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92ebbd46bdc45a5"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Questa_cartella_di_lavoro" defaultThemeVersion="124226"/>
  <mc:AlternateContent xmlns:mc="http://schemas.openxmlformats.org/markup-compatibility/2006">
    <mc:Choice Requires="x15">
      <x15ac:absPath xmlns:x15ac="http://schemas.microsoft.com/office/spreadsheetml/2010/11/ac" url="C:\_PROGETTI\FocchiStartup\bin\Debug\"/>
    </mc:Choice>
  </mc:AlternateContent>
  <bookViews>
    <workbookView xWindow="1600" yWindow="230" windowWidth="14820" windowHeight="12100" tabRatio="728"/>
  </bookViews>
  <sheets>
    <sheet name="A1" sheetId="1" r:id="rId1"/>
    <sheet name="A2" sheetId="4" state="hidden" r:id="rId2"/>
    <sheet name="A3" sheetId="5" state="hidden" r:id="rId3"/>
    <sheet name="A4" sheetId="6" state="hidden" r:id="rId4"/>
    <sheet name="A5" sheetId="7" state="hidden" r:id="rId5"/>
    <sheet name="A6" sheetId="8" state="hidden" r:id="rId6"/>
    <sheet name="A7" sheetId="9" state="hidden" r:id="rId7"/>
    <sheet name="A8" sheetId="10" state="hidden" r:id="rId8"/>
    <sheet name="A9" sheetId="12" state="hidden" r:id="rId9"/>
    <sheet name="A10" sheetId="11" state="hidden" r:id="rId10"/>
    <sheet name="I1" sheetId="15" r:id="rId11"/>
    <sheet name="I2" sheetId="16" state="hidden" r:id="rId12"/>
    <sheet name="I3" sheetId="17" state="hidden" r:id="rId13"/>
    <sheet name="I4" sheetId="18" state="hidden" r:id="rId14"/>
    <sheet name="I5" sheetId="19" state="hidden" r:id="rId15"/>
    <sheet name="I6" sheetId="20" state="hidden" r:id="rId16"/>
    <sheet name="I7" sheetId="21" state="hidden" r:id="rId17"/>
    <sheet name="I8" sheetId="22" state="hidden" r:id="rId18"/>
    <sheet name="I9" sheetId="23" state="hidden" r:id="rId19"/>
    <sheet name="I10" sheetId="24" state="hidden" r:id="rId20"/>
    <sheet name="Indirect" sheetId="14" r:id="rId21"/>
    <sheet name="Total" sheetId="3" r:id="rId22"/>
    <sheet name="APC" sheetId="30" r:id="rId23"/>
    <sheet name="GE" sheetId="31" r:id="rId24"/>
    <sheet name="GL" sheetId="32" r:id="rId25"/>
    <sheet name="G" sheetId="33" r:id="rId26"/>
    <sheet name="Setup" sheetId="26" state="hidden" r:id="rId27"/>
    <sheet name="Prices" sheetId="29" state="hidden" r:id="rId28"/>
  </sheets>
  <definedNames>
    <definedName name="_xlnm._FilterDatabase" localSheetId="22" hidden="1">APC!#REF!</definedName>
    <definedName name="_xlnm._FilterDatabase" localSheetId="20" hidden="1">Indirect!$E$1:$E$156</definedName>
    <definedName name="_xlnm.Print_Area" localSheetId="22">APC!$A$1:$G$1131</definedName>
    <definedName name="_xlnm.Print_Area" localSheetId="25">G!$A$1:$D$103</definedName>
    <definedName name="_xlnm.Print_Area" localSheetId="23">GE!$A$1:$AE$47</definedName>
    <definedName name="_xlnm.Print_Area" localSheetId="24">GL!$A$1:$E$81</definedName>
    <definedName name="_xlnm.Print_Area" localSheetId="20">Indirect!$A$1:$J$156</definedName>
    <definedName name="_xlnm.Print_Area" localSheetId="27">Prices!$A$1:$DG$218</definedName>
    <definedName name="_xlnm.Print_Area" localSheetId="21">Total!$A$1:$Y$183</definedName>
    <definedName name="ListRange">Setup!$B$2:$B$121</definedName>
    <definedName name="_xlnm.Print_Titles" localSheetId="22">APC!$4:$4</definedName>
    <definedName name="_xlnm.Print_Titles" localSheetId="20">Indirect!$1:$3</definedName>
    <definedName name="_xlnm.Print_Titles" localSheetId="27">Prices!$1:$1</definedName>
  </definedNames>
  <calcPr calcId="162913"/>
</workbook>
</file>

<file path=xl/calcChain.xml><?xml version="1.0" encoding="utf-8"?>
<calcChain xmlns="http://schemas.openxmlformats.org/spreadsheetml/2006/main">
  <c r="E2" i="1" l="1"/>
  <c r="A3" i="31" l="1"/>
  <c r="A4" i="31"/>
  <c r="A2" i="31" l="1"/>
  <c r="E28" i="32" l="1"/>
  <c r="E26" i="32"/>
  <c r="E72" i="32"/>
  <c r="E64" i="32"/>
  <c r="E61" i="32"/>
  <c r="E40" i="32"/>
  <c r="E33" i="32"/>
  <c r="E31" i="32"/>
  <c r="E19" i="32"/>
  <c r="E12" i="32"/>
  <c r="E70" i="32"/>
  <c r="E46" i="32"/>
  <c r="A78" i="32"/>
  <c r="E81" i="32" s="1"/>
  <c r="A74" i="32"/>
  <c r="E75" i="32" s="1"/>
  <c r="A70" i="32"/>
  <c r="E71" i="32" s="1"/>
  <c r="A66" i="32"/>
  <c r="E66" i="32" s="1"/>
  <c r="A62" i="32"/>
  <c r="E62" i="32" s="1"/>
  <c r="A58" i="32"/>
  <c r="E60" i="32" s="1"/>
  <c r="A54" i="32"/>
  <c r="E57" i="32" s="1"/>
  <c r="A50" i="32"/>
  <c r="E53" i="32" s="1"/>
  <c r="A46" i="32"/>
  <c r="E49" i="32" s="1"/>
  <c r="A42" i="32"/>
  <c r="E43" i="32" s="1"/>
  <c r="A38" i="32"/>
  <c r="E39" i="32" s="1"/>
  <c r="A34" i="32"/>
  <c r="E34" i="32" s="1"/>
  <c r="A30" i="32"/>
  <c r="E30" i="32" s="1"/>
  <c r="A26" i="32"/>
  <c r="E29" i="32" s="1"/>
  <c r="A22" i="32"/>
  <c r="E25" i="32" s="1"/>
  <c r="A18" i="32"/>
  <c r="E21" i="32" s="1"/>
  <c r="A14" i="32"/>
  <c r="E17" i="32" s="1"/>
  <c r="A10" i="32"/>
  <c r="E11" i="32" s="1"/>
  <c r="A6" i="32"/>
  <c r="E9" i="32" s="1"/>
  <c r="A2" i="32"/>
  <c r="E5" i="32" s="1"/>
  <c r="E51" i="32" l="1"/>
  <c r="E42" i="32"/>
  <c r="E74" i="32"/>
  <c r="E13" i="32"/>
  <c r="E32" i="32"/>
  <c r="E41" i="32"/>
  <c r="E52" i="32"/>
  <c r="E63" i="32"/>
  <c r="E73" i="32"/>
  <c r="E27" i="32"/>
  <c r="E50" i="32"/>
  <c r="E18" i="32"/>
  <c r="E20" i="32"/>
  <c r="E35" i="32"/>
  <c r="E44" i="32"/>
  <c r="E55" i="32"/>
  <c r="E65" i="32"/>
  <c r="E76" i="32"/>
  <c r="E6" i="32"/>
  <c r="E54" i="32"/>
  <c r="E7" i="32"/>
  <c r="E36" i="32"/>
  <c r="E45" i="32"/>
  <c r="E56" i="32"/>
  <c r="E67" i="32"/>
  <c r="E77" i="32"/>
  <c r="E14" i="32"/>
  <c r="E10" i="32"/>
  <c r="E58" i="32"/>
  <c r="E8" i="32"/>
  <c r="E23" i="32"/>
  <c r="E37" i="32"/>
  <c r="E47" i="32"/>
  <c r="E68" i="32"/>
  <c r="E79" i="32"/>
  <c r="E15" i="32"/>
  <c r="E22" i="32"/>
  <c r="E24" i="32"/>
  <c r="E38" i="32"/>
  <c r="E48" i="32"/>
  <c r="E59" i="32"/>
  <c r="E69" i="32"/>
  <c r="E80" i="32"/>
  <c r="E16" i="32"/>
  <c r="E78" i="32"/>
  <c r="E3" i="32"/>
  <c r="E2" i="32"/>
  <c r="E4" i="32"/>
  <c r="B2" i="31" l="1"/>
  <c r="AB2" i="31" l="1"/>
  <c r="AE2" i="31"/>
  <c r="AD2" i="31"/>
  <c r="AC2" i="31"/>
  <c r="AA2" i="31"/>
  <c r="Z2" i="31"/>
  <c r="Y2" i="31"/>
  <c r="X2" i="31"/>
  <c r="W2" i="31"/>
  <c r="V2" i="31"/>
  <c r="U2" i="31"/>
  <c r="T2" i="31"/>
  <c r="S2" i="31"/>
  <c r="R2" i="31"/>
  <c r="Q2" i="31"/>
  <c r="P2" i="31"/>
  <c r="O2" i="31"/>
  <c r="N2" i="31"/>
  <c r="M2" i="31"/>
  <c r="L2" i="31"/>
  <c r="K2" i="31"/>
  <c r="J2" i="31"/>
  <c r="I2" i="31"/>
  <c r="H2" i="31"/>
  <c r="E2" i="31" l="1"/>
  <c r="G2" i="31"/>
  <c r="F2" i="31" l="1"/>
  <c r="D2" i="31"/>
  <c r="C2" i="31"/>
  <c r="C6" i="32" l="1"/>
  <c r="B6" i="32" s="1"/>
  <c r="D6" i="32"/>
  <c r="C7" i="32"/>
  <c r="B7" i="32" s="1"/>
  <c r="D7" i="32"/>
  <c r="C8" i="32"/>
  <c r="B8" i="32" s="1"/>
  <c r="D8" i="32"/>
  <c r="C9" i="32"/>
  <c r="B9" i="32" s="1"/>
  <c r="D9" i="32"/>
  <c r="C10" i="32"/>
  <c r="B10" i="32" s="1"/>
  <c r="D10" i="32"/>
  <c r="C11" i="32"/>
  <c r="B11" i="32" s="1"/>
  <c r="D11" i="32"/>
  <c r="C12" i="32"/>
  <c r="B12" i="32" s="1"/>
  <c r="D12" i="32"/>
  <c r="C13" i="32"/>
  <c r="B13" i="32" s="1"/>
  <c r="D13" i="32"/>
  <c r="C14" i="32"/>
  <c r="B14" i="32" s="1"/>
  <c r="D14" i="32"/>
  <c r="C15" i="32"/>
  <c r="B15" i="32" s="1"/>
  <c r="D15" i="32"/>
  <c r="C16" i="32"/>
  <c r="B16" i="32" s="1"/>
  <c r="D16" i="32"/>
  <c r="C17" i="32"/>
  <c r="B17" i="32" s="1"/>
  <c r="D17" i="32"/>
  <c r="C18" i="32"/>
  <c r="B18" i="32" s="1"/>
  <c r="D18" i="32"/>
  <c r="C19" i="32"/>
  <c r="B19" i="32" s="1"/>
  <c r="D19" i="32"/>
  <c r="C20" i="32"/>
  <c r="B20" i="32" s="1"/>
  <c r="D20" i="32"/>
  <c r="C21" i="32"/>
  <c r="B21" i="32" s="1"/>
  <c r="D21" i="32"/>
  <c r="C22" i="32"/>
  <c r="B22" i="32" s="1"/>
  <c r="D22" i="32"/>
  <c r="C23" i="32"/>
  <c r="B23" i="32" s="1"/>
  <c r="D23" i="32"/>
  <c r="C24" i="32"/>
  <c r="B24" i="32" s="1"/>
  <c r="D24" i="32"/>
  <c r="C25" i="32"/>
  <c r="B25" i="32" s="1"/>
  <c r="D25" i="32"/>
  <c r="C26" i="32"/>
  <c r="B26" i="32" s="1"/>
  <c r="D26" i="32"/>
  <c r="C27" i="32"/>
  <c r="B27" i="32" s="1"/>
  <c r="D27" i="32"/>
  <c r="C28" i="32"/>
  <c r="B28" i="32" s="1"/>
  <c r="D28" i="32"/>
  <c r="C29" i="32"/>
  <c r="B29" i="32" s="1"/>
  <c r="D29" i="32"/>
  <c r="C30" i="32"/>
  <c r="B30" i="32" s="1"/>
  <c r="D30" i="32"/>
  <c r="C31" i="32"/>
  <c r="B31" i="32" s="1"/>
  <c r="D31" i="32"/>
  <c r="C32" i="32"/>
  <c r="B32" i="32" s="1"/>
  <c r="D32" i="32"/>
  <c r="C33" i="32"/>
  <c r="B33" i="32" s="1"/>
  <c r="D33" i="32"/>
  <c r="C34" i="32"/>
  <c r="B34" i="32" s="1"/>
  <c r="D34" i="32"/>
  <c r="C35" i="32"/>
  <c r="B35" i="32" s="1"/>
  <c r="D35" i="32"/>
  <c r="C36" i="32"/>
  <c r="B36" i="32" s="1"/>
  <c r="D36" i="32"/>
  <c r="C37" i="32"/>
  <c r="B37" i="32" s="1"/>
  <c r="D37" i="32"/>
  <c r="C38" i="32"/>
  <c r="B38" i="32" s="1"/>
  <c r="D38" i="32"/>
  <c r="C39" i="32"/>
  <c r="B39" i="32" s="1"/>
  <c r="D39" i="32"/>
  <c r="C40" i="32"/>
  <c r="B40" i="32" s="1"/>
  <c r="D40" i="32"/>
  <c r="C41" i="32"/>
  <c r="B41" i="32" s="1"/>
  <c r="D41" i="32"/>
  <c r="C42" i="32"/>
  <c r="B42" i="32" s="1"/>
  <c r="D42" i="32"/>
  <c r="C43" i="32"/>
  <c r="B43" i="32" s="1"/>
  <c r="D43" i="32"/>
  <c r="C44" i="32"/>
  <c r="B44" i="32" s="1"/>
  <c r="D44" i="32"/>
  <c r="C45" i="32"/>
  <c r="B45" i="32" s="1"/>
  <c r="D45" i="32"/>
  <c r="C46" i="32"/>
  <c r="B46" i="32" s="1"/>
  <c r="D46" i="32"/>
  <c r="C47" i="32"/>
  <c r="B47" i="32" s="1"/>
  <c r="D47" i="32"/>
  <c r="C48" i="32"/>
  <c r="B48" i="32" s="1"/>
  <c r="D48" i="32"/>
  <c r="C49" i="32"/>
  <c r="B49" i="32" s="1"/>
  <c r="D49" i="32"/>
  <c r="C50" i="32"/>
  <c r="B50" i="32" s="1"/>
  <c r="D50" i="32"/>
  <c r="C51" i="32"/>
  <c r="B51" i="32" s="1"/>
  <c r="D51" i="32"/>
  <c r="C52" i="32"/>
  <c r="B52" i="32" s="1"/>
  <c r="D52" i="32"/>
  <c r="C53" i="32"/>
  <c r="B53" i="32" s="1"/>
  <c r="D53" i="32"/>
  <c r="C54" i="32"/>
  <c r="B54" i="32" s="1"/>
  <c r="D54" i="32"/>
  <c r="C55" i="32"/>
  <c r="B55" i="32" s="1"/>
  <c r="D55" i="32"/>
  <c r="C56" i="32"/>
  <c r="B56" i="32" s="1"/>
  <c r="D56" i="32"/>
  <c r="C57" i="32"/>
  <c r="B57" i="32" s="1"/>
  <c r="D57" i="32"/>
  <c r="C58" i="32"/>
  <c r="B58" i="32" s="1"/>
  <c r="D58" i="32"/>
  <c r="C59" i="32"/>
  <c r="B59" i="32" s="1"/>
  <c r="D59" i="32"/>
  <c r="C60" i="32"/>
  <c r="B60" i="32" s="1"/>
  <c r="D60" i="32"/>
  <c r="C61" i="32"/>
  <c r="B61" i="32" s="1"/>
  <c r="D61" i="32"/>
  <c r="C62" i="32"/>
  <c r="B62" i="32" s="1"/>
  <c r="D62" i="32"/>
  <c r="C63" i="32"/>
  <c r="B63" i="32" s="1"/>
  <c r="D63" i="32"/>
  <c r="C64" i="32"/>
  <c r="B64" i="32" s="1"/>
  <c r="D64" i="32"/>
  <c r="C65" i="32"/>
  <c r="B65" i="32" s="1"/>
  <c r="D65" i="32"/>
  <c r="C66" i="32"/>
  <c r="B66" i="32" s="1"/>
  <c r="D66" i="32"/>
  <c r="C67" i="32"/>
  <c r="B67" i="32" s="1"/>
  <c r="D67" i="32"/>
  <c r="C68" i="32"/>
  <c r="B68" i="32" s="1"/>
  <c r="D68" i="32"/>
  <c r="C69" i="32"/>
  <c r="B69" i="32" s="1"/>
  <c r="D69" i="32"/>
  <c r="C70" i="32"/>
  <c r="B70" i="32" s="1"/>
  <c r="D70" i="32"/>
  <c r="C71" i="32"/>
  <c r="B71" i="32" s="1"/>
  <c r="D71" i="32"/>
  <c r="C72" i="32"/>
  <c r="B72" i="32" s="1"/>
  <c r="D72" i="32"/>
  <c r="C73" i="32"/>
  <c r="B73" i="32" s="1"/>
  <c r="D73" i="32"/>
  <c r="C74" i="32"/>
  <c r="B74" i="32" s="1"/>
  <c r="D74" i="32"/>
  <c r="C75" i="32"/>
  <c r="B75" i="32" s="1"/>
  <c r="D75" i="32"/>
  <c r="C76" i="32"/>
  <c r="B76" i="32" s="1"/>
  <c r="D76" i="32"/>
  <c r="C77" i="32"/>
  <c r="B77" i="32" s="1"/>
  <c r="D77" i="32"/>
  <c r="C78" i="32"/>
  <c r="B78" i="32" s="1"/>
  <c r="D78" i="32"/>
  <c r="C79" i="32"/>
  <c r="B79" i="32" s="1"/>
  <c r="D79" i="32"/>
  <c r="C80" i="32"/>
  <c r="B80" i="32" s="1"/>
  <c r="D80" i="32"/>
  <c r="C81" i="32"/>
  <c r="B81" i="32" s="1"/>
  <c r="D81" i="32"/>
  <c r="D5" i="32"/>
  <c r="D4" i="32"/>
  <c r="D3" i="32"/>
  <c r="D2" i="32"/>
  <c r="C5" i="32" l="1"/>
  <c r="C4" i="32"/>
  <c r="C2" i="32"/>
  <c r="B2" i="32" s="1"/>
  <c r="C3" i="32"/>
  <c r="AE1" i="31" l="1"/>
  <c r="AD1" i="31"/>
  <c r="AC1" i="31"/>
  <c r="AB1" i="31" l="1"/>
  <c r="AA1" i="31"/>
  <c r="Z1" i="31"/>
  <c r="Y1" i="31"/>
  <c r="X1" i="31"/>
  <c r="W1" i="31"/>
  <c r="V1" i="31"/>
  <c r="U1" i="31"/>
  <c r="S1" i="31"/>
  <c r="Q1" i="31"/>
  <c r="O1" i="31"/>
  <c r="M1" i="31"/>
  <c r="K1" i="31"/>
  <c r="I1" i="31"/>
  <c r="G1" i="31"/>
  <c r="T1" i="31"/>
  <c r="R1" i="31"/>
  <c r="P1" i="31"/>
  <c r="N1" i="31"/>
  <c r="L1" i="31"/>
  <c r="J1" i="31"/>
  <c r="H1" i="31"/>
  <c r="F1" i="31"/>
  <c r="E1" i="31"/>
  <c r="D1" i="31"/>
  <c r="C1" i="31"/>
  <c r="B5" i="32" l="1"/>
  <c r="B4" i="32"/>
  <c r="B3" i="32"/>
  <c r="AE4" i="31" l="1"/>
  <c r="AD4" i="31"/>
  <c r="AC4" i="31"/>
  <c r="AB4" i="31"/>
  <c r="AA4" i="31"/>
  <c r="Z4" i="31"/>
  <c r="Y4" i="31"/>
  <c r="X4" i="31"/>
  <c r="W4" i="31"/>
  <c r="V4" i="31"/>
  <c r="U4" i="31"/>
  <c r="T4" i="31"/>
  <c r="S4" i="31"/>
  <c r="R4" i="31"/>
  <c r="Q4" i="31"/>
  <c r="P4" i="31"/>
  <c r="O4" i="31"/>
  <c r="N4" i="31"/>
  <c r="M4" i="31"/>
  <c r="L4" i="31"/>
  <c r="K4" i="31"/>
  <c r="J4" i="31"/>
  <c r="I4" i="31"/>
  <c r="H4" i="31"/>
  <c r="G4" i="31"/>
  <c r="F4" i="31"/>
  <c r="E4" i="31" l="1"/>
  <c r="D4" i="31"/>
  <c r="C4" i="31"/>
  <c r="B4" i="31"/>
  <c r="A154" i="29" l="1"/>
  <c r="A153" i="29"/>
  <c r="A152" i="29"/>
  <c r="A151" i="29"/>
  <c r="A150" i="29"/>
  <c r="A149" i="29"/>
  <c r="A148" i="29"/>
  <c r="A147" i="29"/>
  <c r="A146" i="29"/>
  <c r="A145" i="29"/>
  <c r="A144" i="29"/>
  <c r="A170" i="29"/>
  <c r="A169" i="29"/>
  <c r="A168" i="29"/>
  <c r="A167" i="29"/>
  <c r="A166" i="29"/>
  <c r="A165" i="29"/>
  <c r="A164" i="29"/>
  <c r="A163" i="29"/>
  <c r="A162" i="29"/>
  <c r="A161" i="29"/>
  <c r="A160" i="29"/>
  <c r="A186" i="29"/>
  <c r="A185" i="29"/>
  <c r="A184" i="29"/>
  <c r="A183" i="29"/>
  <c r="A182" i="29"/>
  <c r="A181" i="29"/>
  <c r="A180" i="29"/>
  <c r="A179" i="29"/>
  <c r="A178" i="29"/>
  <c r="A177" i="29"/>
  <c r="A176" i="29"/>
  <c r="A202" i="29"/>
  <c r="A201" i="29"/>
  <c r="A200" i="29"/>
  <c r="A199" i="29"/>
  <c r="A198" i="29"/>
  <c r="A197" i="29"/>
  <c r="A196" i="29"/>
  <c r="A195" i="29"/>
  <c r="A194" i="29"/>
  <c r="A193" i="29"/>
  <c r="A192" i="29"/>
  <c r="A218" i="29"/>
  <c r="A217" i="29"/>
  <c r="A216" i="29"/>
  <c r="A215" i="29"/>
  <c r="A214" i="29"/>
  <c r="A213" i="29"/>
  <c r="A212" i="29"/>
  <c r="A211" i="29"/>
  <c r="A210" i="29"/>
  <c r="A209" i="29"/>
  <c r="A208" i="29"/>
  <c r="A207" i="29"/>
  <c r="A191" i="29"/>
  <c r="A175" i="29"/>
  <c r="A159" i="29"/>
  <c r="A143" i="29"/>
  <c r="FM127" i="11" l="1"/>
  <c r="FM126" i="11"/>
  <c r="EU135" i="11"/>
  <c r="EU134" i="11"/>
  <c r="FM127" i="12"/>
  <c r="FM126" i="12"/>
  <c r="EU135" i="12"/>
  <c r="EU134" i="12"/>
  <c r="FM127" i="10"/>
  <c r="FM126" i="10"/>
  <c r="EU135" i="10"/>
  <c r="EU134" i="10"/>
  <c r="FM127" i="9"/>
  <c r="FM126" i="9"/>
  <c r="EU135" i="9"/>
  <c r="EU134" i="9"/>
  <c r="FM127" i="8"/>
  <c r="FM126" i="8"/>
  <c r="EU135" i="8"/>
  <c r="EU134" i="8"/>
  <c r="FM127" i="7"/>
  <c r="FM126" i="7"/>
  <c r="EU135" i="7"/>
  <c r="EU134" i="7"/>
  <c r="FM127" i="6"/>
  <c r="FM126" i="6"/>
  <c r="EU135" i="6"/>
  <c r="EU134" i="6"/>
  <c r="FM127" i="5"/>
  <c r="FM126" i="5"/>
  <c r="EU135" i="5"/>
  <c r="EU134" i="5"/>
  <c r="FM127" i="4"/>
  <c r="FM126" i="4"/>
  <c r="EU135" i="4"/>
  <c r="EU134" i="4"/>
  <c r="FM127" i="1"/>
  <c r="FM126" i="1"/>
  <c r="EU135" i="1"/>
  <c r="EU134" i="1"/>
  <c r="A138" i="29" l="1"/>
  <c r="A137" i="29"/>
  <c r="A136" i="29"/>
  <c r="A135" i="29"/>
  <c r="A134" i="29"/>
  <c r="A133" i="29"/>
  <c r="A132" i="29"/>
  <c r="A131" i="29"/>
  <c r="A130" i="29"/>
  <c r="A129" i="29"/>
  <c r="A128" i="29"/>
  <c r="A122" i="29"/>
  <c r="DJ82" i="6" s="1"/>
  <c r="A121" i="29"/>
  <c r="CH81" i="11" s="1"/>
  <c r="A120" i="29"/>
  <c r="A119" i="29"/>
  <c r="CV79" i="11" s="1"/>
  <c r="A118" i="29"/>
  <c r="DX78" i="7" s="1"/>
  <c r="A117" i="29"/>
  <c r="DJ77" i="12" s="1"/>
  <c r="A116" i="29"/>
  <c r="CV76" i="11" s="1"/>
  <c r="A115" i="29"/>
  <c r="CV75" i="11" s="1"/>
  <c r="A114" i="29"/>
  <c r="CH74" i="8" s="1"/>
  <c r="A113" i="29"/>
  <c r="BT73" i="10" s="1"/>
  <c r="A112" i="29"/>
  <c r="DX72" i="10" s="1"/>
  <c r="A111" i="29"/>
  <c r="DX71" i="11" s="1"/>
  <c r="A110" i="29"/>
  <c r="AD70" i="8" s="1"/>
  <c r="A109" i="29"/>
  <c r="P69" i="11" s="1"/>
  <c r="A108" i="29"/>
  <c r="CH68" i="11" s="1"/>
  <c r="A107" i="29"/>
  <c r="CV67" i="11" s="1"/>
  <c r="A106" i="29"/>
  <c r="DX66" i="9" s="1"/>
  <c r="A105" i="29"/>
  <c r="BT65" i="11" s="1"/>
  <c r="A104" i="29"/>
  <c r="AR64" i="12" s="1"/>
  <c r="A98" i="29"/>
  <c r="A97" i="29"/>
  <c r="A96" i="29"/>
  <c r="A95" i="29"/>
  <c r="A94" i="29"/>
  <c r="A93" i="29"/>
  <c r="A92" i="29"/>
  <c r="A91" i="29"/>
  <c r="A90" i="29"/>
  <c r="A89" i="29"/>
  <c r="A88" i="29"/>
  <c r="A82" i="29"/>
  <c r="A81" i="29"/>
  <c r="A80" i="29"/>
  <c r="A79" i="29"/>
  <c r="A78" i="29"/>
  <c r="A77" i="29"/>
  <c r="A76" i="29"/>
  <c r="A75" i="29"/>
  <c r="A74" i="29"/>
  <c r="A73" i="29"/>
  <c r="A72" i="29"/>
  <c r="A66" i="29"/>
  <c r="A65" i="29"/>
  <c r="A64" i="29"/>
  <c r="A63" i="29"/>
  <c r="A62" i="29"/>
  <c r="A61" i="29"/>
  <c r="A60" i="29"/>
  <c r="A59" i="29"/>
  <c r="A58" i="29"/>
  <c r="A57" i="29"/>
  <c r="A56" i="29"/>
  <c r="A50" i="29"/>
  <c r="A49" i="29"/>
  <c r="A48" i="29"/>
  <c r="A47" i="29"/>
  <c r="A46" i="29"/>
  <c r="A45" i="29"/>
  <c r="A44" i="29"/>
  <c r="A43" i="29"/>
  <c r="A42" i="29"/>
  <c r="A41" i="29"/>
  <c r="A40" i="29"/>
  <c r="A34" i="29"/>
  <c r="A33" i="29"/>
  <c r="A32" i="29"/>
  <c r="A31" i="29"/>
  <c r="A30" i="29"/>
  <c r="A29" i="29"/>
  <c r="A28" i="29"/>
  <c r="A27" i="29"/>
  <c r="A26" i="29"/>
  <c r="A25" i="29"/>
  <c r="A24" i="29"/>
  <c r="A18" i="29"/>
  <c r="A17" i="29"/>
  <c r="A16" i="29"/>
  <c r="A15" i="29"/>
  <c r="A14" i="29"/>
  <c r="A13" i="29"/>
  <c r="A12" i="29"/>
  <c r="A11" i="29"/>
  <c r="A10" i="29"/>
  <c r="A9" i="29"/>
  <c r="A8" i="29"/>
  <c r="ED126" i="11"/>
  <c r="DP126" i="11"/>
  <c r="DB126" i="11"/>
  <c r="CN126" i="11"/>
  <c r="BZ126" i="11"/>
  <c r="BL126" i="11"/>
  <c r="AX126" i="11"/>
  <c r="AJ126" i="11"/>
  <c r="V126" i="11"/>
  <c r="H126" i="11"/>
  <c r="EC125" i="11"/>
  <c r="DO125" i="11"/>
  <c r="DA125" i="11"/>
  <c r="CM125" i="11"/>
  <c r="BY125" i="11"/>
  <c r="BK125" i="11"/>
  <c r="AW125" i="11"/>
  <c r="AI125" i="11"/>
  <c r="U125" i="11"/>
  <c r="G125" i="11"/>
  <c r="EC124" i="11"/>
  <c r="DO124" i="11"/>
  <c r="DA124" i="11"/>
  <c r="CM124" i="11"/>
  <c r="BY124" i="11"/>
  <c r="BK124" i="11"/>
  <c r="AW124" i="11"/>
  <c r="AI124" i="11"/>
  <c r="U124" i="11"/>
  <c r="G124" i="11"/>
  <c r="EI122" i="11"/>
  <c r="DU122" i="11"/>
  <c r="DG122" i="11"/>
  <c r="CS122" i="11"/>
  <c r="CE122" i="11"/>
  <c r="BQ122" i="11"/>
  <c r="BC122" i="11"/>
  <c r="AO122" i="11"/>
  <c r="AA122" i="11"/>
  <c r="M122" i="11"/>
  <c r="EI120" i="11"/>
  <c r="EE120" i="11"/>
  <c r="DU120" i="11"/>
  <c r="DQ120" i="11"/>
  <c r="DG120" i="11"/>
  <c r="DC120" i="11"/>
  <c r="CS120" i="11"/>
  <c r="CO120" i="11"/>
  <c r="CE120" i="11"/>
  <c r="CA120" i="11"/>
  <c r="BQ120" i="11"/>
  <c r="BM120" i="11"/>
  <c r="BC120" i="11"/>
  <c r="AY120" i="11"/>
  <c r="AO120" i="11"/>
  <c r="AK120" i="11"/>
  <c r="AA120" i="11"/>
  <c r="W120" i="11"/>
  <c r="M120" i="11"/>
  <c r="I120" i="11"/>
  <c r="EI116" i="11"/>
  <c r="EE116" i="11"/>
  <c r="DU116" i="11"/>
  <c r="DQ116" i="11"/>
  <c r="DG116" i="11"/>
  <c r="DC116" i="11"/>
  <c r="CS116" i="11"/>
  <c r="CO116" i="11"/>
  <c r="CE116" i="11"/>
  <c r="CA116" i="11"/>
  <c r="BQ116" i="11"/>
  <c r="BM116" i="11"/>
  <c r="BC116" i="11"/>
  <c r="AY116" i="11"/>
  <c r="AO116" i="11"/>
  <c r="AK116" i="11"/>
  <c r="AA116" i="11"/>
  <c r="W116" i="11"/>
  <c r="M116" i="11"/>
  <c r="I116" i="11"/>
  <c r="ED115" i="11"/>
  <c r="DP115" i="11"/>
  <c r="DB115" i="11"/>
  <c r="CN115" i="11"/>
  <c r="BZ115" i="11"/>
  <c r="BL115" i="11"/>
  <c r="AX115" i="11"/>
  <c r="AJ115" i="11"/>
  <c r="V115" i="11"/>
  <c r="H115" i="11"/>
  <c r="ED114" i="11"/>
  <c r="DP114" i="11"/>
  <c r="DB114" i="11"/>
  <c r="CN114" i="11"/>
  <c r="BZ114" i="11"/>
  <c r="BL114" i="11"/>
  <c r="AX114" i="11"/>
  <c r="AJ114" i="11"/>
  <c r="V114" i="11"/>
  <c r="H114" i="11"/>
  <c r="EI113" i="11"/>
  <c r="EA113" i="11"/>
  <c r="DU113" i="11"/>
  <c r="DM113" i="11"/>
  <c r="DG113" i="11"/>
  <c r="CY113" i="11"/>
  <c r="DD118" i="11" s="1"/>
  <c r="CS113" i="11"/>
  <c r="CK113" i="11"/>
  <c r="CP122" i="11" s="1"/>
  <c r="CE113" i="11"/>
  <c r="BW113" i="11"/>
  <c r="BQ113" i="11"/>
  <c r="BI113" i="11"/>
  <c r="BC113" i="11"/>
  <c r="AU113" i="11"/>
  <c r="AZ118" i="11" s="1"/>
  <c r="AO113" i="11"/>
  <c r="AG113" i="11"/>
  <c r="AL122" i="11" s="1"/>
  <c r="AA113" i="11"/>
  <c r="S113" i="11"/>
  <c r="M113" i="11"/>
  <c r="E113" i="11"/>
  <c r="EC111" i="11"/>
  <c r="EE111" i="11" s="1"/>
  <c r="DO111" i="11"/>
  <c r="DQ111" i="11" s="1"/>
  <c r="DA111" i="11"/>
  <c r="DC111" i="11" s="1"/>
  <c r="CM111" i="11"/>
  <c r="CO111" i="11" s="1"/>
  <c r="BY111" i="11"/>
  <c r="CA111" i="11" s="1"/>
  <c r="BK111" i="11"/>
  <c r="BM111" i="11" s="1"/>
  <c r="AW111" i="11"/>
  <c r="AY111" i="11" s="1"/>
  <c r="AI111" i="11"/>
  <c r="AK111" i="11" s="1"/>
  <c r="U111" i="11"/>
  <c r="W111" i="11" s="1"/>
  <c r="G111" i="11"/>
  <c r="I111" i="11" s="1"/>
  <c r="EC110" i="11"/>
  <c r="EI110" i="11" s="1"/>
  <c r="DO110" i="11"/>
  <c r="DD110" i="11"/>
  <c r="DA110" i="11"/>
  <c r="DG110" i="11" s="1"/>
  <c r="CM110" i="11"/>
  <c r="BY110" i="11"/>
  <c r="CE110" i="11" s="1"/>
  <c r="BK110" i="11"/>
  <c r="AW110" i="11"/>
  <c r="AI110" i="11"/>
  <c r="U110" i="11"/>
  <c r="AA110" i="11" s="1"/>
  <c r="G110" i="11"/>
  <c r="EC109" i="11"/>
  <c r="EE109" i="11" s="1"/>
  <c r="DO109" i="11"/>
  <c r="DQ109" i="11" s="1"/>
  <c r="DA109" i="11"/>
  <c r="DC109" i="11" s="1"/>
  <c r="CP109" i="11"/>
  <c r="CM109" i="11"/>
  <c r="CO109" i="11" s="1"/>
  <c r="BY109" i="11"/>
  <c r="CA109" i="11" s="1"/>
  <c r="BK109" i="11"/>
  <c r="BM109" i="11" s="1"/>
  <c r="AZ109" i="11"/>
  <c r="AW109" i="11"/>
  <c r="AY109" i="11" s="1"/>
  <c r="AL109" i="11"/>
  <c r="AI109" i="11"/>
  <c r="AK109" i="11" s="1"/>
  <c r="U109" i="11"/>
  <c r="W109" i="11" s="1"/>
  <c r="G109" i="11"/>
  <c r="I109" i="11" s="1"/>
  <c r="EC108" i="11"/>
  <c r="DO108" i="11"/>
  <c r="DU108" i="11" s="1"/>
  <c r="DA108" i="11"/>
  <c r="DG108" i="11" s="1"/>
  <c r="CP108" i="11"/>
  <c r="CM108" i="11"/>
  <c r="CS108" i="11" s="1"/>
  <c r="BY108" i="11"/>
  <c r="CE108" i="11" s="1"/>
  <c r="BK108" i="11"/>
  <c r="BQ108" i="11" s="1"/>
  <c r="AZ108" i="11"/>
  <c r="AW108" i="11"/>
  <c r="BC108" i="11" s="1"/>
  <c r="AI108" i="11"/>
  <c r="U108" i="11"/>
  <c r="G108" i="11"/>
  <c r="M108" i="11" s="1"/>
  <c r="EC107" i="11"/>
  <c r="EE107" i="11" s="1"/>
  <c r="DO107" i="11"/>
  <c r="DQ107" i="11" s="1"/>
  <c r="DA107" i="11"/>
  <c r="DC107" i="11" s="1"/>
  <c r="CP107" i="11"/>
  <c r="CM107" i="11"/>
  <c r="CO107" i="11" s="1"/>
  <c r="BY107" i="11"/>
  <c r="CA107" i="11" s="1"/>
  <c r="BK107" i="11"/>
  <c r="BM107" i="11" s="1"/>
  <c r="AZ107" i="11"/>
  <c r="AW107" i="11"/>
  <c r="AY107" i="11" s="1"/>
  <c r="AL107" i="11"/>
  <c r="AI107" i="11"/>
  <c r="AK107" i="11" s="1"/>
  <c r="U107" i="11"/>
  <c r="W107" i="11" s="1"/>
  <c r="G107" i="11"/>
  <c r="I107" i="11" s="1"/>
  <c r="EC106" i="11"/>
  <c r="DO106" i="11"/>
  <c r="DD106" i="11"/>
  <c r="DA106" i="11"/>
  <c r="CM106" i="11"/>
  <c r="BY106" i="11"/>
  <c r="BK106" i="11"/>
  <c r="AZ106" i="11"/>
  <c r="AW106" i="11"/>
  <c r="AL106" i="11"/>
  <c r="AI106" i="11"/>
  <c r="U106" i="11"/>
  <c r="G106" i="11"/>
  <c r="EE104" i="11"/>
  <c r="DQ104" i="11"/>
  <c r="DD104" i="11"/>
  <c r="DC104" i="11"/>
  <c r="CP104" i="11"/>
  <c r="CO104" i="11"/>
  <c r="CA104" i="11"/>
  <c r="BM104" i="11"/>
  <c r="AZ104" i="11"/>
  <c r="AY104" i="11"/>
  <c r="AL104" i="11"/>
  <c r="AK104" i="11"/>
  <c r="W104" i="11"/>
  <c r="I104" i="11"/>
  <c r="EE103" i="11"/>
  <c r="DQ103" i="11"/>
  <c r="DC103" i="11"/>
  <c r="CO103" i="11"/>
  <c r="CA103" i="11"/>
  <c r="BN103" i="11"/>
  <c r="BM103" i="11"/>
  <c r="AZ103" i="11"/>
  <c r="AY103" i="11"/>
  <c r="AL103" i="11"/>
  <c r="AK103" i="11"/>
  <c r="W103" i="11"/>
  <c r="I103" i="11"/>
  <c r="EE102" i="11"/>
  <c r="DQ102" i="11"/>
  <c r="DC102" i="11"/>
  <c r="CP102" i="11"/>
  <c r="CO102" i="11"/>
  <c r="CA102" i="11"/>
  <c r="BM102" i="11"/>
  <c r="AZ102" i="11"/>
  <c r="AY102" i="11"/>
  <c r="AL102" i="11"/>
  <c r="AK102" i="11"/>
  <c r="W102" i="11"/>
  <c r="I102" i="11"/>
  <c r="EE101" i="11"/>
  <c r="DQ101" i="11"/>
  <c r="DD101" i="11"/>
  <c r="DC101" i="11"/>
  <c r="CP101" i="11"/>
  <c r="CO101" i="11"/>
  <c r="CA101" i="11"/>
  <c r="BM101" i="11"/>
  <c r="AZ101" i="11"/>
  <c r="AY101" i="11"/>
  <c r="AL101" i="11"/>
  <c r="AK101" i="11"/>
  <c r="W101" i="11"/>
  <c r="I101" i="11"/>
  <c r="EE100" i="11"/>
  <c r="DQ100" i="11"/>
  <c r="DC100" i="11"/>
  <c r="CP100" i="11"/>
  <c r="CO100" i="11"/>
  <c r="CA100" i="11"/>
  <c r="BM100" i="11"/>
  <c r="AZ100" i="11"/>
  <c r="AY100" i="11"/>
  <c r="AL100" i="11"/>
  <c r="AK100" i="11"/>
  <c r="W100" i="11"/>
  <c r="I100" i="11"/>
  <c r="EB98" i="11"/>
  <c r="EE98" i="11" s="1"/>
  <c r="DN98" i="11"/>
  <c r="DQ98" i="11" s="1"/>
  <c r="DD98" i="11"/>
  <c r="CZ98" i="11"/>
  <c r="DC98" i="11" s="1"/>
  <c r="CP98" i="11"/>
  <c r="CL98" i="11"/>
  <c r="CO98" i="11" s="1"/>
  <c r="BX98" i="11"/>
  <c r="CA98" i="11" s="1"/>
  <c r="BJ98" i="11"/>
  <c r="BM98" i="11" s="1"/>
  <c r="AZ98" i="11"/>
  <c r="AV98" i="11"/>
  <c r="AY98" i="11" s="1"/>
  <c r="AL98" i="11"/>
  <c r="AH98" i="11"/>
  <c r="AK98" i="11" s="1"/>
  <c r="T98" i="11"/>
  <c r="W98" i="11" s="1"/>
  <c r="F98" i="11"/>
  <c r="I98" i="11" s="1"/>
  <c r="EB97" i="11"/>
  <c r="EI97" i="11" s="1"/>
  <c r="DN97" i="11"/>
  <c r="DU97" i="11" s="1"/>
  <c r="DD97" i="11"/>
  <c r="CZ97" i="11"/>
  <c r="DG97" i="11" s="1"/>
  <c r="CP97" i="11"/>
  <c r="CL97" i="11"/>
  <c r="CS97" i="11" s="1"/>
  <c r="BX97" i="11"/>
  <c r="CE97" i="11" s="1"/>
  <c r="BJ97" i="11"/>
  <c r="AZ97" i="11"/>
  <c r="AV97" i="11"/>
  <c r="AL97" i="11"/>
  <c r="AH97" i="11"/>
  <c r="T97" i="11"/>
  <c r="F97" i="11"/>
  <c r="EB96" i="11"/>
  <c r="EE96" i="11" s="1"/>
  <c r="DN96" i="11"/>
  <c r="DQ96" i="11" s="1"/>
  <c r="DD96" i="11"/>
  <c r="CZ96" i="11"/>
  <c r="DC96" i="11" s="1"/>
  <c r="CP96" i="11"/>
  <c r="CL96" i="11"/>
  <c r="CO96" i="11" s="1"/>
  <c r="BX96" i="11"/>
  <c r="CA96" i="11" s="1"/>
  <c r="BJ96" i="11"/>
  <c r="BM96" i="11" s="1"/>
  <c r="AZ96" i="11"/>
  <c r="AV96" i="11"/>
  <c r="AY96" i="11" s="1"/>
  <c r="AL96" i="11"/>
  <c r="AH96" i="11"/>
  <c r="AK96" i="11" s="1"/>
  <c r="T96" i="11"/>
  <c r="W96" i="11" s="1"/>
  <c r="F96" i="11"/>
  <c r="I96" i="11" s="1"/>
  <c r="EB95" i="11"/>
  <c r="DN95" i="11"/>
  <c r="CZ95" i="11"/>
  <c r="DG95" i="11" s="1"/>
  <c r="CP95" i="11"/>
  <c r="CL95" i="11"/>
  <c r="BX95" i="11"/>
  <c r="BJ95" i="11"/>
  <c r="BQ95" i="11" s="1"/>
  <c r="AZ95" i="11"/>
  <c r="AV95" i="11"/>
  <c r="AL95" i="11"/>
  <c r="AH95" i="11"/>
  <c r="T95" i="11"/>
  <c r="AA95" i="11" s="1"/>
  <c r="F95" i="11"/>
  <c r="M95" i="11" s="1"/>
  <c r="EB93" i="11"/>
  <c r="EC93" i="11" s="1"/>
  <c r="EE93" i="11" s="1"/>
  <c r="DN93" i="11"/>
  <c r="DO93" i="11" s="1"/>
  <c r="DQ93" i="11" s="1"/>
  <c r="DD93" i="11"/>
  <c r="CZ93" i="11"/>
  <c r="DA93" i="11" s="1"/>
  <c r="DC93" i="11" s="1"/>
  <c r="CP93" i="11"/>
  <c r="CL93" i="11"/>
  <c r="CM93" i="11" s="1"/>
  <c r="CO93" i="11" s="1"/>
  <c r="BX93" i="11"/>
  <c r="BY93" i="11" s="1"/>
  <c r="CA93" i="11" s="1"/>
  <c r="BJ93" i="11"/>
  <c r="BK93" i="11" s="1"/>
  <c r="BM93" i="11" s="1"/>
  <c r="AZ93" i="11"/>
  <c r="AV93" i="11"/>
  <c r="AW93" i="11" s="1"/>
  <c r="AY93" i="11" s="1"/>
  <c r="AL93" i="11"/>
  <c r="AH93" i="11"/>
  <c r="AI93" i="11" s="1"/>
  <c r="AK93" i="11" s="1"/>
  <c r="T93" i="11"/>
  <c r="U93" i="11" s="1"/>
  <c r="W93" i="11" s="1"/>
  <c r="F93" i="11"/>
  <c r="G93" i="11" s="1"/>
  <c r="I93" i="11" s="1"/>
  <c r="EB92" i="11"/>
  <c r="EC92" i="11" s="1"/>
  <c r="EE92" i="11" s="1"/>
  <c r="DN92" i="11"/>
  <c r="DO92" i="11" s="1"/>
  <c r="DQ92" i="11" s="1"/>
  <c r="DD92" i="11"/>
  <c r="CZ92" i="11"/>
  <c r="DA92" i="11" s="1"/>
  <c r="DC92" i="11" s="1"/>
  <c r="CP92" i="11"/>
  <c r="CL92" i="11"/>
  <c r="CM92" i="11" s="1"/>
  <c r="CO92" i="11" s="1"/>
  <c r="BX92" i="11"/>
  <c r="BY92" i="11" s="1"/>
  <c r="CA92" i="11" s="1"/>
  <c r="BJ92" i="11"/>
  <c r="BK92" i="11" s="1"/>
  <c r="BM92" i="11" s="1"/>
  <c r="AZ92" i="11"/>
  <c r="AV92" i="11"/>
  <c r="AW92" i="11" s="1"/>
  <c r="AY92" i="11" s="1"/>
  <c r="AL92" i="11"/>
  <c r="AH92" i="11"/>
  <c r="AI92" i="11" s="1"/>
  <c r="AK92" i="11" s="1"/>
  <c r="T92" i="11"/>
  <c r="U92" i="11" s="1"/>
  <c r="W92" i="11" s="1"/>
  <c r="F92" i="11"/>
  <c r="G92" i="11" s="1"/>
  <c r="I92" i="11" s="1"/>
  <c r="EC91" i="11"/>
  <c r="EE91" i="11" s="1"/>
  <c r="EB91" i="11"/>
  <c r="DN91" i="11"/>
  <c r="DO91" i="11" s="1"/>
  <c r="DQ91" i="11" s="1"/>
  <c r="DD91" i="11"/>
  <c r="CZ91" i="11"/>
  <c r="DA91" i="11" s="1"/>
  <c r="DC91" i="11" s="1"/>
  <c r="CP91" i="11"/>
  <c r="CL91" i="11"/>
  <c r="CM91" i="11" s="1"/>
  <c r="CO91" i="11" s="1"/>
  <c r="BY91" i="11"/>
  <c r="CA91" i="11" s="1"/>
  <c r="BX91" i="11"/>
  <c r="BJ91" i="11"/>
  <c r="BK91" i="11" s="1"/>
  <c r="BM91" i="11" s="1"/>
  <c r="AZ91" i="11"/>
  <c r="AV91" i="11"/>
  <c r="AW91" i="11" s="1"/>
  <c r="AY91" i="11" s="1"/>
  <c r="AL91" i="11"/>
  <c r="AH91" i="11"/>
  <c r="AI91" i="11" s="1"/>
  <c r="AK91" i="11" s="1"/>
  <c r="U91" i="11"/>
  <c r="W91" i="11" s="1"/>
  <c r="T91" i="11"/>
  <c r="F91" i="11"/>
  <c r="G91" i="11" s="1"/>
  <c r="I91" i="11" s="1"/>
  <c r="EB90" i="11"/>
  <c r="EI90" i="11" s="1"/>
  <c r="DN90" i="11"/>
  <c r="DU90" i="11" s="1"/>
  <c r="DD90" i="11"/>
  <c r="CZ90" i="11"/>
  <c r="DA90" i="11" s="1"/>
  <c r="DC90" i="11" s="1"/>
  <c r="CP90" i="11"/>
  <c r="CL90" i="11"/>
  <c r="BX90" i="11"/>
  <c r="CE90" i="11" s="1"/>
  <c r="BJ90" i="11"/>
  <c r="BQ90" i="11" s="1"/>
  <c r="AZ90" i="11"/>
  <c r="AV90" i="11"/>
  <c r="AW90" i="11" s="1"/>
  <c r="AY90" i="11" s="1"/>
  <c r="AL90" i="11"/>
  <c r="AH90" i="11"/>
  <c r="T90" i="11"/>
  <c r="AA90" i="11" s="1"/>
  <c r="F90" i="11"/>
  <c r="M90" i="11" s="1"/>
  <c r="DD89" i="11"/>
  <c r="CP89" i="11"/>
  <c r="AZ89" i="11"/>
  <c r="AL89" i="11"/>
  <c r="EB88" i="11"/>
  <c r="EC88" i="11" s="1"/>
  <c r="EE88" i="11" s="1"/>
  <c r="DN88" i="11"/>
  <c r="DO88" i="11" s="1"/>
  <c r="DQ88" i="11" s="1"/>
  <c r="CZ88" i="11"/>
  <c r="DA88" i="11" s="1"/>
  <c r="DC88" i="11" s="1"/>
  <c r="CP88" i="11"/>
  <c r="CL88" i="11"/>
  <c r="CM88" i="11" s="1"/>
  <c r="CO88" i="11" s="1"/>
  <c r="BX88" i="11"/>
  <c r="BY88" i="11" s="1"/>
  <c r="CA88" i="11" s="1"/>
  <c r="BJ88" i="11"/>
  <c r="BK88" i="11" s="1"/>
  <c r="BM88" i="11" s="1"/>
  <c r="AZ88" i="11"/>
  <c r="AV88" i="11"/>
  <c r="AW88" i="11" s="1"/>
  <c r="AY88" i="11" s="1"/>
  <c r="AL88" i="11"/>
  <c r="AH88" i="11"/>
  <c r="AI88" i="11" s="1"/>
  <c r="AK88" i="11" s="1"/>
  <c r="T88" i="11"/>
  <c r="U88" i="11" s="1"/>
  <c r="W88" i="11" s="1"/>
  <c r="F88" i="11"/>
  <c r="G88" i="11" s="1"/>
  <c r="I88" i="11" s="1"/>
  <c r="EB87" i="11"/>
  <c r="EC87" i="11" s="1"/>
  <c r="EE87" i="11" s="1"/>
  <c r="DN87" i="11"/>
  <c r="CZ87" i="11"/>
  <c r="CP87" i="11"/>
  <c r="CL87" i="11"/>
  <c r="BX87" i="11"/>
  <c r="BY87" i="11" s="1"/>
  <c r="CA87" i="11" s="1"/>
  <c r="BJ87" i="11"/>
  <c r="AZ87" i="11"/>
  <c r="AV87" i="11"/>
  <c r="BC87" i="11" s="1"/>
  <c r="AL87" i="11"/>
  <c r="AH87" i="11"/>
  <c r="AH89" i="11" s="1"/>
  <c r="AK89" i="11" s="1"/>
  <c r="T87" i="11"/>
  <c r="U87" i="11" s="1"/>
  <c r="W87" i="11" s="1"/>
  <c r="F87" i="11"/>
  <c r="CP86" i="11"/>
  <c r="AZ86" i="11"/>
  <c r="AL86" i="11"/>
  <c r="EB85" i="11"/>
  <c r="EC85" i="11" s="1"/>
  <c r="EE85" i="11" s="1"/>
  <c r="DN85" i="11"/>
  <c r="DO85" i="11" s="1"/>
  <c r="DQ85" i="11" s="1"/>
  <c r="CZ85" i="11"/>
  <c r="DA85" i="11" s="1"/>
  <c r="DC85" i="11" s="1"/>
  <c r="CP85" i="11"/>
  <c r="CL85" i="11"/>
  <c r="CM85" i="11" s="1"/>
  <c r="CO85" i="11" s="1"/>
  <c r="BX85" i="11"/>
  <c r="BY85" i="11" s="1"/>
  <c r="CA85" i="11" s="1"/>
  <c r="BJ85" i="11"/>
  <c r="BK85" i="11" s="1"/>
  <c r="BM85" i="11" s="1"/>
  <c r="AZ85" i="11"/>
  <c r="AV85" i="11"/>
  <c r="AW85" i="11" s="1"/>
  <c r="AY85" i="11" s="1"/>
  <c r="AL85" i="11"/>
  <c r="AH85" i="11"/>
  <c r="AI85" i="11" s="1"/>
  <c r="AK85" i="11" s="1"/>
  <c r="T85" i="11"/>
  <c r="U85" i="11" s="1"/>
  <c r="W85" i="11" s="1"/>
  <c r="F85" i="11"/>
  <c r="G85" i="11" s="1"/>
  <c r="I85" i="11" s="1"/>
  <c r="EB84" i="11"/>
  <c r="DN84" i="11"/>
  <c r="DN86" i="11" s="1"/>
  <c r="DQ86" i="11" s="1"/>
  <c r="CZ84" i="11"/>
  <c r="DA84" i="11" s="1"/>
  <c r="DC84" i="11" s="1"/>
  <c r="CP84" i="11"/>
  <c r="CL84" i="11"/>
  <c r="BX84" i="11"/>
  <c r="CE84" i="11" s="1"/>
  <c r="BJ84" i="11"/>
  <c r="BJ86" i="11" s="1"/>
  <c r="BM86" i="11" s="1"/>
  <c r="AZ84" i="11"/>
  <c r="AV84" i="11"/>
  <c r="AW84" i="11" s="1"/>
  <c r="AY84" i="11" s="1"/>
  <c r="AL84" i="11"/>
  <c r="AH84" i="11"/>
  <c r="T84" i="11"/>
  <c r="F84" i="11"/>
  <c r="F86" i="11" s="1"/>
  <c r="I86" i="11" s="1"/>
  <c r="ED82" i="11"/>
  <c r="EE82" i="11" s="1"/>
  <c r="DP82" i="11"/>
  <c r="DQ82" i="11" s="1"/>
  <c r="DD82" i="11"/>
  <c r="DB82" i="11"/>
  <c r="DC82" i="11" s="1"/>
  <c r="CP82" i="11"/>
  <c r="CN82" i="11"/>
  <c r="CO82" i="11" s="1"/>
  <c r="BZ82" i="11"/>
  <c r="CA82" i="11" s="1"/>
  <c r="BL82" i="11"/>
  <c r="BM82" i="11" s="1"/>
  <c r="AZ82" i="11"/>
  <c r="AX82" i="11"/>
  <c r="AY82" i="11" s="1"/>
  <c r="AL82" i="11"/>
  <c r="AJ82" i="11"/>
  <c r="AK82" i="11" s="1"/>
  <c r="V82" i="11"/>
  <c r="W82" i="11" s="1"/>
  <c r="H82" i="11"/>
  <c r="I82" i="11" s="1"/>
  <c r="ED81" i="11"/>
  <c r="EE81" i="11" s="1"/>
  <c r="DP81" i="11"/>
  <c r="DQ81" i="11" s="1"/>
  <c r="DB81" i="11"/>
  <c r="DC81" i="11" s="1"/>
  <c r="CP81" i="11"/>
  <c r="CN81" i="11"/>
  <c r="CO81" i="11" s="1"/>
  <c r="BZ81" i="11"/>
  <c r="CA81" i="11" s="1"/>
  <c r="BL81" i="11"/>
  <c r="BM81" i="11" s="1"/>
  <c r="AZ81" i="11"/>
  <c r="AX81" i="11"/>
  <c r="AY81" i="11" s="1"/>
  <c r="AL81" i="11"/>
  <c r="AJ81" i="11"/>
  <c r="AK81" i="11" s="1"/>
  <c r="V81" i="11"/>
  <c r="W81" i="11" s="1"/>
  <c r="H81" i="11"/>
  <c r="I81" i="11" s="1"/>
  <c r="ED80" i="11"/>
  <c r="EE80" i="11" s="1"/>
  <c r="DP80" i="11"/>
  <c r="DQ80" i="11" s="1"/>
  <c r="DB80" i="11"/>
  <c r="DC80" i="11" s="1"/>
  <c r="CP80" i="11"/>
  <c r="CN80" i="11"/>
  <c r="CO80" i="11" s="1"/>
  <c r="BZ80" i="11"/>
  <c r="CA80" i="11" s="1"/>
  <c r="BL80" i="11"/>
  <c r="BM80" i="11" s="1"/>
  <c r="AZ80" i="11"/>
  <c r="AX80" i="11"/>
  <c r="AY80" i="11" s="1"/>
  <c r="AL80" i="11"/>
  <c r="AJ80" i="11"/>
  <c r="AK80" i="11" s="1"/>
  <c r="V80" i="11"/>
  <c r="W80" i="11" s="1"/>
  <c r="H80" i="11"/>
  <c r="I80" i="11" s="1"/>
  <c r="ED79" i="11"/>
  <c r="EE79" i="11" s="1"/>
  <c r="DP79" i="11"/>
  <c r="DQ79" i="11" s="1"/>
  <c r="DB79" i="11"/>
  <c r="DC79" i="11" s="1"/>
  <c r="CP79" i="11"/>
  <c r="CN79" i="11"/>
  <c r="CO79" i="11" s="1"/>
  <c r="BZ79" i="11"/>
  <c r="CA79" i="11" s="1"/>
  <c r="BL79" i="11"/>
  <c r="BM79" i="11" s="1"/>
  <c r="AZ79" i="11"/>
  <c r="AX79" i="11"/>
  <c r="AY79" i="11" s="1"/>
  <c r="AL79" i="11"/>
  <c r="AJ79" i="11"/>
  <c r="AK79" i="11" s="1"/>
  <c r="V79" i="11"/>
  <c r="W79" i="11" s="1"/>
  <c r="H79" i="11"/>
  <c r="I79" i="11" s="1"/>
  <c r="ED78" i="11"/>
  <c r="EE78" i="11" s="1"/>
  <c r="DP78" i="11"/>
  <c r="DQ78" i="11" s="1"/>
  <c r="DD78" i="11"/>
  <c r="DB78" i="11"/>
  <c r="DC78" i="11" s="1"/>
  <c r="CP78" i="11"/>
  <c r="CN78" i="11"/>
  <c r="CO78" i="11" s="1"/>
  <c r="BZ78" i="11"/>
  <c r="CA78" i="11" s="1"/>
  <c r="BL78" i="11"/>
  <c r="BM78" i="11" s="1"/>
  <c r="AZ78" i="11"/>
  <c r="AX78" i="11"/>
  <c r="AY78" i="11" s="1"/>
  <c r="AL78" i="11"/>
  <c r="AJ78" i="11"/>
  <c r="AK78" i="11" s="1"/>
  <c r="V78" i="11"/>
  <c r="W78" i="11" s="1"/>
  <c r="H78" i="11"/>
  <c r="I78" i="11" s="1"/>
  <c r="ED77" i="11"/>
  <c r="EE77" i="11" s="1"/>
  <c r="DP77" i="11"/>
  <c r="DQ77" i="11" s="1"/>
  <c r="DD77" i="11"/>
  <c r="DB77" i="11"/>
  <c r="DC77" i="11" s="1"/>
  <c r="CP77" i="11"/>
  <c r="CN77" i="11"/>
  <c r="CO77" i="11" s="1"/>
  <c r="BZ77" i="11"/>
  <c r="CA77" i="11" s="1"/>
  <c r="BL77" i="11"/>
  <c r="BM77" i="11" s="1"/>
  <c r="AZ77" i="11"/>
  <c r="AX77" i="11"/>
  <c r="AY77" i="11" s="1"/>
  <c r="AL77" i="11"/>
  <c r="AJ77" i="11"/>
  <c r="AK77" i="11" s="1"/>
  <c r="V77" i="11"/>
  <c r="W77" i="11" s="1"/>
  <c r="H77" i="11"/>
  <c r="I77" i="11" s="1"/>
  <c r="ED76" i="11"/>
  <c r="EE76" i="11" s="1"/>
  <c r="DP76" i="11"/>
  <c r="DQ76" i="11" s="1"/>
  <c r="DD76" i="11"/>
  <c r="DB76" i="11"/>
  <c r="DC76" i="11" s="1"/>
  <c r="CP76" i="11"/>
  <c r="CN76" i="11"/>
  <c r="CO76" i="11" s="1"/>
  <c r="BZ76" i="11"/>
  <c r="CA76" i="11" s="1"/>
  <c r="BL76" i="11"/>
  <c r="BM76" i="11" s="1"/>
  <c r="AZ76" i="11"/>
  <c r="AX76" i="11"/>
  <c r="AY76" i="11" s="1"/>
  <c r="AL76" i="11"/>
  <c r="AJ76" i="11"/>
  <c r="AK76" i="11" s="1"/>
  <c r="V76" i="11"/>
  <c r="W76" i="11" s="1"/>
  <c r="H76" i="11"/>
  <c r="I76" i="11" s="1"/>
  <c r="ED75" i="11"/>
  <c r="EE75" i="11" s="1"/>
  <c r="DP75" i="11"/>
  <c r="DQ75" i="11" s="1"/>
  <c r="DD75" i="11"/>
  <c r="DB75" i="11"/>
  <c r="DC75" i="11" s="1"/>
  <c r="CP75" i="11"/>
  <c r="CN75" i="11"/>
  <c r="CO75" i="11" s="1"/>
  <c r="BZ75" i="11"/>
  <c r="CA75" i="11" s="1"/>
  <c r="BL75" i="11"/>
  <c r="BM75" i="11" s="1"/>
  <c r="AZ75" i="11"/>
  <c r="AX75" i="11"/>
  <c r="AY75" i="11" s="1"/>
  <c r="AL75" i="11"/>
  <c r="AJ75" i="11"/>
  <c r="AK75" i="11" s="1"/>
  <c r="V75" i="11"/>
  <c r="W75" i="11" s="1"/>
  <c r="H75" i="11"/>
  <c r="I75" i="11" s="1"/>
  <c r="ED74" i="11"/>
  <c r="EE74" i="11" s="1"/>
  <c r="DP74" i="11"/>
  <c r="DQ74" i="11" s="1"/>
  <c r="DD74" i="11"/>
  <c r="DB74" i="11"/>
  <c r="DC74" i="11" s="1"/>
  <c r="CP74" i="11"/>
  <c r="CN74" i="11"/>
  <c r="CO74" i="11" s="1"/>
  <c r="BZ74" i="11"/>
  <c r="CA74" i="11" s="1"/>
  <c r="BL74" i="11"/>
  <c r="BM74" i="11" s="1"/>
  <c r="AZ74" i="11"/>
  <c r="AX74" i="11"/>
  <c r="AY74" i="11" s="1"/>
  <c r="AL74" i="11"/>
  <c r="AJ74" i="11"/>
  <c r="AK74" i="11" s="1"/>
  <c r="V74" i="11"/>
  <c r="W74" i="11" s="1"/>
  <c r="H74" i="11"/>
  <c r="I74" i="11" s="1"/>
  <c r="ED73" i="11"/>
  <c r="EE73" i="11" s="1"/>
  <c r="DP73" i="11"/>
  <c r="DQ73" i="11" s="1"/>
  <c r="DD73" i="11"/>
  <c r="DB73" i="11"/>
  <c r="DC73" i="11" s="1"/>
  <c r="CP73" i="11"/>
  <c r="CN73" i="11"/>
  <c r="CO73" i="11" s="1"/>
  <c r="BZ73" i="11"/>
  <c r="CA73" i="11" s="1"/>
  <c r="BL73" i="11"/>
  <c r="BM73" i="11" s="1"/>
  <c r="AZ73" i="11"/>
  <c r="AX73" i="11"/>
  <c r="AY73" i="11" s="1"/>
  <c r="AL73" i="11"/>
  <c r="AJ73" i="11"/>
  <c r="AK73" i="11" s="1"/>
  <c r="V73" i="11"/>
  <c r="W73" i="11" s="1"/>
  <c r="H73" i="11"/>
  <c r="I73" i="11" s="1"/>
  <c r="ED72" i="11"/>
  <c r="EE72" i="11" s="1"/>
  <c r="DP72" i="11"/>
  <c r="DQ72" i="11" s="1"/>
  <c r="DD72" i="11"/>
  <c r="DB72" i="11"/>
  <c r="DC72" i="11" s="1"/>
  <c r="CP72" i="11"/>
  <c r="CN72" i="11"/>
  <c r="CO72" i="11" s="1"/>
  <c r="BZ72" i="11"/>
  <c r="CA72" i="11" s="1"/>
  <c r="BL72" i="11"/>
  <c r="BM72" i="11" s="1"/>
  <c r="AZ72" i="11"/>
  <c r="AX72" i="11"/>
  <c r="AY72" i="11" s="1"/>
  <c r="AL72" i="11"/>
  <c r="AJ72" i="11"/>
  <c r="AK72" i="11" s="1"/>
  <c r="V72" i="11"/>
  <c r="W72" i="11" s="1"/>
  <c r="H72" i="11"/>
  <c r="I72" i="11" s="1"/>
  <c r="ED71" i="11"/>
  <c r="EE71" i="11" s="1"/>
  <c r="DP71" i="11"/>
  <c r="DQ71" i="11" s="1"/>
  <c r="DD71" i="11"/>
  <c r="DB71" i="11"/>
  <c r="DC71" i="11" s="1"/>
  <c r="CP71" i="11"/>
  <c r="CN71" i="11"/>
  <c r="CO71" i="11" s="1"/>
  <c r="CB71" i="11"/>
  <c r="BZ71" i="11"/>
  <c r="CA71" i="11" s="1"/>
  <c r="BL71" i="11"/>
  <c r="BM71" i="11" s="1"/>
  <c r="AZ71" i="11"/>
  <c r="AX71" i="11"/>
  <c r="AY71" i="11" s="1"/>
  <c r="AL71" i="11"/>
  <c r="AJ71" i="11"/>
  <c r="AK71" i="11" s="1"/>
  <c r="V71" i="11"/>
  <c r="W71" i="11" s="1"/>
  <c r="H71" i="11"/>
  <c r="I71" i="11" s="1"/>
  <c r="ED70" i="11"/>
  <c r="EE70" i="11" s="1"/>
  <c r="DP70" i="11"/>
  <c r="DQ70" i="11" s="1"/>
  <c r="DD70" i="11"/>
  <c r="DB70" i="11"/>
  <c r="DC70" i="11" s="1"/>
  <c r="CP70" i="11"/>
  <c r="CN70" i="11"/>
  <c r="CO70" i="11" s="1"/>
  <c r="BZ70" i="11"/>
  <c r="CA70" i="11" s="1"/>
  <c r="BL70" i="11"/>
  <c r="BM70" i="11" s="1"/>
  <c r="AZ70" i="11"/>
  <c r="AX70" i="11"/>
  <c r="AY70" i="11" s="1"/>
  <c r="AL70" i="11"/>
  <c r="AJ70" i="11"/>
  <c r="AK70" i="11" s="1"/>
  <c r="V70" i="11"/>
  <c r="W70" i="11" s="1"/>
  <c r="H70" i="11"/>
  <c r="I70" i="11" s="1"/>
  <c r="ED69" i="11"/>
  <c r="EE69" i="11" s="1"/>
  <c r="DR69" i="11"/>
  <c r="DP69" i="11"/>
  <c r="DQ69" i="11" s="1"/>
  <c r="DD69" i="11"/>
  <c r="DB69" i="11"/>
  <c r="DC69" i="11" s="1"/>
  <c r="CP69" i="11"/>
  <c r="CN69" i="11"/>
  <c r="CO69" i="11" s="1"/>
  <c r="BZ69" i="11"/>
  <c r="CA69" i="11" s="1"/>
  <c r="BN69" i="11"/>
  <c r="BL69" i="11"/>
  <c r="BM69" i="11" s="1"/>
  <c r="AZ69" i="11"/>
  <c r="AX69" i="11"/>
  <c r="AY69" i="11" s="1"/>
  <c r="AL69" i="11"/>
  <c r="AJ69" i="11"/>
  <c r="AK69" i="11" s="1"/>
  <c r="V69" i="11"/>
  <c r="W69" i="11" s="1"/>
  <c r="H69" i="11"/>
  <c r="I69" i="11" s="1"/>
  <c r="ED68" i="11"/>
  <c r="EE68" i="11" s="1"/>
  <c r="DP68" i="11"/>
  <c r="DQ68" i="11" s="1"/>
  <c r="DD68" i="11"/>
  <c r="DB68" i="11"/>
  <c r="DC68" i="11" s="1"/>
  <c r="CV68" i="11"/>
  <c r="CP68" i="11"/>
  <c r="CN68" i="11"/>
  <c r="CO68" i="11" s="1"/>
  <c r="BZ68" i="11"/>
  <c r="CA68" i="11" s="1"/>
  <c r="BT68" i="11"/>
  <c r="BL68" i="11"/>
  <c r="BM68" i="11" s="1"/>
  <c r="BF68" i="11"/>
  <c r="AZ68" i="11"/>
  <c r="AX68" i="11"/>
  <c r="AY68" i="11" s="1"/>
  <c r="AL68" i="11"/>
  <c r="AJ68" i="11"/>
  <c r="AK68" i="11" s="1"/>
  <c r="V68" i="11"/>
  <c r="W68" i="11" s="1"/>
  <c r="H68" i="11"/>
  <c r="I68" i="11" s="1"/>
  <c r="B68" i="11"/>
  <c r="ED67" i="11"/>
  <c r="EE67" i="11" s="1"/>
  <c r="DP67" i="11"/>
  <c r="DQ67" i="11" s="1"/>
  <c r="DD67" i="11"/>
  <c r="DB67" i="11"/>
  <c r="DC67" i="11" s="1"/>
  <c r="CP67" i="11"/>
  <c r="CN67" i="11"/>
  <c r="CO67" i="11" s="1"/>
  <c r="BZ67" i="11"/>
  <c r="CA67" i="11" s="1"/>
  <c r="BL67" i="11"/>
  <c r="BM67" i="11" s="1"/>
  <c r="AZ67" i="11"/>
  <c r="AX67" i="11"/>
  <c r="AY67" i="11" s="1"/>
  <c r="AL67" i="11"/>
  <c r="AJ67" i="11"/>
  <c r="AK67" i="11" s="1"/>
  <c r="V67" i="11"/>
  <c r="W67" i="11" s="1"/>
  <c r="H67" i="11"/>
  <c r="I67" i="11" s="1"/>
  <c r="ED66" i="11"/>
  <c r="EE66" i="11" s="1"/>
  <c r="DP66" i="11"/>
  <c r="DQ66" i="11" s="1"/>
  <c r="DD66" i="11"/>
  <c r="DB66" i="11"/>
  <c r="DC66" i="11" s="1"/>
  <c r="CP66" i="11"/>
  <c r="CN66" i="11"/>
  <c r="CO66" i="11" s="1"/>
  <c r="BZ66" i="11"/>
  <c r="CA66" i="11" s="1"/>
  <c r="BL66" i="11"/>
  <c r="BM66" i="11" s="1"/>
  <c r="AZ66" i="11"/>
  <c r="AX66" i="11"/>
  <c r="AY66" i="11" s="1"/>
  <c r="AL66" i="11"/>
  <c r="AJ66" i="11"/>
  <c r="AK66" i="11" s="1"/>
  <c r="V66" i="11"/>
  <c r="W66" i="11" s="1"/>
  <c r="H66" i="11"/>
  <c r="I66" i="11" s="1"/>
  <c r="ED65" i="11"/>
  <c r="EE65" i="11" s="1"/>
  <c r="DP65" i="11"/>
  <c r="DQ65" i="11" s="1"/>
  <c r="DD65" i="11"/>
  <c r="DB65" i="11"/>
  <c r="DC65" i="11" s="1"/>
  <c r="CP65" i="11"/>
  <c r="CN65" i="11"/>
  <c r="CO65" i="11" s="1"/>
  <c r="BZ65" i="11"/>
  <c r="CA65" i="11" s="1"/>
  <c r="BL65" i="11"/>
  <c r="BM65" i="11" s="1"/>
  <c r="AZ65" i="11"/>
  <c r="AX65" i="11"/>
  <c r="AY65" i="11" s="1"/>
  <c r="AL65" i="11"/>
  <c r="AJ65" i="11"/>
  <c r="AK65" i="11" s="1"/>
  <c r="V65" i="11"/>
  <c r="W65" i="11" s="1"/>
  <c r="H65" i="11"/>
  <c r="I65" i="11" s="1"/>
  <c r="ED64" i="11"/>
  <c r="EE64" i="11" s="1"/>
  <c r="DP64" i="11"/>
  <c r="DQ64" i="11" s="1"/>
  <c r="DD64" i="11"/>
  <c r="DB64" i="11"/>
  <c r="DC64" i="11" s="1"/>
  <c r="CP64" i="11"/>
  <c r="CN64" i="11"/>
  <c r="CO64" i="11" s="1"/>
  <c r="BZ64" i="11"/>
  <c r="CA64" i="11" s="1"/>
  <c r="BL64" i="11"/>
  <c r="BM64" i="11" s="1"/>
  <c r="AZ64" i="11"/>
  <c r="AX64" i="11"/>
  <c r="AY64" i="11" s="1"/>
  <c r="AL64" i="11"/>
  <c r="AJ64" i="11"/>
  <c r="AK64" i="11" s="1"/>
  <c r="V64" i="11"/>
  <c r="W64" i="11" s="1"/>
  <c r="H64" i="11"/>
  <c r="I64" i="11" s="1"/>
  <c r="B64" i="11"/>
  <c r="EI63" i="11"/>
  <c r="ED63" i="11"/>
  <c r="EE63" i="11" s="1"/>
  <c r="DU63" i="11"/>
  <c r="DP63" i="11"/>
  <c r="DQ63" i="11" s="1"/>
  <c r="DG63" i="11"/>
  <c r="DD63" i="11"/>
  <c r="DB63" i="11"/>
  <c r="DC63" i="11" s="1"/>
  <c r="CS63" i="11"/>
  <c r="CP63" i="11"/>
  <c r="CN63" i="11"/>
  <c r="CO63" i="11" s="1"/>
  <c r="CE63" i="11"/>
  <c r="BZ63" i="11"/>
  <c r="CA63" i="11" s="1"/>
  <c r="BQ63" i="11"/>
  <c r="BL63" i="11"/>
  <c r="BM63" i="11" s="1"/>
  <c r="BC63" i="11"/>
  <c r="AZ63" i="11"/>
  <c r="AX63" i="11"/>
  <c r="AY63" i="11" s="1"/>
  <c r="AO63" i="11"/>
  <c r="AL63" i="11"/>
  <c r="AJ63" i="11"/>
  <c r="AK63" i="11" s="1"/>
  <c r="AA63" i="11"/>
  <c r="V63" i="11"/>
  <c r="W63" i="11" s="1"/>
  <c r="M63" i="11"/>
  <c r="H63" i="11"/>
  <c r="I63" i="11" s="1"/>
  <c r="EE61" i="11"/>
  <c r="DQ61" i="11"/>
  <c r="DD61" i="11"/>
  <c r="DC61" i="11"/>
  <c r="CP61" i="11"/>
  <c r="CO61" i="11"/>
  <c r="CA61" i="11"/>
  <c r="BM61" i="11"/>
  <c r="AZ61" i="11"/>
  <c r="AY61" i="11"/>
  <c r="AL61" i="11"/>
  <c r="AK61" i="11"/>
  <c r="W61" i="11"/>
  <c r="I61" i="11"/>
  <c r="EE60" i="11"/>
  <c r="DX60" i="11"/>
  <c r="DQ60" i="11"/>
  <c r="DJ60" i="11"/>
  <c r="DD60" i="11"/>
  <c r="DC60" i="11"/>
  <c r="CV60" i="11"/>
  <c r="CP60" i="11"/>
  <c r="CO60" i="11"/>
  <c r="CH60" i="11"/>
  <c r="CA60" i="11"/>
  <c r="BT60" i="11"/>
  <c r="BM60" i="11"/>
  <c r="BF60" i="11"/>
  <c r="AZ60" i="11"/>
  <c r="AY60" i="11"/>
  <c r="AR60" i="11"/>
  <c r="AL60" i="11"/>
  <c r="AK60" i="11"/>
  <c r="AD60" i="11"/>
  <c r="W60" i="11"/>
  <c r="P60" i="11"/>
  <c r="I60" i="11"/>
  <c r="EE59" i="11"/>
  <c r="DX59" i="11"/>
  <c r="DQ59" i="11"/>
  <c r="DJ59" i="11"/>
  <c r="DD59" i="11"/>
  <c r="DC59" i="11"/>
  <c r="CV59" i="11"/>
  <c r="CP59" i="11"/>
  <c r="CO59" i="11"/>
  <c r="CH59" i="11"/>
  <c r="CA59" i="11"/>
  <c r="BT59" i="11"/>
  <c r="BM59" i="11"/>
  <c r="BF59" i="11"/>
  <c r="AZ59" i="11"/>
  <c r="AY59" i="11"/>
  <c r="AR59" i="11"/>
  <c r="AL59" i="11"/>
  <c r="AK59" i="11"/>
  <c r="AD59" i="11"/>
  <c r="W59" i="11"/>
  <c r="P59" i="11"/>
  <c r="I59" i="11"/>
  <c r="EE58" i="11"/>
  <c r="DX58" i="11"/>
  <c r="DQ58" i="11"/>
  <c r="DJ58" i="11"/>
  <c r="DD58" i="11"/>
  <c r="DC58" i="11"/>
  <c r="CV58" i="11"/>
  <c r="CP58" i="11"/>
  <c r="CO58" i="11"/>
  <c r="CH58" i="11"/>
  <c r="CA58" i="11"/>
  <c r="BT58" i="11"/>
  <c r="BM58" i="11"/>
  <c r="BF58" i="11"/>
  <c r="AZ58" i="11"/>
  <c r="AY58" i="11"/>
  <c r="AR58" i="11"/>
  <c r="AL58" i="11"/>
  <c r="AK58" i="11"/>
  <c r="AD58" i="11"/>
  <c r="W58" i="11"/>
  <c r="P58" i="11"/>
  <c r="I58" i="11"/>
  <c r="EE57" i="11"/>
  <c r="DX57" i="11"/>
  <c r="DQ57" i="11"/>
  <c r="DJ57" i="11"/>
  <c r="DD57" i="11"/>
  <c r="DC57" i="11"/>
  <c r="CV57" i="11"/>
  <c r="CP57" i="11"/>
  <c r="CO57" i="11"/>
  <c r="CH57" i="11"/>
  <c r="CA57" i="11"/>
  <c r="BT57" i="11"/>
  <c r="BM57" i="11"/>
  <c r="BF57" i="11"/>
  <c r="AZ57" i="11"/>
  <c r="AY57" i="11"/>
  <c r="AR57" i="11"/>
  <c r="AL57" i="11"/>
  <c r="AK57" i="11"/>
  <c r="AD57" i="11"/>
  <c r="W57" i="11"/>
  <c r="P57" i="11"/>
  <c r="I57" i="11"/>
  <c r="EE56" i="11"/>
  <c r="DX56" i="11"/>
  <c r="DQ56" i="11"/>
  <c r="DJ56" i="11"/>
  <c r="DD56" i="11"/>
  <c r="DC56" i="11"/>
  <c r="CV56" i="11"/>
  <c r="CP56" i="11"/>
  <c r="CO56" i="11"/>
  <c r="CH56" i="11"/>
  <c r="CA56" i="11"/>
  <c r="BT56" i="11"/>
  <c r="BM56" i="11"/>
  <c r="BF56" i="11"/>
  <c r="AZ56" i="11"/>
  <c r="AY56" i="11"/>
  <c r="AR56" i="11"/>
  <c r="AL56" i="11"/>
  <c r="AK56" i="11"/>
  <c r="AD56" i="11"/>
  <c r="W56" i="11"/>
  <c r="P56" i="11"/>
  <c r="I56" i="11"/>
  <c r="EE55" i="11"/>
  <c r="DX55" i="11"/>
  <c r="DQ55" i="11"/>
  <c r="DJ55" i="11"/>
  <c r="DD55" i="11"/>
  <c r="DC55" i="11"/>
  <c r="CV55" i="11"/>
  <c r="CP55" i="11"/>
  <c r="CO55" i="11"/>
  <c r="CH55" i="11"/>
  <c r="CA55" i="11"/>
  <c r="BT55" i="11"/>
  <c r="BM55" i="11"/>
  <c r="BF55" i="11"/>
  <c r="AZ55" i="11"/>
  <c r="AY55" i="11"/>
  <c r="AR55" i="11"/>
  <c r="AL55" i="11"/>
  <c r="AK55" i="11"/>
  <c r="AD55" i="11"/>
  <c r="W55" i="11"/>
  <c r="P55" i="11"/>
  <c r="I55" i="11"/>
  <c r="EE54" i="11"/>
  <c r="DX54" i="11"/>
  <c r="DQ54" i="11"/>
  <c r="DJ54" i="11"/>
  <c r="DD54" i="11"/>
  <c r="DC54" i="11"/>
  <c r="CV54" i="11"/>
  <c r="CP54" i="11"/>
  <c r="CO54" i="11"/>
  <c r="CH54" i="11"/>
  <c r="CA54" i="11"/>
  <c r="BT54" i="11"/>
  <c r="BM54" i="11"/>
  <c r="BF54" i="11"/>
  <c r="AZ54" i="11"/>
  <c r="AY54" i="11"/>
  <c r="AR54" i="11"/>
  <c r="AL54" i="11"/>
  <c r="AK54" i="11"/>
  <c r="AD54" i="11"/>
  <c r="W54" i="11"/>
  <c r="P54" i="11"/>
  <c r="I54" i="11"/>
  <c r="EE53" i="11"/>
  <c r="DX53" i="11"/>
  <c r="DQ53" i="11"/>
  <c r="DJ53" i="11"/>
  <c r="DD53" i="11"/>
  <c r="DC53" i="11"/>
  <c r="CV53" i="11"/>
  <c r="CP53" i="11"/>
  <c r="CO53" i="11"/>
  <c r="CH53" i="11"/>
  <c r="CA53" i="11"/>
  <c r="BT53" i="11"/>
  <c r="BM53" i="11"/>
  <c r="BF53" i="11"/>
  <c r="AZ53" i="11"/>
  <c r="AY53" i="11"/>
  <c r="AR53" i="11"/>
  <c r="AL53" i="11"/>
  <c r="AK53" i="11"/>
  <c r="AD53" i="11"/>
  <c r="W53" i="11"/>
  <c r="P53" i="11"/>
  <c r="I53" i="11"/>
  <c r="EE52" i="11"/>
  <c r="DQ52" i="11"/>
  <c r="DD52" i="11"/>
  <c r="DC52" i="11"/>
  <c r="CP52" i="11"/>
  <c r="CO52" i="11"/>
  <c r="CA52" i="11"/>
  <c r="BM52" i="11"/>
  <c r="AZ52" i="11"/>
  <c r="AY52" i="11"/>
  <c r="AL52" i="11"/>
  <c r="AK52" i="11"/>
  <c r="W52" i="11"/>
  <c r="I52" i="11"/>
  <c r="EE51" i="11"/>
  <c r="DQ51" i="11"/>
  <c r="DD51" i="11"/>
  <c r="DC51" i="11"/>
  <c r="CP51" i="11"/>
  <c r="CO51" i="11"/>
  <c r="CA51" i="11"/>
  <c r="BN51" i="11"/>
  <c r="BM51" i="11"/>
  <c r="AZ51" i="11"/>
  <c r="AY51" i="11"/>
  <c r="AL51" i="11"/>
  <c r="AK51" i="11"/>
  <c r="W51" i="11"/>
  <c r="I51" i="11"/>
  <c r="EE50" i="11"/>
  <c r="DQ50" i="11"/>
  <c r="DD50" i="11"/>
  <c r="DC50" i="11"/>
  <c r="CP50" i="11"/>
  <c r="CO50" i="11"/>
  <c r="CA50" i="11"/>
  <c r="BM50" i="11"/>
  <c r="AZ50" i="11"/>
  <c r="AY50" i="11"/>
  <c r="AL50" i="11"/>
  <c r="AK50" i="11"/>
  <c r="W50" i="11"/>
  <c r="I50" i="11"/>
  <c r="EE49" i="11"/>
  <c r="DQ49" i="11"/>
  <c r="DD49" i="11"/>
  <c r="DC49" i="11"/>
  <c r="CP49" i="11"/>
  <c r="CO49" i="11"/>
  <c r="CA49" i="11"/>
  <c r="BM49" i="11"/>
  <c r="AZ49" i="11"/>
  <c r="AY49" i="11"/>
  <c r="AL49" i="11"/>
  <c r="AK49" i="11"/>
  <c r="W49" i="11"/>
  <c r="I49" i="11"/>
  <c r="EE48" i="11"/>
  <c r="DQ48" i="11"/>
  <c r="DD48" i="11"/>
  <c r="DC48" i="11"/>
  <c r="CP48" i="11"/>
  <c r="CO48" i="11"/>
  <c r="CA48" i="11"/>
  <c r="BM48" i="11"/>
  <c r="AZ48" i="11"/>
  <c r="AY48" i="11"/>
  <c r="AL48" i="11"/>
  <c r="AK48" i="11"/>
  <c r="W48" i="11"/>
  <c r="I48" i="11"/>
  <c r="EE47" i="11"/>
  <c r="DQ47" i="11"/>
  <c r="DD47" i="11"/>
  <c r="DC47" i="11"/>
  <c r="CP47" i="11"/>
  <c r="CO47" i="11"/>
  <c r="CA47" i="11"/>
  <c r="BM47" i="11"/>
  <c r="AZ47" i="11"/>
  <c r="AY47" i="11"/>
  <c r="AL47" i="11"/>
  <c r="AK47" i="11"/>
  <c r="W47" i="11"/>
  <c r="I47" i="11"/>
  <c r="EE46" i="11"/>
  <c r="DQ46" i="11"/>
  <c r="DD46" i="11"/>
  <c r="DC46" i="11"/>
  <c r="CP46" i="11"/>
  <c r="CO46" i="11"/>
  <c r="CA46" i="11"/>
  <c r="BM46" i="11"/>
  <c r="AZ46" i="11"/>
  <c r="AY46" i="11"/>
  <c r="AL46" i="11"/>
  <c r="AK46" i="11"/>
  <c r="W46" i="11"/>
  <c r="I46" i="11"/>
  <c r="EE45" i="11"/>
  <c r="DQ45" i="11"/>
  <c r="DD45" i="11"/>
  <c r="DC45" i="11"/>
  <c r="CP45" i="11"/>
  <c r="CO45" i="11"/>
  <c r="CA45" i="11"/>
  <c r="BM45" i="11"/>
  <c r="AZ45" i="11"/>
  <c r="AY45" i="11"/>
  <c r="AL45" i="11"/>
  <c r="AK45" i="11"/>
  <c r="W45" i="11"/>
  <c r="I45" i="11"/>
  <c r="EE43" i="11"/>
  <c r="DQ43" i="11"/>
  <c r="DD43" i="11"/>
  <c r="DC43" i="11"/>
  <c r="CP43" i="11"/>
  <c r="CO43" i="11"/>
  <c r="CA43" i="11"/>
  <c r="BM43" i="11"/>
  <c r="AZ43" i="11"/>
  <c r="AY43" i="11"/>
  <c r="AL43" i="11"/>
  <c r="AK43" i="11"/>
  <c r="W43" i="11"/>
  <c r="I43" i="11"/>
  <c r="EE42" i="11"/>
  <c r="DR42" i="11"/>
  <c r="DQ42" i="11"/>
  <c r="DD42" i="11"/>
  <c r="DC42" i="11"/>
  <c r="CP42" i="11"/>
  <c r="CO42" i="11"/>
  <c r="CA42" i="11"/>
  <c r="BM42" i="11"/>
  <c r="AZ42" i="11"/>
  <c r="AY42" i="11"/>
  <c r="AL42" i="11"/>
  <c r="AK42" i="11"/>
  <c r="W42" i="11"/>
  <c r="I42" i="11"/>
  <c r="EE41" i="11"/>
  <c r="DQ41" i="11"/>
  <c r="DD41" i="11"/>
  <c r="DC41" i="11"/>
  <c r="CP41" i="11"/>
  <c r="CO41" i="11"/>
  <c r="CA41" i="11"/>
  <c r="BM41" i="11"/>
  <c r="AZ41" i="11"/>
  <c r="AY41" i="11"/>
  <c r="AL41" i="11"/>
  <c r="AK41" i="11"/>
  <c r="W41" i="11"/>
  <c r="I41" i="11"/>
  <c r="EE40" i="11"/>
  <c r="DR40" i="11"/>
  <c r="DQ40" i="11"/>
  <c r="DD40" i="11"/>
  <c r="DC40" i="11"/>
  <c r="CP40" i="11"/>
  <c r="CO40" i="11"/>
  <c r="CA40" i="11"/>
  <c r="BN40" i="11"/>
  <c r="BM40" i="11"/>
  <c r="AZ40" i="11"/>
  <c r="AY40" i="11"/>
  <c r="AL40" i="11"/>
  <c r="AK40" i="11"/>
  <c r="W40" i="11"/>
  <c r="J40" i="11"/>
  <c r="I40" i="11"/>
  <c r="EE39" i="11"/>
  <c r="DQ39" i="11"/>
  <c r="DD39" i="11"/>
  <c r="DC39" i="11"/>
  <c r="CP39" i="11"/>
  <c r="CO39" i="11"/>
  <c r="CA39" i="11"/>
  <c r="BM39" i="11"/>
  <c r="AZ39" i="11"/>
  <c r="AY39" i="11"/>
  <c r="AL39" i="11"/>
  <c r="AK39" i="11"/>
  <c r="W39" i="11"/>
  <c r="I39" i="11"/>
  <c r="EE38" i="11"/>
  <c r="DQ38" i="11"/>
  <c r="DD38" i="11"/>
  <c r="DC38" i="11"/>
  <c r="CP38" i="11"/>
  <c r="CO38" i="11"/>
  <c r="CA38" i="11"/>
  <c r="BM38" i="11"/>
  <c r="AZ38" i="11"/>
  <c r="AY38" i="11"/>
  <c r="AL38" i="11"/>
  <c r="AK38" i="11"/>
  <c r="W38" i="11"/>
  <c r="I38" i="11"/>
  <c r="EE37" i="11"/>
  <c r="DQ37" i="11"/>
  <c r="DD37" i="11"/>
  <c r="DC37" i="11"/>
  <c r="CP37" i="11"/>
  <c r="CO37" i="11"/>
  <c r="CA37" i="11"/>
  <c r="BM37" i="11"/>
  <c r="AZ37" i="11"/>
  <c r="AY37" i="11"/>
  <c r="AL37" i="11"/>
  <c r="AK37" i="11"/>
  <c r="W37" i="11"/>
  <c r="I37" i="11"/>
  <c r="EE35" i="11"/>
  <c r="DQ35" i="11"/>
  <c r="DD35" i="11"/>
  <c r="DC35" i="11"/>
  <c r="CP35" i="11"/>
  <c r="CO35" i="11"/>
  <c r="CA35" i="11"/>
  <c r="BM35" i="11"/>
  <c r="AZ35" i="11"/>
  <c r="AY35" i="11"/>
  <c r="AL35" i="11"/>
  <c r="AK35" i="11"/>
  <c r="W35" i="11"/>
  <c r="I35" i="11"/>
  <c r="EE34" i="11"/>
  <c r="DQ34" i="11"/>
  <c r="DD34" i="11"/>
  <c r="DC34" i="11"/>
  <c r="CP34" i="11"/>
  <c r="CO34" i="11"/>
  <c r="CA34" i="11"/>
  <c r="BM34" i="11"/>
  <c r="AZ34" i="11"/>
  <c r="AY34" i="11"/>
  <c r="AL34" i="11"/>
  <c r="AK34" i="11"/>
  <c r="W34" i="11"/>
  <c r="I34" i="11"/>
  <c r="EE33" i="11"/>
  <c r="DQ33" i="11"/>
  <c r="DD33" i="11"/>
  <c r="DC33" i="11"/>
  <c r="CP33" i="11"/>
  <c r="CO33" i="11"/>
  <c r="CA33" i="11"/>
  <c r="BN33" i="11"/>
  <c r="BM33" i="11"/>
  <c r="AZ33" i="11"/>
  <c r="AY33" i="11"/>
  <c r="AL33" i="11"/>
  <c r="AK33" i="11"/>
  <c r="W33" i="11"/>
  <c r="I33" i="11"/>
  <c r="DY31" i="11"/>
  <c r="DK31" i="11"/>
  <c r="CW31" i="11"/>
  <c r="CI31" i="11"/>
  <c r="BU31" i="11"/>
  <c r="BG31" i="11"/>
  <c r="AS31" i="11"/>
  <c r="AE31" i="11"/>
  <c r="Q31" i="11"/>
  <c r="C31" i="11"/>
  <c r="DY30" i="11"/>
  <c r="DK30" i="11"/>
  <c r="CW30" i="11"/>
  <c r="CI30" i="11"/>
  <c r="BU30" i="11"/>
  <c r="BG30" i="11"/>
  <c r="AS30" i="11"/>
  <c r="AE30" i="11"/>
  <c r="Q30" i="11"/>
  <c r="C30" i="11"/>
  <c r="DY29" i="11"/>
  <c r="DK29" i="11"/>
  <c r="CW29" i="11"/>
  <c r="CI29" i="11"/>
  <c r="BU29" i="11"/>
  <c r="BG29" i="11"/>
  <c r="AS29" i="11"/>
  <c r="AE29" i="11"/>
  <c r="Q29" i="11"/>
  <c r="C29" i="11"/>
  <c r="DY28" i="11"/>
  <c r="DK28" i="11"/>
  <c r="CW28" i="11"/>
  <c r="CI28" i="11"/>
  <c r="BU28" i="11"/>
  <c r="BG28" i="11"/>
  <c r="AS28" i="11"/>
  <c r="AE28" i="11"/>
  <c r="Q28" i="11"/>
  <c r="C28" i="11"/>
  <c r="DY27" i="11"/>
  <c r="DK27" i="11"/>
  <c r="CW27" i="11"/>
  <c r="CI27" i="11"/>
  <c r="BU27" i="11"/>
  <c r="BG27" i="11"/>
  <c r="AS27" i="11"/>
  <c r="AE27" i="11"/>
  <c r="Q27" i="11"/>
  <c r="C27" i="11"/>
  <c r="DY26" i="11"/>
  <c r="DK26" i="11"/>
  <c r="CW26" i="11"/>
  <c r="CI26" i="11"/>
  <c r="BU26" i="11"/>
  <c r="BG26" i="11"/>
  <c r="AS26" i="11"/>
  <c r="AE26" i="11"/>
  <c r="Q26" i="11"/>
  <c r="C26" i="11"/>
  <c r="DY25" i="11"/>
  <c r="DK25" i="11"/>
  <c r="CW25" i="11"/>
  <c r="CI25" i="11"/>
  <c r="BU25" i="11"/>
  <c r="BY24" i="11" s="1"/>
  <c r="BY26" i="11" s="1"/>
  <c r="BZ5" i="11" s="1"/>
  <c r="BG25" i="11"/>
  <c r="AS25" i="11"/>
  <c r="AE25" i="11"/>
  <c r="Q25" i="11"/>
  <c r="C25" i="11"/>
  <c r="EB24" i="11"/>
  <c r="DN24" i="11"/>
  <c r="DD24" i="11"/>
  <c r="CZ24" i="11"/>
  <c r="CP24" i="11"/>
  <c r="CL24" i="11"/>
  <c r="CM24" i="11" s="1"/>
  <c r="BX24" i="11"/>
  <c r="BJ24" i="11"/>
  <c r="AZ24" i="11"/>
  <c r="AV24" i="11"/>
  <c r="AL24" i="11"/>
  <c r="AH24" i="11"/>
  <c r="T24" i="11"/>
  <c r="F24" i="11"/>
  <c r="EC22" i="11"/>
  <c r="DO22" i="11"/>
  <c r="DA22" i="11"/>
  <c r="CM22" i="11"/>
  <c r="BY22" i="11"/>
  <c r="BK22" i="11"/>
  <c r="AW22" i="11"/>
  <c r="AI22" i="11"/>
  <c r="U22" i="11"/>
  <c r="G22" i="11"/>
  <c r="DR21" i="11"/>
  <c r="DD21" i="11"/>
  <c r="CP21" i="11"/>
  <c r="AZ21" i="11"/>
  <c r="AL21" i="11"/>
  <c r="EE20" i="11"/>
  <c r="DQ20" i="11"/>
  <c r="DD20" i="11"/>
  <c r="DC20" i="11"/>
  <c r="CP20" i="11"/>
  <c r="CO20" i="11"/>
  <c r="CA20" i="11"/>
  <c r="BM20" i="11"/>
  <c r="AZ20" i="11"/>
  <c r="AY20" i="11"/>
  <c r="AL20" i="11"/>
  <c r="AK20" i="11"/>
  <c r="W20" i="11"/>
  <c r="I20" i="11"/>
  <c r="DD19" i="11"/>
  <c r="CP19" i="11"/>
  <c r="AZ19" i="11"/>
  <c r="AL19" i="11"/>
  <c r="EE18" i="11"/>
  <c r="DQ18" i="11"/>
  <c r="DD18" i="11"/>
  <c r="DC18" i="11"/>
  <c r="CP18" i="11"/>
  <c r="CO18" i="11"/>
  <c r="CA18" i="11"/>
  <c r="BM18" i="11"/>
  <c r="AZ18" i="11"/>
  <c r="AY18" i="11"/>
  <c r="AL18" i="11"/>
  <c r="AK18" i="11"/>
  <c r="W18" i="11"/>
  <c r="I18" i="11"/>
  <c r="DY17" i="11"/>
  <c r="DK17" i="11"/>
  <c r="DK21" i="11" s="1"/>
  <c r="DO21" i="11" s="1"/>
  <c r="DD17" i="11"/>
  <c r="CW17" i="11"/>
  <c r="CW21" i="11" s="1"/>
  <c r="DA21" i="11" s="1"/>
  <c r="CP17" i="11"/>
  <c r="CI17" i="11"/>
  <c r="CI21" i="11" s="1"/>
  <c r="CM21" i="11" s="1"/>
  <c r="BU17" i="11"/>
  <c r="BG17" i="11"/>
  <c r="BG21" i="11" s="1"/>
  <c r="BK21" i="11" s="1"/>
  <c r="BM21" i="11" s="1"/>
  <c r="AZ17" i="11"/>
  <c r="AS17" i="11"/>
  <c r="AS21" i="11" s="1"/>
  <c r="AW21" i="11" s="1"/>
  <c r="AL17" i="11"/>
  <c r="AE17" i="11"/>
  <c r="AE21" i="11" s="1"/>
  <c r="AI21" i="11" s="1"/>
  <c r="Q17" i="11"/>
  <c r="Q21" i="11" s="1"/>
  <c r="U21" i="11" s="1"/>
  <c r="C17" i="11"/>
  <c r="C21" i="11" s="1"/>
  <c r="G21" i="11" s="1"/>
  <c r="DD14" i="11"/>
  <c r="CP14" i="11"/>
  <c r="AZ14" i="11"/>
  <c r="AL14" i="11"/>
  <c r="EC11" i="11"/>
  <c r="EB11" i="11"/>
  <c r="DO11" i="11"/>
  <c r="DN11" i="11"/>
  <c r="DA11" i="11"/>
  <c r="CZ11" i="11"/>
  <c r="CM11" i="11"/>
  <c r="CL11" i="11"/>
  <c r="BY11" i="11"/>
  <c r="BX11" i="11"/>
  <c r="BK11" i="11"/>
  <c r="BJ11" i="11"/>
  <c r="AW11" i="11"/>
  <c r="AV11" i="11"/>
  <c r="AI11" i="11"/>
  <c r="AH11" i="11"/>
  <c r="U11" i="11"/>
  <c r="T11" i="11"/>
  <c r="G11" i="11"/>
  <c r="F11" i="11"/>
  <c r="EC10" i="11"/>
  <c r="EB10" i="11"/>
  <c r="DO10" i="11"/>
  <c r="DN10" i="11"/>
  <c r="DA10" i="11"/>
  <c r="CZ10" i="11"/>
  <c r="CM10" i="11"/>
  <c r="CL10" i="11"/>
  <c r="BY10" i="11"/>
  <c r="BX10" i="11"/>
  <c r="BK10" i="11"/>
  <c r="BJ10" i="11"/>
  <c r="AW10" i="11"/>
  <c r="AV10" i="11"/>
  <c r="AI10" i="11"/>
  <c r="AH10" i="11"/>
  <c r="U10" i="11"/>
  <c r="T10" i="11"/>
  <c r="G10" i="11"/>
  <c r="F10" i="11"/>
  <c r="EC9" i="11"/>
  <c r="EB9" i="11"/>
  <c r="DO9" i="11"/>
  <c r="DN9" i="11"/>
  <c r="DA9" i="11"/>
  <c r="CZ9" i="11"/>
  <c r="CM9" i="11"/>
  <c r="CL9" i="11"/>
  <c r="BY9" i="11"/>
  <c r="BX9" i="11"/>
  <c r="BK9" i="11"/>
  <c r="BJ9" i="11"/>
  <c r="AW9" i="11"/>
  <c r="AV9" i="11"/>
  <c r="AI9" i="11"/>
  <c r="AH9" i="11"/>
  <c r="U9" i="11"/>
  <c r="T9" i="11"/>
  <c r="G9" i="11"/>
  <c r="F9" i="11"/>
  <c r="EC8" i="11"/>
  <c r="EB8" i="11"/>
  <c r="DO8" i="11"/>
  <c r="DN8" i="11"/>
  <c r="DA8" i="11"/>
  <c r="CZ8" i="11"/>
  <c r="CM8" i="11"/>
  <c r="CL8" i="11"/>
  <c r="BY8" i="11"/>
  <c r="BX8" i="11"/>
  <c r="BK8" i="11"/>
  <c r="BJ8" i="11"/>
  <c r="AW8" i="11"/>
  <c r="AV8" i="11"/>
  <c r="AI8" i="11"/>
  <c r="AH8" i="11"/>
  <c r="U8" i="11"/>
  <c r="T8" i="11"/>
  <c r="G8" i="11"/>
  <c r="F8" i="11"/>
  <c r="EC7" i="11"/>
  <c r="EB7" i="11"/>
  <c r="DO7" i="11"/>
  <c r="DN7" i="11"/>
  <c r="DA7" i="11"/>
  <c r="CZ7" i="11"/>
  <c r="CM7" i="11"/>
  <c r="CL7" i="11"/>
  <c r="BY7" i="11"/>
  <c r="BX7" i="11"/>
  <c r="BK7" i="11"/>
  <c r="BJ7" i="11"/>
  <c r="AW7" i="11"/>
  <c r="AV7" i="11"/>
  <c r="AI7" i="11"/>
  <c r="AH7" i="11"/>
  <c r="U7" i="11"/>
  <c r="T7" i="11"/>
  <c r="G7" i="11"/>
  <c r="F7" i="11"/>
  <c r="EC6" i="11"/>
  <c r="EB6" i="11"/>
  <c r="DO6" i="11"/>
  <c r="DN6" i="11"/>
  <c r="DA6" i="11"/>
  <c r="CZ6" i="11"/>
  <c r="CM6" i="11"/>
  <c r="CL6" i="11"/>
  <c r="BY6" i="11"/>
  <c r="BX6" i="11"/>
  <c r="BK6" i="11"/>
  <c r="BJ6" i="11"/>
  <c r="AW6" i="11"/>
  <c r="AV6" i="11"/>
  <c r="AI6" i="11"/>
  <c r="AH6" i="11"/>
  <c r="U6" i="11"/>
  <c r="T6" i="11"/>
  <c r="G6" i="11"/>
  <c r="F6" i="11"/>
  <c r="EC5" i="11"/>
  <c r="EC12" i="11" s="1"/>
  <c r="EB5" i="11"/>
  <c r="DO5" i="11"/>
  <c r="DN5" i="11"/>
  <c r="DA5" i="11"/>
  <c r="DA12" i="11" s="1"/>
  <c r="CZ5" i="11"/>
  <c r="CZ12" i="11" s="1"/>
  <c r="CM5" i="11"/>
  <c r="CM12" i="11" s="1"/>
  <c r="CL5" i="11"/>
  <c r="CL12" i="11" s="1"/>
  <c r="BY5" i="11"/>
  <c r="BY12" i="11" s="1"/>
  <c r="BX5" i="11"/>
  <c r="BK5" i="11"/>
  <c r="BJ5" i="11"/>
  <c r="AW5" i="11"/>
  <c r="AW12" i="11" s="1"/>
  <c r="AV5" i="11"/>
  <c r="AV12" i="11" s="1"/>
  <c r="AI5" i="11"/>
  <c r="AI12" i="11" s="1"/>
  <c r="AH5" i="11"/>
  <c r="AH12" i="11" s="1"/>
  <c r="U5" i="11"/>
  <c r="U12" i="11" s="1"/>
  <c r="T5" i="11"/>
  <c r="G5" i="11"/>
  <c r="F5" i="11"/>
  <c r="DD4" i="11"/>
  <c r="CP4" i="11"/>
  <c r="AZ4" i="11"/>
  <c r="AL4" i="11"/>
  <c r="DA2" i="11"/>
  <c r="CY2" i="11"/>
  <c r="CM2" i="11"/>
  <c r="CK2" i="11"/>
  <c r="AW2" i="11"/>
  <c r="AU2" i="11"/>
  <c r="AI2" i="11"/>
  <c r="AG2" i="11"/>
  <c r="ED126" i="12"/>
  <c r="DP126" i="12"/>
  <c r="DB126" i="12"/>
  <c r="CN126" i="12"/>
  <c r="BZ126" i="12"/>
  <c r="BL126" i="12"/>
  <c r="AX126" i="12"/>
  <c r="AJ126" i="12"/>
  <c r="V126" i="12"/>
  <c r="H126" i="12"/>
  <c r="EC125" i="12"/>
  <c r="DO125" i="12"/>
  <c r="DA125" i="12"/>
  <c r="CM125" i="12"/>
  <c r="BY125" i="12"/>
  <c r="BK125" i="12"/>
  <c r="AW125" i="12"/>
  <c r="AI125" i="12"/>
  <c r="U125" i="12"/>
  <c r="G125" i="12"/>
  <c r="EC124" i="12"/>
  <c r="DO124" i="12"/>
  <c r="DA124" i="12"/>
  <c r="CM124" i="12"/>
  <c r="BY124" i="12"/>
  <c r="BK124" i="12"/>
  <c r="AW124" i="12"/>
  <c r="AI124" i="12"/>
  <c r="U124" i="12"/>
  <c r="G124" i="12"/>
  <c r="EI122" i="12"/>
  <c r="DU122" i="12"/>
  <c r="DG122" i="12"/>
  <c r="CS122" i="12"/>
  <c r="CE122" i="12"/>
  <c r="BQ122" i="12"/>
  <c r="BC122" i="12"/>
  <c r="AO122" i="12"/>
  <c r="AA122" i="12"/>
  <c r="M122" i="12"/>
  <c r="EI120" i="12"/>
  <c r="EE120" i="12"/>
  <c r="DU120" i="12"/>
  <c r="DQ120" i="12"/>
  <c r="DG120" i="12"/>
  <c r="DC120" i="12"/>
  <c r="CS120" i="12"/>
  <c r="CO120" i="12"/>
  <c r="CE120" i="12"/>
  <c r="CA120" i="12"/>
  <c r="BQ120" i="12"/>
  <c r="BM120" i="12"/>
  <c r="BC120" i="12"/>
  <c r="AY120" i="12"/>
  <c r="AO120" i="12"/>
  <c r="AK120" i="12"/>
  <c r="AA120" i="12"/>
  <c r="W120" i="12"/>
  <c r="M120" i="12"/>
  <c r="I120" i="12"/>
  <c r="EI116" i="12"/>
  <c r="EE116" i="12"/>
  <c r="DU116" i="12"/>
  <c r="DQ116" i="12"/>
  <c r="DG116" i="12"/>
  <c r="DC116" i="12"/>
  <c r="CS116" i="12"/>
  <c r="CO116" i="12"/>
  <c r="CE116" i="12"/>
  <c r="CA116" i="12"/>
  <c r="BQ116" i="12"/>
  <c r="BM116" i="12"/>
  <c r="BC116" i="12"/>
  <c r="AY116" i="12"/>
  <c r="AO116" i="12"/>
  <c r="AK116" i="12"/>
  <c r="AA116" i="12"/>
  <c r="W116" i="12"/>
  <c r="M116" i="12"/>
  <c r="I116" i="12"/>
  <c r="ED115" i="12"/>
  <c r="DP115" i="12"/>
  <c r="DB115" i="12"/>
  <c r="CN115" i="12"/>
  <c r="BZ115" i="12"/>
  <c r="BL115" i="12"/>
  <c r="AX115" i="12"/>
  <c r="AJ115" i="12"/>
  <c r="V115" i="12"/>
  <c r="H115" i="12"/>
  <c r="ED114" i="12"/>
  <c r="DP114" i="12"/>
  <c r="DB114" i="12"/>
  <c r="CN114" i="12"/>
  <c r="BZ114" i="12"/>
  <c r="BL114" i="12"/>
  <c r="AX114" i="12"/>
  <c r="AJ114" i="12"/>
  <c r="V114" i="12"/>
  <c r="H114" i="12"/>
  <c r="EI113" i="12"/>
  <c r="EA113" i="12"/>
  <c r="DU113" i="12"/>
  <c r="DM113" i="12"/>
  <c r="DR122" i="12" s="1"/>
  <c r="DG113" i="12"/>
  <c r="CY113" i="12"/>
  <c r="DD118" i="12" s="1"/>
  <c r="CS113" i="12"/>
  <c r="CK113" i="12"/>
  <c r="CP100" i="12" s="1"/>
  <c r="CE113" i="12"/>
  <c r="BW113" i="12"/>
  <c r="BQ113" i="12"/>
  <c r="BI113" i="12"/>
  <c r="BN122" i="12" s="1"/>
  <c r="BC113" i="12"/>
  <c r="AU113" i="12"/>
  <c r="AZ118" i="12" s="1"/>
  <c r="AO113" i="12"/>
  <c r="AG113" i="12"/>
  <c r="AA113" i="12"/>
  <c r="S113" i="12"/>
  <c r="M113" i="12"/>
  <c r="E113" i="12"/>
  <c r="J122" i="12" s="1"/>
  <c r="EC111" i="12"/>
  <c r="EE111" i="12" s="1"/>
  <c r="DO111" i="12"/>
  <c r="DQ111" i="12" s="1"/>
  <c r="DA111" i="12"/>
  <c r="DC111" i="12" s="1"/>
  <c r="CM111" i="12"/>
  <c r="CO111" i="12" s="1"/>
  <c r="BY111" i="12"/>
  <c r="CA111" i="12" s="1"/>
  <c r="BK111" i="12"/>
  <c r="BM111" i="12" s="1"/>
  <c r="AZ111" i="12"/>
  <c r="AW111" i="12"/>
  <c r="AY111" i="12" s="1"/>
  <c r="AI111" i="12"/>
  <c r="AK111" i="12" s="1"/>
  <c r="U111" i="12"/>
  <c r="W111" i="12" s="1"/>
  <c r="G111" i="12"/>
  <c r="I111" i="12" s="1"/>
  <c r="EC110" i="12"/>
  <c r="EI110" i="12" s="1"/>
  <c r="DO110" i="12"/>
  <c r="DD110" i="12"/>
  <c r="DA110" i="12"/>
  <c r="CM110" i="12"/>
  <c r="BY110" i="12"/>
  <c r="BK110" i="12"/>
  <c r="AW110" i="12"/>
  <c r="BC110" i="12" s="1"/>
  <c r="AI110" i="12"/>
  <c r="U110" i="12"/>
  <c r="AA110" i="12" s="1"/>
  <c r="G110" i="12"/>
  <c r="EC109" i="12"/>
  <c r="EE109" i="12" s="1"/>
  <c r="DR109" i="12"/>
  <c r="DO109" i="12"/>
  <c r="DQ109" i="12" s="1"/>
  <c r="DD109" i="12"/>
  <c r="DA109" i="12"/>
  <c r="DC109" i="12" s="1"/>
  <c r="CM109" i="12"/>
  <c r="CO109" i="12" s="1"/>
  <c r="BY109" i="12"/>
  <c r="CA109" i="12" s="1"/>
  <c r="BK109" i="12"/>
  <c r="BM109" i="12" s="1"/>
  <c r="AW109" i="12"/>
  <c r="AY109" i="12" s="1"/>
  <c r="AL109" i="12"/>
  <c r="AI109" i="12"/>
  <c r="AK109" i="12" s="1"/>
  <c r="U109" i="12"/>
  <c r="W109" i="12" s="1"/>
  <c r="G109" i="12"/>
  <c r="I109" i="12" s="1"/>
  <c r="EC108" i="12"/>
  <c r="EI108" i="12" s="1"/>
  <c r="DO108" i="12"/>
  <c r="DA108" i="12"/>
  <c r="CM108" i="12"/>
  <c r="CS108" i="12" s="1"/>
  <c r="BY108" i="12"/>
  <c r="CE108" i="12" s="1"/>
  <c r="BK108" i="12"/>
  <c r="AZ108" i="12"/>
  <c r="AW108" i="12"/>
  <c r="BC108" i="12" s="1"/>
  <c r="AI108" i="12"/>
  <c r="U108" i="12"/>
  <c r="AA108" i="12" s="1"/>
  <c r="G108" i="12"/>
  <c r="EC107" i="12"/>
  <c r="EE107" i="12" s="1"/>
  <c r="DR107" i="12"/>
  <c r="DO107" i="12"/>
  <c r="DQ107" i="12" s="1"/>
  <c r="DD107" i="12"/>
  <c r="DA107" i="12"/>
  <c r="DC107" i="12" s="1"/>
  <c r="CM107" i="12"/>
  <c r="CO107" i="12" s="1"/>
  <c r="BY107" i="12"/>
  <c r="CA107" i="12" s="1"/>
  <c r="BK107" i="12"/>
  <c r="BM107" i="12" s="1"/>
  <c r="AW107" i="12"/>
  <c r="AY107" i="12" s="1"/>
  <c r="AI107" i="12"/>
  <c r="AK107" i="12" s="1"/>
  <c r="U107" i="12"/>
  <c r="W107" i="12" s="1"/>
  <c r="G107" i="12"/>
  <c r="I107" i="12" s="1"/>
  <c r="EC106" i="12"/>
  <c r="DO106" i="12"/>
  <c r="DA106" i="12"/>
  <c r="CP106" i="12"/>
  <c r="CM106" i="12"/>
  <c r="BY106" i="12"/>
  <c r="BK106" i="12"/>
  <c r="AW106" i="12"/>
  <c r="AI106" i="12"/>
  <c r="U106" i="12"/>
  <c r="G106" i="12"/>
  <c r="EE104" i="12"/>
  <c r="DQ104" i="12"/>
  <c r="DC104" i="12"/>
  <c r="CO104" i="12"/>
  <c r="CA104" i="12"/>
  <c r="BN104" i="12"/>
  <c r="BM104" i="12"/>
  <c r="AY104" i="12"/>
  <c r="AK104" i="12"/>
  <c r="W104" i="12"/>
  <c r="I104" i="12"/>
  <c r="EE103" i="12"/>
  <c r="DR103" i="12"/>
  <c r="DQ103" i="12"/>
  <c r="DC103" i="12"/>
  <c r="CO103" i="12"/>
  <c r="CA103" i="12"/>
  <c r="BN103" i="12"/>
  <c r="BM103" i="12"/>
  <c r="AY103" i="12"/>
  <c r="AK103" i="12"/>
  <c r="W103" i="12"/>
  <c r="J103" i="12"/>
  <c r="I103" i="12"/>
  <c r="EE102" i="12"/>
  <c r="DR102" i="12"/>
  <c r="DQ102" i="12"/>
  <c r="DC102" i="12"/>
  <c r="CO102" i="12"/>
  <c r="CA102" i="12"/>
  <c r="BN102" i="12"/>
  <c r="BM102" i="12"/>
  <c r="AY102" i="12"/>
  <c r="AL102" i="12"/>
  <c r="AK102" i="12"/>
  <c r="W102" i="12"/>
  <c r="J102" i="12"/>
  <c r="I102" i="12"/>
  <c r="EE101" i="12"/>
  <c r="DR101" i="12"/>
  <c r="DQ101" i="12"/>
  <c r="DC101" i="12"/>
  <c r="CO101" i="12"/>
  <c r="CA101" i="12"/>
  <c r="BN101" i="12"/>
  <c r="BM101" i="12"/>
  <c r="AY101" i="12"/>
  <c r="AK101" i="12"/>
  <c r="W101" i="12"/>
  <c r="J101" i="12"/>
  <c r="I101" i="12"/>
  <c r="EE100" i="12"/>
  <c r="DR100" i="12"/>
  <c r="DQ100" i="12"/>
  <c r="DC100" i="12"/>
  <c r="CO100" i="12"/>
  <c r="CA100" i="12"/>
  <c r="BN100" i="12"/>
  <c r="BM100" i="12"/>
  <c r="AY100" i="12"/>
  <c r="AL100" i="12"/>
  <c r="AK100" i="12"/>
  <c r="W100" i="12"/>
  <c r="J100" i="12"/>
  <c r="I100" i="12"/>
  <c r="EB98" i="12"/>
  <c r="EE98" i="12" s="1"/>
  <c r="DR98" i="12"/>
  <c r="DN98" i="12"/>
  <c r="DQ98" i="12" s="1"/>
  <c r="CZ98" i="12"/>
  <c r="DC98" i="12" s="1"/>
  <c r="CL98" i="12"/>
  <c r="CO98" i="12" s="1"/>
  <c r="BX98" i="12"/>
  <c r="CA98" i="12" s="1"/>
  <c r="BN98" i="12"/>
  <c r="BJ98" i="12"/>
  <c r="BM98" i="12" s="1"/>
  <c r="AV98" i="12"/>
  <c r="AY98" i="12" s="1"/>
  <c r="AH98" i="12"/>
  <c r="AK98" i="12" s="1"/>
  <c r="T98" i="12"/>
  <c r="W98" i="12" s="1"/>
  <c r="J98" i="12"/>
  <c r="F98" i="12"/>
  <c r="I98" i="12" s="1"/>
  <c r="EB97" i="12"/>
  <c r="EI97" i="12" s="1"/>
  <c r="DR97" i="12"/>
  <c r="DN97" i="12"/>
  <c r="DU97" i="12" s="1"/>
  <c r="CZ97" i="12"/>
  <c r="CP97" i="12"/>
  <c r="CL97" i="12"/>
  <c r="BX97" i="12"/>
  <c r="CE97" i="12" s="1"/>
  <c r="BN97" i="12"/>
  <c r="BJ97" i="12"/>
  <c r="BQ97" i="12" s="1"/>
  <c r="AV97" i="12"/>
  <c r="BC97" i="12" s="1"/>
  <c r="AH97" i="12"/>
  <c r="T97" i="12"/>
  <c r="AA97" i="12" s="1"/>
  <c r="J97" i="12"/>
  <c r="F97" i="12"/>
  <c r="M97" i="12" s="1"/>
  <c r="EB96" i="12"/>
  <c r="EE96" i="12" s="1"/>
  <c r="DR96" i="12"/>
  <c r="DN96" i="12"/>
  <c r="DQ96" i="12" s="1"/>
  <c r="CZ96" i="12"/>
  <c r="DC96" i="12" s="1"/>
  <c r="CL96" i="12"/>
  <c r="CO96" i="12" s="1"/>
  <c r="BX96" i="12"/>
  <c r="CA96" i="12" s="1"/>
  <c r="BN96" i="12"/>
  <c r="BJ96" i="12"/>
  <c r="BM96" i="12" s="1"/>
  <c r="AV96" i="12"/>
  <c r="AY96" i="12" s="1"/>
  <c r="AH96" i="12"/>
  <c r="AK96" i="12" s="1"/>
  <c r="T96" i="12"/>
  <c r="W96" i="12" s="1"/>
  <c r="J96" i="12"/>
  <c r="F96" i="12"/>
  <c r="I96" i="12" s="1"/>
  <c r="EB95" i="12"/>
  <c r="EI95" i="12" s="1"/>
  <c r="DR95" i="12"/>
  <c r="DN95" i="12"/>
  <c r="DU95" i="12" s="1"/>
  <c r="CZ95" i="12"/>
  <c r="DG95" i="12" s="1"/>
  <c r="CL95" i="12"/>
  <c r="BX95" i="12"/>
  <c r="CE95" i="12" s="1"/>
  <c r="BN95" i="12"/>
  <c r="BJ95" i="12"/>
  <c r="BQ95" i="12" s="1"/>
  <c r="AV95" i="12"/>
  <c r="AH95" i="12"/>
  <c r="AO95" i="12" s="1"/>
  <c r="T95" i="12"/>
  <c r="AA95" i="12" s="1"/>
  <c r="J95" i="12"/>
  <c r="F95" i="12"/>
  <c r="M95" i="12" s="1"/>
  <c r="EB93" i="12"/>
  <c r="EC93" i="12" s="1"/>
  <c r="EE93" i="12" s="1"/>
  <c r="DR93" i="12"/>
  <c r="DN93" i="12"/>
  <c r="DO93" i="12" s="1"/>
  <c r="DQ93" i="12" s="1"/>
  <c r="CZ93" i="12"/>
  <c r="DA93" i="12" s="1"/>
  <c r="DC93" i="12" s="1"/>
  <c r="CL93" i="12"/>
  <c r="CM93" i="12" s="1"/>
  <c r="CO93" i="12" s="1"/>
  <c r="BX93" i="12"/>
  <c r="BY93" i="12" s="1"/>
  <c r="CA93" i="12" s="1"/>
  <c r="BJ93" i="12"/>
  <c r="BK93" i="12" s="1"/>
  <c r="BM93" i="12" s="1"/>
  <c r="AZ93" i="12"/>
  <c r="AV93" i="12"/>
  <c r="AW93" i="12" s="1"/>
  <c r="AY93" i="12" s="1"/>
  <c r="AH93" i="12"/>
  <c r="AI93" i="12" s="1"/>
  <c r="AK93" i="12" s="1"/>
  <c r="T93" i="12"/>
  <c r="U93" i="12" s="1"/>
  <c r="W93" i="12" s="1"/>
  <c r="F93" i="12"/>
  <c r="G93" i="12" s="1"/>
  <c r="I93" i="12" s="1"/>
  <c r="EB92" i="12"/>
  <c r="EC92" i="12" s="1"/>
  <c r="EE92" i="12" s="1"/>
  <c r="DR92" i="12"/>
  <c r="DN92" i="12"/>
  <c r="DO92" i="12" s="1"/>
  <c r="DQ92" i="12" s="1"/>
  <c r="DD92" i="12"/>
  <c r="CZ92" i="12"/>
  <c r="DA92" i="12" s="1"/>
  <c r="DC92" i="12" s="1"/>
  <c r="CL92" i="12"/>
  <c r="CM92" i="12" s="1"/>
  <c r="CO92" i="12" s="1"/>
  <c r="BX92" i="12"/>
  <c r="BY92" i="12" s="1"/>
  <c r="CA92" i="12" s="1"/>
  <c r="BN92" i="12"/>
  <c r="BJ92" i="12"/>
  <c r="BK92" i="12" s="1"/>
  <c r="BM92" i="12" s="1"/>
  <c r="AZ92" i="12"/>
  <c r="AV92" i="12"/>
  <c r="AW92" i="12" s="1"/>
  <c r="AY92" i="12" s="1"/>
  <c r="AH92" i="12"/>
  <c r="AI92" i="12" s="1"/>
  <c r="AK92" i="12" s="1"/>
  <c r="T92" i="12"/>
  <c r="U92" i="12" s="1"/>
  <c r="W92" i="12" s="1"/>
  <c r="J92" i="12"/>
  <c r="F92" i="12"/>
  <c r="G92" i="12" s="1"/>
  <c r="I92" i="12" s="1"/>
  <c r="EB91" i="12"/>
  <c r="EC91" i="12" s="1"/>
  <c r="EE91" i="12" s="1"/>
  <c r="DN91" i="12"/>
  <c r="DO91" i="12" s="1"/>
  <c r="DQ91" i="12" s="1"/>
  <c r="DD91" i="12"/>
  <c r="CZ91" i="12"/>
  <c r="DA91" i="12" s="1"/>
  <c r="DC91" i="12" s="1"/>
  <c r="CL91" i="12"/>
  <c r="CM91" i="12" s="1"/>
  <c r="CO91" i="12" s="1"/>
  <c r="BX91" i="12"/>
  <c r="BY91" i="12" s="1"/>
  <c r="CA91" i="12" s="1"/>
  <c r="BN91" i="12"/>
  <c r="BJ91" i="12"/>
  <c r="BK91" i="12" s="1"/>
  <c r="BM91" i="12" s="1"/>
  <c r="AZ91" i="12"/>
  <c r="AV91" i="12"/>
  <c r="AW91" i="12" s="1"/>
  <c r="AY91" i="12" s="1"/>
  <c r="AH91" i="12"/>
  <c r="AI91" i="12" s="1"/>
  <c r="AK91" i="12" s="1"/>
  <c r="T91" i="12"/>
  <c r="U91" i="12" s="1"/>
  <c r="W91" i="12" s="1"/>
  <c r="F91" i="12"/>
  <c r="G91" i="12" s="1"/>
  <c r="I91" i="12" s="1"/>
  <c r="EB90" i="12"/>
  <c r="EC90" i="12" s="1"/>
  <c r="EE90" i="12" s="1"/>
  <c r="DR90" i="12"/>
  <c r="DN90" i="12"/>
  <c r="DD90" i="12"/>
  <c r="CZ90" i="12"/>
  <c r="CP90" i="12"/>
  <c r="CL90" i="12"/>
  <c r="BY90" i="12"/>
  <c r="CA90" i="12" s="1"/>
  <c r="BX90" i="12"/>
  <c r="BN90" i="12"/>
  <c r="BJ90" i="12"/>
  <c r="AZ90" i="12"/>
  <c r="AV90" i="12"/>
  <c r="AW90" i="12" s="1"/>
  <c r="AY90" i="12" s="1"/>
  <c r="AH90" i="12"/>
  <c r="T90" i="12"/>
  <c r="U90" i="12" s="1"/>
  <c r="W90" i="12" s="1"/>
  <c r="F90" i="12"/>
  <c r="DR89" i="12"/>
  <c r="DD89" i="12"/>
  <c r="BN89" i="12"/>
  <c r="AZ89" i="12"/>
  <c r="J89" i="12"/>
  <c r="EB88" i="12"/>
  <c r="EC88" i="12" s="1"/>
  <c r="EE88" i="12" s="1"/>
  <c r="DR88" i="12"/>
  <c r="DN88" i="12"/>
  <c r="DO88" i="12" s="1"/>
  <c r="DQ88" i="12" s="1"/>
  <c r="DD88" i="12"/>
  <c r="CZ88" i="12"/>
  <c r="DA88" i="12" s="1"/>
  <c r="DC88" i="12" s="1"/>
  <c r="CL88" i="12"/>
  <c r="CM88" i="12" s="1"/>
  <c r="CO88" i="12" s="1"/>
  <c r="BX88" i="12"/>
  <c r="BX89" i="12" s="1"/>
  <c r="CA89" i="12" s="1"/>
  <c r="BN88" i="12"/>
  <c r="BJ88" i="12"/>
  <c r="BK88" i="12" s="1"/>
  <c r="BM88" i="12" s="1"/>
  <c r="AZ88" i="12"/>
  <c r="AV88" i="12"/>
  <c r="AW88" i="12" s="1"/>
  <c r="AY88" i="12" s="1"/>
  <c r="AH88" i="12"/>
  <c r="AI88" i="12" s="1"/>
  <c r="AK88" i="12" s="1"/>
  <c r="T88" i="12"/>
  <c r="U88" i="12" s="1"/>
  <c r="W88" i="12" s="1"/>
  <c r="J88" i="12"/>
  <c r="F88" i="12"/>
  <c r="G88" i="12" s="1"/>
  <c r="I88" i="12" s="1"/>
  <c r="EB87" i="12"/>
  <c r="DR87" i="12"/>
  <c r="DN87" i="12"/>
  <c r="DD87" i="12"/>
  <c r="CZ87" i="12"/>
  <c r="CZ89" i="12" s="1"/>
  <c r="DC89" i="12" s="1"/>
  <c r="CP87" i="12"/>
  <c r="CL87" i="12"/>
  <c r="BY87" i="12"/>
  <c r="CA87" i="12" s="1"/>
  <c r="BX87" i="12"/>
  <c r="BN87" i="12"/>
  <c r="BJ87" i="12"/>
  <c r="AZ87" i="12"/>
  <c r="AV87" i="12"/>
  <c r="AW87" i="12" s="1"/>
  <c r="AY87" i="12" s="1"/>
  <c r="AH87" i="12"/>
  <c r="T87" i="12"/>
  <c r="J87" i="12"/>
  <c r="F87" i="12"/>
  <c r="DR86" i="12"/>
  <c r="DD86" i="12"/>
  <c r="BN86" i="12"/>
  <c r="AZ86" i="12"/>
  <c r="AL86" i="12"/>
  <c r="J86" i="12"/>
  <c r="EB85" i="12"/>
  <c r="EC85" i="12" s="1"/>
  <c r="EE85" i="12" s="1"/>
  <c r="DR85" i="12"/>
  <c r="DN85" i="12"/>
  <c r="DO85" i="12" s="1"/>
  <c r="DQ85" i="12" s="1"/>
  <c r="DD85" i="12"/>
  <c r="CZ85" i="12"/>
  <c r="DA85" i="12" s="1"/>
  <c r="DC85" i="12" s="1"/>
  <c r="CL85" i="12"/>
  <c r="CM85" i="12" s="1"/>
  <c r="CO85" i="12" s="1"/>
  <c r="BX85" i="12"/>
  <c r="BY85" i="12" s="1"/>
  <c r="CA85" i="12" s="1"/>
  <c r="BN85" i="12"/>
  <c r="BJ85" i="12"/>
  <c r="BK85" i="12" s="1"/>
  <c r="BM85" i="12" s="1"/>
  <c r="AZ85" i="12"/>
  <c r="AV85" i="12"/>
  <c r="AW85" i="12" s="1"/>
  <c r="AY85" i="12" s="1"/>
  <c r="AH85" i="12"/>
  <c r="AI85" i="12" s="1"/>
  <c r="AK85" i="12" s="1"/>
  <c r="T85" i="12"/>
  <c r="U85" i="12" s="1"/>
  <c r="W85" i="12" s="1"/>
  <c r="F85" i="12"/>
  <c r="G85" i="12" s="1"/>
  <c r="I85" i="12" s="1"/>
  <c r="EB84" i="12"/>
  <c r="DR84" i="12"/>
  <c r="DN84" i="12"/>
  <c r="DD84" i="12"/>
  <c r="CZ84" i="12"/>
  <c r="CL84" i="12"/>
  <c r="BX84" i="12"/>
  <c r="BY84" i="12" s="1"/>
  <c r="CA84" i="12" s="1"/>
  <c r="BN84" i="12"/>
  <c r="BJ84" i="12"/>
  <c r="AZ84" i="12"/>
  <c r="AV84" i="12"/>
  <c r="AH84" i="12"/>
  <c r="AI84" i="12" s="1"/>
  <c r="AK84" i="12" s="1"/>
  <c r="T84" i="12"/>
  <c r="F84" i="12"/>
  <c r="G84" i="12" s="1"/>
  <c r="I84" i="12" s="1"/>
  <c r="ED82" i="12"/>
  <c r="EE82" i="12" s="1"/>
  <c r="DR82" i="12"/>
  <c r="DP82" i="12"/>
  <c r="DQ82" i="12" s="1"/>
  <c r="DD82" i="12"/>
  <c r="DB82" i="12"/>
  <c r="DC82" i="12" s="1"/>
  <c r="CN82" i="12"/>
  <c r="CO82" i="12" s="1"/>
  <c r="BZ82" i="12"/>
  <c r="CA82" i="12" s="1"/>
  <c r="BN82" i="12"/>
  <c r="BL82" i="12"/>
  <c r="BM82" i="12" s="1"/>
  <c r="AZ82" i="12"/>
  <c r="AX82" i="12"/>
  <c r="AY82" i="12" s="1"/>
  <c r="AJ82" i="12"/>
  <c r="AK82" i="12" s="1"/>
  <c r="V82" i="12"/>
  <c r="W82" i="12" s="1"/>
  <c r="J82" i="12"/>
  <c r="H82" i="12"/>
  <c r="I82" i="12" s="1"/>
  <c r="ED81" i="12"/>
  <c r="EE81" i="12" s="1"/>
  <c r="DR81" i="12"/>
  <c r="DP81" i="12"/>
  <c r="DQ81" i="12" s="1"/>
  <c r="DD81" i="12"/>
  <c r="DB81" i="12"/>
  <c r="DC81" i="12" s="1"/>
  <c r="CN81" i="12"/>
  <c r="CO81" i="12" s="1"/>
  <c r="BZ81" i="12"/>
  <c r="CA81" i="12" s="1"/>
  <c r="BN81" i="12"/>
  <c r="BL81" i="12"/>
  <c r="BM81" i="12" s="1"/>
  <c r="AZ81" i="12"/>
  <c r="AX81" i="12"/>
  <c r="AY81" i="12" s="1"/>
  <c r="AJ81" i="12"/>
  <c r="AK81" i="12" s="1"/>
  <c r="V81" i="12"/>
  <c r="W81" i="12" s="1"/>
  <c r="J81" i="12"/>
  <c r="H81" i="12"/>
  <c r="I81" i="12" s="1"/>
  <c r="ED80" i="12"/>
  <c r="EE80" i="12" s="1"/>
  <c r="DR80" i="12"/>
  <c r="DP80" i="12"/>
  <c r="DQ80" i="12" s="1"/>
  <c r="DD80" i="12"/>
  <c r="DB80" i="12"/>
  <c r="DC80" i="12" s="1"/>
  <c r="CP80" i="12"/>
  <c r="CN80" i="12"/>
  <c r="CO80" i="12" s="1"/>
  <c r="BZ80" i="12"/>
  <c r="CA80" i="12" s="1"/>
  <c r="BN80" i="12"/>
  <c r="BL80" i="12"/>
  <c r="BM80" i="12" s="1"/>
  <c r="AZ80" i="12"/>
  <c r="AX80" i="12"/>
  <c r="AY80" i="12" s="1"/>
  <c r="AJ80" i="12"/>
  <c r="AK80" i="12" s="1"/>
  <c r="V80" i="12"/>
  <c r="W80" i="12" s="1"/>
  <c r="H80" i="12"/>
  <c r="I80" i="12" s="1"/>
  <c r="ED79" i="12"/>
  <c r="EE79" i="12" s="1"/>
  <c r="DR79" i="12"/>
  <c r="DP79" i="12"/>
  <c r="DQ79" i="12" s="1"/>
  <c r="DD79" i="12"/>
  <c r="DB79" i="12"/>
  <c r="DC79" i="12" s="1"/>
  <c r="CN79" i="12"/>
  <c r="CO79" i="12" s="1"/>
  <c r="BZ79" i="12"/>
  <c r="CA79" i="12" s="1"/>
  <c r="BN79" i="12"/>
  <c r="BL79" i="12"/>
  <c r="BM79" i="12" s="1"/>
  <c r="AZ79" i="12"/>
  <c r="AX79" i="12"/>
  <c r="AY79" i="12" s="1"/>
  <c r="AJ79" i="12"/>
  <c r="AK79" i="12" s="1"/>
  <c r="V79" i="12"/>
  <c r="W79" i="12" s="1"/>
  <c r="J79" i="12"/>
  <c r="H79" i="12"/>
  <c r="I79" i="12" s="1"/>
  <c r="ED78" i="12"/>
  <c r="EE78" i="12" s="1"/>
  <c r="DR78" i="12"/>
  <c r="DP78" i="12"/>
  <c r="DQ78" i="12" s="1"/>
  <c r="DD78" i="12"/>
  <c r="DB78" i="12"/>
  <c r="DC78" i="12" s="1"/>
  <c r="CP78" i="12"/>
  <c r="CN78" i="12"/>
  <c r="CO78" i="12" s="1"/>
  <c r="BZ78" i="12"/>
  <c r="CA78" i="12" s="1"/>
  <c r="BN78" i="12"/>
  <c r="BL78" i="12"/>
  <c r="BM78" i="12" s="1"/>
  <c r="AZ78" i="12"/>
  <c r="AX78" i="12"/>
  <c r="AY78" i="12" s="1"/>
  <c r="AL78" i="12"/>
  <c r="AJ78" i="12"/>
  <c r="AK78" i="12" s="1"/>
  <c r="V78" i="12"/>
  <c r="W78" i="12" s="1"/>
  <c r="H78" i="12"/>
  <c r="I78" i="12" s="1"/>
  <c r="ED77" i="12"/>
  <c r="EE77" i="12" s="1"/>
  <c r="DR77" i="12"/>
  <c r="DP77" i="12"/>
  <c r="DQ77" i="12" s="1"/>
  <c r="DD77" i="12"/>
  <c r="DB77" i="12"/>
  <c r="DC77" i="12" s="1"/>
  <c r="CN77" i="12"/>
  <c r="CO77" i="12" s="1"/>
  <c r="BZ77" i="12"/>
  <c r="CA77" i="12" s="1"/>
  <c r="BN77" i="12"/>
  <c r="BL77" i="12"/>
  <c r="BM77" i="12" s="1"/>
  <c r="AZ77" i="12"/>
  <c r="AX77" i="12"/>
  <c r="AY77" i="12" s="1"/>
  <c r="AJ77" i="12"/>
  <c r="AK77" i="12" s="1"/>
  <c r="V77" i="12"/>
  <c r="W77" i="12" s="1"/>
  <c r="J77" i="12"/>
  <c r="H77" i="12"/>
  <c r="I77" i="12" s="1"/>
  <c r="ED76" i="12"/>
  <c r="EE76" i="12" s="1"/>
  <c r="DX76" i="12"/>
  <c r="DR76" i="12"/>
  <c r="DP76" i="12"/>
  <c r="DQ76" i="12" s="1"/>
  <c r="DJ76" i="12"/>
  <c r="DD76" i="12"/>
  <c r="DB76" i="12"/>
  <c r="DC76" i="12" s="1"/>
  <c r="CV76" i="12"/>
  <c r="CP76" i="12"/>
  <c r="CN76" i="12"/>
  <c r="CO76" i="12" s="1"/>
  <c r="CH76" i="12"/>
  <c r="BZ76" i="12"/>
  <c r="CA76" i="12" s="1"/>
  <c r="BT76" i="12"/>
  <c r="BN76" i="12"/>
  <c r="BL76" i="12"/>
  <c r="BM76" i="12" s="1"/>
  <c r="BF76" i="12"/>
  <c r="AZ76" i="12"/>
  <c r="AX76" i="12"/>
  <c r="AY76" i="12" s="1"/>
  <c r="AR76" i="12"/>
  <c r="AJ76" i="12"/>
  <c r="AK76" i="12" s="1"/>
  <c r="AD76" i="12"/>
  <c r="V76" i="12"/>
  <c r="W76" i="12" s="1"/>
  <c r="P76" i="12"/>
  <c r="J76" i="12"/>
  <c r="H76" i="12"/>
  <c r="I76" i="12" s="1"/>
  <c r="B76" i="12"/>
  <c r="ED75" i="12"/>
  <c r="EE75" i="12" s="1"/>
  <c r="DX75" i="12"/>
  <c r="DR75" i="12"/>
  <c r="DP75" i="12"/>
  <c r="DQ75" i="12" s="1"/>
  <c r="DD75" i="12"/>
  <c r="DB75" i="12"/>
  <c r="DC75" i="12" s="1"/>
  <c r="CN75" i="12"/>
  <c r="CO75" i="12" s="1"/>
  <c r="BZ75" i="12"/>
  <c r="CA75" i="12" s="1"/>
  <c r="BN75" i="12"/>
  <c r="BL75" i="12"/>
  <c r="BM75" i="12" s="1"/>
  <c r="AZ75" i="12"/>
  <c r="AX75" i="12"/>
  <c r="AY75" i="12" s="1"/>
  <c r="AJ75" i="12"/>
  <c r="AK75" i="12" s="1"/>
  <c r="V75" i="12"/>
  <c r="W75" i="12" s="1"/>
  <c r="J75" i="12"/>
  <c r="H75" i="12"/>
  <c r="I75" i="12" s="1"/>
  <c r="ED74" i="12"/>
  <c r="EE74" i="12" s="1"/>
  <c r="DR74" i="12"/>
  <c r="DP74" i="12"/>
  <c r="DQ74" i="12" s="1"/>
  <c r="DD74" i="12"/>
  <c r="DB74" i="12"/>
  <c r="DC74" i="12" s="1"/>
  <c r="CP74" i="12"/>
  <c r="CN74" i="12"/>
  <c r="CO74" i="12" s="1"/>
  <c r="BZ74" i="12"/>
  <c r="CA74" i="12" s="1"/>
  <c r="BN74" i="12"/>
  <c r="BL74" i="12"/>
  <c r="BM74" i="12" s="1"/>
  <c r="AZ74" i="12"/>
  <c r="AX74" i="12"/>
  <c r="AY74" i="12" s="1"/>
  <c r="AL74" i="12"/>
  <c r="AJ74" i="12"/>
  <c r="AK74" i="12" s="1"/>
  <c r="V74" i="12"/>
  <c r="W74" i="12" s="1"/>
  <c r="J74" i="12"/>
  <c r="H74" i="12"/>
  <c r="I74" i="12" s="1"/>
  <c r="EF73" i="12"/>
  <c r="ED73" i="12"/>
  <c r="EE73" i="12" s="1"/>
  <c r="DR73" i="12"/>
  <c r="DP73" i="12"/>
  <c r="DQ73" i="12" s="1"/>
  <c r="DD73" i="12"/>
  <c r="DB73" i="12"/>
  <c r="DC73" i="12" s="1"/>
  <c r="CN73" i="12"/>
  <c r="CO73" i="12" s="1"/>
  <c r="BZ73" i="12"/>
  <c r="CA73" i="12" s="1"/>
  <c r="BN73" i="12"/>
  <c r="BL73" i="12"/>
  <c r="BM73" i="12" s="1"/>
  <c r="AZ73" i="12"/>
  <c r="AX73" i="12"/>
  <c r="AY73" i="12" s="1"/>
  <c r="AJ73" i="12"/>
  <c r="AK73" i="12" s="1"/>
  <c r="V73" i="12"/>
  <c r="W73" i="12" s="1"/>
  <c r="H73" i="12"/>
  <c r="I73" i="12" s="1"/>
  <c r="ED72" i="12"/>
  <c r="EE72" i="12" s="1"/>
  <c r="DR72" i="12"/>
  <c r="DP72" i="12"/>
  <c r="DQ72" i="12" s="1"/>
  <c r="DD72" i="12"/>
  <c r="DB72" i="12"/>
  <c r="DC72" i="12" s="1"/>
  <c r="CN72" i="12"/>
  <c r="CO72" i="12" s="1"/>
  <c r="BZ72" i="12"/>
  <c r="CA72" i="12" s="1"/>
  <c r="BN72" i="12"/>
  <c r="BL72" i="12"/>
  <c r="BM72" i="12" s="1"/>
  <c r="AZ72" i="12"/>
  <c r="AX72" i="12"/>
  <c r="AY72" i="12" s="1"/>
  <c r="AL72" i="12"/>
  <c r="AJ72" i="12"/>
  <c r="AK72" i="12" s="1"/>
  <c r="V72" i="12"/>
  <c r="W72" i="12" s="1"/>
  <c r="J72" i="12"/>
  <c r="H72" i="12"/>
  <c r="I72" i="12" s="1"/>
  <c r="ED71" i="12"/>
  <c r="EE71" i="12" s="1"/>
  <c r="DR71" i="12"/>
  <c r="DP71" i="12"/>
  <c r="DQ71" i="12" s="1"/>
  <c r="DD71" i="12"/>
  <c r="DB71" i="12"/>
  <c r="DC71" i="12" s="1"/>
  <c r="CN71" i="12"/>
  <c r="CO71" i="12" s="1"/>
  <c r="BZ71" i="12"/>
  <c r="CA71" i="12" s="1"/>
  <c r="BN71" i="12"/>
  <c r="BL71" i="12"/>
  <c r="BM71" i="12" s="1"/>
  <c r="AZ71" i="12"/>
  <c r="AX71" i="12"/>
  <c r="AY71" i="12" s="1"/>
  <c r="AJ71" i="12"/>
  <c r="AK71" i="12" s="1"/>
  <c r="V71" i="12"/>
  <c r="W71" i="12" s="1"/>
  <c r="H71" i="12"/>
  <c r="I71" i="12" s="1"/>
  <c r="ED70" i="12"/>
  <c r="EE70" i="12" s="1"/>
  <c r="DR70" i="12"/>
  <c r="DP70" i="12"/>
  <c r="DQ70" i="12" s="1"/>
  <c r="DD70" i="12"/>
  <c r="DB70" i="12"/>
  <c r="DC70" i="12" s="1"/>
  <c r="CP70" i="12"/>
  <c r="CN70" i="12"/>
  <c r="CO70" i="12" s="1"/>
  <c r="BZ70" i="12"/>
  <c r="CA70" i="12" s="1"/>
  <c r="BN70" i="12"/>
  <c r="BL70" i="12"/>
  <c r="BM70" i="12" s="1"/>
  <c r="AZ70" i="12"/>
  <c r="AX70" i="12"/>
  <c r="AY70" i="12" s="1"/>
  <c r="AL70" i="12"/>
  <c r="AJ70" i="12"/>
  <c r="AK70" i="12" s="1"/>
  <c r="V70" i="12"/>
  <c r="W70" i="12" s="1"/>
  <c r="J70" i="12"/>
  <c r="H70" i="12"/>
  <c r="I70" i="12" s="1"/>
  <c r="ED69" i="12"/>
  <c r="EE69" i="12" s="1"/>
  <c r="DR69" i="12"/>
  <c r="DP69" i="12"/>
  <c r="DQ69" i="12" s="1"/>
  <c r="DD69" i="12"/>
  <c r="DB69" i="12"/>
  <c r="DC69" i="12" s="1"/>
  <c r="CN69" i="12"/>
  <c r="CO69" i="12" s="1"/>
  <c r="BZ69" i="12"/>
  <c r="CA69" i="12" s="1"/>
  <c r="BN69" i="12"/>
  <c r="BL69" i="12"/>
  <c r="BM69" i="12" s="1"/>
  <c r="AZ69" i="12"/>
  <c r="AX69" i="12"/>
  <c r="AY69" i="12" s="1"/>
  <c r="AJ69" i="12"/>
  <c r="AK69" i="12" s="1"/>
  <c r="V69" i="12"/>
  <c r="W69" i="12" s="1"/>
  <c r="J69" i="12"/>
  <c r="H69" i="12"/>
  <c r="I69" i="12" s="1"/>
  <c r="EF68" i="12"/>
  <c r="ED68" i="12"/>
  <c r="EE68" i="12" s="1"/>
  <c r="DX68" i="12"/>
  <c r="DR68" i="12"/>
  <c r="DP68" i="12"/>
  <c r="DQ68" i="12" s="1"/>
  <c r="DJ68" i="12"/>
  <c r="DD68" i="12"/>
  <c r="DB68" i="12"/>
  <c r="DC68" i="12" s="1"/>
  <c r="CV68" i="12"/>
  <c r="CN68" i="12"/>
  <c r="CO68" i="12" s="1"/>
  <c r="CH68" i="12"/>
  <c r="BZ68" i="12"/>
  <c r="CA68" i="12" s="1"/>
  <c r="BT68" i="12"/>
  <c r="BN68" i="12"/>
  <c r="BL68" i="12"/>
  <c r="BM68" i="12" s="1"/>
  <c r="BF68" i="12"/>
  <c r="AZ68" i="12"/>
  <c r="AX68" i="12"/>
  <c r="AY68" i="12" s="1"/>
  <c r="AR68" i="12"/>
  <c r="AJ68" i="12"/>
  <c r="AK68" i="12" s="1"/>
  <c r="AD68" i="12"/>
  <c r="V68" i="12"/>
  <c r="W68" i="12" s="1"/>
  <c r="P68" i="12"/>
  <c r="J68" i="12"/>
  <c r="H68" i="12"/>
  <c r="I68" i="12" s="1"/>
  <c r="B68" i="12"/>
  <c r="ED67" i="12"/>
  <c r="EE67" i="12" s="1"/>
  <c r="DR67" i="12"/>
  <c r="DP67" i="12"/>
  <c r="DQ67" i="12" s="1"/>
  <c r="DD67" i="12"/>
  <c r="DB67" i="12"/>
  <c r="DC67" i="12" s="1"/>
  <c r="CP67" i="12"/>
  <c r="CN67" i="12"/>
  <c r="CO67" i="12" s="1"/>
  <c r="BZ67" i="12"/>
  <c r="CA67" i="12" s="1"/>
  <c r="BT67" i="12"/>
  <c r="BN67" i="12"/>
  <c r="BL67" i="12"/>
  <c r="BM67" i="12" s="1"/>
  <c r="AZ67" i="12"/>
  <c r="AX67" i="12"/>
  <c r="AY67" i="12" s="1"/>
  <c r="AJ67" i="12"/>
  <c r="AK67" i="12" s="1"/>
  <c r="V67" i="12"/>
  <c r="W67" i="12" s="1"/>
  <c r="J67" i="12"/>
  <c r="H67" i="12"/>
  <c r="I67" i="12" s="1"/>
  <c r="ED66" i="12"/>
  <c r="EE66" i="12" s="1"/>
  <c r="DR66" i="12"/>
  <c r="DP66" i="12"/>
  <c r="DQ66" i="12" s="1"/>
  <c r="DD66" i="12"/>
  <c r="DB66" i="12"/>
  <c r="DC66" i="12" s="1"/>
  <c r="CN66" i="12"/>
  <c r="CO66" i="12" s="1"/>
  <c r="BZ66" i="12"/>
  <c r="CA66" i="12" s="1"/>
  <c r="BN66" i="12"/>
  <c r="BL66" i="12"/>
  <c r="BM66" i="12" s="1"/>
  <c r="AZ66" i="12"/>
  <c r="AX66" i="12"/>
  <c r="AY66" i="12" s="1"/>
  <c r="AJ66" i="12"/>
  <c r="AK66" i="12" s="1"/>
  <c r="V66" i="12"/>
  <c r="W66" i="12" s="1"/>
  <c r="H66" i="12"/>
  <c r="I66" i="12" s="1"/>
  <c r="ED65" i="12"/>
  <c r="EE65" i="12" s="1"/>
  <c r="DR65" i="12"/>
  <c r="DP65" i="12"/>
  <c r="DQ65" i="12" s="1"/>
  <c r="DD65" i="12"/>
  <c r="DB65" i="12"/>
  <c r="DC65" i="12" s="1"/>
  <c r="CP65" i="12"/>
  <c r="CN65" i="12"/>
  <c r="CO65" i="12" s="1"/>
  <c r="BZ65" i="12"/>
  <c r="CA65" i="12" s="1"/>
  <c r="BN65" i="12"/>
  <c r="BL65" i="12"/>
  <c r="BM65" i="12" s="1"/>
  <c r="AZ65" i="12"/>
  <c r="AX65" i="12"/>
  <c r="AY65" i="12" s="1"/>
  <c r="AL65" i="12"/>
  <c r="AJ65" i="12"/>
  <c r="AK65" i="12" s="1"/>
  <c r="V65" i="12"/>
  <c r="W65" i="12" s="1"/>
  <c r="J65" i="12"/>
  <c r="H65" i="12"/>
  <c r="I65" i="12" s="1"/>
  <c r="ED64" i="12"/>
  <c r="EE64" i="12" s="1"/>
  <c r="DR64" i="12"/>
  <c r="DP64" i="12"/>
  <c r="DQ64" i="12" s="1"/>
  <c r="DD64" i="12"/>
  <c r="DB64" i="12"/>
  <c r="DC64" i="12" s="1"/>
  <c r="CV64" i="12"/>
  <c r="CN64" i="12"/>
  <c r="CO64" i="12" s="1"/>
  <c r="CB64" i="12"/>
  <c r="BZ64" i="12"/>
  <c r="CA64" i="12" s="1"/>
  <c r="BN64" i="12"/>
  <c r="BL64" i="12"/>
  <c r="BM64" i="12" s="1"/>
  <c r="AZ64" i="12"/>
  <c r="AX64" i="12"/>
  <c r="AY64" i="12" s="1"/>
  <c r="AJ64" i="12"/>
  <c r="AK64" i="12" s="1"/>
  <c r="V64" i="12"/>
  <c r="W64" i="12" s="1"/>
  <c r="J64" i="12"/>
  <c r="H64" i="12"/>
  <c r="I64" i="12" s="1"/>
  <c r="EI63" i="12"/>
  <c r="ED63" i="12"/>
  <c r="EE63" i="12" s="1"/>
  <c r="DU63" i="12"/>
  <c r="DR63" i="12"/>
  <c r="DP63" i="12"/>
  <c r="DQ63" i="12" s="1"/>
  <c r="DG63" i="12"/>
  <c r="DD63" i="12"/>
  <c r="DB63" i="12"/>
  <c r="DC63" i="12" s="1"/>
  <c r="CS63" i="12"/>
  <c r="CP63" i="12"/>
  <c r="CN63" i="12"/>
  <c r="CO63" i="12" s="1"/>
  <c r="CE63" i="12"/>
  <c r="BZ63" i="12"/>
  <c r="CA63" i="12" s="1"/>
  <c r="BQ63" i="12"/>
  <c r="BN63" i="12"/>
  <c r="BL63" i="12"/>
  <c r="BM63" i="12" s="1"/>
  <c r="BC63" i="12"/>
  <c r="AZ63" i="12"/>
  <c r="AX63" i="12"/>
  <c r="AY63" i="12" s="1"/>
  <c r="AO63" i="12"/>
  <c r="AL63" i="12"/>
  <c r="AJ63" i="12"/>
  <c r="AK63" i="12" s="1"/>
  <c r="AA63" i="12"/>
  <c r="V63" i="12"/>
  <c r="W63" i="12" s="1"/>
  <c r="M63" i="12"/>
  <c r="J63" i="12"/>
  <c r="H63" i="12"/>
  <c r="I63" i="12" s="1"/>
  <c r="EE61" i="12"/>
  <c r="DR61" i="12"/>
  <c r="DQ61" i="12"/>
  <c r="DD61" i="12"/>
  <c r="DC61" i="12"/>
  <c r="CP61" i="12"/>
  <c r="CO61" i="12"/>
  <c r="CA61" i="12"/>
  <c r="BN61" i="12"/>
  <c r="BM61" i="12"/>
  <c r="AZ61" i="12"/>
  <c r="AY61" i="12"/>
  <c r="AL61" i="12"/>
  <c r="AK61" i="12"/>
  <c r="W61" i="12"/>
  <c r="J61" i="12"/>
  <c r="I61" i="12"/>
  <c r="EE60" i="12"/>
  <c r="DX60" i="12"/>
  <c r="DR60" i="12"/>
  <c r="DQ60" i="12"/>
  <c r="DJ60" i="12"/>
  <c r="DD60" i="12"/>
  <c r="DC60" i="12"/>
  <c r="CV60" i="12"/>
  <c r="CO60" i="12"/>
  <c r="CH60" i="12"/>
  <c r="CB60" i="12"/>
  <c r="CA60" i="12"/>
  <c r="BT60" i="12"/>
  <c r="BN60" i="12"/>
  <c r="BM60" i="12"/>
  <c r="BF60" i="12"/>
  <c r="AZ60" i="12"/>
  <c r="AY60" i="12"/>
  <c r="AR60" i="12"/>
  <c r="AK60" i="12"/>
  <c r="AD60" i="12"/>
  <c r="W60" i="12"/>
  <c r="P60" i="12"/>
  <c r="J60" i="12"/>
  <c r="I60" i="12"/>
  <c r="EE59" i="12"/>
  <c r="DX59" i="12"/>
  <c r="DR59" i="12"/>
  <c r="DQ59" i="12"/>
  <c r="DJ59" i="12"/>
  <c r="DD59" i="12"/>
  <c r="DC59" i="12"/>
  <c r="CV59" i="12"/>
  <c r="CP59" i="12"/>
  <c r="CO59" i="12"/>
  <c r="CH59" i="12"/>
  <c r="CA59" i="12"/>
  <c r="BT59" i="12"/>
  <c r="BN59" i="12"/>
  <c r="BM59" i="12"/>
  <c r="BF59" i="12"/>
  <c r="AZ59" i="12"/>
  <c r="AY59" i="12"/>
  <c r="AR59" i="12"/>
  <c r="AL59" i="12"/>
  <c r="AK59" i="12"/>
  <c r="AD59" i="12"/>
  <c r="W59" i="12"/>
  <c r="P59" i="12"/>
  <c r="J59" i="12"/>
  <c r="I59" i="12"/>
  <c r="EE58" i="12"/>
  <c r="DX58" i="12"/>
  <c r="DR58" i="12"/>
  <c r="DQ58" i="12"/>
  <c r="DJ58" i="12"/>
  <c r="DD58" i="12"/>
  <c r="DC58" i="12"/>
  <c r="CV58" i="12"/>
  <c r="CO58" i="12"/>
  <c r="CH58" i="12"/>
  <c r="CA58" i="12"/>
  <c r="BT58" i="12"/>
  <c r="BN58" i="12"/>
  <c r="BM58" i="12"/>
  <c r="BF58" i="12"/>
  <c r="AZ58" i="12"/>
  <c r="AY58" i="12"/>
  <c r="AR58" i="12"/>
  <c r="AK58" i="12"/>
  <c r="AD58" i="12"/>
  <c r="W58" i="12"/>
  <c r="P58" i="12"/>
  <c r="I58" i="12"/>
  <c r="EE57" i="12"/>
  <c r="DX57" i="12"/>
  <c r="DR57" i="12"/>
  <c r="DQ57" i="12"/>
  <c r="DJ57" i="12"/>
  <c r="DD57" i="12"/>
  <c r="DC57" i="12"/>
  <c r="CV57" i="12"/>
  <c r="CO57" i="12"/>
  <c r="CH57" i="12"/>
  <c r="CA57" i="12"/>
  <c r="BT57" i="12"/>
  <c r="BN57" i="12"/>
  <c r="BM57" i="12"/>
  <c r="BF57" i="12"/>
  <c r="AZ57" i="12"/>
  <c r="AY57" i="12"/>
  <c r="AR57" i="12"/>
  <c r="AK57" i="12"/>
  <c r="AD57" i="12"/>
  <c r="W57" i="12"/>
  <c r="P57" i="12"/>
  <c r="J57" i="12"/>
  <c r="I57" i="12"/>
  <c r="EE56" i="12"/>
  <c r="DX56" i="12"/>
  <c r="DR56" i="12"/>
  <c r="DQ56" i="12"/>
  <c r="DJ56" i="12"/>
  <c r="DD56" i="12"/>
  <c r="DC56" i="12"/>
  <c r="CV56" i="12"/>
  <c r="CP56" i="12"/>
  <c r="CO56" i="12"/>
  <c r="CH56" i="12"/>
  <c r="CA56" i="12"/>
  <c r="BT56" i="12"/>
  <c r="BN56" i="12"/>
  <c r="BM56" i="12"/>
  <c r="BF56" i="12"/>
  <c r="AZ56" i="12"/>
  <c r="AY56" i="12"/>
  <c r="AR56" i="12"/>
  <c r="AL56" i="12"/>
  <c r="AK56" i="12"/>
  <c r="AD56" i="12"/>
  <c r="W56" i="12"/>
  <c r="P56" i="12"/>
  <c r="J56" i="12"/>
  <c r="I56" i="12"/>
  <c r="EE55" i="12"/>
  <c r="DX55" i="12"/>
  <c r="DR55" i="12"/>
  <c r="DQ55" i="12"/>
  <c r="DJ55" i="12"/>
  <c r="DD55" i="12"/>
  <c r="DC55" i="12"/>
  <c r="CV55" i="12"/>
  <c r="CP55" i="12"/>
  <c r="CO55" i="12"/>
  <c r="CH55" i="12"/>
  <c r="CA55" i="12"/>
  <c r="BT55" i="12"/>
  <c r="BN55" i="12"/>
  <c r="BM55" i="12"/>
  <c r="BF55" i="12"/>
  <c r="AZ55" i="12"/>
  <c r="AY55" i="12"/>
  <c r="AR55" i="12"/>
  <c r="AL55" i="12"/>
  <c r="AK55" i="12"/>
  <c r="AD55" i="12"/>
  <c r="W55" i="12"/>
  <c r="P55" i="12"/>
  <c r="J55" i="12"/>
  <c r="I55" i="12"/>
  <c r="EF54" i="12"/>
  <c r="EE54" i="12"/>
  <c r="DX54" i="12"/>
  <c r="DR54" i="12"/>
  <c r="DQ54" i="12"/>
  <c r="DJ54" i="12"/>
  <c r="DD54" i="12"/>
  <c r="DC54" i="12"/>
  <c r="CV54" i="12"/>
  <c r="CP54" i="12"/>
  <c r="CO54" i="12"/>
  <c r="CH54" i="12"/>
  <c r="CA54" i="12"/>
  <c r="BT54" i="12"/>
  <c r="BN54" i="12"/>
  <c r="BM54" i="12"/>
  <c r="BF54" i="12"/>
  <c r="AZ54" i="12"/>
  <c r="AY54" i="12"/>
  <c r="AR54" i="12"/>
  <c r="AL54" i="12"/>
  <c r="AK54" i="12"/>
  <c r="AD54" i="12"/>
  <c r="X54" i="12"/>
  <c r="W54" i="12"/>
  <c r="P54" i="12"/>
  <c r="I54" i="12"/>
  <c r="EE53" i="12"/>
  <c r="DX53" i="12"/>
  <c r="DR53" i="12"/>
  <c r="DQ53" i="12"/>
  <c r="DJ53" i="12"/>
  <c r="DD53" i="12"/>
  <c r="DC53" i="12"/>
  <c r="CV53" i="12"/>
  <c r="CP53" i="12"/>
  <c r="CO53" i="12"/>
  <c r="CH53" i="12"/>
  <c r="CA53" i="12"/>
  <c r="BT53" i="12"/>
  <c r="BN53" i="12"/>
  <c r="BM53" i="12"/>
  <c r="BF53" i="12"/>
  <c r="AZ53" i="12"/>
  <c r="AY53" i="12"/>
  <c r="AR53" i="12"/>
  <c r="AL53" i="12"/>
  <c r="AK53" i="12"/>
  <c r="AD53" i="12"/>
  <c r="W53" i="12"/>
  <c r="P53" i="12"/>
  <c r="J53" i="12"/>
  <c r="I53" i="12"/>
  <c r="EE52" i="12"/>
  <c r="DR52" i="12"/>
  <c r="DQ52" i="12"/>
  <c r="DD52" i="12"/>
  <c r="DC52" i="12"/>
  <c r="CP52" i="12"/>
  <c r="CO52" i="12"/>
  <c r="CA52" i="12"/>
  <c r="BN52" i="12"/>
  <c r="BM52" i="12"/>
  <c r="AZ52" i="12"/>
  <c r="AY52" i="12"/>
  <c r="AL52" i="12"/>
  <c r="AK52" i="12"/>
  <c r="W52" i="12"/>
  <c r="J52" i="12"/>
  <c r="I52" i="12"/>
  <c r="EE51" i="12"/>
  <c r="DR51" i="12"/>
  <c r="DQ51" i="12"/>
  <c r="DD51" i="12"/>
  <c r="DC51" i="12"/>
  <c r="CP51" i="12"/>
  <c r="CO51" i="12"/>
  <c r="CA51" i="12"/>
  <c r="BN51" i="12"/>
  <c r="BM51" i="12"/>
  <c r="AZ51" i="12"/>
  <c r="AY51" i="12"/>
  <c r="AL51" i="12"/>
  <c r="AK51" i="12"/>
  <c r="W51" i="12"/>
  <c r="J51" i="12"/>
  <c r="I51" i="12"/>
  <c r="EE50" i="12"/>
  <c r="DR50" i="12"/>
  <c r="DQ50" i="12"/>
  <c r="DD50" i="12"/>
  <c r="DC50" i="12"/>
  <c r="CP50" i="12"/>
  <c r="CO50" i="12"/>
  <c r="CA50" i="12"/>
  <c r="BN50" i="12"/>
  <c r="BM50" i="12"/>
  <c r="AZ50" i="12"/>
  <c r="AY50" i="12"/>
  <c r="AL50" i="12"/>
  <c r="AK50" i="12"/>
  <c r="W50" i="12"/>
  <c r="J50" i="12"/>
  <c r="I50" i="12"/>
  <c r="EE49" i="12"/>
  <c r="DR49" i="12"/>
  <c r="DQ49" i="12"/>
  <c r="DD49" i="12"/>
  <c r="DC49" i="12"/>
  <c r="CP49" i="12"/>
  <c r="CO49" i="12"/>
  <c r="CA49" i="12"/>
  <c r="BN49" i="12"/>
  <c r="BM49" i="12"/>
  <c r="AZ49" i="12"/>
  <c r="AY49" i="12"/>
  <c r="AL49" i="12"/>
  <c r="AK49" i="12"/>
  <c r="W49" i="12"/>
  <c r="J49" i="12"/>
  <c r="I49" i="12"/>
  <c r="EE48" i="12"/>
  <c r="DR48" i="12"/>
  <c r="DQ48" i="12"/>
  <c r="DD48" i="12"/>
  <c r="DC48" i="12"/>
  <c r="CP48" i="12"/>
  <c r="CO48" i="12"/>
  <c r="CA48" i="12"/>
  <c r="BN48" i="12"/>
  <c r="BM48" i="12"/>
  <c r="AZ48" i="12"/>
  <c r="AY48" i="12"/>
  <c r="AL48" i="12"/>
  <c r="AK48" i="12"/>
  <c r="W48" i="12"/>
  <c r="J48" i="12"/>
  <c r="I48" i="12"/>
  <c r="EE47" i="12"/>
  <c r="DR47" i="12"/>
  <c r="DQ47" i="12"/>
  <c r="DD47" i="12"/>
  <c r="DC47" i="12"/>
  <c r="CP47" i="12"/>
  <c r="CO47" i="12"/>
  <c r="CA47" i="12"/>
  <c r="BN47" i="12"/>
  <c r="BM47" i="12"/>
  <c r="AZ47" i="12"/>
  <c r="AY47" i="12"/>
  <c r="AL47" i="12"/>
  <c r="AK47" i="12"/>
  <c r="W47" i="12"/>
  <c r="J47" i="12"/>
  <c r="I47" i="12"/>
  <c r="EE46" i="12"/>
  <c r="DR46" i="12"/>
  <c r="DQ46" i="12"/>
  <c r="DD46" i="12"/>
  <c r="DC46" i="12"/>
  <c r="CP46" i="12"/>
  <c r="CO46" i="12"/>
  <c r="CA46" i="12"/>
  <c r="BN46" i="12"/>
  <c r="BM46" i="12"/>
  <c r="AZ46" i="12"/>
  <c r="AY46" i="12"/>
  <c r="AL46" i="12"/>
  <c r="AK46" i="12"/>
  <c r="W46" i="12"/>
  <c r="J46" i="12"/>
  <c r="I46" i="12"/>
  <c r="EE45" i="12"/>
  <c r="DR45" i="12"/>
  <c r="DQ45" i="12"/>
  <c r="DD45" i="12"/>
  <c r="DC45" i="12"/>
  <c r="CP45" i="12"/>
  <c r="CO45" i="12"/>
  <c r="CA45" i="12"/>
  <c r="BN45" i="12"/>
  <c r="BM45" i="12"/>
  <c r="AZ45" i="12"/>
  <c r="AY45" i="12"/>
  <c r="AL45" i="12"/>
  <c r="AK45" i="12"/>
  <c r="W45" i="12"/>
  <c r="J45" i="12"/>
  <c r="I45" i="12"/>
  <c r="EE43" i="12"/>
  <c r="DR43" i="12"/>
  <c r="DQ43" i="12"/>
  <c r="DD43" i="12"/>
  <c r="DC43" i="12"/>
  <c r="CP43" i="12"/>
  <c r="CO43" i="12"/>
  <c r="CA43" i="12"/>
  <c r="BN43" i="12"/>
  <c r="BM43" i="12"/>
  <c r="AZ43" i="12"/>
  <c r="AY43" i="12"/>
  <c r="AL43" i="12"/>
  <c r="AK43" i="12"/>
  <c r="W43" i="12"/>
  <c r="J43" i="12"/>
  <c r="I43" i="12"/>
  <c r="EE42" i="12"/>
  <c r="DR42" i="12"/>
  <c r="DQ42" i="12"/>
  <c r="DD42" i="12"/>
  <c r="DC42" i="12"/>
  <c r="CP42" i="12"/>
  <c r="CO42" i="12"/>
  <c r="CA42" i="12"/>
  <c r="BN42" i="12"/>
  <c r="BM42" i="12"/>
  <c r="AZ42" i="12"/>
  <c r="AY42" i="12"/>
  <c r="AL42" i="12"/>
  <c r="AK42" i="12"/>
  <c r="W42" i="12"/>
  <c r="J42" i="12"/>
  <c r="I42" i="12"/>
  <c r="EE41" i="12"/>
  <c r="DR41" i="12"/>
  <c r="DQ41" i="12"/>
  <c r="DD41" i="12"/>
  <c r="DC41" i="12"/>
  <c r="CP41" i="12"/>
  <c r="CO41" i="12"/>
  <c r="CA41" i="12"/>
  <c r="BN41" i="12"/>
  <c r="BM41" i="12"/>
  <c r="AZ41" i="12"/>
  <c r="AY41" i="12"/>
  <c r="AL41" i="12"/>
  <c r="AK41" i="12"/>
  <c r="W41" i="12"/>
  <c r="J41" i="12"/>
  <c r="I41" i="12"/>
  <c r="EE40" i="12"/>
  <c r="DR40" i="12"/>
  <c r="DQ40" i="12"/>
  <c r="DD40" i="12"/>
  <c r="DC40" i="12"/>
  <c r="CP40" i="12"/>
  <c r="CO40" i="12"/>
  <c r="CA40" i="12"/>
  <c r="BN40" i="12"/>
  <c r="BM40" i="12"/>
  <c r="AZ40" i="12"/>
  <c r="AY40" i="12"/>
  <c r="AL40" i="12"/>
  <c r="AK40" i="12"/>
  <c r="W40" i="12"/>
  <c r="J40" i="12"/>
  <c r="I40" i="12"/>
  <c r="EE39" i="12"/>
  <c r="DR39" i="12"/>
  <c r="DQ39" i="12"/>
  <c r="DD39" i="12"/>
  <c r="DC39" i="12"/>
  <c r="CP39" i="12"/>
  <c r="CO39" i="12"/>
  <c r="CA39" i="12"/>
  <c r="BN39" i="12"/>
  <c r="BM39" i="12"/>
  <c r="AZ39" i="12"/>
  <c r="AY39" i="12"/>
  <c r="AL39" i="12"/>
  <c r="AK39" i="12"/>
  <c r="W39" i="12"/>
  <c r="J39" i="12"/>
  <c r="I39" i="12"/>
  <c r="EE38" i="12"/>
  <c r="DR38" i="12"/>
  <c r="DQ38" i="12"/>
  <c r="DD38" i="12"/>
  <c r="DC38" i="12"/>
  <c r="CP38" i="12"/>
  <c r="CO38" i="12"/>
  <c r="CA38" i="12"/>
  <c r="BN38" i="12"/>
  <c r="BM38" i="12"/>
  <c r="AZ38" i="12"/>
  <c r="AY38" i="12"/>
  <c r="AL38" i="12"/>
  <c r="AK38" i="12"/>
  <c r="W38" i="12"/>
  <c r="J38" i="12"/>
  <c r="I38" i="12"/>
  <c r="EE37" i="12"/>
  <c r="DR37" i="12"/>
  <c r="DQ37" i="12"/>
  <c r="DD37" i="12"/>
  <c r="DC37" i="12"/>
  <c r="CP37" i="12"/>
  <c r="CO37" i="12"/>
  <c r="CA37" i="12"/>
  <c r="BN37" i="12"/>
  <c r="BM37" i="12"/>
  <c r="AZ37" i="12"/>
  <c r="AY37" i="12"/>
  <c r="AL37" i="12"/>
  <c r="AK37" i="12"/>
  <c r="W37" i="12"/>
  <c r="J37" i="12"/>
  <c r="I37" i="12"/>
  <c r="EE35" i="12"/>
  <c r="DR35" i="12"/>
  <c r="DQ35" i="12"/>
  <c r="DD35" i="12"/>
  <c r="DC35" i="12"/>
  <c r="CP35" i="12"/>
  <c r="CO35" i="12"/>
  <c r="CA35" i="12"/>
  <c r="BN35" i="12"/>
  <c r="BM35" i="12"/>
  <c r="AZ35" i="12"/>
  <c r="AY35" i="12"/>
  <c r="AL35" i="12"/>
  <c r="AK35" i="12"/>
  <c r="W35" i="12"/>
  <c r="J35" i="12"/>
  <c r="I35" i="12"/>
  <c r="EE34" i="12"/>
  <c r="DR34" i="12"/>
  <c r="DQ34" i="12"/>
  <c r="DD34" i="12"/>
  <c r="DC34" i="12"/>
  <c r="CP34" i="12"/>
  <c r="CO34" i="12"/>
  <c r="CA34" i="12"/>
  <c r="BN34" i="12"/>
  <c r="BM34" i="12"/>
  <c r="AZ34" i="12"/>
  <c r="AY34" i="12"/>
  <c r="AL34" i="12"/>
  <c r="AK34" i="12"/>
  <c r="W34" i="12"/>
  <c r="J34" i="12"/>
  <c r="I34" i="12"/>
  <c r="EE33" i="12"/>
  <c r="DR33" i="12"/>
  <c r="DQ33" i="12"/>
  <c r="DD33" i="12"/>
  <c r="DC33" i="12"/>
  <c r="CP33" i="12"/>
  <c r="CO33" i="12"/>
  <c r="CA33" i="12"/>
  <c r="BN33" i="12"/>
  <c r="BM33" i="12"/>
  <c r="AZ33" i="12"/>
  <c r="AY33" i="12"/>
  <c r="AL33" i="12"/>
  <c r="AK33" i="12"/>
  <c r="W33" i="12"/>
  <c r="J33" i="12"/>
  <c r="I33" i="12"/>
  <c r="DY31" i="12"/>
  <c r="DK31" i="12"/>
  <c r="CW31" i="12"/>
  <c r="CI31" i="12"/>
  <c r="BU31" i="12"/>
  <c r="BG31" i="12"/>
  <c r="AS31" i="12"/>
  <c r="AE31" i="12"/>
  <c r="Q31" i="12"/>
  <c r="C31" i="12"/>
  <c r="DY30" i="12"/>
  <c r="DK30" i="12"/>
  <c r="CW30" i="12"/>
  <c r="CI30" i="12"/>
  <c r="BU30" i="12"/>
  <c r="BG30" i="12"/>
  <c r="AS30" i="12"/>
  <c r="AE30" i="12"/>
  <c r="Q30" i="12"/>
  <c r="C30" i="12"/>
  <c r="DY29" i="12"/>
  <c r="DK29" i="12"/>
  <c r="CW29" i="12"/>
  <c r="CI29" i="12"/>
  <c r="BU29" i="12"/>
  <c r="BG29" i="12"/>
  <c r="AS29" i="12"/>
  <c r="AE29" i="12"/>
  <c r="Q29" i="12"/>
  <c r="C29" i="12"/>
  <c r="DY28" i="12"/>
  <c r="DK28" i="12"/>
  <c r="CW28" i="12"/>
  <c r="CI28" i="12"/>
  <c r="BU28" i="12"/>
  <c r="BG28" i="12"/>
  <c r="AS28" i="12"/>
  <c r="AE28" i="12"/>
  <c r="Q28" i="12"/>
  <c r="C28" i="12"/>
  <c r="DY27" i="12"/>
  <c r="DK27" i="12"/>
  <c r="CW27" i="12"/>
  <c r="CI27" i="12"/>
  <c r="BU27" i="12"/>
  <c r="BG27" i="12"/>
  <c r="AS27" i="12"/>
  <c r="AE27" i="12"/>
  <c r="Q27" i="12"/>
  <c r="C27" i="12"/>
  <c r="DY26" i="12"/>
  <c r="DK26" i="12"/>
  <c r="CW26" i="12"/>
  <c r="CI26" i="12"/>
  <c r="BU26" i="12"/>
  <c r="BG26" i="12"/>
  <c r="AS26" i="12"/>
  <c r="AE26" i="12"/>
  <c r="Q26" i="12"/>
  <c r="C26" i="12"/>
  <c r="DY25" i="12"/>
  <c r="DK25" i="12"/>
  <c r="CW25" i="12"/>
  <c r="CI25" i="12"/>
  <c r="BU25" i="12"/>
  <c r="BG25" i="12"/>
  <c r="AS25" i="12"/>
  <c r="AW24" i="12" s="1"/>
  <c r="AE25" i="12"/>
  <c r="Q25" i="12"/>
  <c r="C25" i="12"/>
  <c r="EB24" i="12"/>
  <c r="DR24" i="12"/>
  <c r="DN24" i="12"/>
  <c r="DD24" i="12"/>
  <c r="CZ24" i="12"/>
  <c r="CP24" i="12"/>
  <c r="CL24" i="12"/>
  <c r="BX24" i="12"/>
  <c r="BN24" i="12"/>
  <c r="BJ24" i="12"/>
  <c r="AZ24" i="12"/>
  <c r="AV24" i="12"/>
  <c r="AL24" i="12"/>
  <c r="AH24" i="12"/>
  <c r="T24" i="12"/>
  <c r="J24" i="12"/>
  <c r="F24" i="12"/>
  <c r="EC22" i="12"/>
  <c r="DO22" i="12"/>
  <c r="DA22" i="12"/>
  <c r="CM22" i="12"/>
  <c r="BY22" i="12"/>
  <c r="BK22" i="12"/>
  <c r="AW22" i="12"/>
  <c r="AI22" i="12"/>
  <c r="U22" i="12"/>
  <c r="G22" i="12"/>
  <c r="EF21" i="12"/>
  <c r="DR21" i="12"/>
  <c r="DD21" i="12"/>
  <c r="CP21" i="12"/>
  <c r="BN21" i="12"/>
  <c r="AZ21" i="12"/>
  <c r="AL21" i="12"/>
  <c r="J21" i="12"/>
  <c r="EE20" i="12"/>
  <c r="DR20" i="12"/>
  <c r="DQ20" i="12"/>
  <c r="DD20" i="12"/>
  <c r="DC20" i="12"/>
  <c r="CP20" i="12"/>
  <c r="CO20" i="12"/>
  <c r="CA20" i="12"/>
  <c r="BN20" i="12"/>
  <c r="BM20" i="12"/>
  <c r="AZ20" i="12"/>
  <c r="AY20" i="12"/>
  <c r="AL20" i="12"/>
  <c r="AK20" i="12"/>
  <c r="W20" i="12"/>
  <c r="J20" i="12"/>
  <c r="I20" i="12"/>
  <c r="DR19" i="12"/>
  <c r="DD19" i="12"/>
  <c r="CP19" i="12"/>
  <c r="CB19" i="12"/>
  <c r="BN19" i="12"/>
  <c r="AZ19" i="12"/>
  <c r="AL19" i="12"/>
  <c r="J19" i="12"/>
  <c r="EF18" i="12"/>
  <c r="EE18" i="12"/>
  <c r="DR18" i="12"/>
  <c r="DQ18" i="12"/>
  <c r="DD18" i="12"/>
  <c r="DC18" i="12"/>
  <c r="CP18" i="12"/>
  <c r="CO18" i="12"/>
  <c r="CB18" i="12"/>
  <c r="CA18" i="12"/>
  <c r="BN18" i="12"/>
  <c r="BM18" i="12"/>
  <c r="AZ18" i="12"/>
  <c r="AY18" i="12"/>
  <c r="AL18" i="12"/>
  <c r="AK18" i="12"/>
  <c r="X18" i="12"/>
  <c r="W18" i="12"/>
  <c r="J18" i="12"/>
  <c r="I18" i="12"/>
  <c r="DY17" i="12"/>
  <c r="DY19" i="12" s="1"/>
  <c r="EC19" i="12" s="1"/>
  <c r="EE19" i="12" s="1"/>
  <c r="DR17" i="12"/>
  <c r="DK17" i="12"/>
  <c r="DO17" i="12" s="1"/>
  <c r="DQ17" i="12" s="1"/>
  <c r="DD17" i="12"/>
  <c r="CW17" i="12"/>
  <c r="CP17" i="12"/>
  <c r="CI17" i="12"/>
  <c r="CM17" i="12" s="1"/>
  <c r="CO17" i="12" s="1"/>
  <c r="BU17" i="12"/>
  <c r="BU19" i="12" s="1"/>
  <c r="BY19" i="12" s="1"/>
  <c r="CA19" i="12" s="1"/>
  <c r="BN17" i="12"/>
  <c r="BG17" i="12"/>
  <c r="BK17" i="12" s="1"/>
  <c r="BM17" i="12" s="1"/>
  <c r="AZ17" i="12"/>
  <c r="AS17" i="12"/>
  <c r="AS19" i="12" s="1"/>
  <c r="AW19" i="12" s="1"/>
  <c r="AY19" i="12" s="1"/>
  <c r="AL17" i="12"/>
  <c r="AE17" i="12"/>
  <c r="AI17" i="12" s="1"/>
  <c r="AK17" i="12" s="1"/>
  <c r="Q17" i="12"/>
  <c r="Q19" i="12" s="1"/>
  <c r="U19" i="12" s="1"/>
  <c r="W19" i="12" s="1"/>
  <c r="J17" i="12"/>
  <c r="C17" i="12"/>
  <c r="C21" i="12" s="1"/>
  <c r="G21" i="12" s="1"/>
  <c r="DR14" i="12"/>
  <c r="DD14" i="12"/>
  <c r="CP14" i="12"/>
  <c r="BN14" i="12"/>
  <c r="AZ14" i="12"/>
  <c r="AL14" i="12"/>
  <c r="J14" i="12"/>
  <c r="EC11" i="12"/>
  <c r="EB11" i="12"/>
  <c r="DO11" i="12"/>
  <c r="DN11" i="12"/>
  <c r="DA11" i="12"/>
  <c r="CZ11" i="12"/>
  <c r="CM11" i="12"/>
  <c r="CL11" i="12"/>
  <c r="BY11" i="12"/>
  <c r="BX11" i="12"/>
  <c r="BK11" i="12"/>
  <c r="BJ11" i="12"/>
  <c r="AW11" i="12"/>
  <c r="AV11" i="12"/>
  <c r="AI11" i="12"/>
  <c r="AH11" i="12"/>
  <c r="U11" i="12"/>
  <c r="T11" i="12"/>
  <c r="G11" i="12"/>
  <c r="F11" i="12"/>
  <c r="EC10" i="12"/>
  <c r="EB10" i="12"/>
  <c r="DO10" i="12"/>
  <c r="DN10" i="12"/>
  <c r="DA10" i="12"/>
  <c r="CZ10" i="12"/>
  <c r="CM10" i="12"/>
  <c r="CL10" i="12"/>
  <c r="BY10" i="12"/>
  <c r="BX10" i="12"/>
  <c r="BK10" i="12"/>
  <c r="BJ10" i="12"/>
  <c r="AW10" i="12"/>
  <c r="AV10" i="12"/>
  <c r="AI10" i="12"/>
  <c r="AH10" i="12"/>
  <c r="U10" i="12"/>
  <c r="T10" i="12"/>
  <c r="G10" i="12"/>
  <c r="F10" i="12"/>
  <c r="EC9" i="12"/>
  <c r="EB9" i="12"/>
  <c r="DO9" i="12"/>
  <c r="DN9" i="12"/>
  <c r="DA9" i="12"/>
  <c r="CZ9" i="12"/>
  <c r="CM9" i="12"/>
  <c r="CL9" i="12"/>
  <c r="BY9" i="12"/>
  <c r="BX9" i="12"/>
  <c r="BK9" i="12"/>
  <c r="BJ9" i="12"/>
  <c r="AW9" i="12"/>
  <c r="AV9" i="12"/>
  <c r="AI9" i="12"/>
  <c r="AH9" i="12"/>
  <c r="U9" i="12"/>
  <c r="T9" i="12"/>
  <c r="G9" i="12"/>
  <c r="F9" i="12"/>
  <c r="EC8" i="12"/>
  <c r="EB8" i="12"/>
  <c r="DO8" i="12"/>
  <c r="DN8" i="12"/>
  <c r="DA8" i="12"/>
  <c r="CZ8" i="12"/>
  <c r="CM8" i="12"/>
  <c r="CL8" i="12"/>
  <c r="BY8" i="12"/>
  <c r="BX8" i="12"/>
  <c r="BK8" i="12"/>
  <c r="BJ8" i="12"/>
  <c r="AW8" i="12"/>
  <c r="AV8" i="12"/>
  <c r="AI8" i="12"/>
  <c r="AH8" i="12"/>
  <c r="U8" i="12"/>
  <c r="T8" i="12"/>
  <c r="G8" i="12"/>
  <c r="F8" i="12"/>
  <c r="EC7" i="12"/>
  <c r="EB7" i="12"/>
  <c r="DO7" i="12"/>
  <c r="DN7" i="12"/>
  <c r="DA7" i="12"/>
  <c r="CZ7" i="12"/>
  <c r="CM7" i="12"/>
  <c r="CL7" i="12"/>
  <c r="BY7" i="12"/>
  <c r="BX7" i="12"/>
  <c r="BK7" i="12"/>
  <c r="BJ7" i="12"/>
  <c r="AW7" i="12"/>
  <c r="AV7" i="12"/>
  <c r="AI7" i="12"/>
  <c r="AH7" i="12"/>
  <c r="U7" i="12"/>
  <c r="T7" i="12"/>
  <c r="G7" i="12"/>
  <c r="F7" i="12"/>
  <c r="EC6" i="12"/>
  <c r="EB6" i="12"/>
  <c r="DO6" i="12"/>
  <c r="DN6" i="12"/>
  <c r="DA6" i="12"/>
  <c r="CZ6" i="12"/>
  <c r="CM6" i="12"/>
  <c r="CL6" i="12"/>
  <c r="BY6" i="12"/>
  <c r="BX6" i="12"/>
  <c r="BK6" i="12"/>
  <c r="BJ6" i="12"/>
  <c r="AW6" i="12"/>
  <c r="AV6" i="12"/>
  <c r="AI6" i="12"/>
  <c r="AH6" i="12"/>
  <c r="U6" i="12"/>
  <c r="T6" i="12"/>
  <c r="G6" i="12"/>
  <c r="F6" i="12"/>
  <c r="EC5" i="12"/>
  <c r="EB5" i="12"/>
  <c r="EB12" i="12" s="1"/>
  <c r="DO5" i="12"/>
  <c r="DN5" i="12"/>
  <c r="DA5" i="12"/>
  <c r="CZ5" i="12"/>
  <c r="CM5" i="12"/>
  <c r="CL5" i="12"/>
  <c r="BY5" i="12"/>
  <c r="BX5" i="12"/>
  <c r="BK5" i="12"/>
  <c r="BJ5" i="12"/>
  <c r="AW5" i="12"/>
  <c r="AV5" i="12"/>
  <c r="AV12" i="12" s="1"/>
  <c r="AI5" i="12"/>
  <c r="AH5" i="12"/>
  <c r="U5" i="12"/>
  <c r="T5" i="12"/>
  <c r="T12" i="12" s="1"/>
  <c r="G5" i="12"/>
  <c r="F5" i="12"/>
  <c r="DR4" i="12"/>
  <c r="DD4" i="12"/>
  <c r="CP4" i="12"/>
  <c r="BN4" i="12"/>
  <c r="AZ4" i="12"/>
  <c r="AL4" i="12"/>
  <c r="J4" i="12"/>
  <c r="DO2" i="12"/>
  <c r="DM2" i="12"/>
  <c r="DA2" i="12"/>
  <c r="CY2" i="12"/>
  <c r="CM2" i="12"/>
  <c r="CK2" i="12"/>
  <c r="BY2" i="12"/>
  <c r="BK2" i="12"/>
  <c r="BI2" i="12"/>
  <c r="AW2" i="12"/>
  <c r="AU2" i="12"/>
  <c r="AI2" i="12"/>
  <c r="AG2" i="12"/>
  <c r="U2" i="12"/>
  <c r="G2" i="12"/>
  <c r="E2" i="12"/>
  <c r="ED126" i="10"/>
  <c r="DP126" i="10"/>
  <c r="DB126" i="10"/>
  <c r="CN126" i="10"/>
  <c r="BZ126" i="10"/>
  <c r="BL126" i="10"/>
  <c r="AX126" i="10"/>
  <c r="AJ126" i="10"/>
  <c r="V126" i="10"/>
  <c r="H126" i="10"/>
  <c r="EC125" i="10"/>
  <c r="DO125" i="10"/>
  <c r="DA125" i="10"/>
  <c r="CM125" i="10"/>
  <c r="BY125" i="10"/>
  <c r="BK125" i="10"/>
  <c r="AW125" i="10"/>
  <c r="AI125" i="10"/>
  <c r="U125" i="10"/>
  <c r="G125" i="10"/>
  <c r="EC124" i="10"/>
  <c r="DO124" i="10"/>
  <c r="DA124" i="10"/>
  <c r="CM124" i="10"/>
  <c r="BY124" i="10"/>
  <c r="BK124" i="10"/>
  <c r="AW124" i="10"/>
  <c r="AI124" i="10"/>
  <c r="U124" i="10"/>
  <c r="G124" i="10"/>
  <c r="EI122" i="10"/>
  <c r="DU122" i="10"/>
  <c r="DG122" i="10"/>
  <c r="CS122" i="10"/>
  <c r="CE122" i="10"/>
  <c r="BQ122" i="10"/>
  <c r="BC122" i="10"/>
  <c r="AO122" i="10"/>
  <c r="AA122" i="10"/>
  <c r="M122" i="10"/>
  <c r="EI120" i="10"/>
  <c r="EE120" i="10"/>
  <c r="DU120" i="10"/>
  <c r="DQ120" i="10"/>
  <c r="DG120" i="10"/>
  <c r="DC120" i="10"/>
  <c r="CS120" i="10"/>
  <c r="CO120" i="10"/>
  <c r="CE120" i="10"/>
  <c r="CA120" i="10"/>
  <c r="BQ120" i="10"/>
  <c r="BM120" i="10"/>
  <c r="BC120" i="10"/>
  <c r="AY120" i="10"/>
  <c r="AO120" i="10"/>
  <c r="AK120" i="10"/>
  <c r="AA120" i="10"/>
  <c r="W120" i="10"/>
  <c r="M120" i="10"/>
  <c r="I120" i="10"/>
  <c r="EI116" i="10"/>
  <c r="EE116" i="10"/>
  <c r="DU116" i="10"/>
  <c r="DQ116" i="10"/>
  <c r="DG116" i="10"/>
  <c r="DC116" i="10"/>
  <c r="CS116" i="10"/>
  <c r="CO116" i="10"/>
  <c r="CE116" i="10"/>
  <c r="CA116" i="10"/>
  <c r="BQ116" i="10"/>
  <c r="BM116" i="10"/>
  <c r="BC116" i="10"/>
  <c r="AY116" i="10"/>
  <c r="AO116" i="10"/>
  <c r="AK116" i="10"/>
  <c r="AA116" i="10"/>
  <c r="W116" i="10"/>
  <c r="M116" i="10"/>
  <c r="I116" i="10"/>
  <c r="ED115" i="10"/>
  <c r="DP115" i="10"/>
  <c r="DB115" i="10"/>
  <c r="CN115" i="10"/>
  <c r="BZ115" i="10"/>
  <c r="BL115" i="10"/>
  <c r="AX115" i="10"/>
  <c r="AJ115" i="10"/>
  <c r="V115" i="10"/>
  <c r="H115" i="10"/>
  <c r="ED114" i="10"/>
  <c r="DP114" i="10"/>
  <c r="DB114" i="10"/>
  <c r="CN114" i="10"/>
  <c r="BZ114" i="10"/>
  <c r="BL114" i="10"/>
  <c r="AX114" i="10"/>
  <c r="AJ114" i="10"/>
  <c r="V114" i="10"/>
  <c r="H114" i="10"/>
  <c r="EI113" i="10"/>
  <c r="EA113" i="10"/>
  <c r="EF108" i="10" s="1"/>
  <c r="DU113" i="10"/>
  <c r="DM113" i="10"/>
  <c r="DR93" i="10" s="1"/>
  <c r="DG113" i="10"/>
  <c r="CY113" i="10"/>
  <c r="DD109" i="10" s="1"/>
  <c r="CS113" i="10"/>
  <c r="CK113" i="10"/>
  <c r="CP90" i="10" s="1"/>
  <c r="CE113" i="10"/>
  <c r="BW113" i="10"/>
  <c r="CB97" i="10" s="1"/>
  <c r="BQ113" i="10"/>
  <c r="BI113" i="10"/>
  <c r="BN91" i="10" s="1"/>
  <c r="BC113" i="10"/>
  <c r="AU113" i="10"/>
  <c r="AZ111" i="10" s="1"/>
  <c r="AO113" i="10"/>
  <c r="AG113" i="10"/>
  <c r="AL92" i="10" s="1"/>
  <c r="AA113" i="10"/>
  <c r="S113" i="10"/>
  <c r="X108" i="10" s="1"/>
  <c r="M113" i="10"/>
  <c r="E113" i="10"/>
  <c r="J93" i="10" s="1"/>
  <c r="EC111" i="10"/>
  <c r="EE111" i="10" s="1"/>
  <c r="DO111" i="10"/>
  <c r="DQ111" i="10" s="1"/>
  <c r="DA111" i="10"/>
  <c r="DC111" i="10" s="1"/>
  <c r="CM111" i="10"/>
  <c r="CO111" i="10" s="1"/>
  <c r="BY111" i="10"/>
  <c r="CA111" i="10" s="1"/>
  <c r="BK111" i="10"/>
  <c r="BM111" i="10" s="1"/>
  <c r="AW111" i="10"/>
  <c r="AY111" i="10" s="1"/>
  <c r="AI111" i="10"/>
  <c r="AK111" i="10" s="1"/>
  <c r="U111" i="10"/>
  <c r="W111" i="10" s="1"/>
  <c r="G111" i="10"/>
  <c r="I111" i="10" s="1"/>
  <c r="EC110" i="10"/>
  <c r="DO110" i="10"/>
  <c r="DA110" i="10"/>
  <c r="CM110" i="10"/>
  <c r="CB110" i="10"/>
  <c r="BY110" i="10"/>
  <c r="BK110" i="10"/>
  <c r="AW110" i="10"/>
  <c r="AI110" i="10"/>
  <c r="U110" i="10"/>
  <c r="G110" i="10"/>
  <c r="M110" i="10" s="1"/>
  <c r="EC109" i="10"/>
  <c r="EE109" i="10" s="1"/>
  <c r="DO109" i="10"/>
  <c r="DQ109" i="10" s="1"/>
  <c r="DA109" i="10"/>
  <c r="DC109" i="10" s="1"/>
  <c r="CM109" i="10"/>
  <c r="CO109" i="10" s="1"/>
  <c r="BY109" i="10"/>
  <c r="CA109" i="10" s="1"/>
  <c r="BK109" i="10"/>
  <c r="BM109" i="10" s="1"/>
  <c r="AW109" i="10"/>
  <c r="AY109" i="10" s="1"/>
  <c r="AI109" i="10"/>
  <c r="AK109" i="10" s="1"/>
  <c r="U109" i="10"/>
  <c r="W109" i="10" s="1"/>
  <c r="G109" i="10"/>
  <c r="I109" i="10" s="1"/>
  <c r="EC108" i="10"/>
  <c r="DO108" i="10"/>
  <c r="DA108" i="10"/>
  <c r="CM108" i="10"/>
  <c r="BY108" i="10"/>
  <c r="BK108" i="10"/>
  <c r="AW108" i="10"/>
  <c r="AI108" i="10"/>
  <c r="U108" i="10"/>
  <c r="G108" i="10"/>
  <c r="EC107" i="10"/>
  <c r="EE107" i="10" s="1"/>
  <c r="DO107" i="10"/>
  <c r="DQ107" i="10" s="1"/>
  <c r="DA107" i="10"/>
  <c r="DC107" i="10" s="1"/>
  <c r="CM107" i="10"/>
  <c r="CO107" i="10" s="1"/>
  <c r="BY107" i="10"/>
  <c r="CA107" i="10" s="1"/>
  <c r="BK107" i="10"/>
  <c r="BM107" i="10" s="1"/>
  <c r="AW107" i="10"/>
  <c r="AY107" i="10" s="1"/>
  <c r="AI107" i="10"/>
  <c r="AK107" i="10" s="1"/>
  <c r="U107" i="10"/>
  <c r="W107" i="10" s="1"/>
  <c r="G107" i="10"/>
  <c r="I107" i="10" s="1"/>
  <c r="EC106" i="10"/>
  <c r="DO106" i="10"/>
  <c r="DA106" i="10"/>
  <c r="CM106" i="10"/>
  <c r="BY106" i="10"/>
  <c r="BK106" i="10"/>
  <c r="AW106" i="10"/>
  <c r="AI106" i="10"/>
  <c r="U106" i="10"/>
  <c r="G106" i="10"/>
  <c r="EE104" i="10"/>
  <c r="DQ104" i="10"/>
  <c r="DD104" i="10"/>
  <c r="DC104" i="10"/>
  <c r="CO104" i="10"/>
  <c r="CA104" i="10"/>
  <c r="BM104" i="10"/>
  <c r="AY104" i="10"/>
  <c r="AK104" i="10"/>
  <c r="W104" i="10"/>
  <c r="I104" i="10"/>
  <c r="EE103" i="10"/>
  <c r="DQ103" i="10"/>
  <c r="DD103" i="10"/>
  <c r="DC103" i="10"/>
  <c r="CP103" i="10"/>
  <c r="CO103" i="10"/>
  <c r="CA103" i="10"/>
  <c r="BM103" i="10"/>
  <c r="AY103" i="10"/>
  <c r="AK103" i="10"/>
  <c r="X103" i="10"/>
  <c r="W103" i="10"/>
  <c r="I103" i="10"/>
  <c r="EE102" i="10"/>
  <c r="DR102" i="10"/>
  <c r="DQ102" i="10"/>
  <c r="DD102" i="10"/>
  <c r="DC102" i="10"/>
  <c r="CP102" i="10"/>
  <c r="CO102" i="10"/>
  <c r="CA102" i="10"/>
  <c r="BN102" i="10"/>
  <c r="BM102" i="10"/>
  <c r="AY102" i="10"/>
  <c r="AL102" i="10"/>
  <c r="AK102" i="10"/>
  <c r="W102" i="10"/>
  <c r="J102" i="10"/>
  <c r="I102" i="10"/>
  <c r="EE101" i="10"/>
  <c r="DR101" i="10"/>
  <c r="DQ101" i="10"/>
  <c r="DD101" i="10"/>
  <c r="DC101" i="10"/>
  <c r="CP101" i="10"/>
  <c r="CO101" i="10"/>
  <c r="CA101" i="10"/>
  <c r="BN101" i="10"/>
  <c r="BM101" i="10"/>
  <c r="AY101" i="10"/>
  <c r="AL101" i="10"/>
  <c r="AK101" i="10"/>
  <c r="X101" i="10"/>
  <c r="W101" i="10"/>
  <c r="J101" i="10"/>
  <c r="I101" i="10"/>
  <c r="EE100" i="10"/>
  <c r="DR100" i="10"/>
  <c r="DQ100" i="10"/>
  <c r="DC100" i="10"/>
  <c r="CO100" i="10"/>
  <c r="CA100" i="10"/>
  <c r="BN100" i="10"/>
  <c r="BM100" i="10"/>
  <c r="AY100" i="10"/>
  <c r="AL100" i="10"/>
  <c r="AK100" i="10"/>
  <c r="W100" i="10"/>
  <c r="J100" i="10"/>
  <c r="I100" i="10"/>
  <c r="EF98" i="10"/>
  <c r="EB98" i="10"/>
  <c r="EE98" i="10" s="1"/>
  <c r="DR98" i="10"/>
  <c r="DN98" i="10"/>
  <c r="DQ98" i="10" s="1"/>
  <c r="CZ98" i="10"/>
  <c r="DC98" i="10" s="1"/>
  <c r="CP98" i="10"/>
  <c r="CL98" i="10"/>
  <c r="CO98" i="10" s="1"/>
  <c r="CB98" i="10"/>
  <c r="BX98" i="10"/>
  <c r="CA98" i="10" s="1"/>
  <c r="BJ98" i="10"/>
  <c r="BM98" i="10" s="1"/>
  <c r="AV98" i="10"/>
  <c r="AY98" i="10" s="1"/>
  <c r="AL98" i="10"/>
  <c r="AH98" i="10"/>
  <c r="AK98" i="10" s="1"/>
  <c r="X98" i="10"/>
  <c r="T98" i="10"/>
  <c r="W98" i="10" s="1"/>
  <c r="J98" i="10"/>
  <c r="F98" i="10"/>
  <c r="I98" i="10" s="1"/>
  <c r="EB97" i="10"/>
  <c r="EI97" i="10" s="1"/>
  <c r="DR97" i="10"/>
  <c r="DN97" i="10"/>
  <c r="CZ97" i="10"/>
  <c r="DG97" i="10" s="1"/>
  <c r="CP97" i="10"/>
  <c r="CL97" i="10"/>
  <c r="CS97" i="10" s="1"/>
  <c r="BX97" i="10"/>
  <c r="CE97" i="10" s="1"/>
  <c r="BN97" i="10"/>
  <c r="BJ97" i="10"/>
  <c r="BQ97" i="10" s="1"/>
  <c r="AV97" i="10"/>
  <c r="AL97" i="10"/>
  <c r="AH97" i="10"/>
  <c r="AO97" i="10" s="1"/>
  <c r="X97" i="10"/>
  <c r="T97" i="10"/>
  <c r="J97" i="10"/>
  <c r="F97" i="10"/>
  <c r="M97" i="10" s="1"/>
  <c r="EB96" i="10"/>
  <c r="EE96" i="10" s="1"/>
  <c r="DR96" i="10"/>
  <c r="DN96" i="10"/>
  <c r="DQ96" i="10" s="1"/>
  <c r="DD96" i="10"/>
  <c r="CZ96" i="10"/>
  <c r="DC96" i="10" s="1"/>
  <c r="CP96" i="10"/>
  <c r="CL96" i="10"/>
  <c r="CO96" i="10" s="1"/>
  <c r="CB96" i="10"/>
  <c r="BX96" i="10"/>
  <c r="CA96" i="10" s="1"/>
  <c r="BN96" i="10"/>
  <c r="BJ96" i="10"/>
  <c r="BM96" i="10" s="1"/>
  <c r="AV96" i="10"/>
  <c r="AY96" i="10" s="1"/>
  <c r="AL96" i="10"/>
  <c r="AH96" i="10"/>
  <c r="AK96" i="10" s="1"/>
  <c r="T96" i="10"/>
  <c r="W96" i="10" s="1"/>
  <c r="J96" i="10"/>
  <c r="F96" i="10"/>
  <c r="I96" i="10" s="1"/>
  <c r="EF95" i="10"/>
  <c r="EB95" i="10"/>
  <c r="DR95" i="10"/>
  <c r="DN95" i="10"/>
  <c r="CZ95" i="10"/>
  <c r="CP95" i="10"/>
  <c r="CL95" i="10"/>
  <c r="CS95" i="10" s="1"/>
  <c r="CB95" i="10"/>
  <c r="BX95" i="10"/>
  <c r="BN95" i="10"/>
  <c r="BJ95" i="10"/>
  <c r="AV95" i="10"/>
  <c r="AL95" i="10"/>
  <c r="AH95" i="10"/>
  <c r="AO95" i="10" s="1"/>
  <c r="T95" i="10"/>
  <c r="AA95" i="10" s="1"/>
  <c r="J95" i="10"/>
  <c r="F95" i="10"/>
  <c r="M95" i="10" s="1"/>
  <c r="EB93" i="10"/>
  <c r="EC93" i="10" s="1"/>
  <c r="EE93" i="10" s="1"/>
  <c r="DN93" i="10"/>
  <c r="DO93" i="10" s="1"/>
  <c r="DQ93" i="10" s="1"/>
  <c r="CZ93" i="10"/>
  <c r="DA93" i="10" s="1"/>
  <c r="DC93" i="10" s="1"/>
  <c r="CP93" i="10"/>
  <c r="CL93" i="10"/>
  <c r="CM93" i="10" s="1"/>
  <c r="CO93" i="10" s="1"/>
  <c r="BX93" i="10"/>
  <c r="BY93" i="10" s="1"/>
  <c r="CA93" i="10" s="1"/>
  <c r="BJ93" i="10"/>
  <c r="BK93" i="10" s="1"/>
  <c r="BM93" i="10" s="1"/>
  <c r="AV93" i="10"/>
  <c r="AW93" i="10" s="1"/>
  <c r="AY93" i="10" s="1"/>
  <c r="AL93" i="10"/>
  <c r="AH93" i="10"/>
  <c r="AI93" i="10" s="1"/>
  <c r="AK93" i="10" s="1"/>
  <c r="X93" i="10"/>
  <c r="T93" i="10"/>
  <c r="U93" i="10" s="1"/>
  <c r="W93" i="10" s="1"/>
  <c r="F93" i="10"/>
  <c r="G93" i="10" s="1"/>
  <c r="I93" i="10" s="1"/>
  <c r="EB92" i="10"/>
  <c r="EC92" i="10" s="1"/>
  <c r="EE92" i="10" s="1"/>
  <c r="DR92" i="10"/>
  <c r="DN92" i="10"/>
  <c r="DO92" i="10" s="1"/>
  <c r="DQ92" i="10" s="1"/>
  <c r="CZ92" i="10"/>
  <c r="DA92" i="10" s="1"/>
  <c r="DC92" i="10" s="1"/>
  <c r="CL92" i="10"/>
  <c r="CM92" i="10" s="1"/>
  <c r="CO92" i="10" s="1"/>
  <c r="BX92" i="10"/>
  <c r="BY92" i="10" s="1"/>
  <c r="CA92" i="10" s="1"/>
  <c r="BN92" i="10"/>
  <c r="BJ92" i="10"/>
  <c r="BK92" i="10" s="1"/>
  <c r="BM92" i="10" s="1"/>
  <c r="AV92" i="10"/>
  <c r="AW92" i="10" s="1"/>
  <c r="AY92" i="10" s="1"/>
  <c r="AH92" i="10"/>
  <c r="AI92" i="10" s="1"/>
  <c r="AK92" i="10" s="1"/>
  <c r="T92" i="10"/>
  <c r="U92" i="10" s="1"/>
  <c r="W92" i="10" s="1"/>
  <c r="J92" i="10"/>
  <c r="F92" i="10"/>
  <c r="G92" i="10" s="1"/>
  <c r="I92" i="10" s="1"/>
  <c r="EB91" i="10"/>
  <c r="EC91" i="10" s="1"/>
  <c r="EE91" i="10" s="1"/>
  <c r="DN91" i="10"/>
  <c r="DO91" i="10" s="1"/>
  <c r="DQ91" i="10" s="1"/>
  <c r="CZ91" i="10"/>
  <c r="DA91" i="10" s="1"/>
  <c r="DC91" i="10" s="1"/>
  <c r="CP91" i="10"/>
  <c r="CL91" i="10"/>
  <c r="CM91" i="10" s="1"/>
  <c r="CO91" i="10" s="1"/>
  <c r="CB91" i="10"/>
  <c r="BX91" i="10"/>
  <c r="BY91" i="10" s="1"/>
  <c r="CA91" i="10" s="1"/>
  <c r="BJ91" i="10"/>
  <c r="BK91" i="10" s="1"/>
  <c r="BM91" i="10" s="1"/>
  <c r="AV91" i="10"/>
  <c r="AW91" i="10" s="1"/>
  <c r="AY91" i="10" s="1"/>
  <c r="AL91" i="10"/>
  <c r="AH91" i="10"/>
  <c r="AI91" i="10" s="1"/>
  <c r="AK91" i="10" s="1"/>
  <c r="T91" i="10"/>
  <c r="U91" i="10" s="1"/>
  <c r="W91" i="10" s="1"/>
  <c r="F91" i="10"/>
  <c r="G91" i="10" s="1"/>
  <c r="I91" i="10" s="1"/>
  <c r="EB90" i="10"/>
  <c r="EC90" i="10" s="1"/>
  <c r="EE90" i="10" s="1"/>
  <c r="DR90" i="10"/>
  <c r="DN90" i="10"/>
  <c r="DD90" i="10"/>
  <c r="CZ90" i="10"/>
  <c r="DG90" i="10" s="1"/>
  <c r="CL90" i="10"/>
  <c r="BX90" i="10"/>
  <c r="BY90" i="10" s="1"/>
  <c r="CA90" i="10" s="1"/>
  <c r="BN90" i="10"/>
  <c r="BJ90" i="10"/>
  <c r="AV90" i="10"/>
  <c r="AH90" i="10"/>
  <c r="AO90" i="10" s="1"/>
  <c r="T90" i="10"/>
  <c r="U90" i="10" s="1"/>
  <c r="W90" i="10" s="1"/>
  <c r="J90" i="10"/>
  <c r="F90" i="10"/>
  <c r="DR89" i="10"/>
  <c r="BN89" i="10"/>
  <c r="X89" i="10"/>
  <c r="J89" i="10"/>
  <c r="EB88" i="10"/>
  <c r="EC88" i="10" s="1"/>
  <c r="EE88" i="10" s="1"/>
  <c r="DR88" i="10"/>
  <c r="DN88" i="10"/>
  <c r="DO88" i="10" s="1"/>
  <c r="DQ88" i="10" s="1"/>
  <c r="DD88" i="10"/>
  <c r="CZ88" i="10"/>
  <c r="DA88" i="10" s="1"/>
  <c r="DC88" i="10" s="1"/>
  <c r="CL88" i="10"/>
  <c r="CM88" i="10" s="1"/>
  <c r="CO88" i="10" s="1"/>
  <c r="BX88" i="10"/>
  <c r="BY88" i="10" s="1"/>
  <c r="CA88" i="10" s="1"/>
  <c r="BN88" i="10"/>
  <c r="BJ88" i="10"/>
  <c r="BK88" i="10" s="1"/>
  <c r="BM88" i="10" s="1"/>
  <c r="AV88" i="10"/>
  <c r="AH88" i="10"/>
  <c r="AI88" i="10" s="1"/>
  <c r="AK88" i="10" s="1"/>
  <c r="T88" i="10"/>
  <c r="U88" i="10" s="1"/>
  <c r="W88" i="10" s="1"/>
  <c r="J88" i="10"/>
  <c r="F88" i="10"/>
  <c r="G88" i="10" s="1"/>
  <c r="I88" i="10" s="1"/>
  <c r="EB87" i="10"/>
  <c r="DN87" i="10"/>
  <c r="DN89" i="10" s="1"/>
  <c r="DQ89" i="10" s="1"/>
  <c r="CZ87" i="10"/>
  <c r="DA87" i="10" s="1"/>
  <c r="DC87" i="10" s="1"/>
  <c r="CP87" i="10"/>
  <c r="CL87" i="10"/>
  <c r="BX87" i="10"/>
  <c r="BJ87" i="10"/>
  <c r="AV87" i="10"/>
  <c r="AW87" i="10" s="1"/>
  <c r="AY87" i="10" s="1"/>
  <c r="AL87" i="10"/>
  <c r="AH87" i="10"/>
  <c r="X87" i="10"/>
  <c r="T87" i="10"/>
  <c r="F87" i="10"/>
  <c r="DD86" i="10"/>
  <c r="CP86" i="10"/>
  <c r="AL86" i="10"/>
  <c r="EF85" i="10"/>
  <c r="EB85" i="10"/>
  <c r="EC85" i="10" s="1"/>
  <c r="EE85" i="10" s="1"/>
  <c r="DN85" i="10"/>
  <c r="DO85" i="10" s="1"/>
  <c r="DQ85" i="10" s="1"/>
  <c r="CZ85" i="10"/>
  <c r="DA85" i="10" s="1"/>
  <c r="DC85" i="10" s="1"/>
  <c r="CP85" i="10"/>
  <c r="CL85" i="10"/>
  <c r="CM85" i="10" s="1"/>
  <c r="CO85" i="10" s="1"/>
  <c r="BX85" i="10"/>
  <c r="BY85" i="10" s="1"/>
  <c r="CA85" i="10" s="1"/>
  <c r="BJ85" i="10"/>
  <c r="BK85" i="10" s="1"/>
  <c r="BM85" i="10" s="1"/>
  <c r="AV85" i="10"/>
  <c r="AW85" i="10" s="1"/>
  <c r="AY85" i="10" s="1"/>
  <c r="AL85" i="10"/>
  <c r="AH85" i="10"/>
  <c r="AI85" i="10" s="1"/>
  <c r="AK85" i="10" s="1"/>
  <c r="X85" i="10"/>
  <c r="T85" i="10"/>
  <c r="U85" i="10" s="1"/>
  <c r="W85" i="10" s="1"/>
  <c r="F85" i="10"/>
  <c r="G85" i="10" s="1"/>
  <c r="I85" i="10" s="1"/>
  <c r="EB84" i="10"/>
  <c r="EC84" i="10" s="1"/>
  <c r="EE84" i="10" s="1"/>
  <c r="DR84" i="10"/>
  <c r="DN84" i="10"/>
  <c r="CZ84" i="10"/>
  <c r="CL84" i="10"/>
  <c r="BX84" i="10"/>
  <c r="BY84" i="10" s="1"/>
  <c r="CA84" i="10" s="1"/>
  <c r="BN84" i="10"/>
  <c r="BJ84" i="10"/>
  <c r="AV84" i="10"/>
  <c r="AH84" i="10"/>
  <c r="AH86" i="10" s="1"/>
  <c r="AK86" i="10" s="1"/>
  <c r="T84" i="10"/>
  <c r="U84" i="10" s="1"/>
  <c r="W84" i="10" s="1"/>
  <c r="J84" i="10"/>
  <c r="F84" i="10"/>
  <c r="ED82" i="10"/>
  <c r="EE82" i="10" s="1"/>
  <c r="DP82" i="10"/>
  <c r="DQ82" i="10" s="1"/>
  <c r="DD82" i="10"/>
  <c r="DB82" i="10"/>
  <c r="DC82" i="10" s="1"/>
  <c r="CN82" i="10"/>
  <c r="CO82" i="10" s="1"/>
  <c r="CB82" i="10"/>
  <c r="BZ82" i="10"/>
  <c r="CA82" i="10" s="1"/>
  <c r="BL82" i="10"/>
  <c r="BM82" i="10" s="1"/>
  <c r="AX82" i="10"/>
  <c r="AY82" i="10" s="1"/>
  <c r="AJ82" i="10"/>
  <c r="AK82" i="10" s="1"/>
  <c r="X82" i="10"/>
  <c r="V82" i="10"/>
  <c r="W82" i="10" s="1"/>
  <c r="H82" i="10"/>
  <c r="I82" i="10" s="1"/>
  <c r="ED81" i="10"/>
  <c r="EE81" i="10" s="1"/>
  <c r="DP81" i="10"/>
  <c r="DQ81" i="10" s="1"/>
  <c r="DD81" i="10"/>
  <c r="DB81" i="10"/>
  <c r="DC81" i="10" s="1"/>
  <c r="CN81" i="10"/>
  <c r="CO81" i="10" s="1"/>
  <c r="CB81" i="10"/>
  <c r="BZ81" i="10"/>
  <c r="CA81" i="10" s="1"/>
  <c r="BL81" i="10"/>
  <c r="BM81" i="10" s="1"/>
  <c r="AX81" i="10"/>
  <c r="AY81" i="10" s="1"/>
  <c r="AJ81" i="10"/>
  <c r="AK81" i="10" s="1"/>
  <c r="X81" i="10"/>
  <c r="V81" i="10"/>
  <c r="W81" i="10" s="1"/>
  <c r="H81" i="10"/>
  <c r="I81" i="10" s="1"/>
  <c r="ED80" i="10"/>
  <c r="EE80" i="10" s="1"/>
  <c r="DX80" i="10"/>
  <c r="DP80" i="10"/>
  <c r="DQ80" i="10" s="1"/>
  <c r="DJ80" i="10"/>
  <c r="DD80" i="10"/>
  <c r="DB80" i="10"/>
  <c r="DC80" i="10" s="1"/>
  <c r="CN80" i="10"/>
  <c r="CO80" i="10" s="1"/>
  <c r="CB80" i="10"/>
  <c r="BZ80" i="10"/>
  <c r="CA80" i="10" s="1"/>
  <c r="BT80" i="10"/>
  <c r="BL80" i="10"/>
  <c r="BM80" i="10" s="1"/>
  <c r="AX80" i="10"/>
  <c r="AY80" i="10" s="1"/>
  <c r="AJ80" i="10"/>
  <c r="AK80" i="10" s="1"/>
  <c r="AD80" i="10"/>
  <c r="X80" i="10"/>
  <c r="V80" i="10"/>
  <c r="W80" i="10" s="1"/>
  <c r="H80" i="10"/>
  <c r="I80" i="10" s="1"/>
  <c r="ED79" i="10"/>
  <c r="EE79" i="10" s="1"/>
  <c r="DP79" i="10"/>
  <c r="DQ79" i="10" s="1"/>
  <c r="DD79" i="10"/>
  <c r="DB79" i="10"/>
  <c r="DC79" i="10" s="1"/>
  <c r="CN79" i="10"/>
  <c r="CO79" i="10" s="1"/>
  <c r="CB79" i="10"/>
  <c r="BZ79" i="10"/>
  <c r="CA79" i="10" s="1"/>
  <c r="BL79" i="10"/>
  <c r="BM79" i="10" s="1"/>
  <c r="AX79" i="10"/>
  <c r="AY79" i="10" s="1"/>
  <c r="AJ79" i="10"/>
  <c r="AK79" i="10" s="1"/>
  <c r="X79" i="10"/>
  <c r="V79" i="10"/>
  <c r="W79" i="10" s="1"/>
  <c r="H79" i="10"/>
  <c r="I79" i="10" s="1"/>
  <c r="ED78" i="10"/>
  <c r="EE78" i="10" s="1"/>
  <c r="DP78" i="10"/>
  <c r="DQ78" i="10" s="1"/>
  <c r="DD78" i="10"/>
  <c r="DB78" i="10"/>
  <c r="DC78" i="10" s="1"/>
  <c r="CN78" i="10"/>
  <c r="CO78" i="10" s="1"/>
  <c r="CB78" i="10"/>
  <c r="BZ78" i="10"/>
  <c r="CA78" i="10" s="1"/>
  <c r="BL78" i="10"/>
  <c r="BM78" i="10" s="1"/>
  <c r="AZ78" i="10"/>
  <c r="AX78" i="10"/>
  <c r="AY78" i="10" s="1"/>
  <c r="AJ78" i="10"/>
  <c r="AK78" i="10" s="1"/>
  <c r="X78" i="10"/>
  <c r="V78" i="10"/>
  <c r="W78" i="10" s="1"/>
  <c r="H78" i="10"/>
  <c r="I78" i="10" s="1"/>
  <c r="ED77" i="10"/>
  <c r="EE77" i="10" s="1"/>
  <c r="DP77" i="10"/>
  <c r="DQ77" i="10" s="1"/>
  <c r="DD77" i="10"/>
  <c r="DB77" i="10"/>
  <c r="DC77" i="10" s="1"/>
  <c r="CN77" i="10"/>
  <c r="CO77" i="10" s="1"/>
  <c r="CB77" i="10"/>
  <c r="BZ77" i="10"/>
  <c r="CA77" i="10" s="1"/>
  <c r="BL77" i="10"/>
  <c r="BM77" i="10" s="1"/>
  <c r="AX77" i="10"/>
  <c r="AY77" i="10" s="1"/>
  <c r="AJ77" i="10"/>
  <c r="AK77" i="10" s="1"/>
  <c r="X77" i="10"/>
  <c r="V77" i="10"/>
  <c r="W77" i="10" s="1"/>
  <c r="H77" i="10"/>
  <c r="I77" i="10" s="1"/>
  <c r="EF76" i="10"/>
  <c r="ED76" i="10"/>
  <c r="EE76" i="10" s="1"/>
  <c r="DX76" i="10"/>
  <c r="DP76" i="10"/>
  <c r="DQ76" i="10" s="1"/>
  <c r="DJ76" i="10"/>
  <c r="DD76" i="10"/>
  <c r="DB76" i="10"/>
  <c r="DC76" i="10" s="1"/>
  <c r="CV76" i="10"/>
  <c r="CN76" i="10"/>
  <c r="CO76" i="10" s="1"/>
  <c r="CH76" i="10"/>
  <c r="CB76" i="10"/>
  <c r="BZ76" i="10"/>
  <c r="CA76" i="10" s="1"/>
  <c r="BT76" i="10"/>
  <c r="BL76" i="10"/>
  <c r="BM76" i="10" s="1"/>
  <c r="BF76" i="10"/>
  <c r="AZ76" i="10"/>
  <c r="AX76" i="10"/>
  <c r="AY76" i="10" s="1"/>
  <c r="AR76" i="10"/>
  <c r="AJ76" i="10"/>
  <c r="AK76" i="10" s="1"/>
  <c r="AD76" i="10"/>
  <c r="X76" i="10"/>
  <c r="V76" i="10"/>
  <c r="W76" i="10" s="1"/>
  <c r="P76" i="10"/>
  <c r="H76" i="10"/>
  <c r="I76" i="10" s="1"/>
  <c r="B76" i="10"/>
  <c r="ED75" i="10"/>
  <c r="EE75" i="10" s="1"/>
  <c r="DP75" i="10"/>
  <c r="DQ75" i="10" s="1"/>
  <c r="DD75" i="10"/>
  <c r="DB75" i="10"/>
  <c r="DC75" i="10" s="1"/>
  <c r="CN75" i="10"/>
  <c r="CO75" i="10" s="1"/>
  <c r="CB75" i="10"/>
  <c r="BZ75" i="10"/>
  <c r="CA75" i="10" s="1"/>
  <c r="BL75" i="10"/>
  <c r="BM75" i="10" s="1"/>
  <c r="AZ75" i="10"/>
  <c r="AX75" i="10"/>
  <c r="AY75" i="10" s="1"/>
  <c r="AJ75" i="10"/>
  <c r="AK75" i="10" s="1"/>
  <c r="X75" i="10"/>
  <c r="V75" i="10"/>
  <c r="W75" i="10" s="1"/>
  <c r="H75" i="10"/>
  <c r="I75" i="10" s="1"/>
  <c r="ED74" i="10"/>
  <c r="EE74" i="10" s="1"/>
  <c r="DP74" i="10"/>
  <c r="DQ74" i="10" s="1"/>
  <c r="DD74" i="10"/>
  <c r="DB74" i="10"/>
  <c r="DC74" i="10" s="1"/>
  <c r="CN74" i="10"/>
  <c r="CO74" i="10" s="1"/>
  <c r="CB74" i="10"/>
  <c r="BZ74" i="10"/>
  <c r="CA74" i="10" s="1"/>
  <c r="BL74" i="10"/>
  <c r="BM74" i="10" s="1"/>
  <c r="AX74" i="10"/>
  <c r="AY74" i="10" s="1"/>
  <c r="AJ74" i="10"/>
  <c r="AK74" i="10" s="1"/>
  <c r="X74" i="10"/>
  <c r="V74" i="10"/>
  <c r="W74" i="10" s="1"/>
  <c r="H74" i="10"/>
  <c r="I74" i="10" s="1"/>
  <c r="ED73" i="10"/>
  <c r="EE73" i="10" s="1"/>
  <c r="DP73" i="10"/>
  <c r="DQ73" i="10" s="1"/>
  <c r="DD73" i="10"/>
  <c r="DB73" i="10"/>
  <c r="DC73" i="10" s="1"/>
  <c r="CN73" i="10"/>
  <c r="CO73" i="10" s="1"/>
  <c r="CB73" i="10"/>
  <c r="BZ73" i="10"/>
  <c r="CA73" i="10" s="1"/>
  <c r="BL73" i="10"/>
  <c r="BM73" i="10" s="1"/>
  <c r="AX73" i="10"/>
  <c r="AY73" i="10" s="1"/>
  <c r="AJ73" i="10"/>
  <c r="AK73" i="10" s="1"/>
  <c r="X73" i="10"/>
  <c r="V73" i="10"/>
  <c r="W73" i="10" s="1"/>
  <c r="H73" i="10"/>
  <c r="I73" i="10" s="1"/>
  <c r="EF72" i="10"/>
  <c r="ED72" i="10"/>
  <c r="EE72" i="10" s="1"/>
  <c r="DP72" i="10"/>
  <c r="DQ72" i="10" s="1"/>
  <c r="DD72" i="10"/>
  <c r="DB72" i="10"/>
  <c r="DC72" i="10" s="1"/>
  <c r="CN72" i="10"/>
  <c r="CO72" i="10" s="1"/>
  <c r="CH72" i="10"/>
  <c r="CB72" i="10"/>
  <c r="BZ72" i="10"/>
  <c r="CA72" i="10" s="1"/>
  <c r="BL72" i="10"/>
  <c r="BM72" i="10" s="1"/>
  <c r="AX72" i="10"/>
  <c r="AY72" i="10" s="1"/>
  <c r="AJ72" i="10"/>
  <c r="AK72" i="10" s="1"/>
  <c r="X72" i="10"/>
  <c r="V72" i="10"/>
  <c r="W72" i="10" s="1"/>
  <c r="H72" i="10"/>
  <c r="I72" i="10" s="1"/>
  <c r="EF71" i="10"/>
  <c r="ED71" i="10"/>
  <c r="EE71" i="10" s="1"/>
  <c r="DP71" i="10"/>
  <c r="DQ71" i="10" s="1"/>
  <c r="DD71" i="10"/>
  <c r="DB71" i="10"/>
  <c r="DC71" i="10" s="1"/>
  <c r="CN71" i="10"/>
  <c r="CO71" i="10" s="1"/>
  <c r="CB71" i="10"/>
  <c r="BZ71" i="10"/>
  <c r="CA71" i="10" s="1"/>
  <c r="BL71" i="10"/>
  <c r="BM71" i="10" s="1"/>
  <c r="AX71" i="10"/>
  <c r="AY71" i="10" s="1"/>
  <c r="AJ71" i="10"/>
  <c r="AK71" i="10" s="1"/>
  <c r="X71" i="10"/>
  <c r="V71" i="10"/>
  <c r="W71" i="10" s="1"/>
  <c r="H71" i="10"/>
  <c r="I71" i="10" s="1"/>
  <c r="EF70" i="10"/>
  <c r="ED70" i="10"/>
  <c r="EE70" i="10" s="1"/>
  <c r="DP70" i="10"/>
  <c r="DQ70" i="10" s="1"/>
  <c r="DD70" i="10"/>
  <c r="DB70" i="10"/>
  <c r="DC70" i="10" s="1"/>
  <c r="CN70" i="10"/>
  <c r="CO70" i="10" s="1"/>
  <c r="CB70" i="10"/>
  <c r="BZ70" i="10"/>
  <c r="CA70" i="10" s="1"/>
  <c r="BL70" i="10"/>
  <c r="BM70" i="10" s="1"/>
  <c r="AZ70" i="10"/>
  <c r="AX70" i="10"/>
  <c r="AY70" i="10" s="1"/>
  <c r="AJ70" i="10"/>
  <c r="AK70" i="10" s="1"/>
  <c r="X70" i="10"/>
  <c r="V70" i="10"/>
  <c r="W70" i="10" s="1"/>
  <c r="H70" i="10"/>
  <c r="I70" i="10" s="1"/>
  <c r="ED69" i="10"/>
  <c r="EE69" i="10" s="1"/>
  <c r="DP69" i="10"/>
  <c r="DQ69" i="10" s="1"/>
  <c r="DD69" i="10"/>
  <c r="DB69" i="10"/>
  <c r="DC69" i="10" s="1"/>
  <c r="CN69" i="10"/>
  <c r="CO69" i="10" s="1"/>
  <c r="CB69" i="10"/>
  <c r="BZ69" i="10"/>
  <c r="CA69" i="10" s="1"/>
  <c r="BL69" i="10"/>
  <c r="BM69" i="10" s="1"/>
  <c r="AX69" i="10"/>
  <c r="AY69" i="10" s="1"/>
  <c r="AJ69" i="10"/>
  <c r="AK69" i="10" s="1"/>
  <c r="X69" i="10"/>
  <c r="V69" i="10"/>
  <c r="W69" i="10" s="1"/>
  <c r="H69" i="10"/>
  <c r="I69" i="10" s="1"/>
  <c r="ED68" i="10"/>
  <c r="EE68" i="10" s="1"/>
  <c r="DX68" i="10"/>
  <c r="DP68" i="10"/>
  <c r="DQ68" i="10" s="1"/>
  <c r="DJ68" i="10"/>
  <c r="DD68" i="10"/>
  <c r="DB68" i="10"/>
  <c r="DC68" i="10" s="1"/>
  <c r="CV68" i="10"/>
  <c r="CN68" i="10"/>
  <c r="CO68" i="10" s="1"/>
  <c r="CH68" i="10"/>
  <c r="CB68" i="10"/>
  <c r="BZ68" i="10"/>
  <c r="CA68" i="10" s="1"/>
  <c r="BT68" i="10"/>
  <c r="BL68" i="10"/>
  <c r="BM68" i="10" s="1"/>
  <c r="BF68" i="10"/>
  <c r="AZ68" i="10"/>
  <c r="AX68" i="10"/>
  <c r="AY68" i="10" s="1"/>
  <c r="AR68" i="10"/>
  <c r="AJ68" i="10"/>
  <c r="AK68" i="10" s="1"/>
  <c r="AD68" i="10"/>
  <c r="X68" i="10"/>
  <c r="V68" i="10"/>
  <c r="W68" i="10" s="1"/>
  <c r="P68" i="10"/>
  <c r="H68" i="10"/>
  <c r="I68" i="10" s="1"/>
  <c r="B68" i="10"/>
  <c r="EF67" i="10"/>
  <c r="ED67" i="10"/>
  <c r="EE67" i="10" s="1"/>
  <c r="DP67" i="10"/>
  <c r="DQ67" i="10" s="1"/>
  <c r="DD67" i="10"/>
  <c r="DB67" i="10"/>
  <c r="DC67" i="10" s="1"/>
  <c r="CN67" i="10"/>
  <c r="CO67" i="10" s="1"/>
  <c r="CB67" i="10"/>
  <c r="BZ67" i="10"/>
  <c r="CA67" i="10" s="1"/>
  <c r="BL67" i="10"/>
  <c r="BM67" i="10" s="1"/>
  <c r="AZ67" i="10"/>
  <c r="AX67" i="10"/>
  <c r="AY67" i="10" s="1"/>
  <c r="AJ67" i="10"/>
  <c r="AK67" i="10" s="1"/>
  <c r="V67" i="10"/>
  <c r="W67" i="10" s="1"/>
  <c r="J67" i="10"/>
  <c r="H67" i="10"/>
  <c r="I67" i="10" s="1"/>
  <c r="ED66" i="10"/>
  <c r="EE66" i="10" s="1"/>
  <c r="DR66" i="10"/>
  <c r="DP66" i="10"/>
  <c r="DQ66" i="10" s="1"/>
  <c r="DB66" i="10"/>
  <c r="DC66" i="10" s="1"/>
  <c r="CP66" i="10"/>
  <c r="CN66" i="10"/>
  <c r="CO66" i="10" s="1"/>
  <c r="BZ66" i="10"/>
  <c r="CA66" i="10" s="1"/>
  <c r="BN66" i="10"/>
  <c r="BL66" i="10"/>
  <c r="BM66" i="10" s="1"/>
  <c r="AX66" i="10"/>
  <c r="AY66" i="10" s="1"/>
  <c r="AL66" i="10"/>
  <c r="AJ66" i="10"/>
  <c r="AK66" i="10" s="1"/>
  <c r="V66" i="10"/>
  <c r="W66" i="10" s="1"/>
  <c r="J66" i="10"/>
  <c r="H66" i="10"/>
  <c r="I66" i="10" s="1"/>
  <c r="ED65" i="10"/>
  <c r="EE65" i="10" s="1"/>
  <c r="DR65" i="10"/>
  <c r="DP65" i="10"/>
  <c r="DQ65" i="10" s="1"/>
  <c r="DB65" i="10"/>
  <c r="DC65" i="10" s="1"/>
  <c r="CP65" i="10"/>
  <c r="CN65" i="10"/>
  <c r="CO65" i="10" s="1"/>
  <c r="BZ65" i="10"/>
  <c r="CA65" i="10" s="1"/>
  <c r="BN65" i="10"/>
  <c r="BL65" i="10"/>
  <c r="BM65" i="10" s="1"/>
  <c r="AX65" i="10"/>
  <c r="AY65" i="10" s="1"/>
  <c r="AL65" i="10"/>
  <c r="AJ65" i="10"/>
  <c r="AK65" i="10" s="1"/>
  <c r="V65" i="10"/>
  <c r="W65" i="10" s="1"/>
  <c r="J65" i="10"/>
  <c r="H65" i="10"/>
  <c r="I65" i="10" s="1"/>
  <c r="ED64" i="10"/>
  <c r="EE64" i="10" s="1"/>
  <c r="DR64" i="10"/>
  <c r="DP64" i="10"/>
  <c r="DQ64" i="10" s="1"/>
  <c r="DJ64" i="10"/>
  <c r="DB64" i="10"/>
  <c r="DC64" i="10" s="1"/>
  <c r="CP64" i="10"/>
  <c r="CN64" i="10"/>
  <c r="CO64" i="10" s="1"/>
  <c r="BZ64" i="10"/>
  <c r="CA64" i="10" s="1"/>
  <c r="BN64" i="10"/>
  <c r="BL64" i="10"/>
  <c r="BM64" i="10" s="1"/>
  <c r="AX64" i="10"/>
  <c r="AY64" i="10" s="1"/>
  <c r="AL64" i="10"/>
  <c r="AJ64" i="10"/>
  <c r="AK64" i="10" s="1"/>
  <c r="V64" i="10"/>
  <c r="W64" i="10" s="1"/>
  <c r="J64" i="10"/>
  <c r="H64" i="10"/>
  <c r="I64" i="10" s="1"/>
  <c r="EI63" i="10"/>
  <c r="ED63" i="10"/>
  <c r="EE63" i="10" s="1"/>
  <c r="DU63" i="10"/>
  <c r="DR63" i="10"/>
  <c r="DP63" i="10"/>
  <c r="DQ63" i="10" s="1"/>
  <c r="DG63" i="10"/>
  <c r="DD63" i="10"/>
  <c r="DB63" i="10"/>
  <c r="DC63" i="10" s="1"/>
  <c r="CS63" i="10"/>
  <c r="CP63" i="10"/>
  <c r="CN63" i="10"/>
  <c r="CO63" i="10" s="1"/>
  <c r="CE63" i="10"/>
  <c r="CB63" i="10"/>
  <c r="BZ63" i="10"/>
  <c r="CA63" i="10" s="1"/>
  <c r="BQ63" i="10"/>
  <c r="BN63" i="10"/>
  <c r="BL63" i="10"/>
  <c r="BM63" i="10" s="1"/>
  <c r="BC63" i="10"/>
  <c r="AX63" i="10"/>
  <c r="AY63" i="10" s="1"/>
  <c r="AO63" i="10"/>
  <c r="AL63" i="10"/>
  <c r="AJ63" i="10"/>
  <c r="AK63" i="10" s="1"/>
  <c r="AA63" i="10"/>
  <c r="X63" i="10"/>
  <c r="V63" i="10"/>
  <c r="W63" i="10" s="1"/>
  <c r="M63" i="10"/>
  <c r="J63" i="10"/>
  <c r="H63" i="10"/>
  <c r="I63" i="10" s="1"/>
  <c r="EE61" i="10"/>
  <c r="DR61" i="10"/>
  <c r="DQ61" i="10"/>
  <c r="DC61" i="10"/>
  <c r="CP61" i="10"/>
  <c r="CO61" i="10"/>
  <c r="CA61" i="10"/>
  <c r="BN61" i="10"/>
  <c r="BM61" i="10"/>
  <c r="AY61" i="10"/>
  <c r="AL61" i="10"/>
  <c r="AK61" i="10"/>
  <c r="W61" i="10"/>
  <c r="J61" i="10"/>
  <c r="I61" i="10"/>
  <c r="EE60" i="10"/>
  <c r="DX60" i="10"/>
  <c r="DR60" i="10"/>
  <c r="DQ60" i="10"/>
  <c r="DJ60" i="10"/>
  <c r="DC60" i="10"/>
  <c r="CV60" i="10"/>
  <c r="CP60" i="10"/>
  <c r="CO60" i="10"/>
  <c r="CH60" i="10"/>
  <c r="CA60" i="10"/>
  <c r="BT60" i="10"/>
  <c r="BN60" i="10"/>
  <c r="BM60" i="10"/>
  <c r="BF60" i="10"/>
  <c r="AY60" i="10"/>
  <c r="AR60" i="10"/>
  <c r="AL60" i="10"/>
  <c r="AK60" i="10"/>
  <c r="AD60" i="10"/>
  <c r="W60" i="10"/>
  <c r="P60" i="10"/>
  <c r="J60" i="10"/>
  <c r="I60" i="10"/>
  <c r="EF59" i="10"/>
  <c r="EE59" i="10"/>
  <c r="DX59" i="10"/>
  <c r="DR59" i="10"/>
  <c r="DQ59" i="10"/>
  <c r="DJ59" i="10"/>
  <c r="DD59" i="10"/>
  <c r="DC59" i="10"/>
  <c r="CV59" i="10"/>
  <c r="CP59" i="10"/>
  <c r="CO59" i="10"/>
  <c r="CH59" i="10"/>
  <c r="CB59" i="10"/>
  <c r="CA59" i="10"/>
  <c r="BT59" i="10"/>
  <c r="BN59" i="10"/>
  <c r="BM59" i="10"/>
  <c r="BF59" i="10"/>
  <c r="AY59" i="10"/>
  <c r="AR59" i="10"/>
  <c r="AL59" i="10"/>
  <c r="AK59" i="10"/>
  <c r="AD59" i="10"/>
  <c r="X59" i="10"/>
  <c r="W59" i="10"/>
  <c r="P59" i="10"/>
  <c r="J59" i="10"/>
  <c r="I59" i="10"/>
  <c r="EE58" i="10"/>
  <c r="DX58" i="10"/>
  <c r="DR58" i="10"/>
  <c r="DQ58" i="10"/>
  <c r="DJ58" i="10"/>
  <c r="DC58" i="10"/>
  <c r="CV58" i="10"/>
  <c r="CP58" i="10"/>
  <c r="CO58" i="10"/>
  <c r="CH58" i="10"/>
  <c r="CA58" i="10"/>
  <c r="BT58" i="10"/>
  <c r="BN58" i="10"/>
  <c r="BM58" i="10"/>
  <c r="BF58" i="10"/>
  <c r="AY58" i="10"/>
  <c r="AR58" i="10"/>
  <c r="AL58" i="10"/>
  <c r="AK58" i="10"/>
  <c r="AD58" i="10"/>
  <c r="W58" i="10"/>
  <c r="P58" i="10"/>
  <c r="J58" i="10"/>
  <c r="I58" i="10"/>
  <c r="EF57" i="10"/>
  <c r="EE57" i="10"/>
  <c r="DX57" i="10"/>
  <c r="DR57" i="10"/>
  <c r="DQ57" i="10"/>
  <c r="DJ57" i="10"/>
  <c r="DD57" i="10"/>
  <c r="DC57" i="10"/>
  <c r="CV57" i="10"/>
  <c r="CP57" i="10"/>
  <c r="CO57" i="10"/>
  <c r="CH57" i="10"/>
  <c r="CB57" i="10"/>
  <c r="CA57" i="10"/>
  <c r="BT57" i="10"/>
  <c r="BN57" i="10"/>
  <c r="BM57" i="10"/>
  <c r="BF57" i="10"/>
  <c r="AY57" i="10"/>
  <c r="AR57" i="10"/>
  <c r="AL57" i="10"/>
  <c r="AK57" i="10"/>
  <c r="AD57" i="10"/>
  <c r="X57" i="10"/>
  <c r="W57" i="10"/>
  <c r="P57" i="10"/>
  <c r="J57" i="10"/>
  <c r="I57" i="10"/>
  <c r="EE56" i="10"/>
  <c r="DX56" i="10"/>
  <c r="DR56" i="10"/>
  <c r="DQ56" i="10"/>
  <c r="DJ56" i="10"/>
  <c r="DC56" i="10"/>
  <c r="CV56" i="10"/>
  <c r="CP56" i="10"/>
  <c r="CO56" i="10"/>
  <c r="CH56" i="10"/>
  <c r="CA56" i="10"/>
  <c r="BT56" i="10"/>
  <c r="BN56" i="10"/>
  <c r="BM56" i="10"/>
  <c r="BF56" i="10"/>
  <c r="AY56" i="10"/>
  <c r="AR56" i="10"/>
  <c r="AL56" i="10"/>
  <c r="AK56" i="10"/>
  <c r="AD56" i="10"/>
  <c r="W56" i="10"/>
  <c r="P56" i="10"/>
  <c r="J56" i="10"/>
  <c r="I56" i="10"/>
  <c r="EF55" i="10"/>
  <c r="EE55" i="10"/>
  <c r="DX55" i="10"/>
  <c r="DR55" i="10"/>
  <c r="DQ55" i="10"/>
  <c r="DJ55" i="10"/>
  <c r="DD55" i="10"/>
  <c r="DC55" i="10"/>
  <c r="CV55" i="10"/>
  <c r="CP55" i="10"/>
  <c r="CO55" i="10"/>
  <c r="CH55" i="10"/>
  <c r="CB55" i="10"/>
  <c r="CA55" i="10"/>
  <c r="BT55" i="10"/>
  <c r="BN55" i="10"/>
  <c r="BM55" i="10"/>
  <c r="BF55" i="10"/>
  <c r="AY55" i="10"/>
  <c r="AR55" i="10"/>
  <c r="AL55" i="10"/>
  <c r="AK55" i="10"/>
  <c r="AD55" i="10"/>
  <c r="X55" i="10"/>
  <c r="W55" i="10"/>
  <c r="P55" i="10"/>
  <c r="J55" i="10"/>
  <c r="I55" i="10"/>
  <c r="EE54" i="10"/>
  <c r="DX54" i="10"/>
  <c r="DR54" i="10"/>
  <c r="DQ54" i="10"/>
  <c r="DJ54" i="10"/>
  <c r="DC54" i="10"/>
  <c r="CV54" i="10"/>
  <c r="CP54" i="10"/>
  <c r="CO54" i="10"/>
  <c r="CH54" i="10"/>
  <c r="CA54" i="10"/>
  <c r="BT54" i="10"/>
  <c r="BN54" i="10"/>
  <c r="BM54" i="10"/>
  <c r="BF54" i="10"/>
  <c r="AY54" i="10"/>
  <c r="AR54" i="10"/>
  <c r="AL54" i="10"/>
  <c r="AK54" i="10"/>
  <c r="AD54" i="10"/>
  <c r="W54" i="10"/>
  <c r="P54" i="10"/>
  <c r="J54" i="10"/>
  <c r="I54" i="10"/>
  <c r="EF53" i="10"/>
  <c r="EE53" i="10"/>
  <c r="DX53" i="10"/>
  <c r="DR53" i="10"/>
  <c r="DQ53" i="10"/>
  <c r="DJ53" i="10"/>
  <c r="DD53" i="10"/>
  <c r="DC53" i="10"/>
  <c r="CV53" i="10"/>
  <c r="CP53" i="10"/>
  <c r="CO53" i="10"/>
  <c r="CH53" i="10"/>
  <c r="CB53" i="10"/>
  <c r="CA53" i="10"/>
  <c r="BT53" i="10"/>
  <c r="BN53" i="10"/>
  <c r="BM53" i="10"/>
  <c r="BF53" i="10"/>
  <c r="AZ53" i="10"/>
  <c r="AY53" i="10"/>
  <c r="AR53" i="10"/>
  <c r="AL53" i="10"/>
  <c r="AK53" i="10"/>
  <c r="AD53" i="10"/>
  <c r="X53" i="10"/>
  <c r="W53" i="10"/>
  <c r="P53" i="10"/>
  <c r="J53" i="10"/>
  <c r="I53" i="10"/>
  <c r="EE52" i="10"/>
  <c r="DR52" i="10"/>
  <c r="DQ52" i="10"/>
  <c r="DC52" i="10"/>
  <c r="CP52" i="10"/>
  <c r="CO52" i="10"/>
  <c r="CA52" i="10"/>
  <c r="BN52" i="10"/>
  <c r="BM52" i="10"/>
  <c r="AY52" i="10"/>
  <c r="AL52" i="10"/>
  <c r="AK52" i="10"/>
  <c r="W52" i="10"/>
  <c r="J52" i="10"/>
  <c r="I52" i="10"/>
  <c r="EE51" i="10"/>
  <c r="DR51" i="10"/>
  <c r="DQ51" i="10"/>
  <c r="DC51" i="10"/>
  <c r="CP51" i="10"/>
  <c r="CO51" i="10"/>
  <c r="CA51" i="10"/>
  <c r="BN51" i="10"/>
  <c r="BM51" i="10"/>
  <c r="AY51" i="10"/>
  <c r="AL51" i="10"/>
  <c r="AK51" i="10"/>
  <c r="W51" i="10"/>
  <c r="J51" i="10"/>
  <c r="I51" i="10"/>
  <c r="EE50" i="10"/>
  <c r="DR50" i="10"/>
  <c r="DQ50" i="10"/>
  <c r="DC50" i="10"/>
  <c r="CP50" i="10"/>
  <c r="CO50" i="10"/>
  <c r="CA50" i="10"/>
  <c r="BN50" i="10"/>
  <c r="BM50" i="10"/>
  <c r="AY50" i="10"/>
  <c r="AL50" i="10"/>
  <c r="AK50" i="10"/>
  <c r="W50" i="10"/>
  <c r="J50" i="10"/>
  <c r="I50" i="10"/>
  <c r="EE49" i="10"/>
  <c r="DR49" i="10"/>
  <c r="DQ49" i="10"/>
  <c r="DC49" i="10"/>
  <c r="CP49" i="10"/>
  <c r="CO49" i="10"/>
  <c r="CA49" i="10"/>
  <c r="BN49" i="10"/>
  <c r="BM49" i="10"/>
  <c r="AY49" i="10"/>
  <c r="AL49" i="10"/>
  <c r="AK49" i="10"/>
  <c r="W49" i="10"/>
  <c r="J49" i="10"/>
  <c r="I49" i="10"/>
  <c r="EE48" i="10"/>
  <c r="DR48" i="10"/>
  <c r="DQ48" i="10"/>
  <c r="DC48" i="10"/>
  <c r="CP48" i="10"/>
  <c r="CO48" i="10"/>
  <c r="CA48" i="10"/>
  <c r="BN48" i="10"/>
  <c r="BM48" i="10"/>
  <c r="AY48" i="10"/>
  <c r="AL48" i="10"/>
  <c r="AK48" i="10"/>
  <c r="W48" i="10"/>
  <c r="J48" i="10"/>
  <c r="I48" i="10"/>
  <c r="EE47" i="10"/>
  <c r="DR47" i="10"/>
  <c r="DQ47" i="10"/>
  <c r="DC47" i="10"/>
  <c r="CP47" i="10"/>
  <c r="CO47" i="10"/>
  <c r="CA47" i="10"/>
  <c r="BN47" i="10"/>
  <c r="BM47" i="10"/>
  <c r="AY47" i="10"/>
  <c r="AL47" i="10"/>
  <c r="AK47" i="10"/>
  <c r="W47" i="10"/>
  <c r="J47" i="10"/>
  <c r="I47" i="10"/>
  <c r="EE46" i="10"/>
  <c r="DR46" i="10"/>
  <c r="DQ46" i="10"/>
  <c r="DC46" i="10"/>
  <c r="CP46" i="10"/>
  <c r="CO46" i="10"/>
  <c r="CA46" i="10"/>
  <c r="BN46" i="10"/>
  <c r="BM46" i="10"/>
  <c r="AY46" i="10"/>
  <c r="AL46" i="10"/>
  <c r="AK46" i="10"/>
  <c r="W46" i="10"/>
  <c r="J46" i="10"/>
  <c r="I46" i="10"/>
  <c r="EE45" i="10"/>
  <c r="DR45" i="10"/>
  <c r="DQ45" i="10"/>
  <c r="DC45" i="10"/>
  <c r="CP45" i="10"/>
  <c r="CO45" i="10"/>
  <c r="CA45" i="10"/>
  <c r="BN45" i="10"/>
  <c r="BM45" i="10"/>
  <c r="AY45" i="10"/>
  <c r="AL45" i="10"/>
  <c r="AK45" i="10"/>
  <c r="W45" i="10"/>
  <c r="J45" i="10"/>
  <c r="I45" i="10"/>
  <c r="EE43" i="10"/>
  <c r="DR43" i="10"/>
  <c r="DQ43" i="10"/>
  <c r="DC43" i="10"/>
  <c r="CP43" i="10"/>
  <c r="CO43" i="10"/>
  <c r="CA43" i="10"/>
  <c r="BN43" i="10"/>
  <c r="BM43" i="10"/>
  <c r="AY43" i="10"/>
  <c r="AL43" i="10"/>
  <c r="AK43" i="10"/>
  <c r="W43" i="10"/>
  <c r="J43" i="10"/>
  <c r="I43" i="10"/>
  <c r="EE42" i="10"/>
  <c r="DR42" i="10"/>
  <c r="DQ42" i="10"/>
  <c r="DC42" i="10"/>
  <c r="CP42" i="10"/>
  <c r="CO42" i="10"/>
  <c r="CB42" i="10"/>
  <c r="CA42" i="10"/>
  <c r="BN42" i="10"/>
  <c r="BM42" i="10"/>
  <c r="AZ42" i="10"/>
  <c r="AY42" i="10"/>
  <c r="AL42" i="10"/>
  <c r="AK42" i="10"/>
  <c r="X42" i="10"/>
  <c r="W42" i="10"/>
  <c r="J42" i="10"/>
  <c r="I42" i="10"/>
  <c r="EE41" i="10"/>
  <c r="DR41" i="10"/>
  <c r="DQ41" i="10"/>
  <c r="DD41" i="10"/>
  <c r="DC41" i="10"/>
  <c r="CP41" i="10"/>
  <c r="CO41" i="10"/>
  <c r="CB41" i="10"/>
  <c r="CA41" i="10"/>
  <c r="BN41" i="10"/>
  <c r="BM41" i="10"/>
  <c r="AZ41" i="10"/>
  <c r="AY41" i="10"/>
  <c r="AL41" i="10"/>
  <c r="AK41" i="10"/>
  <c r="X41" i="10"/>
  <c r="W41" i="10"/>
  <c r="J41" i="10"/>
  <c r="I41" i="10"/>
  <c r="EE40" i="10"/>
  <c r="DR40" i="10"/>
  <c r="DQ40" i="10"/>
  <c r="DD40" i="10"/>
  <c r="DC40" i="10"/>
  <c r="CP40" i="10"/>
  <c r="CO40" i="10"/>
  <c r="CB40" i="10"/>
  <c r="CA40" i="10"/>
  <c r="BN40" i="10"/>
  <c r="BM40" i="10"/>
  <c r="AZ40" i="10"/>
  <c r="AY40" i="10"/>
  <c r="AL40" i="10"/>
  <c r="AK40" i="10"/>
  <c r="X40" i="10"/>
  <c r="W40" i="10"/>
  <c r="J40" i="10"/>
  <c r="I40" i="10"/>
  <c r="EE39" i="10"/>
  <c r="DR39" i="10"/>
  <c r="DQ39" i="10"/>
  <c r="DD39" i="10"/>
  <c r="DC39" i="10"/>
  <c r="CP39" i="10"/>
  <c r="CO39" i="10"/>
  <c r="CB39" i="10"/>
  <c r="CA39" i="10"/>
  <c r="BN39" i="10"/>
  <c r="BM39" i="10"/>
  <c r="AZ39" i="10"/>
  <c r="AY39" i="10"/>
  <c r="AL39" i="10"/>
  <c r="AK39" i="10"/>
  <c r="X39" i="10"/>
  <c r="W39" i="10"/>
  <c r="J39" i="10"/>
  <c r="I39" i="10"/>
  <c r="EE38" i="10"/>
  <c r="DR38" i="10"/>
  <c r="DQ38" i="10"/>
  <c r="DD38" i="10"/>
  <c r="DC38" i="10"/>
  <c r="CP38" i="10"/>
  <c r="CO38" i="10"/>
  <c r="CB38" i="10"/>
  <c r="CA38" i="10"/>
  <c r="BN38" i="10"/>
  <c r="BM38" i="10"/>
  <c r="AZ38" i="10"/>
  <c r="AY38" i="10"/>
  <c r="AL38" i="10"/>
  <c r="AK38" i="10"/>
  <c r="X38" i="10"/>
  <c r="W38" i="10"/>
  <c r="J38" i="10"/>
  <c r="I38" i="10"/>
  <c r="EE37" i="10"/>
  <c r="DR37" i="10"/>
  <c r="DQ37" i="10"/>
  <c r="DD37" i="10"/>
  <c r="DC37" i="10"/>
  <c r="CP37" i="10"/>
  <c r="CO37" i="10"/>
  <c r="CB37" i="10"/>
  <c r="CA37" i="10"/>
  <c r="BN37" i="10"/>
  <c r="BM37" i="10"/>
  <c r="AZ37" i="10"/>
  <c r="AY37" i="10"/>
  <c r="AL37" i="10"/>
  <c r="AK37" i="10"/>
  <c r="X37" i="10"/>
  <c r="W37" i="10"/>
  <c r="J37" i="10"/>
  <c r="I37" i="10"/>
  <c r="EE35" i="10"/>
  <c r="DR35" i="10"/>
  <c r="DQ35" i="10"/>
  <c r="DD35" i="10"/>
  <c r="DC35" i="10"/>
  <c r="CP35" i="10"/>
  <c r="CO35" i="10"/>
  <c r="CB35" i="10"/>
  <c r="CA35" i="10"/>
  <c r="BN35" i="10"/>
  <c r="BM35" i="10"/>
  <c r="AZ35" i="10"/>
  <c r="AY35" i="10"/>
  <c r="AL35" i="10"/>
  <c r="AK35" i="10"/>
  <c r="X35" i="10"/>
  <c r="W35" i="10"/>
  <c r="J35" i="10"/>
  <c r="I35" i="10"/>
  <c r="EE34" i="10"/>
  <c r="DR34" i="10"/>
  <c r="DQ34" i="10"/>
  <c r="DD34" i="10"/>
  <c r="DC34" i="10"/>
  <c r="CP34" i="10"/>
  <c r="CO34" i="10"/>
  <c r="CB34" i="10"/>
  <c r="CA34" i="10"/>
  <c r="BN34" i="10"/>
  <c r="BM34" i="10"/>
  <c r="AZ34" i="10"/>
  <c r="AY34" i="10"/>
  <c r="AL34" i="10"/>
  <c r="AK34" i="10"/>
  <c r="X34" i="10"/>
  <c r="W34" i="10"/>
  <c r="J34" i="10"/>
  <c r="I34" i="10"/>
  <c r="EE33" i="10"/>
  <c r="DR33" i="10"/>
  <c r="DQ33" i="10"/>
  <c r="DD33" i="10"/>
  <c r="DC33" i="10"/>
  <c r="CP33" i="10"/>
  <c r="CO33" i="10"/>
  <c r="CB33" i="10"/>
  <c r="CA33" i="10"/>
  <c r="BN33" i="10"/>
  <c r="BM33" i="10"/>
  <c r="AZ33" i="10"/>
  <c r="AY33" i="10"/>
  <c r="AL33" i="10"/>
  <c r="AK33" i="10"/>
  <c r="X33" i="10"/>
  <c r="W33" i="10"/>
  <c r="J33" i="10"/>
  <c r="I33" i="10"/>
  <c r="DY31" i="10"/>
  <c r="DK31" i="10"/>
  <c r="CW31" i="10"/>
  <c r="CI31" i="10"/>
  <c r="BU31" i="10"/>
  <c r="BG31" i="10"/>
  <c r="AS31" i="10"/>
  <c r="AE31" i="10"/>
  <c r="Q31" i="10"/>
  <c r="C31" i="10"/>
  <c r="DY30" i="10"/>
  <c r="DK30" i="10"/>
  <c r="CW30" i="10"/>
  <c r="CI30" i="10"/>
  <c r="BU30" i="10"/>
  <c r="BG30" i="10"/>
  <c r="AS30" i="10"/>
  <c r="AE30" i="10"/>
  <c r="Q30" i="10"/>
  <c r="C30" i="10"/>
  <c r="DY29" i="10"/>
  <c r="DK29" i="10"/>
  <c r="CW29" i="10"/>
  <c r="CI29" i="10"/>
  <c r="BU29" i="10"/>
  <c r="BG29" i="10"/>
  <c r="AS29" i="10"/>
  <c r="AE29" i="10"/>
  <c r="Q29" i="10"/>
  <c r="C29" i="10"/>
  <c r="DY28" i="10"/>
  <c r="DK28" i="10"/>
  <c r="CW28" i="10"/>
  <c r="CI28" i="10"/>
  <c r="BU28" i="10"/>
  <c r="BG28" i="10"/>
  <c r="AS28" i="10"/>
  <c r="AE28" i="10"/>
  <c r="Q28" i="10"/>
  <c r="C28" i="10"/>
  <c r="DY27" i="10"/>
  <c r="DK27" i="10"/>
  <c r="CW27" i="10"/>
  <c r="CI27" i="10"/>
  <c r="BU27" i="10"/>
  <c r="BG27" i="10"/>
  <c r="AS27" i="10"/>
  <c r="AE27" i="10"/>
  <c r="Q27" i="10"/>
  <c r="C27" i="10"/>
  <c r="DY26" i="10"/>
  <c r="DK26" i="10"/>
  <c r="CW26" i="10"/>
  <c r="CI26" i="10"/>
  <c r="BU26" i="10"/>
  <c r="BG26" i="10"/>
  <c r="AS26" i="10"/>
  <c r="AE26" i="10"/>
  <c r="Q26" i="10"/>
  <c r="C26" i="10"/>
  <c r="DY25" i="10"/>
  <c r="DK25" i="10"/>
  <c r="CW25" i="10"/>
  <c r="CI25" i="10"/>
  <c r="BU25" i="10"/>
  <c r="BG25" i="10"/>
  <c r="AS25" i="10"/>
  <c r="AE25" i="10"/>
  <c r="Q25" i="10"/>
  <c r="C25" i="10"/>
  <c r="EF24" i="10"/>
  <c r="EB24" i="10"/>
  <c r="DR24" i="10"/>
  <c r="DN24" i="10"/>
  <c r="DD24" i="10"/>
  <c r="CZ24" i="10"/>
  <c r="CP24" i="10"/>
  <c r="CL24" i="10"/>
  <c r="CB24" i="10"/>
  <c r="BX24" i="10"/>
  <c r="BN24" i="10"/>
  <c r="BJ24" i="10"/>
  <c r="BK24" i="10" s="1"/>
  <c r="BM24" i="10" s="1"/>
  <c r="AZ24" i="10"/>
  <c r="AV24" i="10"/>
  <c r="AL24" i="10"/>
  <c r="AH24" i="10"/>
  <c r="X24" i="10"/>
  <c r="T24" i="10"/>
  <c r="J24" i="10"/>
  <c r="F24" i="10"/>
  <c r="EC22" i="10"/>
  <c r="DO22" i="10"/>
  <c r="DA22" i="10"/>
  <c r="CM22" i="10"/>
  <c r="BY22" i="10"/>
  <c r="BK22" i="10"/>
  <c r="AW22" i="10"/>
  <c r="AI22" i="10"/>
  <c r="U22" i="10"/>
  <c r="G22" i="10"/>
  <c r="DR21" i="10"/>
  <c r="DD21" i="10"/>
  <c r="CP21" i="10"/>
  <c r="CB21" i="10"/>
  <c r="BN21" i="10"/>
  <c r="AZ21" i="10"/>
  <c r="AL21" i="10"/>
  <c r="X21" i="10"/>
  <c r="J21" i="10"/>
  <c r="EE20" i="10"/>
  <c r="DR20" i="10"/>
  <c r="DQ20" i="10"/>
  <c r="DD20" i="10"/>
  <c r="DC20" i="10"/>
  <c r="CP20" i="10"/>
  <c r="CO20" i="10"/>
  <c r="CB20" i="10"/>
  <c r="CA20" i="10"/>
  <c r="BN20" i="10"/>
  <c r="BM20" i="10"/>
  <c r="AZ20" i="10"/>
  <c r="AY20" i="10"/>
  <c r="AL20" i="10"/>
  <c r="AK20" i="10"/>
  <c r="X20" i="10"/>
  <c r="W20" i="10"/>
  <c r="J20" i="10"/>
  <c r="I20" i="10"/>
  <c r="DR19" i="10"/>
  <c r="DD19" i="10"/>
  <c r="CP19" i="10"/>
  <c r="CB19" i="10"/>
  <c r="BN19" i="10"/>
  <c r="AL19" i="10"/>
  <c r="X19" i="10"/>
  <c r="J19" i="10"/>
  <c r="EE18" i="10"/>
  <c r="DR18" i="10"/>
  <c r="DQ18" i="10"/>
  <c r="DD18" i="10"/>
  <c r="DC18" i="10"/>
  <c r="CP18" i="10"/>
  <c r="CO18" i="10"/>
  <c r="CB18" i="10"/>
  <c r="CA18" i="10"/>
  <c r="BN18" i="10"/>
  <c r="BM18" i="10"/>
  <c r="AY18" i="10"/>
  <c r="AL18" i="10"/>
  <c r="AK18" i="10"/>
  <c r="X18" i="10"/>
  <c r="W18" i="10"/>
  <c r="J18" i="10"/>
  <c r="I18" i="10"/>
  <c r="DY17" i="10"/>
  <c r="DY21" i="10" s="1"/>
  <c r="EC21" i="10" s="1"/>
  <c r="EE21" i="10" s="1"/>
  <c r="DR17" i="10"/>
  <c r="DK17" i="10"/>
  <c r="DK21" i="10" s="1"/>
  <c r="DO21" i="10" s="1"/>
  <c r="DD17" i="10"/>
  <c r="CW17" i="10"/>
  <c r="CW21" i="10" s="1"/>
  <c r="DA21" i="10" s="1"/>
  <c r="DC21" i="10" s="1"/>
  <c r="CP17" i="10"/>
  <c r="CI17" i="10"/>
  <c r="CB17" i="10"/>
  <c r="BU17" i="10"/>
  <c r="BU21" i="10" s="1"/>
  <c r="BY21" i="10" s="1"/>
  <c r="BN17" i="10"/>
  <c r="BG17" i="10"/>
  <c r="BG21" i="10" s="1"/>
  <c r="BK21" i="10" s="1"/>
  <c r="AZ17" i="10"/>
  <c r="AS17" i="10"/>
  <c r="AS21" i="10" s="1"/>
  <c r="AW21" i="10" s="1"/>
  <c r="AL17" i="10"/>
  <c r="AI17" i="10"/>
  <c r="AK17" i="10" s="1"/>
  <c r="AE17" i="10"/>
  <c r="AE21" i="10" s="1"/>
  <c r="AI21" i="10" s="1"/>
  <c r="X17" i="10"/>
  <c r="Q17" i="10"/>
  <c r="Q21" i="10" s="1"/>
  <c r="U21" i="10" s="1"/>
  <c r="W21" i="10" s="1"/>
  <c r="J17" i="10"/>
  <c r="C17" i="10"/>
  <c r="C21" i="10" s="1"/>
  <c r="G21" i="10" s="1"/>
  <c r="DR14" i="10"/>
  <c r="DD14" i="10"/>
  <c r="CP14" i="10"/>
  <c r="CB14" i="10"/>
  <c r="BN14" i="10"/>
  <c r="AL14" i="10"/>
  <c r="X14" i="10"/>
  <c r="J14" i="10"/>
  <c r="EC11" i="10"/>
  <c r="EB11" i="10"/>
  <c r="DO11" i="10"/>
  <c r="DN11" i="10"/>
  <c r="DA11" i="10"/>
  <c r="CZ11" i="10"/>
  <c r="CM11" i="10"/>
  <c r="CL11" i="10"/>
  <c r="BY11" i="10"/>
  <c r="BX11" i="10"/>
  <c r="BK11" i="10"/>
  <c r="BJ11" i="10"/>
  <c r="AW11" i="10"/>
  <c r="AV11" i="10"/>
  <c r="AI11" i="10"/>
  <c r="AH11" i="10"/>
  <c r="U11" i="10"/>
  <c r="T11" i="10"/>
  <c r="G11" i="10"/>
  <c r="F11" i="10"/>
  <c r="EC10" i="10"/>
  <c r="EB10" i="10"/>
  <c r="DO10" i="10"/>
  <c r="DN10" i="10"/>
  <c r="DA10" i="10"/>
  <c r="CZ10" i="10"/>
  <c r="CM10" i="10"/>
  <c r="CL10" i="10"/>
  <c r="BY10" i="10"/>
  <c r="BX10" i="10"/>
  <c r="BK10" i="10"/>
  <c r="BJ10" i="10"/>
  <c r="AW10" i="10"/>
  <c r="AV10" i="10"/>
  <c r="AI10" i="10"/>
  <c r="AH10" i="10"/>
  <c r="U10" i="10"/>
  <c r="T10" i="10"/>
  <c r="G10" i="10"/>
  <c r="F10" i="10"/>
  <c r="EC9" i="10"/>
  <c r="EB9" i="10"/>
  <c r="DO9" i="10"/>
  <c r="DN9" i="10"/>
  <c r="DA9" i="10"/>
  <c r="CZ9" i="10"/>
  <c r="CM9" i="10"/>
  <c r="CL9" i="10"/>
  <c r="BY9" i="10"/>
  <c r="BX9" i="10"/>
  <c r="BK9" i="10"/>
  <c r="BJ9" i="10"/>
  <c r="AW9" i="10"/>
  <c r="AV9" i="10"/>
  <c r="AI9" i="10"/>
  <c r="AH9" i="10"/>
  <c r="U9" i="10"/>
  <c r="T9" i="10"/>
  <c r="G9" i="10"/>
  <c r="F9" i="10"/>
  <c r="EC8" i="10"/>
  <c r="EB8" i="10"/>
  <c r="DO8" i="10"/>
  <c r="DN8" i="10"/>
  <c r="DA8" i="10"/>
  <c r="CZ8" i="10"/>
  <c r="CM8" i="10"/>
  <c r="CL8" i="10"/>
  <c r="BY8" i="10"/>
  <c r="BX8" i="10"/>
  <c r="BK8" i="10"/>
  <c r="BJ8" i="10"/>
  <c r="AW8" i="10"/>
  <c r="AV8" i="10"/>
  <c r="AI8" i="10"/>
  <c r="AH8" i="10"/>
  <c r="U8" i="10"/>
  <c r="T8" i="10"/>
  <c r="G8" i="10"/>
  <c r="F8" i="10"/>
  <c r="EC7" i="10"/>
  <c r="EB7" i="10"/>
  <c r="DO7" i="10"/>
  <c r="DN7" i="10"/>
  <c r="DA7" i="10"/>
  <c r="CZ7" i="10"/>
  <c r="CM7" i="10"/>
  <c r="CL7" i="10"/>
  <c r="BY7" i="10"/>
  <c r="BX7" i="10"/>
  <c r="BK7" i="10"/>
  <c r="BJ7" i="10"/>
  <c r="AW7" i="10"/>
  <c r="AV7" i="10"/>
  <c r="AI7" i="10"/>
  <c r="AH7" i="10"/>
  <c r="U7" i="10"/>
  <c r="T7" i="10"/>
  <c r="G7" i="10"/>
  <c r="F7" i="10"/>
  <c r="EC6" i="10"/>
  <c r="EB6" i="10"/>
  <c r="DO6" i="10"/>
  <c r="DN6" i="10"/>
  <c r="DA6" i="10"/>
  <c r="CZ6" i="10"/>
  <c r="CM6" i="10"/>
  <c r="CL6" i="10"/>
  <c r="BY6" i="10"/>
  <c r="BX6" i="10"/>
  <c r="BK6" i="10"/>
  <c r="BJ6" i="10"/>
  <c r="AW6" i="10"/>
  <c r="AV6" i="10"/>
  <c r="AI6" i="10"/>
  <c r="AH6" i="10"/>
  <c r="U6" i="10"/>
  <c r="T6" i="10"/>
  <c r="G6" i="10"/>
  <c r="F6" i="10"/>
  <c r="EC5" i="10"/>
  <c r="EC12" i="10" s="1"/>
  <c r="EB5" i="10"/>
  <c r="DO5" i="10"/>
  <c r="DN5" i="10"/>
  <c r="DN12" i="10" s="1"/>
  <c r="DA5" i="10"/>
  <c r="CZ5" i="10"/>
  <c r="CZ12" i="10" s="1"/>
  <c r="CM5" i="10"/>
  <c r="CM12" i="10" s="1"/>
  <c r="CL5" i="10"/>
  <c r="CL12" i="10" s="1"/>
  <c r="BY5" i="10"/>
  <c r="BY12" i="10" s="1"/>
  <c r="BX5" i="10"/>
  <c r="BK5" i="10"/>
  <c r="BJ5" i="10"/>
  <c r="BJ12" i="10" s="1"/>
  <c r="AW5" i="10"/>
  <c r="AV5" i="10"/>
  <c r="AV12" i="10" s="1"/>
  <c r="AI5" i="10"/>
  <c r="AI12" i="10" s="1"/>
  <c r="AH5" i="10"/>
  <c r="AH12" i="10" s="1"/>
  <c r="U5" i="10"/>
  <c r="U12" i="10" s="1"/>
  <c r="T5" i="10"/>
  <c r="G5" i="10"/>
  <c r="F5" i="10"/>
  <c r="F12" i="10" s="1"/>
  <c r="DR4" i="10"/>
  <c r="DD4" i="10"/>
  <c r="CP4" i="10"/>
  <c r="CB4" i="10"/>
  <c r="BN4" i="10"/>
  <c r="AL4" i="10"/>
  <c r="X4" i="10"/>
  <c r="J4" i="10"/>
  <c r="EC2" i="10"/>
  <c r="DO2" i="10"/>
  <c r="DM2" i="10"/>
  <c r="DA2" i="10"/>
  <c r="DE24" i="10" s="1"/>
  <c r="CY2" i="10"/>
  <c r="CM2" i="10"/>
  <c r="CK2" i="10"/>
  <c r="BY2" i="10"/>
  <c r="BW2" i="10"/>
  <c r="BK2" i="10"/>
  <c r="BI2" i="10"/>
  <c r="AI2" i="10"/>
  <c r="AG2" i="10"/>
  <c r="U2" i="10"/>
  <c r="S2" i="10"/>
  <c r="G2" i="10"/>
  <c r="E2" i="10"/>
  <c r="ED126" i="9"/>
  <c r="DP126" i="9"/>
  <c r="DB126" i="9"/>
  <c r="CN126" i="9"/>
  <c r="BZ126" i="9"/>
  <c r="BL126" i="9"/>
  <c r="AX126" i="9"/>
  <c r="AJ126" i="9"/>
  <c r="V126" i="9"/>
  <c r="H126" i="9"/>
  <c r="EC125" i="9"/>
  <c r="DO125" i="9"/>
  <c r="DA125" i="9"/>
  <c r="CM125" i="9"/>
  <c r="BY125" i="9"/>
  <c r="BK125" i="9"/>
  <c r="AW125" i="9"/>
  <c r="AI125" i="9"/>
  <c r="U125" i="9"/>
  <c r="G125" i="9"/>
  <c r="EC124" i="9"/>
  <c r="DO124" i="9"/>
  <c r="DA124" i="9"/>
  <c r="CM124" i="9"/>
  <c r="BY124" i="9"/>
  <c r="BK124" i="9"/>
  <c r="AW124" i="9"/>
  <c r="AI124" i="9"/>
  <c r="U124" i="9"/>
  <c r="G124" i="9"/>
  <c r="EI122" i="9"/>
  <c r="DU122" i="9"/>
  <c r="DG122" i="9"/>
  <c r="CS122" i="9"/>
  <c r="CE122" i="9"/>
  <c r="BQ122" i="9"/>
  <c r="BC122" i="9"/>
  <c r="AO122" i="9"/>
  <c r="AA122" i="9"/>
  <c r="M122" i="9"/>
  <c r="EI120" i="9"/>
  <c r="EE120" i="9"/>
  <c r="DU120" i="9"/>
  <c r="DQ120" i="9"/>
  <c r="DG120" i="9"/>
  <c r="DC120" i="9"/>
  <c r="CS120" i="9"/>
  <c r="CO120" i="9"/>
  <c r="CE120" i="9"/>
  <c r="CA120" i="9"/>
  <c r="BQ120" i="9"/>
  <c r="BM120" i="9"/>
  <c r="BC120" i="9"/>
  <c r="AY120" i="9"/>
  <c r="AO120" i="9"/>
  <c r="AK120" i="9"/>
  <c r="AA120" i="9"/>
  <c r="W120" i="9"/>
  <c r="M120" i="9"/>
  <c r="I120" i="9"/>
  <c r="EI116" i="9"/>
  <c r="EE116" i="9"/>
  <c r="DU116" i="9"/>
  <c r="DQ116" i="9"/>
  <c r="DG116" i="9"/>
  <c r="DC116" i="9"/>
  <c r="CS116" i="9"/>
  <c r="CO116" i="9"/>
  <c r="CE116" i="9"/>
  <c r="CA116" i="9"/>
  <c r="BQ116" i="9"/>
  <c r="BM116" i="9"/>
  <c r="BC116" i="9"/>
  <c r="AY116" i="9"/>
  <c r="AO116" i="9"/>
  <c r="AK116" i="9"/>
  <c r="AA116" i="9"/>
  <c r="W116" i="9"/>
  <c r="M116" i="9"/>
  <c r="I116" i="9"/>
  <c r="ED115" i="9"/>
  <c r="DP115" i="9"/>
  <c r="DB115" i="9"/>
  <c r="CN115" i="9"/>
  <c r="BZ115" i="9"/>
  <c r="BL115" i="9"/>
  <c r="AX115" i="9"/>
  <c r="AJ115" i="9"/>
  <c r="V115" i="9"/>
  <c r="H115" i="9"/>
  <c r="ED114" i="9"/>
  <c r="DP114" i="9"/>
  <c r="DB114" i="9"/>
  <c r="CN114" i="9"/>
  <c r="BZ114" i="9"/>
  <c r="BL114" i="9"/>
  <c r="AX114" i="9"/>
  <c r="AJ114" i="9"/>
  <c r="V114" i="9"/>
  <c r="H114" i="9"/>
  <c r="EI113" i="9"/>
  <c r="EA113" i="9"/>
  <c r="DU113" i="9"/>
  <c r="DM113" i="9"/>
  <c r="DR107" i="9" s="1"/>
  <c r="DG113" i="9"/>
  <c r="CY113" i="9"/>
  <c r="DD88" i="9" s="1"/>
  <c r="CS113" i="9"/>
  <c r="CK113" i="9"/>
  <c r="CP70" i="9" s="1"/>
  <c r="CE113" i="9"/>
  <c r="BW113" i="9"/>
  <c r="BQ113" i="9"/>
  <c r="BI113" i="9"/>
  <c r="BN78" i="9" s="1"/>
  <c r="BC113" i="9"/>
  <c r="AU113" i="9"/>
  <c r="AZ95" i="9" s="1"/>
  <c r="AO113" i="9"/>
  <c r="AG113" i="9"/>
  <c r="AL89" i="9" s="1"/>
  <c r="AA113" i="9"/>
  <c r="S113" i="9"/>
  <c r="M113" i="9"/>
  <c r="E113" i="9"/>
  <c r="J93" i="9" s="1"/>
  <c r="EC111" i="9"/>
  <c r="EE111" i="9" s="1"/>
  <c r="DO111" i="9"/>
  <c r="DQ111" i="9" s="1"/>
  <c r="DD111" i="9"/>
  <c r="DA111" i="9"/>
  <c r="DC111" i="9" s="1"/>
  <c r="CM111" i="9"/>
  <c r="CO111" i="9" s="1"/>
  <c r="BY111" i="9"/>
  <c r="CA111" i="9" s="1"/>
  <c r="BK111" i="9"/>
  <c r="BM111" i="9" s="1"/>
  <c r="AW111" i="9"/>
  <c r="AY111" i="9" s="1"/>
  <c r="AI111" i="9"/>
  <c r="AK111" i="9" s="1"/>
  <c r="U111" i="9"/>
  <c r="W111" i="9" s="1"/>
  <c r="G111" i="9"/>
  <c r="I111" i="9" s="1"/>
  <c r="EC110" i="9"/>
  <c r="EI110" i="9" s="1"/>
  <c r="DO110" i="9"/>
  <c r="DU110" i="9" s="1"/>
  <c r="DA110" i="9"/>
  <c r="DG110" i="9" s="1"/>
  <c r="CM110" i="9"/>
  <c r="CS110" i="9" s="1"/>
  <c r="BY110" i="9"/>
  <c r="CE110" i="9" s="1"/>
  <c r="BK110" i="9"/>
  <c r="AZ110" i="9"/>
  <c r="AW110" i="9"/>
  <c r="AI110" i="9"/>
  <c r="AO110" i="9" s="1"/>
  <c r="U110" i="9"/>
  <c r="J110" i="9"/>
  <c r="G110" i="9"/>
  <c r="M110" i="9" s="1"/>
  <c r="EC109" i="9"/>
  <c r="EE109" i="9" s="1"/>
  <c r="DR109" i="9"/>
  <c r="DO109" i="9"/>
  <c r="DQ109" i="9" s="1"/>
  <c r="DD109" i="9"/>
  <c r="DA109" i="9"/>
  <c r="DC109" i="9" s="1"/>
  <c r="CM109" i="9"/>
  <c r="CO109" i="9" s="1"/>
  <c r="BY109" i="9"/>
  <c r="CA109" i="9" s="1"/>
  <c r="BK109" i="9"/>
  <c r="BM109" i="9" s="1"/>
  <c r="AW109" i="9"/>
  <c r="AY109" i="9" s="1"/>
  <c r="AI109" i="9"/>
  <c r="AK109" i="9" s="1"/>
  <c r="X109" i="9"/>
  <c r="U109" i="9"/>
  <c r="W109" i="9" s="1"/>
  <c r="G109" i="9"/>
  <c r="I109" i="9" s="1"/>
  <c r="EC108" i="9"/>
  <c r="DO108" i="9"/>
  <c r="DU108" i="9" s="1"/>
  <c r="DA108" i="9"/>
  <c r="DG108" i="9" s="1"/>
  <c r="CM108" i="9"/>
  <c r="BY108" i="9"/>
  <c r="BK108" i="9"/>
  <c r="AW108" i="9"/>
  <c r="AI108" i="9"/>
  <c r="AO108" i="9" s="1"/>
  <c r="X108" i="9"/>
  <c r="U108" i="9"/>
  <c r="AA108" i="9" s="1"/>
  <c r="G108" i="9"/>
  <c r="M108" i="9" s="1"/>
  <c r="EC107" i="9"/>
  <c r="EE107" i="9" s="1"/>
  <c r="DO107" i="9"/>
  <c r="DQ107" i="9" s="1"/>
  <c r="DD107" i="9"/>
  <c r="DA107" i="9"/>
  <c r="DC107" i="9" s="1"/>
  <c r="CM107" i="9"/>
  <c r="CO107" i="9" s="1"/>
  <c r="BY107" i="9"/>
  <c r="CA107" i="9" s="1"/>
  <c r="BK107" i="9"/>
  <c r="BM107" i="9" s="1"/>
  <c r="AW107" i="9"/>
  <c r="AY107" i="9" s="1"/>
  <c r="AI107" i="9"/>
  <c r="AK107" i="9" s="1"/>
  <c r="U107" i="9"/>
  <c r="W107" i="9" s="1"/>
  <c r="G107" i="9"/>
  <c r="I107" i="9" s="1"/>
  <c r="EC106" i="9"/>
  <c r="DO106" i="9"/>
  <c r="DA106" i="9"/>
  <c r="CM106" i="9"/>
  <c r="BY106" i="9"/>
  <c r="BK106" i="9"/>
  <c r="AW106" i="9"/>
  <c r="AI106" i="9"/>
  <c r="U106" i="9"/>
  <c r="G106" i="9"/>
  <c r="EE104" i="9"/>
  <c r="DQ104" i="9"/>
  <c r="DC104" i="9"/>
  <c r="CO104" i="9"/>
  <c r="CA104" i="9"/>
  <c r="BM104" i="9"/>
  <c r="AY104" i="9"/>
  <c r="AK104" i="9"/>
  <c r="W104" i="9"/>
  <c r="I104" i="9"/>
  <c r="EE103" i="9"/>
  <c r="DQ103" i="9"/>
  <c r="DC103" i="9"/>
  <c r="CO103" i="9"/>
  <c r="CA103" i="9"/>
  <c r="BM103" i="9"/>
  <c r="AY103" i="9"/>
  <c r="AK103" i="9"/>
  <c r="W103" i="9"/>
  <c r="I103" i="9"/>
  <c r="EE102" i="9"/>
  <c r="DQ102" i="9"/>
  <c r="DC102" i="9"/>
  <c r="CO102" i="9"/>
  <c r="CA102" i="9"/>
  <c r="BM102" i="9"/>
  <c r="AY102" i="9"/>
  <c r="AK102" i="9"/>
  <c r="W102" i="9"/>
  <c r="I102" i="9"/>
  <c r="EE101" i="9"/>
  <c r="DQ101" i="9"/>
  <c r="DC101" i="9"/>
  <c r="CO101" i="9"/>
  <c r="CA101" i="9"/>
  <c r="BM101" i="9"/>
  <c r="AY101" i="9"/>
  <c r="AK101" i="9"/>
  <c r="W101" i="9"/>
  <c r="I101" i="9"/>
  <c r="EE100" i="9"/>
  <c r="DQ100" i="9"/>
  <c r="DC100" i="9"/>
  <c r="CO100" i="9"/>
  <c r="CA100" i="9"/>
  <c r="BM100" i="9"/>
  <c r="AY100" i="9"/>
  <c r="AK100" i="9"/>
  <c r="W100" i="9"/>
  <c r="I100" i="9"/>
  <c r="EB98" i="9"/>
  <c r="EE98" i="9" s="1"/>
  <c r="DN98" i="9"/>
  <c r="DQ98" i="9" s="1"/>
  <c r="CZ98" i="9"/>
  <c r="DC98" i="9" s="1"/>
  <c r="CL98" i="9"/>
  <c r="CO98" i="9" s="1"/>
  <c r="BX98" i="9"/>
  <c r="CA98" i="9" s="1"/>
  <c r="BJ98" i="9"/>
  <c r="BM98" i="9" s="1"/>
  <c r="AV98" i="9"/>
  <c r="AY98" i="9" s="1"/>
  <c r="AH98" i="9"/>
  <c r="AK98" i="9" s="1"/>
  <c r="X98" i="9"/>
  <c r="T98" i="9"/>
  <c r="W98" i="9" s="1"/>
  <c r="F98" i="9"/>
  <c r="I98" i="9" s="1"/>
  <c r="EF97" i="9"/>
  <c r="EB97" i="9"/>
  <c r="EI97" i="9" s="1"/>
  <c r="DN97" i="9"/>
  <c r="CZ97" i="9"/>
  <c r="CL97" i="9"/>
  <c r="CB97" i="9"/>
  <c r="BX97" i="9"/>
  <c r="BJ97" i="9"/>
  <c r="BQ97" i="9" s="1"/>
  <c r="AV97" i="9"/>
  <c r="BC97" i="9" s="1"/>
  <c r="AH97" i="9"/>
  <c r="T97" i="9"/>
  <c r="F97" i="9"/>
  <c r="M97" i="9" s="1"/>
  <c r="EB96" i="9"/>
  <c r="EE96" i="9" s="1"/>
  <c r="DN96" i="9"/>
  <c r="DQ96" i="9" s="1"/>
  <c r="CZ96" i="9"/>
  <c r="DC96" i="9" s="1"/>
  <c r="CL96" i="9"/>
  <c r="CO96" i="9" s="1"/>
  <c r="CB96" i="9"/>
  <c r="BX96" i="9"/>
  <c r="CA96" i="9" s="1"/>
  <c r="BJ96" i="9"/>
  <c r="BM96" i="9" s="1"/>
  <c r="AZ96" i="9"/>
  <c r="AV96" i="9"/>
  <c r="AY96" i="9" s="1"/>
  <c r="AH96" i="9"/>
  <c r="AK96" i="9" s="1"/>
  <c r="T96" i="9"/>
  <c r="W96" i="9" s="1"/>
  <c r="F96" i="9"/>
  <c r="I96" i="9" s="1"/>
  <c r="EF95" i="9"/>
  <c r="EB95" i="9"/>
  <c r="DN95" i="9"/>
  <c r="DU95" i="9" s="1"/>
  <c r="CZ95" i="9"/>
  <c r="DG95" i="9" s="1"/>
  <c r="CL95" i="9"/>
  <c r="BX95" i="9"/>
  <c r="BJ95" i="9"/>
  <c r="BQ95" i="9" s="1"/>
  <c r="AV95" i="9"/>
  <c r="BC95" i="9" s="1"/>
  <c r="AH95" i="9"/>
  <c r="T95" i="9"/>
  <c r="F95" i="9"/>
  <c r="EF93" i="9"/>
  <c r="EB93" i="9"/>
  <c r="EC93" i="9" s="1"/>
  <c r="EE93" i="9" s="1"/>
  <c r="DN93" i="9"/>
  <c r="DO93" i="9" s="1"/>
  <c r="DQ93" i="9" s="1"/>
  <c r="DD93" i="9"/>
  <c r="CZ93" i="9"/>
  <c r="DA93" i="9" s="1"/>
  <c r="DC93" i="9" s="1"/>
  <c r="CL93" i="9"/>
  <c r="CM93" i="9" s="1"/>
  <c r="CO93" i="9" s="1"/>
  <c r="BX93" i="9"/>
  <c r="BY93" i="9" s="1"/>
  <c r="CA93" i="9" s="1"/>
  <c r="BJ93" i="9"/>
  <c r="BK93" i="9" s="1"/>
  <c r="BM93" i="9" s="1"/>
  <c r="AV93" i="9"/>
  <c r="AW93" i="9" s="1"/>
  <c r="AY93" i="9" s="1"/>
  <c r="AH93" i="9"/>
  <c r="AI93" i="9" s="1"/>
  <c r="AK93" i="9" s="1"/>
  <c r="T93" i="9"/>
  <c r="U93" i="9" s="1"/>
  <c r="W93" i="9" s="1"/>
  <c r="F93" i="9"/>
  <c r="G93" i="9" s="1"/>
  <c r="I93" i="9" s="1"/>
  <c r="EF92" i="9"/>
  <c r="EB92" i="9"/>
  <c r="EC92" i="9" s="1"/>
  <c r="EE92" i="9" s="1"/>
  <c r="DN92" i="9"/>
  <c r="DO92" i="9" s="1"/>
  <c r="DQ92" i="9" s="1"/>
  <c r="CZ92" i="9"/>
  <c r="DA92" i="9" s="1"/>
  <c r="DC92" i="9" s="1"/>
  <c r="CL92" i="9"/>
  <c r="CM92" i="9" s="1"/>
  <c r="CO92" i="9" s="1"/>
  <c r="BX92" i="9"/>
  <c r="BY92" i="9" s="1"/>
  <c r="CA92" i="9" s="1"/>
  <c r="BN92" i="9"/>
  <c r="BJ92" i="9"/>
  <c r="BK92" i="9" s="1"/>
  <c r="BM92" i="9" s="1"/>
  <c r="AZ92" i="9"/>
  <c r="AV92" i="9"/>
  <c r="AW92" i="9" s="1"/>
  <c r="AY92" i="9" s="1"/>
  <c r="AH92" i="9"/>
  <c r="AI92" i="9" s="1"/>
  <c r="AK92" i="9" s="1"/>
  <c r="T92" i="9"/>
  <c r="U92" i="9" s="1"/>
  <c r="W92" i="9" s="1"/>
  <c r="J92" i="9"/>
  <c r="F92" i="9"/>
  <c r="G92" i="9" s="1"/>
  <c r="I92" i="9" s="1"/>
  <c r="EF91" i="9"/>
  <c r="EB91" i="9"/>
  <c r="EC91" i="9" s="1"/>
  <c r="EE91" i="9" s="1"/>
  <c r="DR91" i="9"/>
  <c r="DN91" i="9"/>
  <c r="DO91" i="9" s="1"/>
  <c r="DQ91" i="9" s="1"/>
  <c r="DD91" i="9"/>
  <c r="CZ91" i="9"/>
  <c r="DA91" i="9" s="1"/>
  <c r="DC91" i="9" s="1"/>
  <c r="CL91" i="9"/>
  <c r="CM91" i="9" s="1"/>
  <c r="CO91" i="9" s="1"/>
  <c r="CB91" i="9"/>
  <c r="BX91" i="9"/>
  <c r="BY91" i="9" s="1"/>
  <c r="CA91" i="9" s="1"/>
  <c r="BN91" i="9"/>
  <c r="BJ91" i="9"/>
  <c r="BK91" i="9" s="1"/>
  <c r="BM91" i="9" s="1"/>
  <c r="AZ91" i="9"/>
  <c r="AV91" i="9"/>
  <c r="AW91" i="9" s="1"/>
  <c r="AY91" i="9" s="1"/>
  <c r="AH91" i="9"/>
  <c r="AI91" i="9" s="1"/>
  <c r="AK91" i="9" s="1"/>
  <c r="X91" i="9"/>
  <c r="T91" i="9"/>
  <c r="U91" i="9" s="1"/>
  <c r="W91" i="9" s="1"/>
  <c r="J91" i="9"/>
  <c r="F91" i="9"/>
  <c r="G91" i="9" s="1"/>
  <c r="I91" i="9" s="1"/>
  <c r="EB90" i="9"/>
  <c r="EC90" i="9" s="1"/>
  <c r="EE90" i="9" s="1"/>
  <c r="DR90" i="9"/>
  <c r="DN90" i="9"/>
  <c r="DD90" i="9"/>
  <c r="CZ90" i="9"/>
  <c r="DA90" i="9" s="1"/>
  <c r="DC90" i="9" s="1"/>
  <c r="CL90" i="9"/>
  <c r="CS90" i="9" s="1"/>
  <c r="CB90" i="9"/>
  <c r="BX90" i="9"/>
  <c r="BY90" i="9" s="1"/>
  <c r="CA90" i="9" s="1"/>
  <c r="BJ90" i="9"/>
  <c r="AV90" i="9"/>
  <c r="AH90" i="9"/>
  <c r="X90" i="9"/>
  <c r="T90" i="9"/>
  <c r="U90" i="9" s="1"/>
  <c r="W90" i="9" s="1"/>
  <c r="F90" i="9"/>
  <c r="DR89" i="9"/>
  <c r="CB89" i="9"/>
  <c r="BN89" i="9"/>
  <c r="J89" i="9"/>
  <c r="EB88" i="9"/>
  <c r="DR88" i="9"/>
  <c r="DN88" i="9"/>
  <c r="DO88" i="9" s="1"/>
  <c r="DQ88" i="9" s="1"/>
  <c r="CZ88" i="9"/>
  <c r="CL88" i="9"/>
  <c r="CM88" i="9" s="1"/>
  <c r="CO88" i="9" s="1"/>
  <c r="BX88" i="9"/>
  <c r="BY88" i="9" s="1"/>
  <c r="CA88" i="9" s="1"/>
  <c r="BN88" i="9"/>
  <c r="BJ88" i="9"/>
  <c r="BK88" i="9" s="1"/>
  <c r="BM88" i="9" s="1"/>
  <c r="AV88" i="9"/>
  <c r="AW88" i="9" s="1"/>
  <c r="AY88" i="9" s="1"/>
  <c r="AH88" i="9"/>
  <c r="AI88" i="9" s="1"/>
  <c r="AK88" i="9" s="1"/>
  <c r="T88" i="9"/>
  <c r="U88" i="9" s="1"/>
  <c r="W88" i="9" s="1"/>
  <c r="J88" i="9"/>
  <c r="F88" i="9"/>
  <c r="G88" i="9" s="1"/>
  <c r="I88" i="9" s="1"/>
  <c r="EB87" i="9"/>
  <c r="EC87" i="9" s="1"/>
  <c r="EE87" i="9" s="1"/>
  <c r="DN87" i="9"/>
  <c r="CZ87" i="9"/>
  <c r="DA87" i="9" s="1"/>
  <c r="DC87" i="9" s="1"/>
  <c r="CL87" i="9"/>
  <c r="CB87" i="9"/>
  <c r="BX87" i="9"/>
  <c r="BN87" i="9"/>
  <c r="BJ87" i="9"/>
  <c r="AZ87" i="9"/>
  <c r="AV87" i="9"/>
  <c r="AV89" i="9" s="1"/>
  <c r="AY89" i="9" s="1"/>
  <c r="AH87" i="9"/>
  <c r="X87" i="9"/>
  <c r="T87" i="9"/>
  <c r="U87" i="9" s="1"/>
  <c r="W87" i="9" s="1"/>
  <c r="J87" i="9"/>
  <c r="F87" i="9"/>
  <c r="DR86" i="9"/>
  <c r="DD86" i="9"/>
  <c r="CB86" i="9"/>
  <c r="J86" i="9"/>
  <c r="EF85" i="9"/>
  <c r="EB85" i="9"/>
  <c r="DR85" i="9"/>
  <c r="DN85" i="9"/>
  <c r="DO85" i="9" s="1"/>
  <c r="DQ85" i="9" s="1"/>
  <c r="DD85" i="9"/>
  <c r="CZ85" i="9"/>
  <c r="DA85" i="9" s="1"/>
  <c r="DC85" i="9" s="1"/>
  <c r="CL85" i="9"/>
  <c r="CM85" i="9" s="1"/>
  <c r="CO85" i="9" s="1"/>
  <c r="CB85" i="9"/>
  <c r="BX85" i="9"/>
  <c r="BY85" i="9" s="1"/>
  <c r="CA85" i="9" s="1"/>
  <c r="BN85" i="9"/>
  <c r="BJ85" i="9"/>
  <c r="BK85" i="9" s="1"/>
  <c r="BM85" i="9" s="1"/>
  <c r="AZ85" i="9"/>
  <c r="AV85" i="9"/>
  <c r="AW85" i="9" s="1"/>
  <c r="AY85" i="9" s="1"/>
  <c r="AH85" i="9"/>
  <c r="AI85" i="9" s="1"/>
  <c r="AK85" i="9" s="1"/>
  <c r="X85" i="9"/>
  <c r="T85" i="9"/>
  <c r="U85" i="9" s="1"/>
  <c r="W85" i="9" s="1"/>
  <c r="J85" i="9"/>
  <c r="F85" i="9"/>
  <c r="G85" i="9" s="1"/>
  <c r="I85" i="9" s="1"/>
  <c r="EB84" i="9"/>
  <c r="EC84" i="9" s="1"/>
  <c r="EE84" i="9" s="1"/>
  <c r="DR84" i="9"/>
  <c r="DN84" i="9"/>
  <c r="CZ84" i="9"/>
  <c r="CL84" i="9"/>
  <c r="BX84" i="9"/>
  <c r="BY84" i="9" s="1"/>
  <c r="CA84" i="9" s="1"/>
  <c r="BN84" i="9"/>
  <c r="BJ84" i="9"/>
  <c r="AV84" i="9"/>
  <c r="AV86" i="9" s="1"/>
  <c r="AY86" i="9" s="1"/>
  <c r="AH84" i="9"/>
  <c r="T84" i="9"/>
  <c r="U84" i="9" s="1"/>
  <c r="W84" i="9" s="1"/>
  <c r="J84" i="9"/>
  <c r="F84" i="9"/>
  <c r="ED82" i="9"/>
  <c r="EE82" i="9" s="1"/>
  <c r="DP82" i="9"/>
  <c r="DQ82" i="9" s="1"/>
  <c r="DB82" i="9"/>
  <c r="DC82" i="9" s="1"/>
  <c r="CP82" i="9"/>
  <c r="CN82" i="9"/>
  <c r="CO82" i="9" s="1"/>
  <c r="BZ82" i="9"/>
  <c r="CA82" i="9" s="1"/>
  <c r="BL82" i="9"/>
  <c r="BM82" i="9" s="1"/>
  <c r="AX82" i="9"/>
  <c r="AY82" i="9" s="1"/>
  <c r="AJ82" i="9"/>
  <c r="AK82" i="9" s="1"/>
  <c r="V82" i="9"/>
  <c r="W82" i="9" s="1"/>
  <c r="H82" i="9"/>
  <c r="I82" i="9" s="1"/>
  <c r="ED81" i="9"/>
  <c r="EE81" i="9" s="1"/>
  <c r="DR81" i="9"/>
  <c r="DP81" i="9"/>
  <c r="DQ81" i="9" s="1"/>
  <c r="DB81" i="9"/>
  <c r="DC81" i="9" s="1"/>
  <c r="CN81" i="9"/>
  <c r="CO81" i="9" s="1"/>
  <c r="BZ81" i="9"/>
  <c r="CA81" i="9" s="1"/>
  <c r="BN81" i="9"/>
  <c r="BL81" i="9"/>
  <c r="BM81" i="9" s="1"/>
  <c r="AX81" i="9"/>
  <c r="AY81" i="9" s="1"/>
  <c r="AJ81" i="9"/>
  <c r="AK81" i="9" s="1"/>
  <c r="V81" i="9"/>
  <c r="W81" i="9" s="1"/>
  <c r="J81" i="9"/>
  <c r="H81" i="9"/>
  <c r="I81" i="9" s="1"/>
  <c r="ED80" i="9"/>
  <c r="EE80" i="9" s="1"/>
  <c r="DX80" i="9"/>
  <c r="DR80" i="9"/>
  <c r="DP80" i="9"/>
  <c r="DQ80" i="9" s="1"/>
  <c r="DJ80" i="9"/>
  <c r="DD80" i="9"/>
  <c r="DB80" i="9"/>
  <c r="DC80" i="9" s="1"/>
  <c r="CV80" i="9"/>
  <c r="CN80" i="9"/>
  <c r="CO80" i="9" s="1"/>
  <c r="CH80" i="9"/>
  <c r="BZ80" i="9"/>
  <c r="CA80" i="9" s="1"/>
  <c r="BT80" i="9"/>
  <c r="BN80" i="9"/>
  <c r="BL80" i="9"/>
  <c r="BM80" i="9" s="1"/>
  <c r="BF80" i="9"/>
  <c r="AX80" i="9"/>
  <c r="AY80" i="9" s="1"/>
  <c r="AR80" i="9"/>
  <c r="AJ80" i="9"/>
  <c r="AK80" i="9" s="1"/>
  <c r="AD80" i="9"/>
  <c r="V80" i="9"/>
  <c r="W80" i="9" s="1"/>
  <c r="P80" i="9"/>
  <c r="J80" i="9"/>
  <c r="H80" i="9"/>
  <c r="I80" i="9" s="1"/>
  <c r="B80" i="9"/>
  <c r="EF79" i="9"/>
  <c r="ED79" i="9"/>
  <c r="EE79" i="9" s="1"/>
  <c r="DP79" i="9"/>
  <c r="DQ79" i="9" s="1"/>
  <c r="DB79" i="9"/>
  <c r="DC79" i="9" s="1"/>
  <c r="CN79" i="9"/>
  <c r="CO79" i="9" s="1"/>
  <c r="CB79" i="9"/>
  <c r="BZ79" i="9"/>
  <c r="CA79" i="9" s="1"/>
  <c r="BL79" i="9"/>
  <c r="BM79" i="9" s="1"/>
  <c r="AX79" i="9"/>
  <c r="AY79" i="9" s="1"/>
  <c r="AJ79" i="9"/>
  <c r="AK79" i="9" s="1"/>
  <c r="X79" i="9"/>
  <c r="V79" i="9"/>
  <c r="W79" i="9" s="1"/>
  <c r="H79" i="9"/>
  <c r="I79" i="9" s="1"/>
  <c r="ED78" i="9"/>
  <c r="EE78" i="9" s="1"/>
  <c r="DP78" i="9"/>
  <c r="DQ78" i="9" s="1"/>
  <c r="DD78" i="9"/>
  <c r="DB78" i="9"/>
  <c r="DC78" i="9" s="1"/>
  <c r="CN78" i="9"/>
  <c r="CO78" i="9" s="1"/>
  <c r="BZ78" i="9"/>
  <c r="CA78" i="9" s="1"/>
  <c r="BL78" i="9"/>
  <c r="BM78" i="9" s="1"/>
  <c r="AZ78" i="9"/>
  <c r="AX78" i="9"/>
  <c r="AY78" i="9" s="1"/>
  <c r="AJ78" i="9"/>
  <c r="AK78" i="9" s="1"/>
  <c r="V78" i="9"/>
  <c r="W78" i="9" s="1"/>
  <c r="H78" i="9"/>
  <c r="I78" i="9" s="1"/>
  <c r="EF77" i="9"/>
  <c r="ED77" i="9"/>
  <c r="EE77" i="9" s="1"/>
  <c r="DP77" i="9"/>
  <c r="DQ77" i="9" s="1"/>
  <c r="DB77" i="9"/>
  <c r="DC77" i="9" s="1"/>
  <c r="CN77" i="9"/>
  <c r="CO77" i="9" s="1"/>
  <c r="CB77" i="9"/>
  <c r="BZ77" i="9"/>
  <c r="CA77" i="9" s="1"/>
  <c r="BL77" i="9"/>
  <c r="BM77" i="9" s="1"/>
  <c r="AX77" i="9"/>
  <c r="AY77" i="9" s="1"/>
  <c r="AJ77" i="9"/>
  <c r="AK77" i="9" s="1"/>
  <c r="X77" i="9"/>
  <c r="V77" i="9"/>
  <c r="W77" i="9" s="1"/>
  <c r="H77" i="9"/>
  <c r="I77" i="9" s="1"/>
  <c r="ED76" i="9"/>
  <c r="EE76" i="9" s="1"/>
  <c r="DX76" i="9"/>
  <c r="DR76" i="9"/>
  <c r="DP76" i="9"/>
  <c r="DQ76" i="9" s="1"/>
  <c r="DJ76" i="9"/>
  <c r="DB76" i="9"/>
  <c r="DC76" i="9" s="1"/>
  <c r="CV76" i="9"/>
  <c r="CN76" i="9"/>
  <c r="CO76" i="9" s="1"/>
  <c r="CH76" i="9"/>
  <c r="CB76" i="9"/>
  <c r="BZ76" i="9"/>
  <c r="CA76" i="9" s="1"/>
  <c r="BT76" i="9"/>
  <c r="BN76" i="9"/>
  <c r="BL76" i="9"/>
  <c r="BM76" i="9" s="1"/>
  <c r="BF76" i="9"/>
  <c r="AX76" i="9"/>
  <c r="AY76" i="9" s="1"/>
  <c r="AR76" i="9"/>
  <c r="AJ76" i="9"/>
  <c r="AK76" i="9" s="1"/>
  <c r="AD76" i="9"/>
  <c r="V76" i="9"/>
  <c r="W76" i="9" s="1"/>
  <c r="P76" i="9"/>
  <c r="J76" i="9"/>
  <c r="H76" i="9"/>
  <c r="I76" i="9" s="1"/>
  <c r="B76" i="9"/>
  <c r="ED75" i="9"/>
  <c r="EE75" i="9" s="1"/>
  <c r="DR75" i="9"/>
  <c r="DP75" i="9"/>
  <c r="DQ75" i="9" s="1"/>
  <c r="DB75" i="9"/>
  <c r="DC75" i="9" s="1"/>
  <c r="CV75" i="9"/>
  <c r="CN75" i="9"/>
  <c r="CO75" i="9" s="1"/>
  <c r="CB75" i="9"/>
  <c r="BZ75" i="9"/>
  <c r="CA75" i="9" s="1"/>
  <c r="BN75" i="9"/>
  <c r="BL75" i="9"/>
  <c r="BM75" i="9" s="1"/>
  <c r="AZ75" i="9"/>
  <c r="AX75" i="9"/>
  <c r="AY75" i="9" s="1"/>
  <c r="AJ75" i="9"/>
  <c r="AK75" i="9" s="1"/>
  <c r="X75" i="9"/>
  <c r="V75" i="9"/>
  <c r="W75" i="9" s="1"/>
  <c r="J75" i="9"/>
  <c r="H75" i="9"/>
  <c r="I75" i="9" s="1"/>
  <c r="ED74" i="9"/>
  <c r="EE74" i="9" s="1"/>
  <c r="DR74" i="9"/>
  <c r="DP74" i="9"/>
  <c r="DQ74" i="9" s="1"/>
  <c r="DD74" i="9"/>
  <c r="DB74" i="9"/>
  <c r="DC74" i="9" s="1"/>
  <c r="CN74" i="9"/>
  <c r="CO74" i="9" s="1"/>
  <c r="BZ74" i="9"/>
  <c r="CA74" i="9" s="1"/>
  <c r="BN74" i="9"/>
  <c r="BL74" i="9"/>
  <c r="BM74" i="9" s="1"/>
  <c r="AZ74" i="9"/>
  <c r="AX74" i="9"/>
  <c r="AY74" i="9" s="1"/>
  <c r="AJ74" i="9"/>
  <c r="AK74" i="9" s="1"/>
  <c r="V74" i="9"/>
  <c r="W74" i="9" s="1"/>
  <c r="J74" i="9"/>
  <c r="H74" i="9"/>
  <c r="I74" i="9" s="1"/>
  <c r="EF73" i="9"/>
  <c r="ED73" i="9"/>
  <c r="EE73" i="9" s="1"/>
  <c r="DR73" i="9"/>
  <c r="DP73" i="9"/>
  <c r="DQ73" i="9" s="1"/>
  <c r="DD73" i="9"/>
  <c r="DB73" i="9"/>
  <c r="DC73" i="9" s="1"/>
  <c r="CN73" i="9"/>
  <c r="CO73" i="9" s="1"/>
  <c r="CB73" i="9"/>
  <c r="BZ73" i="9"/>
  <c r="CA73" i="9" s="1"/>
  <c r="BN73" i="9"/>
  <c r="BL73" i="9"/>
  <c r="BM73" i="9" s="1"/>
  <c r="AZ73" i="9"/>
  <c r="AX73" i="9"/>
  <c r="AY73" i="9" s="1"/>
  <c r="AJ73" i="9"/>
  <c r="AK73" i="9" s="1"/>
  <c r="X73" i="9"/>
  <c r="V73" i="9"/>
  <c r="W73" i="9" s="1"/>
  <c r="J73" i="9"/>
  <c r="H73" i="9"/>
  <c r="I73" i="9" s="1"/>
  <c r="ED72" i="9"/>
  <c r="EE72" i="9" s="1"/>
  <c r="DX72" i="9"/>
  <c r="DP72" i="9"/>
  <c r="DQ72" i="9" s="1"/>
  <c r="DJ72" i="9"/>
  <c r="DD72" i="9"/>
  <c r="DB72" i="9"/>
  <c r="DC72" i="9" s="1"/>
  <c r="CV72" i="9"/>
  <c r="CN72" i="9"/>
  <c r="CO72" i="9" s="1"/>
  <c r="CH72" i="9"/>
  <c r="CB72" i="9"/>
  <c r="BZ72" i="9"/>
  <c r="CA72" i="9" s="1"/>
  <c r="BT72" i="9"/>
  <c r="BL72" i="9"/>
  <c r="BM72" i="9" s="1"/>
  <c r="BF72" i="9"/>
  <c r="AZ72" i="9"/>
  <c r="AX72" i="9"/>
  <c r="AY72" i="9" s="1"/>
  <c r="AR72" i="9"/>
  <c r="AJ72" i="9"/>
  <c r="AK72" i="9" s="1"/>
  <c r="AD72" i="9"/>
  <c r="V72" i="9"/>
  <c r="W72" i="9" s="1"/>
  <c r="P72" i="9"/>
  <c r="H72" i="9"/>
  <c r="I72" i="9" s="1"/>
  <c r="B72" i="9"/>
  <c r="ED71" i="9"/>
  <c r="EE71" i="9" s="1"/>
  <c r="DR71" i="9"/>
  <c r="DP71" i="9"/>
  <c r="DQ71" i="9" s="1"/>
  <c r="DD71" i="9"/>
  <c r="DB71" i="9"/>
  <c r="DC71" i="9" s="1"/>
  <c r="CP71" i="9"/>
  <c r="CN71" i="9"/>
  <c r="CO71" i="9" s="1"/>
  <c r="BZ71" i="9"/>
  <c r="CA71" i="9" s="1"/>
  <c r="BN71" i="9"/>
  <c r="BL71" i="9"/>
  <c r="BM71" i="9" s="1"/>
  <c r="AZ71" i="9"/>
  <c r="AX71" i="9"/>
  <c r="AY71" i="9" s="1"/>
  <c r="AL71" i="9"/>
  <c r="AJ71" i="9"/>
  <c r="AK71" i="9" s="1"/>
  <c r="V71" i="9"/>
  <c r="W71" i="9" s="1"/>
  <c r="P71" i="9"/>
  <c r="J71" i="9"/>
  <c r="H71" i="9"/>
  <c r="I71" i="9" s="1"/>
  <c r="ED70" i="9"/>
  <c r="EE70" i="9" s="1"/>
  <c r="DR70" i="9"/>
  <c r="DP70" i="9"/>
  <c r="DQ70" i="9" s="1"/>
  <c r="DB70" i="9"/>
  <c r="DC70" i="9" s="1"/>
  <c r="CN70" i="9"/>
  <c r="CO70" i="9" s="1"/>
  <c r="BZ70" i="9"/>
  <c r="CA70" i="9" s="1"/>
  <c r="BN70" i="9"/>
  <c r="BL70" i="9"/>
  <c r="BM70" i="9" s="1"/>
  <c r="AX70" i="9"/>
  <c r="AY70" i="9" s="1"/>
  <c r="AL70" i="9"/>
  <c r="AJ70" i="9"/>
  <c r="AK70" i="9" s="1"/>
  <c r="V70" i="9"/>
  <c r="W70" i="9" s="1"/>
  <c r="J70" i="9"/>
  <c r="H70" i="9"/>
  <c r="I70" i="9" s="1"/>
  <c r="ED69" i="9"/>
  <c r="EE69" i="9" s="1"/>
  <c r="DR69" i="9"/>
  <c r="DP69" i="9"/>
  <c r="DQ69" i="9" s="1"/>
  <c r="DB69" i="9"/>
  <c r="DC69" i="9" s="1"/>
  <c r="CN69" i="9"/>
  <c r="CO69" i="9" s="1"/>
  <c r="BZ69" i="9"/>
  <c r="CA69" i="9" s="1"/>
  <c r="BN69" i="9"/>
  <c r="BL69" i="9"/>
  <c r="BM69" i="9" s="1"/>
  <c r="AX69" i="9"/>
  <c r="AY69" i="9" s="1"/>
  <c r="AJ69" i="9"/>
  <c r="AK69" i="9" s="1"/>
  <c r="V69" i="9"/>
  <c r="W69" i="9" s="1"/>
  <c r="J69" i="9"/>
  <c r="H69" i="9"/>
  <c r="I69" i="9" s="1"/>
  <c r="ED68" i="9"/>
  <c r="EE68" i="9" s="1"/>
  <c r="DX68" i="9"/>
  <c r="DR68" i="9"/>
  <c r="DP68" i="9"/>
  <c r="DQ68" i="9" s="1"/>
  <c r="DJ68" i="9"/>
  <c r="DD68" i="9"/>
  <c r="DB68" i="9"/>
  <c r="DC68" i="9" s="1"/>
  <c r="CV68" i="9"/>
  <c r="CN68" i="9"/>
  <c r="CO68" i="9" s="1"/>
  <c r="CH68" i="9"/>
  <c r="BZ68" i="9"/>
  <c r="CA68" i="9" s="1"/>
  <c r="BT68" i="9"/>
  <c r="BN68" i="9"/>
  <c r="BL68" i="9"/>
  <c r="BM68" i="9" s="1"/>
  <c r="BF68" i="9"/>
  <c r="AX68" i="9"/>
  <c r="AY68" i="9" s="1"/>
  <c r="AR68" i="9"/>
  <c r="AJ68" i="9"/>
  <c r="AK68" i="9" s="1"/>
  <c r="AD68" i="9"/>
  <c r="V68" i="9"/>
  <c r="W68" i="9" s="1"/>
  <c r="P68" i="9"/>
  <c r="J68" i="9"/>
  <c r="H68" i="9"/>
  <c r="I68" i="9" s="1"/>
  <c r="B68" i="9"/>
  <c r="EF67" i="9"/>
  <c r="ED67" i="9"/>
  <c r="EE67" i="9" s="1"/>
  <c r="DP67" i="9"/>
  <c r="DQ67" i="9" s="1"/>
  <c r="DB67" i="9"/>
  <c r="DC67" i="9" s="1"/>
  <c r="CN67" i="9"/>
  <c r="CO67" i="9" s="1"/>
  <c r="CB67" i="9"/>
  <c r="BZ67" i="9"/>
  <c r="CA67" i="9" s="1"/>
  <c r="BL67" i="9"/>
  <c r="BM67" i="9" s="1"/>
  <c r="AX67" i="9"/>
  <c r="AY67" i="9" s="1"/>
  <c r="AJ67" i="9"/>
  <c r="AK67" i="9" s="1"/>
  <c r="X67" i="9"/>
  <c r="V67" i="9"/>
  <c r="W67" i="9" s="1"/>
  <c r="H67" i="9"/>
  <c r="I67" i="9" s="1"/>
  <c r="ED66" i="9"/>
  <c r="EE66" i="9" s="1"/>
  <c r="DP66" i="9"/>
  <c r="DQ66" i="9" s="1"/>
  <c r="DD66" i="9"/>
  <c r="DB66" i="9"/>
  <c r="DC66" i="9" s="1"/>
  <c r="CN66" i="9"/>
  <c r="CO66" i="9" s="1"/>
  <c r="BZ66" i="9"/>
  <c r="CA66" i="9" s="1"/>
  <c r="BL66" i="9"/>
  <c r="BM66" i="9" s="1"/>
  <c r="AZ66" i="9"/>
  <c r="AX66" i="9"/>
  <c r="AY66" i="9" s="1"/>
  <c r="AJ66" i="9"/>
  <c r="AK66" i="9" s="1"/>
  <c r="V66" i="9"/>
  <c r="W66" i="9" s="1"/>
  <c r="H66" i="9"/>
  <c r="I66" i="9" s="1"/>
  <c r="EF65" i="9"/>
  <c r="ED65" i="9"/>
  <c r="EE65" i="9" s="1"/>
  <c r="DP65" i="9"/>
  <c r="DQ65" i="9" s="1"/>
  <c r="DB65" i="9"/>
  <c r="DC65" i="9" s="1"/>
  <c r="CN65" i="9"/>
  <c r="CO65" i="9" s="1"/>
  <c r="CB65" i="9"/>
  <c r="BZ65" i="9"/>
  <c r="CA65" i="9" s="1"/>
  <c r="BL65" i="9"/>
  <c r="BM65" i="9" s="1"/>
  <c r="AX65" i="9"/>
  <c r="AY65" i="9" s="1"/>
  <c r="AJ65" i="9"/>
  <c r="AK65" i="9" s="1"/>
  <c r="X65" i="9"/>
  <c r="V65" i="9"/>
  <c r="W65" i="9" s="1"/>
  <c r="H65" i="9"/>
  <c r="I65" i="9" s="1"/>
  <c r="ED64" i="9"/>
  <c r="EE64" i="9" s="1"/>
  <c r="DX64" i="9"/>
  <c r="DR64" i="9"/>
  <c r="DP64" i="9"/>
  <c r="DQ64" i="9" s="1"/>
  <c r="DJ64" i="9"/>
  <c r="DB64" i="9"/>
  <c r="DC64" i="9" s="1"/>
  <c r="CV64" i="9"/>
  <c r="CN64" i="9"/>
  <c r="CO64" i="9" s="1"/>
  <c r="CH64" i="9"/>
  <c r="CB64" i="9"/>
  <c r="BZ64" i="9"/>
  <c r="CA64" i="9" s="1"/>
  <c r="BT64" i="9"/>
  <c r="BN64" i="9"/>
  <c r="BL64" i="9"/>
  <c r="BM64" i="9" s="1"/>
  <c r="BF64" i="9"/>
  <c r="AX64" i="9"/>
  <c r="AY64" i="9" s="1"/>
  <c r="AR64" i="9"/>
  <c r="AJ64" i="9"/>
  <c r="AK64" i="9" s="1"/>
  <c r="AD64" i="9"/>
  <c r="V64" i="9"/>
  <c r="W64" i="9" s="1"/>
  <c r="P64" i="9"/>
  <c r="J64" i="9"/>
  <c r="H64" i="9"/>
  <c r="I64" i="9" s="1"/>
  <c r="B64" i="9"/>
  <c r="EI63" i="9"/>
  <c r="EF63" i="9"/>
  <c r="ED63" i="9"/>
  <c r="EE63" i="9" s="1"/>
  <c r="DU63" i="9"/>
  <c r="DP63" i="9"/>
  <c r="DQ63" i="9" s="1"/>
  <c r="DG63" i="9"/>
  <c r="DD63" i="9"/>
  <c r="DB63" i="9"/>
  <c r="DC63" i="9" s="1"/>
  <c r="CS63" i="9"/>
  <c r="CO63" i="9"/>
  <c r="CN63" i="9"/>
  <c r="CE63" i="9"/>
  <c r="CB63" i="9"/>
  <c r="BZ63" i="9"/>
  <c r="CA63" i="9" s="1"/>
  <c r="BQ63" i="9"/>
  <c r="BN63" i="9"/>
  <c r="BL63" i="9"/>
  <c r="BM63" i="9" s="1"/>
  <c r="BC63" i="9"/>
  <c r="AX63" i="9"/>
  <c r="AY63" i="9" s="1"/>
  <c r="AO63" i="9"/>
  <c r="AJ63" i="9"/>
  <c r="AK63" i="9" s="1"/>
  <c r="AA63" i="9"/>
  <c r="V63" i="9"/>
  <c r="W63" i="9" s="1"/>
  <c r="M63" i="9"/>
  <c r="J63" i="9"/>
  <c r="H63" i="9"/>
  <c r="I63" i="9" s="1"/>
  <c r="EF61" i="9"/>
  <c r="EE61" i="9"/>
  <c r="DR61" i="9"/>
  <c r="DQ61" i="9"/>
  <c r="DD61" i="9"/>
  <c r="DC61" i="9"/>
  <c r="CO61" i="9"/>
  <c r="CB61" i="9"/>
  <c r="CA61" i="9"/>
  <c r="BN61" i="9"/>
  <c r="BM61" i="9"/>
  <c r="AZ61" i="9"/>
  <c r="AY61" i="9"/>
  <c r="AK61" i="9"/>
  <c r="X61" i="9"/>
  <c r="W61" i="9"/>
  <c r="J61" i="9"/>
  <c r="I61" i="9"/>
  <c r="EE60" i="9"/>
  <c r="DX60" i="9"/>
  <c r="DR60" i="9"/>
  <c r="DQ60" i="9"/>
  <c r="DJ60" i="9"/>
  <c r="DD60" i="9"/>
  <c r="DC60" i="9"/>
  <c r="CV60" i="9"/>
  <c r="CO60" i="9"/>
  <c r="CH60" i="9"/>
  <c r="CB60" i="9"/>
  <c r="CA60" i="9"/>
  <c r="BT60" i="9"/>
  <c r="BN60" i="9"/>
  <c r="BM60" i="9"/>
  <c r="BF60" i="9"/>
  <c r="AZ60" i="9"/>
  <c r="AY60" i="9"/>
  <c r="AR60" i="9"/>
  <c r="AK60" i="9"/>
  <c r="AD60" i="9"/>
  <c r="W60" i="9"/>
  <c r="P60" i="9"/>
  <c r="J60" i="9"/>
  <c r="I60" i="9"/>
  <c r="EE59" i="9"/>
  <c r="DX59" i="9"/>
  <c r="DR59" i="9"/>
  <c r="DQ59" i="9"/>
  <c r="DJ59" i="9"/>
  <c r="DD59" i="9"/>
  <c r="DC59" i="9"/>
  <c r="CV59" i="9"/>
  <c r="CO59" i="9"/>
  <c r="CH59" i="9"/>
  <c r="CA59" i="9"/>
  <c r="BT59" i="9"/>
  <c r="BN59" i="9"/>
  <c r="BM59" i="9"/>
  <c r="BF59" i="9"/>
  <c r="AZ59" i="9"/>
  <c r="AY59" i="9"/>
  <c r="AR59" i="9"/>
  <c r="AK59" i="9"/>
  <c r="AD59" i="9"/>
  <c r="W59" i="9"/>
  <c r="P59" i="9"/>
  <c r="J59" i="9"/>
  <c r="I59" i="9"/>
  <c r="EF58" i="9"/>
  <c r="EE58" i="9"/>
  <c r="DX58" i="9"/>
  <c r="DQ58" i="9"/>
  <c r="DJ58" i="9"/>
  <c r="DD58" i="9"/>
  <c r="DC58" i="9"/>
  <c r="CV58" i="9"/>
  <c r="CO58" i="9"/>
  <c r="CH58" i="9"/>
  <c r="CB58" i="9"/>
  <c r="CA58" i="9"/>
  <c r="BT58" i="9"/>
  <c r="BM58" i="9"/>
  <c r="BF58" i="9"/>
  <c r="AZ58" i="9"/>
  <c r="AY58" i="9"/>
  <c r="AR58" i="9"/>
  <c r="AK58" i="9"/>
  <c r="AD58" i="9"/>
  <c r="X58" i="9"/>
  <c r="W58" i="9"/>
  <c r="P58" i="9"/>
  <c r="I58" i="9"/>
  <c r="EE57" i="9"/>
  <c r="DX57" i="9"/>
  <c r="DR57" i="9"/>
  <c r="DQ57" i="9"/>
  <c r="DJ57" i="9"/>
  <c r="DC57" i="9"/>
  <c r="CV57" i="9"/>
  <c r="CO57" i="9"/>
  <c r="CH57" i="9"/>
  <c r="CB57" i="9"/>
  <c r="CA57" i="9"/>
  <c r="BT57" i="9"/>
  <c r="BN57" i="9"/>
  <c r="BM57" i="9"/>
  <c r="BF57" i="9"/>
  <c r="AY57" i="9"/>
  <c r="AR57" i="9"/>
  <c r="AL57" i="9"/>
  <c r="AK57" i="9"/>
  <c r="AD57" i="9"/>
  <c r="W57" i="9"/>
  <c r="P57" i="9"/>
  <c r="J57" i="9"/>
  <c r="I57" i="9"/>
  <c r="EF56" i="9"/>
  <c r="EE56" i="9"/>
  <c r="DX56" i="9"/>
  <c r="DR56" i="9"/>
  <c r="DQ56" i="9"/>
  <c r="DJ56" i="9"/>
  <c r="DD56" i="9"/>
  <c r="DC56" i="9"/>
  <c r="CV56" i="9"/>
  <c r="CO56" i="9"/>
  <c r="CH56" i="9"/>
  <c r="CB56" i="9"/>
  <c r="CA56" i="9"/>
  <c r="BT56" i="9"/>
  <c r="BN56" i="9"/>
  <c r="BM56" i="9"/>
  <c r="BF56" i="9"/>
  <c r="AZ56" i="9"/>
  <c r="AY56" i="9"/>
  <c r="AR56" i="9"/>
  <c r="AK56" i="9"/>
  <c r="AD56" i="9"/>
  <c r="X56" i="9"/>
  <c r="W56" i="9"/>
  <c r="P56" i="9"/>
  <c r="J56" i="9"/>
  <c r="I56" i="9"/>
  <c r="EE55" i="9"/>
  <c r="DX55" i="9"/>
  <c r="DR55" i="9"/>
  <c r="DQ55" i="9"/>
  <c r="DJ55" i="9"/>
  <c r="DD55" i="9"/>
  <c r="DC55" i="9"/>
  <c r="CV55" i="9"/>
  <c r="CP55" i="9"/>
  <c r="CO55" i="9"/>
  <c r="CH55" i="9"/>
  <c r="CA55" i="9"/>
  <c r="BT55" i="9"/>
  <c r="BN55" i="9"/>
  <c r="BM55" i="9"/>
  <c r="BF55" i="9"/>
  <c r="AZ55" i="9"/>
  <c r="AY55" i="9"/>
  <c r="AR55" i="9"/>
  <c r="AK55" i="9"/>
  <c r="AD55" i="9"/>
  <c r="W55" i="9"/>
  <c r="P55" i="9"/>
  <c r="J55" i="9"/>
  <c r="I55" i="9"/>
  <c r="EF54" i="9"/>
  <c r="EE54" i="9"/>
  <c r="DX54" i="9"/>
  <c r="DQ54" i="9"/>
  <c r="DJ54" i="9"/>
  <c r="DD54" i="9"/>
  <c r="DC54" i="9"/>
  <c r="CV54" i="9"/>
  <c r="CO54" i="9"/>
  <c r="CH54" i="9"/>
  <c r="CB54" i="9"/>
  <c r="CA54" i="9"/>
  <c r="BT54" i="9"/>
  <c r="BM54" i="9"/>
  <c r="BF54" i="9"/>
  <c r="AZ54" i="9"/>
  <c r="AY54" i="9"/>
  <c r="AR54" i="9"/>
  <c r="AK54" i="9"/>
  <c r="AD54" i="9"/>
  <c r="X54" i="9"/>
  <c r="W54" i="9"/>
  <c r="P54" i="9"/>
  <c r="I54" i="9"/>
  <c r="EF53" i="9"/>
  <c r="EE53" i="9"/>
  <c r="DX53" i="9"/>
  <c r="DR53" i="9"/>
  <c r="DQ53" i="9"/>
  <c r="DJ53" i="9"/>
  <c r="DC53" i="9"/>
  <c r="CV53" i="9"/>
  <c r="CO53" i="9"/>
  <c r="CH53" i="9"/>
  <c r="CA53" i="9"/>
  <c r="BT53" i="9"/>
  <c r="BN53" i="9"/>
  <c r="BM53" i="9"/>
  <c r="BF53" i="9"/>
  <c r="AY53" i="9"/>
  <c r="AR53" i="9"/>
  <c r="AK53" i="9"/>
  <c r="AD53" i="9"/>
  <c r="X53" i="9"/>
  <c r="W53" i="9"/>
  <c r="P53" i="9"/>
  <c r="J53" i="9"/>
  <c r="I53" i="9"/>
  <c r="EF52" i="9"/>
  <c r="EE52" i="9"/>
  <c r="DR52" i="9"/>
  <c r="DQ52" i="9"/>
  <c r="DD52" i="9"/>
  <c r="DC52" i="9"/>
  <c r="CO52" i="9"/>
  <c r="CB52" i="9"/>
  <c r="CA52" i="9"/>
  <c r="BN52" i="9"/>
  <c r="BM52" i="9"/>
  <c r="AZ52" i="9"/>
  <c r="AY52" i="9"/>
  <c r="AK52" i="9"/>
  <c r="X52" i="9"/>
  <c r="W52" i="9"/>
  <c r="J52" i="9"/>
  <c r="I52" i="9"/>
  <c r="EF51" i="9"/>
  <c r="EE51" i="9"/>
  <c r="DR51" i="9"/>
  <c r="DQ51" i="9"/>
  <c r="DD51" i="9"/>
  <c r="DC51" i="9"/>
  <c r="CP51" i="9"/>
  <c r="CO51" i="9"/>
  <c r="CB51" i="9"/>
  <c r="CA51" i="9"/>
  <c r="BN51" i="9"/>
  <c r="BM51" i="9"/>
  <c r="AZ51" i="9"/>
  <c r="AY51" i="9"/>
  <c r="AL51" i="9"/>
  <c r="AK51" i="9"/>
  <c r="X51" i="9"/>
  <c r="W51" i="9"/>
  <c r="J51" i="9"/>
  <c r="I51" i="9"/>
  <c r="EF50" i="9"/>
  <c r="EE50" i="9"/>
  <c r="DR50" i="9"/>
  <c r="DQ50" i="9"/>
  <c r="DD50" i="9"/>
  <c r="DC50" i="9"/>
  <c r="CO50" i="9"/>
  <c r="CB50" i="9"/>
  <c r="CA50" i="9"/>
  <c r="BN50" i="9"/>
  <c r="BM50" i="9"/>
  <c r="AZ50" i="9"/>
  <c r="AY50" i="9"/>
  <c r="AK50" i="9"/>
  <c r="X50" i="9"/>
  <c r="W50" i="9"/>
  <c r="J50" i="9"/>
  <c r="I50" i="9"/>
  <c r="EF49" i="9"/>
  <c r="EE49" i="9"/>
  <c r="DR49" i="9"/>
  <c r="DQ49" i="9"/>
  <c r="DD49" i="9"/>
  <c r="DC49" i="9"/>
  <c r="CP49" i="9"/>
  <c r="CO49" i="9"/>
  <c r="CB49" i="9"/>
  <c r="CA49" i="9"/>
  <c r="BN49" i="9"/>
  <c r="BM49" i="9"/>
  <c r="AZ49" i="9"/>
  <c r="AY49" i="9"/>
  <c r="AL49" i="9"/>
  <c r="AK49" i="9"/>
  <c r="X49" i="9"/>
  <c r="W49" i="9"/>
  <c r="J49" i="9"/>
  <c r="I49" i="9"/>
  <c r="EF48" i="9"/>
  <c r="EE48" i="9"/>
  <c r="DR48" i="9"/>
  <c r="DQ48" i="9"/>
  <c r="DD48" i="9"/>
  <c r="DC48" i="9"/>
  <c r="CO48" i="9"/>
  <c r="CB48" i="9"/>
  <c r="CA48" i="9"/>
  <c r="BN48" i="9"/>
  <c r="BM48" i="9"/>
  <c r="AZ48" i="9"/>
  <c r="AY48" i="9"/>
  <c r="AK48" i="9"/>
  <c r="X48" i="9"/>
  <c r="W48" i="9"/>
  <c r="J48" i="9"/>
  <c r="I48" i="9"/>
  <c r="EF47" i="9"/>
  <c r="EE47" i="9"/>
  <c r="DR47" i="9"/>
  <c r="DQ47" i="9"/>
  <c r="DD47" i="9"/>
  <c r="DC47" i="9"/>
  <c r="CP47" i="9"/>
  <c r="CO47" i="9"/>
  <c r="CB47" i="9"/>
  <c r="CA47" i="9"/>
  <c r="BN47" i="9"/>
  <c r="BM47" i="9"/>
  <c r="AZ47" i="9"/>
  <c r="AY47" i="9"/>
  <c r="AL47" i="9"/>
  <c r="AK47" i="9"/>
  <c r="X47" i="9"/>
  <c r="W47" i="9"/>
  <c r="J47" i="9"/>
  <c r="I47" i="9"/>
  <c r="EF46" i="9"/>
  <c r="EE46" i="9"/>
  <c r="DR46" i="9"/>
  <c r="DQ46" i="9"/>
  <c r="DD46" i="9"/>
  <c r="DC46" i="9"/>
  <c r="CO46" i="9"/>
  <c r="CB46" i="9"/>
  <c r="CA46" i="9"/>
  <c r="BN46" i="9"/>
  <c r="BM46" i="9"/>
  <c r="AZ46" i="9"/>
  <c r="AY46" i="9"/>
  <c r="AK46" i="9"/>
  <c r="X46" i="9"/>
  <c r="W46" i="9"/>
  <c r="J46" i="9"/>
  <c r="I46" i="9"/>
  <c r="EF45" i="9"/>
  <c r="EE45" i="9"/>
  <c r="DR45" i="9"/>
  <c r="DQ45" i="9"/>
  <c r="DD45" i="9"/>
  <c r="DC45" i="9"/>
  <c r="CP45" i="9"/>
  <c r="CO45" i="9"/>
  <c r="CB45" i="9"/>
  <c r="CA45" i="9"/>
  <c r="BN45" i="9"/>
  <c r="BM45" i="9"/>
  <c r="AZ45" i="9"/>
  <c r="AY45" i="9"/>
  <c r="AL45" i="9"/>
  <c r="AK45" i="9"/>
  <c r="X45" i="9"/>
  <c r="W45" i="9"/>
  <c r="J45" i="9"/>
  <c r="I45" i="9"/>
  <c r="EF43" i="9"/>
  <c r="EE43" i="9"/>
  <c r="DR43" i="9"/>
  <c r="DQ43" i="9"/>
  <c r="DD43" i="9"/>
  <c r="DC43" i="9"/>
  <c r="CO43" i="9"/>
  <c r="CB43" i="9"/>
  <c r="CA43" i="9"/>
  <c r="BN43" i="9"/>
  <c r="BM43" i="9"/>
  <c r="AZ43" i="9"/>
  <c r="AY43" i="9"/>
  <c r="AK43" i="9"/>
  <c r="X43" i="9"/>
  <c r="W43" i="9"/>
  <c r="J43" i="9"/>
  <c r="I43" i="9"/>
  <c r="EF42" i="9"/>
  <c r="EE42" i="9"/>
  <c r="DR42" i="9"/>
  <c r="DQ42" i="9"/>
  <c r="DD42" i="9"/>
  <c r="DC42" i="9"/>
  <c r="CP42" i="9"/>
  <c r="CO42" i="9"/>
  <c r="CB42" i="9"/>
  <c r="CA42" i="9"/>
  <c r="BN42" i="9"/>
  <c r="BM42" i="9"/>
  <c r="AZ42" i="9"/>
  <c r="AY42" i="9"/>
  <c r="AL42" i="9"/>
  <c r="AK42" i="9"/>
  <c r="X42" i="9"/>
  <c r="W42" i="9"/>
  <c r="J42" i="9"/>
  <c r="I42" i="9"/>
  <c r="EF41" i="9"/>
  <c r="EE41" i="9"/>
  <c r="DR41" i="9"/>
  <c r="DQ41" i="9"/>
  <c r="DD41" i="9"/>
  <c r="DC41" i="9"/>
  <c r="CO41" i="9"/>
  <c r="CB41" i="9"/>
  <c r="CA41" i="9"/>
  <c r="BN41" i="9"/>
  <c r="BM41" i="9"/>
  <c r="AZ41" i="9"/>
  <c r="AY41" i="9"/>
  <c r="AK41" i="9"/>
  <c r="X41" i="9"/>
  <c r="W41" i="9"/>
  <c r="J41" i="9"/>
  <c r="I41" i="9"/>
  <c r="EF40" i="9"/>
  <c r="EE40" i="9"/>
  <c r="DR40" i="9"/>
  <c r="DQ40" i="9"/>
  <c r="DD40" i="9"/>
  <c r="DC40" i="9"/>
  <c r="CP40" i="9"/>
  <c r="CO40" i="9"/>
  <c r="CB40" i="9"/>
  <c r="CA40" i="9"/>
  <c r="BN40" i="9"/>
  <c r="BM40" i="9"/>
  <c r="AZ40" i="9"/>
  <c r="AY40" i="9"/>
  <c r="AL40" i="9"/>
  <c r="AK40" i="9"/>
  <c r="X40" i="9"/>
  <c r="W40" i="9"/>
  <c r="J40" i="9"/>
  <c r="I40" i="9"/>
  <c r="EF39" i="9"/>
  <c r="EE39" i="9"/>
  <c r="DR39" i="9"/>
  <c r="DQ39" i="9"/>
  <c r="DD39" i="9"/>
  <c r="DC39" i="9"/>
  <c r="CO39" i="9"/>
  <c r="CB39" i="9"/>
  <c r="CA39" i="9"/>
  <c r="BN39" i="9"/>
  <c r="BM39" i="9"/>
  <c r="AZ39" i="9"/>
  <c r="AY39" i="9"/>
  <c r="AK39" i="9"/>
  <c r="X39" i="9"/>
  <c r="W39" i="9"/>
  <c r="J39" i="9"/>
  <c r="I39" i="9"/>
  <c r="EF38" i="9"/>
  <c r="EE38" i="9"/>
  <c r="DR38" i="9"/>
  <c r="DQ38" i="9"/>
  <c r="DD38" i="9"/>
  <c r="DC38" i="9"/>
  <c r="CP38" i="9"/>
  <c r="CO38" i="9"/>
  <c r="CB38" i="9"/>
  <c r="CA38" i="9"/>
  <c r="BN38" i="9"/>
  <c r="BM38" i="9"/>
  <c r="AZ38" i="9"/>
  <c r="AY38" i="9"/>
  <c r="AL38" i="9"/>
  <c r="AK38" i="9"/>
  <c r="X38" i="9"/>
  <c r="W38" i="9"/>
  <c r="J38" i="9"/>
  <c r="I38" i="9"/>
  <c r="EF37" i="9"/>
  <c r="EE37" i="9"/>
  <c r="DR37" i="9"/>
  <c r="DQ37" i="9"/>
  <c r="DD37" i="9"/>
  <c r="DC37" i="9"/>
  <c r="CO37" i="9"/>
  <c r="CB37" i="9"/>
  <c r="CA37" i="9"/>
  <c r="BN37" i="9"/>
  <c r="BM37" i="9"/>
  <c r="AZ37" i="9"/>
  <c r="AY37" i="9"/>
  <c r="AK37" i="9"/>
  <c r="X37" i="9"/>
  <c r="W37" i="9"/>
  <c r="J37" i="9"/>
  <c r="I37" i="9"/>
  <c r="EF35" i="9"/>
  <c r="EE35" i="9"/>
  <c r="DR35" i="9"/>
  <c r="DQ35" i="9"/>
  <c r="DD35" i="9"/>
  <c r="DC35" i="9"/>
  <c r="CP35" i="9"/>
  <c r="CO35" i="9"/>
  <c r="CB35" i="9"/>
  <c r="CA35" i="9"/>
  <c r="BN35" i="9"/>
  <c r="BM35" i="9"/>
  <c r="AZ35" i="9"/>
  <c r="AY35" i="9"/>
  <c r="AL35" i="9"/>
  <c r="AK35" i="9"/>
  <c r="X35" i="9"/>
  <c r="W35" i="9"/>
  <c r="J35" i="9"/>
  <c r="I35" i="9"/>
  <c r="EF34" i="9"/>
  <c r="EE34" i="9"/>
  <c r="DR34" i="9"/>
  <c r="DQ34" i="9"/>
  <c r="DD34" i="9"/>
  <c r="DC34" i="9"/>
  <c r="CO34" i="9"/>
  <c r="CB34" i="9"/>
  <c r="CA34" i="9"/>
  <c r="BN34" i="9"/>
  <c r="BM34" i="9"/>
  <c r="AZ34" i="9"/>
  <c r="AY34" i="9"/>
  <c r="AK34" i="9"/>
  <c r="X34" i="9"/>
  <c r="W34" i="9"/>
  <c r="J34" i="9"/>
  <c r="I34" i="9"/>
  <c r="EF33" i="9"/>
  <c r="EE33" i="9"/>
  <c r="DR33" i="9"/>
  <c r="DQ33" i="9"/>
  <c r="DD33" i="9"/>
  <c r="DC33" i="9"/>
  <c r="CP33" i="9"/>
  <c r="CO33" i="9"/>
  <c r="CB33" i="9"/>
  <c r="CA33" i="9"/>
  <c r="BN33" i="9"/>
  <c r="BM33" i="9"/>
  <c r="AZ33" i="9"/>
  <c r="AY33" i="9"/>
  <c r="AL33" i="9"/>
  <c r="AK33" i="9"/>
  <c r="X33" i="9"/>
  <c r="W33" i="9"/>
  <c r="J33" i="9"/>
  <c r="I33" i="9"/>
  <c r="DY31" i="9"/>
  <c r="DK31" i="9"/>
  <c r="CW31" i="9"/>
  <c r="CI31" i="9"/>
  <c r="BU31" i="9"/>
  <c r="BG31" i="9"/>
  <c r="AS31" i="9"/>
  <c r="AE31" i="9"/>
  <c r="Q31" i="9"/>
  <c r="C31" i="9"/>
  <c r="DY30" i="9"/>
  <c r="DK30" i="9"/>
  <c r="CW30" i="9"/>
  <c r="CI30" i="9"/>
  <c r="BU30" i="9"/>
  <c r="BG30" i="9"/>
  <c r="AS30" i="9"/>
  <c r="AE30" i="9"/>
  <c r="Q30" i="9"/>
  <c r="C30" i="9"/>
  <c r="DY29" i="9"/>
  <c r="DK29" i="9"/>
  <c r="CW29" i="9"/>
  <c r="CI29" i="9"/>
  <c r="BU29" i="9"/>
  <c r="BG29" i="9"/>
  <c r="AS29" i="9"/>
  <c r="AE29" i="9"/>
  <c r="Q29" i="9"/>
  <c r="C29" i="9"/>
  <c r="DY28" i="9"/>
  <c r="DK28" i="9"/>
  <c r="CW28" i="9"/>
  <c r="CI28" i="9"/>
  <c r="BU28" i="9"/>
  <c r="BG28" i="9"/>
  <c r="AS28" i="9"/>
  <c r="AE28" i="9"/>
  <c r="Q28" i="9"/>
  <c r="C28" i="9"/>
  <c r="DY27" i="9"/>
  <c r="DK27" i="9"/>
  <c r="CW27" i="9"/>
  <c r="CI27" i="9"/>
  <c r="BU27" i="9"/>
  <c r="BG27" i="9"/>
  <c r="AS27" i="9"/>
  <c r="AE27" i="9"/>
  <c r="Q27" i="9"/>
  <c r="C27" i="9"/>
  <c r="DY26" i="9"/>
  <c r="DK26" i="9"/>
  <c r="CW26" i="9"/>
  <c r="CI26" i="9"/>
  <c r="BU26" i="9"/>
  <c r="BG26" i="9"/>
  <c r="AS26" i="9"/>
  <c r="AE26" i="9"/>
  <c r="Q26" i="9"/>
  <c r="C26" i="9"/>
  <c r="DY25" i="9"/>
  <c r="DK25" i="9"/>
  <c r="CW25" i="9"/>
  <c r="CI25" i="9"/>
  <c r="BU25" i="9"/>
  <c r="BG25" i="9"/>
  <c r="AS25" i="9"/>
  <c r="AE25" i="9"/>
  <c r="AI24" i="9" s="1"/>
  <c r="AK24" i="9" s="1"/>
  <c r="Q25" i="9"/>
  <c r="C25" i="9"/>
  <c r="EF24" i="9"/>
  <c r="EB24" i="9"/>
  <c r="DR24" i="9"/>
  <c r="DN24" i="9"/>
  <c r="DD24" i="9"/>
  <c r="CZ24" i="9"/>
  <c r="CL24" i="9"/>
  <c r="CB24" i="9"/>
  <c r="BX24" i="9"/>
  <c r="BN24" i="9"/>
  <c r="BJ24" i="9"/>
  <c r="AZ24" i="9"/>
  <c r="AV24" i="9"/>
  <c r="AH24" i="9"/>
  <c r="X24" i="9"/>
  <c r="T24" i="9"/>
  <c r="J24" i="9"/>
  <c r="F24" i="9"/>
  <c r="EC22" i="9"/>
  <c r="DO22" i="9"/>
  <c r="DA22" i="9"/>
  <c r="CM22" i="9"/>
  <c r="BY22" i="9"/>
  <c r="BK22" i="9"/>
  <c r="AW22" i="9"/>
  <c r="AI22" i="9"/>
  <c r="U22" i="9"/>
  <c r="G22" i="9"/>
  <c r="EF21" i="9"/>
  <c r="DR21" i="9"/>
  <c r="DD21" i="9"/>
  <c r="CB21" i="9"/>
  <c r="BN21" i="9"/>
  <c r="AZ21" i="9"/>
  <c r="AL21" i="9"/>
  <c r="X21" i="9"/>
  <c r="J21" i="9"/>
  <c r="EF20" i="9"/>
  <c r="EE20" i="9"/>
  <c r="DR20" i="9"/>
  <c r="DQ20" i="9"/>
  <c r="DD20" i="9"/>
  <c r="DC20" i="9"/>
  <c r="CP20" i="9"/>
  <c r="CO20" i="9"/>
  <c r="CB20" i="9"/>
  <c r="CA20" i="9"/>
  <c r="BN20" i="9"/>
  <c r="BM20" i="9"/>
  <c r="AZ20" i="9"/>
  <c r="AY20" i="9"/>
  <c r="AL20" i="9"/>
  <c r="AK20" i="9"/>
  <c r="X20" i="9"/>
  <c r="W20" i="9"/>
  <c r="J20" i="9"/>
  <c r="I20" i="9"/>
  <c r="EF19" i="9"/>
  <c r="DR19" i="9"/>
  <c r="DD19" i="9"/>
  <c r="CB19" i="9"/>
  <c r="BN19" i="9"/>
  <c r="AZ19" i="9"/>
  <c r="X19" i="9"/>
  <c r="J19" i="9"/>
  <c r="EF18" i="9"/>
  <c r="EE18" i="9"/>
  <c r="DR18" i="9"/>
  <c r="DQ18" i="9"/>
  <c r="DD18" i="9"/>
  <c r="DC18" i="9"/>
  <c r="CO18" i="9"/>
  <c r="CB18" i="9"/>
  <c r="CA18" i="9"/>
  <c r="BN18" i="9"/>
  <c r="BM18" i="9"/>
  <c r="AZ18" i="9"/>
  <c r="AY18" i="9"/>
  <c r="AK18" i="9"/>
  <c r="X18" i="9"/>
  <c r="W18" i="9"/>
  <c r="J18" i="9"/>
  <c r="I18" i="9"/>
  <c r="EF17" i="9"/>
  <c r="DY17" i="9"/>
  <c r="DY21" i="9" s="1"/>
  <c r="EC21" i="9" s="1"/>
  <c r="DR17" i="9"/>
  <c r="DK17" i="9"/>
  <c r="DK21" i="9" s="1"/>
  <c r="DO21" i="9" s="1"/>
  <c r="DD17" i="9"/>
  <c r="CW17" i="9"/>
  <c r="CW21" i="9" s="1"/>
  <c r="DA21" i="9" s="1"/>
  <c r="CP17" i="9"/>
  <c r="CI17" i="9"/>
  <c r="CI21" i="9" s="1"/>
  <c r="CM21" i="9" s="1"/>
  <c r="CO21" i="9" s="1"/>
  <c r="CB17" i="9"/>
  <c r="BU17" i="9"/>
  <c r="BU21" i="9" s="1"/>
  <c r="BY21" i="9" s="1"/>
  <c r="BN17" i="9"/>
  <c r="BG17" i="9"/>
  <c r="AZ17" i="9"/>
  <c r="AS17" i="9"/>
  <c r="AS21" i="9" s="1"/>
  <c r="AW21" i="9" s="1"/>
  <c r="AL17" i="9"/>
  <c r="AE17" i="9"/>
  <c r="AE21" i="9" s="1"/>
  <c r="AI21" i="9" s="1"/>
  <c r="AK21" i="9" s="1"/>
  <c r="X17" i="9"/>
  <c r="Q17" i="9"/>
  <c r="Q21" i="9" s="1"/>
  <c r="U21" i="9" s="1"/>
  <c r="J17" i="9"/>
  <c r="C17" i="9"/>
  <c r="C21" i="9" s="1"/>
  <c r="G21" i="9" s="1"/>
  <c r="EF14" i="9"/>
  <c r="DR14" i="9"/>
  <c r="DD14" i="9"/>
  <c r="CB14" i="9"/>
  <c r="BN14" i="9"/>
  <c r="AZ14" i="9"/>
  <c r="AL14" i="9"/>
  <c r="X14" i="9"/>
  <c r="J14" i="9"/>
  <c r="EC11" i="9"/>
  <c r="EB11" i="9"/>
  <c r="DO11" i="9"/>
  <c r="DN11" i="9"/>
  <c r="DA11" i="9"/>
  <c r="CZ11" i="9"/>
  <c r="CM11" i="9"/>
  <c r="CL11" i="9"/>
  <c r="BY11" i="9"/>
  <c r="BX11" i="9"/>
  <c r="BK11" i="9"/>
  <c r="BJ11" i="9"/>
  <c r="AW11" i="9"/>
  <c r="AV11" i="9"/>
  <c r="AI11" i="9"/>
  <c r="AH11" i="9"/>
  <c r="U11" i="9"/>
  <c r="T11" i="9"/>
  <c r="G11" i="9"/>
  <c r="F11" i="9"/>
  <c r="EC10" i="9"/>
  <c r="EB10" i="9"/>
  <c r="DO10" i="9"/>
  <c r="DN10" i="9"/>
  <c r="DA10" i="9"/>
  <c r="CZ10" i="9"/>
  <c r="CM10" i="9"/>
  <c r="CL10" i="9"/>
  <c r="BY10" i="9"/>
  <c r="BX10" i="9"/>
  <c r="BK10" i="9"/>
  <c r="BJ10" i="9"/>
  <c r="AW10" i="9"/>
  <c r="AV10" i="9"/>
  <c r="AI10" i="9"/>
  <c r="AH10" i="9"/>
  <c r="U10" i="9"/>
  <c r="T10" i="9"/>
  <c r="G10" i="9"/>
  <c r="F10" i="9"/>
  <c r="EC9" i="9"/>
  <c r="EB9" i="9"/>
  <c r="DO9" i="9"/>
  <c r="DN9" i="9"/>
  <c r="DA9" i="9"/>
  <c r="CZ9" i="9"/>
  <c r="CM9" i="9"/>
  <c r="CL9" i="9"/>
  <c r="BY9" i="9"/>
  <c r="BX9" i="9"/>
  <c r="BK9" i="9"/>
  <c r="BJ9" i="9"/>
  <c r="AW9" i="9"/>
  <c r="AV9" i="9"/>
  <c r="AI9" i="9"/>
  <c r="AH9" i="9"/>
  <c r="U9" i="9"/>
  <c r="T9" i="9"/>
  <c r="G9" i="9"/>
  <c r="F9" i="9"/>
  <c r="EC8" i="9"/>
  <c r="EB8" i="9"/>
  <c r="DO8" i="9"/>
  <c r="DN8" i="9"/>
  <c r="DA8" i="9"/>
  <c r="CZ8" i="9"/>
  <c r="CM8" i="9"/>
  <c r="CL8" i="9"/>
  <c r="BY8" i="9"/>
  <c r="BX8" i="9"/>
  <c r="BK8" i="9"/>
  <c r="BJ8" i="9"/>
  <c r="AW8" i="9"/>
  <c r="AV8" i="9"/>
  <c r="AI8" i="9"/>
  <c r="AH8" i="9"/>
  <c r="U8" i="9"/>
  <c r="T8" i="9"/>
  <c r="G8" i="9"/>
  <c r="F8" i="9"/>
  <c r="EC7" i="9"/>
  <c r="EB7" i="9"/>
  <c r="DO7" i="9"/>
  <c r="DN7" i="9"/>
  <c r="DA7" i="9"/>
  <c r="CZ7" i="9"/>
  <c r="CM7" i="9"/>
  <c r="CL7" i="9"/>
  <c r="BY7" i="9"/>
  <c r="BX7" i="9"/>
  <c r="BK7" i="9"/>
  <c r="BJ7" i="9"/>
  <c r="AW7" i="9"/>
  <c r="AV7" i="9"/>
  <c r="AI7" i="9"/>
  <c r="AH7" i="9"/>
  <c r="U7" i="9"/>
  <c r="T7" i="9"/>
  <c r="G7" i="9"/>
  <c r="F7" i="9"/>
  <c r="EC6" i="9"/>
  <c r="EB6" i="9"/>
  <c r="DO6" i="9"/>
  <c r="DN6" i="9"/>
  <c r="DA6" i="9"/>
  <c r="CZ6" i="9"/>
  <c r="CM6" i="9"/>
  <c r="CL6" i="9"/>
  <c r="BY6" i="9"/>
  <c r="BX6" i="9"/>
  <c r="BK6" i="9"/>
  <c r="BJ6" i="9"/>
  <c r="AW6" i="9"/>
  <c r="AV6" i="9"/>
  <c r="AI6" i="9"/>
  <c r="AH6" i="9"/>
  <c r="U6" i="9"/>
  <c r="T6" i="9"/>
  <c r="G6" i="9"/>
  <c r="F6" i="9"/>
  <c r="EC5" i="9"/>
  <c r="EC12" i="9" s="1"/>
  <c r="EB5" i="9"/>
  <c r="DO5" i="9"/>
  <c r="DN5" i="9"/>
  <c r="DN12" i="9" s="1"/>
  <c r="DA5" i="9"/>
  <c r="CZ5" i="9"/>
  <c r="CZ12" i="9" s="1"/>
  <c r="CM5" i="9"/>
  <c r="CM12" i="9" s="1"/>
  <c r="CL5" i="9"/>
  <c r="CL12" i="9" s="1"/>
  <c r="BY5" i="9"/>
  <c r="BY12" i="9" s="1"/>
  <c r="BX5" i="9"/>
  <c r="BK5" i="9"/>
  <c r="BJ5" i="9"/>
  <c r="BJ12" i="9" s="1"/>
  <c r="AW5" i="9"/>
  <c r="AV5" i="9"/>
  <c r="AV12" i="9" s="1"/>
  <c r="AI5" i="9"/>
  <c r="AI12" i="9" s="1"/>
  <c r="AH5" i="9"/>
  <c r="AH12" i="9" s="1"/>
  <c r="U5" i="9"/>
  <c r="U12" i="9" s="1"/>
  <c r="T5" i="9"/>
  <c r="G5" i="9"/>
  <c r="F5" i="9"/>
  <c r="F12" i="9" s="1"/>
  <c r="EF4" i="9"/>
  <c r="DR4" i="9"/>
  <c r="DD4" i="9"/>
  <c r="CB4" i="9"/>
  <c r="BN4" i="9"/>
  <c r="AZ4" i="9"/>
  <c r="X4" i="9"/>
  <c r="J4" i="9"/>
  <c r="EC2" i="9"/>
  <c r="EG33" i="9" s="1"/>
  <c r="DO2" i="9"/>
  <c r="DM2" i="9"/>
  <c r="DA2" i="9"/>
  <c r="DE33" i="9" s="1"/>
  <c r="CY2" i="9"/>
  <c r="CK2" i="9"/>
  <c r="BY2" i="9"/>
  <c r="BK2" i="9"/>
  <c r="BI2" i="9"/>
  <c r="AW2" i="9"/>
  <c r="BA33" i="9" s="1"/>
  <c r="AU2" i="9"/>
  <c r="AI2" i="9"/>
  <c r="U2" i="9"/>
  <c r="Y33" i="9" s="1"/>
  <c r="G2" i="9"/>
  <c r="E2" i="9"/>
  <c r="ED126" i="8"/>
  <c r="DP126" i="8"/>
  <c r="DB126" i="8"/>
  <c r="CN126" i="8"/>
  <c r="BZ126" i="8"/>
  <c r="BL126" i="8"/>
  <c r="AX126" i="8"/>
  <c r="AJ126" i="8"/>
  <c r="V126" i="8"/>
  <c r="H126" i="8"/>
  <c r="EC125" i="8"/>
  <c r="DO125" i="8"/>
  <c r="DA125" i="8"/>
  <c r="CM125" i="8"/>
  <c r="BY125" i="8"/>
  <c r="BK125" i="8"/>
  <c r="AW125" i="8"/>
  <c r="AI125" i="8"/>
  <c r="U125" i="8"/>
  <c r="G125" i="8"/>
  <c r="EC124" i="8"/>
  <c r="DO124" i="8"/>
  <c r="DA124" i="8"/>
  <c r="CM124" i="8"/>
  <c r="BY124" i="8"/>
  <c r="BK124" i="8"/>
  <c r="AW124" i="8"/>
  <c r="AI124" i="8"/>
  <c r="U124" i="8"/>
  <c r="G124" i="8"/>
  <c r="EI122" i="8"/>
  <c r="DU122" i="8"/>
  <c r="DG122" i="8"/>
  <c r="CS122" i="8"/>
  <c r="CE122" i="8"/>
  <c r="BQ122" i="8"/>
  <c r="BC122" i="8"/>
  <c r="AO122" i="8"/>
  <c r="AA122" i="8"/>
  <c r="M122" i="8"/>
  <c r="EI120" i="8"/>
  <c r="EE120" i="8"/>
  <c r="DU120" i="8"/>
  <c r="DQ120" i="8"/>
  <c r="DG120" i="8"/>
  <c r="DC120" i="8"/>
  <c r="CS120" i="8"/>
  <c r="CO120" i="8"/>
  <c r="CE120" i="8"/>
  <c r="CA120" i="8"/>
  <c r="BQ120" i="8"/>
  <c r="BM120" i="8"/>
  <c r="BC120" i="8"/>
  <c r="AY120" i="8"/>
  <c r="AO120" i="8"/>
  <c r="AK120" i="8"/>
  <c r="AA120" i="8"/>
  <c r="W120" i="8"/>
  <c r="M120" i="8"/>
  <c r="I120" i="8"/>
  <c r="EI116" i="8"/>
  <c r="EE116" i="8"/>
  <c r="DU116" i="8"/>
  <c r="DQ116" i="8"/>
  <c r="DG116" i="8"/>
  <c r="DC116" i="8"/>
  <c r="CS116" i="8"/>
  <c r="CO116" i="8"/>
  <c r="CE116" i="8"/>
  <c r="CA116" i="8"/>
  <c r="BQ116" i="8"/>
  <c r="BM116" i="8"/>
  <c r="BC116" i="8"/>
  <c r="AY116" i="8"/>
  <c r="AO116" i="8"/>
  <c r="AK116" i="8"/>
  <c r="AA116" i="8"/>
  <c r="W116" i="8"/>
  <c r="M116" i="8"/>
  <c r="I116" i="8"/>
  <c r="ED115" i="8"/>
  <c r="DP115" i="8"/>
  <c r="DB115" i="8"/>
  <c r="CN115" i="8"/>
  <c r="BZ115" i="8"/>
  <c r="BL115" i="8"/>
  <c r="AX115" i="8"/>
  <c r="AJ115" i="8"/>
  <c r="V115" i="8"/>
  <c r="H115" i="8"/>
  <c r="ED114" i="8"/>
  <c r="DP114" i="8"/>
  <c r="DB114" i="8"/>
  <c r="CN114" i="8"/>
  <c r="BZ114" i="8"/>
  <c r="BL114" i="8"/>
  <c r="AX114" i="8"/>
  <c r="AJ114" i="8"/>
  <c r="V114" i="8"/>
  <c r="H114" i="8"/>
  <c r="EI113" i="8"/>
  <c r="EA113" i="8"/>
  <c r="DU113" i="8"/>
  <c r="DM113" i="8"/>
  <c r="DG113" i="8"/>
  <c r="CY113" i="8"/>
  <c r="CS113" i="8"/>
  <c r="CK113" i="8"/>
  <c r="CP95" i="8" s="1"/>
  <c r="CE113" i="8"/>
  <c r="BW113" i="8"/>
  <c r="BQ113" i="8"/>
  <c r="BI113" i="8"/>
  <c r="BN103" i="8" s="1"/>
  <c r="BC113" i="8"/>
  <c r="AU113" i="8"/>
  <c r="AO113" i="8"/>
  <c r="AG113" i="8"/>
  <c r="AL106" i="8" s="1"/>
  <c r="AA113" i="8"/>
  <c r="S113" i="8"/>
  <c r="M113" i="8"/>
  <c r="E113" i="8"/>
  <c r="EC111" i="8"/>
  <c r="EE111" i="8" s="1"/>
  <c r="DO111" i="8"/>
  <c r="DQ111" i="8" s="1"/>
  <c r="DA111" i="8"/>
  <c r="DC111" i="8" s="1"/>
  <c r="CM111" i="8"/>
  <c r="CO111" i="8" s="1"/>
  <c r="BY111" i="8"/>
  <c r="CA111" i="8" s="1"/>
  <c r="BK111" i="8"/>
  <c r="BM111" i="8" s="1"/>
  <c r="AW111" i="8"/>
  <c r="AY111" i="8" s="1"/>
  <c r="AI111" i="8"/>
  <c r="AK111" i="8" s="1"/>
  <c r="U111" i="8"/>
  <c r="W111" i="8" s="1"/>
  <c r="G111" i="8"/>
  <c r="I111" i="8" s="1"/>
  <c r="EC110" i="8"/>
  <c r="EI110" i="8" s="1"/>
  <c r="DO110" i="8"/>
  <c r="DA110" i="8"/>
  <c r="CM110" i="8"/>
  <c r="BY110" i="8"/>
  <c r="BK110" i="8"/>
  <c r="BQ110" i="8" s="1"/>
  <c r="AW110" i="8"/>
  <c r="AI110" i="8"/>
  <c r="U110" i="8"/>
  <c r="AA110" i="8" s="1"/>
  <c r="G110" i="8"/>
  <c r="M110" i="8" s="1"/>
  <c r="EC109" i="8"/>
  <c r="EE109" i="8" s="1"/>
  <c r="DO109" i="8"/>
  <c r="DQ109" i="8" s="1"/>
  <c r="DA109" i="8"/>
  <c r="DC109" i="8" s="1"/>
  <c r="CM109" i="8"/>
  <c r="CO109" i="8" s="1"/>
  <c r="BY109" i="8"/>
  <c r="CA109" i="8" s="1"/>
  <c r="BK109" i="8"/>
  <c r="BM109" i="8" s="1"/>
  <c r="AW109" i="8"/>
  <c r="AY109" i="8" s="1"/>
  <c r="AI109" i="8"/>
  <c r="AK109" i="8" s="1"/>
  <c r="U109" i="8"/>
  <c r="W109" i="8" s="1"/>
  <c r="G109" i="8"/>
  <c r="I109" i="8" s="1"/>
  <c r="EC108" i="8"/>
  <c r="DO108" i="8"/>
  <c r="DU108" i="8" s="1"/>
  <c r="DA108" i="8"/>
  <c r="CM108" i="8"/>
  <c r="BY108" i="8"/>
  <c r="CE108" i="8" s="1"/>
  <c r="BK108" i="8"/>
  <c r="AW108" i="8"/>
  <c r="AI108" i="8"/>
  <c r="U108" i="8"/>
  <c r="J108" i="8"/>
  <c r="G108" i="8"/>
  <c r="M108" i="8" s="1"/>
  <c r="EC107" i="8"/>
  <c r="EE107" i="8" s="1"/>
  <c r="DO107" i="8"/>
  <c r="DQ107" i="8" s="1"/>
  <c r="DA107" i="8"/>
  <c r="DC107" i="8" s="1"/>
  <c r="CM107" i="8"/>
  <c r="CO107" i="8" s="1"/>
  <c r="BY107" i="8"/>
  <c r="CA107" i="8" s="1"/>
  <c r="BN107" i="8"/>
  <c r="BK107" i="8"/>
  <c r="BM107" i="8" s="1"/>
  <c r="AW107" i="8"/>
  <c r="AY107" i="8" s="1"/>
  <c r="AI107" i="8"/>
  <c r="AK107" i="8" s="1"/>
  <c r="U107" i="8"/>
  <c r="W107" i="8" s="1"/>
  <c r="J107" i="8"/>
  <c r="G107" i="8"/>
  <c r="I107" i="8" s="1"/>
  <c r="EC106" i="8"/>
  <c r="DO106" i="8"/>
  <c r="DA106" i="8"/>
  <c r="CM106" i="8"/>
  <c r="BY106" i="8"/>
  <c r="BK106" i="8"/>
  <c r="AW106" i="8"/>
  <c r="AI106" i="8"/>
  <c r="U106" i="8"/>
  <c r="G106" i="8"/>
  <c r="EE104" i="8"/>
  <c r="DR104" i="8"/>
  <c r="DQ104" i="8"/>
  <c r="DC104" i="8"/>
  <c r="CO104" i="8"/>
  <c r="CA104" i="8"/>
  <c r="BN104" i="8"/>
  <c r="BM104" i="8"/>
  <c r="AY104" i="8"/>
  <c r="AK104" i="8"/>
  <c r="W104" i="8"/>
  <c r="I104" i="8"/>
  <c r="EE103" i="8"/>
  <c r="DR103" i="8"/>
  <c r="DQ103" i="8"/>
  <c r="DC103" i="8"/>
  <c r="CO103" i="8"/>
  <c r="CA103" i="8"/>
  <c r="BM103" i="8"/>
  <c r="AY103" i="8"/>
  <c r="AK103" i="8"/>
  <c r="W103" i="8"/>
  <c r="I103" i="8"/>
  <c r="EE102" i="8"/>
  <c r="DQ102" i="8"/>
  <c r="DC102" i="8"/>
  <c r="CO102" i="8"/>
  <c r="CA102" i="8"/>
  <c r="BN102" i="8"/>
  <c r="BM102" i="8"/>
  <c r="AY102" i="8"/>
  <c r="AK102" i="8"/>
  <c r="W102" i="8"/>
  <c r="J102" i="8"/>
  <c r="I102" i="8"/>
  <c r="EE101" i="8"/>
  <c r="DR101" i="8"/>
  <c r="DQ101" i="8"/>
  <c r="DC101" i="8"/>
  <c r="CP101" i="8"/>
  <c r="CO101" i="8"/>
  <c r="CA101" i="8"/>
  <c r="BN101" i="8"/>
  <c r="BM101" i="8"/>
  <c r="AY101" i="8"/>
  <c r="AK101" i="8"/>
  <c r="W101" i="8"/>
  <c r="J101" i="8"/>
  <c r="I101" i="8"/>
  <c r="EE100" i="8"/>
  <c r="DR100" i="8"/>
  <c r="DQ100" i="8"/>
  <c r="DC100" i="8"/>
  <c r="CO100" i="8"/>
  <c r="CA100" i="8"/>
  <c r="BN100" i="8"/>
  <c r="BM100" i="8"/>
  <c r="AY100" i="8"/>
  <c r="AK100" i="8"/>
  <c r="W100" i="8"/>
  <c r="J100" i="8"/>
  <c r="I100" i="8"/>
  <c r="EB98" i="8"/>
  <c r="EE98" i="8" s="1"/>
  <c r="DR98" i="8"/>
  <c r="DN98" i="8"/>
  <c r="DQ98" i="8" s="1"/>
  <c r="CZ98" i="8"/>
  <c r="DC98" i="8" s="1"/>
  <c r="CL98" i="8"/>
  <c r="CO98" i="8" s="1"/>
  <c r="BX98" i="8"/>
  <c r="CA98" i="8" s="1"/>
  <c r="BN98" i="8"/>
  <c r="BJ98" i="8"/>
  <c r="BM98" i="8" s="1"/>
  <c r="AV98" i="8"/>
  <c r="AY98" i="8" s="1"/>
  <c r="AH98" i="8"/>
  <c r="AK98" i="8" s="1"/>
  <c r="T98" i="8"/>
  <c r="W98" i="8" s="1"/>
  <c r="J98" i="8"/>
  <c r="F98" i="8"/>
  <c r="I98" i="8" s="1"/>
  <c r="EB97" i="8"/>
  <c r="DR97" i="8"/>
  <c r="DN97" i="8"/>
  <c r="CZ97" i="8"/>
  <c r="DG97" i="8" s="1"/>
  <c r="CL97" i="8"/>
  <c r="BX97" i="8"/>
  <c r="BN97" i="8"/>
  <c r="BJ97" i="8"/>
  <c r="AV97" i="8"/>
  <c r="AH97" i="8"/>
  <c r="AO97" i="8" s="1"/>
  <c r="T97" i="8"/>
  <c r="J97" i="8"/>
  <c r="F97" i="8"/>
  <c r="EB96" i="8"/>
  <c r="EE96" i="8" s="1"/>
  <c r="DR96" i="8"/>
  <c r="DN96" i="8"/>
  <c r="DQ96" i="8" s="1"/>
  <c r="CZ96" i="8"/>
  <c r="DC96" i="8" s="1"/>
  <c r="CL96" i="8"/>
  <c r="CO96" i="8" s="1"/>
  <c r="BX96" i="8"/>
  <c r="CA96" i="8" s="1"/>
  <c r="BN96" i="8"/>
  <c r="BJ96" i="8"/>
  <c r="BM96" i="8" s="1"/>
  <c r="AV96" i="8"/>
  <c r="AY96" i="8" s="1"/>
  <c r="AL96" i="8"/>
  <c r="AH96" i="8"/>
  <c r="AK96" i="8" s="1"/>
  <c r="T96" i="8"/>
  <c r="W96" i="8" s="1"/>
  <c r="J96" i="8"/>
  <c r="F96" i="8"/>
  <c r="I96" i="8" s="1"/>
  <c r="EB95" i="8"/>
  <c r="DR95" i="8"/>
  <c r="DN95" i="8"/>
  <c r="CZ95" i="8"/>
  <c r="CL95" i="8"/>
  <c r="CS95" i="8" s="1"/>
  <c r="BX95" i="8"/>
  <c r="BN95" i="8"/>
  <c r="BJ95" i="8"/>
  <c r="AV95" i="8"/>
  <c r="AL95" i="8"/>
  <c r="AH95" i="8"/>
  <c r="AO95" i="8" s="1"/>
  <c r="T95" i="8"/>
  <c r="J95" i="8"/>
  <c r="F95" i="8"/>
  <c r="EB93" i="8"/>
  <c r="EC93" i="8" s="1"/>
  <c r="EE93" i="8" s="1"/>
  <c r="DR93" i="8"/>
  <c r="DN93" i="8"/>
  <c r="DO93" i="8" s="1"/>
  <c r="DQ93" i="8" s="1"/>
  <c r="DD93" i="8"/>
  <c r="CZ93" i="8"/>
  <c r="DA93" i="8" s="1"/>
  <c r="DC93" i="8" s="1"/>
  <c r="CL93" i="8"/>
  <c r="CM93" i="8" s="1"/>
  <c r="CO93" i="8" s="1"/>
  <c r="BX93" i="8"/>
  <c r="BY93" i="8" s="1"/>
  <c r="CA93" i="8" s="1"/>
  <c r="BN93" i="8"/>
  <c r="BJ93" i="8"/>
  <c r="BK93" i="8" s="1"/>
  <c r="BM93" i="8" s="1"/>
  <c r="AV93" i="8"/>
  <c r="AW93" i="8" s="1"/>
  <c r="AY93" i="8" s="1"/>
  <c r="AL93" i="8"/>
  <c r="AH93" i="8"/>
  <c r="AI93" i="8" s="1"/>
  <c r="AK93" i="8" s="1"/>
  <c r="T93" i="8"/>
  <c r="U93" i="8" s="1"/>
  <c r="W93" i="8" s="1"/>
  <c r="J93" i="8"/>
  <c r="F93" i="8"/>
  <c r="G93" i="8" s="1"/>
  <c r="I93" i="8" s="1"/>
  <c r="EF92" i="8"/>
  <c r="EB92" i="8"/>
  <c r="EC92" i="8" s="1"/>
  <c r="EE92" i="8" s="1"/>
  <c r="DN92" i="8"/>
  <c r="DO92" i="8" s="1"/>
  <c r="DQ92" i="8" s="1"/>
  <c r="CZ92" i="8"/>
  <c r="DA92" i="8" s="1"/>
  <c r="DC92" i="8" s="1"/>
  <c r="CP92" i="8"/>
  <c r="CL92" i="8"/>
  <c r="CM92" i="8" s="1"/>
  <c r="CO92" i="8" s="1"/>
  <c r="BX92" i="8"/>
  <c r="BY92" i="8" s="1"/>
  <c r="CA92" i="8" s="1"/>
  <c r="BN92" i="8"/>
  <c r="BJ92" i="8"/>
  <c r="BK92" i="8" s="1"/>
  <c r="BM92" i="8" s="1"/>
  <c r="AV92" i="8"/>
  <c r="AW92" i="8" s="1"/>
  <c r="AY92" i="8" s="1"/>
  <c r="AL92" i="8"/>
  <c r="AH92" i="8"/>
  <c r="AI92" i="8" s="1"/>
  <c r="AK92" i="8" s="1"/>
  <c r="X92" i="8"/>
  <c r="T92" i="8"/>
  <c r="U92" i="8" s="1"/>
  <c r="W92" i="8" s="1"/>
  <c r="F92" i="8"/>
  <c r="G92" i="8" s="1"/>
  <c r="I92" i="8" s="1"/>
  <c r="EB91" i="8"/>
  <c r="EC91" i="8" s="1"/>
  <c r="EE91" i="8" s="1"/>
  <c r="DR91" i="8"/>
  <c r="DN91" i="8"/>
  <c r="DO91" i="8" s="1"/>
  <c r="DQ91" i="8" s="1"/>
  <c r="CZ91" i="8"/>
  <c r="DA91" i="8" s="1"/>
  <c r="DC91" i="8" s="1"/>
  <c r="CP91" i="8"/>
  <c r="CL91" i="8"/>
  <c r="CM91" i="8" s="1"/>
  <c r="CO91" i="8" s="1"/>
  <c r="BX91" i="8"/>
  <c r="BY91" i="8" s="1"/>
  <c r="CA91" i="8" s="1"/>
  <c r="BN91" i="8"/>
  <c r="BJ91" i="8"/>
  <c r="BK91" i="8" s="1"/>
  <c r="BM91" i="8" s="1"/>
  <c r="AZ91" i="8"/>
  <c r="AV91" i="8"/>
  <c r="AW91" i="8" s="1"/>
  <c r="AY91" i="8" s="1"/>
  <c r="AH91" i="8"/>
  <c r="AI91" i="8" s="1"/>
  <c r="AK91" i="8" s="1"/>
  <c r="T91" i="8"/>
  <c r="U91" i="8" s="1"/>
  <c r="W91" i="8" s="1"/>
  <c r="J91" i="8"/>
  <c r="F91" i="8"/>
  <c r="G91" i="8" s="1"/>
  <c r="I91" i="8" s="1"/>
  <c r="EB90" i="8"/>
  <c r="DR90" i="8"/>
  <c r="DN90" i="8"/>
  <c r="CZ90" i="8"/>
  <c r="DA90" i="8" s="1"/>
  <c r="DC90" i="8" s="1"/>
  <c r="CP90" i="8"/>
  <c r="CL90" i="8"/>
  <c r="CB90" i="8"/>
  <c r="BX90" i="8"/>
  <c r="BN90" i="8"/>
  <c r="BJ90" i="8"/>
  <c r="AV90" i="8"/>
  <c r="AW90" i="8" s="1"/>
  <c r="AY90" i="8" s="1"/>
  <c r="AH90" i="8"/>
  <c r="T90" i="8"/>
  <c r="J90" i="8"/>
  <c r="F90" i="8"/>
  <c r="DR89" i="8"/>
  <c r="BN89" i="8"/>
  <c r="AZ89" i="8"/>
  <c r="AL89" i="8"/>
  <c r="J89" i="8"/>
  <c r="EB88" i="8"/>
  <c r="EC88" i="8" s="1"/>
  <c r="EE88" i="8" s="1"/>
  <c r="DR88" i="8"/>
  <c r="DN88" i="8"/>
  <c r="DO88" i="8" s="1"/>
  <c r="DQ88" i="8" s="1"/>
  <c r="CZ88" i="8"/>
  <c r="DA88" i="8" s="1"/>
  <c r="DC88" i="8" s="1"/>
  <c r="CL88" i="8"/>
  <c r="CM88" i="8" s="1"/>
  <c r="CO88" i="8" s="1"/>
  <c r="CB88" i="8"/>
  <c r="BX88" i="8"/>
  <c r="BY88" i="8" s="1"/>
  <c r="CA88" i="8" s="1"/>
  <c r="BN88" i="8"/>
  <c r="BJ88" i="8"/>
  <c r="BK88" i="8" s="1"/>
  <c r="BM88" i="8" s="1"/>
  <c r="AV88" i="8"/>
  <c r="AW88" i="8" s="1"/>
  <c r="AY88" i="8" s="1"/>
  <c r="AH88" i="8"/>
  <c r="AI88" i="8" s="1"/>
  <c r="AK88" i="8" s="1"/>
  <c r="T88" i="8"/>
  <c r="U88" i="8" s="1"/>
  <c r="W88" i="8" s="1"/>
  <c r="J88" i="8"/>
  <c r="F88" i="8"/>
  <c r="G88" i="8" s="1"/>
  <c r="I88" i="8" s="1"/>
  <c r="EB87" i="8"/>
  <c r="EC87" i="8" s="1"/>
  <c r="EE87" i="8" s="1"/>
  <c r="DR87" i="8"/>
  <c r="DN87" i="8"/>
  <c r="DD87" i="8"/>
  <c r="CZ87" i="8"/>
  <c r="DG87" i="8" s="1"/>
  <c r="CL87" i="8"/>
  <c r="BX87" i="8"/>
  <c r="BY87" i="8" s="1"/>
  <c r="CA87" i="8" s="1"/>
  <c r="BN87" i="8"/>
  <c r="BJ87" i="8"/>
  <c r="AV87" i="8"/>
  <c r="AH87" i="8"/>
  <c r="T87" i="8"/>
  <c r="U87" i="8" s="1"/>
  <c r="W87" i="8" s="1"/>
  <c r="J87" i="8"/>
  <c r="F87" i="8"/>
  <c r="EF86" i="8"/>
  <c r="DR86" i="8"/>
  <c r="BN86" i="8"/>
  <c r="X86" i="8"/>
  <c r="J86" i="8"/>
  <c r="EB85" i="8"/>
  <c r="EC85" i="8" s="1"/>
  <c r="EE85" i="8" s="1"/>
  <c r="DR85" i="8"/>
  <c r="DN85" i="8"/>
  <c r="DO85" i="8" s="1"/>
  <c r="DQ85" i="8" s="1"/>
  <c r="DD85" i="8"/>
  <c r="CZ85" i="8"/>
  <c r="DA85" i="8" s="1"/>
  <c r="DC85" i="8" s="1"/>
  <c r="CL85" i="8"/>
  <c r="CM85" i="8" s="1"/>
  <c r="CO85" i="8" s="1"/>
  <c r="BX85" i="8"/>
  <c r="BY85" i="8" s="1"/>
  <c r="CA85" i="8" s="1"/>
  <c r="BN85" i="8"/>
  <c r="BJ85" i="8"/>
  <c r="BK85" i="8" s="1"/>
  <c r="BM85" i="8" s="1"/>
  <c r="AV85" i="8"/>
  <c r="AH85" i="8"/>
  <c r="AI85" i="8" s="1"/>
  <c r="AK85" i="8" s="1"/>
  <c r="T85" i="8"/>
  <c r="U85" i="8" s="1"/>
  <c r="W85" i="8" s="1"/>
  <c r="J85" i="8"/>
  <c r="F85" i="8"/>
  <c r="G85" i="8" s="1"/>
  <c r="I85" i="8" s="1"/>
  <c r="EF84" i="8"/>
  <c r="EB84" i="8"/>
  <c r="DR84" i="8"/>
  <c r="DN84" i="8"/>
  <c r="CZ84" i="8"/>
  <c r="DA84" i="8" s="1"/>
  <c r="DC84" i="8" s="1"/>
  <c r="CL84" i="8"/>
  <c r="BX84" i="8"/>
  <c r="BN84" i="8"/>
  <c r="BJ84" i="8"/>
  <c r="BJ86" i="8" s="1"/>
  <c r="BM86" i="8" s="1"/>
  <c r="AV84" i="8"/>
  <c r="AW84" i="8" s="1"/>
  <c r="AY84" i="8" s="1"/>
  <c r="AH84" i="8"/>
  <c r="X84" i="8"/>
  <c r="T84" i="8"/>
  <c r="AA84" i="8" s="1"/>
  <c r="J84" i="8"/>
  <c r="F84" i="8"/>
  <c r="F86" i="8" s="1"/>
  <c r="I86" i="8" s="1"/>
  <c r="ED82" i="8"/>
  <c r="EE82" i="8" s="1"/>
  <c r="DR82" i="8"/>
  <c r="DP82" i="8"/>
  <c r="DQ82" i="8" s="1"/>
  <c r="DB82" i="8"/>
  <c r="DC82" i="8" s="1"/>
  <c r="CN82" i="8"/>
  <c r="CO82" i="8" s="1"/>
  <c r="BZ82" i="8"/>
  <c r="CA82" i="8" s="1"/>
  <c r="BN82" i="8"/>
  <c r="BL82" i="8"/>
  <c r="BM82" i="8" s="1"/>
  <c r="AX82" i="8"/>
  <c r="AY82" i="8" s="1"/>
  <c r="AJ82" i="8"/>
  <c r="AK82" i="8" s="1"/>
  <c r="V82" i="8"/>
  <c r="W82" i="8" s="1"/>
  <c r="J82" i="8"/>
  <c r="H82" i="8"/>
  <c r="I82" i="8" s="1"/>
  <c r="ED81" i="8"/>
  <c r="EE81" i="8" s="1"/>
  <c r="DR81" i="8"/>
  <c r="DP81" i="8"/>
  <c r="DQ81" i="8" s="1"/>
  <c r="DB81" i="8"/>
  <c r="DC81" i="8" s="1"/>
  <c r="CN81" i="8"/>
  <c r="CO81" i="8" s="1"/>
  <c r="BZ81" i="8"/>
  <c r="CA81" i="8" s="1"/>
  <c r="BN81" i="8"/>
  <c r="BL81" i="8"/>
  <c r="BM81" i="8" s="1"/>
  <c r="AX81" i="8"/>
  <c r="AY81" i="8" s="1"/>
  <c r="AJ81" i="8"/>
  <c r="AK81" i="8" s="1"/>
  <c r="V81" i="8"/>
  <c r="W81" i="8" s="1"/>
  <c r="J81" i="8"/>
  <c r="H81" i="8"/>
  <c r="I81" i="8" s="1"/>
  <c r="ED80" i="8"/>
  <c r="EE80" i="8" s="1"/>
  <c r="DX80" i="8"/>
  <c r="DR80" i="8"/>
  <c r="DP80" i="8"/>
  <c r="DQ80" i="8" s="1"/>
  <c r="DJ80" i="8"/>
  <c r="DB80" i="8"/>
  <c r="DC80" i="8" s="1"/>
  <c r="CV80" i="8"/>
  <c r="CN80" i="8"/>
  <c r="CO80" i="8" s="1"/>
  <c r="CH80" i="8"/>
  <c r="BZ80" i="8"/>
  <c r="CA80" i="8" s="1"/>
  <c r="BT80" i="8"/>
  <c r="BN80" i="8"/>
  <c r="BL80" i="8"/>
  <c r="BM80" i="8" s="1"/>
  <c r="BF80" i="8"/>
  <c r="AX80" i="8"/>
  <c r="AY80" i="8" s="1"/>
  <c r="AR80" i="8"/>
  <c r="AL80" i="8"/>
  <c r="AJ80" i="8"/>
  <c r="AK80" i="8" s="1"/>
  <c r="AD80" i="8"/>
  <c r="V80" i="8"/>
  <c r="W80" i="8" s="1"/>
  <c r="P80" i="8"/>
  <c r="J80" i="8"/>
  <c r="H80" i="8"/>
  <c r="I80" i="8" s="1"/>
  <c r="B80" i="8"/>
  <c r="ED79" i="8"/>
  <c r="EE79" i="8" s="1"/>
  <c r="DR79" i="8"/>
  <c r="DP79" i="8"/>
  <c r="DQ79" i="8" s="1"/>
  <c r="DB79" i="8"/>
  <c r="DC79" i="8" s="1"/>
  <c r="CN79" i="8"/>
  <c r="CO79" i="8" s="1"/>
  <c r="BZ79" i="8"/>
  <c r="CA79" i="8" s="1"/>
  <c r="BN79" i="8"/>
  <c r="BL79" i="8"/>
  <c r="BM79" i="8" s="1"/>
  <c r="AX79" i="8"/>
  <c r="AY79" i="8" s="1"/>
  <c r="AJ79" i="8"/>
  <c r="AK79" i="8" s="1"/>
  <c r="V79" i="8"/>
  <c r="W79" i="8" s="1"/>
  <c r="J79" i="8"/>
  <c r="H79" i="8"/>
  <c r="I79" i="8" s="1"/>
  <c r="ED78" i="8"/>
  <c r="EE78" i="8" s="1"/>
  <c r="DR78" i="8"/>
  <c r="DP78" i="8"/>
  <c r="DQ78" i="8" s="1"/>
  <c r="DB78" i="8"/>
  <c r="DC78" i="8" s="1"/>
  <c r="CN78" i="8"/>
  <c r="CO78" i="8" s="1"/>
  <c r="BZ78" i="8"/>
  <c r="CA78" i="8" s="1"/>
  <c r="BN78" i="8"/>
  <c r="BL78" i="8"/>
  <c r="BM78" i="8" s="1"/>
  <c r="AX78" i="8"/>
  <c r="AY78" i="8" s="1"/>
  <c r="AL78" i="8"/>
  <c r="AJ78" i="8"/>
  <c r="AK78" i="8" s="1"/>
  <c r="V78" i="8"/>
  <c r="W78" i="8" s="1"/>
  <c r="J78" i="8"/>
  <c r="H78" i="8"/>
  <c r="I78" i="8" s="1"/>
  <c r="ED77" i="8"/>
  <c r="EE77" i="8" s="1"/>
  <c r="DR77" i="8"/>
  <c r="DP77" i="8"/>
  <c r="DQ77" i="8" s="1"/>
  <c r="DB77" i="8"/>
  <c r="DC77" i="8" s="1"/>
  <c r="CN77" i="8"/>
  <c r="CO77" i="8" s="1"/>
  <c r="BZ77" i="8"/>
  <c r="CA77" i="8" s="1"/>
  <c r="BN77" i="8"/>
  <c r="BL77" i="8"/>
  <c r="BM77" i="8" s="1"/>
  <c r="AX77" i="8"/>
  <c r="AY77" i="8" s="1"/>
  <c r="AL77" i="8"/>
  <c r="AJ77" i="8"/>
  <c r="AK77" i="8" s="1"/>
  <c r="V77" i="8"/>
  <c r="W77" i="8" s="1"/>
  <c r="J77" i="8"/>
  <c r="H77" i="8"/>
  <c r="I77" i="8" s="1"/>
  <c r="ED76" i="8"/>
  <c r="EE76" i="8" s="1"/>
  <c r="DX76" i="8"/>
  <c r="DR76" i="8"/>
  <c r="DP76" i="8"/>
  <c r="DQ76" i="8" s="1"/>
  <c r="DJ76" i="8"/>
  <c r="DB76" i="8"/>
  <c r="DC76" i="8" s="1"/>
  <c r="CV76" i="8"/>
  <c r="CN76" i="8"/>
  <c r="CO76" i="8" s="1"/>
  <c r="CH76" i="8"/>
  <c r="BZ76" i="8"/>
  <c r="CA76" i="8" s="1"/>
  <c r="BT76" i="8"/>
  <c r="BN76" i="8"/>
  <c r="BL76" i="8"/>
  <c r="BM76" i="8" s="1"/>
  <c r="BF76" i="8"/>
  <c r="AX76" i="8"/>
  <c r="AY76" i="8" s="1"/>
  <c r="AR76" i="8"/>
  <c r="AJ76" i="8"/>
  <c r="AK76" i="8" s="1"/>
  <c r="AD76" i="8"/>
  <c r="V76" i="8"/>
  <c r="W76" i="8" s="1"/>
  <c r="P76" i="8"/>
  <c r="J76" i="8"/>
  <c r="H76" i="8"/>
  <c r="I76" i="8" s="1"/>
  <c r="B76" i="8"/>
  <c r="ED75" i="8"/>
  <c r="EE75" i="8" s="1"/>
  <c r="DR75" i="8"/>
  <c r="DP75" i="8"/>
  <c r="DQ75" i="8" s="1"/>
  <c r="DB75" i="8"/>
  <c r="DC75" i="8" s="1"/>
  <c r="CN75" i="8"/>
  <c r="CO75" i="8" s="1"/>
  <c r="BZ75" i="8"/>
  <c r="CA75" i="8" s="1"/>
  <c r="BN75" i="8"/>
  <c r="BL75" i="8"/>
  <c r="BM75" i="8" s="1"/>
  <c r="AX75" i="8"/>
  <c r="AY75" i="8" s="1"/>
  <c r="AL75" i="8"/>
  <c r="AJ75" i="8"/>
  <c r="AK75" i="8" s="1"/>
  <c r="V75" i="8"/>
  <c r="W75" i="8" s="1"/>
  <c r="J75" i="8"/>
  <c r="H75" i="8"/>
  <c r="I75" i="8" s="1"/>
  <c r="ED74" i="8"/>
  <c r="EE74" i="8" s="1"/>
  <c r="DR74" i="8"/>
  <c r="DP74" i="8"/>
  <c r="DQ74" i="8" s="1"/>
  <c r="DB74" i="8"/>
  <c r="DC74" i="8" s="1"/>
  <c r="CP74" i="8"/>
  <c r="CN74" i="8"/>
  <c r="CO74" i="8" s="1"/>
  <c r="BZ74" i="8"/>
  <c r="CA74" i="8" s="1"/>
  <c r="BN74" i="8"/>
  <c r="BL74" i="8"/>
  <c r="BM74" i="8" s="1"/>
  <c r="AX74" i="8"/>
  <c r="AY74" i="8" s="1"/>
  <c r="AL74" i="8"/>
  <c r="AJ74" i="8"/>
  <c r="AK74" i="8" s="1"/>
  <c r="V74" i="8"/>
  <c r="W74" i="8" s="1"/>
  <c r="J74" i="8"/>
  <c r="H74" i="8"/>
  <c r="I74" i="8" s="1"/>
  <c r="ED73" i="8"/>
  <c r="EE73" i="8" s="1"/>
  <c r="DR73" i="8"/>
  <c r="DP73" i="8"/>
  <c r="DQ73" i="8" s="1"/>
  <c r="DB73" i="8"/>
  <c r="DC73" i="8" s="1"/>
  <c r="CP73" i="8"/>
  <c r="CN73" i="8"/>
  <c r="CO73" i="8" s="1"/>
  <c r="BZ73" i="8"/>
  <c r="CA73" i="8" s="1"/>
  <c r="BN73" i="8"/>
  <c r="BL73" i="8"/>
  <c r="BM73" i="8" s="1"/>
  <c r="AX73" i="8"/>
  <c r="AY73" i="8" s="1"/>
  <c r="AJ73" i="8"/>
  <c r="AK73" i="8" s="1"/>
  <c r="V73" i="8"/>
  <c r="W73" i="8" s="1"/>
  <c r="J73" i="8"/>
  <c r="H73" i="8"/>
  <c r="I73" i="8" s="1"/>
  <c r="ED72" i="8"/>
  <c r="EE72" i="8" s="1"/>
  <c r="DX72" i="8"/>
  <c r="DR72" i="8"/>
  <c r="DP72" i="8"/>
  <c r="DQ72" i="8" s="1"/>
  <c r="DJ72" i="8"/>
  <c r="DB72" i="8"/>
  <c r="DC72" i="8" s="1"/>
  <c r="CV72" i="8"/>
  <c r="CN72" i="8"/>
  <c r="CO72" i="8" s="1"/>
  <c r="CH72" i="8"/>
  <c r="BZ72" i="8"/>
  <c r="CA72" i="8" s="1"/>
  <c r="BT72" i="8"/>
  <c r="BN72" i="8"/>
  <c r="BL72" i="8"/>
  <c r="BM72" i="8" s="1"/>
  <c r="BF72" i="8"/>
  <c r="AX72" i="8"/>
  <c r="AY72" i="8" s="1"/>
  <c r="AR72" i="8"/>
  <c r="AJ72" i="8"/>
  <c r="AK72" i="8" s="1"/>
  <c r="AD72" i="8"/>
  <c r="V72" i="8"/>
  <c r="W72" i="8" s="1"/>
  <c r="P72" i="8"/>
  <c r="J72" i="8"/>
  <c r="H72" i="8"/>
  <c r="I72" i="8" s="1"/>
  <c r="B72" i="8"/>
  <c r="ED71" i="8"/>
  <c r="EE71" i="8" s="1"/>
  <c r="DR71" i="8"/>
  <c r="DP71" i="8"/>
  <c r="DQ71" i="8" s="1"/>
  <c r="DB71" i="8"/>
  <c r="DC71" i="8" s="1"/>
  <c r="CP71" i="8"/>
  <c r="CN71" i="8"/>
  <c r="CO71" i="8" s="1"/>
  <c r="BZ71" i="8"/>
  <c r="CA71" i="8" s="1"/>
  <c r="BN71" i="8"/>
  <c r="BL71" i="8"/>
  <c r="BM71" i="8" s="1"/>
  <c r="AX71" i="8"/>
  <c r="AY71" i="8" s="1"/>
  <c r="AJ71" i="8"/>
  <c r="AK71" i="8" s="1"/>
  <c r="AD71" i="8"/>
  <c r="V71" i="8"/>
  <c r="W71" i="8" s="1"/>
  <c r="J71" i="8"/>
  <c r="H71" i="8"/>
  <c r="I71" i="8" s="1"/>
  <c r="ED70" i="8"/>
  <c r="EE70" i="8" s="1"/>
  <c r="DR70" i="8"/>
  <c r="DP70" i="8"/>
  <c r="DQ70" i="8" s="1"/>
  <c r="DB70" i="8"/>
  <c r="DC70" i="8" s="1"/>
  <c r="CP70" i="8"/>
  <c r="CN70" i="8"/>
  <c r="CO70" i="8" s="1"/>
  <c r="BZ70" i="8"/>
  <c r="CA70" i="8" s="1"/>
  <c r="BN70" i="8"/>
  <c r="BL70" i="8"/>
  <c r="BM70" i="8" s="1"/>
  <c r="AX70" i="8"/>
  <c r="AY70" i="8" s="1"/>
  <c r="AJ70" i="8"/>
  <c r="AK70" i="8" s="1"/>
  <c r="V70" i="8"/>
  <c r="W70" i="8" s="1"/>
  <c r="J70" i="8"/>
  <c r="H70" i="8"/>
  <c r="I70" i="8" s="1"/>
  <c r="ED69" i="8"/>
  <c r="EE69" i="8" s="1"/>
  <c r="DR69" i="8"/>
  <c r="DP69" i="8"/>
  <c r="DQ69" i="8" s="1"/>
  <c r="DB69" i="8"/>
  <c r="DC69" i="8" s="1"/>
  <c r="CP69" i="8"/>
  <c r="CN69" i="8"/>
  <c r="CO69" i="8" s="1"/>
  <c r="BZ69" i="8"/>
  <c r="CA69" i="8" s="1"/>
  <c r="BN69" i="8"/>
  <c r="BL69" i="8"/>
  <c r="BM69" i="8" s="1"/>
  <c r="AX69" i="8"/>
  <c r="AY69" i="8" s="1"/>
  <c r="AJ69" i="8"/>
  <c r="AK69" i="8" s="1"/>
  <c r="V69" i="8"/>
  <c r="W69" i="8" s="1"/>
  <c r="J69" i="8"/>
  <c r="H69" i="8"/>
  <c r="I69" i="8" s="1"/>
  <c r="ED68" i="8"/>
  <c r="EE68" i="8" s="1"/>
  <c r="DX68" i="8"/>
  <c r="DR68" i="8"/>
  <c r="DP68" i="8"/>
  <c r="DQ68" i="8" s="1"/>
  <c r="DJ68" i="8"/>
  <c r="DB68" i="8"/>
  <c r="DC68" i="8" s="1"/>
  <c r="CV68" i="8"/>
  <c r="CP68" i="8"/>
  <c r="CN68" i="8"/>
  <c r="CO68" i="8" s="1"/>
  <c r="CH68" i="8"/>
  <c r="BZ68" i="8"/>
  <c r="CA68" i="8" s="1"/>
  <c r="BT68" i="8"/>
  <c r="BN68" i="8"/>
  <c r="BL68" i="8"/>
  <c r="BM68" i="8" s="1"/>
  <c r="BF68" i="8"/>
  <c r="AX68" i="8"/>
  <c r="AY68" i="8" s="1"/>
  <c r="AR68" i="8"/>
  <c r="AJ68" i="8"/>
  <c r="AK68" i="8" s="1"/>
  <c r="AD68" i="8"/>
  <c r="V68" i="8"/>
  <c r="W68" i="8" s="1"/>
  <c r="P68" i="8"/>
  <c r="J68" i="8"/>
  <c r="H68" i="8"/>
  <c r="I68" i="8" s="1"/>
  <c r="B68" i="8"/>
  <c r="ED67" i="8"/>
  <c r="EE67" i="8" s="1"/>
  <c r="DX67" i="8"/>
  <c r="DR67" i="8"/>
  <c r="DP67" i="8"/>
  <c r="DQ67" i="8" s="1"/>
  <c r="DB67" i="8"/>
  <c r="DC67" i="8" s="1"/>
  <c r="CP67" i="8"/>
  <c r="CN67" i="8"/>
  <c r="CO67" i="8" s="1"/>
  <c r="BZ67" i="8"/>
  <c r="CA67" i="8" s="1"/>
  <c r="BN67" i="8"/>
  <c r="BL67" i="8"/>
  <c r="BM67" i="8" s="1"/>
  <c r="AX67" i="8"/>
  <c r="AY67" i="8" s="1"/>
  <c r="AJ67" i="8"/>
  <c r="AK67" i="8" s="1"/>
  <c r="V67" i="8"/>
  <c r="W67" i="8" s="1"/>
  <c r="J67" i="8"/>
  <c r="H67" i="8"/>
  <c r="I67" i="8" s="1"/>
  <c r="ED66" i="8"/>
  <c r="EE66" i="8" s="1"/>
  <c r="DR66" i="8"/>
  <c r="DP66" i="8"/>
  <c r="DQ66" i="8" s="1"/>
  <c r="DB66" i="8"/>
  <c r="DC66" i="8" s="1"/>
  <c r="CP66" i="8"/>
  <c r="CN66" i="8"/>
  <c r="CO66" i="8" s="1"/>
  <c r="BZ66" i="8"/>
  <c r="CA66" i="8" s="1"/>
  <c r="BN66" i="8"/>
  <c r="BL66" i="8"/>
  <c r="BM66" i="8" s="1"/>
  <c r="AX66" i="8"/>
  <c r="AY66" i="8" s="1"/>
  <c r="AJ66" i="8"/>
  <c r="AK66" i="8" s="1"/>
  <c r="V66" i="8"/>
  <c r="W66" i="8" s="1"/>
  <c r="J66" i="8"/>
  <c r="H66" i="8"/>
  <c r="I66" i="8" s="1"/>
  <c r="ED65" i="8"/>
  <c r="EE65" i="8" s="1"/>
  <c r="DR65" i="8"/>
  <c r="DP65" i="8"/>
  <c r="DQ65" i="8" s="1"/>
  <c r="DB65" i="8"/>
  <c r="DC65" i="8" s="1"/>
  <c r="CN65" i="8"/>
  <c r="CO65" i="8" s="1"/>
  <c r="BZ65" i="8"/>
  <c r="CA65" i="8" s="1"/>
  <c r="BN65" i="8"/>
  <c r="BL65" i="8"/>
  <c r="BM65" i="8" s="1"/>
  <c r="AX65" i="8"/>
  <c r="AY65" i="8" s="1"/>
  <c r="AJ65" i="8"/>
  <c r="AK65" i="8" s="1"/>
  <c r="V65" i="8"/>
  <c r="W65" i="8" s="1"/>
  <c r="J65" i="8"/>
  <c r="H65" i="8"/>
  <c r="I65" i="8" s="1"/>
  <c r="ED64" i="8"/>
  <c r="EE64" i="8" s="1"/>
  <c r="DX64" i="8"/>
  <c r="DR64" i="8"/>
  <c r="DP64" i="8"/>
  <c r="DQ64" i="8" s="1"/>
  <c r="DJ64" i="8"/>
  <c r="DB64" i="8"/>
  <c r="DC64" i="8" s="1"/>
  <c r="CV64" i="8"/>
  <c r="CP64" i="8"/>
  <c r="CN64" i="8"/>
  <c r="CO64" i="8" s="1"/>
  <c r="CH64" i="8"/>
  <c r="BZ64" i="8"/>
  <c r="CA64" i="8" s="1"/>
  <c r="BT64" i="8"/>
  <c r="BN64" i="8"/>
  <c r="BL64" i="8"/>
  <c r="BM64" i="8" s="1"/>
  <c r="BF64" i="8"/>
  <c r="AX64" i="8"/>
  <c r="AY64" i="8" s="1"/>
  <c r="AR64" i="8"/>
  <c r="AJ64" i="8"/>
  <c r="AK64" i="8" s="1"/>
  <c r="AD64" i="8"/>
  <c r="V64" i="8"/>
  <c r="W64" i="8" s="1"/>
  <c r="P64" i="8"/>
  <c r="J64" i="8"/>
  <c r="H64" i="8"/>
  <c r="I64" i="8" s="1"/>
  <c r="B64" i="8"/>
  <c r="EI63" i="8"/>
  <c r="EF63" i="8"/>
  <c r="ED63" i="8"/>
  <c r="EE63" i="8" s="1"/>
  <c r="DU63" i="8"/>
  <c r="DR63" i="8"/>
  <c r="DP63" i="8"/>
  <c r="DQ63" i="8" s="1"/>
  <c r="DG63" i="8"/>
  <c r="DB63" i="8"/>
  <c r="DC63" i="8" s="1"/>
  <c r="CS63" i="8"/>
  <c r="CN63" i="8"/>
  <c r="CO63" i="8" s="1"/>
  <c r="CE63" i="8"/>
  <c r="CB63" i="8"/>
  <c r="BZ63" i="8"/>
  <c r="CA63" i="8" s="1"/>
  <c r="BQ63" i="8"/>
  <c r="BN63" i="8"/>
  <c r="BL63" i="8"/>
  <c r="BM63" i="8" s="1"/>
  <c r="BC63" i="8"/>
  <c r="AX63" i="8"/>
  <c r="AY63" i="8" s="1"/>
  <c r="AO63" i="8"/>
  <c r="AJ63" i="8"/>
  <c r="AK63" i="8" s="1"/>
  <c r="AA63" i="8"/>
  <c r="X63" i="8"/>
  <c r="V63" i="8"/>
  <c r="W63" i="8" s="1"/>
  <c r="M63" i="8"/>
  <c r="J63" i="8"/>
  <c r="H63" i="8"/>
  <c r="I63" i="8" s="1"/>
  <c r="EE61" i="8"/>
  <c r="DR61" i="8"/>
  <c r="DQ61" i="8"/>
  <c r="DC61" i="8"/>
  <c r="CO61" i="8"/>
  <c r="CA61" i="8"/>
  <c r="BN61" i="8"/>
  <c r="BM61" i="8"/>
  <c r="AY61" i="8"/>
  <c r="AL61" i="8"/>
  <c r="AK61" i="8"/>
  <c r="W61" i="8"/>
  <c r="J61" i="8"/>
  <c r="I61" i="8"/>
  <c r="EE60" i="8"/>
  <c r="DX60" i="8"/>
  <c r="DR60" i="8"/>
  <c r="DQ60" i="8"/>
  <c r="DJ60" i="8"/>
  <c r="DC60" i="8"/>
  <c r="CV60" i="8"/>
  <c r="CO60" i="8"/>
  <c r="CH60" i="8"/>
  <c r="CA60" i="8"/>
  <c r="BT60" i="8"/>
  <c r="BN60" i="8"/>
  <c r="BM60" i="8"/>
  <c r="BF60" i="8"/>
  <c r="AY60" i="8"/>
  <c r="AR60" i="8"/>
  <c r="AK60" i="8"/>
  <c r="AD60" i="8"/>
  <c r="W60" i="8"/>
  <c r="P60" i="8"/>
  <c r="J60" i="8"/>
  <c r="I60" i="8"/>
  <c r="EE59" i="8"/>
  <c r="DX59" i="8"/>
  <c r="DR59" i="8"/>
  <c r="DQ59" i="8"/>
  <c r="DJ59" i="8"/>
  <c r="DD59" i="8"/>
  <c r="DC59" i="8"/>
  <c r="CV59" i="8"/>
  <c r="CO59" i="8"/>
  <c r="CH59" i="8"/>
  <c r="CA59" i="8"/>
  <c r="BT59" i="8"/>
  <c r="BN59" i="8"/>
  <c r="BM59" i="8"/>
  <c r="BF59" i="8"/>
  <c r="AZ59" i="8"/>
  <c r="AY59" i="8"/>
  <c r="AR59" i="8"/>
  <c r="AL59" i="8"/>
  <c r="AK59" i="8"/>
  <c r="AD59" i="8"/>
  <c r="W59" i="8"/>
  <c r="P59" i="8"/>
  <c r="J59" i="8"/>
  <c r="I59" i="8"/>
  <c r="EE58" i="8"/>
  <c r="DX58" i="8"/>
  <c r="DR58" i="8"/>
  <c r="DQ58" i="8"/>
  <c r="DJ58" i="8"/>
  <c r="DC58" i="8"/>
  <c r="CV58" i="8"/>
  <c r="CO58" i="8"/>
  <c r="CH58" i="8"/>
  <c r="CA58" i="8"/>
  <c r="BT58" i="8"/>
  <c r="BN58" i="8"/>
  <c r="BM58" i="8"/>
  <c r="BF58" i="8"/>
  <c r="AY58" i="8"/>
  <c r="AR58" i="8"/>
  <c r="AL58" i="8"/>
  <c r="AK58" i="8"/>
  <c r="AD58" i="8"/>
  <c r="W58" i="8"/>
  <c r="P58" i="8"/>
  <c r="J58" i="8"/>
  <c r="I58" i="8"/>
  <c r="EF57" i="8"/>
  <c r="EE57" i="8"/>
  <c r="DX57" i="8"/>
  <c r="DR57" i="8"/>
  <c r="DQ57" i="8"/>
  <c r="DJ57" i="8"/>
  <c r="DC57" i="8"/>
  <c r="CV57" i="8"/>
  <c r="CP57" i="8"/>
  <c r="CO57" i="8"/>
  <c r="CH57" i="8"/>
  <c r="CB57" i="8"/>
  <c r="CA57" i="8"/>
  <c r="BT57" i="8"/>
  <c r="BN57" i="8"/>
  <c r="BM57" i="8"/>
  <c r="BF57" i="8"/>
  <c r="AY57" i="8"/>
  <c r="AR57" i="8"/>
  <c r="AK57" i="8"/>
  <c r="AD57" i="8"/>
  <c r="X57" i="8"/>
  <c r="W57" i="8"/>
  <c r="P57" i="8"/>
  <c r="J57" i="8"/>
  <c r="I57" i="8"/>
  <c r="EE56" i="8"/>
  <c r="DX56" i="8"/>
  <c r="DR56" i="8"/>
  <c r="DQ56" i="8"/>
  <c r="DJ56" i="8"/>
  <c r="DC56" i="8"/>
  <c r="CV56" i="8"/>
  <c r="CP56" i="8"/>
  <c r="CO56" i="8"/>
  <c r="CH56" i="8"/>
  <c r="CA56" i="8"/>
  <c r="BT56" i="8"/>
  <c r="BN56" i="8"/>
  <c r="BM56" i="8"/>
  <c r="BF56" i="8"/>
  <c r="AY56" i="8"/>
  <c r="AR56" i="8"/>
  <c r="AK56" i="8"/>
  <c r="AD56" i="8"/>
  <c r="W56" i="8"/>
  <c r="P56" i="8"/>
  <c r="J56" i="8"/>
  <c r="I56" i="8"/>
  <c r="EF55" i="8"/>
  <c r="EE55" i="8"/>
  <c r="DX55" i="8"/>
  <c r="DR55" i="8"/>
  <c r="DQ55" i="8"/>
  <c r="DJ55" i="8"/>
  <c r="DD55" i="8"/>
  <c r="DC55" i="8"/>
  <c r="CV55" i="8"/>
  <c r="CO55" i="8"/>
  <c r="CH55" i="8"/>
  <c r="CB55" i="8"/>
  <c r="CA55" i="8"/>
  <c r="BT55" i="8"/>
  <c r="BN55" i="8"/>
  <c r="BM55" i="8"/>
  <c r="BF55" i="8"/>
  <c r="AZ55" i="8"/>
  <c r="AY55" i="8"/>
  <c r="AR55" i="8"/>
  <c r="AL55" i="8"/>
  <c r="AK55" i="8"/>
  <c r="AD55" i="8"/>
  <c r="X55" i="8"/>
  <c r="W55" i="8"/>
  <c r="P55" i="8"/>
  <c r="J55" i="8"/>
  <c r="I55" i="8"/>
  <c r="EE54" i="8"/>
  <c r="DX54" i="8"/>
  <c r="DR54" i="8"/>
  <c r="DQ54" i="8"/>
  <c r="DJ54" i="8"/>
  <c r="DC54" i="8"/>
  <c r="CV54" i="8"/>
  <c r="CO54" i="8"/>
  <c r="CH54" i="8"/>
  <c r="CA54" i="8"/>
  <c r="BT54" i="8"/>
  <c r="BN54" i="8"/>
  <c r="BM54" i="8"/>
  <c r="BF54" i="8"/>
  <c r="AY54" i="8"/>
  <c r="AR54" i="8"/>
  <c r="AL54" i="8"/>
  <c r="AK54" i="8"/>
  <c r="AD54" i="8"/>
  <c r="W54" i="8"/>
  <c r="P54" i="8"/>
  <c r="J54" i="8"/>
  <c r="I54" i="8"/>
  <c r="EF53" i="8"/>
  <c r="EE53" i="8"/>
  <c r="DX53" i="8"/>
  <c r="DR53" i="8"/>
  <c r="DQ53" i="8"/>
  <c r="DJ53" i="8"/>
  <c r="DD53" i="8"/>
  <c r="DC53" i="8"/>
  <c r="CV53" i="8"/>
  <c r="CP53" i="8"/>
  <c r="CO53" i="8"/>
  <c r="CH53" i="8"/>
  <c r="CB53" i="8"/>
  <c r="CA53" i="8"/>
  <c r="BT53" i="8"/>
  <c r="BN53" i="8"/>
  <c r="BM53" i="8"/>
  <c r="BF53" i="8"/>
  <c r="AZ53" i="8"/>
  <c r="AY53" i="8"/>
  <c r="AR53" i="8"/>
  <c r="AK53" i="8"/>
  <c r="AD53" i="8"/>
  <c r="X53" i="8"/>
  <c r="W53" i="8"/>
  <c r="P53" i="8"/>
  <c r="J53" i="8"/>
  <c r="I53" i="8"/>
  <c r="EE52" i="8"/>
  <c r="DR52" i="8"/>
  <c r="DQ52" i="8"/>
  <c r="DC52" i="8"/>
  <c r="CP52" i="8"/>
  <c r="CO52" i="8"/>
  <c r="CA52" i="8"/>
  <c r="BN52" i="8"/>
  <c r="BM52" i="8"/>
  <c r="AY52" i="8"/>
  <c r="AK52" i="8"/>
  <c r="W52" i="8"/>
  <c r="J52" i="8"/>
  <c r="I52" i="8"/>
  <c r="EE51" i="8"/>
  <c r="DR51" i="8"/>
  <c r="DQ51" i="8"/>
  <c r="DC51" i="8"/>
  <c r="CP51" i="8"/>
  <c r="CO51" i="8"/>
  <c r="CA51" i="8"/>
  <c r="BN51" i="8"/>
  <c r="BM51" i="8"/>
  <c r="AY51" i="8"/>
  <c r="AK51" i="8"/>
  <c r="W51" i="8"/>
  <c r="J51" i="8"/>
  <c r="I51" i="8"/>
  <c r="EE50" i="8"/>
  <c r="DR50" i="8"/>
  <c r="DQ50" i="8"/>
  <c r="DC50" i="8"/>
  <c r="CO50" i="8"/>
  <c r="CA50" i="8"/>
  <c r="BN50" i="8"/>
  <c r="BM50" i="8"/>
  <c r="AY50" i="8"/>
  <c r="AK50" i="8"/>
  <c r="W50" i="8"/>
  <c r="J50" i="8"/>
  <c r="I50" i="8"/>
  <c r="EE49" i="8"/>
  <c r="DR49" i="8"/>
  <c r="DQ49" i="8"/>
  <c r="DC49" i="8"/>
  <c r="CO49" i="8"/>
  <c r="CA49" i="8"/>
  <c r="BN49" i="8"/>
  <c r="BM49" i="8"/>
  <c r="AY49" i="8"/>
  <c r="AK49" i="8"/>
  <c r="W49" i="8"/>
  <c r="J49" i="8"/>
  <c r="I49" i="8"/>
  <c r="EE48" i="8"/>
  <c r="DR48" i="8"/>
  <c r="DQ48" i="8"/>
  <c r="DC48" i="8"/>
  <c r="CO48" i="8"/>
  <c r="CA48" i="8"/>
  <c r="BN48" i="8"/>
  <c r="BM48" i="8"/>
  <c r="AY48" i="8"/>
  <c r="AK48" i="8"/>
  <c r="W48" i="8"/>
  <c r="J48" i="8"/>
  <c r="I48" i="8"/>
  <c r="EE47" i="8"/>
  <c r="DR47" i="8"/>
  <c r="DQ47" i="8"/>
  <c r="DC47" i="8"/>
  <c r="CO47" i="8"/>
  <c r="CA47" i="8"/>
  <c r="BN47" i="8"/>
  <c r="BM47" i="8"/>
  <c r="AY47" i="8"/>
  <c r="AL47" i="8"/>
  <c r="AK47" i="8"/>
  <c r="W47" i="8"/>
  <c r="J47" i="8"/>
  <c r="I47" i="8"/>
  <c r="EE46" i="8"/>
  <c r="DR46" i="8"/>
  <c r="DQ46" i="8"/>
  <c r="DC46" i="8"/>
  <c r="CP46" i="8"/>
  <c r="CO46" i="8"/>
  <c r="CA46" i="8"/>
  <c r="BN46" i="8"/>
  <c r="BM46" i="8"/>
  <c r="AY46" i="8"/>
  <c r="AL46" i="8"/>
  <c r="AK46" i="8"/>
  <c r="W46" i="8"/>
  <c r="J46" i="8"/>
  <c r="I46" i="8"/>
  <c r="EE45" i="8"/>
  <c r="DR45" i="8"/>
  <c r="DQ45" i="8"/>
  <c r="DC45" i="8"/>
  <c r="CP45" i="8"/>
  <c r="CO45" i="8"/>
  <c r="CA45" i="8"/>
  <c r="BN45" i="8"/>
  <c r="BM45" i="8"/>
  <c r="AY45" i="8"/>
  <c r="AL45" i="8"/>
  <c r="AK45" i="8"/>
  <c r="W45" i="8"/>
  <c r="J45" i="8"/>
  <c r="I45" i="8"/>
  <c r="EE43" i="8"/>
  <c r="DR43" i="8"/>
  <c r="DQ43" i="8"/>
  <c r="DC43" i="8"/>
  <c r="CP43" i="8"/>
  <c r="CO43" i="8"/>
  <c r="CA43" i="8"/>
  <c r="BN43" i="8"/>
  <c r="BM43" i="8"/>
  <c r="AZ43" i="8"/>
  <c r="AY43" i="8"/>
  <c r="AL43" i="8"/>
  <c r="AK43" i="8"/>
  <c r="X43" i="8"/>
  <c r="W43" i="8"/>
  <c r="J43" i="8"/>
  <c r="I43" i="8"/>
  <c r="EF42" i="8"/>
  <c r="EE42" i="8"/>
  <c r="DR42" i="8"/>
  <c r="DQ42" i="8"/>
  <c r="DD42" i="8"/>
  <c r="DC42" i="8"/>
  <c r="CO42" i="8"/>
  <c r="CB42" i="8"/>
  <c r="CA42" i="8"/>
  <c r="BN42" i="8"/>
  <c r="BM42" i="8"/>
  <c r="AZ42" i="8"/>
  <c r="AY42" i="8"/>
  <c r="AK42" i="8"/>
  <c r="X42" i="8"/>
  <c r="W42" i="8"/>
  <c r="J42" i="8"/>
  <c r="I42" i="8"/>
  <c r="EF41" i="8"/>
  <c r="EE41" i="8"/>
  <c r="DR41" i="8"/>
  <c r="DQ41" i="8"/>
  <c r="DD41" i="8"/>
  <c r="DC41" i="8"/>
  <c r="CP41" i="8"/>
  <c r="CO41" i="8"/>
  <c r="CB41" i="8"/>
  <c r="CA41" i="8"/>
  <c r="BN41" i="8"/>
  <c r="BM41" i="8"/>
  <c r="AZ41" i="8"/>
  <c r="AY41" i="8"/>
  <c r="AL41" i="8"/>
  <c r="AK41" i="8"/>
  <c r="X41" i="8"/>
  <c r="W41" i="8"/>
  <c r="J41" i="8"/>
  <c r="I41" i="8"/>
  <c r="EF40" i="8"/>
  <c r="EE40" i="8"/>
  <c r="DR40" i="8"/>
  <c r="DQ40" i="8"/>
  <c r="DD40" i="8"/>
  <c r="DC40" i="8"/>
  <c r="CP40" i="8"/>
  <c r="CO40" i="8"/>
  <c r="CB40" i="8"/>
  <c r="CA40" i="8"/>
  <c r="BN40" i="8"/>
  <c r="BM40" i="8"/>
  <c r="AZ40" i="8"/>
  <c r="AY40" i="8"/>
  <c r="AL40" i="8"/>
  <c r="AK40" i="8"/>
  <c r="X40" i="8"/>
  <c r="W40" i="8"/>
  <c r="J40" i="8"/>
  <c r="I40" i="8"/>
  <c r="EF39" i="8"/>
  <c r="EE39" i="8"/>
  <c r="DR39" i="8"/>
  <c r="DQ39" i="8"/>
  <c r="DD39" i="8"/>
  <c r="DC39" i="8"/>
  <c r="CP39" i="8"/>
  <c r="CO39" i="8"/>
  <c r="CB39" i="8"/>
  <c r="CA39" i="8"/>
  <c r="BN39" i="8"/>
  <c r="BM39" i="8"/>
  <c r="AZ39" i="8"/>
  <c r="AY39" i="8"/>
  <c r="AL39" i="8"/>
  <c r="AK39" i="8"/>
  <c r="X39" i="8"/>
  <c r="W39" i="8"/>
  <c r="J39" i="8"/>
  <c r="I39" i="8"/>
  <c r="EF38" i="8"/>
  <c r="EE38" i="8"/>
  <c r="DR38" i="8"/>
  <c r="DQ38" i="8"/>
  <c r="DD38" i="8"/>
  <c r="DC38" i="8"/>
  <c r="CP38" i="8"/>
  <c r="CO38" i="8"/>
  <c r="CB38" i="8"/>
  <c r="CA38" i="8"/>
  <c r="BN38" i="8"/>
  <c r="BM38" i="8"/>
  <c r="AZ38" i="8"/>
  <c r="AY38" i="8"/>
  <c r="AL38" i="8"/>
  <c r="AK38" i="8"/>
  <c r="X38" i="8"/>
  <c r="W38" i="8"/>
  <c r="J38" i="8"/>
  <c r="I38" i="8"/>
  <c r="EF37" i="8"/>
  <c r="EE37" i="8"/>
  <c r="DR37" i="8"/>
  <c r="DQ37" i="8"/>
  <c r="DD37" i="8"/>
  <c r="DC37" i="8"/>
  <c r="CP37" i="8"/>
  <c r="CO37" i="8"/>
  <c r="CB37" i="8"/>
  <c r="CA37" i="8"/>
  <c r="BN37" i="8"/>
  <c r="BM37" i="8"/>
  <c r="AZ37" i="8"/>
  <c r="AY37" i="8"/>
  <c r="AL37" i="8"/>
  <c r="AK37" i="8"/>
  <c r="X37" i="8"/>
  <c r="W37" i="8"/>
  <c r="J37" i="8"/>
  <c r="I37" i="8"/>
  <c r="EF35" i="8"/>
  <c r="EE35" i="8"/>
  <c r="DR35" i="8"/>
  <c r="DQ35" i="8"/>
  <c r="DD35" i="8"/>
  <c r="DC35" i="8"/>
  <c r="CP35" i="8"/>
  <c r="CO35" i="8"/>
  <c r="CB35" i="8"/>
  <c r="CA35" i="8"/>
  <c r="BN35" i="8"/>
  <c r="BM35" i="8"/>
  <c r="AZ35" i="8"/>
  <c r="AY35" i="8"/>
  <c r="AL35" i="8"/>
  <c r="AK35" i="8"/>
  <c r="X35" i="8"/>
  <c r="W35" i="8"/>
  <c r="J35" i="8"/>
  <c r="I35" i="8"/>
  <c r="EF34" i="8"/>
  <c r="EE34" i="8"/>
  <c r="DR34" i="8"/>
  <c r="DQ34" i="8"/>
  <c r="DD34" i="8"/>
  <c r="DC34" i="8"/>
  <c r="CP34" i="8"/>
  <c r="CO34" i="8"/>
  <c r="CB34" i="8"/>
  <c r="CA34" i="8"/>
  <c r="BN34" i="8"/>
  <c r="BM34" i="8"/>
  <c r="AZ34" i="8"/>
  <c r="AY34" i="8"/>
  <c r="AL34" i="8"/>
  <c r="AK34" i="8"/>
  <c r="X34" i="8"/>
  <c r="W34" i="8"/>
  <c r="J34" i="8"/>
  <c r="I34" i="8"/>
  <c r="EF33" i="8"/>
  <c r="EE33" i="8"/>
  <c r="DR33" i="8"/>
  <c r="DQ33" i="8"/>
  <c r="DD33" i="8"/>
  <c r="DC33" i="8"/>
  <c r="CP33" i="8"/>
  <c r="CO33" i="8"/>
  <c r="CB33" i="8"/>
  <c r="CA33" i="8"/>
  <c r="BN33" i="8"/>
  <c r="BM33" i="8"/>
  <c r="AZ33" i="8"/>
  <c r="AY33" i="8"/>
  <c r="AL33" i="8"/>
  <c r="AK33" i="8"/>
  <c r="X33" i="8"/>
  <c r="W33" i="8"/>
  <c r="J33" i="8"/>
  <c r="I33" i="8"/>
  <c r="DY31" i="8"/>
  <c r="DK31" i="8"/>
  <c r="CW31" i="8"/>
  <c r="CI31" i="8"/>
  <c r="BU31" i="8"/>
  <c r="BG31" i="8"/>
  <c r="AS31" i="8"/>
  <c r="AE31" i="8"/>
  <c r="Q31" i="8"/>
  <c r="C31" i="8"/>
  <c r="DY30" i="8"/>
  <c r="DK30" i="8"/>
  <c r="CW30" i="8"/>
  <c r="CI30" i="8"/>
  <c r="BU30" i="8"/>
  <c r="BG30" i="8"/>
  <c r="AS30" i="8"/>
  <c r="AE30" i="8"/>
  <c r="Q30" i="8"/>
  <c r="C30" i="8"/>
  <c r="DY29" i="8"/>
  <c r="DK29" i="8"/>
  <c r="CW29" i="8"/>
  <c r="CI29" i="8"/>
  <c r="BU29" i="8"/>
  <c r="BG29" i="8"/>
  <c r="AS29" i="8"/>
  <c r="AE29" i="8"/>
  <c r="Q29" i="8"/>
  <c r="C29" i="8"/>
  <c r="DY28" i="8"/>
  <c r="DK28" i="8"/>
  <c r="CW28" i="8"/>
  <c r="CI28" i="8"/>
  <c r="BU28" i="8"/>
  <c r="BG28" i="8"/>
  <c r="AS28" i="8"/>
  <c r="AE28" i="8"/>
  <c r="Q28" i="8"/>
  <c r="C28" i="8"/>
  <c r="DY27" i="8"/>
  <c r="DK27" i="8"/>
  <c r="CW27" i="8"/>
  <c r="CI27" i="8"/>
  <c r="BU27" i="8"/>
  <c r="BG27" i="8"/>
  <c r="AS27" i="8"/>
  <c r="AE27" i="8"/>
  <c r="Q27" i="8"/>
  <c r="C27" i="8"/>
  <c r="DY26" i="8"/>
  <c r="DK26" i="8"/>
  <c r="CW26" i="8"/>
  <c r="CI26" i="8"/>
  <c r="BU26" i="8"/>
  <c r="BY24" i="8" s="1"/>
  <c r="BY26" i="8" s="1"/>
  <c r="BZ5" i="8" s="1"/>
  <c r="BG26" i="8"/>
  <c r="AS26" i="8"/>
  <c r="AE26" i="8"/>
  <c r="Q26" i="8"/>
  <c r="C26" i="8"/>
  <c r="DY25" i="8"/>
  <c r="DK25" i="8"/>
  <c r="CW25" i="8"/>
  <c r="CI25" i="8"/>
  <c r="BU25" i="8"/>
  <c r="BG25" i="8"/>
  <c r="AS25" i="8"/>
  <c r="AE25" i="8"/>
  <c r="Q25" i="8"/>
  <c r="C25" i="8"/>
  <c r="EF24" i="8"/>
  <c r="EB24" i="8"/>
  <c r="DR24" i="8"/>
  <c r="DN24" i="8"/>
  <c r="DD24" i="8"/>
  <c r="CZ24" i="8"/>
  <c r="CP24" i="8"/>
  <c r="CL24" i="8"/>
  <c r="CB24" i="8"/>
  <c r="BX24" i="8"/>
  <c r="BN24" i="8"/>
  <c r="BJ24" i="8"/>
  <c r="AZ24" i="8"/>
  <c r="AV24" i="8"/>
  <c r="AL24" i="8"/>
  <c r="AH24" i="8"/>
  <c r="X24" i="8"/>
  <c r="T24" i="8"/>
  <c r="J24" i="8"/>
  <c r="F24" i="8"/>
  <c r="EC22" i="8"/>
  <c r="DO22" i="8"/>
  <c r="DA22" i="8"/>
  <c r="CM22" i="8"/>
  <c r="BY22" i="8"/>
  <c r="BK22" i="8"/>
  <c r="AW22" i="8"/>
  <c r="AI22" i="8"/>
  <c r="U22" i="8"/>
  <c r="G22" i="8"/>
  <c r="EF21" i="8"/>
  <c r="DR21" i="8"/>
  <c r="DD21" i="8"/>
  <c r="CP21" i="8"/>
  <c r="CB21" i="8"/>
  <c r="BN21" i="8"/>
  <c r="AZ21" i="8"/>
  <c r="AL21" i="8"/>
  <c r="X21" i="8"/>
  <c r="J21" i="8"/>
  <c r="EF20" i="8"/>
  <c r="EE20" i="8"/>
  <c r="DR20" i="8"/>
  <c r="DQ20" i="8"/>
  <c r="DD20" i="8"/>
  <c r="DC20" i="8"/>
  <c r="CP20" i="8"/>
  <c r="CO20" i="8"/>
  <c r="CB20" i="8"/>
  <c r="CA20" i="8"/>
  <c r="BN20" i="8"/>
  <c r="BM20" i="8"/>
  <c r="AZ20" i="8"/>
  <c r="AY20" i="8"/>
  <c r="AL20" i="8"/>
  <c r="AK20" i="8"/>
  <c r="X20" i="8"/>
  <c r="W20" i="8"/>
  <c r="J20" i="8"/>
  <c r="I20" i="8"/>
  <c r="EF19" i="8"/>
  <c r="DR19" i="8"/>
  <c r="DD19" i="8"/>
  <c r="CP19" i="8"/>
  <c r="CB19" i="8"/>
  <c r="BN19" i="8"/>
  <c r="AZ19" i="8"/>
  <c r="AL19" i="8"/>
  <c r="X19" i="8"/>
  <c r="J19" i="8"/>
  <c r="EF18" i="8"/>
  <c r="EE18" i="8"/>
  <c r="DR18" i="8"/>
  <c r="DQ18" i="8"/>
  <c r="DD18" i="8"/>
  <c r="DC18" i="8"/>
  <c r="CP18" i="8"/>
  <c r="CO18" i="8"/>
  <c r="CB18" i="8"/>
  <c r="CA18" i="8"/>
  <c r="BN18" i="8"/>
  <c r="BM18" i="8"/>
  <c r="AZ18" i="8"/>
  <c r="AY18" i="8"/>
  <c r="AL18" i="8"/>
  <c r="AK18" i="8"/>
  <c r="X18" i="8"/>
  <c r="W18" i="8"/>
  <c r="J18" i="8"/>
  <c r="I18" i="8"/>
  <c r="EF17" i="8"/>
  <c r="DY17" i="8"/>
  <c r="DY19" i="8" s="1"/>
  <c r="EC19" i="8" s="1"/>
  <c r="EE19" i="8" s="1"/>
  <c r="DR17" i="8"/>
  <c r="DK17" i="8"/>
  <c r="DO17" i="8" s="1"/>
  <c r="DQ17" i="8" s="1"/>
  <c r="DD17" i="8"/>
  <c r="CW17" i="8"/>
  <c r="CW19" i="8" s="1"/>
  <c r="DA19" i="8" s="1"/>
  <c r="DC19" i="8" s="1"/>
  <c r="CP17" i="8"/>
  <c r="CI17" i="8"/>
  <c r="CM17" i="8" s="1"/>
  <c r="CO17" i="8" s="1"/>
  <c r="CB17" i="8"/>
  <c r="BU17" i="8"/>
  <c r="BN17" i="8"/>
  <c r="BG17" i="8"/>
  <c r="BK17" i="8" s="1"/>
  <c r="BM17" i="8" s="1"/>
  <c r="AZ17" i="8"/>
  <c r="AS17" i="8"/>
  <c r="AS19" i="8" s="1"/>
  <c r="AW19" i="8" s="1"/>
  <c r="AY19" i="8" s="1"/>
  <c r="AL17" i="8"/>
  <c r="AE17" i="8"/>
  <c r="AI17" i="8" s="1"/>
  <c r="AK17" i="8" s="1"/>
  <c r="X17" i="8"/>
  <c r="Q17" i="8"/>
  <c r="Q19" i="8" s="1"/>
  <c r="U19" i="8" s="1"/>
  <c r="W19" i="8" s="1"/>
  <c r="J17" i="8"/>
  <c r="C17" i="8"/>
  <c r="G17" i="8" s="1"/>
  <c r="I17" i="8" s="1"/>
  <c r="EF14" i="8"/>
  <c r="DR14" i="8"/>
  <c r="DD14" i="8"/>
  <c r="CP14" i="8"/>
  <c r="CB14" i="8"/>
  <c r="BN14" i="8"/>
  <c r="AZ14" i="8"/>
  <c r="AL14" i="8"/>
  <c r="X14" i="8"/>
  <c r="J14" i="8"/>
  <c r="EC11" i="8"/>
  <c r="EB11" i="8"/>
  <c r="DO11" i="8"/>
  <c r="DN11" i="8"/>
  <c r="DA11" i="8"/>
  <c r="CZ11" i="8"/>
  <c r="CM11" i="8"/>
  <c r="CL11" i="8"/>
  <c r="BY11" i="8"/>
  <c r="BX11" i="8"/>
  <c r="BK11" i="8"/>
  <c r="BJ11" i="8"/>
  <c r="AW11" i="8"/>
  <c r="AV11" i="8"/>
  <c r="AI11" i="8"/>
  <c r="AH11" i="8"/>
  <c r="U11" i="8"/>
  <c r="T11" i="8"/>
  <c r="G11" i="8"/>
  <c r="F11" i="8"/>
  <c r="EC10" i="8"/>
  <c r="EB10" i="8"/>
  <c r="DO10" i="8"/>
  <c r="DN10" i="8"/>
  <c r="DA10" i="8"/>
  <c r="CZ10" i="8"/>
  <c r="CM10" i="8"/>
  <c r="CL10" i="8"/>
  <c r="BY10" i="8"/>
  <c r="BX10" i="8"/>
  <c r="BK10" i="8"/>
  <c r="BJ10" i="8"/>
  <c r="AW10" i="8"/>
  <c r="AV10" i="8"/>
  <c r="AI10" i="8"/>
  <c r="AH10" i="8"/>
  <c r="U10" i="8"/>
  <c r="T10" i="8"/>
  <c r="G10" i="8"/>
  <c r="F10" i="8"/>
  <c r="EC9" i="8"/>
  <c r="EB9" i="8"/>
  <c r="DO9" i="8"/>
  <c r="DN9" i="8"/>
  <c r="DA9" i="8"/>
  <c r="CZ9" i="8"/>
  <c r="CM9" i="8"/>
  <c r="CL9" i="8"/>
  <c r="BY9" i="8"/>
  <c r="BX9" i="8"/>
  <c r="BK9" i="8"/>
  <c r="BJ9" i="8"/>
  <c r="AW9" i="8"/>
  <c r="AV9" i="8"/>
  <c r="AI9" i="8"/>
  <c r="AH9" i="8"/>
  <c r="U9" i="8"/>
  <c r="T9" i="8"/>
  <c r="G9" i="8"/>
  <c r="F9" i="8"/>
  <c r="EC8" i="8"/>
  <c r="EB8" i="8"/>
  <c r="DO8" i="8"/>
  <c r="DN8" i="8"/>
  <c r="DA8" i="8"/>
  <c r="CZ8" i="8"/>
  <c r="CM8" i="8"/>
  <c r="CL8" i="8"/>
  <c r="BY8" i="8"/>
  <c r="BX8" i="8"/>
  <c r="BK8" i="8"/>
  <c r="BJ8" i="8"/>
  <c r="AW8" i="8"/>
  <c r="AV8" i="8"/>
  <c r="AI8" i="8"/>
  <c r="AH8" i="8"/>
  <c r="U8" i="8"/>
  <c r="T8" i="8"/>
  <c r="G8" i="8"/>
  <c r="F8" i="8"/>
  <c r="EC7" i="8"/>
  <c r="EB7" i="8"/>
  <c r="DO7" i="8"/>
  <c r="DN7" i="8"/>
  <c r="DA7" i="8"/>
  <c r="CZ7" i="8"/>
  <c r="CM7" i="8"/>
  <c r="CL7" i="8"/>
  <c r="BY7" i="8"/>
  <c r="BX7" i="8"/>
  <c r="BK7" i="8"/>
  <c r="BJ7" i="8"/>
  <c r="AW7" i="8"/>
  <c r="AV7" i="8"/>
  <c r="AI7" i="8"/>
  <c r="AH7" i="8"/>
  <c r="U7" i="8"/>
  <c r="T7" i="8"/>
  <c r="G7" i="8"/>
  <c r="F7" i="8"/>
  <c r="EC6" i="8"/>
  <c r="EB6" i="8"/>
  <c r="DO6" i="8"/>
  <c r="DN6" i="8"/>
  <c r="DA6" i="8"/>
  <c r="CZ6" i="8"/>
  <c r="CM6" i="8"/>
  <c r="CL6" i="8"/>
  <c r="BY6" i="8"/>
  <c r="BX6" i="8"/>
  <c r="BK6" i="8"/>
  <c r="BJ6" i="8"/>
  <c r="AW6" i="8"/>
  <c r="AV6" i="8"/>
  <c r="AI6" i="8"/>
  <c r="AH6" i="8"/>
  <c r="U6" i="8"/>
  <c r="T6" i="8"/>
  <c r="G6" i="8"/>
  <c r="F6" i="8"/>
  <c r="EC5" i="8"/>
  <c r="EC12" i="8" s="1"/>
  <c r="EB5" i="8"/>
  <c r="EB12" i="8" s="1"/>
  <c r="DO5" i="8"/>
  <c r="DO12" i="8" s="1"/>
  <c r="DN5" i="8"/>
  <c r="DA5" i="8"/>
  <c r="CZ5" i="8"/>
  <c r="CM5" i="8"/>
  <c r="CM12" i="8" s="1"/>
  <c r="CL5" i="8"/>
  <c r="CL12" i="8" s="1"/>
  <c r="BY5" i="8"/>
  <c r="BY12" i="8" s="1"/>
  <c r="BX5" i="8"/>
  <c r="BX12" i="8" s="1"/>
  <c r="BK5" i="8"/>
  <c r="BK12" i="8" s="1"/>
  <c r="BJ5" i="8"/>
  <c r="AW5" i="8"/>
  <c r="AV5" i="8"/>
  <c r="AI5" i="8"/>
  <c r="AI12" i="8" s="1"/>
  <c r="AH5" i="8"/>
  <c r="AH12" i="8" s="1"/>
  <c r="U5" i="8"/>
  <c r="U12" i="8" s="1"/>
  <c r="T5" i="8"/>
  <c r="T12" i="8" s="1"/>
  <c r="G5" i="8"/>
  <c r="G12" i="8" s="1"/>
  <c r="F5" i="8"/>
  <c r="EF4" i="8"/>
  <c r="DR4" i="8"/>
  <c r="DD4" i="8"/>
  <c r="CP4" i="8"/>
  <c r="CB4" i="8"/>
  <c r="BN4" i="8"/>
  <c r="AZ4" i="8"/>
  <c r="AL4" i="8"/>
  <c r="X4" i="8"/>
  <c r="J4" i="8"/>
  <c r="EC2" i="8"/>
  <c r="EA2" i="8"/>
  <c r="DO2" i="8"/>
  <c r="DM2" i="8"/>
  <c r="DA2" i="8"/>
  <c r="CY2" i="8"/>
  <c r="CM2" i="8"/>
  <c r="CK2" i="8"/>
  <c r="BY2" i="8"/>
  <c r="BW2" i="8"/>
  <c r="BK2" i="8"/>
  <c r="BI2" i="8"/>
  <c r="AW2" i="8"/>
  <c r="AU2" i="8"/>
  <c r="AI2" i="8"/>
  <c r="AG2" i="8"/>
  <c r="U2" i="8"/>
  <c r="S2" i="8"/>
  <c r="G2" i="8"/>
  <c r="E2" i="8"/>
  <c r="ED126" i="7"/>
  <c r="DP126" i="7"/>
  <c r="DB126" i="7"/>
  <c r="CN126" i="7"/>
  <c r="BZ126" i="7"/>
  <c r="BL126" i="7"/>
  <c r="AX126" i="7"/>
  <c r="AJ126" i="7"/>
  <c r="V126" i="7"/>
  <c r="H126" i="7"/>
  <c r="EC125" i="7"/>
  <c r="DO125" i="7"/>
  <c r="DA125" i="7"/>
  <c r="CM125" i="7"/>
  <c r="BY125" i="7"/>
  <c r="BK125" i="7"/>
  <c r="AW125" i="7"/>
  <c r="AI125" i="7"/>
  <c r="U125" i="7"/>
  <c r="G125" i="7"/>
  <c r="EC124" i="7"/>
  <c r="DO124" i="7"/>
  <c r="DA124" i="7"/>
  <c r="CM124" i="7"/>
  <c r="BY124" i="7"/>
  <c r="BK124" i="7"/>
  <c r="AW124" i="7"/>
  <c r="AI124" i="7"/>
  <c r="U124" i="7"/>
  <c r="G124" i="7"/>
  <c r="EI122" i="7"/>
  <c r="DU122" i="7"/>
  <c r="DG122" i="7"/>
  <c r="CS122" i="7"/>
  <c r="CE122" i="7"/>
  <c r="BQ122" i="7"/>
  <c r="BC122" i="7"/>
  <c r="AO122" i="7"/>
  <c r="AA122" i="7"/>
  <c r="M122" i="7"/>
  <c r="EI120" i="7"/>
  <c r="EE120" i="7"/>
  <c r="DU120" i="7"/>
  <c r="DQ120" i="7"/>
  <c r="DG120" i="7"/>
  <c r="DC120" i="7"/>
  <c r="CS120" i="7"/>
  <c r="CO120" i="7"/>
  <c r="CE120" i="7"/>
  <c r="CA120" i="7"/>
  <c r="BQ120" i="7"/>
  <c r="BM120" i="7"/>
  <c r="BC120" i="7"/>
  <c r="AY120" i="7"/>
  <c r="AO120" i="7"/>
  <c r="AK120" i="7"/>
  <c r="AA120" i="7"/>
  <c r="W120" i="7"/>
  <c r="M120" i="7"/>
  <c r="I120" i="7"/>
  <c r="EI116" i="7"/>
  <c r="EE116" i="7"/>
  <c r="DU116" i="7"/>
  <c r="DQ116" i="7"/>
  <c r="DG116" i="7"/>
  <c r="DC116" i="7"/>
  <c r="CS116" i="7"/>
  <c r="CO116" i="7"/>
  <c r="CE116" i="7"/>
  <c r="CA116" i="7"/>
  <c r="BQ116" i="7"/>
  <c r="BM116" i="7"/>
  <c r="BC116" i="7"/>
  <c r="AY116" i="7"/>
  <c r="AO116" i="7"/>
  <c r="AK116" i="7"/>
  <c r="AA116" i="7"/>
  <c r="W116" i="7"/>
  <c r="M116" i="7"/>
  <c r="I116" i="7"/>
  <c r="ED115" i="7"/>
  <c r="DP115" i="7"/>
  <c r="DB115" i="7"/>
  <c r="CN115" i="7"/>
  <c r="BZ115" i="7"/>
  <c r="BL115" i="7"/>
  <c r="AX115" i="7"/>
  <c r="AJ115" i="7"/>
  <c r="V115" i="7"/>
  <c r="H115" i="7"/>
  <c r="ED114" i="7"/>
  <c r="DP114" i="7"/>
  <c r="DB114" i="7"/>
  <c r="CN114" i="7"/>
  <c r="BZ114" i="7"/>
  <c r="BL114" i="7"/>
  <c r="AX114" i="7"/>
  <c r="AJ114" i="7"/>
  <c r="V114" i="7"/>
  <c r="H114" i="7"/>
  <c r="EI113" i="7"/>
  <c r="EA113" i="7"/>
  <c r="EF79" i="7" s="1"/>
  <c r="DU113" i="7"/>
  <c r="DM113" i="7"/>
  <c r="DR55" i="7" s="1"/>
  <c r="DG113" i="7"/>
  <c r="CY113" i="7"/>
  <c r="DD118" i="7" s="1"/>
  <c r="CS113" i="7"/>
  <c r="CK113" i="7"/>
  <c r="CE113" i="7"/>
  <c r="BW113" i="7"/>
  <c r="CB66" i="7" s="1"/>
  <c r="BQ113" i="7"/>
  <c r="BI113" i="7"/>
  <c r="BN17" i="7" s="1"/>
  <c r="BC113" i="7"/>
  <c r="AU113" i="7"/>
  <c r="AZ118" i="7" s="1"/>
  <c r="AO113" i="7"/>
  <c r="AG113" i="7"/>
  <c r="AA113" i="7"/>
  <c r="S113" i="7"/>
  <c r="X76" i="7" s="1"/>
  <c r="M113" i="7"/>
  <c r="E113" i="7"/>
  <c r="EC111" i="7"/>
  <c r="EE111" i="7" s="1"/>
  <c r="DO111" i="7"/>
  <c r="DQ111" i="7" s="1"/>
  <c r="DA111" i="7"/>
  <c r="DC111" i="7" s="1"/>
  <c r="CM111" i="7"/>
  <c r="CO111" i="7" s="1"/>
  <c r="BY111" i="7"/>
  <c r="CA111" i="7" s="1"/>
  <c r="BK111" i="7"/>
  <c r="BM111" i="7" s="1"/>
  <c r="AW111" i="7"/>
  <c r="AY111" i="7" s="1"/>
  <c r="AI111" i="7"/>
  <c r="AK111" i="7" s="1"/>
  <c r="U111" i="7"/>
  <c r="W111" i="7" s="1"/>
  <c r="G111" i="7"/>
  <c r="I111" i="7" s="1"/>
  <c r="EC110" i="7"/>
  <c r="EI110" i="7" s="1"/>
  <c r="DO110" i="7"/>
  <c r="DU110" i="7" s="1"/>
  <c r="DA110" i="7"/>
  <c r="DG110" i="7" s="1"/>
  <c r="CM110" i="7"/>
  <c r="BY110" i="7"/>
  <c r="CE110" i="7" s="1"/>
  <c r="BK110" i="7"/>
  <c r="AW110" i="7"/>
  <c r="AI110" i="7"/>
  <c r="U110" i="7"/>
  <c r="AA110" i="7" s="1"/>
  <c r="G110" i="7"/>
  <c r="M110" i="7" s="1"/>
  <c r="EC109" i="7"/>
  <c r="EE109" i="7" s="1"/>
  <c r="DO109" i="7"/>
  <c r="DQ109" i="7" s="1"/>
  <c r="DA109" i="7"/>
  <c r="DC109" i="7" s="1"/>
  <c r="CM109" i="7"/>
  <c r="CO109" i="7" s="1"/>
  <c r="BY109" i="7"/>
  <c r="CA109" i="7" s="1"/>
  <c r="BK109" i="7"/>
  <c r="BM109" i="7" s="1"/>
  <c r="AW109" i="7"/>
  <c r="AY109" i="7" s="1"/>
  <c r="AI109" i="7"/>
  <c r="AK109" i="7" s="1"/>
  <c r="U109" i="7"/>
  <c r="W109" i="7" s="1"/>
  <c r="G109" i="7"/>
  <c r="I109" i="7" s="1"/>
  <c r="EC108" i="7"/>
  <c r="EI108" i="7" s="1"/>
  <c r="DO108" i="7"/>
  <c r="DA108" i="7"/>
  <c r="CM108" i="7"/>
  <c r="BY108" i="7"/>
  <c r="CE108" i="7" s="1"/>
  <c r="BK108" i="7"/>
  <c r="BQ108" i="7" s="1"/>
  <c r="AW108" i="7"/>
  <c r="BC108" i="7" s="1"/>
  <c r="AI108" i="7"/>
  <c r="U108" i="7"/>
  <c r="AA108" i="7" s="1"/>
  <c r="G108" i="7"/>
  <c r="EC107" i="7"/>
  <c r="EE107" i="7" s="1"/>
  <c r="DO107" i="7"/>
  <c r="DQ107" i="7" s="1"/>
  <c r="DA107" i="7"/>
  <c r="DC107" i="7" s="1"/>
  <c r="CM107" i="7"/>
  <c r="CO107" i="7" s="1"/>
  <c r="BY107" i="7"/>
  <c r="CA107" i="7" s="1"/>
  <c r="BK107" i="7"/>
  <c r="BM107" i="7" s="1"/>
  <c r="AW107" i="7"/>
  <c r="AY107" i="7" s="1"/>
  <c r="AI107" i="7"/>
  <c r="AK107" i="7" s="1"/>
  <c r="U107" i="7"/>
  <c r="W107" i="7" s="1"/>
  <c r="G107" i="7"/>
  <c r="I107" i="7" s="1"/>
  <c r="EC106" i="7"/>
  <c r="DO106" i="7"/>
  <c r="DA106" i="7"/>
  <c r="CM106" i="7"/>
  <c r="BY106" i="7"/>
  <c r="BK106" i="7"/>
  <c r="AW106" i="7"/>
  <c r="AI106" i="7"/>
  <c r="U106" i="7"/>
  <c r="G106" i="7"/>
  <c r="EE104" i="7"/>
  <c r="DQ104" i="7"/>
  <c r="DC104" i="7"/>
  <c r="CO104" i="7"/>
  <c r="CA104" i="7"/>
  <c r="BM104" i="7"/>
  <c r="AY104" i="7"/>
  <c r="AK104" i="7"/>
  <c r="W104" i="7"/>
  <c r="I104" i="7"/>
  <c r="EE103" i="7"/>
  <c r="DQ103" i="7"/>
  <c r="DC103" i="7"/>
  <c r="CO103" i="7"/>
  <c r="CA103" i="7"/>
  <c r="BM103" i="7"/>
  <c r="AY103" i="7"/>
  <c r="AK103" i="7"/>
  <c r="W103" i="7"/>
  <c r="I103" i="7"/>
  <c r="EE102" i="7"/>
  <c r="DQ102" i="7"/>
  <c r="DC102" i="7"/>
  <c r="CO102" i="7"/>
  <c r="CA102" i="7"/>
  <c r="BM102" i="7"/>
  <c r="AY102" i="7"/>
  <c r="AK102" i="7"/>
  <c r="W102" i="7"/>
  <c r="I102" i="7"/>
  <c r="EE101" i="7"/>
  <c r="DQ101" i="7"/>
  <c r="DC101" i="7"/>
  <c r="CO101" i="7"/>
  <c r="CA101" i="7"/>
  <c r="BM101" i="7"/>
  <c r="AY101" i="7"/>
  <c r="AK101" i="7"/>
  <c r="W101" i="7"/>
  <c r="I101" i="7"/>
  <c r="EE100" i="7"/>
  <c r="DQ100" i="7"/>
  <c r="DC100" i="7"/>
  <c r="CO100" i="7"/>
  <c r="CA100" i="7"/>
  <c r="BM100" i="7"/>
  <c r="AY100" i="7"/>
  <c r="AK100" i="7"/>
  <c r="W100" i="7"/>
  <c r="I100" i="7"/>
  <c r="EB98" i="7"/>
  <c r="EE98" i="7" s="1"/>
  <c r="DN98" i="7"/>
  <c r="DQ98" i="7" s="1"/>
  <c r="CZ98" i="7"/>
  <c r="DC98" i="7" s="1"/>
  <c r="CL98" i="7"/>
  <c r="CO98" i="7" s="1"/>
  <c r="BX98" i="7"/>
  <c r="CA98" i="7" s="1"/>
  <c r="BJ98" i="7"/>
  <c r="BM98" i="7" s="1"/>
  <c r="AV98" i="7"/>
  <c r="AY98" i="7" s="1"/>
  <c r="AH98" i="7"/>
  <c r="AK98" i="7" s="1"/>
  <c r="T98" i="7"/>
  <c r="W98" i="7" s="1"/>
  <c r="F98" i="7"/>
  <c r="I98" i="7" s="1"/>
  <c r="EB97" i="7"/>
  <c r="DN97" i="7"/>
  <c r="CZ97" i="7"/>
  <c r="DG97" i="7" s="1"/>
  <c r="CL97" i="7"/>
  <c r="CS97" i="7" s="1"/>
  <c r="BX97" i="7"/>
  <c r="CE97" i="7" s="1"/>
  <c r="BJ97" i="7"/>
  <c r="AV97" i="7"/>
  <c r="BC97" i="7" s="1"/>
  <c r="AH97" i="7"/>
  <c r="T97" i="7"/>
  <c r="F97" i="7"/>
  <c r="EB96" i="7"/>
  <c r="EE96" i="7" s="1"/>
  <c r="DN96" i="7"/>
  <c r="DQ96" i="7" s="1"/>
  <c r="CZ96" i="7"/>
  <c r="DC96" i="7" s="1"/>
  <c r="CL96" i="7"/>
  <c r="CO96" i="7" s="1"/>
  <c r="BX96" i="7"/>
  <c r="CA96" i="7" s="1"/>
  <c r="BJ96" i="7"/>
  <c r="BM96" i="7" s="1"/>
  <c r="AV96" i="7"/>
  <c r="AY96" i="7" s="1"/>
  <c r="AH96" i="7"/>
  <c r="AK96" i="7" s="1"/>
  <c r="T96" i="7"/>
  <c r="W96" i="7" s="1"/>
  <c r="F96" i="7"/>
  <c r="I96" i="7" s="1"/>
  <c r="EB95" i="7"/>
  <c r="EI95" i="7" s="1"/>
  <c r="DN95" i="7"/>
  <c r="CZ95" i="7"/>
  <c r="DG95" i="7" s="1"/>
  <c r="CL95" i="7"/>
  <c r="BX95" i="7"/>
  <c r="BJ95" i="7"/>
  <c r="AV95" i="7"/>
  <c r="BC95" i="7" s="1"/>
  <c r="AH95" i="7"/>
  <c r="AO95" i="7" s="1"/>
  <c r="T95" i="7"/>
  <c r="AA95" i="7" s="1"/>
  <c r="F95" i="7"/>
  <c r="EB93" i="7"/>
  <c r="EC93" i="7" s="1"/>
  <c r="EE93" i="7" s="1"/>
  <c r="DN93" i="7"/>
  <c r="DO93" i="7" s="1"/>
  <c r="DQ93" i="7" s="1"/>
  <c r="DD93" i="7"/>
  <c r="CZ93" i="7"/>
  <c r="DA93" i="7" s="1"/>
  <c r="DC93" i="7" s="1"/>
  <c r="CL93" i="7"/>
  <c r="CM93" i="7" s="1"/>
  <c r="CO93" i="7" s="1"/>
  <c r="BX93" i="7"/>
  <c r="BY93" i="7" s="1"/>
  <c r="CA93" i="7" s="1"/>
  <c r="BJ93" i="7"/>
  <c r="BK93" i="7" s="1"/>
  <c r="BM93" i="7" s="1"/>
  <c r="AZ93" i="7"/>
  <c r="AV93" i="7"/>
  <c r="AW93" i="7" s="1"/>
  <c r="AY93" i="7" s="1"/>
  <c r="AH93" i="7"/>
  <c r="AI93" i="7" s="1"/>
  <c r="AK93" i="7" s="1"/>
  <c r="T93" i="7"/>
  <c r="U93" i="7" s="1"/>
  <c r="W93" i="7" s="1"/>
  <c r="F93" i="7"/>
  <c r="G93" i="7" s="1"/>
  <c r="I93" i="7" s="1"/>
  <c r="EB92" i="7"/>
  <c r="EC92" i="7" s="1"/>
  <c r="EE92" i="7" s="1"/>
  <c r="DN92" i="7"/>
  <c r="DO92" i="7" s="1"/>
  <c r="DQ92" i="7" s="1"/>
  <c r="CZ92" i="7"/>
  <c r="DA92" i="7" s="1"/>
  <c r="DC92" i="7" s="1"/>
  <c r="CL92" i="7"/>
  <c r="CM92" i="7" s="1"/>
  <c r="CO92" i="7" s="1"/>
  <c r="BX92" i="7"/>
  <c r="BY92" i="7" s="1"/>
  <c r="CA92" i="7" s="1"/>
  <c r="BJ92" i="7"/>
  <c r="BK92" i="7" s="1"/>
  <c r="BM92" i="7" s="1"/>
  <c r="AV92" i="7"/>
  <c r="AW92" i="7" s="1"/>
  <c r="AY92" i="7" s="1"/>
  <c r="AH92" i="7"/>
  <c r="AI92" i="7" s="1"/>
  <c r="AK92" i="7" s="1"/>
  <c r="T92" i="7"/>
  <c r="U92" i="7" s="1"/>
  <c r="W92" i="7" s="1"/>
  <c r="F92" i="7"/>
  <c r="G92" i="7" s="1"/>
  <c r="I92" i="7" s="1"/>
  <c r="EB91" i="7"/>
  <c r="EC91" i="7" s="1"/>
  <c r="EE91" i="7" s="1"/>
  <c r="DN91" i="7"/>
  <c r="DO91" i="7" s="1"/>
  <c r="DQ91" i="7" s="1"/>
  <c r="DD91" i="7"/>
  <c r="CZ91" i="7"/>
  <c r="DA91" i="7" s="1"/>
  <c r="DC91" i="7" s="1"/>
  <c r="CL91" i="7"/>
  <c r="CM91" i="7" s="1"/>
  <c r="CO91" i="7" s="1"/>
  <c r="BX91" i="7"/>
  <c r="BY91" i="7" s="1"/>
  <c r="CA91" i="7" s="1"/>
  <c r="BJ91" i="7"/>
  <c r="BK91" i="7" s="1"/>
  <c r="BM91" i="7" s="1"/>
  <c r="AZ91" i="7"/>
  <c r="AV91" i="7"/>
  <c r="AW91" i="7" s="1"/>
  <c r="AY91" i="7" s="1"/>
  <c r="AH91" i="7"/>
  <c r="AI91" i="7" s="1"/>
  <c r="AK91" i="7" s="1"/>
  <c r="T91" i="7"/>
  <c r="U91" i="7" s="1"/>
  <c r="W91" i="7" s="1"/>
  <c r="F91" i="7"/>
  <c r="G91" i="7" s="1"/>
  <c r="I91" i="7" s="1"/>
  <c r="EB90" i="7"/>
  <c r="DN90" i="7"/>
  <c r="CZ90" i="7"/>
  <c r="DA90" i="7" s="1"/>
  <c r="DC90" i="7" s="1"/>
  <c r="CL90" i="7"/>
  <c r="BX90" i="7"/>
  <c r="BJ90" i="7"/>
  <c r="AV90" i="7"/>
  <c r="AW90" i="7" s="1"/>
  <c r="AY90" i="7" s="1"/>
  <c r="AH90" i="7"/>
  <c r="T90" i="7"/>
  <c r="AA90" i="7" s="1"/>
  <c r="F90" i="7"/>
  <c r="M90" i="7" s="1"/>
  <c r="DD89" i="7"/>
  <c r="AZ89" i="7"/>
  <c r="EB88" i="7"/>
  <c r="EC88" i="7" s="1"/>
  <c r="EE88" i="7" s="1"/>
  <c r="DN88" i="7"/>
  <c r="DO88" i="7" s="1"/>
  <c r="DQ88" i="7" s="1"/>
  <c r="CZ88" i="7"/>
  <c r="DA88" i="7" s="1"/>
  <c r="DC88" i="7" s="1"/>
  <c r="CL88" i="7"/>
  <c r="CM88" i="7" s="1"/>
  <c r="CO88" i="7" s="1"/>
  <c r="BX88" i="7"/>
  <c r="BJ88" i="7"/>
  <c r="BK88" i="7" s="1"/>
  <c r="BM88" i="7" s="1"/>
  <c r="AV88" i="7"/>
  <c r="AW88" i="7" s="1"/>
  <c r="AY88" i="7" s="1"/>
  <c r="AH88" i="7"/>
  <c r="AI88" i="7" s="1"/>
  <c r="AK88" i="7" s="1"/>
  <c r="T88" i="7"/>
  <c r="U88" i="7" s="1"/>
  <c r="W88" i="7" s="1"/>
  <c r="F88" i="7"/>
  <c r="G88" i="7" s="1"/>
  <c r="I88" i="7" s="1"/>
  <c r="EB87" i="7"/>
  <c r="EC87" i="7" s="1"/>
  <c r="EE87" i="7" s="1"/>
  <c r="DN87" i="7"/>
  <c r="DD87" i="7"/>
  <c r="CZ87" i="7"/>
  <c r="CL87" i="7"/>
  <c r="BX87" i="7"/>
  <c r="BY87" i="7" s="1"/>
  <c r="CA87" i="7" s="1"/>
  <c r="BJ87" i="7"/>
  <c r="AZ87" i="7"/>
  <c r="AV87" i="7"/>
  <c r="BC87" i="7" s="1"/>
  <c r="AH87" i="7"/>
  <c r="AH89" i="7" s="1"/>
  <c r="AK89" i="7" s="1"/>
  <c r="T87" i="7"/>
  <c r="U87" i="7" s="1"/>
  <c r="W87" i="7" s="1"/>
  <c r="F87" i="7"/>
  <c r="DD86" i="7"/>
  <c r="EB85" i="7"/>
  <c r="EC85" i="7" s="1"/>
  <c r="EE85" i="7" s="1"/>
  <c r="DN85" i="7"/>
  <c r="DO85" i="7" s="1"/>
  <c r="DQ85" i="7" s="1"/>
  <c r="DD85" i="7"/>
  <c r="CZ85" i="7"/>
  <c r="CL85" i="7"/>
  <c r="CM85" i="7" s="1"/>
  <c r="CO85" i="7" s="1"/>
  <c r="BX85" i="7"/>
  <c r="BY85" i="7" s="1"/>
  <c r="CA85" i="7" s="1"/>
  <c r="BJ85" i="7"/>
  <c r="BK85" i="7" s="1"/>
  <c r="BM85" i="7" s="1"/>
  <c r="AZ85" i="7"/>
  <c r="AV85" i="7"/>
  <c r="AW85" i="7" s="1"/>
  <c r="AY85" i="7" s="1"/>
  <c r="AH85" i="7"/>
  <c r="AI85" i="7" s="1"/>
  <c r="AK85" i="7" s="1"/>
  <c r="T85" i="7"/>
  <c r="U85" i="7" s="1"/>
  <c r="W85" i="7" s="1"/>
  <c r="F85" i="7"/>
  <c r="G85" i="7" s="1"/>
  <c r="I85" i="7" s="1"/>
  <c r="EB84" i="7"/>
  <c r="DN84" i="7"/>
  <c r="CZ84" i="7"/>
  <c r="DA84" i="7" s="1"/>
  <c r="DC84" i="7" s="1"/>
  <c r="CL84" i="7"/>
  <c r="BX84" i="7"/>
  <c r="BJ84" i="7"/>
  <c r="BJ86" i="7" s="1"/>
  <c r="BM86" i="7" s="1"/>
  <c r="AZ84" i="7"/>
  <c r="AV84" i="7"/>
  <c r="AW84" i="7" s="1"/>
  <c r="AY84" i="7" s="1"/>
  <c r="AH84" i="7"/>
  <c r="X84" i="7"/>
  <c r="T84" i="7"/>
  <c r="F84" i="7"/>
  <c r="F86" i="7" s="1"/>
  <c r="I86" i="7" s="1"/>
  <c r="ED82" i="7"/>
  <c r="EE82" i="7" s="1"/>
  <c r="DP82" i="7"/>
  <c r="DQ82" i="7" s="1"/>
  <c r="DD82" i="7"/>
  <c r="DB82" i="7"/>
  <c r="DC82" i="7" s="1"/>
  <c r="CN82" i="7"/>
  <c r="CO82" i="7" s="1"/>
  <c r="CB82" i="7"/>
  <c r="BZ82" i="7"/>
  <c r="CA82" i="7" s="1"/>
  <c r="BL82" i="7"/>
  <c r="BM82" i="7" s="1"/>
  <c r="AZ82" i="7"/>
  <c r="AX82" i="7"/>
  <c r="AY82" i="7" s="1"/>
  <c r="AJ82" i="7"/>
  <c r="AK82" i="7" s="1"/>
  <c r="V82" i="7"/>
  <c r="W82" i="7" s="1"/>
  <c r="H82" i="7"/>
  <c r="I82" i="7" s="1"/>
  <c r="EF81" i="7"/>
  <c r="ED81" i="7"/>
  <c r="EE81" i="7" s="1"/>
  <c r="DP81" i="7"/>
  <c r="DQ81" i="7" s="1"/>
  <c r="DD81" i="7"/>
  <c r="DB81" i="7"/>
  <c r="DC81" i="7" s="1"/>
  <c r="CN81" i="7"/>
  <c r="CO81" i="7" s="1"/>
  <c r="BZ81" i="7"/>
  <c r="CA81" i="7" s="1"/>
  <c r="BL81" i="7"/>
  <c r="BM81" i="7" s="1"/>
  <c r="AZ81" i="7"/>
  <c r="AX81" i="7"/>
  <c r="AY81" i="7" s="1"/>
  <c r="AJ81" i="7"/>
  <c r="AK81" i="7" s="1"/>
  <c r="V81" i="7"/>
  <c r="W81" i="7" s="1"/>
  <c r="H81" i="7"/>
  <c r="I81" i="7" s="1"/>
  <c r="ED80" i="7"/>
  <c r="EE80" i="7" s="1"/>
  <c r="DX80" i="7"/>
  <c r="DP80" i="7"/>
  <c r="DQ80" i="7" s="1"/>
  <c r="DJ80" i="7"/>
  <c r="DD80" i="7"/>
  <c r="DB80" i="7"/>
  <c r="DC80" i="7" s="1"/>
  <c r="CV80" i="7"/>
  <c r="CN80" i="7"/>
  <c r="CO80" i="7" s="1"/>
  <c r="CH80" i="7"/>
  <c r="BZ80" i="7"/>
  <c r="CA80" i="7" s="1"/>
  <c r="BT80" i="7"/>
  <c r="BL80" i="7"/>
  <c r="BM80" i="7" s="1"/>
  <c r="BF80" i="7"/>
  <c r="AZ80" i="7"/>
  <c r="AX80" i="7"/>
  <c r="AY80" i="7" s="1"/>
  <c r="AR80" i="7"/>
  <c r="AJ80" i="7"/>
  <c r="AK80" i="7" s="1"/>
  <c r="AD80" i="7"/>
  <c r="V80" i="7"/>
  <c r="W80" i="7" s="1"/>
  <c r="P80" i="7"/>
  <c r="H80" i="7"/>
  <c r="I80" i="7" s="1"/>
  <c r="B80" i="7"/>
  <c r="ED79" i="7"/>
  <c r="EE79" i="7" s="1"/>
  <c r="DP79" i="7"/>
  <c r="DQ79" i="7" s="1"/>
  <c r="DD79" i="7"/>
  <c r="DB79" i="7"/>
  <c r="DC79" i="7" s="1"/>
  <c r="CN79" i="7"/>
  <c r="CO79" i="7" s="1"/>
  <c r="BZ79" i="7"/>
  <c r="CA79" i="7" s="1"/>
  <c r="BL79" i="7"/>
  <c r="BM79" i="7" s="1"/>
  <c r="AZ79" i="7"/>
  <c r="AX79" i="7"/>
  <c r="AY79" i="7" s="1"/>
  <c r="AJ79" i="7"/>
  <c r="AK79" i="7" s="1"/>
  <c r="V79" i="7"/>
  <c r="W79" i="7" s="1"/>
  <c r="H79" i="7"/>
  <c r="I79" i="7" s="1"/>
  <c r="ED78" i="7"/>
  <c r="EE78" i="7" s="1"/>
  <c r="DP78" i="7"/>
  <c r="DQ78" i="7" s="1"/>
  <c r="DD78" i="7"/>
  <c r="DB78" i="7"/>
  <c r="DC78" i="7" s="1"/>
  <c r="CN78" i="7"/>
  <c r="CO78" i="7" s="1"/>
  <c r="BZ78" i="7"/>
  <c r="CA78" i="7" s="1"/>
  <c r="BL78" i="7"/>
  <c r="BM78" i="7" s="1"/>
  <c r="AZ78" i="7"/>
  <c r="AX78" i="7"/>
  <c r="AY78" i="7" s="1"/>
  <c r="AJ78" i="7"/>
  <c r="AK78" i="7" s="1"/>
  <c r="V78" i="7"/>
  <c r="W78" i="7" s="1"/>
  <c r="H78" i="7"/>
  <c r="I78" i="7" s="1"/>
  <c r="ED77" i="7"/>
  <c r="EE77" i="7" s="1"/>
  <c r="DP77" i="7"/>
  <c r="DQ77" i="7" s="1"/>
  <c r="DD77" i="7"/>
  <c r="DB77" i="7"/>
  <c r="DC77" i="7" s="1"/>
  <c r="CN77" i="7"/>
  <c r="CO77" i="7" s="1"/>
  <c r="BZ77" i="7"/>
  <c r="CA77" i="7" s="1"/>
  <c r="BL77" i="7"/>
  <c r="BM77" i="7" s="1"/>
  <c r="AZ77" i="7"/>
  <c r="AX77" i="7"/>
  <c r="AY77" i="7" s="1"/>
  <c r="AJ77" i="7"/>
  <c r="AK77" i="7" s="1"/>
  <c r="V77" i="7"/>
  <c r="W77" i="7" s="1"/>
  <c r="H77" i="7"/>
  <c r="I77" i="7" s="1"/>
  <c r="ED76" i="7"/>
  <c r="EE76" i="7" s="1"/>
  <c r="DX76" i="7"/>
  <c r="DP76" i="7"/>
  <c r="DQ76" i="7" s="1"/>
  <c r="DJ76" i="7"/>
  <c r="DD76" i="7"/>
  <c r="DB76" i="7"/>
  <c r="DC76" i="7" s="1"/>
  <c r="CV76" i="7"/>
  <c r="CN76" i="7"/>
  <c r="CO76" i="7" s="1"/>
  <c r="CH76" i="7"/>
  <c r="BZ76" i="7"/>
  <c r="CA76" i="7" s="1"/>
  <c r="BT76" i="7"/>
  <c r="BL76" i="7"/>
  <c r="BM76" i="7" s="1"/>
  <c r="BF76" i="7"/>
  <c r="AZ76" i="7"/>
  <c r="AX76" i="7"/>
  <c r="AY76" i="7" s="1"/>
  <c r="AR76" i="7"/>
  <c r="AJ76" i="7"/>
  <c r="AK76" i="7" s="1"/>
  <c r="AD76" i="7"/>
  <c r="V76" i="7"/>
  <c r="W76" i="7" s="1"/>
  <c r="P76" i="7"/>
  <c r="H76" i="7"/>
  <c r="I76" i="7" s="1"/>
  <c r="B76" i="7"/>
  <c r="ED75" i="7"/>
  <c r="EE75" i="7" s="1"/>
  <c r="DP75" i="7"/>
  <c r="DQ75" i="7" s="1"/>
  <c r="DD75" i="7"/>
  <c r="DB75" i="7"/>
  <c r="DC75" i="7" s="1"/>
  <c r="CN75" i="7"/>
  <c r="CO75" i="7" s="1"/>
  <c r="BZ75" i="7"/>
  <c r="CA75" i="7" s="1"/>
  <c r="BL75" i="7"/>
  <c r="BM75" i="7" s="1"/>
  <c r="AZ75" i="7"/>
  <c r="AX75" i="7"/>
  <c r="AY75" i="7" s="1"/>
  <c r="AJ75" i="7"/>
  <c r="AK75" i="7" s="1"/>
  <c r="X75" i="7"/>
  <c r="V75" i="7"/>
  <c r="W75" i="7" s="1"/>
  <c r="H75" i="7"/>
  <c r="I75" i="7" s="1"/>
  <c r="ED74" i="7"/>
  <c r="EE74" i="7" s="1"/>
  <c r="DP74" i="7"/>
  <c r="DQ74" i="7" s="1"/>
  <c r="DD74" i="7"/>
  <c r="DB74" i="7"/>
  <c r="DC74" i="7" s="1"/>
  <c r="CN74" i="7"/>
  <c r="CO74" i="7" s="1"/>
  <c r="CB74" i="7"/>
  <c r="BZ74" i="7"/>
  <c r="CA74" i="7" s="1"/>
  <c r="BL74" i="7"/>
  <c r="BM74" i="7" s="1"/>
  <c r="AZ74" i="7"/>
  <c r="AX74" i="7"/>
  <c r="AY74" i="7" s="1"/>
  <c r="AJ74" i="7"/>
  <c r="AK74" i="7" s="1"/>
  <c r="V74" i="7"/>
  <c r="W74" i="7" s="1"/>
  <c r="H74" i="7"/>
  <c r="I74" i="7" s="1"/>
  <c r="ED73" i="7"/>
  <c r="EE73" i="7" s="1"/>
  <c r="DP73" i="7"/>
  <c r="DQ73" i="7" s="1"/>
  <c r="DD73" i="7"/>
  <c r="DB73" i="7"/>
  <c r="DC73" i="7" s="1"/>
  <c r="CN73" i="7"/>
  <c r="CO73" i="7" s="1"/>
  <c r="BZ73" i="7"/>
  <c r="CA73" i="7" s="1"/>
  <c r="BL73" i="7"/>
  <c r="BM73" i="7" s="1"/>
  <c r="AZ73" i="7"/>
  <c r="AX73" i="7"/>
  <c r="AY73" i="7" s="1"/>
  <c r="AJ73" i="7"/>
  <c r="AK73" i="7" s="1"/>
  <c r="V73" i="7"/>
  <c r="W73" i="7" s="1"/>
  <c r="H73" i="7"/>
  <c r="I73" i="7" s="1"/>
  <c r="ED72" i="7"/>
  <c r="EE72" i="7" s="1"/>
  <c r="DX72" i="7"/>
  <c r="DP72" i="7"/>
  <c r="DQ72" i="7" s="1"/>
  <c r="DJ72" i="7"/>
  <c r="DD72" i="7"/>
  <c r="DB72" i="7"/>
  <c r="DC72" i="7" s="1"/>
  <c r="CV72" i="7"/>
  <c r="CN72" i="7"/>
  <c r="CO72" i="7" s="1"/>
  <c r="CH72" i="7"/>
  <c r="BZ72" i="7"/>
  <c r="CA72" i="7" s="1"/>
  <c r="BT72" i="7"/>
  <c r="BL72" i="7"/>
  <c r="BM72" i="7" s="1"/>
  <c r="BF72" i="7"/>
  <c r="AZ72" i="7"/>
  <c r="AX72" i="7"/>
  <c r="AY72" i="7" s="1"/>
  <c r="AR72" i="7"/>
  <c r="AJ72" i="7"/>
  <c r="AK72" i="7" s="1"/>
  <c r="AD72" i="7"/>
  <c r="V72" i="7"/>
  <c r="W72" i="7" s="1"/>
  <c r="P72" i="7"/>
  <c r="H72" i="7"/>
  <c r="I72" i="7" s="1"/>
  <c r="B72" i="7"/>
  <c r="ED71" i="7"/>
  <c r="EE71" i="7" s="1"/>
  <c r="DP71" i="7"/>
  <c r="DQ71" i="7" s="1"/>
  <c r="DD71" i="7"/>
  <c r="DB71" i="7"/>
  <c r="DC71" i="7" s="1"/>
  <c r="CN71" i="7"/>
  <c r="CO71" i="7" s="1"/>
  <c r="BZ71" i="7"/>
  <c r="CA71" i="7" s="1"/>
  <c r="BL71" i="7"/>
  <c r="BM71" i="7" s="1"/>
  <c r="AZ71" i="7"/>
  <c r="AX71" i="7"/>
  <c r="AY71" i="7" s="1"/>
  <c r="AJ71" i="7"/>
  <c r="AK71" i="7" s="1"/>
  <c r="V71" i="7"/>
  <c r="W71" i="7" s="1"/>
  <c r="H71" i="7"/>
  <c r="I71" i="7" s="1"/>
  <c r="ED70" i="7"/>
  <c r="EE70" i="7" s="1"/>
  <c r="DP70" i="7"/>
  <c r="DQ70" i="7" s="1"/>
  <c r="DD70" i="7"/>
  <c r="DB70" i="7"/>
  <c r="DC70" i="7" s="1"/>
  <c r="CN70" i="7"/>
  <c r="CO70" i="7" s="1"/>
  <c r="BZ70" i="7"/>
  <c r="CA70" i="7" s="1"/>
  <c r="BL70" i="7"/>
  <c r="BM70" i="7" s="1"/>
  <c r="AZ70" i="7"/>
  <c r="AX70" i="7"/>
  <c r="AY70" i="7" s="1"/>
  <c r="AJ70" i="7"/>
  <c r="AK70" i="7" s="1"/>
  <c r="V70" i="7"/>
  <c r="W70" i="7" s="1"/>
  <c r="H70" i="7"/>
  <c r="I70" i="7" s="1"/>
  <c r="ED69" i="7"/>
  <c r="EE69" i="7" s="1"/>
  <c r="DP69" i="7"/>
  <c r="DQ69" i="7" s="1"/>
  <c r="DD69" i="7"/>
  <c r="DB69" i="7"/>
  <c r="DC69" i="7" s="1"/>
  <c r="CN69" i="7"/>
  <c r="CO69" i="7" s="1"/>
  <c r="BZ69" i="7"/>
  <c r="CA69" i="7" s="1"/>
  <c r="BL69" i="7"/>
  <c r="BM69" i="7" s="1"/>
  <c r="AZ69" i="7"/>
  <c r="AX69" i="7"/>
  <c r="AY69" i="7" s="1"/>
  <c r="AJ69" i="7"/>
  <c r="AK69" i="7" s="1"/>
  <c r="X69" i="7"/>
  <c r="V69" i="7"/>
  <c r="W69" i="7" s="1"/>
  <c r="H69" i="7"/>
  <c r="I69" i="7" s="1"/>
  <c r="ED68" i="7"/>
  <c r="EE68" i="7" s="1"/>
  <c r="DX68" i="7"/>
  <c r="DP68" i="7"/>
  <c r="DQ68" i="7" s="1"/>
  <c r="DJ68" i="7"/>
  <c r="DD68" i="7"/>
  <c r="DB68" i="7"/>
  <c r="DC68" i="7" s="1"/>
  <c r="CV68" i="7"/>
  <c r="CN68" i="7"/>
  <c r="CO68" i="7" s="1"/>
  <c r="CH68" i="7"/>
  <c r="BZ68" i="7"/>
  <c r="CA68" i="7" s="1"/>
  <c r="BT68" i="7"/>
  <c r="BL68" i="7"/>
  <c r="BM68" i="7" s="1"/>
  <c r="BF68" i="7"/>
  <c r="AZ68" i="7"/>
  <c r="AX68" i="7"/>
  <c r="AY68" i="7" s="1"/>
  <c r="AR68" i="7"/>
  <c r="AJ68" i="7"/>
  <c r="AK68" i="7" s="1"/>
  <c r="AD68" i="7"/>
  <c r="V68" i="7"/>
  <c r="W68" i="7" s="1"/>
  <c r="P68" i="7"/>
  <c r="H68" i="7"/>
  <c r="I68" i="7" s="1"/>
  <c r="B68" i="7"/>
  <c r="ED67" i="7"/>
  <c r="EE67" i="7" s="1"/>
  <c r="DP67" i="7"/>
  <c r="DQ67" i="7" s="1"/>
  <c r="DD67" i="7"/>
  <c r="DB67" i="7"/>
  <c r="DC67" i="7" s="1"/>
  <c r="CN67" i="7"/>
  <c r="CO67" i="7" s="1"/>
  <c r="CH67" i="7"/>
  <c r="BZ67" i="7"/>
  <c r="CA67" i="7" s="1"/>
  <c r="BL67" i="7"/>
  <c r="BM67" i="7" s="1"/>
  <c r="AZ67" i="7"/>
  <c r="AX67" i="7"/>
  <c r="AY67" i="7" s="1"/>
  <c r="AJ67" i="7"/>
  <c r="AK67" i="7" s="1"/>
  <c r="V67" i="7"/>
  <c r="W67" i="7" s="1"/>
  <c r="H67" i="7"/>
  <c r="I67" i="7" s="1"/>
  <c r="ED66" i="7"/>
  <c r="EE66" i="7" s="1"/>
  <c r="DP66" i="7"/>
  <c r="DQ66" i="7" s="1"/>
  <c r="DD66" i="7"/>
  <c r="DB66" i="7"/>
  <c r="DC66" i="7" s="1"/>
  <c r="CN66" i="7"/>
  <c r="CO66" i="7" s="1"/>
  <c r="BZ66" i="7"/>
  <c r="CA66" i="7" s="1"/>
  <c r="BL66" i="7"/>
  <c r="BM66" i="7" s="1"/>
  <c r="AZ66" i="7"/>
  <c r="AX66" i="7"/>
  <c r="AY66" i="7" s="1"/>
  <c r="AJ66" i="7"/>
  <c r="AK66" i="7" s="1"/>
  <c r="V66" i="7"/>
  <c r="W66" i="7" s="1"/>
  <c r="H66" i="7"/>
  <c r="I66" i="7" s="1"/>
  <c r="ED65" i="7"/>
  <c r="EE65" i="7" s="1"/>
  <c r="DP65" i="7"/>
  <c r="DQ65" i="7" s="1"/>
  <c r="DD65" i="7"/>
  <c r="DB65" i="7"/>
  <c r="DC65" i="7" s="1"/>
  <c r="CN65" i="7"/>
  <c r="CO65" i="7" s="1"/>
  <c r="CB65" i="7"/>
  <c r="BZ65" i="7"/>
  <c r="CA65" i="7" s="1"/>
  <c r="BL65" i="7"/>
  <c r="BM65" i="7" s="1"/>
  <c r="AZ65" i="7"/>
  <c r="AX65" i="7"/>
  <c r="AY65" i="7" s="1"/>
  <c r="AJ65" i="7"/>
  <c r="AK65" i="7" s="1"/>
  <c r="V65" i="7"/>
  <c r="W65" i="7" s="1"/>
  <c r="H65" i="7"/>
  <c r="I65" i="7" s="1"/>
  <c r="EF64" i="7"/>
  <c r="ED64" i="7"/>
  <c r="EE64" i="7" s="1"/>
  <c r="DX64" i="7"/>
  <c r="DP64" i="7"/>
  <c r="DQ64" i="7" s="1"/>
  <c r="DJ64" i="7"/>
  <c r="DD64" i="7"/>
  <c r="DB64" i="7"/>
  <c r="DC64" i="7" s="1"/>
  <c r="CV64" i="7"/>
  <c r="CN64" i="7"/>
  <c r="CO64" i="7" s="1"/>
  <c r="CH64" i="7"/>
  <c r="BZ64" i="7"/>
  <c r="CA64" i="7" s="1"/>
  <c r="BT64" i="7"/>
  <c r="BL64" i="7"/>
  <c r="BM64" i="7" s="1"/>
  <c r="BF64" i="7"/>
  <c r="AZ64" i="7"/>
  <c r="AX64" i="7"/>
  <c r="AY64" i="7" s="1"/>
  <c r="AR64" i="7"/>
  <c r="AJ64" i="7"/>
  <c r="AK64" i="7" s="1"/>
  <c r="AD64" i="7"/>
  <c r="V64" i="7"/>
  <c r="W64" i="7" s="1"/>
  <c r="P64" i="7"/>
  <c r="H64" i="7"/>
  <c r="I64" i="7" s="1"/>
  <c r="B64" i="7"/>
  <c r="EI63" i="7"/>
  <c r="ED63" i="7"/>
  <c r="EE63" i="7" s="1"/>
  <c r="DU63" i="7"/>
  <c r="DP63" i="7"/>
  <c r="DQ63" i="7" s="1"/>
  <c r="DG63" i="7"/>
  <c r="DD63" i="7"/>
  <c r="DB63" i="7"/>
  <c r="DC63" i="7" s="1"/>
  <c r="CS63" i="7"/>
  <c r="CN63" i="7"/>
  <c r="CO63" i="7" s="1"/>
  <c r="CE63" i="7"/>
  <c r="BZ63" i="7"/>
  <c r="CA63" i="7" s="1"/>
  <c r="BQ63" i="7"/>
  <c r="BL63" i="7"/>
  <c r="BM63" i="7" s="1"/>
  <c r="BC63" i="7"/>
  <c r="AZ63" i="7"/>
  <c r="AX63" i="7"/>
  <c r="AY63" i="7" s="1"/>
  <c r="AO63" i="7"/>
  <c r="AJ63" i="7"/>
  <c r="AK63" i="7" s="1"/>
  <c r="AA63" i="7"/>
  <c r="V63" i="7"/>
  <c r="W63" i="7" s="1"/>
  <c r="M63" i="7"/>
  <c r="H63" i="7"/>
  <c r="I63" i="7" s="1"/>
  <c r="EE61" i="7"/>
  <c r="DQ61" i="7"/>
  <c r="DD61" i="7"/>
  <c r="DC61" i="7"/>
  <c r="CO61" i="7"/>
  <c r="CB61" i="7"/>
  <c r="CA61" i="7"/>
  <c r="BM61" i="7"/>
  <c r="AZ61" i="7"/>
  <c r="AY61" i="7"/>
  <c r="AK61" i="7"/>
  <c r="W61" i="7"/>
  <c r="I61" i="7"/>
  <c r="EE60" i="7"/>
  <c r="DX60" i="7"/>
  <c r="DQ60" i="7"/>
  <c r="DJ60" i="7"/>
  <c r="DD60" i="7"/>
  <c r="DC60" i="7"/>
  <c r="CV60" i="7"/>
  <c r="CO60" i="7"/>
  <c r="CH60" i="7"/>
  <c r="CA60" i="7"/>
  <c r="BT60" i="7"/>
  <c r="BM60" i="7"/>
  <c r="BF60" i="7"/>
  <c r="AZ60" i="7"/>
  <c r="AY60" i="7"/>
  <c r="AR60" i="7"/>
  <c r="AK60" i="7"/>
  <c r="AD60" i="7"/>
  <c r="W60" i="7"/>
  <c r="P60" i="7"/>
  <c r="I60" i="7"/>
  <c r="EE59" i="7"/>
  <c r="DX59" i="7"/>
  <c r="DQ59" i="7"/>
  <c r="DJ59" i="7"/>
  <c r="DD59" i="7"/>
  <c r="DC59" i="7"/>
  <c r="CV59" i="7"/>
  <c r="CO59" i="7"/>
  <c r="CH59" i="7"/>
  <c r="CA59" i="7"/>
  <c r="BT59" i="7"/>
  <c r="BM59" i="7"/>
  <c r="BF59" i="7"/>
  <c r="AZ59" i="7"/>
  <c r="AY59" i="7"/>
  <c r="AR59" i="7"/>
  <c r="AK59" i="7"/>
  <c r="AD59" i="7"/>
  <c r="W59" i="7"/>
  <c r="P59" i="7"/>
  <c r="I59" i="7"/>
  <c r="EE58" i="7"/>
  <c r="DX58" i="7"/>
  <c r="DQ58" i="7"/>
  <c r="DJ58" i="7"/>
  <c r="DD58" i="7"/>
  <c r="DC58" i="7"/>
  <c r="CV58" i="7"/>
  <c r="CO58" i="7"/>
  <c r="CH58" i="7"/>
  <c r="CA58" i="7"/>
  <c r="BT58" i="7"/>
  <c r="BM58" i="7"/>
  <c r="BF58" i="7"/>
  <c r="AZ58" i="7"/>
  <c r="AY58" i="7"/>
  <c r="AR58" i="7"/>
  <c r="AK58" i="7"/>
  <c r="AD58" i="7"/>
  <c r="W58" i="7"/>
  <c r="P58" i="7"/>
  <c r="I58" i="7"/>
  <c r="EE57" i="7"/>
  <c r="DX57" i="7"/>
  <c r="DQ57" i="7"/>
  <c r="DJ57" i="7"/>
  <c r="DD57" i="7"/>
  <c r="DC57" i="7"/>
  <c r="CV57" i="7"/>
  <c r="CO57" i="7"/>
  <c r="CH57" i="7"/>
  <c r="CA57" i="7"/>
  <c r="BT57" i="7"/>
  <c r="BM57" i="7"/>
  <c r="BF57" i="7"/>
  <c r="AZ57" i="7"/>
  <c r="AY57" i="7"/>
  <c r="AR57" i="7"/>
  <c r="AK57" i="7"/>
  <c r="AD57" i="7"/>
  <c r="W57" i="7"/>
  <c r="P57" i="7"/>
  <c r="I57" i="7"/>
  <c r="EE56" i="7"/>
  <c r="DX56" i="7"/>
  <c r="DQ56" i="7"/>
  <c r="DJ56" i="7"/>
  <c r="DD56" i="7"/>
  <c r="DC56" i="7"/>
  <c r="CV56" i="7"/>
  <c r="CO56" i="7"/>
  <c r="CH56" i="7"/>
  <c r="CA56" i="7"/>
  <c r="BT56" i="7"/>
  <c r="BM56" i="7"/>
  <c r="BF56" i="7"/>
  <c r="AZ56" i="7"/>
  <c r="AY56" i="7"/>
  <c r="AR56" i="7"/>
  <c r="AK56" i="7"/>
  <c r="AD56" i="7"/>
  <c r="X56" i="7"/>
  <c r="W56" i="7"/>
  <c r="P56" i="7"/>
  <c r="I56" i="7"/>
  <c r="EE55" i="7"/>
  <c r="DX55" i="7"/>
  <c r="DQ55" i="7"/>
  <c r="DJ55" i="7"/>
  <c r="DD55" i="7"/>
  <c r="DC55" i="7"/>
  <c r="CV55" i="7"/>
  <c r="CO55" i="7"/>
  <c r="CH55" i="7"/>
  <c r="CA55" i="7"/>
  <c r="BT55" i="7"/>
  <c r="BM55" i="7"/>
  <c r="BF55" i="7"/>
  <c r="AZ55" i="7"/>
  <c r="AY55" i="7"/>
  <c r="AR55" i="7"/>
  <c r="AK55" i="7"/>
  <c r="AD55" i="7"/>
  <c r="X55" i="7"/>
  <c r="W55" i="7"/>
  <c r="P55" i="7"/>
  <c r="I55" i="7"/>
  <c r="EE54" i="7"/>
  <c r="DX54" i="7"/>
  <c r="DQ54" i="7"/>
  <c r="DJ54" i="7"/>
  <c r="DD54" i="7"/>
  <c r="DC54" i="7"/>
  <c r="CV54" i="7"/>
  <c r="CO54" i="7"/>
  <c r="CH54" i="7"/>
  <c r="CA54" i="7"/>
  <c r="BT54" i="7"/>
  <c r="BM54" i="7"/>
  <c r="BF54" i="7"/>
  <c r="AZ54" i="7"/>
  <c r="AY54" i="7"/>
  <c r="AR54" i="7"/>
  <c r="AK54" i="7"/>
  <c r="AD54" i="7"/>
  <c r="W54" i="7"/>
  <c r="P54" i="7"/>
  <c r="I54" i="7"/>
  <c r="EE53" i="7"/>
  <c r="DX53" i="7"/>
  <c r="DQ53" i="7"/>
  <c r="DJ53" i="7"/>
  <c r="DD53" i="7"/>
  <c r="DC53" i="7"/>
  <c r="CV53" i="7"/>
  <c r="CO53" i="7"/>
  <c r="CH53" i="7"/>
  <c r="CA53" i="7"/>
  <c r="BT53" i="7"/>
  <c r="BM53" i="7"/>
  <c r="BF53" i="7"/>
  <c r="AZ53" i="7"/>
  <c r="AY53" i="7"/>
  <c r="AR53" i="7"/>
  <c r="AK53" i="7"/>
  <c r="AD53" i="7"/>
  <c r="W53" i="7"/>
  <c r="P53" i="7"/>
  <c r="I53" i="7"/>
  <c r="EE52" i="7"/>
  <c r="DQ52" i="7"/>
  <c r="DD52" i="7"/>
  <c r="DC52" i="7"/>
  <c r="CO52" i="7"/>
  <c r="CA52" i="7"/>
  <c r="BM52" i="7"/>
  <c r="AZ52" i="7"/>
  <c r="AY52" i="7"/>
  <c r="AK52" i="7"/>
  <c r="W52" i="7"/>
  <c r="I52" i="7"/>
  <c r="EF51" i="7"/>
  <c r="EE51" i="7"/>
  <c r="DQ51" i="7"/>
  <c r="DD51" i="7"/>
  <c r="DC51" i="7"/>
  <c r="CO51" i="7"/>
  <c r="CA51" i="7"/>
  <c r="BM51" i="7"/>
  <c r="AZ51" i="7"/>
  <c r="AY51" i="7"/>
  <c r="AK51" i="7"/>
  <c r="W51" i="7"/>
  <c r="I51" i="7"/>
  <c r="EE50" i="7"/>
  <c r="DQ50" i="7"/>
  <c r="DD50" i="7"/>
  <c r="DC50" i="7"/>
  <c r="CO50" i="7"/>
  <c r="CA50" i="7"/>
  <c r="BM50" i="7"/>
  <c r="AZ50" i="7"/>
  <c r="AY50" i="7"/>
  <c r="AK50" i="7"/>
  <c r="W50" i="7"/>
  <c r="I50" i="7"/>
  <c r="EE49" i="7"/>
  <c r="DQ49" i="7"/>
  <c r="DD49" i="7"/>
  <c r="DC49" i="7"/>
  <c r="CO49" i="7"/>
  <c r="CA49" i="7"/>
  <c r="BM49" i="7"/>
  <c r="AZ49" i="7"/>
  <c r="AY49" i="7"/>
  <c r="AK49" i="7"/>
  <c r="W49" i="7"/>
  <c r="I49" i="7"/>
  <c r="EE48" i="7"/>
  <c r="DQ48" i="7"/>
  <c r="DD48" i="7"/>
  <c r="DC48" i="7"/>
  <c r="CO48" i="7"/>
  <c r="CA48" i="7"/>
  <c r="BM48" i="7"/>
  <c r="AZ48" i="7"/>
  <c r="AY48" i="7"/>
  <c r="AK48" i="7"/>
  <c r="W48" i="7"/>
  <c r="I48" i="7"/>
  <c r="EE47" i="7"/>
  <c r="DQ47" i="7"/>
  <c r="DD47" i="7"/>
  <c r="DC47" i="7"/>
  <c r="CO47" i="7"/>
  <c r="CB47" i="7"/>
  <c r="CA47" i="7"/>
  <c r="BM47" i="7"/>
  <c r="AZ47" i="7"/>
  <c r="AY47" i="7"/>
  <c r="AK47" i="7"/>
  <c r="W47" i="7"/>
  <c r="I47" i="7"/>
  <c r="EE46" i="7"/>
  <c r="DQ46" i="7"/>
  <c r="DD46" i="7"/>
  <c r="DC46" i="7"/>
  <c r="CO46" i="7"/>
  <c r="CA46" i="7"/>
  <c r="BM46" i="7"/>
  <c r="AZ46" i="7"/>
  <c r="AY46" i="7"/>
  <c r="AK46" i="7"/>
  <c r="W46" i="7"/>
  <c r="I46" i="7"/>
  <c r="EE45" i="7"/>
  <c r="DQ45" i="7"/>
  <c r="DD45" i="7"/>
  <c r="DC45" i="7"/>
  <c r="CO45" i="7"/>
  <c r="CA45" i="7"/>
  <c r="BM45" i="7"/>
  <c r="AZ45" i="7"/>
  <c r="AY45" i="7"/>
  <c r="AK45" i="7"/>
  <c r="W45" i="7"/>
  <c r="I45" i="7"/>
  <c r="EE43" i="7"/>
  <c r="DQ43" i="7"/>
  <c r="DD43" i="7"/>
  <c r="DC43" i="7"/>
  <c r="CO43" i="7"/>
  <c r="CA43" i="7"/>
  <c r="BM43" i="7"/>
  <c r="AZ43" i="7"/>
  <c r="AY43" i="7"/>
  <c r="AK43" i="7"/>
  <c r="W43" i="7"/>
  <c r="I43" i="7"/>
  <c r="EE42" i="7"/>
  <c r="DQ42" i="7"/>
  <c r="DD42" i="7"/>
  <c r="DC42" i="7"/>
  <c r="CO42" i="7"/>
  <c r="CA42" i="7"/>
  <c r="BM42" i="7"/>
  <c r="AZ42" i="7"/>
  <c r="AY42" i="7"/>
  <c r="AK42" i="7"/>
  <c r="X42" i="7"/>
  <c r="W42" i="7"/>
  <c r="I42" i="7"/>
  <c r="EE41" i="7"/>
  <c r="DQ41" i="7"/>
  <c r="DD41" i="7"/>
  <c r="DC41" i="7"/>
  <c r="CO41" i="7"/>
  <c r="CB41" i="7"/>
  <c r="CA41" i="7"/>
  <c r="BM41" i="7"/>
  <c r="AZ41" i="7"/>
  <c r="AY41" i="7"/>
  <c r="AK41" i="7"/>
  <c r="W41" i="7"/>
  <c r="I41" i="7"/>
  <c r="EF40" i="7"/>
  <c r="EE40" i="7"/>
  <c r="DQ40" i="7"/>
  <c r="DD40" i="7"/>
  <c r="DC40" i="7"/>
  <c r="CO40" i="7"/>
  <c r="CA40" i="7"/>
  <c r="BM40" i="7"/>
  <c r="AZ40" i="7"/>
  <c r="AY40" i="7"/>
  <c r="AK40" i="7"/>
  <c r="W40" i="7"/>
  <c r="I40" i="7"/>
  <c r="EE39" i="7"/>
  <c r="DQ39" i="7"/>
  <c r="DD39" i="7"/>
  <c r="DC39" i="7"/>
  <c r="CO39" i="7"/>
  <c r="CA39" i="7"/>
  <c r="BM39" i="7"/>
  <c r="AZ39" i="7"/>
  <c r="AY39" i="7"/>
  <c r="AK39" i="7"/>
  <c r="W39" i="7"/>
  <c r="I39" i="7"/>
  <c r="EE38" i="7"/>
  <c r="DQ38" i="7"/>
  <c r="DD38" i="7"/>
  <c r="DC38" i="7"/>
  <c r="CO38" i="7"/>
  <c r="CA38" i="7"/>
  <c r="BM38" i="7"/>
  <c r="AZ38" i="7"/>
  <c r="AY38" i="7"/>
  <c r="AK38" i="7"/>
  <c r="W38" i="7"/>
  <c r="I38" i="7"/>
  <c r="EE37" i="7"/>
  <c r="DQ37" i="7"/>
  <c r="DD37" i="7"/>
  <c r="DC37" i="7"/>
  <c r="CO37" i="7"/>
  <c r="CA37" i="7"/>
  <c r="BM37" i="7"/>
  <c r="AZ37" i="7"/>
  <c r="AY37" i="7"/>
  <c r="AK37" i="7"/>
  <c r="X37" i="7"/>
  <c r="W37" i="7"/>
  <c r="I37" i="7"/>
  <c r="EE35" i="7"/>
  <c r="DQ35" i="7"/>
  <c r="DD35" i="7"/>
  <c r="DC35" i="7"/>
  <c r="CO35" i="7"/>
  <c r="CB35" i="7"/>
  <c r="CA35" i="7"/>
  <c r="BM35" i="7"/>
  <c r="AZ35" i="7"/>
  <c r="AY35" i="7"/>
  <c r="AK35" i="7"/>
  <c r="W35" i="7"/>
  <c r="I35" i="7"/>
  <c r="EE34" i="7"/>
  <c r="DQ34" i="7"/>
  <c r="DD34" i="7"/>
  <c r="DC34" i="7"/>
  <c r="CO34" i="7"/>
  <c r="CA34" i="7"/>
  <c r="BM34" i="7"/>
  <c r="AZ34" i="7"/>
  <c r="AY34" i="7"/>
  <c r="AK34" i="7"/>
  <c r="W34" i="7"/>
  <c r="I34" i="7"/>
  <c r="EE33" i="7"/>
  <c r="DQ33" i="7"/>
  <c r="DD33" i="7"/>
  <c r="DC33" i="7"/>
  <c r="CO33" i="7"/>
  <c r="CA33" i="7"/>
  <c r="BM33" i="7"/>
  <c r="AZ33" i="7"/>
  <c r="AY33" i="7"/>
  <c r="AK33" i="7"/>
  <c r="W33" i="7"/>
  <c r="I33" i="7"/>
  <c r="DY31" i="7"/>
  <c r="DK31" i="7"/>
  <c r="CW31" i="7"/>
  <c r="CI31" i="7"/>
  <c r="BU31" i="7"/>
  <c r="BG31" i="7"/>
  <c r="AS31" i="7"/>
  <c r="AE31" i="7"/>
  <c r="Q31" i="7"/>
  <c r="C31" i="7"/>
  <c r="DY30" i="7"/>
  <c r="DK30" i="7"/>
  <c r="CW30" i="7"/>
  <c r="CI30" i="7"/>
  <c r="BU30" i="7"/>
  <c r="BG30" i="7"/>
  <c r="AS30" i="7"/>
  <c r="AE30" i="7"/>
  <c r="Q30" i="7"/>
  <c r="C30" i="7"/>
  <c r="DY29" i="7"/>
  <c r="DK29" i="7"/>
  <c r="CW29" i="7"/>
  <c r="CI29" i="7"/>
  <c r="BU29" i="7"/>
  <c r="BG29" i="7"/>
  <c r="AS29" i="7"/>
  <c r="AE29" i="7"/>
  <c r="Q29" i="7"/>
  <c r="C29" i="7"/>
  <c r="DY28" i="7"/>
  <c r="DK28" i="7"/>
  <c r="CW28" i="7"/>
  <c r="CI28" i="7"/>
  <c r="BU28" i="7"/>
  <c r="BG28" i="7"/>
  <c r="AS28" i="7"/>
  <c r="AE28" i="7"/>
  <c r="Q28" i="7"/>
  <c r="C28" i="7"/>
  <c r="DY27" i="7"/>
  <c r="DK27" i="7"/>
  <c r="CW27" i="7"/>
  <c r="CI27" i="7"/>
  <c r="BU27" i="7"/>
  <c r="BG27" i="7"/>
  <c r="AS27" i="7"/>
  <c r="AE27" i="7"/>
  <c r="Q27" i="7"/>
  <c r="C27" i="7"/>
  <c r="DY26" i="7"/>
  <c r="DK26" i="7"/>
  <c r="CW26" i="7"/>
  <c r="CI26" i="7"/>
  <c r="BU26" i="7"/>
  <c r="BG26" i="7"/>
  <c r="AS26" i="7"/>
  <c r="AE26" i="7"/>
  <c r="Q26" i="7"/>
  <c r="C26" i="7"/>
  <c r="DY25" i="7"/>
  <c r="DK25" i="7"/>
  <c r="CW25" i="7"/>
  <c r="CI25" i="7"/>
  <c r="BU25" i="7"/>
  <c r="BG25" i="7"/>
  <c r="AS25" i="7"/>
  <c r="AE25" i="7"/>
  <c r="Q25" i="7"/>
  <c r="C25" i="7"/>
  <c r="EB24" i="7"/>
  <c r="DN24" i="7"/>
  <c r="DD24" i="7"/>
  <c r="CZ24" i="7"/>
  <c r="CL24" i="7"/>
  <c r="BX24" i="7"/>
  <c r="BJ24" i="7"/>
  <c r="AZ24" i="7"/>
  <c r="AV24" i="7"/>
  <c r="AH24" i="7"/>
  <c r="X24" i="7"/>
  <c r="T24" i="7"/>
  <c r="F24" i="7"/>
  <c r="EC22" i="7"/>
  <c r="DO22" i="7"/>
  <c r="DA22" i="7"/>
  <c r="CM22" i="7"/>
  <c r="BY22" i="7"/>
  <c r="BK22" i="7"/>
  <c r="AW22" i="7"/>
  <c r="AI22" i="7"/>
  <c r="U22" i="7"/>
  <c r="G22" i="7"/>
  <c r="DD21" i="7"/>
  <c r="AZ21" i="7"/>
  <c r="X21" i="7"/>
  <c r="J21" i="7"/>
  <c r="EE20" i="7"/>
  <c r="DQ20" i="7"/>
  <c r="DD20" i="7"/>
  <c r="DC20" i="7"/>
  <c r="CO20" i="7"/>
  <c r="CB20" i="7"/>
  <c r="CA20" i="7"/>
  <c r="BM20" i="7"/>
  <c r="AZ20" i="7"/>
  <c r="AY20" i="7"/>
  <c r="AK20" i="7"/>
  <c r="W20" i="7"/>
  <c r="I20" i="7"/>
  <c r="DD19" i="7"/>
  <c r="AZ19" i="7"/>
  <c r="EE18" i="7"/>
  <c r="DQ18" i="7"/>
  <c r="DD18" i="7"/>
  <c r="DC18" i="7"/>
  <c r="CO18" i="7"/>
  <c r="CA18" i="7"/>
  <c r="BM18" i="7"/>
  <c r="AZ18" i="7"/>
  <c r="AY18" i="7"/>
  <c r="AK18" i="7"/>
  <c r="W18" i="7"/>
  <c r="I18" i="7"/>
  <c r="DY17" i="7"/>
  <c r="DY21" i="7" s="1"/>
  <c r="EC21" i="7" s="1"/>
  <c r="DK17" i="7"/>
  <c r="DK21" i="7" s="1"/>
  <c r="DO21" i="7" s="1"/>
  <c r="DD17" i="7"/>
  <c r="CW17" i="7"/>
  <c r="CI17" i="7"/>
  <c r="CI21" i="7" s="1"/>
  <c r="CM21" i="7" s="1"/>
  <c r="BY17" i="7"/>
  <c r="CA17" i="7" s="1"/>
  <c r="BU17" i="7"/>
  <c r="BU21" i="7" s="1"/>
  <c r="BY21" i="7" s="1"/>
  <c r="BG17" i="7"/>
  <c r="BG21" i="7" s="1"/>
  <c r="BK21" i="7" s="1"/>
  <c r="AZ17" i="7"/>
  <c r="AS17" i="7"/>
  <c r="AE17" i="7"/>
  <c r="AE21" i="7" s="1"/>
  <c r="AI21" i="7" s="1"/>
  <c r="X17" i="7"/>
  <c r="Q17" i="7"/>
  <c r="Q21" i="7" s="1"/>
  <c r="U21" i="7" s="1"/>
  <c r="C17" i="7"/>
  <c r="C21" i="7" s="1"/>
  <c r="G21" i="7" s="1"/>
  <c r="DD14" i="7"/>
  <c r="AZ14" i="7"/>
  <c r="AL14" i="7"/>
  <c r="EC11" i="7"/>
  <c r="EB11" i="7"/>
  <c r="DO11" i="7"/>
  <c r="DN11" i="7"/>
  <c r="DA11" i="7"/>
  <c r="CZ11" i="7"/>
  <c r="CM11" i="7"/>
  <c r="CL11" i="7"/>
  <c r="BY11" i="7"/>
  <c r="BX11" i="7"/>
  <c r="BK11" i="7"/>
  <c r="BJ11" i="7"/>
  <c r="AW11" i="7"/>
  <c r="AV11" i="7"/>
  <c r="AI11" i="7"/>
  <c r="AH11" i="7"/>
  <c r="U11" i="7"/>
  <c r="T11" i="7"/>
  <c r="G11" i="7"/>
  <c r="F11" i="7"/>
  <c r="EC10" i="7"/>
  <c r="EB10" i="7"/>
  <c r="DO10" i="7"/>
  <c r="DN10" i="7"/>
  <c r="DA10" i="7"/>
  <c r="CZ10" i="7"/>
  <c r="CM10" i="7"/>
  <c r="CL10" i="7"/>
  <c r="BY10" i="7"/>
  <c r="BX10" i="7"/>
  <c r="BK10" i="7"/>
  <c r="BJ10" i="7"/>
  <c r="AW10" i="7"/>
  <c r="AV10" i="7"/>
  <c r="AI10" i="7"/>
  <c r="AH10" i="7"/>
  <c r="U10" i="7"/>
  <c r="T10" i="7"/>
  <c r="G10" i="7"/>
  <c r="F10" i="7"/>
  <c r="EC9" i="7"/>
  <c r="EB9" i="7"/>
  <c r="DO9" i="7"/>
  <c r="DN9" i="7"/>
  <c r="DA9" i="7"/>
  <c r="CZ9" i="7"/>
  <c r="CM9" i="7"/>
  <c r="CL9" i="7"/>
  <c r="BY9" i="7"/>
  <c r="BX9" i="7"/>
  <c r="BK9" i="7"/>
  <c r="BJ9" i="7"/>
  <c r="AW9" i="7"/>
  <c r="AV9" i="7"/>
  <c r="AI9" i="7"/>
  <c r="AH9" i="7"/>
  <c r="U9" i="7"/>
  <c r="T9" i="7"/>
  <c r="G9" i="7"/>
  <c r="F9" i="7"/>
  <c r="EC8" i="7"/>
  <c r="EB8" i="7"/>
  <c r="DO8" i="7"/>
  <c r="DN8" i="7"/>
  <c r="DA8" i="7"/>
  <c r="CZ8" i="7"/>
  <c r="CM8" i="7"/>
  <c r="CL8" i="7"/>
  <c r="BY8" i="7"/>
  <c r="BX8" i="7"/>
  <c r="BK8" i="7"/>
  <c r="BJ8" i="7"/>
  <c r="AW8" i="7"/>
  <c r="AV8" i="7"/>
  <c r="AI8" i="7"/>
  <c r="AH8" i="7"/>
  <c r="U8" i="7"/>
  <c r="T8" i="7"/>
  <c r="G8" i="7"/>
  <c r="F8" i="7"/>
  <c r="EC7" i="7"/>
  <c r="EB7" i="7"/>
  <c r="DO7" i="7"/>
  <c r="DN7" i="7"/>
  <c r="DA7" i="7"/>
  <c r="CZ7" i="7"/>
  <c r="CM7" i="7"/>
  <c r="CL7" i="7"/>
  <c r="BY7" i="7"/>
  <c r="BX7" i="7"/>
  <c r="BK7" i="7"/>
  <c r="BJ7" i="7"/>
  <c r="AW7" i="7"/>
  <c r="AV7" i="7"/>
  <c r="AI7" i="7"/>
  <c r="AH7" i="7"/>
  <c r="U7" i="7"/>
  <c r="T7" i="7"/>
  <c r="G7" i="7"/>
  <c r="F7" i="7"/>
  <c r="EC6" i="7"/>
  <c r="EB6" i="7"/>
  <c r="DO6" i="7"/>
  <c r="DN6" i="7"/>
  <c r="DA6" i="7"/>
  <c r="CZ6" i="7"/>
  <c r="CM6" i="7"/>
  <c r="CL6" i="7"/>
  <c r="BY6" i="7"/>
  <c r="BX6" i="7"/>
  <c r="BK6" i="7"/>
  <c r="BJ6" i="7"/>
  <c r="AW6" i="7"/>
  <c r="AV6" i="7"/>
  <c r="AI6" i="7"/>
  <c r="AH6" i="7"/>
  <c r="U6" i="7"/>
  <c r="T6" i="7"/>
  <c r="G6" i="7"/>
  <c r="F6" i="7"/>
  <c r="EC5" i="7"/>
  <c r="EC12" i="7" s="1"/>
  <c r="EB5" i="7"/>
  <c r="EB12" i="7" s="1"/>
  <c r="DO5" i="7"/>
  <c r="DO12" i="7" s="1"/>
  <c r="DN5" i="7"/>
  <c r="DA5" i="7"/>
  <c r="CZ5" i="7"/>
  <c r="CM5" i="7"/>
  <c r="CL5" i="7"/>
  <c r="CL12" i="7" s="1"/>
  <c r="BY5" i="7"/>
  <c r="BY12" i="7" s="1"/>
  <c r="BX5" i="7"/>
  <c r="BX12" i="7" s="1"/>
  <c r="BK5" i="7"/>
  <c r="BK12" i="7" s="1"/>
  <c r="BJ5" i="7"/>
  <c r="AW5" i="7"/>
  <c r="AV5" i="7"/>
  <c r="AI5" i="7"/>
  <c r="AH5" i="7"/>
  <c r="AH12" i="7" s="1"/>
  <c r="U5" i="7"/>
  <c r="U12" i="7" s="1"/>
  <c r="T5" i="7"/>
  <c r="T12" i="7" s="1"/>
  <c r="G5" i="7"/>
  <c r="G12" i="7" s="1"/>
  <c r="F5" i="7"/>
  <c r="DD4" i="7"/>
  <c r="AZ4" i="7"/>
  <c r="DA2" i="7"/>
  <c r="CY2" i="7"/>
  <c r="AW2" i="7"/>
  <c r="AU2" i="7"/>
  <c r="ED126" i="6"/>
  <c r="DP126" i="6"/>
  <c r="DB126" i="6"/>
  <c r="CN126" i="6"/>
  <c r="BZ126" i="6"/>
  <c r="BL126" i="6"/>
  <c r="AX126" i="6"/>
  <c r="AJ126" i="6"/>
  <c r="V126" i="6"/>
  <c r="H126" i="6"/>
  <c r="EC125" i="6"/>
  <c r="DO125" i="6"/>
  <c r="DA125" i="6"/>
  <c r="CM125" i="6"/>
  <c r="BY125" i="6"/>
  <c r="BK125" i="6"/>
  <c r="AW125" i="6"/>
  <c r="AI125" i="6"/>
  <c r="U125" i="6"/>
  <c r="G125" i="6"/>
  <c r="EC124" i="6"/>
  <c r="DO124" i="6"/>
  <c r="DA124" i="6"/>
  <c r="CM124" i="6"/>
  <c r="BY124" i="6"/>
  <c r="BK124" i="6"/>
  <c r="AW124" i="6"/>
  <c r="AI124" i="6"/>
  <c r="U124" i="6"/>
  <c r="G124" i="6"/>
  <c r="EI122" i="6"/>
  <c r="DU122" i="6"/>
  <c r="DG122" i="6"/>
  <c r="CS122" i="6"/>
  <c r="CE122" i="6"/>
  <c r="BQ122" i="6"/>
  <c r="BC122" i="6"/>
  <c r="AO122" i="6"/>
  <c r="AA122" i="6"/>
  <c r="M122" i="6"/>
  <c r="EI120" i="6"/>
  <c r="EE120" i="6"/>
  <c r="DU120" i="6"/>
  <c r="DQ120" i="6"/>
  <c r="DG120" i="6"/>
  <c r="DC120" i="6"/>
  <c r="CS120" i="6"/>
  <c r="CO120" i="6"/>
  <c r="CE120" i="6"/>
  <c r="CA120" i="6"/>
  <c r="BQ120" i="6"/>
  <c r="BM120" i="6"/>
  <c r="BC120" i="6"/>
  <c r="AY120" i="6"/>
  <c r="AO120" i="6"/>
  <c r="AK120" i="6"/>
  <c r="AA120" i="6"/>
  <c r="W120" i="6"/>
  <c r="M120" i="6"/>
  <c r="I120" i="6"/>
  <c r="EI116" i="6"/>
  <c r="EE116" i="6"/>
  <c r="DU116" i="6"/>
  <c r="DQ116" i="6"/>
  <c r="DG116" i="6"/>
  <c r="DC116" i="6"/>
  <c r="CS116" i="6"/>
  <c r="CO116" i="6"/>
  <c r="CE116" i="6"/>
  <c r="CA116" i="6"/>
  <c r="BQ116" i="6"/>
  <c r="BM116" i="6"/>
  <c r="BC116" i="6"/>
  <c r="AY116" i="6"/>
  <c r="AO116" i="6"/>
  <c r="AK116" i="6"/>
  <c r="AA116" i="6"/>
  <c r="W116" i="6"/>
  <c r="M116" i="6"/>
  <c r="I116" i="6"/>
  <c r="ED115" i="6"/>
  <c r="DP115" i="6"/>
  <c r="DB115" i="6"/>
  <c r="CN115" i="6"/>
  <c r="BZ115" i="6"/>
  <c r="BL115" i="6"/>
  <c r="AX115" i="6"/>
  <c r="AJ115" i="6"/>
  <c r="V115" i="6"/>
  <c r="H115" i="6"/>
  <c r="ED114" i="6"/>
  <c r="DP114" i="6"/>
  <c r="DB114" i="6"/>
  <c r="CN114" i="6"/>
  <c r="BZ114" i="6"/>
  <c r="BL114" i="6"/>
  <c r="AX114" i="6"/>
  <c r="AJ114" i="6"/>
  <c r="V114" i="6"/>
  <c r="H114" i="6"/>
  <c r="EI113" i="6"/>
  <c r="EA113" i="6"/>
  <c r="EF118" i="6" s="1"/>
  <c r="DU113" i="6"/>
  <c r="DM113" i="6"/>
  <c r="DG113" i="6"/>
  <c r="CY113" i="6"/>
  <c r="DD118" i="6" s="1"/>
  <c r="CS113" i="6"/>
  <c r="CK113" i="6"/>
  <c r="CP122" i="6" s="1"/>
  <c r="CE113" i="6"/>
  <c r="BW113" i="6"/>
  <c r="CB118" i="6" s="1"/>
  <c r="BQ113" i="6"/>
  <c r="BI113" i="6"/>
  <c r="BC113" i="6"/>
  <c r="AU113" i="6"/>
  <c r="AZ118" i="6" s="1"/>
  <c r="AO113" i="6"/>
  <c r="AG113" i="6"/>
  <c r="AL122" i="6" s="1"/>
  <c r="AA113" i="6"/>
  <c r="S113" i="6"/>
  <c r="X118" i="6" s="1"/>
  <c r="M113" i="6"/>
  <c r="E113" i="6"/>
  <c r="EC111" i="6"/>
  <c r="EE111" i="6" s="1"/>
  <c r="DO111" i="6"/>
  <c r="DQ111" i="6" s="1"/>
  <c r="DA111" i="6"/>
  <c r="DC111" i="6" s="1"/>
  <c r="CM111" i="6"/>
  <c r="CO111" i="6" s="1"/>
  <c r="BY111" i="6"/>
  <c r="CA111" i="6" s="1"/>
  <c r="BK111" i="6"/>
  <c r="BM111" i="6" s="1"/>
  <c r="AW111" i="6"/>
  <c r="AY111" i="6" s="1"/>
  <c r="AI111" i="6"/>
  <c r="AK111" i="6" s="1"/>
  <c r="U111" i="6"/>
  <c r="W111" i="6" s="1"/>
  <c r="G111" i="6"/>
  <c r="I111" i="6" s="1"/>
  <c r="EC110" i="6"/>
  <c r="DO110" i="6"/>
  <c r="DA110" i="6"/>
  <c r="DG110" i="6" s="1"/>
  <c r="CP110" i="6"/>
  <c r="CM110" i="6"/>
  <c r="CS110" i="6" s="1"/>
  <c r="BY110" i="6"/>
  <c r="CE110" i="6" s="1"/>
  <c r="BK110" i="6"/>
  <c r="AZ110" i="6"/>
  <c r="AW110" i="6"/>
  <c r="AI110" i="6"/>
  <c r="U110" i="6"/>
  <c r="AA110" i="6" s="1"/>
  <c r="J110" i="6"/>
  <c r="G110" i="6"/>
  <c r="EF109" i="6"/>
  <c r="EC109" i="6"/>
  <c r="EE109" i="6" s="1"/>
  <c r="DO109" i="6"/>
  <c r="DQ109" i="6" s="1"/>
  <c r="DD109" i="6"/>
  <c r="DA109" i="6"/>
  <c r="DC109" i="6" s="1"/>
  <c r="CM109" i="6"/>
  <c r="CO109" i="6" s="1"/>
  <c r="CB109" i="6"/>
  <c r="BY109" i="6"/>
  <c r="CA109" i="6" s="1"/>
  <c r="BK109" i="6"/>
  <c r="BM109" i="6" s="1"/>
  <c r="AZ109" i="6"/>
  <c r="AW109" i="6"/>
  <c r="AY109" i="6" s="1"/>
  <c r="AI109" i="6"/>
  <c r="AK109" i="6" s="1"/>
  <c r="U109" i="6"/>
  <c r="W109" i="6" s="1"/>
  <c r="J109" i="6"/>
  <c r="G109" i="6"/>
  <c r="I109" i="6" s="1"/>
  <c r="EF108" i="6"/>
  <c r="EC108" i="6"/>
  <c r="EI108" i="6" s="1"/>
  <c r="DO108" i="6"/>
  <c r="DU108" i="6" s="1"/>
  <c r="DD108" i="6"/>
  <c r="DA108" i="6"/>
  <c r="DG108" i="6" s="1"/>
  <c r="CM108" i="6"/>
  <c r="CB108" i="6"/>
  <c r="BY108" i="6"/>
  <c r="CE108" i="6" s="1"/>
  <c r="BK108" i="6"/>
  <c r="BQ108" i="6" s="1"/>
  <c r="AZ108" i="6"/>
  <c r="AW108" i="6"/>
  <c r="BC108" i="6" s="1"/>
  <c r="AL108" i="6"/>
  <c r="AI108" i="6"/>
  <c r="X108" i="6"/>
  <c r="U108" i="6"/>
  <c r="AA108" i="6" s="1"/>
  <c r="G108" i="6"/>
  <c r="EF107" i="6"/>
  <c r="EC107" i="6"/>
  <c r="EE107" i="6" s="1"/>
  <c r="DO107" i="6"/>
  <c r="DQ107" i="6" s="1"/>
  <c r="DA107" i="6"/>
  <c r="DC107" i="6" s="1"/>
  <c r="CM107" i="6"/>
  <c r="CO107" i="6" s="1"/>
  <c r="CB107" i="6"/>
  <c r="BY107" i="6"/>
  <c r="CA107" i="6" s="1"/>
  <c r="BK107" i="6"/>
  <c r="BM107" i="6" s="1"/>
  <c r="AZ107" i="6"/>
  <c r="AW107" i="6"/>
  <c r="AY107" i="6" s="1"/>
  <c r="AL107" i="6"/>
  <c r="AI107" i="6"/>
  <c r="AK107" i="6" s="1"/>
  <c r="X107" i="6"/>
  <c r="U107" i="6"/>
  <c r="W107" i="6" s="1"/>
  <c r="G107" i="6"/>
  <c r="I107" i="6" s="1"/>
  <c r="EF106" i="6"/>
  <c r="EC106" i="6"/>
  <c r="EI106" i="6" s="1"/>
  <c r="DO106" i="6"/>
  <c r="DU106" i="6" s="1"/>
  <c r="DD106" i="6"/>
  <c r="DA106" i="6"/>
  <c r="CP106" i="6"/>
  <c r="CM106" i="6"/>
  <c r="CB106" i="6"/>
  <c r="BY106" i="6"/>
  <c r="BK106" i="6"/>
  <c r="AZ106" i="6"/>
  <c r="AW106" i="6"/>
  <c r="AL106" i="6"/>
  <c r="AI106" i="6"/>
  <c r="X106" i="6"/>
  <c r="U106" i="6"/>
  <c r="G106" i="6"/>
  <c r="EF104" i="6"/>
  <c r="EE104" i="6"/>
  <c r="DQ104" i="6"/>
  <c r="DD104" i="6"/>
  <c r="DC104" i="6"/>
  <c r="CP104" i="6"/>
  <c r="CO104" i="6"/>
  <c r="CB104" i="6"/>
  <c r="CA104" i="6"/>
  <c r="BM104" i="6"/>
  <c r="AZ104" i="6"/>
  <c r="AY104" i="6"/>
  <c r="AL104" i="6"/>
  <c r="AK104" i="6"/>
  <c r="X104" i="6"/>
  <c r="W104" i="6"/>
  <c r="I104" i="6"/>
  <c r="EF103" i="6"/>
  <c r="EE103" i="6"/>
  <c r="DQ103" i="6"/>
  <c r="DD103" i="6"/>
  <c r="DC103" i="6"/>
  <c r="CP103" i="6"/>
  <c r="CO103" i="6"/>
  <c r="CB103" i="6"/>
  <c r="CA103" i="6"/>
  <c r="BM103" i="6"/>
  <c r="AZ103" i="6"/>
  <c r="AY103" i="6"/>
  <c r="AL103" i="6"/>
  <c r="AK103" i="6"/>
  <c r="X103" i="6"/>
  <c r="W103" i="6"/>
  <c r="I103" i="6"/>
  <c r="EF102" i="6"/>
  <c r="EE102" i="6"/>
  <c r="DQ102" i="6"/>
  <c r="DD102" i="6"/>
  <c r="DC102" i="6"/>
  <c r="CP102" i="6"/>
  <c r="CO102" i="6"/>
  <c r="CB102" i="6"/>
  <c r="CA102" i="6"/>
  <c r="BM102" i="6"/>
  <c r="AZ102" i="6"/>
  <c r="AY102" i="6"/>
  <c r="AL102" i="6"/>
  <c r="AK102" i="6"/>
  <c r="X102" i="6"/>
  <c r="W102" i="6"/>
  <c r="I102" i="6"/>
  <c r="EF101" i="6"/>
  <c r="EE101" i="6"/>
  <c r="DQ101" i="6"/>
  <c r="DD101" i="6"/>
  <c r="DC101" i="6"/>
  <c r="CP101" i="6"/>
  <c r="CO101" i="6"/>
  <c r="CB101" i="6"/>
  <c r="CA101" i="6"/>
  <c r="BM101" i="6"/>
  <c r="AZ101" i="6"/>
  <c r="AY101" i="6"/>
  <c r="AL101" i="6"/>
  <c r="AK101" i="6"/>
  <c r="X101" i="6"/>
  <c r="W101" i="6"/>
  <c r="I101" i="6"/>
  <c r="EF100" i="6"/>
  <c r="EE100" i="6"/>
  <c r="DQ100" i="6"/>
  <c r="DD100" i="6"/>
  <c r="DC100" i="6"/>
  <c r="CP100" i="6"/>
  <c r="CO100" i="6"/>
  <c r="CB100" i="6"/>
  <c r="CA100" i="6"/>
  <c r="BM100" i="6"/>
  <c r="AZ100" i="6"/>
  <c r="AY100" i="6"/>
  <c r="AL100" i="6"/>
  <c r="AK100" i="6"/>
  <c r="X100" i="6"/>
  <c r="W100" i="6"/>
  <c r="I100" i="6"/>
  <c r="EF98" i="6"/>
  <c r="EB98" i="6"/>
  <c r="EE98" i="6" s="1"/>
  <c r="DN98" i="6"/>
  <c r="DQ98" i="6" s="1"/>
  <c r="DD98" i="6"/>
  <c r="CZ98" i="6"/>
  <c r="DC98" i="6" s="1"/>
  <c r="CP98" i="6"/>
  <c r="CL98" i="6"/>
  <c r="CO98" i="6" s="1"/>
  <c r="CB98" i="6"/>
  <c r="BX98" i="6"/>
  <c r="CA98" i="6" s="1"/>
  <c r="BJ98" i="6"/>
  <c r="BM98" i="6" s="1"/>
  <c r="AZ98" i="6"/>
  <c r="AV98" i="6"/>
  <c r="AY98" i="6" s="1"/>
  <c r="AL98" i="6"/>
  <c r="AH98" i="6"/>
  <c r="AK98" i="6" s="1"/>
  <c r="X98" i="6"/>
  <c r="T98" i="6"/>
  <c r="W98" i="6" s="1"/>
  <c r="F98" i="6"/>
  <c r="I98" i="6" s="1"/>
  <c r="EF97" i="6"/>
  <c r="EB97" i="6"/>
  <c r="EI97" i="6" s="1"/>
  <c r="DN97" i="6"/>
  <c r="DD97" i="6"/>
  <c r="CZ97" i="6"/>
  <c r="CP97" i="6"/>
  <c r="CL97" i="6"/>
  <c r="CS97" i="6" s="1"/>
  <c r="CB97" i="6"/>
  <c r="BX97" i="6"/>
  <c r="CE97" i="6" s="1"/>
  <c r="BJ97" i="6"/>
  <c r="AZ97" i="6"/>
  <c r="AV97" i="6"/>
  <c r="AL97" i="6"/>
  <c r="AH97" i="6"/>
  <c r="AO97" i="6" s="1"/>
  <c r="X97" i="6"/>
  <c r="T97" i="6"/>
  <c r="AA97" i="6" s="1"/>
  <c r="F97" i="6"/>
  <c r="EF96" i="6"/>
  <c r="EB96" i="6"/>
  <c r="EE96" i="6" s="1"/>
  <c r="DN96" i="6"/>
  <c r="DQ96" i="6" s="1"/>
  <c r="DD96" i="6"/>
  <c r="CZ96" i="6"/>
  <c r="DC96" i="6" s="1"/>
  <c r="CP96" i="6"/>
  <c r="CL96" i="6"/>
  <c r="CO96" i="6" s="1"/>
  <c r="CB96" i="6"/>
  <c r="BX96" i="6"/>
  <c r="CA96" i="6" s="1"/>
  <c r="BJ96" i="6"/>
  <c r="BM96" i="6" s="1"/>
  <c r="AZ96" i="6"/>
  <c r="AV96" i="6"/>
  <c r="AY96" i="6" s="1"/>
  <c r="AL96" i="6"/>
  <c r="AH96" i="6"/>
  <c r="AK96" i="6" s="1"/>
  <c r="X96" i="6"/>
  <c r="T96" i="6"/>
  <c r="W96" i="6" s="1"/>
  <c r="F96" i="6"/>
  <c r="I96" i="6" s="1"/>
  <c r="EF95" i="6"/>
  <c r="EB95" i="6"/>
  <c r="EI95" i="6" s="1"/>
  <c r="DN95" i="6"/>
  <c r="DD95" i="6"/>
  <c r="CZ95" i="6"/>
  <c r="CP95" i="6"/>
  <c r="CL95" i="6"/>
  <c r="CS95" i="6" s="1"/>
  <c r="CB95" i="6"/>
  <c r="BX95" i="6"/>
  <c r="CE95" i="6" s="1"/>
  <c r="BJ95" i="6"/>
  <c r="AZ95" i="6"/>
  <c r="AV95" i="6"/>
  <c r="AL95" i="6"/>
  <c r="AH95" i="6"/>
  <c r="AO95" i="6" s="1"/>
  <c r="X95" i="6"/>
  <c r="T95" i="6"/>
  <c r="AA95" i="6" s="1"/>
  <c r="F95" i="6"/>
  <c r="EF93" i="6"/>
  <c r="EB93" i="6"/>
  <c r="EC93" i="6" s="1"/>
  <c r="EE93" i="6" s="1"/>
  <c r="DN93" i="6"/>
  <c r="DO93" i="6" s="1"/>
  <c r="DQ93" i="6" s="1"/>
  <c r="CZ93" i="6"/>
  <c r="DA93" i="6" s="1"/>
  <c r="DC93" i="6" s="1"/>
  <c r="CP93" i="6"/>
  <c r="CL93" i="6"/>
  <c r="CM93" i="6" s="1"/>
  <c r="CO93" i="6" s="1"/>
  <c r="CB93" i="6"/>
  <c r="BX93" i="6"/>
  <c r="BY93" i="6" s="1"/>
  <c r="CA93" i="6" s="1"/>
  <c r="BJ93" i="6"/>
  <c r="BK93" i="6" s="1"/>
  <c r="BM93" i="6" s="1"/>
  <c r="AZ93" i="6"/>
  <c r="AV93" i="6"/>
  <c r="AW93" i="6" s="1"/>
  <c r="AY93" i="6" s="1"/>
  <c r="AL93" i="6"/>
  <c r="AH93" i="6"/>
  <c r="AI93" i="6" s="1"/>
  <c r="AK93" i="6" s="1"/>
  <c r="X93" i="6"/>
  <c r="T93" i="6"/>
  <c r="U93" i="6" s="1"/>
  <c r="W93" i="6" s="1"/>
  <c r="F93" i="6"/>
  <c r="G93" i="6" s="1"/>
  <c r="I93" i="6" s="1"/>
  <c r="EF92" i="6"/>
  <c r="EB92" i="6"/>
  <c r="EC92" i="6" s="1"/>
  <c r="EE92" i="6" s="1"/>
  <c r="DN92" i="6"/>
  <c r="DO92" i="6" s="1"/>
  <c r="DQ92" i="6" s="1"/>
  <c r="CZ92" i="6"/>
  <c r="DA92" i="6" s="1"/>
  <c r="DC92" i="6" s="1"/>
  <c r="CP92" i="6"/>
  <c r="CL92" i="6"/>
  <c r="CM92" i="6" s="1"/>
  <c r="CO92" i="6" s="1"/>
  <c r="CB92" i="6"/>
  <c r="BX92" i="6"/>
  <c r="BY92" i="6" s="1"/>
  <c r="CA92" i="6" s="1"/>
  <c r="BN92" i="6"/>
  <c r="BJ92" i="6"/>
  <c r="BK92" i="6" s="1"/>
  <c r="BM92" i="6" s="1"/>
  <c r="AZ92" i="6"/>
  <c r="AV92" i="6"/>
  <c r="AW92" i="6" s="1"/>
  <c r="AY92" i="6" s="1"/>
  <c r="AL92" i="6"/>
  <c r="AH92" i="6"/>
  <c r="AI92" i="6" s="1"/>
  <c r="AK92" i="6" s="1"/>
  <c r="X92" i="6"/>
  <c r="T92" i="6"/>
  <c r="U92" i="6" s="1"/>
  <c r="W92" i="6" s="1"/>
  <c r="J92" i="6"/>
  <c r="F92" i="6"/>
  <c r="G92" i="6" s="1"/>
  <c r="I92" i="6" s="1"/>
  <c r="EF91" i="6"/>
  <c r="EB91" i="6"/>
  <c r="EC91" i="6" s="1"/>
  <c r="EE91" i="6" s="1"/>
  <c r="DN91" i="6"/>
  <c r="DO91" i="6" s="1"/>
  <c r="DQ91" i="6" s="1"/>
  <c r="CZ91" i="6"/>
  <c r="DA91" i="6" s="1"/>
  <c r="DC91" i="6" s="1"/>
  <c r="CP91" i="6"/>
  <c r="CL91" i="6"/>
  <c r="CM91" i="6" s="1"/>
  <c r="CO91" i="6" s="1"/>
  <c r="CB91" i="6"/>
  <c r="BX91" i="6"/>
  <c r="BY91" i="6" s="1"/>
  <c r="CA91" i="6" s="1"/>
  <c r="BJ91" i="6"/>
  <c r="BK91" i="6" s="1"/>
  <c r="BM91" i="6" s="1"/>
  <c r="AZ91" i="6"/>
  <c r="AV91" i="6"/>
  <c r="AW91" i="6" s="1"/>
  <c r="AY91" i="6" s="1"/>
  <c r="AL91" i="6"/>
  <c r="AH91" i="6"/>
  <c r="AI91" i="6" s="1"/>
  <c r="AK91" i="6" s="1"/>
  <c r="X91" i="6"/>
  <c r="T91" i="6"/>
  <c r="U91" i="6" s="1"/>
  <c r="W91" i="6" s="1"/>
  <c r="F91" i="6"/>
  <c r="G91" i="6" s="1"/>
  <c r="I91" i="6" s="1"/>
  <c r="EF90" i="6"/>
  <c r="EB90" i="6"/>
  <c r="EC90" i="6" s="1"/>
  <c r="EE90" i="6" s="1"/>
  <c r="DR90" i="6"/>
  <c r="DN90" i="6"/>
  <c r="DU90" i="6" s="1"/>
  <c r="DD90" i="6"/>
  <c r="CZ90" i="6"/>
  <c r="DA90" i="6" s="1"/>
  <c r="DC90" i="6" s="1"/>
  <c r="CP90" i="6"/>
  <c r="CL90" i="6"/>
  <c r="CB90" i="6"/>
  <c r="BX90" i="6"/>
  <c r="BN90" i="6"/>
  <c r="BJ90" i="6"/>
  <c r="AZ90" i="6"/>
  <c r="AV90" i="6"/>
  <c r="AL90" i="6"/>
  <c r="AH90" i="6"/>
  <c r="X90" i="6"/>
  <c r="T90" i="6"/>
  <c r="U90" i="6" s="1"/>
  <c r="W90" i="6" s="1"/>
  <c r="J90" i="6"/>
  <c r="F90" i="6"/>
  <c r="EF89" i="6"/>
  <c r="CP89" i="6"/>
  <c r="CB89" i="6"/>
  <c r="AZ89" i="6"/>
  <c r="AL89" i="6"/>
  <c r="X89" i="6"/>
  <c r="EF88" i="6"/>
  <c r="EB88" i="6"/>
  <c r="EC88" i="6" s="1"/>
  <c r="EE88" i="6" s="1"/>
  <c r="DN88" i="6"/>
  <c r="DO88" i="6" s="1"/>
  <c r="DQ88" i="6" s="1"/>
  <c r="CZ88" i="6"/>
  <c r="DA88" i="6" s="1"/>
  <c r="DC88" i="6" s="1"/>
  <c r="CP88" i="6"/>
  <c r="CL88" i="6"/>
  <c r="CM88" i="6" s="1"/>
  <c r="CO88" i="6" s="1"/>
  <c r="CB88" i="6"/>
  <c r="BX88" i="6"/>
  <c r="BY88" i="6" s="1"/>
  <c r="CA88" i="6" s="1"/>
  <c r="BJ88" i="6"/>
  <c r="BK88" i="6" s="1"/>
  <c r="BM88" i="6" s="1"/>
  <c r="AZ88" i="6"/>
  <c r="AV88" i="6"/>
  <c r="AW88" i="6" s="1"/>
  <c r="AY88" i="6" s="1"/>
  <c r="AL88" i="6"/>
  <c r="AH88" i="6"/>
  <c r="AI88" i="6" s="1"/>
  <c r="AK88" i="6" s="1"/>
  <c r="X88" i="6"/>
  <c r="T88" i="6"/>
  <c r="U88" i="6" s="1"/>
  <c r="W88" i="6" s="1"/>
  <c r="F88" i="6"/>
  <c r="G88" i="6" s="1"/>
  <c r="I88" i="6" s="1"/>
  <c r="EF87" i="6"/>
  <c r="EB87" i="6"/>
  <c r="EC87" i="6" s="1"/>
  <c r="EE87" i="6" s="1"/>
  <c r="DR87" i="6"/>
  <c r="DN87" i="6"/>
  <c r="CZ87" i="6"/>
  <c r="CP87" i="6"/>
  <c r="CL87" i="6"/>
  <c r="CB87" i="6"/>
  <c r="BX87" i="6"/>
  <c r="BN87" i="6"/>
  <c r="BJ87" i="6"/>
  <c r="AZ87" i="6"/>
  <c r="AV87" i="6"/>
  <c r="AW87" i="6" s="1"/>
  <c r="AY87" i="6" s="1"/>
  <c r="AL87" i="6"/>
  <c r="AH87" i="6"/>
  <c r="X87" i="6"/>
  <c r="T87" i="6"/>
  <c r="U87" i="6" s="1"/>
  <c r="W87" i="6" s="1"/>
  <c r="J87" i="6"/>
  <c r="F87" i="6"/>
  <c r="F89" i="6" s="1"/>
  <c r="I89" i="6" s="1"/>
  <c r="EF86" i="6"/>
  <c r="CP86" i="6"/>
  <c r="CB86" i="6"/>
  <c r="AZ86" i="6"/>
  <c r="AL86" i="6"/>
  <c r="X86" i="6"/>
  <c r="EF85" i="6"/>
  <c r="EB85" i="6"/>
  <c r="EC85" i="6" s="1"/>
  <c r="EE85" i="6" s="1"/>
  <c r="DN85" i="6"/>
  <c r="DO85" i="6" s="1"/>
  <c r="DQ85" i="6" s="1"/>
  <c r="DD85" i="6"/>
  <c r="CZ85" i="6"/>
  <c r="DA85" i="6" s="1"/>
  <c r="DC85" i="6" s="1"/>
  <c r="CP85" i="6"/>
  <c r="CL85" i="6"/>
  <c r="CM85" i="6" s="1"/>
  <c r="CO85" i="6" s="1"/>
  <c r="CB85" i="6"/>
  <c r="BX85" i="6"/>
  <c r="BY85" i="6" s="1"/>
  <c r="CA85" i="6" s="1"/>
  <c r="BJ85" i="6"/>
  <c r="BK85" i="6" s="1"/>
  <c r="BM85" i="6" s="1"/>
  <c r="AZ85" i="6"/>
  <c r="AV85" i="6"/>
  <c r="AW85" i="6" s="1"/>
  <c r="AY85" i="6" s="1"/>
  <c r="AL85" i="6"/>
  <c r="AH85" i="6"/>
  <c r="AI85" i="6" s="1"/>
  <c r="AK85" i="6" s="1"/>
  <c r="X85" i="6"/>
  <c r="T85" i="6"/>
  <c r="U85" i="6" s="1"/>
  <c r="W85" i="6" s="1"/>
  <c r="F85" i="6"/>
  <c r="G85" i="6" s="1"/>
  <c r="I85" i="6" s="1"/>
  <c r="EF84" i="6"/>
  <c r="EB84" i="6"/>
  <c r="EI84" i="6" s="1"/>
  <c r="DN84" i="6"/>
  <c r="CZ84" i="6"/>
  <c r="CP84" i="6"/>
  <c r="CL84" i="6"/>
  <c r="CB84" i="6"/>
  <c r="BX84" i="6"/>
  <c r="BY84" i="6" s="1"/>
  <c r="CA84" i="6" s="1"/>
  <c r="BN84" i="6"/>
  <c r="BJ84" i="6"/>
  <c r="BJ86" i="6" s="1"/>
  <c r="BM86" i="6" s="1"/>
  <c r="AZ84" i="6"/>
  <c r="AV84" i="6"/>
  <c r="AL84" i="6"/>
  <c r="AH84" i="6"/>
  <c r="AH86" i="6" s="1"/>
  <c r="AK86" i="6" s="1"/>
  <c r="X84" i="6"/>
  <c r="T84" i="6"/>
  <c r="AA84" i="6" s="1"/>
  <c r="J84" i="6"/>
  <c r="F84" i="6"/>
  <c r="EF82" i="6"/>
  <c r="ED82" i="6"/>
  <c r="EE82" i="6" s="1"/>
  <c r="DP82" i="6"/>
  <c r="DQ82" i="6" s="1"/>
  <c r="DD82" i="6"/>
  <c r="DB82" i="6"/>
  <c r="DC82" i="6" s="1"/>
  <c r="CP82" i="6"/>
  <c r="CN82" i="6"/>
  <c r="CO82" i="6" s="1"/>
  <c r="CB82" i="6"/>
  <c r="BZ82" i="6"/>
  <c r="CA82" i="6" s="1"/>
  <c r="BL82" i="6"/>
  <c r="BM82" i="6" s="1"/>
  <c r="AZ82" i="6"/>
  <c r="AX82" i="6"/>
  <c r="AY82" i="6" s="1"/>
  <c r="AL82" i="6"/>
  <c r="AJ82" i="6"/>
  <c r="AK82" i="6" s="1"/>
  <c r="X82" i="6"/>
  <c r="V82" i="6"/>
  <c r="W82" i="6" s="1"/>
  <c r="H82" i="6"/>
  <c r="I82" i="6" s="1"/>
  <c r="EF81" i="6"/>
  <c r="ED81" i="6"/>
  <c r="EE81" i="6" s="1"/>
  <c r="DR81" i="6"/>
  <c r="DP81" i="6"/>
  <c r="DQ81" i="6" s="1"/>
  <c r="DB81" i="6"/>
  <c r="DC81" i="6" s="1"/>
  <c r="CP81" i="6"/>
  <c r="CN81" i="6"/>
  <c r="CO81" i="6" s="1"/>
  <c r="CB81" i="6"/>
  <c r="BZ81" i="6"/>
  <c r="CA81" i="6" s="1"/>
  <c r="BN81" i="6"/>
  <c r="BL81" i="6"/>
  <c r="BM81" i="6" s="1"/>
  <c r="AZ81" i="6"/>
  <c r="AX81" i="6"/>
  <c r="AY81" i="6" s="1"/>
  <c r="AL81" i="6"/>
  <c r="AJ81" i="6"/>
  <c r="AK81" i="6" s="1"/>
  <c r="X81" i="6"/>
  <c r="V81" i="6"/>
  <c r="W81" i="6" s="1"/>
  <c r="J81" i="6"/>
  <c r="H81" i="6"/>
  <c r="I81" i="6" s="1"/>
  <c r="EF80" i="6"/>
  <c r="ED80" i="6"/>
  <c r="EE80" i="6" s="1"/>
  <c r="DX80" i="6"/>
  <c r="DP80" i="6"/>
  <c r="DQ80" i="6" s="1"/>
  <c r="DJ80" i="6"/>
  <c r="DD80" i="6"/>
  <c r="DB80" i="6"/>
  <c r="DC80" i="6" s="1"/>
  <c r="CV80" i="6"/>
  <c r="CP80" i="6"/>
  <c r="CN80" i="6"/>
  <c r="CO80" i="6" s="1"/>
  <c r="CH80" i="6"/>
  <c r="CB80" i="6"/>
  <c r="BZ80" i="6"/>
  <c r="CA80" i="6" s="1"/>
  <c r="BT80" i="6"/>
  <c r="BN80" i="6"/>
  <c r="BL80" i="6"/>
  <c r="BM80" i="6" s="1"/>
  <c r="BF80" i="6"/>
  <c r="AZ80" i="6"/>
  <c r="AX80" i="6"/>
  <c r="AY80" i="6" s="1"/>
  <c r="AR80" i="6"/>
  <c r="AL80" i="6"/>
  <c r="AJ80" i="6"/>
  <c r="AK80" i="6" s="1"/>
  <c r="AD80" i="6"/>
  <c r="X80" i="6"/>
  <c r="V80" i="6"/>
  <c r="W80" i="6" s="1"/>
  <c r="P80" i="6"/>
  <c r="H80" i="6"/>
  <c r="I80" i="6" s="1"/>
  <c r="B80" i="6"/>
  <c r="EF79" i="6"/>
  <c r="ED79" i="6"/>
  <c r="EE79" i="6" s="1"/>
  <c r="DP79" i="6"/>
  <c r="DQ79" i="6" s="1"/>
  <c r="DB79" i="6"/>
  <c r="DC79" i="6" s="1"/>
  <c r="CP79" i="6"/>
  <c r="CN79" i="6"/>
  <c r="CO79" i="6" s="1"/>
  <c r="CB79" i="6"/>
  <c r="BZ79" i="6"/>
  <c r="CA79" i="6" s="1"/>
  <c r="BN79" i="6"/>
  <c r="BL79" i="6"/>
  <c r="BM79" i="6" s="1"/>
  <c r="AZ79" i="6"/>
  <c r="AX79" i="6"/>
  <c r="AY79" i="6" s="1"/>
  <c r="AL79" i="6"/>
  <c r="AJ79" i="6"/>
  <c r="AK79" i="6" s="1"/>
  <c r="X79" i="6"/>
  <c r="V79" i="6"/>
  <c r="W79" i="6" s="1"/>
  <c r="J79" i="6"/>
  <c r="H79" i="6"/>
  <c r="I79" i="6" s="1"/>
  <c r="B79" i="6"/>
  <c r="EF78" i="6"/>
  <c r="ED78" i="6"/>
  <c r="EE78" i="6" s="1"/>
  <c r="DP78" i="6"/>
  <c r="DQ78" i="6" s="1"/>
  <c r="DD78" i="6"/>
  <c r="DB78" i="6"/>
  <c r="DC78" i="6" s="1"/>
  <c r="CP78" i="6"/>
  <c r="CN78" i="6"/>
  <c r="CO78" i="6" s="1"/>
  <c r="CB78" i="6"/>
  <c r="BZ78" i="6"/>
  <c r="CA78" i="6" s="1"/>
  <c r="BL78" i="6"/>
  <c r="BM78" i="6" s="1"/>
  <c r="AZ78" i="6"/>
  <c r="AX78" i="6"/>
  <c r="AY78" i="6" s="1"/>
  <c r="AL78" i="6"/>
  <c r="AJ78" i="6"/>
  <c r="AK78" i="6" s="1"/>
  <c r="X78" i="6"/>
  <c r="V78" i="6"/>
  <c r="W78" i="6" s="1"/>
  <c r="H78" i="6"/>
  <c r="I78" i="6" s="1"/>
  <c r="EF77" i="6"/>
  <c r="ED77" i="6"/>
  <c r="EE77" i="6" s="1"/>
  <c r="DP77" i="6"/>
  <c r="DQ77" i="6" s="1"/>
  <c r="DB77" i="6"/>
  <c r="DC77" i="6" s="1"/>
  <c r="CP77" i="6"/>
  <c r="CN77" i="6"/>
  <c r="CO77" i="6" s="1"/>
  <c r="CB77" i="6"/>
  <c r="BZ77" i="6"/>
  <c r="CA77" i="6" s="1"/>
  <c r="BN77" i="6"/>
  <c r="BL77" i="6"/>
  <c r="BM77" i="6" s="1"/>
  <c r="AZ77" i="6"/>
  <c r="AX77" i="6"/>
  <c r="AY77" i="6" s="1"/>
  <c r="AL77" i="6"/>
  <c r="AJ77" i="6"/>
  <c r="AK77" i="6" s="1"/>
  <c r="X77" i="6"/>
  <c r="V77" i="6"/>
  <c r="W77" i="6" s="1"/>
  <c r="J77" i="6"/>
  <c r="H77" i="6"/>
  <c r="I77" i="6" s="1"/>
  <c r="EF76" i="6"/>
  <c r="ED76" i="6"/>
  <c r="EE76" i="6" s="1"/>
  <c r="DX76" i="6"/>
  <c r="DP76" i="6"/>
  <c r="DQ76" i="6" s="1"/>
  <c r="DJ76" i="6"/>
  <c r="DD76" i="6"/>
  <c r="DB76" i="6"/>
  <c r="DC76" i="6" s="1"/>
  <c r="CV76" i="6"/>
  <c r="CP76" i="6"/>
  <c r="CN76" i="6"/>
  <c r="CO76" i="6" s="1"/>
  <c r="CH76" i="6"/>
  <c r="CB76" i="6"/>
  <c r="BZ76" i="6"/>
  <c r="CA76" i="6" s="1"/>
  <c r="BT76" i="6"/>
  <c r="BL76" i="6"/>
  <c r="BM76" i="6" s="1"/>
  <c r="BF76" i="6"/>
  <c r="AZ76" i="6"/>
  <c r="AX76" i="6"/>
  <c r="AY76" i="6" s="1"/>
  <c r="AR76" i="6"/>
  <c r="AL76" i="6"/>
  <c r="AJ76" i="6"/>
  <c r="AK76" i="6" s="1"/>
  <c r="AD76" i="6"/>
  <c r="X76" i="6"/>
  <c r="V76" i="6"/>
  <c r="W76" i="6" s="1"/>
  <c r="P76" i="6"/>
  <c r="H76" i="6"/>
  <c r="I76" i="6" s="1"/>
  <c r="B76" i="6"/>
  <c r="EF75" i="6"/>
  <c r="ED75" i="6"/>
  <c r="EE75" i="6" s="1"/>
  <c r="DX75" i="6"/>
  <c r="DP75" i="6"/>
  <c r="DQ75" i="6" s="1"/>
  <c r="DB75" i="6"/>
  <c r="DC75" i="6" s="1"/>
  <c r="CP75" i="6"/>
  <c r="CN75" i="6"/>
  <c r="CO75" i="6" s="1"/>
  <c r="CB75" i="6"/>
  <c r="BZ75" i="6"/>
  <c r="CA75" i="6" s="1"/>
  <c r="BL75" i="6"/>
  <c r="BM75" i="6" s="1"/>
  <c r="BF75" i="6"/>
  <c r="AZ75" i="6"/>
  <c r="AX75" i="6"/>
  <c r="AY75" i="6" s="1"/>
  <c r="AL75" i="6"/>
  <c r="AJ75" i="6"/>
  <c r="AK75" i="6" s="1"/>
  <c r="X75" i="6"/>
  <c r="V75" i="6"/>
  <c r="W75" i="6" s="1"/>
  <c r="H75" i="6"/>
  <c r="I75" i="6" s="1"/>
  <c r="EF74" i="6"/>
  <c r="ED74" i="6"/>
  <c r="EE74" i="6" s="1"/>
  <c r="DR74" i="6"/>
  <c r="DP74" i="6"/>
  <c r="DQ74" i="6" s="1"/>
  <c r="DD74" i="6"/>
  <c r="DB74" i="6"/>
  <c r="DC74" i="6" s="1"/>
  <c r="CP74" i="6"/>
  <c r="CN74" i="6"/>
  <c r="CO74" i="6" s="1"/>
  <c r="CB74" i="6"/>
  <c r="BZ74" i="6"/>
  <c r="CA74" i="6" s="1"/>
  <c r="BN74" i="6"/>
  <c r="BL74" i="6"/>
  <c r="BM74" i="6" s="1"/>
  <c r="AZ74" i="6"/>
  <c r="AX74" i="6"/>
  <c r="AY74" i="6" s="1"/>
  <c r="AL74" i="6"/>
  <c r="AJ74" i="6"/>
  <c r="AK74" i="6" s="1"/>
  <c r="X74" i="6"/>
  <c r="V74" i="6"/>
  <c r="W74" i="6" s="1"/>
  <c r="J74" i="6"/>
  <c r="H74" i="6"/>
  <c r="I74" i="6" s="1"/>
  <c r="EF73" i="6"/>
  <c r="ED73" i="6"/>
  <c r="EE73" i="6" s="1"/>
  <c r="DP73" i="6"/>
  <c r="DQ73" i="6" s="1"/>
  <c r="DB73" i="6"/>
  <c r="DC73" i="6" s="1"/>
  <c r="CP73" i="6"/>
  <c r="CN73" i="6"/>
  <c r="CO73" i="6" s="1"/>
  <c r="CB73" i="6"/>
  <c r="BZ73" i="6"/>
  <c r="CA73" i="6" s="1"/>
  <c r="BL73" i="6"/>
  <c r="BM73" i="6" s="1"/>
  <c r="AZ73" i="6"/>
  <c r="AX73" i="6"/>
  <c r="AY73" i="6" s="1"/>
  <c r="AL73" i="6"/>
  <c r="AJ73" i="6"/>
  <c r="AK73" i="6" s="1"/>
  <c r="X73" i="6"/>
  <c r="V73" i="6"/>
  <c r="W73" i="6" s="1"/>
  <c r="H73" i="6"/>
  <c r="I73" i="6" s="1"/>
  <c r="EF72" i="6"/>
  <c r="ED72" i="6"/>
  <c r="EE72" i="6" s="1"/>
  <c r="DX72" i="6"/>
  <c r="DR72" i="6"/>
  <c r="DP72" i="6"/>
  <c r="DQ72" i="6" s="1"/>
  <c r="DJ72" i="6"/>
  <c r="DB72" i="6"/>
  <c r="DC72" i="6" s="1"/>
  <c r="CV72" i="6"/>
  <c r="CP72" i="6"/>
  <c r="CN72" i="6"/>
  <c r="CO72" i="6" s="1"/>
  <c r="CH72" i="6"/>
  <c r="CB72" i="6"/>
  <c r="BZ72" i="6"/>
  <c r="CA72" i="6" s="1"/>
  <c r="BT72" i="6"/>
  <c r="BL72" i="6"/>
  <c r="BM72" i="6" s="1"/>
  <c r="BF72" i="6"/>
  <c r="AZ72" i="6"/>
  <c r="AX72" i="6"/>
  <c r="AY72" i="6" s="1"/>
  <c r="AR72" i="6"/>
  <c r="AL72" i="6"/>
  <c r="AJ72" i="6"/>
  <c r="AK72" i="6" s="1"/>
  <c r="AD72" i="6"/>
  <c r="X72" i="6"/>
  <c r="V72" i="6"/>
  <c r="W72" i="6" s="1"/>
  <c r="P72" i="6"/>
  <c r="H72" i="6"/>
  <c r="I72" i="6" s="1"/>
  <c r="B72" i="6"/>
  <c r="EF71" i="6"/>
  <c r="ED71" i="6"/>
  <c r="EE71" i="6" s="1"/>
  <c r="DP71" i="6"/>
  <c r="DQ71" i="6" s="1"/>
  <c r="DB71" i="6"/>
  <c r="DC71" i="6" s="1"/>
  <c r="CP71" i="6"/>
  <c r="CN71" i="6"/>
  <c r="CO71" i="6" s="1"/>
  <c r="CB71" i="6"/>
  <c r="BZ71" i="6"/>
  <c r="CA71" i="6" s="1"/>
  <c r="BL71" i="6"/>
  <c r="BM71" i="6" s="1"/>
  <c r="BF71" i="6"/>
  <c r="AZ71" i="6"/>
  <c r="AX71" i="6"/>
  <c r="AY71" i="6" s="1"/>
  <c r="AL71" i="6"/>
  <c r="AJ71" i="6"/>
  <c r="AK71" i="6" s="1"/>
  <c r="X71" i="6"/>
  <c r="V71" i="6"/>
  <c r="W71" i="6" s="1"/>
  <c r="H71" i="6"/>
  <c r="I71" i="6" s="1"/>
  <c r="EF70" i="6"/>
  <c r="ED70" i="6"/>
  <c r="EE70" i="6" s="1"/>
  <c r="DR70" i="6"/>
  <c r="DP70" i="6"/>
  <c r="DQ70" i="6" s="1"/>
  <c r="DD70" i="6"/>
  <c r="DB70" i="6"/>
  <c r="DC70" i="6" s="1"/>
  <c r="CP70" i="6"/>
  <c r="CN70" i="6"/>
  <c r="CO70" i="6" s="1"/>
  <c r="CB70" i="6"/>
  <c r="BZ70" i="6"/>
  <c r="CA70" i="6" s="1"/>
  <c r="BN70" i="6"/>
  <c r="BL70" i="6"/>
  <c r="BM70" i="6" s="1"/>
  <c r="AZ70" i="6"/>
  <c r="AX70" i="6"/>
  <c r="AY70" i="6" s="1"/>
  <c r="AL70" i="6"/>
  <c r="AJ70" i="6"/>
  <c r="AK70" i="6" s="1"/>
  <c r="X70" i="6"/>
  <c r="V70" i="6"/>
  <c r="W70" i="6" s="1"/>
  <c r="J70" i="6"/>
  <c r="H70" i="6"/>
  <c r="I70" i="6" s="1"/>
  <c r="EF69" i="6"/>
  <c r="ED69" i="6"/>
  <c r="EE69" i="6" s="1"/>
  <c r="DP69" i="6"/>
  <c r="DQ69" i="6" s="1"/>
  <c r="DB69" i="6"/>
  <c r="DC69" i="6" s="1"/>
  <c r="CP69" i="6"/>
  <c r="CN69" i="6"/>
  <c r="CO69" i="6" s="1"/>
  <c r="CB69" i="6"/>
  <c r="BZ69" i="6"/>
  <c r="CA69" i="6" s="1"/>
  <c r="BL69" i="6"/>
  <c r="BM69" i="6" s="1"/>
  <c r="AZ69" i="6"/>
  <c r="AX69" i="6"/>
  <c r="AY69" i="6" s="1"/>
  <c r="AL69" i="6"/>
  <c r="AJ69" i="6"/>
  <c r="AK69" i="6" s="1"/>
  <c r="X69" i="6"/>
  <c r="V69" i="6"/>
  <c r="W69" i="6" s="1"/>
  <c r="H69" i="6"/>
  <c r="I69" i="6" s="1"/>
  <c r="EF68" i="6"/>
  <c r="ED68" i="6"/>
  <c r="EE68" i="6" s="1"/>
  <c r="DX68" i="6"/>
  <c r="DR68" i="6"/>
  <c r="DP68" i="6"/>
  <c r="DQ68" i="6" s="1"/>
  <c r="DJ68" i="6"/>
  <c r="DB68" i="6"/>
  <c r="DC68" i="6" s="1"/>
  <c r="CV68" i="6"/>
  <c r="CP68" i="6"/>
  <c r="CN68" i="6"/>
  <c r="CO68" i="6" s="1"/>
  <c r="CH68" i="6"/>
  <c r="CB68" i="6"/>
  <c r="BZ68" i="6"/>
  <c r="CA68" i="6" s="1"/>
  <c r="BT68" i="6"/>
  <c r="BL68" i="6"/>
  <c r="BM68" i="6" s="1"/>
  <c r="BF68" i="6"/>
  <c r="AZ68" i="6"/>
  <c r="AX68" i="6"/>
  <c r="AY68" i="6" s="1"/>
  <c r="AR68" i="6"/>
  <c r="AL68" i="6"/>
  <c r="AJ68" i="6"/>
  <c r="AK68" i="6" s="1"/>
  <c r="AD68" i="6"/>
  <c r="X68" i="6"/>
  <c r="V68" i="6"/>
  <c r="W68" i="6" s="1"/>
  <c r="P68" i="6"/>
  <c r="J68" i="6"/>
  <c r="H68" i="6"/>
  <c r="I68" i="6" s="1"/>
  <c r="B68" i="6"/>
  <c r="EF67" i="6"/>
  <c r="ED67" i="6"/>
  <c r="EE67" i="6" s="1"/>
  <c r="DR67" i="6"/>
  <c r="DP67" i="6"/>
  <c r="DQ67" i="6" s="1"/>
  <c r="DJ67" i="6"/>
  <c r="DB67" i="6"/>
  <c r="DC67" i="6" s="1"/>
  <c r="CP67" i="6"/>
  <c r="CN67" i="6"/>
  <c r="CO67" i="6" s="1"/>
  <c r="CB67" i="6"/>
  <c r="BZ67" i="6"/>
  <c r="CA67" i="6" s="1"/>
  <c r="BN67" i="6"/>
  <c r="BL67" i="6"/>
  <c r="BM67" i="6" s="1"/>
  <c r="AZ67" i="6"/>
  <c r="AX67" i="6"/>
  <c r="AY67" i="6" s="1"/>
  <c r="AR67" i="6"/>
  <c r="AL67" i="6"/>
  <c r="AJ67" i="6"/>
  <c r="AK67" i="6" s="1"/>
  <c r="X67" i="6"/>
  <c r="V67" i="6"/>
  <c r="W67" i="6" s="1"/>
  <c r="J67" i="6"/>
  <c r="H67" i="6"/>
  <c r="I67" i="6" s="1"/>
  <c r="EF66" i="6"/>
  <c r="ED66" i="6"/>
  <c r="EE66" i="6" s="1"/>
  <c r="DR66" i="6"/>
  <c r="DP66" i="6"/>
  <c r="DQ66" i="6" s="1"/>
  <c r="DD66" i="6"/>
  <c r="DB66" i="6"/>
  <c r="DC66" i="6" s="1"/>
  <c r="CP66" i="6"/>
  <c r="CN66" i="6"/>
  <c r="CO66" i="6" s="1"/>
  <c r="CB66" i="6"/>
  <c r="BZ66" i="6"/>
  <c r="CA66" i="6" s="1"/>
  <c r="BN66" i="6"/>
  <c r="BL66" i="6"/>
  <c r="BM66" i="6" s="1"/>
  <c r="AZ66" i="6"/>
  <c r="AX66" i="6"/>
  <c r="AY66" i="6" s="1"/>
  <c r="AL66" i="6"/>
  <c r="AJ66" i="6"/>
  <c r="AK66" i="6" s="1"/>
  <c r="X66" i="6"/>
  <c r="V66" i="6"/>
  <c r="W66" i="6" s="1"/>
  <c r="J66" i="6"/>
  <c r="H66" i="6"/>
  <c r="I66" i="6" s="1"/>
  <c r="B66" i="6"/>
  <c r="EF65" i="6"/>
  <c r="ED65" i="6"/>
  <c r="EE65" i="6" s="1"/>
  <c r="DR65" i="6"/>
  <c r="DP65" i="6"/>
  <c r="DQ65" i="6" s="1"/>
  <c r="DD65" i="6"/>
  <c r="DB65" i="6"/>
  <c r="DC65" i="6" s="1"/>
  <c r="CP65" i="6"/>
  <c r="CN65" i="6"/>
  <c r="CO65" i="6" s="1"/>
  <c r="CB65" i="6"/>
  <c r="BZ65" i="6"/>
  <c r="CA65" i="6" s="1"/>
  <c r="BN65" i="6"/>
  <c r="BL65" i="6"/>
  <c r="BM65" i="6" s="1"/>
  <c r="AZ65" i="6"/>
  <c r="AX65" i="6"/>
  <c r="AY65" i="6" s="1"/>
  <c r="AL65" i="6"/>
  <c r="AJ65" i="6"/>
  <c r="AK65" i="6" s="1"/>
  <c r="X65" i="6"/>
  <c r="V65" i="6"/>
  <c r="W65" i="6" s="1"/>
  <c r="J65" i="6"/>
  <c r="H65" i="6"/>
  <c r="I65" i="6" s="1"/>
  <c r="EF64" i="6"/>
  <c r="ED64" i="6"/>
  <c r="EE64" i="6" s="1"/>
  <c r="DX64" i="6"/>
  <c r="DR64" i="6"/>
  <c r="DP64" i="6"/>
  <c r="DQ64" i="6" s="1"/>
  <c r="DJ64" i="6"/>
  <c r="DD64" i="6"/>
  <c r="DB64" i="6"/>
  <c r="DC64" i="6" s="1"/>
  <c r="CV64" i="6"/>
  <c r="CP64" i="6"/>
  <c r="CN64" i="6"/>
  <c r="CO64" i="6" s="1"/>
  <c r="CH64" i="6"/>
  <c r="CB64" i="6"/>
  <c r="BZ64" i="6"/>
  <c r="CA64" i="6" s="1"/>
  <c r="BT64" i="6"/>
  <c r="BN64" i="6"/>
  <c r="BL64" i="6"/>
  <c r="BM64" i="6" s="1"/>
  <c r="BF64" i="6"/>
  <c r="AZ64" i="6"/>
  <c r="AX64" i="6"/>
  <c r="AY64" i="6" s="1"/>
  <c r="AR64" i="6"/>
  <c r="AL64" i="6"/>
  <c r="AJ64" i="6"/>
  <c r="AK64" i="6" s="1"/>
  <c r="AD64" i="6"/>
  <c r="X64" i="6"/>
  <c r="V64" i="6"/>
  <c r="W64" i="6" s="1"/>
  <c r="P64" i="6"/>
  <c r="J64" i="6"/>
  <c r="H64" i="6"/>
  <c r="I64" i="6" s="1"/>
  <c r="B64" i="6"/>
  <c r="EI63" i="6"/>
  <c r="EF63" i="6"/>
  <c r="ED63" i="6"/>
  <c r="EE63" i="6" s="1"/>
  <c r="DU63" i="6"/>
  <c r="DR63" i="6"/>
  <c r="DP63" i="6"/>
  <c r="DQ63" i="6" s="1"/>
  <c r="DG63" i="6"/>
  <c r="DB63" i="6"/>
  <c r="DC63" i="6" s="1"/>
  <c r="CS63" i="6"/>
  <c r="CP63" i="6"/>
  <c r="CN63" i="6"/>
  <c r="CO63" i="6" s="1"/>
  <c r="CE63" i="6"/>
  <c r="CB63" i="6"/>
  <c r="BZ63" i="6"/>
  <c r="CA63" i="6" s="1"/>
  <c r="BQ63" i="6"/>
  <c r="BN63" i="6"/>
  <c r="BL63" i="6"/>
  <c r="BM63" i="6" s="1"/>
  <c r="BC63" i="6"/>
  <c r="AZ63" i="6"/>
  <c r="AX63" i="6"/>
  <c r="AY63" i="6" s="1"/>
  <c r="AO63" i="6"/>
  <c r="AL63" i="6"/>
  <c r="AJ63" i="6"/>
  <c r="AK63" i="6" s="1"/>
  <c r="AA63" i="6"/>
  <c r="X63" i="6"/>
  <c r="V63" i="6"/>
  <c r="W63" i="6" s="1"/>
  <c r="M63" i="6"/>
  <c r="J63" i="6"/>
  <c r="H63" i="6"/>
  <c r="I63" i="6" s="1"/>
  <c r="EF61" i="6"/>
  <c r="EE61" i="6"/>
  <c r="DR61" i="6"/>
  <c r="DQ61" i="6"/>
  <c r="DC61" i="6"/>
  <c r="CP61" i="6"/>
  <c r="CO61" i="6"/>
  <c r="CB61" i="6"/>
  <c r="CA61" i="6"/>
  <c r="BN61" i="6"/>
  <c r="BM61" i="6"/>
  <c r="AZ61" i="6"/>
  <c r="AY61" i="6"/>
  <c r="AL61" i="6"/>
  <c r="AK61" i="6"/>
  <c r="X61" i="6"/>
  <c r="W61" i="6"/>
  <c r="J61" i="6"/>
  <c r="I61" i="6"/>
  <c r="EF60" i="6"/>
  <c r="EE60" i="6"/>
  <c r="DX60" i="6"/>
  <c r="DR60" i="6"/>
  <c r="DQ60" i="6"/>
  <c r="DJ60" i="6"/>
  <c r="DD60" i="6"/>
  <c r="DC60" i="6"/>
  <c r="CV60" i="6"/>
  <c r="CP60" i="6"/>
  <c r="CO60" i="6"/>
  <c r="CH60" i="6"/>
  <c r="CB60" i="6"/>
  <c r="CA60" i="6"/>
  <c r="BT60" i="6"/>
  <c r="BN60" i="6"/>
  <c r="BM60" i="6"/>
  <c r="BF60" i="6"/>
  <c r="AZ60" i="6"/>
  <c r="AY60" i="6"/>
  <c r="AR60" i="6"/>
  <c r="AL60" i="6"/>
  <c r="AK60" i="6"/>
  <c r="AD60" i="6"/>
  <c r="X60" i="6"/>
  <c r="W60" i="6"/>
  <c r="P60" i="6"/>
  <c r="J60" i="6"/>
  <c r="I60" i="6"/>
  <c r="EF59" i="6"/>
  <c r="EE59" i="6"/>
  <c r="DX59" i="6"/>
  <c r="DR59" i="6"/>
  <c r="DQ59" i="6"/>
  <c r="DJ59" i="6"/>
  <c r="DC59" i="6"/>
  <c r="CV59" i="6"/>
  <c r="CP59" i="6"/>
  <c r="CO59" i="6"/>
  <c r="CH59" i="6"/>
  <c r="CB59" i="6"/>
  <c r="CA59" i="6"/>
  <c r="BT59" i="6"/>
  <c r="BN59" i="6"/>
  <c r="BM59" i="6"/>
  <c r="BF59" i="6"/>
  <c r="AZ59" i="6"/>
  <c r="AY59" i="6"/>
  <c r="AR59" i="6"/>
  <c r="AL59" i="6"/>
  <c r="AK59" i="6"/>
  <c r="AD59" i="6"/>
  <c r="X59" i="6"/>
  <c r="W59" i="6"/>
  <c r="P59" i="6"/>
  <c r="J59" i="6"/>
  <c r="I59" i="6"/>
  <c r="EF58" i="6"/>
  <c r="EE58" i="6"/>
  <c r="DX58" i="6"/>
  <c r="DR58" i="6"/>
  <c r="DQ58" i="6"/>
  <c r="DJ58" i="6"/>
  <c r="DC58" i="6"/>
  <c r="CV58" i="6"/>
  <c r="CP58" i="6"/>
  <c r="CO58" i="6"/>
  <c r="CH58" i="6"/>
  <c r="CB58" i="6"/>
  <c r="CA58" i="6"/>
  <c r="BT58" i="6"/>
  <c r="BN58" i="6"/>
  <c r="BM58" i="6"/>
  <c r="BF58" i="6"/>
  <c r="AZ58" i="6"/>
  <c r="AY58" i="6"/>
  <c r="AR58" i="6"/>
  <c r="AL58" i="6"/>
  <c r="AK58" i="6"/>
  <c r="AD58" i="6"/>
  <c r="X58" i="6"/>
  <c r="W58" i="6"/>
  <c r="P58" i="6"/>
  <c r="J58" i="6"/>
  <c r="I58" i="6"/>
  <c r="EF57" i="6"/>
  <c r="EE57" i="6"/>
  <c r="DX57" i="6"/>
  <c r="DR57" i="6"/>
  <c r="DQ57" i="6"/>
  <c r="DJ57" i="6"/>
  <c r="DC57" i="6"/>
  <c r="CV57" i="6"/>
  <c r="CP57" i="6"/>
  <c r="CO57" i="6"/>
  <c r="CH57" i="6"/>
  <c r="CB57" i="6"/>
  <c r="CA57" i="6"/>
  <c r="BT57" i="6"/>
  <c r="BN57" i="6"/>
  <c r="BM57" i="6"/>
  <c r="BF57" i="6"/>
  <c r="AZ57" i="6"/>
  <c r="AY57" i="6"/>
  <c r="AR57" i="6"/>
  <c r="AL57" i="6"/>
  <c r="AK57" i="6"/>
  <c r="AD57" i="6"/>
  <c r="X57" i="6"/>
  <c r="W57" i="6"/>
  <c r="P57" i="6"/>
  <c r="J57" i="6"/>
  <c r="I57" i="6"/>
  <c r="EF56" i="6"/>
  <c r="EE56" i="6"/>
  <c r="DX56" i="6"/>
  <c r="DR56" i="6"/>
  <c r="DQ56" i="6"/>
  <c r="DJ56" i="6"/>
  <c r="DD56" i="6"/>
  <c r="DC56" i="6"/>
  <c r="CV56" i="6"/>
  <c r="CP56" i="6"/>
  <c r="CO56" i="6"/>
  <c r="CH56" i="6"/>
  <c r="CB56" i="6"/>
  <c r="CA56" i="6"/>
  <c r="BT56" i="6"/>
  <c r="BN56" i="6"/>
  <c r="BM56" i="6"/>
  <c r="BF56" i="6"/>
  <c r="AZ56" i="6"/>
  <c r="AY56" i="6"/>
  <c r="AR56" i="6"/>
  <c r="AL56" i="6"/>
  <c r="AK56" i="6"/>
  <c r="AD56" i="6"/>
  <c r="X56" i="6"/>
  <c r="W56" i="6"/>
  <c r="P56" i="6"/>
  <c r="J56" i="6"/>
  <c r="I56" i="6"/>
  <c r="EF55" i="6"/>
  <c r="EE55" i="6"/>
  <c r="DX55" i="6"/>
  <c r="DR55" i="6"/>
  <c r="DQ55" i="6"/>
  <c r="DJ55" i="6"/>
  <c r="DC55" i="6"/>
  <c r="CV55" i="6"/>
  <c r="CP55" i="6"/>
  <c r="CO55" i="6"/>
  <c r="CH55" i="6"/>
  <c r="CB55" i="6"/>
  <c r="CA55" i="6"/>
  <c r="BT55" i="6"/>
  <c r="BN55" i="6"/>
  <c r="BM55" i="6"/>
  <c r="BF55" i="6"/>
  <c r="AZ55" i="6"/>
  <c r="AY55" i="6"/>
  <c r="AR55" i="6"/>
  <c r="AL55" i="6"/>
  <c r="AK55" i="6"/>
  <c r="AD55" i="6"/>
  <c r="X55" i="6"/>
  <c r="W55" i="6"/>
  <c r="P55" i="6"/>
  <c r="J55" i="6"/>
  <c r="I55" i="6"/>
  <c r="EF54" i="6"/>
  <c r="EE54" i="6"/>
  <c r="DX54" i="6"/>
  <c r="DR54" i="6"/>
  <c r="DQ54" i="6"/>
  <c r="DJ54" i="6"/>
  <c r="DC54" i="6"/>
  <c r="CV54" i="6"/>
  <c r="CP54" i="6"/>
  <c r="CO54" i="6"/>
  <c r="CH54" i="6"/>
  <c r="CB54" i="6"/>
  <c r="CA54" i="6"/>
  <c r="BT54" i="6"/>
  <c r="BN54" i="6"/>
  <c r="BM54" i="6"/>
  <c r="BF54" i="6"/>
  <c r="AZ54" i="6"/>
  <c r="AY54" i="6"/>
  <c r="AR54" i="6"/>
  <c r="AL54" i="6"/>
  <c r="AK54" i="6"/>
  <c r="AD54" i="6"/>
  <c r="X54" i="6"/>
  <c r="W54" i="6"/>
  <c r="P54" i="6"/>
  <c r="J54" i="6"/>
  <c r="I54" i="6"/>
  <c r="EF53" i="6"/>
  <c r="EE53" i="6"/>
  <c r="DX53" i="6"/>
  <c r="DR53" i="6"/>
  <c r="DQ53" i="6"/>
  <c r="DJ53" i="6"/>
  <c r="DC53" i="6"/>
  <c r="CV53" i="6"/>
  <c r="CP53" i="6"/>
  <c r="CO53" i="6"/>
  <c r="CH53" i="6"/>
  <c r="CB53" i="6"/>
  <c r="CA53" i="6"/>
  <c r="BT53" i="6"/>
  <c r="BN53" i="6"/>
  <c r="BM53" i="6"/>
  <c r="BF53" i="6"/>
  <c r="AZ53" i="6"/>
  <c r="AY53" i="6"/>
  <c r="AR53" i="6"/>
  <c r="AL53" i="6"/>
  <c r="AK53" i="6"/>
  <c r="AD53" i="6"/>
  <c r="X53" i="6"/>
  <c r="W53" i="6"/>
  <c r="P53" i="6"/>
  <c r="J53" i="6"/>
  <c r="I53" i="6"/>
  <c r="EF52" i="6"/>
  <c r="EE52" i="6"/>
  <c r="DR52" i="6"/>
  <c r="DQ52" i="6"/>
  <c r="DC52" i="6"/>
  <c r="CP52" i="6"/>
  <c r="CO52" i="6"/>
  <c r="CB52" i="6"/>
  <c r="CA52" i="6"/>
  <c r="BN52" i="6"/>
  <c r="BM52" i="6"/>
  <c r="AZ52" i="6"/>
  <c r="AY52" i="6"/>
  <c r="AL52" i="6"/>
  <c r="AK52" i="6"/>
  <c r="X52" i="6"/>
  <c r="W52" i="6"/>
  <c r="J52" i="6"/>
  <c r="I52" i="6"/>
  <c r="EF51" i="6"/>
  <c r="EE51" i="6"/>
  <c r="DR51" i="6"/>
  <c r="DQ51" i="6"/>
  <c r="DC51" i="6"/>
  <c r="CP51" i="6"/>
  <c r="CO51" i="6"/>
  <c r="CB51" i="6"/>
  <c r="CA51" i="6"/>
  <c r="BN51" i="6"/>
  <c r="BM51" i="6"/>
  <c r="AZ51" i="6"/>
  <c r="AY51" i="6"/>
  <c r="AL51" i="6"/>
  <c r="AK51" i="6"/>
  <c r="X51" i="6"/>
  <c r="W51" i="6"/>
  <c r="J51" i="6"/>
  <c r="I51" i="6"/>
  <c r="EF50" i="6"/>
  <c r="EE50" i="6"/>
  <c r="DR50" i="6"/>
  <c r="DQ50" i="6"/>
  <c r="DC50" i="6"/>
  <c r="CP50" i="6"/>
  <c r="CO50" i="6"/>
  <c r="CB50" i="6"/>
  <c r="CA50" i="6"/>
  <c r="BN50" i="6"/>
  <c r="BM50" i="6"/>
  <c r="AZ50" i="6"/>
  <c r="AY50" i="6"/>
  <c r="AL50" i="6"/>
  <c r="AK50" i="6"/>
  <c r="X50" i="6"/>
  <c r="W50" i="6"/>
  <c r="J50" i="6"/>
  <c r="I50" i="6"/>
  <c r="EF49" i="6"/>
  <c r="EE49" i="6"/>
  <c r="DR49" i="6"/>
  <c r="DQ49" i="6"/>
  <c r="DC49" i="6"/>
  <c r="CP49" i="6"/>
  <c r="CO49" i="6"/>
  <c r="CB49" i="6"/>
  <c r="CA49" i="6"/>
  <c r="BN49" i="6"/>
  <c r="BM49" i="6"/>
  <c r="AZ49" i="6"/>
  <c r="AY49" i="6"/>
  <c r="AL49" i="6"/>
  <c r="AK49" i="6"/>
  <c r="X49" i="6"/>
  <c r="W49" i="6"/>
  <c r="J49" i="6"/>
  <c r="I49" i="6"/>
  <c r="EF48" i="6"/>
  <c r="EE48" i="6"/>
  <c r="DR48" i="6"/>
  <c r="DQ48" i="6"/>
  <c r="DC48" i="6"/>
  <c r="CP48" i="6"/>
  <c r="CO48" i="6"/>
  <c r="CB48" i="6"/>
  <c r="CA48" i="6"/>
  <c r="BN48" i="6"/>
  <c r="BM48" i="6"/>
  <c r="AZ48" i="6"/>
  <c r="AY48" i="6"/>
  <c r="AL48" i="6"/>
  <c r="AK48" i="6"/>
  <c r="X48" i="6"/>
  <c r="W48" i="6"/>
  <c r="J48" i="6"/>
  <c r="I48" i="6"/>
  <c r="EF47" i="6"/>
  <c r="EE47" i="6"/>
  <c r="DR47" i="6"/>
  <c r="DQ47" i="6"/>
  <c r="DC47" i="6"/>
  <c r="CP47" i="6"/>
  <c r="CO47" i="6"/>
  <c r="CB47" i="6"/>
  <c r="CA47" i="6"/>
  <c r="BN47" i="6"/>
  <c r="BM47" i="6"/>
  <c r="AZ47" i="6"/>
  <c r="AY47" i="6"/>
  <c r="AL47" i="6"/>
  <c r="AK47" i="6"/>
  <c r="X47" i="6"/>
  <c r="W47" i="6"/>
  <c r="J47" i="6"/>
  <c r="I47" i="6"/>
  <c r="EF46" i="6"/>
  <c r="EE46" i="6"/>
  <c r="DR46" i="6"/>
  <c r="DQ46" i="6"/>
  <c r="DC46" i="6"/>
  <c r="CP46" i="6"/>
  <c r="CO46" i="6"/>
  <c r="CB46" i="6"/>
  <c r="CA46" i="6"/>
  <c r="BN46" i="6"/>
  <c r="BM46" i="6"/>
  <c r="AZ46" i="6"/>
  <c r="AY46" i="6"/>
  <c r="AL46" i="6"/>
  <c r="AK46" i="6"/>
  <c r="X46" i="6"/>
  <c r="W46" i="6"/>
  <c r="J46" i="6"/>
  <c r="I46" i="6"/>
  <c r="EF45" i="6"/>
  <c r="EE45" i="6"/>
  <c r="DR45" i="6"/>
  <c r="DQ45" i="6"/>
  <c r="DC45" i="6"/>
  <c r="CP45" i="6"/>
  <c r="CO45" i="6"/>
  <c r="CB45" i="6"/>
  <c r="CA45" i="6"/>
  <c r="BN45" i="6"/>
  <c r="BM45" i="6"/>
  <c r="AZ45" i="6"/>
  <c r="AY45" i="6"/>
  <c r="AL45" i="6"/>
  <c r="AK45" i="6"/>
  <c r="X45" i="6"/>
  <c r="W45" i="6"/>
  <c r="J45" i="6"/>
  <c r="I45" i="6"/>
  <c r="EF43" i="6"/>
  <c r="EE43" i="6"/>
  <c r="DR43" i="6"/>
  <c r="DQ43" i="6"/>
  <c r="DC43" i="6"/>
  <c r="CP43" i="6"/>
  <c r="CO43" i="6"/>
  <c r="CB43" i="6"/>
  <c r="CA43" i="6"/>
  <c r="BN43" i="6"/>
  <c r="BM43" i="6"/>
  <c r="AZ43" i="6"/>
  <c r="AY43" i="6"/>
  <c r="AL43" i="6"/>
  <c r="AK43" i="6"/>
  <c r="X43" i="6"/>
  <c r="W43" i="6"/>
  <c r="J43" i="6"/>
  <c r="I43" i="6"/>
  <c r="EF42" i="6"/>
  <c r="EE42" i="6"/>
  <c r="DR42" i="6"/>
  <c r="DQ42" i="6"/>
  <c r="DC42" i="6"/>
  <c r="CP42" i="6"/>
  <c r="CO42" i="6"/>
  <c r="CB42" i="6"/>
  <c r="CA42" i="6"/>
  <c r="BN42" i="6"/>
  <c r="BM42" i="6"/>
  <c r="AZ42" i="6"/>
  <c r="AY42" i="6"/>
  <c r="AL42" i="6"/>
  <c r="AK42" i="6"/>
  <c r="X42" i="6"/>
  <c r="W42" i="6"/>
  <c r="J42" i="6"/>
  <c r="I42" i="6"/>
  <c r="EF41" i="6"/>
  <c r="EE41" i="6"/>
  <c r="DR41" i="6"/>
  <c r="DQ41" i="6"/>
  <c r="DC41" i="6"/>
  <c r="CP41" i="6"/>
  <c r="CO41" i="6"/>
  <c r="CB41" i="6"/>
  <c r="CA41" i="6"/>
  <c r="BN41" i="6"/>
  <c r="BM41" i="6"/>
  <c r="AZ41" i="6"/>
  <c r="AY41" i="6"/>
  <c r="AL41" i="6"/>
  <c r="AK41" i="6"/>
  <c r="X41" i="6"/>
  <c r="W41" i="6"/>
  <c r="J41" i="6"/>
  <c r="I41" i="6"/>
  <c r="EF40" i="6"/>
  <c r="EE40" i="6"/>
  <c r="DR40" i="6"/>
  <c r="DQ40" i="6"/>
  <c r="DC40" i="6"/>
  <c r="CP40" i="6"/>
  <c r="CO40" i="6"/>
  <c r="CB40" i="6"/>
  <c r="CA40" i="6"/>
  <c r="BN40" i="6"/>
  <c r="BM40" i="6"/>
  <c r="AZ40" i="6"/>
  <c r="AY40" i="6"/>
  <c r="AL40" i="6"/>
  <c r="AK40" i="6"/>
  <c r="X40" i="6"/>
  <c r="W40" i="6"/>
  <c r="J40" i="6"/>
  <c r="I40" i="6"/>
  <c r="EF39" i="6"/>
  <c r="EE39" i="6"/>
  <c r="DR39" i="6"/>
  <c r="DQ39" i="6"/>
  <c r="DC39" i="6"/>
  <c r="CP39" i="6"/>
  <c r="CO39" i="6"/>
  <c r="CB39" i="6"/>
  <c r="CA39" i="6"/>
  <c r="BN39" i="6"/>
  <c r="BM39" i="6"/>
  <c r="AZ39" i="6"/>
  <c r="AY39" i="6"/>
  <c r="AL39" i="6"/>
  <c r="AK39" i="6"/>
  <c r="X39" i="6"/>
  <c r="W39" i="6"/>
  <c r="J39" i="6"/>
  <c r="I39" i="6"/>
  <c r="EF38" i="6"/>
  <c r="EE38" i="6"/>
  <c r="DR38" i="6"/>
  <c r="DQ38" i="6"/>
  <c r="DC38" i="6"/>
  <c r="CP38" i="6"/>
  <c r="CO38" i="6"/>
  <c r="CB38" i="6"/>
  <c r="CA38" i="6"/>
  <c r="BN38" i="6"/>
  <c r="BM38" i="6"/>
  <c r="AZ38" i="6"/>
  <c r="AY38" i="6"/>
  <c r="AL38" i="6"/>
  <c r="AK38" i="6"/>
  <c r="X38" i="6"/>
  <c r="W38" i="6"/>
  <c r="J38" i="6"/>
  <c r="I38" i="6"/>
  <c r="EF37" i="6"/>
  <c r="EE37" i="6"/>
  <c r="DR37" i="6"/>
  <c r="DQ37" i="6"/>
  <c r="DC37" i="6"/>
  <c r="CP37" i="6"/>
  <c r="CO37" i="6"/>
  <c r="CB37" i="6"/>
  <c r="CA37" i="6"/>
  <c r="BN37" i="6"/>
  <c r="BM37" i="6"/>
  <c r="AZ37" i="6"/>
  <c r="AY37" i="6"/>
  <c r="AL37" i="6"/>
  <c r="AK37" i="6"/>
  <c r="X37" i="6"/>
  <c r="W37" i="6"/>
  <c r="J37" i="6"/>
  <c r="I37" i="6"/>
  <c r="EF35" i="6"/>
  <c r="EE35" i="6"/>
  <c r="DR35" i="6"/>
  <c r="DQ35" i="6"/>
  <c r="DC35" i="6"/>
  <c r="CP35" i="6"/>
  <c r="CO35" i="6"/>
  <c r="CB35" i="6"/>
  <c r="CA35" i="6"/>
  <c r="BN35" i="6"/>
  <c r="BM35" i="6"/>
  <c r="AZ35" i="6"/>
  <c r="AY35" i="6"/>
  <c r="AL35" i="6"/>
  <c r="AK35" i="6"/>
  <c r="X35" i="6"/>
  <c r="W35" i="6"/>
  <c r="J35" i="6"/>
  <c r="I35" i="6"/>
  <c r="EF34" i="6"/>
  <c r="EE34" i="6"/>
  <c r="DR34" i="6"/>
  <c r="DQ34" i="6"/>
  <c r="DC34" i="6"/>
  <c r="CP34" i="6"/>
  <c r="CO34" i="6"/>
  <c r="CB34" i="6"/>
  <c r="CA34" i="6"/>
  <c r="BN34" i="6"/>
  <c r="BM34" i="6"/>
  <c r="AZ34" i="6"/>
  <c r="AY34" i="6"/>
  <c r="AL34" i="6"/>
  <c r="AK34" i="6"/>
  <c r="X34" i="6"/>
  <c r="W34" i="6"/>
  <c r="J34" i="6"/>
  <c r="I34" i="6"/>
  <c r="EF33" i="6"/>
  <c r="EE33" i="6"/>
  <c r="DR33" i="6"/>
  <c r="DQ33" i="6"/>
  <c r="DC33" i="6"/>
  <c r="CP33" i="6"/>
  <c r="CO33" i="6"/>
  <c r="CB33" i="6"/>
  <c r="CA33" i="6"/>
  <c r="BN33" i="6"/>
  <c r="BM33" i="6"/>
  <c r="AZ33" i="6"/>
  <c r="AY33" i="6"/>
  <c r="AL33" i="6"/>
  <c r="AK33" i="6"/>
  <c r="X33" i="6"/>
  <c r="W33" i="6"/>
  <c r="J33" i="6"/>
  <c r="I33" i="6"/>
  <c r="DY31" i="6"/>
  <c r="DK31" i="6"/>
  <c r="CW31" i="6"/>
  <c r="CI31" i="6"/>
  <c r="BU31" i="6"/>
  <c r="BG31" i="6"/>
  <c r="AS31" i="6"/>
  <c r="AE31" i="6"/>
  <c r="Q31" i="6"/>
  <c r="C31" i="6"/>
  <c r="DY30" i="6"/>
  <c r="DK30" i="6"/>
  <c r="CW30" i="6"/>
  <c r="CI30" i="6"/>
  <c r="BU30" i="6"/>
  <c r="BG30" i="6"/>
  <c r="AS30" i="6"/>
  <c r="AE30" i="6"/>
  <c r="Q30" i="6"/>
  <c r="C30" i="6"/>
  <c r="DY29" i="6"/>
  <c r="DK29" i="6"/>
  <c r="CW29" i="6"/>
  <c r="CI29" i="6"/>
  <c r="BU29" i="6"/>
  <c r="BG29" i="6"/>
  <c r="AS29" i="6"/>
  <c r="AE29" i="6"/>
  <c r="Q29" i="6"/>
  <c r="C29" i="6"/>
  <c r="DY28" i="6"/>
  <c r="DK28" i="6"/>
  <c r="CW28" i="6"/>
  <c r="CI28" i="6"/>
  <c r="BU28" i="6"/>
  <c r="BG28" i="6"/>
  <c r="AS28" i="6"/>
  <c r="AE28" i="6"/>
  <c r="Q28" i="6"/>
  <c r="C28" i="6"/>
  <c r="DY27" i="6"/>
  <c r="DK27" i="6"/>
  <c r="CW27" i="6"/>
  <c r="CI27" i="6"/>
  <c r="BU27" i="6"/>
  <c r="BG27" i="6"/>
  <c r="AS27" i="6"/>
  <c r="AE27" i="6"/>
  <c r="Q27" i="6"/>
  <c r="C27" i="6"/>
  <c r="DY26" i="6"/>
  <c r="DK26" i="6"/>
  <c r="CW26" i="6"/>
  <c r="CI26" i="6"/>
  <c r="BU26" i="6"/>
  <c r="BG26" i="6"/>
  <c r="AS26" i="6"/>
  <c r="AE26" i="6"/>
  <c r="Q26" i="6"/>
  <c r="C26" i="6"/>
  <c r="DY25" i="6"/>
  <c r="DK25" i="6"/>
  <c r="CW25" i="6"/>
  <c r="CI25" i="6"/>
  <c r="BU25" i="6"/>
  <c r="BG25" i="6"/>
  <c r="AS25" i="6"/>
  <c r="AE25" i="6"/>
  <c r="Q25" i="6"/>
  <c r="C25" i="6"/>
  <c r="EF24" i="6"/>
  <c r="EB24" i="6"/>
  <c r="DR24" i="6"/>
  <c r="DN24" i="6"/>
  <c r="CZ24" i="6"/>
  <c r="CP24" i="6"/>
  <c r="CL24" i="6"/>
  <c r="CB24" i="6"/>
  <c r="BY24" i="6"/>
  <c r="BY26" i="6" s="1"/>
  <c r="BZ5" i="6" s="1"/>
  <c r="BX24" i="6"/>
  <c r="BN24" i="6"/>
  <c r="BJ24" i="6"/>
  <c r="AZ24" i="6"/>
  <c r="AV24" i="6"/>
  <c r="AL24" i="6"/>
  <c r="AH24" i="6"/>
  <c r="X24" i="6"/>
  <c r="T24" i="6"/>
  <c r="J24" i="6"/>
  <c r="F24" i="6"/>
  <c r="EC22" i="6"/>
  <c r="DO22" i="6"/>
  <c r="DA22" i="6"/>
  <c r="CM22" i="6"/>
  <c r="BY22" i="6"/>
  <c r="BK22" i="6"/>
  <c r="AW22" i="6"/>
  <c r="AI22" i="6"/>
  <c r="U22" i="6"/>
  <c r="G22" i="6"/>
  <c r="EF21" i="6"/>
  <c r="DR21" i="6"/>
  <c r="CP21" i="6"/>
  <c r="CB21" i="6"/>
  <c r="BN21" i="6"/>
  <c r="AZ21" i="6"/>
  <c r="AL21" i="6"/>
  <c r="X21" i="6"/>
  <c r="J21" i="6"/>
  <c r="EF20" i="6"/>
  <c r="EE20" i="6"/>
  <c r="DR20" i="6"/>
  <c r="DQ20" i="6"/>
  <c r="DC20" i="6"/>
  <c r="CP20" i="6"/>
  <c r="CO20" i="6"/>
  <c r="CB20" i="6"/>
  <c r="CA20" i="6"/>
  <c r="BN20" i="6"/>
  <c r="BM20" i="6"/>
  <c r="AZ20" i="6"/>
  <c r="AY20" i="6"/>
  <c r="AL20" i="6"/>
  <c r="AK20" i="6"/>
  <c r="X20" i="6"/>
  <c r="W20" i="6"/>
  <c r="J20" i="6"/>
  <c r="I20" i="6"/>
  <c r="EF19" i="6"/>
  <c r="DR19" i="6"/>
  <c r="DD19" i="6"/>
  <c r="CP19" i="6"/>
  <c r="CB19" i="6"/>
  <c r="BN19" i="6"/>
  <c r="AZ19" i="6"/>
  <c r="AL19" i="6"/>
  <c r="X19" i="6"/>
  <c r="J19" i="6"/>
  <c r="EF18" i="6"/>
  <c r="EE18" i="6"/>
  <c r="DR18" i="6"/>
  <c r="DQ18" i="6"/>
  <c r="DD18" i="6"/>
  <c r="DC18" i="6"/>
  <c r="CP18" i="6"/>
  <c r="CO18" i="6"/>
  <c r="CB18" i="6"/>
  <c r="CA18" i="6"/>
  <c r="BN18" i="6"/>
  <c r="BM18" i="6"/>
  <c r="AZ18" i="6"/>
  <c r="AY18" i="6"/>
  <c r="AL18" i="6"/>
  <c r="AK18" i="6"/>
  <c r="X18" i="6"/>
  <c r="W18" i="6"/>
  <c r="J18" i="6"/>
  <c r="I18" i="6"/>
  <c r="EF17" i="6"/>
  <c r="DY17" i="6"/>
  <c r="DY19" i="6" s="1"/>
  <c r="EC19" i="6" s="1"/>
  <c r="EE19" i="6" s="1"/>
  <c r="DR17" i="6"/>
  <c r="DK17" i="6"/>
  <c r="DO17" i="6" s="1"/>
  <c r="DQ17" i="6" s="1"/>
  <c r="DD17" i="6"/>
  <c r="CW17" i="6"/>
  <c r="CW19" i="6" s="1"/>
  <c r="DA19" i="6" s="1"/>
  <c r="DC19" i="6" s="1"/>
  <c r="CP17" i="6"/>
  <c r="CI17" i="6"/>
  <c r="CM17" i="6" s="1"/>
  <c r="CO17" i="6" s="1"/>
  <c r="CB17" i="6"/>
  <c r="BU17" i="6"/>
  <c r="BN17" i="6"/>
  <c r="BG17" i="6"/>
  <c r="BK17" i="6" s="1"/>
  <c r="BM17" i="6" s="1"/>
  <c r="AZ17" i="6"/>
  <c r="AS17" i="6"/>
  <c r="AS19" i="6" s="1"/>
  <c r="AW19" i="6" s="1"/>
  <c r="AY19" i="6" s="1"/>
  <c r="AL17" i="6"/>
  <c r="AE17" i="6"/>
  <c r="AI17" i="6" s="1"/>
  <c r="AK17" i="6" s="1"/>
  <c r="X17" i="6"/>
  <c r="Q17" i="6"/>
  <c r="Q19" i="6" s="1"/>
  <c r="U19" i="6" s="1"/>
  <c r="W19" i="6" s="1"/>
  <c r="J17" i="6"/>
  <c r="C17" i="6"/>
  <c r="G17" i="6" s="1"/>
  <c r="I17" i="6" s="1"/>
  <c r="EF14" i="6"/>
  <c r="DR14" i="6"/>
  <c r="CP14" i="6"/>
  <c r="CB14" i="6"/>
  <c r="BN14" i="6"/>
  <c r="AZ14" i="6"/>
  <c r="AL14" i="6"/>
  <c r="X14" i="6"/>
  <c r="J14" i="6"/>
  <c r="EC11" i="6"/>
  <c r="EB11" i="6"/>
  <c r="DO11" i="6"/>
  <c r="DN11" i="6"/>
  <c r="DA11" i="6"/>
  <c r="CZ11" i="6"/>
  <c r="CM11" i="6"/>
  <c r="CL11" i="6"/>
  <c r="BY11" i="6"/>
  <c r="BX11" i="6"/>
  <c r="BK11" i="6"/>
  <c r="BJ11" i="6"/>
  <c r="AW11" i="6"/>
  <c r="AV11" i="6"/>
  <c r="AI11" i="6"/>
  <c r="AH11" i="6"/>
  <c r="U11" i="6"/>
  <c r="T11" i="6"/>
  <c r="G11" i="6"/>
  <c r="F11" i="6"/>
  <c r="EC10" i="6"/>
  <c r="EB10" i="6"/>
  <c r="DO10" i="6"/>
  <c r="DN10" i="6"/>
  <c r="DA10" i="6"/>
  <c r="CZ10" i="6"/>
  <c r="CM10" i="6"/>
  <c r="CL10" i="6"/>
  <c r="BY10" i="6"/>
  <c r="BX10" i="6"/>
  <c r="BK10" i="6"/>
  <c r="BJ10" i="6"/>
  <c r="AW10" i="6"/>
  <c r="AV10" i="6"/>
  <c r="AI10" i="6"/>
  <c r="AH10" i="6"/>
  <c r="U10" i="6"/>
  <c r="T10" i="6"/>
  <c r="G10" i="6"/>
  <c r="F10" i="6"/>
  <c r="EC9" i="6"/>
  <c r="EB9" i="6"/>
  <c r="DO9" i="6"/>
  <c r="DN9" i="6"/>
  <c r="DA9" i="6"/>
  <c r="CZ9" i="6"/>
  <c r="CM9" i="6"/>
  <c r="CL9" i="6"/>
  <c r="BY9" i="6"/>
  <c r="BX9" i="6"/>
  <c r="BK9" i="6"/>
  <c r="BJ9" i="6"/>
  <c r="AW9" i="6"/>
  <c r="AV9" i="6"/>
  <c r="AI9" i="6"/>
  <c r="AH9" i="6"/>
  <c r="U9" i="6"/>
  <c r="T9" i="6"/>
  <c r="G9" i="6"/>
  <c r="F9" i="6"/>
  <c r="EC8" i="6"/>
  <c r="EB8" i="6"/>
  <c r="DO8" i="6"/>
  <c r="DN8" i="6"/>
  <c r="DA8" i="6"/>
  <c r="CZ8" i="6"/>
  <c r="CM8" i="6"/>
  <c r="CL8" i="6"/>
  <c r="BY8" i="6"/>
  <c r="BX8" i="6"/>
  <c r="BK8" i="6"/>
  <c r="BJ8" i="6"/>
  <c r="AW8" i="6"/>
  <c r="AV8" i="6"/>
  <c r="AI8" i="6"/>
  <c r="AH8" i="6"/>
  <c r="U8" i="6"/>
  <c r="T8" i="6"/>
  <c r="G8" i="6"/>
  <c r="F8" i="6"/>
  <c r="EC7" i="6"/>
  <c r="EB7" i="6"/>
  <c r="DO7" i="6"/>
  <c r="DN7" i="6"/>
  <c r="DA7" i="6"/>
  <c r="CZ7" i="6"/>
  <c r="CM7" i="6"/>
  <c r="CL7" i="6"/>
  <c r="BY7" i="6"/>
  <c r="BX7" i="6"/>
  <c r="BK7" i="6"/>
  <c r="BJ7" i="6"/>
  <c r="AW7" i="6"/>
  <c r="AV7" i="6"/>
  <c r="AI7" i="6"/>
  <c r="AH7" i="6"/>
  <c r="U7" i="6"/>
  <c r="T7" i="6"/>
  <c r="G7" i="6"/>
  <c r="F7" i="6"/>
  <c r="EC6" i="6"/>
  <c r="EB6" i="6"/>
  <c r="DO6" i="6"/>
  <c r="DN6" i="6"/>
  <c r="DA6" i="6"/>
  <c r="CZ6" i="6"/>
  <c r="CM6" i="6"/>
  <c r="CL6" i="6"/>
  <c r="BY6" i="6"/>
  <c r="BX6" i="6"/>
  <c r="BK6" i="6"/>
  <c r="BJ6" i="6"/>
  <c r="AW6" i="6"/>
  <c r="AV6" i="6"/>
  <c r="AI6" i="6"/>
  <c r="AH6" i="6"/>
  <c r="U6" i="6"/>
  <c r="T6" i="6"/>
  <c r="G6" i="6"/>
  <c r="F6" i="6"/>
  <c r="EC5" i="6"/>
  <c r="EB5" i="6"/>
  <c r="EB12" i="6" s="1"/>
  <c r="DO5" i="6"/>
  <c r="DO12" i="6" s="1"/>
  <c r="DN5" i="6"/>
  <c r="DN12" i="6" s="1"/>
  <c r="DA5" i="6"/>
  <c r="DA12" i="6" s="1"/>
  <c r="CZ5" i="6"/>
  <c r="CM5" i="6"/>
  <c r="CL5" i="6"/>
  <c r="BY5" i="6"/>
  <c r="BX5" i="6"/>
  <c r="BX12" i="6" s="1"/>
  <c r="BK5" i="6"/>
  <c r="BK12" i="6" s="1"/>
  <c r="BJ5" i="6"/>
  <c r="BJ12" i="6" s="1"/>
  <c r="AW5" i="6"/>
  <c r="AW12" i="6" s="1"/>
  <c r="AV5" i="6"/>
  <c r="AI5" i="6"/>
  <c r="AH5" i="6"/>
  <c r="U5" i="6"/>
  <c r="T5" i="6"/>
  <c r="T12" i="6" s="1"/>
  <c r="G5" i="6"/>
  <c r="G12" i="6" s="1"/>
  <c r="F5" i="6"/>
  <c r="F12" i="6" s="1"/>
  <c r="EF4" i="6"/>
  <c r="DR4" i="6"/>
  <c r="CP4" i="6"/>
  <c r="CB4" i="6"/>
  <c r="BN4" i="6"/>
  <c r="AZ4" i="6"/>
  <c r="AL4" i="6"/>
  <c r="X4" i="6"/>
  <c r="J4" i="6"/>
  <c r="EC2" i="6"/>
  <c r="EA2" i="6"/>
  <c r="DO2" i="6"/>
  <c r="DS35" i="6" s="1"/>
  <c r="DM2" i="6"/>
  <c r="CM2" i="6"/>
  <c r="CQ34" i="6" s="1"/>
  <c r="CK2" i="6"/>
  <c r="BY2" i="6"/>
  <c r="BW2" i="6"/>
  <c r="BK2" i="6"/>
  <c r="BO35" i="6" s="1"/>
  <c r="BI2" i="6"/>
  <c r="AW2" i="6"/>
  <c r="AU2" i="6"/>
  <c r="AI2" i="6"/>
  <c r="AM37" i="6" s="1"/>
  <c r="AG2" i="6"/>
  <c r="U2" i="6"/>
  <c r="S2" i="6"/>
  <c r="G2" i="6"/>
  <c r="K35" i="6" s="1"/>
  <c r="E2" i="6"/>
  <c r="ED126" i="5"/>
  <c r="DP126" i="5"/>
  <c r="DB126" i="5"/>
  <c r="CN126" i="5"/>
  <c r="BZ126" i="5"/>
  <c r="BL126" i="5"/>
  <c r="AX126" i="5"/>
  <c r="AJ126" i="5"/>
  <c r="V126" i="5"/>
  <c r="H126" i="5"/>
  <c r="EC125" i="5"/>
  <c r="DO125" i="5"/>
  <c r="DA125" i="5"/>
  <c r="CM125" i="5"/>
  <c r="BY125" i="5"/>
  <c r="BK125" i="5"/>
  <c r="AW125" i="5"/>
  <c r="AI125" i="5"/>
  <c r="U125" i="5"/>
  <c r="G125" i="5"/>
  <c r="EC124" i="5"/>
  <c r="DO124" i="5"/>
  <c r="DA124" i="5"/>
  <c r="CM124" i="5"/>
  <c r="BY124" i="5"/>
  <c r="BK124" i="5"/>
  <c r="AW124" i="5"/>
  <c r="AI124" i="5"/>
  <c r="U124" i="5"/>
  <c r="G124" i="5"/>
  <c r="EI122" i="5"/>
  <c r="DU122" i="5"/>
  <c r="DG122" i="5"/>
  <c r="CS122" i="5"/>
  <c r="CE122" i="5"/>
  <c r="BQ122" i="5"/>
  <c r="BC122" i="5"/>
  <c r="AO122" i="5"/>
  <c r="AA122" i="5"/>
  <c r="M122" i="5"/>
  <c r="EI120" i="5"/>
  <c r="EE120" i="5"/>
  <c r="DU120" i="5"/>
  <c r="DQ120" i="5"/>
  <c r="DG120" i="5"/>
  <c r="DC120" i="5"/>
  <c r="CS120" i="5"/>
  <c r="CO120" i="5"/>
  <c r="CE120" i="5"/>
  <c r="CA120" i="5"/>
  <c r="BQ120" i="5"/>
  <c r="BM120" i="5"/>
  <c r="BC120" i="5"/>
  <c r="AY120" i="5"/>
  <c r="AO120" i="5"/>
  <c r="AK120" i="5"/>
  <c r="AA120" i="5"/>
  <c r="W120" i="5"/>
  <c r="M120" i="5"/>
  <c r="I120" i="5"/>
  <c r="EI116" i="5"/>
  <c r="EE116" i="5"/>
  <c r="DU116" i="5"/>
  <c r="DQ116" i="5"/>
  <c r="DG116" i="5"/>
  <c r="DC116" i="5"/>
  <c r="CS116" i="5"/>
  <c r="CO116" i="5"/>
  <c r="CE116" i="5"/>
  <c r="CA116" i="5"/>
  <c r="BQ116" i="5"/>
  <c r="BM116" i="5"/>
  <c r="BC116" i="5"/>
  <c r="AY116" i="5"/>
  <c r="AO116" i="5"/>
  <c r="AK116" i="5"/>
  <c r="AA116" i="5"/>
  <c r="W116" i="5"/>
  <c r="M116" i="5"/>
  <c r="I116" i="5"/>
  <c r="ED115" i="5"/>
  <c r="DP115" i="5"/>
  <c r="DB115" i="5"/>
  <c r="CN115" i="5"/>
  <c r="BZ115" i="5"/>
  <c r="BL115" i="5"/>
  <c r="AX115" i="5"/>
  <c r="AJ115" i="5"/>
  <c r="V115" i="5"/>
  <c r="H115" i="5"/>
  <c r="ED114" i="5"/>
  <c r="DP114" i="5"/>
  <c r="DB114" i="5"/>
  <c r="CN114" i="5"/>
  <c r="BZ114" i="5"/>
  <c r="BL114" i="5"/>
  <c r="AX114" i="5"/>
  <c r="AJ114" i="5"/>
  <c r="V114" i="5"/>
  <c r="H114" i="5"/>
  <c r="EI113" i="5"/>
  <c r="EA113" i="5"/>
  <c r="EF118" i="5" s="1"/>
  <c r="DU113" i="5"/>
  <c r="DM113" i="5"/>
  <c r="DG113" i="5"/>
  <c r="CY113" i="5"/>
  <c r="DD118" i="5" s="1"/>
  <c r="CS113" i="5"/>
  <c r="CK113" i="5"/>
  <c r="CE113" i="5"/>
  <c r="BW113" i="5"/>
  <c r="CB118" i="5" s="1"/>
  <c r="BQ113" i="5"/>
  <c r="BI113" i="5"/>
  <c r="BC113" i="5"/>
  <c r="AU113" i="5"/>
  <c r="AZ118" i="5" s="1"/>
  <c r="AO113" i="5"/>
  <c r="AG113" i="5"/>
  <c r="AA113" i="5"/>
  <c r="S113" i="5"/>
  <c r="X118" i="5" s="1"/>
  <c r="M113" i="5"/>
  <c r="E113" i="5"/>
  <c r="EC111" i="5"/>
  <c r="EE111" i="5" s="1"/>
  <c r="DO111" i="5"/>
  <c r="DQ111" i="5" s="1"/>
  <c r="DA111" i="5"/>
  <c r="DC111" i="5" s="1"/>
  <c r="CM111" i="5"/>
  <c r="CO111" i="5" s="1"/>
  <c r="BY111" i="5"/>
  <c r="CA111" i="5" s="1"/>
  <c r="BK111" i="5"/>
  <c r="BM111" i="5" s="1"/>
  <c r="AW111" i="5"/>
  <c r="AY111" i="5" s="1"/>
  <c r="AI111" i="5"/>
  <c r="AK111" i="5" s="1"/>
  <c r="U111" i="5"/>
  <c r="W111" i="5" s="1"/>
  <c r="G111" i="5"/>
  <c r="I111" i="5" s="1"/>
  <c r="EC110" i="5"/>
  <c r="DO110" i="5"/>
  <c r="DA110" i="5"/>
  <c r="DG110" i="5" s="1"/>
  <c r="CM110" i="5"/>
  <c r="BY110" i="5"/>
  <c r="BK110" i="5"/>
  <c r="AW110" i="5"/>
  <c r="AI110" i="5"/>
  <c r="AO110" i="5" s="1"/>
  <c r="U110" i="5"/>
  <c r="AA110" i="5" s="1"/>
  <c r="G110" i="5"/>
  <c r="EC109" i="5"/>
  <c r="EE109" i="5" s="1"/>
  <c r="DO109" i="5"/>
  <c r="DQ109" i="5" s="1"/>
  <c r="DA109" i="5"/>
  <c r="DC109" i="5" s="1"/>
  <c r="CM109" i="5"/>
  <c r="CO109" i="5" s="1"/>
  <c r="BY109" i="5"/>
  <c r="CA109" i="5" s="1"/>
  <c r="BK109" i="5"/>
  <c r="BM109" i="5" s="1"/>
  <c r="AW109" i="5"/>
  <c r="AY109" i="5" s="1"/>
  <c r="AI109" i="5"/>
  <c r="AK109" i="5" s="1"/>
  <c r="U109" i="5"/>
  <c r="W109" i="5" s="1"/>
  <c r="G109" i="5"/>
  <c r="I109" i="5" s="1"/>
  <c r="EC108" i="5"/>
  <c r="DO108" i="5"/>
  <c r="DA108" i="5"/>
  <c r="CM108" i="5"/>
  <c r="CS108" i="5" s="1"/>
  <c r="BY108" i="5"/>
  <c r="CE108" i="5" s="1"/>
  <c r="BK108" i="5"/>
  <c r="AW108" i="5"/>
  <c r="BC108" i="5" s="1"/>
  <c r="AI108" i="5"/>
  <c r="U108" i="5"/>
  <c r="G108" i="5"/>
  <c r="EC107" i="5"/>
  <c r="EE107" i="5" s="1"/>
  <c r="DO107" i="5"/>
  <c r="DQ107" i="5" s="1"/>
  <c r="DA107" i="5"/>
  <c r="DC107" i="5" s="1"/>
  <c r="CM107" i="5"/>
  <c r="CO107" i="5" s="1"/>
  <c r="BY107" i="5"/>
  <c r="CA107" i="5" s="1"/>
  <c r="BK107" i="5"/>
  <c r="BM107" i="5" s="1"/>
  <c r="AW107" i="5"/>
  <c r="AY107" i="5" s="1"/>
  <c r="AI107" i="5"/>
  <c r="AK107" i="5" s="1"/>
  <c r="U107" i="5"/>
  <c r="W107" i="5" s="1"/>
  <c r="G107" i="5"/>
  <c r="I107" i="5" s="1"/>
  <c r="EC106" i="5"/>
  <c r="DO106" i="5"/>
  <c r="DA106" i="5"/>
  <c r="CM106" i="5"/>
  <c r="BY106" i="5"/>
  <c r="BK106" i="5"/>
  <c r="AW106" i="5"/>
  <c r="AI106" i="5"/>
  <c r="U106" i="5"/>
  <c r="G106" i="5"/>
  <c r="EE104" i="5"/>
  <c r="DQ104" i="5"/>
  <c r="DC104" i="5"/>
  <c r="CO104" i="5"/>
  <c r="CA104" i="5"/>
  <c r="BM104" i="5"/>
  <c r="AY104" i="5"/>
  <c r="AK104" i="5"/>
  <c r="W104" i="5"/>
  <c r="I104" i="5"/>
  <c r="EE103" i="5"/>
  <c r="DQ103" i="5"/>
  <c r="DC103" i="5"/>
  <c r="CO103" i="5"/>
  <c r="CA103" i="5"/>
  <c r="BM103" i="5"/>
  <c r="AY103" i="5"/>
  <c r="AK103" i="5"/>
  <c r="W103" i="5"/>
  <c r="I103" i="5"/>
  <c r="EE102" i="5"/>
  <c r="DQ102" i="5"/>
  <c r="DC102" i="5"/>
  <c r="CO102" i="5"/>
  <c r="CA102" i="5"/>
  <c r="BM102" i="5"/>
  <c r="AY102" i="5"/>
  <c r="AK102" i="5"/>
  <c r="W102" i="5"/>
  <c r="I102" i="5"/>
  <c r="EE101" i="5"/>
  <c r="DQ101" i="5"/>
  <c r="DC101" i="5"/>
  <c r="CO101" i="5"/>
  <c r="CA101" i="5"/>
  <c r="BM101" i="5"/>
  <c r="AY101" i="5"/>
  <c r="AK101" i="5"/>
  <c r="W101" i="5"/>
  <c r="I101" i="5"/>
  <c r="EE100" i="5"/>
  <c r="DQ100" i="5"/>
  <c r="DC100" i="5"/>
  <c r="CO100" i="5"/>
  <c r="CA100" i="5"/>
  <c r="BM100" i="5"/>
  <c r="AY100" i="5"/>
  <c r="AK100" i="5"/>
  <c r="W100" i="5"/>
  <c r="I100" i="5"/>
  <c r="EB98" i="5"/>
  <c r="EE98" i="5" s="1"/>
  <c r="DN98" i="5"/>
  <c r="DQ98" i="5" s="1"/>
  <c r="CZ98" i="5"/>
  <c r="DC98" i="5" s="1"/>
  <c r="CL98" i="5"/>
  <c r="CO98" i="5" s="1"/>
  <c r="BX98" i="5"/>
  <c r="CA98" i="5" s="1"/>
  <c r="BJ98" i="5"/>
  <c r="BM98" i="5" s="1"/>
  <c r="AV98" i="5"/>
  <c r="AY98" i="5" s="1"/>
  <c r="AH98" i="5"/>
  <c r="AK98" i="5" s="1"/>
  <c r="T98" i="5"/>
  <c r="W98" i="5" s="1"/>
  <c r="F98" i="5"/>
  <c r="I98" i="5" s="1"/>
  <c r="EB97" i="5"/>
  <c r="DN97" i="5"/>
  <c r="DU97" i="5" s="1"/>
  <c r="CZ97" i="5"/>
  <c r="DG97" i="5" s="1"/>
  <c r="CL97" i="5"/>
  <c r="BX97" i="5"/>
  <c r="CE97" i="5" s="1"/>
  <c r="BJ97" i="5"/>
  <c r="AV97" i="5"/>
  <c r="AH97" i="5"/>
  <c r="T97" i="5"/>
  <c r="F97" i="5"/>
  <c r="M97" i="5" s="1"/>
  <c r="EB96" i="5"/>
  <c r="EE96" i="5" s="1"/>
  <c r="DN96" i="5"/>
  <c r="DQ96" i="5" s="1"/>
  <c r="CZ96" i="5"/>
  <c r="DC96" i="5" s="1"/>
  <c r="CL96" i="5"/>
  <c r="CO96" i="5" s="1"/>
  <c r="BX96" i="5"/>
  <c r="CA96" i="5" s="1"/>
  <c r="BJ96" i="5"/>
  <c r="BM96" i="5" s="1"/>
  <c r="AV96" i="5"/>
  <c r="AY96" i="5" s="1"/>
  <c r="AH96" i="5"/>
  <c r="AK96" i="5" s="1"/>
  <c r="T96" i="5"/>
  <c r="W96" i="5" s="1"/>
  <c r="F96" i="5"/>
  <c r="I96" i="5" s="1"/>
  <c r="EB95" i="5"/>
  <c r="EI95" i="5" s="1"/>
  <c r="DN95" i="5"/>
  <c r="CZ95" i="5"/>
  <c r="CL95" i="5"/>
  <c r="BX95" i="5"/>
  <c r="CE95" i="5" s="1"/>
  <c r="BJ95" i="5"/>
  <c r="BQ95" i="5" s="1"/>
  <c r="AV95" i="5"/>
  <c r="BC95" i="5" s="1"/>
  <c r="AH95" i="5"/>
  <c r="T95" i="5"/>
  <c r="AA95" i="5" s="1"/>
  <c r="F95" i="5"/>
  <c r="EB93" i="5"/>
  <c r="EC93" i="5" s="1"/>
  <c r="EE93" i="5" s="1"/>
  <c r="DR93" i="5"/>
  <c r="DN93" i="5"/>
  <c r="DO93" i="5" s="1"/>
  <c r="DQ93" i="5" s="1"/>
  <c r="DD93" i="5"/>
  <c r="CZ93" i="5"/>
  <c r="DA93" i="5" s="1"/>
  <c r="DC93" i="5" s="1"/>
  <c r="CL93" i="5"/>
  <c r="CM93" i="5" s="1"/>
  <c r="CO93" i="5" s="1"/>
  <c r="BX93" i="5"/>
  <c r="BY93" i="5" s="1"/>
  <c r="CA93" i="5" s="1"/>
  <c r="BJ93" i="5"/>
  <c r="BK93" i="5" s="1"/>
  <c r="BM93" i="5" s="1"/>
  <c r="AZ93" i="5"/>
  <c r="AV93" i="5"/>
  <c r="AW93" i="5" s="1"/>
  <c r="AY93" i="5" s="1"/>
  <c r="AH93" i="5"/>
  <c r="AI93" i="5" s="1"/>
  <c r="AK93" i="5" s="1"/>
  <c r="T93" i="5"/>
  <c r="U93" i="5" s="1"/>
  <c r="W93" i="5" s="1"/>
  <c r="J93" i="5"/>
  <c r="F93" i="5"/>
  <c r="G93" i="5" s="1"/>
  <c r="I93" i="5" s="1"/>
  <c r="EF92" i="5"/>
  <c r="EB92" i="5"/>
  <c r="EC92" i="5" s="1"/>
  <c r="EE92" i="5" s="1"/>
  <c r="DN92" i="5"/>
  <c r="DO92" i="5" s="1"/>
  <c r="DQ92" i="5" s="1"/>
  <c r="DD92" i="5"/>
  <c r="CZ92" i="5"/>
  <c r="DA92" i="5" s="1"/>
  <c r="DC92" i="5" s="1"/>
  <c r="CL92" i="5"/>
  <c r="CM92" i="5" s="1"/>
  <c r="CO92" i="5" s="1"/>
  <c r="CB92" i="5"/>
  <c r="BX92" i="5"/>
  <c r="BY92" i="5" s="1"/>
  <c r="CA92" i="5" s="1"/>
  <c r="BJ92" i="5"/>
  <c r="BK92" i="5" s="1"/>
  <c r="BM92" i="5" s="1"/>
  <c r="AZ92" i="5"/>
  <c r="AV92" i="5"/>
  <c r="AW92" i="5" s="1"/>
  <c r="AY92" i="5" s="1"/>
  <c r="AH92" i="5"/>
  <c r="AI92" i="5" s="1"/>
  <c r="AK92" i="5" s="1"/>
  <c r="T92" i="5"/>
  <c r="U92" i="5" s="1"/>
  <c r="W92" i="5" s="1"/>
  <c r="F92" i="5"/>
  <c r="G92" i="5" s="1"/>
  <c r="I92" i="5" s="1"/>
  <c r="EF91" i="5"/>
  <c r="EB91" i="5"/>
  <c r="EC91" i="5" s="1"/>
  <c r="EE91" i="5" s="1"/>
  <c r="DN91" i="5"/>
  <c r="DO91" i="5" s="1"/>
  <c r="DQ91" i="5" s="1"/>
  <c r="DD91" i="5"/>
  <c r="CZ91" i="5"/>
  <c r="DA91" i="5" s="1"/>
  <c r="DC91" i="5" s="1"/>
  <c r="CL91" i="5"/>
  <c r="CM91" i="5" s="1"/>
  <c r="CO91" i="5" s="1"/>
  <c r="CB91" i="5"/>
  <c r="BX91" i="5"/>
  <c r="BY91" i="5" s="1"/>
  <c r="CA91" i="5" s="1"/>
  <c r="BN91" i="5"/>
  <c r="BJ91" i="5"/>
  <c r="BK91" i="5" s="1"/>
  <c r="BM91" i="5" s="1"/>
  <c r="AZ91" i="5"/>
  <c r="AV91" i="5"/>
  <c r="AW91" i="5" s="1"/>
  <c r="AY91" i="5" s="1"/>
  <c r="AH91" i="5"/>
  <c r="AI91" i="5" s="1"/>
  <c r="AK91" i="5" s="1"/>
  <c r="T91" i="5"/>
  <c r="U91" i="5" s="1"/>
  <c r="W91" i="5" s="1"/>
  <c r="F91" i="5"/>
  <c r="G91" i="5" s="1"/>
  <c r="I91" i="5" s="1"/>
  <c r="EF90" i="5"/>
  <c r="EB90" i="5"/>
  <c r="DN90" i="5"/>
  <c r="DD90" i="5"/>
  <c r="CZ90" i="5"/>
  <c r="DA90" i="5" s="1"/>
  <c r="DC90" i="5" s="1"/>
  <c r="CL90" i="5"/>
  <c r="CB90" i="5"/>
  <c r="BX90" i="5"/>
  <c r="BJ90" i="5"/>
  <c r="AZ90" i="5"/>
  <c r="AV90" i="5"/>
  <c r="AW90" i="5" s="1"/>
  <c r="AY90" i="5" s="1"/>
  <c r="AH90" i="5"/>
  <c r="T90" i="5"/>
  <c r="AA90" i="5" s="1"/>
  <c r="F90" i="5"/>
  <c r="EF89" i="5"/>
  <c r="DD89" i="5"/>
  <c r="AZ89" i="5"/>
  <c r="EF88" i="5"/>
  <c r="EB88" i="5"/>
  <c r="EC88" i="5" s="1"/>
  <c r="EE88" i="5" s="1"/>
  <c r="DN88" i="5"/>
  <c r="DO88" i="5" s="1"/>
  <c r="DQ88" i="5" s="1"/>
  <c r="DD88" i="5"/>
  <c r="CZ88" i="5"/>
  <c r="DA88" i="5" s="1"/>
  <c r="DC88" i="5" s="1"/>
  <c r="CL88" i="5"/>
  <c r="CM88" i="5" s="1"/>
  <c r="CO88" i="5" s="1"/>
  <c r="BX88" i="5"/>
  <c r="BY88" i="5" s="1"/>
  <c r="CA88" i="5" s="1"/>
  <c r="BN88" i="5"/>
  <c r="BJ88" i="5"/>
  <c r="BK88" i="5" s="1"/>
  <c r="BM88" i="5" s="1"/>
  <c r="AZ88" i="5"/>
  <c r="AV88" i="5"/>
  <c r="AW88" i="5" s="1"/>
  <c r="AY88" i="5" s="1"/>
  <c r="AH88" i="5"/>
  <c r="AI88" i="5" s="1"/>
  <c r="AK88" i="5" s="1"/>
  <c r="T88" i="5"/>
  <c r="U88" i="5" s="1"/>
  <c r="W88" i="5" s="1"/>
  <c r="F88" i="5"/>
  <c r="G88" i="5" s="1"/>
  <c r="I88" i="5" s="1"/>
  <c r="EF87" i="5"/>
  <c r="EB87" i="5"/>
  <c r="DN87" i="5"/>
  <c r="DD87" i="5"/>
  <c r="CZ87" i="5"/>
  <c r="DA87" i="5" s="1"/>
  <c r="DC87" i="5" s="1"/>
  <c r="CL87" i="5"/>
  <c r="BX87" i="5"/>
  <c r="BJ87" i="5"/>
  <c r="AZ87" i="5"/>
  <c r="AV87" i="5"/>
  <c r="AH87" i="5"/>
  <c r="T87" i="5"/>
  <c r="T89" i="5" s="1"/>
  <c r="W89" i="5" s="1"/>
  <c r="F87" i="5"/>
  <c r="EF86" i="5"/>
  <c r="DD86" i="5"/>
  <c r="CB86" i="5"/>
  <c r="AZ86" i="5"/>
  <c r="EB85" i="5"/>
  <c r="EC85" i="5" s="1"/>
  <c r="EE85" i="5" s="1"/>
  <c r="DN85" i="5"/>
  <c r="DO85" i="5" s="1"/>
  <c r="DQ85" i="5" s="1"/>
  <c r="DD85" i="5"/>
  <c r="CZ85" i="5"/>
  <c r="DA85" i="5" s="1"/>
  <c r="DC85" i="5" s="1"/>
  <c r="CL85" i="5"/>
  <c r="CM85" i="5" s="1"/>
  <c r="CO85" i="5" s="1"/>
  <c r="BX85" i="5"/>
  <c r="BY85" i="5" s="1"/>
  <c r="CA85" i="5" s="1"/>
  <c r="BJ85" i="5"/>
  <c r="BK85" i="5" s="1"/>
  <c r="BM85" i="5" s="1"/>
  <c r="AZ85" i="5"/>
  <c r="AV85" i="5"/>
  <c r="AW85" i="5" s="1"/>
  <c r="AY85" i="5" s="1"/>
  <c r="AH85" i="5"/>
  <c r="AI85" i="5" s="1"/>
  <c r="AK85" i="5" s="1"/>
  <c r="X85" i="5"/>
  <c r="T85" i="5"/>
  <c r="U85" i="5" s="1"/>
  <c r="W85" i="5" s="1"/>
  <c r="F85" i="5"/>
  <c r="G85" i="5" s="1"/>
  <c r="I85" i="5" s="1"/>
  <c r="EB84" i="5"/>
  <c r="EC84" i="5" s="1"/>
  <c r="EE84" i="5" s="1"/>
  <c r="DR84" i="5"/>
  <c r="DN84" i="5"/>
  <c r="DD84" i="5"/>
  <c r="CZ84" i="5"/>
  <c r="CL84" i="5"/>
  <c r="CL86" i="5" s="1"/>
  <c r="CO86" i="5" s="1"/>
  <c r="BX84" i="5"/>
  <c r="BY84" i="5" s="1"/>
  <c r="CA84" i="5" s="1"/>
  <c r="BJ84" i="5"/>
  <c r="AZ84" i="5"/>
  <c r="AV84" i="5"/>
  <c r="AH84" i="5"/>
  <c r="X84" i="5"/>
  <c r="T84" i="5"/>
  <c r="U84" i="5" s="1"/>
  <c r="W84" i="5" s="1"/>
  <c r="J84" i="5"/>
  <c r="F84" i="5"/>
  <c r="ED82" i="5"/>
  <c r="EE82" i="5" s="1"/>
  <c r="DP82" i="5"/>
  <c r="DQ82" i="5" s="1"/>
  <c r="DD82" i="5"/>
  <c r="DB82" i="5"/>
  <c r="DC82" i="5" s="1"/>
  <c r="CN82" i="5"/>
  <c r="CO82" i="5" s="1"/>
  <c r="BZ82" i="5"/>
  <c r="CA82" i="5" s="1"/>
  <c r="BL82" i="5"/>
  <c r="BM82" i="5" s="1"/>
  <c r="AZ82" i="5"/>
  <c r="AX82" i="5"/>
  <c r="AY82" i="5" s="1"/>
  <c r="AJ82" i="5"/>
  <c r="AK82" i="5" s="1"/>
  <c r="V82" i="5"/>
  <c r="W82" i="5" s="1"/>
  <c r="H82" i="5"/>
  <c r="I82" i="5" s="1"/>
  <c r="EF81" i="5"/>
  <c r="ED81" i="5"/>
  <c r="EE81" i="5" s="1"/>
  <c r="DR81" i="5"/>
  <c r="DP81" i="5"/>
  <c r="DQ81" i="5" s="1"/>
  <c r="DD81" i="5"/>
  <c r="DB81" i="5"/>
  <c r="DC81" i="5" s="1"/>
  <c r="CN81" i="5"/>
  <c r="CO81" i="5" s="1"/>
  <c r="BZ81" i="5"/>
  <c r="CA81" i="5" s="1"/>
  <c r="BN81" i="5"/>
  <c r="BL81" i="5"/>
  <c r="BM81" i="5" s="1"/>
  <c r="AZ81" i="5"/>
  <c r="AX81" i="5"/>
  <c r="AY81" i="5" s="1"/>
  <c r="AJ81" i="5"/>
  <c r="AK81" i="5" s="1"/>
  <c r="V81" i="5"/>
  <c r="W81" i="5" s="1"/>
  <c r="J81" i="5"/>
  <c r="H81" i="5"/>
  <c r="I81" i="5" s="1"/>
  <c r="EF80" i="5"/>
  <c r="ED80" i="5"/>
  <c r="EE80" i="5" s="1"/>
  <c r="DX80" i="5"/>
  <c r="DP80" i="5"/>
  <c r="DQ80" i="5" s="1"/>
  <c r="DJ80" i="5"/>
  <c r="DD80" i="5"/>
  <c r="DB80" i="5"/>
  <c r="DC80" i="5" s="1"/>
  <c r="CV80" i="5"/>
  <c r="CN80" i="5"/>
  <c r="CO80" i="5" s="1"/>
  <c r="CH80" i="5"/>
  <c r="BZ80" i="5"/>
  <c r="CA80" i="5" s="1"/>
  <c r="BT80" i="5"/>
  <c r="BL80" i="5"/>
  <c r="BM80" i="5" s="1"/>
  <c r="BF80" i="5"/>
  <c r="AZ80" i="5"/>
  <c r="AX80" i="5"/>
  <c r="AY80" i="5" s="1"/>
  <c r="AR80" i="5"/>
  <c r="AJ80" i="5"/>
  <c r="AK80" i="5" s="1"/>
  <c r="AD80" i="5"/>
  <c r="X80" i="5"/>
  <c r="V80" i="5"/>
  <c r="W80" i="5" s="1"/>
  <c r="P80" i="5"/>
  <c r="H80" i="5"/>
  <c r="I80" i="5" s="1"/>
  <c r="B80" i="5"/>
  <c r="ED79" i="5"/>
  <c r="EE79" i="5" s="1"/>
  <c r="DR79" i="5"/>
  <c r="DP79" i="5"/>
  <c r="DQ79" i="5" s="1"/>
  <c r="DD79" i="5"/>
  <c r="DB79" i="5"/>
  <c r="DC79" i="5" s="1"/>
  <c r="CV79" i="5"/>
  <c r="CN79" i="5"/>
  <c r="CO79" i="5" s="1"/>
  <c r="BZ79" i="5"/>
  <c r="CA79" i="5" s="1"/>
  <c r="BN79" i="5"/>
  <c r="BL79" i="5"/>
  <c r="BM79" i="5" s="1"/>
  <c r="BF79" i="5"/>
  <c r="AZ79" i="5"/>
  <c r="AX79" i="5"/>
  <c r="AY79" i="5" s="1"/>
  <c r="AJ79" i="5"/>
  <c r="AK79" i="5" s="1"/>
  <c r="V79" i="5"/>
  <c r="W79" i="5" s="1"/>
  <c r="P79" i="5"/>
  <c r="J79" i="5"/>
  <c r="H79" i="5"/>
  <c r="I79" i="5" s="1"/>
  <c r="EF78" i="5"/>
  <c r="ED78" i="5"/>
  <c r="EE78" i="5" s="1"/>
  <c r="DP78" i="5"/>
  <c r="DQ78" i="5" s="1"/>
  <c r="DD78" i="5"/>
  <c r="DB78" i="5"/>
  <c r="DC78" i="5" s="1"/>
  <c r="CN78" i="5"/>
  <c r="CO78" i="5" s="1"/>
  <c r="CB78" i="5"/>
  <c r="BZ78" i="5"/>
  <c r="CA78" i="5" s="1"/>
  <c r="BL78" i="5"/>
  <c r="BM78" i="5" s="1"/>
  <c r="AZ78" i="5"/>
  <c r="AX78" i="5"/>
  <c r="AY78" i="5" s="1"/>
  <c r="AJ78" i="5"/>
  <c r="AK78" i="5" s="1"/>
  <c r="X78" i="5"/>
  <c r="V78" i="5"/>
  <c r="W78" i="5" s="1"/>
  <c r="H78" i="5"/>
  <c r="I78" i="5" s="1"/>
  <c r="EF77" i="5"/>
  <c r="ED77" i="5"/>
  <c r="EE77" i="5" s="1"/>
  <c r="DR77" i="5"/>
  <c r="DP77" i="5"/>
  <c r="DQ77" i="5" s="1"/>
  <c r="DD77" i="5"/>
  <c r="DB77" i="5"/>
  <c r="DC77" i="5" s="1"/>
  <c r="CN77" i="5"/>
  <c r="CO77" i="5" s="1"/>
  <c r="CB77" i="5"/>
  <c r="BZ77" i="5"/>
  <c r="CA77" i="5" s="1"/>
  <c r="BN77" i="5"/>
  <c r="BL77" i="5"/>
  <c r="BM77" i="5" s="1"/>
  <c r="AZ77" i="5"/>
  <c r="AX77" i="5"/>
  <c r="AY77" i="5" s="1"/>
  <c r="AJ77" i="5"/>
  <c r="AK77" i="5" s="1"/>
  <c r="X77" i="5"/>
  <c r="V77" i="5"/>
  <c r="W77" i="5" s="1"/>
  <c r="J77" i="5"/>
  <c r="H77" i="5"/>
  <c r="I77" i="5" s="1"/>
  <c r="ED76" i="5"/>
  <c r="EE76" i="5" s="1"/>
  <c r="DX76" i="5"/>
  <c r="DP76" i="5"/>
  <c r="DQ76" i="5" s="1"/>
  <c r="DJ76" i="5"/>
  <c r="DD76" i="5"/>
  <c r="DB76" i="5"/>
  <c r="DC76" i="5" s="1"/>
  <c r="CV76" i="5"/>
  <c r="CN76" i="5"/>
  <c r="CO76" i="5" s="1"/>
  <c r="CH76" i="5"/>
  <c r="CB76" i="5"/>
  <c r="BZ76" i="5"/>
  <c r="CA76" i="5" s="1"/>
  <c r="BT76" i="5"/>
  <c r="BL76" i="5"/>
  <c r="BM76" i="5" s="1"/>
  <c r="BF76" i="5"/>
  <c r="AZ76" i="5"/>
  <c r="AX76" i="5"/>
  <c r="AY76" i="5" s="1"/>
  <c r="AR76" i="5"/>
  <c r="AJ76" i="5"/>
  <c r="AK76" i="5" s="1"/>
  <c r="AD76" i="5"/>
  <c r="X76" i="5"/>
  <c r="V76" i="5"/>
  <c r="W76" i="5" s="1"/>
  <c r="P76" i="5"/>
  <c r="H76" i="5"/>
  <c r="I76" i="5" s="1"/>
  <c r="B76" i="5"/>
  <c r="EF75" i="5"/>
  <c r="ED75" i="5"/>
  <c r="EE75" i="5" s="1"/>
  <c r="DX75" i="5"/>
  <c r="DR75" i="5"/>
  <c r="DP75" i="5"/>
  <c r="DQ75" i="5" s="1"/>
  <c r="DD75" i="5"/>
  <c r="DB75" i="5"/>
  <c r="DC75" i="5" s="1"/>
  <c r="CN75" i="5"/>
  <c r="CO75" i="5" s="1"/>
  <c r="CH75" i="5"/>
  <c r="CB75" i="5"/>
  <c r="BZ75" i="5"/>
  <c r="CA75" i="5" s="1"/>
  <c r="BN75" i="5"/>
  <c r="BL75" i="5"/>
  <c r="BM75" i="5" s="1"/>
  <c r="AZ75" i="5"/>
  <c r="AX75" i="5"/>
  <c r="AY75" i="5" s="1"/>
  <c r="AJ75" i="5"/>
  <c r="AK75" i="5" s="1"/>
  <c r="X75" i="5"/>
  <c r="V75" i="5"/>
  <c r="W75" i="5" s="1"/>
  <c r="J75" i="5"/>
  <c r="H75" i="5"/>
  <c r="I75" i="5" s="1"/>
  <c r="ED74" i="5"/>
  <c r="EE74" i="5" s="1"/>
  <c r="DP74" i="5"/>
  <c r="DQ74" i="5" s="1"/>
  <c r="DD74" i="5"/>
  <c r="DB74" i="5"/>
  <c r="DC74" i="5" s="1"/>
  <c r="CN74" i="5"/>
  <c r="CO74" i="5" s="1"/>
  <c r="CB74" i="5"/>
  <c r="BZ74" i="5"/>
  <c r="CA74" i="5" s="1"/>
  <c r="BL74" i="5"/>
  <c r="BM74" i="5" s="1"/>
  <c r="AZ74" i="5"/>
  <c r="AX74" i="5"/>
  <c r="AY74" i="5" s="1"/>
  <c r="AJ74" i="5"/>
  <c r="AK74" i="5" s="1"/>
  <c r="X74" i="5"/>
  <c r="V74" i="5"/>
  <c r="W74" i="5" s="1"/>
  <c r="H74" i="5"/>
  <c r="I74" i="5" s="1"/>
  <c r="ED73" i="5"/>
  <c r="EE73" i="5" s="1"/>
  <c r="DR73" i="5"/>
  <c r="DP73" i="5"/>
  <c r="DQ73" i="5" s="1"/>
  <c r="DD73" i="5"/>
  <c r="DB73" i="5"/>
  <c r="DC73" i="5" s="1"/>
  <c r="CN73" i="5"/>
  <c r="CO73" i="5" s="1"/>
  <c r="BZ73" i="5"/>
  <c r="CA73" i="5" s="1"/>
  <c r="BN73" i="5"/>
  <c r="BL73" i="5"/>
  <c r="BM73" i="5" s="1"/>
  <c r="AZ73" i="5"/>
  <c r="AX73" i="5"/>
  <c r="AY73" i="5" s="1"/>
  <c r="AJ73" i="5"/>
  <c r="AK73" i="5" s="1"/>
  <c r="X73" i="5"/>
  <c r="V73" i="5"/>
  <c r="W73" i="5" s="1"/>
  <c r="J73" i="5"/>
  <c r="H73" i="5"/>
  <c r="I73" i="5" s="1"/>
  <c r="ED72" i="5"/>
  <c r="EE72" i="5" s="1"/>
  <c r="DX72" i="5"/>
  <c r="DP72" i="5"/>
  <c r="DQ72" i="5" s="1"/>
  <c r="DJ72" i="5"/>
  <c r="DD72" i="5"/>
  <c r="DB72" i="5"/>
  <c r="DC72" i="5" s="1"/>
  <c r="CV72" i="5"/>
  <c r="CN72" i="5"/>
  <c r="CO72" i="5" s="1"/>
  <c r="CH72" i="5"/>
  <c r="CB72" i="5"/>
  <c r="BZ72" i="5"/>
  <c r="CA72" i="5" s="1"/>
  <c r="BT72" i="5"/>
  <c r="BL72" i="5"/>
  <c r="BM72" i="5" s="1"/>
  <c r="BF72" i="5"/>
  <c r="AZ72" i="5"/>
  <c r="AX72" i="5"/>
  <c r="AY72" i="5" s="1"/>
  <c r="AR72" i="5"/>
  <c r="AJ72" i="5"/>
  <c r="AK72" i="5" s="1"/>
  <c r="AD72" i="5"/>
  <c r="V72" i="5"/>
  <c r="W72" i="5" s="1"/>
  <c r="P72" i="5"/>
  <c r="H72" i="5"/>
  <c r="I72" i="5" s="1"/>
  <c r="B72" i="5"/>
  <c r="EF71" i="5"/>
  <c r="ED71" i="5"/>
  <c r="EE71" i="5" s="1"/>
  <c r="DR71" i="5"/>
  <c r="DP71" i="5"/>
  <c r="DQ71" i="5" s="1"/>
  <c r="DD71" i="5"/>
  <c r="DB71" i="5"/>
  <c r="DC71" i="5" s="1"/>
  <c r="CV71" i="5"/>
  <c r="CN71" i="5"/>
  <c r="CO71" i="5" s="1"/>
  <c r="CB71" i="5"/>
  <c r="BZ71" i="5"/>
  <c r="CA71" i="5" s="1"/>
  <c r="BN71" i="5"/>
  <c r="BL71" i="5"/>
  <c r="BM71" i="5" s="1"/>
  <c r="BF71" i="5"/>
  <c r="AZ71" i="5"/>
  <c r="AX71" i="5"/>
  <c r="AY71" i="5" s="1"/>
  <c r="AJ71" i="5"/>
  <c r="AK71" i="5" s="1"/>
  <c r="X71" i="5"/>
  <c r="V71" i="5"/>
  <c r="W71" i="5" s="1"/>
  <c r="P71" i="5"/>
  <c r="J71" i="5"/>
  <c r="H71" i="5"/>
  <c r="I71" i="5" s="1"/>
  <c r="ED70" i="5"/>
  <c r="EE70" i="5" s="1"/>
  <c r="DP70" i="5"/>
  <c r="DQ70" i="5" s="1"/>
  <c r="DD70" i="5"/>
  <c r="DB70" i="5"/>
  <c r="DC70" i="5" s="1"/>
  <c r="CN70" i="5"/>
  <c r="CO70" i="5" s="1"/>
  <c r="BZ70" i="5"/>
  <c r="CA70" i="5" s="1"/>
  <c r="BL70" i="5"/>
  <c r="BM70" i="5" s="1"/>
  <c r="AZ70" i="5"/>
  <c r="AX70" i="5"/>
  <c r="AY70" i="5" s="1"/>
  <c r="AJ70" i="5"/>
  <c r="AK70" i="5" s="1"/>
  <c r="V70" i="5"/>
  <c r="W70" i="5" s="1"/>
  <c r="H70" i="5"/>
  <c r="I70" i="5" s="1"/>
  <c r="EF69" i="5"/>
  <c r="ED69" i="5"/>
  <c r="EE69" i="5" s="1"/>
  <c r="DR69" i="5"/>
  <c r="DP69" i="5"/>
  <c r="DQ69" i="5" s="1"/>
  <c r="DD69" i="5"/>
  <c r="DB69" i="5"/>
  <c r="DC69" i="5" s="1"/>
  <c r="CN69" i="5"/>
  <c r="CO69" i="5" s="1"/>
  <c r="BZ69" i="5"/>
  <c r="CA69" i="5" s="1"/>
  <c r="BN69" i="5"/>
  <c r="BL69" i="5"/>
  <c r="BM69" i="5" s="1"/>
  <c r="AZ69" i="5"/>
  <c r="AX69" i="5"/>
  <c r="AY69" i="5" s="1"/>
  <c r="AJ69" i="5"/>
  <c r="AK69" i="5" s="1"/>
  <c r="V69" i="5"/>
  <c r="W69" i="5" s="1"/>
  <c r="J69" i="5"/>
  <c r="H69" i="5"/>
  <c r="I69" i="5" s="1"/>
  <c r="EF68" i="5"/>
  <c r="ED68" i="5"/>
  <c r="EE68" i="5" s="1"/>
  <c r="DX68" i="5"/>
  <c r="DP68" i="5"/>
  <c r="DQ68" i="5" s="1"/>
  <c r="DJ68" i="5"/>
  <c r="DD68" i="5"/>
  <c r="DB68" i="5"/>
  <c r="DC68" i="5" s="1"/>
  <c r="CV68" i="5"/>
  <c r="CN68" i="5"/>
  <c r="CO68" i="5" s="1"/>
  <c r="CH68" i="5"/>
  <c r="BZ68" i="5"/>
  <c r="CA68" i="5" s="1"/>
  <c r="BT68" i="5"/>
  <c r="BL68" i="5"/>
  <c r="BM68" i="5" s="1"/>
  <c r="BF68" i="5"/>
  <c r="AZ68" i="5"/>
  <c r="AX68" i="5"/>
  <c r="AY68" i="5" s="1"/>
  <c r="AR68" i="5"/>
  <c r="AJ68" i="5"/>
  <c r="AK68" i="5" s="1"/>
  <c r="AD68" i="5"/>
  <c r="X68" i="5"/>
  <c r="V68" i="5"/>
  <c r="W68" i="5" s="1"/>
  <c r="P68" i="5"/>
  <c r="H68" i="5"/>
  <c r="I68" i="5" s="1"/>
  <c r="B68" i="5"/>
  <c r="ED67" i="5"/>
  <c r="EE67" i="5" s="1"/>
  <c r="DX67" i="5"/>
  <c r="DR67" i="5"/>
  <c r="DP67" i="5"/>
  <c r="DQ67" i="5" s="1"/>
  <c r="DD67" i="5"/>
  <c r="DB67" i="5"/>
  <c r="DC67" i="5" s="1"/>
  <c r="CN67" i="5"/>
  <c r="CO67" i="5" s="1"/>
  <c r="CH67" i="5"/>
  <c r="CB67" i="5"/>
  <c r="BZ67" i="5"/>
  <c r="CA67" i="5" s="1"/>
  <c r="BN67" i="5"/>
  <c r="BL67" i="5"/>
  <c r="BM67" i="5" s="1"/>
  <c r="AZ67" i="5"/>
  <c r="AX67" i="5"/>
  <c r="AY67" i="5" s="1"/>
  <c r="AJ67" i="5"/>
  <c r="AK67" i="5" s="1"/>
  <c r="V67" i="5"/>
  <c r="W67" i="5" s="1"/>
  <c r="J67" i="5"/>
  <c r="H67" i="5"/>
  <c r="I67" i="5" s="1"/>
  <c r="EF66" i="5"/>
  <c r="ED66" i="5"/>
  <c r="EE66" i="5" s="1"/>
  <c r="DP66" i="5"/>
  <c r="DQ66" i="5" s="1"/>
  <c r="DD66" i="5"/>
  <c r="DB66" i="5"/>
  <c r="DC66" i="5" s="1"/>
  <c r="CN66" i="5"/>
  <c r="CO66" i="5" s="1"/>
  <c r="CB66" i="5"/>
  <c r="BZ66" i="5"/>
  <c r="CA66" i="5" s="1"/>
  <c r="BN66" i="5"/>
  <c r="BL66" i="5"/>
  <c r="BM66" i="5" s="1"/>
  <c r="AZ66" i="5"/>
  <c r="AX66" i="5"/>
  <c r="AY66" i="5" s="1"/>
  <c r="AJ66" i="5"/>
  <c r="AK66" i="5" s="1"/>
  <c r="X66" i="5"/>
  <c r="V66" i="5"/>
  <c r="W66" i="5" s="1"/>
  <c r="J66" i="5"/>
  <c r="H66" i="5"/>
  <c r="I66" i="5" s="1"/>
  <c r="EF65" i="5"/>
  <c r="ED65" i="5"/>
  <c r="EE65" i="5" s="1"/>
  <c r="DR65" i="5"/>
  <c r="DP65" i="5"/>
  <c r="DQ65" i="5" s="1"/>
  <c r="DD65" i="5"/>
  <c r="DB65" i="5"/>
  <c r="DC65" i="5" s="1"/>
  <c r="CP65" i="5"/>
  <c r="CN65" i="5"/>
  <c r="CO65" i="5" s="1"/>
  <c r="CB65" i="5"/>
  <c r="BZ65" i="5"/>
  <c r="CA65" i="5" s="1"/>
  <c r="BN65" i="5"/>
  <c r="BL65" i="5"/>
  <c r="BM65" i="5" s="1"/>
  <c r="AZ65" i="5"/>
  <c r="AX65" i="5"/>
  <c r="AY65" i="5" s="1"/>
  <c r="AL65" i="5"/>
  <c r="AJ65" i="5"/>
  <c r="AK65" i="5" s="1"/>
  <c r="X65" i="5"/>
  <c r="V65" i="5"/>
  <c r="W65" i="5" s="1"/>
  <c r="J65" i="5"/>
  <c r="H65" i="5"/>
  <c r="I65" i="5" s="1"/>
  <c r="EF64" i="5"/>
  <c r="ED64" i="5"/>
  <c r="EE64" i="5" s="1"/>
  <c r="DX64" i="5"/>
  <c r="DR64" i="5"/>
  <c r="DP64" i="5"/>
  <c r="DQ64" i="5" s="1"/>
  <c r="DJ64" i="5"/>
  <c r="DD64" i="5"/>
  <c r="DB64" i="5"/>
  <c r="DC64" i="5" s="1"/>
  <c r="CV64" i="5"/>
  <c r="CP64" i="5"/>
  <c r="CN64" i="5"/>
  <c r="CO64" i="5" s="1"/>
  <c r="CH64" i="5"/>
  <c r="CB64" i="5"/>
  <c r="BZ64" i="5"/>
  <c r="CA64" i="5" s="1"/>
  <c r="BT64" i="5"/>
  <c r="BN64" i="5"/>
  <c r="BL64" i="5"/>
  <c r="BM64" i="5" s="1"/>
  <c r="BF64" i="5"/>
  <c r="AZ64" i="5"/>
  <c r="AX64" i="5"/>
  <c r="AY64" i="5" s="1"/>
  <c r="AR64" i="5"/>
  <c r="AJ64" i="5"/>
  <c r="AK64" i="5" s="1"/>
  <c r="AD64" i="5"/>
  <c r="X64" i="5"/>
  <c r="V64" i="5"/>
  <c r="W64" i="5" s="1"/>
  <c r="P64" i="5"/>
  <c r="J64" i="5"/>
  <c r="H64" i="5"/>
  <c r="I64" i="5" s="1"/>
  <c r="B64" i="5"/>
  <c r="EI63" i="5"/>
  <c r="EF63" i="5"/>
  <c r="ED63" i="5"/>
  <c r="EE63" i="5" s="1"/>
  <c r="DU63" i="5"/>
  <c r="DP63" i="5"/>
  <c r="DQ63" i="5" s="1"/>
  <c r="DG63" i="5"/>
  <c r="DD63" i="5"/>
  <c r="DB63" i="5"/>
  <c r="DC63" i="5" s="1"/>
  <c r="CS63" i="5"/>
  <c r="CN63" i="5"/>
  <c r="CO63" i="5" s="1"/>
  <c r="CE63" i="5"/>
  <c r="CB63" i="5"/>
  <c r="BZ63" i="5"/>
  <c r="CA63" i="5" s="1"/>
  <c r="BQ63" i="5"/>
  <c r="BL63" i="5"/>
  <c r="BM63" i="5" s="1"/>
  <c r="BC63" i="5"/>
  <c r="AZ63" i="5"/>
  <c r="AX63" i="5"/>
  <c r="AY63" i="5" s="1"/>
  <c r="AO63" i="5"/>
  <c r="AJ63" i="5"/>
  <c r="AK63" i="5" s="1"/>
  <c r="AA63" i="5"/>
  <c r="X63" i="5"/>
  <c r="V63" i="5"/>
  <c r="W63" i="5" s="1"/>
  <c r="M63" i="5"/>
  <c r="H63" i="5"/>
  <c r="I63" i="5" s="1"/>
  <c r="EF61" i="5"/>
  <c r="EE61" i="5"/>
  <c r="DQ61" i="5"/>
  <c r="DD61" i="5"/>
  <c r="DC61" i="5"/>
  <c r="CO61" i="5"/>
  <c r="CB61" i="5"/>
  <c r="CA61" i="5"/>
  <c r="BM61" i="5"/>
  <c r="AZ61" i="5"/>
  <c r="AY61" i="5"/>
  <c r="AK61" i="5"/>
  <c r="X61" i="5"/>
  <c r="W61" i="5"/>
  <c r="I61" i="5"/>
  <c r="EF60" i="5"/>
  <c r="EE60" i="5"/>
  <c r="DX60" i="5"/>
  <c r="DR60" i="5"/>
  <c r="DQ60" i="5"/>
  <c r="DJ60" i="5"/>
  <c r="DD60" i="5"/>
  <c r="DC60" i="5"/>
  <c r="CV60" i="5"/>
  <c r="CO60" i="5"/>
  <c r="CH60" i="5"/>
  <c r="CB60" i="5"/>
  <c r="CA60" i="5"/>
  <c r="BT60" i="5"/>
  <c r="BN60" i="5"/>
  <c r="BM60" i="5"/>
  <c r="BF60" i="5"/>
  <c r="AZ60" i="5"/>
  <c r="AY60" i="5"/>
  <c r="AR60" i="5"/>
  <c r="AK60" i="5"/>
  <c r="AD60" i="5"/>
  <c r="X60" i="5"/>
  <c r="W60" i="5"/>
  <c r="P60" i="5"/>
  <c r="J60" i="5"/>
  <c r="I60" i="5"/>
  <c r="EF59" i="5"/>
  <c r="EE59" i="5"/>
  <c r="DX59" i="5"/>
  <c r="DQ59" i="5"/>
  <c r="DJ59" i="5"/>
  <c r="DD59" i="5"/>
  <c r="DC59" i="5"/>
  <c r="CV59" i="5"/>
  <c r="CO59" i="5"/>
  <c r="CH59" i="5"/>
  <c r="CB59" i="5"/>
  <c r="CA59" i="5"/>
  <c r="BT59" i="5"/>
  <c r="BM59" i="5"/>
  <c r="BF59" i="5"/>
  <c r="AZ59" i="5"/>
  <c r="AY59" i="5"/>
  <c r="AR59" i="5"/>
  <c r="AK59" i="5"/>
  <c r="AD59" i="5"/>
  <c r="X59" i="5"/>
  <c r="W59" i="5"/>
  <c r="P59" i="5"/>
  <c r="I59" i="5"/>
  <c r="EF58" i="5"/>
  <c r="EE58" i="5"/>
  <c r="DX58" i="5"/>
  <c r="DR58" i="5"/>
  <c r="DQ58" i="5"/>
  <c r="DJ58" i="5"/>
  <c r="DD58" i="5"/>
  <c r="DC58" i="5"/>
  <c r="CV58" i="5"/>
  <c r="CO58" i="5"/>
  <c r="CH58" i="5"/>
  <c r="CB58" i="5"/>
  <c r="CA58" i="5"/>
  <c r="BT58" i="5"/>
  <c r="BN58" i="5"/>
  <c r="BM58" i="5"/>
  <c r="BF58" i="5"/>
  <c r="AZ58" i="5"/>
  <c r="AY58" i="5"/>
  <c r="AR58" i="5"/>
  <c r="AK58" i="5"/>
  <c r="AD58" i="5"/>
  <c r="X58" i="5"/>
  <c r="W58" i="5"/>
  <c r="P58" i="5"/>
  <c r="J58" i="5"/>
  <c r="I58" i="5"/>
  <c r="EF57" i="5"/>
  <c r="EE57" i="5"/>
  <c r="DX57" i="5"/>
  <c r="DQ57" i="5"/>
  <c r="DJ57" i="5"/>
  <c r="DD57" i="5"/>
  <c r="DC57" i="5"/>
  <c r="CV57" i="5"/>
  <c r="CO57" i="5"/>
  <c r="CH57" i="5"/>
  <c r="CB57" i="5"/>
  <c r="CA57" i="5"/>
  <c r="BT57" i="5"/>
  <c r="BM57" i="5"/>
  <c r="BF57" i="5"/>
  <c r="AZ57" i="5"/>
  <c r="AY57" i="5"/>
  <c r="AR57" i="5"/>
  <c r="AK57" i="5"/>
  <c r="AD57" i="5"/>
  <c r="X57" i="5"/>
  <c r="W57" i="5"/>
  <c r="P57" i="5"/>
  <c r="I57" i="5"/>
  <c r="EF56" i="5"/>
  <c r="EE56" i="5"/>
  <c r="DX56" i="5"/>
  <c r="DR56" i="5"/>
  <c r="DQ56" i="5"/>
  <c r="DJ56" i="5"/>
  <c r="DD56" i="5"/>
  <c r="DC56" i="5"/>
  <c r="CV56" i="5"/>
  <c r="CO56" i="5"/>
  <c r="CH56" i="5"/>
  <c r="CB56" i="5"/>
  <c r="CA56" i="5"/>
  <c r="BT56" i="5"/>
  <c r="BN56" i="5"/>
  <c r="BM56" i="5"/>
  <c r="BF56" i="5"/>
  <c r="AZ56" i="5"/>
  <c r="AY56" i="5"/>
  <c r="AR56" i="5"/>
  <c r="AK56" i="5"/>
  <c r="AD56" i="5"/>
  <c r="X56" i="5"/>
  <c r="W56" i="5"/>
  <c r="P56" i="5"/>
  <c r="J56" i="5"/>
  <c r="I56" i="5"/>
  <c r="EF55" i="5"/>
  <c r="EE55" i="5"/>
  <c r="DX55" i="5"/>
  <c r="DR55" i="5"/>
  <c r="DQ55" i="5"/>
  <c r="DJ55" i="5"/>
  <c r="DD55" i="5"/>
  <c r="DC55" i="5"/>
  <c r="CV55" i="5"/>
  <c r="CO55" i="5"/>
  <c r="CH55" i="5"/>
  <c r="CB55" i="5"/>
  <c r="CA55" i="5"/>
  <c r="BT55" i="5"/>
  <c r="BN55" i="5"/>
  <c r="BM55" i="5"/>
  <c r="BF55" i="5"/>
  <c r="AZ55" i="5"/>
  <c r="AY55" i="5"/>
  <c r="AR55" i="5"/>
  <c r="AL55" i="5"/>
  <c r="AK55" i="5"/>
  <c r="AD55" i="5"/>
  <c r="X55" i="5"/>
  <c r="W55" i="5"/>
  <c r="P55" i="5"/>
  <c r="J55" i="5"/>
  <c r="I55" i="5"/>
  <c r="EF54" i="5"/>
  <c r="EE54" i="5"/>
  <c r="DX54" i="5"/>
  <c r="DR54" i="5"/>
  <c r="DQ54" i="5"/>
  <c r="DJ54" i="5"/>
  <c r="DD54" i="5"/>
  <c r="DC54" i="5"/>
  <c r="CV54" i="5"/>
  <c r="CO54" i="5"/>
  <c r="CH54" i="5"/>
  <c r="CB54" i="5"/>
  <c r="CA54" i="5"/>
  <c r="BT54" i="5"/>
  <c r="BN54" i="5"/>
  <c r="BM54" i="5"/>
  <c r="BF54" i="5"/>
  <c r="AZ54" i="5"/>
  <c r="AY54" i="5"/>
  <c r="AR54" i="5"/>
  <c r="AK54" i="5"/>
  <c r="AD54" i="5"/>
  <c r="X54" i="5"/>
  <c r="W54" i="5"/>
  <c r="P54" i="5"/>
  <c r="J54" i="5"/>
  <c r="I54" i="5"/>
  <c r="EF53" i="5"/>
  <c r="EE53" i="5"/>
  <c r="DX53" i="5"/>
  <c r="DR53" i="5"/>
  <c r="DQ53" i="5"/>
  <c r="DJ53" i="5"/>
  <c r="DD53" i="5"/>
  <c r="DC53" i="5"/>
  <c r="CV53" i="5"/>
  <c r="CO53" i="5"/>
  <c r="CH53" i="5"/>
  <c r="CB53" i="5"/>
  <c r="CA53" i="5"/>
  <c r="BT53" i="5"/>
  <c r="BN53" i="5"/>
  <c r="BM53" i="5"/>
  <c r="BF53" i="5"/>
  <c r="AZ53" i="5"/>
  <c r="AY53" i="5"/>
  <c r="AR53" i="5"/>
  <c r="AK53" i="5"/>
  <c r="AD53" i="5"/>
  <c r="X53" i="5"/>
  <c r="W53" i="5"/>
  <c r="P53" i="5"/>
  <c r="J53" i="5"/>
  <c r="I53" i="5"/>
  <c r="EF52" i="5"/>
  <c r="EE52" i="5"/>
  <c r="DR52" i="5"/>
  <c r="DQ52" i="5"/>
  <c r="DD52" i="5"/>
  <c r="DC52" i="5"/>
  <c r="CO52" i="5"/>
  <c r="CB52" i="5"/>
  <c r="CA52" i="5"/>
  <c r="BN52" i="5"/>
  <c r="BM52" i="5"/>
  <c r="AZ52" i="5"/>
  <c r="AY52" i="5"/>
  <c r="AK52" i="5"/>
  <c r="X52" i="5"/>
  <c r="W52" i="5"/>
  <c r="J52" i="5"/>
  <c r="I52" i="5"/>
  <c r="EF51" i="5"/>
  <c r="EE51" i="5"/>
  <c r="DR51" i="5"/>
  <c r="DQ51" i="5"/>
  <c r="DD51" i="5"/>
  <c r="DC51" i="5"/>
  <c r="CO51" i="5"/>
  <c r="CB51" i="5"/>
  <c r="CA51" i="5"/>
  <c r="BN51" i="5"/>
  <c r="BM51" i="5"/>
  <c r="AZ51" i="5"/>
  <c r="AY51" i="5"/>
  <c r="AK51" i="5"/>
  <c r="X51" i="5"/>
  <c r="W51" i="5"/>
  <c r="J51" i="5"/>
  <c r="I51" i="5"/>
  <c r="EF50" i="5"/>
  <c r="EE50" i="5"/>
  <c r="DR50" i="5"/>
  <c r="DQ50" i="5"/>
  <c r="DD50" i="5"/>
  <c r="DC50" i="5"/>
  <c r="CO50" i="5"/>
  <c r="CB50" i="5"/>
  <c r="CA50" i="5"/>
  <c r="BN50" i="5"/>
  <c r="BM50" i="5"/>
  <c r="AZ50" i="5"/>
  <c r="AY50" i="5"/>
  <c r="AK50" i="5"/>
  <c r="X50" i="5"/>
  <c r="W50" i="5"/>
  <c r="J50" i="5"/>
  <c r="I50" i="5"/>
  <c r="EF49" i="5"/>
  <c r="EE49" i="5"/>
  <c r="DR49" i="5"/>
  <c r="DQ49" i="5"/>
  <c r="DD49" i="5"/>
  <c r="DC49" i="5"/>
  <c r="CO49" i="5"/>
  <c r="CB49" i="5"/>
  <c r="CA49" i="5"/>
  <c r="BN49" i="5"/>
  <c r="BM49" i="5"/>
  <c r="AZ49" i="5"/>
  <c r="AY49" i="5"/>
  <c r="AK49" i="5"/>
  <c r="X49" i="5"/>
  <c r="W49" i="5"/>
  <c r="J49" i="5"/>
  <c r="I49" i="5"/>
  <c r="EF48" i="5"/>
  <c r="EE48" i="5"/>
  <c r="DR48" i="5"/>
  <c r="DQ48" i="5"/>
  <c r="DD48" i="5"/>
  <c r="DC48" i="5"/>
  <c r="CP48" i="5"/>
  <c r="CO48" i="5"/>
  <c r="CB48" i="5"/>
  <c r="CA48" i="5"/>
  <c r="BN48" i="5"/>
  <c r="BM48" i="5"/>
  <c r="AZ48" i="5"/>
  <c r="AY48" i="5"/>
  <c r="AL48" i="5"/>
  <c r="AK48" i="5"/>
  <c r="X48" i="5"/>
  <c r="W48" i="5"/>
  <c r="J48" i="5"/>
  <c r="I48" i="5"/>
  <c r="EF47" i="5"/>
  <c r="EE47" i="5"/>
  <c r="DR47" i="5"/>
  <c r="DQ47" i="5"/>
  <c r="DD47" i="5"/>
  <c r="DC47" i="5"/>
  <c r="CO47" i="5"/>
  <c r="CB47" i="5"/>
  <c r="CA47" i="5"/>
  <c r="BN47" i="5"/>
  <c r="BM47" i="5"/>
  <c r="AZ47" i="5"/>
  <c r="AY47" i="5"/>
  <c r="AK47" i="5"/>
  <c r="X47" i="5"/>
  <c r="W47" i="5"/>
  <c r="J47" i="5"/>
  <c r="I47" i="5"/>
  <c r="EF46" i="5"/>
  <c r="EE46" i="5"/>
  <c r="DR46" i="5"/>
  <c r="DQ46" i="5"/>
  <c r="DD46" i="5"/>
  <c r="DC46" i="5"/>
  <c r="CP46" i="5"/>
  <c r="CO46" i="5"/>
  <c r="CB46" i="5"/>
  <c r="CA46" i="5"/>
  <c r="BN46" i="5"/>
  <c r="BM46" i="5"/>
  <c r="AZ46" i="5"/>
  <c r="AY46" i="5"/>
  <c r="AL46" i="5"/>
  <c r="AK46" i="5"/>
  <c r="X46" i="5"/>
  <c r="W46" i="5"/>
  <c r="J46" i="5"/>
  <c r="I46" i="5"/>
  <c r="EF45" i="5"/>
  <c r="EE45" i="5"/>
  <c r="DR45" i="5"/>
  <c r="DQ45" i="5"/>
  <c r="DD45" i="5"/>
  <c r="DC45" i="5"/>
  <c r="CO45" i="5"/>
  <c r="CB45" i="5"/>
  <c r="CA45" i="5"/>
  <c r="BN45" i="5"/>
  <c r="BM45" i="5"/>
  <c r="AZ45" i="5"/>
  <c r="AY45" i="5"/>
  <c r="AK45" i="5"/>
  <c r="X45" i="5"/>
  <c r="W45" i="5"/>
  <c r="J45" i="5"/>
  <c r="I45" i="5"/>
  <c r="EF43" i="5"/>
  <c r="EE43" i="5"/>
  <c r="DR43" i="5"/>
  <c r="DQ43" i="5"/>
  <c r="DD43" i="5"/>
  <c r="DC43" i="5"/>
  <c r="CO43" i="5"/>
  <c r="CB43" i="5"/>
  <c r="CA43" i="5"/>
  <c r="BN43" i="5"/>
  <c r="BM43" i="5"/>
  <c r="AZ43" i="5"/>
  <c r="AY43" i="5"/>
  <c r="AK43" i="5"/>
  <c r="X43" i="5"/>
  <c r="W43" i="5"/>
  <c r="J43" i="5"/>
  <c r="I43" i="5"/>
  <c r="EF42" i="5"/>
  <c r="EE42" i="5"/>
  <c r="DR42" i="5"/>
  <c r="DQ42" i="5"/>
  <c r="DD42" i="5"/>
  <c r="DC42" i="5"/>
  <c r="CO42" i="5"/>
  <c r="CB42" i="5"/>
  <c r="CA42" i="5"/>
  <c r="BN42" i="5"/>
  <c r="BM42" i="5"/>
  <c r="AZ42" i="5"/>
  <c r="AY42" i="5"/>
  <c r="AK42" i="5"/>
  <c r="X42" i="5"/>
  <c r="W42" i="5"/>
  <c r="J42" i="5"/>
  <c r="I42" i="5"/>
  <c r="EF41" i="5"/>
  <c r="EE41" i="5"/>
  <c r="DR41" i="5"/>
  <c r="DQ41" i="5"/>
  <c r="DD41" i="5"/>
  <c r="DC41" i="5"/>
  <c r="CO41" i="5"/>
  <c r="CB41" i="5"/>
  <c r="CA41" i="5"/>
  <c r="BN41" i="5"/>
  <c r="BM41" i="5"/>
  <c r="AZ41" i="5"/>
  <c r="AY41" i="5"/>
  <c r="AK41" i="5"/>
  <c r="X41" i="5"/>
  <c r="W41" i="5"/>
  <c r="J41" i="5"/>
  <c r="I41" i="5"/>
  <c r="EF40" i="5"/>
  <c r="EE40" i="5"/>
  <c r="DR40" i="5"/>
  <c r="DQ40" i="5"/>
  <c r="DD40" i="5"/>
  <c r="DC40" i="5"/>
  <c r="CO40" i="5"/>
  <c r="CB40" i="5"/>
  <c r="CA40" i="5"/>
  <c r="BN40" i="5"/>
  <c r="BM40" i="5"/>
  <c r="AZ40" i="5"/>
  <c r="AY40" i="5"/>
  <c r="AK40" i="5"/>
  <c r="X40" i="5"/>
  <c r="W40" i="5"/>
  <c r="J40" i="5"/>
  <c r="I40" i="5"/>
  <c r="EF39" i="5"/>
  <c r="EE39" i="5"/>
  <c r="DR39" i="5"/>
  <c r="DQ39" i="5"/>
  <c r="DD39" i="5"/>
  <c r="DC39" i="5"/>
  <c r="CP39" i="5"/>
  <c r="CO39" i="5"/>
  <c r="CB39" i="5"/>
  <c r="CA39" i="5"/>
  <c r="BN39" i="5"/>
  <c r="BM39" i="5"/>
  <c r="AZ39" i="5"/>
  <c r="AY39" i="5"/>
  <c r="AL39" i="5"/>
  <c r="AK39" i="5"/>
  <c r="X39" i="5"/>
  <c r="W39" i="5"/>
  <c r="J39" i="5"/>
  <c r="I39" i="5"/>
  <c r="EF38" i="5"/>
  <c r="EE38" i="5"/>
  <c r="DR38" i="5"/>
  <c r="DQ38" i="5"/>
  <c r="DD38" i="5"/>
  <c r="DC38" i="5"/>
  <c r="CO38" i="5"/>
  <c r="CB38" i="5"/>
  <c r="CA38" i="5"/>
  <c r="BN38" i="5"/>
  <c r="BM38" i="5"/>
  <c r="AZ38" i="5"/>
  <c r="AY38" i="5"/>
  <c r="AK38" i="5"/>
  <c r="X38" i="5"/>
  <c r="W38" i="5"/>
  <c r="J38" i="5"/>
  <c r="I38" i="5"/>
  <c r="EF37" i="5"/>
  <c r="EE37" i="5"/>
  <c r="DR37" i="5"/>
  <c r="DQ37" i="5"/>
  <c r="DD37" i="5"/>
  <c r="DC37" i="5"/>
  <c r="CP37" i="5"/>
  <c r="CO37" i="5"/>
  <c r="CB37" i="5"/>
  <c r="CA37" i="5"/>
  <c r="BN37" i="5"/>
  <c r="BM37" i="5"/>
  <c r="AZ37" i="5"/>
  <c r="AY37" i="5"/>
  <c r="AL37" i="5"/>
  <c r="AK37" i="5"/>
  <c r="X37" i="5"/>
  <c r="W37" i="5"/>
  <c r="J37" i="5"/>
  <c r="I37" i="5"/>
  <c r="EF35" i="5"/>
  <c r="EE35" i="5"/>
  <c r="DR35" i="5"/>
  <c r="DQ35" i="5"/>
  <c r="DD35" i="5"/>
  <c r="DC35" i="5"/>
  <c r="CO35" i="5"/>
  <c r="CB35" i="5"/>
  <c r="CA35" i="5"/>
  <c r="BN35" i="5"/>
  <c r="BM35" i="5"/>
  <c r="AZ35" i="5"/>
  <c r="AY35" i="5"/>
  <c r="AK35" i="5"/>
  <c r="X35" i="5"/>
  <c r="W35" i="5"/>
  <c r="J35" i="5"/>
  <c r="I35" i="5"/>
  <c r="EF34" i="5"/>
  <c r="EE34" i="5"/>
  <c r="DR34" i="5"/>
  <c r="DQ34" i="5"/>
  <c r="DD34" i="5"/>
  <c r="DC34" i="5"/>
  <c r="CO34" i="5"/>
  <c r="CB34" i="5"/>
  <c r="CA34" i="5"/>
  <c r="BN34" i="5"/>
  <c r="BM34" i="5"/>
  <c r="AZ34" i="5"/>
  <c r="AY34" i="5"/>
  <c r="AK34" i="5"/>
  <c r="X34" i="5"/>
  <c r="W34" i="5"/>
  <c r="J34" i="5"/>
  <c r="I34" i="5"/>
  <c r="EF33" i="5"/>
  <c r="EE33" i="5"/>
  <c r="DR33" i="5"/>
  <c r="DQ33" i="5"/>
  <c r="DD33" i="5"/>
  <c r="DC33" i="5"/>
  <c r="CO33" i="5"/>
  <c r="CB33" i="5"/>
  <c r="CA33" i="5"/>
  <c r="BN33" i="5"/>
  <c r="BM33" i="5"/>
  <c r="AZ33" i="5"/>
  <c r="AY33" i="5"/>
  <c r="AK33" i="5"/>
  <c r="X33" i="5"/>
  <c r="W33" i="5"/>
  <c r="J33" i="5"/>
  <c r="I33" i="5"/>
  <c r="DY31" i="5"/>
  <c r="DK31" i="5"/>
  <c r="CW31" i="5"/>
  <c r="CI31" i="5"/>
  <c r="BU31" i="5"/>
  <c r="BG31" i="5"/>
  <c r="AS31" i="5"/>
  <c r="AE31" i="5"/>
  <c r="Q31" i="5"/>
  <c r="C31" i="5"/>
  <c r="DY30" i="5"/>
  <c r="DK30" i="5"/>
  <c r="CW30" i="5"/>
  <c r="CI30" i="5"/>
  <c r="BU30" i="5"/>
  <c r="BG30" i="5"/>
  <c r="AS30" i="5"/>
  <c r="AE30" i="5"/>
  <c r="Q30" i="5"/>
  <c r="C30" i="5"/>
  <c r="DY29" i="5"/>
  <c r="DK29" i="5"/>
  <c r="CW29" i="5"/>
  <c r="CI29" i="5"/>
  <c r="BU29" i="5"/>
  <c r="BG29" i="5"/>
  <c r="AS29" i="5"/>
  <c r="AE29" i="5"/>
  <c r="Q29" i="5"/>
  <c r="C29" i="5"/>
  <c r="DY28" i="5"/>
  <c r="DK28" i="5"/>
  <c r="CW28" i="5"/>
  <c r="CI28" i="5"/>
  <c r="BU28" i="5"/>
  <c r="BG28" i="5"/>
  <c r="AS28" i="5"/>
  <c r="AE28" i="5"/>
  <c r="Q28" i="5"/>
  <c r="C28" i="5"/>
  <c r="DY27" i="5"/>
  <c r="DK27" i="5"/>
  <c r="CW27" i="5"/>
  <c r="CI27" i="5"/>
  <c r="BU27" i="5"/>
  <c r="BG27" i="5"/>
  <c r="AS27" i="5"/>
  <c r="AE27" i="5"/>
  <c r="Q27" i="5"/>
  <c r="C27" i="5"/>
  <c r="DY26" i="5"/>
  <c r="DK26" i="5"/>
  <c r="CW26" i="5"/>
  <c r="CI26" i="5"/>
  <c r="BU26" i="5"/>
  <c r="BG26" i="5"/>
  <c r="AS26" i="5"/>
  <c r="AE26" i="5"/>
  <c r="Q26" i="5"/>
  <c r="C26" i="5"/>
  <c r="DY25" i="5"/>
  <c r="DK25" i="5"/>
  <c r="DO24" i="5" s="1"/>
  <c r="DO26" i="5" s="1"/>
  <c r="DP5" i="5" s="1"/>
  <c r="CW25" i="5"/>
  <c r="DA24" i="5" s="1"/>
  <c r="CI25" i="5"/>
  <c r="BU25" i="5"/>
  <c r="BG25" i="5"/>
  <c r="AS25" i="5"/>
  <c r="AE25" i="5"/>
  <c r="Q25" i="5"/>
  <c r="C25" i="5"/>
  <c r="G24" i="5" s="1"/>
  <c r="G26" i="5" s="1"/>
  <c r="H5" i="5" s="1"/>
  <c r="EF24" i="5"/>
  <c r="EB24" i="5"/>
  <c r="DR24" i="5"/>
  <c r="DN24" i="5"/>
  <c r="DD24" i="5"/>
  <c r="CZ24" i="5"/>
  <c r="CP24" i="5"/>
  <c r="CL24" i="5"/>
  <c r="CB24" i="5"/>
  <c r="BX24" i="5"/>
  <c r="BN24" i="5"/>
  <c r="BJ24" i="5"/>
  <c r="AZ24" i="5"/>
  <c r="AV24" i="5"/>
  <c r="AL24" i="5"/>
  <c r="AH24" i="5"/>
  <c r="X24" i="5"/>
  <c r="T24" i="5"/>
  <c r="J24" i="5"/>
  <c r="F24" i="5"/>
  <c r="EC22" i="5"/>
  <c r="DO22" i="5"/>
  <c r="DA22" i="5"/>
  <c r="CM22" i="5"/>
  <c r="BY22" i="5"/>
  <c r="BK22" i="5"/>
  <c r="AW22" i="5"/>
  <c r="AI22" i="5"/>
  <c r="U22" i="5"/>
  <c r="G22" i="5"/>
  <c r="EF21" i="5"/>
  <c r="DR21" i="5"/>
  <c r="DD21" i="5"/>
  <c r="CB21" i="5"/>
  <c r="BN21" i="5"/>
  <c r="AZ21" i="5"/>
  <c r="X21" i="5"/>
  <c r="J21" i="5"/>
  <c r="EF20" i="5"/>
  <c r="EE20" i="5"/>
  <c r="DR20" i="5"/>
  <c r="DQ20" i="5"/>
  <c r="DD20" i="5"/>
  <c r="DC20" i="5"/>
  <c r="CP20" i="5"/>
  <c r="CO20" i="5"/>
  <c r="CB20" i="5"/>
  <c r="CA20" i="5"/>
  <c r="BN20" i="5"/>
  <c r="BM20" i="5"/>
  <c r="AZ20" i="5"/>
  <c r="AY20" i="5"/>
  <c r="AL20" i="5"/>
  <c r="AK20" i="5"/>
  <c r="X20" i="5"/>
  <c r="W20" i="5"/>
  <c r="J20" i="5"/>
  <c r="I20" i="5"/>
  <c r="EF19" i="5"/>
  <c r="DR19" i="5"/>
  <c r="DD19" i="5"/>
  <c r="CP19" i="5"/>
  <c r="CB19" i="5"/>
  <c r="BN19" i="5"/>
  <c r="AZ19" i="5"/>
  <c r="X19" i="5"/>
  <c r="J19" i="5"/>
  <c r="EF18" i="5"/>
  <c r="EE18" i="5"/>
  <c r="DR18" i="5"/>
  <c r="DQ18" i="5"/>
  <c r="DD18" i="5"/>
  <c r="DC18" i="5"/>
  <c r="CO18" i="5"/>
  <c r="CB18" i="5"/>
  <c r="CA18" i="5"/>
  <c r="BN18" i="5"/>
  <c r="BM18" i="5"/>
  <c r="AZ18" i="5"/>
  <c r="AY18" i="5"/>
  <c r="AK18" i="5"/>
  <c r="X18" i="5"/>
  <c r="W18" i="5"/>
  <c r="J18" i="5"/>
  <c r="I18" i="5"/>
  <c r="EF17" i="5"/>
  <c r="DY17" i="5"/>
  <c r="DY19" i="5" s="1"/>
  <c r="EC19" i="5" s="1"/>
  <c r="EE19" i="5" s="1"/>
  <c r="DR17" i="5"/>
  <c r="DK17" i="5"/>
  <c r="DK21" i="5" s="1"/>
  <c r="DO21" i="5" s="1"/>
  <c r="DQ21" i="5" s="1"/>
  <c r="DD17" i="5"/>
  <c r="CW17" i="5"/>
  <c r="CW19" i="5" s="1"/>
  <c r="DA19" i="5" s="1"/>
  <c r="DC19" i="5" s="1"/>
  <c r="CI17" i="5"/>
  <c r="CI21" i="5" s="1"/>
  <c r="CM21" i="5" s="1"/>
  <c r="CB17" i="5"/>
  <c r="BU17" i="5"/>
  <c r="BU19" i="5" s="1"/>
  <c r="BY19" i="5" s="1"/>
  <c r="CA19" i="5" s="1"/>
  <c r="BN17" i="5"/>
  <c r="BG17" i="5"/>
  <c r="BG21" i="5" s="1"/>
  <c r="BK21" i="5" s="1"/>
  <c r="AZ17" i="5"/>
  <c r="AS17" i="5"/>
  <c r="AS19" i="5" s="1"/>
  <c r="AW19" i="5" s="1"/>
  <c r="AY19" i="5" s="1"/>
  <c r="AE17" i="5"/>
  <c r="AE21" i="5" s="1"/>
  <c r="AI21" i="5" s="1"/>
  <c r="X17" i="5"/>
  <c r="Q17" i="5"/>
  <c r="Q19" i="5" s="1"/>
  <c r="U19" i="5" s="1"/>
  <c r="W19" i="5" s="1"/>
  <c r="J17" i="5"/>
  <c r="C17" i="5"/>
  <c r="C21" i="5" s="1"/>
  <c r="G21" i="5" s="1"/>
  <c r="EF14" i="5"/>
  <c r="DR14" i="5"/>
  <c r="DD14" i="5"/>
  <c r="CB14" i="5"/>
  <c r="BN14" i="5"/>
  <c r="AZ14" i="5"/>
  <c r="X14" i="5"/>
  <c r="J14" i="5"/>
  <c r="EC11" i="5"/>
  <c r="EB11" i="5"/>
  <c r="DO11" i="5"/>
  <c r="DN11" i="5"/>
  <c r="DA11" i="5"/>
  <c r="CZ11" i="5"/>
  <c r="CM11" i="5"/>
  <c r="CL11" i="5"/>
  <c r="BY11" i="5"/>
  <c r="BX11" i="5"/>
  <c r="BK11" i="5"/>
  <c r="BJ11" i="5"/>
  <c r="AW11" i="5"/>
  <c r="AV11" i="5"/>
  <c r="AI11" i="5"/>
  <c r="AH11" i="5"/>
  <c r="U11" i="5"/>
  <c r="T11" i="5"/>
  <c r="G11" i="5"/>
  <c r="F11" i="5"/>
  <c r="EC10" i="5"/>
  <c r="EB10" i="5"/>
  <c r="DO10" i="5"/>
  <c r="DN10" i="5"/>
  <c r="DA10" i="5"/>
  <c r="CZ10" i="5"/>
  <c r="CM10" i="5"/>
  <c r="CL10" i="5"/>
  <c r="BY10" i="5"/>
  <c r="BX10" i="5"/>
  <c r="BK10" i="5"/>
  <c r="BJ10" i="5"/>
  <c r="AW10" i="5"/>
  <c r="AV10" i="5"/>
  <c r="AI10" i="5"/>
  <c r="AH10" i="5"/>
  <c r="U10" i="5"/>
  <c r="T10" i="5"/>
  <c r="G10" i="5"/>
  <c r="F10" i="5"/>
  <c r="EC9" i="5"/>
  <c r="EB9" i="5"/>
  <c r="DO9" i="5"/>
  <c r="DN9" i="5"/>
  <c r="DA9" i="5"/>
  <c r="CZ9" i="5"/>
  <c r="CM9" i="5"/>
  <c r="CL9" i="5"/>
  <c r="BY9" i="5"/>
  <c r="BX9" i="5"/>
  <c r="BK9" i="5"/>
  <c r="BJ9" i="5"/>
  <c r="AW9" i="5"/>
  <c r="AV9" i="5"/>
  <c r="AI9" i="5"/>
  <c r="AH9" i="5"/>
  <c r="U9" i="5"/>
  <c r="T9" i="5"/>
  <c r="G9" i="5"/>
  <c r="F9" i="5"/>
  <c r="EC8" i="5"/>
  <c r="EB8" i="5"/>
  <c r="DO8" i="5"/>
  <c r="DN8" i="5"/>
  <c r="DA8" i="5"/>
  <c r="CZ8" i="5"/>
  <c r="CM8" i="5"/>
  <c r="CL8" i="5"/>
  <c r="BY8" i="5"/>
  <c r="BX8" i="5"/>
  <c r="BK8" i="5"/>
  <c r="BJ8" i="5"/>
  <c r="AW8" i="5"/>
  <c r="AV8" i="5"/>
  <c r="AI8" i="5"/>
  <c r="AH8" i="5"/>
  <c r="U8" i="5"/>
  <c r="T8" i="5"/>
  <c r="G8" i="5"/>
  <c r="F8" i="5"/>
  <c r="EC7" i="5"/>
  <c r="EB7" i="5"/>
  <c r="DO7" i="5"/>
  <c r="DN7" i="5"/>
  <c r="DA7" i="5"/>
  <c r="CZ7" i="5"/>
  <c r="CM7" i="5"/>
  <c r="CL7" i="5"/>
  <c r="BY7" i="5"/>
  <c r="BX7" i="5"/>
  <c r="BK7" i="5"/>
  <c r="BJ7" i="5"/>
  <c r="AW7" i="5"/>
  <c r="AV7" i="5"/>
  <c r="AI7" i="5"/>
  <c r="AH7" i="5"/>
  <c r="U7" i="5"/>
  <c r="T7" i="5"/>
  <c r="G7" i="5"/>
  <c r="F7" i="5"/>
  <c r="EC6" i="5"/>
  <c r="EB6" i="5"/>
  <c r="DO6" i="5"/>
  <c r="DN6" i="5"/>
  <c r="DA6" i="5"/>
  <c r="CZ6" i="5"/>
  <c r="CM6" i="5"/>
  <c r="CL6" i="5"/>
  <c r="BY6" i="5"/>
  <c r="BX6" i="5"/>
  <c r="BK6" i="5"/>
  <c r="BJ6" i="5"/>
  <c r="AW6" i="5"/>
  <c r="AV6" i="5"/>
  <c r="AI6" i="5"/>
  <c r="AH6" i="5"/>
  <c r="U6" i="5"/>
  <c r="T6" i="5"/>
  <c r="G6" i="5"/>
  <c r="F6" i="5"/>
  <c r="EC5" i="5"/>
  <c r="EC12" i="5" s="1"/>
  <c r="EB5" i="5"/>
  <c r="DO5" i="5"/>
  <c r="DN5" i="5"/>
  <c r="DA5" i="5"/>
  <c r="CZ5" i="5"/>
  <c r="CZ12" i="5" s="1"/>
  <c r="CM5" i="5"/>
  <c r="CM12" i="5" s="1"/>
  <c r="CL5" i="5"/>
  <c r="CL12" i="5" s="1"/>
  <c r="BY5" i="5"/>
  <c r="BY12" i="5" s="1"/>
  <c r="BX5" i="5"/>
  <c r="BK5" i="5"/>
  <c r="BJ5" i="5"/>
  <c r="AW5" i="5"/>
  <c r="AV5" i="5"/>
  <c r="AV12" i="5" s="1"/>
  <c r="AI5" i="5"/>
  <c r="AI12" i="5" s="1"/>
  <c r="AH5" i="5"/>
  <c r="AH12" i="5" s="1"/>
  <c r="U5" i="5"/>
  <c r="U12" i="5" s="1"/>
  <c r="T5" i="5"/>
  <c r="G5" i="5"/>
  <c r="F5" i="5"/>
  <c r="EF4" i="5"/>
  <c r="DR4" i="5"/>
  <c r="DD4" i="5"/>
  <c r="CP4" i="5"/>
  <c r="CB4" i="5"/>
  <c r="BN4" i="5"/>
  <c r="AZ4" i="5"/>
  <c r="X4" i="5"/>
  <c r="J4" i="5"/>
  <c r="EC2" i="5"/>
  <c r="EA2" i="5"/>
  <c r="DO2" i="5"/>
  <c r="DM2" i="5"/>
  <c r="DA2" i="5"/>
  <c r="CY2" i="5"/>
  <c r="BY2" i="5"/>
  <c r="BW2" i="5"/>
  <c r="BK2" i="5"/>
  <c r="BI2" i="5"/>
  <c r="AW2" i="5"/>
  <c r="AU2" i="5"/>
  <c r="U2" i="5"/>
  <c r="S2" i="5"/>
  <c r="G2" i="5"/>
  <c r="E2" i="5"/>
  <c r="ED126" i="4"/>
  <c r="DP126" i="4"/>
  <c r="DB126" i="4"/>
  <c r="CN126" i="4"/>
  <c r="BZ126" i="4"/>
  <c r="BL126" i="4"/>
  <c r="AX126" i="4"/>
  <c r="AJ126" i="4"/>
  <c r="V126" i="4"/>
  <c r="H126" i="4"/>
  <c r="EC125" i="4"/>
  <c r="DO125" i="4"/>
  <c r="DA125" i="4"/>
  <c r="CM125" i="4"/>
  <c r="BY125" i="4"/>
  <c r="BK125" i="4"/>
  <c r="AW125" i="4"/>
  <c r="AI125" i="4"/>
  <c r="U125" i="4"/>
  <c r="G125" i="4"/>
  <c r="EC124" i="4"/>
  <c r="DO124" i="4"/>
  <c r="DA124" i="4"/>
  <c r="CM124" i="4"/>
  <c r="BY124" i="4"/>
  <c r="BK124" i="4"/>
  <c r="AW124" i="4"/>
  <c r="AI124" i="4"/>
  <c r="U124" i="4"/>
  <c r="G124" i="4"/>
  <c r="EI122" i="4"/>
  <c r="DU122" i="4"/>
  <c r="DG122" i="4"/>
  <c r="CS122" i="4"/>
  <c r="CE122" i="4"/>
  <c r="BQ122" i="4"/>
  <c r="BC122" i="4"/>
  <c r="AO122" i="4"/>
  <c r="AA122" i="4"/>
  <c r="M122" i="4"/>
  <c r="EI120" i="4"/>
  <c r="EE120" i="4"/>
  <c r="DU120" i="4"/>
  <c r="DQ120" i="4"/>
  <c r="DG120" i="4"/>
  <c r="DC120" i="4"/>
  <c r="CS120" i="4"/>
  <c r="CO120" i="4"/>
  <c r="CE120" i="4"/>
  <c r="CA120" i="4"/>
  <c r="BQ120" i="4"/>
  <c r="BM120" i="4"/>
  <c r="BC120" i="4"/>
  <c r="AY120" i="4"/>
  <c r="AO120" i="4"/>
  <c r="AK120" i="4"/>
  <c r="AA120" i="4"/>
  <c r="W120" i="4"/>
  <c r="M120" i="4"/>
  <c r="I120" i="4"/>
  <c r="EI116" i="4"/>
  <c r="EE116" i="4"/>
  <c r="DU116" i="4"/>
  <c r="DQ116" i="4"/>
  <c r="DG116" i="4"/>
  <c r="DC116" i="4"/>
  <c r="CS116" i="4"/>
  <c r="CO116" i="4"/>
  <c r="CE116" i="4"/>
  <c r="CA116" i="4"/>
  <c r="BQ116" i="4"/>
  <c r="BM116" i="4"/>
  <c r="BC116" i="4"/>
  <c r="AY116" i="4"/>
  <c r="AO116" i="4"/>
  <c r="AK116" i="4"/>
  <c r="AA116" i="4"/>
  <c r="W116" i="4"/>
  <c r="M116" i="4"/>
  <c r="I116" i="4"/>
  <c r="ED115" i="4"/>
  <c r="DP115" i="4"/>
  <c r="DB115" i="4"/>
  <c r="CN115" i="4"/>
  <c r="BZ115" i="4"/>
  <c r="BL115" i="4"/>
  <c r="AX115" i="4"/>
  <c r="AJ115" i="4"/>
  <c r="V115" i="4"/>
  <c r="H115" i="4"/>
  <c r="ED114" i="4"/>
  <c r="DP114" i="4"/>
  <c r="DB114" i="4"/>
  <c r="CN114" i="4"/>
  <c r="BZ114" i="4"/>
  <c r="BL114" i="4"/>
  <c r="AX114" i="4"/>
  <c r="AJ114" i="4"/>
  <c r="V114" i="4"/>
  <c r="H114" i="4"/>
  <c r="EI113" i="4"/>
  <c r="EA113" i="4"/>
  <c r="EF35" i="4" s="1"/>
  <c r="DU113" i="4"/>
  <c r="DM113" i="4"/>
  <c r="DR122" i="4" s="1"/>
  <c r="DG113" i="4"/>
  <c r="CY113" i="4"/>
  <c r="DD118" i="4" s="1"/>
  <c r="CS113" i="4"/>
  <c r="CK113" i="4"/>
  <c r="CP122" i="4" s="1"/>
  <c r="CE113" i="4"/>
  <c r="BW113" i="4"/>
  <c r="CB37" i="4" s="1"/>
  <c r="BQ113" i="4"/>
  <c r="BI113" i="4"/>
  <c r="BN122" i="4" s="1"/>
  <c r="BC113" i="4"/>
  <c r="AU113" i="4"/>
  <c r="AZ118" i="4" s="1"/>
  <c r="AO113" i="4"/>
  <c r="AG113" i="4"/>
  <c r="AL122" i="4" s="1"/>
  <c r="AA113" i="4"/>
  <c r="S113" i="4"/>
  <c r="X56" i="4" s="1"/>
  <c r="M113" i="4"/>
  <c r="E113" i="4"/>
  <c r="J122" i="4" s="1"/>
  <c r="EC111" i="4"/>
  <c r="EE111" i="4" s="1"/>
  <c r="DO111" i="4"/>
  <c r="DQ111" i="4" s="1"/>
  <c r="DA111" i="4"/>
  <c r="DC111" i="4" s="1"/>
  <c r="CM111" i="4"/>
  <c r="CO111" i="4" s="1"/>
  <c r="BY111" i="4"/>
  <c r="CA111" i="4" s="1"/>
  <c r="BK111" i="4"/>
  <c r="BM111" i="4" s="1"/>
  <c r="AW111" i="4"/>
  <c r="AY111" i="4" s="1"/>
  <c r="AI111" i="4"/>
  <c r="AK111" i="4" s="1"/>
  <c r="U111" i="4"/>
  <c r="W111" i="4" s="1"/>
  <c r="G111" i="4"/>
  <c r="I111" i="4" s="1"/>
  <c r="EC110" i="4"/>
  <c r="EI110" i="4" s="1"/>
  <c r="DO110" i="4"/>
  <c r="DA110" i="4"/>
  <c r="DG110" i="4" s="1"/>
  <c r="CM110" i="4"/>
  <c r="BY110" i="4"/>
  <c r="BK110" i="4"/>
  <c r="AW110" i="4"/>
  <c r="AI110" i="4"/>
  <c r="U110" i="4"/>
  <c r="AA110" i="4" s="1"/>
  <c r="G110" i="4"/>
  <c r="M110" i="4" s="1"/>
  <c r="EC109" i="4"/>
  <c r="EE109" i="4" s="1"/>
  <c r="DO109" i="4"/>
  <c r="DQ109" i="4" s="1"/>
  <c r="DA109" i="4"/>
  <c r="DC109" i="4" s="1"/>
  <c r="CM109" i="4"/>
  <c r="CO109" i="4" s="1"/>
  <c r="BY109" i="4"/>
  <c r="CA109" i="4" s="1"/>
  <c r="BK109" i="4"/>
  <c r="BM109" i="4" s="1"/>
  <c r="AW109" i="4"/>
  <c r="AY109" i="4" s="1"/>
  <c r="AI109" i="4"/>
  <c r="AK109" i="4" s="1"/>
  <c r="U109" i="4"/>
  <c r="W109" i="4" s="1"/>
  <c r="G109" i="4"/>
  <c r="I109" i="4" s="1"/>
  <c r="EC108" i="4"/>
  <c r="DO108" i="4"/>
  <c r="DA108" i="4"/>
  <c r="CM108" i="4"/>
  <c r="CS108" i="4" s="1"/>
  <c r="BY108" i="4"/>
  <c r="CE108" i="4" s="1"/>
  <c r="BK108" i="4"/>
  <c r="BQ108" i="4" s="1"/>
  <c r="AW108" i="4"/>
  <c r="BC108" i="4" s="1"/>
  <c r="AI108" i="4"/>
  <c r="AO108" i="4" s="1"/>
  <c r="U108" i="4"/>
  <c r="G108" i="4"/>
  <c r="EC107" i="4"/>
  <c r="EE107" i="4" s="1"/>
  <c r="DO107" i="4"/>
  <c r="DQ107" i="4" s="1"/>
  <c r="DA107" i="4"/>
  <c r="DC107" i="4" s="1"/>
  <c r="CM107" i="4"/>
  <c r="CO107" i="4" s="1"/>
  <c r="BY107" i="4"/>
  <c r="CA107" i="4" s="1"/>
  <c r="BK107" i="4"/>
  <c r="BM107" i="4" s="1"/>
  <c r="AW107" i="4"/>
  <c r="AY107" i="4" s="1"/>
  <c r="AI107" i="4"/>
  <c r="AK107" i="4" s="1"/>
  <c r="U107" i="4"/>
  <c r="W107" i="4" s="1"/>
  <c r="G107" i="4"/>
  <c r="I107" i="4" s="1"/>
  <c r="EC106" i="4"/>
  <c r="EI106" i="4" s="1"/>
  <c r="DO106" i="4"/>
  <c r="DU106" i="4" s="1"/>
  <c r="DA106" i="4"/>
  <c r="CM106" i="4"/>
  <c r="BY106" i="4"/>
  <c r="BK106" i="4"/>
  <c r="AW106" i="4"/>
  <c r="AI106" i="4"/>
  <c r="U106" i="4"/>
  <c r="G106" i="4"/>
  <c r="EE104" i="4"/>
  <c r="DQ104" i="4"/>
  <c r="DC104" i="4"/>
  <c r="CO104" i="4"/>
  <c r="CA104" i="4"/>
  <c r="BM104" i="4"/>
  <c r="AY104" i="4"/>
  <c r="AK104" i="4"/>
  <c r="W104" i="4"/>
  <c r="I104" i="4"/>
  <c r="EE103" i="4"/>
  <c r="DQ103" i="4"/>
  <c r="DC103" i="4"/>
  <c r="CO103" i="4"/>
  <c r="CA103" i="4"/>
  <c r="BM103" i="4"/>
  <c r="AY103" i="4"/>
  <c r="AK103" i="4"/>
  <c r="W103" i="4"/>
  <c r="I103" i="4"/>
  <c r="EE102" i="4"/>
  <c r="DQ102" i="4"/>
  <c r="DC102" i="4"/>
  <c r="CO102" i="4"/>
  <c r="CA102" i="4"/>
  <c r="BM102" i="4"/>
  <c r="AY102" i="4"/>
  <c r="AK102" i="4"/>
  <c r="W102" i="4"/>
  <c r="I102" i="4"/>
  <c r="EE101" i="4"/>
  <c r="DQ101" i="4"/>
  <c r="DC101" i="4"/>
  <c r="CO101" i="4"/>
  <c r="CA101" i="4"/>
  <c r="BM101" i="4"/>
  <c r="AY101" i="4"/>
  <c r="AK101" i="4"/>
  <c r="W101" i="4"/>
  <c r="I101" i="4"/>
  <c r="EE100" i="4"/>
  <c r="DQ100" i="4"/>
  <c r="DC100" i="4"/>
  <c r="CO100" i="4"/>
  <c r="CA100" i="4"/>
  <c r="BM100" i="4"/>
  <c r="AY100" i="4"/>
  <c r="AK100" i="4"/>
  <c r="W100" i="4"/>
  <c r="I100" i="4"/>
  <c r="EB98" i="4"/>
  <c r="EE98" i="4" s="1"/>
  <c r="DN98" i="4"/>
  <c r="DQ98" i="4" s="1"/>
  <c r="CZ98" i="4"/>
  <c r="DC98" i="4" s="1"/>
  <c r="CL98" i="4"/>
  <c r="CO98" i="4" s="1"/>
  <c r="BX98" i="4"/>
  <c r="CA98" i="4" s="1"/>
  <c r="BJ98" i="4"/>
  <c r="BM98" i="4" s="1"/>
  <c r="AV98" i="4"/>
  <c r="AY98" i="4" s="1"/>
  <c r="AH98" i="4"/>
  <c r="AK98" i="4" s="1"/>
  <c r="T98" i="4"/>
  <c r="W98" i="4" s="1"/>
  <c r="F98" i="4"/>
  <c r="I98" i="4" s="1"/>
  <c r="EB97" i="4"/>
  <c r="DN97" i="4"/>
  <c r="DU97" i="4" s="1"/>
  <c r="CZ97" i="4"/>
  <c r="DG97" i="4" s="1"/>
  <c r="CL97" i="4"/>
  <c r="CS97" i="4" s="1"/>
  <c r="BX97" i="4"/>
  <c r="CE97" i="4" s="1"/>
  <c r="BJ97" i="4"/>
  <c r="BQ97" i="4" s="1"/>
  <c r="AV97" i="4"/>
  <c r="AH97" i="4"/>
  <c r="T97" i="4"/>
  <c r="F97" i="4"/>
  <c r="M97" i="4" s="1"/>
  <c r="EB96" i="4"/>
  <c r="EE96" i="4" s="1"/>
  <c r="DN96" i="4"/>
  <c r="DQ96" i="4" s="1"/>
  <c r="CZ96" i="4"/>
  <c r="DC96" i="4" s="1"/>
  <c r="CL96" i="4"/>
  <c r="CO96" i="4" s="1"/>
  <c r="BX96" i="4"/>
  <c r="CA96" i="4" s="1"/>
  <c r="BJ96" i="4"/>
  <c r="BM96" i="4" s="1"/>
  <c r="AV96" i="4"/>
  <c r="AY96" i="4" s="1"/>
  <c r="AH96" i="4"/>
  <c r="AK96" i="4" s="1"/>
  <c r="T96" i="4"/>
  <c r="W96" i="4" s="1"/>
  <c r="F96" i="4"/>
  <c r="I96" i="4" s="1"/>
  <c r="EB95" i="4"/>
  <c r="EI95" i="4" s="1"/>
  <c r="DN95" i="4"/>
  <c r="DU95" i="4" s="1"/>
  <c r="CZ95" i="4"/>
  <c r="CL95" i="4"/>
  <c r="BX95" i="4"/>
  <c r="BJ95" i="4"/>
  <c r="BQ95" i="4" s="1"/>
  <c r="AV95" i="4"/>
  <c r="BC95" i="4" s="1"/>
  <c r="AH95" i="4"/>
  <c r="AO95" i="4" s="1"/>
  <c r="T95" i="4"/>
  <c r="AA95" i="4" s="1"/>
  <c r="F95" i="4"/>
  <c r="M95" i="4" s="1"/>
  <c r="EB93" i="4"/>
  <c r="EC93" i="4" s="1"/>
  <c r="EE93" i="4" s="1"/>
  <c r="DN93" i="4"/>
  <c r="DO93" i="4" s="1"/>
  <c r="DQ93" i="4" s="1"/>
  <c r="DD93" i="4"/>
  <c r="CZ93" i="4"/>
  <c r="DA93" i="4" s="1"/>
  <c r="DC93" i="4" s="1"/>
  <c r="CL93" i="4"/>
  <c r="CM93" i="4" s="1"/>
  <c r="CO93" i="4" s="1"/>
  <c r="BX93" i="4"/>
  <c r="BY93" i="4" s="1"/>
  <c r="CA93" i="4" s="1"/>
  <c r="BJ93" i="4"/>
  <c r="BK93" i="4" s="1"/>
  <c r="BM93" i="4" s="1"/>
  <c r="AZ93" i="4"/>
  <c r="AV93" i="4"/>
  <c r="AW93" i="4" s="1"/>
  <c r="AY93" i="4" s="1"/>
  <c r="AH93" i="4"/>
  <c r="AI93" i="4" s="1"/>
  <c r="AK93" i="4" s="1"/>
  <c r="T93" i="4"/>
  <c r="U93" i="4" s="1"/>
  <c r="W93" i="4" s="1"/>
  <c r="F93" i="4"/>
  <c r="G93" i="4" s="1"/>
  <c r="I93" i="4" s="1"/>
  <c r="EF92" i="4"/>
  <c r="EB92" i="4"/>
  <c r="EC92" i="4" s="1"/>
  <c r="EE92" i="4" s="1"/>
  <c r="DR92" i="4"/>
  <c r="DN92" i="4"/>
  <c r="DO92" i="4" s="1"/>
  <c r="DQ92" i="4" s="1"/>
  <c r="DD92" i="4"/>
  <c r="CZ92" i="4"/>
  <c r="DA92" i="4" s="1"/>
  <c r="DC92" i="4" s="1"/>
  <c r="CL92" i="4"/>
  <c r="CM92" i="4" s="1"/>
  <c r="CO92" i="4" s="1"/>
  <c r="BX92" i="4"/>
  <c r="BY92" i="4" s="1"/>
  <c r="CA92" i="4" s="1"/>
  <c r="BJ92" i="4"/>
  <c r="BK92" i="4" s="1"/>
  <c r="BM92" i="4" s="1"/>
  <c r="AV92" i="4"/>
  <c r="AW92" i="4" s="1"/>
  <c r="AY92" i="4" s="1"/>
  <c r="AH92" i="4"/>
  <c r="AI92" i="4" s="1"/>
  <c r="AK92" i="4" s="1"/>
  <c r="T92" i="4"/>
  <c r="U92" i="4" s="1"/>
  <c r="W92" i="4" s="1"/>
  <c r="F92" i="4"/>
  <c r="G92" i="4" s="1"/>
  <c r="I92" i="4" s="1"/>
  <c r="EB91" i="4"/>
  <c r="EC91" i="4" s="1"/>
  <c r="EE91" i="4" s="1"/>
  <c r="DN91" i="4"/>
  <c r="DO91" i="4" s="1"/>
  <c r="DQ91" i="4" s="1"/>
  <c r="DD91" i="4"/>
  <c r="CZ91" i="4"/>
  <c r="DA91" i="4" s="1"/>
  <c r="DC91" i="4" s="1"/>
  <c r="CL91" i="4"/>
  <c r="CM91" i="4" s="1"/>
  <c r="CO91" i="4" s="1"/>
  <c r="BX91" i="4"/>
  <c r="BY91" i="4" s="1"/>
  <c r="CA91" i="4" s="1"/>
  <c r="BN91" i="4"/>
  <c r="BJ91" i="4"/>
  <c r="BK91" i="4" s="1"/>
  <c r="BM91" i="4" s="1"/>
  <c r="AZ91" i="4"/>
  <c r="AV91" i="4"/>
  <c r="AW91" i="4" s="1"/>
  <c r="AY91" i="4" s="1"/>
  <c r="AH91" i="4"/>
  <c r="AI91" i="4" s="1"/>
  <c r="AK91" i="4" s="1"/>
  <c r="T91" i="4"/>
  <c r="U91" i="4" s="1"/>
  <c r="W91" i="4" s="1"/>
  <c r="F91" i="4"/>
  <c r="G91" i="4" s="1"/>
  <c r="I91" i="4" s="1"/>
  <c r="EB90" i="4"/>
  <c r="EI90" i="4" s="1"/>
  <c r="DN90" i="4"/>
  <c r="CZ90" i="4"/>
  <c r="DA90" i="4" s="1"/>
  <c r="DC90" i="4" s="1"/>
  <c r="CL90" i="4"/>
  <c r="BX90" i="4"/>
  <c r="BJ90" i="4"/>
  <c r="AZ90" i="4"/>
  <c r="AV90" i="4"/>
  <c r="AW90" i="4" s="1"/>
  <c r="AY90" i="4" s="1"/>
  <c r="AH90" i="4"/>
  <c r="X90" i="4"/>
  <c r="T90" i="4"/>
  <c r="F90" i="4"/>
  <c r="AL89" i="4"/>
  <c r="X89" i="4"/>
  <c r="EB88" i="4"/>
  <c r="EC88" i="4" s="1"/>
  <c r="EE88" i="4" s="1"/>
  <c r="DN88" i="4"/>
  <c r="DO88" i="4" s="1"/>
  <c r="DQ88" i="4" s="1"/>
  <c r="DD88" i="4"/>
  <c r="CZ88" i="4"/>
  <c r="DA88" i="4" s="1"/>
  <c r="DC88" i="4" s="1"/>
  <c r="CL88" i="4"/>
  <c r="CM88" i="4" s="1"/>
  <c r="CO88" i="4" s="1"/>
  <c r="BX88" i="4"/>
  <c r="BY88" i="4" s="1"/>
  <c r="CA88" i="4" s="1"/>
  <c r="BJ88" i="4"/>
  <c r="BK88" i="4" s="1"/>
  <c r="BM88" i="4" s="1"/>
  <c r="AZ88" i="4"/>
  <c r="AV88" i="4"/>
  <c r="AW88" i="4" s="1"/>
  <c r="AY88" i="4" s="1"/>
  <c r="AH88" i="4"/>
  <c r="AI88" i="4" s="1"/>
  <c r="AK88" i="4" s="1"/>
  <c r="T88" i="4"/>
  <c r="U88" i="4" s="1"/>
  <c r="W88" i="4" s="1"/>
  <c r="F88" i="4"/>
  <c r="G88" i="4" s="1"/>
  <c r="I88" i="4" s="1"/>
  <c r="EB87" i="4"/>
  <c r="DR87" i="4"/>
  <c r="DN87" i="4"/>
  <c r="DN89" i="4" s="1"/>
  <c r="DQ89" i="4" s="1"/>
  <c r="DD87" i="4"/>
  <c r="CZ87" i="4"/>
  <c r="DA87" i="4" s="1"/>
  <c r="DC87" i="4" s="1"/>
  <c r="CL87" i="4"/>
  <c r="BX87" i="4"/>
  <c r="BJ87" i="4"/>
  <c r="AV87" i="4"/>
  <c r="AW87" i="4" s="1"/>
  <c r="AY87" i="4" s="1"/>
  <c r="AH87" i="4"/>
  <c r="T87" i="4"/>
  <c r="T89" i="4" s="1"/>
  <c r="W89" i="4" s="1"/>
  <c r="F87" i="4"/>
  <c r="DD86" i="4"/>
  <c r="AZ86" i="4"/>
  <c r="EB85" i="4"/>
  <c r="EC85" i="4" s="1"/>
  <c r="EE85" i="4" s="1"/>
  <c r="DR85" i="4"/>
  <c r="DN85" i="4"/>
  <c r="DO85" i="4" s="1"/>
  <c r="DQ85" i="4" s="1"/>
  <c r="DD85" i="4"/>
  <c r="CZ85" i="4"/>
  <c r="DA85" i="4" s="1"/>
  <c r="DC85" i="4" s="1"/>
  <c r="CL85" i="4"/>
  <c r="CM85" i="4" s="1"/>
  <c r="CO85" i="4" s="1"/>
  <c r="CB85" i="4"/>
  <c r="BX85" i="4"/>
  <c r="BY85" i="4" s="1"/>
  <c r="CA85" i="4" s="1"/>
  <c r="BJ85" i="4"/>
  <c r="BK85" i="4" s="1"/>
  <c r="BM85" i="4" s="1"/>
  <c r="AZ85" i="4"/>
  <c r="AV85" i="4"/>
  <c r="AW85" i="4" s="1"/>
  <c r="AY85" i="4" s="1"/>
  <c r="AH85" i="4"/>
  <c r="AI85" i="4" s="1"/>
  <c r="AK85" i="4" s="1"/>
  <c r="T85" i="4"/>
  <c r="U85" i="4" s="1"/>
  <c r="W85" i="4" s="1"/>
  <c r="F85" i="4"/>
  <c r="G85" i="4" s="1"/>
  <c r="I85" i="4" s="1"/>
  <c r="EB84" i="4"/>
  <c r="EC84" i="4" s="1"/>
  <c r="EE84" i="4" s="1"/>
  <c r="DN84" i="4"/>
  <c r="DD84" i="4"/>
  <c r="CZ84" i="4"/>
  <c r="CL84" i="4"/>
  <c r="CB84" i="4"/>
  <c r="BX84" i="4"/>
  <c r="BY84" i="4" s="1"/>
  <c r="CA84" i="4" s="1"/>
  <c r="BN84" i="4"/>
  <c r="BJ84" i="4"/>
  <c r="AZ84" i="4"/>
  <c r="AV84" i="4"/>
  <c r="AH84" i="4"/>
  <c r="T84" i="4"/>
  <c r="U84" i="4" s="1"/>
  <c r="W84" i="4" s="1"/>
  <c r="F84" i="4"/>
  <c r="ED82" i="4"/>
  <c r="EE82" i="4" s="1"/>
  <c r="DP82" i="4"/>
  <c r="DQ82" i="4" s="1"/>
  <c r="DD82" i="4"/>
  <c r="DB82" i="4"/>
  <c r="DC82" i="4" s="1"/>
  <c r="CN82" i="4"/>
  <c r="CO82" i="4" s="1"/>
  <c r="BZ82" i="4"/>
  <c r="CA82" i="4" s="1"/>
  <c r="BT82" i="4"/>
  <c r="BL82" i="4"/>
  <c r="BM82" i="4" s="1"/>
  <c r="AZ82" i="4"/>
  <c r="AX82" i="4"/>
  <c r="AY82" i="4" s="1"/>
  <c r="AL82" i="4"/>
  <c r="AJ82" i="4"/>
  <c r="AK82" i="4" s="1"/>
  <c r="V82" i="4"/>
  <c r="W82" i="4" s="1"/>
  <c r="H82" i="4"/>
  <c r="I82" i="4" s="1"/>
  <c r="ED81" i="4"/>
  <c r="EE81" i="4" s="1"/>
  <c r="DR81" i="4"/>
  <c r="DP81" i="4"/>
  <c r="DQ81" i="4" s="1"/>
  <c r="DD81" i="4"/>
  <c r="DB81" i="4"/>
  <c r="DC81" i="4" s="1"/>
  <c r="CN81" i="4"/>
  <c r="CO81" i="4" s="1"/>
  <c r="BZ81" i="4"/>
  <c r="CA81" i="4" s="1"/>
  <c r="BN81" i="4"/>
  <c r="BL81" i="4"/>
  <c r="BM81" i="4" s="1"/>
  <c r="AZ81" i="4"/>
  <c r="AX81" i="4"/>
  <c r="AY81" i="4" s="1"/>
  <c r="AJ81" i="4"/>
  <c r="AK81" i="4" s="1"/>
  <c r="V81" i="4"/>
  <c r="W81" i="4" s="1"/>
  <c r="P81" i="4"/>
  <c r="H81" i="4"/>
  <c r="I81" i="4" s="1"/>
  <c r="ED80" i="4"/>
  <c r="EE80" i="4" s="1"/>
  <c r="DX80" i="4"/>
  <c r="DP80" i="4"/>
  <c r="DQ80" i="4" s="1"/>
  <c r="DJ80" i="4"/>
  <c r="DD80" i="4"/>
  <c r="DB80" i="4"/>
  <c r="DC80" i="4" s="1"/>
  <c r="CV80" i="4"/>
  <c r="CN80" i="4"/>
  <c r="CO80" i="4" s="1"/>
  <c r="CH80" i="4"/>
  <c r="CB80" i="4"/>
  <c r="BZ80" i="4"/>
  <c r="CA80" i="4" s="1"/>
  <c r="BT80" i="4"/>
  <c r="BL80" i="4"/>
  <c r="BM80" i="4" s="1"/>
  <c r="BF80" i="4"/>
  <c r="AZ80" i="4"/>
  <c r="AX80" i="4"/>
  <c r="AY80" i="4" s="1"/>
  <c r="AR80" i="4"/>
  <c r="AL80" i="4"/>
  <c r="AJ80" i="4"/>
  <c r="AK80" i="4" s="1"/>
  <c r="AD80" i="4"/>
  <c r="V80" i="4"/>
  <c r="W80" i="4" s="1"/>
  <c r="P80" i="4"/>
  <c r="H80" i="4"/>
  <c r="I80" i="4" s="1"/>
  <c r="B80" i="4"/>
  <c r="EF79" i="4"/>
  <c r="ED79" i="4"/>
  <c r="EE79" i="4" s="1"/>
  <c r="DR79" i="4"/>
  <c r="DP79" i="4"/>
  <c r="DQ79" i="4" s="1"/>
  <c r="DD79" i="4"/>
  <c r="DB79" i="4"/>
  <c r="DC79" i="4" s="1"/>
  <c r="CV79" i="4"/>
  <c r="CN79" i="4"/>
  <c r="CO79" i="4" s="1"/>
  <c r="CB79" i="4"/>
  <c r="BZ79" i="4"/>
  <c r="CA79" i="4" s="1"/>
  <c r="BN79" i="4"/>
  <c r="BL79" i="4"/>
  <c r="BM79" i="4" s="1"/>
  <c r="BF79" i="4"/>
  <c r="AZ79" i="4"/>
  <c r="AX79" i="4"/>
  <c r="AY79" i="4" s="1"/>
  <c r="AJ79" i="4"/>
  <c r="AK79" i="4" s="1"/>
  <c r="X79" i="4"/>
  <c r="V79" i="4"/>
  <c r="W79" i="4" s="1"/>
  <c r="P79" i="4"/>
  <c r="J79" i="4"/>
  <c r="H79" i="4"/>
  <c r="I79" i="4" s="1"/>
  <c r="ED78" i="4"/>
  <c r="EE78" i="4" s="1"/>
  <c r="DP78" i="4"/>
  <c r="DQ78" i="4" s="1"/>
  <c r="DD78" i="4"/>
  <c r="DB78" i="4"/>
  <c r="DC78" i="4" s="1"/>
  <c r="CV78" i="4"/>
  <c r="CN78" i="4"/>
  <c r="CO78" i="4" s="1"/>
  <c r="BZ78" i="4"/>
  <c r="CA78" i="4" s="1"/>
  <c r="BL78" i="4"/>
  <c r="BM78" i="4" s="1"/>
  <c r="AZ78" i="4"/>
  <c r="AX78" i="4"/>
  <c r="AY78" i="4" s="1"/>
  <c r="AL78" i="4"/>
  <c r="AJ78" i="4"/>
  <c r="AK78" i="4" s="1"/>
  <c r="V78" i="4"/>
  <c r="W78" i="4" s="1"/>
  <c r="H78" i="4"/>
  <c r="I78" i="4" s="1"/>
  <c r="ED77" i="4"/>
  <c r="EE77" i="4" s="1"/>
  <c r="DX77" i="4"/>
  <c r="DR77" i="4"/>
  <c r="DP77" i="4"/>
  <c r="DQ77" i="4" s="1"/>
  <c r="DD77" i="4"/>
  <c r="DB77" i="4"/>
  <c r="DC77" i="4" s="1"/>
  <c r="CN77" i="4"/>
  <c r="CO77" i="4" s="1"/>
  <c r="BZ77" i="4"/>
  <c r="CA77" i="4" s="1"/>
  <c r="BN77" i="4"/>
  <c r="BL77" i="4"/>
  <c r="BM77" i="4" s="1"/>
  <c r="AZ77" i="4"/>
  <c r="AX77" i="4"/>
  <c r="AY77" i="4" s="1"/>
  <c r="AJ77" i="4"/>
  <c r="AK77" i="4" s="1"/>
  <c r="V77" i="4"/>
  <c r="W77" i="4" s="1"/>
  <c r="J77" i="4"/>
  <c r="H77" i="4"/>
  <c r="I77" i="4" s="1"/>
  <c r="ED76" i="4"/>
  <c r="EE76" i="4" s="1"/>
  <c r="DX76" i="4"/>
  <c r="DP76" i="4"/>
  <c r="DQ76" i="4" s="1"/>
  <c r="DJ76" i="4"/>
  <c r="DD76" i="4"/>
  <c r="DB76" i="4"/>
  <c r="DC76" i="4" s="1"/>
  <c r="CV76" i="4"/>
  <c r="CP76" i="4"/>
  <c r="CN76" i="4"/>
  <c r="CO76" i="4" s="1"/>
  <c r="CH76" i="4"/>
  <c r="BZ76" i="4"/>
  <c r="CA76" i="4" s="1"/>
  <c r="BT76" i="4"/>
  <c r="BL76" i="4"/>
  <c r="BM76" i="4" s="1"/>
  <c r="BF76" i="4"/>
  <c r="AZ76" i="4"/>
  <c r="AX76" i="4"/>
  <c r="AY76" i="4" s="1"/>
  <c r="AR76" i="4"/>
  <c r="AJ76" i="4"/>
  <c r="AK76" i="4" s="1"/>
  <c r="AD76" i="4"/>
  <c r="V76" i="4"/>
  <c r="W76" i="4" s="1"/>
  <c r="P76" i="4"/>
  <c r="H76" i="4"/>
  <c r="I76" i="4" s="1"/>
  <c r="B76" i="4"/>
  <c r="ED75" i="4"/>
  <c r="EE75" i="4" s="1"/>
  <c r="DR75" i="4"/>
  <c r="DP75" i="4"/>
  <c r="DQ75" i="4" s="1"/>
  <c r="DD75" i="4"/>
  <c r="DB75" i="4"/>
  <c r="DC75" i="4" s="1"/>
  <c r="CV75" i="4"/>
  <c r="CN75" i="4"/>
  <c r="CO75" i="4" s="1"/>
  <c r="BZ75" i="4"/>
  <c r="CA75" i="4" s="1"/>
  <c r="BN75" i="4"/>
  <c r="BL75" i="4"/>
  <c r="BM75" i="4" s="1"/>
  <c r="BF75" i="4"/>
  <c r="AZ75" i="4"/>
  <c r="AX75" i="4"/>
  <c r="AY75" i="4" s="1"/>
  <c r="AJ75" i="4"/>
  <c r="AK75" i="4" s="1"/>
  <c r="V75" i="4"/>
  <c r="W75" i="4" s="1"/>
  <c r="P75" i="4"/>
  <c r="H75" i="4"/>
  <c r="I75" i="4" s="1"/>
  <c r="EF74" i="4"/>
  <c r="ED74" i="4"/>
  <c r="EE74" i="4" s="1"/>
  <c r="DP74" i="4"/>
  <c r="DQ74" i="4" s="1"/>
  <c r="DD74" i="4"/>
  <c r="DB74" i="4"/>
  <c r="DC74" i="4" s="1"/>
  <c r="CN74" i="4"/>
  <c r="CO74" i="4" s="1"/>
  <c r="BZ74" i="4"/>
  <c r="CA74" i="4" s="1"/>
  <c r="BT74" i="4"/>
  <c r="BL74" i="4"/>
  <c r="BM74" i="4" s="1"/>
  <c r="AZ74" i="4"/>
  <c r="AX74" i="4"/>
  <c r="AY74" i="4" s="1"/>
  <c r="AJ74" i="4"/>
  <c r="AK74" i="4" s="1"/>
  <c r="V74" i="4"/>
  <c r="W74" i="4" s="1"/>
  <c r="H74" i="4"/>
  <c r="I74" i="4" s="1"/>
  <c r="EF73" i="4"/>
  <c r="ED73" i="4"/>
  <c r="EE73" i="4" s="1"/>
  <c r="DR73" i="4"/>
  <c r="DP73" i="4"/>
  <c r="DQ73" i="4" s="1"/>
  <c r="DD73" i="4"/>
  <c r="DB73" i="4"/>
  <c r="DC73" i="4" s="1"/>
  <c r="CN73" i="4"/>
  <c r="CO73" i="4" s="1"/>
  <c r="CB73" i="4"/>
  <c r="BZ73" i="4"/>
  <c r="CA73" i="4" s="1"/>
  <c r="BN73" i="4"/>
  <c r="BL73" i="4"/>
  <c r="BM73" i="4" s="1"/>
  <c r="AZ73" i="4"/>
  <c r="AX73" i="4"/>
  <c r="AY73" i="4" s="1"/>
  <c r="AJ73" i="4"/>
  <c r="AK73" i="4" s="1"/>
  <c r="V73" i="4"/>
  <c r="W73" i="4" s="1"/>
  <c r="H73" i="4"/>
  <c r="I73" i="4" s="1"/>
  <c r="ED72" i="4"/>
  <c r="EE72" i="4" s="1"/>
  <c r="DX72" i="4"/>
  <c r="DP72" i="4"/>
  <c r="DQ72" i="4" s="1"/>
  <c r="DJ72" i="4"/>
  <c r="DD72" i="4"/>
  <c r="DB72" i="4"/>
  <c r="DC72" i="4" s="1"/>
  <c r="CV72" i="4"/>
  <c r="CN72" i="4"/>
  <c r="CO72" i="4" s="1"/>
  <c r="CH72" i="4"/>
  <c r="BZ72" i="4"/>
  <c r="CA72" i="4" s="1"/>
  <c r="BT72" i="4"/>
  <c r="BL72" i="4"/>
  <c r="BM72" i="4" s="1"/>
  <c r="BF72" i="4"/>
  <c r="AZ72" i="4"/>
  <c r="AX72" i="4"/>
  <c r="AY72" i="4" s="1"/>
  <c r="AR72" i="4"/>
  <c r="AJ72" i="4"/>
  <c r="AK72" i="4" s="1"/>
  <c r="AD72" i="4"/>
  <c r="V72" i="4"/>
  <c r="W72" i="4" s="1"/>
  <c r="P72" i="4"/>
  <c r="H72" i="4"/>
  <c r="I72" i="4" s="1"/>
  <c r="B72" i="4"/>
  <c r="ED71" i="4"/>
  <c r="EE71" i="4" s="1"/>
  <c r="DR71" i="4"/>
  <c r="DP71" i="4"/>
  <c r="DQ71" i="4" s="1"/>
  <c r="DD71" i="4"/>
  <c r="DB71" i="4"/>
  <c r="DC71" i="4" s="1"/>
  <c r="CN71" i="4"/>
  <c r="CO71" i="4" s="1"/>
  <c r="BZ71" i="4"/>
  <c r="CA71" i="4" s="1"/>
  <c r="BN71" i="4"/>
  <c r="BL71" i="4"/>
  <c r="BM71" i="4" s="1"/>
  <c r="AZ71" i="4"/>
  <c r="AX71" i="4"/>
  <c r="AY71" i="4" s="1"/>
  <c r="AR71" i="4"/>
  <c r="AJ71" i="4"/>
  <c r="AK71" i="4" s="1"/>
  <c r="V71" i="4"/>
  <c r="W71" i="4" s="1"/>
  <c r="H71" i="4"/>
  <c r="I71" i="4" s="1"/>
  <c r="ED70" i="4"/>
  <c r="EE70" i="4" s="1"/>
  <c r="DP70" i="4"/>
  <c r="DQ70" i="4" s="1"/>
  <c r="DD70" i="4"/>
  <c r="DB70" i="4"/>
  <c r="DC70" i="4" s="1"/>
  <c r="CN70" i="4"/>
  <c r="CO70" i="4" s="1"/>
  <c r="BZ70" i="4"/>
  <c r="CA70" i="4" s="1"/>
  <c r="BT70" i="4"/>
  <c r="BL70" i="4"/>
  <c r="BM70" i="4" s="1"/>
  <c r="AZ70" i="4"/>
  <c r="AX70" i="4"/>
  <c r="AY70" i="4" s="1"/>
  <c r="AL70" i="4"/>
  <c r="AJ70" i="4"/>
  <c r="AK70" i="4" s="1"/>
  <c r="V70" i="4"/>
  <c r="W70" i="4" s="1"/>
  <c r="H70" i="4"/>
  <c r="I70" i="4" s="1"/>
  <c r="ED69" i="4"/>
  <c r="EE69" i="4" s="1"/>
  <c r="DR69" i="4"/>
  <c r="DP69" i="4"/>
  <c r="DQ69" i="4" s="1"/>
  <c r="DD69" i="4"/>
  <c r="DB69" i="4"/>
  <c r="DC69" i="4" s="1"/>
  <c r="CN69" i="4"/>
  <c r="CO69" i="4" s="1"/>
  <c r="BZ69" i="4"/>
  <c r="CA69" i="4" s="1"/>
  <c r="BN69" i="4"/>
  <c r="BL69" i="4"/>
  <c r="BM69" i="4" s="1"/>
  <c r="AZ69" i="4"/>
  <c r="AX69" i="4"/>
  <c r="AY69" i="4" s="1"/>
  <c r="AJ69" i="4"/>
  <c r="AK69" i="4" s="1"/>
  <c r="V69" i="4"/>
  <c r="W69" i="4" s="1"/>
  <c r="H69" i="4"/>
  <c r="I69" i="4" s="1"/>
  <c r="ED68" i="4"/>
  <c r="EE68" i="4" s="1"/>
  <c r="DX68" i="4"/>
  <c r="DP68" i="4"/>
  <c r="DQ68" i="4" s="1"/>
  <c r="DJ68" i="4"/>
  <c r="DD68" i="4"/>
  <c r="DB68" i="4"/>
  <c r="DC68" i="4" s="1"/>
  <c r="CV68" i="4"/>
  <c r="CN68" i="4"/>
  <c r="CO68" i="4" s="1"/>
  <c r="CH68" i="4"/>
  <c r="BZ68" i="4"/>
  <c r="CA68" i="4" s="1"/>
  <c r="BT68" i="4"/>
  <c r="BL68" i="4"/>
  <c r="BM68" i="4" s="1"/>
  <c r="BF68" i="4"/>
  <c r="AZ68" i="4"/>
  <c r="AX68" i="4"/>
  <c r="AY68" i="4" s="1"/>
  <c r="AR68" i="4"/>
  <c r="AL68" i="4"/>
  <c r="AJ68" i="4"/>
  <c r="AK68" i="4" s="1"/>
  <c r="AD68" i="4"/>
  <c r="V68" i="4"/>
  <c r="W68" i="4" s="1"/>
  <c r="P68" i="4"/>
  <c r="H68" i="4"/>
  <c r="I68" i="4" s="1"/>
  <c r="B68" i="4"/>
  <c r="ED67" i="4"/>
  <c r="EE67" i="4" s="1"/>
  <c r="DX67" i="4"/>
  <c r="DR67" i="4"/>
  <c r="DP67" i="4"/>
  <c r="DQ67" i="4" s="1"/>
  <c r="DD67" i="4"/>
  <c r="DB67" i="4"/>
  <c r="DC67" i="4" s="1"/>
  <c r="CN67" i="4"/>
  <c r="CO67" i="4" s="1"/>
  <c r="CH67" i="4"/>
  <c r="BZ67" i="4"/>
  <c r="CA67" i="4" s="1"/>
  <c r="BN67" i="4"/>
  <c r="BL67" i="4"/>
  <c r="BM67" i="4" s="1"/>
  <c r="AZ67" i="4"/>
  <c r="AX67" i="4"/>
  <c r="AY67" i="4" s="1"/>
  <c r="AJ67" i="4"/>
  <c r="AK67" i="4" s="1"/>
  <c r="V67" i="4"/>
  <c r="W67" i="4" s="1"/>
  <c r="J67" i="4"/>
  <c r="H67" i="4"/>
  <c r="I67" i="4" s="1"/>
  <c r="ED66" i="4"/>
  <c r="EE66" i="4" s="1"/>
  <c r="DP66" i="4"/>
  <c r="DQ66" i="4" s="1"/>
  <c r="DD66" i="4"/>
  <c r="DB66" i="4"/>
  <c r="DC66" i="4" s="1"/>
  <c r="CN66" i="4"/>
  <c r="CO66" i="4" s="1"/>
  <c r="BZ66" i="4"/>
  <c r="CA66" i="4" s="1"/>
  <c r="BL66" i="4"/>
  <c r="BM66" i="4" s="1"/>
  <c r="AZ66" i="4"/>
  <c r="AX66" i="4"/>
  <c r="AY66" i="4" s="1"/>
  <c r="AL66" i="4"/>
  <c r="AJ66" i="4"/>
  <c r="AK66" i="4" s="1"/>
  <c r="V66" i="4"/>
  <c r="W66" i="4" s="1"/>
  <c r="H66" i="4"/>
  <c r="I66" i="4" s="1"/>
  <c r="ED65" i="4"/>
  <c r="EE65" i="4" s="1"/>
  <c r="DR65" i="4"/>
  <c r="DP65" i="4"/>
  <c r="DQ65" i="4" s="1"/>
  <c r="DD65" i="4"/>
  <c r="DB65" i="4"/>
  <c r="DC65" i="4" s="1"/>
  <c r="CN65" i="4"/>
  <c r="CO65" i="4" s="1"/>
  <c r="BZ65" i="4"/>
  <c r="CA65" i="4" s="1"/>
  <c r="BN65" i="4"/>
  <c r="BL65" i="4"/>
  <c r="BM65" i="4" s="1"/>
  <c r="AZ65" i="4"/>
  <c r="AX65" i="4"/>
  <c r="AY65" i="4" s="1"/>
  <c r="AJ65" i="4"/>
  <c r="AK65" i="4" s="1"/>
  <c r="V65" i="4"/>
  <c r="W65" i="4" s="1"/>
  <c r="H65" i="4"/>
  <c r="I65" i="4" s="1"/>
  <c r="ED64" i="4"/>
  <c r="EE64" i="4" s="1"/>
  <c r="DX64" i="4"/>
  <c r="DP64" i="4"/>
  <c r="DQ64" i="4" s="1"/>
  <c r="DJ64" i="4"/>
  <c r="DD64" i="4"/>
  <c r="DB64" i="4"/>
  <c r="DC64" i="4" s="1"/>
  <c r="CV64" i="4"/>
  <c r="CN64" i="4"/>
  <c r="CO64" i="4" s="1"/>
  <c r="CH64" i="4"/>
  <c r="CB64" i="4"/>
  <c r="BZ64" i="4"/>
  <c r="CA64" i="4" s="1"/>
  <c r="BT64" i="4"/>
  <c r="BL64" i="4"/>
  <c r="BM64" i="4" s="1"/>
  <c r="BF64" i="4"/>
  <c r="AZ64" i="4"/>
  <c r="AX64" i="4"/>
  <c r="AY64" i="4" s="1"/>
  <c r="AR64" i="4"/>
  <c r="AL64" i="4"/>
  <c r="AJ64" i="4"/>
  <c r="AK64" i="4" s="1"/>
  <c r="AD64" i="4"/>
  <c r="V64" i="4"/>
  <c r="W64" i="4" s="1"/>
  <c r="P64" i="4"/>
  <c r="H64" i="4"/>
  <c r="I64" i="4" s="1"/>
  <c r="B64" i="4"/>
  <c r="EI63" i="4"/>
  <c r="ED63" i="4"/>
  <c r="EE63" i="4" s="1"/>
  <c r="DU63" i="4"/>
  <c r="DP63" i="4"/>
  <c r="DQ63" i="4" s="1"/>
  <c r="DG63" i="4"/>
  <c r="DD63" i="4"/>
  <c r="DB63" i="4"/>
  <c r="DC63" i="4" s="1"/>
  <c r="CS63" i="4"/>
  <c r="CN63" i="4"/>
  <c r="CO63" i="4" s="1"/>
  <c r="CE63" i="4"/>
  <c r="BZ63" i="4"/>
  <c r="CA63" i="4" s="1"/>
  <c r="BQ63" i="4"/>
  <c r="BL63" i="4"/>
  <c r="BM63" i="4" s="1"/>
  <c r="BC63" i="4"/>
  <c r="AZ63" i="4"/>
  <c r="AX63" i="4"/>
  <c r="AY63" i="4" s="1"/>
  <c r="AO63" i="4"/>
  <c r="AJ63" i="4"/>
  <c r="AK63" i="4" s="1"/>
  <c r="AA63" i="4"/>
  <c r="V63" i="4"/>
  <c r="W63" i="4" s="1"/>
  <c r="M63" i="4"/>
  <c r="H63" i="4"/>
  <c r="I63" i="4" s="1"/>
  <c r="EE61" i="4"/>
  <c r="DQ61" i="4"/>
  <c r="DD61" i="4"/>
  <c r="DC61" i="4"/>
  <c r="CO61" i="4"/>
  <c r="CB61" i="4"/>
  <c r="CA61" i="4"/>
  <c r="BM61" i="4"/>
  <c r="AZ61" i="4"/>
  <c r="AY61" i="4"/>
  <c r="AK61" i="4"/>
  <c r="W61" i="4"/>
  <c r="I61" i="4"/>
  <c r="EF60" i="4"/>
  <c r="EE60" i="4"/>
  <c r="DX60" i="4"/>
  <c r="DQ60" i="4"/>
  <c r="DJ60" i="4"/>
  <c r="DD60" i="4"/>
  <c r="DC60" i="4"/>
  <c r="CV60" i="4"/>
  <c r="CO60" i="4"/>
  <c r="CH60" i="4"/>
  <c r="CA60" i="4"/>
  <c r="BT60" i="4"/>
  <c r="BM60" i="4"/>
  <c r="BF60" i="4"/>
  <c r="AZ60" i="4"/>
  <c r="AY60" i="4"/>
  <c r="AR60" i="4"/>
  <c r="AK60" i="4"/>
  <c r="AD60" i="4"/>
  <c r="W60" i="4"/>
  <c r="P60" i="4"/>
  <c r="I60" i="4"/>
  <c r="EE59" i="4"/>
  <c r="DX59" i="4"/>
  <c r="DQ59" i="4"/>
  <c r="DJ59" i="4"/>
  <c r="DD59" i="4"/>
  <c r="DC59" i="4"/>
  <c r="CV59" i="4"/>
  <c r="CO59" i="4"/>
  <c r="CH59" i="4"/>
  <c r="CA59" i="4"/>
  <c r="BT59" i="4"/>
  <c r="BM59" i="4"/>
  <c r="BF59" i="4"/>
  <c r="AZ59" i="4"/>
  <c r="AY59" i="4"/>
  <c r="AR59" i="4"/>
  <c r="AK59" i="4"/>
  <c r="AD59" i="4"/>
  <c r="W59" i="4"/>
  <c r="P59" i="4"/>
  <c r="I59" i="4"/>
  <c r="EE58" i="4"/>
  <c r="DX58" i="4"/>
  <c r="DR58" i="4"/>
  <c r="DQ58" i="4"/>
  <c r="DJ58" i="4"/>
  <c r="DD58" i="4"/>
  <c r="DC58" i="4"/>
  <c r="CV58" i="4"/>
  <c r="CO58" i="4"/>
  <c r="CH58" i="4"/>
  <c r="CA58" i="4"/>
  <c r="BT58" i="4"/>
  <c r="BN58" i="4"/>
  <c r="BM58" i="4"/>
  <c r="BF58" i="4"/>
  <c r="AZ58" i="4"/>
  <c r="AY58" i="4"/>
  <c r="AR58" i="4"/>
  <c r="AK58" i="4"/>
  <c r="AD58" i="4"/>
  <c r="X58" i="4"/>
  <c r="W58" i="4"/>
  <c r="P58" i="4"/>
  <c r="I58" i="4"/>
  <c r="EE57" i="4"/>
  <c r="DX57" i="4"/>
  <c r="DQ57" i="4"/>
  <c r="DJ57" i="4"/>
  <c r="DD57" i="4"/>
  <c r="DC57" i="4"/>
  <c r="CV57" i="4"/>
  <c r="CO57" i="4"/>
  <c r="CH57" i="4"/>
  <c r="CA57" i="4"/>
  <c r="BT57" i="4"/>
  <c r="BM57" i="4"/>
  <c r="BF57" i="4"/>
  <c r="AZ57" i="4"/>
  <c r="AY57" i="4"/>
  <c r="AR57" i="4"/>
  <c r="AK57" i="4"/>
  <c r="AD57" i="4"/>
  <c r="X57" i="4"/>
  <c r="W57" i="4"/>
  <c r="P57" i="4"/>
  <c r="I57" i="4"/>
  <c r="EE56" i="4"/>
  <c r="DX56" i="4"/>
  <c r="DQ56" i="4"/>
  <c r="DJ56" i="4"/>
  <c r="DD56" i="4"/>
  <c r="DC56" i="4"/>
  <c r="CV56" i="4"/>
  <c r="CO56" i="4"/>
  <c r="CH56" i="4"/>
  <c r="CA56" i="4"/>
  <c r="BT56" i="4"/>
  <c r="BM56" i="4"/>
  <c r="BF56" i="4"/>
  <c r="AZ56" i="4"/>
  <c r="AY56" i="4"/>
  <c r="AR56" i="4"/>
  <c r="AK56" i="4"/>
  <c r="AD56" i="4"/>
  <c r="W56" i="4"/>
  <c r="P56" i="4"/>
  <c r="I56" i="4"/>
  <c r="EE55" i="4"/>
  <c r="DX55" i="4"/>
  <c r="DQ55" i="4"/>
  <c r="DJ55" i="4"/>
  <c r="DD55" i="4"/>
  <c r="DC55" i="4"/>
  <c r="CV55" i="4"/>
  <c r="CO55" i="4"/>
  <c r="CH55" i="4"/>
  <c r="CA55" i="4"/>
  <c r="BT55" i="4"/>
  <c r="BM55" i="4"/>
  <c r="BF55" i="4"/>
  <c r="AZ55" i="4"/>
  <c r="AY55" i="4"/>
  <c r="AR55" i="4"/>
  <c r="AK55" i="4"/>
  <c r="AD55" i="4"/>
  <c r="X55" i="4"/>
  <c r="W55" i="4"/>
  <c r="P55" i="4"/>
  <c r="I55" i="4"/>
  <c r="EE54" i="4"/>
  <c r="DX54" i="4"/>
  <c r="DR54" i="4"/>
  <c r="DQ54" i="4"/>
  <c r="DJ54" i="4"/>
  <c r="DD54" i="4"/>
  <c r="DC54" i="4"/>
  <c r="CV54" i="4"/>
  <c r="CO54" i="4"/>
  <c r="CH54" i="4"/>
  <c r="CB54" i="4"/>
  <c r="CA54" i="4"/>
  <c r="BT54" i="4"/>
  <c r="BN54" i="4"/>
  <c r="BM54" i="4"/>
  <c r="BF54" i="4"/>
  <c r="AZ54" i="4"/>
  <c r="AY54" i="4"/>
  <c r="AR54" i="4"/>
  <c r="AK54" i="4"/>
  <c r="AD54" i="4"/>
  <c r="W54" i="4"/>
  <c r="P54" i="4"/>
  <c r="J54" i="4"/>
  <c r="I54" i="4"/>
  <c r="EF53" i="4"/>
  <c r="EE53" i="4"/>
  <c r="DX53" i="4"/>
  <c r="DQ53" i="4"/>
  <c r="DJ53" i="4"/>
  <c r="DD53" i="4"/>
  <c r="DC53" i="4"/>
  <c r="CV53" i="4"/>
  <c r="CO53" i="4"/>
  <c r="CH53" i="4"/>
  <c r="CA53" i="4"/>
  <c r="BT53" i="4"/>
  <c r="BM53" i="4"/>
  <c r="BF53" i="4"/>
  <c r="AZ53" i="4"/>
  <c r="AY53" i="4"/>
  <c r="AR53" i="4"/>
  <c r="AK53" i="4"/>
  <c r="AD53" i="4"/>
  <c r="W53" i="4"/>
  <c r="P53" i="4"/>
  <c r="I53" i="4"/>
  <c r="EF52" i="4"/>
  <c r="EE52" i="4"/>
  <c r="DQ52" i="4"/>
  <c r="DD52" i="4"/>
  <c r="DC52" i="4"/>
  <c r="CO52" i="4"/>
  <c r="CA52" i="4"/>
  <c r="BM52" i="4"/>
  <c r="AZ52" i="4"/>
  <c r="AY52" i="4"/>
  <c r="AK52" i="4"/>
  <c r="W52" i="4"/>
  <c r="I52" i="4"/>
  <c r="EE51" i="4"/>
  <c r="DQ51" i="4"/>
  <c r="DD51" i="4"/>
  <c r="DC51" i="4"/>
  <c r="CO51" i="4"/>
  <c r="CA51" i="4"/>
  <c r="BM51" i="4"/>
  <c r="AZ51" i="4"/>
  <c r="AY51" i="4"/>
  <c r="AK51" i="4"/>
  <c r="W51" i="4"/>
  <c r="I51" i="4"/>
  <c r="EE50" i="4"/>
  <c r="DQ50" i="4"/>
  <c r="DD50" i="4"/>
  <c r="DC50" i="4"/>
  <c r="CO50" i="4"/>
  <c r="CA50" i="4"/>
  <c r="BM50" i="4"/>
  <c r="AZ50" i="4"/>
  <c r="AY50" i="4"/>
  <c r="AK50" i="4"/>
  <c r="W50" i="4"/>
  <c r="I50" i="4"/>
  <c r="EE49" i="4"/>
  <c r="DQ49" i="4"/>
  <c r="DD49" i="4"/>
  <c r="DC49" i="4"/>
  <c r="CO49" i="4"/>
  <c r="CA49" i="4"/>
  <c r="BM49" i="4"/>
  <c r="AZ49" i="4"/>
  <c r="AY49" i="4"/>
  <c r="AK49" i="4"/>
  <c r="W49" i="4"/>
  <c r="I49" i="4"/>
  <c r="EE48" i="4"/>
  <c r="DQ48" i="4"/>
  <c r="DD48" i="4"/>
  <c r="DC48" i="4"/>
  <c r="CO48" i="4"/>
  <c r="CA48" i="4"/>
  <c r="BM48" i="4"/>
  <c r="AZ48" i="4"/>
  <c r="AY48" i="4"/>
  <c r="AK48" i="4"/>
  <c r="X48" i="4"/>
  <c r="W48" i="4"/>
  <c r="I48" i="4"/>
  <c r="EE47" i="4"/>
  <c r="DQ47" i="4"/>
  <c r="DD47" i="4"/>
  <c r="DC47" i="4"/>
  <c r="CO47" i="4"/>
  <c r="CB47" i="4"/>
  <c r="CA47" i="4"/>
  <c r="BM47" i="4"/>
  <c r="AZ47" i="4"/>
  <c r="AY47" i="4"/>
  <c r="AK47" i="4"/>
  <c r="W47" i="4"/>
  <c r="I47" i="4"/>
  <c r="EE46" i="4"/>
  <c r="DQ46" i="4"/>
  <c r="DD46" i="4"/>
  <c r="DC46" i="4"/>
  <c r="CO46" i="4"/>
  <c r="CB46" i="4"/>
  <c r="CA46" i="4"/>
  <c r="BM46" i="4"/>
  <c r="AZ46" i="4"/>
  <c r="AY46" i="4"/>
  <c r="AK46" i="4"/>
  <c r="W46" i="4"/>
  <c r="I46" i="4"/>
  <c r="EF45" i="4"/>
  <c r="EE45" i="4"/>
  <c r="DQ45" i="4"/>
  <c r="DD45" i="4"/>
  <c r="DC45" i="4"/>
  <c r="CO45" i="4"/>
  <c r="CA45" i="4"/>
  <c r="BM45" i="4"/>
  <c r="AZ45" i="4"/>
  <c r="AY45" i="4"/>
  <c r="AK45" i="4"/>
  <c r="W45" i="4"/>
  <c r="I45" i="4"/>
  <c r="EF43" i="4"/>
  <c r="EE43" i="4"/>
  <c r="DQ43" i="4"/>
  <c r="DD43" i="4"/>
  <c r="DC43" i="4"/>
  <c r="CO43" i="4"/>
  <c r="CA43" i="4"/>
  <c r="BM43" i="4"/>
  <c r="AZ43" i="4"/>
  <c r="AY43" i="4"/>
  <c r="AK43" i="4"/>
  <c r="W43" i="4"/>
  <c r="I43" i="4"/>
  <c r="EE42" i="4"/>
  <c r="DQ42" i="4"/>
  <c r="DD42" i="4"/>
  <c r="DC42" i="4"/>
  <c r="CO42" i="4"/>
  <c r="CA42" i="4"/>
  <c r="BM42" i="4"/>
  <c r="AZ42" i="4"/>
  <c r="AY42" i="4"/>
  <c r="AK42" i="4"/>
  <c r="W42" i="4"/>
  <c r="I42" i="4"/>
  <c r="EE41" i="4"/>
  <c r="DQ41" i="4"/>
  <c r="DD41" i="4"/>
  <c r="DC41" i="4"/>
  <c r="CO41" i="4"/>
  <c r="CA41" i="4"/>
  <c r="BM41" i="4"/>
  <c r="AZ41" i="4"/>
  <c r="AY41" i="4"/>
  <c r="AK41" i="4"/>
  <c r="W41" i="4"/>
  <c r="I41" i="4"/>
  <c r="EE40" i="4"/>
  <c r="DQ40" i="4"/>
  <c r="DD40" i="4"/>
  <c r="DC40" i="4"/>
  <c r="CO40" i="4"/>
  <c r="CA40" i="4"/>
  <c r="BM40" i="4"/>
  <c r="AZ40" i="4"/>
  <c r="AY40" i="4"/>
  <c r="AK40" i="4"/>
  <c r="X40" i="4"/>
  <c r="W40" i="4"/>
  <c r="I40" i="4"/>
  <c r="EE39" i="4"/>
  <c r="DQ39" i="4"/>
  <c r="DD39" i="4"/>
  <c r="DC39" i="4"/>
  <c r="CO39" i="4"/>
  <c r="CA39" i="4"/>
  <c r="BM39" i="4"/>
  <c r="AZ39" i="4"/>
  <c r="AY39" i="4"/>
  <c r="AK39" i="4"/>
  <c r="X39" i="4"/>
  <c r="W39" i="4"/>
  <c r="I39" i="4"/>
  <c r="EE38" i="4"/>
  <c r="DQ38" i="4"/>
  <c r="DD38" i="4"/>
  <c r="DC38" i="4"/>
  <c r="CO38" i="4"/>
  <c r="CB38" i="4"/>
  <c r="CA38" i="4"/>
  <c r="BM38" i="4"/>
  <c r="AZ38" i="4"/>
  <c r="AY38" i="4"/>
  <c r="AK38" i="4"/>
  <c r="W38" i="4"/>
  <c r="I38" i="4"/>
  <c r="EE37" i="4"/>
  <c r="DQ37" i="4"/>
  <c r="DD37" i="4"/>
  <c r="DC37" i="4"/>
  <c r="CO37" i="4"/>
  <c r="CA37" i="4"/>
  <c r="BM37" i="4"/>
  <c r="AZ37" i="4"/>
  <c r="AY37" i="4"/>
  <c r="AK37" i="4"/>
  <c r="W37" i="4"/>
  <c r="I37" i="4"/>
  <c r="EE35" i="4"/>
  <c r="DQ35" i="4"/>
  <c r="DD35" i="4"/>
  <c r="DC35" i="4"/>
  <c r="CO35" i="4"/>
  <c r="CA35" i="4"/>
  <c r="BM35" i="4"/>
  <c r="AZ35" i="4"/>
  <c r="AY35" i="4"/>
  <c r="AK35" i="4"/>
  <c r="W35" i="4"/>
  <c r="I35" i="4"/>
  <c r="EF34" i="4"/>
  <c r="EE34" i="4"/>
  <c r="DQ34" i="4"/>
  <c r="DD34" i="4"/>
  <c r="DC34" i="4"/>
  <c r="CO34" i="4"/>
  <c r="CA34" i="4"/>
  <c r="BM34" i="4"/>
  <c r="AZ34" i="4"/>
  <c r="AY34" i="4"/>
  <c r="AK34" i="4"/>
  <c r="W34" i="4"/>
  <c r="I34" i="4"/>
  <c r="EE33" i="4"/>
  <c r="DQ33" i="4"/>
  <c r="DD33" i="4"/>
  <c r="DC33" i="4"/>
  <c r="CO33" i="4"/>
  <c r="CA33" i="4"/>
  <c r="BM33" i="4"/>
  <c r="AZ33" i="4"/>
  <c r="AY33" i="4"/>
  <c r="AK33" i="4"/>
  <c r="W33" i="4"/>
  <c r="I33" i="4"/>
  <c r="DY31" i="4"/>
  <c r="DK31" i="4"/>
  <c r="CW31" i="4"/>
  <c r="CI31" i="4"/>
  <c r="BU31" i="4"/>
  <c r="BG31" i="4"/>
  <c r="AS31" i="4"/>
  <c r="AE31" i="4"/>
  <c r="Q31" i="4"/>
  <c r="C31" i="4"/>
  <c r="DY30" i="4"/>
  <c r="DK30" i="4"/>
  <c r="CW30" i="4"/>
  <c r="CI30" i="4"/>
  <c r="BU30" i="4"/>
  <c r="BG30" i="4"/>
  <c r="AS30" i="4"/>
  <c r="AE30" i="4"/>
  <c r="Q30" i="4"/>
  <c r="C30" i="4"/>
  <c r="DY29" i="4"/>
  <c r="DK29" i="4"/>
  <c r="CW29" i="4"/>
  <c r="CI29" i="4"/>
  <c r="BU29" i="4"/>
  <c r="BG29" i="4"/>
  <c r="AS29" i="4"/>
  <c r="AE29" i="4"/>
  <c r="Q29" i="4"/>
  <c r="C29" i="4"/>
  <c r="DY28" i="4"/>
  <c r="DK28" i="4"/>
  <c r="CW28" i="4"/>
  <c r="CI28" i="4"/>
  <c r="BU28" i="4"/>
  <c r="BG28" i="4"/>
  <c r="AS28" i="4"/>
  <c r="AE28" i="4"/>
  <c r="Q28" i="4"/>
  <c r="C28" i="4"/>
  <c r="DY27" i="4"/>
  <c r="DK27" i="4"/>
  <c r="CW27" i="4"/>
  <c r="CI27" i="4"/>
  <c r="BU27" i="4"/>
  <c r="BG27" i="4"/>
  <c r="AS27" i="4"/>
  <c r="AE27" i="4"/>
  <c r="Q27" i="4"/>
  <c r="C27" i="4"/>
  <c r="DY26" i="4"/>
  <c r="DK26" i="4"/>
  <c r="CW26" i="4"/>
  <c r="CI26" i="4"/>
  <c r="BU26" i="4"/>
  <c r="BG26" i="4"/>
  <c r="AS26" i="4"/>
  <c r="AE26" i="4"/>
  <c r="Q26" i="4"/>
  <c r="C26" i="4"/>
  <c r="DY25" i="4"/>
  <c r="DK25" i="4"/>
  <c r="CW25" i="4"/>
  <c r="CI25" i="4"/>
  <c r="BU25" i="4"/>
  <c r="BG25" i="4"/>
  <c r="AS25" i="4"/>
  <c r="AE25" i="4"/>
  <c r="Q25" i="4"/>
  <c r="C25" i="4"/>
  <c r="EB24" i="4"/>
  <c r="DN24" i="4"/>
  <c r="DD24" i="4"/>
  <c r="DA24" i="4"/>
  <c r="DA26" i="4" s="1"/>
  <c r="DB5" i="4" s="1"/>
  <c r="CZ24" i="4"/>
  <c r="CP24" i="4"/>
  <c r="CL24" i="4"/>
  <c r="BX24" i="4"/>
  <c r="BN24" i="4"/>
  <c r="BJ24" i="4"/>
  <c r="AZ24" i="4"/>
  <c r="AV24" i="4"/>
  <c r="AH24" i="4"/>
  <c r="T24" i="4"/>
  <c r="F24" i="4"/>
  <c r="EC22" i="4"/>
  <c r="DO22" i="4"/>
  <c r="DA22" i="4"/>
  <c r="CM22" i="4"/>
  <c r="BY22" i="4"/>
  <c r="BK22" i="4"/>
  <c r="AW22" i="4"/>
  <c r="AI22" i="4"/>
  <c r="U22" i="4"/>
  <c r="G22" i="4"/>
  <c r="EF21" i="4"/>
  <c r="DD21" i="4"/>
  <c r="CP21" i="4"/>
  <c r="AZ21" i="4"/>
  <c r="AL21" i="4"/>
  <c r="EE20" i="4"/>
  <c r="DQ20" i="4"/>
  <c r="DD20" i="4"/>
  <c r="DC20" i="4"/>
  <c r="CO20" i="4"/>
  <c r="CA20" i="4"/>
  <c r="BM20" i="4"/>
  <c r="AZ20" i="4"/>
  <c r="AY20" i="4"/>
  <c r="AK20" i="4"/>
  <c r="W20" i="4"/>
  <c r="I20" i="4"/>
  <c r="DR19" i="4"/>
  <c r="DD19" i="4"/>
  <c r="CB19" i="4"/>
  <c r="BN19" i="4"/>
  <c r="AZ19" i="4"/>
  <c r="EE18" i="4"/>
  <c r="DQ18" i="4"/>
  <c r="DD18" i="4"/>
  <c r="DC18" i="4"/>
  <c r="CO18" i="4"/>
  <c r="CA18" i="4"/>
  <c r="BM18" i="4"/>
  <c r="AZ18" i="4"/>
  <c r="AY18" i="4"/>
  <c r="AK18" i="4"/>
  <c r="X18" i="4"/>
  <c r="W18" i="4"/>
  <c r="I18" i="4"/>
  <c r="DY17" i="4"/>
  <c r="DY21" i="4" s="1"/>
  <c r="EC21" i="4" s="1"/>
  <c r="DR17" i="4"/>
  <c r="DK17" i="4"/>
  <c r="DK21" i="4" s="1"/>
  <c r="DO21" i="4" s="1"/>
  <c r="DD17" i="4"/>
  <c r="CW17" i="4"/>
  <c r="CW21" i="4" s="1"/>
  <c r="DA21" i="4" s="1"/>
  <c r="CI17" i="4"/>
  <c r="CI21" i="4" s="1"/>
  <c r="CM21" i="4" s="1"/>
  <c r="BU17" i="4"/>
  <c r="BU21" i="4" s="1"/>
  <c r="BY21" i="4" s="1"/>
  <c r="BG17" i="4"/>
  <c r="BG21" i="4" s="1"/>
  <c r="BK21" i="4" s="1"/>
  <c r="AZ17" i="4"/>
  <c r="AS17" i="4"/>
  <c r="AS21" i="4" s="1"/>
  <c r="AW21" i="4" s="1"/>
  <c r="AE17" i="4"/>
  <c r="AE21" i="4" s="1"/>
  <c r="AI21" i="4" s="1"/>
  <c r="X17" i="4"/>
  <c r="Q17" i="4"/>
  <c r="Q21" i="4" s="1"/>
  <c r="U21" i="4" s="1"/>
  <c r="W21" i="4" s="1"/>
  <c r="C17" i="4"/>
  <c r="C21" i="4" s="1"/>
  <c r="G21" i="4" s="1"/>
  <c r="DD14" i="4"/>
  <c r="AZ14" i="4"/>
  <c r="X14" i="4"/>
  <c r="EC11" i="4"/>
  <c r="EB11" i="4"/>
  <c r="DO11" i="4"/>
  <c r="DN11" i="4"/>
  <c r="DA11" i="4"/>
  <c r="CZ11" i="4"/>
  <c r="CM11" i="4"/>
  <c r="CL11" i="4"/>
  <c r="BY11" i="4"/>
  <c r="BX11" i="4"/>
  <c r="BK11" i="4"/>
  <c r="BJ11" i="4"/>
  <c r="AW11" i="4"/>
  <c r="AV11" i="4"/>
  <c r="AI11" i="4"/>
  <c r="AH11" i="4"/>
  <c r="U11" i="4"/>
  <c r="T11" i="4"/>
  <c r="G11" i="4"/>
  <c r="F11" i="4"/>
  <c r="EC10" i="4"/>
  <c r="EB10" i="4"/>
  <c r="DO10" i="4"/>
  <c r="DN10" i="4"/>
  <c r="DA10" i="4"/>
  <c r="CZ10" i="4"/>
  <c r="CM10" i="4"/>
  <c r="CL10" i="4"/>
  <c r="BY10" i="4"/>
  <c r="BX10" i="4"/>
  <c r="BK10" i="4"/>
  <c r="BJ10" i="4"/>
  <c r="AW10" i="4"/>
  <c r="AV10" i="4"/>
  <c r="AI10" i="4"/>
  <c r="AH10" i="4"/>
  <c r="U10" i="4"/>
  <c r="T10" i="4"/>
  <c r="G10" i="4"/>
  <c r="F10" i="4"/>
  <c r="EC9" i="4"/>
  <c r="EB9" i="4"/>
  <c r="DO9" i="4"/>
  <c r="DN9" i="4"/>
  <c r="DA9" i="4"/>
  <c r="CZ9" i="4"/>
  <c r="CM9" i="4"/>
  <c r="CL9" i="4"/>
  <c r="BY9" i="4"/>
  <c r="BX9" i="4"/>
  <c r="BK9" i="4"/>
  <c r="BJ9" i="4"/>
  <c r="AW9" i="4"/>
  <c r="AV9" i="4"/>
  <c r="AI9" i="4"/>
  <c r="AH9" i="4"/>
  <c r="U9" i="4"/>
  <c r="T9" i="4"/>
  <c r="G9" i="4"/>
  <c r="F9" i="4"/>
  <c r="EC8" i="4"/>
  <c r="EB8" i="4"/>
  <c r="DO8" i="4"/>
  <c r="DN8" i="4"/>
  <c r="DA8" i="4"/>
  <c r="CZ8" i="4"/>
  <c r="CM8" i="4"/>
  <c r="CL8" i="4"/>
  <c r="BY8" i="4"/>
  <c r="BX8" i="4"/>
  <c r="BK8" i="4"/>
  <c r="BJ8" i="4"/>
  <c r="AW8" i="4"/>
  <c r="AV8" i="4"/>
  <c r="AI8" i="4"/>
  <c r="AH8" i="4"/>
  <c r="U8" i="4"/>
  <c r="T8" i="4"/>
  <c r="G8" i="4"/>
  <c r="F8" i="4"/>
  <c r="EC7" i="4"/>
  <c r="EB7" i="4"/>
  <c r="DO7" i="4"/>
  <c r="DN7" i="4"/>
  <c r="DA7" i="4"/>
  <c r="CZ7" i="4"/>
  <c r="CM7" i="4"/>
  <c r="CL7" i="4"/>
  <c r="BY7" i="4"/>
  <c r="BX7" i="4"/>
  <c r="BK7" i="4"/>
  <c r="BJ7" i="4"/>
  <c r="AW7" i="4"/>
  <c r="AV7" i="4"/>
  <c r="AI7" i="4"/>
  <c r="AH7" i="4"/>
  <c r="U7" i="4"/>
  <c r="T7" i="4"/>
  <c r="G7" i="4"/>
  <c r="F7" i="4"/>
  <c r="EC6" i="4"/>
  <c r="EB6" i="4"/>
  <c r="DO6" i="4"/>
  <c r="DN6" i="4"/>
  <c r="DA6" i="4"/>
  <c r="CZ6" i="4"/>
  <c r="CM6" i="4"/>
  <c r="CL6" i="4"/>
  <c r="BY6" i="4"/>
  <c r="BX6" i="4"/>
  <c r="BK6" i="4"/>
  <c r="BJ6" i="4"/>
  <c r="AW6" i="4"/>
  <c r="AV6" i="4"/>
  <c r="AI6" i="4"/>
  <c r="AH6" i="4"/>
  <c r="U6" i="4"/>
  <c r="T6" i="4"/>
  <c r="G6" i="4"/>
  <c r="F6" i="4"/>
  <c r="EC5" i="4"/>
  <c r="EC12" i="4" s="1"/>
  <c r="EB5" i="4"/>
  <c r="EB12" i="4" s="1"/>
  <c r="DO5" i="4"/>
  <c r="DN5" i="4"/>
  <c r="DA5" i="4"/>
  <c r="CZ5" i="4"/>
  <c r="CM5" i="4"/>
  <c r="CM12" i="4" s="1"/>
  <c r="CL5" i="4"/>
  <c r="CL12" i="4" s="1"/>
  <c r="BY5" i="4"/>
  <c r="BY12" i="4" s="1"/>
  <c r="BX5" i="4"/>
  <c r="BX12" i="4" s="1"/>
  <c r="BK5" i="4"/>
  <c r="BJ5" i="4"/>
  <c r="AW5" i="4"/>
  <c r="AV5" i="4"/>
  <c r="AI5" i="4"/>
  <c r="AI12" i="4" s="1"/>
  <c r="AH5" i="4"/>
  <c r="AH12" i="4" s="1"/>
  <c r="U5" i="4"/>
  <c r="U12" i="4" s="1"/>
  <c r="T5" i="4"/>
  <c r="T12" i="4" s="1"/>
  <c r="G5" i="4"/>
  <c r="F5" i="4"/>
  <c r="DD4" i="4"/>
  <c r="AZ4" i="4"/>
  <c r="X4" i="4"/>
  <c r="DA2" i="4"/>
  <c r="CY2" i="4"/>
  <c r="AW2" i="4"/>
  <c r="AU2" i="4"/>
  <c r="ED82" i="1"/>
  <c r="ED81" i="1"/>
  <c r="ED80" i="1"/>
  <c r="ED79" i="1"/>
  <c r="ED78" i="1"/>
  <c r="ED77" i="1"/>
  <c r="EE77" i="1" s="1"/>
  <c r="ED76" i="1"/>
  <c r="ED75" i="1"/>
  <c r="ED74" i="1"/>
  <c r="ED73" i="1"/>
  <c r="ED72" i="1"/>
  <c r="ED71" i="1"/>
  <c r="ED70" i="1"/>
  <c r="ED69" i="1"/>
  <c r="ED68" i="1"/>
  <c r="ED67" i="1"/>
  <c r="ED66" i="1"/>
  <c r="ED65" i="1"/>
  <c r="ED64" i="1"/>
  <c r="ED63" i="1"/>
  <c r="DP82" i="1"/>
  <c r="DQ82" i="1" s="1"/>
  <c r="DP81" i="1"/>
  <c r="DQ81" i="1" s="1"/>
  <c r="DP80" i="1"/>
  <c r="DQ80" i="1" s="1"/>
  <c r="DP79" i="1"/>
  <c r="DP78" i="1"/>
  <c r="DQ78" i="1" s="1"/>
  <c r="DP77" i="1"/>
  <c r="DP76" i="1"/>
  <c r="DP75" i="1"/>
  <c r="DP74" i="1"/>
  <c r="DQ74" i="1" s="1"/>
  <c r="DP73" i="1"/>
  <c r="DQ73" i="1" s="1"/>
  <c r="DP72" i="1"/>
  <c r="DQ72" i="1" s="1"/>
  <c r="DP71" i="1"/>
  <c r="DP70" i="1"/>
  <c r="DQ70" i="1" s="1"/>
  <c r="DP69" i="1"/>
  <c r="DP68" i="1"/>
  <c r="DP67" i="1"/>
  <c r="DP66" i="1"/>
  <c r="DQ66" i="1" s="1"/>
  <c r="DP65" i="1"/>
  <c r="DQ65" i="1" s="1"/>
  <c r="DP64" i="1"/>
  <c r="DP63" i="1"/>
  <c r="DB82" i="1"/>
  <c r="DC82" i="1" s="1"/>
  <c r="DB81" i="1"/>
  <c r="DB80" i="1"/>
  <c r="DB79" i="1"/>
  <c r="DB78" i="1"/>
  <c r="DC78" i="1" s="1"/>
  <c r="DB77" i="1"/>
  <c r="DC77" i="1" s="1"/>
  <c r="DD77" i="1" s="1"/>
  <c r="DB76" i="1"/>
  <c r="DB75" i="1"/>
  <c r="DB74" i="1"/>
  <c r="DC74" i="1" s="1"/>
  <c r="DB73" i="1"/>
  <c r="DB72" i="1"/>
  <c r="DB71" i="1"/>
  <c r="DB70" i="1"/>
  <c r="DC70" i="1" s="1"/>
  <c r="DB69" i="1"/>
  <c r="DC69" i="1" s="1"/>
  <c r="DD69" i="1" s="1"/>
  <c r="DB68" i="1"/>
  <c r="DB67" i="1"/>
  <c r="DB66" i="1"/>
  <c r="DC66" i="1" s="1"/>
  <c r="DB65" i="1"/>
  <c r="DB64" i="1"/>
  <c r="DB63" i="1"/>
  <c r="CN82" i="1"/>
  <c r="CO82" i="1" s="1"/>
  <c r="CN81" i="1"/>
  <c r="CO81" i="1" s="1"/>
  <c r="CP81" i="1" s="1"/>
  <c r="CN80" i="1"/>
  <c r="CN79" i="1"/>
  <c r="CN78" i="1"/>
  <c r="CO78" i="1" s="1"/>
  <c r="CN77" i="1"/>
  <c r="CN76" i="1"/>
  <c r="CO76" i="1" s="1"/>
  <c r="CN75" i="1"/>
  <c r="CN74" i="1"/>
  <c r="CO74" i="1" s="1"/>
  <c r="CN73" i="1"/>
  <c r="CO73" i="1" s="1"/>
  <c r="CP73" i="1" s="1"/>
  <c r="CN72" i="1"/>
  <c r="CN71" i="1"/>
  <c r="CN70" i="1"/>
  <c r="CO70" i="1" s="1"/>
  <c r="CN69" i="1"/>
  <c r="CN68" i="1"/>
  <c r="CO68" i="1" s="1"/>
  <c r="CN67" i="1"/>
  <c r="CN66" i="1"/>
  <c r="CO66" i="1" s="1"/>
  <c r="CN65" i="1"/>
  <c r="CO65" i="1" s="1"/>
  <c r="CP65" i="1" s="1"/>
  <c r="CN64" i="1"/>
  <c r="CN63" i="1"/>
  <c r="BZ82" i="1"/>
  <c r="BZ81" i="1"/>
  <c r="BZ80" i="1"/>
  <c r="BZ79" i="1"/>
  <c r="BZ78" i="1"/>
  <c r="BZ77" i="1"/>
  <c r="CA77" i="1" s="1"/>
  <c r="CB77" i="1" s="1"/>
  <c r="BZ76" i="1"/>
  <c r="BZ75" i="1"/>
  <c r="BZ74" i="1"/>
  <c r="BZ73" i="1"/>
  <c r="BZ72" i="1"/>
  <c r="BZ71" i="1"/>
  <c r="BZ70" i="1"/>
  <c r="BZ69" i="1"/>
  <c r="CA69" i="1" s="1"/>
  <c r="CB69" i="1" s="1"/>
  <c r="BZ68" i="1"/>
  <c r="BZ67" i="1"/>
  <c r="BZ66" i="1"/>
  <c r="BZ65" i="1"/>
  <c r="BZ64" i="1"/>
  <c r="BZ63" i="1"/>
  <c r="BL82" i="1"/>
  <c r="BM82" i="1" s="1"/>
  <c r="BL81" i="1"/>
  <c r="BL80" i="1"/>
  <c r="BM80" i="1" s="1"/>
  <c r="BL79" i="1"/>
  <c r="BL78" i="1"/>
  <c r="BM78" i="1" s="1"/>
  <c r="BL77" i="1"/>
  <c r="BL76" i="1"/>
  <c r="BL75" i="1"/>
  <c r="BL74" i="1"/>
  <c r="BM74" i="1" s="1"/>
  <c r="BL73" i="1"/>
  <c r="BL72" i="1"/>
  <c r="BM72" i="1" s="1"/>
  <c r="BL71" i="1"/>
  <c r="BL70" i="1"/>
  <c r="BM70" i="1" s="1"/>
  <c r="BL69" i="1"/>
  <c r="BL68" i="1"/>
  <c r="BL67" i="1"/>
  <c r="BL66" i="1"/>
  <c r="BM66" i="1" s="1"/>
  <c r="BL65" i="1"/>
  <c r="BL64" i="1"/>
  <c r="BL63" i="1"/>
  <c r="AX82" i="1"/>
  <c r="AY82" i="1" s="1"/>
  <c r="AX81" i="1"/>
  <c r="AX80" i="1"/>
  <c r="AX79" i="1"/>
  <c r="AX78" i="1"/>
  <c r="AY78" i="1" s="1"/>
  <c r="AX77" i="1"/>
  <c r="AX76" i="1"/>
  <c r="AX75" i="1"/>
  <c r="AX74" i="1"/>
  <c r="AY74" i="1" s="1"/>
  <c r="AX73" i="1"/>
  <c r="AX72" i="1"/>
  <c r="AX71" i="1"/>
  <c r="AX70" i="1"/>
  <c r="AY70" i="1" s="1"/>
  <c r="AX69" i="1"/>
  <c r="AX68" i="1"/>
  <c r="AX67" i="1"/>
  <c r="AX66" i="1"/>
  <c r="AY66" i="1" s="1"/>
  <c r="AX65" i="1"/>
  <c r="AX64" i="1"/>
  <c r="AX63" i="1"/>
  <c r="AJ82" i="1"/>
  <c r="AK82" i="1" s="1"/>
  <c r="AJ81" i="1"/>
  <c r="AJ80" i="1"/>
  <c r="AJ79" i="1"/>
  <c r="AJ78" i="1"/>
  <c r="AK78" i="1" s="1"/>
  <c r="AJ77" i="1"/>
  <c r="AJ76" i="1"/>
  <c r="AK76" i="1" s="1"/>
  <c r="AJ75" i="1"/>
  <c r="AJ74" i="1"/>
  <c r="AK74" i="1" s="1"/>
  <c r="AJ73" i="1"/>
  <c r="AJ72" i="1"/>
  <c r="AJ71" i="1"/>
  <c r="AJ70" i="1"/>
  <c r="AK70" i="1" s="1"/>
  <c r="AJ69" i="1"/>
  <c r="AJ68" i="1"/>
  <c r="AK68" i="1" s="1"/>
  <c r="AJ67" i="1"/>
  <c r="AJ66" i="1"/>
  <c r="AK66" i="1" s="1"/>
  <c r="AJ65" i="1"/>
  <c r="AK65" i="1" s="1"/>
  <c r="AL65" i="1" s="1"/>
  <c r="AJ64" i="1"/>
  <c r="AJ63" i="1"/>
  <c r="V82" i="1"/>
  <c r="V81" i="1"/>
  <c r="V80" i="1"/>
  <c r="V79" i="1"/>
  <c r="V78" i="1"/>
  <c r="V77" i="1"/>
  <c r="V76" i="1"/>
  <c r="V75" i="1"/>
  <c r="V74" i="1"/>
  <c r="V73" i="1"/>
  <c r="V72" i="1"/>
  <c r="V71" i="1"/>
  <c r="V70" i="1"/>
  <c r="V69" i="1"/>
  <c r="V68" i="1"/>
  <c r="V67" i="1"/>
  <c r="V66" i="1"/>
  <c r="V65" i="1"/>
  <c r="V64" i="1"/>
  <c r="V63" i="1"/>
  <c r="H82" i="1"/>
  <c r="H81" i="1"/>
  <c r="H80" i="1"/>
  <c r="H79" i="1"/>
  <c r="H78" i="1"/>
  <c r="H77" i="1"/>
  <c r="H76" i="1"/>
  <c r="H75" i="1"/>
  <c r="H74" i="1"/>
  <c r="H73" i="1"/>
  <c r="H72" i="1"/>
  <c r="H71" i="1"/>
  <c r="H70" i="1"/>
  <c r="H69" i="1"/>
  <c r="H68" i="1"/>
  <c r="H67" i="1"/>
  <c r="H66" i="1"/>
  <c r="H65" i="1"/>
  <c r="H64" i="1"/>
  <c r="H63" i="1"/>
  <c r="F400" i="26"/>
  <c r="F344" i="26"/>
  <c r="F288" i="26"/>
  <c r="F232" i="26"/>
  <c r="F176" i="26"/>
  <c r="F397" i="26"/>
  <c r="F341" i="26"/>
  <c r="F285" i="26"/>
  <c r="F229" i="26"/>
  <c r="F173" i="26"/>
  <c r="B3" i="30"/>
  <c r="D1" i="30"/>
  <c r="EC125" i="1"/>
  <c r="DO125" i="1"/>
  <c r="DA125" i="1"/>
  <c r="CM125" i="1"/>
  <c r="BY125" i="1"/>
  <c r="BK125" i="1"/>
  <c r="AW125" i="1"/>
  <c r="AI125" i="1"/>
  <c r="EC124" i="1"/>
  <c r="DO124" i="1"/>
  <c r="DA124" i="1"/>
  <c r="CM124" i="1"/>
  <c r="BY124" i="1"/>
  <c r="BK124" i="1"/>
  <c r="AW124" i="1"/>
  <c r="AI124" i="1"/>
  <c r="EE116" i="1"/>
  <c r="DQ116" i="1"/>
  <c r="DC116" i="1"/>
  <c r="CO116" i="1"/>
  <c r="CA116" i="1"/>
  <c r="BM116" i="1"/>
  <c r="AY116" i="1"/>
  <c r="AK116" i="1"/>
  <c r="ED115" i="1"/>
  <c r="DP115" i="1"/>
  <c r="DB115" i="1"/>
  <c r="CN115" i="1"/>
  <c r="BZ115" i="1"/>
  <c r="BL115" i="1"/>
  <c r="AX115" i="1"/>
  <c r="AJ115" i="1"/>
  <c r="ED114" i="1"/>
  <c r="DP114" i="1"/>
  <c r="DB114" i="1"/>
  <c r="CN114" i="1"/>
  <c r="BZ114" i="1"/>
  <c r="BL114" i="1"/>
  <c r="AX114" i="1"/>
  <c r="AJ114" i="1"/>
  <c r="EA113" i="1"/>
  <c r="EE120" i="1" s="1"/>
  <c r="DM113" i="1"/>
  <c r="DQ120" i="1" s="1"/>
  <c r="CY113" i="1"/>
  <c r="DC120" i="1" s="1"/>
  <c r="CK113" i="1"/>
  <c r="CO120" i="1" s="1"/>
  <c r="BW113" i="1"/>
  <c r="CA120" i="1" s="1"/>
  <c r="BI113" i="1"/>
  <c r="BM120" i="1" s="1"/>
  <c r="AU113" i="1"/>
  <c r="AY120" i="1" s="1"/>
  <c r="AG113" i="1"/>
  <c r="AK120" i="1" s="1"/>
  <c r="EC111" i="1"/>
  <c r="EE111" i="1" s="1"/>
  <c r="EF111" i="1" s="1"/>
  <c r="DO111" i="1"/>
  <c r="DQ111" i="1" s="1"/>
  <c r="DA111" i="1"/>
  <c r="DC111" i="1" s="1"/>
  <c r="DD111" i="1" s="1"/>
  <c r="CM111" i="1"/>
  <c r="CO111" i="1" s="1"/>
  <c r="BY111" i="1"/>
  <c r="CA111" i="1" s="1"/>
  <c r="CB111" i="1" s="1"/>
  <c r="BK111" i="1"/>
  <c r="BM111" i="1" s="1"/>
  <c r="AW111" i="1"/>
  <c r="AY111" i="1" s="1"/>
  <c r="AZ111" i="1" s="1"/>
  <c r="AI111" i="1"/>
  <c r="AK111" i="1" s="1"/>
  <c r="EC110" i="1"/>
  <c r="EI110" i="1" s="1"/>
  <c r="DO110" i="1"/>
  <c r="DA110" i="1"/>
  <c r="DG110" i="1" s="1"/>
  <c r="CM110" i="1"/>
  <c r="BY110" i="1"/>
  <c r="CE110" i="1" s="1"/>
  <c r="BK110" i="1"/>
  <c r="AW110" i="1"/>
  <c r="BC110" i="1" s="1"/>
  <c r="AI110" i="1"/>
  <c r="EC109" i="1"/>
  <c r="EE109" i="1" s="1"/>
  <c r="DO109" i="1"/>
  <c r="DQ109" i="1" s="1"/>
  <c r="DR109" i="1" s="1"/>
  <c r="DA109" i="1"/>
  <c r="DC109" i="1" s="1"/>
  <c r="CM109" i="1"/>
  <c r="CO109" i="1" s="1"/>
  <c r="CP109" i="1" s="1"/>
  <c r="BY109" i="1"/>
  <c r="CA109" i="1" s="1"/>
  <c r="BK109" i="1"/>
  <c r="BM109" i="1" s="1"/>
  <c r="AW109" i="1"/>
  <c r="AY109" i="1" s="1"/>
  <c r="AI109" i="1"/>
  <c r="AK109" i="1" s="1"/>
  <c r="AL109" i="1" s="1"/>
  <c r="EC108" i="1"/>
  <c r="EI108" i="1" s="1"/>
  <c r="DO108" i="1"/>
  <c r="DA108" i="1"/>
  <c r="DG108" i="1" s="1"/>
  <c r="CM108" i="1"/>
  <c r="BY108" i="1"/>
  <c r="CE108" i="1" s="1"/>
  <c r="BK108" i="1"/>
  <c r="AW108" i="1"/>
  <c r="BC108" i="1" s="1"/>
  <c r="AI108" i="1"/>
  <c r="EC107" i="1"/>
  <c r="EE107" i="1" s="1"/>
  <c r="EF107" i="1" s="1"/>
  <c r="DO107" i="1"/>
  <c r="DQ107" i="1" s="1"/>
  <c r="DR107" i="1" s="1"/>
  <c r="DA107" i="1"/>
  <c r="DC107" i="1" s="1"/>
  <c r="DD107" i="1" s="1"/>
  <c r="CM107" i="1"/>
  <c r="CO107" i="1" s="1"/>
  <c r="CP107" i="1" s="1"/>
  <c r="BY107" i="1"/>
  <c r="CA107" i="1" s="1"/>
  <c r="CB107" i="1" s="1"/>
  <c r="BK107" i="1"/>
  <c r="BM107" i="1" s="1"/>
  <c r="BN107" i="1" s="1"/>
  <c r="AW107" i="1"/>
  <c r="AY107" i="1" s="1"/>
  <c r="AZ107" i="1" s="1"/>
  <c r="AI107" i="1"/>
  <c r="AK107" i="1" s="1"/>
  <c r="AL107" i="1" s="1"/>
  <c r="EC106" i="1"/>
  <c r="EI106" i="1" s="1"/>
  <c r="DO106" i="1"/>
  <c r="DA106" i="1"/>
  <c r="DG106" i="1" s="1"/>
  <c r="CM106" i="1"/>
  <c r="BY106" i="1"/>
  <c r="CE106" i="1" s="1"/>
  <c r="BK106" i="1"/>
  <c r="AW106" i="1"/>
  <c r="BC106" i="1" s="1"/>
  <c r="AI106" i="1"/>
  <c r="EE104" i="1"/>
  <c r="EF104" i="1" s="1"/>
  <c r="DQ104" i="1"/>
  <c r="DR104" i="1" s="1"/>
  <c r="DC104" i="1"/>
  <c r="DD104" i="1" s="1"/>
  <c r="CO104" i="1"/>
  <c r="CP104" i="1" s="1"/>
  <c r="CA104" i="1"/>
  <c r="CB104" i="1" s="1"/>
  <c r="BM104" i="1"/>
  <c r="BN104" i="1" s="1"/>
  <c r="AY104" i="1"/>
  <c r="AZ104" i="1" s="1"/>
  <c r="AK104" i="1"/>
  <c r="AL104" i="1" s="1"/>
  <c r="EE103" i="1"/>
  <c r="EF103" i="1" s="1"/>
  <c r="DQ103" i="1"/>
  <c r="DR103" i="1" s="1"/>
  <c r="DC103" i="1"/>
  <c r="DD103" i="1" s="1"/>
  <c r="CO103" i="1"/>
  <c r="CP103" i="1" s="1"/>
  <c r="CA103" i="1"/>
  <c r="CB103" i="1" s="1"/>
  <c r="BM103" i="1"/>
  <c r="BN103" i="1" s="1"/>
  <c r="AY103" i="1"/>
  <c r="AZ103" i="1" s="1"/>
  <c r="AK103" i="1"/>
  <c r="AL103" i="1" s="1"/>
  <c r="EE102" i="1"/>
  <c r="EF102" i="1" s="1"/>
  <c r="DQ102" i="1"/>
  <c r="DR102" i="1" s="1"/>
  <c r="DC102" i="1"/>
  <c r="DD102" i="1" s="1"/>
  <c r="CO102" i="1"/>
  <c r="CP102" i="1" s="1"/>
  <c r="CA102" i="1"/>
  <c r="CB102" i="1" s="1"/>
  <c r="BM102" i="1"/>
  <c r="BN102" i="1" s="1"/>
  <c r="AY102" i="1"/>
  <c r="AZ102" i="1" s="1"/>
  <c r="AK102" i="1"/>
  <c r="AL102" i="1" s="1"/>
  <c r="EE101" i="1"/>
  <c r="EF101" i="1" s="1"/>
  <c r="DQ101" i="1"/>
  <c r="DR101" i="1" s="1"/>
  <c r="DC101" i="1"/>
  <c r="DD101" i="1" s="1"/>
  <c r="CO101" i="1"/>
  <c r="CP101" i="1" s="1"/>
  <c r="CA101" i="1"/>
  <c r="CB101" i="1" s="1"/>
  <c r="BM101" i="1"/>
  <c r="BN101" i="1" s="1"/>
  <c r="AY101" i="1"/>
  <c r="AZ101" i="1" s="1"/>
  <c r="AK101" i="1"/>
  <c r="AL101" i="1" s="1"/>
  <c r="EE100" i="1"/>
  <c r="EF100" i="1" s="1"/>
  <c r="DQ100" i="1"/>
  <c r="DR100" i="1" s="1"/>
  <c r="DC100" i="1"/>
  <c r="DD100" i="1" s="1"/>
  <c r="CO100" i="1"/>
  <c r="CP100" i="1" s="1"/>
  <c r="CA100" i="1"/>
  <c r="CB100" i="1" s="1"/>
  <c r="BM100" i="1"/>
  <c r="BN100" i="1" s="1"/>
  <c r="AY100" i="1"/>
  <c r="AZ100" i="1" s="1"/>
  <c r="AK100" i="1"/>
  <c r="AL100" i="1" s="1"/>
  <c r="EB98" i="1"/>
  <c r="EE98" i="1" s="1"/>
  <c r="EF98" i="1" s="1"/>
  <c r="DN98" i="1"/>
  <c r="DQ98" i="1" s="1"/>
  <c r="DR98" i="1" s="1"/>
  <c r="CZ98" i="1"/>
  <c r="DC98" i="1" s="1"/>
  <c r="DD98" i="1" s="1"/>
  <c r="CL98" i="1"/>
  <c r="CO98" i="1" s="1"/>
  <c r="CP98" i="1" s="1"/>
  <c r="BX98" i="1"/>
  <c r="CA98" i="1" s="1"/>
  <c r="CB98" i="1" s="1"/>
  <c r="BJ98" i="1"/>
  <c r="BM98" i="1" s="1"/>
  <c r="BN98" i="1" s="1"/>
  <c r="AV98" i="1"/>
  <c r="AY98" i="1" s="1"/>
  <c r="AZ98" i="1" s="1"/>
  <c r="AH98" i="1"/>
  <c r="AK98" i="1" s="1"/>
  <c r="AL98" i="1" s="1"/>
  <c r="EB97" i="1"/>
  <c r="DN97" i="1"/>
  <c r="CZ97" i="1"/>
  <c r="CL97" i="1"/>
  <c r="BX97" i="1"/>
  <c r="BJ97" i="1"/>
  <c r="AV97" i="1"/>
  <c r="AH97" i="1"/>
  <c r="AO97" i="1" s="1"/>
  <c r="EB96" i="1"/>
  <c r="EE96" i="1" s="1"/>
  <c r="EF96" i="1" s="1"/>
  <c r="DN96" i="1"/>
  <c r="DQ96" i="1" s="1"/>
  <c r="DR96" i="1" s="1"/>
  <c r="CZ96" i="1"/>
  <c r="DC96" i="1" s="1"/>
  <c r="DD96" i="1" s="1"/>
  <c r="CL96" i="1"/>
  <c r="CO96" i="1" s="1"/>
  <c r="CP96" i="1" s="1"/>
  <c r="BX96" i="1"/>
  <c r="CA96" i="1" s="1"/>
  <c r="CB96" i="1" s="1"/>
  <c r="BJ96" i="1"/>
  <c r="BM96" i="1" s="1"/>
  <c r="BN96" i="1" s="1"/>
  <c r="AV96" i="1"/>
  <c r="AY96" i="1" s="1"/>
  <c r="AZ96" i="1" s="1"/>
  <c r="AH96" i="1"/>
  <c r="AK96" i="1" s="1"/>
  <c r="AL96" i="1" s="1"/>
  <c r="EB95" i="1"/>
  <c r="EI95" i="1" s="1"/>
  <c r="DN95" i="1"/>
  <c r="CZ95" i="1"/>
  <c r="DG95" i="1" s="1"/>
  <c r="CL95" i="1"/>
  <c r="BX95" i="1"/>
  <c r="CE95" i="1" s="1"/>
  <c r="BJ95" i="1"/>
  <c r="AV95" i="1"/>
  <c r="BC95" i="1" s="1"/>
  <c r="AH95" i="1"/>
  <c r="EB93" i="1"/>
  <c r="EC93" i="1" s="1"/>
  <c r="EE93" i="1" s="1"/>
  <c r="EF93" i="1" s="1"/>
  <c r="DN93" i="1"/>
  <c r="DO93" i="1" s="1"/>
  <c r="DQ93" i="1" s="1"/>
  <c r="DR93" i="1" s="1"/>
  <c r="CZ93" i="1"/>
  <c r="DA93" i="1" s="1"/>
  <c r="DC93" i="1" s="1"/>
  <c r="DD93" i="1" s="1"/>
  <c r="CL93" i="1"/>
  <c r="CM93" i="1" s="1"/>
  <c r="CO93" i="1" s="1"/>
  <c r="CP93" i="1" s="1"/>
  <c r="BX93" i="1"/>
  <c r="BY93" i="1" s="1"/>
  <c r="CA93" i="1" s="1"/>
  <c r="CB93" i="1" s="1"/>
  <c r="BJ93" i="1"/>
  <c r="BK93" i="1" s="1"/>
  <c r="BM93" i="1" s="1"/>
  <c r="BN93" i="1" s="1"/>
  <c r="AV93" i="1"/>
  <c r="AW93" i="1" s="1"/>
  <c r="AY93" i="1" s="1"/>
  <c r="AZ93" i="1" s="1"/>
  <c r="AH93" i="1"/>
  <c r="AI93" i="1" s="1"/>
  <c r="AK93" i="1" s="1"/>
  <c r="AL93" i="1" s="1"/>
  <c r="EB92" i="1"/>
  <c r="EC92" i="1" s="1"/>
  <c r="EE92" i="1" s="1"/>
  <c r="EF92" i="1" s="1"/>
  <c r="DN92" i="1"/>
  <c r="DO92" i="1" s="1"/>
  <c r="DQ92" i="1" s="1"/>
  <c r="DR92" i="1" s="1"/>
  <c r="CZ92" i="1"/>
  <c r="DA92" i="1" s="1"/>
  <c r="DC92" i="1" s="1"/>
  <c r="DD92" i="1" s="1"/>
  <c r="CL92" i="1"/>
  <c r="CM92" i="1" s="1"/>
  <c r="CO92" i="1" s="1"/>
  <c r="CP92" i="1" s="1"/>
  <c r="BX92" i="1"/>
  <c r="BY92" i="1" s="1"/>
  <c r="CA92" i="1" s="1"/>
  <c r="CB92" i="1" s="1"/>
  <c r="BJ92" i="1"/>
  <c r="BK92" i="1" s="1"/>
  <c r="BM92" i="1" s="1"/>
  <c r="BN92" i="1" s="1"/>
  <c r="AV92" i="1"/>
  <c r="AW92" i="1" s="1"/>
  <c r="AY92" i="1" s="1"/>
  <c r="AZ92" i="1" s="1"/>
  <c r="AH92" i="1"/>
  <c r="AI92" i="1" s="1"/>
  <c r="AK92" i="1" s="1"/>
  <c r="AL92" i="1" s="1"/>
  <c r="EB91" i="1"/>
  <c r="EC91" i="1" s="1"/>
  <c r="EE91" i="1" s="1"/>
  <c r="EF91" i="1" s="1"/>
  <c r="DN91" i="1"/>
  <c r="DO91" i="1" s="1"/>
  <c r="DQ91" i="1" s="1"/>
  <c r="DR91" i="1" s="1"/>
  <c r="CZ91" i="1"/>
  <c r="DA91" i="1" s="1"/>
  <c r="DC91" i="1" s="1"/>
  <c r="DD91" i="1" s="1"/>
  <c r="CL91" i="1"/>
  <c r="CM91" i="1" s="1"/>
  <c r="CO91" i="1" s="1"/>
  <c r="CP91" i="1" s="1"/>
  <c r="BX91" i="1"/>
  <c r="BY91" i="1" s="1"/>
  <c r="CA91" i="1" s="1"/>
  <c r="CB91" i="1" s="1"/>
  <c r="BJ91" i="1"/>
  <c r="BK91" i="1" s="1"/>
  <c r="BM91" i="1" s="1"/>
  <c r="BN91" i="1" s="1"/>
  <c r="AV91" i="1"/>
  <c r="AW91" i="1" s="1"/>
  <c r="AY91" i="1" s="1"/>
  <c r="AZ91" i="1" s="1"/>
  <c r="AH91" i="1"/>
  <c r="AI91" i="1" s="1"/>
  <c r="AK91" i="1" s="1"/>
  <c r="AL91" i="1" s="1"/>
  <c r="EB90" i="1"/>
  <c r="EI90" i="1" s="1"/>
  <c r="DN90" i="1"/>
  <c r="DO90" i="1" s="1"/>
  <c r="DQ90" i="1" s="1"/>
  <c r="DR90" i="1" s="1"/>
  <c r="CZ90" i="1"/>
  <c r="CL90" i="1"/>
  <c r="CM90" i="1" s="1"/>
  <c r="CO90" i="1" s="1"/>
  <c r="CP90" i="1" s="1"/>
  <c r="BX90" i="1"/>
  <c r="BY90" i="1" s="1"/>
  <c r="CA90" i="1" s="1"/>
  <c r="CB90" i="1" s="1"/>
  <c r="BJ90" i="1"/>
  <c r="BK90" i="1" s="1"/>
  <c r="BM90" i="1" s="1"/>
  <c r="BN90" i="1" s="1"/>
  <c r="AV90" i="1"/>
  <c r="AH90" i="1"/>
  <c r="AI90" i="1" s="1"/>
  <c r="AK90" i="1" s="1"/>
  <c r="AL90" i="1" s="1"/>
  <c r="EB88" i="1"/>
  <c r="EC88" i="1" s="1"/>
  <c r="EE88" i="1" s="1"/>
  <c r="EF88" i="1" s="1"/>
  <c r="DN88" i="1"/>
  <c r="DO88" i="1" s="1"/>
  <c r="DQ88" i="1" s="1"/>
  <c r="DR88" i="1" s="1"/>
  <c r="CZ88" i="1"/>
  <c r="DA88" i="1" s="1"/>
  <c r="DC88" i="1" s="1"/>
  <c r="DD88" i="1" s="1"/>
  <c r="CL88" i="1"/>
  <c r="CM88" i="1" s="1"/>
  <c r="CO88" i="1" s="1"/>
  <c r="CP88" i="1" s="1"/>
  <c r="BX88" i="1"/>
  <c r="BY88" i="1" s="1"/>
  <c r="CA88" i="1" s="1"/>
  <c r="CB88" i="1" s="1"/>
  <c r="BJ88" i="1"/>
  <c r="BK88" i="1" s="1"/>
  <c r="BM88" i="1" s="1"/>
  <c r="BN88" i="1" s="1"/>
  <c r="AV88" i="1"/>
  <c r="AW88" i="1" s="1"/>
  <c r="AY88" i="1" s="1"/>
  <c r="AZ88" i="1" s="1"/>
  <c r="AH88" i="1"/>
  <c r="AI88" i="1" s="1"/>
  <c r="AK88" i="1" s="1"/>
  <c r="AL88" i="1" s="1"/>
  <c r="EB87" i="1"/>
  <c r="EI87" i="1" s="1"/>
  <c r="DN87" i="1"/>
  <c r="DO87" i="1" s="1"/>
  <c r="DQ87" i="1" s="1"/>
  <c r="DR87" i="1" s="1"/>
  <c r="CZ87" i="1"/>
  <c r="CL87" i="1"/>
  <c r="CM87" i="1" s="1"/>
  <c r="CO87" i="1" s="1"/>
  <c r="CP87" i="1" s="1"/>
  <c r="BX87" i="1"/>
  <c r="BJ87" i="1"/>
  <c r="BK87" i="1" s="1"/>
  <c r="BM87" i="1" s="1"/>
  <c r="BN87" i="1" s="1"/>
  <c r="AV87" i="1"/>
  <c r="AH87" i="1"/>
  <c r="AI87" i="1" s="1"/>
  <c r="AK87" i="1" s="1"/>
  <c r="AL87" i="1" s="1"/>
  <c r="EB85" i="1"/>
  <c r="EC85" i="1" s="1"/>
  <c r="EE85" i="1" s="1"/>
  <c r="EF85" i="1" s="1"/>
  <c r="DN85" i="1"/>
  <c r="DO85" i="1" s="1"/>
  <c r="DQ85" i="1" s="1"/>
  <c r="DR85" i="1" s="1"/>
  <c r="CZ85" i="1"/>
  <c r="DA85" i="1" s="1"/>
  <c r="DC85" i="1" s="1"/>
  <c r="DD85" i="1" s="1"/>
  <c r="CL85" i="1"/>
  <c r="CM85" i="1" s="1"/>
  <c r="CO85" i="1" s="1"/>
  <c r="CP85" i="1" s="1"/>
  <c r="BX85" i="1"/>
  <c r="BY85" i="1" s="1"/>
  <c r="CA85" i="1" s="1"/>
  <c r="CB85" i="1" s="1"/>
  <c r="BJ85" i="1"/>
  <c r="BK85" i="1" s="1"/>
  <c r="BM85" i="1" s="1"/>
  <c r="BN85" i="1" s="1"/>
  <c r="AV85" i="1"/>
  <c r="AW85" i="1" s="1"/>
  <c r="AY85" i="1" s="1"/>
  <c r="AZ85" i="1" s="1"/>
  <c r="AH85" i="1"/>
  <c r="AI85" i="1" s="1"/>
  <c r="AK85" i="1" s="1"/>
  <c r="AL85" i="1" s="1"/>
  <c r="EB84" i="1"/>
  <c r="EI84" i="1" s="1"/>
  <c r="DN84" i="1"/>
  <c r="DO84" i="1" s="1"/>
  <c r="DQ84" i="1" s="1"/>
  <c r="DR84" i="1" s="1"/>
  <c r="CZ84" i="1"/>
  <c r="CL84" i="1"/>
  <c r="CM84" i="1" s="1"/>
  <c r="CO84" i="1" s="1"/>
  <c r="CP84" i="1" s="1"/>
  <c r="BX84" i="1"/>
  <c r="CE84" i="1" s="1"/>
  <c r="BJ84" i="1"/>
  <c r="BK84" i="1" s="1"/>
  <c r="BM84" i="1" s="1"/>
  <c r="BN84" i="1" s="1"/>
  <c r="AV84" i="1"/>
  <c r="AH84" i="1"/>
  <c r="AI84" i="1" s="1"/>
  <c r="AK84" i="1" s="1"/>
  <c r="AL84" i="1" s="1"/>
  <c r="EE82" i="1"/>
  <c r="EF82" i="1" s="1"/>
  <c r="CA82" i="1"/>
  <c r="CB82" i="1" s="1"/>
  <c r="EE81" i="1"/>
  <c r="DC81" i="1"/>
  <c r="CA81" i="1"/>
  <c r="CB81" i="1" s="1"/>
  <c r="BM81" i="1"/>
  <c r="AY81" i="1"/>
  <c r="AK81" i="1"/>
  <c r="AL81" i="1" s="1"/>
  <c r="EE80" i="1"/>
  <c r="DC80" i="1"/>
  <c r="DD80" i="1" s="1"/>
  <c r="CO80" i="1"/>
  <c r="CP80" i="1" s="1"/>
  <c r="CA80" i="1"/>
  <c r="CB80" i="1" s="1"/>
  <c r="AY80" i="1"/>
  <c r="AK80" i="1"/>
  <c r="AL80" i="1" s="1"/>
  <c r="EE79" i="1"/>
  <c r="DQ79" i="1"/>
  <c r="DR79" i="1" s="1"/>
  <c r="DC79" i="1"/>
  <c r="DD79" i="1" s="1"/>
  <c r="CO79" i="1"/>
  <c r="CP79" i="1" s="1"/>
  <c r="CA79" i="1"/>
  <c r="CB79" i="1" s="1"/>
  <c r="BM79" i="1"/>
  <c r="AY79" i="1"/>
  <c r="AK79" i="1"/>
  <c r="AL79" i="1" s="1"/>
  <c r="EE78" i="1"/>
  <c r="CA78" i="1"/>
  <c r="CB78" i="1" s="1"/>
  <c r="DQ77" i="1"/>
  <c r="CO77" i="1"/>
  <c r="CP77" i="1" s="1"/>
  <c r="BM77" i="1"/>
  <c r="BN77" i="1" s="1"/>
  <c r="AY77" i="1"/>
  <c r="AZ77" i="1" s="1"/>
  <c r="AK77" i="1"/>
  <c r="AL77" i="1" s="1"/>
  <c r="EE76" i="1"/>
  <c r="DQ76" i="1"/>
  <c r="DC76" i="1"/>
  <c r="DD76" i="1" s="1"/>
  <c r="CA76" i="1"/>
  <c r="CB76" i="1" s="1"/>
  <c r="BM76" i="1"/>
  <c r="BN76" i="1" s="1"/>
  <c r="AY76" i="1"/>
  <c r="AZ76" i="1" s="1"/>
  <c r="EE75" i="1"/>
  <c r="EF75" i="1" s="1"/>
  <c r="DQ75" i="1"/>
  <c r="DR75" i="1" s="1"/>
  <c r="DC75" i="1"/>
  <c r="DD75" i="1" s="1"/>
  <c r="CO75" i="1"/>
  <c r="CP75" i="1" s="1"/>
  <c r="CA75" i="1"/>
  <c r="CB75" i="1" s="1"/>
  <c r="BM75" i="1"/>
  <c r="BN75" i="1" s="1"/>
  <c r="AY75" i="1"/>
  <c r="AZ75" i="1" s="1"/>
  <c r="AK75" i="1"/>
  <c r="AL75" i="1" s="1"/>
  <c r="EE74" i="1"/>
  <c r="EF74" i="1" s="1"/>
  <c r="CA74" i="1"/>
  <c r="CB74" i="1" s="1"/>
  <c r="EE73" i="1"/>
  <c r="EF73" i="1" s="1"/>
  <c r="DC73" i="1"/>
  <c r="DD73" i="1" s="1"/>
  <c r="CA73" i="1"/>
  <c r="CB73" i="1" s="1"/>
  <c r="BM73" i="1"/>
  <c r="AY73" i="1"/>
  <c r="AK73" i="1"/>
  <c r="AL73" i="1" s="1"/>
  <c r="EE72" i="1"/>
  <c r="EF72" i="1" s="1"/>
  <c r="DC72" i="1"/>
  <c r="DD72" i="1" s="1"/>
  <c r="CO72" i="1"/>
  <c r="CP72" i="1" s="1"/>
  <c r="CA72" i="1"/>
  <c r="CB72" i="1" s="1"/>
  <c r="AY72" i="1"/>
  <c r="AZ72" i="1" s="1"/>
  <c r="AK72" i="1"/>
  <c r="AL72" i="1" s="1"/>
  <c r="EE71" i="1"/>
  <c r="EF71" i="1" s="1"/>
  <c r="DQ71" i="1"/>
  <c r="DR71" i="1" s="1"/>
  <c r="DC71" i="1"/>
  <c r="DD71" i="1" s="1"/>
  <c r="CO71" i="1"/>
  <c r="CP71" i="1" s="1"/>
  <c r="CA71" i="1"/>
  <c r="CB71" i="1" s="1"/>
  <c r="BM71" i="1"/>
  <c r="AY71" i="1"/>
  <c r="AZ71" i="1" s="1"/>
  <c r="AK71" i="1"/>
  <c r="AL71" i="1" s="1"/>
  <c r="EE70" i="1"/>
  <c r="EF70" i="1" s="1"/>
  <c r="CA70" i="1"/>
  <c r="CB70" i="1" s="1"/>
  <c r="EE69" i="1"/>
  <c r="EF69" i="1" s="1"/>
  <c r="DQ69" i="1"/>
  <c r="CO69" i="1"/>
  <c r="CP69" i="1" s="1"/>
  <c r="BM69" i="1"/>
  <c r="BN69" i="1" s="1"/>
  <c r="AY69" i="1"/>
  <c r="AZ69" i="1" s="1"/>
  <c r="AK69" i="1"/>
  <c r="AL69" i="1" s="1"/>
  <c r="EE68" i="1"/>
  <c r="EF68" i="1" s="1"/>
  <c r="DQ68" i="1"/>
  <c r="DC68" i="1"/>
  <c r="DD68" i="1" s="1"/>
  <c r="CA68" i="1"/>
  <c r="CB68" i="1" s="1"/>
  <c r="BM68" i="1"/>
  <c r="BN68" i="1" s="1"/>
  <c r="AY68" i="1"/>
  <c r="AZ68" i="1" s="1"/>
  <c r="EE67" i="1"/>
  <c r="EF67" i="1" s="1"/>
  <c r="DQ67" i="1"/>
  <c r="DR67" i="1" s="1"/>
  <c r="DC67" i="1"/>
  <c r="DD67" i="1" s="1"/>
  <c r="CO67" i="1"/>
  <c r="CP67" i="1" s="1"/>
  <c r="CA67" i="1"/>
  <c r="CB67" i="1" s="1"/>
  <c r="BM67" i="1"/>
  <c r="BN67" i="1" s="1"/>
  <c r="AY67" i="1"/>
  <c r="AZ67" i="1" s="1"/>
  <c r="AK67" i="1"/>
  <c r="AL67" i="1" s="1"/>
  <c r="EE66" i="1"/>
  <c r="EF66" i="1" s="1"/>
  <c r="CA66" i="1"/>
  <c r="CB66" i="1" s="1"/>
  <c r="EE65" i="1"/>
  <c r="EF65" i="1" s="1"/>
  <c r="DC65" i="1"/>
  <c r="DD65" i="1" s="1"/>
  <c r="CA65" i="1"/>
  <c r="CB65" i="1" s="1"/>
  <c r="BM65" i="1"/>
  <c r="AY65" i="1"/>
  <c r="AZ65" i="1" s="1"/>
  <c r="EE64" i="1"/>
  <c r="EF64" i="1" s="1"/>
  <c r="DQ64" i="1"/>
  <c r="DC64" i="1"/>
  <c r="DD64" i="1" s="1"/>
  <c r="CO64" i="1"/>
  <c r="CP64" i="1" s="1"/>
  <c r="CA64" i="1"/>
  <c r="CB64" i="1" s="1"/>
  <c r="BM64" i="1"/>
  <c r="AY64" i="1"/>
  <c r="AZ64" i="1" s="1"/>
  <c r="AK64" i="1"/>
  <c r="AL64" i="1" s="1"/>
  <c r="EI63" i="1"/>
  <c r="EE63" i="1"/>
  <c r="DU63" i="1"/>
  <c r="DQ63" i="1"/>
  <c r="DG63" i="1"/>
  <c r="DC63" i="1"/>
  <c r="CS63" i="1"/>
  <c r="CO63" i="1"/>
  <c r="CP63" i="1" s="1"/>
  <c r="CE63" i="1"/>
  <c r="CA63" i="1"/>
  <c r="BQ63" i="1"/>
  <c r="BM63" i="1"/>
  <c r="BN63" i="1" s="1"/>
  <c r="BC63" i="1"/>
  <c r="AY63" i="1"/>
  <c r="AO63" i="1"/>
  <c r="AK63" i="1"/>
  <c r="AL63" i="1" s="1"/>
  <c r="EE61" i="1"/>
  <c r="EF61" i="1" s="1"/>
  <c r="DQ61" i="1"/>
  <c r="DC61" i="1"/>
  <c r="DD61" i="1" s="1"/>
  <c r="CO61" i="1"/>
  <c r="CP61" i="1" s="1"/>
  <c r="CA61" i="1"/>
  <c r="CB61" i="1" s="1"/>
  <c r="BM61" i="1"/>
  <c r="AY61" i="1"/>
  <c r="AZ61" i="1" s="1"/>
  <c r="AK61" i="1"/>
  <c r="AL61" i="1" s="1"/>
  <c r="EE60" i="1"/>
  <c r="EF60" i="1" s="1"/>
  <c r="DX60" i="1"/>
  <c r="DQ60" i="1"/>
  <c r="DJ60" i="1"/>
  <c r="DC60" i="1"/>
  <c r="DD60" i="1" s="1"/>
  <c r="CV60" i="1"/>
  <c r="CO60" i="1"/>
  <c r="CP60" i="1" s="1"/>
  <c r="CH60" i="1"/>
  <c r="CA60" i="1"/>
  <c r="CB60" i="1" s="1"/>
  <c r="BT60" i="1"/>
  <c r="BM60" i="1"/>
  <c r="BF60" i="1"/>
  <c r="AY60" i="1"/>
  <c r="AZ60" i="1" s="1"/>
  <c r="AR60" i="1"/>
  <c r="AK60" i="1"/>
  <c r="AL60" i="1" s="1"/>
  <c r="AD60" i="1"/>
  <c r="EE59" i="1"/>
  <c r="EF59" i="1" s="1"/>
  <c r="DX59" i="1"/>
  <c r="DQ59" i="1"/>
  <c r="DJ59" i="1"/>
  <c r="DC59" i="1"/>
  <c r="DD59" i="1" s="1"/>
  <c r="CV59" i="1"/>
  <c r="CO59" i="1"/>
  <c r="CP59" i="1" s="1"/>
  <c r="CH59" i="1"/>
  <c r="CA59" i="1"/>
  <c r="CB59" i="1" s="1"/>
  <c r="BT59" i="1"/>
  <c r="BM59" i="1"/>
  <c r="BF59" i="1"/>
  <c r="AY59" i="1"/>
  <c r="AZ59" i="1" s="1"/>
  <c r="AR59" i="1"/>
  <c r="AK59" i="1"/>
  <c r="AL59" i="1" s="1"/>
  <c r="AD59" i="1"/>
  <c r="EE58" i="1"/>
  <c r="EF58" i="1" s="1"/>
  <c r="DX58" i="1"/>
  <c r="DQ58" i="1"/>
  <c r="DJ58" i="1"/>
  <c r="DC58" i="1"/>
  <c r="DD58" i="1" s="1"/>
  <c r="CV58" i="1"/>
  <c r="CO58" i="1"/>
  <c r="CP58" i="1" s="1"/>
  <c r="CH58" i="1"/>
  <c r="CA58" i="1"/>
  <c r="CB58" i="1" s="1"/>
  <c r="BT58" i="1"/>
  <c r="BM58" i="1"/>
  <c r="BF58" i="1"/>
  <c r="AY58" i="1"/>
  <c r="AZ58" i="1" s="1"/>
  <c r="AR58" i="1"/>
  <c r="AK58" i="1"/>
  <c r="AL58" i="1" s="1"/>
  <c r="AD58" i="1"/>
  <c r="EE57" i="1"/>
  <c r="EF57" i="1" s="1"/>
  <c r="DX57" i="1"/>
  <c r="DQ57" i="1"/>
  <c r="DR57" i="1" s="1"/>
  <c r="DJ57" i="1"/>
  <c r="DC57" i="1"/>
  <c r="DD57" i="1" s="1"/>
  <c r="CV57" i="1"/>
  <c r="CO57" i="1"/>
  <c r="CP57" i="1" s="1"/>
  <c r="CH57" i="1"/>
  <c r="CA57" i="1"/>
  <c r="CB57" i="1" s="1"/>
  <c r="BT57" i="1"/>
  <c r="BM57" i="1"/>
  <c r="BF57" i="1"/>
  <c r="AY57" i="1"/>
  <c r="AZ57" i="1" s="1"/>
  <c r="AR57" i="1"/>
  <c r="AK57" i="1"/>
  <c r="AL57" i="1" s="1"/>
  <c r="AD57" i="1"/>
  <c r="EE56" i="1"/>
  <c r="EF56" i="1" s="1"/>
  <c r="DX56" i="1"/>
  <c r="DQ56" i="1"/>
  <c r="DR56" i="1" s="1"/>
  <c r="DJ56" i="1"/>
  <c r="DC56" i="1"/>
  <c r="DD56" i="1" s="1"/>
  <c r="CV56" i="1"/>
  <c r="CO56" i="1"/>
  <c r="CP56" i="1" s="1"/>
  <c r="CH56" i="1"/>
  <c r="CA56" i="1"/>
  <c r="CB56" i="1" s="1"/>
  <c r="BT56" i="1"/>
  <c r="BM56" i="1"/>
  <c r="BF56" i="1"/>
  <c r="AY56" i="1"/>
  <c r="AZ56" i="1" s="1"/>
  <c r="AR56" i="1"/>
  <c r="AK56" i="1"/>
  <c r="AL56" i="1" s="1"/>
  <c r="AD56" i="1"/>
  <c r="EE55" i="1"/>
  <c r="EF55" i="1" s="1"/>
  <c r="DX55" i="1"/>
  <c r="DQ55" i="1"/>
  <c r="DR55" i="1" s="1"/>
  <c r="DJ55" i="1"/>
  <c r="DC55" i="1"/>
  <c r="DD55" i="1" s="1"/>
  <c r="CV55" i="1"/>
  <c r="CO55" i="1"/>
  <c r="CP55" i="1" s="1"/>
  <c r="CH55" i="1"/>
  <c r="CA55" i="1"/>
  <c r="CB55" i="1" s="1"/>
  <c r="BT55" i="1"/>
  <c r="BM55" i="1"/>
  <c r="BF55" i="1"/>
  <c r="AY55" i="1"/>
  <c r="AZ55" i="1" s="1"/>
  <c r="AR55" i="1"/>
  <c r="AK55" i="1"/>
  <c r="AL55" i="1" s="1"/>
  <c r="AD55" i="1"/>
  <c r="EE54" i="1"/>
  <c r="EF54" i="1" s="1"/>
  <c r="DX54" i="1"/>
  <c r="DQ54" i="1"/>
  <c r="DR54" i="1" s="1"/>
  <c r="DJ54" i="1"/>
  <c r="DC54" i="1"/>
  <c r="DD54" i="1" s="1"/>
  <c r="CV54" i="1"/>
  <c r="CO54" i="1"/>
  <c r="CP54" i="1" s="1"/>
  <c r="CH54" i="1"/>
  <c r="CA54" i="1"/>
  <c r="CB54" i="1" s="1"/>
  <c r="BT54" i="1"/>
  <c r="BM54" i="1"/>
  <c r="BF54" i="1"/>
  <c r="AY54" i="1"/>
  <c r="AZ54" i="1" s="1"/>
  <c r="AR54" i="1"/>
  <c r="AK54" i="1"/>
  <c r="AL54" i="1" s="1"/>
  <c r="AD54" i="1"/>
  <c r="EE53" i="1"/>
  <c r="EF53" i="1" s="1"/>
  <c r="DX53" i="1"/>
  <c r="DQ53" i="1"/>
  <c r="DR53" i="1" s="1"/>
  <c r="DJ53" i="1"/>
  <c r="DC53" i="1"/>
  <c r="DD53" i="1" s="1"/>
  <c r="CV53" i="1"/>
  <c r="CO53" i="1"/>
  <c r="CP53" i="1" s="1"/>
  <c r="CH53" i="1"/>
  <c r="CA53" i="1"/>
  <c r="CB53" i="1" s="1"/>
  <c r="BT53" i="1"/>
  <c r="BM53" i="1"/>
  <c r="BF53" i="1"/>
  <c r="AY53" i="1"/>
  <c r="AZ53" i="1" s="1"/>
  <c r="AR53" i="1"/>
  <c r="AK53" i="1"/>
  <c r="AL53" i="1" s="1"/>
  <c r="AD53" i="1"/>
  <c r="EE52" i="1"/>
  <c r="EF52" i="1" s="1"/>
  <c r="DQ52" i="1"/>
  <c r="DR52" i="1" s="1"/>
  <c r="DC52" i="1"/>
  <c r="DD52" i="1" s="1"/>
  <c r="CO52" i="1"/>
  <c r="CP52" i="1" s="1"/>
  <c r="CA52" i="1"/>
  <c r="CB52" i="1" s="1"/>
  <c r="BM52" i="1"/>
  <c r="AY52" i="1"/>
  <c r="AZ52" i="1" s="1"/>
  <c r="AK52" i="1"/>
  <c r="AL52" i="1" s="1"/>
  <c r="EE51" i="1"/>
  <c r="EF51" i="1" s="1"/>
  <c r="DQ51" i="1"/>
  <c r="DR51" i="1" s="1"/>
  <c r="DC51" i="1"/>
  <c r="DD51" i="1" s="1"/>
  <c r="CO51" i="1"/>
  <c r="CP51" i="1" s="1"/>
  <c r="CA51" i="1"/>
  <c r="CB51" i="1" s="1"/>
  <c r="BM51" i="1"/>
  <c r="AY51" i="1"/>
  <c r="AZ51" i="1" s="1"/>
  <c r="AK51" i="1"/>
  <c r="AL51" i="1" s="1"/>
  <c r="EE50" i="1"/>
  <c r="EF50" i="1" s="1"/>
  <c r="DQ50" i="1"/>
  <c r="DR50" i="1" s="1"/>
  <c r="DC50" i="1"/>
  <c r="DD50" i="1" s="1"/>
  <c r="CO50" i="1"/>
  <c r="CP50" i="1" s="1"/>
  <c r="CA50" i="1"/>
  <c r="CB50" i="1" s="1"/>
  <c r="BM50" i="1"/>
  <c r="AY50" i="1"/>
  <c r="AZ50" i="1" s="1"/>
  <c r="AK50" i="1"/>
  <c r="AL50" i="1" s="1"/>
  <c r="EE49" i="1"/>
  <c r="EF49" i="1" s="1"/>
  <c r="DQ49" i="1"/>
  <c r="DR49" i="1" s="1"/>
  <c r="DC49" i="1"/>
  <c r="DD49" i="1" s="1"/>
  <c r="CO49" i="1"/>
  <c r="CP49" i="1" s="1"/>
  <c r="CA49" i="1"/>
  <c r="CB49" i="1" s="1"/>
  <c r="BM49" i="1"/>
  <c r="AY49" i="1"/>
  <c r="AZ49" i="1" s="1"/>
  <c r="AK49" i="1"/>
  <c r="AL49" i="1" s="1"/>
  <c r="EE48" i="1"/>
  <c r="EF48" i="1" s="1"/>
  <c r="DQ48" i="1"/>
  <c r="DR48" i="1" s="1"/>
  <c r="DC48" i="1"/>
  <c r="DD48" i="1" s="1"/>
  <c r="CO48" i="1"/>
  <c r="CP48" i="1" s="1"/>
  <c r="CA48" i="1"/>
  <c r="CB48" i="1" s="1"/>
  <c r="BM48" i="1"/>
  <c r="AY48" i="1"/>
  <c r="AZ48" i="1" s="1"/>
  <c r="AK48" i="1"/>
  <c r="AL48" i="1" s="1"/>
  <c r="EE47" i="1"/>
  <c r="EF47" i="1" s="1"/>
  <c r="DQ47" i="1"/>
  <c r="DR47" i="1" s="1"/>
  <c r="DC47" i="1"/>
  <c r="DD47" i="1" s="1"/>
  <c r="CO47" i="1"/>
  <c r="CP47" i="1" s="1"/>
  <c r="CA47" i="1"/>
  <c r="CB47" i="1" s="1"/>
  <c r="BM47" i="1"/>
  <c r="AY47" i="1"/>
  <c r="AZ47" i="1" s="1"/>
  <c r="AK47" i="1"/>
  <c r="AL47" i="1" s="1"/>
  <c r="EE46" i="1"/>
  <c r="EF46" i="1" s="1"/>
  <c r="DQ46" i="1"/>
  <c r="DR46" i="1" s="1"/>
  <c r="DC46" i="1"/>
  <c r="DD46" i="1" s="1"/>
  <c r="CO46" i="1"/>
  <c r="CP46" i="1" s="1"/>
  <c r="CA46" i="1"/>
  <c r="CB46" i="1" s="1"/>
  <c r="BM46" i="1"/>
  <c r="AY46" i="1"/>
  <c r="AZ46" i="1" s="1"/>
  <c r="AK46" i="1"/>
  <c r="AL46" i="1" s="1"/>
  <c r="EE45" i="1"/>
  <c r="EF45" i="1" s="1"/>
  <c r="DQ45" i="1"/>
  <c r="DR45" i="1" s="1"/>
  <c r="DC45" i="1"/>
  <c r="DD45" i="1" s="1"/>
  <c r="CO45" i="1"/>
  <c r="CP45" i="1" s="1"/>
  <c r="CA45" i="1"/>
  <c r="CB45" i="1" s="1"/>
  <c r="BM45" i="1"/>
  <c r="AY45" i="1"/>
  <c r="AZ45" i="1" s="1"/>
  <c r="AK45" i="1"/>
  <c r="AL45" i="1" s="1"/>
  <c r="EE43" i="1"/>
  <c r="EF43" i="1" s="1"/>
  <c r="DQ43" i="1"/>
  <c r="DR43" i="1" s="1"/>
  <c r="DC43" i="1"/>
  <c r="DD43" i="1" s="1"/>
  <c r="CO43" i="1"/>
  <c r="CP43" i="1" s="1"/>
  <c r="CA43" i="1"/>
  <c r="CB43" i="1" s="1"/>
  <c r="BM43" i="1"/>
  <c r="AY43" i="1"/>
  <c r="AZ43" i="1" s="1"/>
  <c r="AK43" i="1"/>
  <c r="AL43" i="1" s="1"/>
  <c r="EE42" i="1"/>
  <c r="EF42" i="1" s="1"/>
  <c r="DQ42" i="1"/>
  <c r="DR42" i="1" s="1"/>
  <c r="DC42" i="1"/>
  <c r="DD42" i="1" s="1"/>
  <c r="CO42" i="1"/>
  <c r="CP42" i="1" s="1"/>
  <c r="CA42" i="1"/>
  <c r="CB42" i="1" s="1"/>
  <c r="BM42" i="1"/>
  <c r="AY42" i="1"/>
  <c r="AZ42" i="1" s="1"/>
  <c r="AK42" i="1"/>
  <c r="AL42" i="1" s="1"/>
  <c r="EE41" i="1"/>
  <c r="EF41" i="1" s="1"/>
  <c r="DQ41" i="1"/>
  <c r="DR41" i="1" s="1"/>
  <c r="DC41" i="1"/>
  <c r="DD41" i="1" s="1"/>
  <c r="CO41" i="1"/>
  <c r="CP41" i="1" s="1"/>
  <c r="CA41" i="1"/>
  <c r="CB41" i="1" s="1"/>
  <c r="BM41" i="1"/>
  <c r="AY41" i="1"/>
  <c r="AZ41" i="1" s="1"/>
  <c r="AK41" i="1"/>
  <c r="AL41" i="1" s="1"/>
  <c r="EE40" i="1"/>
  <c r="EF40" i="1" s="1"/>
  <c r="DQ40" i="1"/>
  <c r="DR40" i="1" s="1"/>
  <c r="DC40" i="1"/>
  <c r="DD40" i="1" s="1"/>
  <c r="CO40" i="1"/>
  <c r="CP40" i="1" s="1"/>
  <c r="CA40" i="1"/>
  <c r="CB40" i="1" s="1"/>
  <c r="BM40" i="1"/>
  <c r="AY40" i="1"/>
  <c r="AZ40" i="1" s="1"/>
  <c r="AK40" i="1"/>
  <c r="AL40" i="1" s="1"/>
  <c r="EE39" i="1"/>
  <c r="EF39" i="1" s="1"/>
  <c r="DQ39" i="1"/>
  <c r="DR39" i="1" s="1"/>
  <c r="DC39" i="1"/>
  <c r="DD39" i="1" s="1"/>
  <c r="CO39" i="1"/>
  <c r="CP39" i="1" s="1"/>
  <c r="CA39" i="1"/>
  <c r="CB39" i="1" s="1"/>
  <c r="BM39" i="1"/>
  <c r="AY39" i="1"/>
  <c r="AZ39" i="1" s="1"/>
  <c r="AK39" i="1"/>
  <c r="AL39" i="1" s="1"/>
  <c r="EE38" i="1"/>
  <c r="EF38" i="1" s="1"/>
  <c r="DQ38" i="1"/>
  <c r="DR38" i="1" s="1"/>
  <c r="DC38" i="1"/>
  <c r="DD38" i="1" s="1"/>
  <c r="CO38" i="1"/>
  <c r="CP38" i="1" s="1"/>
  <c r="CA38" i="1"/>
  <c r="CB38" i="1" s="1"/>
  <c r="BM38" i="1"/>
  <c r="AY38" i="1"/>
  <c r="AZ38" i="1" s="1"/>
  <c r="AK38" i="1"/>
  <c r="AL38" i="1" s="1"/>
  <c r="EE37" i="1"/>
  <c r="EF37" i="1" s="1"/>
  <c r="DQ37" i="1"/>
  <c r="DR37" i="1" s="1"/>
  <c r="DC37" i="1"/>
  <c r="DD37" i="1" s="1"/>
  <c r="CO37" i="1"/>
  <c r="CP37" i="1" s="1"/>
  <c r="CA37" i="1"/>
  <c r="CB37" i="1" s="1"/>
  <c r="BM37" i="1"/>
  <c r="AY37" i="1"/>
  <c r="AZ37" i="1" s="1"/>
  <c r="AK37" i="1"/>
  <c r="AL37" i="1" s="1"/>
  <c r="EE35" i="1"/>
  <c r="EF35" i="1" s="1"/>
  <c r="DQ35" i="1"/>
  <c r="DR35" i="1" s="1"/>
  <c r="DC35" i="1"/>
  <c r="DD35" i="1" s="1"/>
  <c r="CO35" i="1"/>
  <c r="CP35" i="1" s="1"/>
  <c r="CA35" i="1"/>
  <c r="CB35" i="1" s="1"/>
  <c r="BM35" i="1"/>
  <c r="AY35" i="1"/>
  <c r="AZ35" i="1" s="1"/>
  <c r="AK35" i="1"/>
  <c r="AL35" i="1" s="1"/>
  <c r="EE34" i="1"/>
  <c r="EF34" i="1" s="1"/>
  <c r="DQ34" i="1"/>
  <c r="DR34" i="1" s="1"/>
  <c r="DC34" i="1"/>
  <c r="DD34" i="1" s="1"/>
  <c r="CO34" i="1"/>
  <c r="CP34" i="1" s="1"/>
  <c r="CA34" i="1"/>
  <c r="CB34" i="1" s="1"/>
  <c r="BM34" i="1"/>
  <c r="AY34" i="1"/>
  <c r="AZ34" i="1" s="1"/>
  <c r="AK34" i="1"/>
  <c r="AL34" i="1" s="1"/>
  <c r="EE33" i="1"/>
  <c r="EF33" i="1" s="1"/>
  <c r="DQ33" i="1"/>
  <c r="DR33" i="1" s="1"/>
  <c r="DC33" i="1"/>
  <c r="DD33" i="1" s="1"/>
  <c r="CO33" i="1"/>
  <c r="CP33" i="1" s="1"/>
  <c r="CA33" i="1"/>
  <c r="CB33" i="1" s="1"/>
  <c r="BM33" i="1"/>
  <c r="AY33" i="1"/>
  <c r="AZ33" i="1" s="1"/>
  <c r="AK33" i="1"/>
  <c r="AL33" i="1" s="1"/>
  <c r="DY31" i="1"/>
  <c r="DK31" i="1"/>
  <c r="CW31" i="1"/>
  <c r="CI31" i="1"/>
  <c r="BU31" i="1"/>
  <c r="BG31" i="1"/>
  <c r="AS31" i="1"/>
  <c r="AE31" i="1"/>
  <c r="DY30" i="1"/>
  <c r="DK30" i="1"/>
  <c r="CW30" i="1"/>
  <c r="CI30" i="1"/>
  <c r="BU30" i="1"/>
  <c r="BG30" i="1"/>
  <c r="AS30" i="1"/>
  <c r="AE30" i="1"/>
  <c r="DY29" i="1"/>
  <c r="DK29" i="1"/>
  <c r="CW29" i="1"/>
  <c r="CI29" i="1"/>
  <c r="BU29" i="1"/>
  <c r="BG29" i="1"/>
  <c r="AS29" i="1"/>
  <c r="AE29" i="1"/>
  <c r="DY28" i="1"/>
  <c r="DK28" i="1"/>
  <c r="CW28" i="1"/>
  <c r="CI28" i="1"/>
  <c r="BU28" i="1"/>
  <c r="BG28" i="1"/>
  <c r="AS28" i="1"/>
  <c r="AE28" i="1"/>
  <c r="DY27" i="1"/>
  <c r="DK27" i="1"/>
  <c r="CW27" i="1"/>
  <c r="CI27" i="1"/>
  <c r="BU27" i="1"/>
  <c r="BG27" i="1"/>
  <c r="AS27" i="1"/>
  <c r="AE27" i="1"/>
  <c r="DY26" i="1"/>
  <c r="DK26" i="1"/>
  <c r="CW26" i="1"/>
  <c r="CI26" i="1"/>
  <c r="BU26" i="1"/>
  <c r="BG26" i="1"/>
  <c r="AS26" i="1"/>
  <c r="AE26" i="1"/>
  <c r="DY25" i="1"/>
  <c r="DK25" i="1"/>
  <c r="CW25" i="1"/>
  <c r="CI25" i="1"/>
  <c r="BU25" i="1"/>
  <c r="BG25" i="1"/>
  <c r="AS25" i="1"/>
  <c r="AE25" i="1"/>
  <c r="EB24" i="1"/>
  <c r="EC24" i="1" s="1"/>
  <c r="EC26" i="1" s="1"/>
  <c r="ED5" i="1" s="1"/>
  <c r="DN24" i="1"/>
  <c r="CZ24" i="1"/>
  <c r="CL24" i="1"/>
  <c r="BX24" i="1"/>
  <c r="BJ24" i="1"/>
  <c r="AV24" i="1"/>
  <c r="AH24" i="1"/>
  <c r="EC22" i="1"/>
  <c r="DO22" i="1"/>
  <c r="DA22" i="1"/>
  <c r="CM22" i="1"/>
  <c r="BY22" i="1"/>
  <c r="BK22" i="1"/>
  <c r="AW22" i="1"/>
  <c r="AI22" i="1"/>
  <c r="EE20" i="1"/>
  <c r="DQ20" i="1"/>
  <c r="DR20" i="1" s="1"/>
  <c r="DC20" i="1"/>
  <c r="DD20" i="1" s="1"/>
  <c r="CO20" i="1"/>
  <c r="CP20" i="1" s="1"/>
  <c r="CA20" i="1"/>
  <c r="BM20" i="1"/>
  <c r="AY20" i="1"/>
  <c r="AZ20" i="1" s="1"/>
  <c r="AK20" i="1"/>
  <c r="AL20" i="1" s="1"/>
  <c r="EE18" i="1"/>
  <c r="DQ18" i="1"/>
  <c r="DR18" i="1" s="1"/>
  <c r="DC18" i="1"/>
  <c r="DD18" i="1" s="1"/>
  <c r="CO18" i="1"/>
  <c r="CP18" i="1" s="1"/>
  <c r="CA18" i="1"/>
  <c r="BM18" i="1"/>
  <c r="AY18" i="1"/>
  <c r="AZ18" i="1" s="1"/>
  <c r="AK18" i="1"/>
  <c r="AL18" i="1" s="1"/>
  <c r="DY17" i="1"/>
  <c r="DY19" i="1" s="1"/>
  <c r="EC19" i="1" s="1"/>
  <c r="EE19" i="1" s="1"/>
  <c r="DK17" i="1"/>
  <c r="DK21" i="1" s="1"/>
  <c r="DO21" i="1" s="1"/>
  <c r="CW17" i="1"/>
  <c r="CW19" i="1" s="1"/>
  <c r="DA19" i="1" s="1"/>
  <c r="DC19" i="1" s="1"/>
  <c r="DD19" i="1" s="1"/>
  <c r="CI17" i="1"/>
  <c r="CI19" i="1" s="1"/>
  <c r="CM19" i="1" s="1"/>
  <c r="CO19" i="1" s="1"/>
  <c r="CP19" i="1" s="1"/>
  <c r="BU17" i="1"/>
  <c r="BU19" i="1" s="1"/>
  <c r="BY19" i="1" s="1"/>
  <c r="CA19" i="1" s="1"/>
  <c r="BG17" i="1"/>
  <c r="BG19" i="1" s="1"/>
  <c r="BK19" i="1" s="1"/>
  <c r="BM19" i="1" s="1"/>
  <c r="AS17" i="1"/>
  <c r="AS19" i="1" s="1"/>
  <c r="AW19" i="1" s="1"/>
  <c r="AY19" i="1" s="1"/>
  <c r="AZ19" i="1" s="1"/>
  <c r="AE17" i="1"/>
  <c r="AE21" i="1" s="1"/>
  <c r="AI21" i="1" s="1"/>
  <c r="EC11" i="1"/>
  <c r="EB11" i="1"/>
  <c r="DO11" i="1"/>
  <c r="DN11" i="1"/>
  <c r="DA11" i="1"/>
  <c r="CZ11" i="1"/>
  <c r="CM11" i="1"/>
  <c r="CL11" i="1"/>
  <c r="BY11" i="1"/>
  <c r="BX11" i="1"/>
  <c r="BK11" i="1"/>
  <c r="BJ11" i="1"/>
  <c r="AW11" i="1"/>
  <c r="AV11" i="1"/>
  <c r="AI11" i="1"/>
  <c r="AH11" i="1"/>
  <c r="EC10" i="1"/>
  <c r="EB10" i="1"/>
  <c r="DO10" i="1"/>
  <c r="DN10" i="1"/>
  <c r="DA10" i="1"/>
  <c r="CZ10" i="1"/>
  <c r="CM10" i="1"/>
  <c r="CL10" i="1"/>
  <c r="BY10" i="1"/>
  <c r="BX10" i="1"/>
  <c r="BK10" i="1"/>
  <c r="BJ10" i="1"/>
  <c r="AW10" i="1"/>
  <c r="AV10" i="1"/>
  <c r="AI10" i="1"/>
  <c r="AH10" i="1"/>
  <c r="EC9" i="1"/>
  <c r="EB9" i="1"/>
  <c r="DO9" i="1"/>
  <c r="DN9" i="1"/>
  <c r="DA9" i="1"/>
  <c r="CZ9" i="1"/>
  <c r="CM9" i="1"/>
  <c r="CL9" i="1"/>
  <c r="BY9" i="1"/>
  <c r="BX9" i="1"/>
  <c r="BK9" i="1"/>
  <c r="BJ9" i="1"/>
  <c r="AW9" i="1"/>
  <c r="AV9" i="1"/>
  <c r="AI9" i="1"/>
  <c r="AH9" i="1"/>
  <c r="EC8" i="1"/>
  <c r="EB8" i="1"/>
  <c r="DO8" i="1"/>
  <c r="DN8" i="1"/>
  <c r="DA8" i="1"/>
  <c r="CZ8" i="1"/>
  <c r="CM8" i="1"/>
  <c r="CL8" i="1"/>
  <c r="BY8" i="1"/>
  <c r="BX8" i="1"/>
  <c r="BK8" i="1"/>
  <c r="BJ8" i="1"/>
  <c r="AW8" i="1"/>
  <c r="AV8" i="1"/>
  <c r="AI8" i="1"/>
  <c r="AH8" i="1"/>
  <c r="EC7" i="1"/>
  <c r="EB7" i="1"/>
  <c r="DO7" i="1"/>
  <c r="DN7" i="1"/>
  <c r="DA7" i="1"/>
  <c r="CZ7" i="1"/>
  <c r="CM7" i="1"/>
  <c r="CL7" i="1"/>
  <c r="BY7" i="1"/>
  <c r="BX7" i="1"/>
  <c r="BK7" i="1"/>
  <c r="BJ7" i="1"/>
  <c r="AW7" i="1"/>
  <c r="AV7" i="1"/>
  <c r="AI7" i="1"/>
  <c r="AH7" i="1"/>
  <c r="EC6" i="1"/>
  <c r="EB6" i="1"/>
  <c r="DO6" i="1"/>
  <c r="DN6" i="1"/>
  <c r="DA6" i="1"/>
  <c r="CZ6" i="1"/>
  <c r="CM6" i="1"/>
  <c r="CL6" i="1"/>
  <c r="BY6" i="1"/>
  <c r="BX6" i="1"/>
  <c r="BK6" i="1"/>
  <c r="BJ6" i="1"/>
  <c r="AW6" i="1"/>
  <c r="AV6" i="1"/>
  <c r="AI6" i="1"/>
  <c r="AH6" i="1"/>
  <c r="EC5" i="1"/>
  <c r="EB5" i="1"/>
  <c r="DO5" i="1"/>
  <c r="DO12" i="1" s="1"/>
  <c r="DN5" i="1"/>
  <c r="DN12" i="1" s="1"/>
  <c r="DA5" i="1"/>
  <c r="DA12" i="1" s="1"/>
  <c r="CZ5" i="1"/>
  <c r="CM5" i="1"/>
  <c r="CM12" i="1" s="1"/>
  <c r="CL5" i="1"/>
  <c r="CL12" i="1" s="1"/>
  <c r="BY5" i="1"/>
  <c r="BX5" i="1"/>
  <c r="BK5" i="1"/>
  <c r="BK12" i="1" s="1"/>
  <c r="BJ5" i="1"/>
  <c r="BJ12" i="1" s="1"/>
  <c r="AW5" i="1"/>
  <c r="AW12" i="1" s="1"/>
  <c r="AV5" i="1"/>
  <c r="AI5" i="1"/>
  <c r="AH5" i="1"/>
  <c r="AH12" i="1" s="1"/>
  <c r="C2" i="30"/>
  <c r="AL92" i="5" l="1"/>
  <c r="AL80" i="5"/>
  <c r="AL68" i="5"/>
  <c r="AL64" i="5"/>
  <c r="AL56" i="5"/>
  <c r="AL89" i="5"/>
  <c r="AL78" i="5"/>
  <c r="AL66" i="5"/>
  <c r="AM66" i="5" s="1"/>
  <c r="AL51" i="5"/>
  <c r="AL49" i="5"/>
  <c r="AL47" i="5"/>
  <c r="AL45" i="5"/>
  <c r="AL42" i="5"/>
  <c r="AL40" i="5"/>
  <c r="AL38" i="5"/>
  <c r="AM38" i="5" s="1"/>
  <c r="AL35" i="5"/>
  <c r="AM35" i="5" s="1"/>
  <c r="AL33" i="5"/>
  <c r="AL19" i="5"/>
  <c r="AL4" i="5"/>
  <c r="AL54" i="5"/>
  <c r="AM54" i="5" s="1"/>
  <c r="AL18" i="5"/>
  <c r="AI2" i="5"/>
  <c r="AL76" i="5"/>
  <c r="AM76" i="5" s="1"/>
  <c r="AL74" i="5"/>
  <c r="AL58" i="5"/>
  <c r="AL21" i="5"/>
  <c r="AL14" i="5"/>
  <c r="AG2" i="5"/>
  <c r="AL82" i="5"/>
  <c r="AL70" i="5"/>
  <c r="AL60" i="5"/>
  <c r="AM60" i="5" s="1"/>
  <c r="AL17" i="5"/>
  <c r="AM17" i="5" s="1"/>
  <c r="AL86" i="5"/>
  <c r="AL53" i="5"/>
  <c r="CP87" i="5"/>
  <c r="CP76" i="5"/>
  <c r="CQ76" i="5" s="1"/>
  <c r="CP66" i="5"/>
  <c r="CP55" i="5"/>
  <c r="CP51" i="5"/>
  <c r="CP49" i="5"/>
  <c r="CQ49" i="5" s="1"/>
  <c r="CP47" i="5"/>
  <c r="CP45" i="5"/>
  <c r="CP42" i="5"/>
  <c r="CP40" i="5"/>
  <c r="CQ40" i="5" s="1"/>
  <c r="CP38" i="5"/>
  <c r="CP35" i="5"/>
  <c r="CP33" i="5"/>
  <c r="CQ33" i="5" s="1"/>
  <c r="CP90" i="5"/>
  <c r="CQ90" i="5" s="1"/>
  <c r="CP78" i="5"/>
  <c r="CP72" i="5"/>
  <c r="CP60" i="5"/>
  <c r="CP18" i="5"/>
  <c r="CQ18" i="5" s="1"/>
  <c r="CM2" i="5"/>
  <c r="CP53" i="5"/>
  <c r="CK2" i="5"/>
  <c r="CP85" i="5"/>
  <c r="CQ85" i="5" s="1"/>
  <c r="CP54" i="5"/>
  <c r="CP17" i="5"/>
  <c r="CP82" i="5"/>
  <c r="CP70" i="5"/>
  <c r="CP58" i="5"/>
  <c r="CP21" i="5"/>
  <c r="CP14" i="5"/>
  <c r="CQ14" i="5" s="1"/>
  <c r="CS108" i="6"/>
  <c r="DR65" i="1"/>
  <c r="DR73" i="1"/>
  <c r="DR81" i="1"/>
  <c r="EF77" i="1"/>
  <c r="X82" i="4"/>
  <c r="CB82" i="4"/>
  <c r="X84" i="4"/>
  <c r="CP68" i="5"/>
  <c r="CQ68" i="5" s="1"/>
  <c r="AL72" i="5"/>
  <c r="CP80" i="5"/>
  <c r="X118" i="11"/>
  <c r="X96" i="11"/>
  <c r="X95" i="11"/>
  <c r="X24" i="11"/>
  <c r="X20" i="11"/>
  <c r="X52" i="11"/>
  <c r="X50" i="11"/>
  <c r="X48" i="11"/>
  <c r="X46" i="11"/>
  <c r="X43" i="11"/>
  <c r="X41" i="11"/>
  <c r="X39" i="11"/>
  <c r="X37" i="11"/>
  <c r="X34" i="11"/>
  <c r="X93" i="11"/>
  <c r="X90" i="11"/>
  <c r="X75" i="11"/>
  <c r="X70" i="11"/>
  <c r="X64" i="11"/>
  <c r="X59" i="11"/>
  <c r="X17" i="11"/>
  <c r="X78" i="11"/>
  <c r="X68" i="11"/>
  <c r="X66" i="11"/>
  <c r="X61" i="11"/>
  <c r="X57" i="11"/>
  <c r="X55" i="11"/>
  <c r="X102" i="11"/>
  <c r="X92" i="11"/>
  <c r="X88" i="11"/>
  <c r="Y88" i="11" s="1"/>
  <c r="X85" i="11"/>
  <c r="X84" i="11"/>
  <c r="X72" i="11"/>
  <c r="X53" i="11"/>
  <c r="X19" i="11"/>
  <c r="X4" i="11"/>
  <c r="X107" i="11"/>
  <c r="X82" i="11"/>
  <c r="Y82" i="11" s="1"/>
  <c r="X81" i="11"/>
  <c r="X65" i="11"/>
  <c r="X60" i="11"/>
  <c r="X58" i="11"/>
  <c r="X21" i="11"/>
  <c r="X18" i="11"/>
  <c r="X14" i="11"/>
  <c r="U2" i="11"/>
  <c r="X100" i="11"/>
  <c r="X77" i="11"/>
  <c r="X67" i="11"/>
  <c r="X54" i="11"/>
  <c r="X79" i="11"/>
  <c r="X45" i="11"/>
  <c r="X35" i="11"/>
  <c r="X80" i="11"/>
  <c r="Y80" i="11" s="1"/>
  <c r="X73" i="11"/>
  <c r="X51" i="11"/>
  <c r="X42" i="11"/>
  <c r="X33" i="11"/>
  <c r="X91" i="11"/>
  <c r="X89" i="11"/>
  <c r="X86" i="11"/>
  <c r="X74" i="11"/>
  <c r="Y74" i="11" s="1"/>
  <c r="X71" i="11"/>
  <c r="X104" i="11"/>
  <c r="X87" i="11"/>
  <c r="X63" i="11"/>
  <c r="S2" i="11"/>
  <c r="X76" i="11"/>
  <c r="X40" i="11"/>
  <c r="X38" i="11"/>
  <c r="Y38" i="11" s="1"/>
  <c r="X69" i="11"/>
  <c r="X49" i="11"/>
  <c r="X47" i="11"/>
  <c r="X97" i="11"/>
  <c r="X56" i="11"/>
  <c r="AW24" i="4"/>
  <c r="AW26" i="4" s="1"/>
  <c r="AX5" i="4" s="1"/>
  <c r="X49" i="4"/>
  <c r="AL34" i="5"/>
  <c r="AM34" i="5" s="1"/>
  <c r="CP34" i="5"/>
  <c r="AL43" i="5"/>
  <c r="CP43" i="5"/>
  <c r="AL52" i="5"/>
  <c r="AM52" i="5" s="1"/>
  <c r="CP52" i="5"/>
  <c r="CB118" i="11"/>
  <c r="CB79" i="11"/>
  <c r="CC79" i="11" s="1"/>
  <c r="CB76" i="11"/>
  <c r="CC76" i="11" s="1"/>
  <c r="CB73" i="11"/>
  <c r="CB53" i="11"/>
  <c r="CB20" i="11"/>
  <c r="CB19" i="11"/>
  <c r="CC19" i="11" s="1"/>
  <c r="CB4" i="11"/>
  <c r="CB96" i="11"/>
  <c r="CB95" i="11"/>
  <c r="CC95" i="11" s="1"/>
  <c r="CB68" i="11"/>
  <c r="CC68" i="11" s="1"/>
  <c r="CB64" i="11"/>
  <c r="CB52" i="11"/>
  <c r="CB50" i="11"/>
  <c r="CB48" i="11"/>
  <c r="CB46" i="11"/>
  <c r="CB43" i="11"/>
  <c r="CB41" i="11"/>
  <c r="CB39" i="11"/>
  <c r="CC39" i="11" s="1"/>
  <c r="CB37" i="11"/>
  <c r="CB34" i="11"/>
  <c r="CB109" i="11"/>
  <c r="CB108" i="11"/>
  <c r="CB89" i="11"/>
  <c r="CB86" i="11"/>
  <c r="CB75" i="11"/>
  <c r="CB70" i="11"/>
  <c r="CC70" i="11" s="1"/>
  <c r="CB60" i="11"/>
  <c r="CB58" i="11"/>
  <c r="CB21" i="11"/>
  <c r="CB17" i="11"/>
  <c r="CC17" i="11" s="1"/>
  <c r="CB14" i="11"/>
  <c r="CB93" i="11"/>
  <c r="CB90" i="11"/>
  <c r="CB78" i="11"/>
  <c r="CC78" i="11" s="1"/>
  <c r="CB72" i="11"/>
  <c r="CB66" i="11"/>
  <c r="CB63" i="11"/>
  <c r="CB61" i="11"/>
  <c r="CB56" i="11"/>
  <c r="CB54" i="11"/>
  <c r="CB106" i="11"/>
  <c r="CB104" i="11"/>
  <c r="CC104" i="11" s="1"/>
  <c r="CB101" i="11"/>
  <c r="CB100" i="11"/>
  <c r="CB87" i="11"/>
  <c r="CB77" i="11"/>
  <c r="CC77" i="11" s="1"/>
  <c r="CB74" i="11"/>
  <c r="CB65" i="11"/>
  <c r="CB59" i="11"/>
  <c r="CC59" i="11" s="1"/>
  <c r="CB18" i="11"/>
  <c r="CC18" i="11" s="1"/>
  <c r="BY2" i="11"/>
  <c r="CB97" i="11"/>
  <c r="CB84" i="11"/>
  <c r="CB82" i="11"/>
  <c r="CB98" i="11"/>
  <c r="CB67" i="11"/>
  <c r="CB45" i="11"/>
  <c r="CC45" i="11" s="1"/>
  <c r="CB35" i="11"/>
  <c r="CC35" i="11" s="1"/>
  <c r="CB88" i="11"/>
  <c r="CB85" i="11"/>
  <c r="BW2" i="11"/>
  <c r="CB51" i="11"/>
  <c r="CC51" i="11" s="1"/>
  <c r="CB42" i="11"/>
  <c r="CB33" i="11"/>
  <c r="CB107" i="11"/>
  <c r="CC107" i="11" s="1"/>
  <c r="CB102" i="11"/>
  <c r="CC102" i="11" s="1"/>
  <c r="CB92" i="11"/>
  <c r="CB91" i="11"/>
  <c r="CB80" i="11"/>
  <c r="CB57" i="11"/>
  <c r="CC57" i="11" s="1"/>
  <c r="CB24" i="11"/>
  <c r="CB81" i="11"/>
  <c r="CB103" i="11"/>
  <c r="CC103" i="11" s="1"/>
  <c r="CB40" i="11"/>
  <c r="CC40" i="11" s="1"/>
  <c r="CB69" i="11"/>
  <c r="CB38" i="11"/>
  <c r="CB49" i="11"/>
  <c r="CB47" i="11"/>
  <c r="CB55" i="11"/>
  <c r="X118" i="4"/>
  <c r="X91" i="4"/>
  <c r="X88" i="4"/>
  <c r="Y88" i="4" s="1"/>
  <c r="X75" i="4"/>
  <c r="X70" i="4"/>
  <c r="X65" i="4"/>
  <c r="X64" i="4"/>
  <c r="X53" i="4"/>
  <c r="X52" i="4"/>
  <c r="X43" i="4"/>
  <c r="Y43" i="4" s="1"/>
  <c r="X34" i="4"/>
  <c r="Y34" i="4" s="1"/>
  <c r="X19" i="4"/>
  <c r="X93" i="4"/>
  <c r="X77" i="4"/>
  <c r="X69" i="4"/>
  <c r="X68" i="4"/>
  <c r="X45" i="4"/>
  <c r="X35" i="4"/>
  <c r="X74" i="4"/>
  <c r="Y74" i="4" s="1"/>
  <c r="X63" i="4"/>
  <c r="X61" i="4"/>
  <c r="X60" i="4"/>
  <c r="X59" i="4"/>
  <c r="X46" i="4"/>
  <c r="X37" i="4"/>
  <c r="X21" i="4"/>
  <c r="X85" i="4"/>
  <c r="Y85" i="4" s="1"/>
  <c r="X76" i="4"/>
  <c r="X73" i="4"/>
  <c r="X72" i="4"/>
  <c r="X47" i="4"/>
  <c r="X38" i="4"/>
  <c r="X87" i="4"/>
  <c r="X81" i="4"/>
  <c r="X67" i="4"/>
  <c r="Y67" i="4" s="1"/>
  <c r="X50" i="4"/>
  <c r="X41" i="4"/>
  <c r="U2" i="4"/>
  <c r="X92" i="4"/>
  <c r="X80" i="4"/>
  <c r="X78" i="4"/>
  <c r="X71" i="4"/>
  <c r="X66" i="4"/>
  <c r="Y66" i="4" s="1"/>
  <c r="X54" i="4"/>
  <c r="X51" i="4"/>
  <c r="X42" i="4"/>
  <c r="X33" i="4"/>
  <c r="Y33" i="4" s="1"/>
  <c r="X24" i="4"/>
  <c r="X20" i="4"/>
  <c r="S2" i="4"/>
  <c r="CB118" i="4"/>
  <c r="CC118" i="4" s="1"/>
  <c r="CB91" i="4"/>
  <c r="CB78" i="4"/>
  <c r="CB76" i="4"/>
  <c r="CB75" i="4"/>
  <c r="CB72" i="4"/>
  <c r="CB70" i="4"/>
  <c r="CB66" i="4"/>
  <c r="CB63" i="4"/>
  <c r="CB59" i="4"/>
  <c r="CB50" i="4"/>
  <c r="CB41" i="4"/>
  <c r="CB24" i="4"/>
  <c r="CB65" i="4"/>
  <c r="CB58" i="4"/>
  <c r="CB51" i="4"/>
  <c r="CC51" i="4" s="1"/>
  <c r="CB42" i="4"/>
  <c r="CC42" i="4" s="1"/>
  <c r="CB33" i="4"/>
  <c r="CB20" i="4"/>
  <c r="CB89" i="4"/>
  <c r="CB88" i="4"/>
  <c r="CB77" i="4"/>
  <c r="CB74" i="4"/>
  <c r="CB69" i="4"/>
  <c r="CC69" i="4" s="1"/>
  <c r="CB57" i="4"/>
  <c r="CC57" i="4" s="1"/>
  <c r="CB56" i="4"/>
  <c r="CB52" i="4"/>
  <c r="CB43" i="4"/>
  <c r="CB34" i="4"/>
  <c r="CC34" i="4" s="1"/>
  <c r="CB14" i="4"/>
  <c r="BY2" i="4"/>
  <c r="CB93" i="4"/>
  <c r="CC93" i="4" s="1"/>
  <c r="CB86" i="4"/>
  <c r="CC86" i="4" s="1"/>
  <c r="CB55" i="4"/>
  <c r="CB45" i="4"/>
  <c r="CB35" i="4"/>
  <c r="CB4" i="4"/>
  <c r="BW2" i="4"/>
  <c r="CB68" i="4"/>
  <c r="CB53" i="4"/>
  <c r="CC53" i="4" s="1"/>
  <c r="CB48" i="4"/>
  <c r="CC48" i="4" s="1"/>
  <c r="CB39" i="4"/>
  <c r="CB90" i="4"/>
  <c r="CB81" i="4"/>
  <c r="CB71" i="4"/>
  <c r="CB67" i="4"/>
  <c r="CB60" i="4"/>
  <c r="CB49" i="4"/>
  <c r="CC49" i="4" s="1"/>
  <c r="CB40" i="4"/>
  <c r="CC40" i="4" s="1"/>
  <c r="CB21" i="4"/>
  <c r="CB18" i="4"/>
  <c r="CB17" i="4"/>
  <c r="EF118" i="4"/>
  <c r="EF89" i="4"/>
  <c r="EF81" i="4"/>
  <c r="EF75" i="4"/>
  <c r="EG75" i="4" s="1"/>
  <c r="EF71" i="4"/>
  <c r="EF57" i="4"/>
  <c r="EF56" i="4"/>
  <c r="EF48" i="4"/>
  <c r="EF39" i="4"/>
  <c r="EF24" i="4"/>
  <c r="EF17" i="4"/>
  <c r="EF14" i="4"/>
  <c r="EG14" i="4" s="1"/>
  <c r="EF86" i="4"/>
  <c r="EG86" i="4" s="1"/>
  <c r="EF78" i="4"/>
  <c r="EF55" i="4"/>
  <c r="EF54" i="4"/>
  <c r="EF49" i="4"/>
  <c r="EF40" i="4"/>
  <c r="EF18" i="4"/>
  <c r="EF4" i="4"/>
  <c r="EG4" i="4" s="1"/>
  <c r="EF91" i="4"/>
  <c r="EG91" i="4" s="1"/>
  <c r="EF80" i="4"/>
  <c r="EF77" i="4"/>
  <c r="EF70" i="4"/>
  <c r="EF66" i="4"/>
  <c r="EF65" i="4"/>
  <c r="EF50" i="4"/>
  <c r="EF41" i="4"/>
  <c r="EG41" i="4" s="1"/>
  <c r="EF19" i="4"/>
  <c r="EG19" i="4" s="1"/>
  <c r="EF87" i="4"/>
  <c r="EF69" i="4"/>
  <c r="EF64" i="4"/>
  <c r="EF51" i="4"/>
  <c r="EF42" i="4"/>
  <c r="EF33" i="4"/>
  <c r="EF20" i="4"/>
  <c r="EG20" i="4" s="1"/>
  <c r="EF85" i="4"/>
  <c r="EG85" i="4" s="1"/>
  <c r="EF84" i="4"/>
  <c r="EF72" i="4"/>
  <c r="EF67" i="4"/>
  <c r="EF63" i="4"/>
  <c r="EF61" i="4"/>
  <c r="EF59" i="4"/>
  <c r="EF58" i="4"/>
  <c r="EF46" i="4"/>
  <c r="EG46" i="4" s="1"/>
  <c r="EF37" i="4"/>
  <c r="EC2" i="4"/>
  <c r="EF82" i="4"/>
  <c r="EF47" i="4"/>
  <c r="EF38" i="4"/>
  <c r="EA2" i="4"/>
  <c r="EF118" i="11"/>
  <c r="EF103" i="11"/>
  <c r="EG103" i="11" s="1"/>
  <c r="EF76" i="11"/>
  <c r="EF73" i="11"/>
  <c r="EF68" i="11"/>
  <c r="EF20" i="11"/>
  <c r="EG20" i="11" s="1"/>
  <c r="EF64" i="11"/>
  <c r="EF52" i="11"/>
  <c r="EF50" i="11"/>
  <c r="EG50" i="11" s="1"/>
  <c r="EF48" i="11"/>
  <c r="EG48" i="11" s="1"/>
  <c r="EF46" i="11"/>
  <c r="EF43" i="11"/>
  <c r="EF41" i="11"/>
  <c r="EF39" i="11"/>
  <c r="EG39" i="11" s="1"/>
  <c r="EF37" i="11"/>
  <c r="EF34" i="11"/>
  <c r="EF75" i="11"/>
  <c r="EG75" i="11" s="1"/>
  <c r="EF72" i="11"/>
  <c r="EG72" i="11" s="1"/>
  <c r="EF70" i="11"/>
  <c r="EF59" i="11"/>
  <c r="EF17" i="11"/>
  <c r="EF108" i="11"/>
  <c r="EF93" i="11"/>
  <c r="EF90" i="11"/>
  <c r="EF78" i="11"/>
  <c r="EF66" i="11"/>
  <c r="EG66" i="11" s="1"/>
  <c r="EF61" i="11"/>
  <c r="EF57" i="11"/>
  <c r="EF55" i="11"/>
  <c r="EF53" i="11"/>
  <c r="EG53" i="11" s="1"/>
  <c r="EF19" i="11"/>
  <c r="EF4" i="11"/>
  <c r="EF89" i="11"/>
  <c r="EG89" i="11" s="1"/>
  <c r="EF88" i="11"/>
  <c r="EG88" i="11" s="1"/>
  <c r="EF85" i="11"/>
  <c r="EF77" i="11"/>
  <c r="EF74" i="11"/>
  <c r="EF65" i="11"/>
  <c r="EG65" i="11" s="1"/>
  <c r="EF60" i="11"/>
  <c r="EF58" i="11"/>
  <c r="EF21" i="11"/>
  <c r="EG21" i="11" s="1"/>
  <c r="EF18" i="11"/>
  <c r="EG18" i="11" s="1"/>
  <c r="EF14" i="11"/>
  <c r="EC2" i="11"/>
  <c r="EF82" i="11"/>
  <c r="EF63" i="11"/>
  <c r="EG63" i="11" s="1"/>
  <c r="EF45" i="11"/>
  <c r="EF35" i="11"/>
  <c r="EF67" i="11"/>
  <c r="EF56" i="11"/>
  <c r="EG56" i="11" s="1"/>
  <c r="EF54" i="11"/>
  <c r="EF51" i="11"/>
  <c r="EF42" i="11"/>
  <c r="EF33" i="11"/>
  <c r="EG33" i="11" s="1"/>
  <c r="EF100" i="11"/>
  <c r="EF92" i="11"/>
  <c r="EF71" i="11"/>
  <c r="EG71" i="11" s="1"/>
  <c r="EF47" i="11"/>
  <c r="EG47" i="11" s="1"/>
  <c r="EA2" i="11"/>
  <c r="EF101" i="11"/>
  <c r="EF40" i="11"/>
  <c r="EF69" i="11"/>
  <c r="EG69" i="11" s="1"/>
  <c r="EF49" i="11"/>
  <c r="EF24" i="11"/>
  <c r="EF38" i="11"/>
  <c r="EG38" i="11" s="1"/>
  <c r="EF78" i="1"/>
  <c r="EF79" i="1"/>
  <c r="EF68" i="4"/>
  <c r="EF76" i="4"/>
  <c r="X86" i="4"/>
  <c r="Y86" i="4" s="1"/>
  <c r="AL41" i="5"/>
  <c r="CP41" i="5"/>
  <c r="AL50" i="5"/>
  <c r="CP50" i="5"/>
  <c r="CQ50" i="5" s="1"/>
  <c r="M90" i="5"/>
  <c r="AW24" i="1"/>
  <c r="AW26" i="1" s="1"/>
  <c r="AX5" i="1" s="1"/>
  <c r="CP56" i="5"/>
  <c r="CP74" i="5"/>
  <c r="DR61" i="1"/>
  <c r="DR64" i="1"/>
  <c r="DR68" i="1"/>
  <c r="DR69" i="1"/>
  <c r="DR76" i="1"/>
  <c r="DR77" i="1"/>
  <c r="G12" i="4"/>
  <c r="BK12" i="4"/>
  <c r="DO12" i="4"/>
  <c r="AL60" i="4"/>
  <c r="CS95" i="4"/>
  <c r="AO97" i="4"/>
  <c r="M108" i="4"/>
  <c r="DU108" i="4"/>
  <c r="BQ110" i="4"/>
  <c r="T12" i="5"/>
  <c r="BX12" i="5"/>
  <c r="EB12" i="5"/>
  <c r="CO21" i="5"/>
  <c r="U24" i="5"/>
  <c r="CB73" i="5"/>
  <c r="EF74" i="5"/>
  <c r="CB89" i="5"/>
  <c r="DG95" i="5"/>
  <c r="BC97" i="5"/>
  <c r="AA108" i="5"/>
  <c r="AV12" i="6"/>
  <c r="CZ12" i="6"/>
  <c r="U2" i="7"/>
  <c r="CB57" i="7"/>
  <c r="X67" i="7"/>
  <c r="K35" i="8"/>
  <c r="BO35" i="8"/>
  <c r="DS35" i="8"/>
  <c r="EF76" i="1"/>
  <c r="EF80" i="1"/>
  <c r="EF81" i="1"/>
  <c r="DR72" i="1"/>
  <c r="DR80" i="1"/>
  <c r="AL91" i="4"/>
  <c r="AM91" i="4" s="1"/>
  <c r="DG95" i="4"/>
  <c r="BC97" i="4"/>
  <c r="AA108" i="4"/>
  <c r="EI108" i="4"/>
  <c r="CE110" i="4"/>
  <c r="K35" i="5"/>
  <c r="BO35" i="5"/>
  <c r="DS35" i="5"/>
  <c r="CM24" i="5"/>
  <c r="CM26" i="5" s="1"/>
  <c r="CN5" i="5" s="1"/>
  <c r="M95" i="5"/>
  <c r="DU95" i="5"/>
  <c r="BQ97" i="5"/>
  <c r="AO108" i="5"/>
  <c r="CS110" i="5"/>
  <c r="X118" i="7"/>
  <c r="X79" i="7"/>
  <c r="X72" i="7"/>
  <c r="X71" i="7"/>
  <c r="X59" i="7"/>
  <c r="X51" i="7"/>
  <c r="Y51" i="7" s="1"/>
  <c r="Z54" i="7" s="1"/>
  <c r="X46" i="7"/>
  <c r="X33" i="7"/>
  <c r="X81" i="7"/>
  <c r="X73" i="7"/>
  <c r="X64" i="7"/>
  <c r="X60" i="7"/>
  <c r="X52" i="7"/>
  <c r="X40" i="7"/>
  <c r="Y40" i="7" s="1"/>
  <c r="X34" i="7"/>
  <c r="X19" i="7"/>
  <c r="X88" i="7"/>
  <c r="X82" i="7"/>
  <c r="Y82" i="7" s="1"/>
  <c r="X65" i="7"/>
  <c r="X53" i="7"/>
  <c r="X47" i="7"/>
  <c r="X41" i="7"/>
  <c r="Y41" i="7" s="1"/>
  <c r="X92" i="7"/>
  <c r="X86" i="7"/>
  <c r="X74" i="7"/>
  <c r="X68" i="7"/>
  <c r="X66" i="7"/>
  <c r="X63" i="7"/>
  <c r="X61" i="7"/>
  <c r="X54" i="7"/>
  <c r="Y54" i="7" s="1"/>
  <c r="X48" i="7"/>
  <c r="X35" i="7"/>
  <c r="X20" i="7"/>
  <c r="X85" i="7"/>
  <c r="X70" i="7"/>
  <c r="X57" i="7"/>
  <c r="X50" i="7"/>
  <c r="Y50" i="7" s="1"/>
  <c r="X38" i="7"/>
  <c r="Y38" i="7" s="1"/>
  <c r="X18" i="7"/>
  <c r="X80" i="7"/>
  <c r="X78" i="7"/>
  <c r="X58" i="7"/>
  <c r="Y58" i="7" s="1"/>
  <c r="X45" i="7"/>
  <c r="X39" i="7"/>
  <c r="CB118" i="7"/>
  <c r="CC118" i="7" s="1"/>
  <c r="CB70" i="7"/>
  <c r="CC70" i="7" s="1"/>
  <c r="CB53" i="7"/>
  <c r="CB50" i="7"/>
  <c r="CB38" i="7"/>
  <c r="CB18" i="7"/>
  <c r="CC18" i="7" s="1"/>
  <c r="BY2" i="7"/>
  <c r="CB78" i="7"/>
  <c r="CB68" i="7"/>
  <c r="CC68" i="7" s="1"/>
  <c r="CB63" i="7"/>
  <c r="CC63" i="7" s="1"/>
  <c r="CB54" i="7"/>
  <c r="CB45" i="7"/>
  <c r="CB39" i="7"/>
  <c r="CB14" i="7"/>
  <c r="CC14" i="7" s="1"/>
  <c r="BW2" i="7"/>
  <c r="CB86" i="7"/>
  <c r="CB79" i="7"/>
  <c r="CB76" i="7"/>
  <c r="CC76" i="7" s="1"/>
  <c r="CB71" i="7"/>
  <c r="CB55" i="7"/>
  <c r="CB51" i="7"/>
  <c r="CB46" i="7"/>
  <c r="CB33" i="7"/>
  <c r="CB4" i="7"/>
  <c r="CB81" i="7"/>
  <c r="CC81" i="7" s="1"/>
  <c r="CB73" i="7"/>
  <c r="CC73" i="7" s="1"/>
  <c r="CB56" i="7"/>
  <c r="CB52" i="7"/>
  <c r="CB40" i="7"/>
  <c r="CB34" i="7"/>
  <c r="CC34" i="7" s="1"/>
  <c r="CB21" i="7"/>
  <c r="CB92" i="7"/>
  <c r="CB84" i="7"/>
  <c r="CC84" i="7" s="1"/>
  <c r="CB75" i="7"/>
  <c r="CC75" i="7" s="1"/>
  <c r="CB72" i="7"/>
  <c r="CB59" i="7"/>
  <c r="CB42" i="7"/>
  <c r="CB37" i="7"/>
  <c r="CC37" i="7" s="1"/>
  <c r="CB24" i="7"/>
  <c r="CB17" i="7"/>
  <c r="CB90" i="7"/>
  <c r="CB77" i="7"/>
  <c r="CB69" i="7"/>
  <c r="CB67" i="7"/>
  <c r="CB64" i="7"/>
  <c r="CB60" i="7"/>
  <c r="CB49" i="7"/>
  <c r="CB43" i="7"/>
  <c r="CB19" i="7"/>
  <c r="CC19" i="7" s="1"/>
  <c r="EF118" i="7"/>
  <c r="EG118" i="7" s="1"/>
  <c r="EF76" i="7"/>
  <c r="EF67" i="7"/>
  <c r="EF42" i="7"/>
  <c r="EF92" i="7"/>
  <c r="EG92" i="7" s="1"/>
  <c r="EF84" i="7"/>
  <c r="EF69" i="7"/>
  <c r="EF49" i="7"/>
  <c r="EG49" i="7" s="1"/>
  <c r="EF21" i="7"/>
  <c r="EF90" i="7"/>
  <c r="EF38" i="7"/>
  <c r="EF18" i="7"/>
  <c r="EF78" i="7"/>
  <c r="EG78" i="7" s="1"/>
  <c r="EF45" i="7"/>
  <c r="EF65" i="7"/>
  <c r="EF47" i="7"/>
  <c r="EG47" i="7" s="1"/>
  <c r="EF74" i="7"/>
  <c r="EG74" i="7" s="1"/>
  <c r="EF63" i="7"/>
  <c r="EF61" i="7"/>
  <c r="EF35" i="7"/>
  <c r="EF20" i="7"/>
  <c r="CL86" i="4"/>
  <c r="CO86" i="4" s="1"/>
  <c r="AL68" i="1"/>
  <c r="AL76" i="1"/>
  <c r="CP68" i="1"/>
  <c r="CP76" i="1"/>
  <c r="AV12" i="4"/>
  <c r="CZ12" i="4"/>
  <c r="AL56" i="4"/>
  <c r="AL84" i="4"/>
  <c r="AW12" i="5"/>
  <c r="DA12" i="5"/>
  <c r="AI24" i="5"/>
  <c r="AI26" i="5" s="1"/>
  <c r="AJ5" i="5" s="1"/>
  <c r="CB69" i="5"/>
  <c r="EF70" i="5"/>
  <c r="EF72" i="5"/>
  <c r="CB81" i="5"/>
  <c r="EF82" i="5"/>
  <c r="CB87" i="5"/>
  <c r="X89" i="5"/>
  <c r="X90" i="5"/>
  <c r="X91" i="5"/>
  <c r="X92" i="5"/>
  <c r="U12" i="6"/>
  <c r="BY12" i="6"/>
  <c r="EC12" i="6"/>
  <c r="EC2" i="7"/>
  <c r="X14" i="7"/>
  <c r="Y14" i="7" s="1"/>
  <c r="EF72" i="7"/>
  <c r="X77" i="7"/>
  <c r="CB88" i="7"/>
  <c r="DR63" i="1"/>
  <c r="AW12" i="4"/>
  <c r="DA12" i="4"/>
  <c r="CP89" i="4"/>
  <c r="F12" i="5"/>
  <c r="BJ12" i="5"/>
  <c r="DN12" i="5"/>
  <c r="X69" i="5"/>
  <c r="CB70" i="5"/>
  <c r="X81" i="5"/>
  <c r="CB82" i="5"/>
  <c r="EF84" i="5"/>
  <c r="EF85" i="5"/>
  <c r="EG85" i="5" s="1"/>
  <c r="CB88" i="5"/>
  <c r="AA97" i="5"/>
  <c r="EI97" i="5"/>
  <c r="DG108" i="5"/>
  <c r="BC110" i="5"/>
  <c r="AH12" i="6"/>
  <c r="CL12" i="6"/>
  <c r="EC24" i="6"/>
  <c r="EC26" i="6" s="1"/>
  <c r="ED5" i="6" s="1"/>
  <c r="EC4" i="6" s="1"/>
  <c r="X4" i="7"/>
  <c r="CB48" i="7"/>
  <c r="X49" i="7"/>
  <c r="CB58" i="7"/>
  <c r="CB80" i="7"/>
  <c r="X90" i="7"/>
  <c r="BC95" i="8"/>
  <c r="DR58" i="1"/>
  <c r="DR59" i="1"/>
  <c r="DR60" i="1"/>
  <c r="F12" i="4"/>
  <c r="BJ12" i="4"/>
  <c r="DN12" i="4"/>
  <c r="AL72" i="4"/>
  <c r="AL74" i="4"/>
  <c r="AL76" i="4"/>
  <c r="AM76" i="4" s="1"/>
  <c r="CE95" i="4"/>
  <c r="AA97" i="4"/>
  <c r="EI97" i="4"/>
  <c r="DG108" i="4"/>
  <c r="BC110" i="4"/>
  <c r="G12" i="5"/>
  <c r="BK12" i="5"/>
  <c r="DO12" i="5"/>
  <c r="BK24" i="5"/>
  <c r="BK26" i="5" s="1"/>
  <c r="BL5" i="5" s="1"/>
  <c r="X67" i="5"/>
  <c r="EF67" i="5"/>
  <c r="CB68" i="5"/>
  <c r="X70" i="5"/>
  <c r="X72" i="5"/>
  <c r="EF73" i="5"/>
  <c r="EG73" i="5" s="1"/>
  <c r="EF76" i="5"/>
  <c r="EG76" i="5" s="1"/>
  <c r="X79" i="5"/>
  <c r="CB79" i="5"/>
  <c r="EF79" i="5"/>
  <c r="CB80" i="5"/>
  <c r="X82" i="5"/>
  <c r="CB84" i="5"/>
  <c r="CB85" i="5"/>
  <c r="X86" i="5"/>
  <c r="Y86" i="5" s="1"/>
  <c r="X87" i="5"/>
  <c r="X88" i="5"/>
  <c r="AI12" i="6"/>
  <c r="CM12" i="6"/>
  <c r="J122" i="6"/>
  <c r="J91" i="6"/>
  <c r="J75" i="6"/>
  <c r="K75" i="6" s="1"/>
  <c r="J71" i="6"/>
  <c r="J88" i="6"/>
  <c r="J82" i="6"/>
  <c r="J80" i="6"/>
  <c r="J93" i="6"/>
  <c r="J85" i="6"/>
  <c r="J78" i="6"/>
  <c r="J76" i="6"/>
  <c r="J106" i="6"/>
  <c r="J103" i="6"/>
  <c r="J101" i="6"/>
  <c r="J98" i="6"/>
  <c r="J96" i="6"/>
  <c r="J72" i="6"/>
  <c r="J108" i="6"/>
  <c r="J107" i="6"/>
  <c r="J104" i="6"/>
  <c r="K104" i="6" s="1"/>
  <c r="J102" i="6"/>
  <c r="J100" i="6"/>
  <c r="J97" i="6"/>
  <c r="J95" i="6"/>
  <c r="J89" i="6"/>
  <c r="J86" i="6"/>
  <c r="J73" i="6"/>
  <c r="J69" i="6"/>
  <c r="BN122" i="6"/>
  <c r="BN91" i="6"/>
  <c r="BN88" i="6"/>
  <c r="BN82" i="6"/>
  <c r="BN93" i="6"/>
  <c r="BN85" i="6"/>
  <c r="BN78" i="6"/>
  <c r="BN106" i="6"/>
  <c r="BO106" i="6" s="1"/>
  <c r="BN103" i="6"/>
  <c r="BN101" i="6"/>
  <c r="BN98" i="6"/>
  <c r="BN96" i="6"/>
  <c r="BN89" i="6"/>
  <c r="BN86" i="6"/>
  <c r="BN76" i="6"/>
  <c r="BN104" i="6"/>
  <c r="BO104" i="6" s="1"/>
  <c r="BN102" i="6"/>
  <c r="BN100" i="6"/>
  <c r="BN97" i="6"/>
  <c r="BN95" i="6"/>
  <c r="BN75" i="6"/>
  <c r="BN73" i="6"/>
  <c r="BN72" i="6"/>
  <c r="BN71" i="6"/>
  <c r="BN69" i="6"/>
  <c r="BN68" i="6"/>
  <c r="DR122" i="6"/>
  <c r="DR109" i="6"/>
  <c r="DR108" i="6"/>
  <c r="DR89" i="6"/>
  <c r="DR86" i="6"/>
  <c r="DR75" i="6"/>
  <c r="DR73" i="6"/>
  <c r="DR71" i="6"/>
  <c r="DR69" i="6"/>
  <c r="DR91" i="6"/>
  <c r="DR82" i="6"/>
  <c r="DR80" i="6"/>
  <c r="DR107" i="6"/>
  <c r="DR88" i="6"/>
  <c r="DR85" i="6"/>
  <c r="DR78" i="6"/>
  <c r="DR76" i="6"/>
  <c r="DR106" i="6"/>
  <c r="DR103" i="6"/>
  <c r="DR101" i="6"/>
  <c r="DR98" i="6"/>
  <c r="DR96" i="6"/>
  <c r="DR93" i="6"/>
  <c r="DR92" i="6"/>
  <c r="DR84" i="6"/>
  <c r="DR79" i="6"/>
  <c r="DR77" i="6"/>
  <c r="DR104" i="6"/>
  <c r="DR102" i="6"/>
  <c r="DS102" i="6" s="1"/>
  <c r="DR100" i="6"/>
  <c r="DR97" i="6"/>
  <c r="DR95" i="6"/>
  <c r="S2" i="7"/>
  <c r="EF33" i="7"/>
  <c r="X43" i="7"/>
  <c r="DG87" i="6"/>
  <c r="M108" i="6"/>
  <c r="BQ110" i="6"/>
  <c r="U24" i="7"/>
  <c r="U26" i="7" s="1"/>
  <c r="V5" i="7" s="1"/>
  <c r="EC24" i="7"/>
  <c r="EC26" i="7" s="1"/>
  <c r="ED5" i="7" s="1"/>
  <c r="CE95" i="7"/>
  <c r="AA97" i="7"/>
  <c r="EI97" i="7"/>
  <c r="DG108" i="7"/>
  <c r="BC110" i="7"/>
  <c r="BK24" i="8"/>
  <c r="AL48" i="8"/>
  <c r="AL57" i="8"/>
  <c r="CP61" i="8"/>
  <c r="AL64" i="8"/>
  <c r="CP72" i="8"/>
  <c r="CP75" i="8"/>
  <c r="CP77" i="8"/>
  <c r="AL79" i="8"/>
  <c r="AM79" i="8" s="1"/>
  <c r="AL81" i="8"/>
  <c r="AL97" i="8"/>
  <c r="DG110" i="8"/>
  <c r="AG2" i="9"/>
  <c r="CM2" i="9"/>
  <c r="T12" i="9"/>
  <c r="BX12" i="9"/>
  <c r="EB12" i="9"/>
  <c r="CP14" i="9"/>
  <c r="AL24" i="9"/>
  <c r="CP24" i="9"/>
  <c r="CP59" i="9"/>
  <c r="AL64" i="9"/>
  <c r="CP68" i="9"/>
  <c r="AA97" i="9"/>
  <c r="DG106" i="6"/>
  <c r="CS95" i="7"/>
  <c r="AO97" i="7"/>
  <c r="M108" i="7"/>
  <c r="DU108" i="7"/>
  <c r="BQ110" i="7"/>
  <c r="AL122" i="8"/>
  <c r="AL102" i="8"/>
  <c r="CP107" i="8"/>
  <c r="CQ107" i="8" s="1"/>
  <c r="CP108" i="8"/>
  <c r="CP106" i="8"/>
  <c r="AL122" i="9"/>
  <c r="AL106" i="9"/>
  <c r="AL103" i="9"/>
  <c r="AL101" i="9"/>
  <c r="AL98" i="9"/>
  <c r="AL96" i="9"/>
  <c r="AM96" i="9" s="1"/>
  <c r="AL107" i="9"/>
  <c r="AL104" i="9"/>
  <c r="AL102" i="9"/>
  <c r="AL100" i="9"/>
  <c r="AL97" i="9"/>
  <c r="AL95" i="9"/>
  <c r="AL88" i="9"/>
  <c r="AL84" i="9"/>
  <c r="AL81" i="9"/>
  <c r="AL72" i="9"/>
  <c r="AL69" i="9"/>
  <c r="AL58" i="9"/>
  <c r="AL92" i="9"/>
  <c r="AL74" i="9"/>
  <c r="AL108" i="9"/>
  <c r="AL90" i="9"/>
  <c r="AM90" i="9" s="1"/>
  <c r="AL86" i="9"/>
  <c r="AL79" i="9"/>
  <c r="AL77" i="9"/>
  <c r="AL67" i="9"/>
  <c r="AL65" i="9"/>
  <c r="AL56" i="9"/>
  <c r="AL19" i="9"/>
  <c r="AM19" i="9" s="1"/>
  <c r="AL4" i="9"/>
  <c r="AM4" i="9" s="1"/>
  <c r="AL85" i="9"/>
  <c r="AL80" i="9"/>
  <c r="AL68" i="9"/>
  <c r="AL93" i="9"/>
  <c r="AL78" i="9"/>
  <c r="AL66" i="9"/>
  <c r="AL60" i="9"/>
  <c r="CP122" i="9"/>
  <c r="CP106" i="9"/>
  <c r="CP103" i="9"/>
  <c r="CP101" i="9"/>
  <c r="CP98" i="9"/>
  <c r="CP96" i="9"/>
  <c r="CP93" i="9"/>
  <c r="CP110" i="9"/>
  <c r="CP104" i="9"/>
  <c r="CQ104" i="9" s="1"/>
  <c r="CP102" i="9"/>
  <c r="CP100" i="9"/>
  <c r="CP97" i="9"/>
  <c r="CP95" i="9"/>
  <c r="CP88" i="9"/>
  <c r="CP84" i="9"/>
  <c r="CP81" i="9"/>
  <c r="CQ81" i="9" s="1"/>
  <c r="CP69" i="9"/>
  <c r="CP63" i="9"/>
  <c r="CP54" i="9"/>
  <c r="CP21" i="9"/>
  <c r="CP76" i="9"/>
  <c r="CP74" i="9"/>
  <c r="CP64" i="9"/>
  <c r="CP92" i="9"/>
  <c r="CQ92" i="9" s="1"/>
  <c r="CP90" i="9"/>
  <c r="CP79" i="9"/>
  <c r="CP77" i="9"/>
  <c r="CP67" i="9"/>
  <c r="CP65" i="9"/>
  <c r="CQ65" i="9" s="1"/>
  <c r="CP60" i="9"/>
  <c r="CP89" i="9"/>
  <c r="CP85" i="9"/>
  <c r="CP107" i="9"/>
  <c r="CQ107" i="9" s="1"/>
  <c r="CP86" i="9"/>
  <c r="CP78" i="9"/>
  <c r="CP66" i="9"/>
  <c r="CP56" i="9"/>
  <c r="CP19" i="9"/>
  <c r="CP4" i="9"/>
  <c r="CQ4" i="9" s="1"/>
  <c r="AI12" i="7"/>
  <c r="CM12" i="7"/>
  <c r="AI24" i="7"/>
  <c r="EI90" i="7"/>
  <c r="CP50" i="8"/>
  <c r="AL52" i="8"/>
  <c r="CP54" i="8"/>
  <c r="CP58" i="8"/>
  <c r="AL60" i="8"/>
  <c r="AL63" i="8"/>
  <c r="AM63" i="8" s="1"/>
  <c r="CP65" i="8"/>
  <c r="AL67" i="8"/>
  <c r="AL70" i="8"/>
  <c r="AL71" i="8"/>
  <c r="AL73" i="8"/>
  <c r="AL76" i="8"/>
  <c r="CP80" i="8"/>
  <c r="CP87" i="8"/>
  <c r="AL90" i="8"/>
  <c r="CP100" i="8"/>
  <c r="CP103" i="8"/>
  <c r="DQ21" i="9"/>
  <c r="AL53" i="9"/>
  <c r="AL63" i="9"/>
  <c r="AL73" i="9"/>
  <c r="AM73" i="9" s="1"/>
  <c r="CP73" i="9"/>
  <c r="CQ73" i="9" s="1"/>
  <c r="AL76" i="9"/>
  <c r="CP80" i="9"/>
  <c r="BC95" i="6"/>
  <c r="DG95" i="6"/>
  <c r="BC97" i="6"/>
  <c r="DG97" i="6"/>
  <c r="AO110" i="6"/>
  <c r="DU110" i="6"/>
  <c r="CB111" i="6"/>
  <c r="AV12" i="7"/>
  <c r="CZ12" i="7"/>
  <c r="DO24" i="7"/>
  <c r="AV12" i="8"/>
  <c r="CZ12" i="8"/>
  <c r="AW24" i="8"/>
  <c r="AW26" i="8" s="1"/>
  <c r="AX5" i="8" s="1"/>
  <c r="AW4" i="8" s="1"/>
  <c r="CP49" i="8"/>
  <c r="AL51" i="8"/>
  <c r="CP59" i="8"/>
  <c r="AL66" i="8"/>
  <c r="AL69" i="8"/>
  <c r="CP82" i="8"/>
  <c r="CP84" i="8"/>
  <c r="CP85" i="8"/>
  <c r="AL86" i="8"/>
  <c r="AM86" i="8" s="1"/>
  <c r="CP88" i="8"/>
  <c r="DU90" i="8"/>
  <c r="CS97" i="8"/>
  <c r="CP98" i="8"/>
  <c r="AL101" i="8"/>
  <c r="J122" i="8"/>
  <c r="J104" i="8"/>
  <c r="DR106" i="8"/>
  <c r="DS106" i="8" s="1"/>
  <c r="DR102" i="8"/>
  <c r="AW12" i="9"/>
  <c r="DA12" i="9"/>
  <c r="AL18" i="9"/>
  <c r="AM18" i="9" s="1"/>
  <c r="CP18" i="9"/>
  <c r="AL54" i="9"/>
  <c r="AL59" i="9"/>
  <c r="AM59" i="9" s="1"/>
  <c r="AL82" i="9"/>
  <c r="CE95" i="9"/>
  <c r="CP108" i="9"/>
  <c r="AW12" i="7"/>
  <c r="DA12" i="7"/>
  <c r="CL89" i="7"/>
  <c r="CO89" i="7" s="1"/>
  <c r="AM37" i="8"/>
  <c r="CQ34" i="8"/>
  <c r="AW12" i="8"/>
  <c r="DA12" i="8"/>
  <c r="CP48" i="8"/>
  <c r="AL50" i="8"/>
  <c r="AL53" i="8"/>
  <c r="CP60" i="8"/>
  <c r="AL65" i="8"/>
  <c r="AL72" i="8"/>
  <c r="CP76" i="8"/>
  <c r="CP79" i="8"/>
  <c r="CP81" i="8"/>
  <c r="AL87" i="8"/>
  <c r="AL88" i="8"/>
  <c r="CP89" i="8"/>
  <c r="CP97" i="8"/>
  <c r="AL100" i="8"/>
  <c r="AM100" i="8" s="1"/>
  <c r="AL34" i="9"/>
  <c r="AM34" i="9" s="1"/>
  <c r="CP34" i="9"/>
  <c r="AL37" i="9"/>
  <c r="CP37" i="9"/>
  <c r="AL39" i="9"/>
  <c r="CP39" i="9"/>
  <c r="AL41" i="9"/>
  <c r="CP41" i="9"/>
  <c r="CQ41" i="9" s="1"/>
  <c r="AL43" i="9"/>
  <c r="AM43" i="9" s="1"/>
  <c r="CP43" i="9"/>
  <c r="AL46" i="9"/>
  <c r="CP46" i="9"/>
  <c r="AL48" i="9"/>
  <c r="CP48" i="9"/>
  <c r="AL50" i="9"/>
  <c r="CP50" i="9"/>
  <c r="CQ50" i="9" s="1"/>
  <c r="AL52" i="9"/>
  <c r="AM52" i="9" s="1"/>
  <c r="CP52" i="9"/>
  <c r="CP53" i="9"/>
  <c r="AL55" i="9"/>
  <c r="CP57" i="9"/>
  <c r="CP58" i="9"/>
  <c r="AL87" i="9"/>
  <c r="CP87" i="9"/>
  <c r="CQ87" i="9" s="1"/>
  <c r="CS97" i="9"/>
  <c r="AV86" i="6"/>
  <c r="AY86" i="6" s="1"/>
  <c r="AV89" i="6"/>
  <c r="AY89" i="6" s="1"/>
  <c r="M95" i="6"/>
  <c r="BQ95" i="6"/>
  <c r="DU95" i="6"/>
  <c r="M97" i="6"/>
  <c r="BQ97" i="6"/>
  <c r="DU97" i="6"/>
  <c r="F12" i="7"/>
  <c r="BJ12" i="7"/>
  <c r="DN12" i="7"/>
  <c r="F12" i="8"/>
  <c r="BJ12" i="8"/>
  <c r="DN12" i="8"/>
  <c r="AL42" i="8"/>
  <c r="CP42" i="8"/>
  <c r="CQ42" i="8" s="1"/>
  <c r="CP47" i="8"/>
  <c r="AL49" i="8"/>
  <c r="CP55" i="8"/>
  <c r="AL56" i="8"/>
  <c r="CP63" i="8"/>
  <c r="AL68" i="8"/>
  <c r="CP78" i="8"/>
  <c r="AL82" i="8"/>
  <c r="AM82" i="8" s="1"/>
  <c r="AL84" i="8"/>
  <c r="AL85" i="8"/>
  <c r="CP86" i="8"/>
  <c r="CP96" i="8"/>
  <c r="AL98" i="8"/>
  <c r="AL103" i="8"/>
  <c r="AO108" i="8"/>
  <c r="G12" i="9"/>
  <c r="BK12" i="9"/>
  <c r="DO12" i="9"/>
  <c r="AL61" i="9"/>
  <c r="CP61" i="9"/>
  <c r="CP72" i="9"/>
  <c r="AL75" i="9"/>
  <c r="CP75" i="9"/>
  <c r="AL91" i="9"/>
  <c r="AM91" i="9" s="1"/>
  <c r="CP91" i="9"/>
  <c r="X118" i="9"/>
  <c r="X107" i="9"/>
  <c r="X104" i="9"/>
  <c r="X102" i="9"/>
  <c r="X100" i="9"/>
  <c r="X106" i="9"/>
  <c r="X103" i="9"/>
  <c r="Y103" i="9" s="1"/>
  <c r="X101" i="9"/>
  <c r="CB118" i="9"/>
  <c r="CB110" i="9"/>
  <c r="CB109" i="9"/>
  <c r="CB104" i="9"/>
  <c r="CB102" i="9"/>
  <c r="CB100" i="9"/>
  <c r="CB106" i="9"/>
  <c r="CB103" i="9"/>
  <c r="CB101" i="9"/>
  <c r="EF118" i="9"/>
  <c r="EF104" i="9"/>
  <c r="EF102" i="9"/>
  <c r="EF100" i="9"/>
  <c r="EF111" i="9"/>
  <c r="EF106" i="9"/>
  <c r="EF103" i="9"/>
  <c r="EF101" i="9"/>
  <c r="EF98" i="9"/>
  <c r="X118" i="12"/>
  <c r="X108" i="12"/>
  <c r="X85" i="12"/>
  <c r="X72" i="12"/>
  <c r="Y72" i="12" s="1"/>
  <c r="X67" i="12"/>
  <c r="Y67" i="12" s="1"/>
  <c r="X109" i="12"/>
  <c r="X90" i="12"/>
  <c r="X74" i="12"/>
  <c r="X87" i="12"/>
  <c r="X81" i="12"/>
  <c r="X77" i="12"/>
  <c r="X63" i="12"/>
  <c r="Y63" i="12" s="1"/>
  <c r="X92" i="12"/>
  <c r="Y92" i="12" s="1"/>
  <c r="X89" i="12"/>
  <c r="X84" i="12"/>
  <c r="X79" i="12"/>
  <c r="X66" i="12"/>
  <c r="Y66" i="12" s="1"/>
  <c r="X91" i="12"/>
  <c r="X86" i="12"/>
  <c r="X82" i="12"/>
  <c r="Y82" i="12" s="1"/>
  <c r="X80" i="12"/>
  <c r="Y80" i="12" s="1"/>
  <c r="X76" i="12"/>
  <c r="X71" i="12"/>
  <c r="X75" i="12"/>
  <c r="X64" i="12"/>
  <c r="Y64" i="12" s="1"/>
  <c r="X61" i="12"/>
  <c r="X58" i="12"/>
  <c r="X52" i="12"/>
  <c r="Y52" i="12" s="1"/>
  <c r="X50" i="12"/>
  <c r="X48" i="12"/>
  <c r="X46" i="12"/>
  <c r="X43" i="12"/>
  <c r="X41" i="12"/>
  <c r="X39" i="12"/>
  <c r="X37" i="12"/>
  <c r="X34" i="12"/>
  <c r="X88" i="12"/>
  <c r="Y88" i="12" s="1"/>
  <c r="X69" i="12"/>
  <c r="X17" i="12"/>
  <c r="X65" i="12"/>
  <c r="X60" i="12"/>
  <c r="Y60" i="12" s="1"/>
  <c r="X57" i="12"/>
  <c r="X55" i="12"/>
  <c r="X73" i="12"/>
  <c r="Y73" i="12" s="1"/>
  <c r="X68" i="12"/>
  <c r="Y68" i="12" s="1"/>
  <c r="X53" i="12"/>
  <c r="X19" i="12"/>
  <c r="X4" i="12"/>
  <c r="X51" i="12"/>
  <c r="X49" i="12"/>
  <c r="X47" i="12"/>
  <c r="X45" i="12"/>
  <c r="Y45" i="12" s="1"/>
  <c r="X42" i="12"/>
  <c r="X40" i="12"/>
  <c r="X38" i="12"/>
  <c r="X35" i="12"/>
  <c r="X33" i="12"/>
  <c r="X78" i="12"/>
  <c r="S2" i="12"/>
  <c r="CB118" i="12"/>
  <c r="CB108" i="12"/>
  <c r="CC108" i="12" s="1"/>
  <c r="CB85" i="12"/>
  <c r="CB90" i="12"/>
  <c r="CB87" i="12"/>
  <c r="CB74" i="12"/>
  <c r="CB86" i="12"/>
  <c r="CB81" i="12"/>
  <c r="CB80" i="12"/>
  <c r="CB77" i="12"/>
  <c r="CC77" i="12" s="1"/>
  <c r="CB76" i="12"/>
  <c r="CB56" i="12"/>
  <c r="CB109" i="12"/>
  <c r="CB92" i="12"/>
  <c r="CC92" i="12" s="1"/>
  <c r="CB84" i="12"/>
  <c r="CB79" i="12"/>
  <c r="CB110" i="12"/>
  <c r="CC110" i="12" s="1"/>
  <c r="CB72" i="12"/>
  <c r="CC72" i="12" s="1"/>
  <c r="CB66" i="12"/>
  <c r="CB59" i="12"/>
  <c r="CB91" i="12"/>
  <c r="CB82" i="12"/>
  <c r="CC82" i="12" s="1"/>
  <c r="CB71" i="12"/>
  <c r="CB63" i="12"/>
  <c r="CB68" i="12"/>
  <c r="CB61" i="12"/>
  <c r="CC61" i="12" s="1"/>
  <c r="CD61" i="12" s="1"/>
  <c r="CB52" i="12"/>
  <c r="CB50" i="12"/>
  <c r="CB48" i="12"/>
  <c r="CB46" i="12"/>
  <c r="CB43" i="12"/>
  <c r="CB41" i="12"/>
  <c r="CB39" i="12"/>
  <c r="CC39" i="12" s="1"/>
  <c r="CB37" i="12"/>
  <c r="CC37" i="12" s="1"/>
  <c r="CB34" i="12"/>
  <c r="CB75" i="12"/>
  <c r="CB67" i="12"/>
  <c r="CB21" i="12"/>
  <c r="CB17" i="12"/>
  <c r="CB14" i="12"/>
  <c r="CB88" i="12"/>
  <c r="CC88" i="12" s="1"/>
  <c r="CB69" i="12"/>
  <c r="CC69" i="12" s="1"/>
  <c r="CB65" i="12"/>
  <c r="CB54" i="12"/>
  <c r="CB73" i="12"/>
  <c r="CB51" i="12"/>
  <c r="CC51" i="12" s="1"/>
  <c r="CB49" i="12"/>
  <c r="CB47" i="12"/>
  <c r="CB45" i="12"/>
  <c r="CC45" i="12" s="1"/>
  <c r="CD45" i="12" s="1"/>
  <c r="CB42" i="12"/>
  <c r="CC42" i="12" s="1"/>
  <c r="CB40" i="12"/>
  <c r="CB38" i="12"/>
  <c r="CB35" i="12"/>
  <c r="CB33" i="12"/>
  <c r="CC33" i="12" s="1"/>
  <c r="CB78" i="12"/>
  <c r="CB55" i="12"/>
  <c r="CB24" i="12"/>
  <c r="BW2" i="12"/>
  <c r="EF118" i="12"/>
  <c r="EF85" i="12"/>
  <c r="EF72" i="12"/>
  <c r="EF59" i="12"/>
  <c r="EF90" i="12"/>
  <c r="EF87" i="12"/>
  <c r="EF74" i="12"/>
  <c r="EF81" i="12"/>
  <c r="EG81" i="12" s="1"/>
  <c r="EF77" i="12"/>
  <c r="EF63" i="12"/>
  <c r="EF109" i="12"/>
  <c r="EF84" i="12"/>
  <c r="EF79" i="12"/>
  <c r="EF107" i="12"/>
  <c r="EF92" i="12"/>
  <c r="EG92" i="12" s="1"/>
  <c r="EF89" i="12"/>
  <c r="EG89" i="12" s="1"/>
  <c r="EF75" i="12"/>
  <c r="EF66" i="12"/>
  <c r="EF86" i="12"/>
  <c r="EF82" i="12"/>
  <c r="EF80" i="12"/>
  <c r="EF76" i="12"/>
  <c r="EF71" i="12"/>
  <c r="EG71" i="12" s="1"/>
  <c r="EF56" i="12"/>
  <c r="EG56" i="12" s="1"/>
  <c r="EF61" i="12"/>
  <c r="EF52" i="12"/>
  <c r="EF50" i="12"/>
  <c r="EF48" i="12"/>
  <c r="EF46" i="12"/>
  <c r="EF43" i="12"/>
  <c r="EF41" i="12"/>
  <c r="EF39" i="12"/>
  <c r="EG39" i="12" s="1"/>
  <c r="EF37" i="12"/>
  <c r="EF34" i="12"/>
  <c r="EF67" i="12"/>
  <c r="EF17" i="12"/>
  <c r="EF65" i="12"/>
  <c r="EF58" i="12"/>
  <c r="EF55" i="12"/>
  <c r="EG55" i="12" s="1"/>
  <c r="EF88" i="12"/>
  <c r="EG88" i="12" s="1"/>
  <c r="EF69" i="12"/>
  <c r="EF53" i="12"/>
  <c r="EF19" i="12"/>
  <c r="EF4" i="12"/>
  <c r="EF60" i="12"/>
  <c r="EF57" i="12"/>
  <c r="EF51" i="12"/>
  <c r="EG51" i="12" s="1"/>
  <c r="EF49" i="12"/>
  <c r="EG49" i="12" s="1"/>
  <c r="EF47" i="12"/>
  <c r="EF45" i="12"/>
  <c r="EF42" i="12"/>
  <c r="EF40" i="12"/>
  <c r="EF38" i="12"/>
  <c r="EF35" i="12"/>
  <c r="EF33" i="12"/>
  <c r="EF78" i="12"/>
  <c r="EG78" i="12" s="1"/>
  <c r="EF64" i="12"/>
  <c r="EF24" i="12"/>
  <c r="EA2" i="12"/>
  <c r="J122" i="11"/>
  <c r="K122" i="11" s="1"/>
  <c r="J18" i="11"/>
  <c r="G2" i="11"/>
  <c r="J79" i="11"/>
  <c r="K79" i="11" s="1"/>
  <c r="J67" i="11"/>
  <c r="J58" i="11"/>
  <c r="E2" i="11"/>
  <c r="J54" i="11"/>
  <c r="J24" i="11"/>
  <c r="J20" i="11"/>
  <c r="J52" i="11"/>
  <c r="J50" i="11"/>
  <c r="J48" i="11"/>
  <c r="K48" i="11" s="1"/>
  <c r="J46" i="11"/>
  <c r="J43" i="11"/>
  <c r="J41" i="11"/>
  <c r="J39" i="11"/>
  <c r="K39" i="11" s="1"/>
  <c r="J37" i="11"/>
  <c r="J34" i="11"/>
  <c r="J90" i="11"/>
  <c r="K90" i="11" s="1"/>
  <c r="J75" i="11"/>
  <c r="K75" i="11" s="1"/>
  <c r="J17" i="11"/>
  <c r="J88" i="11"/>
  <c r="J19" i="11"/>
  <c r="J47" i="11"/>
  <c r="J38" i="11"/>
  <c r="J14" i="11"/>
  <c r="J53" i="11"/>
  <c r="K53" i="11" s="1"/>
  <c r="J45" i="11"/>
  <c r="K45" i="11" s="1"/>
  <c r="J35" i="11"/>
  <c r="J21" i="11"/>
  <c r="J4" i="11"/>
  <c r="BN122" i="11"/>
  <c r="BN65" i="11"/>
  <c r="BN18" i="11"/>
  <c r="BK2" i="11"/>
  <c r="BN97" i="11"/>
  <c r="BO97" i="11" s="1"/>
  <c r="BN71" i="11"/>
  <c r="BN67" i="11"/>
  <c r="BN59" i="11"/>
  <c r="BN19" i="11"/>
  <c r="BN4" i="11"/>
  <c r="BI2" i="11"/>
  <c r="BN57" i="11"/>
  <c r="BO57" i="11" s="1"/>
  <c r="BN55" i="11"/>
  <c r="BN24" i="11"/>
  <c r="BN20" i="11"/>
  <c r="BN64" i="11"/>
  <c r="BN53" i="11"/>
  <c r="BN52" i="11"/>
  <c r="BN50" i="11"/>
  <c r="BN48" i="11"/>
  <c r="BO48" i="11" s="1"/>
  <c r="BN46" i="11"/>
  <c r="BO46" i="11" s="1"/>
  <c r="BN43" i="11"/>
  <c r="BN41" i="11"/>
  <c r="BN39" i="11"/>
  <c r="BN37" i="11"/>
  <c r="BN34" i="11"/>
  <c r="BN21" i="11"/>
  <c r="BN14" i="11"/>
  <c r="BO14" i="11" s="1"/>
  <c r="BN75" i="11"/>
  <c r="BO75" i="11" s="1"/>
  <c r="BN70" i="11"/>
  <c r="BN68" i="11"/>
  <c r="BN17" i="11"/>
  <c r="BN63" i="11"/>
  <c r="BN56" i="11"/>
  <c r="BN54" i="11"/>
  <c r="BN47" i="11"/>
  <c r="BO47" i="11" s="1"/>
  <c r="BN38" i="11"/>
  <c r="BN61" i="11"/>
  <c r="BN66" i="11"/>
  <c r="BN45" i="11"/>
  <c r="BN35" i="11"/>
  <c r="BN78" i="11"/>
  <c r="BN72" i="11"/>
  <c r="BN60" i="11"/>
  <c r="BO60" i="11" s="1"/>
  <c r="BN58" i="11"/>
  <c r="DR122" i="11"/>
  <c r="DR104" i="11"/>
  <c r="DR102" i="11"/>
  <c r="DR88" i="11"/>
  <c r="DR86" i="11"/>
  <c r="DR85" i="11"/>
  <c r="DR84" i="11"/>
  <c r="DS84" i="11" s="1"/>
  <c r="DR77" i="11"/>
  <c r="DS77" i="11" s="1"/>
  <c r="DR74" i="11"/>
  <c r="DR65" i="11"/>
  <c r="DR18" i="11"/>
  <c r="DO2" i="11"/>
  <c r="DR100" i="11"/>
  <c r="DR98" i="11"/>
  <c r="DR97" i="11"/>
  <c r="DR91" i="11"/>
  <c r="DS91" i="11" s="1"/>
  <c r="DR87" i="11"/>
  <c r="DR82" i="11"/>
  <c r="DR71" i="11"/>
  <c r="DR67" i="11"/>
  <c r="DR60" i="11"/>
  <c r="DR58" i="11"/>
  <c r="DR24" i="11"/>
  <c r="DS24" i="11" s="1"/>
  <c r="DM2" i="11"/>
  <c r="DR81" i="11"/>
  <c r="DR80" i="11"/>
  <c r="DR76" i="11"/>
  <c r="DR73" i="11"/>
  <c r="DS73" i="11" s="1"/>
  <c r="DR68" i="11"/>
  <c r="DR63" i="11"/>
  <c r="DR56" i="11"/>
  <c r="DR54" i="11"/>
  <c r="DS54" i="11" s="1"/>
  <c r="DR20" i="11"/>
  <c r="DR96" i="11"/>
  <c r="DR79" i="11"/>
  <c r="DR64" i="11"/>
  <c r="DR52" i="11"/>
  <c r="DR50" i="11"/>
  <c r="DR48" i="11"/>
  <c r="DR46" i="11"/>
  <c r="DS46" i="11" s="1"/>
  <c r="DR43" i="11"/>
  <c r="DR41" i="11"/>
  <c r="DR39" i="11"/>
  <c r="DR37" i="11"/>
  <c r="DR34" i="11"/>
  <c r="DR95" i="11"/>
  <c r="DR75" i="11"/>
  <c r="DS75" i="11" s="1"/>
  <c r="DR70" i="11"/>
  <c r="DS70" i="11" s="1"/>
  <c r="DR17" i="11"/>
  <c r="DR57" i="11"/>
  <c r="DR55" i="11"/>
  <c r="DR90" i="11"/>
  <c r="DR47" i="11"/>
  <c r="DR38" i="11"/>
  <c r="DR108" i="11"/>
  <c r="DS108" i="11" s="1"/>
  <c r="DR61" i="11"/>
  <c r="DS61" i="11" s="1"/>
  <c r="DT61" i="11" s="1"/>
  <c r="DR45" i="11"/>
  <c r="DR35" i="11"/>
  <c r="DR19" i="11"/>
  <c r="DR66" i="11"/>
  <c r="DS66" i="11" s="1"/>
  <c r="DR59" i="11"/>
  <c r="DR93" i="11"/>
  <c r="DR92" i="11"/>
  <c r="DS92" i="11" s="1"/>
  <c r="DR53" i="11"/>
  <c r="DS53" i="11" s="1"/>
  <c r="BC108" i="8"/>
  <c r="S2" i="9"/>
  <c r="BW2" i="9"/>
  <c r="EA2" i="9"/>
  <c r="DC21" i="9"/>
  <c r="AZ53" i="9"/>
  <c r="BN54" i="9"/>
  <c r="BO54" i="9" s="1"/>
  <c r="CB55" i="9"/>
  <c r="CC55" i="9" s="1"/>
  <c r="DD57" i="9"/>
  <c r="J58" i="9"/>
  <c r="DR58" i="9"/>
  <c r="X59" i="9"/>
  <c r="EF59" i="9"/>
  <c r="DD64" i="9"/>
  <c r="J65" i="9"/>
  <c r="BN65" i="9"/>
  <c r="BO65" i="9" s="1"/>
  <c r="DR65" i="9"/>
  <c r="J67" i="9"/>
  <c r="BN67" i="9"/>
  <c r="DR67" i="9"/>
  <c r="X68" i="9"/>
  <c r="EF68" i="9"/>
  <c r="AZ69" i="9"/>
  <c r="BA69" i="9" s="1"/>
  <c r="DD69" i="9"/>
  <c r="DE69" i="9" s="1"/>
  <c r="X70" i="9"/>
  <c r="CB70" i="9"/>
  <c r="EF70" i="9"/>
  <c r="J72" i="9"/>
  <c r="DR72" i="9"/>
  <c r="EF75" i="9"/>
  <c r="DD76" i="9"/>
  <c r="DE76" i="9" s="1"/>
  <c r="J77" i="9"/>
  <c r="K77" i="9" s="1"/>
  <c r="BN77" i="9"/>
  <c r="DR77" i="9"/>
  <c r="J79" i="9"/>
  <c r="BN79" i="9"/>
  <c r="DR79" i="9"/>
  <c r="X80" i="9"/>
  <c r="EF80" i="9"/>
  <c r="AZ81" i="9"/>
  <c r="BA81" i="9" s="1"/>
  <c r="DD81" i="9"/>
  <c r="X82" i="9"/>
  <c r="CB82" i="9"/>
  <c r="EF82" i="9"/>
  <c r="AZ84" i="9"/>
  <c r="DD84" i="9"/>
  <c r="EF87" i="9"/>
  <c r="EG87" i="9" s="1"/>
  <c r="AZ88" i="9"/>
  <c r="AZ89" i="9"/>
  <c r="J90" i="9"/>
  <c r="BN90" i="9"/>
  <c r="DR92" i="9"/>
  <c r="EI95" i="9"/>
  <c r="EF96" i="9"/>
  <c r="CE97" i="9"/>
  <c r="CB98" i="9"/>
  <c r="CC98" i="9" s="1"/>
  <c r="J108" i="9"/>
  <c r="CB108" i="9"/>
  <c r="J109" i="9"/>
  <c r="EC2" i="12"/>
  <c r="X21" i="12"/>
  <c r="Y21" i="12" s="1"/>
  <c r="X56" i="12"/>
  <c r="J33" i="11"/>
  <c r="K33" i="11" s="1"/>
  <c r="J51" i="11"/>
  <c r="K51" i="11" s="1"/>
  <c r="L54" i="11" s="1"/>
  <c r="X72" i="9"/>
  <c r="EF72" i="9"/>
  <c r="X74" i="9"/>
  <c r="CB74" i="9"/>
  <c r="EF74" i="9"/>
  <c r="X86" i="9"/>
  <c r="EF86" i="9"/>
  <c r="EF90" i="9"/>
  <c r="X92" i="9"/>
  <c r="M95" i="9"/>
  <c r="CB95" i="9"/>
  <c r="X97" i="9"/>
  <c r="DG97" i="9"/>
  <c r="AZ118" i="9"/>
  <c r="AZ106" i="9"/>
  <c r="BA106" i="9" s="1"/>
  <c r="AZ103" i="9"/>
  <c r="BA103" i="9" s="1"/>
  <c r="AZ101" i="9"/>
  <c r="AZ111" i="9"/>
  <c r="AZ109" i="9"/>
  <c r="AZ104" i="9"/>
  <c r="AZ102" i="9"/>
  <c r="AZ100" i="9"/>
  <c r="DD118" i="9"/>
  <c r="DD106" i="9"/>
  <c r="DD103" i="9"/>
  <c r="DD101" i="9"/>
  <c r="DD98" i="9"/>
  <c r="DD110" i="9"/>
  <c r="DD104" i="9"/>
  <c r="DD102" i="9"/>
  <c r="DD100" i="9"/>
  <c r="BC84" i="10"/>
  <c r="CB53" i="12"/>
  <c r="DR4" i="11"/>
  <c r="BN42" i="11"/>
  <c r="AO110" i="8"/>
  <c r="DD53" i="9"/>
  <c r="J54" i="9"/>
  <c r="DR54" i="9"/>
  <c r="X55" i="9"/>
  <c r="Y55" i="9" s="1"/>
  <c r="EF55" i="9"/>
  <c r="AZ57" i="9"/>
  <c r="BN58" i="9"/>
  <c r="CB59" i="9"/>
  <c r="AZ63" i="9"/>
  <c r="DR63" i="9"/>
  <c r="AZ64" i="9"/>
  <c r="BA64" i="9" s="1"/>
  <c r="J66" i="9"/>
  <c r="BN66" i="9"/>
  <c r="DR66" i="9"/>
  <c r="CB68" i="9"/>
  <c r="X69" i="9"/>
  <c r="CB69" i="9"/>
  <c r="EF69" i="9"/>
  <c r="AZ70" i="9"/>
  <c r="BA70" i="9" s="1"/>
  <c r="DD70" i="9"/>
  <c r="BN72" i="9"/>
  <c r="DD75" i="9"/>
  <c r="AZ76" i="9"/>
  <c r="J78" i="9"/>
  <c r="DR78" i="9"/>
  <c r="CB80" i="9"/>
  <c r="X81" i="9"/>
  <c r="CB81" i="9"/>
  <c r="CC81" i="9" s="1"/>
  <c r="EF81" i="9"/>
  <c r="AZ82" i="9"/>
  <c r="DD82" i="9"/>
  <c r="X84" i="9"/>
  <c r="CB84" i="9"/>
  <c r="F89" i="9"/>
  <c r="I89" i="9" s="1"/>
  <c r="DD87" i="9"/>
  <c r="DE87" i="9" s="1"/>
  <c r="X88" i="9"/>
  <c r="CB88" i="9"/>
  <c r="EF88" i="9"/>
  <c r="DD89" i="9"/>
  <c r="CB93" i="9"/>
  <c r="AA95" i="9"/>
  <c r="CS95" i="9"/>
  <c r="X96" i="9"/>
  <c r="AO97" i="9"/>
  <c r="DD97" i="9"/>
  <c r="X59" i="12"/>
  <c r="DR14" i="11"/>
  <c r="J42" i="11"/>
  <c r="K42" i="11" s="1"/>
  <c r="DR78" i="11"/>
  <c r="X60" i="9"/>
  <c r="EF60" i="9"/>
  <c r="EG60" i="9" s="1"/>
  <c r="X71" i="9"/>
  <c r="Y71" i="9" s="1"/>
  <c r="CB71" i="9"/>
  <c r="EF71" i="9"/>
  <c r="AH86" i="9"/>
  <c r="AK86" i="9" s="1"/>
  <c r="EF84" i="9"/>
  <c r="AZ86" i="9"/>
  <c r="DN89" i="9"/>
  <c r="DQ89" i="9" s="1"/>
  <c r="X95" i="9"/>
  <c r="Y95" i="9" s="1"/>
  <c r="DD96" i="9"/>
  <c r="DE96" i="9" s="1"/>
  <c r="DU97" i="9"/>
  <c r="AZ98" i="9"/>
  <c r="EF109" i="9"/>
  <c r="J122" i="9"/>
  <c r="J107" i="9"/>
  <c r="J104" i="9"/>
  <c r="J102" i="9"/>
  <c r="J100" i="9"/>
  <c r="K100" i="9" s="1"/>
  <c r="J97" i="9"/>
  <c r="J95" i="9"/>
  <c r="J106" i="9"/>
  <c r="J103" i="9"/>
  <c r="J101" i="9"/>
  <c r="J98" i="9"/>
  <c r="J96" i="9"/>
  <c r="K96" i="9" s="1"/>
  <c r="BN122" i="9"/>
  <c r="BO122" i="9" s="1"/>
  <c r="BN109" i="9"/>
  <c r="BN104" i="9"/>
  <c r="BN102" i="9"/>
  <c r="BN100" i="9"/>
  <c r="BO100" i="9" s="1"/>
  <c r="BN97" i="9"/>
  <c r="BN95" i="9"/>
  <c r="BN106" i="9"/>
  <c r="BN103" i="9"/>
  <c r="BN101" i="9"/>
  <c r="BN98" i="9"/>
  <c r="BN96" i="9"/>
  <c r="BN93" i="9"/>
  <c r="BO93" i="9" s="1"/>
  <c r="DR122" i="9"/>
  <c r="DR110" i="9"/>
  <c r="DR104" i="9"/>
  <c r="DR102" i="9"/>
  <c r="DS102" i="9" s="1"/>
  <c r="DR100" i="9"/>
  <c r="DR97" i="9"/>
  <c r="DR95" i="9"/>
  <c r="DR106" i="9"/>
  <c r="DR103" i="9"/>
  <c r="DR101" i="9"/>
  <c r="DR98" i="9"/>
  <c r="DR96" i="9"/>
  <c r="DS96" i="9" s="1"/>
  <c r="DR93" i="9"/>
  <c r="CB4" i="12"/>
  <c r="EF14" i="12"/>
  <c r="X24" i="12"/>
  <c r="Y24" i="12" s="1"/>
  <c r="CB57" i="12"/>
  <c r="CB58" i="12"/>
  <c r="X70" i="12"/>
  <c r="Y70" i="12" s="1"/>
  <c r="CB70" i="12"/>
  <c r="CC70" i="12" s="1"/>
  <c r="EF70" i="12"/>
  <c r="CM24" i="9"/>
  <c r="CO24" i="9" s="1"/>
  <c r="CB53" i="9"/>
  <c r="X57" i="9"/>
  <c r="Y57" i="9" s="1"/>
  <c r="EF57" i="9"/>
  <c r="X63" i="9"/>
  <c r="X64" i="9"/>
  <c r="EF64" i="9"/>
  <c r="AZ65" i="9"/>
  <c r="DD65" i="9"/>
  <c r="X66" i="9"/>
  <c r="CB66" i="9"/>
  <c r="EF66" i="9"/>
  <c r="AZ67" i="9"/>
  <c r="DD67" i="9"/>
  <c r="DE67" i="9" s="1"/>
  <c r="AZ68" i="9"/>
  <c r="X76" i="9"/>
  <c r="EF76" i="9"/>
  <c r="AZ77" i="9"/>
  <c r="DD77" i="9"/>
  <c r="X78" i="9"/>
  <c r="CB78" i="9"/>
  <c r="EF78" i="9"/>
  <c r="AZ79" i="9"/>
  <c r="DD79" i="9"/>
  <c r="AZ80" i="9"/>
  <c r="J82" i="9"/>
  <c r="BN82" i="9"/>
  <c r="BO82" i="9" s="1"/>
  <c r="DR82" i="9"/>
  <c r="BN86" i="9"/>
  <c r="DR87" i="9"/>
  <c r="DS87" i="9" s="1"/>
  <c r="X89" i="9"/>
  <c r="Y89" i="9" s="1"/>
  <c r="EF89" i="9"/>
  <c r="AZ90" i="9"/>
  <c r="DD92" i="9"/>
  <c r="X93" i="9"/>
  <c r="AO95" i="9"/>
  <c r="DD95" i="9"/>
  <c r="AZ97" i="9"/>
  <c r="EF107" i="9"/>
  <c r="EG107" i="9" s="1"/>
  <c r="BQ108" i="9"/>
  <c r="EF108" i="9"/>
  <c r="X14" i="12"/>
  <c r="X20" i="12"/>
  <c r="Y20" i="12" s="1"/>
  <c r="CB20" i="12"/>
  <c r="EF20" i="12"/>
  <c r="CB89" i="12"/>
  <c r="CC89" i="12" s="1"/>
  <c r="EF91" i="12"/>
  <c r="EG91" i="12" s="1"/>
  <c r="DR33" i="11"/>
  <c r="J49" i="11"/>
  <c r="BN49" i="11"/>
  <c r="DR49" i="11"/>
  <c r="DS49" i="11" s="1"/>
  <c r="DR51" i="11"/>
  <c r="DR72" i="11"/>
  <c r="DR89" i="11"/>
  <c r="DS89" i="11" s="1"/>
  <c r="AD64" i="10"/>
  <c r="BT64" i="10"/>
  <c r="AD72" i="10"/>
  <c r="CV64" i="11"/>
  <c r="DJ64" i="12"/>
  <c r="B64" i="12"/>
  <c r="AD64" i="11"/>
  <c r="AD64" i="12"/>
  <c r="BF64" i="12"/>
  <c r="CH64" i="12"/>
  <c r="CH72" i="11"/>
  <c r="CV72" i="12"/>
  <c r="BF72" i="12"/>
  <c r="DX72" i="12"/>
  <c r="P72" i="12"/>
  <c r="AD72" i="11"/>
  <c r="CH72" i="12"/>
  <c r="DX72" i="11"/>
  <c r="AR72" i="12"/>
  <c r="BT72" i="12"/>
  <c r="DJ80" i="11"/>
  <c r="DX80" i="12"/>
  <c r="P80" i="12"/>
  <c r="CH80" i="12"/>
  <c r="AR80" i="12"/>
  <c r="B80" i="12"/>
  <c r="DJ80" i="12"/>
  <c r="AR80" i="11"/>
  <c r="BT80" i="12"/>
  <c r="CV80" i="12"/>
  <c r="BC110" i="9"/>
  <c r="CH64" i="10"/>
  <c r="DX64" i="10"/>
  <c r="AR72" i="10"/>
  <c r="CH80" i="10"/>
  <c r="CS90" i="10"/>
  <c r="X95" i="10"/>
  <c r="Y95" i="10" s="1"/>
  <c r="BC97" i="10"/>
  <c r="DD97" i="10"/>
  <c r="CB100" i="10"/>
  <c r="DU110" i="10"/>
  <c r="U24" i="12"/>
  <c r="AD72" i="12"/>
  <c r="AD80" i="12"/>
  <c r="I21" i="11"/>
  <c r="EG24" i="10"/>
  <c r="AW12" i="10"/>
  <c r="DA12" i="10"/>
  <c r="B64" i="10"/>
  <c r="AR64" i="10"/>
  <c r="B72" i="10"/>
  <c r="CV72" i="10"/>
  <c r="AR80" i="10"/>
  <c r="F89" i="10"/>
  <c r="I89" i="10" s="1"/>
  <c r="DU97" i="10"/>
  <c r="DD98" i="10"/>
  <c r="X100" i="10"/>
  <c r="Y100" i="10" s="1"/>
  <c r="CB101" i="10"/>
  <c r="AL122" i="12"/>
  <c r="AL103" i="12"/>
  <c r="AL93" i="12"/>
  <c r="AM93" i="12" s="1"/>
  <c r="AL87" i="12"/>
  <c r="AL81" i="12"/>
  <c r="AL77" i="12"/>
  <c r="AM77" i="12" s="1"/>
  <c r="AL64" i="12"/>
  <c r="AM64" i="12" s="1"/>
  <c r="AL60" i="12"/>
  <c r="AL104" i="12"/>
  <c r="AL95" i="12"/>
  <c r="AL92" i="12"/>
  <c r="AM92" i="12" s="1"/>
  <c r="AL84" i="12"/>
  <c r="AL79" i="12"/>
  <c r="AL96" i="12"/>
  <c r="AL89" i="12"/>
  <c r="AM89" i="12" s="1"/>
  <c r="AL66" i="12"/>
  <c r="AL58" i="12"/>
  <c r="AL106" i="12"/>
  <c r="AL97" i="12"/>
  <c r="AM97" i="12" s="1"/>
  <c r="AL88" i="12"/>
  <c r="AL80" i="12"/>
  <c r="AL76" i="12"/>
  <c r="AL75" i="12"/>
  <c r="AM75" i="12" s="1"/>
  <c r="AL73" i="12"/>
  <c r="AL69" i="12"/>
  <c r="AL98" i="12"/>
  <c r="AL91" i="12"/>
  <c r="AL82" i="12"/>
  <c r="AL71" i="12"/>
  <c r="AL108" i="12"/>
  <c r="AL101" i="12"/>
  <c r="AM101" i="12" s="1"/>
  <c r="AL85" i="12"/>
  <c r="AL68" i="12"/>
  <c r="AL67" i="12"/>
  <c r="AL57" i="12"/>
  <c r="CP122" i="12"/>
  <c r="CP101" i="12"/>
  <c r="CP81" i="12"/>
  <c r="CQ81" i="12" s="1"/>
  <c r="CP77" i="12"/>
  <c r="CQ77" i="12" s="1"/>
  <c r="CP109" i="12"/>
  <c r="CP102" i="12"/>
  <c r="CP86" i="12"/>
  <c r="CP84" i="12"/>
  <c r="CQ84" i="12" s="1"/>
  <c r="CP79" i="12"/>
  <c r="CP72" i="12"/>
  <c r="CP110" i="12"/>
  <c r="CQ110" i="12" s="1"/>
  <c r="CP103" i="12"/>
  <c r="CP93" i="12"/>
  <c r="CP68" i="12"/>
  <c r="CP66" i="12"/>
  <c r="CP57" i="12"/>
  <c r="CQ57" i="12" s="1"/>
  <c r="CP104" i="12"/>
  <c r="CP95" i="12"/>
  <c r="CP88" i="12"/>
  <c r="CQ88" i="12" s="1"/>
  <c r="CP75" i="12"/>
  <c r="CQ75" i="12" s="1"/>
  <c r="CP73" i="12"/>
  <c r="CP69" i="12"/>
  <c r="CP96" i="12"/>
  <c r="CP91" i="12"/>
  <c r="CP82" i="12"/>
  <c r="CP71" i="12"/>
  <c r="CP64" i="12"/>
  <c r="CQ64" i="12" s="1"/>
  <c r="CP60" i="12"/>
  <c r="CQ60" i="12" s="1"/>
  <c r="CP98" i="12"/>
  <c r="CP85" i="12"/>
  <c r="CP58" i="12"/>
  <c r="CE108" i="9"/>
  <c r="BQ110" i="9"/>
  <c r="CC33" i="10"/>
  <c r="BF72" i="10"/>
  <c r="B80" i="10"/>
  <c r="CV80" i="10"/>
  <c r="P64" i="12"/>
  <c r="AO95" i="11"/>
  <c r="G12" i="10"/>
  <c r="BK12" i="10"/>
  <c r="DO12" i="10"/>
  <c r="BF64" i="10"/>
  <c r="CV64" i="10"/>
  <c r="P72" i="10"/>
  <c r="BF80" i="10"/>
  <c r="BC95" i="10"/>
  <c r="DD95" i="10"/>
  <c r="X96" i="10"/>
  <c r="DD100" i="10"/>
  <c r="CB102" i="10"/>
  <c r="EF102" i="10"/>
  <c r="EG102" i="10" s="1"/>
  <c r="CB103" i="10"/>
  <c r="CB106" i="10"/>
  <c r="BQ110" i="10"/>
  <c r="DE21" i="12"/>
  <c r="BT64" i="12"/>
  <c r="DJ72" i="12"/>
  <c r="CS108" i="9"/>
  <c r="Y33" i="10"/>
  <c r="T12" i="10"/>
  <c r="BX12" i="10"/>
  <c r="EB12" i="10"/>
  <c r="CM24" i="10"/>
  <c r="CO24" i="10" s="1"/>
  <c r="P64" i="10"/>
  <c r="BT72" i="10"/>
  <c r="DJ72" i="10"/>
  <c r="P80" i="10"/>
  <c r="BQ95" i="10"/>
  <c r="DU95" i="10"/>
  <c r="AA97" i="10"/>
  <c r="X102" i="10"/>
  <c r="BY24" i="12"/>
  <c r="DX64" i="12"/>
  <c r="B72" i="12"/>
  <c r="BF80" i="12"/>
  <c r="DQ21" i="11"/>
  <c r="BC95" i="11"/>
  <c r="CS97" i="12"/>
  <c r="CS95" i="12"/>
  <c r="AO97" i="12"/>
  <c r="DG97" i="12"/>
  <c r="J104" i="12"/>
  <c r="K104" i="12" s="1"/>
  <c r="DD111" i="12"/>
  <c r="F12" i="11"/>
  <c r="BJ12" i="11"/>
  <c r="DN12" i="11"/>
  <c r="EI95" i="11"/>
  <c r="DR106" i="12"/>
  <c r="J108" i="12"/>
  <c r="BN108" i="12"/>
  <c r="BO108" i="12" s="1"/>
  <c r="BA43" i="11"/>
  <c r="DE43" i="11"/>
  <c r="G12" i="11"/>
  <c r="BK12" i="11"/>
  <c r="DO12" i="11"/>
  <c r="DG110" i="12"/>
  <c r="T12" i="11"/>
  <c r="BX12" i="11"/>
  <c r="EB12" i="11"/>
  <c r="CO21" i="11"/>
  <c r="M97" i="11"/>
  <c r="BC110" i="11"/>
  <c r="CZ86" i="12"/>
  <c r="DC86" i="12" s="1"/>
  <c r="AO90" i="12"/>
  <c r="BC95" i="12"/>
  <c r="DR104" i="12"/>
  <c r="BN106" i="12"/>
  <c r="BO106" i="12" s="1"/>
  <c r="AA97" i="11"/>
  <c r="P78" i="4"/>
  <c r="BF66" i="5"/>
  <c r="CV66" i="4"/>
  <c r="AD70" i="4"/>
  <c r="DJ70" i="4"/>
  <c r="AD74" i="4"/>
  <c r="DJ74" i="4"/>
  <c r="CH70" i="6"/>
  <c r="BF82" i="6"/>
  <c r="P70" i="7"/>
  <c r="AR66" i="10"/>
  <c r="DJ66" i="10"/>
  <c r="P66" i="4"/>
  <c r="B82" i="4"/>
  <c r="B67" i="4"/>
  <c r="AR67" i="4"/>
  <c r="P71" i="4"/>
  <c r="BF71" i="4"/>
  <c r="CV71" i="4"/>
  <c r="AD75" i="4"/>
  <c r="BT75" i="4"/>
  <c r="DJ75" i="4"/>
  <c r="AD79" i="4"/>
  <c r="BT79" i="4"/>
  <c r="DJ79" i="4"/>
  <c r="B67" i="5"/>
  <c r="AR67" i="5"/>
  <c r="AD71" i="5"/>
  <c r="BT71" i="5"/>
  <c r="DJ71" i="5"/>
  <c r="B75" i="5"/>
  <c r="AR75" i="5"/>
  <c r="AD79" i="5"/>
  <c r="BT79" i="5"/>
  <c r="DJ79" i="5"/>
  <c r="BF67" i="6"/>
  <c r="CV71" i="6"/>
  <c r="BT75" i="6"/>
  <c r="P79" i="6"/>
  <c r="DJ79" i="6"/>
  <c r="DJ71" i="7"/>
  <c r="AD75" i="7"/>
  <c r="CV75" i="7"/>
  <c r="P79" i="7"/>
  <c r="P75" i="8"/>
  <c r="CH75" i="8"/>
  <c r="BT79" i="8"/>
  <c r="BT79" i="9"/>
  <c r="AD67" i="4"/>
  <c r="BT67" i="4"/>
  <c r="DJ67" i="4"/>
  <c r="B71" i="4"/>
  <c r="CH71" i="4"/>
  <c r="DX71" i="4"/>
  <c r="AR75" i="4"/>
  <c r="B79" i="4"/>
  <c r="AR79" i="4"/>
  <c r="AD67" i="5"/>
  <c r="BT67" i="5"/>
  <c r="DJ67" i="5"/>
  <c r="B71" i="5"/>
  <c r="AR71" i="5"/>
  <c r="AD75" i="5"/>
  <c r="BT75" i="5"/>
  <c r="DJ75" i="5"/>
  <c r="B79" i="5"/>
  <c r="AR79" i="5"/>
  <c r="B67" i="6"/>
  <c r="AR71" i="6"/>
  <c r="DJ71" i="6"/>
  <c r="P75" i="6"/>
  <c r="DJ75" i="6"/>
  <c r="BT79" i="6"/>
  <c r="B71" i="7"/>
  <c r="BT71" i="7"/>
  <c r="BF79" i="7"/>
  <c r="DX79" i="7"/>
  <c r="DX75" i="8"/>
  <c r="AD79" i="8"/>
  <c r="AR67" i="9"/>
  <c r="DX71" i="9"/>
  <c r="CV79" i="10"/>
  <c r="P67" i="4"/>
  <c r="BF67" i="4"/>
  <c r="CV67" i="4"/>
  <c r="AD71" i="4"/>
  <c r="BT71" i="4"/>
  <c r="DJ71" i="4"/>
  <c r="B75" i="4"/>
  <c r="CH75" i="4"/>
  <c r="DX75" i="4"/>
  <c r="CH79" i="4"/>
  <c r="DX79" i="4"/>
  <c r="P67" i="5"/>
  <c r="BF67" i="5"/>
  <c r="CV67" i="5"/>
  <c r="CH71" i="5"/>
  <c r="DX71" i="5"/>
  <c r="P75" i="5"/>
  <c r="BF75" i="5"/>
  <c r="CV75" i="5"/>
  <c r="CH79" i="5"/>
  <c r="DX79" i="5"/>
  <c r="CV67" i="6"/>
  <c r="B71" i="6"/>
  <c r="B75" i="6"/>
  <c r="BF79" i="6"/>
  <c r="DX79" i="6"/>
  <c r="AR67" i="7"/>
  <c r="P67" i="8"/>
  <c r="CH67" i="8"/>
  <c r="BT71" i="8"/>
  <c r="CH75" i="10"/>
  <c r="CV71" i="12"/>
  <c r="DX79" i="9"/>
  <c r="AR67" i="10"/>
  <c r="AD71" i="10"/>
  <c r="P67" i="12"/>
  <c r="AR71" i="12"/>
  <c r="BT75" i="12"/>
  <c r="CV79" i="12"/>
  <c r="CV67" i="9"/>
  <c r="BT71" i="9"/>
  <c r="AR75" i="9"/>
  <c r="P79" i="9"/>
  <c r="CH67" i="10"/>
  <c r="AD79" i="10"/>
  <c r="DX67" i="12"/>
  <c r="DJ79" i="11"/>
  <c r="B67" i="10"/>
  <c r="CV71" i="10"/>
  <c r="AR75" i="10"/>
  <c r="P75" i="12"/>
  <c r="AR79" i="12"/>
  <c r="DJ67" i="11"/>
  <c r="DO24" i="4"/>
  <c r="EI108" i="5"/>
  <c r="CE110" i="5"/>
  <c r="EI110" i="5"/>
  <c r="U24" i="6"/>
  <c r="U26" i="6" s="1"/>
  <c r="V5" i="6" s="1"/>
  <c r="BY24" i="7"/>
  <c r="BY26" i="7" s="1"/>
  <c r="BZ5" i="7" s="1"/>
  <c r="DA24" i="7"/>
  <c r="DA26" i="7" s="1"/>
  <c r="DB5" i="7" s="1"/>
  <c r="DA4" i="7" s="1"/>
  <c r="DA14" i="7" s="1"/>
  <c r="DC14" i="7" s="1"/>
  <c r="BC110" i="8"/>
  <c r="BN111" i="8"/>
  <c r="CE90" i="4"/>
  <c r="AW24" i="6"/>
  <c r="AW26" i="6" s="1"/>
  <c r="AX5" i="6" s="1"/>
  <c r="AW4" i="6" s="1"/>
  <c r="CE90" i="6"/>
  <c r="M110" i="6"/>
  <c r="BC110" i="6"/>
  <c r="CB110" i="6"/>
  <c r="CC110" i="6" s="1"/>
  <c r="AZ111" i="6"/>
  <c r="BA111" i="6" s="1"/>
  <c r="EF111" i="6"/>
  <c r="W21" i="7"/>
  <c r="DN86" i="8"/>
  <c r="DQ86" i="8" s="1"/>
  <c r="M95" i="8"/>
  <c r="CE95" i="8"/>
  <c r="DU95" i="8"/>
  <c r="AA97" i="8"/>
  <c r="BQ97" i="8"/>
  <c r="EI97" i="8"/>
  <c r="CP102" i="8"/>
  <c r="AL104" i="8"/>
  <c r="J106" i="8"/>
  <c r="AL108" i="8"/>
  <c r="CA21" i="4"/>
  <c r="EI110" i="6"/>
  <c r="X111" i="6"/>
  <c r="EE21" i="7"/>
  <c r="CE84" i="7"/>
  <c r="DO24" i="8"/>
  <c r="BN122" i="8"/>
  <c r="BN108" i="8"/>
  <c r="CP122" i="8"/>
  <c r="CP109" i="8"/>
  <c r="DR122" i="8"/>
  <c r="DR108" i="8"/>
  <c r="AZ63" i="1"/>
  <c r="DD63" i="1"/>
  <c r="BX89" i="4"/>
  <c r="CA89" i="4" s="1"/>
  <c r="BK24" i="6"/>
  <c r="DO24" i="6"/>
  <c r="DN89" i="6"/>
  <c r="DQ89" i="6" s="1"/>
  <c r="M90" i="6"/>
  <c r="CS90" i="6"/>
  <c r="EF110" i="6"/>
  <c r="CA21" i="7"/>
  <c r="U24" i="8"/>
  <c r="U26" i="8" s="1"/>
  <c r="V5" i="8" s="1"/>
  <c r="U4" i="8" s="1"/>
  <c r="EC24" i="8"/>
  <c r="EC26" i="8" s="1"/>
  <c r="ED5" i="8" s="1"/>
  <c r="AA95" i="8"/>
  <c r="BQ95" i="8"/>
  <c r="EI95" i="8"/>
  <c r="M97" i="8"/>
  <c r="CE97" i="8"/>
  <c r="DU97" i="8"/>
  <c r="J103" i="8"/>
  <c r="CP104" i="8"/>
  <c r="BN106" i="8"/>
  <c r="AL107" i="8"/>
  <c r="J109" i="8"/>
  <c r="K109" i="8" s="1"/>
  <c r="EB86" i="9"/>
  <c r="EE86" i="9" s="1"/>
  <c r="CZ89" i="9"/>
  <c r="DC89" i="9" s="1"/>
  <c r="EB89" i="9"/>
  <c r="EE89" i="9" s="1"/>
  <c r="BC108" i="9"/>
  <c r="CB111" i="9"/>
  <c r="DA24" i="10"/>
  <c r="DG87" i="11"/>
  <c r="DG108" i="8"/>
  <c r="DU110" i="8"/>
  <c r="BY24" i="9"/>
  <c r="CE95" i="10"/>
  <c r="DG95" i="10"/>
  <c r="M108" i="10"/>
  <c r="DG108" i="10"/>
  <c r="BC110" i="10"/>
  <c r="BJ89" i="12"/>
  <c r="BM89" i="12" s="1"/>
  <c r="X93" i="12"/>
  <c r="CB93" i="12"/>
  <c r="DD93" i="12"/>
  <c r="EF93" i="12"/>
  <c r="X95" i="12"/>
  <c r="AZ95" i="12"/>
  <c r="CB95" i="12"/>
  <c r="CC95" i="12" s="1"/>
  <c r="DD95" i="12"/>
  <c r="DE95" i="12" s="1"/>
  <c r="EF95" i="12"/>
  <c r="X96" i="12"/>
  <c r="AZ96" i="12"/>
  <c r="CB96" i="12"/>
  <c r="DD96" i="12"/>
  <c r="EF96" i="12"/>
  <c r="X97" i="12"/>
  <c r="Y97" i="12" s="1"/>
  <c r="AZ97" i="12"/>
  <c r="BA97" i="12" s="1"/>
  <c r="CB97" i="12"/>
  <c r="DD97" i="12"/>
  <c r="EF97" i="12"/>
  <c r="X98" i="12"/>
  <c r="AZ98" i="12"/>
  <c r="CB98" i="12"/>
  <c r="DD98" i="12"/>
  <c r="EF98" i="12"/>
  <c r="EG98" i="12" s="1"/>
  <c r="X100" i="12"/>
  <c r="AZ100" i="12"/>
  <c r="CB100" i="12"/>
  <c r="DD100" i="12"/>
  <c r="EF100" i="12"/>
  <c r="X101" i="12"/>
  <c r="AZ101" i="12"/>
  <c r="BA101" i="12" s="1"/>
  <c r="CB101" i="12"/>
  <c r="CC101" i="12" s="1"/>
  <c r="DD101" i="12"/>
  <c r="EF101" i="12"/>
  <c r="X102" i="12"/>
  <c r="AZ102" i="12"/>
  <c r="BA102" i="12" s="1"/>
  <c r="CB102" i="12"/>
  <c r="DD102" i="12"/>
  <c r="EF102" i="12"/>
  <c r="EG102" i="12" s="1"/>
  <c r="X103" i="12"/>
  <c r="Y103" i="12" s="1"/>
  <c r="AZ103" i="12"/>
  <c r="CB103" i="12"/>
  <c r="DD103" i="12"/>
  <c r="EF103" i="12"/>
  <c r="X104" i="12"/>
  <c r="AZ104" i="12"/>
  <c r="CB104" i="12"/>
  <c r="CC104" i="12" s="1"/>
  <c r="DD104" i="12"/>
  <c r="DE104" i="12" s="1"/>
  <c r="EF104" i="12"/>
  <c r="X106" i="12"/>
  <c r="AZ106" i="12"/>
  <c r="CB106" i="12"/>
  <c r="DD106" i="12"/>
  <c r="EF106" i="12"/>
  <c r="X107" i="12"/>
  <c r="Y107" i="12" s="1"/>
  <c r="AZ107" i="12"/>
  <c r="CB107" i="12"/>
  <c r="M108" i="12"/>
  <c r="AO108" i="12"/>
  <c r="DR108" i="12"/>
  <c r="M110" i="12"/>
  <c r="AZ110" i="12"/>
  <c r="CS110" i="12"/>
  <c r="DU110" i="12"/>
  <c r="X111" i="12"/>
  <c r="EF111" i="12"/>
  <c r="AW17" i="11"/>
  <c r="AY17" i="11" s="1"/>
  <c r="AI24" i="11"/>
  <c r="AK24" i="11" s="1"/>
  <c r="AO97" i="11"/>
  <c r="BQ97" i="11"/>
  <c r="AA110" i="9"/>
  <c r="X111" i="9"/>
  <c r="Y111" i="9" s="1"/>
  <c r="BQ108" i="10"/>
  <c r="DU108" i="10"/>
  <c r="DG110" i="10"/>
  <c r="CL89" i="11"/>
  <c r="CO89" i="11" s="1"/>
  <c r="CS110" i="8"/>
  <c r="BK24" i="12"/>
  <c r="BJ86" i="12"/>
  <c r="BM86" i="12" s="1"/>
  <c r="J106" i="12"/>
  <c r="K106" i="12" s="1"/>
  <c r="J107" i="12"/>
  <c r="AL107" i="12"/>
  <c r="BN107" i="12"/>
  <c r="DD108" i="12"/>
  <c r="DE108" i="12" s="1"/>
  <c r="EF108" i="12"/>
  <c r="AO110" i="12"/>
  <c r="CE110" i="12"/>
  <c r="CB111" i="12"/>
  <c r="CC111" i="12" s="1"/>
  <c r="U24" i="11"/>
  <c r="U26" i="11" s="1"/>
  <c r="V5" i="11" s="1"/>
  <c r="EC24" i="11"/>
  <c r="EC26" i="11" s="1"/>
  <c r="ED5" i="11" s="1"/>
  <c r="AA108" i="11"/>
  <c r="EI108" i="11"/>
  <c r="M110" i="11"/>
  <c r="BQ110" i="11"/>
  <c r="DX64" i="11"/>
  <c r="CV72" i="11"/>
  <c r="BF75" i="11"/>
  <c r="CH71" i="11"/>
  <c r="DJ75" i="11"/>
  <c r="P64" i="11"/>
  <c r="BF64" i="11"/>
  <c r="B67" i="11"/>
  <c r="P68" i="11"/>
  <c r="P72" i="11"/>
  <c r="B76" i="11"/>
  <c r="BF76" i="11"/>
  <c r="DJ76" i="11"/>
  <c r="AR68" i="11"/>
  <c r="DX68" i="11"/>
  <c r="BT72" i="11"/>
  <c r="P80" i="11"/>
  <c r="DJ78" i="6"/>
  <c r="BT66" i="9"/>
  <c r="CH74" i="9"/>
  <c r="CV82" i="9"/>
  <c r="BF78" i="7"/>
  <c r="B82" i="7"/>
  <c r="BT82" i="7"/>
  <c r="BF82" i="8"/>
  <c r="CH70" i="11"/>
  <c r="CH70" i="12"/>
  <c r="CH70" i="10"/>
  <c r="AR70" i="10"/>
  <c r="DJ70" i="9"/>
  <c r="BF70" i="9"/>
  <c r="B70" i="9"/>
  <c r="DJ70" i="8"/>
  <c r="AR70" i="8"/>
  <c r="B70" i="8"/>
  <c r="CV70" i="7"/>
  <c r="AD70" i="7"/>
  <c r="CV70" i="6"/>
  <c r="AR70" i="6"/>
  <c r="BT70" i="5"/>
  <c r="AD70" i="5"/>
  <c r="AD70" i="12"/>
  <c r="DX70" i="10"/>
  <c r="BF70" i="10"/>
  <c r="P70" i="10"/>
  <c r="DX70" i="9"/>
  <c r="BT70" i="9"/>
  <c r="P70" i="9"/>
  <c r="DX70" i="8"/>
  <c r="CH70" i="8"/>
  <c r="P70" i="8"/>
  <c r="DJ70" i="7"/>
  <c r="BT70" i="7"/>
  <c r="B70" i="7"/>
  <c r="DJ70" i="6"/>
  <c r="BF70" i="6"/>
  <c r="B70" i="6"/>
  <c r="DX70" i="5"/>
  <c r="CH70" i="5"/>
  <c r="AR70" i="5"/>
  <c r="B70" i="5"/>
  <c r="CV70" i="10"/>
  <c r="AD70" i="10"/>
  <c r="CH70" i="9"/>
  <c r="AD70" i="9"/>
  <c r="CV70" i="8"/>
  <c r="BF70" i="8"/>
  <c r="CH70" i="7"/>
  <c r="AR70" i="7"/>
  <c r="DX70" i="6"/>
  <c r="BT70" i="6"/>
  <c r="P70" i="6"/>
  <c r="CV70" i="5"/>
  <c r="BF70" i="5"/>
  <c r="DJ78" i="11"/>
  <c r="DX78" i="11"/>
  <c r="DJ78" i="10"/>
  <c r="BT78" i="10"/>
  <c r="B78" i="10"/>
  <c r="DX78" i="9"/>
  <c r="BT78" i="9"/>
  <c r="P78" i="9"/>
  <c r="DX78" i="8"/>
  <c r="CH78" i="8"/>
  <c r="P78" i="8"/>
  <c r="CV78" i="7"/>
  <c r="AD78" i="7"/>
  <c r="DX78" i="6"/>
  <c r="BT78" i="6"/>
  <c r="P78" i="6"/>
  <c r="BT78" i="5"/>
  <c r="AD78" i="5"/>
  <c r="CH78" i="10"/>
  <c r="AR78" i="10"/>
  <c r="CH78" i="9"/>
  <c r="AD78" i="9"/>
  <c r="CV78" i="8"/>
  <c r="BF78" i="8"/>
  <c r="DJ78" i="7"/>
  <c r="BT78" i="7"/>
  <c r="B78" i="7"/>
  <c r="CH78" i="6"/>
  <c r="AD78" i="6"/>
  <c r="DX78" i="5"/>
  <c r="CH78" i="5"/>
  <c r="AR78" i="5"/>
  <c r="B78" i="5"/>
  <c r="DJ78" i="12"/>
  <c r="DX78" i="10"/>
  <c r="BF78" i="10"/>
  <c r="P78" i="10"/>
  <c r="CV78" i="9"/>
  <c r="AR78" i="9"/>
  <c r="BT78" i="8"/>
  <c r="AD78" i="8"/>
  <c r="CH78" i="7"/>
  <c r="AR78" i="7"/>
  <c r="CV78" i="6"/>
  <c r="AR78" i="6"/>
  <c r="CV78" i="5"/>
  <c r="BF78" i="5"/>
  <c r="BF66" i="4"/>
  <c r="DX66" i="4"/>
  <c r="P70" i="4"/>
  <c r="CV70" i="4"/>
  <c r="P74" i="4"/>
  <c r="CV74" i="4"/>
  <c r="BF78" i="4"/>
  <c r="DX78" i="4"/>
  <c r="AD82" i="4"/>
  <c r="DJ66" i="5"/>
  <c r="DJ70" i="5"/>
  <c r="DJ74" i="5"/>
  <c r="DJ78" i="5"/>
  <c r="DJ82" i="5"/>
  <c r="BF66" i="6"/>
  <c r="B74" i="6"/>
  <c r="BF66" i="7"/>
  <c r="DX66" i="7"/>
  <c r="P74" i="7"/>
  <c r="B66" i="8"/>
  <c r="P74" i="8"/>
  <c r="AR78" i="8"/>
  <c r="DJ78" i="8"/>
  <c r="B78" i="9"/>
  <c r="DJ70" i="10"/>
  <c r="BF78" i="12"/>
  <c r="DJ70" i="11"/>
  <c r="DX66" i="11"/>
  <c r="AR66" i="11"/>
  <c r="B66" i="12"/>
  <c r="DX66" i="10"/>
  <c r="CH66" i="10"/>
  <c r="P66" i="10"/>
  <c r="CH66" i="9"/>
  <c r="AD66" i="9"/>
  <c r="DX66" i="8"/>
  <c r="CH66" i="8"/>
  <c r="P66" i="8"/>
  <c r="CV66" i="7"/>
  <c r="AD66" i="7"/>
  <c r="DX66" i="6"/>
  <c r="BT66" i="6"/>
  <c r="P66" i="6"/>
  <c r="BT66" i="5"/>
  <c r="P66" i="5"/>
  <c r="CV66" i="12"/>
  <c r="CV66" i="10"/>
  <c r="BF66" i="10"/>
  <c r="CV66" i="9"/>
  <c r="AR66" i="9"/>
  <c r="CV66" i="8"/>
  <c r="BF66" i="8"/>
  <c r="DJ66" i="7"/>
  <c r="BT66" i="7"/>
  <c r="B66" i="7"/>
  <c r="CH66" i="6"/>
  <c r="AD66" i="6"/>
  <c r="DX66" i="5"/>
  <c r="CH66" i="5"/>
  <c r="AD66" i="5"/>
  <c r="AR66" i="12"/>
  <c r="BT66" i="10"/>
  <c r="AD66" i="10"/>
  <c r="DJ66" i="9"/>
  <c r="BF66" i="9"/>
  <c r="B66" i="9"/>
  <c r="BT66" i="8"/>
  <c r="AD66" i="8"/>
  <c r="CH66" i="7"/>
  <c r="AR66" i="7"/>
  <c r="CV66" i="6"/>
  <c r="AR66" i="6"/>
  <c r="CV66" i="5"/>
  <c r="AR66" i="5"/>
  <c r="CV74" i="11"/>
  <c r="CH74" i="12"/>
  <c r="DX74" i="10"/>
  <c r="BF74" i="10"/>
  <c r="AD74" i="10"/>
  <c r="CV74" i="9"/>
  <c r="AR74" i="9"/>
  <c r="CV74" i="8"/>
  <c r="BF74" i="8"/>
  <c r="CV74" i="7"/>
  <c r="AD74" i="7"/>
  <c r="DX74" i="6"/>
  <c r="BT74" i="6"/>
  <c r="P74" i="6"/>
  <c r="BT74" i="5"/>
  <c r="AD74" i="5"/>
  <c r="AD74" i="12"/>
  <c r="CV74" i="10"/>
  <c r="B74" i="10"/>
  <c r="DJ74" i="9"/>
  <c r="BF74" i="9"/>
  <c r="B74" i="9"/>
  <c r="BT74" i="8"/>
  <c r="AD74" i="8"/>
  <c r="DJ74" i="7"/>
  <c r="BT74" i="7"/>
  <c r="B74" i="7"/>
  <c r="CH74" i="6"/>
  <c r="AD74" i="6"/>
  <c r="DX74" i="5"/>
  <c r="CH74" i="5"/>
  <c r="AR74" i="5"/>
  <c r="B74" i="5"/>
  <c r="DJ74" i="10"/>
  <c r="BT74" i="10"/>
  <c r="AR74" i="10"/>
  <c r="DX74" i="9"/>
  <c r="BT74" i="9"/>
  <c r="P74" i="9"/>
  <c r="DJ74" i="8"/>
  <c r="AR74" i="8"/>
  <c r="B74" i="8"/>
  <c r="CH74" i="7"/>
  <c r="AR74" i="7"/>
  <c r="CV74" i="6"/>
  <c r="AR74" i="6"/>
  <c r="CV74" i="5"/>
  <c r="BF74" i="5"/>
  <c r="DX82" i="11"/>
  <c r="P82" i="12"/>
  <c r="DX82" i="10"/>
  <c r="BF82" i="10"/>
  <c r="AD82" i="10"/>
  <c r="DJ82" i="9"/>
  <c r="BF82" i="9"/>
  <c r="B82" i="9"/>
  <c r="BT82" i="8"/>
  <c r="AD82" i="8"/>
  <c r="CH82" i="7"/>
  <c r="AR82" i="7"/>
  <c r="DX82" i="6"/>
  <c r="BT82" i="6"/>
  <c r="P82" i="6"/>
  <c r="BT82" i="5"/>
  <c r="AD82" i="5"/>
  <c r="CV82" i="4"/>
  <c r="CV82" i="10"/>
  <c r="B82" i="10"/>
  <c r="DX82" i="9"/>
  <c r="BT82" i="9"/>
  <c r="P82" i="9"/>
  <c r="DJ82" i="8"/>
  <c r="AR82" i="8"/>
  <c r="B82" i="8"/>
  <c r="DX82" i="7"/>
  <c r="BF82" i="7"/>
  <c r="P82" i="7"/>
  <c r="CH82" i="6"/>
  <c r="AD82" i="6"/>
  <c r="DX82" i="5"/>
  <c r="CH82" i="5"/>
  <c r="AR82" i="5"/>
  <c r="B82" i="5"/>
  <c r="DJ82" i="4"/>
  <c r="DX82" i="12"/>
  <c r="DJ82" i="10"/>
  <c r="BT82" i="10"/>
  <c r="AR82" i="10"/>
  <c r="CH82" i="9"/>
  <c r="AD82" i="9"/>
  <c r="DX82" i="8"/>
  <c r="CH82" i="8"/>
  <c r="P82" i="8"/>
  <c r="CV82" i="7"/>
  <c r="AD82" i="7"/>
  <c r="CV82" i="6"/>
  <c r="AR82" i="6"/>
  <c r="CV82" i="5"/>
  <c r="BF82" i="5"/>
  <c r="CH82" i="4"/>
  <c r="AR82" i="4"/>
  <c r="B66" i="4"/>
  <c r="AR66" i="4"/>
  <c r="CH66" i="4"/>
  <c r="BF70" i="4"/>
  <c r="DX70" i="4"/>
  <c r="BF74" i="4"/>
  <c r="DX74" i="4"/>
  <c r="B78" i="4"/>
  <c r="AR78" i="4"/>
  <c r="CH78" i="4"/>
  <c r="P82" i="4"/>
  <c r="BF82" i="4"/>
  <c r="DJ66" i="6"/>
  <c r="BF74" i="6"/>
  <c r="B78" i="6"/>
  <c r="BF70" i="7"/>
  <c r="DX70" i="7"/>
  <c r="P78" i="7"/>
  <c r="DJ82" i="7"/>
  <c r="BT70" i="8"/>
  <c r="CV82" i="8"/>
  <c r="AR70" i="9"/>
  <c r="BF78" i="9"/>
  <c r="B66" i="10"/>
  <c r="AD78" i="10"/>
  <c r="CV78" i="10"/>
  <c r="AD66" i="4"/>
  <c r="BT66" i="4"/>
  <c r="DJ66" i="4"/>
  <c r="B70" i="4"/>
  <c r="AR70" i="4"/>
  <c r="CH70" i="4"/>
  <c r="B74" i="4"/>
  <c r="AR74" i="4"/>
  <c r="CH74" i="4"/>
  <c r="AD78" i="4"/>
  <c r="BT78" i="4"/>
  <c r="DJ78" i="4"/>
  <c r="DX82" i="4"/>
  <c r="B66" i="5"/>
  <c r="P70" i="5"/>
  <c r="P74" i="5"/>
  <c r="P78" i="5"/>
  <c r="P82" i="5"/>
  <c r="AD70" i="6"/>
  <c r="DJ74" i="6"/>
  <c r="BF78" i="6"/>
  <c r="B82" i="6"/>
  <c r="P66" i="7"/>
  <c r="BF74" i="7"/>
  <c r="DX74" i="7"/>
  <c r="AR66" i="8"/>
  <c r="DJ66" i="8"/>
  <c r="DX74" i="8"/>
  <c r="B78" i="8"/>
  <c r="P66" i="9"/>
  <c r="CV70" i="9"/>
  <c r="AD74" i="9"/>
  <c r="DJ78" i="9"/>
  <c r="AR82" i="9"/>
  <c r="B70" i="10"/>
  <c r="BT70" i="10"/>
  <c r="P74" i="10"/>
  <c r="CH74" i="10"/>
  <c r="P82" i="10"/>
  <c r="CH82" i="10"/>
  <c r="BT82" i="12"/>
  <c r="CH64" i="11"/>
  <c r="BT64" i="11"/>
  <c r="DJ64" i="11"/>
  <c r="DJ68" i="11"/>
  <c r="AD71" i="11"/>
  <c r="CH76" i="11"/>
  <c r="B79" i="11"/>
  <c r="DX80" i="11"/>
  <c r="CV65" i="4"/>
  <c r="DX73" i="4"/>
  <c r="BF69" i="5"/>
  <c r="B73" i="6"/>
  <c r="CH69" i="4"/>
  <c r="BF73" i="4"/>
  <c r="CV81" i="4"/>
  <c r="AR65" i="5"/>
  <c r="DX73" i="5"/>
  <c r="BF65" i="4"/>
  <c r="DX65" i="4"/>
  <c r="P69" i="4"/>
  <c r="CH73" i="4"/>
  <c r="CV65" i="5"/>
  <c r="BF77" i="5"/>
  <c r="DX81" i="5"/>
  <c r="P69" i="6"/>
  <c r="P77" i="6"/>
  <c r="DX77" i="6"/>
  <c r="B65" i="7"/>
  <c r="AD65" i="7"/>
  <c r="CH65" i="4"/>
  <c r="CV69" i="4"/>
  <c r="P73" i="4"/>
  <c r="CH77" i="4"/>
  <c r="BF81" i="4"/>
  <c r="P69" i="5"/>
  <c r="CV69" i="5"/>
  <c r="CH73" i="5"/>
  <c r="AD65" i="6"/>
  <c r="BT69" i="6"/>
  <c r="DX69" i="6"/>
  <c r="BT73" i="7"/>
  <c r="CV73" i="7"/>
  <c r="P65" i="4"/>
  <c r="BF69" i="4"/>
  <c r="DX69" i="4"/>
  <c r="CV73" i="4"/>
  <c r="P77" i="5"/>
  <c r="CV77" i="5"/>
  <c r="CH81" i="5"/>
  <c r="CH65" i="6"/>
  <c r="AR73" i="6"/>
  <c r="DX73" i="6"/>
  <c r="P81" i="6"/>
  <c r="DX81" i="6"/>
  <c r="DJ65" i="7"/>
  <c r="BT69" i="7"/>
  <c r="CV69" i="7"/>
  <c r="BF79" i="11"/>
  <c r="BF70" i="11"/>
  <c r="DJ74" i="11"/>
  <c r="P78" i="11"/>
  <c r="CV66" i="11"/>
  <c r="AR74" i="11"/>
  <c r="B66" i="11"/>
  <c r="BF66" i="12"/>
  <c r="DJ66" i="12"/>
  <c r="AR70" i="12"/>
  <c r="CV70" i="12"/>
  <c r="AR74" i="12"/>
  <c r="CV74" i="12"/>
  <c r="P78" i="12"/>
  <c r="BT78" i="12"/>
  <c r="DX78" i="12"/>
  <c r="AD82" i="12"/>
  <c r="CH82" i="12"/>
  <c r="BF66" i="11"/>
  <c r="DJ66" i="11"/>
  <c r="P70" i="11"/>
  <c r="BT70" i="11"/>
  <c r="DX70" i="11"/>
  <c r="BF74" i="11"/>
  <c r="CH74" i="11"/>
  <c r="CV78" i="11"/>
  <c r="BF82" i="11"/>
  <c r="CH82" i="11"/>
  <c r="AD66" i="12"/>
  <c r="CH66" i="12"/>
  <c r="P70" i="12"/>
  <c r="BT70" i="12"/>
  <c r="DX70" i="12"/>
  <c r="P74" i="12"/>
  <c r="BT74" i="12"/>
  <c r="DX74" i="12"/>
  <c r="B78" i="12"/>
  <c r="AR78" i="12"/>
  <c r="CV78" i="12"/>
  <c r="B82" i="12"/>
  <c r="BF82" i="12"/>
  <c r="DJ82" i="12"/>
  <c r="AD66" i="11"/>
  <c r="CH66" i="11"/>
  <c r="B70" i="11"/>
  <c r="AR70" i="11"/>
  <c r="CV70" i="11"/>
  <c r="B74" i="11"/>
  <c r="AD74" i="11"/>
  <c r="AR78" i="11"/>
  <c r="P66" i="12"/>
  <c r="BT66" i="12"/>
  <c r="DX66" i="12"/>
  <c r="B70" i="12"/>
  <c r="BF70" i="12"/>
  <c r="DJ70" i="12"/>
  <c r="B74" i="12"/>
  <c r="BF74" i="12"/>
  <c r="DJ74" i="12"/>
  <c r="AD78" i="12"/>
  <c r="CH78" i="12"/>
  <c r="AR82" i="12"/>
  <c r="CV82" i="12"/>
  <c r="P66" i="11"/>
  <c r="BT66" i="11"/>
  <c r="AD70" i="11"/>
  <c r="BT78" i="11"/>
  <c r="B82" i="11"/>
  <c r="AD82" i="11"/>
  <c r="EI84" i="11"/>
  <c r="EG43" i="11"/>
  <c r="EF79" i="11"/>
  <c r="EF80" i="11"/>
  <c r="EG80" i="11" s="1"/>
  <c r="EF84" i="11"/>
  <c r="EG84" i="11" s="1"/>
  <c r="EF87" i="11"/>
  <c r="EF91" i="11"/>
  <c r="EF95" i="11"/>
  <c r="EF102" i="11"/>
  <c r="EG102" i="11" s="1"/>
  <c r="EF106" i="11"/>
  <c r="EF107" i="11"/>
  <c r="EF81" i="11"/>
  <c r="EG81" i="11" s="1"/>
  <c r="EF97" i="11"/>
  <c r="EG97" i="11" s="1"/>
  <c r="EF104" i="11"/>
  <c r="EF86" i="11"/>
  <c r="EF96" i="11"/>
  <c r="EG96" i="11" s="1"/>
  <c r="EF98" i="11"/>
  <c r="EG98" i="11" s="1"/>
  <c r="EF109" i="11"/>
  <c r="EF110" i="11"/>
  <c r="EG4" i="11"/>
  <c r="DU110" i="11"/>
  <c r="DU95" i="11"/>
  <c r="DR103" i="11"/>
  <c r="DR106" i="11"/>
  <c r="DR101" i="11"/>
  <c r="DR107" i="11"/>
  <c r="DR110" i="11"/>
  <c r="DR109" i="11"/>
  <c r="CZ86" i="11"/>
  <c r="DC86" i="11" s="1"/>
  <c r="DD79" i="11"/>
  <c r="DD81" i="11"/>
  <c r="DD85" i="11"/>
  <c r="DE85" i="11" s="1"/>
  <c r="DD86" i="11"/>
  <c r="DE86" i="11" s="1"/>
  <c r="DD87" i="11"/>
  <c r="DD102" i="11"/>
  <c r="DA24" i="11"/>
  <c r="DA26" i="11" s="1"/>
  <c r="DB5" i="11" s="1"/>
  <c r="DA4" i="11" s="1"/>
  <c r="DD80" i="11"/>
  <c r="DE80" i="11" s="1"/>
  <c r="DD84" i="11"/>
  <c r="DD88" i="11"/>
  <c r="DD95" i="11"/>
  <c r="DE95" i="11" s="1"/>
  <c r="DD100" i="11"/>
  <c r="DE100" i="11" s="1"/>
  <c r="DD103" i="11"/>
  <c r="DD107" i="11"/>
  <c r="DD108" i="11"/>
  <c r="DE108" i="11" s="1"/>
  <c r="DD109" i="11"/>
  <c r="DA17" i="11"/>
  <c r="DC17" i="11" s="1"/>
  <c r="CS110" i="11"/>
  <c r="CS95" i="11"/>
  <c r="CP103" i="11"/>
  <c r="CQ103" i="11" s="1"/>
  <c r="CP110" i="11"/>
  <c r="CP106" i="11"/>
  <c r="CE95" i="11"/>
  <c r="CC4" i="11"/>
  <c r="BN77" i="11"/>
  <c r="BN80" i="11"/>
  <c r="BO80" i="11" s="1"/>
  <c r="BN81" i="11"/>
  <c r="BN88" i="11"/>
  <c r="BN91" i="11"/>
  <c r="BN101" i="11"/>
  <c r="BN104" i="11"/>
  <c r="BN74" i="11"/>
  <c r="BN79" i="11"/>
  <c r="BN82" i="11"/>
  <c r="BN84" i="11"/>
  <c r="BO84" i="11" s="1"/>
  <c r="BN87" i="11"/>
  <c r="BN92" i="11"/>
  <c r="BN93" i="11"/>
  <c r="BN96" i="11"/>
  <c r="BN100" i="11"/>
  <c r="BN106" i="11"/>
  <c r="BN109" i="11"/>
  <c r="BN73" i="11"/>
  <c r="BO73" i="11" s="1"/>
  <c r="BN76" i="11"/>
  <c r="BN85" i="11"/>
  <c r="BN86" i="11"/>
  <c r="BN89" i="11"/>
  <c r="BN90" i="11"/>
  <c r="BN95" i="11"/>
  <c r="BN98" i="11"/>
  <c r="BO98" i="11" s="1"/>
  <c r="BN102" i="11"/>
  <c r="BN108" i="11"/>
  <c r="BN107" i="11"/>
  <c r="BC97" i="11"/>
  <c r="AY21" i="11"/>
  <c r="AW24" i="11"/>
  <c r="AW26" i="11" s="1"/>
  <c r="AX5" i="11" s="1"/>
  <c r="AO108" i="11"/>
  <c r="AO110" i="11"/>
  <c r="AL108" i="11"/>
  <c r="AM108" i="11" s="1"/>
  <c r="AA84" i="11"/>
  <c r="X101" i="11"/>
  <c r="X106" i="11"/>
  <c r="X109" i="11"/>
  <c r="X98" i="11"/>
  <c r="X103" i="11"/>
  <c r="X108" i="11"/>
  <c r="U17" i="11"/>
  <c r="W17" i="11" s="1"/>
  <c r="J57" i="11"/>
  <c r="J61" i="11"/>
  <c r="J63" i="11"/>
  <c r="J71" i="11"/>
  <c r="J74" i="11"/>
  <c r="J76" i="11"/>
  <c r="J85" i="11"/>
  <c r="K85" i="11" s="1"/>
  <c r="J93" i="11"/>
  <c r="J55" i="11"/>
  <c r="J59" i="11"/>
  <c r="J65" i="11"/>
  <c r="J69" i="11"/>
  <c r="K69" i="11" s="1"/>
  <c r="J72" i="11"/>
  <c r="J81" i="11"/>
  <c r="J84" i="11"/>
  <c r="K84" i="11" s="1"/>
  <c r="J86" i="11"/>
  <c r="J87" i="11"/>
  <c r="J89" i="11"/>
  <c r="J92" i="11"/>
  <c r="J56" i="11"/>
  <c r="J60" i="11"/>
  <c r="J64" i="11"/>
  <c r="J66" i="11"/>
  <c r="K66" i="11" s="1"/>
  <c r="J68" i="11"/>
  <c r="K68" i="11" s="1"/>
  <c r="J70" i="11"/>
  <c r="J73" i="11"/>
  <c r="J77" i="11"/>
  <c r="J78" i="11"/>
  <c r="J80" i="11"/>
  <c r="J82" i="11"/>
  <c r="J91" i="11"/>
  <c r="K91" i="11" s="1"/>
  <c r="J95" i="11"/>
  <c r="K95" i="11" s="1"/>
  <c r="J96" i="11"/>
  <c r="J97" i="11"/>
  <c r="J98" i="11"/>
  <c r="K98" i="11" s="1"/>
  <c r="G24" i="11"/>
  <c r="G26" i="11" s="1"/>
  <c r="H5" i="11" s="1"/>
  <c r="G4" i="11" s="1"/>
  <c r="J100" i="11"/>
  <c r="J101" i="11"/>
  <c r="J102" i="11"/>
  <c r="K102" i="11" s="1"/>
  <c r="J103" i="11"/>
  <c r="K103" i="11" s="1"/>
  <c r="J104" i="11"/>
  <c r="J106" i="11"/>
  <c r="J107" i="11"/>
  <c r="K107" i="11" s="1"/>
  <c r="J108" i="11"/>
  <c r="EC24" i="12"/>
  <c r="DY21" i="12"/>
  <c r="EC21" i="12" s="1"/>
  <c r="EE21" i="12" s="1"/>
  <c r="EF110" i="12"/>
  <c r="EC17" i="12"/>
  <c r="EE17" i="12" s="1"/>
  <c r="DO24" i="12"/>
  <c r="DO26" i="12" s="1"/>
  <c r="DP5" i="12" s="1"/>
  <c r="DU108" i="12"/>
  <c r="DR110" i="12"/>
  <c r="DR111" i="12"/>
  <c r="DS111" i="12" s="1"/>
  <c r="DG108" i="12"/>
  <c r="DA87" i="12"/>
  <c r="DC87" i="12" s="1"/>
  <c r="DA84" i="12"/>
  <c r="DC84" i="12" s="1"/>
  <c r="CZ12" i="12"/>
  <c r="DA24" i="12"/>
  <c r="DA12" i="12"/>
  <c r="CP111" i="12"/>
  <c r="CP107" i="12"/>
  <c r="CP108" i="12"/>
  <c r="BY88" i="12"/>
  <c r="CA88" i="12" s="1"/>
  <c r="BX12" i="12"/>
  <c r="BY12" i="12"/>
  <c r="BY17" i="12"/>
  <c r="CA17" i="12" s="1"/>
  <c r="BQ110" i="12"/>
  <c r="BQ108" i="12"/>
  <c r="BN111" i="12"/>
  <c r="BN110" i="12"/>
  <c r="BN109" i="12"/>
  <c r="AV89" i="12"/>
  <c r="AY89" i="12" s="1"/>
  <c r="AV86" i="12"/>
  <c r="AY86" i="12" s="1"/>
  <c r="AW84" i="12"/>
  <c r="AY84" i="12" s="1"/>
  <c r="BA21" i="12"/>
  <c r="AS21" i="12"/>
  <c r="AW21" i="12" s="1"/>
  <c r="AY21" i="12" s="1"/>
  <c r="AZ109" i="12"/>
  <c r="AW17" i="12"/>
  <c r="AY17" i="12" s="1"/>
  <c r="BA4" i="12"/>
  <c r="AL111" i="12"/>
  <c r="AM111" i="12" s="1"/>
  <c r="AL110" i="12"/>
  <c r="AM110" i="12" s="1"/>
  <c r="AE19" i="12"/>
  <c r="AI19" i="12" s="1"/>
  <c r="AK19" i="12" s="1"/>
  <c r="AM4" i="12"/>
  <c r="X110" i="12"/>
  <c r="I21" i="12"/>
  <c r="J109" i="12"/>
  <c r="G17" i="12"/>
  <c r="I17" i="12" s="1"/>
  <c r="C19" i="12"/>
  <c r="G19" i="12" s="1"/>
  <c r="I19" i="12" s="1"/>
  <c r="J54" i="12"/>
  <c r="K54" i="12" s="1"/>
  <c r="J58" i="12"/>
  <c r="J66" i="12"/>
  <c r="J71" i="12"/>
  <c r="J73" i="12"/>
  <c r="K73" i="12" s="1"/>
  <c r="J78" i="12"/>
  <c r="J80" i="12"/>
  <c r="J84" i="12"/>
  <c r="K84" i="12" s="1"/>
  <c r="J85" i="12"/>
  <c r="K85" i="12" s="1"/>
  <c r="J90" i="12"/>
  <c r="J93" i="12"/>
  <c r="J110" i="12"/>
  <c r="J111" i="12"/>
  <c r="K111" i="12" s="1"/>
  <c r="K17" i="12"/>
  <c r="EI95" i="10"/>
  <c r="EI87" i="10"/>
  <c r="EF4" i="10"/>
  <c r="EF21" i="10"/>
  <c r="EF68" i="10"/>
  <c r="EF81" i="10"/>
  <c r="EF87" i="10"/>
  <c r="EG87" i="10" s="1"/>
  <c r="EF89" i="10"/>
  <c r="EF93" i="10"/>
  <c r="EF101" i="10"/>
  <c r="EG101" i="10" s="1"/>
  <c r="EF14" i="10"/>
  <c r="EF18" i="10"/>
  <c r="EF33" i="10"/>
  <c r="EF34" i="10"/>
  <c r="EG34" i="10" s="1"/>
  <c r="EF35" i="10"/>
  <c r="EG35" i="10" s="1"/>
  <c r="EF37" i="10"/>
  <c r="EF38" i="10"/>
  <c r="EF39" i="10"/>
  <c r="EF40" i="10"/>
  <c r="EG40" i="10" s="1"/>
  <c r="EF41" i="10"/>
  <c r="EF73" i="10"/>
  <c r="EF74" i="10"/>
  <c r="EF77" i="10"/>
  <c r="EF97" i="10"/>
  <c r="EF100" i="10"/>
  <c r="EA2" i="10"/>
  <c r="EF17" i="10"/>
  <c r="EG17" i="10" s="1"/>
  <c r="EF19" i="10"/>
  <c r="EF20" i="10"/>
  <c r="EF63" i="10"/>
  <c r="EF69" i="10"/>
  <c r="EG69" i="10" s="1"/>
  <c r="EF75" i="10"/>
  <c r="EF78" i="10"/>
  <c r="EF79" i="10"/>
  <c r="EG79" i="10" s="1"/>
  <c r="EF80" i="10"/>
  <c r="EG80" i="10" s="1"/>
  <c r="EF96" i="10"/>
  <c r="EF103" i="10"/>
  <c r="DR103" i="10"/>
  <c r="DO24" i="10"/>
  <c r="DQ24" i="10" s="1"/>
  <c r="DO17" i="10"/>
  <c r="DQ17" i="10" s="1"/>
  <c r="DS21" i="10"/>
  <c r="CZ89" i="10"/>
  <c r="DC89" i="10" s="1"/>
  <c r="CL86" i="10"/>
  <c r="CO86" i="10" s="1"/>
  <c r="CP100" i="10"/>
  <c r="CQ19" i="10"/>
  <c r="CQ33" i="10"/>
  <c r="BX86" i="10"/>
  <c r="CA86" i="10" s="1"/>
  <c r="BJ89" i="10"/>
  <c r="BM89" i="10" s="1"/>
  <c r="BM21" i="10"/>
  <c r="BN98" i="10"/>
  <c r="BK17" i="10"/>
  <c r="BM17" i="10" s="1"/>
  <c r="BN103" i="10"/>
  <c r="BO33" i="10"/>
  <c r="BO24" i="10"/>
  <c r="BO21" i="10"/>
  <c r="BC108" i="10"/>
  <c r="AY21" i="10"/>
  <c r="AZ14" i="10"/>
  <c r="BA14" i="10" s="1"/>
  <c r="AZ55" i="10"/>
  <c r="AZ69" i="10"/>
  <c r="AZ77" i="10"/>
  <c r="AZ95" i="10"/>
  <c r="AZ96" i="10"/>
  <c r="AZ97" i="10"/>
  <c r="AZ98" i="10"/>
  <c r="AZ100" i="10"/>
  <c r="AZ101" i="10"/>
  <c r="BA101" i="10" s="1"/>
  <c r="AZ102" i="10"/>
  <c r="AU2" i="10"/>
  <c r="AZ18" i="10"/>
  <c r="AZ19" i="10"/>
  <c r="BA19" i="10" s="1"/>
  <c r="AW24" i="10"/>
  <c r="AZ57" i="10"/>
  <c r="AZ71" i="10"/>
  <c r="AZ72" i="10"/>
  <c r="BA72" i="10" s="1"/>
  <c r="AZ74" i="10"/>
  <c r="AZ79" i="10"/>
  <c r="AZ80" i="10"/>
  <c r="AZ82" i="10"/>
  <c r="AZ84" i="10"/>
  <c r="AZ107" i="10"/>
  <c r="AW2" i="10"/>
  <c r="AZ4" i="10"/>
  <c r="BA4" i="10" s="1"/>
  <c r="AZ59" i="10"/>
  <c r="AZ63" i="10"/>
  <c r="AZ73" i="10"/>
  <c r="AZ81" i="10"/>
  <c r="BA81" i="10" s="1"/>
  <c r="AZ92" i="10"/>
  <c r="AZ103" i="10"/>
  <c r="AI24" i="10"/>
  <c r="AL103" i="10"/>
  <c r="AM103" i="10" s="1"/>
  <c r="AM19" i="10"/>
  <c r="AM4" i="10"/>
  <c r="AM17" i="10"/>
  <c r="AM33" i="10"/>
  <c r="AA87" i="10"/>
  <c r="J103" i="10"/>
  <c r="G17" i="10"/>
  <c r="I17" i="10" s="1"/>
  <c r="K33" i="10"/>
  <c r="K21" i="10"/>
  <c r="EI108" i="9"/>
  <c r="EC88" i="9"/>
  <c r="EE88" i="9" s="1"/>
  <c r="EC85" i="9"/>
  <c r="EE85" i="9" s="1"/>
  <c r="EF110" i="9"/>
  <c r="DR111" i="9"/>
  <c r="DO17" i="9"/>
  <c r="DQ17" i="9" s="1"/>
  <c r="DO24" i="9"/>
  <c r="DR108" i="9"/>
  <c r="DS17" i="9"/>
  <c r="DS18" i="9"/>
  <c r="DA88" i="9"/>
  <c r="DC88" i="9" s="1"/>
  <c r="DD108" i="9"/>
  <c r="DE21" i="9"/>
  <c r="CP111" i="9"/>
  <c r="CQ111" i="9" s="1"/>
  <c r="CQ18" i="9"/>
  <c r="CM17" i="9"/>
  <c r="CO17" i="9" s="1"/>
  <c r="CP109" i="9"/>
  <c r="CC33" i="9"/>
  <c r="CB107" i="9"/>
  <c r="CC4" i="9"/>
  <c r="BK24" i="9"/>
  <c r="BM24" i="9" s="1"/>
  <c r="BN108" i="9"/>
  <c r="BO108" i="9" s="1"/>
  <c r="BN111" i="9"/>
  <c r="BN107" i="9"/>
  <c r="BN110" i="9"/>
  <c r="BO18" i="9"/>
  <c r="AW87" i="9"/>
  <c r="AY87" i="9" s="1"/>
  <c r="AW84" i="9"/>
  <c r="AY84" i="9" s="1"/>
  <c r="AY21" i="9"/>
  <c r="AZ107" i="9"/>
  <c r="AZ108" i="9"/>
  <c r="BA21" i="9"/>
  <c r="AL109" i="9"/>
  <c r="AL111" i="9"/>
  <c r="AL110" i="9"/>
  <c r="AI17" i="9"/>
  <c r="AK17" i="9" s="1"/>
  <c r="AM24" i="9"/>
  <c r="T89" i="9"/>
  <c r="W89" i="9" s="1"/>
  <c r="T86" i="9"/>
  <c r="W86" i="9" s="1"/>
  <c r="X110" i="9"/>
  <c r="U24" i="9"/>
  <c r="Y4" i="9"/>
  <c r="I21" i="9"/>
  <c r="G24" i="9"/>
  <c r="I24" i="9" s="1"/>
  <c r="G17" i="9"/>
  <c r="I17" i="9" s="1"/>
  <c r="J111" i="9"/>
  <c r="K18" i="9"/>
  <c r="K17" i="9"/>
  <c r="EI84" i="8"/>
  <c r="EG19" i="8"/>
  <c r="EG20" i="8"/>
  <c r="EG17" i="8"/>
  <c r="EG18" i="8"/>
  <c r="DR107" i="8"/>
  <c r="DR109" i="8"/>
  <c r="DR110" i="8"/>
  <c r="DR111" i="8"/>
  <c r="DS14" i="8"/>
  <c r="CZ86" i="8"/>
  <c r="DC86" i="8" s="1"/>
  <c r="DA17" i="8"/>
  <c r="DC17" i="8" s="1"/>
  <c r="DE18" i="8"/>
  <c r="DE19" i="8"/>
  <c r="DE20" i="8"/>
  <c r="CS108" i="8"/>
  <c r="CL89" i="8"/>
  <c r="CO89" i="8" s="1"/>
  <c r="CP111" i="8"/>
  <c r="CP110" i="8"/>
  <c r="CQ14" i="8"/>
  <c r="CE90" i="8"/>
  <c r="CC19" i="8"/>
  <c r="CC20" i="8"/>
  <c r="CC17" i="8"/>
  <c r="CC18" i="8"/>
  <c r="BQ108" i="8"/>
  <c r="BQ90" i="8"/>
  <c r="BN110" i="8"/>
  <c r="BN109" i="8"/>
  <c r="BO109" i="8" s="1"/>
  <c r="BO14" i="8"/>
  <c r="AW17" i="8"/>
  <c r="AY17" i="8" s="1"/>
  <c r="BA18" i="8"/>
  <c r="BA19" i="8"/>
  <c r="BA20" i="8"/>
  <c r="BA24" i="8"/>
  <c r="AH89" i="8"/>
  <c r="AK89" i="8" s="1"/>
  <c r="AL111" i="8"/>
  <c r="AM111" i="8" s="1"/>
  <c r="AL109" i="8"/>
  <c r="AL110" i="8"/>
  <c r="AM14" i="8"/>
  <c r="T89" i="8"/>
  <c r="W89" i="8" s="1"/>
  <c r="Y17" i="8"/>
  <c r="Y19" i="8"/>
  <c r="Y20" i="8"/>
  <c r="Y18" i="8"/>
  <c r="M90" i="8"/>
  <c r="J110" i="8"/>
  <c r="J111" i="8"/>
  <c r="K14" i="8"/>
  <c r="EA2" i="7"/>
  <c r="EF14" i="7"/>
  <c r="EF17" i="7"/>
  <c r="EF19" i="7"/>
  <c r="EG19" i="7" s="1"/>
  <c r="EF37" i="7"/>
  <c r="EF41" i="7"/>
  <c r="EF46" i="7"/>
  <c r="EF50" i="7"/>
  <c r="EF68" i="7"/>
  <c r="EF71" i="7"/>
  <c r="EF75" i="7"/>
  <c r="EF77" i="7"/>
  <c r="EG77" i="7" s="1"/>
  <c r="EF80" i="7"/>
  <c r="EF85" i="7"/>
  <c r="EF86" i="7"/>
  <c r="EF4" i="7"/>
  <c r="EF24" i="7"/>
  <c r="EF34" i="7"/>
  <c r="EF39" i="7"/>
  <c r="EF43" i="7"/>
  <c r="EG43" i="7" s="1"/>
  <c r="EF48" i="7"/>
  <c r="EF52" i="7"/>
  <c r="EF53" i="7"/>
  <c r="EF54" i="7"/>
  <c r="EF55" i="7"/>
  <c r="EF56" i="7"/>
  <c r="EF57" i="7"/>
  <c r="EF58" i="7"/>
  <c r="EG58" i="7" s="1"/>
  <c r="EF59" i="7"/>
  <c r="EF60" i="7"/>
  <c r="EF66" i="7"/>
  <c r="EF70" i="7"/>
  <c r="EF73" i="7"/>
  <c r="EF88" i="7"/>
  <c r="EC17" i="7"/>
  <c r="EE17" i="7" s="1"/>
  <c r="EC4" i="7"/>
  <c r="EC14" i="7" s="1"/>
  <c r="EE14" i="7" s="1"/>
  <c r="DU90" i="7"/>
  <c r="DN86" i="7"/>
  <c r="DQ86" i="7" s="1"/>
  <c r="DE4" i="7"/>
  <c r="DE33" i="7"/>
  <c r="DE38" i="7"/>
  <c r="DE42" i="7"/>
  <c r="DE35" i="7"/>
  <c r="DE40" i="7"/>
  <c r="BY4" i="7"/>
  <c r="CC39" i="7"/>
  <c r="CC43" i="7"/>
  <c r="CC41" i="7"/>
  <c r="BQ90" i="7"/>
  <c r="BK24" i="7"/>
  <c r="BK26" i="7" s="1"/>
  <c r="BL5" i="7" s="1"/>
  <c r="BK4" i="7" s="1"/>
  <c r="AV86" i="7"/>
  <c r="AY86" i="7" s="1"/>
  <c r="AW24" i="7"/>
  <c r="AW26" i="7" s="1"/>
  <c r="AX5" i="7" s="1"/>
  <c r="AW4" i="7" s="1"/>
  <c r="BA35" i="7"/>
  <c r="BA40" i="7"/>
  <c r="BA33" i="7"/>
  <c r="BA38" i="7"/>
  <c r="BA42" i="7"/>
  <c r="U4" i="7"/>
  <c r="U17" i="7"/>
  <c r="W17" i="7" s="1"/>
  <c r="Y37" i="7"/>
  <c r="Y34" i="7"/>
  <c r="Y39" i="7"/>
  <c r="I21" i="7"/>
  <c r="G24" i="7"/>
  <c r="EB89" i="6"/>
  <c r="EE89" i="6" s="1"/>
  <c r="EC84" i="6"/>
  <c r="EE84" i="6" s="1"/>
  <c r="EG17" i="6"/>
  <c r="EG18" i="6"/>
  <c r="DR110" i="6"/>
  <c r="DS110" i="6" s="1"/>
  <c r="DR111" i="6"/>
  <c r="DS14" i="6"/>
  <c r="CZ89" i="6"/>
  <c r="DC89" i="6" s="1"/>
  <c r="DD14" i="6"/>
  <c r="DE14" i="6" s="1"/>
  <c r="DD53" i="6"/>
  <c r="DD57" i="6"/>
  <c r="DD63" i="6"/>
  <c r="DE63" i="6" s="1"/>
  <c r="DD86" i="6"/>
  <c r="DD87" i="6"/>
  <c r="DD89" i="6"/>
  <c r="DD110" i="6"/>
  <c r="DD111" i="6"/>
  <c r="DE111" i="6" s="1"/>
  <c r="CY2" i="6"/>
  <c r="DD20" i="6"/>
  <c r="DD21" i="6"/>
  <c r="DE21" i="6" s="1"/>
  <c r="DA24" i="6"/>
  <c r="DD33" i="6"/>
  <c r="DD34" i="6"/>
  <c r="DD35" i="6"/>
  <c r="DD37" i="6"/>
  <c r="DD38" i="6"/>
  <c r="DD39" i="6"/>
  <c r="DD40" i="6"/>
  <c r="DD41" i="6"/>
  <c r="DD42" i="6"/>
  <c r="DD43" i="6"/>
  <c r="DD45" i="6"/>
  <c r="DD46" i="6"/>
  <c r="DD47" i="6"/>
  <c r="DD48" i="6"/>
  <c r="DD49" i="6"/>
  <c r="DE49" i="6" s="1"/>
  <c r="DD50" i="6"/>
  <c r="DD51" i="6"/>
  <c r="DD52" i="6"/>
  <c r="DD54" i="6"/>
  <c r="DD58" i="6"/>
  <c r="DE58" i="6" s="1"/>
  <c r="DD61" i="6"/>
  <c r="DD67" i="6"/>
  <c r="DD71" i="6"/>
  <c r="DE71" i="6" s="1"/>
  <c r="DD75" i="6"/>
  <c r="DE75" i="6" s="1"/>
  <c r="DD79" i="6"/>
  <c r="DD84" i="6"/>
  <c r="DD91" i="6"/>
  <c r="DD92" i="6"/>
  <c r="DE92" i="6" s="1"/>
  <c r="DD107" i="6"/>
  <c r="DA2" i="6"/>
  <c r="DE19" i="6" s="1"/>
  <c r="DD4" i="6"/>
  <c r="DE4" i="6" s="1"/>
  <c r="DA17" i="6"/>
  <c r="DC17" i="6" s="1"/>
  <c r="DD24" i="6"/>
  <c r="DD55" i="6"/>
  <c r="DD59" i="6"/>
  <c r="DD68" i="6"/>
  <c r="DD69" i="6"/>
  <c r="DD72" i="6"/>
  <c r="DD73" i="6"/>
  <c r="DE73" i="6" s="1"/>
  <c r="DD77" i="6"/>
  <c r="DE77" i="6" s="1"/>
  <c r="DD81" i="6"/>
  <c r="DD88" i="6"/>
  <c r="DD93" i="6"/>
  <c r="CP108" i="6"/>
  <c r="CP107" i="6"/>
  <c r="CP109" i="6"/>
  <c r="CP111" i="6"/>
  <c r="CQ111" i="6" s="1"/>
  <c r="CQ14" i="6"/>
  <c r="CC17" i="6"/>
  <c r="CC18" i="6"/>
  <c r="BN107" i="6"/>
  <c r="BN108" i="6"/>
  <c r="BO108" i="6" s="1"/>
  <c r="BN110" i="6"/>
  <c r="BN109" i="6"/>
  <c r="BO109" i="6" s="1"/>
  <c r="BN111" i="6"/>
  <c r="BO111" i="6" s="1"/>
  <c r="BO14" i="6"/>
  <c r="AW84" i="6"/>
  <c r="AY84" i="6" s="1"/>
  <c r="AW17" i="6"/>
  <c r="AY17" i="6" s="1"/>
  <c r="BA18" i="6"/>
  <c r="BA19" i="6"/>
  <c r="BA24" i="6"/>
  <c r="AO108" i="6"/>
  <c r="AH89" i="6"/>
  <c r="AK89" i="6" s="1"/>
  <c r="AL110" i="6"/>
  <c r="AL109" i="6"/>
  <c r="AL111" i="6"/>
  <c r="AM14" i="6"/>
  <c r="T89" i="6"/>
  <c r="W89" i="6" s="1"/>
  <c r="U84" i="6"/>
  <c r="W84" i="6" s="1"/>
  <c r="X109" i="6"/>
  <c r="X110" i="6"/>
  <c r="Y110" i="6" s="1"/>
  <c r="Y17" i="6"/>
  <c r="Y18" i="6"/>
  <c r="J111" i="6"/>
  <c r="K14" i="6"/>
  <c r="EI90" i="5"/>
  <c r="EI87" i="5"/>
  <c r="EG21" i="5"/>
  <c r="DU90" i="5"/>
  <c r="DN89" i="5"/>
  <c r="DQ89" i="5" s="1"/>
  <c r="DO4" i="5"/>
  <c r="DS20" i="5"/>
  <c r="DS17" i="5"/>
  <c r="DS18" i="5"/>
  <c r="DS21" i="5"/>
  <c r="CM17" i="5"/>
  <c r="CO17" i="5" s="1"/>
  <c r="CM4" i="5"/>
  <c r="CQ20" i="5"/>
  <c r="CQ24" i="5"/>
  <c r="CQ19" i="5"/>
  <c r="BX86" i="5"/>
  <c r="CA86" i="5" s="1"/>
  <c r="CC21" i="5"/>
  <c r="BQ90" i="5"/>
  <c r="BJ89" i="5"/>
  <c r="BM89" i="5" s="1"/>
  <c r="BM21" i="5"/>
  <c r="BK4" i="5"/>
  <c r="BO21" i="5"/>
  <c r="BO20" i="5"/>
  <c r="BO17" i="5"/>
  <c r="BO24" i="5"/>
  <c r="BO18" i="5"/>
  <c r="AV89" i="5"/>
  <c r="AY89" i="5" s="1"/>
  <c r="AW87" i="5"/>
  <c r="AY87" i="5" s="1"/>
  <c r="BC84" i="5"/>
  <c r="AH86" i="5"/>
  <c r="AK86" i="5" s="1"/>
  <c r="AI4" i="5"/>
  <c r="AI17" i="5"/>
  <c r="AK17" i="5" s="1"/>
  <c r="AM19" i="5"/>
  <c r="AM20" i="5"/>
  <c r="AM24" i="5"/>
  <c r="AM18" i="5"/>
  <c r="Y21" i="5"/>
  <c r="F89" i="5"/>
  <c r="I89" i="5" s="1"/>
  <c r="I21" i="5"/>
  <c r="G4" i="5"/>
  <c r="K21" i="5"/>
  <c r="K17" i="5"/>
  <c r="K20" i="5"/>
  <c r="K18" i="5"/>
  <c r="EE21" i="4"/>
  <c r="EC17" i="4"/>
  <c r="EE17" i="4" s="1"/>
  <c r="CP72" i="4"/>
  <c r="CP82" i="4"/>
  <c r="CP64" i="4"/>
  <c r="CP68" i="4"/>
  <c r="CQ68" i="4" s="1"/>
  <c r="CP74" i="4"/>
  <c r="CP80" i="4"/>
  <c r="CP17" i="4"/>
  <c r="CP56" i="4"/>
  <c r="CP60" i="4"/>
  <c r="CP66" i="4"/>
  <c r="CP70" i="4"/>
  <c r="CP78" i="4"/>
  <c r="CQ78" i="4" s="1"/>
  <c r="AY21" i="4"/>
  <c r="AH86" i="4"/>
  <c r="AK86" i="4" s="1"/>
  <c r="AK21" i="4"/>
  <c r="U17" i="4"/>
  <c r="W17" i="4" s="1"/>
  <c r="U24" i="4"/>
  <c r="U26" i="4" s="1"/>
  <c r="V5" i="4" s="1"/>
  <c r="U4" i="4" s="1"/>
  <c r="M90" i="4"/>
  <c r="J19" i="4"/>
  <c r="J58" i="4"/>
  <c r="J65" i="4"/>
  <c r="J71" i="4"/>
  <c r="J88" i="4"/>
  <c r="J69" i="4"/>
  <c r="J75" i="4"/>
  <c r="J81" i="4"/>
  <c r="J93" i="4"/>
  <c r="J73" i="4"/>
  <c r="EC12" i="1"/>
  <c r="DR66" i="1"/>
  <c r="DR70" i="1"/>
  <c r="DR74" i="1"/>
  <c r="DR78" i="1"/>
  <c r="DR82" i="1"/>
  <c r="DD81" i="1"/>
  <c r="DD66" i="1"/>
  <c r="DD70" i="1"/>
  <c r="DD74" i="1"/>
  <c r="DD78" i="1"/>
  <c r="DD82" i="1"/>
  <c r="CP66" i="1"/>
  <c r="CP70" i="1"/>
  <c r="CP74" i="1"/>
  <c r="CP78" i="1"/>
  <c r="CP82" i="1"/>
  <c r="BY24" i="1"/>
  <c r="BY26" i="1" s="1"/>
  <c r="BZ5" i="1" s="1"/>
  <c r="BY12" i="1"/>
  <c r="BN19" i="1"/>
  <c r="BN18" i="1"/>
  <c r="BN20" i="1"/>
  <c r="BN53" i="1"/>
  <c r="BN54" i="1"/>
  <c r="BN55" i="1"/>
  <c r="BN56" i="1"/>
  <c r="BN57" i="1"/>
  <c r="BN58" i="1"/>
  <c r="BN59" i="1"/>
  <c r="BN60" i="1"/>
  <c r="BN66" i="1"/>
  <c r="BN70" i="1"/>
  <c r="BN74" i="1"/>
  <c r="BN78" i="1"/>
  <c r="BN82" i="1"/>
  <c r="BN109" i="1"/>
  <c r="BN33" i="1"/>
  <c r="BN34" i="1"/>
  <c r="BN35" i="1"/>
  <c r="BN37" i="1"/>
  <c r="BN38" i="1"/>
  <c r="BN39" i="1"/>
  <c r="BN40" i="1"/>
  <c r="BN41" i="1"/>
  <c r="BN42" i="1"/>
  <c r="BN43" i="1"/>
  <c r="BN45" i="1"/>
  <c r="BN46" i="1"/>
  <c r="BN47" i="1"/>
  <c r="BN48" i="1"/>
  <c r="BN49" i="1"/>
  <c r="BN50" i="1"/>
  <c r="BN51" i="1"/>
  <c r="BN52" i="1"/>
  <c r="BN61" i="1"/>
  <c r="BN64" i="1"/>
  <c r="BN65" i="1"/>
  <c r="BN71" i="1"/>
  <c r="BN72" i="1"/>
  <c r="BN73" i="1"/>
  <c r="BN79" i="1"/>
  <c r="BN80" i="1"/>
  <c r="BN81" i="1"/>
  <c r="AZ73" i="1"/>
  <c r="AZ79" i="1"/>
  <c r="AZ80" i="1"/>
  <c r="AZ81" i="1"/>
  <c r="AZ66" i="1"/>
  <c r="AZ70" i="1"/>
  <c r="AZ74" i="1"/>
  <c r="AZ78" i="1"/>
  <c r="AZ82" i="1"/>
  <c r="AI12" i="1"/>
  <c r="AL66" i="1"/>
  <c r="AL70" i="1"/>
  <c r="AL74" i="1"/>
  <c r="AL78" i="1"/>
  <c r="AL82" i="1"/>
  <c r="B65" i="4"/>
  <c r="AR65" i="4"/>
  <c r="AD69" i="4"/>
  <c r="BT69" i="4"/>
  <c r="DJ69" i="4"/>
  <c r="B73" i="4"/>
  <c r="AR73" i="4"/>
  <c r="AD77" i="4"/>
  <c r="BT77" i="4"/>
  <c r="DJ77" i="4"/>
  <c r="B81" i="4"/>
  <c r="AR81" i="4"/>
  <c r="AD65" i="5"/>
  <c r="CH65" i="5"/>
  <c r="B69" i="5"/>
  <c r="AR69" i="5"/>
  <c r="AD73" i="5"/>
  <c r="BT73" i="5"/>
  <c r="DJ73" i="5"/>
  <c r="B77" i="5"/>
  <c r="AR77" i="5"/>
  <c r="AD81" i="5"/>
  <c r="BT81" i="5"/>
  <c r="DJ81" i="5"/>
  <c r="P65" i="6"/>
  <c r="BT65" i="6"/>
  <c r="DX65" i="6"/>
  <c r="B69" i="6"/>
  <c r="BF69" i="6"/>
  <c r="DJ69" i="6"/>
  <c r="DJ73" i="6"/>
  <c r="B77" i="6"/>
  <c r="DJ77" i="6"/>
  <c r="B81" i="6"/>
  <c r="DJ81" i="6"/>
  <c r="BT65" i="7"/>
  <c r="CV65" i="7"/>
  <c r="CV81" i="9"/>
  <c r="BF77" i="4"/>
  <c r="CH81" i="4"/>
  <c r="DX81" i="4"/>
  <c r="P65" i="5"/>
  <c r="BT65" i="5"/>
  <c r="DX65" i="5"/>
  <c r="CH69" i="5"/>
  <c r="DX69" i="5"/>
  <c r="P73" i="5"/>
  <c r="BF73" i="5"/>
  <c r="CV73" i="5"/>
  <c r="CH77" i="5"/>
  <c r="DX77" i="5"/>
  <c r="P81" i="5"/>
  <c r="BF81" i="5"/>
  <c r="CV81" i="5"/>
  <c r="B65" i="6"/>
  <c r="BF65" i="6"/>
  <c r="DJ65" i="6"/>
  <c r="AR69" i="6"/>
  <c r="CV69" i="6"/>
  <c r="BT73" i="6"/>
  <c r="BT77" i="6"/>
  <c r="BT81" i="6"/>
  <c r="B77" i="7"/>
  <c r="AD77" i="7"/>
  <c r="DJ77" i="7"/>
  <c r="B81" i="7"/>
  <c r="AD81" i="7"/>
  <c r="DJ81" i="7"/>
  <c r="CV65" i="9"/>
  <c r="P77" i="4"/>
  <c r="CV77" i="4"/>
  <c r="AD65" i="4"/>
  <c r="BT65" i="4"/>
  <c r="DJ65" i="4"/>
  <c r="B69" i="4"/>
  <c r="AR69" i="4"/>
  <c r="AD73" i="4"/>
  <c r="BT73" i="4"/>
  <c r="DJ73" i="4"/>
  <c r="B77" i="4"/>
  <c r="AR77" i="4"/>
  <c r="AD81" i="4"/>
  <c r="BT81" i="4"/>
  <c r="DJ81" i="4"/>
  <c r="B65" i="5"/>
  <c r="BF65" i="5"/>
  <c r="DJ65" i="5"/>
  <c r="AD69" i="5"/>
  <c r="BT69" i="5"/>
  <c r="DJ69" i="5"/>
  <c r="B73" i="5"/>
  <c r="AR73" i="5"/>
  <c r="AD77" i="5"/>
  <c r="BT77" i="5"/>
  <c r="DJ77" i="5"/>
  <c r="B81" i="5"/>
  <c r="AR81" i="5"/>
  <c r="AR65" i="6"/>
  <c r="CV65" i="6"/>
  <c r="AD69" i="6"/>
  <c r="CH69" i="6"/>
  <c r="P73" i="6"/>
  <c r="BF73" i="6"/>
  <c r="BF77" i="6"/>
  <c r="BF81" i="6"/>
  <c r="B69" i="7"/>
  <c r="AD69" i="7"/>
  <c r="DJ69" i="7"/>
  <c r="B73" i="7"/>
  <c r="AD73" i="7"/>
  <c r="DJ73" i="7"/>
  <c r="BT77" i="7"/>
  <c r="CV77" i="7"/>
  <c r="BT81" i="7"/>
  <c r="CV81" i="7"/>
  <c r="AR64" i="11"/>
  <c r="BF67" i="11"/>
  <c r="AD68" i="11"/>
  <c r="AR72" i="11"/>
  <c r="B75" i="11"/>
  <c r="AD76" i="11"/>
  <c r="CV80" i="11"/>
  <c r="BT80" i="11"/>
  <c r="AD67" i="6"/>
  <c r="CH67" i="6"/>
  <c r="AD71" i="6"/>
  <c r="CH71" i="6"/>
  <c r="AR75" i="6"/>
  <c r="CV75" i="6"/>
  <c r="AR79" i="6"/>
  <c r="CV79" i="6"/>
  <c r="AD67" i="7"/>
  <c r="CV67" i="7"/>
  <c r="P71" i="7"/>
  <c r="BF71" i="7"/>
  <c r="DX71" i="7"/>
  <c r="AR75" i="7"/>
  <c r="CH75" i="7"/>
  <c r="B79" i="7"/>
  <c r="BT79" i="7"/>
  <c r="DJ79" i="7"/>
  <c r="AD67" i="8"/>
  <c r="BT67" i="8"/>
  <c r="P71" i="8"/>
  <c r="CH71" i="8"/>
  <c r="DX71" i="8"/>
  <c r="AD75" i="8"/>
  <c r="BT75" i="8"/>
  <c r="P79" i="8"/>
  <c r="CH79" i="8"/>
  <c r="DX79" i="8"/>
  <c r="P67" i="9"/>
  <c r="BT67" i="9"/>
  <c r="DX67" i="9"/>
  <c r="AR71" i="9"/>
  <c r="CV71" i="9"/>
  <c r="P75" i="9"/>
  <c r="BT75" i="9"/>
  <c r="DX75" i="9"/>
  <c r="AR79" i="9"/>
  <c r="CV79" i="9"/>
  <c r="CV67" i="10"/>
  <c r="AR71" i="10"/>
  <c r="CH71" i="10"/>
  <c r="AD75" i="10"/>
  <c r="CV75" i="10"/>
  <c r="AR79" i="10"/>
  <c r="CH79" i="10"/>
  <c r="AR67" i="12"/>
  <c r="CV67" i="12"/>
  <c r="P71" i="12"/>
  <c r="BT71" i="12"/>
  <c r="DX71" i="12"/>
  <c r="AR75" i="12"/>
  <c r="CV75" i="12"/>
  <c r="P79" i="12"/>
  <c r="BT79" i="12"/>
  <c r="DX79" i="12"/>
  <c r="AD67" i="11"/>
  <c r="CH67" i="11"/>
  <c r="B71" i="11"/>
  <c r="BF71" i="11"/>
  <c r="DJ71" i="11"/>
  <c r="AD75" i="11"/>
  <c r="CH75" i="11"/>
  <c r="AD79" i="11"/>
  <c r="CH79" i="11"/>
  <c r="P67" i="6"/>
  <c r="BT67" i="6"/>
  <c r="DX67" i="6"/>
  <c r="P71" i="6"/>
  <c r="BT71" i="6"/>
  <c r="DX71" i="6"/>
  <c r="AD75" i="6"/>
  <c r="CH75" i="6"/>
  <c r="AD79" i="6"/>
  <c r="CH79" i="6"/>
  <c r="P67" i="7"/>
  <c r="BF67" i="7"/>
  <c r="DX67" i="7"/>
  <c r="AR71" i="7"/>
  <c r="CH71" i="7"/>
  <c r="B75" i="7"/>
  <c r="BT75" i="7"/>
  <c r="DJ75" i="7"/>
  <c r="AD79" i="7"/>
  <c r="CV79" i="7"/>
  <c r="BF67" i="8"/>
  <c r="CV67" i="8"/>
  <c r="B71" i="8"/>
  <c r="AR71" i="8"/>
  <c r="DJ71" i="8"/>
  <c r="BF75" i="8"/>
  <c r="CV75" i="8"/>
  <c r="B79" i="8"/>
  <c r="AR79" i="8"/>
  <c r="DJ79" i="8"/>
  <c r="B67" i="9"/>
  <c r="BF67" i="9"/>
  <c r="DJ67" i="9"/>
  <c r="AD71" i="9"/>
  <c r="CH71" i="9"/>
  <c r="B75" i="9"/>
  <c r="BF75" i="9"/>
  <c r="DJ75" i="9"/>
  <c r="AD79" i="9"/>
  <c r="CH79" i="9"/>
  <c r="P67" i="10"/>
  <c r="BF67" i="10"/>
  <c r="DX67" i="10"/>
  <c r="B71" i="10"/>
  <c r="BT71" i="10"/>
  <c r="DJ71" i="10"/>
  <c r="P75" i="10"/>
  <c r="BF75" i="10"/>
  <c r="DX75" i="10"/>
  <c r="B79" i="10"/>
  <c r="BT79" i="10"/>
  <c r="DJ79" i="10"/>
  <c r="AD67" i="12"/>
  <c r="CH67" i="12"/>
  <c r="B71" i="12"/>
  <c r="BF71" i="12"/>
  <c r="DJ71" i="12"/>
  <c r="AD75" i="12"/>
  <c r="CH75" i="12"/>
  <c r="B79" i="12"/>
  <c r="BF79" i="12"/>
  <c r="DJ79" i="12"/>
  <c r="P67" i="11"/>
  <c r="BT67" i="11"/>
  <c r="DX67" i="11"/>
  <c r="AR71" i="11"/>
  <c r="CV71" i="11"/>
  <c r="P75" i="11"/>
  <c r="BT75" i="11"/>
  <c r="DX75" i="11"/>
  <c r="P79" i="11"/>
  <c r="BT79" i="11"/>
  <c r="DX79" i="11"/>
  <c r="B67" i="7"/>
  <c r="BT67" i="7"/>
  <c r="DJ67" i="7"/>
  <c r="AD71" i="7"/>
  <c r="CV71" i="7"/>
  <c r="P75" i="7"/>
  <c r="BF75" i="7"/>
  <c r="DX75" i="7"/>
  <c r="AR79" i="7"/>
  <c r="CH79" i="7"/>
  <c r="B67" i="8"/>
  <c r="AR67" i="8"/>
  <c r="DJ67" i="8"/>
  <c r="BF71" i="8"/>
  <c r="CV71" i="8"/>
  <c r="B75" i="8"/>
  <c r="AR75" i="8"/>
  <c r="DJ75" i="8"/>
  <c r="BF79" i="8"/>
  <c r="CV79" i="8"/>
  <c r="AD67" i="9"/>
  <c r="CH67" i="9"/>
  <c r="B71" i="9"/>
  <c r="BF71" i="9"/>
  <c r="DJ71" i="9"/>
  <c r="AD75" i="9"/>
  <c r="CH75" i="9"/>
  <c r="B79" i="9"/>
  <c r="BF79" i="9"/>
  <c r="DJ79" i="9"/>
  <c r="AD67" i="10"/>
  <c r="BT67" i="10"/>
  <c r="DJ67" i="10"/>
  <c r="P71" i="10"/>
  <c r="BF71" i="10"/>
  <c r="DX71" i="10"/>
  <c r="B75" i="10"/>
  <c r="BT75" i="10"/>
  <c r="DJ75" i="10"/>
  <c r="P79" i="10"/>
  <c r="BF79" i="10"/>
  <c r="DX79" i="10"/>
  <c r="B67" i="12"/>
  <c r="BF67" i="12"/>
  <c r="DJ67" i="12"/>
  <c r="AD71" i="12"/>
  <c r="CH71" i="12"/>
  <c r="B75" i="12"/>
  <c r="BF75" i="12"/>
  <c r="DJ75" i="12"/>
  <c r="AD79" i="12"/>
  <c r="CH79" i="12"/>
  <c r="AR67" i="11"/>
  <c r="P71" i="11"/>
  <c r="BT71" i="11"/>
  <c r="AR75" i="11"/>
  <c r="AR79" i="11"/>
  <c r="AD65" i="10"/>
  <c r="DJ65" i="12"/>
  <c r="BT69" i="11"/>
  <c r="CV65" i="8"/>
  <c r="CV69" i="8"/>
  <c r="CV73" i="8"/>
  <c r="CV77" i="8"/>
  <c r="CV81" i="8"/>
  <c r="CV77" i="9"/>
  <c r="DJ69" i="10"/>
  <c r="DX65" i="11"/>
  <c r="P77" i="11"/>
  <c r="CV73" i="9"/>
  <c r="B77" i="10"/>
  <c r="BT77" i="10"/>
  <c r="B73" i="12"/>
  <c r="BT81" i="11"/>
  <c r="BF65" i="8"/>
  <c r="BF69" i="8"/>
  <c r="BF73" i="8"/>
  <c r="BF77" i="8"/>
  <c r="BF81" i="8"/>
  <c r="CV69" i="9"/>
  <c r="BF69" i="12"/>
  <c r="DJ81" i="12"/>
  <c r="P73" i="11"/>
  <c r="DJ82" i="11"/>
  <c r="DJ73" i="10"/>
  <c r="B81" i="10"/>
  <c r="BT81" i="10"/>
  <c r="DJ69" i="12"/>
  <c r="BF73" i="12"/>
  <c r="B77" i="12"/>
  <c r="DX69" i="11"/>
  <c r="BT73" i="11"/>
  <c r="BT77" i="11"/>
  <c r="DX81" i="11"/>
  <c r="BT65" i="10"/>
  <c r="B69" i="10"/>
  <c r="BT69" i="10"/>
  <c r="DJ77" i="10"/>
  <c r="B65" i="12"/>
  <c r="DJ73" i="12"/>
  <c r="BF77" i="12"/>
  <c r="B81" i="12"/>
  <c r="P65" i="11"/>
  <c r="DX73" i="11"/>
  <c r="DX77" i="11"/>
  <c r="AR65" i="9"/>
  <c r="AR69" i="9"/>
  <c r="AR73" i="9"/>
  <c r="AR77" i="9"/>
  <c r="AR81" i="9"/>
  <c r="B73" i="10"/>
  <c r="DJ81" i="10"/>
  <c r="BF65" i="12"/>
  <c r="B69" i="12"/>
  <c r="BF81" i="12"/>
  <c r="P81" i="11"/>
  <c r="B72" i="11"/>
  <c r="BF72" i="11"/>
  <c r="DJ72" i="11"/>
  <c r="P74" i="11"/>
  <c r="BT74" i="11"/>
  <c r="DX74" i="11"/>
  <c r="P76" i="11"/>
  <c r="BT76" i="11"/>
  <c r="DX76" i="11"/>
  <c r="AD78" i="11"/>
  <c r="CH78" i="11"/>
  <c r="AD80" i="11"/>
  <c r="CH80" i="11"/>
  <c r="AR82" i="11"/>
  <c r="CV82" i="11"/>
  <c r="AR76" i="11"/>
  <c r="B78" i="11"/>
  <c r="BF78" i="11"/>
  <c r="B80" i="11"/>
  <c r="BF80" i="11"/>
  <c r="P82" i="11"/>
  <c r="BT82" i="11"/>
  <c r="CH65" i="11"/>
  <c r="AD65" i="11"/>
  <c r="DX65" i="12"/>
  <c r="BT65" i="12"/>
  <c r="P65" i="12"/>
  <c r="DJ65" i="10"/>
  <c r="AR65" i="10"/>
  <c r="B65" i="10"/>
  <c r="DJ65" i="9"/>
  <c r="BF65" i="9"/>
  <c r="B65" i="9"/>
  <c r="BT65" i="8"/>
  <c r="AD65" i="8"/>
  <c r="CH65" i="7"/>
  <c r="AR65" i="7"/>
  <c r="CV65" i="11"/>
  <c r="AR65" i="11"/>
  <c r="CH65" i="12"/>
  <c r="AD65" i="12"/>
  <c r="DX65" i="10"/>
  <c r="CH65" i="10"/>
  <c r="P65" i="10"/>
  <c r="DX65" i="9"/>
  <c r="BT65" i="9"/>
  <c r="P65" i="9"/>
  <c r="DJ65" i="8"/>
  <c r="AR65" i="8"/>
  <c r="B65" i="8"/>
  <c r="DX65" i="7"/>
  <c r="BF65" i="7"/>
  <c r="P65" i="7"/>
  <c r="DJ65" i="11"/>
  <c r="BF65" i="11"/>
  <c r="B65" i="11"/>
  <c r="CV65" i="12"/>
  <c r="AR65" i="12"/>
  <c r="CV65" i="10"/>
  <c r="BF65" i="10"/>
  <c r="CH65" i="9"/>
  <c r="AD65" i="9"/>
  <c r="DX65" i="8"/>
  <c r="CH65" i="8"/>
  <c r="P65" i="8"/>
  <c r="CH69" i="11"/>
  <c r="AD69" i="11"/>
  <c r="DX69" i="12"/>
  <c r="BT69" i="12"/>
  <c r="P69" i="12"/>
  <c r="CH69" i="10"/>
  <c r="AR69" i="10"/>
  <c r="DJ69" i="9"/>
  <c r="BF69" i="9"/>
  <c r="B69" i="9"/>
  <c r="BT69" i="8"/>
  <c r="AD69" i="8"/>
  <c r="CH69" i="7"/>
  <c r="AR69" i="7"/>
  <c r="CV69" i="11"/>
  <c r="AR69" i="11"/>
  <c r="CH69" i="12"/>
  <c r="AD69" i="12"/>
  <c r="DX69" i="10"/>
  <c r="BF69" i="10"/>
  <c r="P69" i="10"/>
  <c r="DX69" i="9"/>
  <c r="BT69" i="9"/>
  <c r="P69" i="9"/>
  <c r="DJ69" i="8"/>
  <c r="AR69" i="8"/>
  <c r="B69" i="8"/>
  <c r="DX69" i="7"/>
  <c r="BF69" i="7"/>
  <c r="P69" i="7"/>
  <c r="DJ69" i="11"/>
  <c r="BF69" i="11"/>
  <c r="B69" i="11"/>
  <c r="CV69" i="12"/>
  <c r="AR69" i="12"/>
  <c r="CV69" i="10"/>
  <c r="AD69" i="10"/>
  <c r="CH69" i="9"/>
  <c r="AD69" i="9"/>
  <c r="DX69" i="8"/>
  <c r="CH69" i="8"/>
  <c r="P69" i="8"/>
  <c r="CH73" i="11"/>
  <c r="AD73" i="11"/>
  <c r="DX73" i="12"/>
  <c r="BT73" i="12"/>
  <c r="P73" i="12"/>
  <c r="CH73" i="10"/>
  <c r="AR73" i="10"/>
  <c r="DJ73" i="9"/>
  <c r="BF73" i="9"/>
  <c r="B73" i="9"/>
  <c r="BT73" i="8"/>
  <c r="AD73" i="8"/>
  <c r="CH73" i="7"/>
  <c r="AR73" i="7"/>
  <c r="CH73" i="6"/>
  <c r="AD73" i="6"/>
  <c r="CV73" i="11"/>
  <c r="AR73" i="11"/>
  <c r="CH73" i="12"/>
  <c r="AD73" i="12"/>
  <c r="DX73" i="10"/>
  <c r="BF73" i="10"/>
  <c r="P73" i="10"/>
  <c r="DX73" i="9"/>
  <c r="BT73" i="9"/>
  <c r="P73" i="9"/>
  <c r="DJ73" i="8"/>
  <c r="AR73" i="8"/>
  <c r="B73" i="8"/>
  <c r="DX73" i="7"/>
  <c r="BF73" i="7"/>
  <c r="P73" i="7"/>
  <c r="CV73" i="6"/>
  <c r="DJ73" i="11"/>
  <c r="BF73" i="11"/>
  <c r="B73" i="11"/>
  <c r="CV73" i="12"/>
  <c r="AR73" i="12"/>
  <c r="CV73" i="10"/>
  <c r="AD73" i="10"/>
  <c r="CH73" i="9"/>
  <c r="AD73" i="9"/>
  <c r="DX73" i="8"/>
  <c r="CH73" i="8"/>
  <c r="P73" i="8"/>
  <c r="CH77" i="11"/>
  <c r="AD77" i="11"/>
  <c r="DX77" i="12"/>
  <c r="BT77" i="12"/>
  <c r="P77" i="12"/>
  <c r="CH77" i="10"/>
  <c r="AR77" i="10"/>
  <c r="DJ77" i="9"/>
  <c r="BF77" i="9"/>
  <c r="B77" i="9"/>
  <c r="BT77" i="8"/>
  <c r="AD77" i="8"/>
  <c r="CH77" i="7"/>
  <c r="AR77" i="7"/>
  <c r="CH77" i="6"/>
  <c r="AD77" i="6"/>
  <c r="CV77" i="11"/>
  <c r="AR77" i="11"/>
  <c r="CH77" i="12"/>
  <c r="AD77" i="12"/>
  <c r="DX77" i="10"/>
  <c r="BF77" i="10"/>
  <c r="P77" i="10"/>
  <c r="DX77" i="9"/>
  <c r="BT77" i="9"/>
  <c r="P77" i="9"/>
  <c r="DJ77" i="8"/>
  <c r="AR77" i="8"/>
  <c r="B77" i="8"/>
  <c r="DX77" i="7"/>
  <c r="BF77" i="7"/>
  <c r="P77" i="7"/>
  <c r="CV77" i="6"/>
  <c r="AR77" i="6"/>
  <c r="DJ77" i="11"/>
  <c r="BF77" i="11"/>
  <c r="B77" i="11"/>
  <c r="CV77" i="12"/>
  <c r="AR77" i="12"/>
  <c r="CV77" i="10"/>
  <c r="AD77" i="10"/>
  <c r="CH77" i="9"/>
  <c r="AD77" i="9"/>
  <c r="DX77" i="8"/>
  <c r="CH77" i="8"/>
  <c r="P77" i="8"/>
  <c r="P81" i="8"/>
  <c r="CH81" i="8"/>
  <c r="DX81" i="8"/>
  <c r="AD81" i="9"/>
  <c r="CH81" i="9"/>
  <c r="AD81" i="10"/>
  <c r="CV81" i="10"/>
  <c r="AR81" i="12"/>
  <c r="CV81" i="12"/>
  <c r="B81" i="11"/>
  <c r="BF81" i="11"/>
  <c r="DJ81" i="11"/>
  <c r="AR81" i="6"/>
  <c r="CV81" i="6"/>
  <c r="P81" i="7"/>
  <c r="BF81" i="7"/>
  <c r="DX81" i="7"/>
  <c r="B81" i="8"/>
  <c r="AR81" i="8"/>
  <c r="DJ81" i="8"/>
  <c r="P81" i="9"/>
  <c r="BT81" i="9"/>
  <c r="DX81" i="9"/>
  <c r="P81" i="10"/>
  <c r="BF81" i="10"/>
  <c r="DX81" i="10"/>
  <c r="AD81" i="12"/>
  <c r="CH81" i="12"/>
  <c r="AR81" i="11"/>
  <c r="CV81" i="11"/>
  <c r="AD81" i="6"/>
  <c r="CH81" i="6"/>
  <c r="AR81" i="7"/>
  <c r="CH81" i="7"/>
  <c r="AD81" i="8"/>
  <c r="BT81" i="8"/>
  <c r="B81" i="9"/>
  <c r="BF81" i="9"/>
  <c r="DJ81" i="9"/>
  <c r="AR81" i="10"/>
  <c r="CH81" i="10"/>
  <c r="P81" i="12"/>
  <c r="BT81" i="12"/>
  <c r="DX81" i="12"/>
  <c r="AD81" i="11"/>
  <c r="BU19" i="6"/>
  <c r="BY19" i="6" s="1"/>
  <c r="CA19" i="6" s="1"/>
  <c r="BY17" i="6"/>
  <c r="CA17" i="6" s="1"/>
  <c r="CE90" i="7"/>
  <c r="BY90" i="7"/>
  <c r="CA90" i="7" s="1"/>
  <c r="CP122" i="7"/>
  <c r="CP93" i="7"/>
  <c r="CP87" i="7"/>
  <c r="CP85" i="7"/>
  <c r="CP82" i="7"/>
  <c r="CP80" i="7"/>
  <c r="CP78" i="7"/>
  <c r="CP76" i="7"/>
  <c r="CP74" i="7"/>
  <c r="CP72" i="7"/>
  <c r="CP70" i="7"/>
  <c r="CP68" i="7"/>
  <c r="CP66" i="7"/>
  <c r="CP64" i="7"/>
  <c r="CP60" i="7"/>
  <c r="CP56" i="7"/>
  <c r="CP20" i="7"/>
  <c r="CP17" i="7"/>
  <c r="CP92" i="7"/>
  <c r="CP89" i="7"/>
  <c r="CP84" i="7"/>
  <c r="CP61" i="7"/>
  <c r="CP59" i="7"/>
  <c r="CP55" i="7"/>
  <c r="CP52" i="7"/>
  <c r="CP51" i="7"/>
  <c r="CP50" i="7"/>
  <c r="CQ50" i="7" s="1"/>
  <c r="CP49" i="7"/>
  <c r="CP48" i="7"/>
  <c r="CP47" i="7"/>
  <c r="CP46" i="7"/>
  <c r="CP45" i="7"/>
  <c r="CP43" i="7"/>
  <c r="CP111" i="7"/>
  <c r="CP110" i="7"/>
  <c r="CQ110" i="7" s="1"/>
  <c r="CP109" i="7"/>
  <c r="CP108" i="7"/>
  <c r="CP107" i="7"/>
  <c r="CP106" i="7"/>
  <c r="CP104" i="7"/>
  <c r="CP103" i="7"/>
  <c r="CP102" i="7"/>
  <c r="CP101" i="7"/>
  <c r="CP100" i="7"/>
  <c r="CP98" i="7"/>
  <c r="CP97" i="7"/>
  <c r="CP96" i="7"/>
  <c r="CP95" i="7"/>
  <c r="CP91" i="7"/>
  <c r="CP86" i="7"/>
  <c r="CP81" i="7"/>
  <c r="CP79" i="7"/>
  <c r="CP77" i="7"/>
  <c r="CP75" i="7"/>
  <c r="CP73" i="7"/>
  <c r="CP71" i="7"/>
  <c r="CP69" i="7"/>
  <c r="CP67" i="7"/>
  <c r="CP65" i="7"/>
  <c r="CQ65" i="7" s="1"/>
  <c r="CP58" i="7"/>
  <c r="CP54" i="7"/>
  <c r="CP18" i="7"/>
  <c r="CP90" i="7"/>
  <c r="CP88" i="7"/>
  <c r="CP14" i="7"/>
  <c r="CP4" i="7"/>
  <c r="CP42" i="7"/>
  <c r="CQ42" i="7" s="1"/>
  <c r="CP41" i="7"/>
  <c r="CP40" i="7"/>
  <c r="CP39" i="7"/>
  <c r="CP38" i="7"/>
  <c r="CP37" i="7"/>
  <c r="CP35" i="7"/>
  <c r="CP34" i="7"/>
  <c r="CP33" i="7"/>
  <c r="CQ33" i="7" s="1"/>
  <c r="CP21" i="7"/>
  <c r="CM2" i="7"/>
  <c r="CP63" i="7"/>
  <c r="CP57" i="7"/>
  <c r="CP19" i="7"/>
  <c r="CK2" i="7"/>
  <c r="CI21" i="10"/>
  <c r="CM21" i="10" s="1"/>
  <c r="CO21" i="10" s="1"/>
  <c r="CM17" i="10"/>
  <c r="CO17" i="10" s="1"/>
  <c r="DG84" i="10"/>
  <c r="CZ86" i="10"/>
  <c r="DC86" i="10" s="1"/>
  <c r="DA84" i="10"/>
  <c r="DC84" i="10" s="1"/>
  <c r="CW19" i="12"/>
  <c r="DA19" i="12" s="1"/>
  <c r="DC19" i="12" s="1"/>
  <c r="CW21" i="12"/>
  <c r="DA21" i="12" s="1"/>
  <c r="DC21" i="12" s="1"/>
  <c r="DA17" i="12"/>
  <c r="DC17" i="12" s="1"/>
  <c r="CM24" i="1"/>
  <c r="E2" i="4"/>
  <c r="AG2" i="4"/>
  <c r="BI2" i="4"/>
  <c r="CK2" i="4"/>
  <c r="DM2" i="4"/>
  <c r="J4" i="4"/>
  <c r="BN4" i="4"/>
  <c r="DR4" i="4"/>
  <c r="AL14" i="4"/>
  <c r="AM14" i="4" s="1"/>
  <c r="CP14" i="4"/>
  <c r="I21" i="4"/>
  <c r="BY17" i="4"/>
  <c r="CA17" i="4" s="1"/>
  <c r="DC21" i="4"/>
  <c r="J18" i="4"/>
  <c r="AL18" i="4"/>
  <c r="BN18" i="4"/>
  <c r="CP18" i="4"/>
  <c r="CQ18" i="4" s="1"/>
  <c r="DR18" i="4"/>
  <c r="BY24" i="4"/>
  <c r="BY26" i="4" s="1"/>
  <c r="BZ5" i="4" s="1"/>
  <c r="BY4" i="4" s="1"/>
  <c r="BY14" i="4" s="1"/>
  <c r="CA14" i="4" s="1"/>
  <c r="DR24" i="4"/>
  <c r="EC24" i="4"/>
  <c r="EC26" i="4" s="1"/>
  <c r="ED5" i="4" s="1"/>
  <c r="EC4" i="4" s="1"/>
  <c r="AL53" i="4"/>
  <c r="CP53" i="4"/>
  <c r="J55" i="4"/>
  <c r="BN55" i="4"/>
  <c r="DR55" i="4"/>
  <c r="AL57" i="4"/>
  <c r="CP57" i="4"/>
  <c r="J59" i="4"/>
  <c r="BN59" i="4"/>
  <c r="DR59" i="4"/>
  <c r="AL63" i="4"/>
  <c r="CP63" i="4"/>
  <c r="BC84" i="4"/>
  <c r="CP84" i="4"/>
  <c r="DR84" i="4"/>
  <c r="AL86" i="4"/>
  <c r="CP86" i="4"/>
  <c r="F89" i="4"/>
  <c r="I89" i="4" s="1"/>
  <c r="AZ87" i="4"/>
  <c r="CB87" i="4"/>
  <c r="CC87" i="4" s="1"/>
  <c r="EI87" i="4"/>
  <c r="AL88" i="4"/>
  <c r="BN88" i="4"/>
  <c r="EF88" i="4"/>
  <c r="AZ89" i="4"/>
  <c r="DD89" i="4"/>
  <c r="J90" i="4"/>
  <c r="AL90" i="4"/>
  <c r="AM90" i="4" s="1"/>
  <c r="BQ90" i="4"/>
  <c r="DD90" i="4"/>
  <c r="EF90" i="4"/>
  <c r="CP91" i="4"/>
  <c r="DR91" i="4"/>
  <c r="AZ92" i="4"/>
  <c r="CB92" i="4"/>
  <c r="AL93" i="4"/>
  <c r="BN93" i="4"/>
  <c r="EF93" i="4"/>
  <c r="X95" i="4"/>
  <c r="AZ95" i="4"/>
  <c r="CB95" i="4"/>
  <c r="CC95" i="4" s="1"/>
  <c r="DD95" i="4"/>
  <c r="EF95" i="4"/>
  <c r="X96" i="4"/>
  <c r="AZ96" i="4"/>
  <c r="BA96" i="4" s="1"/>
  <c r="CB96" i="4"/>
  <c r="DD96" i="4"/>
  <c r="EF96" i="4"/>
  <c r="X97" i="4"/>
  <c r="Y97" i="4" s="1"/>
  <c r="AZ97" i="4"/>
  <c r="CB97" i="4"/>
  <c r="DD97" i="4"/>
  <c r="DE97" i="4" s="1"/>
  <c r="EF97" i="4"/>
  <c r="EG97" i="4" s="1"/>
  <c r="X98" i="4"/>
  <c r="AZ98" i="4"/>
  <c r="CB98" i="4"/>
  <c r="CC98" i="4" s="1"/>
  <c r="DD98" i="4"/>
  <c r="DE98" i="4" s="1"/>
  <c r="EF98" i="4"/>
  <c r="X100" i="4"/>
  <c r="AZ100" i="4"/>
  <c r="BA100" i="4" s="1"/>
  <c r="CB100" i="4"/>
  <c r="CC100" i="4" s="1"/>
  <c r="DD100" i="4"/>
  <c r="EF100" i="4"/>
  <c r="X101" i="4"/>
  <c r="AZ101" i="4"/>
  <c r="BA101" i="4" s="1"/>
  <c r="CB101" i="4"/>
  <c r="DD101" i="4"/>
  <c r="EF101" i="4"/>
  <c r="X102" i="4"/>
  <c r="Y102" i="4" s="1"/>
  <c r="AZ102" i="4"/>
  <c r="CB102" i="4"/>
  <c r="DD102" i="4"/>
  <c r="EF102" i="4"/>
  <c r="EG102" i="4" s="1"/>
  <c r="X103" i="4"/>
  <c r="AZ103" i="4"/>
  <c r="CB103" i="4"/>
  <c r="CC103" i="4" s="1"/>
  <c r="DD103" i="4"/>
  <c r="DE103" i="4" s="1"/>
  <c r="EF103" i="4"/>
  <c r="X104" i="4"/>
  <c r="AZ104" i="4"/>
  <c r="CB104" i="4"/>
  <c r="CC104" i="4" s="1"/>
  <c r="DD104" i="4"/>
  <c r="EF104" i="4"/>
  <c r="X106" i="4"/>
  <c r="AZ106" i="4"/>
  <c r="BA106" i="4" s="1"/>
  <c r="CB106" i="4"/>
  <c r="DD106" i="4"/>
  <c r="EF106" i="4"/>
  <c r="X107" i="4"/>
  <c r="Y107" i="4" s="1"/>
  <c r="AZ107" i="4"/>
  <c r="CB107" i="4"/>
  <c r="DD107" i="4"/>
  <c r="DE107" i="4" s="1"/>
  <c r="EF107" i="4"/>
  <c r="EG107" i="4" s="1"/>
  <c r="X108" i="4"/>
  <c r="AZ108" i="4"/>
  <c r="CB108" i="4"/>
  <c r="CC108" i="4" s="1"/>
  <c r="DD108" i="4"/>
  <c r="DE108" i="4" s="1"/>
  <c r="EF108" i="4"/>
  <c r="X109" i="4"/>
  <c r="AZ109" i="4"/>
  <c r="CB109" i="4"/>
  <c r="CC109" i="4" s="1"/>
  <c r="DD109" i="4"/>
  <c r="EF109" i="4"/>
  <c r="X110" i="4"/>
  <c r="AZ110" i="4"/>
  <c r="BA110" i="4" s="1"/>
  <c r="CB110" i="4"/>
  <c r="DD110" i="4"/>
  <c r="EF110" i="4"/>
  <c r="EG110" i="4" s="1"/>
  <c r="CP111" i="4"/>
  <c r="DR111" i="4"/>
  <c r="G17" i="5"/>
  <c r="I17" i="5" s="1"/>
  <c r="AK21" i="5"/>
  <c r="CQ17" i="5"/>
  <c r="DO17" i="5"/>
  <c r="DQ17" i="5" s="1"/>
  <c r="K19" i="5"/>
  <c r="BO19" i="5"/>
  <c r="DS19" i="5"/>
  <c r="AM21" i="5"/>
  <c r="CQ21" i="5"/>
  <c r="K24" i="5"/>
  <c r="DS24" i="5"/>
  <c r="BY24" i="5"/>
  <c r="EC24" i="5"/>
  <c r="AO95" i="5"/>
  <c r="CS95" i="5"/>
  <c r="AO97" i="5"/>
  <c r="CS97" i="5"/>
  <c r="M108" i="5"/>
  <c r="BQ108" i="5"/>
  <c r="DU108" i="5"/>
  <c r="M110" i="5"/>
  <c r="BQ110" i="5"/>
  <c r="DU110" i="5"/>
  <c r="J122" i="5"/>
  <c r="J92" i="5"/>
  <c r="J63" i="5"/>
  <c r="J61" i="5"/>
  <c r="J57" i="5"/>
  <c r="J91" i="5"/>
  <c r="J89" i="5"/>
  <c r="J88" i="5"/>
  <c r="K88" i="5" s="1"/>
  <c r="J82" i="5"/>
  <c r="J80" i="5"/>
  <c r="J78" i="5"/>
  <c r="J76" i="5"/>
  <c r="K76" i="5" s="1"/>
  <c r="J74" i="5"/>
  <c r="J72" i="5"/>
  <c r="J70" i="5"/>
  <c r="J68" i="5"/>
  <c r="K68" i="5" s="1"/>
  <c r="J111" i="5"/>
  <c r="J110" i="5"/>
  <c r="J109" i="5"/>
  <c r="J108" i="5"/>
  <c r="J107" i="5"/>
  <c r="J106" i="5"/>
  <c r="J104" i="5"/>
  <c r="K104" i="5" s="1"/>
  <c r="J103" i="5"/>
  <c r="K103" i="5" s="1"/>
  <c r="J102" i="5"/>
  <c r="J101" i="5"/>
  <c r="J100" i="5"/>
  <c r="J98" i="5"/>
  <c r="K98" i="5" s="1"/>
  <c r="J97" i="5"/>
  <c r="J96" i="5"/>
  <c r="J95" i="5"/>
  <c r="K95" i="5" s="1"/>
  <c r="J90" i="5"/>
  <c r="K90" i="5" s="1"/>
  <c r="J87" i="5"/>
  <c r="J86" i="5"/>
  <c r="J85" i="5"/>
  <c r="J59" i="5"/>
  <c r="K59" i="5" s="1"/>
  <c r="AL122" i="5"/>
  <c r="AL91" i="5"/>
  <c r="AM91" i="5" s="1"/>
  <c r="AL88" i="5"/>
  <c r="AM88" i="5" s="1"/>
  <c r="AL61" i="5"/>
  <c r="AL59" i="5"/>
  <c r="AL90" i="5"/>
  <c r="AM90" i="5" s="1"/>
  <c r="AL87" i="5"/>
  <c r="AL85" i="5"/>
  <c r="AM85" i="5" s="1"/>
  <c r="AL81" i="5"/>
  <c r="AL79" i="5"/>
  <c r="AM79" i="5" s="1"/>
  <c r="AL77" i="5"/>
  <c r="AM77" i="5" s="1"/>
  <c r="AL75" i="5"/>
  <c r="AM75" i="5" s="1"/>
  <c r="AL73" i="5"/>
  <c r="AL71" i="5"/>
  <c r="AL69" i="5"/>
  <c r="AL67" i="5"/>
  <c r="AM67" i="5" s="1"/>
  <c r="AL111" i="5"/>
  <c r="AL110" i="5"/>
  <c r="AM110" i="5" s="1"/>
  <c r="AL109" i="5"/>
  <c r="AL108" i="5"/>
  <c r="AM108" i="5" s="1"/>
  <c r="AL107" i="5"/>
  <c r="AL106" i="5"/>
  <c r="AM106" i="5" s="1"/>
  <c r="AL104" i="5"/>
  <c r="AL103" i="5"/>
  <c r="AL102" i="5"/>
  <c r="AL101" i="5"/>
  <c r="AM101" i="5" s="1"/>
  <c r="AL100" i="5"/>
  <c r="AM100" i="5" s="1"/>
  <c r="AL98" i="5"/>
  <c r="AM98" i="5" s="1"/>
  <c r="AL97" i="5"/>
  <c r="AL96" i="5"/>
  <c r="AM96" i="5" s="1"/>
  <c r="AL95" i="5"/>
  <c r="AL93" i="5"/>
  <c r="AL84" i="5"/>
  <c r="AL63" i="5"/>
  <c r="AM63" i="5" s="1"/>
  <c r="AL57" i="5"/>
  <c r="AM57" i="5" s="1"/>
  <c r="BN122" i="5"/>
  <c r="BN90" i="5"/>
  <c r="BN89" i="5"/>
  <c r="BN87" i="5"/>
  <c r="BN86" i="5"/>
  <c r="BO86" i="5" s="1"/>
  <c r="BN85" i="5"/>
  <c r="BN63" i="5"/>
  <c r="BN61" i="5"/>
  <c r="BO61" i="5" s="1"/>
  <c r="BP61" i="5" s="1"/>
  <c r="BN57" i="5"/>
  <c r="BO57" i="5" s="1"/>
  <c r="BN93" i="5"/>
  <c r="BN84" i="5"/>
  <c r="BN82" i="5"/>
  <c r="BN80" i="5"/>
  <c r="BO80" i="5" s="1"/>
  <c r="BN78" i="5"/>
  <c r="BN76" i="5"/>
  <c r="BN74" i="5"/>
  <c r="BN72" i="5"/>
  <c r="BO72" i="5" s="1"/>
  <c r="BN70" i="5"/>
  <c r="BN68" i="5"/>
  <c r="BN111" i="5"/>
  <c r="BN110" i="5"/>
  <c r="BN109" i="5"/>
  <c r="BN108" i="5"/>
  <c r="BN107" i="5"/>
  <c r="BO107" i="5" s="1"/>
  <c r="BN106" i="5"/>
  <c r="BO106" i="5" s="1"/>
  <c r="BN104" i="5"/>
  <c r="BN103" i="5"/>
  <c r="BN102" i="5"/>
  <c r="BN101" i="5"/>
  <c r="BO101" i="5" s="1"/>
  <c r="BN100" i="5"/>
  <c r="BN98" i="5"/>
  <c r="BN97" i="5"/>
  <c r="BO97" i="5" s="1"/>
  <c r="BN96" i="5"/>
  <c r="BO96" i="5" s="1"/>
  <c r="BN95" i="5"/>
  <c r="BN92" i="5"/>
  <c r="BN59" i="5"/>
  <c r="CP122" i="5"/>
  <c r="CQ122" i="5" s="1"/>
  <c r="CP93" i="5"/>
  <c r="CP84" i="5"/>
  <c r="CP61" i="5"/>
  <c r="CQ61" i="5" s="1"/>
  <c r="CR61" i="5" s="1"/>
  <c r="CP59" i="5"/>
  <c r="CQ59" i="5" s="1"/>
  <c r="CP92" i="5"/>
  <c r="CP89" i="5"/>
  <c r="CP86" i="5"/>
  <c r="CP81" i="5"/>
  <c r="CQ81" i="5" s="1"/>
  <c r="CP79" i="5"/>
  <c r="CP77" i="5"/>
  <c r="CP75" i="5"/>
  <c r="CP73" i="5"/>
  <c r="CQ73" i="5" s="1"/>
  <c r="CP71" i="5"/>
  <c r="CP69" i="5"/>
  <c r="CP67" i="5"/>
  <c r="CP111" i="5"/>
  <c r="CP110" i="5"/>
  <c r="CP109" i="5"/>
  <c r="CP108" i="5"/>
  <c r="CP107" i="5"/>
  <c r="CP106" i="5"/>
  <c r="CP104" i="5"/>
  <c r="CP103" i="5"/>
  <c r="CP102" i="5"/>
  <c r="CQ102" i="5" s="1"/>
  <c r="CP101" i="5"/>
  <c r="CP100" i="5"/>
  <c r="CP98" i="5"/>
  <c r="CP97" i="5"/>
  <c r="CQ97" i="5" s="1"/>
  <c r="CP96" i="5"/>
  <c r="CQ96" i="5" s="1"/>
  <c r="CP95" i="5"/>
  <c r="CP91" i="5"/>
  <c r="CP88" i="5"/>
  <c r="CQ88" i="5" s="1"/>
  <c r="CP63" i="5"/>
  <c r="CP57" i="5"/>
  <c r="DR122" i="5"/>
  <c r="DS122" i="5" s="1"/>
  <c r="DR92" i="5"/>
  <c r="DS92" i="5" s="1"/>
  <c r="DR82" i="5"/>
  <c r="DR63" i="5"/>
  <c r="DR61" i="5"/>
  <c r="DR57" i="5"/>
  <c r="DS57" i="5" s="1"/>
  <c r="DR91" i="5"/>
  <c r="DR88" i="5"/>
  <c r="DR80" i="5"/>
  <c r="DS80" i="5" s="1"/>
  <c r="DR78" i="5"/>
  <c r="DS78" i="5" s="1"/>
  <c r="DR76" i="5"/>
  <c r="DR74" i="5"/>
  <c r="DR72" i="5"/>
  <c r="DR70" i="5"/>
  <c r="DS70" i="5" s="1"/>
  <c r="DR68" i="5"/>
  <c r="DR66" i="5"/>
  <c r="DR111" i="5"/>
  <c r="DS111" i="5" s="1"/>
  <c r="DR110" i="5"/>
  <c r="DR109" i="5"/>
  <c r="DR108" i="5"/>
  <c r="DR107" i="5"/>
  <c r="DR106" i="5"/>
  <c r="DS106" i="5" s="1"/>
  <c r="DR104" i="5"/>
  <c r="DR103" i="5"/>
  <c r="DR102" i="5"/>
  <c r="DR101" i="5"/>
  <c r="DR100" i="5"/>
  <c r="DR98" i="5"/>
  <c r="DR97" i="5"/>
  <c r="DR96" i="5"/>
  <c r="DS96" i="5" s="1"/>
  <c r="DR95" i="5"/>
  <c r="DR90" i="5"/>
  <c r="DR89" i="5"/>
  <c r="DR87" i="5"/>
  <c r="DS87" i="5" s="1"/>
  <c r="DR86" i="5"/>
  <c r="DR85" i="5"/>
  <c r="DR59" i="5"/>
  <c r="BY4" i="6"/>
  <c r="CA4" i="6" s="1"/>
  <c r="CE87" i="6"/>
  <c r="BX89" i="6"/>
  <c r="CA89" i="6" s="1"/>
  <c r="BY87" i="6"/>
  <c r="CA87" i="6" s="1"/>
  <c r="BC90" i="6"/>
  <c r="AW90" i="6"/>
  <c r="AY90" i="6" s="1"/>
  <c r="CO21" i="7"/>
  <c r="DR17" i="7"/>
  <c r="CP24" i="7"/>
  <c r="CC33" i="7"/>
  <c r="BA34" i="7"/>
  <c r="Y35" i="7"/>
  <c r="DE37" i="7"/>
  <c r="CC38" i="7"/>
  <c r="BA39" i="7"/>
  <c r="DE41" i="7"/>
  <c r="CC42" i="7"/>
  <c r="EI84" i="7"/>
  <c r="EB86" i="7"/>
  <c r="EE86" i="7" s="1"/>
  <c r="EC84" i="7"/>
  <c r="EE84" i="7" s="1"/>
  <c r="AL122" i="7"/>
  <c r="AL91" i="7"/>
  <c r="AL86" i="7"/>
  <c r="AL82" i="7"/>
  <c r="AL80" i="7"/>
  <c r="AM80" i="7" s="1"/>
  <c r="AL78" i="7"/>
  <c r="AL76" i="7"/>
  <c r="AL74" i="7"/>
  <c r="AM74" i="7" s="1"/>
  <c r="AL72" i="7"/>
  <c r="AM72" i="7" s="1"/>
  <c r="AL70" i="7"/>
  <c r="AL68" i="7"/>
  <c r="AL66" i="7"/>
  <c r="AL64" i="7"/>
  <c r="AL60" i="7"/>
  <c r="AL56" i="7"/>
  <c r="AL20" i="7"/>
  <c r="AL90" i="7"/>
  <c r="AL88" i="7"/>
  <c r="AL61" i="7"/>
  <c r="AL59" i="7"/>
  <c r="AL55" i="7"/>
  <c r="AL52" i="7"/>
  <c r="AL51" i="7"/>
  <c r="AL50" i="7"/>
  <c r="AM50" i="7" s="1"/>
  <c r="AL49" i="7"/>
  <c r="AL48" i="7"/>
  <c r="AL47" i="7"/>
  <c r="AL46" i="7"/>
  <c r="AL45" i="7"/>
  <c r="AL43" i="7"/>
  <c r="AL111" i="7"/>
  <c r="AL110" i="7"/>
  <c r="AM110" i="7" s="1"/>
  <c r="AL109" i="7"/>
  <c r="AL108" i="7"/>
  <c r="AL107" i="7"/>
  <c r="AL106" i="7"/>
  <c r="AL104" i="7"/>
  <c r="AL103" i="7"/>
  <c r="AL102" i="7"/>
  <c r="AL101" i="7"/>
  <c r="AM101" i="7" s="1"/>
  <c r="AL100" i="7"/>
  <c r="AL98" i="7"/>
  <c r="AL97" i="7"/>
  <c r="AL96" i="7"/>
  <c r="AL95" i="7"/>
  <c r="AL93" i="7"/>
  <c r="AL87" i="7"/>
  <c r="AL85" i="7"/>
  <c r="AM85" i="7" s="1"/>
  <c r="AL81" i="7"/>
  <c r="AL79" i="7"/>
  <c r="AL77" i="7"/>
  <c r="AL75" i="7"/>
  <c r="AL73" i="7"/>
  <c r="AL71" i="7"/>
  <c r="AL69" i="7"/>
  <c r="AL67" i="7"/>
  <c r="AL65" i="7"/>
  <c r="AL58" i="7"/>
  <c r="AL54" i="7"/>
  <c r="AL18" i="7"/>
  <c r="AL17" i="7"/>
  <c r="AM17" i="7" s="1"/>
  <c r="AL4" i="7"/>
  <c r="AL63" i="7"/>
  <c r="AL57" i="7"/>
  <c r="AL42" i="7"/>
  <c r="AM42" i="7" s="1"/>
  <c r="AL41" i="7"/>
  <c r="AL40" i="7"/>
  <c r="AL39" i="7"/>
  <c r="AL38" i="7"/>
  <c r="AM38" i="7" s="1"/>
  <c r="AL37" i="7"/>
  <c r="AL35" i="7"/>
  <c r="AL34" i="7"/>
  <c r="AL33" i="7"/>
  <c r="AM33" i="7" s="1"/>
  <c r="AL21" i="7"/>
  <c r="AI2" i="7"/>
  <c r="AL92" i="7"/>
  <c r="AL89" i="7"/>
  <c r="AL84" i="7"/>
  <c r="AL53" i="7"/>
  <c r="AL19" i="7"/>
  <c r="AM19" i="7" s="1"/>
  <c r="AG2" i="7"/>
  <c r="DR122" i="7"/>
  <c r="DR92" i="7"/>
  <c r="DR84" i="7"/>
  <c r="DR81" i="7"/>
  <c r="DR79" i="7"/>
  <c r="DR77" i="7"/>
  <c r="DR75" i="7"/>
  <c r="DR73" i="7"/>
  <c r="DR71" i="7"/>
  <c r="DR69" i="7"/>
  <c r="DR67" i="7"/>
  <c r="DR65" i="7"/>
  <c r="DR58" i="7"/>
  <c r="DR54" i="7"/>
  <c r="DR24" i="7"/>
  <c r="DS24" i="7" s="1"/>
  <c r="DR20" i="7"/>
  <c r="DR91" i="7"/>
  <c r="DR82" i="7"/>
  <c r="DR63" i="7"/>
  <c r="DR61" i="7"/>
  <c r="DR57" i="7"/>
  <c r="DR53" i="7"/>
  <c r="DR52" i="7"/>
  <c r="DR51" i="7"/>
  <c r="DR50" i="7"/>
  <c r="DR49" i="7"/>
  <c r="DR48" i="7"/>
  <c r="DR47" i="7"/>
  <c r="DR46" i="7"/>
  <c r="DR45" i="7"/>
  <c r="DR43" i="7"/>
  <c r="DR42" i="7"/>
  <c r="DR111" i="7"/>
  <c r="DR110" i="7"/>
  <c r="DR109" i="7"/>
  <c r="DR108" i="7"/>
  <c r="DR107" i="7"/>
  <c r="DR106" i="7"/>
  <c r="DR104" i="7"/>
  <c r="DR103" i="7"/>
  <c r="DR102" i="7"/>
  <c r="DR101" i="7"/>
  <c r="DR100" i="7"/>
  <c r="DR98" i="7"/>
  <c r="DR97" i="7"/>
  <c r="DR96" i="7"/>
  <c r="DR95" i="7"/>
  <c r="DR90" i="7"/>
  <c r="DR89" i="7"/>
  <c r="DR88" i="7"/>
  <c r="DR80" i="7"/>
  <c r="DR78" i="7"/>
  <c r="DR76" i="7"/>
  <c r="DR74" i="7"/>
  <c r="DR72" i="7"/>
  <c r="DR70" i="7"/>
  <c r="DR68" i="7"/>
  <c r="DR66" i="7"/>
  <c r="DR64" i="7"/>
  <c r="DR60" i="7"/>
  <c r="DR56" i="7"/>
  <c r="DR18" i="7"/>
  <c r="DR14" i="7"/>
  <c r="DR93" i="7"/>
  <c r="DR19" i="7"/>
  <c r="DR87" i="7"/>
  <c r="DR86" i="7"/>
  <c r="DR41" i="7"/>
  <c r="DR40" i="7"/>
  <c r="DR39" i="7"/>
  <c r="DR38" i="7"/>
  <c r="DR37" i="7"/>
  <c r="DR35" i="7"/>
  <c r="DR34" i="7"/>
  <c r="DR33" i="7"/>
  <c r="DO2" i="7"/>
  <c r="DS88" i="7" s="1"/>
  <c r="DR85" i="7"/>
  <c r="DR59" i="7"/>
  <c r="DR4" i="7"/>
  <c r="DM2" i="7"/>
  <c r="BY4" i="8"/>
  <c r="DY21" i="11"/>
  <c r="EC21" i="11" s="1"/>
  <c r="EE21" i="11" s="1"/>
  <c r="EC17" i="11"/>
  <c r="EE17" i="11" s="1"/>
  <c r="G2" i="4"/>
  <c r="K103" i="4" s="1"/>
  <c r="AI2" i="4"/>
  <c r="BK2" i="4"/>
  <c r="CM2" i="4"/>
  <c r="CQ90" i="4" s="1"/>
  <c r="DO2" i="4"/>
  <c r="J17" i="4"/>
  <c r="BM21" i="4"/>
  <c r="AL19" i="4"/>
  <c r="CP19" i="4"/>
  <c r="J21" i="4"/>
  <c r="BN21" i="4"/>
  <c r="DR21" i="4"/>
  <c r="G24" i="4"/>
  <c r="I24" i="4" s="1"/>
  <c r="AI24" i="4"/>
  <c r="AL54" i="4"/>
  <c r="CP54" i="4"/>
  <c r="J56" i="4"/>
  <c r="K56" i="4" s="1"/>
  <c r="BN56" i="4"/>
  <c r="DR56" i="4"/>
  <c r="AL58" i="4"/>
  <c r="CP58" i="4"/>
  <c r="CQ58" i="4" s="1"/>
  <c r="J60" i="4"/>
  <c r="BN60" i="4"/>
  <c r="DR60" i="4"/>
  <c r="J64" i="4"/>
  <c r="K64" i="4" s="1"/>
  <c r="BN64" i="4"/>
  <c r="DR64" i="4"/>
  <c r="AL65" i="4"/>
  <c r="CP65" i="4"/>
  <c r="CQ65" i="4" s="1"/>
  <c r="J66" i="4"/>
  <c r="BN66" i="4"/>
  <c r="DR66" i="4"/>
  <c r="AL67" i="4"/>
  <c r="AM67" i="4" s="1"/>
  <c r="CP67" i="4"/>
  <c r="J68" i="4"/>
  <c r="BN68" i="4"/>
  <c r="BO68" i="4" s="1"/>
  <c r="DR68" i="4"/>
  <c r="DS68" i="4" s="1"/>
  <c r="AL69" i="4"/>
  <c r="CP69" i="4"/>
  <c r="J70" i="4"/>
  <c r="BN70" i="4"/>
  <c r="DR70" i="4"/>
  <c r="AL71" i="4"/>
  <c r="CP71" i="4"/>
  <c r="J72" i="4"/>
  <c r="K72" i="4" s="1"/>
  <c r="BN72" i="4"/>
  <c r="DR72" i="4"/>
  <c r="AL73" i="4"/>
  <c r="CP73" i="4"/>
  <c r="J74" i="4"/>
  <c r="BN74" i="4"/>
  <c r="DR74" i="4"/>
  <c r="AL75" i="4"/>
  <c r="AM75" i="4" s="1"/>
  <c r="CP75" i="4"/>
  <c r="J76" i="4"/>
  <c r="BN76" i="4"/>
  <c r="DR76" i="4"/>
  <c r="AL77" i="4"/>
  <c r="CP77" i="4"/>
  <c r="J78" i="4"/>
  <c r="K78" i="4" s="1"/>
  <c r="BN78" i="4"/>
  <c r="BO78" i="4" s="1"/>
  <c r="DR78" i="4"/>
  <c r="AL79" i="4"/>
  <c r="CP79" i="4"/>
  <c r="J80" i="4"/>
  <c r="K80" i="4" s="1"/>
  <c r="BN80" i="4"/>
  <c r="DR80" i="4"/>
  <c r="AL81" i="4"/>
  <c r="CP81" i="4"/>
  <c r="CQ81" i="4" s="1"/>
  <c r="J82" i="4"/>
  <c r="BN82" i="4"/>
  <c r="DR82" i="4"/>
  <c r="DG84" i="4"/>
  <c r="J85" i="4"/>
  <c r="AL85" i="4"/>
  <c r="J87" i="4"/>
  <c r="AL87" i="4"/>
  <c r="AM87" i="4" s="1"/>
  <c r="BJ89" i="4"/>
  <c r="BM89" i="4" s="1"/>
  <c r="CP88" i="4"/>
  <c r="DR88" i="4"/>
  <c r="J89" i="4"/>
  <c r="K89" i="4" s="1"/>
  <c r="BN89" i="4"/>
  <c r="DR89" i="4"/>
  <c r="AA90" i="4"/>
  <c r="BN90" i="4"/>
  <c r="CP90" i="4"/>
  <c r="DU90" i="4"/>
  <c r="J92" i="4"/>
  <c r="AL92" i="4"/>
  <c r="AM92" i="4" s="1"/>
  <c r="CP93" i="4"/>
  <c r="DR93" i="4"/>
  <c r="AO110" i="4"/>
  <c r="CS110" i="4"/>
  <c r="DU110" i="4"/>
  <c r="BA21" i="5"/>
  <c r="DE21" i="5"/>
  <c r="AI24" i="6"/>
  <c r="AI26" i="6" s="1"/>
  <c r="AJ5" i="6" s="1"/>
  <c r="AI4" i="6" s="1"/>
  <c r="AS21" i="7"/>
  <c r="AW21" i="7" s="1"/>
  <c r="AY21" i="7" s="1"/>
  <c r="AW17" i="7"/>
  <c r="AY17" i="7" s="1"/>
  <c r="DR21" i="7"/>
  <c r="AL24" i="7"/>
  <c r="AM24" i="7" s="1"/>
  <c r="CE87" i="1"/>
  <c r="AM14" i="7"/>
  <c r="J122" i="7"/>
  <c r="J92" i="7"/>
  <c r="J84" i="7"/>
  <c r="J81" i="7"/>
  <c r="J79" i="7"/>
  <c r="J77" i="7"/>
  <c r="J75" i="7"/>
  <c r="J73" i="7"/>
  <c r="J71" i="7"/>
  <c r="J69" i="7"/>
  <c r="J67" i="7"/>
  <c r="J65" i="7"/>
  <c r="J58" i="7"/>
  <c r="J54" i="7"/>
  <c r="J24" i="7"/>
  <c r="J20" i="7"/>
  <c r="J91" i="7"/>
  <c r="J63" i="7"/>
  <c r="J61" i="7"/>
  <c r="J57" i="7"/>
  <c r="J53" i="7"/>
  <c r="J52" i="7"/>
  <c r="J51" i="7"/>
  <c r="J50" i="7"/>
  <c r="J49" i="7"/>
  <c r="J48" i="7"/>
  <c r="J47" i="7"/>
  <c r="J46" i="7"/>
  <c r="J45" i="7"/>
  <c r="J43" i="7"/>
  <c r="J111" i="7"/>
  <c r="J110" i="7"/>
  <c r="J109" i="7"/>
  <c r="J108" i="7"/>
  <c r="J107" i="7"/>
  <c r="J106" i="7"/>
  <c r="J104" i="7"/>
  <c r="J103" i="7"/>
  <c r="J102" i="7"/>
  <c r="J101" i="7"/>
  <c r="J100" i="7"/>
  <c r="J98" i="7"/>
  <c r="J97" i="7"/>
  <c r="J96" i="7"/>
  <c r="J95" i="7"/>
  <c r="J90" i="7"/>
  <c r="J89" i="7"/>
  <c r="J88" i="7"/>
  <c r="J82" i="7"/>
  <c r="J80" i="7"/>
  <c r="J78" i="7"/>
  <c r="J76" i="7"/>
  <c r="J74" i="7"/>
  <c r="J72" i="7"/>
  <c r="J70" i="7"/>
  <c r="J68" i="7"/>
  <c r="J66" i="7"/>
  <c r="J64" i="7"/>
  <c r="J60" i="7"/>
  <c r="J56" i="7"/>
  <c r="J18" i="7"/>
  <c r="J14" i="7"/>
  <c r="J85" i="7"/>
  <c r="J59" i="7"/>
  <c r="J19" i="7"/>
  <c r="J17" i="7"/>
  <c r="J93" i="7"/>
  <c r="J55" i="7"/>
  <c r="J42" i="7"/>
  <c r="J41" i="7"/>
  <c r="J40" i="7"/>
  <c r="J39" i="7"/>
  <c r="J38" i="7"/>
  <c r="J37" i="7"/>
  <c r="J35" i="7"/>
  <c r="J34" i="7"/>
  <c r="J33" i="7"/>
  <c r="G2" i="7"/>
  <c r="J87" i="7"/>
  <c r="J86" i="7"/>
  <c r="J4" i="7"/>
  <c r="E2" i="7"/>
  <c r="BN122" i="7"/>
  <c r="BN90" i="7"/>
  <c r="BN89" i="7"/>
  <c r="BN88" i="7"/>
  <c r="BN81" i="7"/>
  <c r="BN79" i="7"/>
  <c r="BN77" i="7"/>
  <c r="BN75" i="7"/>
  <c r="BN73" i="7"/>
  <c r="BN71" i="7"/>
  <c r="BN69" i="7"/>
  <c r="BN67" i="7"/>
  <c r="BN65" i="7"/>
  <c r="BN58" i="7"/>
  <c r="BN54" i="7"/>
  <c r="BN20" i="7"/>
  <c r="BN93" i="7"/>
  <c r="BN87" i="7"/>
  <c r="BN86" i="7"/>
  <c r="BN85" i="7"/>
  <c r="BN63" i="7"/>
  <c r="BN61" i="7"/>
  <c r="BN57" i="7"/>
  <c r="BN53" i="7"/>
  <c r="BN52" i="7"/>
  <c r="BN51" i="7"/>
  <c r="BN50" i="7"/>
  <c r="BO50" i="7" s="1"/>
  <c r="BN49" i="7"/>
  <c r="BO49" i="7" s="1"/>
  <c r="BN48" i="7"/>
  <c r="BN47" i="7"/>
  <c r="BN46" i="7"/>
  <c r="BN45" i="7"/>
  <c r="BN43" i="7"/>
  <c r="BN111" i="7"/>
  <c r="BN110" i="7"/>
  <c r="BN109" i="7"/>
  <c r="BN108" i="7"/>
  <c r="BN107" i="7"/>
  <c r="BN106" i="7"/>
  <c r="BN104" i="7"/>
  <c r="BN103" i="7"/>
  <c r="BN102" i="7"/>
  <c r="BN101" i="7"/>
  <c r="BO101" i="7" s="1"/>
  <c r="BN100" i="7"/>
  <c r="BN98" i="7"/>
  <c r="BN97" i="7"/>
  <c r="BN96" i="7"/>
  <c r="BN95" i="7"/>
  <c r="BN92" i="7"/>
  <c r="BN84" i="7"/>
  <c r="BN82" i="7"/>
  <c r="BO82" i="7" s="1"/>
  <c r="BN80" i="7"/>
  <c r="BN78" i="7"/>
  <c r="BN76" i="7"/>
  <c r="BN74" i="7"/>
  <c r="BN72" i="7"/>
  <c r="BN70" i="7"/>
  <c r="BN68" i="7"/>
  <c r="BN66" i="7"/>
  <c r="BN64" i="7"/>
  <c r="BN60" i="7"/>
  <c r="BN56" i="7"/>
  <c r="BN24" i="7"/>
  <c r="BN18" i="7"/>
  <c r="BO18" i="7" s="1"/>
  <c r="BN14" i="7"/>
  <c r="BN19" i="7"/>
  <c r="BN59" i="7"/>
  <c r="BO59" i="7" s="1"/>
  <c r="BN42" i="7"/>
  <c r="BO42" i="7" s="1"/>
  <c r="BN41" i="7"/>
  <c r="BN40" i="7"/>
  <c r="BN39" i="7"/>
  <c r="BN38" i="7"/>
  <c r="BN37" i="7"/>
  <c r="BN35" i="7"/>
  <c r="BN34" i="7"/>
  <c r="BN33" i="7"/>
  <c r="BK2" i="7"/>
  <c r="BN55" i="7"/>
  <c r="BN4" i="7"/>
  <c r="BI2" i="7"/>
  <c r="CB19" i="1"/>
  <c r="EF19" i="1"/>
  <c r="CB18" i="1"/>
  <c r="EF18" i="1"/>
  <c r="CB20" i="1"/>
  <c r="EF20" i="1"/>
  <c r="CB63" i="1"/>
  <c r="EF63" i="1"/>
  <c r="AL4" i="4"/>
  <c r="CP4" i="4"/>
  <c r="J14" i="4"/>
  <c r="K14" i="4" s="1"/>
  <c r="BN14" i="4"/>
  <c r="BO14" i="4" s="1"/>
  <c r="DR14" i="4"/>
  <c r="AL17" i="4"/>
  <c r="BN17" i="4"/>
  <c r="CO21" i="4"/>
  <c r="DQ21" i="4"/>
  <c r="J20" i="4"/>
  <c r="AL20" i="4"/>
  <c r="AM20" i="4" s="1"/>
  <c r="BN20" i="4"/>
  <c r="CP20" i="4"/>
  <c r="DR20" i="4"/>
  <c r="J24" i="4"/>
  <c r="AL24" i="4"/>
  <c r="BK24" i="4"/>
  <c r="CM24" i="4"/>
  <c r="J33" i="4"/>
  <c r="K33" i="4" s="1"/>
  <c r="AL33" i="4"/>
  <c r="BN33" i="4"/>
  <c r="CP33" i="4"/>
  <c r="DR33" i="4"/>
  <c r="J34" i="4"/>
  <c r="AL34" i="4"/>
  <c r="BN34" i="4"/>
  <c r="CP34" i="4"/>
  <c r="CQ34" i="4" s="1"/>
  <c r="DR34" i="4"/>
  <c r="J35" i="4"/>
  <c r="AL35" i="4"/>
  <c r="BN35" i="4"/>
  <c r="CP35" i="4"/>
  <c r="DR35" i="4"/>
  <c r="J37" i="4"/>
  <c r="AL37" i="4"/>
  <c r="AM37" i="4" s="1"/>
  <c r="BN37" i="4"/>
  <c r="CP37" i="4"/>
  <c r="DR37" i="4"/>
  <c r="J38" i="4"/>
  <c r="AL38" i="4"/>
  <c r="BN38" i="4"/>
  <c r="CP38" i="4"/>
  <c r="DR38" i="4"/>
  <c r="J39" i="4"/>
  <c r="AL39" i="4"/>
  <c r="BN39" i="4"/>
  <c r="CP39" i="4"/>
  <c r="DR39" i="4"/>
  <c r="J40" i="4"/>
  <c r="AL40" i="4"/>
  <c r="BN40" i="4"/>
  <c r="CP40" i="4"/>
  <c r="DR40" i="4"/>
  <c r="J41" i="4"/>
  <c r="AL41" i="4"/>
  <c r="AM41" i="4" s="1"/>
  <c r="BN41" i="4"/>
  <c r="CP41" i="4"/>
  <c r="DR41" i="4"/>
  <c r="J42" i="4"/>
  <c r="K42" i="4" s="1"/>
  <c r="AL42" i="4"/>
  <c r="BN42" i="4"/>
  <c r="CP42" i="4"/>
  <c r="DR42" i="4"/>
  <c r="J43" i="4"/>
  <c r="AL43" i="4"/>
  <c r="BN43" i="4"/>
  <c r="CP43" i="4"/>
  <c r="CQ43" i="4" s="1"/>
  <c r="DR43" i="4"/>
  <c r="J45" i="4"/>
  <c r="AL45" i="4"/>
  <c r="BN45" i="4"/>
  <c r="CP45" i="4"/>
  <c r="DR45" i="4"/>
  <c r="J46" i="4"/>
  <c r="AL46" i="4"/>
  <c r="AM46" i="4" s="1"/>
  <c r="BN46" i="4"/>
  <c r="CP46" i="4"/>
  <c r="DR46" i="4"/>
  <c r="J47" i="4"/>
  <c r="AL47" i="4"/>
  <c r="BN47" i="4"/>
  <c r="CP47" i="4"/>
  <c r="DR47" i="4"/>
  <c r="J48" i="4"/>
  <c r="AL48" i="4"/>
  <c r="BN48" i="4"/>
  <c r="CP48" i="4"/>
  <c r="DR48" i="4"/>
  <c r="J49" i="4"/>
  <c r="AL49" i="4"/>
  <c r="BN49" i="4"/>
  <c r="CP49" i="4"/>
  <c r="DR49" i="4"/>
  <c r="J50" i="4"/>
  <c r="AL50" i="4"/>
  <c r="BN50" i="4"/>
  <c r="CP50" i="4"/>
  <c r="DR50" i="4"/>
  <c r="J51" i="4"/>
  <c r="K51" i="4" s="1"/>
  <c r="AL51" i="4"/>
  <c r="BN51" i="4"/>
  <c r="CP51" i="4"/>
  <c r="DR51" i="4"/>
  <c r="J52" i="4"/>
  <c r="AL52" i="4"/>
  <c r="BN52" i="4"/>
  <c r="CP52" i="4"/>
  <c r="CQ52" i="4" s="1"/>
  <c r="DR52" i="4"/>
  <c r="J53" i="4"/>
  <c r="BN53" i="4"/>
  <c r="DR53" i="4"/>
  <c r="AL55" i="4"/>
  <c r="CP55" i="4"/>
  <c r="J57" i="4"/>
  <c r="BN57" i="4"/>
  <c r="DR57" i="4"/>
  <c r="AL59" i="4"/>
  <c r="CP59" i="4"/>
  <c r="J61" i="4"/>
  <c r="AL61" i="4"/>
  <c r="BN61" i="4"/>
  <c r="CP61" i="4"/>
  <c r="DR61" i="4"/>
  <c r="J63" i="4"/>
  <c r="BN63" i="4"/>
  <c r="DR63" i="4"/>
  <c r="J84" i="4"/>
  <c r="BN85" i="4"/>
  <c r="CP85" i="4"/>
  <c r="J86" i="4"/>
  <c r="BN86" i="4"/>
  <c r="DR86" i="4"/>
  <c r="BN87" i="4"/>
  <c r="CP87" i="4"/>
  <c r="DR90" i="4"/>
  <c r="J91" i="4"/>
  <c r="BN92" i="4"/>
  <c r="CP92" i="4"/>
  <c r="J95" i="4"/>
  <c r="K95" i="4" s="1"/>
  <c r="AL95" i="4"/>
  <c r="BN95" i="4"/>
  <c r="CP95" i="4"/>
  <c r="DR95" i="4"/>
  <c r="J96" i="4"/>
  <c r="AL96" i="4"/>
  <c r="BN96" i="4"/>
  <c r="CP96" i="4"/>
  <c r="CQ96" i="4" s="1"/>
  <c r="DR96" i="4"/>
  <c r="J97" i="4"/>
  <c r="AL97" i="4"/>
  <c r="BN97" i="4"/>
  <c r="CP97" i="4"/>
  <c r="DR97" i="4"/>
  <c r="J98" i="4"/>
  <c r="AL98" i="4"/>
  <c r="AM98" i="4" s="1"/>
  <c r="BN98" i="4"/>
  <c r="CP98" i="4"/>
  <c r="DR98" i="4"/>
  <c r="J100" i="4"/>
  <c r="AL100" i="4"/>
  <c r="BN100" i="4"/>
  <c r="CP100" i="4"/>
  <c r="DR100" i="4"/>
  <c r="J101" i="4"/>
  <c r="AL101" i="4"/>
  <c r="BN101" i="4"/>
  <c r="CP101" i="4"/>
  <c r="DR101" i="4"/>
  <c r="J102" i="4"/>
  <c r="AL102" i="4"/>
  <c r="BN102" i="4"/>
  <c r="CP102" i="4"/>
  <c r="DR102" i="4"/>
  <c r="J103" i="4"/>
  <c r="AL103" i="4"/>
  <c r="AM103" i="4" s="1"/>
  <c r="BN103" i="4"/>
  <c r="CP103" i="4"/>
  <c r="DR103" i="4"/>
  <c r="J104" i="4"/>
  <c r="K104" i="4" s="1"/>
  <c r="AL104" i="4"/>
  <c r="BN104" i="4"/>
  <c r="CP104" i="4"/>
  <c r="DR104" i="4"/>
  <c r="J106" i="4"/>
  <c r="AL106" i="4"/>
  <c r="BN106" i="4"/>
  <c r="CP106" i="4"/>
  <c r="CQ106" i="4" s="1"/>
  <c r="DR106" i="4"/>
  <c r="J107" i="4"/>
  <c r="AL107" i="4"/>
  <c r="BN107" i="4"/>
  <c r="CP107" i="4"/>
  <c r="DR107" i="4"/>
  <c r="J108" i="4"/>
  <c r="AL108" i="4"/>
  <c r="AM108" i="4" s="1"/>
  <c r="BN108" i="4"/>
  <c r="CP108" i="4"/>
  <c r="DR108" i="4"/>
  <c r="J109" i="4"/>
  <c r="AL109" i="4"/>
  <c r="BN109" i="4"/>
  <c r="CP109" i="4"/>
  <c r="DR109" i="4"/>
  <c r="J110" i="4"/>
  <c r="AL110" i="4"/>
  <c r="BN110" i="4"/>
  <c r="CP110" i="4"/>
  <c r="DR110" i="4"/>
  <c r="DD111" i="4"/>
  <c r="EF111" i="4"/>
  <c r="BK17" i="5"/>
  <c r="BM17" i="5" s="1"/>
  <c r="AW24" i="5"/>
  <c r="K33" i="5"/>
  <c r="AM33" i="5"/>
  <c r="BO33" i="5"/>
  <c r="DS33" i="5"/>
  <c r="K34" i="5"/>
  <c r="BO34" i="5"/>
  <c r="DG84" i="5"/>
  <c r="CZ86" i="5"/>
  <c r="DC86" i="5" s="1"/>
  <c r="DA84" i="5"/>
  <c r="DC84" i="5" s="1"/>
  <c r="CE87" i="5"/>
  <c r="BY87" i="5"/>
  <c r="CA87" i="5" s="1"/>
  <c r="BX89" i="5"/>
  <c r="CA89" i="5" s="1"/>
  <c r="CE90" i="5"/>
  <c r="BY90" i="5"/>
  <c r="CA90" i="5" s="1"/>
  <c r="DG84" i="6"/>
  <c r="CZ86" i="6"/>
  <c r="DC86" i="6" s="1"/>
  <c r="DA84" i="6"/>
  <c r="DC84" i="6" s="1"/>
  <c r="BX86" i="6"/>
  <c r="CA86" i="6" s="1"/>
  <c r="BA4" i="7"/>
  <c r="DE14" i="7"/>
  <c r="BN21" i="7"/>
  <c r="BO21" i="7" s="1"/>
  <c r="Y33" i="7"/>
  <c r="DE34" i="7"/>
  <c r="CC35" i="7"/>
  <c r="BA37" i="7"/>
  <c r="DE39" i="7"/>
  <c r="CC40" i="7"/>
  <c r="BA41" i="7"/>
  <c r="Y42" i="7"/>
  <c r="CP53" i="7"/>
  <c r="CQ53" i="7" s="1"/>
  <c r="BY88" i="7"/>
  <c r="CA88" i="7" s="1"/>
  <c r="BX89" i="7"/>
  <c r="CA89" i="7" s="1"/>
  <c r="BN91" i="7"/>
  <c r="AA84" i="5"/>
  <c r="BJ86" i="5"/>
  <c r="BM86" i="5" s="1"/>
  <c r="EI84" i="5"/>
  <c r="AV86" i="5"/>
  <c r="AY86" i="5" s="1"/>
  <c r="AH89" i="5"/>
  <c r="AK89" i="5" s="1"/>
  <c r="DG87" i="5"/>
  <c r="AO90" i="5"/>
  <c r="DG90" i="5"/>
  <c r="CB93" i="5"/>
  <c r="CC93" i="5" s="1"/>
  <c r="BA14" i="6"/>
  <c r="BA17" i="6"/>
  <c r="CC24" i="6"/>
  <c r="Y33" i="6"/>
  <c r="BA33" i="6"/>
  <c r="BA14" i="7"/>
  <c r="CW21" i="7"/>
  <c r="DA21" i="7" s="1"/>
  <c r="DC21" i="7" s="1"/>
  <c r="DA17" i="7"/>
  <c r="DC17" i="7" s="1"/>
  <c r="BA43" i="7"/>
  <c r="Y45" i="7"/>
  <c r="AI24" i="8"/>
  <c r="AI26" i="8" s="1"/>
  <c r="AJ5" i="8" s="1"/>
  <c r="AI4" i="8" s="1"/>
  <c r="T86" i="5"/>
  <c r="W86" i="5" s="1"/>
  <c r="EB86" i="5"/>
  <c r="EE86" i="5" s="1"/>
  <c r="EB89" i="5"/>
  <c r="EE89" i="5" s="1"/>
  <c r="Y19" i="6"/>
  <c r="CC19" i="6"/>
  <c r="EG19" i="6"/>
  <c r="Y20" i="6"/>
  <c r="BA20" i="6"/>
  <c r="CC20" i="6"/>
  <c r="DE20" i="6"/>
  <c r="EG20" i="6"/>
  <c r="U4" i="6"/>
  <c r="DE24" i="6"/>
  <c r="CM24" i="6"/>
  <c r="CM26" i="6" s="1"/>
  <c r="CN5" i="6" s="1"/>
  <c r="CM4" i="6" s="1"/>
  <c r="BC84" i="6"/>
  <c r="CL86" i="6"/>
  <c r="CO86" i="6" s="1"/>
  <c r="T86" i="6"/>
  <c r="W86" i="6" s="1"/>
  <c r="EB86" i="6"/>
  <c r="EE86" i="6" s="1"/>
  <c r="AA87" i="6"/>
  <c r="BJ89" i="6"/>
  <c r="BM89" i="6" s="1"/>
  <c r="DA87" i="6"/>
  <c r="DC87" i="6" s="1"/>
  <c r="EI87" i="6"/>
  <c r="AO90" i="6"/>
  <c r="BY90" i="6"/>
  <c r="CA90" i="6" s="1"/>
  <c r="DG90" i="6"/>
  <c r="Y4" i="7"/>
  <c r="CC4" i="7"/>
  <c r="Y17" i="7"/>
  <c r="BA17" i="7"/>
  <c r="DE17" i="7"/>
  <c r="Y24" i="7"/>
  <c r="CC24" i="7"/>
  <c r="EG24" i="7"/>
  <c r="Y43" i="7"/>
  <c r="AA84" i="7"/>
  <c r="T86" i="7"/>
  <c r="W86" i="7" s="1"/>
  <c r="U84" i="7"/>
  <c r="W84" i="7" s="1"/>
  <c r="CZ86" i="7"/>
  <c r="DC86" i="7" s="1"/>
  <c r="DA85" i="7"/>
  <c r="DC85" i="7" s="1"/>
  <c r="M95" i="7"/>
  <c r="BQ95" i="7"/>
  <c r="DU95" i="7"/>
  <c r="M97" i="7"/>
  <c r="BQ97" i="7"/>
  <c r="DU97" i="7"/>
  <c r="AO108" i="7"/>
  <c r="CS108" i="7"/>
  <c r="AO110" i="7"/>
  <c r="CS110" i="7"/>
  <c r="DA24" i="8"/>
  <c r="DA26" i="8" s="1"/>
  <c r="DB5" i="8" s="1"/>
  <c r="DA4" i="8" s="1"/>
  <c r="EI90" i="8"/>
  <c r="EC90" i="8"/>
  <c r="EE90" i="8" s="1"/>
  <c r="F86" i="5"/>
  <c r="I86" i="5" s="1"/>
  <c r="AW84" i="5"/>
  <c r="AY84" i="5" s="1"/>
  <c r="CE84" i="5"/>
  <c r="DN86" i="5"/>
  <c r="DQ86" i="5" s="1"/>
  <c r="U87" i="5"/>
  <c r="W87" i="5" s="1"/>
  <c r="BC87" i="5"/>
  <c r="CL89" i="5"/>
  <c r="CO89" i="5" s="1"/>
  <c r="EC87" i="5"/>
  <c r="EE87" i="5" s="1"/>
  <c r="CZ89" i="5"/>
  <c r="DC89" i="5" s="1"/>
  <c r="U90" i="5"/>
  <c r="W90" i="5" s="1"/>
  <c r="BC90" i="5"/>
  <c r="CS90" i="5"/>
  <c r="EC90" i="5"/>
  <c r="EE90" i="5" s="1"/>
  <c r="X93" i="5"/>
  <c r="EF93" i="5"/>
  <c r="X95" i="5"/>
  <c r="AZ95" i="5"/>
  <c r="CB95" i="5"/>
  <c r="DD95" i="5"/>
  <c r="EF95" i="5"/>
  <c r="EG95" i="5" s="1"/>
  <c r="X96" i="5"/>
  <c r="AZ96" i="5"/>
  <c r="CB96" i="5"/>
  <c r="DD96" i="5"/>
  <c r="EF96" i="5"/>
  <c r="X97" i="5"/>
  <c r="AZ97" i="5"/>
  <c r="CB97" i="5"/>
  <c r="DD97" i="5"/>
  <c r="EF97" i="5"/>
  <c r="X98" i="5"/>
  <c r="AZ98" i="5"/>
  <c r="CB98" i="5"/>
  <c r="DD98" i="5"/>
  <c r="EF98" i="5"/>
  <c r="X100" i="5"/>
  <c r="AZ100" i="5"/>
  <c r="CB100" i="5"/>
  <c r="DD100" i="5"/>
  <c r="EF100" i="5"/>
  <c r="X101" i="5"/>
  <c r="AZ101" i="5"/>
  <c r="CB101" i="5"/>
  <c r="CC101" i="5" s="1"/>
  <c r="DD101" i="5"/>
  <c r="DE101" i="5" s="1"/>
  <c r="EF101" i="5"/>
  <c r="X102" i="5"/>
  <c r="AZ102" i="5"/>
  <c r="BA102" i="5" s="1"/>
  <c r="CB102" i="5"/>
  <c r="DD102" i="5"/>
  <c r="EF102" i="5"/>
  <c r="X103" i="5"/>
  <c r="Y103" i="5" s="1"/>
  <c r="AZ103" i="5"/>
  <c r="BA103" i="5" s="1"/>
  <c r="CB103" i="5"/>
  <c r="DD103" i="5"/>
  <c r="EF103" i="5"/>
  <c r="X104" i="5"/>
  <c r="AZ104" i="5"/>
  <c r="CB104" i="5"/>
  <c r="DD104" i="5"/>
  <c r="DE104" i="5" s="1"/>
  <c r="EF104" i="5"/>
  <c r="X106" i="5"/>
  <c r="AZ106" i="5"/>
  <c r="CB106" i="5"/>
  <c r="CC106" i="5" s="1"/>
  <c r="DD106" i="5"/>
  <c r="EF106" i="5"/>
  <c r="X107" i="5"/>
  <c r="AZ107" i="5"/>
  <c r="BA107" i="5" s="1"/>
  <c r="CB107" i="5"/>
  <c r="CC107" i="5" s="1"/>
  <c r="DD107" i="5"/>
  <c r="EF107" i="5"/>
  <c r="X108" i="5"/>
  <c r="Y108" i="5" s="1"/>
  <c r="AZ108" i="5"/>
  <c r="CB108" i="5"/>
  <c r="DD108" i="5"/>
  <c r="EF108" i="5"/>
  <c r="EG108" i="5" s="1"/>
  <c r="X109" i="5"/>
  <c r="Y109" i="5" s="1"/>
  <c r="AZ109" i="5"/>
  <c r="CB109" i="5"/>
  <c r="DD109" i="5"/>
  <c r="DE109" i="5" s="1"/>
  <c r="EF109" i="5"/>
  <c r="X110" i="5"/>
  <c r="AZ110" i="5"/>
  <c r="CB110" i="5"/>
  <c r="CC110" i="5" s="1"/>
  <c r="DD110" i="5"/>
  <c r="EF110" i="5"/>
  <c r="X111" i="5"/>
  <c r="AZ111" i="5"/>
  <c r="BA111" i="5" s="1"/>
  <c r="CB111" i="5"/>
  <c r="DD111" i="5"/>
  <c r="EF111" i="5"/>
  <c r="Y14" i="6"/>
  <c r="CC14" i="6"/>
  <c r="EG14" i="6"/>
  <c r="U17" i="6"/>
  <c r="W17" i="6" s="1"/>
  <c r="DE17" i="6"/>
  <c r="EC17" i="6"/>
  <c r="EE17" i="6" s="1"/>
  <c r="G24" i="6"/>
  <c r="Y24" i="6"/>
  <c r="EG24" i="6"/>
  <c r="F86" i="6"/>
  <c r="I86" i="6" s="1"/>
  <c r="CE84" i="6"/>
  <c r="DN86" i="6"/>
  <c r="DQ86" i="6" s="1"/>
  <c r="BC87" i="6"/>
  <c r="CL89" i="6"/>
  <c r="CO89" i="6" s="1"/>
  <c r="AA90" i="6"/>
  <c r="BQ90" i="6"/>
  <c r="EI90" i="6"/>
  <c r="AK21" i="7"/>
  <c r="DE43" i="7"/>
  <c r="DG87" i="7"/>
  <c r="CZ89" i="7"/>
  <c r="DC89" i="7" s="1"/>
  <c r="DA87" i="7"/>
  <c r="DC87" i="7" s="1"/>
  <c r="BU19" i="8"/>
  <c r="BY19" i="8" s="1"/>
  <c r="CA19" i="8" s="1"/>
  <c r="BY17" i="8"/>
  <c r="CA17" i="8" s="1"/>
  <c r="BC87" i="8"/>
  <c r="AV89" i="8"/>
  <c r="AY89" i="8" s="1"/>
  <c r="AW87" i="8"/>
  <c r="AY87" i="8" s="1"/>
  <c r="BM21" i="7"/>
  <c r="CC17" i="7"/>
  <c r="Y19" i="7"/>
  <c r="Y20" i="7"/>
  <c r="BA20" i="7"/>
  <c r="CC20" i="7"/>
  <c r="DE20" i="7"/>
  <c r="CM24" i="7"/>
  <c r="CO24" i="7" s="1"/>
  <c r="DE24" i="7"/>
  <c r="EF82" i="7"/>
  <c r="BC84" i="7"/>
  <c r="CL86" i="7"/>
  <c r="CO86" i="7" s="1"/>
  <c r="DD84" i="7"/>
  <c r="DE84" i="7" s="1"/>
  <c r="CB85" i="7"/>
  <c r="AZ86" i="7"/>
  <c r="AA87" i="7"/>
  <c r="BJ89" i="7"/>
  <c r="BM89" i="7" s="1"/>
  <c r="CB87" i="7"/>
  <c r="EI87" i="7"/>
  <c r="AZ88" i="7"/>
  <c r="BA88" i="7" s="1"/>
  <c r="AV89" i="7"/>
  <c r="AY89" i="7" s="1"/>
  <c r="CB89" i="7"/>
  <c r="AO90" i="7"/>
  <c r="AZ90" i="7"/>
  <c r="BA90" i="7" s="1"/>
  <c r="DG90" i="7"/>
  <c r="X91" i="7"/>
  <c r="EF91" i="7"/>
  <c r="DD92" i="7"/>
  <c r="DE92" i="7" s="1"/>
  <c r="CB93" i="7"/>
  <c r="BA14" i="8"/>
  <c r="DE14" i="8"/>
  <c r="BA17" i="8"/>
  <c r="CC24" i="8"/>
  <c r="Y33" i="8"/>
  <c r="BA33" i="8"/>
  <c r="AV86" i="8"/>
  <c r="AY86" i="8" s="1"/>
  <c r="AW85" i="8"/>
  <c r="AY85" i="8" s="1"/>
  <c r="AA90" i="8"/>
  <c r="U90" i="8"/>
  <c r="W90" i="8" s="1"/>
  <c r="DG95" i="8"/>
  <c r="BC97" i="8"/>
  <c r="AA108" i="8"/>
  <c r="EI108" i="8"/>
  <c r="CE110" i="8"/>
  <c r="X118" i="8"/>
  <c r="Y118" i="8" s="1"/>
  <c r="X91" i="8"/>
  <c r="X82" i="8"/>
  <c r="X80" i="8"/>
  <c r="Y80" i="8" s="1"/>
  <c r="X78" i="8"/>
  <c r="X76" i="8"/>
  <c r="X74" i="8"/>
  <c r="X72" i="8"/>
  <c r="Y72" i="8" s="1"/>
  <c r="X70" i="8"/>
  <c r="Y70" i="8" s="1"/>
  <c r="X68" i="8"/>
  <c r="X66" i="8"/>
  <c r="X64" i="8"/>
  <c r="X61" i="8"/>
  <c r="X60" i="8"/>
  <c r="X56" i="8"/>
  <c r="X52" i="8"/>
  <c r="Y52" i="8" s="1"/>
  <c r="X51" i="8"/>
  <c r="X50" i="8"/>
  <c r="X49" i="8"/>
  <c r="X48" i="8"/>
  <c r="Y48" i="8" s="1"/>
  <c r="X47" i="8"/>
  <c r="X46" i="8"/>
  <c r="X45" i="8"/>
  <c r="X90" i="8"/>
  <c r="Y90" i="8" s="1"/>
  <c r="X88" i="8"/>
  <c r="Y88" i="8" s="1"/>
  <c r="X59" i="8"/>
  <c r="X111" i="8"/>
  <c r="X110" i="8"/>
  <c r="X109" i="8"/>
  <c r="X108" i="8"/>
  <c r="X107" i="8"/>
  <c r="X106" i="8"/>
  <c r="Y106" i="8" s="1"/>
  <c r="X104" i="8"/>
  <c r="X103" i="8"/>
  <c r="X102" i="8"/>
  <c r="X101" i="8"/>
  <c r="Y101" i="8" s="1"/>
  <c r="X100" i="8"/>
  <c r="X98" i="8"/>
  <c r="X97" i="8"/>
  <c r="X96" i="8"/>
  <c r="X95" i="8"/>
  <c r="X93" i="8"/>
  <c r="X89" i="8"/>
  <c r="Y89" i="8" s="1"/>
  <c r="X87" i="8"/>
  <c r="X85" i="8"/>
  <c r="X81" i="8"/>
  <c r="X79" i="8"/>
  <c r="X77" i="8"/>
  <c r="Y77" i="8" s="1"/>
  <c r="X75" i="8"/>
  <c r="X73" i="8"/>
  <c r="X71" i="8"/>
  <c r="X69" i="8"/>
  <c r="Y69" i="8" s="1"/>
  <c r="X67" i="8"/>
  <c r="X65" i="8"/>
  <c r="X58" i="8"/>
  <c r="X54" i="8"/>
  <c r="AZ118" i="8"/>
  <c r="BA118" i="8" s="1"/>
  <c r="AZ90" i="8"/>
  <c r="AZ88" i="8"/>
  <c r="AZ86" i="8"/>
  <c r="BA86" i="8" s="1"/>
  <c r="AZ81" i="8"/>
  <c r="AZ79" i="8"/>
  <c r="AZ77" i="8"/>
  <c r="AZ75" i="8"/>
  <c r="BA75" i="8" s="1"/>
  <c r="AZ73" i="8"/>
  <c r="BA73" i="8" s="1"/>
  <c r="AZ71" i="8"/>
  <c r="AZ69" i="8"/>
  <c r="AZ67" i="8"/>
  <c r="AZ65" i="8"/>
  <c r="AZ61" i="8"/>
  <c r="AZ58" i="8"/>
  <c r="AZ54" i="8"/>
  <c r="BA54" i="8" s="1"/>
  <c r="AZ52" i="8"/>
  <c r="BA52" i="8" s="1"/>
  <c r="AZ51" i="8"/>
  <c r="AZ50" i="8"/>
  <c r="AZ49" i="8"/>
  <c r="AZ48" i="8"/>
  <c r="AZ47" i="8"/>
  <c r="AZ46" i="8"/>
  <c r="AZ45" i="8"/>
  <c r="BA45" i="8" s="1"/>
  <c r="AZ93" i="8"/>
  <c r="BA93" i="8" s="1"/>
  <c r="AZ87" i="8"/>
  <c r="AZ85" i="8"/>
  <c r="AZ63" i="8"/>
  <c r="AZ57" i="8"/>
  <c r="AZ111" i="8"/>
  <c r="AZ110" i="8"/>
  <c r="AZ109" i="8"/>
  <c r="AZ108" i="8"/>
  <c r="BA108" i="8" s="1"/>
  <c r="AZ107" i="8"/>
  <c r="AZ106" i="8"/>
  <c r="AZ104" i="8"/>
  <c r="AZ103" i="8"/>
  <c r="AZ102" i="8"/>
  <c r="AZ101" i="8"/>
  <c r="AZ100" i="8"/>
  <c r="BA100" i="8" s="1"/>
  <c r="AZ98" i="8"/>
  <c r="AZ97" i="8"/>
  <c r="AZ96" i="8"/>
  <c r="AZ95" i="8"/>
  <c r="AZ92" i="8"/>
  <c r="AZ84" i="8"/>
  <c r="AZ82" i="8"/>
  <c r="AZ80" i="8"/>
  <c r="BA80" i="8" s="1"/>
  <c r="AZ78" i="8"/>
  <c r="BA78" i="8" s="1"/>
  <c r="AZ76" i="8"/>
  <c r="AZ74" i="8"/>
  <c r="AZ72" i="8"/>
  <c r="BA72" i="8" s="1"/>
  <c r="AZ70" i="8"/>
  <c r="AZ68" i="8"/>
  <c r="AZ66" i="8"/>
  <c r="AZ64" i="8"/>
  <c r="BA64" i="8" s="1"/>
  <c r="AZ60" i="8"/>
  <c r="BA60" i="8" s="1"/>
  <c r="AZ56" i="8"/>
  <c r="CB118" i="8"/>
  <c r="CB93" i="8"/>
  <c r="CC93" i="8" s="1"/>
  <c r="CB89" i="8"/>
  <c r="CB87" i="8"/>
  <c r="CB85" i="8"/>
  <c r="CB82" i="8"/>
  <c r="CC82" i="8" s="1"/>
  <c r="CB80" i="8"/>
  <c r="CC80" i="8" s="1"/>
  <c r="CB78" i="8"/>
  <c r="CB76" i="8"/>
  <c r="CB74" i="8"/>
  <c r="CC74" i="8" s="1"/>
  <c r="CB72" i="8"/>
  <c r="CB70" i="8"/>
  <c r="CB68" i="8"/>
  <c r="CB66" i="8"/>
  <c r="CC66" i="8" s="1"/>
  <c r="CB64" i="8"/>
  <c r="CC64" i="8" s="1"/>
  <c r="CB61" i="8"/>
  <c r="CB60" i="8"/>
  <c r="CB56" i="8"/>
  <c r="CB52" i="8"/>
  <c r="CB51" i="8"/>
  <c r="CB50" i="8"/>
  <c r="CB49" i="8"/>
  <c r="CC49" i="8" s="1"/>
  <c r="CB48" i="8"/>
  <c r="CC48" i="8" s="1"/>
  <c r="CB47" i="8"/>
  <c r="CB46" i="8"/>
  <c r="CB45" i="8"/>
  <c r="CC45" i="8" s="1"/>
  <c r="CB43" i="8"/>
  <c r="CB92" i="8"/>
  <c r="CB86" i="8"/>
  <c r="CB84" i="8"/>
  <c r="CC84" i="8" s="1"/>
  <c r="CB59" i="8"/>
  <c r="CB111" i="8"/>
  <c r="CB110" i="8"/>
  <c r="CB109" i="8"/>
  <c r="CC109" i="8" s="1"/>
  <c r="CB108" i="8"/>
  <c r="CB107" i="8"/>
  <c r="CB106" i="8"/>
  <c r="CB104" i="8"/>
  <c r="CC104" i="8" s="1"/>
  <c r="CB103" i="8"/>
  <c r="CB102" i="8"/>
  <c r="CB101" i="8"/>
  <c r="CB100" i="8"/>
  <c r="CC100" i="8" s="1"/>
  <c r="CB98" i="8"/>
  <c r="CB97" i="8"/>
  <c r="CB96" i="8"/>
  <c r="CB95" i="8"/>
  <c r="CC95" i="8" s="1"/>
  <c r="CB91" i="8"/>
  <c r="CC91" i="8" s="1"/>
  <c r="CB81" i="8"/>
  <c r="CB79" i="8"/>
  <c r="CB77" i="8"/>
  <c r="CB75" i="8"/>
  <c r="CB73" i="8"/>
  <c r="CB71" i="8"/>
  <c r="CB69" i="8"/>
  <c r="CC69" i="8" s="1"/>
  <c r="CB67" i="8"/>
  <c r="CC67" i="8" s="1"/>
  <c r="CB65" i="8"/>
  <c r="CB58" i="8"/>
  <c r="CB54" i="8"/>
  <c r="CC54" i="8" s="1"/>
  <c r="DD118" i="8"/>
  <c r="DD92" i="8"/>
  <c r="DD84" i="8"/>
  <c r="DD81" i="8"/>
  <c r="DE81" i="8" s="1"/>
  <c r="DD79" i="8"/>
  <c r="DE79" i="8" s="1"/>
  <c r="DD77" i="8"/>
  <c r="DD75" i="8"/>
  <c r="DD73" i="8"/>
  <c r="DE73" i="8" s="1"/>
  <c r="DD71" i="8"/>
  <c r="DD69" i="8"/>
  <c r="DD67" i="8"/>
  <c r="DD65" i="8"/>
  <c r="DD61" i="8"/>
  <c r="DE61" i="8" s="1"/>
  <c r="DF61" i="8" s="1"/>
  <c r="DD58" i="8"/>
  <c r="DD54" i="8"/>
  <c r="DD52" i="8"/>
  <c r="DD51" i="8"/>
  <c r="DD50" i="8"/>
  <c r="DD49" i="8"/>
  <c r="DD48" i="8"/>
  <c r="DE48" i="8" s="1"/>
  <c r="DD47" i="8"/>
  <c r="DE47" i="8" s="1"/>
  <c r="DD46" i="8"/>
  <c r="DD45" i="8"/>
  <c r="DD43" i="8"/>
  <c r="DE43" i="8" s="1"/>
  <c r="DD91" i="8"/>
  <c r="DD89" i="8"/>
  <c r="DD63" i="8"/>
  <c r="DD57" i="8"/>
  <c r="DD111" i="8"/>
  <c r="DE111" i="8" s="1"/>
  <c r="DD110" i="8"/>
  <c r="DD109" i="8"/>
  <c r="DD108" i="8"/>
  <c r="DE108" i="8" s="1"/>
  <c r="DD107" i="8"/>
  <c r="DD106" i="8"/>
  <c r="DD104" i="8"/>
  <c r="DD103" i="8"/>
  <c r="DE103" i="8" s="1"/>
  <c r="DD102" i="8"/>
  <c r="DE102" i="8" s="1"/>
  <c r="DD101" i="8"/>
  <c r="DD100" i="8"/>
  <c r="DD98" i="8"/>
  <c r="DE98" i="8" s="1"/>
  <c r="DD97" i="8"/>
  <c r="DD96" i="8"/>
  <c r="DD95" i="8"/>
  <c r="DD90" i="8"/>
  <c r="DD88" i="8"/>
  <c r="DE88" i="8" s="1"/>
  <c r="DD86" i="8"/>
  <c r="DD82" i="8"/>
  <c r="DD80" i="8"/>
  <c r="DD78" i="8"/>
  <c r="DD76" i="8"/>
  <c r="DD74" i="8"/>
  <c r="DD72" i="8"/>
  <c r="DD70" i="8"/>
  <c r="DE70" i="8" s="1"/>
  <c r="DD68" i="8"/>
  <c r="DD66" i="8"/>
  <c r="DD64" i="8"/>
  <c r="DE64" i="8" s="1"/>
  <c r="DD60" i="8"/>
  <c r="DD56" i="8"/>
  <c r="EF118" i="8"/>
  <c r="EF91" i="8"/>
  <c r="EG91" i="8" s="1"/>
  <c r="EF82" i="8"/>
  <c r="EG82" i="8" s="1"/>
  <c r="EF80" i="8"/>
  <c r="EF78" i="8"/>
  <c r="EF76" i="8"/>
  <c r="EG76" i="8" s="1"/>
  <c r="EF74" i="8"/>
  <c r="EF72" i="8"/>
  <c r="EF70" i="8"/>
  <c r="EF68" i="8"/>
  <c r="EF66" i="8"/>
  <c r="EG66" i="8" s="1"/>
  <c r="EF64" i="8"/>
  <c r="EF61" i="8"/>
  <c r="EF60" i="8"/>
  <c r="EF56" i="8"/>
  <c r="EF52" i="8"/>
  <c r="EF51" i="8"/>
  <c r="EF50" i="8"/>
  <c r="EF49" i="8"/>
  <c r="EF48" i="8"/>
  <c r="EF47" i="8"/>
  <c r="EF46" i="8"/>
  <c r="EG46" i="8" s="1"/>
  <c r="EF45" i="8"/>
  <c r="EG45" i="8" s="1"/>
  <c r="EF43" i="8"/>
  <c r="EF90" i="8"/>
  <c r="EF88" i="8"/>
  <c r="EG88" i="8" s="1"/>
  <c r="EF59" i="8"/>
  <c r="EF111" i="8"/>
  <c r="EF110" i="8"/>
  <c r="EF109" i="8"/>
  <c r="EG109" i="8" s="1"/>
  <c r="EF108" i="8"/>
  <c r="EF107" i="8"/>
  <c r="EF106" i="8"/>
  <c r="EF104" i="8"/>
  <c r="EG104" i="8" s="1"/>
  <c r="EF103" i="8"/>
  <c r="EG103" i="8" s="1"/>
  <c r="EF102" i="8"/>
  <c r="EF101" i="8"/>
  <c r="EF100" i="8"/>
  <c r="EF98" i="8"/>
  <c r="EF97" i="8"/>
  <c r="EF96" i="8"/>
  <c r="EF95" i="8"/>
  <c r="EG95" i="8" s="1"/>
  <c r="EF93" i="8"/>
  <c r="EG93" i="8" s="1"/>
  <c r="EF89" i="8"/>
  <c r="EF87" i="8"/>
  <c r="EF85" i="8"/>
  <c r="EG85" i="8" s="1"/>
  <c r="EF81" i="8"/>
  <c r="EF79" i="8"/>
  <c r="EF77" i="8"/>
  <c r="EF75" i="8"/>
  <c r="EF73" i="8"/>
  <c r="EG73" i="8" s="1"/>
  <c r="EF71" i="8"/>
  <c r="EF69" i="8"/>
  <c r="EF67" i="8"/>
  <c r="EG67" i="8" s="1"/>
  <c r="EF65" i="8"/>
  <c r="EF58" i="8"/>
  <c r="EF54" i="8"/>
  <c r="BG21" i="9"/>
  <c r="BK21" i="9" s="1"/>
  <c r="BM21" i="9" s="1"/>
  <c r="BK17" i="9"/>
  <c r="BM17" i="9" s="1"/>
  <c r="CE87" i="9"/>
  <c r="BX89" i="9"/>
  <c r="CA89" i="9" s="1"/>
  <c r="BY87" i="9"/>
  <c r="CA87" i="9" s="1"/>
  <c r="T89" i="7"/>
  <c r="W89" i="7" s="1"/>
  <c r="EB89" i="7"/>
  <c r="EE89" i="7" s="1"/>
  <c r="DE24" i="8"/>
  <c r="EC4" i="8"/>
  <c r="CM24" i="8"/>
  <c r="CE84" i="8"/>
  <c r="BX86" i="8"/>
  <c r="CA86" i="8" s="1"/>
  <c r="BY84" i="8"/>
  <c r="CA84" i="8" s="1"/>
  <c r="EB89" i="8"/>
  <c r="EE89" i="8" s="1"/>
  <c r="DQ21" i="7"/>
  <c r="Y18" i="7"/>
  <c r="BA18" i="7"/>
  <c r="DE18" i="7"/>
  <c r="EG18" i="7"/>
  <c r="BA19" i="7"/>
  <c r="DE19" i="7"/>
  <c r="BA24" i="7"/>
  <c r="AH86" i="7"/>
  <c r="AK86" i="7" s="1"/>
  <c r="BY84" i="7"/>
  <c r="CA84" i="7" s="1"/>
  <c r="DG84" i="7"/>
  <c r="BX86" i="7"/>
  <c r="CA86" i="7" s="1"/>
  <c r="F89" i="7"/>
  <c r="I89" i="7" s="1"/>
  <c r="X87" i="7"/>
  <c r="AW87" i="7"/>
  <c r="AY87" i="7" s="1"/>
  <c r="CE87" i="7"/>
  <c r="DN89" i="7"/>
  <c r="DQ89" i="7" s="1"/>
  <c r="EF87" i="7"/>
  <c r="DD88" i="7"/>
  <c r="X89" i="7"/>
  <c r="Y89" i="7" s="1"/>
  <c r="EF89" i="7"/>
  <c r="U90" i="7"/>
  <c r="W90" i="7" s="1"/>
  <c r="BC90" i="7"/>
  <c r="CS90" i="7"/>
  <c r="DD90" i="7"/>
  <c r="DE90" i="7" s="1"/>
  <c r="EC90" i="7"/>
  <c r="EE90" i="7" s="1"/>
  <c r="CB91" i="7"/>
  <c r="AZ92" i="7"/>
  <c r="BA92" i="7" s="1"/>
  <c r="X93" i="7"/>
  <c r="Y93" i="7" s="1"/>
  <c r="EF93" i="7"/>
  <c r="X95" i="7"/>
  <c r="AZ95" i="7"/>
  <c r="BA95" i="7" s="1"/>
  <c r="CB95" i="7"/>
  <c r="CC95" i="7" s="1"/>
  <c r="DD95" i="7"/>
  <c r="EF95" i="7"/>
  <c r="X96" i="7"/>
  <c r="Y96" i="7" s="1"/>
  <c r="AZ96" i="7"/>
  <c r="BA96" i="7" s="1"/>
  <c r="CB96" i="7"/>
  <c r="DD96" i="7"/>
  <c r="EF96" i="7"/>
  <c r="EG96" i="7" s="1"/>
  <c r="X97" i="7"/>
  <c r="Y97" i="7" s="1"/>
  <c r="AZ97" i="7"/>
  <c r="CB97" i="7"/>
  <c r="DD97" i="7"/>
  <c r="DE97" i="7" s="1"/>
  <c r="EF97" i="7"/>
  <c r="EG97" i="7" s="1"/>
  <c r="X98" i="7"/>
  <c r="AZ98" i="7"/>
  <c r="CB98" i="7"/>
  <c r="CC98" i="7" s="1"/>
  <c r="DD98" i="7"/>
  <c r="EF98" i="7"/>
  <c r="X100" i="7"/>
  <c r="AZ100" i="7"/>
  <c r="BA100" i="7" s="1"/>
  <c r="CB100" i="7"/>
  <c r="CC100" i="7" s="1"/>
  <c r="DD100" i="7"/>
  <c r="EF100" i="7"/>
  <c r="X101" i="7"/>
  <c r="Y101" i="7" s="1"/>
  <c r="AZ101" i="7"/>
  <c r="CB101" i="7"/>
  <c r="DD101" i="7"/>
  <c r="EF101" i="7"/>
  <c r="EG101" i="7" s="1"/>
  <c r="X102" i="7"/>
  <c r="Y102" i="7" s="1"/>
  <c r="AZ102" i="7"/>
  <c r="CB102" i="7"/>
  <c r="DD102" i="7"/>
  <c r="DE102" i="7" s="1"/>
  <c r="EF102" i="7"/>
  <c r="X103" i="7"/>
  <c r="AZ103" i="7"/>
  <c r="CB103" i="7"/>
  <c r="CC103" i="7" s="1"/>
  <c r="DD103" i="7"/>
  <c r="DE103" i="7" s="1"/>
  <c r="EF103" i="7"/>
  <c r="X104" i="7"/>
  <c r="AZ104" i="7"/>
  <c r="BA104" i="7" s="1"/>
  <c r="CB104" i="7"/>
  <c r="CC104" i="7" s="1"/>
  <c r="DD104" i="7"/>
  <c r="EF104" i="7"/>
  <c r="X106" i="7"/>
  <c r="Y106" i="7" s="1"/>
  <c r="AZ106" i="7"/>
  <c r="BA106" i="7" s="1"/>
  <c r="CB106" i="7"/>
  <c r="DD106" i="7"/>
  <c r="EF106" i="7"/>
  <c r="X107" i="7"/>
  <c r="AZ107" i="7"/>
  <c r="CB107" i="7"/>
  <c r="DD107" i="7"/>
  <c r="DE107" i="7" s="1"/>
  <c r="EF107" i="7"/>
  <c r="EG107" i="7" s="1"/>
  <c r="X108" i="7"/>
  <c r="AZ108" i="7"/>
  <c r="CB108" i="7"/>
  <c r="CC108" i="7" s="1"/>
  <c r="DD108" i="7"/>
  <c r="EF108" i="7"/>
  <c r="X109" i="7"/>
  <c r="AZ109" i="7"/>
  <c r="BA109" i="7" s="1"/>
  <c r="CB109" i="7"/>
  <c r="CC109" i="7" s="1"/>
  <c r="DD109" i="7"/>
  <c r="EF109" i="7"/>
  <c r="X110" i="7"/>
  <c r="Y110" i="7" s="1"/>
  <c r="AZ110" i="7"/>
  <c r="BA110" i="7" s="1"/>
  <c r="CB110" i="7"/>
  <c r="DD110" i="7"/>
  <c r="EF110" i="7"/>
  <c r="EG110" i="7" s="1"/>
  <c r="X111" i="7"/>
  <c r="Y111" i="7" s="1"/>
  <c r="AZ111" i="7"/>
  <c r="CB111" i="7"/>
  <c r="DD111" i="7"/>
  <c r="DE111" i="7" s="1"/>
  <c r="EF111" i="7"/>
  <c r="EG111" i="7" s="1"/>
  <c r="Y14" i="8"/>
  <c r="CC14" i="8"/>
  <c r="EG14" i="8"/>
  <c r="U17" i="8"/>
  <c r="W17" i="8" s="1"/>
  <c r="DE17" i="8"/>
  <c r="EC17" i="8"/>
  <c r="EE17" i="8" s="1"/>
  <c r="G24" i="8"/>
  <c r="I24" i="8" s="1"/>
  <c r="Y24" i="8"/>
  <c r="EG24" i="8"/>
  <c r="DG84" i="9"/>
  <c r="CZ86" i="9"/>
  <c r="DC86" i="9" s="1"/>
  <c r="DA84" i="9"/>
  <c r="DC84" i="9" s="1"/>
  <c r="BX86" i="9"/>
  <c r="CA86" i="9" s="1"/>
  <c r="BC90" i="9"/>
  <c r="AW90" i="9"/>
  <c r="AY90" i="9" s="1"/>
  <c r="G24" i="10"/>
  <c r="I24" i="10" s="1"/>
  <c r="AH86" i="8"/>
  <c r="AK86" i="8" s="1"/>
  <c r="DG84" i="8"/>
  <c r="F89" i="8"/>
  <c r="I89" i="8" s="1"/>
  <c r="CE87" i="8"/>
  <c r="DN89" i="8"/>
  <c r="DQ89" i="8" s="1"/>
  <c r="CZ89" i="8"/>
  <c r="DC89" i="8" s="1"/>
  <c r="BC90" i="8"/>
  <c r="CS90" i="8"/>
  <c r="AL91" i="8"/>
  <c r="J92" i="8"/>
  <c r="DR92" i="8"/>
  <c r="DS92" i="8" s="1"/>
  <c r="CP93" i="8"/>
  <c r="CQ93" i="8" s="1"/>
  <c r="BA4" i="9"/>
  <c r="W21" i="9"/>
  <c r="AM17" i="9"/>
  <c r="EE21" i="9"/>
  <c r="CQ19" i="9"/>
  <c r="K21" i="9"/>
  <c r="BO21" i="9"/>
  <c r="DS21" i="9"/>
  <c r="BO24" i="9"/>
  <c r="AW24" i="9"/>
  <c r="AW26" i="9" s="1"/>
  <c r="AX5" i="9" s="1"/>
  <c r="AW4" i="9" s="1"/>
  <c r="DA24" i="9"/>
  <c r="DC24" i="9" s="1"/>
  <c r="K33" i="9"/>
  <c r="AM33" i="9"/>
  <c r="BO33" i="9"/>
  <c r="CQ33" i="9"/>
  <c r="DS33" i="9"/>
  <c r="AA84" i="9"/>
  <c r="BJ86" i="9"/>
  <c r="BM86" i="9" s="1"/>
  <c r="EI84" i="9"/>
  <c r="AH89" i="9"/>
  <c r="AK89" i="9" s="1"/>
  <c r="DG87" i="9"/>
  <c r="M90" i="9"/>
  <c r="CE90" i="9"/>
  <c r="DU90" i="9"/>
  <c r="CB92" i="9"/>
  <c r="AZ93" i="9"/>
  <c r="BA93" i="9" s="1"/>
  <c r="K4" i="10"/>
  <c r="BO4" i="10"/>
  <c r="I21" i="10"/>
  <c r="BO17" i="10"/>
  <c r="DQ21" i="10"/>
  <c r="K20" i="10"/>
  <c r="AM20" i="10"/>
  <c r="BO20" i="10"/>
  <c r="CQ20" i="10"/>
  <c r="DS20" i="10"/>
  <c r="Y21" i="10"/>
  <c r="CC21" i="10"/>
  <c r="EG21" i="10"/>
  <c r="CQ24" i="10"/>
  <c r="CE87" i="10"/>
  <c r="BX89" i="10"/>
  <c r="CA89" i="10" s="1"/>
  <c r="BY87" i="10"/>
  <c r="CA87" i="10" s="1"/>
  <c r="BC90" i="10"/>
  <c r="AW90" i="10"/>
  <c r="AY90" i="10" s="1"/>
  <c r="X118" i="10"/>
  <c r="Y118" i="10" s="1"/>
  <c r="X109" i="10"/>
  <c r="Y109" i="10" s="1"/>
  <c r="X104" i="10"/>
  <c r="Y104" i="10" s="1"/>
  <c r="X92" i="10"/>
  <c r="X86" i="10"/>
  <c r="Y86" i="10" s="1"/>
  <c r="X84" i="10"/>
  <c r="Y84" i="10" s="1"/>
  <c r="X67" i="10"/>
  <c r="X65" i="10"/>
  <c r="X58" i="10"/>
  <c r="Y58" i="10" s="1"/>
  <c r="X54" i="10"/>
  <c r="Y54" i="10" s="1"/>
  <c r="X110" i="10"/>
  <c r="X106" i="10"/>
  <c r="X91" i="10"/>
  <c r="Y91" i="10" s="1"/>
  <c r="X111" i="10"/>
  <c r="Y111" i="10" s="1"/>
  <c r="X107" i="10"/>
  <c r="Y107" i="10" s="1"/>
  <c r="X90" i="10"/>
  <c r="X88" i="10"/>
  <c r="Y88" i="10" s="1"/>
  <c r="X66" i="10"/>
  <c r="Y66" i="10" s="1"/>
  <c r="X64" i="10"/>
  <c r="Y64" i="10" s="1"/>
  <c r="X61" i="10"/>
  <c r="X60" i="10"/>
  <c r="Y60" i="10" s="1"/>
  <c r="X56" i="10"/>
  <c r="X52" i="10"/>
  <c r="X51" i="10"/>
  <c r="X50" i="10"/>
  <c r="Y50" i="10" s="1"/>
  <c r="X49" i="10"/>
  <c r="Y49" i="10" s="1"/>
  <c r="X48" i="10"/>
  <c r="X47" i="10"/>
  <c r="X46" i="10"/>
  <c r="Y46" i="10" s="1"/>
  <c r="X45" i="10"/>
  <c r="Y45" i="10" s="1"/>
  <c r="X43" i="10"/>
  <c r="AZ118" i="10"/>
  <c r="AZ108" i="10"/>
  <c r="AZ91" i="10"/>
  <c r="BA91" i="10" s="1"/>
  <c r="AZ89" i="10"/>
  <c r="BA89" i="10" s="1"/>
  <c r="AZ66" i="10"/>
  <c r="AZ64" i="10"/>
  <c r="AZ60" i="10"/>
  <c r="BA60" i="10" s="1"/>
  <c r="AZ56" i="10"/>
  <c r="AZ109" i="10"/>
  <c r="AZ104" i="10"/>
  <c r="BA104" i="10" s="1"/>
  <c r="AZ90" i="10"/>
  <c r="BA90" i="10" s="1"/>
  <c r="AZ88" i="10"/>
  <c r="AZ86" i="10"/>
  <c r="AZ110" i="10"/>
  <c r="AZ106" i="10"/>
  <c r="AZ93" i="10"/>
  <c r="AZ87" i="10"/>
  <c r="AZ85" i="10"/>
  <c r="BA85" i="10" s="1"/>
  <c r="AZ65" i="10"/>
  <c r="BA65" i="10" s="1"/>
  <c r="AZ61" i="10"/>
  <c r="BA61" i="10" s="1"/>
  <c r="BB61" i="10" s="1"/>
  <c r="AZ58" i="10"/>
  <c r="AZ54" i="10"/>
  <c r="AZ52" i="10"/>
  <c r="AZ51" i="10"/>
  <c r="AZ50" i="10"/>
  <c r="AZ49" i="10"/>
  <c r="BA49" i="10" s="1"/>
  <c r="AZ48" i="10"/>
  <c r="BA48" i="10" s="1"/>
  <c r="AZ47" i="10"/>
  <c r="BA47" i="10" s="1"/>
  <c r="AZ46" i="10"/>
  <c r="AZ45" i="10"/>
  <c r="AZ43" i="10"/>
  <c r="CB118" i="10"/>
  <c r="CB111" i="10"/>
  <c r="CB107" i="10"/>
  <c r="CB90" i="10"/>
  <c r="CC90" i="10" s="1"/>
  <c r="CB88" i="10"/>
  <c r="CC88" i="10" s="1"/>
  <c r="CB65" i="10"/>
  <c r="CB58" i="10"/>
  <c r="CC58" i="10" s="1"/>
  <c r="CB54" i="10"/>
  <c r="CC54" i="10" s="1"/>
  <c r="CB108" i="10"/>
  <c r="CB93" i="10"/>
  <c r="CC93" i="10" s="1"/>
  <c r="CB89" i="10"/>
  <c r="CC89" i="10" s="1"/>
  <c r="CB87" i="10"/>
  <c r="CC87" i="10" s="1"/>
  <c r="CB85" i="10"/>
  <c r="CC85" i="10" s="1"/>
  <c r="CB109" i="10"/>
  <c r="CB104" i="10"/>
  <c r="CC104" i="10" s="1"/>
  <c r="CB92" i="10"/>
  <c r="CC92" i="10" s="1"/>
  <c r="CB86" i="10"/>
  <c r="CB84" i="10"/>
  <c r="CC84" i="10" s="1"/>
  <c r="CB66" i="10"/>
  <c r="CC66" i="10" s="1"/>
  <c r="CB64" i="10"/>
  <c r="CC64" i="10" s="1"/>
  <c r="CB61" i="10"/>
  <c r="CC61" i="10" s="1"/>
  <c r="CD61" i="10" s="1"/>
  <c r="CB60" i="10"/>
  <c r="CB56" i="10"/>
  <c r="CC56" i="10" s="1"/>
  <c r="CB52" i="10"/>
  <c r="CC52" i="10" s="1"/>
  <c r="CB51" i="10"/>
  <c r="CB50" i="10"/>
  <c r="CB49" i="10"/>
  <c r="CC49" i="10" s="1"/>
  <c r="CB48" i="10"/>
  <c r="CC48" i="10" s="1"/>
  <c r="CB47" i="10"/>
  <c r="CC47" i="10" s="1"/>
  <c r="CB46" i="10"/>
  <c r="CB45" i="10"/>
  <c r="CC45" i="10" s="1"/>
  <c r="CB43" i="10"/>
  <c r="CC43" i="10" s="1"/>
  <c r="DD118" i="10"/>
  <c r="DD110" i="10"/>
  <c r="DD106" i="10"/>
  <c r="DE106" i="10" s="1"/>
  <c r="DD93" i="10"/>
  <c r="DE93" i="10" s="1"/>
  <c r="DD87" i="10"/>
  <c r="DE87" i="10" s="1"/>
  <c r="DD85" i="10"/>
  <c r="DD66" i="10"/>
  <c r="DE66" i="10" s="1"/>
  <c r="DD64" i="10"/>
  <c r="DD60" i="10"/>
  <c r="DD56" i="10"/>
  <c r="DD111" i="10"/>
  <c r="DE111" i="10" s="1"/>
  <c r="DD107" i="10"/>
  <c r="DE107" i="10" s="1"/>
  <c r="DD92" i="10"/>
  <c r="DD84" i="10"/>
  <c r="DE84" i="10" s="1"/>
  <c r="DD108" i="10"/>
  <c r="DE108" i="10" s="1"/>
  <c r="DD91" i="10"/>
  <c r="DD89" i="10"/>
  <c r="DD65" i="10"/>
  <c r="DE65" i="10" s="1"/>
  <c r="DD61" i="10"/>
  <c r="DE61" i="10" s="1"/>
  <c r="DF61" i="10" s="1"/>
  <c r="DD58" i="10"/>
  <c r="DE58" i="10" s="1"/>
  <c r="DD54" i="10"/>
  <c r="DE54" i="10" s="1"/>
  <c r="DD52" i="10"/>
  <c r="DD51" i="10"/>
  <c r="DE51" i="10" s="1"/>
  <c r="DD50" i="10"/>
  <c r="DE50" i="10" s="1"/>
  <c r="DD49" i="10"/>
  <c r="DE49" i="10" s="1"/>
  <c r="DD48" i="10"/>
  <c r="DD47" i="10"/>
  <c r="DE47" i="10" s="1"/>
  <c r="DD46" i="10"/>
  <c r="DE46" i="10" s="1"/>
  <c r="DD45" i="10"/>
  <c r="DD43" i="10"/>
  <c r="DD42" i="10"/>
  <c r="EF118" i="10"/>
  <c r="EF109" i="10"/>
  <c r="EF104" i="10"/>
  <c r="EF92" i="10"/>
  <c r="EG92" i="10" s="1"/>
  <c r="EF86" i="10"/>
  <c r="EG86" i="10" s="1"/>
  <c r="EF84" i="10"/>
  <c r="EF65" i="10"/>
  <c r="EG65" i="10" s="1"/>
  <c r="EF58" i="10"/>
  <c r="EG58" i="10" s="1"/>
  <c r="EF54" i="10"/>
  <c r="EG54" i="10" s="1"/>
  <c r="EF110" i="10"/>
  <c r="EF106" i="10"/>
  <c r="EF91" i="10"/>
  <c r="EG91" i="10" s="1"/>
  <c r="EF82" i="10"/>
  <c r="EG82" i="10" s="1"/>
  <c r="EF111" i="10"/>
  <c r="EF107" i="10"/>
  <c r="EF90" i="10"/>
  <c r="EG90" i="10" s="1"/>
  <c r="EF88" i="10"/>
  <c r="EG88" i="10" s="1"/>
  <c r="EF66" i="10"/>
  <c r="EG66" i="10" s="1"/>
  <c r="EF64" i="10"/>
  <c r="EF61" i="10"/>
  <c r="EG61" i="10" s="1"/>
  <c r="EH61" i="10" s="1"/>
  <c r="EF60" i="10"/>
  <c r="EG60" i="10" s="1"/>
  <c r="EF56" i="10"/>
  <c r="EF52" i="10"/>
  <c r="EF51" i="10"/>
  <c r="EG51" i="10" s="1"/>
  <c r="EF50" i="10"/>
  <c r="EG50" i="10" s="1"/>
  <c r="EF49" i="10"/>
  <c r="EF48" i="10"/>
  <c r="EF47" i="10"/>
  <c r="EF46" i="10"/>
  <c r="EG46" i="10" s="1"/>
  <c r="EF45" i="10"/>
  <c r="EF43" i="10"/>
  <c r="EF42" i="10"/>
  <c r="EG42" i="10" s="1"/>
  <c r="BX89" i="8"/>
  <c r="CA89" i="8" s="1"/>
  <c r="K4" i="9"/>
  <c r="BO4" i="9"/>
  <c r="BO17" i="9"/>
  <c r="K20" i="9"/>
  <c r="AM20" i="9"/>
  <c r="BO20" i="9"/>
  <c r="CQ20" i="9"/>
  <c r="DS20" i="9"/>
  <c r="Y21" i="9"/>
  <c r="CC21" i="9"/>
  <c r="EG21" i="9"/>
  <c r="CQ24" i="9"/>
  <c r="BC84" i="9"/>
  <c r="CL86" i="9"/>
  <c r="CO86" i="9" s="1"/>
  <c r="AA87" i="9"/>
  <c r="BJ89" i="9"/>
  <c r="BM89" i="9" s="1"/>
  <c r="EI87" i="9"/>
  <c r="AO90" i="9"/>
  <c r="DG90" i="9"/>
  <c r="Y4" i="10"/>
  <c r="AK21" i="10"/>
  <c r="CA21" i="10"/>
  <c r="CQ17" i="10"/>
  <c r="K19" i="10"/>
  <c r="BO19" i="10"/>
  <c r="DS19" i="10"/>
  <c r="AM21" i="10"/>
  <c r="CQ21" i="10"/>
  <c r="K24" i="10"/>
  <c r="DS24" i="10"/>
  <c r="BY24" i="10"/>
  <c r="BY26" i="10" s="1"/>
  <c r="BZ5" i="10" s="1"/>
  <c r="BY4" i="10" s="1"/>
  <c r="EC24" i="10"/>
  <c r="EC26" i="10" s="1"/>
  <c r="ED5" i="10" s="1"/>
  <c r="EC4" i="10" s="1"/>
  <c r="AV89" i="10"/>
  <c r="AY89" i="10" s="1"/>
  <c r="AW88" i="10"/>
  <c r="AY88" i="10" s="1"/>
  <c r="U84" i="8"/>
  <c r="W84" i="8" s="1"/>
  <c r="BC84" i="8"/>
  <c r="CL86" i="8"/>
  <c r="CO86" i="8" s="1"/>
  <c r="EC84" i="8"/>
  <c r="EE84" i="8" s="1"/>
  <c r="T86" i="8"/>
  <c r="W86" i="8" s="1"/>
  <c r="EB86" i="8"/>
  <c r="EE86" i="8" s="1"/>
  <c r="AA87" i="8"/>
  <c r="BJ89" i="8"/>
  <c r="BM89" i="8" s="1"/>
  <c r="DA87" i="8"/>
  <c r="DC87" i="8" s="1"/>
  <c r="EI87" i="8"/>
  <c r="AO90" i="8"/>
  <c r="BY90" i="8"/>
  <c r="CA90" i="8" s="1"/>
  <c r="DG90" i="8"/>
  <c r="CA21" i="9"/>
  <c r="CQ17" i="9"/>
  <c r="K19" i="9"/>
  <c r="BO19" i="9"/>
  <c r="DS19" i="9"/>
  <c r="AM21" i="9"/>
  <c r="CQ21" i="9"/>
  <c r="K24" i="9"/>
  <c r="DS24" i="9"/>
  <c r="EC24" i="9"/>
  <c r="F86" i="9"/>
  <c r="I86" i="9" s="1"/>
  <c r="CE84" i="9"/>
  <c r="DN86" i="9"/>
  <c r="DQ86" i="9" s="1"/>
  <c r="BC87" i="9"/>
  <c r="CL89" i="9"/>
  <c r="CO89" i="9" s="1"/>
  <c r="AA90" i="9"/>
  <c r="BQ90" i="9"/>
  <c r="EI90" i="9"/>
  <c r="K17" i="10"/>
  <c r="DS17" i="10"/>
  <c r="K18" i="10"/>
  <c r="AM18" i="10"/>
  <c r="BO18" i="10"/>
  <c r="CQ18" i="10"/>
  <c r="DS18" i="10"/>
  <c r="DE21" i="10"/>
  <c r="U24" i="10"/>
  <c r="AM24" i="10"/>
  <c r="BN67" i="10"/>
  <c r="DR67" i="10"/>
  <c r="DS67" i="10" s="1"/>
  <c r="AL68" i="10"/>
  <c r="CP68" i="10"/>
  <c r="CQ68" i="10" s="1"/>
  <c r="J69" i="10"/>
  <c r="BN69" i="10"/>
  <c r="BO69" i="10" s="1"/>
  <c r="DR69" i="10"/>
  <c r="DS69" i="10" s="1"/>
  <c r="AL70" i="10"/>
  <c r="AM70" i="10" s="1"/>
  <c r="CP70" i="10"/>
  <c r="J71" i="10"/>
  <c r="BN71" i="10"/>
  <c r="BO71" i="10" s="1"/>
  <c r="DR71" i="10"/>
  <c r="DS71" i="10" s="1"/>
  <c r="AL72" i="10"/>
  <c r="CP72" i="10"/>
  <c r="J73" i="10"/>
  <c r="K73" i="10" s="1"/>
  <c r="BN73" i="10"/>
  <c r="BO73" i="10" s="1"/>
  <c r="DR73" i="10"/>
  <c r="AL74" i="10"/>
  <c r="AM74" i="10" s="1"/>
  <c r="CP74" i="10"/>
  <c r="CQ74" i="10" s="1"/>
  <c r="J75" i="10"/>
  <c r="K75" i="10" s="1"/>
  <c r="BN75" i="10"/>
  <c r="DR75" i="10"/>
  <c r="DS75" i="10" s="1"/>
  <c r="AL76" i="10"/>
  <c r="CP76" i="10"/>
  <c r="CQ76" i="10" s="1"/>
  <c r="J77" i="10"/>
  <c r="BN77" i="10"/>
  <c r="DR77" i="10"/>
  <c r="DS77" i="10" s="1"/>
  <c r="AL78" i="10"/>
  <c r="AM78" i="10" s="1"/>
  <c r="CP78" i="10"/>
  <c r="J79" i="10"/>
  <c r="BN79" i="10"/>
  <c r="DR79" i="10"/>
  <c r="AL80" i="10"/>
  <c r="AM80" i="10" s="1"/>
  <c r="CP80" i="10"/>
  <c r="J81" i="10"/>
  <c r="K81" i="10" s="1"/>
  <c r="BN81" i="10"/>
  <c r="BO81" i="10" s="1"/>
  <c r="DR81" i="10"/>
  <c r="AL82" i="10"/>
  <c r="AM82" i="10" s="1"/>
  <c r="CP82" i="10"/>
  <c r="CQ82" i="10" s="1"/>
  <c r="AA84" i="10"/>
  <c r="AL84" i="10"/>
  <c r="BJ86" i="10"/>
  <c r="BM86" i="10" s="1"/>
  <c r="EI84" i="10"/>
  <c r="J85" i="10"/>
  <c r="DR85" i="10"/>
  <c r="J86" i="10"/>
  <c r="K86" i="10" s="1"/>
  <c r="AV86" i="10"/>
  <c r="AY86" i="10" s="1"/>
  <c r="DR86" i="10"/>
  <c r="DS86" i="10" s="1"/>
  <c r="J87" i="10"/>
  <c r="K87" i="10" s="1"/>
  <c r="AH89" i="10"/>
  <c r="AK89" i="10" s="1"/>
  <c r="DG87" i="10"/>
  <c r="DR87" i="10"/>
  <c r="DS87" i="10" s="1"/>
  <c r="CP88" i="10"/>
  <c r="CQ88" i="10" s="1"/>
  <c r="AL89" i="10"/>
  <c r="AM89" i="10" s="1"/>
  <c r="M90" i="10"/>
  <c r="CE90" i="10"/>
  <c r="DU90" i="10"/>
  <c r="AO108" i="10"/>
  <c r="CE108" i="10"/>
  <c r="AA110" i="10"/>
  <c r="CS110" i="10"/>
  <c r="EI110" i="10"/>
  <c r="CC21" i="12"/>
  <c r="F12" i="12"/>
  <c r="EI87" i="12"/>
  <c r="EB89" i="12"/>
  <c r="EE89" i="12" s="1"/>
  <c r="EC87" i="12"/>
  <c r="EE87" i="12" s="1"/>
  <c r="DG90" i="12"/>
  <c r="DA90" i="12"/>
  <c r="DC90" i="12" s="1"/>
  <c r="T86" i="10"/>
  <c r="W86" i="10" s="1"/>
  <c r="EB86" i="10"/>
  <c r="EE86" i="10" s="1"/>
  <c r="J122" i="10"/>
  <c r="K122" i="10" s="1"/>
  <c r="J111" i="10"/>
  <c r="J110" i="10"/>
  <c r="J109" i="10"/>
  <c r="K109" i="10" s="1"/>
  <c r="J108" i="10"/>
  <c r="J107" i="10"/>
  <c r="J106" i="10"/>
  <c r="J104" i="10"/>
  <c r="K104" i="10" s="1"/>
  <c r="AL122" i="10"/>
  <c r="AM122" i="10" s="1"/>
  <c r="AL111" i="10"/>
  <c r="AM111" i="10" s="1"/>
  <c r="AL110" i="10"/>
  <c r="AL109" i="10"/>
  <c r="AM109" i="10" s="1"/>
  <c r="AL108" i="10"/>
  <c r="AM108" i="10" s="1"/>
  <c r="AL107" i="10"/>
  <c r="AM107" i="10" s="1"/>
  <c r="AL106" i="10"/>
  <c r="AL104" i="10"/>
  <c r="AM104" i="10" s="1"/>
  <c r="BN122" i="10"/>
  <c r="BO122" i="10" s="1"/>
  <c r="BN111" i="10"/>
  <c r="BN110" i="10"/>
  <c r="BN109" i="10"/>
  <c r="BO109" i="10" s="1"/>
  <c r="BN108" i="10"/>
  <c r="BO108" i="10" s="1"/>
  <c r="BN107" i="10"/>
  <c r="BN106" i="10"/>
  <c r="BN104" i="10"/>
  <c r="BO104" i="10" s="1"/>
  <c r="CP122" i="10"/>
  <c r="CP111" i="10"/>
  <c r="CP110" i="10"/>
  <c r="CP109" i="10"/>
  <c r="CQ109" i="10" s="1"/>
  <c r="CP108" i="10"/>
  <c r="CP107" i="10"/>
  <c r="CP106" i="10"/>
  <c r="CP104" i="10"/>
  <c r="CQ104" i="10" s="1"/>
  <c r="DR122" i="10"/>
  <c r="DS122" i="10" s="1"/>
  <c r="DR111" i="10"/>
  <c r="DR110" i="10"/>
  <c r="DR109" i="10"/>
  <c r="DS109" i="10" s="1"/>
  <c r="DR108" i="10"/>
  <c r="DR107" i="10"/>
  <c r="DR106" i="10"/>
  <c r="DS106" i="10" s="1"/>
  <c r="DR104" i="10"/>
  <c r="DS104" i="10" s="1"/>
  <c r="EI84" i="12"/>
  <c r="EC84" i="12"/>
  <c r="EE84" i="12" s="1"/>
  <c r="EB86" i="12"/>
  <c r="EE86" i="12" s="1"/>
  <c r="AA87" i="12"/>
  <c r="T89" i="12"/>
  <c r="W89" i="12" s="1"/>
  <c r="U87" i="12"/>
  <c r="W87" i="12" s="1"/>
  <c r="AL67" i="10"/>
  <c r="CP67" i="10"/>
  <c r="CQ67" i="10" s="1"/>
  <c r="J68" i="10"/>
  <c r="K68" i="10" s="1"/>
  <c r="BN68" i="10"/>
  <c r="BO68" i="10" s="1"/>
  <c r="DR68" i="10"/>
  <c r="DS68" i="10" s="1"/>
  <c r="AL69" i="10"/>
  <c r="AM69" i="10" s="1"/>
  <c r="CP69" i="10"/>
  <c r="J70" i="10"/>
  <c r="BN70" i="10"/>
  <c r="DR70" i="10"/>
  <c r="DS70" i="10" s="1"/>
  <c r="AL71" i="10"/>
  <c r="AM71" i="10" s="1"/>
  <c r="CP71" i="10"/>
  <c r="J72" i="10"/>
  <c r="K72" i="10" s="1"/>
  <c r="BN72" i="10"/>
  <c r="BO72" i="10" s="1"/>
  <c r="DR72" i="10"/>
  <c r="AL73" i="10"/>
  <c r="AM73" i="10" s="1"/>
  <c r="CP73" i="10"/>
  <c r="J74" i="10"/>
  <c r="K74" i="10" s="1"/>
  <c r="BN74" i="10"/>
  <c r="BO74" i="10" s="1"/>
  <c r="DR74" i="10"/>
  <c r="DS74" i="10" s="1"/>
  <c r="AL75" i="10"/>
  <c r="CP75" i="10"/>
  <c r="CQ75" i="10" s="1"/>
  <c r="J76" i="10"/>
  <c r="BN76" i="10"/>
  <c r="DR76" i="10"/>
  <c r="DS76" i="10" s="1"/>
  <c r="AL77" i="10"/>
  <c r="AM77" i="10" s="1"/>
  <c r="CP77" i="10"/>
  <c r="CQ77" i="10" s="1"/>
  <c r="J78" i="10"/>
  <c r="K78" i="10" s="1"/>
  <c r="BN78" i="10"/>
  <c r="DR78" i="10"/>
  <c r="DS78" i="10" s="1"/>
  <c r="AL79" i="10"/>
  <c r="AM79" i="10" s="1"/>
  <c r="CP79" i="10"/>
  <c r="J80" i="10"/>
  <c r="K80" i="10" s="1"/>
  <c r="BN80" i="10"/>
  <c r="BO80" i="10" s="1"/>
  <c r="DR80" i="10"/>
  <c r="DS80" i="10" s="1"/>
  <c r="AL81" i="10"/>
  <c r="CP81" i="10"/>
  <c r="CQ81" i="10" s="1"/>
  <c r="J82" i="10"/>
  <c r="K82" i="10" s="1"/>
  <c r="BN82" i="10"/>
  <c r="BO82" i="10" s="1"/>
  <c r="DR82" i="10"/>
  <c r="DS82" i="10" s="1"/>
  <c r="F86" i="10"/>
  <c r="I86" i="10" s="1"/>
  <c r="AW84" i="10"/>
  <c r="AY84" i="10" s="1"/>
  <c r="CE84" i="10"/>
  <c r="CP84" i="10"/>
  <c r="DN86" i="10"/>
  <c r="DQ86" i="10" s="1"/>
  <c r="BN85" i="10"/>
  <c r="BO85" i="10" s="1"/>
  <c r="BN86" i="10"/>
  <c r="BO86" i="10" s="1"/>
  <c r="U87" i="10"/>
  <c r="W87" i="10" s="1"/>
  <c r="BC87" i="10"/>
  <c r="BN87" i="10"/>
  <c r="BO87" i="10" s="1"/>
  <c r="CL89" i="10"/>
  <c r="CO89" i="10" s="1"/>
  <c r="EC87" i="10"/>
  <c r="EE87" i="10" s="1"/>
  <c r="AL88" i="10"/>
  <c r="AM88" i="10" s="1"/>
  <c r="T89" i="10"/>
  <c r="W89" i="10" s="1"/>
  <c r="CP89" i="10"/>
  <c r="CQ89" i="10" s="1"/>
  <c r="EB89" i="10"/>
  <c r="EE89" i="10" s="1"/>
  <c r="AA90" i="10"/>
  <c r="AL90" i="10"/>
  <c r="AM90" i="10" s="1"/>
  <c r="BQ90" i="10"/>
  <c r="DA90" i="10"/>
  <c r="DC90" i="10" s="1"/>
  <c r="EI90" i="10"/>
  <c r="J91" i="10"/>
  <c r="K91" i="10" s="1"/>
  <c r="DR91" i="10"/>
  <c r="CP92" i="10"/>
  <c r="CQ92" i="10" s="1"/>
  <c r="BN93" i="10"/>
  <c r="AA108" i="10"/>
  <c r="CS108" i="10"/>
  <c r="EI108" i="10"/>
  <c r="AO110" i="10"/>
  <c r="CE110" i="10"/>
  <c r="CM12" i="12"/>
  <c r="DO4" i="12"/>
  <c r="K4" i="12"/>
  <c r="G12" i="12"/>
  <c r="AH12" i="12"/>
  <c r="BJ12" i="12"/>
  <c r="CI19" i="12"/>
  <c r="CM19" i="12" s="1"/>
  <c r="CO19" i="12" s="1"/>
  <c r="F86" i="12"/>
  <c r="I86" i="12" s="1"/>
  <c r="BC84" i="12"/>
  <c r="CL86" i="12"/>
  <c r="CO86" i="12" s="1"/>
  <c r="BC87" i="12"/>
  <c r="CL89" i="12"/>
  <c r="CO89" i="12" s="1"/>
  <c r="CP89" i="12"/>
  <c r="CQ89" i="12" s="1"/>
  <c r="AA90" i="12"/>
  <c r="AL90" i="12"/>
  <c r="AM90" i="12" s="1"/>
  <c r="BQ90" i="12"/>
  <c r="EI90" i="12"/>
  <c r="J91" i="12"/>
  <c r="K91" i="12" s="1"/>
  <c r="DR91" i="12"/>
  <c r="DS91" i="12" s="1"/>
  <c r="CP92" i="12"/>
  <c r="CQ92" i="12" s="1"/>
  <c r="BN93" i="12"/>
  <c r="BO93" i="12" s="1"/>
  <c r="AM4" i="11"/>
  <c r="CQ4" i="11"/>
  <c r="K14" i="11"/>
  <c r="W21" i="11"/>
  <c r="EG17" i="11"/>
  <c r="BA18" i="11"/>
  <c r="DE18" i="11"/>
  <c r="BA19" i="11"/>
  <c r="DE19" i="11"/>
  <c r="Y4" i="12"/>
  <c r="AI12" i="12"/>
  <c r="BK12" i="12"/>
  <c r="CL12" i="12"/>
  <c r="DN12" i="12"/>
  <c r="U12" i="12"/>
  <c r="AW12" i="12"/>
  <c r="EC12" i="12"/>
  <c r="BU21" i="12"/>
  <c r="BY21" i="12" s="1"/>
  <c r="CA21" i="12" s="1"/>
  <c r="DQ24" i="12"/>
  <c r="AH86" i="12"/>
  <c r="AK86" i="12" s="1"/>
  <c r="CE84" i="12"/>
  <c r="DN86" i="12"/>
  <c r="DQ86" i="12" s="1"/>
  <c r="BX86" i="12"/>
  <c r="CA86" i="12" s="1"/>
  <c r="F89" i="12"/>
  <c r="I89" i="12" s="1"/>
  <c r="CE87" i="12"/>
  <c r="DN89" i="12"/>
  <c r="DQ89" i="12" s="1"/>
  <c r="BC90" i="12"/>
  <c r="CS90" i="12"/>
  <c r="BA4" i="11"/>
  <c r="DE4" i="11"/>
  <c r="CC14" i="11"/>
  <c r="EG14" i="11"/>
  <c r="G24" i="12"/>
  <c r="DG84" i="12"/>
  <c r="AH89" i="12"/>
  <c r="AK89" i="12" s="1"/>
  <c r="DG87" i="12"/>
  <c r="M90" i="12"/>
  <c r="CE90" i="12"/>
  <c r="DU90" i="12"/>
  <c r="K4" i="11"/>
  <c r="BO4" i="11"/>
  <c r="DS4" i="11"/>
  <c r="AM14" i="11"/>
  <c r="CQ14" i="11"/>
  <c r="BU21" i="11"/>
  <c r="BY21" i="11" s="1"/>
  <c r="CA21" i="11" s="1"/>
  <c r="BY17" i="11"/>
  <c r="CA17" i="11" s="1"/>
  <c r="EG19" i="11"/>
  <c r="BA20" i="11"/>
  <c r="CC20" i="11"/>
  <c r="DE20" i="11"/>
  <c r="U4" i="11"/>
  <c r="W4" i="11" s="1"/>
  <c r="AW4" i="11"/>
  <c r="AW14" i="11" s="1"/>
  <c r="AY14" i="11" s="1"/>
  <c r="BA24" i="11"/>
  <c r="BY4" i="11"/>
  <c r="BY14" i="11" s="1"/>
  <c r="CA14" i="11" s="1"/>
  <c r="AV86" i="11"/>
  <c r="AY86" i="11" s="1"/>
  <c r="BX89" i="11"/>
  <c r="CA89" i="11" s="1"/>
  <c r="BA14" i="11"/>
  <c r="DE14" i="11"/>
  <c r="AK21" i="11"/>
  <c r="BA17" i="11"/>
  <c r="DC21" i="11"/>
  <c r="BK24" i="11"/>
  <c r="BM24" i="11" s="1"/>
  <c r="CC24" i="11"/>
  <c r="BA33" i="11"/>
  <c r="CC33" i="11"/>
  <c r="DE33" i="11"/>
  <c r="BA34" i="11"/>
  <c r="CC34" i="11"/>
  <c r="DE34" i="11"/>
  <c r="EG34" i="11"/>
  <c r="BA35" i="11"/>
  <c r="DE35" i="11"/>
  <c r="EG35" i="11"/>
  <c r="DE40" i="11"/>
  <c r="U84" i="11"/>
  <c r="W84" i="11" s="1"/>
  <c r="BC84" i="11"/>
  <c r="CL86" i="11"/>
  <c r="CO86" i="11" s="1"/>
  <c r="EC84" i="11"/>
  <c r="EE84" i="11" s="1"/>
  <c r="T86" i="11"/>
  <c r="W86" i="11" s="1"/>
  <c r="EB86" i="11"/>
  <c r="EE86" i="11" s="1"/>
  <c r="AA87" i="11"/>
  <c r="BJ89" i="11"/>
  <c r="BM89" i="11" s="1"/>
  <c r="DA87" i="11"/>
  <c r="DC87" i="11" s="1"/>
  <c r="EI87" i="11"/>
  <c r="AV89" i="11"/>
  <c r="AY89" i="11" s="1"/>
  <c r="AO90" i="11"/>
  <c r="BY90" i="11"/>
  <c r="CA90" i="11" s="1"/>
  <c r="DG90" i="11"/>
  <c r="J109" i="11"/>
  <c r="J110" i="11"/>
  <c r="K110" i="11" s="1"/>
  <c r="AL110" i="11"/>
  <c r="BN110" i="11"/>
  <c r="BO110" i="11" s="1"/>
  <c r="J111" i="11"/>
  <c r="K111" i="11" s="1"/>
  <c r="AL111" i="11"/>
  <c r="AM111" i="11" s="1"/>
  <c r="BN111" i="11"/>
  <c r="CP111" i="11"/>
  <c r="CQ111" i="11" s="1"/>
  <c r="DR111" i="11"/>
  <c r="DS111" i="11" s="1"/>
  <c r="DE24" i="11"/>
  <c r="EC4" i="11"/>
  <c r="EE4" i="11" s="1"/>
  <c r="T89" i="11"/>
  <c r="W89" i="11" s="1"/>
  <c r="EB89" i="11"/>
  <c r="EE89" i="11" s="1"/>
  <c r="DE17" i="11"/>
  <c r="DO24" i="11"/>
  <c r="DQ24" i="11" s="1"/>
  <c r="EG24" i="11"/>
  <c r="AM33" i="11"/>
  <c r="CQ33" i="11"/>
  <c r="DS33" i="11"/>
  <c r="K34" i="11"/>
  <c r="AM34" i="11"/>
  <c r="CQ34" i="11"/>
  <c r="K35" i="11"/>
  <c r="AM35" i="11"/>
  <c r="CQ35" i="11"/>
  <c r="DS35" i="11"/>
  <c r="K37" i="11"/>
  <c r="AM37" i="11"/>
  <c r="CQ37" i="11"/>
  <c r="DS37" i="11"/>
  <c r="K38" i="11"/>
  <c r="AM38" i="11"/>
  <c r="BO38" i="11"/>
  <c r="CQ38" i="11"/>
  <c r="AM39" i="11"/>
  <c r="CQ39" i="11"/>
  <c r="K40" i="11"/>
  <c r="AM40" i="11"/>
  <c r="CQ40" i="11"/>
  <c r="DS40" i="11"/>
  <c r="K41" i="11"/>
  <c r="AM41" i="11"/>
  <c r="CQ41" i="11"/>
  <c r="DS41" i="11"/>
  <c r="AM42" i="11"/>
  <c r="CQ42" i="11"/>
  <c r="DS42" i="11"/>
  <c r="K43" i="11"/>
  <c r="AM43" i="11"/>
  <c r="CQ43" i="11"/>
  <c r="AH86" i="11"/>
  <c r="AK86" i="11" s="1"/>
  <c r="BY84" i="11"/>
  <c r="CA84" i="11" s="1"/>
  <c r="DG84" i="11"/>
  <c r="BX86" i="11"/>
  <c r="CA86" i="11" s="1"/>
  <c r="F89" i="11"/>
  <c r="I89" i="11" s="1"/>
  <c r="AW87" i="11"/>
  <c r="AY87" i="11" s="1"/>
  <c r="CE87" i="11"/>
  <c r="DN89" i="11"/>
  <c r="DQ89" i="11" s="1"/>
  <c r="CZ89" i="11"/>
  <c r="DC89" i="11" s="1"/>
  <c r="U90" i="11"/>
  <c r="W90" i="11" s="1"/>
  <c r="BC90" i="11"/>
  <c r="CS90" i="11"/>
  <c r="EC90" i="11"/>
  <c r="EE90" i="11" s="1"/>
  <c r="X110" i="11"/>
  <c r="AZ110" i="11"/>
  <c r="BA110" i="11" s="1"/>
  <c r="CB110" i="11"/>
  <c r="CC110" i="11" s="1"/>
  <c r="X111" i="11"/>
  <c r="AZ111" i="11"/>
  <c r="BA111" i="11" s="1"/>
  <c r="CB111" i="11"/>
  <c r="CC111" i="11" s="1"/>
  <c r="DD111" i="11"/>
  <c r="DE111" i="11" s="1"/>
  <c r="EF111" i="11"/>
  <c r="EG111" i="11" s="1"/>
  <c r="Y4" i="4"/>
  <c r="BA4" i="4"/>
  <c r="CC4" i="4"/>
  <c r="DE4" i="4"/>
  <c r="Y14" i="4"/>
  <c r="BA14" i="4"/>
  <c r="CC14" i="4"/>
  <c r="DE14" i="4"/>
  <c r="BA17" i="4"/>
  <c r="DE17" i="4"/>
  <c r="Y24" i="4"/>
  <c r="AW4" i="4"/>
  <c r="CC24" i="4"/>
  <c r="DA4" i="4"/>
  <c r="DA14" i="4" s="1"/>
  <c r="DC14" i="4" s="1"/>
  <c r="BA33" i="4"/>
  <c r="CC33" i="4"/>
  <c r="DE33" i="4"/>
  <c r="EG33" i="4"/>
  <c r="BA34" i="4"/>
  <c r="DE34" i="4"/>
  <c r="EG34" i="4"/>
  <c r="Y35" i="4"/>
  <c r="BA35" i="4"/>
  <c r="CC35" i="4"/>
  <c r="DE35" i="4"/>
  <c r="EG35" i="4"/>
  <c r="Y37" i="4"/>
  <c r="BA37" i="4"/>
  <c r="CC37" i="4"/>
  <c r="DE37" i="4"/>
  <c r="EG37" i="4"/>
  <c r="Y38" i="4"/>
  <c r="BA38" i="4"/>
  <c r="CC38" i="4"/>
  <c r="DE38" i="4"/>
  <c r="EG38" i="4"/>
  <c r="Y39" i="4"/>
  <c r="BA39" i="4"/>
  <c r="CC39" i="4"/>
  <c r="DE39" i="4"/>
  <c r="EG39" i="4"/>
  <c r="Y40" i="4"/>
  <c r="BA40" i="4"/>
  <c r="DE40" i="4"/>
  <c r="EG40" i="4"/>
  <c r="Y41" i="4"/>
  <c r="BA41" i="4"/>
  <c r="CC41" i="4"/>
  <c r="DE41" i="4"/>
  <c r="Y42" i="4"/>
  <c r="BA42" i="4"/>
  <c r="DE42" i="4"/>
  <c r="EG42" i="4"/>
  <c r="BA43" i="4"/>
  <c r="CC43" i="4"/>
  <c r="DE43" i="4"/>
  <c r="T86" i="4"/>
  <c r="W86" i="4" s="1"/>
  <c r="BX86" i="4"/>
  <c r="CA86" i="4" s="1"/>
  <c r="EB86" i="4"/>
  <c r="EE86" i="4" s="1"/>
  <c r="EB89" i="4"/>
  <c r="EE89" i="4" s="1"/>
  <c r="BO4" i="4"/>
  <c r="Y17" i="4"/>
  <c r="AW17" i="4"/>
  <c r="AY17" i="4" s="1"/>
  <c r="CC17" i="4"/>
  <c r="DA17" i="4"/>
  <c r="DC17" i="4" s="1"/>
  <c r="EG17" i="4"/>
  <c r="Y18" i="4"/>
  <c r="BA18" i="4"/>
  <c r="CC18" i="4"/>
  <c r="DE18" i="4"/>
  <c r="EG18" i="4"/>
  <c r="Y19" i="4"/>
  <c r="BA19" i="4"/>
  <c r="CC19" i="4"/>
  <c r="DE19" i="4"/>
  <c r="Y20" i="4"/>
  <c r="BA20" i="4"/>
  <c r="CC20" i="4"/>
  <c r="DE20" i="4"/>
  <c r="BA24" i="4"/>
  <c r="DE24" i="4"/>
  <c r="F86" i="4"/>
  <c r="I86" i="4" s="1"/>
  <c r="AA84" i="4"/>
  <c r="AW84" i="4"/>
  <c r="AY84" i="4" s="1"/>
  <c r="BJ86" i="4"/>
  <c r="BM86" i="4" s="1"/>
  <c r="CE84" i="4"/>
  <c r="DA84" i="4"/>
  <c r="DC84" i="4" s="1"/>
  <c r="DN86" i="4"/>
  <c r="DQ86" i="4" s="1"/>
  <c r="EI84" i="4"/>
  <c r="AV86" i="4"/>
  <c r="AY86" i="4" s="1"/>
  <c r="CZ86" i="4"/>
  <c r="DC86" i="4" s="1"/>
  <c r="U87" i="4"/>
  <c r="W87" i="4" s="1"/>
  <c r="AH89" i="4"/>
  <c r="AK89" i="4" s="1"/>
  <c r="AV89" i="4"/>
  <c r="AY89" i="4" s="1"/>
  <c r="BY87" i="4"/>
  <c r="CA87" i="4" s="1"/>
  <c r="CL89" i="4"/>
  <c r="CO89" i="4" s="1"/>
  <c r="DG87" i="4"/>
  <c r="EC87" i="4"/>
  <c r="EE87" i="4" s="1"/>
  <c r="CZ89" i="4"/>
  <c r="DC89" i="4" s="1"/>
  <c r="U90" i="4"/>
  <c r="W90" i="4" s="1"/>
  <c r="AO90" i="4"/>
  <c r="BC90" i="4"/>
  <c r="BY90" i="4"/>
  <c r="CA90" i="4" s="1"/>
  <c r="CS90" i="4"/>
  <c r="DG90" i="4"/>
  <c r="EC90" i="4"/>
  <c r="EE90" i="4" s="1"/>
  <c r="J111" i="4"/>
  <c r="X111" i="4"/>
  <c r="Y111" i="4" s="1"/>
  <c r="AL111" i="4"/>
  <c r="AZ111" i="4"/>
  <c r="BN111" i="4"/>
  <c r="CB111" i="4"/>
  <c r="CC111" i="4" s="1"/>
  <c r="I24" i="11"/>
  <c r="AI26" i="11"/>
  <c r="AJ5" i="11" s="1"/>
  <c r="AI4" i="11" s="1"/>
  <c r="CO24" i="11"/>
  <c r="CM26" i="11"/>
  <c r="CN5" i="11" s="1"/>
  <c r="CM4" i="11" s="1"/>
  <c r="EC14" i="11"/>
  <c r="EE14" i="11" s="1"/>
  <c r="K101" i="11"/>
  <c r="K100" i="11"/>
  <c r="K93" i="11"/>
  <c r="K92" i="11"/>
  <c r="K88" i="11"/>
  <c r="K87" i="11"/>
  <c r="K82" i="11"/>
  <c r="K81" i="11"/>
  <c r="K80" i="11"/>
  <c r="K78" i="11"/>
  <c r="K77" i="11"/>
  <c r="K76" i="11"/>
  <c r="K74" i="11"/>
  <c r="K73" i="11"/>
  <c r="K104" i="11"/>
  <c r="K72" i="11"/>
  <c r="K71" i="11"/>
  <c r="K70" i="11"/>
  <c r="K67" i="11"/>
  <c r="K65" i="11"/>
  <c r="K64" i="11"/>
  <c r="K63" i="11"/>
  <c r="K61" i="11"/>
  <c r="L61" i="11" s="1"/>
  <c r="K59" i="11"/>
  <c r="K57" i="11"/>
  <c r="K55" i="11"/>
  <c r="K52" i="11"/>
  <c r="K50" i="11"/>
  <c r="K49" i="11"/>
  <c r="AM104" i="11"/>
  <c r="AM103" i="11"/>
  <c r="AM102" i="11"/>
  <c r="AM101" i="11"/>
  <c r="AM100" i="11"/>
  <c r="AM93" i="11"/>
  <c r="AM92" i="11"/>
  <c r="AM91" i="11"/>
  <c r="AM90" i="11"/>
  <c r="AM88" i="11"/>
  <c r="AM87" i="11"/>
  <c r="AM85" i="11"/>
  <c r="AM84" i="11"/>
  <c r="AM82" i="11"/>
  <c r="AM81" i="11"/>
  <c r="AM80" i="11"/>
  <c r="AM79" i="11"/>
  <c r="AM78" i="11"/>
  <c r="AM77" i="11"/>
  <c r="AM76" i="11"/>
  <c r="AM75" i="11"/>
  <c r="AM74" i="11"/>
  <c r="AM73" i="11"/>
  <c r="AM72" i="11"/>
  <c r="AM71" i="11"/>
  <c r="AM70" i="11"/>
  <c r="AM69" i="11"/>
  <c r="AM68" i="11"/>
  <c r="AM67" i="11"/>
  <c r="AM66" i="11"/>
  <c r="AM65" i="11"/>
  <c r="AM64" i="11"/>
  <c r="AM63" i="11"/>
  <c r="AM61" i="11"/>
  <c r="AN61" i="11" s="1"/>
  <c r="AM59" i="11"/>
  <c r="AM57" i="11"/>
  <c r="AM55" i="11"/>
  <c r="AM53" i="11"/>
  <c r="AM52" i="11"/>
  <c r="AM51" i="11"/>
  <c r="AM50" i="11"/>
  <c r="AM49" i="11"/>
  <c r="BO103" i="11"/>
  <c r="BO102" i="11"/>
  <c r="BO92" i="11"/>
  <c r="BO85" i="11"/>
  <c r="BO82" i="11"/>
  <c r="BO81" i="11"/>
  <c r="BO76" i="11"/>
  <c r="BO71" i="11"/>
  <c r="BO70" i="11"/>
  <c r="BO69" i="11"/>
  <c r="BO63" i="11"/>
  <c r="BO55" i="11"/>
  <c r="BO53" i="11"/>
  <c r="BO50" i="11"/>
  <c r="CQ104" i="11"/>
  <c r="CQ102" i="11"/>
  <c r="CQ101" i="11"/>
  <c r="CQ100" i="11"/>
  <c r="CQ93" i="11"/>
  <c r="CQ92" i="11"/>
  <c r="CQ91" i="11"/>
  <c r="CQ90" i="11"/>
  <c r="CQ88" i="11"/>
  <c r="CQ87" i="11"/>
  <c r="CQ85" i="11"/>
  <c r="CQ84" i="11"/>
  <c r="CQ82" i="11"/>
  <c r="CQ81" i="11"/>
  <c r="CQ80" i="11"/>
  <c r="CQ79" i="11"/>
  <c r="CQ78" i="11"/>
  <c r="CQ77" i="11"/>
  <c r="CQ76" i="11"/>
  <c r="CQ75" i="11"/>
  <c r="CQ74" i="11"/>
  <c r="CQ73" i="11"/>
  <c r="CQ72" i="11"/>
  <c r="CQ71" i="11"/>
  <c r="CQ70" i="11"/>
  <c r="CQ69" i="11"/>
  <c r="CQ68" i="11"/>
  <c r="CQ67" i="11"/>
  <c r="CQ66" i="11"/>
  <c r="CQ65" i="11"/>
  <c r="CQ64" i="11"/>
  <c r="CQ63" i="11"/>
  <c r="CQ61" i="11"/>
  <c r="CR61" i="11" s="1"/>
  <c r="CQ59" i="11"/>
  <c r="CQ57" i="11"/>
  <c r="CQ55" i="11"/>
  <c r="CQ53" i="11"/>
  <c r="CQ52" i="11"/>
  <c r="CQ51" i="11"/>
  <c r="CQ50" i="11"/>
  <c r="CQ49" i="11"/>
  <c r="CQ48" i="11"/>
  <c r="DS101" i="11"/>
  <c r="DS100" i="11"/>
  <c r="DS93" i="11"/>
  <c r="DS90" i="11"/>
  <c r="DS85" i="11"/>
  <c r="DS82" i="11"/>
  <c r="DS80" i="11"/>
  <c r="DS79" i="11"/>
  <c r="DS76" i="11"/>
  <c r="DS74" i="11"/>
  <c r="DS72" i="11"/>
  <c r="DS104" i="11"/>
  <c r="DS69" i="11"/>
  <c r="DS68" i="11"/>
  <c r="DS67" i="11"/>
  <c r="DS65" i="11"/>
  <c r="DS64" i="11"/>
  <c r="DS59" i="11"/>
  <c r="DS57" i="11"/>
  <c r="DS55" i="11"/>
  <c r="DS52" i="11"/>
  <c r="DS51" i="11"/>
  <c r="DS48" i="11"/>
  <c r="G17" i="11"/>
  <c r="I17" i="11" s="1"/>
  <c r="AI17" i="11"/>
  <c r="AK17" i="11" s="1"/>
  <c r="BK17" i="11"/>
  <c r="BM17" i="11" s="1"/>
  <c r="CM17" i="11"/>
  <c r="CO17" i="11" s="1"/>
  <c r="DO17" i="11"/>
  <c r="DQ17" i="11" s="1"/>
  <c r="Q19" i="11"/>
  <c r="U19" i="11" s="1"/>
  <c r="W19" i="11" s="1"/>
  <c r="AS19" i="11"/>
  <c r="AW19" i="11" s="1"/>
  <c r="AY19" i="11" s="1"/>
  <c r="BU19" i="11"/>
  <c r="BY19" i="11" s="1"/>
  <c r="CA19" i="11" s="1"/>
  <c r="CW19" i="11"/>
  <c r="DA19" i="11" s="1"/>
  <c r="DC19" i="11" s="1"/>
  <c r="DY19" i="11"/>
  <c r="EC19" i="11" s="1"/>
  <c r="EE19" i="11" s="1"/>
  <c r="W24" i="11"/>
  <c r="AY24" i="11"/>
  <c r="CA24" i="11"/>
  <c r="EE24" i="11"/>
  <c r="BA37" i="11"/>
  <c r="CC37" i="11"/>
  <c r="DE37" i="11"/>
  <c r="EG37" i="11"/>
  <c r="BA38" i="11"/>
  <c r="CC38" i="11"/>
  <c r="DE38" i="11"/>
  <c r="BA39" i="11"/>
  <c r="DE39" i="11"/>
  <c r="BA40" i="11"/>
  <c r="EG40" i="11"/>
  <c r="BA41" i="11"/>
  <c r="CC41" i="11"/>
  <c r="DE41" i="11"/>
  <c r="EG41" i="11"/>
  <c r="BA42" i="11"/>
  <c r="CC42" i="11"/>
  <c r="DE42" i="11"/>
  <c r="EG42" i="11"/>
  <c r="AM45" i="11"/>
  <c r="CQ45" i="11"/>
  <c r="DS45" i="11"/>
  <c r="K46" i="11"/>
  <c r="CC46" i="11"/>
  <c r="EG46" i="11"/>
  <c r="AM47" i="11"/>
  <c r="BA47" i="11"/>
  <c r="CQ47" i="11"/>
  <c r="DE47" i="11"/>
  <c r="AM48" i="11"/>
  <c r="BA49" i="11"/>
  <c r="CC49" i="11"/>
  <c r="DE49" i="11"/>
  <c r="EG49" i="11"/>
  <c r="BA50" i="11"/>
  <c r="CC50" i="11"/>
  <c r="DE50" i="11"/>
  <c r="BA52" i="11"/>
  <c r="CC52" i="11"/>
  <c r="DE52" i="11"/>
  <c r="EG52" i="11"/>
  <c r="BA56" i="11"/>
  <c r="CC56" i="11"/>
  <c r="DE56" i="11"/>
  <c r="BA58" i="11"/>
  <c r="CC58" i="11"/>
  <c r="DE58" i="11"/>
  <c r="EG58" i="11"/>
  <c r="BA60" i="11"/>
  <c r="CC60" i="11"/>
  <c r="DE60" i="11"/>
  <c r="EG60" i="11"/>
  <c r="CC63" i="11"/>
  <c r="CC64" i="11"/>
  <c r="EG64" i="11"/>
  <c r="BA65" i="11"/>
  <c r="DE65" i="11"/>
  <c r="Y66" i="11"/>
  <c r="CC66" i="11"/>
  <c r="BA67" i="11"/>
  <c r="DE67" i="11"/>
  <c r="EG68" i="11"/>
  <c r="BA69" i="11"/>
  <c r="DE69" i="11"/>
  <c r="Y100" i="11"/>
  <c r="BA100" i="11"/>
  <c r="BA61" i="11"/>
  <c r="BB61" i="11" s="1"/>
  <c r="BA59" i="11"/>
  <c r="BA55" i="11"/>
  <c r="BA54" i="11"/>
  <c r="BA53" i="11"/>
  <c r="BA51" i="11"/>
  <c r="BA48" i="11"/>
  <c r="CC100" i="11"/>
  <c r="CC61" i="11"/>
  <c r="CD61" i="11" s="1"/>
  <c r="CC55" i="11"/>
  <c r="CC54" i="11"/>
  <c r="CC53" i="11"/>
  <c r="CC48" i="11"/>
  <c r="DE61" i="11"/>
  <c r="DF61" i="11" s="1"/>
  <c r="DE59" i="11"/>
  <c r="DE55" i="11"/>
  <c r="DE54" i="11"/>
  <c r="DE53" i="11"/>
  <c r="DE51" i="11"/>
  <c r="DF54" i="11" s="1"/>
  <c r="DE48" i="11"/>
  <c r="EG100" i="11"/>
  <c r="EG61" i="11"/>
  <c r="EH61" i="11" s="1"/>
  <c r="EG59" i="11"/>
  <c r="EG55" i="11"/>
  <c r="EG54" i="11"/>
  <c r="EG51" i="11"/>
  <c r="K17" i="11"/>
  <c r="AM17" i="11"/>
  <c r="CQ17" i="11"/>
  <c r="DS17" i="11"/>
  <c r="K18" i="11"/>
  <c r="AM18" i="11"/>
  <c r="BO18" i="11"/>
  <c r="CQ18" i="11"/>
  <c r="DS18" i="11"/>
  <c r="C19" i="11"/>
  <c r="G19" i="11" s="1"/>
  <c r="I19" i="11" s="1"/>
  <c r="K19" i="11"/>
  <c r="AE19" i="11"/>
  <c r="AI19" i="11" s="1"/>
  <c r="AK19" i="11" s="1"/>
  <c r="AM19" i="11"/>
  <c r="BG19" i="11"/>
  <c r="BK19" i="11" s="1"/>
  <c r="BM19" i="11" s="1"/>
  <c r="BO19" i="11"/>
  <c r="CI19" i="11"/>
  <c r="CM19" i="11" s="1"/>
  <c r="CO19" i="11" s="1"/>
  <c r="CQ19" i="11"/>
  <c r="DK19" i="11"/>
  <c r="DO19" i="11" s="1"/>
  <c r="DQ19" i="11" s="1"/>
  <c r="DS19" i="11"/>
  <c r="K20" i="11"/>
  <c r="AM20" i="11"/>
  <c r="CQ20" i="11"/>
  <c r="DS20" i="11"/>
  <c r="K21" i="11"/>
  <c r="L21" i="11" s="1"/>
  <c r="AM21" i="11"/>
  <c r="BA21" i="11"/>
  <c r="CC21" i="11"/>
  <c r="CQ21" i="11"/>
  <c r="DE21" i="11"/>
  <c r="DS21" i="11"/>
  <c r="K24" i="11"/>
  <c r="AM24" i="11"/>
  <c r="CQ24" i="11"/>
  <c r="BA45" i="11"/>
  <c r="DE45" i="11"/>
  <c r="EG45" i="11"/>
  <c r="AM46" i="11"/>
  <c r="BA46" i="11"/>
  <c r="CQ46" i="11"/>
  <c r="DE46" i="11"/>
  <c r="K47" i="11"/>
  <c r="CC47" i="11"/>
  <c r="DS47" i="11"/>
  <c r="K54" i="11"/>
  <c r="AM54" i="11"/>
  <c r="BO54" i="11"/>
  <c r="CQ54" i="11"/>
  <c r="K56" i="11"/>
  <c r="AM56" i="11"/>
  <c r="CQ56" i="11"/>
  <c r="DS56" i="11"/>
  <c r="BA57" i="11"/>
  <c r="DE57" i="11"/>
  <c r="EG57" i="11"/>
  <c r="K58" i="11"/>
  <c r="AM58" i="11"/>
  <c r="BO58" i="11"/>
  <c r="CQ58" i="11"/>
  <c r="K60" i="11"/>
  <c r="AM60" i="11"/>
  <c r="CQ60" i="11"/>
  <c r="DS60" i="11"/>
  <c r="BA63" i="11"/>
  <c r="DE63" i="11"/>
  <c r="BA64" i="11"/>
  <c r="DE64" i="11"/>
  <c r="CC65" i="11"/>
  <c r="BA66" i="11"/>
  <c r="DE66" i="11"/>
  <c r="CC67" i="11"/>
  <c r="EG67" i="11"/>
  <c r="BA68" i="11"/>
  <c r="DE68" i="11"/>
  <c r="CC69" i="11"/>
  <c r="CC72" i="11"/>
  <c r="BA73" i="11"/>
  <c r="DE73" i="11"/>
  <c r="CC74" i="11"/>
  <c r="EG74" i="11"/>
  <c r="BA75" i="11"/>
  <c r="DE75" i="11"/>
  <c r="EG76" i="11"/>
  <c r="BA77" i="11"/>
  <c r="DE77" i="11"/>
  <c r="EG78" i="11"/>
  <c r="BA79" i="11"/>
  <c r="DE79" i="11"/>
  <c r="CC80" i="11"/>
  <c r="BA81" i="11"/>
  <c r="DE81" i="11"/>
  <c r="CC82" i="11"/>
  <c r="EG82" i="11"/>
  <c r="BA84" i="11"/>
  <c r="DE84" i="11"/>
  <c r="CC85" i="11"/>
  <c r="EG85" i="11"/>
  <c r="AM86" i="11"/>
  <c r="BA86" i="11"/>
  <c r="CQ86" i="11"/>
  <c r="CC87" i="11"/>
  <c r="EG87" i="11"/>
  <c r="BA88" i="11"/>
  <c r="DE88" i="11"/>
  <c r="K89" i="11"/>
  <c r="BO89" i="11"/>
  <c r="CC89" i="11"/>
  <c r="BA90" i="11"/>
  <c r="DE90" i="11"/>
  <c r="CC91" i="11"/>
  <c r="EG91" i="11"/>
  <c r="BA92" i="11"/>
  <c r="DE92" i="11"/>
  <c r="CC93" i="11"/>
  <c r="EG93" i="11"/>
  <c r="AM95" i="11"/>
  <c r="BA95" i="11"/>
  <c r="CQ95" i="11"/>
  <c r="DS95" i="11"/>
  <c r="EG95" i="11"/>
  <c r="K96" i="11"/>
  <c r="AM96" i="11"/>
  <c r="BA96" i="11"/>
  <c r="CC96" i="11"/>
  <c r="CQ96" i="11"/>
  <c r="DE96" i="11"/>
  <c r="K97" i="11"/>
  <c r="AM97" i="11"/>
  <c r="BA97" i="11"/>
  <c r="CC97" i="11"/>
  <c r="CQ97" i="11"/>
  <c r="DE97" i="11"/>
  <c r="DS97" i="11"/>
  <c r="AM98" i="11"/>
  <c r="BA98" i="11"/>
  <c r="CC98" i="11"/>
  <c r="CQ98" i="11"/>
  <c r="DE98" i="11"/>
  <c r="BA101" i="11"/>
  <c r="CC101" i="11"/>
  <c r="DE101" i="11"/>
  <c r="EG101" i="11"/>
  <c r="BA102" i="11"/>
  <c r="DE102" i="11"/>
  <c r="BA103" i="11"/>
  <c r="DE103" i="11"/>
  <c r="BA70" i="11"/>
  <c r="DE70" i="11"/>
  <c r="EG70" i="11"/>
  <c r="BA71" i="11"/>
  <c r="CC71" i="11"/>
  <c r="DE71" i="11"/>
  <c r="BA72" i="11"/>
  <c r="DE72" i="11"/>
  <c r="CC73" i="11"/>
  <c r="EG73" i="11"/>
  <c r="BA74" i="11"/>
  <c r="DE74" i="11"/>
  <c r="CC75" i="11"/>
  <c r="BA76" i="11"/>
  <c r="DE76" i="11"/>
  <c r="EG77" i="11"/>
  <c r="BA78" i="11"/>
  <c r="DE78" i="11"/>
  <c r="EG79" i="11"/>
  <c r="BA80" i="11"/>
  <c r="CC81" i="11"/>
  <c r="BA82" i="11"/>
  <c r="DE82" i="11"/>
  <c r="CC84" i="11"/>
  <c r="BA85" i="11"/>
  <c r="K86" i="11"/>
  <c r="CC86" i="11"/>
  <c r="DS86" i="11"/>
  <c r="EG86" i="11"/>
  <c r="BA87" i="11"/>
  <c r="DE87" i="11"/>
  <c r="CC88" i="11"/>
  <c r="AM89" i="11"/>
  <c r="BA89" i="11"/>
  <c r="CQ89" i="11"/>
  <c r="DE89" i="11"/>
  <c r="CC90" i="11"/>
  <c r="EG90" i="11"/>
  <c r="BA91" i="11"/>
  <c r="DE91" i="11"/>
  <c r="CC92" i="11"/>
  <c r="EG92" i="11"/>
  <c r="BA93" i="11"/>
  <c r="DE93" i="11"/>
  <c r="AA106" i="11"/>
  <c r="W106" i="11"/>
  <c r="BC106" i="11"/>
  <c r="AY106" i="11"/>
  <c r="CE106" i="11"/>
  <c r="CA106" i="11"/>
  <c r="DG106" i="11"/>
  <c r="DC106" i="11"/>
  <c r="EI106" i="11"/>
  <c r="EE106" i="11"/>
  <c r="G84" i="11"/>
  <c r="I84" i="11" s="1"/>
  <c r="AI84" i="11"/>
  <c r="AK84" i="11" s="1"/>
  <c r="BK84" i="11"/>
  <c r="BM84" i="11" s="1"/>
  <c r="CM84" i="11"/>
  <c r="CO84" i="11" s="1"/>
  <c r="DO84" i="11"/>
  <c r="DQ84" i="11" s="1"/>
  <c r="G87" i="11"/>
  <c r="I87" i="11" s="1"/>
  <c r="AI87" i="11"/>
  <c r="AK87" i="11" s="1"/>
  <c r="BK87" i="11"/>
  <c r="BM87" i="11" s="1"/>
  <c r="CM87" i="11"/>
  <c r="CO87" i="11" s="1"/>
  <c r="DO87" i="11"/>
  <c r="DQ87" i="11" s="1"/>
  <c r="G90" i="11"/>
  <c r="I90" i="11" s="1"/>
  <c r="AI90" i="11"/>
  <c r="AK90" i="11" s="1"/>
  <c r="BK90" i="11"/>
  <c r="BM90" i="11" s="1"/>
  <c r="CM90" i="11"/>
  <c r="CO90" i="11" s="1"/>
  <c r="DO90" i="11"/>
  <c r="DQ90" i="11" s="1"/>
  <c r="I95" i="11"/>
  <c r="W95" i="11"/>
  <c r="AK95" i="11"/>
  <c r="AY95" i="11"/>
  <c r="BM95" i="11"/>
  <c r="CA95" i="11"/>
  <c r="CO95" i="11"/>
  <c r="DC95" i="11"/>
  <c r="DQ95" i="11"/>
  <c r="EE95" i="11"/>
  <c r="I97" i="11"/>
  <c r="W97" i="11"/>
  <c r="AK97" i="11"/>
  <c r="AY97" i="11"/>
  <c r="BM97" i="11"/>
  <c r="CA97" i="11"/>
  <c r="CO97" i="11"/>
  <c r="DC97" i="11"/>
  <c r="DQ97" i="11"/>
  <c r="EE97" i="11"/>
  <c r="EG104" i="11"/>
  <c r="K106" i="11"/>
  <c r="AM106" i="11"/>
  <c r="CQ106" i="11"/>
  <c r="DS106" i="11"/>
  <c r="AM107" i="11"/>
  <c r="BA107" i="11"/>
  <c r="BO107" i="11"/>
  <c r="CQ107" i="11"/>
  <c r="DE107" i="11"/>
  <c r="EG107" i="11"/>
  <c r="K108" i="11"/>
  <c r="BA108" i="11"/>
  <c r="BO108" i="11"/>
  <c r="CC108" i="11"/>
  <c r="CQ108" i="11"/>
  <c r="EG108" i="11"/>
  <c r="K109" i="11"/>
  <c r="Y109" i="11"/>
  <c r="AM109" i="11"/>
  <c r="BA109" i="11"/>
  <c r="BO109" i="11"/>
  <c r="CC109" i="11"/>
  <c r="CQ109" i="11"/>
  <c r="DE109" i="11"/>
  <c r="EG109" i="11"/>
  <c r="AM110" i="11"/>
  <c r="CQ110" i="11"/>
  <c r="DE110" i="11"/>
  <c r="EG110" i="11"/>
  <c r="M106" i="11"/>
  <c r="I106" i="11"/>
  <c r="AO106" i="11"/>
  <c r="AK106" i="11"/>
  <c r="BQ106" i="11"/>
  <c r="BM106" i="11"/>
  <c r="CS106" i="11"/>
  <c r="CO106" i="11"/>
  <c r="DU106" i="11"/>
  <c r="DQ106" i="11"/>
  <c r="M84" i="11"/>
  <c r="AO84" i="11"/>
  <c r="BQ84" i="11"/>
  <c r="CS84" i="11"/>
  <c r="DU84" i="11"/>
  <c r="M87" i="11"/>
  <c r="AO87" i="11"/>
  <c r="BQ87" i="11"/>
  <c r="CS87" i="11"/>
  <c r="DU87" i="11"/>
  <c r="BA104" i="11"/>
  <c r="DE104" i="11"/>
  <c r="BA106" i="11"/>
  <c r="CC106" i="11"/>
  <c r="DE106" i="11"/>
  <c r="DF106" i="11" s="1"/>
  <c r="EG106" i="11"/>
  <c r="AM122" i="11"/>
  <c r="BA118" i="11"/>
  <c r="CC118" i="11"/>
  <c r="CQ122" i="11"/>
  <c r="DE118" i="11"/>
  <c r="EG118" i="11"/>
  <c r="I108" i="11"/>
  <c r="W108" i="11"/>
  <c r="AK108" i="11"/>
  <c r="AY108" i="11"/>
  <c r="BM108" i="11"/>
  <c r="CA108" i="11"/>
  <c r="CO108" i="11"/>
  <c r="DC108" i="11"/>
  <c r="DQ108" i="11"/>
  <c r="EE108" i="11"/>
  <c r="I110" i="11"/>
  <c r="W110" i="11"/>
  <c r="AK110" i="11"/>
  <c r="AY110" i="11"/>
  <c r="BM110" i="11"/>
  <c r="CA110" i="11"/>
  <c r="CO110" i="11"/>
  <c r="DC110" i="11"/>
  <c r="DQ110" i="11"/>
  <c r="EE110" i="11"/>
  <c r="X113" i="11"/>
  <c r="AZ113" i="11"/>
  <c r="BA113" i="11" s="1"/>
  <c r="CB113" i="11"/>
  <c r="CC113" i="11" s="1"/>
  <c r="DD113" i="11"/>
  <c r="DE113" i="11" s="1"/>
  <c r="EF113" i="11"/>
  <c r="EG113" i="11" s="1"/>
  <c r="J116" i="11"/>
  <c r="K116" i="11" s="1"/>
  <c r="X116" i="11"/>
  <c r="AL116" i="11"/>
  <c r="AM116" i="11" s="1"/>
  <c r="AZ116" i="11"/>
  <c r="BA116" i="11" s="1"/>
  <c r="BN116" i="11"/>
  <c r="CB116" i="11"/>
  <c r="CC116" i="11" s="1"/>
  <c r="CP116" i="11"/>
  <c r="CQ116" i="11" s="1"/>
  <c r="DD116" i="11"/>
  <c r="DE116" i="11" s="1"/>
  <c r="DR116" i="11"/>
  <c r="DS116" i="11" s="1"/>
  <c r="EF116" i="11"/>
  <c r="EG116" i="11" s="1"/>
  <c r="J120" i="11"/>
  <c r="K120" i="11" s="1"/>
  <c r="X120" i="11"/>
  <c r="AL120" i="11"/>
  <c r="AM120" i="11" s="1"/>
  <c r="AZ120" i="11"/>
  <c r="BA120" i="11" s="1"/>
  <c r="BN120" i="11"/>
  <c r="BO120" i="11" s="1"/>
  <c r="CB120" i="11"/>
  <c r="CC120" i="11" s="1"/>
  <c r="CP120" i="11"/>
  <c r="CQ120" i="11" s="1"/>
  <c r="DD120" i="11"/>
  <c r="DE120" i="11" s="1"/>
  <c r="DR120" i="11"/>
  <c r="DS120" i="11" s="1"/>
  <c r="EF120" i="11"/>
  <c r="EG120" i="11" s="1"/>
  <c r="R122" i="11"/>
  <c r="X122" i="11"/>
  <c r="AT122" i="11"/>
  <c r="AZ122" i="11"/>
  <c r="BA122" i="11" s="1"/>
  <c r="BV122" i="11"/>
  <c r="CB122" i="11"/>
  <c r="CC122" i="11" s="1"/>
  <c r="CX122" i="11"/>
  <c r="DD122" i="11"/>
  <c r="DE122" i="11" s="1"/>
  <c r="DZ122" i="11"/>
  <c r="EF122" i="11"/>
  <c r="EG122" i="11" s="1"/>
  <c r="J113" i="11"/>
  <c r="K113" i="11" s="1"/>
  <c r="AL113" i="11"/>
  <c r="AM113" i="11" s="1"/>
  <c r="BN113" i="11"/>
  <c r="CP113" i="11"/>
  <c r="CQ113" i="11" s="1"/>
  <c r="DR113" i="11"/>
  <c r="DS113" i="11" s="1"/>
  <c r="E115" i="11"/>
  <c r="I113" i="11" s="1"/>
  <c r="S115" i="11"/>
  <c r="W113" i="11" s="1"/>
  <c r="AG115" i="11"/>
  <c r="AK113" i="11" s="1"/>
  <c r="AU115" i="11"/>
  <c r="AY113" i="11" s="1"/>
  <c r="BI115" i="11"/>
  <c r="BM113" i="11" s="1"/>
  <c r="BW115" i="11"/>
  <c r="CA113" i="11" s="1"/>
  <c r="CK115" i="11"/>
  <c r="CO113" i="11" s="1"/>
  <c r="CY115" i="11"/>
  <c r="DC113" i="11" s="1"/>
  <c r="DM115" i="11"/>
  <c r="DQ113" i="11" s="1"/>
  <c r="EA115" i="11"/>
  <c r="EE113" i="11" s="1"/>
  <c r="E118" i="11"/>
  <c r="I118" i="11" s="1"/>
  <c r="J118" i="11"/>
  <c r="K118" i="11" s="1"/>
  <c r="S118" i="11"/>
  <c r="W118" i="11" s="1"/>
  <c r="AG118" i="11"/>
  <c r="AK118" i="11" s="1"/>
  <c r="AL118" i="11"/>
  <c r="AM118" i="11" s="1"/>
  <c r="AU118" i="11"/>
  <c r="AY118" i="11" s="1"/>
  <c r="BI118" i="11"/>
  <c r="BM118" i="11" s="1"/>
  <c r="BN118" i="11"/>
  <c r="BW118" i="11"/>
  <c r="CA118" i="11" s="1"/>
  <c r="CK118" i="11"/>
  <c r="CO118" i="11" s="1"/>
  <c r="CP118" i="11"/>
  <c r="CQ118" i="11" s="1"/>
  <c r="CY118" i="11"/>
  <c r="DC118" i="11" s="1"/>
  <c r="DM118" i="11"/>
  <c r="DQ118" i="11" s="1"/>
  <c r="DR118" i="11"/>
  <c r="DS118" i="11" s="1"/>
  <c r="EA118" i="11"/>
  <c r="EE118" i="11" s="1"/>
  <c r="D122" i="11"/>
  <c r="AF122" i="11"/>
  <c r="BH122" i="11"/>
  <c r="CJ122" i="11"/>
  <c r="DL122" i="11"/>
  <c r="DO14" i="12"/>
  <c r="DQ14" i="12" s="1"/>
  <c r="DQ4" i="12"/>
  <c r="K103" i="12"/>
  <c r="K102" i="12"/>
  <c r="K101" i="12"/>
  <c r="K100" i="12"/>
  <c r="K93" i="12"/>
  <c r="K92" i="12"/>
  <c r="K90" i="12"/>
  <c r="K88" i="12"/>
  <c r="K87" i="12"/>
  <c r="K76" i="12"/>
  <c r="K75" i="12"/>
  <c r="K74" i="12"/>
  <c r="K72" i="12"/>
  <c r="K71" i="12"/>
  <c r="K70" i="12"/>
  <c r="K69" i="12"/>
  <c r="K68" i="12"/>
  <c r="K67" i="12"/>
  <c r="K66" i="12"/>
  <c r="K65" i="12"/>
  <c r="K64" i="12"/>
  <c r="K63" i="12"/>
  <c r="K61" i="12"/>
  <c r="L61" i="12" s="1"/>
  <c r="K59" i="12"/>
  <c r="K57" i="12"/>
  <c r="K55" i="12"/>
  <c r="K53" i="12"/>
  <c r="K52" i="12"/>
  <c r="K51" i="12"/>
  <c r="K50" i="12"/>
  <c r="K49" i="12"/>
  <c r="K48" i="12"/>
  <c r="K47" i="12"/>
  <c r="K46" i="12"/>
  <c r="K45" i="12"/>
  <c r="K43" i="12"/>
  <c r="K42" i="12"/>
  <c r="K41" i="12"/>
  <c r="K40" i="12"/>
  <c r="K39" i="12"/>
  <c r="K38" i="12"/>
  <c r="AM104" i="12"/>
  <c r="AM103" i="12"/>
  <c r="AM102" i="12"/>
  <c r="AM100" i="12"/>
  <c r="AM91" i="12"/>
  <c r="AM88" i="12"/>
  <c r="AM87" i="12"/>
  <c r="AM85" i="12"/>
  <c r="AM84" i="12"/>
  <c r="AM76" i="12"/>
  <c r="AM74" i="12"/>
  <c r="AM73" i="12"/>
  <c r="AM72" i="12"/>
  <c r="AM71" i="12"/>
  <c r="AM70" i="12"/>
  <c r="AM69" i="12"/>
  <c r="AM68" i="12"/>
  <c r="AM67" i="12"/>
  <c r="AM66" i="12"/>
  <c r="AM65" i="12"/>
  <c r="AM63" i="12"/>
  <c r="AM61" i="12"/>
  <c r="AN61" i="12" s="1"/>
  <c r="AM59" i="12"/>
  <c r="AM57" i="12"/>
  <c r="AM55" i="12"/>
  <c r="AM53" i="12"/>
  <c r="AM52" i="12"/>
  <c r="AM51" i="12"/>
  <c r="AM50" i="12"/>
  <c r="AM49" i="12"/>
  <c r="AM48" i="12"/>
  <c r="AM47" i="12"/>
  <c r="AM46" i="12"/>
  <c r="AM45" i="12"/>
  <c r="AM43" i="12"/>
  <c r="AM42" i="12"/>
  <c r="AM41" i="12"/>
  <c r="AM40" i="12"/>
  <c r="AM39" i="12"/>
  <c r="AM38" i="12"/>
  <c r="BO103" i="12"/>
  <c r="BO102" i="12"/>
  <c r="BO101" i="12"/>
  <c r="BO100" i="12"/>
  <c r="BO92" i="12"/>
  <c r="BO91" i="12"/>
  <c r="BO90" i="12"/>
  <c r="BO88" i="12"/>
  <c r="BO87" i="12"/>
  <c r="BO85" i="12"/>
  <c r="BO84" i="12"/>
  <c r="BO104" i="12"/>
  <c r="BO76" i="12"/>
  <c r="BO75" i="12"/>
  <c r="BO74" i="12"/>
  <c r="BO73" i="12"/>
  <c r="BO72" i="12"/>
  <c r="BO71" i="12"/>
  <c r="BO70" i="12"/>
  <c r="BO69" i="12"/>
  <c r="BO68" i="12"/>
  <c r="BO67" i="12"/>
  <c r="BO66" i="12"/>
  <c r="BO65" i="12"/>
  <c r="BO64" i="12"/>
  <c r="BO63" i="12"/>
  <c r="BO61" i="12"/>
  <c r="BP61" i="12" s="1"/>
  <c r="BO59" i="12"/>
  <c r="BO57" i="12"/>
  <c r="BO55" i="12"/>
  <c r="BO53" i="12"/>
  <c r="BO52" i="12"/>
  <c r="BO51" i="12"/>
  <c r="BO50" i="12"/>
  <c r="BO49" i="12"/>
  <c r="BO48" i="12"/>
  <c r="BO47" i="12"/>
  <c r="BO46" i="12"/>
  <c r="BO45" i="12"/>
  <c r="BO43" i="12"/>
  <c r="BO42" i="12"/>
  <c r="BO41" i="12"/>
  <c r="BO40" i="12"/>
  <c r="BO39" i="12"/>
  <c r="BO38" i="12"/>
  <c r="CQ104" i="12"/>
  <c r="CQ103" i="12"/>
  <c r="CQ102" i="12"/>
  <c r="CQ101" i="12"/>
  <c r="CQ100" i="12"/>
  <c r="CQ93" i="12"/>
  <c r="CQ91" i="12"/>
  <c r="CQ90" i="12"/>
  <c r="CQ87" i="12"/>
  <c r="CQ85" i="12"/>
  <c r="CQ74" i="12"/>
  <c r="CQ73" i="12"/>
  <c r="CQ72" i="12"/>
  <c r="CQ71" i="12"/>
  <c r="CQ70" i="12"/>
  <c r="CQ69" i="12"/>
  <c r="CQ68" i="12"/>
  <c r="CQ67" i="12"/>
  <c r="CQ66" i="12"/>
  <c r="CQ65" i="12"/>
  <c r="CQ63" i="12"/>
  <c r="CQ61" i="12"/>
  <c r="CR61" i="12" s="1"/>
  <c r="CQ59" i="12"/>
  <c r="CQ55" i="12"/>
  <c r="CQ53" i="12"/>
  <c r="CQ52" i="12"/>
  <c r="CQ51" i="12"/>
  <c r="CQ50" i="12"/>
  <c r="CQ49" i="12"/>
  <c r="CQ48" i="12"/>
  <c r="CQ47" i="12"/>
  <c r="CQ46" i="12"/>
  <c r="CQ45" i="12"/>
  <c r="CQ43" i="12"/>
  <c r="CQ42" i="12"/>
  <c r="CQ41" i="12"/>
  <c r="CQ40" i="12"/>
  <c r="CQ39" i="12"/>
  <c r="CQ38" i="12"/>
  <c r="DS103" i="12"/>
  <c r="DS102" i="12"/>
  <c r="DS101" i="12"/>
  <c r="DS100" i="12"/>
  <c r="DS93" i="12"/>
  <c r="DS92" i="12"/>
  <c r="DS90" i="12"/>
  <c r="DS88" i="12"/>
  <c r="DS87" i="12"/>
  <c r="DS85" i="12"/>
  <c r="DS84" i="12"/>
  <c r="DS104" i="12"/>
  <c r="DS75" i="12"/>
  <c r="DS74" i="12"/>
  <c r="DS73" i="12"/>
  <c r="DS72" i="12"/>
  <c r="DS71" i="12"/>
  <c r="DS70" i="12"/>
  <c r="DS69" i="12"/>
  <c r="DS68" i="12"/>
  <c r="DS67" i="12"/>
  <c r="DS66" i="12"/>
  <c r="DS65" i="12"/>
  <c r="DS64" i="12"/>
  <c r="DS63" i="12"/>
  <c r="DS61" i="12"/>
  <c r="DT61" i="12" s="1"/>
  <c r="DS59" i="12"/>
  <c r="DS57" i="12"/>
  <c r="DS55" i="12"/>
  <c r="DS53" i="12"/>
  <c r="DS52" i="12"/>
  <c r="DS51" i="12"/>
  <c r="DS50" i="12"/>
  <c r="DS49" i="12"/>
  <c r="DS48" i="12"/>
  <c r="DS47" i="12"/>
  <c r="DS46" i="12"/>
  <c r="DS45" i="12"/>
  <c r="DS43" i="12"/>
  <c r="DS42" i="12"/>
  <c r="DS41" i="12"/>
  <c r="DS40" i="12"/>
  <c r="DS39" i="12"/>
  <c r="DS38" i="12"/>
  <c r="DS37" i="12"/>
  <c r="U26" i="12"/>
  <c r="V5" i="12" s="1"/>
  <c r="U4" i="12" s="1"/>
  <c r="W24" i="12"/>
  <c r="BY26" i="12"/>
  <c r="BZ5" i="12" s="1"/>
  <c r="BY4" i="12" s="1"/>
  <c r="CA24" i="12"/>
  <c r="EC26" i="12"/>
  <c r="ED5" i="12" s="1"/>
  <c r="EC4" i="12" s="1"/>
  <c r="EE24" i="12"/>
  <c r="BO4" i="12"/>
  <c r="CC4" i="12"/>
  <c r="CQ4" i="12"/>
  <c r="DE4" i="12"/>
  <c r="DS4" i="12"/>
  <c r="DO12" i="12"/>
  <c r="K14" i="12"/>
  <c r="Y14" i="12"/>
  <c r="AM14" i="12"/>
  <c r="BA14" i="12"/>
  <c r="BO14" i="12"/>
  <c r="CC14" i="12"/>
  <c r="CQ14" i="12"/>
  <c r="DE14" i="12"/>
  <c r="DS14" i="12"/>
  <c r="EG14" i="12"/>
  <c r="Y17" i="12"/>
  <c r="AM17" i="12"/>
  <c r="CC17" i="12"/>
  <c r="CQ17" i="12"/>
  <c r="AM18" i="12"/>
  <c r="BA18" i="12"/>
  <c r="CQ18" i="12"/>
  <c r="DE18" i="12"/>
  <c r="BG19" i="12"/>
  <c r="BK19" i="12" s="1"/>
  <c r="BM19" i="12" s="1"/>
  <c r="DK19" i="12"/>
  <c r="DO19" i="12" s="1"/>
  <c r="DQ19" i="12" s="1"/>
  <c r="K20" i="12"/>
  <c r="BO20" i="12"/>
  <c r="CC20" i="12"/>
  <c r="DS20" i="12"/>
  <c r="K21" i="12"/>
  <c r="AM21" i="12"/>
  <c r="BO21" i="12"/>
  <c r="CQ21" i="12"/>
  <c r="DS21" i="12"/>
  <c r="K24" i="12"/>
  <c r="BA24" i="12"/>
  <c r="BO24" i="12"/>
  <c r="DE24" i="12"/>
  <c r="DS24" i="12"/>
  <c r="AI24" i="12"/>
  <c r="CM24" i="12"/>
  <c r="K33" i="12"/>
  <c r="Y33" i="12"/>
  <c r="BO33" i="12"/>
  <c r="DS33" i="12"/>
  <c r="EG33" i="12"/>
  <c r="AM34" i="12"/>
  <c r="BA34" i="12"/>
  <c r="CQ34" i="12"/>
  <c r="DE34" i="12"/>
  <c r="K35" i="12"/>
  <c r="Y35" i="12"/>
  <c r="BO35" i="12"/>
  <c r="CC35" i="12"/>
  <c r="DS35" i="12"/>
  <c r="AM37" i="12"/>
  <c r="BA37" i="12"/>
  <c r="CQ37" i="12"/>
  <c r="DE37" i="12"/>
  <c r="EG37" i="12"/>
  <c r="Y38" i="12"/>
  <c r="BA38" i="12"/>
  <c r="CC38" i="12"/>
  <c r="DE38" i="12"/>
  <c r="EG38" i="12"/>
  <c r="Y39" i="12"/>
  <c r="BA39" i="12"/>
  <c r="DE39" i="12"/>
  <c r="Y40" i="12"/>
  <c r="BA40" i="12"/>
  <c r="CC40" i="12"/>
  <c r="DE40" i="12"/>
  <c r="Y41" i="12"/>
  <c r="BA41" i="12"/>
  <c r="CC41" i="12"/>
  <c r="DE41" i="12"/>
  <c r="EG41" i="12"/>
  <c r="Y42" i="12"/>
  <c r="BA42" i="12"/>
  <c r="DE42" i="12"/>
  <c r="EG42" i="12"/>
  <c r="Y43" i="12"/>
  <c r="BA43" i="12"/>
  <c r="CC43" i="12"/>
  <c r="DE43" i="12"/>
  <c r="EG43" i="12"/>
  <c r="Y46" i="12"/>
  <c r="BA46" i="12"/>
  <c r="CC46" i="12"/>
  <c r="DE46" i="12"/>
  <c r="Y47" i="12"/>
  <c r="BA47" i="12"/>
  <c r="CC47" i="12"/>
  <c r="DE47" i="12"/>
  <c r="EG47" i="12"/>
  <c r="Y49" i="12"/>
  <c r="BA49" i="12"/>
  <c r="CC49" i="12"/>
  <c r="DE49" i="12"/>
  <c r="Y50" i="12"/>
  <c r="BA50" i="12"/>
  <c r="CC50" i="12"/>
  <c r="DE50" i="12"/>
  <c r="BA52" i="12"/>
  <c r="CC52" i="12"/>
  <c r="DE52" i="12"/>
  <c r="Y56" i="12"/>
  <c r="BA56" i="12"/>
  <c r="CC56" i="12"/>
  <c r="DE56" i="12"/>
  <c r="Y58" i="12"/>
  <c r="BA58" i="12"/>
  <c r="CC58" i="12"/>
  <c r="DE58" i="12"/>
  <c r="EG58" i="12"/>
  <c r="BA60" i="12"/>
  <c r="CC60" i="12"/>
  <c r="DE60" i="12"/>
  <c r="EG60" i="12"/>
  <c r="CC63" i="12"/>
  <c r="EG63" i="12"/>
  <c r="CC64" i="12"/>
  <c r="EG64" i="12"/>
  <c r="BA65" i="12"/>
  <c r="DE65" i="12"/>
  <c r="CC66" i="12"/>
  <c r="EG66" i="12"/>
  <c r="BA67" i="12"/>
  <c r="DE67" i="12"/>
  <c r="CC68" i="12"/>
  <c r="EG68" i="12"/>
  <c r="BA69" i="12"/>
  <c r="DE69" i="12"/>
  <c r="BA71" i="12"/>
  <c r="DE71" i="12"/>
  <c r="EG72" i="12"/>
  <c r="BA73" i="12"/>
  <c r="DE73" i="12"/>
  <c r="Y74" i="12"/>
  <c r="CC74" i="12"/>
  <c r="EG74" i="12"/>
  <c r="BA75" i="12"/>
  <c r="DE75" i="12"/>
  <c r="Y76" i="12"/>
  <c r="CC76" i="12"/>
  <c r="Y100" i="12"/>
  <c r="Y61" i="12"/>
  <c r="Z61" i="12" s="1"/>
  <c r="Y59" i="12"/>
  <c r="Y55" i="12"/>
  <c r="Y54" i="12"/>
  <c r="Y53" i="12"/>
  <c r="Y51" i="12"/>
  <c r="Y48" i="12"/>
  <c r="Y84" i="12"/>
  <c r="Y81" i="12"/>
  <c r="Y79" i="12"/>
  <c r="Y78" i="12"/>
  <c r="Y77" i="12"/>
  <c r="BA100" i="12"/>
  <c r="BA61" i="12"/>
  <c r="BB61" i="12" s="1"/>
  <c r="BA59" i="12"/>
  <c r="BA55" i="12"/>
  <c r="BA54" i="12"/>
  <c r="BA53" i="12"/>
  <c r="BA51" i="12"/>
  <c r="BA48" i="12"/>
  <c r="BA45" i="12"/>
  <c r="BA82" i="12"/>
  <c r="BA81" i="12"/>
  <c r="BA80" i="12"/>
  <c r="BA79" i="12"/>
  <c r="BA78" i="12"/>
  <c r="BA77" i="12"/>
  <c r="CC100" i="12"/>
  <c r="CC59" i="12"/>
  <c r="CC55" i="12"/>
  <c r="CC54" i="12"/>
  <c r="CC53" i="12"/>
  <c r="CC48" i="12"/>
  <c r="CC81" i="12"/>
  <c r="CC80" i="12"/>
  <c r="CC79" i="12"/>
  <c r="CC78" i="12"/>
  <c r="DE100" i="12"/>
  <c r="DE61" i="12"/>
  <c r="DF61" i="12" s="1"/>
  <c r="DE59" i="12"/>
  <c r="DE55" i="12"/>
  <c r="DE54" i="12"/>
  <c r="DE53" i="12"/>
  <c r="DE51" i="12"/>
  <c r="DF54" i="12" s="1"/>
  <c r="DE48" i="12"/>
  <c r="DE45" i="12"/>
  <c r="DE82" i="12"/>
  <c r="DE81" i="12"/>
  <c r="DE80" i="12"/>
  <c r="DE79" i="12"/>
  <c r="DE78" i="12"/>
  <c r="DE77" i="12"/>
  <c r="DE76" i="12"/>
  <c r="EG100" i="12"/>
  <c r="EG61" i="12"/>
  <c r="EH61" i="12" s="1"/>
  <c r="EG54" i="12"/>
  <c r="EG53" i="12"/>
  <c r="EG45" i="12"/>
  <c r="EG82" i="12"/>
  <c r="EG79" i="12"/>
  <c r="EG77" i="12"/>
  <c r="AW26" i="12"/>
  <c r="AX5" i="12" s="1"/>
  <c r="AW4" i="12" s="1"/>
  <c r="AY24" i="12"/>
  <c r="DA26" i="12"/>
  <c r="DB5" i="12" s="1"/>
  <c r="DA4" i="12" s="1"/>
  <c r="DC24" i="12"/>
  <c r="U17" i="12"/>
  <c r="W17" i="12" s="1"/>
  <c r="BA17" i="12"/>
  <c r="BO17" i="12"/>
  <c r="DE17" i="12"/>
  <c r="DS17" i="12"/>
  <c r="K18" i="12"/>
  <c r="Y18" i="12"/>
  <c r="BO18" i="12"/>
  <c r="CC18" i="12"/>
  <c r="DS18" i="12"/>
  <c r="EG18" i="12"/>
  <c r="K19" i="12"/>
  <c r="Y19" i="12"/>
  <c r="AM19" i="12"/>
  <c r="BA19" i="12"/>
  <c r="BO19" i="12"/>
  <c r="CC19" i="12"/>
  <c r="CQ19" i="12"/>
  <c r="DE19" i="12"/>
  <c r="DS19" i="12"/>
  <c r="EG19" i="12"/>
  <c r="AM20" i="12"/>
  <c r="BA20" i="12"/>
  <c r="CQ20" i="12"/>
  <c r="DE20" i="12"/>
  <c r="Q21" i="12"/>
  <c r="U21" i="12" s="1"/>
  <c r="W21" i="12" s="1"/>
  <c r="AE21" i="12"/>
  <c r="AI21" i="12" s="1"/>
  <c r="AK21" i="12" s="1"/>
  <c r="BG21" i="12"/>
  <c r="BK21" i="12" s="1"/>
  <c r="BM21" i="12" s="1"/>
  <c r="CI21" i="12"/>
  <c r="CM21" i="12" s="1"/>
  <c r="CO21" i="12" s="1"/>
  <c r="DK21" i="12"/>
  <c r="DO21" i="12" s="1"/>
  <c r="DQ21" i="12" s="1"/>
  <c r="AM24" i="12"/>
  <c r="CC24" i="12"/>
  <c r="CQ24" i="12"/>
  <c r="EG24" i="12"/>
  <c r="AM33" i="12"/>
  <c r="BA33" i="12"/>
  <c r="CQ33" i="12"/>
  <c r="DE33" i="12"/>
  <c r="K34" i="12"/>
  <c r="Y34" i="12"/>
  <c r="BO34" i="12"/>
  <c r="CC34" i="12"/>
  <c r="DS34" i="12"/>
  <c r="EG34" i="12"/>
  <c r="AM35" i="12"/>
  <c r="BA35" i="12"/>
  <c r="CQ35" i="12"/>
  <c r="DE35" i="12"/>
  <c r="K37" i="12"/>
  <c r="Y37" i="12"/>
  <c r="BO37" i="12"/>
  <c r="AM54" i="12"/>
  <c r="BO54" i="12"/>
  <c r="CQ54" i="12"/>
  <c r="DS54" i="12"/>
  <c r="K56" i="12"/>
  <c r="AM56" i="12"/>
  <c r="BO56" i="12"/>
  <c r="CQ56" i="12"/>
  <c r="DS56" i="12"/>
  <c r="Y57" i="12"/>
  <c r="BA57" i="12"/>
  <c r="CC57" i="12"/>
  <c r="DE57" i="12"/>
  <c r="K58" i="12"/>
  <c r="AM58" i="12"/>
  <c r="BO58" i="12"/>
  <c r="CQ58" i="12"/>
  <c r="DS58" i="12"/>
  <c r="K60" i="12"/>
  <c r="AM60" i="12"/>
  <c r="BO60" i="12"/>
  <c r="DS60" i="12"/>
  <c r="BA63" i="12"/>
  <c r="DE63" i="12"/>
  <c r="BA64" i="12"/>
  <c r="DE64" i="12"/>
  <c r="Y65" i="12"/>
  <c r="CC65" i="12"/>
  <c r="EG65" i="12"/>
  <c r="BA66" i="12"/>
  <c r="DE66" i="12"/>
  <c r="CC67" i="12"/>
  <c r="EG67" i="12"/>
  <c r="BA68" i="12"/>
  <c r="DE68" i="12"/>
  <c r="Y69" i="12"/>
  <c r="BA70" i="12"/>
  <c r="DE70" i="12"/>
  <c r="Y71" i="12"/>
  <c r="CC71" i="12"/>
  <c r="BA72" i="12"/>
  <c r="DE72" i="12"/>
  <c r="CC73" i="12"/>
  <c r="EG73" i="12"/>
  <c r="BA74" i="12"/>
  <c r="DE74" i="12"/>
  <c r="Y75" i="12"/>
  <c r="CC75" i="12"/>
  <c r="EG75" i="12"/>
  <c r="BA76" i="12"/>
  <c r="CC84" i="12"/>
  <c r="EG84" i="12"/>
  <c r="BA85" i="12"/>
  <c r="DE85" i="12"/>
  <c r="K86" i="12"/>
  <c r="AM86" i="12"/>
  <c r="BA86" i="12"/>
  <c r="CQ86" i="12"/>
  <c r="DE86" i="12"/>
  <c r="Y87" i="12"/>
  <c r="CC87" i="12"/>
  <c r="EG87" i="12"/>
  <c r="BA88" i="12"/>
  <c r="DE88" i="12"/>
  <c r="K89" i="12"/>
  <c r="Y89" i="12"/>
  <c r="BO89" i="12"/>
  <c r="DS89" i="12"/>
  <c r="BA90" i="12"/>
  <c r="DE90" i="12"/>
  <c r="Y91" i="12"/>
  <c r="CC91" i="12"/>
  <c r="BA92" i="12"/>
  <c r="DE92" i="12"/>
  <c r="Y93" i="12"/>
  <c r="CC93" i="12"/>
  <c r="EG93" i="12"/>
  <c r="K95" i="12"/>
  <c r="Y95" i="12"/>
  <c r="AM95" i="12"/>
  <c r="BA95" i="12"/>
  <c r="BO95" i="12"/>
  <c r="CQ95" i="12"/>
  <c r="DS95" i="12"/>
  <c r="K96" i="12"/>
  <c r="Y96" i="12"/>
  <c r="AM96" i="12"/>
  <c r="BA96" i="12"/>
  <c r="BO96" i="12"/>
  <c r="CC96" i="12"/>
  <c r="CQ96" i="12"/>
  <c r="DE96" i="12"/>
  <c r="DS96" i="12"/>
  <c r="EG96" i="12"/>
  <c r="K97" i="12"/>
  <c r="BO97" i="12"/>
  <c r="CC97" i="12"/>
  <c r="CQ97" i="12"/>
  <c r="DE97" i="12"/>
  <c r="DS97" i="12"/>
  <c r="EG97" i="12"/>
  <c r="K98" i="12"/>
  <c r="Y98" i="12"/>
  <c r="AM98" i="12"/>
  <c r="BA98" i="12"/>
  <c r="BO98" i="12"/>
  <c r="CC98" i="12"/>
  <c r="CQ98" i="12"/>
  <c r="DE98" i="12"/>
  <c r="DS98" i="12"/>
  <c r="Y101" i="12"/>
  <c r="DE101" i="12"/>
  <c r="EG101" i="12"/>
  <c r="Y102" i="12"/>
  <c r="CC102" i="12"/>
  <c r="DE102" i="12"/>
  <c r="BA103" i="12"/>
  <c r="CC103" i="12"/>
  <c r="DE103" i="12"/>
  <c r="T86" i="12"/>
  <c r="W86" i="12" s="1"/>
  <c r="U84" i="12"/>
  <c r="W84" i="12" s="1"/>
  <c r="CQ76" i="12"/>
  <c r="DS76" i="12"/>
  <c r="K77" i="12"/>
  <c r="BO77" i="12"/>
  <c r="DS77" i="12"/>
  <c r="K78" i="12"/>
  <c r="AM78" i="12"/>
  <c r="BO78" i="12"/>
  <c r="CQ78" i="12"/>
  <c r="DS78" i="12"/>
  <c r="K79" i="12"/>
  <c r="AM79" i="12"/>
  <c r="BO79" i="12"/>
  <c r="CQ79" i="12"/>
  <c r="DS79" i="12"/>
  <c r="K80" i="12"/>
  <c r="AM80" i="12"/>
  <c r="BO80" i="12"/>
  <c r="CQ80" i="12"/>
  <c r="DS80" i="12"/>
  <c r="K81" i="12"/>
  <c r="AM81" i="12"/>
  <c r="BO81" i="12"/>
  <c r="DS81" i="12"/>
  <c r="K82" i="12"/>
  <c r="AM82" i="12"/>
  <c r="BO82" i="12"/>
  <c r="CQ82" i="12"/>
  <c r="DS82" i="12"/>
  <c r="AA84" i="12"/>
  <c r="BA84" i="12"/>
  <c r="DE84" i="12"/>
  <c r="Y85" i="12"/>
  <c r="CC85" i="12"/>
  <c r="Y86" i="12"/>
  <c r="BO86" i="12"/>
  <c r="CC86" i="12"/>
  <c r="DS86" i="12"/>
  <c r="EG86" i="12"/>
  <c r="BA87" i="12"/>
  <c r="DE87" i="12"/>
  <c r="BA89" i="12"/>
  <c r="DE89" i="12"/>
  <c r="Y90" i="12"/>
  <c r="CC90" i="12"/>
  <c r="BA91" i="12"/>
  <c r="DE91" i="12"/>
  <c r="BA93" i="12"/>
  <c r="DE93" i="12"/>
  <c r="AA106" i="12"/>
  <c r="W106" i="12"/>
  <c r="BC106" i="12"/>
  <c r="AY106" i="12"/>
  <c r="CE106" i="12"/>
  <c r="CA106" i="12"/>
  <c r="DG106" i="12"/>
  <c r="DC106" i="12"/>
  <c r="EI106" i="12"/>
  <c r="EE106" i="12"/>
  <c r="BK84" i="12"/>
  <c r="BM84" i="12" s="1"/>
  <c r="CM84" i="12"/>
  <c r="CO84" i="12" s="1"/>
  <c r="DO84" i="12"/>
  <c r="DQ84" i="12" s="1"/>
  <c r="G87" i="12"/>
  <c r="I87" i="12" s="1"/>
  <c r="AI87" i="12"/>
  <c r="AK87" i="12" s="1"/>
  <c r="BK87" i="12"/>
  <c r="BM87" i="12" s="1"/>
  <c r="CM87" i="12"/>
  <c r="CO87" i="12" s="1"/>
  <c r="DO87" i="12"/>
  <c r="DQ87" i="12" s="1"/>
  <c r="G90" i="12"/>
  <c r="I90" i="12" s="1"/>
  <c r="AI90" i="12"/>
  <c r="AK90" i="12" s="1"/>
  <c r="BK90" i="12"/>
  <c r="BM90" i="12" s="1"/>
  <c r="CM90" i="12"/>
  <c r="CO90" i="12" s="1"/>
  <c r="DO90" i="12"/>
  <c r="DQ90" i="12" s="1"/>
  <c r="I95" i="12"/>
  <c r="W95" i="12"/>
  <c r="AK95" i="12"/>
  <c r="AY95" i="12"/>
  <c r="BM95" i="12"/>
  <c r="CA95" i="12"/>
  <c r="CO95" i="12"/>
  <c r="DC95" i="12"/>
  <c r="DQ95" i="12"/>
  <c r="EE95" i="12"/>
  <c r="I97" i="12"/>
  <c r="W97" i="12"/>
  <c r="AK97" i="12"/>
  <c r="AY97" i="12"/>
  <c r="BM97" i="12"/>
  <c r="CA97" i="12"/>
  <c r="CO97" i="12"/>
  <c r="DC97" i="12"/>
  <c r="DQ97" i="12"/>
  <c r="EE97" i="12"/>
  <c r="Y104" i="12"/>
  <c r="EG104" i="12"/>
  <c r="AM106" i="12"/>
  <c r="CQ106" i="12"/>
  <c r="DS106" i="12"/>
  <c r="K107" i="12"/>
  <c r="AM107" i="12"/>
  <c r="BA107" i="12"/>
  <c r="BO107" i="12"/>
  <c r="CC107" i="12"/>
  <c r="CQ107" i="12"/>
  <c r="DE107" i="12"/>
  <c r="DS107" i="12"/>
  <c r="K108" i="12"/>
  <c r="Y108" i="12"/>
  <c r="AM108" i="12"/>
  <c r="BA108" i="12"/>
  <c r="CQ108" i="12"/>
  <c r="DS108" i="12"/>
  <c r="EG108" i="12"/>
  <c r="K109" i="12"/>
  <c r="Y109" i="12"/>
  <c r="AM109" i="12"/>
  <c r="BA109" i="12"/>
  <c r="BO109" i="12"/>
  <c r="CC109" i="12"/>
  <c r="CQ109" i="12"/>
  <c r="DE109" i="12"/>
  <c r="DS109" i="12"/>
  <c r="K110" i="12"/>
  <c r="Y110" i="12"/>
  <c r="BA110" i="12"/>
  <c r="BO110" i="12"/>
  <c r="DE110" i="12"/>
  <c r="DS110" i="12"/>
  <c r="EG110" i="12"/>
  <c r="Y111" i="12"/>
  <c r="BA111" i="12"/>
  <c r="BO111" i="12"/>
  <c r="CQ111" i="12"/>
  <c r="DE111" i="12"/>
  <c r="M106" i="12"/>
  <c r="I106" i="12"/>
  <c r="AO106" i="12"/>
  <c r="AK106" i="12"/>
  <c r="BQ106" i="12"/>
  <c r="BM106" i="12"/>
  <c r="CS106" i="12"/>
  <c r="CO106" i="12"/>
  <c r="DU106" i="12"/>
  <c r="DQ106" i="12"/>
  <c r="M84" i="12"/>
  <c r="AO84" i="12"/>
  <c r="BQ84" i="12"/>
  <c r="CS84" i="12"/>
  <c r="DU84" i="12"/>
  <c r="M87" i="12"/>
  <c r="AO87" i="12"/>
  <c r="BQ87" i="12"/>
  <c r="CS87" i="12"/>
  <c r="DU87" i="12"/>
  <c r="EG103" i="12"/>
  <c r="BA104" i="12"/>
  <c r="Y106" i="12"/>
  <c r="BA106" i="12"/>
  <c r="CC106" i="12"/>
  <c r="DE106" i="12"/>
  <c r="K122" i="12"/>
  <c r="Y118" i="12"/>
  <c r="AM122" i="12"/>
  <c r="BA118" i="12"/>
  <c r="BO122" i="12"/>
  <c r="CC118" i="12"/>
  <c r="CQ122" i="12"/>
  <c r="DE118" i="12"/>
  <c r="DS122" i="12"/>
  <c r="EG118" i="12"/>
  <c r="I108" i="12"/>
  <c r="W108" i="12"/>
  <c r="AK108" i="12"/>
  <c r="AY108" i="12"/>
  <c r="BM108" i="12"/>
  <c r="CA108" i="12"/>
  <c r="CO108" i="12"/>
  <c r="DC108" i="12"/>
  <c r="DQ108" i="12"/>
  <c r="EE108" i="12"/>
  <c r="I110" i="12"/>
  <c r="W110" i="12"/>
  <c r="AK110" i="12"/>
  <c r="AY110" i="12"/>
  <c r="BM110" i="12"/>
  <c r="CA110" i="12"/>
  <c r="CO110" i="12"/>
  <c r="DC110" i="12"/>
  <c r="DQ110" i="12"/>
  <c r="EE110" i="12"/>
  <c r="X113" i="12"/>
  <c r="Y113" i="12" s="1"/>
  <c r="AZ113" i="12"/>
  <c r="BA113" i="12" s="1"/>
  <c r="CB113" i="12"/>
  <c r="CC113" i="12" s="1"/>
  <c r="DD113" i="12"/>
  <c r="DE113" i="12" s="1"/>
  <c r="EF113" i="12"/>
  <c r="J116" i="12"/>
  <c r="K116" i="12" s="1"/>
  <c r="X116" i="12"/>
  <c r="Y116" i="12" s="1"/>
  <c r="AL116" i="12"/>
  <c r="AM116" i="12" s="1"/>
  <c r="AZ116" i="12"/>
  <c r="BA116" i="12" s="1"/>
  <c r="BN116" i="12"/>
  <c r="BO116" i="12" s="1"/>
  <c r="CB116" i="12"/>
  <c r="CC116" i="12" s="1"/>
  <c r="CP116" i="12"/>
  <c r="CQ116" i="12" s="1"/>
  <c r="DD116" i="12"/>
  <c r="DE116" i="12" s="1"/>
  <c r="DR116" i="12"/>
  <c r="DS116" i="12" s="1"/>
  <c r="EF116" i="12"/>
  <c r="EG116" i="12" s="1"/>
  <c r="J120" i="12"/>
  <c r="K120" i="12" s="1"/>
  <c r="X120" i="12"/>
  <c r="Y120" i="12" s="1"/>
  <c r="AL120" i="12"/>
  <c r="AM120" i="12" s="1"/>
  <c r="AZ120" i="12"/>
  <c r="BA120" i="12" s="1"/>
  <c r="BN120" i="12"/>
  <c r="BO120" i="12" s="1"/>
  <c r="CB120" i="12"/>
  <c r="CC120" i="12" s="1"/>
  <c r="CP120" i="12"/>
  <c r="CQ120" i="12" s="1"/>
  <c r="DD120" i="12"/>
  <c r="DE120" i="12" s="1"/>
  <c r="DR120" i="12"/>
  <c r="DS120" i="12" s="1"/>
  <c r="EF120" i="12"/>
  <c r="EG120" i="12" s="1"/>
  <c r="R122" i="12"/>
  <c r="X122" i="12"/>
  <c r="Y122" i="12" s="1"/>
  <c r="AT122" i="12"/>
  <c r="AZ122" i="12"/>
  <c r="BA122" i="12" s="1"/>
  <c r="BV122" i="12"/>
  <c r="CB122" i="12"/>
  <c r="CC122" i="12" s="1"/>
  <c r="CX122" i="12"/>
  <c r="DD122" i="12"/>
  <c r="DE122" i="12" s="1"/>
  <c r="DZ122" i="12"/>
  <c r="EF122" i="12"/>
  <c r="EG122" i="12" s="1"/>
  <c r="J113" i="12"/>
  <c r="K113" i="12" s="1"/>
  <c r="AL113" i="12"/>
  <c r="AM113" i="12" s="1"/>
  <c r="BN113" i="12"/>
  <c r="BO113" i="12" s="1"/>
  <c r="CP113" i="12"/>
  <c r="CQ113" i="12" s="1"/>
  <c r="DR113" i="12"/>
  <c r="DS113" i="12" s="1"/>
  <c r="E115" i="12"/>
  <c r="I113" i="12" s="1"/>
  <c r="S115" i="12"/>
  <c r="W113" i="12" s="1"/>
  <c r="AG115" i="12"/>
  <c r="AK113" i="12" s="1"/>
  <c r="AU115" i="12"/>
  <c r="AY113" i="12" s="1"/>
  <c r="BI115" i="12"/>
  <c r="BM113" i="12" s="1"/>
  <c r="BW115" i="12"/>
  <c r="CA113" i="12" s="1"/>
  <c r="CK115" i="12"/>
  <c r="CO113" i="12" s="1"/>
  <c r="CY115" i="12"/>
  <c r="DC113" i="12" s="1"/>
  <c r="DM115" i="12"/>
  <c r="DQ113" i="12" s="1"/>
  <c r="EA115" i="12"/>
  <c r="EE113" i="12" s="1"/>
  <c r="E118" i="12"/>
  <c r="I118" i="12" s="1"/>
  <c r="J118" i="12"/>
  <c r="K118" i="12" s="1"/>
  <c r="S118" i="12"/>
  <c r="W118" i="12" s="1"/>
  <c r="AG118" i="12"/>
  <c r="AK118" i="12" s="1"/>
  <c r="AL118" i="12"/>
  <c r="AM118" i="12" s="1"/>
  <c r="AU118" i="12"/>
  <c r="AY118" i="12" s="1"/>
  <c r="BI118" i="12"/>
  <c r="BM118" i="12" s="1"/>
  <c r="BN118" i="12"/>
  <c r="BO118" i="12" s="1"/>
  <c r="BW118" i="12"/>
  <c r="CA118" i="12" s="1"/>
  <c r="CK118" i="12"/>
  <c r="CO118" i="12" s="1"/>
  <c r="CP118" i="12"/>
  <c r="CQ118" i="12" s="1"/>
  <c r="CY118" i="12"/>
  <c r="DC118" i="12" s="1"/>
  <c r="DM118" i="12"/>
  <c r="DQ118" i="12" s="1"/>
  <c r="DR118" i="12"/>
  <c r="DS118" i="12" s="1"/>
  <c r="EA118" i="12"/>
  <c r="EE118" i="12" s="1"/>
  <c r="D122" i="12"/>
  <c r="AF122" i="12"/>
  <c r="BH122" i="12"/>
  <c r="CJ122" i="12"/>
  <c r="DL122" i="12"/>
  <c r="AW26" i="10"/>
  <c r="AX5" i="10" s="1"/>
  <c r="AW4" i="10" s="1"/>
  <c r="AY24" i="10"/>
  <c r="DA26" i="10"/>
  <c r="DB5" i="10" s="1"/>
  <c r="DA4" i="10" s="1"/>
  <c r="DC24" i="10"/>
  <c r="K103" i="10"/>
  <c r="K102" i="10"/>
  <c r="K101" i="10"/>
  <c r="K100" i="10"/>
  <c r="K93" i="10"/>
  <c r="K92" i="10"/>
  <c r="K90" i="10"/>
  <c r="K88" i="10"/>
  <c r="K85" i="10"/>
  <c r="K84" i="10"/>
  <c r="K79" i="10"/>
  <c r="K77" i="10"/>
  <c r="K76" i="10"/>
  <c r="K71" i="10"/>
  <c r="K70" i="10"/>
  <c r="K69" i="10"/>
  <c r="K67" i="10"/>
  <c r="K66" i="10"/>
  <c r="K65" i="10"/>
  <c r="K64" i="10"/>
  <c r="K63" i="10"/>
  <c r="K61" i="10"/>
  <c r="L61" i="10" s="1"/>
  <c r="K59" i="10"/>
  <c r="K57" i="10"/>
  <c r="K55" i="10"/>
  <c r="K53" i="10"/>
  <c r="K52" i="10"/>
  <c r="K51" i="10"/>
  <c r="K50" i="10"/>
  <c r="K49" i="10"/>
  <c r="K48" i="10"/>
  <c r="K47" i="10"/>
  <c r="K46" i="10"/>
  <c r="K45" i="10"/>
  <c r="K43" i="10"/>
  <c r="K42" i="10"/>
  <c r="K41" i="10"/>
  <c r="K40" i="10"/>
  <c r="K39" i="10"/>
  <c r="K38" i="10"/>
  <c r="AM102" i="10"/>
  <c r="AM101" i="10"/>
  <c r="AM100" i="10"/>
  <c r="AM93" i="10"/>
  <c r="AM92" i="10"/>
  <c r="AM91" i="10"/>
  <c r="AM87" i="10"/>
  <c r="AM85" i="10"/>
  <c r="AM84" i="10"/>
  <c r="AM81" i="10"/>
  <c r="AM76" i="10"/>
  <c r="AM75" i="10"/>
  <c r="AM72" i="10"/>
  <c r="AM68" i="10"/>
  <c r="AM67" i="10"/>
  <c r="AM66" i="10"/>
  <c r="AM65" i="10"/>
  <c r="AM64" i="10"/>
  <c r="AM63" i="10"/>
  <c r="AM61" i="10"/>
  <c r="AN61" i="10" s="1"/>
  <c r="AM59" i="10"/>
  <c r="AM57" i="10"/>
  <c r="AM55" i="10"/>
  <c r="AM53" i="10"/>
  <c r="AM52" i="10"/>
  <c r="AM51" i="10"/>
  <c r="AM50" i="10"/>
  <c r="AM49" i="10"/>
  <c r="AM48" i="10"/>
  <c r="AM47" i="10"/>
  <c r="AM46" i="10"/>
  <c r="AM45" i="10"/>
  <c r="AM43" i="10"/>
  <c r="AM42" i="10"/>
  <c r="AM41" i="10"/>
  <c r="AM40" i="10"/>
  <c r="AM39" i="10"/>
  <c r="AM38" i="10"/>
  <c r="BO103" i="10"/>
  <c r="BO102" i="10"/>
  <c r="BO101" i="10"/>
  <c r="BO100" i="10"/>
  <c r="BO93" i="10"/>
  <c r="BO92" i="10"/>
  <c r="BO91" i="10"/>
  <c r="BO90" i="10"/>
  <c r="BO88" i="10"/>
  <c r="BO84" i="10"/>
  <c r="BO79" i="10"/>
  <c r="BO78" i="10"/>
  <c r="BO77" i="10"/>
  <c r="BO76" i="10"/>
  <c r="BO75" i="10"/>
  <c r="BO70" i="10"/>
  <c r="BO67" i="10"/>
  <c r="BO66" i="10"/>
  <c r="BO65" i="10"/>
  <c r="BO64" i="10"/>
  <c r="BO63" i="10"/>
  <c r="BO61" i="10"/>
  <c r="BP61" i="10" s="1"/>
  <c r="BO59" i="10"/>
  <c r="BO57" i="10"/>
  <c r="BO55" i="10"/>
  <c r="BO53" i="10"/>
  <c r="BO52" i="10"/>
  <c r="BO51" i="10"/>
  <c r="BO50" i="10"/>
  <c r="BO49" i="10"/>
  <c r="BO48" i="10"/>
  <c r="BO47" i="10"/>
  <c r="BO46" i="10"/>
  <c r="BO45" i="10"/>
  <c r="BO43" i="10"/>
  <c r="BO42" i="10"/>
  <c r="BO41" i="10"/>
  <c r="BO40" i="10"/>
  <c r="BO39" i="10"/>
  <c r="BO38" i="10"/>
  <c r="BO37" i="10"/>
  <c r="CQ103" i="10"/>
  <c r="CQ102" i="10"/>
  <c r="CQ101" i="10"/>
  <c r="CQ100" i="10"/>
  <c r="CQ93" i="10"/>
  <c r="CQ91" i="10"/>
  <c r="CQ90" i="10"/>
  <c r="CQ87" i="10"/>
  <c r="CQ85" i="10"/>
  <c r="CQ84" i="10"/>
  <c r="CQ80" i="10"/>
  <c r="CQ79" i="10"/>
  <c r="CQ78" i="10"/>
  <c r="CQ73" i="10"/>
  <c r="CQ72" i="10"/>
  <c r="CQ71" i="10"/>
  <c r="CQ70" i="10"/>
  <c r="CQ69" i="10"/>
  <c r="CQ66" i="10"/>
  <c r="CQ65" i="10"/>
  <c r="CQ64" i="10"/>
  <c r="CQ63" i="10"/>
  <c r="CQ61" i="10"/>
  <c r="CR61" i="10" s="1"/>
  <c r="CQ59" i="10"/>
  <c r="CQ57" i="10"/>
  <c r="CQ55" i="10"/>
  <c r="CQ53" i="10"/>
  <c r="CQ52" i="10"/>
  <c r="CQ51" i="10"/>
  <c r="CQ50" i="10"/>
  <c r="CQ49" i="10"/>
  <c r="CQ48" i="10"/>
  <c r="CQ47" i="10"/>
  <c r="CQ46" i="10"/>
  <c r="CQ45" i="10"/>
  <c r="CQ43" i="10"/>
  <c r="CQ42" i="10"/>
  <c r="CQ41" i="10"/>
  <c r="CQ40" i="10"/>
  <c r="CQ39" i="10"/>
  <c r="CQ38" i="10"/>
  <c r="CQ37" i="10"/>
  <c r="DS103" i="10"/>
  <c r="DS102" i="10"/>
  <c r="DS101" i="10"/>
  <c r="DS100" i="10"/>
  <c r="DS93" i="10"/>
  <c r="DS92" i="10"/>
  <c r="DS91" i="10"/>
  <c r="DS90" i="10"/>
  <c r="DS88" i="10"/>
  <c r="DS85" i="10"/>
  <c r="DS84" i="10"/>
  <c r="DS81" i="10"/>
  <c r="DS79" i="10"/>
  <c r="DS73" i="10"/>
  <c r="DS72" i="10"/>
  <c r="DS66" i="10"/>
  <c r="DS65" i="10"/>
  <c r="DS64" i="10"/>
  <c r="DS63" i="10"/>
  <c r="DS61" i="10"/>
  <c r="DT61" i="10" s="1"/>
  <c r="DS59" i="10"/>
  <c r="DS57" i="10"/>
  <c r="DS55" i="10"/>
  <c r="DS53" i="10"/>
  <c r="DS52" i="10"/>
  <c r="DS51" i="10"/>
  <c r="DS50" i="10"/>
  <c r="DS49" i="10"/>
  <c r="DS48" i="10"/>
  <c r="DS47" i="10"/>
  <c r="DS46" i="10"/>
  <c r="DS45" i="10"/>
  <c r="DS43" i="10"/>
  <c r="DS42" i="10"/>
  <c r="DS41" i="10"/>
  <c r="DS40" i="10"/>
  <c r="DS39" i="10"/>
  <c r="DS38" i="10"/>
  <c r="DS37" i="10"/>
  <c r="CC4" i="10"/>
  <c r="CQ4" i="10"/>
  <c r="DE4" i="10"/>
  <c r="DS4" i="10"/>
  <c r="EG4" i="10"/>
  <c r="K14" i="10"/>
  <c r="Y14" i="10"/>
  <c r="AM14" i="10"/>
  <c r="BO14" i="10"/>
  <c r="CC14" i="10"/>
  <c r="CQ14" i="10"/>
  <c r="DE14" i="10"/>
  <c r="DS14" i="10"/>
  <c r="EG14" i="10"/>
  <c r="Y17" i="10"/>
  <c r="CC17" i="10"/>
  <c r="DE17" i="10"/>
  <c r="Y18" i="10"/>
  <c r="BA18" i="10"/>
  <c r="CC18" i="10"/>
  <c r="DE18" i="10"/>
  <c r="EG18" i="10"/>
  <c r="Q19" i="10"/>
  <c r="U19" i="10" s="1"/>
  <c r="W19" i="10" s="1"/>
  <c r="Y19" i="10"/>
  <c r="AS19" i="10"/>
  <c r="AW19" i="10" s="1"/>
  <c r="AY19" i="10" s="1"/>
  <c r="BU19" i="10"/>
  <c r="BY19" i="10" s="1"/>
  <c r="CA19" i="10" s="1"/>
  <c r="CC19" i="10"/>
  <c r="CW19" i="10"/>
  <c r="DA19" i="10" s="1"/>
  <c r="DC19" i="10" s="1"/>
  <c r="DE19" i="10"/>
  <c r="DY19" i="10"/>
  <c r="EC19" i="10" s="1"/>
  <c r="EE19" i="10" s="1"/>
  <c r="EG19" i="10"/>
  <c r="Y20" i="10"/>
  <c r="CC20" i="10"/>
  <c r="DE20" i="10"/>
  <c r="EG20" i="10"/>
  <c r="Y24" i="10"/>
  <c r="CC24" i="10"/>
  <c r="BK26" i="10"/>
  <c r="BL5" i="10" s="1"/>
  <c r="BK4" i="10" s="1"/>
  <c r="CM26" i="10"/>
  <c r="CN5" i="10" s="1"/>
  <c r="CM4" i="10" s="1"/>
  <c r="DO26" i="10"/>
  <c r="DP5" i="10" s="1"/>
  <c r="DO4" i="10" s="1"/>
  <c r="DS33" i="10"/>
  <c r="EG33" i="10"/>
  <c r="AM34" i="10"/>
  <c r="CQ34" i="10"/>
  <c r="DE34" i="10"/>
  <c r="K35" i="10"/>
  <c r="Y35" i="10"/>
  <c r="BO35" i="10"/>
  <c r="CC35" i="10"/>
  <c r="DS35" i="10"/>
  <c r="AM37" i="10"/>
  <c r="CC37" i="10"/>
  <c r="DE37" i="10"/>
  <c r="EG37" i="10"/>
  <c r="Y38" i="10"/>
  <c r="BA38" i="10"/>
  <c r="CC38" i="10"/>
  <c r="DE38" i="10"/>
  <c r="EG38" i="10"/>
  <c r="Y39" i="10"/>
  <c r="CC39" i="10"/>
  <c r="DE39" i="10"/>
  <c r="EG39" i="10"/>
  <c r="Y40" i="10"/>
  <c r="CC40" i="10"/>
  <c r="DE40" i="10"/>
  <c r="Y41" i="10"/>
  <c r="CC41" i="10"/>
  <c r="DE41" i="10"/>
  <c r="EG41" i="10"/>
  <c r="Y42" i="10"/>
  <c r="CC42" i="10"/>
  <c r="DE42" i="10"/>
  <c r="Y43" i="10"/>
  <c r="BA43" i="10"/>
  <c r="DE43" i="10"/>
  <c r="EG43" i="10"/>
  <c r="CC46" i="10"/>
  <c r="Y47" i="10"/>
  <c r="EG47" i="10"/>
  <c r="EG49" i="10"/>
  <c r="BA50" i="10"/>
  <c r="CC50" i="10"/>
  <c r="Y52" i="10"/>
  <c r="DE52" i="10"/>
  <c r="EG52" i="10"/>
  <c r="Y56" i="10"/>
  <c r="BA56" i="10"/>
  <c r="DE56" i="10"/>
  <c r="EG56" i="10"/>
  <c r="CC60" i="10"/>
  <c r="DE60" i="10"/>
  <c r="Y63" i="10"/>
  <c r="CC63" i="10"/>
  <c r="EG63" i="10"/>
  <c r="EG64" i="10"/>
  <c r="BA67" i="10"/>
  <c r="DE67" i="10"/>
  <c r="Y68" i="10"/>
  <c r="CC68" i="10"/>
  <c r="EG68" i="10"/>
  <c r="BA69" i="10"/>
  <c r="DE69" i="10"/>
  <c r="Y61" i="10"/>
  <c r="Z61" i="10" s="1"/>
  <c r="Y59" i="10"/>
  <c r="Y55" i="10"/>
  <c r="Y53" i="10"/>
  <c r="Y51" i="10"/>
  <c r="Y48" i="10"/>
  <c r="BA100" i="10"/>
  <c r="BA55" i="10"/>
  <c r="BA53" i="10"/>
  <c r="CC100" i="10"/>
  <c r="CC59" i="10"/>
  <c r="CC55" i="10"/>
  <c r="CC53" i="10"/>
  <c r="CC51" i="10"/>
  <c r="DE100" i="10"/>
  <c r="DE59" i="10"/>
  <c r="DE55" i="10"/>
  <c r="DE53" i="10"/>
  <c r="DE48" i="10"/>
  <c r="DE45" i="10"/>
  <c r="EG100" i="10"/>
  <c r="EG59" i="10"/>
  <c r="EG55" i="10"/>
  <c r="EG53" i="10"/>
  <c r="EG48" i="10"/>
  <c r="EG45" i="10"/>
  <c r="U17" i="10"/>
  <c r="W17" i="10" s="1"/>
  <c r="AW17" i="10"/>
  <c r="AY17" i="10" s="1"/>
  <c r="BY17" i="10"/>
  <c r="CA17" i="10" s="1"/>
  <c r="DA17" i="10"/>
  <c r="DC17" i="10" s="1"/>
  <c r="EC17" i="10"/>
  <c r="EE17" i="10" s="1"/>
  <c r="C19" i="10"/>
  <c r="G19" i="10" s="1"/>
  <c r="I19" i="10" s="1"/>
  <c r="AE19" i="10"/>
  <c r="AI19" i="10" s="1"/>
  <c r="AK19" i="10" s="1"/>
  <c r="BG19" i="10"/>
  <c r="BK19" i="10" s="1"/>
  <c r="BM19" i="10" s="1"/>
  <c r="CI19" i="10"/>
  <c r="CM19" i="10" s="1"/>
  <c r="CO19" i="10" s="1"/>
  <c r="DK19" i="10"/>
  <c r="DO19" i="10" s="1"/>
  <c r="DQ19" i="10" s="1"/>
  <c r="DE33" i="10"/>
  <c r="K34" i="10"/>
  <c r="Y34" i="10"/>
  <c r="BO34" i="10"/>
  <c r="CC34" i="10"/>
  <c r="DS34" i="10"/>
  <c r="AM35" i="10"/>
  <c r="BA35" i="10"/>
  <c r="CQ35" i="10"/>
  <c r="DE35" i="10"/>
  <c r="K37" i="10"/>
  <c r="Y37" i="10"/>
  <c r="K54" i="10"/>
  <c r="AM54" i="10"/>
  <c r="BO54" i="10"/>
  <c r="CQ54" i="10"/>
  <c r="DS54" i="10"/>
  <c r="K56" i="10"/>
  <c r="AM56" i="10"/>
  <c r="BO56" i="10"/>
  <c r="CQ56" i="10"/>
  <c r="DS56" i="10"/>
  <c r="Y57" i="10"/>
  <c r="BA57" i="10"/>
  <c r="CC57" i="10"/>
  <c r="DE57" i="10"/>
  <c r="EG57" i="10"/>
  <c r="K58" i="10"/>
  <c r="AM58" i="10"/>
  <c r="BO58" i="10"/>
  <c r="CQ58" i="10"/>
  <c r="DS58" i="10"/>
  <c r="K60" i="10"/>
  <c r="AM60" i="10"/>
  <c r="BO60" i="10"/>
  <c r="CQ60" i="10"/>
  <c r="DS60" i="10"/>
  <c r="DE63" i="10"/>
  <c r="BA64" i="10"/>
  <c r="DE64" i="10"/>
  <c r="Y65" i="10"/>
  <c r="CC65" i="10"/>
  <c r="Y67" i="10"/>
  <c r="CC67" i="10"/>
  <c r="EG67" i="10"/>
  <c r="BA68" i="10"/>
  <c r="DE68" i="10"/>
  <c r="Y69" i="10"/>
  <c r="CC69" i="10"/>
  <c r="Y70" i="10"/>
  <c r="BA70" i="10"/>
  <c r="CC70" i="10"/>
  <c r="DE70" i="10"/>
  <c r="EG70" i="10"/>
  <c r="Y71" i="10"/>
  <c r="BA71" i="10"/>
  <c r="CC71" i="10"/>
  <c r="DE71" i="10"/>
  <c r="EG71" i="10"/>
  <c r="Y72" i="10"/>
  <c r="CC72" i="10"/>
  <c r="EG72" i="10"/>
  <c r="BA73" i="10"/>
  <c r="DE73" i="10"/>
  <c r="Y74" i="10"/>
  <c r="CC74" i="10"/>
  <c r="EG74" i="10"/>
  <c r="DE75" i="10"/>
  <c r="Y76" i="10"/>
  <c r="CC76" i="10"/>
  <c r="EG76" i="10"/>
  <c r="DE77" i="10"/>
  <c r="Y78" i="10"/>
  <c r="CC78" i="10"/>
  <c r="EG78" i="10"/>
  <c r="DE79" i="10"/>
  <c r="Y80" i="10"/>
  <c r="CC80" i="10"/>
  <c r="DE81" i="10"/>
  <c r="Y82" i="10"/>
  <c r="CC82" i="10"/>
  <c r="BA84" i="10"/>
  <c r="Y85" i="10"/>
  <c r="EG85" i="10"/>
  <c r="AM86" i="10"/>
  <c r="CQ86" i="10"/>
  <c r="DE86" i="10"/>
  <c r="Y87" i="10"/>
  <c r="BA88" i="10"/>
  <c r="DE88" i="10"/>
  <c r="K89" i="10"/>
  <c r="Y89" i="10"/>
  <c r="BO89" i="10"/>
  <c r="DS89" i="10"/>
  <c r="EG89" i="10"/>
  <c r="DE90" i="10"/>
  <c r="CC91" i="10"/>
  <c r="BA92" i="10"/>
  <c r="DE92" i="10"/>
  <c r="Y93" i="10"/>
  <c r="EG93" i="10"/>
  <c r="K95" i="10"/>
  <c r="AM95" i="10"/>
  <c r="BO95" i="10"/>
  <c r="CC95" i="10"/>
  <c r="CQ95" i="10"/>
  <c r="DE95" i="10"/>
  <c r="DS95" i="10"/>
  <c r="EG95" i="10"/>
  <c r="K96" i="10"/>
  <c r="Y96" i="10"/>
  <c r="AM96" i="10"/>
  <c r="BA96" i="10"/>
  <c r="BO96" i="10"/>
  <c r="CC96" i="10"/>
  <c r="CQ96" i="10"/>
  <c r="DE96" i="10"/>
  <c r="DS96" i="10"/>
  <c r="EG96" i="10"/>
  <c r="K97" i="10"/>
  <c r="Y97" i="10"/>
  <c r="AM97" i="10"/>
  <c r="BO97" i="10"/>
  <c r="CC97" i="10"/>
  <c r="CQ97" i="10"/>
  <c r="DE97" i="10"/>
  <c r="DS97" i="10"/>
  <c r="EG97" i="10"/>
  <c r="K98" i="10"/>
  <c r="Y98" i="10"/>
  <c r="AM98" i="10"/>
  <c r="BO98" i="10"/>
  <c r="CC98" i="10"/>
  <c r="CQ98" i="10"/>
  <c r="DE98" i="10"/>
  <c r="DS98" i="10"/>
  <c r="EG98" i="10"/>
  <c r="Y101" i="10"/>
  <c r="CC101" i="10"/>
  <c r="DE101" i="10"/>
  <c r="Y102" i="10"/>
  <c r="BA102" i="10"/>
  <c r="CC102" i="10"/>
  <c r="DE102" i="10"/>
  <c r="Y103" i="10"/>
  <c r="CC103" i="10"/>
  <c r="DE103" i="10"/>
  <c r="DE72" i="10"/>
  <c r="Y73" i="10"/>
  <c r="CC73" i="10"/>
  <c r="EG73" i="10"/>
  <c r="DE74" i="10"/>
  <c r="Y75" i="10"/>
  <c r="CC75" i="10"/>
  <c r="EG75" i="10"/>
  <c r="DE76" i="10"/>
  <c r="Y77" i="10"/>
  <c r="CC77" i="10"/>
  <c r="EG77" i="10"/>
  <c r="BA78" i="10"/>
  <c r="DE78" i="10"/>
  <c r="Y79" i="10"/>
  <c r="CC79" i="10"/>
  <c r="BA80" i="10"/>
  <c r="DE80" i="10"/>
  <c r="Y81" i="10"/>
  <c r="CC81" i="10"/>
  <c r="EG81" i="10"/>
  <c r="DE82" i="10"/>
  <c r="EG84" i="10"/>
  <c r="DE85" i="10"/>
  <c r="CC86" i="10"/>
  <c r="BA87" i="10"/>
  <c r="DE89" i="10"/>
  <c r="Y90" i="10"/>
  <c r="DE91" i="10"/>
  <c r="Y92" i="10"/>
  <c r="AA106" i="10"/>
  <c r="W106" i="10"/>
  <c r="BC106" i="10"/>
  <c r="AY106" i="10"/>
  <c r="CE106" i="10"/>
  <c r="CA106" i="10"/>
  <c r="DG106" i="10"/>
  <c r="DC106" i="10"/>
  <c r="EI106" i="10"/>
  <c r="EE106" i="10"/>
  <c r="G84" i="10"/>
  <c r="I84" i="10" s="1"/>
  <c r="AI84" i="10"/>
  <c r="AK84" i="10" s="1"/>
  <c r="BK84" i="10"/>
  <c r="BM84" i="10" s="1"/>
  <c r="CM84" i="10"/>
  <c r="CO84" i="10" s="1"/>
  <c r="DO84" i="10"/>
  <c r="DQ84" i="10" s="1"/>
  <c r="G87" i="10"/>
  <c r="I87" i="10" s="1"/>
  <c r="AI87" i="10"/>
  <c r="AK87" i="10" s="1"/>
  <c r="BK87" i="10"/>
  <c r="BM87" i="10" s="1"/>
  <c r="CM87" i="10"/>
  <c r="CO87" i="10" s="1"/>
  <c r="DO87" i="10"/>
  <c r="DQ87" i="10" s="1"/>
  <c r="G90" i="10"/>
  <c r="I90" i="10" s="1"/>
  <c r="AI90" i="10"/>
  <c r="AK90" i="10" s="1"/>
  <c r="BK90" i="10"/>
  <c r="BM90" i="10" s="1"/>
  <c r="CM90" i="10"/>
  <c r="CO90" i="10" s="1"/>
  <c r="DO90" i="10"/>
  <c r="DQ90" i="10" s="1"/>
  <c r="I95" i="10"/>
  <c r="W95" i="10"/>
  <c r="AK95" i="10"/>
  <c r="AY95" i="10"/>
  <c r="BM95" i="10"/>
  <c r="CA95" i="10"/>
  <c r="CO95" i="10"/>
  <c r="DC95" i="10"/>
  <c r="DQ95" i="10"/>
  <c r="EE95" i="10"/>
  <c r="I97" i="10"/>
  <c r="W97" i="10"/>
  <c r="AK97" i="10"/>
  <c r="AY97" i="10"/>
  <c r="BM97" i="10"/>
  <c r="CA97" i="10"/>
  <c r="CO97" i="10"/>
  <c r="DC97" i="10"/>
  <c r="DQ97" i="10"/>
  <c r="EE97" i="10"/>
  <c r="EG104" i="10"/>
  <c r="K106" i="10"/>
  <c r="AM106" i="10"/>
  <c r="BO106" i="10"/>
  <c r="CQ106" i="10"/>
  <c r="K107" i="10"/>
  <c r="BO107" i="10"/>
  <c r="CC107" i="10"/>
  <c r="CQ107" i="10"/>
  <c r="DS107" i="10"/>
  <c r="EG107" i="10"/>
  <c r="K108" i="10"/>
  <c r="Y108" i="10"/>
  <c r="BA108" i="10"/>
  <c r="CC108" i="10"/>
  <c r="CQ108" i="10"/>
  <c r="DS108" i="10"/>
  <c r="EG108" i="10"/>
  <c r="CC109" i="10"/>
  <c r="DE109" i="10"/>
  <c r="EG109" i="10"/>
  <c r="K110" i="10"/>
  <c r="Y110" i="10"/>
  <c r="AM110" i="10"/>
  <c r="BO110" i="10"/>
  <c r="CC110" i="10"/>
  <c r="CQ110" i="10"/>
  <c r="DE110" i="10"/>
  <c r="DS110" i="10"/>
  <c r="EG110" i="10"/>
  <c r="K111" i="10"/>
  <c r="BO111" i="10"/>
  <c r="CC111" i="10"/>
  <c r="CQ111" i="10"/>
  <c r="DS111" i="10"/>
  <c r="EG111" i="10"/>
  <c r="M106" i="10"/>
  <c r="I106" i="10"/>
  <c r="AO106" i="10"/>
  <c r="AK106" i="10"/>
  <c r="BQ106" i="10"/>
  <c r="BM106" i="10"/>
  <c r="CS106" i="10"/>
  <c r="CO106" i="10"/>
  <c r="DU106" i="10"/>
  <c r="DQ106" i="10"/>
  <c r="M84" i="10"/>
  <c r="AO84" i="10"/>
  <c r="BQ84" i="10"/>
  <c r="CS84" i="10"/>
  <c r="DU84" i="10"/>
  <c r="M87" i="10"/>
  <c r="AO87" i="10"/>
  <c r="BQ87" i="10"/>
  <c r="CS87" i="10"/>
  <c r="DU87" i="10"/>
  <c r="EG103" i="10"/>
  <c r="DE104" i="10"/>
  <c r="Y106" i="10"/>
  <c r="BA106" i="10"/>
  <c r="CC106" i="10"/>
  <c r="EG106" i="10"/>
  <c r="BA118" i="10"/>
  <c r="CC118" i="10"/>
  <c r="CQ122" i="10"/>
  <c r="DE118" i="10"/>
  <c r="EG118" i="10"/>
  <c r="I108" i="10"/>
  <c r="W108" i="10"/>
  <c r="AK108" i="10"/>
  <c r="AY108" i="10"/>
  <c r="BM108" i="10"/>
  <c r="CA108" i="10"/>
  <c r="CO108" i="10"/>
  <c r="DC108" i="10"/>
  <c r="DQ108" i="10"/>
  <c r="EE108" i="10"/>
  <c r="I110" i="10"/>
  <c r="W110" i="10"/>
  <c r="AK110" i="10"/>
  <c r="AY110" i="10"/>
  <c r="BM110" i="10"/>
  <c r="CA110" i="10"/>
  <c r="CO110" i="10"/>
  <c r="DC110" i="10"/>
  <c r="DQ110" i="10"/>
  <c r="EE110" i="10"/>
  <c r="X113" i="10"/>
  <c r="Y113" i="10" s="1"/>
  <c r="AZ113" i="10"/>
  <c r="CB113" i="10"/>
  <c r="CC113" i="10" s="1"/>
  <c r="DD113" i="10"/>
  <c r="DE113" i="10" s="1"/>
  <c r="EF113" i="10"/>
  <c r="EG113" i="10" s="1"/>
  <c r="J116" i="10"/>
  <c r="K116" i="10" s="1"/>
  <c r="X116" i="10"/>
  <c r="Y116" i="10" s="1"/>
  <c r="AL116" i="10"/>
  <c r="AM116" i="10" s="1"/>
  <c r="AZ116" i="10"/>
  <c r="BN116" i="10"/>
  <c r="BO116" i="10" s="1"/>
  <c r="CB116" i="10"/>
  <c r="CC116" i="10" s="1"/>
  <c r="CP116" i="10"/>
  <c r="CQ116" i="10" s="1"/>
  <c r="DD116" i="10"/>
  <c r="DE116" i="10" s="1"/>
  <c r="DR116" i="10"/>
  <c r="DS116" i="10" s="1"/>
  <c r="EF116" i="10"/>
  <c r="EG116" i="10" s="1"/>
  <c r="J120" i="10"/>
  <c r="K120" i="10" s="1"/>
  <c r="X120" i="10"/>
  <c r="Y120" i="10" s="1"/>
  <c r="AL120" i="10"/>
  <c r="AM120" i="10" s="1"/>
  <c r="AZ120" i="10"/>
  <c r="BN120" i="10"/>
  <c r="BO120" i="10" s="1"/>
  <c r="CB120" i="10"/>
  <c r="CC120" i="10" s="1"/>
  <c r="CP120" i="10"/>
  <c r="CQ120" i="10" s="1"/>
  <c r="DD120" i="10"/>
  <c r="DE120" i="10" s="1"/>
  <c r="DR120" i="10"/>
  <c r="DS120" i="10" s="1"/>
  <c r="EF120" i="10"/>
  <c r="EG120" i="10" s="1"/>
  <c r="R122" i="10"/>
  <c r="X122" i="10"/>
  <c r="Y122" i="10" s="1"/>
  <c r="AT122" i="10"/>
  <c r="AZ122" i="10"/>
  <c r="BV122" i="10"/>
  <c r="CB122" i="10"/>
  <c r="CC122" i="10" s="1"/>
  <c r="CX122" i="10"/>
  <c r="DD122" i="10"/>
  <c r="DE122" i="10" s="1"/>
  <c r="DZ122" i="10"/>
  <c r="EF122" i="10"/>
  <c r="EG122" i="10" s="1"/>
  <c r="J113" i="10"/>
  <c r="K113" i="10" s="1"/>
  <c r="AL113" i="10"/>
  <c r="AM113" i="10" s="1"/>
  <c r="BN113" i="10"/>
  <c r="BO113" i="10" s="1"/>
  <c r="CP113" i="10"/>
  <c r="CQ113" i="10" s="1"/>
  <c r="DR113" i="10"/>
  <c r="DS113" i="10" s="1"/>
  <c r="E115" i="10"/>
  <c r="I113" i="10" s="1"/>
  <c r="S115" i="10"/>
  <c r="W113" i="10" s="1"/>
  <c r="AG115" i="10"/>
  <c r="AK113" i="10" s="1"/>
  <c r="AU115" i="10"/>
  <c r="AY113" i="10" s="1"/>
  <c r="BI115" i="10"/>
  <c r="BM113" i="10" s="1"/>
  <c r="BW115" i="10"/>
  <c r="CA113" i="10" s="1"/>
  <c r="CK115" i="10"/>
  <c r="CO113" i="10" s="1"/>
  <c r="CY115" i="10"/>
  <c r="DC113" i="10" s="1"/>
  <c r="DM115" i="10"/>
  <c r="DQ113" i="10" s="1"/>
  <c r="EA115" i="10"/>
  <c r="EE113" i="10" s="1"/>
  <c r="E118" i="10"/>
  <c r="I118" i="10" s="1"/>
  <c r="J118" i="10"/>
  <c r="K118" i="10" s="1"/>
  <c r="S118" i="10"/>
  <c r="W118" i="10" s="1"/>
  <c r="AG118" i="10"/>
  <c r="AK118" i="10" s="1"/>
  <c r="AL118" i="10"/>
  <c r="AM118" i="10" s="1"/>
  <c r="AU118" i="10"/>
  <c r="AY118" i="10" s="1"/>
  <c r="BI118" i="10"/>
  <c r="BM118" i="10" s="1"/>
  <c r="BN118" i="10"/>
  <c r="BO118" i="10" s="1"/>
  <c r="BW118" i="10"/>
  <c r="CA118" i="10" s="1"/>
  <c r="CK118" i="10"/>
  <c r="CO118" i="10" s="1"/>
  <c r="CP118" i="10"/>
  <c r="CQ118" i="10" s="1"/>
  <c r="CY118" i="10"/>
  <c r="DC118" i="10" s="1"/>
  <c r="DM118" i="10"/>
  <c r="DQ118" i="10" s="1"/>
  <c r="DR118" i="10"/>
  <c r="DS118" i="10" s="1"/>
  <c r="EA118" i="10"/>
  <c r="EE118" i="10" s="1"/>
  <c r="D122" i="10"/>
  <c r="AF122" i="10"/>
  <c r="BH122" i="10"/>
  <c r="CJ122" i="10"/>
  <c r="DL122" i="10"/>
  <c r="BY26" i="9"/>
  <c r="BZ5" i="9" s="1"/>
  <c r="BY4" i="9" s="1"/>
  <c r="CA24" i="9"/>
  <c r="EC26" i="9"/>
  <c r="ED5" i="9" s="1"/>
  <c r="EC4" i="9" s="1"/>
  <c r="EE24" i="9"/>
  <c r="U26" i="9"/>
  <c r="V5" i="9" s="1"/>
  <c r="U4" i="9" s="1"/>
  <c r="W24" i="9"/>
  <c r="K103" i="9"/>
  <c r="K102" i="9"/>
  <c r="K101" i="9"/>
  <c r="K93" i="9"/>
  <c r="K92" i="9"/>
  <c r="K91" i="9"/>
  <c r="K90" i="9"/>
  <c r="K88" i="9"/>
  <c r="K87" i="9"/>
  <c r="K85" i="9"/>
  <c r="K84" i="9"/>
  <c r="K82" i="9"/>
  <c r="K81" i="9"/>
  <c r="K80" i="9"/>
  <c r="K79" i="9"/>
  <c r="K78" i="9"/>
  <c r="K76" i="9"/>
  <c r="K75" i="9"/>
  <c r="K74" i="9"/>
  <c r="K73" i="9"/>
  <c r="K104" i="9"/>
  <c r="K72" i="9"/>
  <c r="K71" i="9"/>
  <c r="K70" i="9"/>
  <c r="K69" i="9"/>
  <c r="K68" i="9"/>
  <c r="K67" i="9"/>
  <c r="K66" i="9"/>
  <c r="K65" i="9"/>
  <c r="K64" i="9"/>
  <c r="K63" i="9"/>
  <c r="K61" i="9"/>
  <c r="L61" i="9" s="1"/>
  <c r="K59" i="9"/>
  <c r="K57" i="9"/>
  <c r="K55" i="9"/>
  <c r="K53" i="9"/>
  <c r="K52" i="9"/>
  <c r="K51" i="9"/>
  <c r="K50" i="9"/>
  <c r="K49" i="9"/>
  <c r="K48" i="9"/>
  <c r="K47" i="9"/>
  <c r="K46" i="9"/>
  <c r="K45" i="9"/>
  <c r="K43" i="9"/>
  <c r="K42" i="9"/>
  <c r="K41" i="9"/>
  <c r="K40" i="9"/>
  <c r="K39" i="9"/>
  <c r="K38" i="9"/>
  <c r="AM104" i="9"/>
  <c r="AM103" i="9"/>
  <c r="AM102" i="9"/>
  <c r="AM101" i="9"/>
  <c r="AM100" i="9"/>
  <c r="AM93" i="9"/>
  <c r="AM92" i="9"/>
  <c r="AM88" i="9"/>
  <c r="AM87" i="9"/>
  <c r="AM85" i="9"/>
  <c r="AM84" i="9"/>
  <c r="AM82" i="9"/>
  <c r="AM81" i="9"/>
  <c r="AM80" i="9"/>
  <c r="AM79" i="9"/>
  <c r="AM78" i="9"/>
  <c r="AM77" i="9"/>
  <c r="AM76" i="9"/>
  <c r="AM75" i="9"/>
  <c r="AM74" i="9"/>
  <c r="AM72" i="9"/>
  <c r="AM71" i="9"/>
  <c r="AM70" i="9"/>
  <c r="AM69" i="9"/>
  <c r="AM68" i="9"/>
  <c r="AM67" i="9"/>
  <c r="AM66" i="9"/>
  <c r="AM65" i="9"/>
  <c r="AM64" i="9"/>
  <c r="AM63" i="9"/>
  <c r="AM61" i="9"/>
  <c r="AN61" i="9" s="1"/>
  <c r="AM57" i="9"/>
  <c r="AM55" i="9"/>
  <c r="AM53" i="9"/>
  <c r="AM51" i="9"/>
  <c r="AM50" i="9"/>
  <c r="AM49" i="9"/>
  <c r="AN51" i="9" s="1"/>
  <c r="AM48" i="9"/>
  <c r="AM47" i="9"/>
  <c r="AN48" i="9" s="1"/>
  <c r="AM46" i="9"/>
  <c r="AM45" i="9"/>
  <c r="AM42" i="9"/>
  <c r="AM41" i="9"/>
  <c r="AM40" i="9"/>
  <c r="AM39" i="9"/>
  <c r="AM38" i="9"/>
  <c r="BO103" i="9"/>
  <c r="BO102" i="9"/>
  <c r="BO101" i="9"/>
  <c r="BO92" i="9"/>
  <c r="BO91" i="9"/>
  <c r="BO90" i="9"/>
  <c r="BO88" i="9"/>
  <c r="BO87" i="9"/>
  <c r="BO85" i="9"/>
  <c r="BO84" i="9"/>
  <c r="BO81" i="9"/>
  <c r="BO80" i="9"/>
  <c r="BO79" i="9"/>
  <c r="BO78" i="9"/>
  <c r="BO77" i="9"/>
  <c r="BO76" i="9"/>
  <c r="BO75" i="9"/>
  <c r="BO74" i="9"/>
  <c r="BO73" i="9"/>
  <c r="BO72" i="9"/>
  <c r="BO104" i="9"/>
  <c r="BO71" i="9"/>
  <c r="BO70" i="9"/>
  <c r="BO69" i="9"/>
  <c r="BO68" i="9"/>
  <c r="BO67" i="9"/>
  <c r="BO66" i="9"/>
  <c r="BO64" i="9"/>
  <c r="BO63" i="9"/>
  <c r="BO61" i="9"/>
  <c r="BP61" i="9" s="1"/>
  <c r="BO59" i="9"/>
  <c r="BO57" i="9"/>
  <c r="BO55" i="9"/>
  <c r="BO53" i="9"/>
  <c r="BO52" i="9"/>
  <c r="BO51" i="9"/>
  <c r="BO50" i="9"/>
  <c r="BO49" i="9"/>
  <c r="BO48" i="9"/>
  <c r="BO47" i="9"/>
  <c r="BO46" i="9"/>
  <c r="BO45" i="9"/>
  <c r="BO43" i="9"/>
  <c r="BO42" i="9"/>
  <c r="BO41" i="9"/>
  <c r="BO40" i="9"/>
  <c r="BO39" i="9"/>
  <c r="BO38" i="9"/>
  <c r="BO37" i="9"/>
  <c r="CQ103" i="9"/>
  <c r="CQ102" i="9"/>
  <c r="CQ101" i="9"/>
  <c r="CQ100" i="9"/>
  <c r="CQ93" i="9"/>
  <c r="CQ91" i="9"/>
  <c r="CQ90" i="9"/>
  <c r="CQ88" i="9"/>
  <c r="CQ85" i="9"/>
  <c r="CQ84" i="9"/>
  <c r="CQ82" i="9"/>
  <c r="CQ80" i="9"/>
  <c r="CQ79" i="9"/>
  <c r="CQ78" i="9"/>
  <c r="CQ77" i="9"/>
  <c r="CQ76" i="9"/>
  <c r="CQ75" i="9"/>
  <c r="CQ74" i="9"/>
  <c r="CQ72" i="9"/>
  <c r="CQ71" i="9"/>
  <c r="CQ70" i="9"/>
  <c r="CQ69" i="9"/>
  <c r="CQ68" i="9"/>
  <c r="CQ67" i="9"/>
  <c r="CQ66" i="9"/>
  <c r="CQ64" i="9"/>
  <c r="CQ63" i="9"/>
  <c r="CQ61" i="9"/>
  <c r="CR61" i="9" s="1"/>
  <c r="CQ59" i="9"/>
  <c r="CQ57" i="9"/>
  <c r="CQ55" i="9"/>
  <c r="CQ53" i="9"/>
  <c r="CQ52" i="9"/>
  <c r="CQ51" i="9"/>
  <c r="CQ49" i="9"/>
  <c r="CQ48" i="9"/>
  <c r="CQ47" i="9"/>
  <c r="CQ46" i="9"/>
  <c r="CQ45" i="9"/>
  <c r="CQ43" i="9"/>
  <c r="CQ42" i="9"/>
  <c r="CQ40" i="9"/>
  <c r="CQ39" i="9"/>
  <c r="CQ38" i="9"/>
  <c r="CQ37" i="9"/>
  <c r="DS103" i="9"/>
  <c r="DS101" i="9"/>
  <c r="DS100" i="9"/>
  <c r="DS93" i="9"/>
  <c r="DS92" i="9"/>
  <c r="DS91" i="9"/>
  <c r="DS90" i="9"/>
  <c r="DS88" i="9"/>
  <c r="DS85" i="9"/>
  <c r="DS84" i="9"/>
  <c r="DS82" i="9"/>
  <c r="DS81" i="9"/>
  <c r="DS80" i="9"/>
  <c r="DS79" i="9"/>
  <c r="DS78" i="9"/>
  <c r="DS77" i="9"/>
  <c r="DS76" i="9"/>
  <c r="DS75" i="9"/>
  <c r="DS74" i="9"/>
  <c r="DS73" i="9"/>
  <c r="DS72" i="9"/>
  <c r="DS104" i="9"/>
  <c r="DS71" i="9"/>
  <c r="DS70" i="9"/>
  <c r="DS69" i="9"/>
  <c r="DS68" i="9"/>
  <c r="DS67" i="9"/>
  <c r="DS66" i="9"/>
  <c r="DS65" i="9"/>
  <c r="DS64" i="9"/>
  <c r="DS63" i="9"/>
  <c r="DS61" i="9"/>
  <c r="DT61" i="9" s="1"/>
  <c r="DS59" i="9"/>
  <c r="DS57" i="9"/>
  <c r="DS55" i="9"/>
  <c r="DS53" i="9"/>
  <c r="DS52" i="9"/>
  <c r="DS51" i="9"/>
  <c r="DT54" i="9" s="1"/>
  <c r="DS50" i="9"/>
  <c r="DS49" i="9"/>
  <c r="DS48" i="9"/>
  <c r="DS47" i="9"/>
  <c r="DT48" i="9" s="1"/>
  <c r="DS46" i="9"/>
  <c r="DS45" i="9"/>
  <c r="DS43" i="9"/>
  <c r="DS42" i="9"/>
  <c r="DS41" i="9"/>
  <c r="DS40" i="9"/>
  <c r="DS39" i="9"/>
  <c r="DS38" i="9"/>
  <c r="DS37" i="9"/>
  <c r="DE4" i="9"/>
  <c r="DS4" i="9"/>
  <c r="EG4" i="9"/>
  <c r="K14" i="9"/>
  <c r="Y14" i="9"/>
  <c r="AM14" i="9"/>
  <c r="BA14" i="9"/>
  <c r="BO14" i="9"/>
  <c r="CC14" i="9"/>
  <c r="CQ14" i="9"/>
  <c r="DE14" i="9"/>
  <c r="DS14" i="9"/>
  <c r="EG14" i="9"/>
  <c r="Y17" i="9"/>
  <c r="BA17" i="9"/>
  <c r="CC17" i="9"/>
  <c r="DE17" i="9"/>
  <c r="EG17" i="9"/>
  <c r="Y18" i="9"/>
  <c r="BA18" i="9"/>
  <c r="CC18" i="9"/>
  <c r="DE18" i="9"/>
  <c r="EG18" i="9"/>
  <c r="Q19" i="9"/>
  <c r="U19" i="9" s="1"/>
  <c r="W19" i="9" s="1"/>
  <c r="Y19" i="9"/>
  <c r="AS19" i="9"/>
  <c r="AW19" i="9" s="1"/>
  <c r="AY19" i="9" s="1"/>
  <c r="BA19" i="9"/>
  <c r="BU19" i="9"/>
  <c r="BY19" i="9" s="1"/>
  <c r="CA19" i="9" s="1"/>
  <c r="CC19" i="9"/>
  <c r="CW19" i="9"/>
  <c r="DA19" i="9" s="1"/>
  <c r="DC19" i="9" s="1"/>
  <c r="DE19" i="9"/>
  <c r="DY19" i="9"/>
  <c r="EC19" i="9" s="1"/>
  <c r="EE19" i="9" s="1"/>
  <c r="EG19" i="9"/>
  <c r="Y20" i="9"/>
  <c r="BA20" i="9"/>
  <c r="CC20" i="9"/>
  <c r="DE20" i="9"/>
  <c r="EG20" i="9"/>
  <c r="Y24" i="9"/>
  <c r="BA24" i="9"/>
  <c r="CC24" i="9"/>
  <c r="DE24" i="9"/>
  <c r="EG24" i="9"/>
  <c r="G26" i="9"/>
  <c r="H5" i="9" s="1"/>
  <c r="G4" i="9" s="1"/>
  <c r="AI26" i="9"/>
  <c r="AJ5" i="9" s="1"/>
  <c r="AI4" i="9" s="1"/>
  <c r="BK26" i="9"/>
  <c r="BL5" i="9" s="1"/>
  <c r="BK4" i="9" s="1"/>
  <c r="CM26" i="9"/>
  <c r="CN5" i="9" s="1"/>
  <c r="CM4" i="9" s="1"/>
  <c r="BA34" i="9"/>
  <c r="CQ34" i="9"/>
  <c r="DE34" i="9"/>
  <c r="K35" i="9"/>
  <c r="Y35" i="9"/>
  <c r="BO35" i="9"/>
  <c r="CC35" i="9"/>
  <c r="DS35" i="9"/>
  <c r="EG35" i="9"/>
  <c r="AM37" i="9"/>
  <c r="BA37" i="9"/>
  <c r="CC37" i="9"/>
  <c r="DE37" i="9"/>
  <c r="EG37" i="9"/>
  <c r="Y38" i="9"/>
  <c r="BA38" i="9"/>
  <c r="CC38" i="9"/>
  <c r="DE38" i="9"/>
  <c r="EG38" i="9"/>
  <c r="Y39" i="9"/>
  <c r="BA39" i="9"/>
  <c r="CC39" i="9"/>
  <c r="DE39" i="9"/>
  <c r="EG39" i="9"/>
  <c r="Y40" i="9"/>
  <c r="BA40" i="9"/>
  <c r="CC40" i="9"/>
  <c r="DE40" i="9"/>
  <c r="EG40" i="9"/>
  <c r="Y41" i="9"/>
  <c r="BA41" i="9"/>
  <c r="CC41" i="9"/>
  <c r="DE41" i="9"/>
  <c r="EG41" i="9"/>
  <c r="Y42" i="9"/>
  <c r="BA42" i="9"/>
  <c r="CC42" i="9"/>
  <c r="DE42" i="9"/>
  <c r="EG42" i="9"/>
  <c r="Y43" i="9"/>
  <c r="BA43" i="9"/>
  <c r="CC43" i="9"/>
  <c r="DE43" i="9"/>
  <c r="EG43" i="9"/>
  <c r="Y46" i="9"/>
  <c r="BA46" i="9"/>
  <c r="CC46" i="9"/>
  <c r="DE46" i="9"/>
  <c r="EG46" i="9"/>
  <c r="Y47" i="9"/>
  <c r="BA47" i="9"/>
  <c r="CC47" i="9"/>
  <c r="DE47" i="9"/>
  <c r="EG47" i="9"/>
  <c r="Y49" i="9"/>
  <c r="BA49" i="9"/>
  <c r="CC49" i="9"/>
  <c r="DE49" i="9"/>
  <c r="EG49" i="9"/>
  <c r="Y50" i="9"/>
  <c r="BA50" i="9"/>
  <c r="CC50" i="9"/>
  <c r="DE50" i="9"/>
  <c r="EG50" i="9"/>
  <c r="Y52" i="9"/>
  <c r="BA52" i="9"/>
  <c r="CC52" i="9"/>
  <c r="DE52" i="9"/>
  <c r="EG52" i="9"/>
  <c r="Y56" i="9"/>
  <c r="BA56" i="9"/>
  <c r="CC56" i="9"/>
  <c r="DE56" i="9"/>
  <c r="EG56" i="9"/>
  <c r="Y58" i="9"/>
  <c r="BA58" i="9"/>
  <c r="CC58" i="9"/>
  <c r="DE58" i="9"/>
  <c r="EG58" i="9"/>
  <c r="Y60" i="9"/>
  <c r="BA60" i="9"/>
  <c r="CC60" i="9"/>
  <c r="DE60" i="9"/>
  <c r="Y63" i="9"/>
  <c r="CC63" i="9"/>
  <c r="EG63" i="9"/>
  <c r="Y64" i="9"/>
  <c r="CC64" i="9"/>
  <c r="EG64" i="9"/>
  <c r="BA65" i="9"/>
  <c r="DE65" i="9"/>
  <c r="Y66" i="9"/>
  <c r="CC66" i="9"/>
  <c r="EG66" i="9"/>
  <c r="BA67" i="9"/>
  <c r="Y68" i="9"/>
  <c r="CC68" i="9"/>
  <c r="EG68" i="9"/>
  <c r="Y100" i="9"/>
  <c r="Y61" i="9"/>
  <c r="Z61" i="9" s="1"/>
  <c r="Y59" i="9"/>
  <c r="Y54" i="9"/>
  <c r="Y53" i="9"/>
  <c r="Y51" i="9"/>
  <c r="Y48" i="9"/>
  <c r="Y45" i="9"/>
  <c r="BA100" i="9"/>
  <c r="BA61" i="9"/>
  <c r="BB61" i="9" s="1"/>
  <c r="BA59" i="9"/>
  <c r="BA55" i="9"/>
  <c r="BA54" i="9"/>
  <c r="BA53" i="9"/>
  <c r="BA51" i="9"/>
  <c r="BA48" i="9"/>
  <c r="BA45" i="9"/>
  <c r="CC100" i="9"/>
  <c r="CC61" i="9"/>
  <c r="CD61" i="9" s="1"/>
  <c r="CC59" i="9"/>
  <c r="CC54" i="9"/>
  <c r="CC53" i="9"/>
  <c r="CC51" i="9"/>
  <c r="CC48" i="9"/>
  <c r="CC45" i="9"/>
  <c r="DE100" i="9"/>
  <c r="DE61" i="9"/>
  <c r="DF61" i="9" s="1"/>
  <c r="DE59" i="9"/>
  <c r="DE55" i="9"/>
  <c r="DE54" i="9"/>
  <c r="DE53" i="9"/>
  <c r="DE51" i="9"/>
  <c r="DF54" i="9" s="1"/>
  <c r="DE48" i="9"/>
  <c r="DE45" i="9"/>
  <c r="EG100" i="9"/>
  <c r="EG61" i="9"/>
  <c r="EH61" i="9" s="1"/>
  <c r="EG59" i="9"/>
  <c r="EG55" i="9"/>
  <c r="EG54" i="9"/>
  <c r="EG53" i="9"/>
  <c r="EG51" i="9"/>
  <c r="EH54" i="9" s="1"/>
  <c r="EG48" i="9"/>
  <c r="EG45" i="9"/>
  <c r="U17" i="9"/>
  <c r="W17" i="9" s="1"/>
  <c r="AW17" i="9"/>
  <c r="AY17" i="9" s="1"/>
  <c r="BY17" i="9"/>
  <c r="CA17" i="9" s="1"/>
  <c r="DA17" i="9"/>
  <c r="DC17" i="9" s="1"/>
  <c r="EC17" i="9"/>
  <c r="EE17" i="9" s="1"/>
  <c r="C19" i="9"/>
  <c r="G19" i="9" s="1"/>
  <c r="I19" i="9" s="1"/>
  <c r="AE19" i="9"/>
  <c r="AI19" i="9" s="1"/>
  <c r="AK19" i="9" s="1"/>
  <c r="BG19" i="9"/>
  <c r="BK19" i="9" s="1"/>
  <c r="BM19" i="9" s="1"/>
  <c r="CI19" i="9"/>
  <c r="CM19" i="9" s="1"/>
  <c r="CO19" i="9" s="1"/>
  <c r="DK19" i="9"/>
  <c r="DO19" i="9" s="1"/>
  <c r="DQ19" i="9" s="1"/>
  <c r="K34" i="9"/>
  <c r="Y34" i="9"/>
  <c r="BO34" i="9"/>
  <c r="CC34" i="9"/>
  <c r="DS34" i="9"/>
  <c r="EG34" i="9"/>
  <c r="AM35" i="9"/>
  <c r="BA35" i="9"/>
  <c r="CQ35" i="9"/>
  <c r="DE35" i="9"/>
  <c r="K37" i="9"/>
  <c r="Y37" i="9"/>
  <c r="K54" i="9"/>
  <c r="AM54" i="9"/>
  <c r="CQ54" i="9"/>
  <c r="DS54" i="9"/>
  <c r="K56" i="9"/>
  <c r="AM56" i="9"/>
  <c r="BO56" i="9"/>
  <c r="CQ56" i="9"/>
  <c r="DS56" i="9"/>
  <c r="BA57" i="9"/>
  <c r="CC57" i="9"/>
  <c r="DE57" i="9"/>
  <c r="EG57" i="9"/>
  <c r="K58" i="9"/>
  <c r="AM58" i="9"/>
  <c r="BO58" i="9"/>
  <c r="CQ58" i="9"/>
  <c r="DS58" i="9"/>
  <c r="K60" i="9"/>
  <c r="AM60" i="9"/>
  <c r="BO60" i="9"/>
  <c r="CQ60" i="9"/>
  <c r="DS60" i="9"/>
  <c r="BA63" i="9"/>
  <c r="DE63" i="9"/>
  <c r="DE64" i="9"/>
  <c r="Y65" i="9"/>
  <c r="CC65" i="9"/>
  <c r="EG65" i="9"/>
  <c r="BA66" i="9"/>
  <c r="DE66" i="9"/>
  <c r="Y67" i="9"/>
  <c r="CC67" i="9"/>
  <c r="EG67" i="9"/>
  <c r="BA68" i="9"/>
  <c r="DE68" i="9"/>
  <c r="Y69" i="9"/>
  <c r="CC69" i="9"/>
  <c r="EG69" i="9"/>
  <c r="Y70" i="9"/>
  <c r="CC70" i="9"/>
  <c r="DE70" i="9"/>
  <c r="EG70" i="9"/>
  <c r="BA71" i="9"/>
  <c r="CC71" i="9"/>
  <c r="DE71" i="9"/>
  <c r="EG71" i="9"/>
  <c r="Y72" i="9"/>
  <c r="CC72" i="9"/>
  <c r="EG72" i="9"/>
  <c r="BA73" i="9"/>
  <c r="DE73" i="9"/>
  <c r="Y74" i="9"/>
  <c r="CC74" i="9"/>
  <c r="EG74" i="9"/>
  <c r="BA75" i="9"/>
  <c r="DE75" i="9"/>
  <c r="Y76" i="9"/>
  <c r="CC76" i="9"/>
  <c r="EG76" i="9"/>
  <c r="BA77" i="9"/>
  <c r="DE77" i="9"/>
  <c r="Y78" i="9"/>
  <c r="CC78" i="9"/>
  <c r="EG78" i="9"/>
  <c r="BA79" i="9"/>
  <c r="DE79" i="9"/>
  <c r="Y80" i="9"/>
  <c r="CC80" i="9"/>
  <c r="EG80" i="9"/>
  <c r="DE81" i="9"/>
  <c r="Y82" i="9"/>
  <c r="CC82" i="9"/>
  <c r="EG82" i="9"/>
  <c r="BA84" i="9"/>
  <c r="DE84" i="9"/>
  <c r="Y85" i="9"/>
  <c r="CC85" i="9"/>
  <c r="EG85" i="9"/>
  <c r="AM86" i="9"/>
  <c r="BA86" i="9"/>
  <c r="CQ86" i="9"/>
  <c r="DE86" i="9"/>
  <c r="Y87" i="9"/>
  <c r="CC87" i="9"/>
  <c r="BA88" i="9"/>
  <c r="DE88" i="9"/>
  <c r="K89" i="9"/>
  <c r="BO89" i="9"/>
  <c r="CC89" i="9"/>
  <c r="DS89" i="9"/>
  <c r="EG89" i="9"/>
  <c r="BA90" i="9"/>
  <c r="DE90" i="9"/>
  <c r="Y91" i="9"/>
  <c r="CC91" i="9"/>
  <c r="EG91" i="9"/>
  <c r="BA92" i="9"/>
  <c r="DE92" i="9"/>
  <c r="Y93" i="9"/>
  <c r="CC93" i="9"/>
  <c r="EG93" i="9"/>
  <c r="K95" i="9"/>
  <c r="AM95" i="9"/>
  <c r="BA95" i="9"/>
  <c r="BO95" i="9"/>
  <c r="CC95" i="9"/>
  <c r="CQ95" i="9"/>
  <c r="DE95" i="9"/>
  <c r="DS95" i="9"/>
  <c r="EG95" i="9"/>
  <c r="Y96" i="9"/>
  <c r="BA96" i="9"/>
  <c r="BO96" i="9"/>
  <c r="CC96" i="9"/>
  <c r="CQ96" i="9"/>
  <c r="EG96" i="9"/>
  <c r="K97" i="9"/>
  <c r="Y97" i="9"/>
  <c r="AM97" i="9"/>
  <c r="BA97" i="9"/>
  <c r="BO97" i="9"/>
  <c r="CC97" i="9"/>
  <c r="CQ97" i="9"/>
  <c r="DE97" i="9"/>
  <c r="DS97" i="9"/>
  <c r="EG97" i="9"/>
  <c r="K98" i="9"/>
  <c r="Y98" i="9"/>
  <c r="AM98" i="9"/>
  <c r="BA98" i="9"/>
  <c r="BO98" i="9"/>
  <c r="CQ98" i="9"/>
  <c r="DE98" i="9"/>
  <c r="DS98" i="9"/>
  <c r="EG98" i="9"/>
  <c r="Y101" i="9"/>
  <c r="BA101" i="9"/>
  <c r="CC101" i="9"/>
  <c r="DE101" i="9"/>
  <c r="EG101" i="9"/>
  <c r="Y102" i="9"/>
  <c r="BA102" i="9"/>
  <c r="CC102" i="9"/>
  <c r="DE102" i="9"/>
  <c r="EG102" i="9"/>
  <c r="CC103" i="9"/>
  <c r="DE103" i="9"/>
  <c r="BA72" i="9"/>
  <c r="DE72" i="9"/>
  <c r="Y73" i="9"/>
  <c r="CC73" i="9"/>
  <c r="EG73" i="9"/>
  <c r="BA74" i="9"/>
  <c r="DE74" i="9"/>
  <c r="Y75" i="9"/>
  <c r="CC75" i="9"/>
  <c r="EG75" i="9"/>
  <c r="BA76" i="9"/>
  <c r="Y77" i="9"/>
  <c r="CC77" i="9"/>
  <c r="EG77" i="9"/>
  <c r="BA78" i="9"/>
  <c r="DE78" i="9"/>
  <c r="Y79" i="9"/>
  <c r="CC79" i="9"/>
  <c r="EG79" i="9"/>
  <c r="BA80" i="9"/>
  <c r="DE80" i="9"/>
  <c r="Y81" i="9"/>
  <c r="EG81" i="9"/>
  <c r="BA82" i="9"/>
  <c r="DE82" i="9"/>
  <c r="Y84" i="9"/>
  <c r="CC84" i="9"/>
  <c r="EG84" i="9"/>
  <c r="BA85" i="9"/>
  <c r="DE85" i="9"/>
  <c r="K86" i="9"/>
  <c r="Y86" i="9"/>
  <c r="BO86" i="9"/>
  <c r="CC86" i="9"/>
  <c r="DS86" i="9"/>
  <c r="EG86" i="9"/>
  <c r="BA87" i="9"/>
  <c r="Y88" i="9"/>
  <c r="CC88" i="9"/>
  <c r="EG88" i="9"/>
  <c r="AM89" i="9"/>
  <c r="BA89" i="9"/>
  <c r="CQ89" i="9"/>
  <c r="DE89" i="9"/>
  <c r="Y90" i="9"/>
  <c r="CC90" i="9"/>
  <c r="CD90" i="9" s="1"/>
  <c r="EG90" i="9"/>
  <c r="BA91" i="9"/>
  <c r="DE91" i="9"/>
  <c r="Y92" i="9"/>
  <c r="CC92" i="9"/>
  <c r="EG92" i="9"/>
  <c r="DE93" i="9"/>
  <c r="AA106" i="9"/>
  <c r="W106" i="9"/>
  <c r="BC106" i="9"/>
  <c r="AY106" i="9"/>
  <c r="CE106" i="9"/>
  <c r="CA106" i="9"/>
  <c r="DG106" i="9"/>
  <c r="DC106" i="9"/>
  <c r="EI106" i="9"/>
  <c r="EE106" i="9"/>
  <c r="G84" i="9"/>
  <c r="I84" i="9" s="1"/>
  <c r="AI84" i="9"/>
  <c r="AK84" i="9" s="1"/>
  <c r="BK84" i="9"/>
  <c r="BM84" i="9" s="1"/>
  <c r="CM84" i="9"/>
  <c r="CO84" i="9" s="1"/>
  <c r="DO84" i="9"/>
  <c r="DQ84" i="9" s="1"/>
  <c r="G87" i="9"/>
  <c r="I87" i="9" s="1"/>
  <c r="AI87" i="9"/>
  <c r="AK87" i="9" s="1"/>
  <c r="BK87" i="9"/>
  <c r="BM87" i="9" s="1"/>
  <c r="CM87" i="9"/>
  <c r="CO87" i="9" s="1"/>
  <c r="DO87" i="9"/>
  <c r="DQ87" i="9" s="1"/>
  <c r="G90" i="9"/>
  <c r="I90" i="9" s="1"/>
  <c r="AI90" i="9"/>
  <c r="AK90" i="9" s="1"/>
  <c r="BK90" i="9"/>
  <c r="BM90" i="9" s="1"/>
  <c r="CM90" i="9"/>
  <c r="CO90" i="9" s="1"/>
  <c r="DO90" i="9"/>
  <c r="DQ90" i="9" s="1"/>
  <c r="I95" i="9"/>
  <c r="W95" i="9"/>
  <c r="AK95" i="9"/>
  <c r="AY95" i="9"/>
  <c r="BM95" i="9"/>
  <c r="CA95" i="9"/>
  <c r="CO95" i="9"/>
  <c r="DC95" i="9"/>
  <c r="DQ95" i="9"/>
  <c r="EE95" i="9"/>
  <c r="I97" i="9"/>
  <c r="W97" i="9"/>
  <c r="AK97" i="9"/>
  <c r="AY97" i="9"/>
  <c r="BM97" i="9"/>
  <c r="CA97" i="9"/>
  <c r="CO97" i="9"/>
  <c r="DC97" i="9"/>
  <c r="DQ97" i="9"/>
  <c r="EE97" i="9"/>
  <c r="Y104" i="9"/>
  <c r="CC104" i="9"/>
  <c r="EG104" i="9"/>
  <c r="K106" i="9"/>
  <c r="AM106" i="9"/>
  <c r="BO106" i="9"/>
  <c r="CQ106" i="9"/>
  <c r="DS106" i="9"/>
  <c r="K107" i="9"/>
  <c r="Y107" i="9"/>
  <c r="AM107" i="9"/>
  <c r="BA107" i="9"/>
  <c r="BO107" i="9"/>
  <c r="CC107" i="9"/>
  <c r="DE107" i="9"/>
  <c r="DS107" i="9"/>
  <c r="K108" i="9"/>
  <c r="Y108" i="9"/>
  <c r="AM108" i="9"/>
  <c r="BA108" i="9"/>
  <c r="CC108" i="9"/>
  <c r="CQ108" i="9"/>
  <c r="DE108" i="9"/>
  <c r="DS108" i="9"/>
  <c r="EG108" i="9"/>
  <c r="K109" i="9"/>
  <c r="Y109" i="9"/>
  <c r="AM109" i="9"/>
  <c r="BA109" i="9"/>
  <c r="BO109" i="9"/>
  <c r="CC109" i="9"/>
  <c r="CQ109" i="9"/>
  <c r="DE109" i="9"/>
  <c r="DS109" i="9"/>
  <c r="EG109" i="9"/>
  <c r="K110" i="9"/>
  <c r="Y110" i="9"/>
  <c r="AM110" i="9"/>
  <c r="BA110" i="9"/>
  <c r="BO110" i="9"/>
  <c r="CC110" i="9"/>
  <c r="CQ110" i="9"/>
  <c r="DE110" i="9"/>
  <c r="DS110" i="9"/>
  <c r="EG110" i="9"/>
  <c r="K111" i="9"/>
  <c r="AM111" i="9"/>
  <c r="BA111" i="9"/>
  <c r="BO111" i="9"/>
  <c r="CC111" i="9"/>
  <c r="DE111" i="9"/>
  <c r="DS111" i="9"/>
  <c r="EG111" i="9"/>
  <c r="M106" i="9"/>
  <c r="I106" i="9"/>
  <c r="AO106" i="9"/>
  <c r="AK106" i="9"/>
  <c r="BQ106" i="9"/>
  <c r="BM106" i="9"/>
  <c r="CS106" i="9"/>
  <c r="CO106" i="9"/>
  <c r="DU106" i="9"/>
  <c r="DQ106" i="9"/>
  <c r="M84" i="9"/>
  <c r="AO84" i="9"/>
  <c r="BQ84" i="9"/>
  <c r="CS84" i="9"/>
  <c r="DU84" i="9"/>
  <c r="M87" i="9"/>
  <c r="AO87" i="9"/>
  <c r="BQ87" i="9"/>
  <c r="CS87" i="9"/>
  <c r="DU87" i="9"/>
  <c r="EG103" i="9"/>
  <c r="BA104" i="9"/>
  <c r="DE104" i="9"/>
  <c r="Y106" i="9"/>
  <c r="Z106" i="9" s="1"/>
  <c r="CC106" i="9"/>
  <c r="DE106" i="9"/>
  <c r="EG106" i="9"/>
  <c r="EH106" i="9" s="1"/>
  <c r="K122" i="9"/>
  <c r="Y118" i="9"/>
  <c r="AM122" i="9"/>
  <c r="BA118" i="9"/>
  <c r="CC118" i="9"/>
  <c r="CQ122" i="9"/>
  <c r="DE118" i="9"/>
  <c r="DS122" i="9"/>
  <c r="EG118" i="9"/>
  <c r="I108" i="9"/>
  <c r="W108" i="9"/>
  <c r="AK108" i="9"/>
  <c r="AY108" i="9"/>
  <c r="BM108" i="9"/>
  <c r="CA108" i="9"/>
  <c r="CO108" i="9"/>
  <c r="DC108" i="9"/>
  <c r="DQ108" i="9"/>
  <c r="EE108" i="9"/>
  <c r="I110" i="9"/>
  <c r="W110" i="9"/>
  <c r="AK110" i="9"/>
  <c r="AY110" i="9"/>
  <c r="BM110" i="9"/>
  <c r="CA110" i="9"/>
  <c r="CO110" i="9"/>
  <c r="DC110" i="9"/>
  <c r="DQ110" i="9"/>
  <c r="EE110" i="9"/>
  <c r="X113" i="9"/>
  <c r="Y113" i="9" s="1"/>
  <c r="AZ113" i="9"/>
  <c r="BA113" i="9" s="1"/>
  <c r="CB113" i="9"/>
  <c r="CC113" i="9" s="1"/>
  <c r="DD113" i="9"/>
  <c r="DE113" i="9" s="1"/>
  <c r="EF113" i="9"/>
  <c r="EG113" i="9" s="1"/>
  <c r="J116" i="9"/>
  <c r="K116" i="9" s="1"/>
  <c r="X116" i="9"/>
  <c r="Y116" i="9" s="1"/>
  <c r="AL116" i="9"/>
  <c r="AM116" i="9" s="1"/>
  <c r="AZ116" i="9"/>
  <c r="BA116" i="9" s="1"/>
  <c r="BN116" i="9"/>
  <c r="BO116" i="9" s="1"/>
  <c r="CB116" i="9"/>
  <c r="CC116" i="9" s="1"/>
  <c r="CP116" i="9"/>
  <c r="CQ116" i="9" s="1"/>
  <c r="DD116" i="9"/>
  <c r="DE116" i="9" s="1"/>
  <c r="DR116" i="9"/>
  <c r="DS116" i="9" s="1"/>
  <c r="EF116" i="9"/>
  <c r="EG116" i="9" s="1"/>
  <c r="J120" i="9"/>
  <c r="K120" i="9" s="1"/>
  <c r="X120" i="9"/>
  <c r="Y120" i="9" s="1"/>
  <c r="AL120" i="9"/>
  <c r="AM120" i="9" s="1"/>
  <c r="AZ120" i="9"/>
  <c r="BA120" i="9" s="1"/>
  <c r="BN120" i="9"/>
  <c r="BO120" i="9" s="1"/>
  <c r="CB120" i="9"/>
  <c r="CC120" i="9" s="1"/>
  <c r="CP120" i="9"/>
  <c r="CQ120" i="9" s="1"/>
  <c r="DD120" i="9"/>
  <c r="DE120" i="9" s="1"/>
  <c r="DR120" i="9"/>
  <c r="DS120" i="9" s="1"/>
  <c r="EF120" i="9"/>
  <c r="EG120" i="9" s="1"/>
  <c r="R122" i="9"/>
  <c r="X122" i="9"/>
  <c r="Y122" i="9" s="1"/>
  <c r="AT122" i="9"/>
  <c r="AZ122" i="9"/>
  <c r="BA122" i="9" s="1"/>
  <c r="BV122" i="9"/>
  <c r="CB122" i="9"/>
  <c r="CC122" i="9" s="1"/>
  <c r="CX122" i="9"/>
  <c r="DD122" i="9"/>
  <c r="DE122" i="9" s="1"/>
  <c r="DZ122" i="9"/>
  <c r="EF122" i="9"/>
  <c r="EG122" i="9" s="1"/>
  <c r="J113" i="9"/>
  <c r="K113" i="9" s="1"/>
  <c r="AL113" i="9"/>
  <c r="AM113" i="9" s="1"/>
  <c r="BN113" i="9"/>
  <c r="BO113" i="9" s="1"/>
  <c r="CP113" i="9"/>
  <c r="CQ113" i="9" s="1"/>
  <c r="DR113" i="9"/>
  <c r="DS113" i="9" s="1"/>
  <c r="E115" i="9"/>
  <c r="I113" i="9" s="1"/>
  <c r="S115" i="9"/>
  <c r="W113" i="9" s="1"/>
  <c r="AG115" i="9"/>
  <c r="AK113" i="9" s="1"/>
  <c r="AU115" i="9"/>
  <c r="AY113" i="9" s="1"/>
  <c r="BI115" i="9"/>
  <c r="BM113" i="9" s="1"/>
  <c r="BW115" i="9"/>
  <c r="CA113" i="9" s="1"/>
  <c r="CK115" i="9"/>
  <c r="CO113" i="9" s="1"/>
  <c r="CY115" i="9"/>
  <c r="DC113" i="9" s="1"/>
  <c r="DM115" i="9"/>
  <c r="DQ113" i="9" s="1"/>
  <c r="EA115" i="9"/>
  <c r="EE113" i="9" s="1"/>
  <c r="E118" i="9"/>
  <c r="I118" i="9" s="1"/>
  <c r="J118" i="9"/>
  <c r="K118" i="9" s="1"/>
  <c r="S118" i="9"/>
  <c r="W118" i="9" s="1"/>
  <c r="AG118" i="9"/>
  <c r="AK118" i="9" s="1"/>
  <c r="AL118" i="9"/>
  <c r="AM118" i="9" s="1"/>
  <c r="AU118" i="9"/>
  <c r="AY118" i="9" s="1"/>
  <c r="BI118" i="9"/>
  <c r="BM118" i="9" s="1"/>
  <c r="BN118" i="9"/>
  <c r="BO118" i="9" s="1"/>
  <c r="BW118" i="9"/>
  <c r="CA118" i="9" s="1"/>
  <c r="CK118" i="9"/>
  <c r="CO118" i="9" s="1"/>
  <c r="CP118" i="9"/>
  <c r="CQ118" i="9" s="1"/>
  <c r="CY118" i="9"/>
  <c r="DC118" i="9" s="1"/>
  <c r="DM118" i="9"/>
  <c r="DQ118" i="9" s="1"/>
  <c r="DR118" i="9"/>
  <c r="DS118" i="9" s="1"/>
  <c r="EA118" i="9"/>
  <c r="EE118" i="9" s="1"/>
  <c r="D122" i="9"/>
  <c r="AF122" i="9"/>
  <c r="BH122" i="9"/>
  <c r="CJ122" i="9"/>
  <c r="DL122" i="9"/>
  <c r="AY4" i="8"/>
  <c r="AW14" i="8"/>
  <c r="AY14" i="8" s="1"/>
  <c r="DC4" i="8"/>
  <c r="DA14" i="8"/>
  <c r="DC14" i="8" s="1"/>
  <c r="W4" i="8"/>
  <c r="U14" i="8"/>
  <c r="W14" i="8" s="1"/>
  <c r="CA4" i="8"/>
  <c r="BY14" i="8"/>
  <c r="CA14" i="8" s="1"/>
  <c r="EE4" i="8"/>
  <c r="EC14" i="8"/>
  <c r="EE14" i="8" s="1"/>
  <c r="CM26" i="8"/>
  <c r="CN5" i="8" s="1"/>
  <c r="CM4" i="8" s="1"/>
  <c r="CO24" i="8"/>
  <c r="DO26" i="8"/>
  <c r="DP5" i="8" s="1"/>
  <c r="DO4" i="8" s="1"/>
  <c r="DQ24" i="8"/>
  <c r="Y100" i="8"/>
  <c r="Y61" i="8"/>
  <c r="Z61" i="8" s="1"/>
  <c r="Y59" i="8"/>
  <c r="Y55" i="8"/>
  <c r="Y54" i="8"/>
  <c r="Y53" i="8"/>
  <c r="Y51" i="8"/>
  <c r="Y45" i="8"/>
  <c r="BA61" i="8"/>
  <c r="BB61" i="8" s="1"/>
  <c r="BA59" i="8"/>
  <c r="BA55" i="8"/>
  <c r="BA53" i="8"/>
  <c r="BA51" i="8"/>
  <c r="BA48" i="8"/>
  <c r="CC61" i="8"/>
  <c r="CD61" i="8" s="1"/>
  <c r="CC59" i="8"/>
  <c r="CC55" i="8"/>
  <c r="CC53" i="8"/>
  <c r="CC51" i="8"/>
  <c r="DE100" i="8"/>
  <c r="DE59" i="8"/>
  <c r="DE55" i="8"/>
  <c r="DE54" i="8"/>
  <c r="DE53" i="8"/>
  <c r="DE51" i="8"/>
  <c r="DE45" i="8"/>
  <c r="EG100" i="8"/>
  <c r="EG61" i="8"/>
  <c r="EH61" i="8" s="1"/>
  <c r="EG59" i="8"/>
  <c r="EG55" i="8"/>
  <c r="EG54" i="8"/>
  <c r="EG53" i="8"/>
  <c r="EG51" i="8"/>
  <c r="EG48" i="8"/>
  <c r="K17" i="8"/>
  <c r="AM17" i="8"/>
  <c r="BO17" i="8"/>
  <c r="CQ17" i="8"/>
  <c r="DS17" i="8"/>
  <c r="K18" i="8"/>
  <c r="AM18" i="8"/>
  <c r="BO18" i="8"/>
  <c r="CQ18" i="8"/>
  <c r="DS18" i="8"/>
  <c r="C19" i="8"/>
  <c r="G19" i="8" s="1"/>
  <c r="I19" i="8" s="1"/>
  <c r="K19" i="8"/>
  <c r="AE19" i="8"/>
  <c r="AI19" i="8" s="1"/>
  <c r="AK19" i="8" s="1"/>
  <c r="AM19" i="8"/>
  <c r="BG19" i="8"/>
  <c r="BK19" i="8" s="1"/>
  <c r="BM19" i="8" s="1"/>
  <c r="BO19" i="8"/>
  <c r="CI19" i="8"/>
  <c r="CM19" i="8" s="1"/>
  <c r="CO19" i="8" s="1"/>
  <c r="CQ19" i="8"/>
  <c r="DK19" i="8"/>
  <c r="DO19" i="8" s="1"/>
  <c r="DQ19" i="8" s="1"/>
  <c r="DS19" i="8"/>
  <c r="K20" i="8"/>
  <c r="AM20" i="8"/>
  <c r="BO20" i="8"/>
  <c r="CQ20" i="8"/>
  <c r="DS20" i="8"/>
  <c r="C21" i="8"/>
  <c r="G21" i="8" s="1"/>
  <c r="I21" i="8" s="1"/>
  <c r="K21" i="8"/>
  <c r="Q21" i="8"/>
  <c r="U21" i="8" s="1"/>
  <c r="W21" i="8" s="1"/>
  <c r="Y21" i="8"/>
  <c r="AE21" i="8"/>
  <c r="AI21" i="8" s="1"/>
  <c r="AK21" i="8" s="1"/>
  <c r="AM21" i="8"/>
  <c r="AS21" i="8"/>
  <c r="AW21" i="8" s="1"/>
  <c r="AY21" i="8" s="1"/>
  <c r="BA21" i="8"/>
  <c r="BG21" i="8"/>
  <c r="BK21" i="8" s="1"/>
  <c r="BM21" i="8" s="1"/>
  <c r="BO21" i="8"/>
  <c r="BU21" i="8"/>
  <c r="BY21" i="8" s="1"/>
  <c r="CA21" i="8" s="1"/>
  <c r="CC21" i="8"/>
  <c r="CI21" i="8"/>
  <c r="CM21" i="8" s="1"/>
  <c r="CO21" i="8" s="1"/>
  <c r="CQ21" i="8"/>
  <c r="CW21" i="8"/>
  <c r="DA21" i="8" s="1"/>
  <c r="DC21" i="8" s="1"/>
  <c r="DE21" i="8"/>
  <c r="DK21" i="8"/>
  <c r="DO21" i="8" s="1"/>
  <c r="DQ21" i="8" s="1"/>
  <c r="DS21" i="8"/>
  <c r="DY21" i="8"/>
  <c r="EC21" i="8" s="1"/>
  <c r="EE21" i="8" s="1"/>
  <c r="EG21" i="8"/>
  <c r="K24" i="8"/>
  <c r="AM24" i="8"/>
  <c r="BO24" i="8"/>
  <c r="CQ24" i="8"/>
  <c r="DS24" i="8"/>
  <c r="K33" i="8"/>
  <c r="AM33" i="8"/>
  <c r="BO33" i="8"/>
  <c r="CC33" i="8"/>
  <c r="DS33" i="8"/>
  <c r="EG33" i="8"/>
  <c r="AM34" i="8"/>
  <c r="BA34" i="8"/>
  <c r="DE34" i="8"/>
  <c r="Y35" i="8"/>
  <c r="CC35" i="8"/>
  <c r="EG35" i="8"/>
  <c r="BA37" i="8"/>
  <c r="CC37" i="8"/>
  <c r="DE37" i="8"/>
  <c r="EG37" i="8"/>
  <c r="Y38" i="8"/>
  <c r="BA38" i="8"/>
  <c r="CC38" i="8"/>
  <c r="DE38" i="8"/>
  <c r="EG38" i="8"/>
  <c r="Y39" i="8"/>
  <c r="BA39" i="8"/>
  <c r="CC39" i="8"/>
  <c r="DE39" i="8"/>
  <c r="EG39" i="8"/>
  <c r="Y40" i="8"/>
  <c r="BA40" i="8"/>
  <c r="CC40" i="8"/>
  <c r="DE40" i="8"/>
  <c r="EG40" i="8"/>
  <c r="Y41" i="8"/>
  <c r="BA41" i="8"/>
  <c r="CC41" i="8"/>
  <c r="DE41" i="8"/>
  <c r="EG41" i="8"/>
  <c r="Y42" i="8"/>
  <c r="BA42" i="8"/>
  <c r="CC42" i="8"/>
  <c r="DE42" i="8"/>
  <c r="EG42" i="8"/>
  <c r="Y43" i="8"/>
  <c r="BA43" i="8"/>
  <c r="CC43" i="8"/>
  <c r="EG43" i="8"/>
  <c r="Y46" i="8"/>
  <c r="BA46" i="8"/>
  <c r="CC46" i="8"/>
  <c r="DE46" i="8"/>
  <c r="Y47" i="8"/>
  <c r="BA47" i="8"/>
  <c r="CC47" i="8"/>
  <c r="EG47" i="8"/>
  <c r="Y49" i="8"/>
  <c r="BA49" i="8"/>
  <c r="DE49" i="8"/>
  <c r="EG49" i="8"/>
  <c r="Y50" i="8"/>
  <c r="BA50" i="8"/>
  <c r="CC50" i="8"/>
  <c r="DE50" i="8"/>
  <c r="EG50" i="8"/>
  <c r="CC52" i="8"/>
  <c r="DE52" i="8"/>
  <c r="EG52" i="8"/>
  <c r="Y56" i="8"/>
  <c r="BA56" i="8"/>
  <c r="CC56" i="8"/>
  <c r="DE56" i="8"/>
  <c r="EG56" i="8"/>
  <c r="Y58" i="8"/>
  <c r="BA58" i="8"/>
  <c r="CC58" i="8"/>
  <c r="DE58" i="8"/>
  <c r="EG58" i="8"/>
  <c r="Y60" i="8"/>
  <c r="CC60" i="8"/>
  <c r="DE60" i="8"/>
  <c r="EG60" i="8"/>
  <c r="Y63" i="8"/>
  <c r="CC63" i="8"/>
  <c r="EG63" i="8"/>
  <c r="Y64" i="8"/>
  <c r="EG64" i="8"/>
  <c r="BA65" i="8"/>
  <c r="DE65" i="8"/>
  <c r="Y66" i="8"/>
  <c r="BA67" i="8"/>
  <c r="DE67" i="8"/>
  <c r="Y68" i="8"/>
  <c r="CC68" i="8"/>
  <c r="EG68" i="8"/>
  <c r="BA69" i="8"/>
  <c r="DE69" i="8"/>
  <c r="K103" i="8"/>
  <c r="K102" i="8"/>
  <c r="K101" i="8"/>
  <c r="K100" i="8"/>
  <c r="K93" i="8"/>
  <c r="K92" i="8"/>
  <c r="K91" i="8"/>
  <c r="K90" i="8"/>
  <c r="K88" i="8"/>
  <c r="K87" i="8"/>
  <c r="K85" i="8"/>
  <c r="K84" i="8"/>
  <c r="K82" i="8"/>
  <c r="K81" i="8"/>
  <c r="K80" i="8"/>
  <c r="K79" i="8"/>
  <c r="K78" i="8"/>
  <c r="K77" i="8"/>
  <c r="K76" i="8"/>
  <c r="K75" i="8"/>
  <c r="K74" i="8"/>
  <c r="K73" i="8"/>
  <c r="K104" i="8"/>
  <c r="K72" i="8"/>
  <c r="K71" i="8"/>
  <c r="K70" i="8"/>
  <c r="K69" i="8"/>
  <c r="K68" i="8"/>
  <c r="K67" i="8"/>
  <c r="K66" i="8"/>
  <c r="K65" i="8"/>
  <c r="K64" i="8"/>
  <c r="K63" i="8"/>
  <c r="K61" i="8"/>
  <c r="L61" i="8" s="1"/>
  <c r="K59" i="8"/>
  <c r="K57" i="8"/>
  <c r="K55" i="8"/>
  <c r="K53" i="8"/>
  <c r="K52" i="8"/>
  <c r="K51" i="8"/>
  <c r="L54" i="8" s="1"/>
  <c r="K50" i="8"/>
  <c r="K49" i="8"/>
  <c r="K48" i="8"/>
  <c r="K47" i="8"/>
  <c r="K46" i="8"/>
  <c r="K45" i="8"/>
  <c r="K43" i="8"/>
  <c r="K42" i="8"/>
  <c r="K41" i="8"/>
  <c r="K40" i="8"/>
  <c r="K39" i="8"/>
  <c r="K38" i="8"/>
  <c r="AM104" i="8"/>
  <c r="AM103" i="8"/>
  <c r="AM102" i="8"/>
  <c r="AM101" i="8"/>
  <c r="AM93" i="8"/>
  <c r="AM92" i="8"/>
  <c r="AM91" i="8"/>
  <c r="AM90" i="8"/>
  <c r="AM88" i="8"/>
  <c r="AM87" i="8"/>
  <c r="AM85" i="8"/>
  <c r="AM84" i="8"/>
  <c r="AM81" i="8"/>
  <c r="AM80" i="8"/>
  <c r="AM78" i="8"/>
  <c r="AM77" i="8"/>
  <c r="AM76" i="8"/>
  <c r="AM75" i="8"/>
  <c r="AM74" i="8"/>
  <c r="AM73" i="8"/>
  <c r="AM72" i="8"/>
  <c r="AM71" i="8"/>
  <c r="AM70" i="8"/>
  <c r="AM69" i="8"/>
  <c r="AM68" i="8"/>
  <c r="AM67" i="8"/>
  <c r="AM66" i="8"/>
  <c r="AM65" i="8"/>
  <c r="AM64" i="8"/>
  <c r="AM61" i="8"/>
  <c r="AN61" i="8" s="1"/>
  <c r="AM59" i="8"/>
  <c r="AM57" i="8"/>
  <c r="AM55" i="8"/>
  <c r="AM53" i="8"/>
  <c r="AM52" i="8"/>
  <c r="AM51" i="8"/>
  <c r="AM50" i="8"/>
  <c r="AM49" i="8"/>
  <c r="AM48" i="8"/>
  <c r="AM47" i="8"/>
  <c r="AM46" i="8"/>
  <c r="AM45" i="8"/>
  <c r="AM43" i="8"/>
  <c r="AM42" i="8"/>
  <c r="AM41" i="8"/>
  <c r="AM40" i="8"/>
  <c r="AM39" i="8"/>
  <c r="AM38" i="8"/>
  <c r="BO103" i="8"/>
  <c r="BO102" i="8"/>
  <c r="BO101" i="8"/>
  <c r="BO100" i="8"/>
  <c r="BO93" i="8"/>
  <c r="BO92" i="8"/>
  <c r="BO91" i="8"/>
  <c r="BO90" i="8"/>
  <c r="BO88" i="8"/>
  <c r="BO87" i="8"/>
  <c r="BO85" i="8"/>
  <c r="BO84" i="8"/>
  <c r="BO82" i="8"/>
  <c r="BO81" i="8"/>
  <c r="BO80" i="8"/>
  <c r="BO79" i="8"/>
  <c r="BO78" i="8"/>
  <c r="BO77" i="8"/>
  <c r="BO76" i="8"/>
  <c r="BO75" i="8"/>
  <c r="BO74" i="8"/>
  <c r="BO73" i="8"/>
  <c r="BO72" i="8"/>
  <c r="BO104" i="8"/>
  <c r="BO71" i="8"/>
  <c r="BO70" i="8"/>
  <c r="BO69" i="8"/>
  <c r="BO68" i="8"/>
  <c r="BO67" i="8"/>
  <c r="BO66" i="8"/>
  <c r="BO65" i="8"/>
  <c r="BO64" i="8"/>
  <c r="BO63" i="8"/>
  <c r="BO61" i="8"/>
  <c r="BP61" i="8" s="1"/>
  <c r="BO59" i="8"/>
  <c r="BO57" i="8"/>
  <c r="BO55" i="8"/>
  <c r="BO53" i="8"/>
  <c r="BO52" i="8"/>
  <c r="BO51" i="8"/>
  <c r="BP54" i="8" s="1"/>
  <c r="BO50" i="8"/>
  <c r="BO49" i="8"/>
  <c r="BO48" i="8"/>
  <c r="BO47" i="8"/>
  <c r="BO46" i="8"/>
  <c r="BO45" i="8"/>
  <c r="BO43" i="8"/>
  <c r="BO42" i="8"/>
  <c r="BO41" i="8"/>
  <c r="BO40" i="8"/>
  <c r="BO39" i="8"/>
  <c r="BO38" i="8"/>
  <c r="BO37" i="8"/>
  <c r="CQ104" i="8"/>
  <c r="CQ103" i="8"/>
  <c r="CQ102" i="8"/>
  <c r="CQ101" i="8"/>
  <c r="CQ100" i="8"/>
  <c r="CQ92" i="8"/>
  <c r="CQ91" i="8"/>
  <c r="CQ90" i="8"/>
  <c r="CQ88" i="8"/>
  <c r="CQ87" i="8"/>
  <c r="CQ85" i="8"/>
  <c r="CQ84" i="8"/>
  <c r="CQ82" i="8"/>
  <c r="CQ81" i="8"/>
  <c r="CQ80" i="8"/>
  <c r="CQ79" i="8"/>
  <c r="CQ78" i="8"/>
  <c r="CQ77" i="8"/>
  <c r="CQ76" i="8"/>
  <c r="CQ75" i="8"/>
  <c r="CQ74" i="8"/>
  <c r="CQ73" i="8"/>
  <c r="CQ72" i="8"/>
  <c r="CQ71" i="8"/>
  <c r="CQ70" i="8"/>
  <c r="CQ69" i="8"/>
  <c r="CQ68" i="8"/>
  <c r="CQ67" i="8"/>
  <c r="CQ66" i="8"/>
  <c r="CQ65" i="8"/>
  <c r="CQ64" i="8"/>
  <c r="CQ63" i="8"/>
  <c r="CQ61" i="8"/>
  <c r="CR61" i="8" s="1"/>
  <c r="CQ59" i="8"/>
  <c r="CQ57" i="8"/>
  <c r="CQ55" i="8"/>
  <c r="CQ53" i="8"/>
  <c r="CQ52" i="8"/>
  <c r="CQ51" i="8"/>
  <c r="CQ50" i="8"/>
  <c r="CQ49" i="8"/>
  <c r="CQ48" i="8"/>
  <c r="CQ47" i="8"/>
  <c r="CQ46" i="8"/>
  <c r="CQ45" i="8"/>
  <c r="CQ43" i="8"/>
  <c r="CQ41" i="8"/>
  <c r="CQ40" i="8"/>
  <c r="CQ39" i="8"/>
  <c r="CQ38" i="8"/>
  <c r="CQ37" i="8"/>
  <c r="DS103" i="8"/>
  <c r="DS102" i="8"/>
  <c r="DS101" i="8"/>
  <c r="DS100" i="8"/>
  <c r="DS93" i="8"/>
  <c r="DS91" i="8"/>
  <c r="DS90" i="8"/>
  <c r="DT90" i="8" s="1"/>
  <c r="DS88" i="8"/>
  <c r="DS87" i="8"/>
  <c r="DS85" i="8"/>
  <c r="DS84" i="8"/>
  <c r="DS82" i="8"/>
  <c r="DS81" i="8"/>
  <c r="DS80" i="8"/>
  <c r="DS79" i="8"/>
  <c r="DS78" i="8"/>
  <c r="DS77" i="8"/>
  <c r="DS76" i="8"/>
  <c r="DS75" i="8"/>
  <c r="DS74" i="8"/>
  <c r="DS73" i="8"/>
  <c r="DS72" i="8"/>
  <c r="DS104" i="8"/>
  <c r="DS71" i="8"/>
  <c r="DS70" i="8"/>
  <c r="DS69" i="8"/>
  <c r="DS68" i="8"/>
  <c r="DS67" i="8"/>
  <c r="DS66" i="8"/>
  <c r="DS65" i="8"/>
  <c r="DS64" i="8"/>
  <c r="DS63" i="8"/>
  <c r="DS61" i="8"/>
  <c r="DT61" i="8" s="1"/>
  <c r="DS59" i="8"/>
  <c r="DS57" i="8"/>
  <c r="DS55" i="8"/>
  <c r="DS53" i="8"/>
  <c r="DS52" i="8"/>
  <c r="DS51" i="8"/>
  <c r="DT54" i="8" s="1"/>
  <c r="DS50" i="8"/>
  <c r="DS49" i="8"/>
  <c r="DS48" i="8"/>
  <c r="DS47" i="8"/>
  <c r="DS46" i="8"/>
  <c r="DS45" i="8"/>
  <c r="DS43" i="8"/>
  <c r="DS42" i="8"/>
  <c r="DS41" i="8"/>
  <c r="DS40" i="8"/>
  <c r="DS39" i="8"/>
  <c r="DS38" i="8"/>
  <c r="DS37" i="8"/>
  <c r="K4" i="8"/>
  <c r="Y4" i="8"/>
  <c r="AM4" i="8"/>
  <c r="BA4" i="8"/>
  <c r="BO4" i="8"/>
  <c r="CC4" i="8"/>
  <c r="CQ4" i="8"/>
  <c r="DE4" i="8"/>
  <c r="DS4" i="8"/>
  <c r="EG4" i="8"/>
  <c r="W24" i="8"/>
  <c r="CA24" i="8"/>
  <c r="DC24" i="8"/>
  <c r="EE24" i="8"/>
  <c r="CQ33" i="8"/>
  <c r="DE33" i="8"/>
  <c r="K34" i="8"/>
  <c r="Y34" i="8"/>
  <c r="BO34" i="8"/>
  <c r="CC34" i="8"/>
  <c r="DS34" i="8"/>
  <c r="EG34" i="8"/>
  <c r="AM35" i="8"/>
  <c r="BA35" i="8"/>
  <c r="CQ35" i="8"/>
  <c r="DE35" i="8"/>
  <c r="K37" i="8"/>
  <c r="Y37" i="8"/>
  <c r="K54" i="8"/>
  <c r="AM54" i="8"/>
  <c r="BO54" i="8"/>
  <c r="CQ54" i="8"/>
  <c r="DS54" i="8"/>
  <c r="K56" i="8"/>
  <c r="AM56" i="8"/>
  <c r="BO56" i="8"/>
  <c r="CQ56" i="8"/>
  <c r="DS56" i="8"/>
  <c r="Y57" i="8"/>
  <c r="BA57" i="8"/>
  <c r="CC57" i="8"/>
  <c r="DE57" i="8"/>
  <c r="EG57" i="8"/>
  <c r="K58" i="8"/>
  <c r="AM58" i="8"/>
  <c r="BO58" i="8"/>
  <c r="CQ58" i="8"/>
  <c r="DS58" i="8"/>
  <c r="K60" i="8"/>
  <c r="AM60" i="8"/>
  <c r="BO60" i="8"/>
  <c r="CQ60" i="8"/>
  <c r="DS60" i="8"/>
  <c r="BA63" i="8"/>
  <c r="DE63" i="8"/>
  <c r="Y65" i="8"/>
  <c r="CC65" i="8"/>
  <c r="EG65" i="8"/>
  <c r="BA66" i="8"/>
  <c r="DE66" i="8"/>
  <c r="Y67" i="8"/>
  <c r="BA68" i="8"/>
  <c r="DE68" i="8"/>
  <c r="EG69" i="8"/>
  <c r="BA70" i="8"/>
  <c r="CC70" i="8"/>
  <c r="EG70" i="8"/>
  <c r="Y71" i="8"/>
  <c r="BA71" i="8"/>
  <c r="CC71" i="8"/>
  <c r="DE71" i="8"/>
  <c r="EG71" i="8"/>
  <c r="CC72" i="8"/>
  <c r="EG72" i="8"/>
  <c r="Y74" i="8"/>
  <c r="EG74" i="8"/>
  <c r="DE75" i="8"/>
  <c r="Y76" i="8"/>
  <c r="CC76" i="8"/>
  <c r="BA77" i="8"/>
  <c r="DE77" i="8"/>
  <c r="Y78" i="8"/>
  <c r="CC78" i="8"/>
  <c r="EG78" i="8"/>
  <c r="BA79" i="8"/>
  <c r="EG80" i="8"/>
  <c r="BA81" i="8"/>
  <c r="Y82" i="8"/>
  <c r="BA84" i="8"/>
  <c r="DE84" i="8"/>
  <c r="Y85" i="8"/>
  <c r="CC85" i="8"/>
  <c r="CQ86" i="8"/>
  <c r="DE86" i="8"/>
  <c r="Y87" i="8"/>
  <c r="CC87" i="8"/>
  <c r="EG87" i="8"/>
  <c r="BA88" i="8"/>
  <c r="K89" i="8"/>
  <c r="BO89" i="8"/>
  <c r="CC89" i="8"/>
  <c r="DS89" i="8"/>
  <c r="EG89" i="8"/>
  <c r="BA90" i="8"/>
  <c r="DE90" i="8"/>
  <c r="Y91" i="8"/>
  <c r="BA92" i="8"/>
  <c r="DE92" i="8"/>
  <c r="Y93" i="8"/>
  <c r="K95" i="8"/>
  <c r="Y95" i="8"/>
  <c r="AM95" i="8"/>
  <c r="BA95" i="8"/>
  <c r="BO95" i="8"/>
  <c r="CQ95" i="8"/>
  <c r="DE95" i="8"/>
  <c r="DS95" i="8"/>
  <c r="K96" i="8"/>
  <c r="Y96" i="8"/>
  <c r="AM96" i="8"/>
  <c r="BA96" i="8"/>
  <c r="BO96" i="8"/>
  <c r="CC96" i="8"/>
  <c r="CQ96" i="8"/>
  <c r="DE96" i="8"/>
  <c r="DS96" i="8"/>
  <c r="EG96" i="8"/>
  <c r="K97" i="8"/>
  <c r="Y97" i="8"/>
  <c r="AM97" i="8"/>
  <c r="BA97" i="8"/>
  <c r="BO97" i="8"/>
  <c r="CC97" i="8"/>
  <c r="CQ97" i="8"/>
  <c r="DE97" i="8"/>
  <c r="DS97" i="8"/>
  <c r="EG97" i="8"/>
  <c r="K98" i="8"/>
  <c r="Y98" i="8"/>
  <c r="AM98" i="8"/>
  <c r="BA98" i="8"/>
  <c r="BO98" i="8"/>
  <c r="CC98" i="8"/>
  <c r="CQ98" i="8"/>
  <c r="DS98" i="8"/>
  <c r="EG98" i="8"/>
  <c r="BA101" i="8"/>
  <c r="CC101" i="8"/>
  <c r="DE101" i="8"/>
  <c r="EG101" i="8"/>
  <c r="Y102" i="8"/>
  <c r="BA102" i="8"/>
  <c r="CC102" i="8"/>
  <c r="EG102" i="8"/>
  <c r="Y103" i="8"/>
  <c r="BA103" i="8"/>
  <c r="CC103" i="8"/>
  <c r="DE72" i="8"/>
  <c r="Y73" i="8"/>
  <c r="CC73" i="8"/>
  <c r="BA74" i="8"/>
  <c r="DE74" i="8"/>
  <c r="Y75" i="8"/>
  <c r="CC75" i="8"/>
  <c r="EG75" i="8"/>
  <c r="BA76" i="8"/>
  <c r="DE76" i="8"/>
  <c r="CC77" i="8"/>
  <c r="EG77" i="8"/>
  <c r="DE78" i="8"/>
  <c r="Y79" i="8"/>
  <c r="CC79" i="8"/>
  <c r="EG79" i="8"/>
  <c r="DE80" i="8"/>
  <c r="Y81" i="8"/>
  <c r="CC81" i="8"/>
  <c r="EG81" i="8"/>
  <c r="BA82" i="8"/>
  <c r="DE82" i="8"/>
  <c r="Y84" i="8"/>
  <c r="EG84" i="8"/>
  <c r="BA85" i="8"/>
  <c r="DE85" i="8"/>
  <c r="K86" i="8"/>
  <c r="Y86" i="8"/>
  <c r="BO86" i="8"/>
  <c r="CC86" i="8"/>
  <c r="DS86" i="8"/>
  <c r="EG86" i="8"/>
  <c r="BA87" i="8"/>
  <c r="DE87" i="8"/>
  <c r="CC88" i="8"/>
  <c r="AM89" i="8"/>
  <c r="BA89" i="8"/>
  <c r="CQ89" i="8"/>
  <c r="DE89" i="8"/>
  <c r="CC90" i="8"/>
  <c r="EG90" i="8"/>
  <c r="BA91" i="8"/>
  <c r="DE91" i="8"/>
  <c r="Y92" i="8"/>
  <c r="CC92" i="8"/>
  <c r="EG92" i="8"/>
  <c r="DE93" i="8"/>
  <c r="AA106" i="8"/>
  <c r="W106" i="8"/>
  <c r="BC106" i="8"/>
  <c r="AY106" i="8"/>
  <c r="CE106" i="8"/>
  <c r="CA106" i="8"/>
  <c r="DG106" i="8"/>
  <c r="DC106" i="8"/>
  <c r="EI106" i="8"/>
  <c r="EE106" i="8"/>
  <c r="G84" i="8"/>
  <c r="I84" i="8" s="1"/>
  <c r="AI84" i="8"/>
  <c r="AK84" i="8" s="1"/>
  <c r="BK84" i="8"/>
  <c r="BM84" i="8" s="1"/>
  <c r="CM84" i="8"/>
  <c r="CO84" i="8" s="1"/>
  <c r="DO84" i="8"/>
  <c r="DQ84" i="8" s="1"/>
  <c r="G87" i="8"/>
  <c r="I87" i="8" s="1"/>
  <c r="AI87" i="8"/>
  <c r="AK87" i="8" s="1"/>
  <c r="BK87" i="8"/>
  <c r="BM87" i="8" s="1"/>
  <c r="CM87" i="8"/>
  <c r="CO87" i="8" s="1"/>
  <c r="DO87" i="8"/>
  <c r="DQ87" i="8" s="1"/>
  <c r="G90" i="8"/>
  <c r="I90" i="8" s="1"/>
  <c r="AI90" i="8"/>
  <c r="AK90" i="8" s="1"/>
  <c r="BK90" i="8"/>
  <c r="BM90" i="8" s="1"/>
  <c r="CM90" i="8"/>
  <c r="CO90" i="8" s="1"/>
  <c r="DO90" i="8"/>
  <c r="DQ90" i="8" s="1"/>
  <c r="I95" i="8"/>
  <c r="W95" i="8"/>
  <c r="AK95" i="8"/>
  <c r="AY95" i="8"/>
  <c r="BM95" i="8"/>
  <c r="CA95" i="8"/>
  <c r="CO95" i="8"/>
  <c r="DC95" i="8"/>
  <c r="DQ95" i="8"/>
  <c r="EE95" i="8"/>
  <c r="I97" i="8"/>
  <c r="W97" i="8"/>
  <c r="AK97" i="8"/>
  <c r="AY97" i="8"/>
  <c r="BM97" i="8"/>
  <c r="CA97" i="8"/>
  <c r="CO97" i="8"/>
  <c r="DC97" i="8"/>
  <c r="DQ97" i="8"/>
  <c r="EE97" i="8"/>
  <c r="Y104" i="8"/>
  <c r="K106" i="8"/>
  <c r="AM106" i="8"/>
  <c r="BO106" i="8"/>
  <c r="CQ106" i="8"/>
  <c r="K107" i="8"/>
  <c r="Y107" i="8"/>
  <c r="AM107" i="8"/>
  <c r="BA107" i="8"/>
  <c r="BO107" i="8"/>
  <c r="CC107" i="8"/>
  <c r="DE107" i="8"/>
  <c r="DS107" i="8"/>
  <c r="EG107" i="8"/>
  <c r="K108" i="8"/>
  <c r="Y108" i="8"/>
  <c r="AM108" i="8"/>
  <c r="BO108" i="8"/>
  <c r="CC108" i="8"/>
  <c r="CQ108" i="8"/>
  <c r="DS108" i="8"/>
  <c r="EG108" i="8"/>
  <c r="Y109" i="8"/>
  <c r="AM109" i="8"/>
  <c r="BA109" i="8"/>
  <c r="CQ109" i="8"/>
  <c r="DE109" i="8"/>
  <c r="DS109" i="8"/>
  <c r="K110" i="8"/>
  <c r="Y110" i="8"/>
  <c r="AM110" i="8"/>
  <c r="BA110" i="8"/>
  <c r="BO110" i="8"/>
  <c r="CC110" i="8"/>
  <c r="CQ110" i="8"/>
  <c r="DE110" i="8"/>
  <c r="DS110" i="8"/>
  <c r="EG110" i="8"/>
  <c r="K111" i="8"/>
  <c r="Y111" i="8"/>
  <c r="BA111" i="8"/>
  <c r="BO111" i="8"/>
  <c r="CC111" i="8"/>
  <c r="CQ111" i="8"/>
  <c r="DS111" i="8"/>
  <c r="EG111" i="8"/>
  <c r="M106" i="8"/>
  <c r="I106" i="8"/>
  <c r="AO106" i="8"/>
  <c r="AK106" i="8"/>
  <c r="BQ106" i="8"/>
  <c r="BM106" i="8"/>
  <c r="CS106" i="8"/>
  <c r="CO106" i="8"/>
  <c r="DU106" i="8"/>
  <c r="DQ106" i="8"/>
  <c r="M84" i="8"/>
  <c r="AO84" i="8"/>
  <c r="BQ84" i="8"/>
  <c r="CS84" i="8"/>
  <c r="DU84" i="8"/>
  <c r="M87" i="8"/>
  <c r="AO87" i="8"/>
  <c r="BQ87" i="8"/>
  <c r="CS87" i="8"/>
  <c r="DU87" i="8"/>
  <c r="BA104" i="8"/>
  <c r="DE104" i="8"/>
  <c r="BA106" i="8"/>
  <c r="CC106" i="8"/>
  <c r="DE106" i="8"/>
  <c r="EG106" i="8"/>
  <c r="EH106" i="8" s="1"/>
  <c r="K122" i="8"/>
  <c r="AM122" i="8"/>
  <c r="BO122" i="8"/>
  <c r="CC118" i="8"/>
  <c r="CQ122" i="8"/>
  <c r="DE118" i="8"/>
  <c r="DS122" i="8"/>
  <c r="EG118" i="8"/>
  <c r="I108" i="8"/>
  <c r="W108" i="8"/>
  <c r="AK108" i="8"/>
  <c r="AY108" i="8"/>
  <c r="BM108" i="8"/>
  <c r="CA108" i="8"/>
  <c r="CO108" i="8"/>
  <c r="DC108" i="8"/>
  <c r="DQ108" i="8"/>
  <c r="EE108" i="8"/>
  <c r="I110" i="8"/>
  <c r="W110" i="8"/>
  <c r="AK110" i="8"/>
  <c r="AY110" i="8"/>
  <c r="BM110" i="8"/>
  <c r="CA110" i="8"/>
  <c r="CO110" i="8"/>
  <c r="DC110" i="8"/>
  <c r="DQ110" i="8"/>
  <c r="EE110" i="8"/>
  <c r="X113" i="8"/>
  <c r="Y113" i="8" s="1"/>
  <c r="AZ113" i="8"/>
  <c r="BA113" i="8" s="1"/>
  <c r="CB113" i="8"/>
  <c r="CC113" i="8" s="1"/>
  <c r="DD113" i="8"/>
  <c r="DE113" i="8" s="1"/>
  <c r="EF113" i="8"/>
  <c r="EG113" i="8" s="1"/>
  <c r="J116" i="8"/>
  <c r="K116" i="8" s="1"/>
  <c r="X116" i="8"/>
  <c r="Y116" i="8" s="1"/>
  <c r="AL116" i="8"/>
  <c r="AM116" i="8" s="1"/>
  <c r="AZ116" i="8"/>
  <c r="BA116" i="8" s="1"/>
  <c r="BN116" i="8"/>
  <c r="BO116" i="8" s="1"/>
  <c r="CB116" i="8"/>
  <c r="CC116" i="8" s="1"/>
  <c r="CP116" i="8"/>
  <c r="CQ116" i="8" s="1"/>
  <c r="DD116" i="8"/>
  <c r="DE116" i="8" s="1"/>
  <c r="DR116" i="8"/>
  <c r="DS116" i="8" s="1"/>
  <c r="EF116" i="8"/>
  <c r="EG116" i="8" s="1"/>
  <c r="J120" i="8"/>
  <c r="K120" i="8" s="1"/>
  <c r="X120" i="8"/>
  <c r="Y120" i="8" s="1"/>
  <c r="AL120" i="8"/>
  <c r="AM120" i="8" s="1"/>
  <c r="AZ120" i="8"/>
  <c r="BA120" i="8" s="1"/>
  <c r="BN120" i="8"/>
  <c r="BO120" i="8" s="1"/>
  <c r="CB120" i="8"/>
  <c r="CC120" i="8" s="1"/>
  <c r="CP120" i="8"/>
  <c r="CQ120" i="8" s="1"/>
  <c r="DD120" i="8"/>
  <c r="DE120" i="8" s="1"/>
  <c r="DR120" i="8"/>
  <c r="DS120" i="8" s="1"/>
  <c r="EF120" i="8"/>
  <c r="EG120" i="8" s="1"/>
  <c r="R122" i="8"/>
  <c r="X122" i="8"/>
  <c r="Y122" i="8" s="1"/>
  <c r="AT122" i="8"/>
  <c r="AZ122" i="8"/>
  <c r="BA122" i="8" s="1"/>
  <c r="BV122" i="8"/>
  <c r="CB122" i="8"/>
  <c r="CC122" i="8" s="1"/>
  <c r="CX122" i="8"/>
  <c r="DD122" i="8"/>
  <c r="DE122" i="8" s="1"/>
  <c r="DZ122" i="8"/>
  <c r="EF122" i="8"/>
  <c r="EG122" i="8" s="1"/>
  <c r="J113" i="8"/>
  <c r="K113" i="8" s="1"/>
  <c r="AL113" i="8"/>
  <c r="AM113" i="8" s="1"/>
  <c r="BN113" i="8"/>
  <c r="BO113" i="8" s="1"/>
  <c r="CP113" i="8"/>
  <c r="CQ113" i="8" s="1"/>
  <c r="DR113" i="8"/>
  <c r="DS113" i="8" s="1"/>
  <c r="E115" i="8"/>
  <c r="I113" i="8" s="1"/>
  <c r="S115" i="8"/>
  <c r="W113" i="8" s="1"/>
  <c r="AG115" i="8"/>
  <c r="AK113" i="8" s="1"/>
  <c r="AU115" i="8"/>
  <c r="AY113" i="8" s="1"/>
  <c r="BI115" i="8"/>
  <c r="BM113" i="8" s="1"/>
  <c r="BW115" i="8"/>
  <c r="CA113" i="8" s="1"/>
  <c r="CK115" i="8"/>
  <c r="CO113" i="8" s="1"/>
  <c r="CY115" i="8"/>
  <c r="DC113" i="8" s="1"/>
  <c r="DM115" i="8"/>
  <c r="DQ113" i="8" s="1"/>
  <c r="EA115" i="8"/>
  <c r="EE113" i="8" s="1"/>
  <c r="E118" i="8"/>
  <c r="I118" i="8" s="1"/>
  <c r="J118" i="8"/>
  <c r="K118" i="8" s="1"/>
  <c r="S118" i="8"/>
  <c r="W118" i="8" s="1"/>
  <c r="AG118" i="8"/>
  <c r="AK118" i="8" s="1"/>
  <c r="AL118" i="8"/>
  <c r="AM118" i="8" s="1"/>
  <c r="AU118" i="8"/>
  <c r="AY118" i="8" s="1"/>
  <c r="BI118" i="8"/>
  <c r="BM118" i="8" s="1"/>
  <c r="BN118" i="8"/>
  <c r="BO118" i="8" s="1"/>
  <c r="BW118" i="8"/>
  <c r="CA118" i="8" s="1"/>
  <c r="CK118" i="8"/>
  <c r="CO118" i="8" s="1"/>
  <c r="CP118" i="8"/>
  <c r="CQ118" i="8" s="1"/>
  <c r="CY118" i="8"/>
  <c r="DC118" i="8" s="1"/>
  <c r="DM118" i="8"/>
  <c r="DQ118" i="8" s="1"/>
  <c r="DR118" i="8"/>
  <c r="DS118" i="8" s="1"/>
  <c r="EA118" i="8"/>
  <c r="EE118" i="8" s="1"/>
  <c r="D122" i="8"/>
  <c r="AF122" i="8"/>
  <c r="BH122" i="8"/>
  <c r="CJ122" i="8"/>
  <c r="DL122" i="8"/>
  <c r="I24" i="7"/>
  <c r="G26" i="7"/>
  <c r="H5" i="7" s="1"/>
  <c r="G4" i="7" s="1"/>
  <c r="AW14" i="7"/>
  <c r="AY14" i="7" s="1"/>
  <c r="AY4" i="7"/>
  <c r="BM24" i="7"/>
  <c r="DC4" i="7"/>
  <c r="DQ24" i="7"/>
  <c r="DO26" i="7"/>
  <c r="DP5" i="7" s="1"/>
  <c r="DO4" i="7" s="1"/>
  <c r="U14" i="7"/>
  <c r="W14" i="7" s="1"/>
  <c r="W4" i="7"/>
  <c r="AK24" i="7"/>
  <c r="AI26" i="7"/>
  <c r="AJ5" i="7" s="1"/>
  <c r="AI4" i="7" s="1"/>
  <c r="BY14" i="7"/>
  <c r="CA14" i="7" s="1"/>
  <c r="CA4" i="7"/>
  <c r="CM26" i="7"/>
  <c r="CN5" i="7" s="1"/>
  <c r="CM4" i="7" s="1"/>
  <c r="EE4" i="7"/>
  <c r="K102" i="7"/>
  <c r="K92" i="7"/>
  <c r="K66" i="7"/>
  <c r="K61" i="7"/>
  <c r="L61" i="7" s="1"/>
  <c r="K53" i="7"/>
  <c r="AM103" i="7"/>
  <c r="AM102" i="7"/>
  <c r="AM93" i="7"/>
  <c r="AM92" i="7"/>
  <c r="AM91" i="7"/>
  <c r="AM88" i="7"/>
  <c r="AM87" i="7"/>
  <c r="AM84" i="7"/>
  <c r="AM82" i="7"/>
  <c r="AM79" i="7"/>
  <c r="AM78" i="7"/>
  <c r="AM77" i="7"/>
  <c r="AM75" i="7"/>
  <c r="AM71" i="7"/>
  <c r="AM70" i="7"/>
  <c r="AM69" i="7"/>
  <c r="AM68" i="7"/>
  <c r="AM67" i="7"/>
  <c r="AM66" i="7"/>
  <c r="AM64" i="7"/>
  <c r="AM63" i="7"/>
  <c r="AM61" i="7"/>
  <c r="AN61" i="7" s="1"/>
  <c r="AM59" i="7"/>
  <c r="AM57" i="7"/>
  <c r="AM53" i="7"/>
  <c r="AM52" i="7"/>
  <c r="AM51" i="7"/>
  <c r="BO103" i="7"/>
  <c r="BO102" i="7"/>
  <c r="BO93" i="7"/>
  <c r="BO92" i="7"/>
  <c r="BO91" i="7"/>
  <c r="BO90" i="7"/>
  <c r="BO87" i="7"/>
  <c r="BO84" i="7"/>
  <c r="BO81" i="7"/>
  <c r="BO79" i="7"/>
  <c r="BO78" i="7"/>
  <c r="BO77" i="7"/>
  <c r="BO76" i="7"/>
  <c r="BO74" i="7"/>
  <c r="BO73" i="7"/>
  <c r="BO71" i="7"/>
  <c r="BO70" i="7"/>
  <c r="BO69" i="7"/>
  <c r="BO68" i="7"/>
  <c r="BO66" i="7"/>
  <c r="BO65" i="7"/>
  <c r="BO63" i="7"/>
  <c r="BO61" i="7"/>
  <c r="BP61" i="7" s="1"/>
  <c r="BO57" i="7"/>
  <c r="BO55" i="7"/>
  <c r="BO53" i="7"/>
  <c r="BO52" i="7"/>
  <c r="BO51" i="7"/>
  <c r="CQ103" i="7"/>
  <c r="CQ102" i="7"/>
  <c r="CQ101" i="7"/>
  <c r="CQ93" i="7"/>
  <c r="CQ92" i="7"/>
  <c r="CQ91" i="7"/>
  <c r="CQ90" i="7"/>
  <c r="CQ87" i="7"/>
  <c r="CQ85" i="7"/>
  <c r="CQ84" i="7"/>
  <c r="CQ82" i="7"/>
  <c r="CQ81" i="7"/>
  <c r="CQ80" i="7"/>
  <c r="CQ78" i="7"/>
  <c r="CQ77" i="7"/>
  <c r="CQ76" i="7"/>
  <c r="CQ75" i="7"/>
  <c r="CQ74" i="7"/>
  <c r="CQ73" i="7"/>
  <c r="CQ72" i="7"/>
  <c r="CQ70" i="7"/>
  <c r="CQ69" i="7"/>
  <c r="CQ68" i="7"/>
  <c r="CQ67" i="7"/>
  <c r="CQ66" i="7"/>
  <c r="CQ64" i="7"/>
  <c r="CQ63" i="7"/>
  <c r="CQ61" i="7"/>
  <c r="CR61" i="7" s="1"/>
  <c r="CQ59" i="7"/>
  <c r="CQ57" i="7"/>
  <c r="CQ52" i="7"/>
  <c r="CQ51" i="7"/>
  <c r="CQ48" i="7"/>
  <c r="DS103" i="7"/>
  <c r="DS93" i="7"/>
  <c r="DS82" i="7"/>
  <c r="DS78" i="7"/>
  <c r="DS74" i="7"/>
  <c r="DS67" i="7"/>
  <c r="DS63" i="7"/>
  <c r="DS55" i="7"/>
  <c r="G17" i="7"/>
  <c r="I17" i="7" s="1"/>
  <c r="AI17" i="7"/>
  <c r="AK17" i="7" s="1"/>
  <c r="BK17" i="7"/>
  <c r="BM17" i="7" s="1"/>
  <c r="CM17" i="7"/>
  <c r="CO17" i="7" s="1"/>
  <c r="DO17" i="7"/>
  <c r="DQ17" i="7" s="1"/>
  <c r="Q19" i="7"/>
  <c r="U19" i="7" s="1"/>
  <c r="W19" i="7" s="1"/>
  <c r="AS19" i="7"/>
  <c r="AW19" i="7" s="1"/>
  <c r="AY19" i="7" s="1"/>
  <c r="BU19" i="7"/>
  <c r="BY19" i="7" s="1"/>
  <c r="CA19" i="7" s="1"/>
  <c r="CW19" i="7"/>
  <c r="DA19" i="7" s="1"/>
  <c r="DC19" i="7" s="1"/>
  <c r="DY19" i="7"/>
  <c r="EC19" i="7" s="1"/>
  <c r="EE19" i="7" s="1"/>
  <c r="W24" i="7"/>
  <c r="AY24" i="7"/>
  <c r="CA24" i="7"/>
  <c r="DC24" i="7"/>
  <c r="EE24" i="7"/>
  <c r="CQ45" i="7"/>
  <c r="Y46" i="7"/>
  <c r="BO46" i="7"/>
  <c r="CC46" i="7"/>
  <c r="AM47" i="7"/>
  <c r="BA47" i="7"/>
  <c r="CQ47" i="7"/>
  <c r="DE47" i="7"/>
  <c r="AM48" i="7"/>
  <c r="BO48" i="7"/>
  <c r="Y49" i="7"/>
  <c r="BA49" i="7"/>
  <c r="CC49" i="7"/>
  <c r="DE49" i="7"/>
  <c r="BA50" i="7"/>
  <c r="CC50" i="7"/>
  <c r="DE50" i="7"/>
  <c r="EG50" i="7"/>
  <c r="Y52" i="7"/>
  <c r="BA52" i="7"/>
  <c r="CC52" i="7"/>
  <c r="DE52" i="7"/>
  <c r="EG52" i="7"/>
  <c r="Y56" i="7"/>
  <c r="BA56" i="7"/>
  <c r="CC56" i="7"/>
  <c r="DE56" i="7"/>
  <c r="EG56" i="7"/>
  <c r="BA58" i="7"/>
  <c r="CC58" i="7"/>
  <c r="DE58" i="7"/>
  <c r="Y60" i="7"/>
  <c r="BA60" i="7"/>
  <c r="CC60" i="7"/>
  <c r="DE60" i="7"/>
  <c r="Y63" i="7"/>
  <c r="Y64" i="7"/>
  <c r="CC64" i="7"/>
  <c r="EG64" i="7"/>
  <c r="BA65" i="7"/>
  <c r="DE65" i="7"/>
  <c r="Y66" i="7"/>
  <c r="CC66" i="7"/>
  <c r="BA67" i="7"/>
  <c r="DE67" i="7"/>
  <c r="Y68" i="7"/>
  <c r="BA69" i="7"/>
  <c r="DE69" i="7"/>
  <c r="Y100" i="7"/>
  <c r="Y61" i="7"/>
  <c r="Z61" i="7" s="1"/>
  <c r="Y59" i="7"/>
  <c r="Y55" i="7"/>
  <c r="Y53" i="7"/>
  <c r="BA61" i="7"/>
  <c r="BB61" i="7" s="1"/>
  <c r="BA59" i="7"/>
  <c r="BA55" i="7"/>
  <c r="BA54" i="7"/>
  <c r="BA53" i="7"/>
  <c r="BA51" i="7"/>
  <c r="CC61" i="7"/>
  <c r="CD61" i="7" s="1"/>
  <c r="CC59" i="7"/>
  <c r="CC55" i="7"/>
  <c r="CC54" i="7"/>
  <c r="CC53" i="7"/>
  <c r="CC51" i="7"/>
  <c r="CC48" i="7"/>
  <c r="DE100" i="7"/>
  <c r="DE61" i="7"/>
  <c r="DF61" i="7" s="1"/>
  <c r="DE59" i="7"/>
  <c r="DE55" i="7"/>
  <c r="DE54" i="7"/>
  <c r="DE53" i="7"/>
  <c r="DE51" i="7"/>
  <c r="DE48" i="7"/>
  <c r="EG61" i="7"/>
  <c r="EH61" i="7" s="1"/>
  <c r="EG59" i="7"/>
  <c r="EG54" i="7"/>
  <c r="EG53" i="7"/>
  <c r="EG51" i="7"/>
  <c r="BO17" i="7"/>
  <c r="CQ17" i="7"/>
  <c r="AM18" i="7"/>
  <c r="CQ18" i="7"/>
  <c r="C19" i="7"/>
  <c r="G19" i="7" s="1"/>
  <c r="I19" i="7" s="1"/>
  <c r="K19" i="7"/>
  <c r="AE19" i="7"/>
  <c r="AI19" i="7" s="1"/>
  <c r="AK19" i="7" s="1"/>
  <c r="BG19" i="7"/>
  <c r="BK19" i="7" s="1"/>
  <c r="BM19" i="7" s="1"/>
  <c r="BO19" i="7"/>
  <c r="CI19" i="7"/>
  <c r="CM19" i="7" s="1"/>
  <c r="CO19" i="7" s="1"/>
  <c r="DK19" i="7"/>
  <c r="DO19" i="7" s="1"/>
  <c r="DQ19" i="7" s="1"/>
  <c r="DS19" i="7"/>
  <c r="AM20" i="7"/>
  <c r="CQ20" i="7"/>
  <c r="Y21" i="7"/>
  <c r="AM21" i="7"/>
  <c r="BA21" i="7"/>
  <c r="CC21" i="7"/>
  <c r="CQ21" i="7"/>
  <c r="DE21" i="7"/>
  <c r="DF21" i="7" s="1"/>
  <c r="EG21" i="7"/>
  <c r="BO24" i="7"/>
  <c r="CQ24" i="7"/>
  <c r="AM34" i="7"/>
  <c r="BO34" i="7"/>
  <c r="CQ34" i="7"/>
  <c r="AM35" i="7"/>
  <c r="BO35" i="7"/>
  <c r="CQ35" i="7"/>
  <c r="AM37" i="7"/>
  <c r="BO37" i="7"/>
  <c r="BO38" i="7"/>
  <c r="CQ38" i="7"/>
  <c r="AM39" i="7"/>
  <c r="BO39" i="7"/>
  <c r="CQ39" i="7"/>
  <c r="AM40" i="7"/>
  <c r="BO40" i="7"/>
  <c r="CQ40" i="7"/>
  <c r="DS40" i="7"/>
  <c r="AM41" i="7"/>
  <c r="BO41" i="7"/>
  <c r="CQ41" i="7"/>
  <c r="AM43" i="7"/>
  <c r="BA45" i="7"/>
  <c r="CC45" i="7"/>
  <c r="DE45" i="7"/>
  <c r="AM46" i="7"/>
  <c r="BA46" i="7"/>
  <c r="CQ46" i="7"/>
  <c r="DE46" i="7"/>
  <c r="Y47" i="7"/>
  <c r="BO47" i="7"/>
  <c r="CC47" i="7"/>
  <c r="Y48" i="7"/>
  <c r="BA48" i="7"/>
  <c r="AM54" i="7"/>
  <c r="BO54" i="7"/>
  <c r="CQ54" i="7"/>
  <c r="AM56" i="7"/>
  <c r="BO56" i="7"/>
  <c r="Y57" i="7"/>
  <c r="BA57" i="7"/>
  <c r="CC57" i="7"/>
  <c r="DE57" i="7"/>
  <c r="K58" i="7"/>
  <c r="AM58" i="7"/>
  <c r="BO58" i="7"/>
  <c r="AM60" i="7"/>
  <c r="BO60" i="7"/>
  <c r="CQ60" i="7"/>
  <c r="BA63" i="7"/>
  <c r="DE63" i="7"/>
  <c r="BA64" i="7"/>
  <c r="DE64" i="7"/>
  <c r="Y65" i="7"/>
  <c r="CC65" i="7"/>
  <c r="EG65" i="7"/>
  <c r="BA66" i="7"/>
  <c r="DE66" i="7"/>
  <c r="Y67" i="7"/>
  <c r="CC67" i="7"/>
  <c r="EG67" i="7"/>
  <c r="BA68" i="7"/>
  <c r="DE68" i="7"/>
  <c r="Y69" i="7"/>
  <c r="CC69" i="7"/>
  <c r="CC72" i="7"/>
  <c r="EG72" i="7"/>
  <c r="BA73" i="7"/>
  <c r="DE73" i="7"/>
  <c r="Y74" i="7"/>
  <c r="CC74" i="7"/>
  <c r="BA75" i="7"/>
  <c r="DE75" i="7"/>
  <c r="Y76" i="7"/>
  <c r="EG76" i="7"/>
  <c r="BA77" i="7"/>
  <c r="DE77" i="7"/>
  <c r="Y78" i="7"/>
  <c r="CC78" i="7"/>
  <c r="BA79" i="7"/>
  <c r="DE79" i="7"/>
  <c r="Y80" i="7"/>
  <c r="CC80" i="7"/>
  <c r="BA81" i="7"/>
  <c r="DE81" i="7"/>
  <c r="CC82" i="7"/>
  <c r="EG82" i="7"/>
  <c r="BA84" i="7"/>
  <c r="Y85" i="7"/>
  <c r="CC85" i="7"/>
  <c r="EG85" i="7"/>
  <c r="AM86" i="7"/>
  <c r="BA86" i="7"/>
  <c r="CQ86" i="7"/>
  <c r="DE86" i="7"/>
  <c r="Y87" i="7"/>
  <c r="CC87" i="7"/>
  <c r="EG87" i="7"/>
  <c r="DE88" i="7"/>
  <c r="BO89" i="7"/>
  <c r="CC89" i="7"/>
  <c r="EG89" i="7"/>
  <c r="Y91" i="7"/>
  <c r="CC91" i="7"/>
  <c r="EG91" i="7"/>
  <c r="CC93" i="7"/>
  <c r="EG93" i="7"/>
  <c r="Y95" i="7"/>
  <c r="DE95" i="7"/>
  <c r="EG95" i="7"/>
  <c r="AM96" i="7"/>
  <c r="BO96" i="7"/>
  <c r="CC96" i="7"/>
  <c r="CQ96" i="7"/>
  <c r="DE96" i="7"/>
  <c r="AM97" i="7"/>
  <c r="BA97" i="7"/>
  <c r="BO97" i="7"/>
  <c r="CC97" i="7"/>
  <c r="CQ97" i="7"/>
  <c r="Y98" i="7"/>
  <c r="AM98" i="7"/>
  <c r="BA98" i="7"/>
  <c r="BO98" i="7"/>
  <c r="CQ98" i="7"/>
  <c r="DE98" i="7"/>
  <c r="EG98" i="7"/>
  <c r="BA101" i="7"/>
  <c r="CC101" i="7"/>
  <c r="DE101" i="7"/>
  <c r="BA102" i="7"/>
  <c r="CC102" i="7"/>
  <c r="EG102" i="7"/>
  <c r="Y103" i="7"/>
  <c r="BA103" i="7"/>
  <c r="Y70" i="7"/>
  <c r="BA70" i="7"/>
  <c r="DE70" i="7"/>
  <c r="EG70" i="7"/>
  <c r="Y71" i="7"/>
  <c r="BA71" i="7"/>
  <c r="CC71" i="7"/>
  <c r="DE71" i="7"/>
  <c r="EG71" i="7"/>
  <c r="Y72" i="7"/>
  <c r="BA72" i="7"/>
  <c r="DE72" i="7"/>
  <c r="Y73" i="7"/>
  <c r="BA74" i="7"/>
  <c r="DE74" i="7"/>
  <c r="Y75" i="7"/>
  <c r="EG75" i="7"/>
  <c r="BA76" i="7"/>
  <c r="DE76" i="7"/>
  <c r="Y77" i="7"/>
  <c r="CC77" i="7"/>
  <c r="BA78" i="7"/>
  <c r="DE78" i="7"/>
  <c r="Y79" i="7"/>
  <c r="CC79" i="7"/>
  <c r="BA80" i="7"/>
  <c r="DE80" i="7"/>
  <c r="Y81" i="7"/>
  <c r="EG81" i="7"/>
  <c r="BA82" i="7"/>
  <c r="DE82" i="7"/>
  <c r="Y84" i="7"/>
  <c r="EG84" i="7"/>
  <c r="BA85" i="7"/>
  <c r="DE85" i="7"/>
  <c r="Y86" i="7"/>
  <c r="BO86" i="7"/>
  <c r="CC86" i="7"/>
  <c r="BA87" i="7"/>
  <c r="DE87" i="7"/>
  <c r="Y88" i="7"/>
  <c r="CC88" i="7"/>
  <c r="EG88" i="7"/>
  <c r="AM89" i="7"/>
  <c r="BA89" i="7"/>
  <c r="DE89" i="7"/>
  <c r="Y90" i="7"/>
  <c r="Z90" i="7" s="1"/>
  <c r="CC90" i="7"/>
  <c r="EG90" i="7"/>
  <c r="EH90" i="7" s="1"/>
  <c r="BA91" i="7"/>
  <c r="DE91" i="7"/>
  <c r="Y92" i="7"/>
  <c r="CC92" i="7"/>
  <c r="BA93" i="7"/>
  <c r="DE93" i="7"/>
  <c r="AA106" i="7"/>
  <c r="W106" i="7"/>
  <c r="BC106" i="7"/>
  <c r="AY106" i="7"/>
  <c r="CE106" i="7"/>
  <c r="CA106" i="7"/>
  <c r="DG106" i="7"/>
  <c r="DC106" i="7"/>
  <c r="EI106" i="7"/>
  <c r="EE106" i="7"/>
  <c r="G84" i="7"/>
  <c r="I84" i="7" s="1"/>
  <c r="AI84" i="7"/>
  <c r="AK84" i="7" s="1"/>
  <c r="BK84" i="7"/>
  <c r="BM84" i="7" s="1"/>
  <c r="CM84" i="7"/>
  <c r="CO84" i="7" s="1"/>
  <c r="DO84" i="7"/>
  <c r="DQ84" i="7" s="1"/>
  <c r="G87" i="7"/>
  <c r="I87" i="7" s="1"/>
  <c r="AI87" i="7"/>
  <c r="AK87" i="7" s="1"/>
  <c r="BK87" i="7"/>
  <c r="BM87" i="7" s="1"/>
  <c r="CM87" i="7"/>
  <c r="CO87" i="7" s="1"/>
  <c r="DO87" i="7"/>
  <c r="DQ87" i="7" s="1"/>
  <c r="G90" i="7"/>
  <c r="I90" i="7" s="1"/>
  <c r="AI90" i="7"/>
  <c r="AK90" i="7" s="1"/>
  <c r="BK90" i="7"/>
  <c r="BM90" i="7" s="1"/>
  <c r="CM90" i="7"/>
  <c r="CO90" i="7" s="1"/>
  <c r="DO90" i="7"/>
  <c r="DQ90" i="7" s="1"/>
  <c r="I95" i="7"/>
  <c r="W95" i="7"/>
  <c r="AK95" i="7"/>
  <c r="AY95" i="7"/>
  <c r="BM95" i="7"/>
  <c r="CA95" i="7"/>
  <c r="CO95" i="7"/>
  <c r="DC95" i="7"/>
  <c r="DQ95" i="7"/>
  <c r="EE95" i="7"/>
  <c r="I97" i="7"/>
  <c r="W97" i="7"/>
  <c r="AK97" i="7"/>
  <c r="AY97" i="7"/>
  <c r="BM97" i="7"/>
  <c r="CA97" i="7"/>
  <c r="CO97" i="7"/>
  <c r="DC97" i="7"/>
  <c r="DQ97" i="7"/>
  <c r="EE97" i="7"/>
  <c r="Y104" i="7"/>
  <c r="EG104" i="7"/>
  <c r="AM106" i="7"/>
  <c r="BO106" i="7"/>
  <c r="CQ106" i="7"/>
  <c r="Y107" i="7"/>
  <c r="AM107" i="7"/>
  <c r="BA107" i="7"/>
  <c r="BO107" i="7"/>
  <c r="CC107" i="7"/>
  <c r="CQ107" i="7"/>
  <c r="Y108" i="7"/>
  <c r="AM108" i="7"/>
  <c r="BA108" i="7"/>
  <c r="BO108" i="7"/>
  <c r="CQ108" i="7"/>
  <c r="DE108" i="7"/>
  <c r="EG108" i="7"/>
  <c r="Y109" i="7"/>
  <c r="DE109" i="7"/>
  <c r="EG109" i="7"/>
  <c r="BO110" i="7"/>
  <c r="CC110" i="7"/>
  <c r="DE110" i="7"/>
  <c r="AM111" i="7"/>
  <c r="BA111" i="7"/>
  <c r="BO111" i="7"/>
  <c r="CC111" i="7"/>
  <c r="CQ111" i="7"/>
  <c r="M106" i="7"/>
  <c r="I106" i="7"/>
  <c r="AO106" i="7"/>
  <c r="AK106" i="7"/>
  <c r="BQ106" i="7"/>
  <c r="BM106" i="7"/>
  <c r="CS106" i="7"/>
  <c r="CO106" i="7"/>
  <c r="DU106" i="7"/>
  <c r="DQ106" i="7"/>
  <c r="M84" i="7"/>
  <c r="AO84" i="7"/>
  <c r="BQ84" i="7"/>
  <c r="CS84" i="7"/>
  <c r="DU84" i="7"/>
  <c r="M87" i="7"/>
  <c r="AO87" i="7"/>
  <c r="BQ87" i="7"/>
  <c r="CS87" i="7"/>
  <c r="DU87" i="7"/>
  <c r="DE104" i="7"/>
  <c r="CC106" i="7"/>
  <c r="DE106" i="7"/>
  <c r="EG106" i="7"/>
  <c r="Y118" i="7"/>
  <c r="BA118" i="7"/>
  <c r="BO122" i="7"/>
  <c r="CQ122" i="7"/>
  <c r="DE118" i="7"/>
  <c r="I108" i="7"/>
  <c r="W108" i="7"/>
  <c r="AK108" i="7"/>
  <c r="AY108" i="7"/>
  <c r="BM108" i="7"/>
  <c r="CA108" i="7"/>
  <c r="CO108" i="7"/>
  <c r="DC108" i="7"/>
  <c r="DQ108" i="7"/>
  <c r="EE108" i="7"/>
  <c r="I110" i="7"/>
  <c r="W110" i="7"/>
  <c r="AK110" i="7"/>
  <c r="AY110" i="7"/>
  <c r="BM110" i="7"/>
  <c r="CA110" i="7"/>
  <c r="CO110" i="7"/>
  <c r="DC110" i="7"/>
  <c r="DQ110" i="7"/>
  <c r="EE110" i="7"/>
  <c r="X113" i="7"/>
  <c r="Y113" i="7" s="1"/>
  <c r="AZ113" i="7"/>
  <c r="BA113" i="7" s="1"/>
  <c r="CB113" i="7"/>
  <c r="CC113" i="7" s="1"/>
  <c r="DD113" i="7"/>
  <c r="DE113" i="7" s="1"/>
  <c r="EF113" i="7"/>
  <c r="EG113" i="7" s="1"/>
  <c r="J116" i="7"/>
  <c r="X116" i="7"/>
  <c r="Y116" i="7" s="1"/>
  <c r="AL116" i="7"/>
  <c r="AM116" i="7" s="1"/>
  <c r="AZ116" i="7"/>
  <c r="BA116" i="7" s="1"/>
  <c r="BN116" i="7"/>
  <c r="BO116" i="7" s="1"/>
  <c r="CB116" i="7"/>
  <c r="CC116" i="7" s="1"/>
  <c r="CP116" i="7"/>
  <c r="CQ116" i="7" s="1"/>
  <c r="DD116" i="7"/>
  <c r="DE116" i="7" s="1"/>
  <c r="DR116" i="7"/>
  <c r="EF116" i="7"/>
  <c r="J120" i="7"/>
  <c r="X120" i="7"/>
  <c r="Y120" i="7" s="1"/>
  <c r="AL120" i="7"/>
  <c r="AM120" i="7" s="1"/>
  <c r="AZ120" i="7"/>
  <c r="BA120" i="7" s="1"/>
  <c r="BN120" i="7"/>
  <c r="BO120" i="7" s="1"/>
  <c r="CB120" i="7"/>
  <c r="CC120" i="7" s="1"/>
  <c r="CP120" i="7"/>
  <c r="CQ120" i="7" s="1"/>
  <c r="DD120" i="7"/>
  <c r="DE120" i="7" s="1"/>
  <c r="DR120" i="7"/>
  <c r="EF120" i="7"/>
  <c r="EG120" i="7" s="1"/>
  <c r="R122" i="7"/>
  <c r="X122" i="7"/>
  <c r="Y122" i="7" s="1"/>
  <c r="AT122" i="7"/>
  <c r="AZ122" i="7"/>
  <c r="BA122" i="7" s="1"/>
  <c r="BV122" i="7"/>
  <c r="CB122" i="7"/>
  <c r="CC122" i="7" s="1"/>
  <c r="CX122" i="7"/>
  <c r="DD122" i="7"/>
  <c r="DE122" i="7" s="1"/>
  <c r="DZ122" i="7"/>
  <c r="EF122" i="7"/>
  <c r="EG122" i="7" s="1"/>
  <c r="J113" i="7"/>
  <c r="AL113" i="7"/>
  <c r="AM113" i="7" s="1"/>
  <c r="BN113" i="7"/>
  <c r="BO113" i="7" s="1"/>
  <c r="CP113" i="7"/>
  <c r="CQ113" i="7" s="1"/>
  <c r="DR113" i="7"/>
  <c r="E115" i="7"/>
  <c r="I113" i="7" s="1"/>
  <c r="S115" i="7"/>
  <c r="W113" i="7" s="1"/>
  <c r="AG115" i="7"/>
  <c r="AK113" i="7" s="1"/>
  <c r="AU115" i="7"/>
  <c r="AY113" i="7" s="1"/>
  <c r="BI115" i="7"/>
  <c r="BM113" i="7" s="1"/>
  <c r="BW115" i="7"/>
  <c r="CA113" i="7" s="1"/>
  <c r="CK115" i="7"/>
  <c r="CO113" i="7" s="1"/>
  <c r="CY115" i="7"/>
  <c r="DC113" i="7" s="1"/>
  <c r="DM115" i="7"/>
  <c r="DQ113" i="7" s="1"/>
  <c r="EA115" i="7"/>
  <c r="EE113" i="7" s="1"/>
  <c r="E118" i="7"/>
  <c r="I118" i="7" s="1"/>
  <c r="J118" i="7"/>
  <c r="S118" i="7"/>
  <c r="W118" i="7" s="1"/>
  <c r="AG118" i="7"/>
  <c r="AK118" i="7" s="1"/>
  <c r="AL118" i="7"/>
  <c r="AM118" i="7" s="1"/>
  <c r="AU118" i="7"/>
  <c r="AY118" i="7" s="1"/>
  <c r="BI118" i="7"/>
  <c r="BM118" i="7" s="1"/>
  <c r="BN118" i="7"/>
  <c r="BO118" i="7" s="1"/>
  <c r="BW118" i="7"/>
  <c r="CA118" i="7" s="1"/>
  <c r="CK118" i="7"/>
  <c r="CO118" i="7" s="1"/>
  <c r="CP118" i="7"/>
  <c r="CQ118" i="7" s="1"/>
  <c r="CY118" i="7"/>
  <c r="DC118" i="7" s="1"/>
  <c r="DM118" i="7"/>
  <c r="DQ118" i="7" s="1"/>
  <c r="DR118" i="7"/>
  <c r="EA118" i="7"/>
  <c r="EE118" i="7" s="1"/>
  <c r="D122" i="7"/>
  <c r="AF122" i="7"/>
  <c r="BH122" i="7"/>
  <c r="CJ122" i="7"/>
  <c r="DL122" i="7"/>
  <c r="G26" i="6"/>
  <c r="H5" i="6" s="1"/>
  <c r="G4" i="6" s="1"/>
  <c r="I24" i="6"/>
  <c r="AY4" i="6"/>
  <c r="AW14" i="6"/>
  <c r="AY14" i="6" s="1"/>
  <c r="W4" i="6"/>
  <c r="U14" i="6"/>
  <c r="W14" i="6" s="1"/>
  <c r="BY14" i="6"/>
  <c r="CA14" i="6" s="1"/>
  <c r="BK26" i="6"/>
  <c r="BL5" i="6" s="1"/>
  <c r="BK4" i="6" s="1"/>
  <c r="BM24" i="6"/>
  <c r="DO26" i="6"/>
  <c r="DP5" i="6" s="1"/>
  <c r="DO4" i="6" s="1"/>
  <c r="DQ24" i="6"/>
  <c r="Y100" i="6"/>
  <c r="Y61" i="6"/>
  <c r="Z61" i="6" s="1"/>
  <c r="Y59" i="6"/>
  <c r="Y55" i="6"/>
  <c r="Y54" i="6"/>
  <c r="Y53" i="6"/>
  <c r="Y51" i="6"/>
  <c r="Y48" i="6"/>
  <c r="Y45" i="6"/>
  <c r="BA100" i="6"/>
  <c r="BA61" i="6"/>
  <c r="BB61" i="6" s="1"/>
  <c r="BA59" i="6"/>
  <c r="BA55" i="6"/>
  <c r="BA54" i="6"/>
  <c r="BA53" i="6"/>
  <c r="BA51" i="6"/>
  <c r="BA48" i="6"/>
  <c r="BA45" i="6"/>
  <c r="CC100" i="6"/>
  <c r="CC61" i="6"/>
  <c r="CD61" i="6" s="1"/>
  <c r="CC59" i="6"/>
  <c r="CC55" i="6"/>
  <c r="CC54" i="6"/>
  <c r="CC53" i="6"/>
  <c r="CC51" i="6"/>
  <c r="CC48" i="6"/>
  <c r="CC45" i="6"/>
  <c r="DE100" i="6"/>
  <c r="DE61" i="6"/>
  <c r="DF61" i="6" s="1"/>
  <c r="DE59" i="6"/>
  <c r="DE55" i="6"/>
  <c r="DE54" i="6"/>
  <c r="DE53" i="6"/>
  <c r="DE51" i="6"/>
  <c r="DE48" i="6"/>
  <c r="DE45" i="6"/>
  <c r="EG100" i="6"/>
  <c r="EG61" i="6"/>
  <c r="EH61" i="6" s="1"/>
  <c r="EG59" i="6"/>
  <c r="EG55" i="6"/>
  <c r="EG54" i="6"/>
  <c r="EG53" i="6"/>
  <c r="EG51" i="6"/>
  <c r="EG48" i="6"/>
  <c r="EG45" i="6"/>
  <c r="K17" i="6"/>
  <c r="AM17" i="6"/>
  <c r="BO17" i="6"/>
  <c r="CQ17" i="6"/>
  <c r="DS17" i="6"/>
  <c r="K18" i="6"/>
  <c r="AM18" i="6"/>
  <c r="BO18" i="6"/>
  <c r="CQ18" i="6"/>
  <c r="DS18" i="6"/>
  <c r="C19" i="6"/>
  <c r="G19" i="6" s="1"/>
  <c r="I19" i="6" s="1"/>
  <c r="K19" i="6"/>
  <c r="AE19" i="6"/>
  <c r="AI19" i="6" s="1"/>
  <c r="AK19" i="6" s="1"/>
  <c r="AM19" i="6"/>
  <c r="BG19" i="6"/>
  <c r="BK19" i="6" s="1"/>
  <c r="BM19" i="6" s="1"/>
  <c r="BO19" i="6"/>
  <c r="CI19" i="6"/>
  <c r="CM19" i="6" s="1"/>
  <c r="CO19" i="6" s="1"/>
  <c r="CQ19" i="6"/>
  <c r="DK19" i="6"/>
  <c r="DO19" i="6" s="1"/>
  <c r="DQ19" i="6" s="1"/>
  <c r="DS19" i="6"/>
  <c r="K20" i="6"/>
  <c r="AM20" i="6"/>
  <c r="BO20" i="6"/>
  <c r="CQ20" i="6"/>
  <c r="DS20" i="6"/>
  <c r="C21" i="6"/>
  <c r="G21" i="6" s="1"/>
  <c r="I21" i="6" s="1"/>
  <c r="K21" i="6"/>
  <c r="Q21" i="6"/>
  <c r="U21" i="6" s="1"/>
  <c r="W21" i="6" s="1"/>
  <c r="Y21" i="6"/>
  <c r="AE21" i="6"/>
  <c r="AI21" i="6" s="1"/>
  <c r="AK21" i="6" s="1"/>
  <c r="AM21" i="6"/>
  <c r="AS21" i="6"/>
  <c r="AW21" i="6" s="1"/>
  <c r="AY21" i="6" s="1"/>
  <c r="BA21" i="6"/>
  <c r="BG21" i="6"/>
  <c r="BK21" i="6" s="1"/>
  <c r="BM21" i="6" s="1"/>
  <c r="BO21" i="6"/>
  <c r="BU21" i="6"/>
  <c r="BY21" i="6" s="1"/>
  <c r="CA21" i="6" s="1"/>
  <c r="CC21" i="6"/>
  <c r="CI21" i="6"/>
  <c r="CM21" i="6" s="1"/>
  <c r="CO21" i="6" s="1"/>
  <c r="CQ21" i="6"/>
  <c r="CW21" i="6"/>
  <c r="DA21" i="6" s="1"/>
  <c r="DC21" i="6" s="1"/>
  <c r="DK21" i="6"/>
  <c r="DO21" i="6" s="1"/>
  <c r="DQ21" i="6" s="1"/>
  <c r="DS21" i="6"/>
  <c r="DY21" i="6"/>
  <c r="EC21" i="6" s="1"/>
  <c r="EE21" i="6" s="1"/>
  <c r="EG21" i="6"/>
  <c r="K24" i="6"/>
  <c r="AM24" i="6"/>
  <c r="BO24" i="6"/>
  <c r="CQ24" i="6"/>
  <c r="DS24" i="6"/>
  <c r="K33" i="6"/>
  <c r="AM33" i="6"/>
  <c r="BO33" i="6"/>
  <c r="CC33" i="6"/>
  <c r="DS33" i="6"/>
  <c r="EG33" i="6"/>
  <c r="AM34" i="6"/>
  <c r="BA34" i="6"/>
  <c r="DE34" i="6"/>
  <c r="Y35" i="6"/>
  <c r="CC35" i="6"/>
  <c r="EG35" i="6"/>
  <c r="BA37" i="6"/>
  <c r="CC37" i="6"/>
  <c r="DE37" i="6"/>
  <c r="EG37" i="6"/>
  <c r="Y38" i="6"/>
  <c r="BA38" i="6"/>
  <c r="CC38" i="6"/>
  <c r="DE38" i="6"/>
  <c r="EG38" i="6"/>
  <c r="Y39" i="6"/>
  <c r="BA39" i="6"/>
  <c r="CC39" i="6"/>
  <c r="DE39" i="6"/>
  <c r="EG39" i="6"/>
  <c r="Y40" i="6"/>
  <c r="BA40" i="6"/>
  <c r="CC40" i="6"/>
  <c r="DE40" i="6"/>
  <c r="EG40" i="6"/>
  <c r="Y41" i="6"/>
  <c r="BA41" i="6"/>
  <c r="CC41" i="6"/>
  <c r="DE41" i="6"/>
  <c r="EG41" i="6"/>
  <c r="Y42" i="6"/>
  <c r="BA42" i="6"/>
  <c r="CC42" i="6"/>
  <c r="DE42" i="6"/>
  <c r="EG42" i="6"/>
  <c r="Y43" i="6"/>
  <c r="BA43" i="6"/>
  <c r="CC43" i="6"/>
  <c r="DE43" i="6"/>
  <c r="EG43" i="6"/>
  <c r="Y46" i="6"/>
  <c r="BA46" i="6"/>
  <c r="CC46" i="6"/>
  <c r="DE46" i="6"/>
  <c r="EG46" i="6"/>
  <c r="Y47" i="6"/>
  <c r="BA47" i="6"/>
  <c r="CC47" i="6"/>
  <c r="DE47" i="6"/>
  <c r="EG47" i="6"/>
  <c r="Y49" i="6"/>
  <c r="BA49" i="6"/>
  <c r="CC49" i="6"/>
  <c r="EG49" i="6"/>
  <c r="Y50" i="6"/>
  <c r="BA50" i="6"/>
  <c r="CC50" i="6"/>
  <c r="DE50" i="6"/>
  <c r="EG50" i="6"/>
  <c r="Y52" i="6"/>
  <c r="BA52" i="6"/>
  <c r="CC52" i="6"/>
  <c r="DE52" i="6"/>
  <c r="EG52" i="6"/>
  <c r="Y56" i="6"/>
  <c r="BA56" i="6"/>
  <c r="CC56" i="6"/>
  <c r="DE56" i="6"/>
  <c r="EG56" i="6"/>
  <c r="Y58" i="6"/>
  <c r="BA58" i="6"/>
  <c r="CC58" i="6"/>
  <c r="EG58" i="6"/>
  <c r="Y60" i="6"/>
  <c r="BA60" i="6"/>
  <c r="CC60" i="6"/>
  <c r="DE60" i="6"/>
  <c r="EG60" i="6"/>
  <c r="Y63" i="6"/>
  <c r="CC63" i="6"/>
  <c r="EG63" i="6"/>
  <c r="Y64" i="6"/>
  <c r="CC64" i="6"/>
  <c r="EG64" i="6"/>
  <c r="BA65" i="6"/>
  <c r="DE65" i="6"/>
  <c r="Y66" i="6"/>
  <c r="CC66" i="6"/>
  <c r="EG66" i="6"/>
  <c r="BA67" i="6"/>
  <c r="DE67" i="6"/>
  <c r="Y68" i="6"/>
  <c r="CC68" i="6"/>
  <c r="EG68" i="6"/>
  <c r="BA69" i="6"/>
  <c r="DE69" i="6"/>
  <c r="K103" i="6"/>
  <c r="K102" i="6"/>
  <c r="K101" i="6"/>
  <c r="K100" i="6"/>
  <c r="K93" i="6"/>
  <c r="K92" i="6"/>
  <c r="K91" i="6"/>
  <c r="K90" i="6"/>
  <c r="K88" i="6"/>
  <c r="K87" i="6"/>
  <c r="K85" i="6"/>
  <c r="K84" i="6"/>
  <c r="K82" i="6"/>
  <c r="K81" i="6"/>
  <c r="K80" i="6"/>
  <c r="K79" i="6"/>
  <c r="K78" i="6"/>
  <c r="K77" i="6"/>
  <c r="K76" i="6"/>
  <c r="K74" i="6"/>
  <c r="K73" i="6"/>
  <c r="K72" i="6"/>
  <c r="K71" i="6"/>
  <c r="K70" i="6"/>
  <c r="K69" i="6"/>
  <c r="K68" i="6"/>
  <c r="K67" i="6"/>
  <c r="K66" i="6"/>
  <c r="K65" i="6"/>
  <c r="K64" i="6"/>
  <c r="K63" i="6"/>
  <c r="K61" i="6"/>
  <c r="L61" i="6" s="1"/>
  <c r="K59" i="6"/>
  <c r="K57" i="6"/>
  <c r="K55" i="6"/>
  <c r="K53" i="6"/>
  <c r="K52" i="6"/>
  <c r="K51" i="6"/>
  <c r="K50" i="6"/>
  <c r="K49" i="6"/>
  <c r="K48" i="6"/>
  <c r="K47" i="6"/>
  <c r="K46" i="6"/>
  <c r="K45" i="6"/>
  <c r="K43" i="6"/>
  <c r="K42" i="6"/>
  <c r="K41" i="6"/>
  <c r="K40" i="6"/>
  <c r="K39" i="6"/>
  <c r="K38" i="6"/>
  <c r="AM104" i="6"/>
  <c r="AM103" i="6"/>
  <c r="AM102" i="6"/>
  <c r="AM101" i="6"/>
  <c r="AM100" i="6"/>
  <c r="AM93" i="6"/>
  <c r="AM92" i="6"/>
  <c r="AM91" i="6"/>
  <c r="AM90" i="6"/>
  <c r="AM88" i="6"/>
  <c r="AM87" i="6"/>
  <c r="AM85" i="6"/>
  <c r="AM84" i="6"/>
  <c r="AM82" i="6"/>
  <c r="AM81" i="6"/>
  <c r="AM80" i="6"/>
  <c r="AM79" i="6"/>
  <c r="AM78" i="6"/>
  <c r="AM77" i="6"/>
  <c r="AM76" i="6"/>
  <c r="AM75" i="6"/>
  <c r="AM74" i="6"/>
  <c r="AM73" i="6"/>
  <c r="AM72" i="6"/>
  <c r="AM71" i="6"/>
  <c r="AM70" i="6"/>
  <c r="AM69" i="6"/>
  <c r="AM68" i="6"/>
  <c r="AM67" i="6"/>
  <c r="AM66" i="6"/>
  <c r="AM65" i="6"/>
  <c r="AM64" i="6"/>
  <c r="AM63" i="6"/>
  <c r="AM61" i="6"/>
  <c r="AN61" i="6" s="1"/>
  <c r="AM59" i="6"/>
  <c r="AM57" i="6"/>
  <c r="AM55" i="6"/>
  <c r="AM53" i="6"/>
  <c r="AM52" i="6"/>
  <c r="AM51" i="6"/>
  <c r="AM50" i="6"/>
  <c r="AM49" i="6"/>
  <c r="AM48" i="6"/>
  <c r="AM47" i="6"/>
  <c r="AM46" i="6"/>
  <c r="AM45" i="6"/>
  <c r="AM43" i="6"/>
  <c r="AM42" i="6"/>
  <c r="AM41" i="6"/>
  <c r="AM40" i="6"/>
  <c r="AM39" i="6"/>
  <c r="AM38" i="6"/>
  <c r="BO103" i="6"/>
  <c r="BO102" i="6"/>
  <c r="BO101" i="6"/>
  <c r="BO100" i="6"/>
  <c r="BO93" i="6"/>
  <c r="BO92" i="6"/>
  <c r="BO91" i="6"/>
  <c r="BO90" i="6"/>
  <c r="BO88" i="6"/>
  <c r="BO87" i="6"/>
  <c r="BO85" i="6"/>
  <c r="BO84" i="6"/>
  <c r="BO82" i="6"/>
  <c r="BO81" i="6"/>
  <c r="BO80" i="6"/>
  <c r="BO79" i="6"/>
  <c r="BO78" i="6"/>
  <c r="BO77" i="6"/>
  <c r="BO76" i="6"/>
  <c r="BO75" i="6"/>
  <c r="BO74" i="6"/>
  <c r="BO73" i="6"/>
  <c r="BO72" i="6"/>
  <c r="BO71" i="6"/>
  <c r="BO70" i="6"/>
  <c r="BO69" i="6"/>
  <c r="BO68" i="6"/>
  <c r="BO67" i="6"/>
  <c r="BO66" i="6"/>
  <c r="BO65" i="6"/>
  <c r="BO64" i="6"/>
  <c r="BO63" i="6"/>
  <c r="BO61" i="6"/>
  <c r="BP61" i="6" s="1"/>
  <c r="BO59" i="6"/>
  <c r="BO57" i="6"/>
  <c r="BO55" i="6"/>
  <c r="BO53" i="6"/>
  <c r="BO52" i="6"/>
  <c r="BO51" i="6"/>
  <c r="BO50" i="6"/>
  <c r="BO49" i="6"/>
  <c r="BO48" i="6"/>
  <c r="BO47" i="6"/>
  <c r="BO46" i="6"/>
  <c r="BO45" i="6"/>
  <c r="BO43" i="6"/>
  <c r="BO42" i="6"/>
  <c r="BO41" i="6"/>
  <c r="BO40" i="6"/>
  <c r="BO39" i="6"/>
  <c r="BO38" i="6"/>
  <c r="BO37" i="6"/>
  <c r="CQ104" i="6"/>
  <c r="CQ103" i="6"/>
  <c r="CQ102" i="6"/>
  <c r="CQ101" i="6"/>
  <c r="CQ100" i="6"/>
  <c r="CQ93" i="6"/>
  <c r="CQ92" i="6"/>
  <c r="CQ91" i="6"/>
  <c r="CQ90" i="6"/>
  <c r="CQ88" i="6"/>
  <c r="CQ87" i="6"/>
  <c r="CQ85" i="6"/>
  <c r="CQ84" i="6"/>
  <c r="CQ82" i="6"/>
  <c r="CQ81" i="6"/>
  <c r="CQ80" i="6"/>
  <c r="CQ79" i="6"/>
  <c r="CQ78" i="6"/>
  <c r="CQ77" i="6"/>
  <c r="CQ76" i="6"/>
  <c r="CQ75" i="6"/>
  <c r="CQ74" i="6"/>
  <c r="CQ73" i="6"/>
  <c r="CQ72" i="6"/>
  <c r="CQ71" i="6"/>
  <c r="CQ70" i="6"/>
  <c r="CQ69" i="6"/>
  <c r="CQ68" i="6"/>
  <c r="CQ67" i="6"/>
  <c r="CQ66" i="6"/>
  <c r="CQ65" i="6"/>
  <c r="CQ64" i="6"/>
  <c r="CQ63" i="6"/>
  <c r="CQ61" i="6"/>
  <c r="CR61" i="6" s="1"/>
  <c r="CQ59" i="6"/>
  <c r="CQ57" i="6"/>
  <c r="CQ55" i="6"/>
  <c r="CQ53" i="6"/>
  <c r="CQ52" i="6"/>
  <c r="CQ51" i="6"/>
  <c r="CQ50" i="6"/>
  <c r="CQ49" i="6"/>
  <c r="CQ48" i="6"/>
  <c r="CQ47" i="6"/>
  <c r="CQ46" i="6"/>
  <c r="CQ45" i="6"/>
  <c r="CQ43" i="6"/>
  <c r="CQ42" i="6"/>
  <c r="CQ41" i="6"/>
  <c r="CQ40" i="6"/>
  <c r="CQ39" i="6"/>
  <c r="CQ38" i="6"/>
  <c r="CQ37" i="6"/>
  <c r="DS103" i="6"/>
  <c r="DS101" i="6"/>
  <c r="DS100" i="6"/>
  <c r="DS93" i="6"/>
  <c r="DS92" i="6"/>
  <c r="DS91" i="6"/>
  <c r="DS90" i="6"/>
  <c r="DS88" i="6"/>
  <c r="DS87" i="6"/>
  <c r="DS85" i="6"/>
  <c r="DS84" i="6"/>
  <c r="DS82" i="6"/>
  <c r="DS81" i="6"/>
  <c r="DS80" i="6"/>
  <c r="DS79" i="6"/>
  <c r="DS78" i="6"/>
  <c r="DS77" i="6"/>
  <c r="DS76" i="6"/>
  <c r="DS75" i="6"/>
  <c r="DS74" i="6"/>
  <c r="DS73" i="6"/>
  <c r="DS72" i="6"/>
  <c r="DS104" i="6"/>
  <c r="DS71" i="6"/>
  <c r="DS70" i="6"/>
  <c r="DS69" i="6"/>
  <c r="DS68" i="6"/>
  <c r="DS67" i="6"/>
  <c r="DS66" i="6"/>
  <c r="DS65" i="6"/>
  <c r="DS64" i="6"/>
  <c r="DS63" i="6"/>
  <c r="DS61" i="6"/>
  <c r="DT61" i="6" s="1"/>
  <c r="DS59" i="6"/>
  <c r="DS57" i="6"/>
  <c r="DS55" i="6"/>
  <c r="DS53" i="6"/>
  <c r="DS52" i="6"/>
  <c r="DS51" i="6"/>
  <c r="DS50" i="6"/>
  <c r="DS49" i="6"/>
  <c r="DS48" i="6"/>
  <c r="DS47" i="6"/>
  <c r="DS46" i="6"/>
  <c r="DS45" i="6"/>
  <c r="DS43" i="6"/>
  <c r="DS42" i="6"/>
  <c r="DS41" i="6"/>
  <c r="DS40" i="6"/>
  <c r="DS39" i="6"/>
  <c r="DS38" i="6"/>
  <c r="DS37" i="6"/>
  <c r="K4" i="6"/>
  <c r="Y4" i="6"/>
  <c r="AM4" i="6"/>
  <c r="BA4" i="6"/>
  <c r="BO4" i="6"/>
  <c r="CC4" i="6"/>
  <c r="CQ4" i="6"/>
  <c r="DS4" i="6"/>
  <c r="EG4" i="6"/>
  <c r="W24" i="6"/>
  <c r="AY24" i="6"/>
  <c r="CA24" i="6"/>
  <c r="EE24" i="6"/>
  <c r="CQ33" i="6"/>
  <c r="DE33" i="6"/>
  <c r="K34" i="6"/>
  <c r="Y34" i="6"/>
  <c r="BO34" i="6"/>
  <c r="CC34" i="6"/>
  <c r="DS34" i="6"/>
  <c r="EG34" i="6"/>
  <c r="AM35" i="6"/>
  <c r="BA35" i="6"/>
  <c r="CQ35" i="6"/>
  <c r="DE35" i="6"/>
  <c r="K37" i="6"/>
  <c r="Y37" i="6"/>
  <c r="K54" i="6"/>
  <c r="AM54" i="6"/>
  <c r="BO54" i="6"/>
  <c r="CQ54" i="6"/>
  <c r="DS54" i="6"/>
  <c r="K56" i="6"/>
  <c r="AM56" i="6"/>
  <c r="BO56" i="6"/>
  <c r="CQ56" i="6"/>
  <c r="DS56" i="6"/>
  <c r="Y57" i="6"/>
  <c r="BA57" i="6"/>
  <c r="CC57" i="6"/>
  <c r="DE57" i="6"/>
  <c r="EG57" i="6"/>
  <c r="K58" i="6"/>
  <c r="AM58" i="6"/>
  <c r="BO58" i="6"/>
  <c r="CQ58" i="6"/>
  <c r="DS58" i="6"/>
  <c r="K60" i="6"/>
  <c r="AM60" i="6"/>
  <c r="BO60" i="6"/>
  <c r="CQ60" i="6"/>
  <c r="DS60" i="6"/>
  <c r="BA63" i="6"/>
  <c r="BA64" i="6"/>
  <c r="DE64" i="6"/>
  <c r="Y65" i="6"/>
  <c r="CC65" i="6"/>
  <c r="EG65" i="6"/>
  <c r="BA66" i="6"/>
  <c r="DE66" i="6"/>
  <c r="Y67" i="6"/>
  <c r="CC67" i="6"/>
  <c r="EG67" i="6"/>
  <c r="BA68" i="6"/>
  <c r="DE68" i="6"/>
  <c r="Y69" i="6"/>
  <c r="CC69" i="6"/>
  <c r="EG69" i="6"/>
  <c r="Y70" i="6"/>
  <c r="BA70" i="6"/>
  <c r="CC70" i="6"/>
  <c r="DE70" i="6"/>
  <c r="EG70" i="6"/>
  <c r="Y71" i="6"/>
  <c r="BA71" i="6"/>
  <c r="CC71" i="6"/>
  <c r="EG71" i="6"/>
  <c r="Y72" i="6"/>
  <c r="CC72" i="6"/>
  <c r="EG72" i="6"/>
  <c r="BA73" i="6"/>
  <c r="Y74" i="6"/>
  <c r="CC74" i="6"/>
  <c r="EG74" i="6"/>
  <c r="BA75" i="6"/>
  <c r="Y76" i="6"/>
  <c r="CC76" i="6"/>
  <c r="EG76" i="6"/>
  <c r="BA77" i="6"/>
  <c r="Y78" i="6"/>
  <c r="CC78" i="6"/>
  <c r="EG78" i="6"/>
  <c r="BA79" i="6"/>
  <c r="DE79" i="6"/>
  <c r="Y80" i="6"/>
  <c r="CC80" i="6"/>
  <c r="EG80" i="6"/>
  <c r="BA81" i="6"/>
  <c r="Y82" i="6"/>
  <c r="CC82" i="6"/>
  <c r="EG82" i="6"/>
  <c r="BA84" i="6"/>
  <c r="DE84" i="6"/>
  <c r="Y85" i="6"/>
  <c r="CC85" i="6"/>
  <c r="EG85" i="6"/>
  <c r="AM86" i="6"/>
  <c r="BA86" i="6"/>
  <c r="CQ86" i="6"/>
  <c r="DE86" i="6"/>
  <c r="Y87" i="6"/>
  <c r="CC87" i="6"/>
  <c r="EG87" i="6"/>
  <c r="BA88" i="6"/>
  <c r="DE88" i="6"/>
  <c r="K89" i="6"/>
  <c r="Y89" i="6"/>
  <c r="BO89" i="6"/>
  <c r="CC89" i="6"/>
  <c r="DS89" i="6"/>
  <c r="EG89" i="6"/>
  <c r="BA90" i="6"/>
  <c r="DE90" i="6"/>
  <c r="Y91" i="6"/>
  <c r="CC91" i="6"/>
  <c r="EG91" i="6"/>
  <c r="BA92" i="6"/>
  <c r="Y93" i="6"/>
  <c r="CC93" i="6"/>
  <c r="EG93" i="6"/>
  <c r="K95" i="6"/>
  <c r="Y95" i="6"/>
  <c r="AM95" i="6"/>
  <c r="BA95" i="6"/>
  <c r="BO95" i="6"/>
  <c r="CC95" i="6"/>
  <c r="CQ95" i="6"/>
  <c r="DE95" i="6"/>
  <c r="DS95" i="6"/>
  <c r="EG95" i="6"/>
  <c r="K96" i="6"/>
  <c r="Y96" i="6"/>
  <c r="AM96" i="6"/>
  <c r="BA96" i="6"/>
  <c r="BO96" i="6"/>
  <c r="CC96" i="6"/>
  <c r="CQ96" i="6"/>
  <c r="DE96" i="6"/>
  <c r="DS96" i="6"/>
  <c r="EG96" i="6"/>
  <c r="K97" i="6"/>
  <c r="Y97" i="6"/>
  <c r="AM97" i="6"/>
  <c r="BA97" i="6"/>
  <c r="BO97" i="6"/>
  <c r="CC97" i="6"/>
  <c r="CQ97" i="6"/>
  <c r="DE97" i="6"/>
  <c r="DS97" i="6"/>
  <c r="EG97" i="6"/>
  <c r="K98" i="6"/>
  <c r="Y98" i="6"/>
  <c r="AM98" i="6"/>
  <c r="BA98" i="6"/>
  <c r="BO98" i="6"/>
  <c r="CC98" i="6"/>
  <c r="CQ98" i="6"/>
  <c r="DE98" i="6"/>
  <c r="DS98" i="6"/>
  <c r="EG98" i="6"/>
  <c r="Y101" i="6"/>
  <c r="BA101" i="6"/>
  <c r="CC101" i="6"/>
  <c r="DE101" i="6"/>
  <c r="EG101" i="6"/>
  <c r="Y102" i="6"/>
  <c r="BA102" i="6"/>
  <c r="CC102" i="6"/>
  <c r="DE102" i="6"/>
  <c r="EG102" i="6"/>
  <c r="Y103" i="6"/>
  <c r="BA103" i="6"/>
  <c r="CC103" i="6"/>
  <c r="DE103" i="6"/>
  <c r="BA72" i="6"/>
  <c r="DE72" i="6"/>
  <c r="Y73" i="6"/>
  <c r="CC73" i="6"/>
  <c r="EG73" i="6"/>
  <c r="BA74" i="6"/>
  <c r="DE74" i="6"/>
  <c r="Y75" i="6"/>
  <c r="CC75" i="6"/>
  <c r="EG75" i="6"/>
  <c r="BA76" i="6"/>
  <c r="DE76" i="6"/>
  <c r="Y77" i="6"/>
  <c r="CC77" i="6"/>
  <c r="EG77" i="6"/>
  <c r="BA78" i="6"/>
  <c r="DE78" i="6"/>
  <c r="Y79" i="6"/>
  <c r="CC79" i="6"/>
  <c r="EG79" i="6"/>
  <c r="BA80" i="6"/>
  <c r="DE80" i="6"/>
  <c r="Y81" i="6"/>
  <c r="CC81" i="6"/>
  <c r="EG81" i="6"/>
  <c r="BA82" i="6"/>
  <c r="DE82" i="6"/>
  <c r="Y84" i="6"/>
  <c r="CC84" i="6"/>
  <c r="EG84" i="6"/>
  <c r="BA85" i="6"/>
  <c r="DE85" i="6"/>
  <c r="K86" i="6"/>
  <c r="Y86" i="6"/>
  <c r="BO86" i="6"/>
  <c r="CC86" i="6"/>
  <c r="DS86" i="6"/>
  <c r="EG86" i="6"/>
  <c r="BA87" i="6"/>
  <c r="DE87" i="6"/>
  <c r="Y88" i="6"/>
  <c r="CC88" i="6"/>
  <c r="EG88" i="6"/>
  <c r="AM89" i="6"/>
  <c r="BA89" i="6"/>
  <c r="CQ89" i="6"/>
  <c r="DE89" i="6"/>
  <c r="Y90" i="6"/>
  <c r="Z90" i="6" s="1"/>
  <c r="CC90" i="6"/>
  <c r="EG90" i="6"/>
  <c r="BA91" i="6"/>
  <c r="DE91" i="6"/>
  <c r="Y92" i="6"/>
  <c r="CC92" i="6"/>
  <c r="EG92" i="6"/>
  <c r="BA93" i="6"/>
  <c r="DE93" i="6"/>
  <c r="AA106" i="6"/>
  <c r="W106" i="6"/>
  <c r="BC106" i="6"/>
  <c r="AY106" i="6"/>
  <c r="CE106" i="6"/>
  <c r="CA106" i="6"/>
  <c r="G84" i="6"/>
  <c r="I84" i="6" s="1"/>
  <c r="AI84" i="6"/>
  <c r="AK84" i="6" s="1"/>
  <c r="BK84" i="6"/>
  <c r="BM84" i="6" s="1"/>
  <c r="CM84" i="6"/>
  <c r="CO84" i="6" s="1"/>
  <c r="DO84" i="6"/>
  <c r="DQ84" i="6" s="1"/>
  <c r="G87" i="6"/>
  <c r="I87" i="6" s="1"/>
  <c r="AI87" i="6"/>
  <c r="AK87" i="6" s="1"/>
  <c r="BK87" i="6"/>
  <c r="BM87" i="6" s="1"/>
  <c r="CM87" i="6"/>
  <c r="CO87" i="6" s="1"/>
  <c r="DO87" i="6"/>
  <c r="DQ87" i="6" s="1"/>
  <c r="G90" i="6"/>
  <c r="I90" i="6" s="1"/>
  <c r="AI90" i="6"/>
  <c r="AK90" i="6" s="1"/>
  <c r="BK90" i="6"/>
  <c r="BM90" i="6" s="1"/>
  <c r="CM90" i="6"/>
  <c r="CO90" i="6" s="1"/>
  <c r="DO90" i="6"/>
  <c r="DQ90" i="6" s="1"/>
  <c r="I95" i="6"/>
  <c r="W95" i="6"/>
  <c r="AK95" i="6"/>
  <c r="AY95" i="6"/>
  <c r="BM95" i="6"/>
  <c r="CA95" i="6"/>
  <c r="CO95" i="6"/>
  <c r="DC95" i="6"/>
  <c r="DQ95" i="6"/>
  <c r="EE95" i="6"/>
  <c r="I97" i="6"/>
  <c r="W97" i="6"/>
  <c r="AK97" i="6"/>
  <c r="AY97" i="6"/>
  <c r="BM97" i="6"/>
  <c r="CA97" i="6"/>
  <c r="CO97" i="6"/>
  <c r="DC97" i="6"/>
  <c r="DQ97" i="6"/>
  <c r="EE97" i="6"/>
  <c r="Y104" i="6"/>
  <c r="CC104" i="6"/>
  <c r="EG104" i="6"/>
  <c r="K106" i="6"/>
  <c r="AM106" i="6"/>
  <c r="CQ106" i="6"/>
  <c r="DE106" i="6"/>
  <c r="DS106" i="6"/>
  <c r="EG106" i="6"/>
  <c r="K107" i="6"/>
  <c r="Y107" i="6"/>
  <c r="AM107" i="6"/>
  <c r="BA107" i="6"/>
  <c r="BO107" i="6"/>
  <c r="CC107" i="6"/>
  <c r="CQ107" i="6"/>
  <c r="DE107" i="6"/>
  <c r="DS107" i="6"/>
  <c r="EG107" i="6"/>
  <c r="K108" i="6"/>
  <c r="Y108" i="6"/>
  <c r="AM108" i="6"/>
  <c r="BA108" i="6"/>
  <c r="CC108" i="6"/>
  <c r="CQ108" i="6"/>
  <c r="DE108" i="6"/>
  <c r="DS108" i="6"/>
  <c r="EG108" i="6"/>
  <c r="K109" i="6"/>
  <c r="Y109" i="6"/>
  <c r="AM109" i="6"/>
  <c r="BA109" i="6"/>
  <c r="CC109" i="6"/>
  <c r="CQ109" i="6"/>
  <c r="DE109" i="6"/>
  <c r="DS109" i="6"/>
  <c r="EG109" i="6"/>
  <c r="K110" i="6"/>
  <c r="AM110" i="6"/>
  <c r="BA110" i="6"/>
  <c r="BO110" i="6"/>
  <c r="CQ110" i="6"/>
  <c r="DE110" i="6"/>
  <c r="EG110" i="6"/>
  <c r="K111" i="6"/>
  <c r="Y111" i="6"/>
  <c r="AM111" i="6"/>
  <c r="CC111" i="6"/>
  <c r="DS111" i="6"/>
  <c r="EG111" i="6"/>
  <c r="M106" i="6"/>
  <c r="I106" i="6"/>
  <c r="AO106" i="6"/>
  <c r="AK106" i="6"/>
  <c r="BQ106" i="6"/>
  <c r="BM106" i="6"/>
  <c r="CS106" i="6"/>
  <c r="CO106" i="6"/>
  <c r="M84" i="6"/>
  <c r="AO84" i="6"/>
  <c r="BQ84" i="6"/>
  <c r="CS84" i="6"/>
  <c r="DU84" i="6"/>
  <c r="M87" i="6"/>
  <c r="AO87" i="6"/>
  <c r="BQ87" i="6"/>
  <c r="CS87" i="6"/>
  <c r="DU87" i="6"/>
  <c r="EG103" i="6"/>
  <c r="BA104" i="6"/>
  <c r="DE104" i="6"/>
  <c r="Y106" i="6"/>
  <c r="BA106" i="6"/>
  <c r="CC106" i="6"/>
  <c r="K122" i="6"/>
  <c r="Y118" i="6"/>
  <c r="AM122" i="6"/>
  <c r="BA118" i="6"/>
  <c r="BO122" i="6"/>
  <c r="CC118" i="6"/>
  <c r="CQ122" i="6"/>
  <c r="DE118" i="6"/>
  <c r="DS122" i="6"/>
  <c r="EG118" i="6"/>
  <c r="DC106" i="6"/>
  <c r="DQ106" i="6"/>
  <c r="EE106" i="6"/>
  <c r="I108" i="6"/>
  <c r="W108" i="6"/>
  <c r="AK108" i="6"/>
  <c r="AY108" i="6"/>
  <c r="BM108" i="6"/>
  <c r="CA108" i="6"/>
  <c r="CO108" i="6"/>
  <c r="DC108" i="6"/>
  <c r="DQ108" i="6"/>
  <c r="EE108" i="6"/>
  <c r="I110" i="6"/>
  <c r="W110" i="6"/>
  <c r="AK110" i="6"/>
  <c r="AY110" i="6"/>
  <c r="BM110" i="6"/>
  <c r="CA110" i="6"/>
  <c r="CO110" i="6"/>
  <c r="DC110" i="6"/>
  <c r="DQ110" i="6"/>
  <c r="EE110" i="6"/>
  <c r="X113" i="6"/>
  <c r="Y113" i="6" s="1"/>
  <c r="AZ113" i="6"/>
  <c r="BA113" i="6" s="1"/>
  <c r="CB113" i="6"/>
  <c r="CC113" i="6" s="1"/>
  <c r="DD113" i="6"/>
  <c r="DE113" i="6" s="1"/>
  <c r="EF113" i="6"/>
  <c r="EG113" i="6" s="1"/>
  <c r="J116" i="6"/>
  <c r="K116" i="6" s="1"/>
  <c r="X116" i="6"/>
  <c r="Y116" i="6" s="1"/>
  <c r="AL116" i="6"/>
  <c r="AM116" i="6" s="1"/>
  <c r="AZ116" i="6"/>
  <c r="BA116" i="6" s="1"/>
  <c r="BN116" i="6"/>
  <c r="BO116" i="6" s="1"/>
  <c r="CB116" i="6"/>
  <c r="CC116" i="6" s="1"/>
  <c r="CP116" i="6"/>
  <c r="CQ116" i="6" s="1"/>
  <c r="DD116" i="6"/>
  <c r="DE116" i="6" s="1"/>
  <c r="DR116" i="6"/>
  <c r="DS116" i="6" s="1"/>
  <c r="EF116" i="6"/>
  <c r="EG116" i="6" s="1"/>
  <c r="J120" i="6"/>
  <c r="K120" i="6" s="1"/>
  <c r="X120" i="6"/>
  <c r="Y120" i="6" s="1"/>
  <c r="AL120" i="6"/>
  <c r="AM120" i="6" s="1"/>
  <c r="AZ120" i="6"/>
  <c r="BA120" i="6" s="1"/>
  <c r="BN120" i="6"/>
  <c r="BO120" i="6" s="1"/>
  <c r="CB120" i="6"/>
  <c r="CC120" i="6" s="1"/>
  <c r="CP120" i="6"/>
  <c r="CQ120" i="6" s="1"/>
  <c r="DD120" i="6"/>
  <c r="DE120" i="6" s="1"/>
  <c r="DR120" i="6"/>
  <c r="DS120" i="6" s="1"/>
  <c r="EF120" i="6"/>
  <c r="EG120" i="6" s="1"/>
  <c r="R122" i="6"/>
  <c r="X122" i="6"/>
  <c r="Y122" i="6" s="1"/>
  <c r="AT122" i="6"/>
  <c r="AZ122" i="6"/>
  <c r="BA122" i="6" s="1"/>
  <c r="BV122" i="6"/>
  <c r="CB122" i="6"/>
  <c r="CC122" i="6" s="1"/>
  <c r="CX122" i="6"/>
  <c r="DD122" i="6"/>
  <c r="DE122" i="6" s="1"/>
  <c r="DZ122" i="6"/>
  <c r="EF122" i="6"/>
  <c r="EG122" i="6" s="1"/>
  <c r="J113" i="6"/>
  <c r="K113" i="6" s="1"/>
  <c r="AL113" i="6"/>
  <c r="AM113" i="6" s="1"/>
  <c r="BN113" i="6"/>
  <c r="BO113" i="6" s="1"/>
  <c r="CP113" i="6"/>
  <c r="CQ113" i="6" s="1"/>
  <c r="DR113" i="6"/>
  <c r="DS113" i="6" s="1"/>
  <c r="E115" i="6"/>
  <c r="I113" i="6" s="1"/>
  <c r="S115" i="6"/>
  <c r="W113" i="6" s="1"/>
  <c r="AG115" i="6"/>
  <c r="AK113" i="6" s="1"/>
  <c r="AU115" i="6"/>
  <c r="AY113" i="6" s="1"/>
  <c r="BI115" i="6"/>
  <c r="BM113" i="6" s="1"/>
  <c r="BW115" i="6"/>
  <c r="CA113" i="6" s="1"/>
  <c r="CK115" i="6"/>
  <c r="CO113" i="6" s="1"/>
  <c r="CY115" i="6"/>
  <c r="DC113" i="6" s="1"/>
  <c r="DM115" i="6"/>
  <c r="DQ113" i="6" s="1"/>
  <c r="EA115" i="6"/>
  <c r="EE113" i="6" s="1"/>
  <c r="E118" i="6"/>
  <c r="I118" i="6" s="1"/>
  <c r="J118" i="6"/>
  <c r="K118" i="6" s="1"/>
  <c r="S118" i="6"/>
  <c r="W118" i="6" s="1"/>
  <c r="AG118" i="6"/>
  <c r="AK118" i="6" s="1"/>
  <c r="AL118" i="6"/>
  <c r="AM118" i="6" s="1"/>
  <c r="AU118" i="6"/>
  <c r="AY118" i="6" s="1"/>
  <c r="BI118" i="6"/>
  <c r="BM118" i="6" s="1"/>
  <c r="BN118" i="6"/>
  <c r="BO118" i="6" s="1"/>
  <c r="BW118" i="6"/>
  <c r="CA118" i="6" s="1"/>
  <c r="CK118" i="6"/>
  <c r="CO118" i="6" s="1"/>
  <c r="CP118" i="6"/>
  <c r="CQ118" i="6" s="1"/>
  <c r="CY118" i="6"/>
  <c r="DC118" i="6" s="1"/>
  <c r="DM118" i="6"/>
  <c r="DQ118" i="6" s="1"/>
  <c r="DR118" i="6"/>
  <c r="DS118" i="6" s="1"/>
  <c r="EA118" i="6"/>
  <c r="EE118" i="6" s="1"/>
  <c r="D122" i="6"/>
  <c r="AF122" i="6"/>
  <c r="BH122" i="6"/>
  <c r="CJ122" i="6"/>
  <c r="DL122" i="6"/>
  <c r="I4" i="5"/>
  <c r="G14" i="5"/>
  <c r="I14" i="5" s="1"/>
  <c r="BM4" i="5"/>
  <c r="BK14" i="5"/>
  <c r="BM14" i="5" s="1"/>
  <c r="DQ4" i="5"/>
  <c r="DO14" i="5"/>
  <c r="DQ14" i="5" s="1"/>
  <c r="AK4" i="5"/>
  <c r="AI14" i="5"/>
  <c r="AK14" i="5" s="1"/>
  <c r="AW26" i="5"/>
  <c r="AX5" i="5" s="1"/>
  <c r="AW4" i="5" s="1"/>
  <c r="AY24" i="5"/>
  <c r="BY26" i="5"/>
  <c r="BZ5" i="5" s="1"/>
  <c r="BY4" i="5" s="1"/>
  <c r="CA24" i="5"/>
  <c r="DA26" i="5"/>
  <c r="DB5" i="5" s="1"/>
  <c r="DA4" i="5" s="1"/>
  <c r="DC24" i="5"/>
  <c r="EC26" i="5"/>
  <c r="ED5" i="5" s="1"/>
  <c r="EC4" i="5" s="1"/>
  <c r="EE24" i="5"/>
  <c r="Y100" i="5"/>
  <c r="Y61" i="5"/>
  <c r="Z61" i="5" s="1"/>
  <c r="Y59" i="5"/>
  <c r="Y55" i="5"/>
  <c r="Y54" i="5"/>
  <c r="Y53" i="5"/>
  <c r="Y51" i="5"/>
  <c r="Y48" i="5"/>
  <c r="Y45" i="5"/>
  <c r="BA100" i="5"/>
  <c r="BA61" i="5"/>
  <c r="BB61" i="5" s="1"/>
  <c r="BA59" i="5"/>
  <c r="BA55" i="5"/>
  <c r="BA54" i="5"/>
  <c r="BA53" i="5"/>
  <c r="BA51" i="5"/>
  <c r="BA48" i="5"/>
  <c r="BA45" i="5"/>
  <c r="CC100" i="5"/>
  <c r="CC61" i="5"/>
  <c r="CD61" i="5" s="1"/>
  <c r="CC59" i="5"/>
  <c r="CC55" i="5"/>
  <c r="CC54" i="5"/>
  <c r="CC53" i="5"/>
  <c r="CC51" i="5"/>
  <c r="CC48" i="5"/>
  <c r="CC45" i="5"/>
  <c r="DE100" i="5"/>
  <c r="DE61" i="5"/>
  <c r="DF61" i="5" s="1"/>
  <c r="DE59" i="5"/>
  <c r="DE55" i="5"/>
  <c r="DE54" i="5"/>
  <c r="DE53" i="5"/>
  <c r="DE51" i="5"/>
  <c r="DE48" i="5"/>
  <c r="DE45" i="5"/>
  <c r="EG100" i="5"/>
  <c r="EG61" i="5"/>
  <c r="EH61" i="5" s="1"/>
  <c r="EG59" i="5"/>
  <c r="EG55" i="5"/>
  <c r="EG54" i="5"/>
  <c r="EG53" i="5"/>
  <c r="EG51" i="5"/>
  <c r="EG48" i="5"/>
  <c r="EG45" i="5"/>
  <c r="U17" i="5"/>
  <c r="W17" i="5" s="1"/>
  <c r="AW17" i="5"/>
  <c r="AY17" i="5" s="1"/>
  <c r="BY17" i="5"/>
  <c r="CA17" i="5" s="1"/>
  <c r="DA17" i="5"/>
  <c r="DC17" i="5" s="1"/>
  <c r="EC17" i="5"/>
  <c r="EE17" i="5" s="1"/>
  <c r="C19" i="5"/>
  <c r="G19" i="5" s="1"/>
  <c r="I19" i="5" s="1"/>
  <c r="AE19" i="5"/>
  <c r="AI19" i="5" s="1"/>
  <c r="AK19" i="5" s="1"/>
  <c r="BG19" i="5"/>
  <c r="BK19" i="5" s="1"/>
  <c r="BM19" i="5" s="1"/>
  <c r="CI19" i="5"/>
  <c r="CM19" i="5" s="1"/>
  <c r="CO19" i="5" s="1"/>
  <c r="DK19" i="5"/>
  <c r="DO19" i="5" s="1"/>
  <c r="DQ19" i="5" s="1"/>
  <c r="Q21" i="5"/>
  <c r="U21" i="5" s="1"/>
  <c r="W21" i="5" s="1"/>
  <c r="AS21" i="5"/>
  <c r="AW21" i="5" s="1"/>
  <c r="AY21" i="5" s="1"/>
  <c r="BU21" i="5"/>
  <c r="BY21" i="5" s="1"/>
  <c r="CA21" i="5" s="1"/>
  <c r="CW21" i="5"/>
  <c r="DA21" i="5" s="1"/>
  <c r="DC21" i="5" s="1"/>
  <c r="DY21" i="5"/>
  <c r="EC21" i="5" s="1"/>
  <c r="EE21" i="5" s="1"/>
  <c r="I24" i="5"/>
  <c r="AK24" i="5"/>
  <c r="BM24" i="5"/>
  <c r="CO24" i="5"/>
  <c r="DQ24" i="5"/>
  <c r="DE34" i="5"/>
  <c r="Y35" i="5"/>
  <c r="CC35" i="5"/>
  <c r="EG35" i="5"/>
  <c r="K54" i="5"/>
  <c r="BO54" i="5"/>
  <c r="CQ54" i="5"/>
  <c r="DS54" i="5"/>
  <c r="K56" i="5"/>
  <c r="AM56" i="5"/>
  <c r="BO56" i="5"/>
  <c r="CQ56" i="5"/>
  <c r="DS56" i="5"/>
  <c r="Y57" i="5"/>
  <c r="BA57" i="5"/>
  <c r="CC57" i="5"/>
  <c r="DE57" i="5"/>
  <c r="EG57" i="5"/>
  <c r="K58" i="5"/>
  <c r="AM58" i="5"/>
  <c r="BO58" i="5"/>
  <c r="CQ58" i="5"/>
  <c r="DS58" i="5"/>
  <c r="K60" i="5"/>
  <c r="BO60" i="5"/>
  <c r="CQ60" i="5"/>
  <c r="DS60" i="5"/>
  <c r="BA63" i="5"/>
  <c r="DE63" i="5"/>
  <c r="BA64" i="5"/>
  <c r="DE64" i="5"/>
  <c r="Y65" i="5"/>
  <c r="CC65" i="5"/>
  <c r="EG65" i="5"/>
  <c r="BA66" i="5"/>
  <c r="DE66" i="5"/>
  <c r="Y67" i="5"/>
  <c r="CC67" i="5"/>
  <c r="EG67" i="5"/>
  <c r="BA68" i="5"/>
  <c r="DE68" i="5"/>
  <c r="Y69" i="5"/>
  <c r="CC69" i="5"/>
  <c r="K102" i="5"/>
  <c r="K101" i="5"/>
  <c r="K100" i="5"/>
  <c r="K93" i="5"/>
  <c r="K92" i="5"/>
  <c r="K91" i="5"/>
  <c r="K87" i="5"/>
  <c r="K85" i="5"/>
  <c r="K84" i="5"/>
  <c r="K82" i="5"/>
  <c r="K81" i="5"/>
  <c r="K80" i="5"/>
  <c r="K79" i="5"/>
  <c r="K78" i="5"/>
  <c r="K77" i="5"/>
  <c r="K75" i="5"/>
  <c r="K74" i="5"/>
  <c r="K73" i="5"/>
  <c r="K72" i="5"/>
  <c r="K71" i="5"/>
  <c r="K70" i="5"/>
  <c r="K69" i="5"/>
  <c r="K67" i="5"/>
  <c r="K66" i="5"/>
  <c r="K65" i="5"/>
  <c r="K64" i="5"/>
  <c r="K63" i="5"/>
  <c r="K61" i="5"/>
  <c r="L61" i="5" s="1"/>
  <c r="K57" i="5"/>
  <c r="K55" i="5"/>
  <c r="K53" i="5"/>
  <c r="K52" i="5"/>
  <c r="K51" i="5"/>
  <c r="K50" i="5"/>
  <c r="K49" i="5"/>
  <c r="K48" i="5"/>
  <c r="K47" i="5"/>
  <c r="K46" i="5"/>
  <c r="K45" i="5"/>
  <c r="K43" i="5"/>
  <c r="K42" i="5"/>
  <c r="K41" i="5"/>
  <c r="K40" i="5"/>
  <c r="K39" i="5"/>
  <c r="K38" i="5"/>
  <c r="AM104" i="5"/>
  <c r="AM103" i="5"/>
  <c r="AM102" i="5"/>
  <c r="AM93" i="5"/>
  <c r="AM92" i="5"/>
  <c r="AM87" i="5"/>
  <c r="AM84" i="5"/>
  <c r="AM82" i="5"/>
  <c r="AM81" i="5"/>
  <c r="AM80" i="5"/>
  <c r="AM78" i="5"/>
  <c r="AM74" i="5"/>
  <c r="AM73" i="5"/>
  <c r="AM72" i="5"/>
  <c r="AM71" i="5"/>
  <c r="AM70" i="5"/>
  <c r="AM69" i="5"/>
  <c r="AM68" i="5"/>
  <c r="AM65" i="5"/>
  <c r="AM64" i="5"/>
  <c r="AM61" i="5"/>
  <c r="AN61" i="5" s="1"/>
  <c r="AM59" i="5"/>
  <c r="AM55" i="5"/>
  <c r="AM53" i="5"/>
  <c r="AM51" i="5"/>
  <c r="AM50" i="5"/>
  <c r="AM49" i="5"/>
  <c r="AM48" i="5"/>
  <c r="AM47" i="5"/>
  <c r="AM46" i="5"/>
  <c r="AM45" i="5"/>
  <c r="AM43" i="5"/>
  <c r="AM42" i="5"/>
  <c r="AM41" i="5"/>
  <c r="AM40" i="5"/>
  <c r="AM39" i="5"/>
  <c r="AM37" i="5"/>
  <c r="BO103" i="5"/>
  <c r="BO102" i="5"/>
  <c r="BO100" i="5"/>
  <c r="BO93" i="5"/>
  <c r="BO92" i="5"/>
  <c r="BO91" i="5"/>
  <c r="BO90" i="5"/>
  <c r="BO88" i="5"/>
  <c r="BO87" i="5"/>
  <c r="BO85" i="5"/>
  <c r="BO84" i="5"/>
  <c r="BO82" i="5"/>
  <c r="BO81" i="5"/>
  <c r="BO79" i="5"/>
  <c r="BO78" i="5"/>
  <c r="BO77" i="5"/>
  <c r="BO76" i="5"/>
  <c r="BO75" i="5"/>
  <c r="BO74" i="5"/>
  <c r="BO73" i="5"/>
  <c r="BO104" i="5"/>
  <c r="BO71" i="5"/>
  <c r="BO70" i="5"/>
  <c r="BO69" i="5"/>
  <c r="BO68" i="5"/>
  <c r="BO67" i="5"/>
  <c r="BO66" i="5"/>
  <c r="BO65" i="5"/>
  <c r="BO64" i="5"/>
  <c r="BO63" i="5"/>
  <c r="BO59" i="5"/>
  <c r="BO55" i="5"/>
  <c r="BO53" i="5"/>
  <c r="BO52" i="5"/>
  <c r="BO51" i="5"/>
  <c r="BO50" i="5"/>
  <c r="BO49" i="5"/>
  <c r="BO48" i="5"/>
  <c r="BO47" i="5"/>
  <c r="BO46" i="5"/>
  <c r="BO45" i="5"/>
  <c r="BO43" i="5"/>
  <c r="BO42" i="5"/>
  <c r="BO41" i="5"/>
  <c r="BO40" i="5"/>
  <c r="BO39" i="5"/>
  <c r="BO38" i="5"/>
  <c r="BO37" i="5"/>
  <c r="BP21" i="5" s="1"/>
  <c r="CQ104" i="5"/>
  <c r="CQ103" i="5"/>
  <c r="CQ101" i="5"/>
  <c r="CQ100" i="5"/>
  <c r="CQ93" i="5"/>
  <c r="CQ92" i="5"/>
  <c r="CQ91" i="5"/>
  <c r="CQ87" i="5"/>
  <c r="CQ84" i="5"/>
  <c r="CQ82" i="5"/>
  <c r="CQ80" i="5"/>
  <c r="CQ79" i="5"/>
  <c r="CQ78" i="5"/>
  <c r="CQ77" i="5"/>
  <c r="CQ75" i="5"/>
  <c r="CQ74" i="5"/>
  <c r="CQ72" i="5"/>
  <c r="CQ71" i="5"/>
  <c r="CQ70" i="5"/>
  <c r="CQ69" i="5"/>
  <c r="CQ67" i="5"/>
  <c r="CQ66" i="5"/>
  <c r="CQ65" i="5"/>
  <c r="CQ64" i="5"/>
  <c r="CQ63" i="5"/>
  <c r="CQ57" i="5"/>
  <c r="CQ55" i="5"/>
  <c r="CQ53" i="5"/>
  <c r="CQ52" i="5"/>
  <c r="CQ51" i="5"/>
  <c r="CQ48" i="5"/>
  <c r="CQ47" i="5"/>
  <c r="CQ46" i="5"/>
  <c r="CQ45" i="5"/>
  <c r="CQ43" i="5"/>
  <c r="CQ42" i="5"/>
  <c r="CQ41" i="5"/>
  <c r="CQ39" i="5"/>
  <c r="CQ38" i="5"/>
  <c r="CQ37" i="5"/>
  <c r="DS103" i="5"/>
  <c r="DS102" i="5"/>
  <c r="DS101" i="5"/>
  <c r="DS100" i="5"/>
  <c r="DS93" i="5"/>
  <c r="DS91" i="5"/>
  <c r="DS90" i="5"/>
  <c r="DS88" i="5"/>
  <c r="DS85" i="5"/>
  <c r="DS84" i="5"/>
  <c r="DS82" i="5"/>
  <c r="DS81" i="5"/>
  <c r="DS79" i="5"/>
  <c r="DS77" i="5"/>
  <c r="DS76" i="5"/>
  <c r="DS75" i="5"/>
  <c r="DS74" i="5"/>
  <c r="DS73" i="5"/>
  <c r="DS72" i="5"/>
  <c r="DS104" i="5"/>
  <c r="DS71" i="5"/>
  <c r="DS69" i="5"/>
  <c r="DS68" i="5"/>
  <c r="DS67" i="5"/>
  <c r="DS66" i="5"/>
  <c r="DS65" i="5"/>
  <c r="DS64" i="5"/>
  <c r="DS63" i="5"/>
  <c r="DS61" i="5"/>
  <c r="DT61" i="5" s="1"/>
  <c r="DS59" i="5"/>
  <c r="DS55" i="5"/>
  <c r="DS53" i="5"/>
  <c r="DS52" i="5"/>
  <c r="DS51" i="5"/>
  <c r="DS50" i="5"/>
  <c r="DS49" i="5"/>
  <c r="DS48" i="5"/>
  <c r="DS47" i="5"/>
  <c r="DS46" i="5"/>
  <c r="DS45" i="5"/>
  <c r="DS43" i="5"/>
  <c r="DS42" i="5"/>
  <c r="DS41" i="5"/>
  <c r="DS40" i="5"/>
  <c r="DS39" i="5"/>
  <c r="DS38" i="5"/>
  <c r="DS37" i="5"/>
  <c r="DT21" i="5" s="1"/>
  <c r="K4" i="5"/>
  <c r="Y4" i="5"/>
  <c r="AM4" i="5"/>
  <c r="BA4" i="5"/>
  <c r="BO4" i="5"/>
  <c r="CC4" i="5"/>
  <c r="CQ4" i="5"/>
  <c r="DE4" i="5"/>
  <c r="DS4" i="5"/>
  <c r="EG4" i="5"/>
  <c r="K14" i="5"/>
  <c r="Y14" i="5"/>
  <c r="AM14" i="5"/>
  <c r="BA14" i="5"/>
  <c r="BO14" i="5"/>
  <c r="CC14" i="5"/>
  <c r="DE14" i="5"/>
  <c r="DS14" i="5"/>
  <c r="EG14" i="5"/>
  <c r="Y17" i="5"/>
  <c r="BA17" i="5"/>
  <c r="CC17" i="5"/>
  <c r="DE17" i="5"/>
  <c r="EG17" i="5"/>
  <c r="Y18" i="5"/>
  <c r="BA18" i="5"/>
  <c r="CC18" i="5"/>
  <c r="DE18" i="5"/>
  <c r="EG18" i="5"/>
  <c r="Y19" i="5"/>
  <c r="BA19" i="5"/>
  <c r="CC19" i="5"/>
  <c r="DE19" i="5"/>
  <c r="EG19" i="5"/>
  <c r="Y20" i="5"/>
  <c r="BA20" i="5"/>
  <c r="CC20" i="5"/>
  <c r="DE20" i="5"/>
  <c r="EG20" i="5"/>
  <c r="Y24" i="5"/>
  <c r="BA24" i="5"/>
  <c r="CC24" i="5"/>
  <c r="DE24" i="5"/>
  <c r="EG24" i="5"/>
  <c r="Y33" i="5"/>
  <c r="BA33" i="5"/>
  <c r="CC33" i="5"/>
  <c r="DE33" i="5"/>
  <c r="EG33" i="5"/>
  <c r="Y34" i="5"/>
  <c r="BA34" i="5"/>
  <c r="CC34" i="5"/>
  <c r="DS34" i="5"/>
  <c r="EG34" i="5"/>
  <c r="BA35" i="5"/>
  <c r="CQ35" i="5"/>
  <c r="DE35" i="5"/>
  <c r="K37" i="5"/>
  <c r="L21" i="5" s="1"/>
  <c r="Y37" i="5"/>
  <c r="BA37" i="5"/>
  <c r="CC37" i="5"/>
  <c r="DE37" i="5"/>
  <c r="EG37" i="5"/>
  <c r="Y38" i="5"/>
  <c r="BA38" i="5"/>
  <c r="CC38" i="5"/>
  <c r="DE38" i="5"/>
  <c r="EG38" i="5"/>
  <c r="Y39" i="5"/>
  <c r="BA39" i="5"/>
  <c r="CC39" i="5"/>
  <c r="DE39" i="5"/>
  <c r="EG39" i="5"/>
  <c r="Y40" i="5"/>
  <c r="BA40" i="5"/>
  <c r="CC40" i="5"/>
  <c r="DE40" i="5"/>
  <c r="EG40" i="5"/>
  <c r="Y41" i="5"/>
  <c r="BA41" i="5"/>
  <c r="CC41" i="5"/>
  <c r="DE41" i="5"/>
  <c r="EG41" i="5"/>
  <c r="Y42" i="5"/>
  <c r="BA42" i="5"/>
  <c r="CC42" i="5"/>
  <c r="DE42" i="5"/>
  <c r="EG42" i="5"/>
  <c r="Y43" i="5"/>
  <c r="BA43" i="5"/>
  <c r="CC43" i="5"/>
  <c r="DE43" i="5"/>
  <c r="EG43" i="5"/>
  <c r="Y46" i="5"/>
  <c r="BA46" i="5"/>
  <c r="CC46" i="5"/>
  <c r="DE46" i="5"/>
  <c r="EG46" i="5"/>
  <c r="Y47" i="5"/>
  <c r="BA47" i="5"/>
  <c r="CC47" i="5"/>
  <c r="DE47" i="5"/>
  <c r="EG47" i="5"/>
  <c r="Y49" i="5"/>
  <c r="BA49" i="5"/>
  <c r="CC49" i="5"/>
  <c r="DE49" i="5"/>
  <c r="EG49" i="5"/>
  <c r="Y50" i="5"/>
  <c r="BA50" i="5"/>
  <c r="CC50" i="5"/>
  <c r="DE50" i="5"/>
  <c r="EG50" i="5"/>
  <c r="Y52" i="5"/>
  <c r="BA52" i="5"/>
  <c r="CC52" i="5"/>
  <c r="DE52" i="5"/>
  <c r="EG52" i="5"/>
  <c r="Y56" i="5"/>
  <c r="BA56" i="5"/>
  <c r="CC56" i="5"/>
  <c r="DE56" i="5"/>
  <c r="EG56" i="5"/>
  <c r="Y58" i="5"/>
  <c r="BA58" i="5"/>
  <c r="CC58" i="5"/>
  <c r="DE58" i="5"/>
  <c r="EG58" i="5"/>
  <c r="Y60" i="5"/>
  <c r="BA60" i="5"/>
  <c r="CC60" i="5"/>
  <c r="DE60" i="5"/>
  <c r="EG60" i="5"/>
  <c r="Y63" i="5"/>
  <c r="CC63" i="5"/>
  <c r="EG63" i="5"/>
  <c r="Y64" i="5"/>
  <c r="CC64" i="5"/>
  <c r="EG64" i="5"/>
  <c r="BA65" i="5"/>
  <c r="DE65" i="5"/>
  <c r="Y66" i="5"/>
  <c r="CC66" i="5"/>
  <c r="EG66" i="5"/>
  <c r="BA67" i="5"/>
  <c r="DE67" i="5"/>
  <c r="Y68" i="5"/>
  <c r="CC68" i="5"/>
  <c r="EG68" i="5"/>
  <c r="BA69" i="5"/>
  <c r="DE69" i="5"/>
  <c r="EG69" i="5"/>
  <c r="Y70" i="5"/>
  <c r="BA70" i="5"/>
  <c r="CC70" i="5"/>
  <c r="DE70" i="5"/>
  <c r="EG70" i="5"/>
  <c r="Y71" i="5"/>
  <c r="BA71" i="5"/>
  <c r="CC71" i="5"/>
  <c r="DE71" i="5"/>
  <c r="EG71" i="5"/>
  <c r="BA72" i="5"/>
  <c r="DE72" i="5"/>
  <c r="Y73" i="5"/>
  <c r="CC73" i="5"/>
  <c r="BA74" i="5"/>
  <c r="DE74" i="5"/>
  <c r="Y75" i="5"/>
  <c r="CC75" i="5"/>
  <c r="EG75" i="5"/>
  <c r="BA76" i="5"/>
  <c r="DE76" i="5"/>
  <c r="Y77" i="5"/>
  <c r="CC77" i="5"/>
  <c r="EG77" i="5"/>
  <c r="BA78" i="5"/>
  <c r="DE78" i="5"/>
  <c r="Y79" i="5"/>
  <c r="CC79" i="5"/>
  <c r="EG79" i="5"/>
  <c r="BA80" i="5"/>
  <c r="DE80" i="5"/>
  <c r="Y81" i="5"/>
  <c r="CC81" i="5"/>
  <c r="EG81" i="5"/>
  <c r="BA82" i="5"/>
  <c r="DE82" i="5"/>
  <c r="Y84" i="5"/>
  <c r="CC84" i="5"/>
  <c r="EG84" i="5"/>
  <c r="BA85" i="5"/>
  <c r="DE85" i="5"/>
  <c r="K86" i="5"/>
  <c r="CC86" i="5"/>
  <c r="DS86" i="5"/>
  <c r="EG86" i="5"/>
  <c r="BA87" i="5"/>
  <c r="DE87" i="5"/>
  <c r="Y88" i="5"/>
  <c r="CC88" i="5"/>
  <c r="EG88" i="5"/>
  <c r="Y89" i="5"/>
  <c r="BO89" i="5"/>
  <c r="CC89" i="5"/>
  <c r="DS89" i="5"/>
  <c r="EG89" i="5"/>
  <c r="BA90" i="5"/>
  <c r="DE90" i="5"/>
  <c r="Y91" i="5"/>
  <c r="CC91" i="5"/>
  <c r="EG91" i="5"/>
  <c r="BA92" i="5"/>
  <c r="DE92" i="5"/>
  <c r="Y93" i="5"/>
  <c r="EG93" i="5"/>
  <c r="Y95" i="5"/>
  <c r="AM95" i="5"/>
  <c r="BA95" i="5"/>
  <c r="BO95" i="5"/>
  <c r="CC95" i="5"/>
  <c r="CQ95" i="5"/>
  <c r="DE95" i="5"/>
  <c r="DS95" i="5"/>
  <c r="K96" i="5"/>
  <c r="Y96" i="5"/>
  <c r="BA96" i="5"/>
  <c r="CC96" i="5"/>
  <c r="DE96" i="5"/>
  <c r="EG96" i="5"/>
  <c r="K97" i="5"/>
  <c r="Y97" i="5"/>
  <c r="AM97" i="5"/>
  <c r="BA97" i="5"/>
  <c r="CC97" i="5"/>
  <c r="DE97" i="5"/>
  <c r="DS97" i="5"/>
  <c r="EG97" i="5"/>
  <c r="Y98" i="5"/>
  <c r="BA98" i="5"/>
  <c r="BO98" i="5"/>
  <c r="CC98" i="5"/>
  <c r="CQ98" i="5"/>
  <c r="DE98" i="5"/>
  <c r="DS98" i="5"/>
  <c r="EG98" i="5"/>
  <c r="Y101" i="5"/>
  <c r="BA101" i="5"/>
  <c r="EG101" i="5"/>
  <c r="Y102" i="5"/>
  <c r="CC102" i="5"/>
  <c r="DE102" i="5"/>
  <c r="EG102" i="5"/>
  <c r="CC103" i="5"/>
  <c r="DE103" i="5"/>
  <c r="Y72" i="5"/>
  <c r="CC72" i="5"/>
  <c r="EG72" i="5"/>
  <c r="BA73" i="5"/>
  <c r="DE73" i="5"/>
  <c r="Y74" i="5"/>
  <c r="CC74" i="5"/>
  <c r="EG74" i="5"/>
  <c r="BA75" i="5"/>
  <c r="DE75" i="5"/>
  <c r="Y76" i="5"/>
  <c r="CC76" i="5"/>
  <c r="BA77" i="5"/>
  <c r="DE77" i="5"/>
  <c r="Y78" i="5"/>
  <c r="CC78" i="5"/>
  <c r="EG78" i="5"/>
  <c r="BA79" i="5"/>
  <c r="DE79" i="5"/>
  <c r="Y80" i="5"/>
  <c r="CC80" i="5"/>
  <c r="EG80" i="5"/>
  <c r="BA81" i="5"/>
  <c r="DE81" i="5"/>
  <c r="Y82" i="5"/>
  <c r="CC82" i="5"/>
  <c r="EG82" i="5"/>
  <c r="BA84" i="5"/>
  <c r="DE84" i="5"/>
  <c r="Y85" i="5"/>
  <c r="CC85" i="5"/>
  <c r="AM86" i="5"/>
  <c r="BA86" i="5"/>
  <c r="CQ86" i="5"/>
  <c r="DE86" i="5"/>
  <c r="Y87" i="5"/>
  <c r="CC87" i="5"/>
  <c r="EG87" i="5"/>
  <c r="BA88" i="5"/>
  <c r="DE88" i="5"/>
  <c r="K89" i="5"/>
  <c r="AM89" i="5"/>
  <c r="BA89" i="5"/>
  <c r="CQ89" i="5"/>
  <c r="DE89" i="5"/>
  <c r="Y90" i="5"/>
  <c r="CC90" i="5"/>
  <c r="EG90" i="5"/>
  <c r="EH90" i="5" s="1"/>
  <c r="BA91" i="5"/>
  <c r="DE91" i="5"/>
  <c r="Y92" i="5"/>
  <c r="CC92" i="5"/>
  <c r="EG92" i="5"/>
  <c r="BA93" i="5"/>
  <c r="DE93" i="5"/>
  <c r="AA106" i="5"/>
  <c r="W106" i="5"/>
  <c r="BC106" i="5"/>
  <c r="AY106" i="5"/>
  <c r="CE106" i="5"/>
  <c r="CA106" i="5"/>
  <c r="DG106" i="5"/>
  <c r="DC106" i="5"/>
  <c r="EI106" i="5"/>
  <c r="EE106" i="5"/>
  <c r="G84" i="5"/>
  <c r="I84" i="5" s="1"/>
  <c r="AI84" i="5"/>
  <c r="AK84" i="5" s="1"/>
  <c r="BK84" i="5"/>
  <c r="BM84" i="5" s="1"/>
  <c r="CM84" i="5"/>
  <c r="CO84" i="5" s="1"/>
  <c r="DO84" i="5"/>
  <c r="DQ84" i="5" s="1"/>
  <c r="G87" i="5"/>
  <c r="I87" i="5" s="1"/>
  <c r="AA87" i="5"/>
  <c r="AI87" i="5"/>
  <c r="AK87" i="5" s="1"/>
  <c r="BK87" i="5"/>
  <c r="BM87" i="5" s="1"/>
  <c r="CM87" i="5"/>
  <c r="CO87" i="5" s="1"/>
  <c r="DO87" i="5"/>
  <c r="DQ87" i="5" s="1"/>
  <c r="G90" i="5"/>
  <c r="I90" i="5" s="1"/>
  <c r="AI90" i="5"/>
  <c r="AK90" i="5" s="1"/>
  <c r="BK90" i="5"/>
  <c r="BM90" i="5" s="1"/>
  <c r="CM90" i="5"/>
  <c r="CO90" i="5" s="1"/>
  <c r="DO90" i="5"/>
  <c r="DQ90" i="5" s="1"/>
  <c r="I95" i="5"/>
  <c r="W95" i="5"/>
  <c r="AK95" i="5"/>
  <c r="AY95" i="5"/>
  <c r="BM95" i="5"/>
  <c r="CA95" i="5"/>
  <c r="CO95" i="5"/>
  <c r="DC95" i="5"/>
  <c r="DQ95" i="5"/>
  <c r="EE95" i="5"/>
  <c r="I97" i="5"/>
  <c r="W97" i="5"/>
  <c r="AK97" i="5"/>
  <c r="AY97" i="5"/>
  <c r="BM97" i="5"/>
  <c r="CA97" i="5"/>
  <c r="CO97" i="5"/>
  <c r="DC97" i="5"/>
  <c r="DQ97" i="5"/>
  <c r="EE97" i="5"/>
  <c r="Y104" i="5"/>
  <c r="CC104" i="5"/>
  <c r="EG104" i="5"/>
  <c r="K106" i="5"/>
  <c r="CQ106" i="5"/>
  <c r="K107" i="5"/>
  <c r="Y107" i="5"/>
  <c r="AM107" i="5"/>
  <c r="CQ107" i="5"/>
  <c r="DE107" i="5"/>
  <c r="DS107" i="5"/>
  <c r="EG107" i="5"/>
  <c r="K108" i="5"/>
  <c r="BA108" i="5"/>
  <c r="BO108" i="5"/>
  <c r="CC108" i="5"/>
  <c r="CQ108" i="5"/>
  <c r="DE108" i="5"/>
  <c r="DS108" i="5"/>
  <c r="K109" i="5"/>
  <c r="AM109" i="5"/>
  <c r="BA109" i="5"/>
  <c r="BO109" i="5"/>
  <c r="CC109" i="5"/>
  <c r="CQ109" i="5"/>
  <c r="DS109" i="5"/>
  <c r="EG109" i="5"/>
  <c r="K110" i="5"/>
  <c r="Y110" i="5"/>
  <c r="BA110" i="5"/>
  <c r="BO110" i="5"/>
  <c r="CQ110" i="5"/>
  <c r="DE110" i="5"/>
  <c r="DS110" i="5"/>
  <c r="EG110" i="5"/>
  <c r="K111" i="5"/>
  <c r="Y111" i="5"/>
  <c r="AM111" i="5"/>
  <c r="BO111" i="5"/>
  <c r="CC111" i="5"/>
  <c r="CQ111" i="5"/>
  <c r="DE111" i="5"/>
  <c r="EG111" i="5"/>
  <c r="M106" i="5"/>
  <c r="I106" i="5"/>
  <c r="AO106" i="5"/>
  <c r="AK106" i="5"/>
  <c r="BQ106" i="5"/>
  <c r="BM106" i="5"/>
  <c r="CS106" i="5"/>
  <c r="CO106" i="5"/>
  <c r="DU106" i="5"/>
  <c r="DQ106" i="5"/>
  <c r="M84" i="5"/>
  <c r="AO84" i="5"/>
  <c r="BQ84" i="5"/>
  <c r="CS84" i="5"/>
  <c r="DU84" i="5"/>
  <c r="M87" i="5"/>
  <c r="AO87" i="5"/>
  <c r="BQ87" i="5"/>
  <c r="CS87" i="5"/>
  <c r="DU87" i="5"/>
  <c r="EG103" i="5"/>
  <c r="BA104" i="5"/>
  <c r="Y106" i="5"/>
  <c r="BA106" i="5"/>
  <c r="DE106" i="5"/>
  <c r="EG106" i="5"/>
  <c r="K122" i="5"/>
  <c r="Y118" i="5"/>
  <c r="AM122" i="5"/>
  <c r="BA118" i="5"/>
  <c r="BO122" i="5"/>
  <c r="CC118" i="5"/>
  <c r="DE118" i="5"/>
  <c r="EG118" i="5"/>
  <c r="I108" i="5"/>
  <c r="W108" i="5"/>
  <c r="AK108" i="5"/>
  <c r="AY108" i="5"/>
  <c r="BM108" i="5"/>
  <c r="CA108" i="5"/>
  <c r="CO108" i="5"/>
  <c r="DC108" i="5"/>
  <c r="DQ108" i="5"/>
  <c r="EE108" i="5"/>
  <c r="I110" i="5"/>
  <c r="W110" i="5"/>
  <c r="AK110" i="5"/>
  <c r="AY110" i="5"/>
  <c r="BM110" i="5"/>
  <c r="CA110" i="5"/>
  <c r="CO110" i="5"/>
  <c r="DC110" i="5"/>
  <c r="DQ110" i="5"/>
  <c r="EE110" i="5"/>
  <c r="X113" i="5"/>
  <c r="Y113" i="5" s="1"/>
  <c r="AZ113" i="5"/>
  <c r="BA113" i="5" s="1"/>
  <c r="CB113" i="5"/>
  <c r="CC113" i="5" s="1"/>
  <c r="DD113" i="5"/>
  <c r="DE113" i="5" s="1"/>
  <c r="EF113" i="5"/>
  <c r="EG113" i="5" s="1"/>
  <c r="J116" i="5"/>
  <c r="K116" i="5" s="1"/>
  <c r="X116" i="5"/>
  <c r="Y116" i="5" s="1"/>
  <c r="AL116" i="5"/>
  <c r="AM116" i="5" s="1"/>
  <c r="AZ116" i="5"/>
  <c r="BA116" i="5" s="1"/>
  <c r="BN116" i="5"/>
  <c r="BO116" i="5" s="1"/>
  <c r="CB116" i="5"/>
  <c r="CC116" i="5" s="1"/>
  <c r="CP116" i="5"/>
  <c r="CQ116" i="5" s="1"/>
  <c r="DD116" i="5"/>
  <c r="DE116" i="5" s="1"/>
  <c r="DR116" i="5"/>
  <c r="DS116" i="5" s="1"/>
  <c r="EF116" i="5"/>
  <c r="EG116" i="5" s="1"/>
  <c r="J120" i="5"/>
  <c r="K120" i="5" s="1"/>
  <c r="X120" i="5"/>
  <c r="Y120" i="5" s="1"/>
  <c r="AL120" i="5"/>
  <c r="AM120" i="5" s="1"/>
  <c r="AZ120" i="5"/>
  <c r="BA120" i="5" s="1"/>
  <c r="BN120" i="5"/>
  <c r="BO120" i="5" s="1"/>
  <c r="CB120" i="5"/>
  <c r="CC120" i="5" s="1"/>
  <c r="CP120" i="5"/>
  <c r="CQ120" i="5" s="1"/>
  <c r="DD120" i="5"/>
  <c r="DE120" i="5" s="1"/>
  <c r="DR120" i="5"/>
  <c r="DS120" i="5" s="1"/>
  <c r="EF120" i="5"/>
  <c r="EG120" i="5" s="1"/>
  <c r="R122" i="5"/>
  <c r="X122" i="5"/>
  <c r="Y122" i="5" s="1"/>
  <c r="AT122" i="5"/>
  <c r="AZ122" i="5"/>
  <c r="BA122" i="5" s="1"/>
  <c r="BV122" i="5"/>
  <c r="CB122" i="5"/>
  <c r="CC122" i="5" s="1"/>
  <c r="CX122" i="5"/>
  <c r="DD122" i="5"/>
  <c r="DE122" i="5" s="1"/>
  <c r="DZ122" i="5"/>
  <c r="EF122" i="5"/>
  <c r="EG122" i="5" s="1"/>
  <c r="J113" i="5"/>
  <c r="K113" i="5" s="1"/>
  <c r="AL113" i="5"/>
  <c r="AM113" i="5" s="1"/>
  <c r="BN113" i="5"/>
  <c r="BO113" i="5" s="1"/>
  <c r="CP113" i="5"/>
  <c r="CQ113" i="5" s="1"/>
  <c r="DR113" i="5"/>
  <c r="DS113" i="5" s="1"/>
  <c r="E115" i="5"/>
  <c r="I113" i="5" s="1"/>
  <c r="S115" i="5"/>
  <c r="W113" i="5" s="1"/>
  <c r="AG115" i="5"/>
  <c r="AK113" i="5" s="1"/>
  <c r="AU115" i="5"/>
  <c r="AY113" i="5" s="1"/>
  <c r="BI115" i="5"/>
  <c r="BM113" i="5" s="1"/>
  <c r="BW115" i="5"/>
  <c r="CA113" i="5" s="1"/>
  <c r="CK115" i="5"/>
  <c r="CO113" i="5" s="1"/>
  <c r="CY115" i="5"/>
  <c r="DC113" i="5" s="1"/>
  <c r="DM115" i="5"/>
  <c r="DQ113" i="5" s="1"/>
  <c r="EA115" i="5"/>
  <c r="EE113" i="5" s="1"/>
  <c r="E118" i="5"/>
  <c r="I118" i="5" s="1"/>
  <c r="J118" i="5"/>
  <c r="K118" i="5" s="1"/>
  <c r="S118" i="5"/>
  <c r="W118" i="5" s="1"/>
  <c r="AG118" i="5"/>
  <c r="AK118" i="5" s="1"/>
  <c r="AL118" i="5"/>
  <c r="AM118" i="5" s="1"/>
  <c r="AU118" i="5"/>
  <c r="AY118" i="5" s="1"/>
  <c r="BI118" i="5"/>
  <c r="BM118" i="5" s="1"/>
  <c r="BN118" i="5"/>
  <c r="BO118" i="5" s="1"/>
  <c r="BW118" i="5"/>
  <c r="CA118" i="5" s="1"/>
  <c r="CK118" i="5"/>
  <c r="CO118" i="5" s="1"/>
  <c r="CP118" i="5"/>
  <c r="CQ118" i="5" s="1"/>
  <c r="CY118" i="5"/>
  <c r="DC118" i="5" s="1"/>
  <c r="DM118" i="5"/>
  <c r="DQ118" i="5" s="1"/>
  <c r="DR118" i="5"/>
  <c r="DS118" i="5" s="1"/>
  <c r="EA118" i="5"/>
  <c r="EE118" i="5" s="1"/>
  <c r="D122" i="5"/>
  <c r="AF122" i="5"/>
  <c r="BH122" i="5"/>
  <c r="CJ122" i="5"/>
  <c r="DL122" i="5"/>
  <c r="U14" i="4"/>
  <c r="W14" i="4" s="1"/>
  <c r="W4" i="4"/>
  <c r="AK24" i="4"/>
  <c r="AI26" i="4"/>
  <c r="AJ5" i="4" s="1"/>
  <c r="AI4" i="4" s="1"/>
  <c r="CA4" i="4"/>
  <c r="CO24" i="4"/>
  <c r="CM26" i="4"/>
  <c r="CN5" i="4" s="1"/>
  <c r="CM4" i="4" s="1"/>
  <c r="EC14" i="4"/>
  <c r="EE14" i="4" s="1"/>
  <c r="EE4" i="4"/>
  <c r="AW14" i="4"/>
  <c r="AY14" i="4" s="1"/>
  <c r="AY4" i="4"/>
  <c r="BM24" i="4"/>
  <c r="BK26" i="4"/>
  <c r="BL5" i="4" s="1"/>
  <c r="BK4" i="4" s="1"/>
  <c r="DC4" i="4"/>
  <c r="DQ24" i="4"/>
  <c r="DO26" i="4"/>
  <c r="DP5" i="4" s="1"/>
  <c r="DO4" i="4" s="1"/>
  <c r="K93" i="4"/>
  <c r="K88" i="4"/>
  <c r="K82" i="4"/>
  <c r="K74" i="4"/>
  <c r="K71" i="4"/>
  <c r="K67" i="4"/>
  <c r="K55" i="4"/>
  <c r="K50" i="4"/>
  <c r="AM104" i="4"/>
  <c r="AM102" i="4"/>
  <c r="AM101" i="4"/>
  <c r="AM100" i="4"/>
  <c r="AM93" i="4"/>
  <c r="AM88" i="4"/>
  <c r="AM85" i="4"/>
  <c r="AM84" i="4"/>
  <c r="AM82" i="4"/>
  <c r="AM81" i="4"/>
  <c r="AM80" i="4"/>
  <c r="AM79" i="4"/>
  <c r="AM78" i="4"/>
  <c r="AM77" i="4"/>
  <c r="AM74" i="4"/>
  <c r="AM73" i="4"/>
  <c r="AM72" i="4"/>
  <c r="AM71" i="4"/>
  <c r="AM70" i="4"/>
  <c r="AM69" i="4"/>
  <c r="AM68" i="4"/>
  <c r="AM66" i="4"/>
  <c r="AM65" i="4"/>
  <c r="AM64" i="4"/>
  <c r="AM63" i="4"/>
  <c r="AM61" i="4"/>
  <c r="AN61" i="4" s="1"/>
  <c r="AM59" i="4"/>
  <c r="AM57" i="4"/>
  <c r="AM55" i="4"/>
  <c r="AM52" i="4"/>
  <c r="AM51" i="4"/>
  <c r="AM50" i="4"/>
  <c r="AM49" i="4"/>
  <c r="AM48" i="4"/>
  <c r="AM47" i="4"/>
  <c r="BO103" i="4"/>
  <c r="BO101" i="4"/>
  <c r="BO100" i="4"/>
  <c r="BO93" i="4"/>
  <c r="BO92" i="4"/>
  <c r="BO91" i="4"/>
  <c r="BO88" i="4"/>
  <c r="BO87" i="4"/>
  <c r="BO85" i="4"/>
  <c r="BO84" i="4"/>
  <c r="BO82" i="4"/>
  <c r="BO81" i="4"/>
  <c r="BO80" i="4"/>
  <c r="BO79" i="4"/>
  <c r="BO77" i="4"/>
  <c r="BO76" i="4"/>
  <c r="BO75" i="4"/>
  <c r="BO74" i="4"/>
  <c r="BO73" i="4"/>
  <c r="BO72" i="4"/>
  <c r="BO104" i="4"/>
  <c r="BO71" i="4"/>
  <c r="BO69" i="4"/>
  <c r="BO67" i="4"/>
  <c r="BO66" i="4"/>
  <c r="BO65" i="4"/>
  <c r="BO64" i="4"/>
  <c r="BO63" i="4"/>
  <c r="BO61" i="4"/>
  <c r="BP61" i="4" s="1"/>
  <c r="BO55" i="4"/>
  <c r="BO53" i="4"/>
  <c r="BO52" i="4"/>
  <c r="BO51" i="4"/>
  <c r="BO50" i="4"/>
  <c r="BO48" i="4"/>
  <c r="BO47" i="4"/>
  <c r="CQ103" i="4"/>
  <c r="CQ93" i="4"/>
  <c r="CQ92" i="4"/>
  <c r="CQ91" i="4"/>
  <c r="CQ87" i="4"/>
  <c r="CQ82" i="4"/>
  <c r="CQ80" i="4"/>
  <c r="CQ79" i="4"/>
  <c r="CQ76" i="4"/>
  <c r="CQ72" i="4"/>
  <c r="CQ71" i="4"/>
  <c r="CQ70" i="4"/>
  <c r="CQ67" i="4"/>
  <c r="CQ63" i="4"/>
  <c r="CQ61" i="4"/>
  <c r="CR61" i="4" s="1"/>
  <c r="CQ59" i="4"/>
  <c r="CQ53" i="4"/>
  <c r="CQ49" i="4"/>
  <c r="CQ47" i="4"/>
  <c r="DS93" i="4"/>
  <c r="DS104" i="4"/>
  <c r="G17" i="4"/>
  <c r="I17" i="4" s="1"/>
  <c r="AI17" i="4"/>
  <c r="AK17" i="4" s="1"/>
  <c r="BK17" i="4"/>
  <c r="BM17" i="4" s="1"/>
  <c r="CM17" i="4"/>
  <c r="CO17" i="4" s="1"/>
  <c r="DO17" i="4"/>
  <c r="DQ17" i="4" s="1"/>
  <c r="Q19" i="4"/>
  <c r="U19" i="4" s="1"/>
  <c r="W19" i="4" s="1"/>
  <c r="AS19" i="4"/>
  <c r="AW19" i="4" s="1"/>
  <c r="AY19" i="4" s="1"/>
  <c r="BU19" i="4"/>
  <c r="BY19" i="4" s="1"/>
  <c r="CA19" i="4" s="1"/>
  <c r="CW19" i="4"/>
  <c r="DA19" i="4" s="1"/>
  <c r="DC19" i="4" s="1"/>
  <c r="DY19" i="4"/>
  <c r="EC19" i="4" s="1"/>
  <c r="EE19" i="4" s="1"/>
  <c r="W24" i="4"/>
  <c r="AY24" i="4"/>
  <c r="CA24" i="4"/>
  <c r="DC24" i="4"/>
  <c r="EE24" i="4"/>
  <c r="AM45" i="4"/>
  <c r="CQ45" i="4"/>
  <c r="DS45" i="4"/>
  <c r="Y46" i="4"/>
  <c r="BO46" i="4"/>
  <c r="CC46" i="4"/>
  <c r="AM54" i="4"/>
  <c r="BO54" i="4"/>
  <c r="CQ54" i="4"/>
  <c r="AM56" i="4"/>
  <c r="BO56" i="4"/>
  <c r="Y57" i="4"/>
  <c r="BA57" i="4"/>
  <c r="DE57" i="4"/>
  <c r="EG57" i="4"/>
  <c r="K58" i="4"/>
  <c r="AM58" i="4"/>
  <c r="BO58" i="4"/>
  <c r="AM60" i="4"/>
  <c r="BO60" i="4"/>
  <c r="BA63" i="4"/>
  <c r="DE63" i="4"/>
  <c r="BA64" i="4"/>
  <c r="DE64" i="4"/>
  <c r="Y65" i="4"/>
  <c r="CC65" i="4"/>
  <c r="EG65" i="4"/>
  <c r="BA66" i="4"/>
  <c r="DE66" i="4"/>
  <c r="CC67" i="4"/>
  <c r="EG67" i="4"/>
  <c r="BA68" i="4"/>
  <c r="DE68" i="4"/>
  <c r="Y69" i="4"/>
  <c r="Y100" i="4"/>
  <c r="Y61" i="4"/>
  <c r="Z61" i="4" s="1"/>
  <c r="Y59" i="4"/>
  <c r="Y55" i="4"/>
  <c r="Y54" i="4"/>
  <c r="Y53" i="4"/>
  <c r="Y51" i="4"/>
  <c r="Y48" i="4"/>
  <c r="BA61" i="4"/>
  <c r="BB61" i="4" s="1"/>
  <c r="BA59" i="4"/>
  <c r="BA55" i="4"/>
  <c r="BA54" i="4"/>
  <c r="BA53" i="4"/>
  <c r="BA51" i="4"/>
  <c r="BA48" i="4"/>
  <c r="CC61" i="4"/>
  <c r="CD61" i="4" s="1"/>
  <c r="CC59" i="4"/>
  <c r="CC55" i="4"/>
  <c r="CC54" i="4"/>
  <c r="DE100" i="4"/>
  <c r="DE61" i="4"/>
  <c r="DF61" i="4" s="1"/>
  <c r="DE59" i="4"/>
  <c r="DE55" i="4"/>
  <c r="DE54" i="4"/>
  <c r="DE53" i="4"/>
  <c r="DE51" i="4"/>
  <c r="DE48" i="4"/>
  <c r="EG100" i="4"/>
  <c r="EG61" i="4"/>
  <c r="EH61" i="4" s="1"/>
  <c r="EG59" i="4"/>
  <c r="EG55" i="4"/>
  <c r="EG54" i="4"/>
  <c r="EG53" i="4"/>
  <c r="EG51" i="4"/>
  <c r="EG48" i="4"/>
  <c r="AM17" i="4"/>
  <c r="BO17" i="4"/>
  <c r="CQ17" i="4"/>
  <c r="AM18" i="4"/>
  <c r="BO18" i="4"/>
  <c r="C19" i="4"/>
  <c r="G19" i="4" s="1"/>
  <c r="I19" i="4" s="1"/>
  <c r="AE19" i="4"/>
  <c r="AI19" i="4" s="1"/>
  <c r="AK19" i="4" s="1"/>
  <c r="AM19" i="4"/>
  <c r="BG19" i="4"/>
  <c r="BK19" i="4" s="1"/>
  <c r="BM19" i="4" s="1"/>
  <c r="BO19" i="4"/>
  <c r="CI19" i="4"/>
  <c r="CM19" i="4" s="1"/>
  <c r="CO19" i="4" s="1"/>
  <c r="DK19" i="4"/>
  <c r="DO19" i="4" s="1"/>
  <c r="DQ19" i="4" s="1"/>
  <c r="BO20" i="4"/>
  <c r="Y21" i="4"/>
  <c r="Z21" i="4" s="1"/>
  <c r="AM21" i="4"/>
  <c r="BA21" i="4"/>
  <c r="BO21" i="4"/>
  <c r="CC21" i="4"/>
  <c r="CD21" i="4" s="1"/>
  <c r="CQ21" i="4"/>
  <c r="DE21" i="4"/>
  <c r="EG21" i="4"/>
  <c r="EH21" i="4" s="1"/>
  <c r="AM24" i="4"/>
  <c r="BO24" i="4"/>
  <c r="AM33" i="4"/>
  <c r="BO33" i="4"/>
  <c r="CQ33" i="4"/>
  <c r="AM34" i="4"/>
  <c r="BO34" i="4"/>
  <c r="AM35" i="4"/>
  <c r="CQ35" i="4"/>
  <c r="BO37" i="4"/>
  <c r="CQ37" i="4"/>
  <c r="AM38" i="4"/>
  <c r="BO38" i="4"/>
  <c r="AM39" i="4"/>
  <c r="BO39" i="4"/>
  <c r="AM40" i="4"/>
  <c r="CQ40" i="4"/>
  <c r="K41" i="4"/>
  <c r="BO41" i="4"/>
  <c r="AM42" i="4"/>
  <c r="BO42" i="4"/>
  <c r="AM43" i="4"/>
  <c r="BO43" i="4"/>
  <c r="EG43" i="4"/>
  <c r="Y45" i="4"/>
  <c r="Z45" i="4" s="1"/>
  <c r="BA45" i="4"/>
  <c r="CC45" i="4"/>
  <c r="DE45" i="4"/>
  <c r="EG45" i="4"/>
  <c r="BA46" i="4"/>
  <c r="CQ46" i="4"/>
  <c r="DE46" i="4"/>
  <c r="Y47" i="4"/>
  <c r="BA47" i="4"/>
  <c r="BB48" i="4" s="1"/>
  <c r="CC47" i="4"/>
  <c r="DE47" i="4"/>
  <c r="EG47" i="4"/>
  <c r="Y49" i="4"/>
  <c r="BA49" i="4"/>
  <c r="DE49" i="4"/>
  <c r="EG49" i="4"/>
  <c r="Y50" i="4"/>
  <c r="BA50" i="4"/>
  <c r="CC50" i="4"/>
  <c r="DE50" i="4"/>
  <c r="EG50" i="4"/>
  <c r="Y52" i="4"/>
  <c r="BA52" i="4"/>
  <c r="CC52" i="4"/>
  <c r="DE52" i="4"/>
  <c r="EG52" i="4"/>
  <c r="Y56" i="4"/>
  <c r="BA56" i="4"/>
  <c r="CC56" i="4"/>
  <c r="DE56" i="4"/>
  <c r="EG56" i="4"/>
  <c r="Y58" i="4"/>
  <c r="BA58" i="4"/>
  <c r="CC58" i="4"/>
  <c r="DE58" i="4"/>
  <c r="EG58" i="4"/>
  <c r="Y60" i="4"/>
  <c r="BA60" i="4"/>
  <c r="CC60" i="4"/>
  <c r="DE60" i="4"/>
  <c r="EG60" i="4"/>
  <c r="Y63" i="4"/>
  <c r="CC63" i="4"/>
  <c r="EG63" i="4"/>
  <c r="Y64" i="4"/>
  <c r="CC64" i="4"/>
  <c r="EG64" i="4"/>
  <c r="BA65" i="4"/>
  <c r="DE65" i="4"/>
  <c r="CC66" i="4"/>
  <c r="EG66" i="4"/>
  <c r="BA67" i="4"/>
  <c r="DE67" i="4"/>
  <c r="Y68" i="4"/>
  <c r="CC68" i="4"/>
  <c r="EG68" i="4"/>
  <c r="BA69" i="4"/>
  <c r="DE69" i="4"/>
  <c r="EG71" i="4"/>
  <c r="BA72" i="4"/>
  <c r="DE72" i="4"/>
  <c r="Y73" i="4"/>
  <c r="CC73" i="4"/>
  <c r="EG73" i="4"/>
  <c r="BA74" i="4"/>
  <c r="DE74" i="4"/>
  <c r="Y75" i="4"/>
  <c r="CC75" i="4"/>
  <c r="BA76" i="4"/>
  <c r="DE76" i="4"/>
  <c r="Y77" i="4"/>
  <c r="CC77" i="4"/>
  <c r="EG77" i="4"/>
  <c r="BA78" i="4"/>
  <c r="DE78" i="4"/>
  <c r="Y79" i="4"/>
  <c r="CC79" i="4"/>
  <c r="EG79" i="4"/>
  <c r="BA80" i="4"/>
  <c r="DE80" i="4"/>
  <c r="Y81" i="4"/>
  <c r="CC81" i="4"/>
  <c r="EG81" i="4"/>
  <c r="BA82" i="4"/>
  <c r="DE82" i="4"/>
  <c r="Y84" i="4"/>
  <c r="CC84" i="4"/>
  <c r="EG84" i="4"/>
  <c r="BA85" i="4"/>
  <c r="DE85" i="4"/>
  <c r="K86" i="4"/>
  <c r="BA87" i="4"/>
  <c r="DE87" i="4"/>
  <c r="CC88" i="4"/>
  <c r="EG88" i="4"/>
  <c r="Y89" i="4"/>
  <c r="BA89" i="4"/>
  <c r="CC89" i="4"/>
  <c r="EG89" i="4"/>
  <c r="BA90" i="4"/>
  <c r="DE90" i="4"/>
  <c r="Y91" i="4"/>
  <c r="CC91" i="4"/>
  <c r="BA92" i="4"/>
  <c r="DE92" i="4"/>
  <c r="Y93" i="4"/>
  <c r="EG93" i="4"/>
  <c r="Y95" i="4"/>
  <c r="AM95" i="4"/>
  <c r="BA95" i="4"/>
  <c r="BO95" i="4"/>
  <c r="CQ95" i="4"/>
  <c r="DE95" i="4"/>
  <c r="EG95" i="4"/>
  <c r="K96" i="4"/>
  <c r="Y96" i="4"/>
  <c r="AM96" i="4"/>
  <c r="BO96" i="4"/>
  <c r="CC96" i="4"/>
  <c r="DE96" i="4"/>
  <c r="EG96" i="4"/>
  <c r="AM97" i="4"/>
  <c r="BA97" i="4"/>
  <c r="CC97" i="4"/>
  <c r="K98" i="4"/>
  <c r="Y98" i="4"/>
  <c r="BA98" i="4"/>
  <c r="BO98" i="4"/>
  <c r="CQ98" i="4"/>
  <c r="EG98" i="4"/>
  <c r="Y101" i="4"/>
  <c r="CC101" i="4"/>
  <c r="DE101" i="4"/>
  <c r="EG101" i="4"/>
  <c r="BA102" i="4"/>
  <c r="CC102" i="4"/>
  <c r="DE102" i="4"/>
  <c r="Y103" i="4"/>
  <c r="BA103" i="4"/>
  <c r="EG69" i="4"/>
  <c r="Y70" i="4"/>
  <c r="BA70" i="4"/>
  <c r="CC70" i="4"/>
  <c r="DE70" i="4"/>
  <c r="EG70" i="4"/>
  <c r="Y71" i="4"/>
  <c r="BA71" i="4"/>
  <c r="CC71" i="4"/>
  <c r="DE71" i="4"/>
  <c r="Y72" i="4"/>
  <c r="CC72" i="4"/>
  <c r="EG72" i="4"/>
  <c r="BA73" i="4"/>
  <c r="DE73" i="4"/>
  <c r="CC74" i="4"/>
  <c r="EG74" i="4"/>
  <c r="BA75" i="4"/>
  <c r="DE75" i="4"/>
  <c r="Y76" i="4"/>
  <c r="CC76" i="4"/>
  <c r="EG76" i="4"/>
  <c r="BA77" i="4"/>
  <c r="DE77" i="4"/>
  <c r="Y78" i="4"/>
  <c r="CC78" i="4"/>
  <c r="EG78" i="4"/>
  <c r="BA79" i="4"/>
  <c r="DE79" i="4"/>
  <c r="Y80" i="4"/>
  <c r="CC80" i="4"/>
  <c r="EG80" i="4"/>
  <c r="BA81" i="4"/>
  <c r="DE81" i="4"/>
  <c r="Y82" i="4"/>
  <c r="CC82" i="4"/>
  <c r="EG82" i="4"/>
  <c r="BA84" i="4"/>
  <c r="DE84" i="4"/>
  <c r="CC85" i="4"/>
  <c r="AM86" i="4"/>
  <c r="BA86" i="4"/>
  <c r="DE86" i="4"/>
  <c r="Y87" i="4"/>
  <c r="EG87" i="4"/>
  <c r="BA88" i="4"/>
  <c r="DE88" i="4"/>
  <c r="AM89" i="4"/>
  <c r="BO89" i="4"/>
  <c r="CQ89" i="4"/>
  <c r="DE89" i="4"/>
  <c r="Y90" i="4"/>
  <c r="CC90" i="4"/>
  <c r="EG90" i="4"/>
  <c r="BA91" i="4"/>
  <c r="DE91" i="4"/>
  <c r="Y92" i="4"/>
  <c r="CC92" i="4"/>
  <c r="EG92" i="4"/>
  <c r="BA93" i="4"/>
  <c r="DE93" i="4"/>
  <c r="AA106" i="4"/>
  <c r="W106" i="4"/>
  <c r="BC106" i="4"/>
  <c r="AY106" i="4"/>
  <c r="CE106" i="4"/>
  <c r="CA106" i="4"/>
  <c r="DG106" i="4"/>
  <c r="DC106" i="4"/>
  <c r="G84" i="4"/>
  <c r="I84" i="4" s="1"/>
  <c r="AI84" i="4"/>
  <c r="AK84" i="4" s="1"/>
  <c r="BK84" i="4"/>
  <c r="BM84" i="4" s="1"/>
  <c r="CM84" i="4"/>
  <c r="CO84" i="4" s="1"/>
  <c r="DO84" i="4"/>
  <c r="DQ84" i="4" s="1"/>
  <c r="G87" i="4"/>
  <c r="I87" i="4" s="1"/>
  <c r="AA87" i="4"/>
  <c r="AI87" i="4"/>
  <c r="AK87" i="4" s="1"/>
  <c r="BC87" i="4"/>
  <c r="BK87" i="4"/>
  <c r="BM87" i="4" s="1"/>
  <c r="CE87" i="4"/>
  <c r="CM87" i="4"/>
  <c r="CO87" i="4" s="1"/>
  <c r="DO87" i="4"/>
  <c r="DQ87" i="4" s="1"/>
  <c r="G90" i="4"/>
  <c r="I90" i="4" s="1"/>
  <c r="AI90" i="4"/>
  <c r="AK90" i="4" s="1"/>
  <c r="BK90" i="4"/>
  <c r="BM90" i="4" s="1"/>
  <c r="CM90" i="4"/>
  <c r="CO90" i="4" s="1"/>
  <c r="DO90" i="4"/>
  <c r="DQ90" i="4" s="1"/>
  <c r="I95" i="4"/>
  <c r="W95" i="4"/>
  <c r="AK95" i="4"/>
  <c r="AY95" i="4"/>
  <c r="BM95" i="4"/>
  <c r="CA95" i="4"/>
  <c r="CO95" i="4"/>
  <c r="DC95" i="4"/>
  <c r="DQ95" i="4"/>
  <c r="EE95" i="4"/>
  <c r="I97" i="4"/>
  <c r="W97" i="4"/>
  <c r="AK97" i="4"/>
  <c r="AY97" i="4"/>
  <c r="BM97" i="4"/>
  <c r="CA97" i="4"/>
  <c r="CO97" i="4"/>
  <c r="DC97" i="4"/>
  <c r="DQ97" i="4"/>
  <c r="EE97" i="4"/>
  <c r="Y104" i="4"/>
  <c r="EG104" i="4"/>
  <c r="K106" i="4"/>
  <c r="AM106" i="4"/>
  <c r="BO106" i="4"/>
  <c r="DS106" i="4"/>
  <c r="EG106" i="4"/>
  <c r="AM107" i="4"/>
  <c r="BA107" i="4"/>
  <c r="CC107" i="4"/>
  <c r="CQ107" i="4"/>
  <c r="K108" i="4"/>
  <c r="Y108" i="4"/>
  <c r="BA108" i="4"/>
  <c r="BO108" i="4"/>
  <c r="DS108" i="4"/>
  <c r="EG108" i="4"/>
  <c r="Y109" i="4"/>
  <c r="AM109" i="4"/>
  <c r="BA109" i="4"/>
  <c r="BO109" i="4"/>
  <c r="DE109" i="4"/>
  <c r="EG109" i="4"/>
  <c r="K110" i="4"/>
  <c r="Y110" i="4"/>
  <c r="AM110" i="4"/>
  <c r="BO110" i="4"/>
  <c r="CC110" i="4"/>
  <c r="DE110" i="4"/>
  <c r="AM111" i="4"/>
  <c r="BA111" i="4"/>
  <c r="BO111" i="4"/>
  <c r="CQ111" i="4"/>
  <c r="DE111" i="4"/>
  <c r="EG111" i="4"/>
  <c r="M106" i="4"/>
  <c r="I106" i="4"/>
  <c r="AO106" i="4"/>
  <c r="AK106" i="4"/>
  <c r="BQ106" i="4"/>
  <c r="BM106" i="4"/>
  <c r="CS106" i="4"/>
  <c r="CO106" i="4"/>
  <c r="M84" i="4"/>
  <c r="AO84" i="4"/>
  <c r="BQ84" i="4"/>
  <c r="CS84" i="4"/>
  <c r="DU84" i="4"/>
  <c r="M87" i="4"/>
  <c r="AO87" i="4"/>
  <c r="BQ87" i="4"/>
  <c r="CS87" i="4"/>
  <c r="DU87" i="4"/>
  <c r="EG103" i="4"/>
  <c r="BA104" i="4"/>
  <c r="DE104" i="4"/>
  <c r="Y106" i="4"/>
  <c r="CC106" i="4"/>
  <c r="DE106" i="4"/>
  <c r="DF106" i="4" s="1"/>
  <c r="Y118" i="4"/>
  <c r="AM122" i="4"/>
  <c r="BA118" i="4"/>
  <c r="BO122" i="4"/>
  <c r="CQ122" i="4"/>
  <c r="DE118" i="4"/>
  <c r="EG118" i="4"/>
  <c r="DQ106" i="4"/>
  <c r="EE106" i="4"/>
  <c r="I108" i="4"/>
  <c r="W108" i="4"/>
  <c r="AK108" i="4"/>
  <c r="AY108" i="4"/>
  <c r="BM108" i="4"/>
  <c r="CA108" i="4"/>
  <c r="CO108" i="4"/>
  <c r="DC108" i="4"/>
  <c r="DQ108" i="4"/>
  <c r="EE108" i="4"/>
  <c r="I110" i="4"/>
  <c r="W110" i="4"/>
  <c r="AK110" i="4"/>
  <c r="AY110" i="4"/>
  <c r="BM110" i="4"/>
  <c r="CA110" i="4"/>
  <c r="CO110" i="4"/>
  <c r="DC110" i="4"/>
  <c r="DQ110" i="4"/>
  <c r="EE110" i="4"/>
  <c r="X113" i="4"/>
  <c r="Y113" i="4" s="1"/>
  <c r="AZ113" i="4"/>
  <c r="BA113" i="4" s="1"/>
  <c r="CB113" i="4"/>
  <c r="CC113" i="4" s="1"/>
  <c r="DD113" i="4"/>
  <c r="DE113" i="4" s="1"/>
  <c r="EF113" i="4"/>
  <c r="EG113" i="4" s="1"/>
  <c r="J116" i="4"/>
  <c r="X116" i="4"/>
  <c r="Y116" i="4" s="1"/>
  <c r="AL116" i="4"/>
  <c r="AM116" i="4" s="1"/>
  <c r="AZ116" i="4"/>
  <c r="BA116" i="4" s="1"/>
  <c r="BN116" i="4"/>
  <c r="BO116" i="4" s="1"/>
  <c r="CB116" i="4"/>
  <c r="CC116" i="4" s="1"/>
  <c r="CP116" i="4"/>
  <c r="DD116" i="4"/>
  <c r="DE116" i="4" s="1"/>
  <c r="DR116" i="4"/>
  <c r="EF116" i="4"/>
  <c r="EG116" i="4" s="1"/>
  <c r="J120" i="4"/>
  <c r="K120" i="4" s="1"/>
  <c r="X120" i="4"/>
  <c r="Y120" i="4" s="1"/>
  <c r="AL120" i="4"/>
  <c r="AM120" i="4" s="1"/>
  <c r="AZ120" i="4"/>
  <c r="BA120" i="4" s="1"/>
  <c r="BN120" i="4"/>
  <c r="BO120" i="4" s="1"/>
  <c r="CB120" i="4"/>
  <c r="CC120" i="4" s="1"/>
  <c r="CP120" i="4"/>
  <c r="CQ120" i="4" s="1"/>
  <c r="DD120" i="4"/>
  <c r="DE120" i="4" s="1"/>
  <c r="DR120" i="4"/>
  <c r="DS120" i="4" s="1"/>
  <c r="EF120" i="4"/>
  <c r="EG120" i="4" s="1"/>
  <c r="R122" i="4"/>
  <c r="X122" i="4"/>
  <c r="Y122" i="4" s="1"/>
  <c r="AT122" i="4"/>
  <c r="AZ122" i="4"/>
  <c r="BA122" i="4" s="1"/>
  <c r="BV122" i="4"/>
  <c r="CB122" i="4"/>
  <c r="CC122" i="4" s="1"/>
  <c r="CX122" i="4"/>
  <c r="DD122" i="4"/>
  <c r="DE122" i="4" s="1"/>
  <c r="DZ122" i="4"/>
  <c r="EF122" i="4"/>
  <c r="EG122" i="4" s="1"/>
  <c r="J113" i="4"/>
  <c r="K113" i="4" s="1"/>
  <c r="AL113" i="4"/>
  <c r="AM113" i="4" s="1"/>
  <c r="BN113" i="4"/>
  <c r="BO113" i="4" s="1"/>
  <c r="CP113" i="4"/>
  <c r="DR113" i="4"/>
  <c r="DS113" i="4" s="1"/>
  <c r="E115" i="4"/>
  <c r="I113" i="4" s="1"/>
  <c r="S115" i="4"/>
  <c r="W113" i="4" s="1"/>
  <c r="AG115" i="4"/>
  <c r="AK113" i="4" s="1"/>
  <c r="AU115" i="4"/>
  <c r="AY113" i="4" s="1"/>
  <c r="BI115" i="4"/>
  <c r="BM113" i="4" s="1"/>
  <c r="BW115" i="4"/>
  <c r="CA113" i="4" s="1"/>
  <c r="CK115" i="4"/>
  <c r="CO113" i="4" s="1"/>
  <c r="CY115" i="4"/>
  <c r="DC113" i="4" s="1"/>
  <c r="DM115" i="4"/>
  <c r="DQ113" i="4" s="1"/>
  <c r="EA115" i="4"/>
  <c r="EE113" i="4" s="1"/>
  <c r="E118" i="4"/>
  <c r="I118" i="4" s="1"/>
  <c r="J118" i="4"/>
  <c r="K118" i="4" s="1"/>
  <c r="S118" i="4"/>
  <c r="W118" i="4" s="1"/>
  <c r="AG118" i="4"/>
  <c r="AK118" i="4" s="1"/>
  <c r="AL118" i="4"/>
  <c r="AM118" i="4" s="1"/>
  <c r="AU118" i="4"/>
  <c r="AY118" i="4" s="1"/>
  <c r="BI118" i="4"/>
  <c r="BM118" i="4" s="1"/>
  <c r="BN118" i="4"/>
  <c r="BO118" i="4" s="1"/>
  <c r="BW118" i="4"/>
  <c r="CA118" i="4" s="1"/>
  <c r="CK118" i="4"/>
  <c r="CO118" i="4" s="1"/>
  <c r="CP118" i="4"/>
  <c r="CQ118" i="4" s="1"/>
  <c r="CY118" i="4"/>
  <c r="DC118" i="4" s="1"/>
  <c r="DM118" i="4"/>
  <c r="DQ118" i="4" s="1"/>
  <c r="DR118" i="4"/>
  <c r="DS118" i="4" s="1"/>
  <c r="EA118" i="4"/>
  <c r="EE118" i="4" s="1"/>
  <c r="D122" i="4"/>
  <c r="AF122" i="4"/>
  <c r="BH122" i="4"/>
  <c r="CJ122" i="4"/>
  <c r="DL122" i="4"/>
  <c r="AI24" i="1"/>
  <c r="AI26" i="1" s="1"/>
  <c r="AJ5" i="1" s="1"/>
  <c r="AI4" i="1" s="1"/>
  <c r="DA24" i="1"/>
  <c r="DA26" i="1" s="1"/>
  <c r="DB5" i="1" s="1"/>
  <c r="DA4" i="1" s="1"/>
  <c r="EC90" i="1"/>
  <c r="EE90" i="1" s="1"/>
  <c r="EF90" i="1" s="1"/>
  <c r="EC87" i="1"/>
  <c r="EE87" i="1" s="1"/>
  <c r="EF87" i="1" s="1"/>
  <c r="EC84" i="1"/>
  <c r="EE84" i="1" s="1"/>
  <c r="EF84" i="1" s="1"/>
  <c r="EF109" i="1"/>
  <c r="EB12" i="1"/>
  <c r="DY21" i="1"/>
  <c r="EC21" i="1" s="1"/>
  <c r="EE21" i="1" s="1"/>
  <c r="EF21" i="1" s="1"/>
  <c r="EC4" i="1"/>
  <c r="EC14" i="1" s="1"/>
  <c r="EE14" i="1" s="1"/>
  <c r="EF14" i="1" s="1"/>
  <c r="EC17" i="1"/>
  <c r="EE17" i="1" s="1"/>
  <c r="EF17" i="1" s="1"/>
  <c r="DU95" i="1"/>
  <c r="DU110" i="1"/>
  <c r="DU108" i="1"/>
  <c r="DU106" i="1"/>
  <c r="DQ21" i="1"/>
  <c r="DR21" i="1" s="1"/>
  <c r="DO24" i="1"/>
  <c r="DO26" i="1" s="1"/>
  <c r="DP5" i="1" s="1"/>
  <c r="DO4" i="1" s="1"/>
  <c r="DR111" i="1"/>
  <c r="DG90" i="1"/>
  <c r="DG87" i="1"/>
  <c r="DA87" i="1"/>
  <c r="DC87" i="1" s="1"/>
  <c r="DD87" i="1" s="1"/>
  <c r="DA90" i="1"/>
  <c r="DC90" i="1" s="1"/>
  <c r="DD90" i="1" s="1"/>
  <c r="DG84" i="1"/>
  <c r="DA84" i="1"/>
  <c r="DC84" i="1" s="1"/>
  <c r="DD84" i="1" s="1"/>
  <c r="DD109" i="1"/>
  <c r="DA17" i="1"/>
  <c r="DC17" i="1" s="1"/>
  <c r="DD17" i="1" s="1"/>
  <c r="CW21" i="1"/>
  <c r="DA21" i="1" s="1"/>
  <c r="DC21" i="1" s="1"/>
  <c r="DD21" i="1" s="1"/>
  <c r="CZ12" i="1"/>
  <c r="CS95" i="1"/>
  <c r="CS110" i="1"/>
  <c r="CS108" i="1"/>
  <c r="CS106" i="1"/>
  <c r="CP111" i="1"/>
  <c r="CE90" i="1"/>
  <c r="BY87" i="1"/>
  <c r="CA87" i="1" s="1"/>
  <c r="CB87" i="1" s="1"/>
  <c r="BY84" i="1"/>
  <c r="CA84" i="1" s="1"/>
  <c r="CB84" i="1" s="1"/>
  <c r="BY17" i="1"/>
  <c r="CA17" i="1" s="1"/>
  <c r="CB17" i="1" s="1"/>
  <c r="CB109" i="1"/>
  <c r="BY4" i="1"/>
  <c r="BY14" i="1" s="1"/>
  <c r="CA14" i="1" s="1"/>
  <c r="CB14" i="1" s="1"/>
  <c r="BX12" i="1"/>
  <c r="BU21" i="1"/>
  <c r="BY21" i="1" s="1"/>
  <c r="CA21" i="1" s="1"/>
  <c r="CB21" i="1" s="1"/>
  <c r="BQ95" i="1"/>
  <c r="BQ110" i="1"/>
  <c r="BQ108" i="1"/>
  <c r="BQ106" i="1"/>
  <c r="BQ97" i="1"/>
  <c r="BM97" i="1"/>
  <c r="BN97" i="1" s="1"/>
  <c r="BK24" i="1"/>
  <c r="BM24" i="1" s="1"/>
  <c r="BN24" i="1" s="1"/>
  <c r="BN111" i="1"/>
  <c r="BC97" i="1"/>
  <c r="AY97" i="1"/>
  <c r="AZ97" i="1" s="1"/>
  <c r="BC90" i="1"/>
  <c r="BC87" i="1"/>
  <c r="AW87" i="1"/>
  <c r="AY87" i="1" s="1"/>
  <c r="AZ87" i="1" s="1"/>
  <c r="AW90" i="1"/>
  <c r="AY90" i="1" s="1"/>
  <c r="AZ90" i="1" s="1"/>
  <c r="BC84" i="1"/>
  <c r="AW84" i="1"/>
  <c r="AY84" i="1" s="1"/>
  <c r="AZ84" i="1" s="1"/>
  <c r="AZ109" i="1"/>
  <c r="AV12" i="1"/>
  <c r="AW4" i="1"/>
  <c r="AW14" i="1" s="1"/>
  <c r="AY14" i="1" s="1"/>
  <c r="AZ14" i="1" s="1"/>
  <c r="AW17" i="1"/>
  <c r="AY17" i="1" s="1"/>
  <c r="AZ17" i="1" s="1"/>
  <c r="AS21" i="1"/>
  <c r="AW21" i="1" s="1"/>
  <c r="AY21" i="1" s="1"/>
  <c r="AZ21" i="1" s="1"/>
  <c r="AO110" i="1"/>
  <c r="AO108" i="1"/>
  <c r="AO106" i="1"/>
  <c r="AK97" i="1"/>
  <c r="AL97" i="1" s="1"/>
  <c r="AO95" i="1"/>
  <c r="AK21" i="1"/>
  <c r="AL21" i="1" s="1"/>
  <c r="AL111" i="1"/>
  <c r="CM26" i="1"/>
  <c r="CN5" i="1" s="1"/>
  <c r="CM4" i="1" s="1"/>
  <c r="CO24" i="1"/>
  <c r="CP24" i="1" s="1"/>
  <c r="DQ24" i="1"/>
  <c r="DR24" i="1" s="1"/>
  <c r="AE19" i="1"/>
  <c r="AI19" i="1" s="1"/>
  <c r="AK19" i="1" s="1"/>
  <c r="AL19" i="1" s="1"/>
  <c r="DK19" i="1"/>
  <c r="DO19" i="1" s="1"/>
  <c r="DQ19" i="1" s="1"/>
  <c r="DR19" i="1" s="1"/>
  <c r="BG21" i="1"/>
  <c r="BK21" i="1" s="1"/>
  <c r="BM21" i="1" s="1"/>
  <c r="BN21" i="1" s="1"/>
  <c r="CI21" i="1"/>
  <c r="CM21" i="1" s="1"/>
  <c r="CO21" i="1" s="1"/>
  <c r="CP21" i="1" s="1"/>
  <c r="AI17" i="1"/>
  <c r="AK17" i="1" s="1"/>
  <c r="AL17" i="1" s="1"/>
  <c r="BK17" i="1"/>
  <c r="BM17" i="1" s="1"/>
  <c r="BN17" i="1" s="1"/>
  <c r="CM17" i="1"/>
  <c r="CO17" i="1" s="1"/>
  <c r="CP17" i="1" s="1"/>
  <c r="DO17" i="1"/>
  <c r="DQ17" i="1" s="1"/>
  <c r="DR17" i="1" s="1"/>
  <c r="AY24" i="1"/>
  <c r="AZ24" i="1" s="1"/>
  <c r="CA24" i="1"/>
  <c r="CB24" i="1" s="1"/>
  <c r="EE24" i="1"/>
  <c r="EF24" i="1" s="1"/>
  <c r="CS97" i="1"/>
  <c r="CO97" i="1"/>
  <c r="CP97" i="1" s="1"/>
  <c r="DU97" i="1"/>
  <c r="DQ97" i="1"/>
  <c r="DR97" i="1" s="1"/>
  <c r="AO84" i="1"/>
  <c r="BQ84" i="1"/>
  <c r="CS84" i="1"/>
  <c r="DU84" i="1"/>
  <c r="AH86" i="1"/>
  <c r="AK86" i="1" s="1"/>
  <c r="AL86" i="1" s="1"/>
  <c r="AV86" i="1"/>
  <c r="AY86" i="1" s="1"/>
  <c r="AZ86" i="1" s="1"/>
  <c r="BJ86" i="1"/>
  <c r="BM86" i="1" s="1"/>
  <c r="BN86" i="1" s="1"/>
  <c r="BX86" i="1"/>
  <c r="CA86" i="1" s="1"/>
  <c r="CB86" i="1" s="1"/>
  <c r="CL86" i="1"/>
  <c r="CO86" i="1" s="1"/>
  <c r="CP86" i="1" s="1"/>
  <c r="CZ86" i="1"/>
  <c r="DC86" i="1" s="1"/>
  <c r="DD86" i="1" s="1"/>
  <c r="DN86" i="1"/>
  <c r="DQ86" i="1" s="1"/>
  <c r="DR86" i="1" s="1"/>
  <c r="EB86" i="1"/>
  <c r="EE86" i="1" s="1"/>
  <c r="EF86" i="1" s="1"/>
  <c r="AO87" i="1"/>
  <c r="BQ87" i="1"/>
  <c r="CS87" i="1"/>
  <c r="DU87" i="1"/>
  <c r="AH89" i="1"/>
  <c r="AK89" i="1" s="1"/>
  <c r="AL89" i="1" s="1"/>
  <c r="AV89" i="1"/>
  <c r="AY89" i="1" s="1"/>
  <c r="AZ89" i="1" s="1"/>
  <c r="BJ89" i="1"/>
  <c r="BM89" i="1" s="1"/>
  <c r="BN89" i="1" s="1"/>
  <c r="BX89" i="1"/>
  <c r="CA89" i="1" s="1"/>
  <c r="CB89" i="1" s="1"/>
  <c r="CL89" i="1"/>
  <c r="CO89" i="1" s="1"/>
  <c r="CP89" i="1" s="1"/>
  <c r="CZ89" i="1"/>
  <c r="DC89" i="1" s="1"/>
  <c r="DD89" i="1" s="1"/>
  <c r="DN89" i="1"/>
  <c r="DQ89" i="1" s="1"/>
  <c r="DR89" i="1" s="1"/>
  <c r="EB89" i="1"/>
  <c r="EE89" i="1" s="1"/>
  <c r="EF89" i="1" s="1"/>
  <c r="AO90" i="1"/>
  <c r="BQ90" i="1"/>
  <c r="CS90" i="1"/>
  <c r="DU90" i="1"/>
  <c r="CE97" i="1"/>
  <c r="CA97" i="1"/>
  <c r="CB97" i="1" s="1"/>
  <c r="DG97" i="1"/>
  <c r="DC97" i="1"/>
  <c r="DD97" i="1" s="1"/>
  <c r="EI97" i="1"/>
  <c r="EE97" i="1"/>
  <c r="EF97" i="1" s="1"/>
  <c r="AK95" i="1"/>
  <c r="AL95" i="1" s="1"/>
  <c r="AY95" i="1"/>
  <c r="AZ95" i="1" s="1"/>
  <c r="BM95" i="1"/>
  <c r="BN95" i="1" s="1"/>
  <c r="CA95" i="1"/>
  <c r="CB95" i="1" s="1"/>
  <c r="CO95" i="1"/>
  <c r="CP95" i="1" s="1"/>
  <c r="DC95" i="1"/>
  <c r="DD95" i="1" s="1"/>
  <c r="DQ95" i="1"/>
  <c r="DR95" i="1" s="1"/>
  <c r="EE95" i="1"/>
  <c r="EF95" i="1" s="1"/>
  <c r="AK106" i="1"/>
  <c r="AL106" i="1" s="1"/>
  <c r="AY106" i="1"/>
  <c r="AZ106" i="1" s="1"/>
  <c r="BM106" i="1"/>
  <c r="BN106" i="1" s="1"/>
  <c r="CA106" i="1"/>
  <c r="CB106" i="1" s="1"/>
  <c r="CO106" i="1"/>
  <c r="CP106" i="1" s="1"/>
  <c r="DC106" i="1"/>
  <c r="DD106" i="1" s="1"/>
  <c r="DQ106" i="1"/>
  <c r="DR106" i="1" s="1"/>
  <c r="EE106" i="1"/>
  <c r="EF106" i="1" s="1"/>
  <c r="AK108" i="1"/>
  <c r="AL108" i="1" s="1"/>
  <c r="AY108" i="1"/>
  <c r="AZ108" i="1" s="1"/>
  <c r="BM108" i="1"/>
  <c r="BN108" i="1" s="1"/>
  <c r="CA108" i="1"/>
  <c r="CB108" i="1" s="1"/>
  <c r="CO108" i="1"/>
  <c r="CP108" i="1" s="1"/>
  <c r="DC108" i="1"/>
  <c r="DD108" i="1" s="1"/>
  <c r="DQ108" i="1"/>
  <c r="DR108" i="1" s="1"/>
  <c r="EE108" i="1"/>
  <c r="EF108" i="1" s="1"/>
  <c r="AK110" i="1"/>
  <c r="AL110" i="1" s="1"/>
  <c r="AY110" i="1"/>
  <c r="AZ110" i="1" s="1"/>
  <c r="BM110" i="1"/>
  <c r="BN110" i="1" s="1"/>
  <c r="CA110" i="1"/>
  <c r="CB110" i="1" s="1"/>
  <c r="CO110" i="1"/>
  <c r="CP110" i="1" s="1"/>
  <c r="DC110" i="1"/>
  <c r="DD110" i="1" s="1"/>
  <c r="DQ110" i="1"/>
  <c r="DR110" i="1" s="1"/>
  <c r="EE110" i="1"/>
  <c r="EF110" i="1" s="1"/>
  <c r="AL116" i="1"/>
  <c r="AZ116" i="1"/>
  <c r="BN116" i="1"/>
  <c r="CB116" i="1"/>
  <c r="CP116" i="1"/>
  <c r="DD116" i="1"/>
  <c r="DR116" i="1"/>
  <c r="EF116" i="1"/>
  <c r="AL120" i="1"/>
  <c r="AZ120" i="1"/>
  <c r="BN120" i="1"/>
  <c r="CB120" i="1"/>
  <c r="CP120" i="1"/>
  <c r="DD120" i="1"/>
  <c r="DR120" i="1"/>
  <c r="EF120" i="1"/>
  <c r="AT122" i="1"/>
  <c r="AX126" i="1" s="1"/>
  <c r="BV122" i="1"/>
  <c r="BZ126" i="1" s="1"/>
  <c r="CX122" i="1"/>
  <c r="DB126" i="1" s="1"/>
  <c r="DZ122" i="1"/>
  <c r="ED126" i="1" s="1"/>
  <c r="AG115" i="1"/>
  <c r="AK113" i="1" s="1"/>
  <c r="AL113" i="1" s="1"/>
  <c r="AU115" i="1"/>
  <c r="AY113" i="1" s="1"/>
  <c r="AZ113" i="1" s="1"/>
  <c r="BI115" i="1"/>
  <c r="BM113" i="1" s="1"/>
  <c r="BN113" i="1" s="1"/>
  <c r="BW115" i="1"/>
  <c r="CA113" i="1" s="1"/>
  <c r="CB113" i="1" s="1"/>
  <c r="CK115" i="1"/>
  <c r="CO113" i="1" s="1"/>
  <c r="CP113" i="1" s="1"/>
  <c r="CY115" i="1"/>
  <c r="DC113" i="1" s="1"/>
  <c r="DD113" i="1" s="1"/>
  <c r="DM115" i="1"/>
  <c r="DQ113" i="1" s="1"/>
  <c r="DR113" i="1" s="1"/>
  <c r="EA115" i="1"/>
  <c r="EE113" i="1" s="1"/>
  <c r="EF113" i="1" s="1"/>
  <c r="AG118" i="1"/>
  <c r="AK118" i="1" s="1"/>
  <c r="AL118" i="1" s="1"/>
  <c r="AU118" i="1"/>
  <c r="AY118" i="1" s="1"/>
  <c r="AZ118" i="1" s="1"/>
  <c r="BI118" i="1"/>
  <c r="BM118" i="1" s="1"/>
  <c r="BN118" i="1" s="1"/>
  <c r="BW118" i="1"/>
  <c r="CA118" i="1" s="1"/>
  <c r="CB118" i="1" s="1"/>
  <c r="CK118" i="1"/>
  <c r="CO118" i="1" s="1"/>
  <c r="CP118" i="1" s="1"/>
  <c r="CY118" i="1"/>
  <c r="DC118" i="1" s="1"/>
  <c r="DD118" i="1" s="1"/>
  <c r="DM118" i="1"/>
  <c r="DQ118" i="1" s="1"/>
  <c r="DR118" i="1" s="1"/>
  <c r="EA118" i="1"/>
  <c r="EE118" i="1" s="1"/>
  <c r="EF118" i="1" s="1"/>
  <c r="AF122" i="1"/>
  <c r="AJ126" i="1" s="1"/>
  <c r="BH122" i="1"/>
  <c r="BL126" i="1" s="1"/>
  <c r="CJ122" i="1"/>
  <c r="CN126" i="1" s="1"/>
  <c r="DL122" i="1"/>
  <c r="DP126" i="1" s="1"/>
  <c r="G99" i="30"/>
  <c r="G120" i="30"/>
  <c r="G141" i="30"/>
  <c r="G939" i="30"/>
  <c r="G980" i="30"/>
  <c r="G1012" i="30"/>
  <c r="G1033" i="30"/>
  <c r="G1054" i="30"/>
  <c r="G1095" i="30"/>
  <c r="Y43" i="11" l="1"/>
  <c r="Y45" i="11"/>
  <c r="Y85" i="11"/>
  <c r="Y77" i="11"/>
  <c r="Y104" i="11"/>
  <c r="Y19" i="11"/>
  <c r="Y46" i="11"/>
  <c r="Z45" i="11" s="1"/>
  <c r="Y50" i="11"/>
  <c r="Y48" i="11"/>
  <c r="Y69" i="11"/>
  <c r="Y93" i="11"/>
  <c r="Y98" i="11"/>
  <c r="Y90" i="11"/>
  <c r="Y24" i="11"/>
  <c r="Y60" i="11"/>
  <c r="Y64" i="11"/>
  <c r="Y61" i="11"/>
  <c r="Z61" i="11" s="1"/>
  <c r="Y21" i="11"/>
  <c r="Y89" i="11"/>
  <c r="Y95" i="11"/>
  <c r="Y79" i="11"/>
  <c r="Y55" i="11"/>
  <c r="Y103" i="11"/>
  <c r="Z100" i="11" s="1"/>
  <c r="Y71" i="11"/>
  <c r="Y73" i="11"/>
  <c r="Y42" i="11"/>
  <c r="Y56" i="11"/>
  <c r="Y51" i="11"/>
  <c r="Z54" i="11" s="1"/>
  <c r="Y87" i="11"/>
  <c r="Y118" i="11"/>
  <c r="Y47" i="11"/>
  <c r="Z48" i="11" s="1"/>
  <c r="Y76" i="11"/>
  <c r="Y68" i="11"/>
  <c r="Y67" i="11"/>
  <c r="Y91" i="11"/>
  <c r="Y84" i="11"/>
  <c r="Y111" i="11"/>
  <c r="Y18" i="11"/>
  <c r="Y39" i="11"/>
  <c r="Y130" i="11" s="1"/>
  <c r="Y41" i="11"/>
  <c r="Y49" i="11"/>
  <c r="Y102" i="11"/>
  <c r="Y106" i="11"/>
  <c r="Y78" i="11"/>
  <c r="Y52" i="11"/>
  <c r="BK26" i="8"/>
  <c r="BL5" i="8" s="1"/>
  <c r="BK4" i="8" s="1"/>
  <c r="BM24" i="8"/>
  <c r="EE4" i="6"/>
  <c r="EC14" i="6"/>
  <c r="EE14" i="6" s="1"/>
  <c r="Y40" i="11"/>
  <c r="Y92" i="11"/>
  <c r="Y20" i="11"/>
  <c r="EH106" i="7"/>
  <c r="Y14" i="11"/>
  <c r="DA26" i="6"/>
  <c r="DB5" i="6" s="1"/>
  <c r="DA4" i="6" s="1"/>
  <c r="DC4" i="6" s="1"/>
  <c r="DC24" i="6"/>
  <c r="DQ24" i="9"/>
  <c r="DO26" i="9"/>
  <c r="DP5" i="9" s="1"/>
  <c r="DO4" i="9" s="1"/>
  <c r="Y81" i="11"/>
  <c r="Y72" i="11"/>
  <c r="Y17" i="11"/>
  <c r="CO4" i="5"/>
  <c r="CM14" i="5"/>
  <c r="CO14" i="5" s="1"/>
  <c r="CO130" i="5" s="1"/>
  <c r="U26" i="5"/>
  <c r="V5" i="5" s="1"/>
  <c r="U4" i="5" s="1"/>
  <c r="W24" i="5"/>
  <c r="Y86" i="11"/>
  <c r="Y75" i="11"/>
  <c r="Y101" i="11"/>
  <c r="K101" i="7"/>
  <c r="K87" i="7"/>
  <c r="K49" i="7"/>
  <c r="K24" i="7"/>
  <c r="K81" i="7"/>
  <c r="K48" i="7"/>
  <c r="K40" i="7"/>
  <c r="K73" i="7"/>
  <c r="K70" i="7"/>
  <c r="K77" i="7"/>
  <c r="DS67" i="4"/>
  <c r="DS88" i="4"/>
  <c r="DS41" i="4"/>
  <c r="DS55" i="4"/>
  <c r="DS96" i="4"/>
  <c r="DS50" i="4"/>
  <c r="Y97" i="11"/>
  <c r="Y33" i="11"/>
  <c r="Y96" i="11"/>
  <c r="Z95" i="11" s="1"/>
  <c r="Y34" i="11"/>
  <c r="DT90" i="9"/>
  <c r="DS74" i="4"/>
  <c r="DF106" i="5"/>
  <c r="Y63" i="11"/>
  <c r="AN45" i="9"/>
  <c r="Y108" i="11"/>
  <c r="Y65" i="11"/>
  <c r="Z63" i="11" s="1"/>
  <c r="Y57" i="11"/>
  <c r="Y59" i="11"/>
  <c r="Y35" i="11"/>
  <c r="Y107" i="11"/>
  <c r="Y37" i="11"/>
  <c r="DS109" i="4"/>
  <c r="DS61" i="4"/>
  <c r="DT61" i="4" s="1"/>
  <c r="DS47" i="4"/>
  <c r="DS100" i="4"/>
  <c r="DS38" i="4"/>
  <c r="AK24" i="10"/>
  <c r="AI26" i="10"/>
  <c r="AJ5" i="10" s="1"/>
  <c r="AI4" i="10" s="1"/>
  <c r="BA33" i="10"/>
  <c r="BA21" i="10"/>
  <c r="BA34" i="10"/>
  <c r="BA58" i="10"/>
  <c r="BA66" i="10"/>
  <c r="BA77" i="10"/>
  <c r="BA76" i="10"/>
  <c r="BA107" i="10"/>
  <c r="BA40" i="10"/>
  <c r="BA59" i="10"/>
  <c r="BA98" i="10"/>
  <c r="BA93" i="10"/>
  <c r="BA109" i="10"/>
  <c r="BO40" i="11"/>
  <c r="BO91" i="11"/>
  <c r="BO72" i="11"/>
  <c r="BO65" i="11"/>
  <c r="BO52" i="11"/>
  <c r="BO21" i="11"/>
  <c r="BO24" i="11"/>
  <c r="BO130" i="11" s="1"/>
  <c r="BO95" i="11"/>
  <c r="BO90" i="11"/>
  <c r="BO79" i="11"/>
  <c r="BO64" i="11"/>
  <c r="BO51" i="11"/>
  <c r="BO20" i="11"/>
  <c r="BO56" i="11"/>
  <c r="BO41" i="11"/>
  <c r="BO100" i="11"/>
  <c r="BO68" i="11"/>
  <c r="BO45" i="11"/>
  <c r="BO17" i="11"/>
  <c r="BO106" i="11"/>
  <c r="EG37" i="7"/>
  <c r="EG35" i="7"/>
  <c r="EH21" i="7" s="1"/>
  <c r="EG41" i="7"/>
  <c r="EG40" i="7"/>
  <c r="EG42" i="7"/>
  <c r="CQ113" i="4"/>
  <c r="CQ42" i="4"/>
  <c r="K37" i="4"/>
  <c r="CQ24" i="4"/>
  <c r="K45" i="4"/>
  <c r="CQ50" i="4"/>
  <c r="CR51" i="4" s="1"/>
  <c r="CQ64" i="4"/>
  <c r="CQ74" i="4"/>
  <c r="CQ84" i="4"/>
  <c r="CQ100" i="4"/>
  <c r="EG57" i="7"/>
  <c r="EG55" i="7"/>
  <c r="EG66" i="7"/>
  <c r="EG63" i="7"/>
  <c r="EH63" i="7" s="1"/>
  <c r="EG46" i="7"/>
  <c r="DS71" i="7"/>
  <c r="AK24" i="8"/>
  <c r="G26" i="8"/>
  <c r="H5" i="8" s="1"/>
  <c r="G4" i="8" s="1"/>
  <c r="DT45" i="9"/>
  <c r="DA26" i="9"/>
  <c r="DB5" i="9" s="1"/>
  <c r="DA4" i="9" s="1"/>
  <c r="BA116" i="10"/>
  <c r="BA95" i="10"/>
  <c r="BB95" i="10" s="1"/>
  <c r="BA79" i="10"/>
  <c r="BA63" i="10"/>
  <c r="BA41" i="10"/>
  <c r="BA20" i="10"/>
  <c r="BB54" i="12"/>
  <c r="Y120" i="11"/>
  <c r="Y113" i="11"/>
  <c r="BO111" i="11"/>
  <c r="BP110" i="11" s="1"/>
  <c r="DT48" i="11"/>
  <c r="BO59" i="11"/>
  <c r="BO87" i="11"/>
  <c r="BO35" i="11"/>
  <c r="U26" i="10"/>
  <c r="V5" i="10" s="1"/>
  <c r="U4" i="10" s="1"/>
  <c r="W24" i="10"/>
  <c r="DS103" i="4"/>
  <c r="EG39" i="7"/>
  <c r="EG130" i="7" s="1"/>
  <c r="CD48" i="4"/>
  <c r="CQ60" i="4"/>
  <c r="CQ51" i="4"/>
  <c r="CQ66" i="4"/>
  <c r="CQ75" i="4"/>
  <c r="CQ85" i="4"/>
  <c r="CQ102" i="4"/>
  <c r="BB21" i="7"/>
  <c r="DT48" i="8"/>
  <c r="BP48" i="8"/>
  <c r="L48" i="8"/>
  <c r="BA82" i="10"/>
  <c r="BA75" i="10"/>
  <c r="BA39" i="10"/>
  <c r="CD48" i="11"/>
  <c r="BO61" i="11"/>
  <c r="BP61" i="11" s="1"/>
  <c r="BO74" i="11"/>
  <c r="BO88" i="11"/>
  <c r="BO42" i="11"/>
  <c r="BO33" i="11"/>
  <c r="EG17" i="7"/>
  <c r="EG20" i="7"/>
  <c r="Y54" i="11"/>
  <c r="Y58" i="11"/>
  <c r="Z57" i="11" s="1"/>
  <c r="Y53" i="11"/>
  <c r="Y70" i="11"/>
  <c r="BA52" i="10"/>
  <c r="DS76" i="4"/>
  <c r="CQ73" i="4"/>
  <c r="BO96" i="11"/>
  <c r="BO104" i="11"/>
  <c r="DT51" i="11"/>
  <c r="EG21" i="12"/>
  <c r="EG50" i="12"/>
  <c r="EG69" i="12"/>
  <c r="EG95" i="12"/>
  <c r="EG35" i="12"/>
  <c r="EG46" i="12"/>
  <c r="EG70" i="12"/>
  <c r="EG80" i="12"/>
  <c r="EH63" i="12" s="1"/>
  <c r="EG107" i="12"/>
  <c r="EG111" i="12"/>
  <c r="EG20" i="12"/>
  <c r="EG52" i="12"/>
  <c r="EH54" i="12" s="1"/>
  <c r="EG76" i="12"/>
  <c r="EG57" i="12"/>
  <c r="EG85" i="12"/>
  <c r="EG90" i="12"/>
  <c r="EH90" i="12" s="1"/>
  <c r="EG109" i="12"/>
  <c r="EG106" i="12"/>
  <c r="EH106" i="12" s="1"/>
  <c r="DS14" i="11"/>
  <c r="DS38" i="11"/>
  <c r="DS103" i="11"/>
  <c r="DS78" i="11"/>
  <c r="DS71" i="11"/>
  <c r="DS63" i="11"/>
  <c r="DS130" i="11" s="1"/>
  <c r="DS50" i="11"/>
  <c r="DS98" i="11"/>
  <c r="DS107" i="11"/>
  <c r="DS110" i="11"/>
  <c r="DS34" i="11"/>
  <c r="DS43" i="11"/>
  <c r="DS102" i="11"/>
  <c r="DS87" i="11"/>
  <c r="DT87" i="11" s="1"/>
  <c r="DS122" i="11"/>
  <c r="DS39" i="11"/>
  <c r="DS81" i="11"/>
  <c r="DS58" i="11"/>
  <c r="DS96" i="11"/>
  <c r="DS88" i="11"/>
  <c r="BO37" i="11"/>
  <c r="BO122" i="11"/>
  <c r="EG40" i="12"/>
  <c r="EG4" i="12"/>
  <c r="EG17" i="12"/>
  <c r="EG48" i="12"/>
  <c r="EG59" i="12"/>
  <c r="EG33" i="7"/>
  <c r="CQ116" i="4"/>
  <c r="CQ108" i="4"/>
  <c r="CR108" i="4" s="1"/>
  <c r="CQ38" i="4"/>
  <c r="CQ55" i="4"/>
  <c r="CQ77" i="4"/>
  <c r="CQ88" i="4"/>
  <c r="CQ104" i="4"/>
  <c r="BB48" i="5"/>
  <c r="BB48" i="6"/>
  <c r="EG116" i="7"/>
  <c r="EG103" i="7"/>
  <c r="EG73" i="7"/>
  <c r="EG69" i="7"/>
  <c r="EG80" i="7"/>
  <c r="EG100" i="7"/>
  <c r="EG68" i="7"/>
  <c r="EG60" i="7"/>
  <c r="CD90" i="8"/>
  <c r="BA74" i="10"/>
  <c r="BA103" i="10"/>
  <c r="BA86" i="10"/>
  <c r="BA42" i="10"/>
  <c r="BA37" i="10"/>
  <c r="BB21" i="10" s="1"/>
  <c r="BA24" i="10"/>
  <c r="BA17" i="10"/>
  <c r="EE24" i="10"/>
  <c r="BO113" i="11"/>
  <c r="BO66" i="11"/>
  <c r="BO77" i="11"/>
  <c r="BO93" i="11"/>
  <c r="CQ4" i="4"/>
  <c r="EH90" i="10"/>
  <c r="BA45" i="10"/>
  <c r="BA54" i="10"/>
  <c r="BB57" i="10" s="1"/>
  <c r="BA110" i="10"/>
  <c r="EG38" i="7"/>
  <c r="CQ110" i="4"/>
  <c r="K109" i="4"/>
  <c r="CQ101" i="4"/>
  <c r="K100" i="4"/>
  <c r="DS95" i="4"/>
  <c r="DS90" i="4"/>
  <c r="K84" i="4"/>
  <c r="K61" i="4"/>
  <c r="L61" i="4" s="1"/>
  <c r="DS53" i="4"/>
  <c r="DS51" i="4"/>
  <c r="CQ48" i="4"/>
  <c r="K47" i="4"/>
  <c r="DS42" i="4"/>
  <c r="CQ39" i="4"/>
  <c r="K38" i="4"/>
  <c r="DS33" i="4"/>
  <c r="K24" i="4"/>
  <c r="DS82" i="4"/>
  <c r="EG4" i="7"/>
  <c r="BP21" i="9"/>
  <c r="CQ20" i="4"/>
  <c r="CQ109" i="4"/>
  <c r="CQ97" i="4"/>
  <c r="CQ41" i="4"/>
  <c r="DF21" i="4"/>
  <c r="CQ56" i="4"/>
  <c r="CQ57" i="4"/>
  <c r="CQ69" i="4"/>
  <c r="K63" i="4"/>
  <c r="DS116" i="7"/>
  <c r="K116" i="7"/>
  <c r="EG86" i="7"/>
  <c r="EG79" i="7"/>
  <c r="DS58" i="7"/>
  <c r="EG45" i="7"/>
  <c r="EH45" i="7" s="1"/>
  <c r="EG48" i="7"/>
  <c r="DS50" i="7"/>
  <c r="AY24" i="8"/>
  <c r="CD54" i="9"/>
  <c r="BB54" i="9"/>
  <c r="BA122" i="10"/>
  <c r="BA111" i="10"/>
  <c r="BA97" i="10"/>
  <c r="BA51" i="10"/>
  <c r="BB54" i="10" s="1"/>
  <c r="BA46" i="10"/>
  <c r="BO86" i="11"/>
  <c r="BP84" i="11" s="1"/>
  <c r="BO49" i="11"/>
  <c r="BO67" i="11"/>
  <c r="BO78" i="11"/>
  <c r="BO101" i="11"/>
  <c r="BO43" i="11"/>
  <c r="BO39" i="11"/>
  <c r="BO34" i="11"/>
  <c r="DS98" i="4"/>
  <c r="DS63" i="4"/>
  <c r="DS46" i="4"/>
  <c r="DS37" i="4"/>
  <c r="Y116" i="11"/>
  <c r="EG34" i="7"/>
  <c r="EG14" i="7"/>
  <c r="Y4" i="11"/>
  <c r="CQ34" i="5"/>
  <c r="CQ130" i="5" s="1"/>
  <c r="DS109" i="11"/>
  <c r="Z54" i="9"/>
  <c r="BA120" i="10"/>
  <c r="Z106" i="12"/>
  <c r="Y122" i="11"/>
  <c r="EG24" i="4"/>
  <c r="AN54" i="9"/>
  <c r="BA113" i="10"/>
  <c r="EG113" i="12"/>
  <c r="BB21" i="12"/>
  <c r="BB45" i="12"/>
  <c r="BO118" i="11"/>
  <c r="BO116" i="11"/>
  <c r="L45" i="11"/>
  <c r="Y110" i="11"/>
  <c r="DE81" i="6"/>
  <c r="DF63" i="6" s="1"/>
  <c r="CC43" i="11"/>
  <c r="Z106" i="5"/>
  <c r="DT45" i="6"/>
  <c r="DT51" i="6"/>
  <c r="BP48" i="6"/>
  <c r="BP54" i="6"/>
  <c r="AN48" i="6"/>
  <c r="AN54" i="6"/>
  <c r="L48" i="6"/>
  <c r="L54" i="6"/>
  <c r="BB54" i="7"/>
  <c r="Z90" i="9"/>
  <c r="EH106" i="10"/>
  <c r="BP45" i="12"/>
  <c r="BP51" i="12"/>
  <c r="L48" i="12"/>
  <c r="BO33" i="7"/>
  <c r="BO64" i="7"/>
  <c r="BO72" i="7"/>
  <c r="CQ19" i="4"/>
  <c r="Z90" i="5"/>
  <c r="CD48" i="6"/>
  <c r="CD45" i="7"/>
  <c r="DF106" i="9"/>
  <c r="BP90" i="10"/>
  <c r="EH106" i="11"/>
  <c r="EH48" i="11"/>
  <c r="AM76" i="7"/>
  <c r="BK26" i="12"/>
  <c r="BL5" i="12" s="1"/>
  <c r="BK4" i="12" s="1"/>
  <c r="BM24" i="12"/>
  <c r="CR90" i="10"/>
  <c r="EH90" i="11"/>
  <c r="BB21" i="11"/>
  <c r="DT54" i="11"/>
  <c r="AN54" i="11"/>
  <c r="Z87" i="5"/>
  <c r="CD87" i="4"/>
  <c r="EH45" i="11"/>
  <c r="DT90" i="11"/>
  <c r="DO26" i="11"/>
  <c r="DP5" i="11" s="1"/>
  <c r="DO4" i="11" s="1"/>
  <c r="DT21" i="11"/>
  <c r="DC4" i="11"/>
  <c r="DA14" i="11"/>
  <c r="DC14" i="11" s="1"/>
  <c r="DF21" i="11"/>
  <c r="DC24" i="11"/>
  <c r="CR21" i="11"/>
  <c r="CR48" i="11"/>
  <c r="CR63" i="11"/>
  <c r="CR90" i="11"/>
  <c r="CR100" i="11"/>
  <c r="CD106" i="11"/>
  <c r="CA4" i="11"/>
  <c r="CD45" i="11"/>
  <c r="CD90" i="11"/>
  <c r="CD21" i="11"/>
  <c r="BP54" i="11"/>
  <c r="BP90" i="11"/>
  <c r="BP51" i="11"/>
  <c r="BP48" i="11"/>
  <c r="AY4" i="11"/>
  <c r="BB106" i="11"/>
  <c r="BB54" i="11"/>
  <c r="AN51" i="11"/>
  <c r="U14" i="11"/>
  <c r="W14" i="11" s="1"/>
  <c r="Z106" i="11"/>
  <c r="L51" i="11"/>
  <c r="L90" i="11"/>
  <c r="L48" i="11"/>
  <c r="EH45" i="12"/>
  <c r="DT45" i="12"/>
  <c r="DF21" i="12"/>
  <c r="DF51" i="12"/>
  <c r="CD106" i="12"/>
  <c r="CD54" i="12"/>
  <c r="BP90" i="12"/>
  <c r="BP48" i="12"/>
  <c r="BP54" i="12"/>
  <c r="BB84" i="12"/>
  <c r="BB51" i="12"/>
  <c r="AN45" i="12"/>
  <c r="AN51" i="12"/>
  <c r="AN90" i="12"/>
  <c r="AN48" i="12"/>
  <c r="AN54" i="12"/>
  <c r="Z90" i="12"/>
  <c r="Z45" i="12"/>
  <c r="Z54" i="12"/>
  <c r="L45" i="12"/>
  <c r="L51" i="12"/>
  <c r="L84" i="12"/>
  <c r="L54" i="12"/>
  <c r="EH54" i="10"/>
  <c r="DT90" i="10"/>
  <c r="DT48" i="10"/>
  <c r="DT54" i="10"/>
  <c r="DT45" i="10"/>
  <c r="DT51" i="10"/>
  <c r="DF45" i="10"/>
  <c r="DF54" i="10"/>
  <c r="DF106" i="10"/>
  <c r="CR45" i="10"/>
  <c r="CR21" i="10"/>
  <c r="CD45" i="10"/>
  <c r="CD51" i="10"/>
  <c r="CD54" i="10"/>
  <c r="BP21" i="10"/>
  <c r="BP48" i="10"/>
  <c r="BP45" i="10"/>
  <c r="BP51" i="10"/>
  <c r="BP54" i="10"/>
  <c r="BB45" i="10"/>
  <c r="AN48" i="10"/>
  <c r="AN54" i="10"/>
  <c r="AN45" i="10"/>
  <c r="AN51" i="10"/>
  <c r="Z106" i="10"/>
  <c r="Z54" i="10"/>
  <c r="G26" i="10"/>
  <c r="H5" i="10" s="1"/>
  <c r="G4" i="10" s="1"/>
  <c r="G14" i="10" s="1"/>
  <c r="I14" i="10" s="1"/>
  <c r="L45" i="10"/>
  <c r="L51" i="10"/>
  <c r="L48" i="10"/>
  <c r="L54" i="10"/>
  <c r="DT21" i="9"/>
  <c r="DT51" i="9"/>
  <c r="DF45" i="9"/>
  <c r="DF87" i="9"/>
  <c r="CR21" i="9"/>
  <c r="CR90" i="9"/>
  <c r="CR100" i="9"/>
  <c r="CD45" i="9"/>
  <c r="BP45" i="9"/>
  <c r="BP51" i="9"/>
  <c r="BP106" i="9"/>
  <c r="BP48" i="9"/>
  <c r="BP54" i="9"/>
  <c r="BP90" i="9"/>
  <c r="BB106" i="9"/>
  <c r="BB21" i="9"/>
  <c r="L45" i="9"/>
  <c r="L51" i="9"/>
  <c r="L48" i="9"/>
  <c r="L54" i="9"/>
  <c r="L90" i="9"/>
  <c r="DT45" i="8"/>
  <c r="DT51" i="8"/>
  <c r="DT106" i="8"/>
  <c r="CR90" i="8"/>
  <c r="CR100" i="8"/>
  <c r="CD48" i="8"/>
  <c r="CD106" i="8"/>
  <c r="BP106" i="8"/>
  <c r="BP45" i="8"/>
  <c r="BP51" i="8"/>
  <c r="BP90" i="8"/>
  <c r="AN45" i="8"/>
  <c r="AN51" i="8"/>
  <c r="AN48" i="8"/>
  <c r="Z106" i="8"/>
  <c r="Z90" i="8"/>
  <c r="L90" i="8"/>
  <c r="L45" i="8"/>
  <c r="L51" i="8"/>
  <c r="L106" i="8"/>
  <c r="EH54" i="7"/>
  <c r="DS102" i="7"/>
  <c r="DS37" i="7"/>
  <c r="DS41" i="7"/>
  <c r="DS60" i="7"/>
  <c r="DS70" i="7"/>
  <c r="DS90" i="7"/>
  <c r="DS98" i="7"/>
  <c r="DS108" i="7"/>
  <c r="DS42" i="7"/>
  <c r="DS47" i="7"/>
  <c r="DS51" i="7"/>
  <c r="DS61" i="7"/>
  <c r="DT61" i="7" s="1"/>
  <c r="DS20" i="7"/>
  <c r="DS65" i="7"/>
  <c r="DS73" i="7"/>
  <c r="DS81" i="7"/>
  <c r="DS17" i="7"/>
  <c r="CQ4" i="7"/>
  <c r="CQ19" i="7"/>
  <c r="CQ37" i="7"/>
  <c r="CQ88" i="7"/>
  <c r="CQ58" i="7"/>
  <c r="CQ71" i="7"/>
  <c r="CQ79" i="7"/>
  <c r="CQ95" i="7"/>
  <c r="CQ100" i="7"/>
  <c r="CR100" i="7" s="1"/>
  <c r="CQ104" i="7"/>
  <c r="CQ109" i="7"/>
  <c r="CQ49" i="7"/>
  <c r="CQ55" i="7"/>
  <c r="CQ89" i="7"/>
  <c r="CR54" i="7"/>
  <c r="CR51" i="7"/>
  <c r="CQ56" i="7"/>
  <c r="CR57" i="7" s="1"/>
  <c r="CD48" i="7"/>
  <c r="CD54" i="7"/>
  <c r="BP54" i="7"/>
  <c r="BP90" i="7"/>
  <c r="BO4" i="7"/>
  <c r="BO80" i="7"/>
  <c r="BO95" i="7"/>
  <c r="BO100" i="7"/>
  <c r="BP100" i="7" s="1"/>
  <c r="BO104" i="7"/>
  <c r="BO109" i="7"/>
  <c r="BP108" i="7" s="1"/>
  <c r="BO45" i="7"/>
  <c r="BO85" i="7"/>
  <c r="BO20" i="7"/>
  <c r="BO67" i="7"/>
  <c r="BO75" i="7"/>
  <c r="BO88" i="7"/>
  <c r="BP87" i="7" s="1"/>
  <c r="BP48" i="7"/>
  <c r="BP51" i="7"/>
  <c r="AM65" i="7"/>
  <c r="AN54" i="7"/>
  <c r="AM73" i="7"/>
  <c r="AM81" i="7"/>
  <c r="AM95" i="7"/>
  <c r="AM100" i="7"/>
  <c r="AN100" i="7" s="1"/>
  <c r="AM104" i="7"/>
  <c r="AM109" i="7"/>
  <c r="AM45" i="7"/>
  <c r="AN45" i="7" s="1"/>
  <c r="AM49" i="7"/>
  <c r="AM55" i="7"/>
  <c r="AM90" i="7"/>
  <c r="AN90" i="7" s="1"/>
  <c r="AM122" i="7"/>
  <c r="AN51" i="7"/>
  <c r="Z106" i="7"/>
  <c r="K41" i="7"/>
  <c r="K17" i="7"/>
  <c r="K64" i="7"/>
  <c r="K72" i="7"/>
  <c r="K80" i="7"/>
  <c r="K90" i="7"/>
  <c r="K98" i="7"/>
  <c r="K103" i="7"/>
  <c r="K108" i="7"/>
  <c r="K43" i="7"/>
  <c r="K52" i="7"/>
  <c r="K63" i="7"/>
  <c r="K54" i="7"/>
  <c r="K69" i="7"/>
  <c r="DA14" i="6"/>
  <c r="DC14" i="6" s="1"/>
  <c r="DE18" i="6"/>
  <c r="DF87" i="6"/>
  <c r="CD90" i="6"/>
  <c r="CD106" i="6"/>
  <c r="BP90" i="6"/>
  <c r="BB106" i="6"/>
  <c r="Z106" i="6"/>
  <c r="L90" i="6"/>
  <c r="EH106" i="5"/>
  <c r="EH87" i="5"/>
  <c r="DT45" i="5"/>
  <c r="DT51" i="5"/>
  <c r="CR21" i="5"/>
  <c r="CD90" i="5"/>
  <c r="CD21" i="5"/>
  <c r="CD48" i="5"/>
  <c r="CD106" i="5"/>
  <c r="BP48" i="5"/>
  <c r="BP54" i="5"/>
  <c r="AN45" i="5"/>
  <c r="AN51" i="5"/>
  <c r="AN57" i="5"/>
  <c r="AN48" i="5"/>
  <c r="AN54" i="5"/>
  <c r="L48" i="5"/>
  <c r="L54" i="5"/>
  <c r="L45" i="5"/>
  <c r="L51" i="5"/>
  <c r="L90" i="5"/>
  <c r="EH48" i="4"/>
  <c r="DS110" i="4"/>
  <c r="DT110" i="4" s="1"/>
  <c r="DS58" i="4"/>
  <c r="DS78" i="4"/>
  <c r="DS86" i="4"/>
  <c r="DT45" i="4"/>
  <c r="DS102" i="4"/>
  <c r="DS91" i="4"/>
  <c r="DS18" i="4"/>
  <c r="DF48" i="4"/>
  <c r="CQ86" i="4"/>
  <c r="CR84" i="4" s="1"/>
  <c r="CQ14" i="4"/>
  <c r="CD106" i="4"/>
  <c r="BP48" i="4"/>
  <c r="BP54" i="4"/>
  <c r="BO107" i="4"/>
  <c r="BP106" i="4" s="1"/>
  <c r="BO102" i="4"/>
  <c r="BO97" i="4"/>
  <c r="BP97" i="4" s="1"/>
  <c r="BO86" i="4"/>
  <c r="BO57" i="4"/>
  <c r="BO49" i="4"/>
  <c r="BP51" i="4" s="1"/>
  <c r="BO45" i="4"/>
  <c r="BO40" i="4"/>
  <c r="BO35" i="4"/>
  <c r="BP21" i="4" s="1"/>
  <c r="BO90" i="4"/>
  <c r="BP90" i="4" s="1"/>
  <c r="BO70" i="4"/>
  <c r="BP63" i="4" s="1"/>
  <c r="BO59" i="4"/>
  <c r="BB106" i="4"/>
  <c r="AN48" i="4"/>
  <c r="AM4" i="4"/>
  <c r="AM130" i="4" s="1"/>
  <c r="AM53" i="4"/>
  <c r="AN57" i="4" s="1"/>
  <c r="Z90" i="4"/>
  <c r="Z48" i="4"/>
  <c r="K102" i="4"/>
  <c r="K18" i="4"/>
  <c r="K4" i="4"/>
  <c r="EE4" i="1"/>
  <c r="EF4" i="1" s="1"/>
  <c r="CA4" i="1"/>
  <c r="CB4" i="1" s="1"/>
  <c r="BK26" i="1"/>
  <c r="BL5" i="1" s="1"/>
  <c r="BK4" i="1" s="1"/>
  <c r="BK14" i="1" s="1"/>
  <c r="BM14" i="1" s="1"/>
  <c r="BN14" i="1" s="1"/>
  <c r="AY4" i="1"/>
  <c r="AZ4" i="1" s="1"/>
  <c r="AK24" i="1"/>
  <c r="AL24" i="1" s="1"/>
  <c r="DA14" i="1"/>
  <c r="DC14" i="1" s="1"/>
  <c r="DD14" i="1" s="1"/>
  <c r="DD130" i="1" s="1"/>
  <c r="DC4" i="1"/>
  <c r="DD4" i="1" s="1"/>
  <c r="BP63" i="5"/>
  <c r="Z90" i="10"/>
  <c r="AM130" i="11"/>
  <c r="K14" i="7"/>
  <c r="Z87" i="4"/>
  <c r="DS35" i="4"/>
  <c r="DS71" i="4"/>
  <c r="CR48" i="4"/>
  <c r="Z48" i="5"/>
  <c r="DF106" i="7"/>
  <c r="K109" i="7"/>
  <c r="DS107" i="7"/>
  <c r="DS97" i="7"/>
  <c r="K89" i="7"/>
  <c r="DS39" i="7"/>
  <c r="CD21" i="7"/>
  <c r="DS68" i="7"/>
  <c r="DS79" i="7"/>
  <c r="DS100" i="7"/>
  <c r="K55" i="7"/>
  <c r="K71" i="7"/>
  <c r="K82" i="7"/>
  <c r="AN63" i="8"/>
  <c r="BB106" i="12"/>
  <c r="CD21" i="12"/>
  <c r="CR45" i="12"/>
  <c r="CR51" i="12"/>
  <c r="L90" i="12"/>
  <c r="K130" i="11"/>
  <c r="CR54" i="11"/>
  <c r="AN63" i="11"/>
  <c r="AN90" i="11"/>
  <c r="AN100" i="11"/>
  <c r="DS14" i="4"/>
  <c r="K4" i="7"/>
  <c r="K45" i="7"/>
  <c r="DS4" i="7"/>
  <c r="DS14" i="7"/>
  <c r="DS43" i="7"/>
  <c r="BB106" i="5"/>
  <c r="EH90" i="8"/>
  <c r="L100" i="10"/>
  <c r="K40" i="4"/>
  <c r="DS21" i="4"/>
  <c r="DS57" i="4"/>
  <c r="DS79" i="4"/>
  <c r="CR54" i="4"/>
  <c r="K68" i="4"/>
  <c r="K75" i="4"/>
  <c r="G26" i="4"/>
  <c r="H5" i="4" s="1"/>
  <c r="G4" i="4" s="1"/>
  <c r="DF51" i="5"/>
  <c r="DT57" i="5"/>
  <c r="BP106" i="6"/>
  <c r="Z48" i="6"/>
  <c r="K107" i="7"/>
  <c r="K95" i="7"/>
  <c r="DS89" i="7"/>
  <c r="DS35" i="7"/>
  <c r="EH51" i="7"/>
  <c r="Z45" i="7"/>
  <c r="DS64" i="7"/>
  <c r="DS75" i="7"/>
  <c r="K74" i="7"/>
  <c r="K88" i="7"/>
  <c r="K93" i="7"/>
  <c r="BB106" i="8"/>
  <c r="BB48" i="8"/>
  <c r="EH21" i="9"/>
  <c r="Z21" i="9"/>
  <c r="CQ130" i="9"/>
  <c r="AM130" i="9"/>
  <c r="AN21" i="10"/>
  <c r="Z21" i="10"/>
  <c r="AM130" i="10"/>
  <c r="DC24" i="1"/>
  <c r="DD24" i="1" s="1"/>
  <c r="DS116" i="4"/>
  <c r="K116" i="4"/>
  <c r="DS111" i="4"/>
  <c r="K111" i="4"/>
  <c r="L110" i="4" s="1"/>
  <c r="DS107" i="4"/>
  <c r="K107" i="4"/>
  <c r="CD90" i="4"/>
  <c r="DS97" i="4"/>
  <c r="K97" i="4"/>
  <c r="L97" i="4" s="1"/>
  <c r="DS89" i="4"/>
  <c r="CD45" i="4"/>
  <c r="DS43" i="4"/>
  <c r="K43" i="4"/>
  <c r="DS39" i="4"/>
  <c r="K39" i="4"/>
  <c r="DS34" i="4"/>
  <c r="K34" i="4"/>
  <c r="BB21" i="4"/>
  <c r="DS20" i="4"/>
  <c r="K20" i="4"/>
  <c r="DS17" i="4"/>
  <c r="K17" i="4"/>
  <c r="DS56" i="4"/>
  <c r="DS48" i="4"/>
  <c r="DS52" i="4"/>
  <c r="DT54" i="4" s="1"/>
  <c r="DS59" i="4"/>
  <c r="DS65" i="4"/>
  <c r="DT63" i="4" s="1"/>
  <c r="DS69" i="4"/>
  <c r="DS72" i="4"/>
  <c r="DS80" i="4"/>
  <c r="DS85" i="4"/>
  <c r="DS101" i="4"/>
  <c r="K48" i="4"/>
  <c r="L48" i="4" s="1"/>
  <c r="K52" i="4"/>
  <c r="L54" i="4" s="1"/>
  <c r="K59" i="4"/>
  <c r="K65" i="4"/>
  <c r="K69" i="4"/>
  <c r="K76" i="4"/>
  <c r="K85" i="4"/>
  <c r="K91" i="4"/>
  <c r="K101" i="4"/>
  <c r="DF48" i="5"/>
  <c r="AN21" i="5"/>
  <c r="DF48" i="6"/>
  <c r="CO24" i="6"/>
  <c r="AK24" i="6"/>
  <c r="DS118" i="7"/>
  <c r="K118" i="7"/>
  <c r="DS113" i="7"/>
  <c r="K113" i="7"/>
  <c r="DS120" i="7"/>
  <c r="K120" i="7"/>
  <c r="CD106" i="7"/>
  <c r="DS106" i="7"/>
  <c r="K106" i="7"/>
  <c r="DS56" i="7"/>
  <c r="K56" i="7"/>
  <c r="EH48" i="7"/>
  <c r="K42" i="7"/>
  <c r="DS38" i="7"/>
  <c r="K38" i="7"/>
  <c r="DS34" i="7"/>
  <c r="K34" i="7"/>
  <c r="DS21" i="7"/>
  <c r="K21" i="7"/>
  <c r="DS18" i="7"/>
  <c r="K18" i="7"/>
  <c r="CR48" i="7"/>
  <c r="DS46" i="7"/>
  <c r="K46" i="7"/>
  <c r="DS48" i="7"/>
  <c r="DS52" i="7"/>
  <c r="DS59" i="7"/>
  <c r="DS69" i="7"/>
  <c r="DS72" i="7"/>
  <c r="DS76" i="7"/>
  <c r="DS80" i="7"/>
  <c r="DS85" i="7"/>
  <c r="DS91" i="7"/>
  <c r="DT90" i="7" s="1"/>
  <c r="DS101" i="7"/>
  <c r="K51" i="7"/>
  <c r="K57" i="7"/>
  <c r="K68" i="7"/>
  <c r="K75" i="7"/>
  <c r="K79" i="7"/>
  <c r="K84" i="7"/>
  <c r="K100" i="7"/>
  <c r="DF87" i="8"/>
  <c r="EH48" i="8"/>
  <c r="Z48" i="8"/>
  <c r="AN21" i="9"/>
  <c r="BB45" i="9"/>
  <c r="L21" i="9"/>
  <c r="L100" i="9"/>
  <c r="AY24" i="9"/>
  <c r="CD106" i="10"/>
  <c r="DF21" i="10"/>
  <c r="DT21" i="10"/>
  <c r="L21" i="10"/>
  <c r="CR63" i="10"/>
  <c r="CR100" i="10"/>
  <c r="CA24" i="10"/>
  <c r="DF84" i="12"/>
  <c r="DF45" i="12"/>
  <c r="AN21" i="11"/>
  <c r="CQ130" i="11"/>
  <c r="BK26" i="11"/>
  <c r="BL5" i="11" s="1"/>
  <c r="BK4" i="11" s="1"/>
  <c r="BM4" i="11" s="1"/>
  <c r="DS4" i="4"/>
  <c r="G26" i="12"/>
  <c r="H5" i="12" s="1"/>
  <c r="G4" i="12" s="1"/>
  <c r="I24" i="12"/>
  <c r="L57" i="5"/>
  <c r="L90" i="10"/>
  <c r="K37" i="7"/>
  <c r="EH90" i="4"/>
  <c r="DS40" i="4"/>
  <c r="K35" i="4"/>
  <c r="K21" i="4"/>
  <c r="DS64" i="4"/>
  <c r="DS75" i="4"/>
  <c r="DS84" i="4"/>
  <c r="K57" i="4"/>
  <c r="K79" i="4"/>
  <c r="K90" i="4"/>
  <c r="L90" i="4" s="1"/>
  <c r="EH48" i="5"/>
  <c r="BB21" i="5"/>
  <c r="Z21" i="5"/>
  <c r="EH48" i="6"/>
  <c r="DS111" i="7"/>
  <c r="K111" i="7"/>
  <c r="DS109" i="7"/>
  <c r="K97" i="7"/>
  <c r="DS95" i="7"/>
  <c r="K39" i="7"/>
  <c r="K35" i="7"/>
  <c r="Z21" i="7"/>
  <c r="DF54" i="7"/>
  <c r="DS57" i="7"/>
  <c r="DS104" i="7"/>
  <c r="DS84" i="7"/>
  <c r="K50" i="7"/>
  <c r="K67" i="7"/>
  <c r="K78" i="7"/>
  <c r="EH21" i="10"/>
  <c r="DS122" i="4"/>
  <c r="K122" i="4"/>
  <c r="Z106" i="4"/>
  <c r="EH87" i="4"/>
  <c r="DS24" i="4"/>
  <c r="DS19" i="4"/>
  <c r="K19" i="4"/>
  <c r="DS60" i="4"/>
  <c r="K60" i="4"/>
  <c r="DS54" i="4"/>
  <c r="K54" i="4"/>
  <c r="K46" i="4"/>
  <c r="L45" i="4" s="1"/>
  <c r="DS49" i="4"/>
  <c r="DT51" i="4" s="1"/>
  <c r="DS66" i="4"/>
  <c r="DS70" i="4"/>
  <c r="DS73" i="4"/>
  <c r="DS77" i="4"/>
  <c r="DS81" i="4"/>
  <c r="DS87" i="4"/>
  <c r="DS92" i="4"/>
  <c r="AN51" i="4"/>
  <c r="K49" i="4"/>
  <c r="L51" i="4" s="1"/>
  <c r="K53" i="4"/>
  <c r="K66" i="4"/>
  <c r="K70" i="4"/>
  <c r="K73" i="4"/>
  <c r="K77" i="4"/>
  <c r="K81" i="4"/>
  <c r="K87" i="4"/>
  <c r="L87" i="4" s="1"/>
  <c r="K92" i="4"/>
  <c r="CD87" i="5"/>
  <c r="BB51" i="5"/>
  <c r="DF21" i="5"/>
  <c r="DT48" i="5"/>
  <c r="DT54" i="5"/>
  <c r="DT90" i="5"/>
  <c r="CR63" i="5"/>
  <c r="CR90" i="5"/>
  <c r="CR100" i="5"/>
  <c r="BP45" i="5"/>
  <c r="BP51" i="5"/>
  <c r="BP57" i="5"/>
  <c r="EH21" i="5"/>
  <c r="L106" i="6"/>
  <c r="EH90" i="6"/>
  <c r="DT48" i="6"/>
  <c r="DT54" i="6"/>
  <c r="DT90" i="6"/>
  <c r="CR90" i="6"/>
  <c r="CR100" i="6"/>
  <c r="BP45" i="6"/>
  <c r="BP51" i="6"/>
  <c r="AN45" i="6"/>
  <c r="AN51" i="6"/>
  <c r="L45" i="6"/>
  <c r="L51" i="6"/>
  <c r="DS122" i="7"/>
  <c r="K122" i="7"/>
  <c r="BB106" i="7"/>
  <c r="DS110" i="7"/>
  <c r="K110" i="7"/>
  <c r="CD90" i="7"/>
  <c r="DS86" i="7"/>
  <c r="K86" i="7"/>
  <c r="DS96" i="7"/>
  <c r="K96" i="7"/>
  <c r="K60" i="7"/>
  <c r="DS54" i="7"/>
  <c r="K47" i="7"/>
  <c r="L48" i="7" s="1"/>
  <c r="DS33" i="7"/>
  <c r="K33" i="7"/>
  <c r="K20" i="7"/>
  <c r="DS45" i="7"/>
  <c r="DS49" i="7"/>
  <c r="DT51" i="7" s="1"/>
  <c r="DS53" i="7"/>
  <c r="DS66" i="7"/>
  <c r="DS77" i="7"/>
  <c r="DS87" i="7"/>
  <c r="DS92" i="7"/>
  <c r="CR63" i="7"/>
  <c r="CR90" i="7"/>
  <c r="K59" i="7"/>
  <c r="K65" i="7"/>
  <c r="K104" i="7"/>
  <c r="K76" i="7"/>
  <c r="K85" i="7"/>
  <c r="K91" i="7"/>
  <c r="DF106" i="8"/>
  <c r="DF48" i="8"/>
  <c r="CD106" i="9"/>
  <c r="DT106" i="9"/>
  <c r="L106" i="9"/>
  <c r="EH90" i="9"/>
  <c r="DF21" i="9"/>
  <c r="EH45" i="9"/>
  <c r="Z45" i="9"/>
  <c r="CD21" i="9"/>
  <c r="BO130" i="9"/>
  <c r="K130" i="9"/>
  <c r="BB106" i="10"/>
  <c r="CD90" i="10"/>
  <c r="EH45" i="10"/>
  <c r="Z45" i="10"/>
  <c r="EH51" i="10"/>
  <c r="Z51" i="10"/>
  <c r="CD21" i="10"/>
  <c r="BO130" i="10"/>
  <c r="K130" i="10"/>
  <c r="DF106" i="12"/>
  <c r="CD90" i="12"/>
  <c r="EH21" i="12"/>
  <c r="Z21" i="12"/>
  <c r="DT90" i="12"/>
  <c r="CR48" i="12"/>
  <c r="CR54" i="12"/>
  <c r="CR90" i="12"/>
  <c r="AN100" i="12"/>
  <c r="Z90" i="11"/>
  <c r="EH21" i="11"/>
  <c r="Z21" i="11"/>
  <c r="EH54" i="11"/>
  <c r="CD54" i="11"/>
  <c r="CR51" i="11"/>
  <c r="BP63" i="11"/>
  <c r="L63" i="11"/>
  <c r="BO14" i="7"/>
  <c r="BO43" i="7"/>
  <c r="AM4" i="7"/>
  <c r="CQ14" i="7"/>
  <c r="CQ43" i="7"/>
  <c r="CR63" i="4"/>
  <c r="CR90" i="4"/>
  <c r="AN63" i="4"/>
  <c r="AN90" i="4"/>
  <c r="CR63" i="6"/>
  <c r="CR63" i="8"/>
  <c r="CR63" i="9"/>
  <c r="AM130" i="12"/>
  <c r="K130" i="12"/>
  <c r="CC130" i="9"/>
  <c r="BA130" i="9"/>
  <c r="Y130" i="9"/>
  <c r="Y130" i="10"/>
  <c r="BA130" i="12"/>
  <c r="Y130" i="12"/>
  <c r="CJ128" i="11"/>
  <c r="CJ127" i="11"/>
  <c r="CO122" i="11"/>
  <c r="AF128" i="11"/>
  <c r="AF127" i="11"/>
  <c r="AK122" i="11"/>
  <c r="CM14" i="11"/>
  <c r="CO14" i="11" s="1"/>
  <c r="CO4" i="11"/>
  <c r="AI14" i="11"/>
  <c r="AK14" i="11" s="1"/>
  <c r="AK4" i="11"/>
  <c r="EH110" i="11"/>
  <c r="DF110" i="11"/>
  <c r="CD110" i="11"/>
  <c r="BB110" i="11"/>
  <c r="Z110" i="11"/>
  <c r="EH108" i="11"/>
  <c r="DF108" i="11"/>
  <c r="CD108" i="11"/>
  <c r="BB108" i="11"/>
  <c r="Z108" i="11"/>
  <c r="DT106" i="11"/>
  <c r="BP106" i="11"/>
  <c r="L106" i="11"/>
  <c r="DF87" i="11"/>
  <c r="EH84" i="11"/>
  <c r="Z84" i="11"/>
  <c r="EH97" i="11"/>
  <c r="DF97" i="11"/>
  <c r="CD97" i="11"/>
  <c r="BB97" i="11"/>
  <c r="Z97" i="11"/>
  <c r="EH95" i="11"/>
  <c r="DF95" i="11"/>
  <c r="CD95" i="11"/>
  <c r="BB95" i="11"/>
  <c r="DF90" i="11"/>
  <c r="EH87" i="11"/>
  <c r="Z87" i="11"/>
  <c r="DF84" i="11"/>
  <c r="BB63" i="11"/>
  <c r="DF45" i="11"/>
  <c r="BB45" i="11"/>
  <c r="DR130" i="11"/>
  <c r="CP130" i="11"/>
  <c r="BN130" i="11"/>
  <c r="AL130" i="11"/>
  <c r="J130" i="11"/>
  <c r="EH100" i="11"/>
  <c r="DF100" i="11"/>
  <c r="CD100" i="11"/>
  <c r="BB100" i="11"/>
  <c r="CD63" i="11"/>
  <c r="DF51" i="11"/>
  <c r="BB51" i="11"/>
  <c r="DF48" i="11"/>
  <c r="BB48" i="11"/>
  <c r="DT45" i="11"/>
  <c r="BP45" i="11"/>
  <c r="CR57" i="11"/>
  <c r="AN84" i="11"/>
  <c r="AN87" i="11"/>
  <c r="EG130" i="11"/>
  <c r="CC130" i="11"/>
  <c r="DL128" i="11"/>
  <c r="DL127" i="11"/>
  <c r="DQ122" i="11"/>
  <c r="BH128" i="11"/>
  <c r="BH127" i="11"/>
  <c r="BM122" i="11"/>
  <c r="D128" i="11"/>
  <c r="D127" i="11"/>
  <c r="I122" i="11"/>
  <c r="EE122" i="11"/>
  <c r="EE130" i="11" s="1"/>
  <c r="DZ128" i="11"/>
  <c r="DZ127" i="11"/>
  <c r="DC122" i="11"/>
  <c r="CX128" i="11"/>
  <c r="CX127" i="11"/>
  <c r="CA122" i="11"/>
  <c r="CA130" i="11" s="1"/>
  <c r="BV128" i="11"/>
  <c r="BV127" i="11"/>
  <c r="AY122" i="11"/>
  <c r="AT128" i="11"/>
  <c r="AT127" i="11"/>
  <c r="W122" i="11"/>
  <c r="R128" i="11"/>
  <c r="R127" i="11"/>
  <c r="DO14" i="11"/>
  <c r="DQ14" i="11" s="1"/>
  <c r="DQ4" i="11"/>
  <c r="BK14" i="11"/>
  <c r="BM14" i="11" s="1"/>
  <c r="G14" i="11"/>
  <c r="I14" i="11" s="1"/>
  <c r="I4" i="11"/>
  <c r="DT110" i="11"/>
  <c r="CR110" i="11"/>
  <c r="AN110" i="11"/>
  <c r="L110" i="11"/>
  <c r="DT108" i="11"/>
  <c r="CR108" i="11"/>
  <c r="BP108" i="11"/>
  <c r="AN108" i="11"/>
  <c r="L108" i="11"/>
  <c r="CR106" i="11"/>
  <c r="AN106" i="11"/>
  <c r="BB87" i="11"/>
  <c r="CD84" i="11"/>
  <c r="DT97" i="11"/>
  <c r="CR97" i="11"/>
  <c r="BP97" i="11"/>
  <c r="AN97" i="11"/>
  <c r="L97" i="11"/>
  <c r="DT95" i="11"/>
  <c r="CR95" i="11"/>
  <c r="BP95" i="11"/>
  <c r="AN95" i="11"/>
  <c r="L95" i="11"/>
  <c r="BB90" i="11"/>
  <c r="CD87" i="11"/>
  <c r="BB84" i="11"/>
  <c r="DF63" i="11"/>
  <c r="EF130" i="11"/>
  <c r="DD130" i="11"/>
  <c r="CB130" i="11"/>
  <c r="AZ130" i="11"/>
  <c r="X130" i="11"/>
  <c r="EH57" i="11"/>
  <c r="DF57" i="11"/>
  <c r="CD57" i="11"/>
  <c r="BB57" i="11"/>
  <c r="EH63" i="11"/>
  <c r="EH51" i="11"/>
  <c r="CD51" i="11"/>
  <c r="Z51" i="11"/>
  <c r="AN48" i="11"/>
  <c r="CR45" i="11"/>
  <c r="AN45" i="11"/>
  <c r="DT57" i="11"/>
  <c r="DT84" i="11"/>
  <c r="DT100" i="11"/>
  <c r="CR84" i="11"/>
  <c r="CR87" i="11"/>
  <c r="BP57" i="11"/>
  <c r="BP87" i="11"/>
  <c r="BP100" i="11"/>
  <c r="AN57" i="11"/>
  <c r="L57" i="11"/>
  <c r="L84" i="11"/>
  <c r="L87" i="11"/>
  <c r="L100" i="11"/>
  <c r="DE130" i="11"/>
  <c r="BA130" i="11"/>
  <c r="DL128" i="12"/>
  <c r="DL127" i="12"/>
  <c r="DQ122" i="12"/>
  <c r="DQ130" i="12" s="1"/>
  <c r="BH128" i="12"/>
  <c r="BH127" i="12"/>
  <c r="BM122" i="12"/>
  <c r="D128" i="12"/>
  <c r="D127" i="12"/>
  <c r="I122" i="12"/>
  <c r="EE122" i="12"/>
  <c r="DZ128" i="12"/>
  <c r="DZ127" i="12"/>
  <c r="DC122" i="12"/>
  <c r="CX128" i="12"/>
  <c r="CX127" i="12"/>
  <c r="CA122" i="12"/>
  <c r="BV128" i="12"/>
  <c r="BV127" i="12"/>
  <c r="AY122" i="12"/>
  <c r="AT128" i="12"/>
  <c r="AT127" i="12"/>
  <c r="W122" i="12"/>
  <c r="R128" i="12"/>
  <c r="R127" i="12"/>
  <c r="CM26" i="12"/>
  <c r="CN5" i="12" s="1"/>
  <c r="CM4" i="12" s="1"/>
  <c r="CO24" i="12"/>
  <c r="DT110" i="12"/>
  <c r="CR110" i="12"/>
  <c r="BP110" i="12"/>
  <c r="AN110" i="12"/>
  <c r="L110" i="12"/>
  <c r="DT108" i="12"/>
  <c r="CR108" i="12"/>
  <c r="BP108" i="12"/>
  <c r="AN108" i="12"/>
  <c r="L108" i="12"/>
  <c r="CR106" i="12"/>
  <c r="AN106" i="12"/>
  <c r="BB87" i="12"/>
  <c r="DT97" i="12"/>
  <c r="CR97" i="12"/>
  <c r="BP97" i="12"/>
  <c r="AN97" i="12"/>
  <c r="L97" i="12"/>
  <c r="DT95" i="12"/>
  <c r="CR95" i="12"/>
  <c r="BP95" i="12"/>
  <c r="AN95" i="12"/>
  <c r="L95" i="12"/>
  <c r="BB90" i="12"/>
  <c r="CD87" i="12"/>
  <c r="CD84" i="12"/>
  <c r="DF63" i="12"/>
  <c r="EF130" i="12"/>
  <c r="DD130" i="12"/>
  <c r="CB130" i="12"/>
  <c r="AZ130" i="12"/>
  <c r="X130" i="12"/>
  <c r="EH57" i="12"/>
  <c r="DF57" i="12"/>
  <c r="CD100" i="12"/>
  <c r="BB57" i="12"/>
  <c r="Z84" i="12"/>
  <c r="Z57" i="12"/>
  <c r="Z63" i="12"/>
  <c r="EH51" i="12"/>
  <c r="CD51" i="12"/>
  <c r="Z51" i="12"/>
  <c r="DF48" i="12"/>
  <c r="BB48" i="12"/>
  <c r="CR21" i="12"/>
  <c r="AN21" i="12"/>
  <c r="DE130" i="12"/>
  <c r="CC130" i="12"/>
  <c r="DT63" i="12"/>
  <c r="DT84" i="12"/>
  <c r="DT87" i="12"/>
  <c r="DT100" i="12"/>
  <c r="CR57" i="12"/>
  <c r="CR84" i="12"/>
  <c r="CR87" i="12"/>
  <c r="CR100" i="12"/>
  <c r="BP63" i="12"/>
  <c r="AN63" i="12"/>
  <c r="AN84" i="12"/>
  <c r="AN87" i="12"/>
  <c r="L63" i="12"/>
  <c r="L87" i="12"/>
  <c r="L100" i="12"/>
  <c r="CJ128" i="12"/>
  <c r="CJ127" i="12"/>
  <c r="CO122" i="12"/>
  <c r="AF128" i="12"/>
  <c r="AF127" i="12"/>
  <c r="AK122" i="12"/>
  <c r="DA14" i="12"/>
  <c r="DC14" i="12" s="1"/>
  <c r="DC4" i="12"/>
  <c r="AW14" i="12"/>
  <c r="AY14" i="12" s="1"/>
  <c r="AY4" i="12"/>
  <c r="AI26" i="12"/>
  <c r="AJ5" i="12" s="1"/>
  <c r="AI4" i="12" s="1"/>
  <c r="AK24" i="12"/>
  <c r="EC14" i="12"/>
  <c r="EE14" i="12" s="1"/>
  <c r="EE4" i="12"/>
  <c r="BY14" i="12"/>
  <c r="CA14" i="12" s="1"/>
  <c r="CA4" i="12"/>
  <c r="U14" i="12"/>
  <c r="W14" i="12" s="1"/>
  <c r="W4" i="12"/>
  <c r="EH110" i="12"/>
  <c r="DF110" i="12"/>
  <c r="CD110" i="12"/>
  <c r="BB110" i="12"/>
  <c r="Z110" i="12"/>
  <c r="EH108" i="12"/>
  <c r="DF108" i="12"/>
  <c r="CD108" i="12"/>
  <c r="BB108" i="12"/>
  <c r="Z108" i="12"/>
  <c r="DT106" i="12"/>
  <c r="BP106" i="12"/>
  <c r="L106" i="12"/>
  <c r="DF87" i="12"/>
  <c r="EH97" i="12"/>
  <c r="DF97" i="12"/>
  <c r="CD97" i="12"/>
  <c r="BB97" i="12"/>
  <c r="Z97" i="12"/>
  <c r="EH95" i="12"/>
  <c r="DF95" i="12"/>
  <c r="CD95" i="12"/>
  <c r="BB95" i="12"/>
  <c r="Z95" i="12"/>
  <c r="DF90" i="12"/>
  <c r="EH87" i="12"/>
  <c r="Z87" i="12"/>
  <c r="EH84" i="12"/>
  <c r="BB63" i="12"/>
  <c r="DR130" i="12"/>
  <c r="CP130" i="12"/>
  <c r="BN130" i="12"/>
  <c r="AL130" i="12"/>
  <c r="J130" i="12"/>
  <c r="EH100" i="12"/>
  <c r="DF100" i="12"/>
  <c r="CD57" i="12"/>
  <c r="BB100" i="12"/>
  <c r="Z100" i="12"/>
  <c r="CD63" i="12"/>
  <c r="EH48" i="12"/>
  <c r="CD48" i="12"/>
  <c r="Z48" i="12"/>
  <c r="DT21" i="12"/>
  <c r="BP21" i="12"/>
  <c r="L21" i="12"/>
  <c r="DS130" i="12"/>
  <c r="CQ130" i="12"/>
  <c r="BO130" i="12"/>
  <c r="DT48" i="12"/>
  <c r="DT51" i="12"/>
  <c r="DT54" i="12"/>
  <c r="DT57" i="12"/>
  <c r="CR63" i="12"/>
  <c r="BP57" i="12"/>
  <c r="BP84" i="12"/>
  <c r="BP87" i="12"/>
  <c r="BP100" i="12"/>
  <c r="AN57" i="12"/>
  <c r="L57" i="12"/>
  <c r="CJ128" i="10"/>
  <c r="CJ127" i="10"/>
  <c r="CO122" i="10"/>
  <c r="AF128" i="10"/>
  <c r="AF127" i="10"/>
  <c r="AK122" i="10"/>
  <c r="CM14" i="10"/>
  <c r="CO14" i="10" s="1"/>
  <c r="CO4" i="10"/>
  <c r="AI14" i="10"/>
  <c r="AK14" i="10" s="1"/>
  <c r="AK4" i="10"/>
  <c r="EC14" i="10"/>
  <c r="EE14" i="10" s="1"/>
  <c r="EE4" i="10"/>
  <c r="DA14" i="10"/>
  <c r="DC14" i="10" s="1"/>
  <c r="DC4" i="10"/>
  <c r="BY14" i="10"/>
  <c r="CA14" i="10" s="1"/>
  <c r="CA4" i="10"/>
  <c r="AW14" i="10"/>
  <c r="AY14" i="10" s="1"/>
  <c r="AY4" i="10"/>
  <c r="EH110" i="10"/>
  <c r="DF110" i="10"/>
  <c r="CD110" i="10"/>
  <c r="BB110" i="10"/>
  <c r="Z110" i="10"/>
  <c r="EH108" i="10"/>
  <c r="DF108" i="10"/>
  <c r="CD108" i="10"/>
  <c r="BB108" i="10"/>
  <c r="Z108" i="10"/>
  <c r="DT106" i="10"/>
  <c r="BP106" i="10"/>
  <c r="L106" i="10"/>
  <c r="DF87" i="10"/>
  <c r="EH84" i="10"/>
  <c r="Z84" i="10"/>
  <c r="EH97" i="10"/>
  <c r="DF97" i="10"/>
  <c r="CD97" i="10"/>
  <c r="BB97" i="10"/>
  <c r="Z97" i="10"/>
  <c r="EH95" i="10"/>
  <c r="DF95" i="10"/>
  <c r="CD95" i="10"/>
  <c r="Z95" i="10"/>
  <c r="DF90" i="10"/>
  <c r="EH87" i="10"/>
  <c r="Z87" i="10"/>
  <c r="DF84" i="10"/>
  <c r="BB63" i="10"/>
  <c r="DR130" i="10"/>
  <c r="CP130" i="10"/>
  <c r="BN130" i="10"/>
  <c r="AL130" i="10"/>
  <c r="J130" i="10"/>
  <c r="EH57" i="10"/>
  <c r="DF100" i="10"/>
  <c r="CD57" i="10"/>
  <c r="BB100" i="10"/>
  <c r="Z57" i="10"/>
  <c r="CD63" i="10"/>
  <c r="DF51" i="10"/>
  <c r="BB51" i="10"/>
  <c r="EH48" i="10"/>
  <c r="CD48" i="10"/>
  <c r="Z48" i="10"/>
  <c r="EG130" i="10"/>
  <c r="DE130" i="10"/>
  <c r="CC130" i="10"/>
  <c r="DT57" i="10"/>
  <c r="DT84" i="10"/>
  <c r="DT87" i="10"/>
  <c r="DT100" i="10"/>
  <c r="CR84" i="10"/>
  <c r="CR87" i="10"/>
  <c r="BP57" i="10"/>
  <c r="BP84" i="10"/>
  <c r="BP87" i="10"/>
  <c r="BP100" i="10"/>
  <c r="AN57" i="10"/>
  <c r="L57" i="10"/>
  <c r="L84" i="10"/>
  <c r="L87" i="10"/>
  <c r="DL128" i="10"/>
  <c r="DL127" i="10"/>
  <c r="DQ122" i="10"/>
  <c r="BH128" i="10"/>
  <c r="BH127" i="10"/>
  <c r="BM122" i="10"/>
  <c r="D128" i="10"/>
  <c r="D127" i="10"/>
  <c r="I122" i="10"/>
  <c r="EE122" i="10"/>
  <c r="DZ128" i="10"/>
  <c r="DZ127" i="10"/>
  <c r="DC122" i="10"/>
  <c r="CX128" i="10"/>
  <c r="CX127" i="10"/>
  <c r="CA122" i="10"/>
  <c r="BV128" i="10"/>
  <c r="BV127" i="10"/>
  <c r="AY122" i="10"/>
  <c r="AT128" i="10"/>
  <c r="AT127" i="10"/>
  <c r="W122" i="10"/>
  <c r="R128" i="10"/>
  <c r="R127" i="10"/>
  <c r="DO14" i="10"/>
  <c r="DQ14" i="10" s="1"/>
  <c r="DQ4" i="10"/>
  <c r="BK14" i="10"/>
  <c r="BM14" i="10" s="1"/>
  <c r="BM4" i="10"/>
  <c r="U14" i="10"/>
  <c r="W14" i="10" s="1"/>
  <c r="W4" i="10"/>
  <c r="DT110" i="10"/>
  <c r="CR110" i="10"/>
  <c r="BP110" i="10"/>
  <c r="AN110" i="10"/>
  <c r="L110" i="10"/>
  <c r="DT108" i="10"/>
  <c r="CR108" i="10"/>
  <c r="BP108" i="10"/>
  <c r="AN108" i="10"/>
  <c r="L108" i="10"/>
  <c r="CR106" i="10"/>
  <c r="AN106" i="10"/>
  <c r="BB87" i="10"/>
  <c r="CD84" i="10"/>
  <c r="DT97" i="10"/>
  <c r="CR97" i="10"/>
  <c r="BP97" i="10"/>
  <c r="AN97" i="10"/>
  <c r="L97" i="10"/>
  <c r="DT95" i="10"/>
  <c r="CR95" i="10"/>
  <c r="BP95" i="10"/>
  <c r="AN95" i="10"/>
  <c r="L95" i="10"/>
  <c r="BB90" i="10"/>
  <c r="CD87" i="10"/>
  <c r="BB84" i="10"/>
  <c r="DF63" i="10"/>
  <c r="EF130" i="10"/>
  <c r="DD130" i="10"/>
  <c r="CB130" i="10"/>
  <c r="AZ130" i="10"/>
  <c r="X130" i="10"/>
  <c r="EH100" i="10"/>
  <c r="DF57" i="10"/>
  <c r="CD100" i="10"/>
  <c r="Z100" i="10"/>
  <c r="EH63" i="10"/>
  <c r="Z63" i="10"/>
  <c r="DF48" i="10"/>
  <c r="BB48" i="10"/>
  <c r="DS130" i="10"/>
  <c r="CQ130" i="10"/>
  <c r="DT63" i="10"/>
  <c r="CR48" i="10"/>
  <c r="CR51" i="10"/>
  <c r="CR54" i="10"/>
  <c r="CR57" i="10"/>
  <c r="BP63" i="10"/>
  <c r="AN63" i="10"/>
  <c r="AN84" i="10"/>
  <c r="AN87" i="10"/>
  <c r="AN90" i="10"/>
  <c r="AN100" i="10"/>
  <c r="L63" i="10"/>
  <c r="DL128" i="9"/>
  <c r="DL127" i="9"/>
  <c r="DQ122" i="9"/>
  <c r="BH128" i="9"/>
  <c r="BH127" i="9"/>
  <c r="BM122" i="9"/>
  <c r="D128" i="9"/>
  <c r="D127" i="9"/>
  <c r="I122" i="9"/>
  <c r="EE122" i="9"/>
  <c r="DZ128" i="9"/>
  <c r="DZ127" i="9"/>
  <c r="DC122" i="9"/>
  <c r="CX128" i="9"/>
  <c r="CX127" i="9"/>
  <c r="CA122" i="9"/>
  <c r="BV128" i="9"/>
  <c r="BV127" i="9"/>
  <c r="AY122" i="9"/>
  <c r="AT128" i="9"/>
  <c r="AT127" i="9"/>
  <c r="W122" i="9"/>
  <c r="R128" i="9"/>
  <c r="R127" i="9"/>
  <c r="CM14" i="9"/>
  <c r="CO14" i="9" s="1"/>
  <c r="CO4" i="9"/>
  <c r="AI14" i="9"/>
  <c r="AK14" i="9" s="1"/>
  <c r="AK4" i="9"/>
  <c r="U14" i="9"/>
  <c r="W14" i="9" s="1"/>
  <c r="W4" i="9"/>
  <c r="EC14" i="9"/>
  <c r="EE14" i="9" s="1"/>
  <c r="EE4" i="9"/>
  <c r="DA14" i="9"/>
  <c r="DC14" i="9" s="1"/>
  <c r="DC4" i="9"/>
  <c r="BY14" i="9"/>
  <c r="CA14" i="9" s="1"/>
  <c r="CA4" i="9"/>
  <c r="AW14" i="9"/>
  <c r="AY14" i="9" s="1"/>
  <c r="AY4" i="9"/>
  <c r="DT110" i="9"/>
  <c r="CR110" i="9"/>
  <c r="BP110" i="9"/>
  <c r="AN110" i="9"/>
  <c r="L110" i="9"/>
  <c r="DT108" i="9"/>
  <c r="CR108" i="9"/>
  <c r="BP108" i="9"/>
  <c r="AN108" i="9"/>
  <c r="L108" i="9"/>
  <c r="CR106" i="9"/>
  <c r="AN106" i="9"/>
  <c r="BB87" i="9"/>
  <c r="CD84" i="9"/>
  <c r="DT97" i="9"/>
  <c r="CR97" i="9"/>
  <c r="BP97" i="9"/>
  <c r="AN97" i="9"/>
  <c r="L97" i="9"/>
  <c r="DT95" i="9"/>
  <c r="CR95" i="9"/>
  <c r="BP95" i="9"/>
  <c r="AN95" i="9"/>
  <c r="L95" i="9"/>
  <c r="BB90" i="9"/>
  <c r="CD87" i="9"/>
  <c r="BB84" i="9"/>
  <c r="DF63" i="9"/>
  <c r="DR130" i="9"/>
  <c r="CP130" i="9"/>
  <c r="BN130" i="9"/>
  <c r="AL130" i="9"/>
  <c r="J130" i="9"/>
  <c r="EH57" i="9"/>
  <c r="DF100" i="9"/>
  <c r="CD57" i="9"/>
  <c r="BB100" i="9"/>
  <c r="Z57" i="9"/>
  <c r="CD63" i="9"/>
  <c r="DF51" i="9"/>
  <c r="BB51" i="9"/>
  <c r="EH48" i="9"/>
  <c r="CD48" i="9"/>
  <c r="Z48" i="9"/>
  <c r="EG130" i="9"/>
  <c r="DE130" i="9"/>
  <c r="DT57" i="9"/>
  <c r="DT84" i="9"/>
  <c r="DT87" i="9"/>
  <c r="DT100" i="9"/>
  <c r="CR84" i="9"/>
  <c r="CR87" i="9"/>
  <c r="BP57" i="9"/>
  <c r="BP84" i="9"/>
  <c r="BP87" i="9"/>
  <c r="BP100" i="9"/>
  <c r="AN57" i="9"/>
  <c r="L57" i="9"/>
  <c r="L84" i="9"/>
  <c r="L87" i="9"/>
  <c r="CJ128" i="9"/>
  <c r="CJ127" i="9"/>
  <c r="CO122" i="9"/>
  <c r="AF128" i="9"/>
  <c r="AF127" i="9"/>
  <c r="AK122" i="9"/>
  <c r="DO14" i="9"/>
  <c r="DQ14" i="9" s="1"/>
  <c r="DQ4" i="9"/>
  <c r="BK14" i="9"/>
  <c r="BM14" i="9" s="1"/>
  <c r="BM4" i="9"/>
  <c r="G14" i="9"/>
  <c r="I14" i="9" s="1"/>
  <c r="I4" i="9"/>
  <c r="EH110" i="9"/>
  <c r="DF110" i="9"/>
  <c r="CD110" i="9"/>
  <c r="BB110" i="9"/>
  <c r="Z110" i="9"/>
  <c r="EH108" i="9"/>
  <c r="DF108" i="9"/>
  <c r="CD108" i="9"/>
  <c r="BB108" i="9"/>
  <c r="Z108" i="9"/>
  <c r="EH84" i="9"/>
  <c r="Z84" i="9"/>
  <c r="EH97" i="9"/>
  <c r="DF97" i="9"/>
  <c r="CD97" i="9"/>
  <c r="BB97" i="9"/>
  <c r="Z97" i="9"/>
  <c r="EH95" i="9"/>
  <c r="DF95" i="9"/>
  <c r="CD95" i="9"/>
  <c r="BB95" i="9"/>
  <c r="Z95" i="9"/>
  <c r="DF90" i="9"/>
  <c r="EH87" i="9"/>
  <c r="Z87" i="9"/>
  <c r="DF84" i="9"/>
  <c r="BB63" i="9"/>
  <c r="EF130" i="9"/>
  <c r="DD130" i="9"/>
  <c r="CB130" i="9"/>
  <c r="AZ130" i="9"/>
  <c r="X130" i="9"/>
  <c r="EH100" i="9"/>
  <c r="DF57" i="9"/>
  <c r="CD100" i="9"/>
  <c r="BB57" i="9"/>
  <c r="Z100" i="9"/>
  <c r="EH63" i="9"/>
  <c r="Z63" i="9"/>
  <c r="EH51" i="9"/>
  <c r="CD51" i="9"/>
  <c r="Z51" i="9"/>
  <c r="DF48" i="9"/>
  <c r="BB48" i="9"/>
  <c r="DS130" i="9"/>
  <c r="DT63" i="9"/>
  <c r="CR45" i="9"/>
  <c r="CR48" i="9"/>
  <c r="CR51" i="9"/>
  <c r="CR54" i="9"/>
  <c r="CR57" i="9"/>
  <c r="BP63" i="9"/>
  <c r="AN63" i="9"/>
  <c r="AN84" i="9"/>
  <c r="AN87" i="9"/>
  <c r="AN90" i="9"/>
  <c r="AN100" i="9"/>
  <c r="L63" i="9"/>
  <c r="CJ128" i="8"/>
  <c r="CJ127" i="8"/>
  <c r="CO122" i="8"/>
  <c r="AF128" i="8"/>
  <c r="AF127" i="8"/>
  <c r="AK122" i="8"/>
  <c r="DQ4" i="8"/>
  <c r="DO14" i="8"/>
  <c r="DQ14" i="8" s="1"/>
  <c r="CO4" i="8"/>
  <c r="CM14" i="8"/>
  <c r="CO14" i="8" s="1"/>
  <c r="BM4" i="8"/>
  <c r="BK14" i="8"/>
  <c r="BM14" i="8" s="1"/>
  <c r="AK4" i="8"/>
  <c r="AI14" i="8"/>
  <c r="AK14" i="8" s="1"/>
  <c r="I4" i="8"/>
  <c r="G14" i="8"/>
  <c r="I14" i="8" s="1"/>
  <c r="EH110" i="8"/>
  <c r="DF110" i="8"/>
  <c r="CD110" i="8"/>
  <c r="BB110" i="8"/>
  <c r="Z110" i="8"/>
  <c r="EH108" i="8"/>
  <c r="DF108" i="8"/>
  <c r="CD108" i="8"/>
  <c r="BB108" i="8"/>
  <c r="Z108" i="8"/>
  <c r="EH84" i="8"/>
  <c r="Z84" i="8"/>
  <c r="EH97" i="8"/>
  <c r="DF97" i="8"/>
  <c r="CD97" i="8"/>
  <c r="BB97" i="8"/>
  <c r="Z97" i="8"/>
  <c r="EH95" i="8"/>
  <c r="DF95" i="8"/>
  <c r="CD95" i="8"/>
  <c r="BB95" i="8"/>
  <c r="Z95" i="8"/>
  <c r="DF90" i="8"/>
  <c r="EH87" i="8"/>
  <c r="Z87" i="8"/>
  <c r="DF84" i="8"/>
  <c r="BB63" i="8"/>
  <c r="DS130" i="8"/>
  <c r="CQ130" i="8"/>
  <c r="BO130" i="8"/>
  <c r="AM130" i="8"/>
  <c r="K130" i="8"/>
  <c r="DT57" i="8"/>
  <c r="DT84" i="8"/>
  <c r="DT87" i="8"/>
  <c r="DT100" i="8"/>
  <c r="CR84" i="8"/>
  <c r="CR87" i="8"/>
  <c r="BP57" i="8"/>
  <c r="BP84" i="8"/>
  <c r="BP87" i="8"/>
  <c r="BP100" i="8"/>
  <c r="AN54" i="8"/>
  <c r="AN57" i="8"/>
  <c r="L57" i="8"/>
  <c r="L84" i="8"/>
  <c r="L87" i="8"/>
  <c r="L100" i="8"/>
  <c r="CD63" i="8"/>
  <c r="DF51" i="8"/>
  <c r="BB51" i="8"/>
  <c r="EF130" i="8"/>
  <c r="DD130" i="8"/>
  <c r="CB130" i="8"/>
  <c r="AZ130" i="8"/>
  <c r="X130" i="8"/>
  <c r="EH45" i="8"/>
  <c r="EH54" i="8"/>
  <c r="EH100" i="8"/>
  <c r="DF57" i="8"/>
  <c r="CD45" i="8"/>
  <c r="CD54" i="8"/>
  <c r="CD100" i="8"/>
  <c r="BB57" i="8"/>
  <c r="Z45" i="8"/>
  <c r="Z54" i="8"/>
  <c r="Z100" i="8"/>
  <c r="DL128" i="8"/>
  <c r="DL127" i="8"/>
  <c r="DQ122" i="8"/>
  <c r="BH128" i="8"/>
  <c r="BH127" i="8"/>
  <c r="BM122" i="8"/>
  <c r="D128" i="8"/>
  <c r="D127" i="8"/>
  <c r="I122" i="8"/>
  <c r="EE122" i="8"/>
  <c r="EE130" i="8" s="1"/>
  <c r="DZ128" i="8"/>
  <c r="DZ127" i="8"/>
  <c r="DC122" i="8"/>
  <c r="DC130" i="8" s="1"/>
  <c r="CX128" i="8"/>
  <c r="CX127" i="8"/>
  <c r="CA122" i="8"/>
  <c r="CA130" i="8" s="1"/>
  <c r="BV128" i="8"/>
  <c r="BV127" i="8"/>
  <c r="AY122" i="8"/>
  <c r="AT128" i="8"/>
  <c r="AT127" i="8"/>
  <c r="W122" i="8"/>
  <c r="W130" i="8" s="1"/>
  <c r="R128" i="8"/>
  <c r="R127" i="8"/>
  <c r="DT110" i="8"/>
  <c r="CR110" i="8"/>
  <c r="BP110" i="8"/>
  <c r="AN110" i="8"/>
  <c r="L110" i="8"/>
  <c r="DT108" i="8"/>
  <c r="CR108" i="8"/>
  <c r="BP108" i="8"/>
  <c r="AN108" i="8"/>
  <c r="L108" i="8"/>
  <c r="CR106" i="8"/>
  <c r="AN106" i="8"/>
  <c r="BB87" i="8"/>
  <c r="CD84" i="8"/>
  <c r="DT97" i="8"/>
  <c r="CR97" i="8"/>
  <c r="BP97" i="8"/>
  <c r="AN97" i="8"/>
  <c r="L97" i="8"/>
  <c r="DT95" i="8"/>
  <c r="CR95" i="8"/>
  <c r="BP95" i="8"/>
  <c r="AN95" i="8"/>
  <c r="L95" i="8"/>
  <c r="BB90" i="8"/>
  <c r="CD87" i="8"/>
  <c r="BB84" i="8"/>
  <c r="DF63" i="8"/>
  <c r="EG130" i="8"/>
  <c r="DE130" i="8"/>
  <c r="CC130" i="8"/>
  <c r="BA130" i="8"/>
  <c r="Y130" i="8"/>
  <c r="DT63" i="8"/>
  <c r="CR45" i="8"/>
  <c r="CR48" i="8"/>
  <c r="CR51" i="8"/>
  <c r="CR54" i="8"/>
  <c r="CR57" i="8"/>
  <c r="BP63" i="8"/>
  <c r="AN84" i="8"/>
  <c r="AN87" i="8"/>
  <c r="AN90" i="8"/>
  <c r="AN100" i="8"/>
  <c r="L63" i="8"/>
  <c r="EH63" i="8"/>
  <c r="Z63" i="8"/>
  <c r="EH51" i="8"/>
  <c r="CD51" i="8"/>
  <c r="Z51" i="8"/>
  <c r="EH21" i="8"/>
  <c r="DT21" i="8"/>
  <c r="DF21" i="8"/>
  <c r="CR21" i="8"/>
  <c r="CD21" i="8"/>
  <c r="BP21" i="8"/>
  <c r="BB21" i="8"/>
  <c r="AN21" i="8"/>
  <c r="Z21" i="8"/>
  <c r="L21" i="8"/>
  <c r="DR130" i="8"/>
  <c r="CP130" i="8"/>
  <c r="BN130" i="8"/>
  <c r="AL130" i="8"/>
  <c r="J130" i="8"/>
  <c r="EH57" i="8"/>
  <c r="DF45" i="8"/>
  <c r="DF54" i="8"/>
  <c r="DF100" i="8"/>
  <c r="CD57" i="8"/>
  <c r="BB45" i="8"/>
  <c r="BB54" i="8"/>
  <c r="BB100" i="8"/>
  <c r="Z57" i="8"/>
  <c r="DL128" i="7"/>
  <c r="DL127" i="7"/>
  <c r="DQ122" i="7"/>
  <c r="BH128" i="7"/>
  <c r="BH127" i="7"/>
  <c r="BM122" i="7"/>
  <c r="D128" i="7"/>
  <c r="D127" i="7"/>
  <c r="I122" i="7"/>
  <c r="EE122" i="7"/>
  <c r="DZ128" i="7"/>
  <c r="DZ127" i="7"/>
  <c r="DC122" i="7"/>
  <c r="DC130" i="7" s="1"/>
  <c r="CX128" i="7"/>
  <c r="CX127" i="7"/>
  <c r="CA122" i="7"/>
  <c r="CA130" i="7" s="1"/>
  <c r="BV128" i="7"/>
  <c r="BV127" i="7"/>
  <c r="AY122" i="7"/>
  <c r="AT128" i="7"/>
  <c r="AT127" i="7"/>
  <c r="W122" i="7"/>
  <c r="W130" i="7" s="1"/>
  <c r="R128" i="7"/>
  <c r="R127" i="7"/>
  <c r="CM14" i="7"/>
  <c r="CO14" i="7" s="1"/>
  <c r="CO4" i="7"/>
  <c r="AI14" i="7"/>
  <c r="AK14" i="7" s="1"/>
  <c r="AK4" i="7"/>
  <c r="CR110" i="7"/>
  <c r="BP110" i="7"/>
  <c r="AN110" i="7"/>
  <c r="L110" i="7"/>
  <c r="DT108" i="7"/>
  <c r="CR108" i="7"/>
  <c r="AN108" i="7"/>
  <c r="L108" i="7"/>
  <c r="CR106" i="7"/>
  <c r="AN106" i="7"/>
  <c r="BB87" i="7"/>
  <c r="CD84" i="7"/>
  <c r="CR97" i="7"/>
  <c r="BP97" i="7"/>
  <c r="AN97" i="7"/>
  <c r="DT95" i="7"/>
  <c r="CR95" i="7"/>
  <c r="BP95" i="7"/>
  <c r="AN95" i="7"/>
  <c r="BB90" i="7"/>
  <c r="CD87" i="7"/>
  <c r="BB84" i="7"/>
  <c r="DF63" i="7"/>
  <c r="DF45" i="7"/>
  <c r="BB45" i="7"/>
  <c r="DR130" i="7"/>
  <c r="CP130" i="7"/>
  <c r="BN130" i="7"/>
  <c r="AL130" i="7"/>
  <c r="J130" i="7"/>
  <c r="EH100" i="7"/>
  <c r="DF100" i="7"/>
  <c r="CD100" i="7"/>
  <c r="BB57" i="7"/>
  <c r="Z100" i="7"/>
  <c r="Z63" i="7"/>
  <c r="CD51" i="7"/>
  <c r="Z51" i="7"/>
  <c r="DF48" i="7"/>
  <c r="BB48" i="7"/>
  <c r="DT45" i="7"/>
  <c r="BP45" i="7"/>
  <c r="DT87" i="7"/>
  <c r="CR84" i="7"/>
  <c r="CR87" i="7"/>
  <c r="BP63" i="7"/>
  <c r="AN84" i="7"/>
  <c r="AN87" i="7"/>
  <c r="EE130" i="7"/>
  <c r="CC130" i="7"/>
  <c r="Y130" i="7"/>
  <c r="CJ128" i="7"/>
  <c r="CJ127" i="7"/>
  <c r="CO122" i="7"/>
  <c r="AF128" i="7"/>
  <c r="AF127" i="7"/>
  <c r="AK122" i="7"/>
  <c r="DO14" i="7"/>
  <c r="DQ14" i="7" s="1"/>
  <c r="DQ4" i="7"/>
  <c r="BK14" i="7"/>
  <c r="BM14" i="7" s="1"/>
  <c r="BM4" i="7"/>
  <c r="G14" i="7"/>
  <c r="I14" i="7" s="1"/>
  <c r="I4" i="7"/>
  <c r="EH110" i="7"/>
  <c r="DF110" i="7"/>
  <c r="CD110" i="7"/>
  <c r="BB110" i="7"/>
  <c r="Z110" i="7"/>
  <c r="EH108" i="7"/>
  <c r="DF108" i="7"/>
  <c r="CD108" i="7"/>
  <c r="BB108" i="7"/>
  <c r="Z108" i="7"/>
  <c r="DT106" i="7"/>
  <c r="BP106" i="7"/>
  <c r="DF87" i="7"/>
  <c r="EH84" i="7"/>
  <c r="Z84" i="7"/>
  <c r="EH97" i="7"/>
  <c r="DF97" i="7"/>
  <c r="CD97" i="7"/>
  <c r="BB97" i="7"/>
  <c r="Z97" i="7"/>
  <c r="EH95" i="7"/>
  <c r="DF95" i="7"/>
  <c r="CD95" i="7"/>
  <c r="BB95" i="7"/>
  <c r="Z95" i="7"/>
  <c r="DF90" i="7"/>
  <c r="EH87" i="7"/>
  <c r="Z87" i="7"/>
  <c r="DF84" i="7"/>
  <c r="BB63" i="7"/>
  <c r="Z48" i="7"/>
  <c r="CR21" i="7"/>
  <c r="BP21" i="7"/>
  <c r="AN21" i="7"/>
  <c r="L21" i="7"/>
  <c r="EF130" i="7"/>
  <c r="DD130" i="7"/>
  <c r="CB130" i="7"/>
  <c r="AZ130" i="7"/>
  <c r="X130" i="7"/>
  <c r="EH57" i="7"/>
  <c r="DF57" i="7"/>
  <c r="CD57" i="7"/>
  <c r="BB100" i="7"/>
  <c r="Z57" i="7"/>
  <c r="CD63" i="7"/>
  <c r="DF51" i="7"/>
  <c r="BB51" i="7"/>
  <c r="AN48" i="7"/>
  <c r="CR45" i="7"/>
  <c r="BP57" i="7"/>
  <c r="BP84" i="7"/>
  <c r="AN57" i="7"/>
  <c r="DE130" i="7"/>
  <c r="BA130" i="7"/>
  <c r="AY130" i="7"/>
  <c r="CJ128" i="6"/>
  <c r="CJ127" i="6"/>
  <c r="CO122" i="6"/>
  <c r="AF128" i="6"/>
  <c r="AF127" i="6"/>
  <c r="AK122" i="6"/>
  <c r="EE122" i="6"/>
  <c r="EE130" i="6" s="1"/>
  <c r="DZ128" i="6"/>
  <c r="DZ127" i="6"/>
  <c r="DC122" i="6"/>
  <c r="CX128" i="6"/>
  <c r="CX127" i="6"/>
  <c r="CA122" i="6"/>
  <c r="BV128" i="6"/>
  <c r="BV127" i="6"/>
  <c r="AY122" i="6"/>
  <c r="AY130" i="6" s="1"/>
  <c r="AT128" i="6"/>
  <c r="AT127" i="6"/>
  <c r="W122" i="6"/>
  <c r="W130" i="6" s="1"/>
  <c r="R128" i="6"/>
  <c r="R127" i="6"/>
  <c r="DQ4" i="6"/>
  <c r="DO14" i="6"/>
  <c r="DQ14" i="6" s="1"/>
  <c r="CO4" i="6"/>
  <c r="CM14" i="6"/>
  <c r="CO14" i="6" s="1"/>
  <c r="BM4" i="6"/>
  <c r="BK14" i="6"/>
  <c r="BM14" i="6" s="1"/>
  <c r="AK4" i="6"/>
  <c r="AI14" i="6"/>
  <c r="AK14" i="6" s="1"/>
  <c r="I4" i="6"/>
  <c r="G14" i="6"/>
  <c r="I14" i="6" s="1"/>
  <c r="EH110" i="6"/>
  <c r="DF110" i="6"/>
  <c r="CD110" i="6"/>
  <c r="BB110" i="6"/>
  <c r="Z110" i="6"/>
  <c r="EH108" i="6"/>
  <c r="DF108" i="6"/>
  <c r="CD108" i="6"/>
  <c r="BB108" i="6"/>
  <c r="Z108" i="6"/>
  <c r="EH106" i="6"/>
  <c r="DF106" i="6"/>
  <c r="EH84" i="6"/>
  <c r="Z84" i="6"/>
  <c r="EH97" i="6"/>
  <c r="DF97" i="6"/>
  <c r="CD97" i="6"/>
  <c r="BB97" i="6"/>
  <c r="Z97" i="6"/>
  <c r="EH95" i="6"/>
  <c r="DF95" i="6"/>
  <c r="CD95" i="6"/>
  <c r="BB95" i="6"/>
  <c r="Z95" i="6"/>
  <c r="DF90" i="6"/>
  <c r="EH87" i="6"/>
  <c r="Z87" i="6"/>
  <c r="DF84" i="6"/>
  <c r="BB63" i="6"/>
  <c r="DS130" i="6"/>
  <c r="CQ130" i="6"/>
  <c r="BO130" i="6"/>
  <c r="AM130" i="6"/>
  <c r="K130" i="6"/>
  <c r="DT57" i="6"/>
  <c r="DT84" i="6"/>
  <c r="DT87" i="6"/>
  <c r="DT100" i="6"/>
  <c r="CR84" i="6"/>
  <c r="CR87" i="6"/>
  <c r="BP57" i="6"/>
  <c r="BP84" i="6"/>
  <c r="BP87" i="6"/>
  <c r="BP100" i="6"/>
  <c r="AN57" i="6"/>
  <c r="L57" i="6"/>
  <c r="L84" i="6"/>
  <c r="L87" i="6"/>
  <c r="L100" i="6"/>
  <c r="CD63" i="6"/>
  <c r="DF51" i="6"/>
  <c r="BB51" i="6"/>
  <c r="EF130" i="6"/>
  <c r="DD130" i="6"/>
  <c r="CB130" i="6"/>
  <c r="AZ130" i="6"/>
  <c r="X130" i="6"/>
  <c r="EH45" i="6"/>
  <c r="EH54" i="6"/>
  <c r="EH100" i="6"/>
  <c r="DF57" i="6"/>
  <c r="CD45" i="6"/>
  <c r="CD54" i="6"/>
  <c r="CD100" i="6"/>
  <c r="BB57" i="6"/>
  <c r="Z45" i="6"/>
  <c r="Z54" i="6"/>
  <c r="Z100" i="6"/>
  <c r="CA130" i="6"/>
  <c r="DL128" i="6"/>
  <c r="DL127" i="6"/>
  <c r="DQ122" i="6"/>
  <c r="BH128" i="6"/>
  <c r="BH127" i="6"/>
  <c r="BM122" i="6"/>
  <c r="D128" i="6"/>
  <c r="D127" i="6"/>
  <c r="I122" i="6"/>
  <c r="DT110" i="6"/>
  <c r="CR110" i="6"/>
  <c r="BP110" i="6"/>
  <c r="AN110" i="6"/>
  <c r="L110" i="6"/>
  <c r="DT108" i="6"/>
  <c r="CR108" i="6"/>
  <c r="BP108" i="6"/>
  <c r="AN108" i="6"/>
  <c r="L108" i="6"/>
  <c r="DT106" i="6"/>
  <c r="CR106" i="6"/>
  <c r="AN106" i="6"/>
  <c r="BB87" i="6"/>
  <c r="CD84" i="6"/>
  <c r="DT97" i="6"/>
  <c r="CR97" i="6"/>
  <c r="BP97" i="6"/>
  <c r="AN97" i="6"/>
  <c r="L97" i="6"/>
  <c r="DT95" i="6"/>
  <c r="CR95" i="6"/>
  <c r="BP95" i="6"/>
  <c r="AN95" i="6"/>
  <c r="L95" i="6"/>
  <c r="BB90" i="6"/>
  <c r="CD87" i="6"/>
  <c r="BB84" i="6"/>
  <c r="EG130" i="6"/>
  <c r="CC130" i="6"/>
  <c r="BA130" i="6"/>
  <c r="Y130" i="6"/>
  <c r="DT63" i="6"/>
  <c r="CR45" i="6"/>
  <c r="CR48" i="6"/>
  <c r="CR51" i="6"/>
  <c r="CR54" i="6"/>
  <c r="CR57" i="6"/>
  <c r="BP63" i="6"/>
  <c r="AN63" i="6"/>
  <c r="AN84" i="6"/>
  <c r="AN87" i="6"/>
  <c r="AN90" i="6"/>
  <c r="AN100" i="6"/>
  <c r="L63" i="6"/>
  <c r="EH63" i="6"/>
  <c r="Z63" i="6"/>
  <c r="EH51" i="6"/>
  <c r="CD51" i="6"/>
  <c r="Z51" i="6"/>
  <c r="EH21" i="6"/>
  <c r="DT21" i="6"/>
  <c r="DF21" i="6"/>
  <c r="CR21" i="6"/>
  <c r="CD21" i="6"/>
  <c r="BP21" i="6"/>
  <c r="BB21" i="6"/>
  <c r="AN21" i="6"/>
  <c r="Z21" i="6"/>
  <c r="L21" i="6"/>
  <c r="DR130" i="6"/>
  <c r="CP130" i="6"/>
  <c r="BN130" i="6"/>
  <c r="AL130" i="6"/>
  <c r="J130" i="6"/>
  <c r="EH57" i="6"/>
  <c r="DF45" i="6"/>
  <c r="DF54" i="6"/>
  <c r="DF100" i="6"/>
  <c r="CD57" i="6"/>
  <c r="BB45" i="6"/>
  <c r="BB54" i="6"/>
  <c r="BB100" i="6"/>
  <c r="Z57" i="6"/>
  <c r="CJ128" i="5"/>
  <c r="CJ127" i="5"/>
  <c r="CO122" i="5"/>
  <c r="AF128" i="5"/>
  <c r="AF127" i="5"/>
  <c r="AK122" i="5"/>
  <c r="AK130" i="5" s="1"/>
  <c r="W4" i="5"/>
  <c r="U14" i="5"/>
  <c r="W14" i="5" s="1"/>
  <c r="EH110" i="5"/>
  <c r="DF110" i="5"/>
  <c r="CD110" i="5"/>
  <c r="BB110" i="5"/>
  <c r="Z110" i="5"/>
  <c r="EH108" i="5"/>
  <c r="DF108" i="5"/>
  <c r="CD108" i="5"/>
  <c r="BB108" i="5"/>
  <c r="Z108" i="5"/>
  <c r="DT106" i="5"/>
  <c r="BP106" i="5"/>
  <c r="L106" i="5"/>
  <c r="BB84" i="5"/>
  <c r="DT97" i="5"/>
  <c r="CR97" i="5"/>
  <c r="BP97" i="5"/>
  <c r="AN97" i="5"/>
  <c r="L97" i="5"/>
  <c r="DT95" i="5"/>
  <c r="CR95" i="5"/>
  <c r="BP95" i="5"/>
  <c r="AN95" i="5"/>
  <c r="L95" i="5"/>
  <c r="BB90" i="5"/>
  <c r="BB87" i="5"/>
  <c r="CD84" i="5"/>
  <c r="CD63" i="5"/>
  <c r="DS130" i="5"/>
  <c r="BO130" i="5"/>
  <c r="AM130" i="5"/>
  <c r="K130" i="5"/>
  <c r="DT84" i="5"/>
  <c r="DT87" i="5"/>
  <c r="DT100" i="5"/>
  <c r="CR84" i="5"/>
  <c r="CR87" i="5"/>
  <c r="BP84" i="5"/>
  <c r="BP87" i="5"/>
  <c r="BP90" i="5"/>
  <c r="BP100" i="5"/>
  <c r="AN63" i="5"/>
  <c r="AN84" i="5"/>
  <c r="AN87" i="5"/>
  <c r="AN90" i="5"/>
  <c r="AN100" i="5"/>
  <c r="L63" i="5"/>
  <c r="BB63" i="5"/>
  <c r="EF130" i="5"/>
  <c r="DD130" i="5"/>
  <c r="CB130" i="5"/>
  <c r="AZ130" i="5"/>
  <c r="X130" i="5"/>
  <c r="EH45" i="5"/>
  <c r="EH54" i="5"/>
  <c r="EH100" i="5"/>
  <c r="DF57" i="5"/>
  <c r="CD45" i="5"/>
  <c r="CD54" i="5"/>
  <c r="CD100" i="5"/>
  <c r="BB57" i="5"/>
  <c r="Z45" i="5"/>
  <c r="Z54" i="5"/>
  <c r="Z100" i="5"/>
  <c r="DL128" i="5"/>
  <c r="DL127" i="5"/>
  <c r="DQ122" i="5"/>
  <c r="DQ130" i="5" s="1"/>
  <c r="BH128" i="5"/>
  <c r="BH127" i="5"/>
  <c r="BM122" i="5"/>
  <c r="BM130" i="5" s="1"/>
  <c r="D128" i="5"/>
  <c r="D127" i="5"/>
  <c r="I122" i="5"/>
  <c r="I130" i="5" s="1"/>
  <c r="EE122" i="5"/>
  <c r="DZ128" i="5"/>
  <c r="DZ127" i="5"/>
  <c r="DC122" i="5"/>
  <c r="CX128" i="5"/>
  <c r="CX127" i="5"/>
  <c r="CA122" i="5"/>
  <c r="BV128" i="5"/>
  <c r="BV127" i="5"/>
  <c r="AY122" i="5"/>
  <c r="AT128" i="5"/>
  <c r="AT127" i="5"/>
  <c r="W122" i="5"/>
  <c r="R128" i="5"/>
  <c r="R127" i="5"/>
  <c r="EE4" i="5"/>
  <c r="EC14" i="5"/>
  <c r="EE14" i="5" s="1"/>
  <c r="DC4" i="5"/>
  <c r="DA14" i="5"/>
  <c r="DC14" i="5" s="1"/>
  <c r="CA4" i="5"/>
  <c r="BY14" i="5"/>
  <c r="CA14" i="5" s="1"/>
  <c r="AY4" i="5"/>
  <c r="AW14" i="5"/>
  <c r="AY14" i="5" s="1"/>
  <c r="DT110" i="5"/>
  <c r="CR110" i="5"/>
  <c r="BP110" i="5"/>
  <c r="AN110" i="5"/>
  <c r="L110" i="5"/>
  <c r="DT108" i="5"/>
  <c r="CR108" i="5"/>
  <c r="BP108" i="5"/>
  <c r="AN108" i="5"/>
  <c r="L108" i="5"/>
  <c r="CR106" i="5"/>
  <c r="AN106" i="5"/>
  <c r="DF84" i="5"/>
  <c r="EH97" i="5"/>
  <c r="DF97" i="5"/>
  <c r="CD97" i="5"/>
  <c r="BB97" i="5"/>
  <c r="Z97" i="5"/>
  <c r="EH95" i="5"/>
  <c r="DF95" i="5"/>
  <c r="CD95" i="5"/>
  <c r="BB95" i="5"/>
  <c r="Z95" i="5"/>
  <c r="DF90" i="5"/>
  <c r="DF87" i="5"/>
  <c r="EH84" i="5"/>
  <c r="Z84" i="5"/>
  <c r="EH63" i="5"/>
  <c r="Z63" i="5"/>
  <c r="EH51" i="5"/>
  <c r="CD51" i="5"/>
  <c r="Z51" i="5"/>
  <c r="EG130" i="5"/>
  <c r="DE130" i="5"/>
  <c r="CC130" i="5"/>
  <c r="BA130" i="5"/>
  <c r="Y130" i="5"/>
  <c r="DT63" i="5"/>
  <c r="CR45" i="5"/>
  <c r="CR48" i="5"/>
  <c r="CR51" i="5"/>
  <c r="CR54" i="5"/>
  <c r="CR57" i="5"/>
  <c r="L84" i="5"/>
  <c r="L87" i="5"/>
  <c r="L100" i="5"/>
  <c r="DF63" i="5"/>
  <c r="DR130" i="5"/>
  <c r="CP130" i="5"/>
  <c r="BN130" i="5"/>
  <c r="AL130" i="5"/>
  <c r="J130" i="5"/>
  <c r="EH57" i="5"/>
  <c r="DF45" i="5"/>
  <c r="DF54" i="5"/>
  <c r="DF100" i="5"/>
  <c r="CD57" i="5"/>
  <c r="BB45" i="5"/>
  <c r="BB54" i="5"/>
  <c r="BB100" i="5"/>
  <c r="Z57" i="5"/>
  <c r="CJ128" i="4"/>
  <c r="CJ127" i="4"/>
  <c r="CO122" i="4"/>
  <c r="AF128" i="4"/>
  <c r="AF127" i="4"/>
  <c r="AK122" i="4"/>
  <c r="DO14" i="4"/>
  <c r="DQ14" i="4" s="1"/>
  <c r="DQ4" i="4"/>
  <c r="BK14" i="4"/>
  <c r="BM14" i="4" s="1"/>
  <c r="BM4" i="4"/>
  <c r="G14" i="4"/>
  <c r="I14" i="4" s="1"/>
  <c r="I4" i="4"/>
  <c r="CR110" i="4"/>
  <c r="BP110" i="4"/>
  <c r="AN110" i="4"/>
  <c r="DT108" i="4"/>
  <c r="BP108" i="4"/>
  <c r="AN108" i="4"/>
  <c r="L108" i="4"/>
  <c r="DT106" i="4"/>
  <c r="L106" i="4"/>
  <c r="BB84" i="4"/>
  <c r="CR97" i="4"/>
  <c r="AN97" i="4"/>
  <c r="DT95" i="4"/>
  <c r="CR95" i="4"/>
  <c r="BP95" i="4"/>
  <c r="AN95" i="4"/>
  <c r="L95" i="4"/>
  <c r="BB90" i="4"/>
  <c r="BB87" i="4"/>
  <c r="CD84" i="4"/>
  <c r="CD63" i="4"/>
  <c r="DF51" i="4"/>
  <c r="BB51" i="4"/>
  <c r="EH45" i="4"/>
  <c r="DR130" i="4"/>
  <c r="CP130" i="4"/>
  <c r="BN130" i="4"/>
  <c r="AL130" i="4"/>
  <c r="J130" i="4"/>
  <c r="EH54" i="4"/>
  <c r="EH100" i="4"/>
  <c r="DF54" i="4"/>
  <c r="DF100" i="4"/>
  <c r="CD54" i="4"/>
  <c r="CD100" i="4"/>
  <c r="BB54" i="4"/>
  <c r="BB100" i="4"/>
  <c r="Z54" i="4"/>
  <c r="Z100" i="4"/>
  <c r="BB63" i="4"/>
  <c r="BP45" i="4"/>
  <c r="CR87" i="4"/>
  <c r="CR100" i="4"/>
  <c r="AN84" i="4"/>
  <c r="AN87" i="4"/>
  <c r="AN100" i="4"/>
  <c r="DE130" i="4"/>
  <c r="BA130" i="4"/>
  <c r="DL128" i="4"/>
  <c r="DL127" i="4"/>
  <c r="DQ122" i="4"/>
  <c r="BH128" i="4"/>
  <c r="BH127" i="4"/>
  <c r="BM122" i="4"/>
  <c r="D128" i="4"/>
  <c r="D127" i="4"/>
  <c r="I122" i="4"/>
  <c r="EE122" i="4"/>
  <c r="EE130" i="4" s="1"/>
  <c r="DZ128" i="4"/>
  <c r="DZ127" i="4"/>
  <c r="DC122" i="4"/>
  <c r="DC130" i="4" s="1"/>
  <c r="CX128" i="4"/>
  <c r="CX127" i="4"/>
  <c r="CA122" i="4"/>
  <c r="CA130" i="4" s="1"/>
  <c r="BV128" i="4"/>
  <c r="BV127" i="4"/>
  <c r="AY122" i="4"/>
  <c r="AY130" i="4" s="1"/>
  <c r="AT128" i="4"/>
  <c r="AT127" i="4"/>
  <c r="W122" i="4"/>
  <c r="R128" i="4"/>
  <c r="R127" i="4"/>
  <c r="CM14" i="4"/>
  <c r="CO14" i="4" s="1"/>
  <c r="CO4" i="4"/>
  <c r="AI14" i="4"/>
  <c r="AK14" i="4" s="1"/>
  <c r="AK4" i="4"/>
  <c r="EH110" i="4"/>
  <c r="DF110" i="4"/>
  <c r="CD110" i="4"/>
  <c r="BB110" i="4"/>
  <c r="Z110" i="4"/>
  <c r="EH108" i="4"/>
  <c r="DF108" i="4"/>
  <c r="CD108" i="4"/>
  <c r="BB108" i="4"/>
  <c r="Z108" i="4"/>
  <c r="EH106" i="4"/>
  <c r="CR106" i="4"/>
  <c r="AN106" i="4"/>
  <c r="DF84" i="4"/>
  <c r="EH97" i="4"/>
  <c r="DF97" i="4"/>
  <c r="CD97" i="4"/>
  <c r="BB97" i="4"/>
  <c r="Z97" i="4"/>
  <c r="EH95" i="4"/>
  <c r="DF95" i="4"/>
  <c r="CD95" i="4"/>
  <c r="BB95" i="4"/>
  <c r="Z95" i="4"/>
  <c r="DF90" i="4"/>
  <c r="DF87" i="4"/>
  <c r="EH84" i="4"/>
  <c r="Z84" i="4"/>
  <c r="EH63" i="4"/>
  <c r="Z63" i="4"/>
  <c r="EH51" i="4"/>
  <c r="CD51" i="4"/>
  <c r="Z51" i="4"/>
  <c r="DF45" i="4"/>
  <c r="BB45" i="4"/>
  <c r="DT21" i="4"/>
  <c r="CR21" i="4"/>
  <c r="AN21" i="4"/>
  <c r="EF130" i="4"/>
  <c r="DD130" i="4"/>
  <c r="CB130" i="4"/>
  <c r="AZ130" i="4"/>
  <c r="X130" i="4"/>
  <c r="EH57" i="4"/>
  <c r="DF57" i="4"/>
  <c r="CD57" i="4"/>
  <c r="BB57" i="4"/>
  <c r="Z57" i="4"/>
  <c r="DF63" i="4"/>
  <c r="CR45" i="4"/>
  <c r="AN45" i="4"/>
  <c r="DT84" i="4"/>
  <c r="DT87" i="4"/>
  <c r="CR57" i="4"/>
  <c r="BP57" i="4"/>
  <c r="BP84" i="4"/>
  <c r="BP87" i="4"/>
  <c r="BP100" i="4"/>
  <c r="AN54" i="4"/>
  <c r="L84" i="4"/>
  <c r="EG130" i="4"/>
  <c r="CC130" i="4"/>
  <c r="Y130" i="4"/>
  <c r="W130" i="4"/>
  <c r="DL128" i="1"/>
  <c r="DL127" i="1"/>
  <c r="DQ122" i="1"/>
  <c r="DR122" i="1" s="1"/>
  <c r="BH128" i="1"/>
  <c r="BH127" i="1"/>
  <c r="BM122" i="1"/>
  <c r="BN122" i="1" s="1"/>
  <c r="EE122" i="1"/>
  <c r="EF122" i="1" s="1"/>
  <c r="EF130" i="1" s="1"/>
  <c r="DZ128" i="1"/>
  <c r="DZ127" i="1"/>
  <c r="DC122" i="1"/>
  <c r="DD122" i="1" s="1"/>
  <c r="CX128" i="1"/>
  <c r="CX127" i="1"/>
  <c r="CA122" i="1"/>
  <c r="CB122" i="1" s="1"/>
  <c r="CB130" i="1" s="1"/>
  <c r="BV128" i="1"/>
  <c r="BV127" i="1"/>
  <c r="AY122" i="1"/>
  <c r="AZ122" i="1" s="1"/>
  <c r="AZ130" i="1" s="1"/>
  <c r="AT128" i="1"/>
  <c r="AT127" i="1"/>
  <c r="CO4" i="1"/>
  <c r="CP4" i="1" s="1"/>
  <c r="CM14" i="1"/>
  <c r="CO14" i="1" s="1"/>
  <c r="CP14" i="1" s="1"/>
  <c r="BM4" i="1"/>
  <c r="BN4" i="1" s="1"/>
  <c r="CJ128" i="1"/>
  <c r="CJ127" i="1"/>
  <c r="CO122" i="1"/>
  <c r="CP122" i="1" s="1"/>
  <c r="AF128" i="1"/>
  <c r="AF127" i="1"/>
  <c r="AK122" i="1"/>
  <c r="AL122" i="1" s="1"/>
  <c r="DO14" i="1"/>
  <c r="DQ14" i="1" s="1"/>
  <c r="DR14" i="1" s="1"/>
  <c r="DQ4" i="1"/>
  <c r="DR4" i="1" s="1"/>
  <c r="AK4" i="1"/>
  <c r="AL4" i="1" s="1"/>
  <c r="AI14" i="1"/>
  <c r="AK14" i="1" s="1"/>
  <c r="AL14" i="1" s="1"/>
  <c r="EP71" i="4"/>
  <c r="DD218" i="29"/>
  <c r="DD217" i="29"/>
  <c r="DD216" i="29"/>
  <c r="DD215" i="29"/>
  <c r="DD214" i="29"/>
  <c r="DD213" i="29"/>
  <c r="DD212" i="29"/>
  <c r="DD211" i="29"/>
  <c r="DD210" i="29"/>
  <c r="DD209" i="29"/>
  <c r="DD208" i="29"/>
  <c r="DD207" i="29"/>
  <c r="DA122" i="29"/>
  <c r="CZ122" i="29"/>
  <c r="CY122" i="29"/>
  <c r="CX122" i="29"/>
  <c r="CW122" i="29"/>
  <c r="CV122" i="29"/>
  <c r="CU122" i="29"/>
  <c r="CT122" i="29"/>
  <c r="CS122" i="29"/>
  <c r="CR122" i="29"/>
  <c r="CQ122" i="29"/>
  <c r="CP122" i="29"/>
  <c r="CO122" i="29"/>
  <c r="CN122" i="29"/>
  <c r="CM122" i="29"/>
  <c r="CL122" i="29"/>
  <c r="CK122" i="29"/>
  <c r="CJ122" i="29"/>
  <c r="CI122" i="29"/>
  <c r="CH122" i="29"/>
  <c r="CG122" i="29"/>
  <c r="CF122" i="29"/>
  <c r="CE122" i="29"/>
  <c r="CD122" i="29"/>
  <c r="CC122" i="29"/>
  <c r="CB122" i="29"/>
  <c r="CA122" i="29"/>
  <c r="BZ122" i="29"/>
  <c r="BY122" i="29"/>
  <c r="BX122" i="29"/>
  <c r="BW122" i="29"/>
  <c r="BV122" i="29"/>
  <c r="BU122" i="29"/>
  <c r="BT122" i="29"/>
  <c r="BS122" i="29"/>
  <c r="BR122" i="29"/>
  <c r="BQ122" i="29"/>
  <c r="BP122" i="29"/>
  <c r="BO122" i="29"/>
  <c r="BN122" i="29"/>
  <c r="BM122" i="29"/>
  <c r="BL122" i="29"/>
  <c r="BK122" i="29"/>
  <c r="BJ122" i="29"/>
  <c r="BI122" i="29"/>
  <c r="BH122" i="29"/>
  <c r="BG122" i="29"/>
  <c r="BF122" i="29"/>
  <c r="BE122" i="29"/>
  <c r="BD122" i="29"/>
  <c r="BC122" i="29"/>
  <c r="BB122" i="29"/>
  <c r="BA122" i="29"/>
  <c r="AZ122" i="29"/>
  <c r="AY122" i="29"/>
  <c r="AX122" i="29"/>
  <c r="AW122" i="29"/>
  <c r="AV122" i="29"/>
  <c r="AU122" i="29"/>
  <c r="AT122" i="29"/>
  <c r="AS122" i="29"/>
  <c r="AR122" i="29"/>
  <c r="AQ122" i="29"/>
  <c r="AP122" i="29"/>
  <c r="AO122" i="29"/>
  <c r="AN122" i="29"/>
  <c r="AM122" i="29"/>
  <c r="AL122" i="29"/>
  <c r="AK122" i="29"/>
  <c r="AJ122" i="29"/>
  <c r="AI122" i="29"/>
  <c r="AH122" i="29"/>
  <c r="AG122" i="29"/>
  <c r="AF122" i="29"/>
  <c r="AE122" i="29"/>
  <c r="AD122" i="29"/>
  <c r="AC122" i="29"/>
  <c r="AB122" i="29"/>
  <c r="AA122" i="29"/>
  <c r="Z122" i="29"/>
  <c r="Y122" i="29"/>
  <c r="X122" i="29"/>
  <c r="W122" i="29"/>
  <c r="V122" i="29"/>
  <c r="U122" i="29"/>
  <c r="T122" i="29"/>
  <c r="S122" i="29"/>
  <c r="R122" i="29"/>
  <c r="Q122" i="29"/>
  <c r="P122" i="29"/>
  <c r="O122" i="29"/>
  <c r="N122" i="29"/>
  <c r="M122" i="29"/>
  <c r="L122" i="29"/>
  <c r="K122" i="29"/>
  <c r="J122" i="29"/>
  <c r="I122" i="29"/>
  <c r="H122" i="29"/>
  <c r="G122" i="29"/>
  <c r="F122" i="29"/>
  <c r="DA121" i="29"/>
  <c r="CZ121" i="29"/>
  <c r="CY121" i="29"/>
  <c r="CX121" i="29"/>
  <c r="CW121" i="29"/>
  <c r="CV121" i="29"/>
  <c r="CU121" i="29"/>
  <c r="CT121" i="29"/>
  <c r="CS121" i="29"/>
  <c r="CR121" i="29"/>
  <c r="CQ121" i="29"/>
  <c r="CP121" i="29"/>
  <c r="CO121" i="29"/>
  <c r="CN121" i="29"/>
  <c r="CM121" i="29"/>
  <c r="CL121" i="29"/>
  <c r="CK121" i="29"/>
  <c r="CJ121" i="29"/>
  <c r="CI121" i="29"/>
  <c r="CH121" i="29"/>
  <c r="CG121" i="29"/>
  <c r="CF121" i="29"/>
  <c r="CE121" i="29"/>
  <c r="CD121" i="29"/>
  <c r="CC121" i="29"/>
  <c r="CB121" i="29"/>
  <c r="CA121" i="29"/>
  <c r="BZ121" i="29"/>
  <c r="BY121" i="29"/>
  <c r="BX121" i="29"/>
  <c r="BW121" i="29"/>
  <c r="BV121" i="29"/>
  <c r="BU121" i="29"/>
  <c r="BT121" i="29"/>
  <c r="BS121" i="29"/>
  <c r="BR121" i="29"/>
  <c r="BQ121" i="29"/>
  <c r="BP121" i="29"/>
  <c r="BO121" i="29"/>
  <c r="BN121" i="29"/>
  <c r="BM121" i="29"/>
  <c r="BL121" i="29"/>
  <c r="BK121" i="29"/>
  <c r="BJ121" i="29"/>
  <c r="BI121" i="29"/>
  <c r="BH121" i="29"/>
  <c r="BG121" i="29"/>
  <c r="BF121" i="29"/>
  <c r="BE121" i="29"/>
  <c r="BD121" i="29"/>
  <c r="BC121" i="29"/>
  <c r="BB121" i="29"/>
  <c r="BA121" i="29"/>
  <c r="AZ121" i="29"/>
  <c r="AY121" i="29"/>
  <c r="AX121" i="29"/>
  <c r="AW121" i="29"/>
  <c r="AV121" i="29"/>
  <c r="AU121" i="29"/>
  <c r="AT121" i="29"/>
  <c r="AS121" i="29"/>
  <c r="AR121" i="29"/>
  <c r="AQ121" i="29"/>
  <c r="AP121" i="29"/>
  <c r="AO121" i="29"/>
  <c r="AN121" i="29"/>
  <c r="AM121" i="29"/>
  <c r="AL121" i="29"/>
  <c r="AK121" i="29"/>
  <c r="AJ121" i="29"/>
  <c r="AI121" i="29"/>
  <c r="AH121" i="29"/>
  <c r="AG121" i="29"/>
  <c r="AF121" i="29"/>
  <c r="AE121" i="29"/>
  <c r="AD121" i="29"/>
  <c r="AC121" i="29"/>
  <c r="AB121" i="29"/>
  <c r="AA121" i="29"/>
  <c r="Z121" i="29"/>
  <c r="Y121" i="29"/>
  <c r="X121" i="29"/>
  <c r="W121" i="29"/>
  <c r="V121" i="29"/>
  <c r="U121" i="29"/>
  <c r="T121" i="29"/>
  <c r="S121" i="29"/>
  <c r="R121" i="29"/>
  <c r="Q121" i="29"/>
  <c r="P121" i="29"/>
  <c r="O121" i="29"/>
  <c r="N121" i="29"/>
  <c r="M121" i="29"/>
  <c r="L121" i="29"/>
  <c r="K121" i="29"/>
  <c r="J121" i="29"/>
  <c r="I121" i="29"/>
  <c r="H121" i="29"/>
  <c r="G121" i="29"/>
  <c r="F121" i="29"/>
  <c r="DA120" i="29"/>
  <c r="CZ120" i="29"/>
  <c r="CY120" i="29"/>
  <c r="CX120" i="29"/>
  <c r="CW120" i="29"/>
  <c r="CV120" i="29"/>
  <c r="CU120" i="29"/>
  <c r="CT120" i="29"/>
  <c r="CS120" i="29"/>
  <c r="CR120" i="29"/>
  <c r="CQ120" i="29"/>
  <c r="CP120" i="29"/>
  <c r="CO120" i="29"/>
  <c r="CN120" i="29"/>
  <c r="CM120" i="29"/>
  <c r="CL120" i="29"/>
  <c r="CK120" i="29"/>
  <c r="CJ120" i="29"/>
  <c r="CI120" i="29"/>
  <c r="CH120" i="29"/>
  <c r="CG120" i="29"/>
  <c r="CF120" i="29"/>
  <c r="CE120" i="29"/>
  <c r="CD120" i="29"/>
  <c r="CC120" i="29"/>
  <c r="CB120" i="29"/>
  <c r="CA120" i="29"/>
  <c r="BZ120" i="29"/>
  <c r="BY120" i="29"/>
  <c r="BX120" i="29"/>
  <c r="BW120" i="29"/>
  <c r="BV120" i="29"/>
  <c r="BU120" i="29"/>
  <c r="BT120" i="29"/>
  <c r="BS120" i="29"/>
  <c r="BR120" i="29"/>
  <c r="BQ120" i="29"/>
  <c r="BP120" i="29"/>
  <c r="BO120" i="29"/>
  <c r="BN120" i="29"/>
  <c r="BM120" i="29"/>
  <c r="BL120" i="29"/>
  <c r="BK120" i="29"/>
  <c r="BJ120" i="29"/>
  <c r="BI120" i="29"/>
  <c r="BH120" i="29"/>
  <c r="BG120" i="29"/>
  <c r="BF120" i="29"/>
  <c r="BE120" i="29"/>
  <c r="BD120" i="29"/>
  <c r="BC120" i="29"/>
  <c r="BB120" i="29"/>
  <c r="BA120" i="29"/>
  <c r="AZ120" i="29"/>
  <c r="AY120" i="29"/>
  <c r="AX120" i="29"/>
  <c r="AW120" i="29"/>
  <c r="AV120" i="29"/>
  <c r="AU120" i="29"/>
  <c r="AT120" i="29"/>
  <c r="AS120" i="29"/>
  <c r="AR120" i="29"/>
  <c r="AQ120" i="29"/>
  <c r="AP120" i="29"/>
  <c r="AO120" i="29"/>
  <c r="AN120" i="29"/>
  <c r="AM120" i="29"/>
  <c r="AL120" i="29"/>
  <c r="AK120" i="29"/>
  <c r="AJ120" i="29"/>
  <c r="AI120" i="29"/>
  <c r="AH120" i="29"/>
  <c r="AG120" i="29"/>
  <c r="AF120" i="29"/>
  <c r="AE120" i="29"/>
  <c r="AD120" i="29"/>
  <c r="AC120" i="29"/>
  <c r="AB120" i="29"/>
  <c r="AA120" i="29"/>
  <c r="Z120" i="29"/>
  <c r="Y120" i="29"/>
  <c r="X120" i="29"/>
  <c r="W120" i="29"/>
  <c r="V120" i="29"/>
  <c r="U120" i="29"/>
  <c r="T120" i="29"/>
  <c r="S120" i="29"/>
  <c r="R120" i="29"/>
  <c r="Q120" i="29"/>
  <c r="P120" i="29"/>
  <c r="O120" i="29"/>
  <c r="N120" i="29"/>
  <c r="M120" i="29"/>
  <c r="L120" i="29"/>
  <c r="K120" i="29"/>
  <c r="J120" i="29"/>
  <c r="I120" i="29"/>
  <c r="H120" i="29"/>
  <c r="G120" i="29"/>
  <c r="F120" i="29"/>
  <c r="DA119" i="29"/>
  <c r="CZ119" i="29"/>
  <c r="CY119" i="29"/>
  <c r="CX119" i="29"/>
  <c r="CW119" i="29"/>
  <c r="CV119" i="29"/>
  <c r="CU119" i="29"/>
  <c r="CT119" i="29"/>
  <c r="CS119" i="29"/>
  <c r="CR119" i="29"/>
  <c r="CQ119" i="29"/>
  <c r="CP119" i="29"/>
  <c r="CO119" i="29"/>
  <c r="CN119" i="29"/>
  <c r="CM119" i="29"/>
  <c r="CL119" i="29"/>
  <c r="CK119" i="29"/>
  <c r="CJ119" i="29"/>
  <c r="CI119" i="29"/>
  <c r="CH119" i="29"/>
  <c r="CG119" i="29"/>
  <c r="CF119" i="29"/>
  <c r="CE119" i="29"/>
  <c r="CD119" i="29"/>
  <c r="CC119" i="29"/>
  <c r="CB119" i="29"/>
  <c r="CA119" i="29"/>
  <c r="BZ119" i="29"/>
  <c r="BY119" i="29"/>
  <c r="BX119" i="29"/>
  <c r="BW119" i="29"/>
  <c r="BV119" i="29"/>
  <c r="BU119" i="29"/>
  <c r="BT119" i="29"/>
  <c r="BS119" i="29"/>
  <c r="BR119" i="29"/>
  <c r="BQ119" i="29"/>
  <c r="BP119" i="29"/>
  <c r="BO119" i="29"/>
  <c r="BN119" i="29"/>
  <c r="BM119" i="29"/>
  <c r="BL119" i="29"/>
  <c r="BK119" i="29"/>
  <c r="BJ119" i="29"/>
  <c r="BI119" i="29"/>
  <c r="BH119" i="29"/>
  <c r="BG119" i="29"/>
  <c r="BF119" i="29"/>
  <c r="BE119" i="29"/>
  <c r="BD119" i="29"/>
  <c r="BC119" i="29"/>
  <c r="BB119" i="29"/>
  <c r="BA119" i="29"/>
  <c r="AZ119" i="29"/>
  <c r="AY119" i="29"/>
  <c r="AX119" i="29"/>
  <c r="AW119" i="29"/>
  <c r="AV119" i="29"/>
  <c r="AU119" i="29"/>
  <c r="AT119" i="29"/>
  <c r="AS119" i="29"/>
  <c r="AR119" i="29"/>
  <c r="AQ119" i="29"/>
  <c r="AP119" i="29"/>
  <c r="AO119" i="29"/>
  <c r="AN119" i="29"/>
  <c r="AM119" i="29"/>
  <c r="AL119" i="29"/>
  <c r="AK119" i="29"/>
  <c r="AJ119" i="29"/>
  <c r="AI119" i="29"/>
  <c r="AH119" i="29"/>
  <c r="AG119" i="29"/>
  <c r="AF119" i="29"/>
  <c r="AE119" i="29"/>
  <c r="AD119" i="29"/>
  <c r="AC119" i="29"/>
  <c r="AB119" i="29"/>
  <c r="AA119" i="29"/>
  <c r="Z119" i="29"/>
  <c r="Y119" i="29"/>
  <c r="X119" i="29"/>
  <c r="W119" i="29"/>
  <c r="V119" i="29"/>
  <c r="U119" i="29"/>
  <c r="T119" i="29"/>
  <c r="S119" i="29"/>
  <c r="R119" i="29"/>
  <c r="Q119" i="29"/>
  <c r="P119" i="29"/>
  <c r="O119" i="29"/>
  <c r="N119" i="29"/>
  <c r="M119" i="29"/>
  <c r="L119" i="29"/>
  <c r="K119" i="29"/>
  <c r="J119" i="29"/>
  <c r="I119" i="29"/>
  <c r="H119" i="29"/>
  <c r="G119" i="29"/>
  <c r="F119" i="29"/>
  <c r="DA118" i="29"/>
  <c r="CZ118" i="29"/>
  <c r="CY118" i="29"/>
  <c r="CX118" i="29"/>
  <c r="CW118" i="29"/>
  <c r="CV118" i="29"/>
  <c r="CU118" i="29"/>
  <c r="CT118" i="29"/>
  <c r="CS118" i="29"/>
  <c r="CR118" i="29"/>
  <c r="CQ118" i="29"/>
  <c r="CP118" i="29"/>
  <c r="CO118" i="29"/>
  <c r="CN118" i="29"/>
  <c r="CM118" i="29"/>
  <c r="CL118" i="29"/>
  <c r="CK118" i="29"/>
  <c r="CJ118" i="29"/>
  <c r="CI118" i="29"/>
  <c r="CH118" i="29"/>
  <c r="CG118" i="29"/>
  <c r="CF118" i="29"/>
  <c r="CE118" i="29"/>
  <c r="CD118" i="29"/>
  <c r="CC118" i="29"/>
  <c r="CB118" i="29"/>
  <c r="CA118" i="29"/>
  <c r="BZ118" i="29"/>
  <c r="BY118" i="29"/>
  <c r="BX118" i="29"/>
  <c r="BW118" i="29"/>
  <c r="BV118" i="29"/>
  <c r="BU118" i="29"/>
  <c r="BT118" i="29"/>
  <c r="BS118" i="29"/>
  <c r="BR118" i="29"/>
  <c r="BQ118" i="29"/>
  <c r="BP118" i="29"/>
  <c r="BO118" i="29"/>
  <c r="BN118" i="29"/>
  <c r="BM118" i="29"/>
  <c r="BL118" i="29"/>
  <c r="BK118" i="29"/>
  <c r="BJ118" i="29"/>
  <c r="BI118" i="29"/>
  <c r="BH118" i="29"/>
  <c r="BG118" i="29"/>
  <c r="BF118" i="29"/>
  <c r="BE118" i="29"/>
  <c r="BD118" i="29"/>
  <c r="BC118" i="29"/>
  <c r="BB118" i="29"/>
  <c r="BA118" i="29"/>
  <c r="AZ118" i="29"/>
  <c r="AY118" i="29"/>
  <c r="AX118" i="29"/>
  <c r="AW118" i="29"/>
  <c r="AV118" i="29"/>
  <c r="AU118" i="29"/>
  <c r="AT118" i="29"/>
  <c r="AS118" i="29"/>
  <c r="AR118" i="29"/>
  <c r="AQ118" i="29"/>
  <c r="AP118" i="29"/>
  <c r="AO118" i="29"/>
  <c r="AN118" i="29"/>
  <c r="AM118" i="29"/>
  <c r="AL118" i="29"/>
  <c r="AK118" i="29"/>
  <c r="AJ118" i="29"/>
  <c r="AI118" i="29"/>
  <c r="AH118" i="29"/>
  <c r="AG118" i="29"/>
  <c r="AF118" i="29"/>
  <c r="AE118" i="29"/>
  <c r="AD118" i="29"/>
  <c r="AC118" i="29"/>
  <c r="AB118" i="29"/>
  <c r="AA118" i="29"/>
  <c r="Z118" i="29"/>
  <c r="Y118" i="29"/>
  <c r="X118" i="29"/>
  <c r="W118" i="29"/>
  <c r="V118" i="29"/>
  <c r="U118" i="29"/>
  <c r="T118" i="29"/>
  <c r="S118" i="29"/>
  <c r="R118" i="29"/>
  <c r="Q118" i="29"/>
  <c r="P118" i="29"/>
  <c r="O118" i="29"/>
  <c r="N118" i="29"/>
  <c r="M118" i="29"/>
  <c r="L118" i="29"/>
  <c r="K118" i="29"/>
  <c r="J118" i="29"/>
  <c r="I118" i="29"/>
  <c r="H118" i="29"/>
  <c r="G118" i="29"/>
  <c r="F118" i="29"/>
  <c r="DA117" i="29"/>
  <c r="CZ117" i="29"/>
  <c r="CY117" i="29"/>
  <c r="CX117" i="29"/>
  <c r="CW117" i="29"/>
  <c r="CV117" i="29"/>
  <c r="CU117" i="29"/>
  <c r="CT117" i="29"/>
  <c r="CS117" i="29"/>
  <c r="CR117" i="29"/>
  <c r="CQ117" i="29"/>
  <c r="CP117" i="29"/>
  <c r="CO117" i="29"/>
  <c r="CN117" i="29"/>
  <c r="CM117" i="29"/>
  <c r="CL117" i="29"/>
  <c r="CK117" i="29"/>
  <c r="CJ117" i="29"/>
  <c r="CI117" i="29"/>
  <c r="CH117" i="29"/>
  <c r="CG117" i="29"/>
  <c r="CF117" i="29"/>
  <c r="CE117" i="29"/>
  <c r="CD117" i="29"/>
  <c r="CC117" i="29"/>
  <c r="CB117" i="29"/>
  <c r="CA117" i="29"/>
  <c r="BZ117" i="29"/>
  <c r="BY117" i="29"/>
  <c r="BX117" i="29"/>
  <c r="BW117" i="29"/>
  <c r="BV117" i="29"/>
  <c r="BU117" i="29"/>
  <c r="BT117" i="29"/>
  <c r="BS117" i="29"/>
  <c r="BR117" i="29"/>
  <c r="BQ117" i="29"/>
  <c r="BP117" i="29"/>
  <c r="BO117" i="29"/>
  <c r="BN117" i="29"/>
  <c r="BM117" i="29"/>
  <c r="BL117" i="29"/>
  <c r="BK117" i="29"/>
  <c r="BJ117" i="29"/>
  <c r="BI117" i="29"/>
  <c r="BH117" i="29"/>
  <c r="BG117" i="29"/>
  <c r="BF117" i="29"/>
  <c r="BE117" i="29"/>
  <c r="BD117" i="29"/>
  <c r="BC117" i="29"/>
  <c r="BB117" i="29"/>
  <c r="BA117" i="29"/>
  <c r="AZ117" i="29"/>
  <c r="AY117" i="29"/>
  <c r="AX117" i="29"/>
  <c r="AW117" i="29"/>
  <c r="AV117" i="29"/>
  <c r="AU117" i="29"/>
  <c r="AT117" i="29"/>
  <c r="AS117" i="29"/>
  <c r="AR117" i="29"/>
  <c r="AQ117" i="29"/>
  <c r="AP117" i="29"/>
  <c r="AO117" i="29"/>
  <c r="AN117" i="29"/>
  <c r="AM117" i="29"/>
  <c r="AL117" i="29"/>
  <c r="AK117" i="29"/>
  <c r="AJ117" i="29"/>
  <c r="AI117" i="29"/>
  <c r="AH117" i="29"/>
  <c r="AG117" i="29"/>
  <c r="AF117" i="29"/>
  <c r="AE117" i="29"/>
  <c r="AD117" i="29"/>
  <c r="AC117" i="29"/>
  <c r="AB117" i="29"/>
  <c r="AA117" i="29"/>
  <c r="Z117" i="29"/>
  <c r="Y117" i="29"/>
  <c r="X117" i="29"/>
  <c r="W117" i="29"/>
  <c r="V117" i="29"/>
  <c r="U117" i="29"/>
  <c r="T117" i="29"/>
  <c r="S117" i="29"/>
  <c r="R117" i="29"/>
  <c r="Q117" i="29"/>
  <c r="P117" i="29"/>
  <c r="O117" i="29"/>
  <c r="N117" i="29"/>
  <c r="M117" i="29"/>
  <c r="L117" i="29"/>
  <c r="K117" i="29"/>
  <c r="J117" i="29"/>
  <c r="I117" i="29"/>
  <c r="H117" i="29"/>
  <c r="G117" i="29"/>
  <c r="F117" i="29"/>
  <c r="DA116" i="29"/>
  <c r="CZ116" i="29"/>
  <c r="CY116" i="29"/>
  <c r="CX116" i="29"/>
  <c r="CW116" i="29"/>
  <c r="CV116" i="29"/>
  <c r="CU116" i="29"/>
  <c r="CT116" i="29"/>
  <c r="CS116" i="29"/>
  <c r="CR116" i="29"/>
  <c r="CQ116" i="29"/>
  <c r="CP116" i="29"/>
  <c r="CO116" i="29"/>
  <c r="CN116" i="29"/>
  <c r="CM116" i="29"/>
  <c r="CL116" i="29"/>
  <c r="CK116" i="29"/>
  <c r="CJ116" i="29"/>
  <c r="CI116" i="29"/>
  <c r="CH116" i="29"/>
  <c r="CG116" i="29"/>
  <c r="CF116" i="29"/>
  <c r="CE116" i="29"/>
  <c r="CD116" i="29"/>
  <c r="CC116" i="29"/>
  <c r="CB116" i="29"/>
  <c r="CA116" i="29"/>
  <c r="BZ116" i="29"/>
  <c r="BY116" i="29"/>
  <c r="BX116" i="29"/>
  <c r="BW116" i="29"/>
  <c r="BV116" i="29"/>
  <c r="BU116" i="29"/>
  <c r="BT116" i="29"/>
  <c r="BS116" i="29"/>
  <c r="BR116" i="29"/>
  <c r="BQ116" i="29"/>
  <c r="BP116" i="29"/>
  <c r="BO116" i="29"/>
  <c r="BN116" i="29"/>
  <c r="BM116" i="29"/>
  <c r="BL116" i="29"/>
  <c r="BK116" i="29"/>
  <c r="BJ116" i="29"/>
  <c r="BI116" i="29"/>
  <c r="BH116" i="29"/>
  <c r="BG116" i="29"/>
  <c r="BF116" i="29"/>
  <c r="BE116" i="29"/>
  <c r="BD116" i="29"/>
  <c r="BC116" i="29"/>
  <c r="BB116" i="29"/>
  <c r="BA116" i="29"/>
  <c r="AZ116" i="29"/>
  <c r="AY116" i="29"/>
  <c r="AX116" i="29"/>
  <c r="AW116" i="29"/>
  <c r="AV116" i="29"/>
  <c r="AU116" i="29"/>
  <c r="AT116" i="29"/>
  <c r="AS116" i="29"/>
  <c r="AR116" i="29"/>
  <c r="AQ116" i="29"/>
  <c r="AP116" i="29"/>
  <c r="AO116" i="29"/>
  <c r="AN116" i="29"/>
  <c r="AM116" i="29"/>
  <c r="AL116" i="29"/>
  <c r="AK116" i="29"/>
  <c r="AJ116" i="29"/>
  <c r="AI116" i="29"/>
  <c r="AH116" i="29"/>
  <c r="AG116" i="29"/>
  <c r="AF116" i="29"/>
  <c r="AE116" i="29"/>
  <c r="AD116" i="29"/>
  <c r="AC116" i="29"/>
  <c r="AB116" i="29"/>
  <c r="AA116" i="29"/>
  <c r="Z116" i="29"/>
  <c r="Y116" i="29"/>
  <c r="X116" i="29"/>
  <c r="W116" i="29"/>
  <c r="V116" i="29"/>
  <c r="U116" i="29"/>
  <c r="T116" i="29"/>
  <c r="S116" i="29"/>
  <c r="R116" i="29"/>
  <c r="Q116" i="29"/>
  <c r="P116" i="29"/>
  <c r="O116" i="29"/>
  <c r="N116" i="29"/>
  <c r="M116" i="29"/>
  <c r="L116" i="29"/>
  <c r="K116" i="29"/>
  <c r="J116" i="29"/>
  <c r="I116" i="29"/>
  <c r="H116" i="29"/>
  <c r="G116" i="29"/>
  <c r="F116" i="29"/>
  <c r="DA115" i="29"/>
  <c r="CZ115" i="29"/>
  <c r="CY115" i="29"/>
  <c r="CX115" i="29"/>
  <c r="CW115" i="29"/>
  <c r="CV115" i="29"/>
  <c r="CU115" i="29"/>
  <c r="CT115" i="29"/>
  <c r="CS115" i="29"/>
  <c r="CR115" i="29"/>
  <c r="CQ115" i="29"/>
  <c r="CP115" i="29"/>
  <c r="CO115" i="29"/>
  <c r="CN115" i="29"/>
  <c r="CM115" i="29"/>
  <c r="CL115" i="29"/>
  <c r="CK115" i="29"/>
  <c r="CJ115" i="29"/>
  <c r="CI115" i="29"/>
  <c r="CH115" i="29"/>
  <c r="CG115" i="29"/>
  <c r="CF115" i="29"/>
  <c r="CE115" i="29"/>
  <c r="CD115" i="29"/>
  <c r="CC115" i="29"/>
  <c r="CB115" i="29"/>
  <c r="CA115" i="29"/>
  <c r="BZ115" i="29"/>
  <c r="BY115" i="29"/>
  <c r="BX115" i="29"/>
  <c r="BW115" i="29"/>
  <c r="BV115" i="29"/>
  <c r="BU115" i="29"/>
  <c r="BT115" i="29"/>
  <c r="BS115" i="29"/>
  <c r="BR115" i="29"/>
  <c r="BQ115" i="29"/>
  <c r="BP115" i="29"/>
  <c r="BO115" i="29"/>
  <c r="BN115" i="29"/>
  <c r="BM115" i="29"/>
  <c r="BL115" i="29"/>
  <c r="BK115" i="29"/>
  <c r="BJ115" i="29"/>
  <c r="BI115" i="29"/>
  <c r="BH115" i="29"/>
  <c r="BG115" i="29"/>
  <c r="BF115" i="29"/>
  <c r="BE115" i="29"/>
  <c r="BD115" i="29"/>
  <c r="BC115" i="29"/>
  <c r="BB115" i="29"/>
  <c r="BA115" i="29"/>
  <c r="AZ115" i="29"/>
  <c r="AY115" i="29"/>
  <c r="AX115" i="29"/>
  <c r="AW115" i="29"/>
  <c r="AV115" i="29"/>
  <c r="AU115" i="29"/>
  <c r="AT115" i="29"/>
  <c r="AS115" i="29"/>
  <c r="AR115" i="29"/>
  <c r="AQ115" i="29"/>
  <c r="AP115" i="29"/>
  <c r="AO115" i="29"/>
  <c r="AN115" i="29"/>
  <c r="AM115" i="29"/>
  <c r="AL115" i="29"/>
  <c r="AK115" i="29"/>
  <c r="AJ115" i="29"/>
  <c r="AI115" i="29"/>
  <c r="AH115" i="29"/>
  <c r="AG115" i="29"/>
  <c r="AF115" i="29"/>
  <c r="AE115" i="29"/>
  <c r="AD115" i="29"/>
  <c r="AC115" i="29"/>
  <c r="AB115" i="29"/>
  <c r="AA115" i="29"/>
  <c r="Z115" i="29"/>
  <c r="Y115" i="29"/>
  <c r="X115" i="29"/>
  <c r="W115" i="29"/>
  <c r="V115" i="29"/>
  <c r="U115" i="29"/>
  <c r="T115" i="29"/>
  <c r="S115" i="29"/>
  <c r="R115" i="29"/>
  <c r="Q115" i="29"/>
  <c r="P115" i="29"/>
  <c r="O115" i="29"/>
  <c r="N115" i="29"/>
  <c r="M115" i="29"/>
  <c r="L115" i="29"/>
  <c r="K115" i="29"/>
  <c r="J115" i="29"/>
  <c r="I115" i="29"/>
  <c r="H115" i="29"/>
  <c r="G115" i="29"/>
  <c r="F115" i="29"/>
  <c r="DA114" i="29"/>
  <c r="CZ114" i="29"/>
  <c r="CY114" i="29"/>
  <c r="CX114" i="29"/>
  <c r="CW114" i="29"/>
  <c r="CV114" i="29"/>
  <c r="CU114" i="29"/>
  <c r="CT114" i="29"/>
  <c r="CS114" i="29"/>
  <c r="CR114" i="29"/>
  <c r="CQ114" i="29"/>
  <c r="CP114" i="29"/>
  <c r="CO114" i="29"/>
  <c r="CN114" i="29"/>
  <c r="CM114" i="29"/>
  <c r="CL114" i="29"/>
  <c r="CK114" i="29"/>
  <c r="CJ114" i="29"/>
  <c r="CI114" i="29"/>
  <c r="CH114" i="29"/>
  <c r="CG114" i="29"/>
  <c r="CF114" i="29"/>
  <c r="CE114" i="29"/>
  <c r="CD114" i="29"/>
  <c r="CC114" i="29"/>
  <c r="CB114" i="29"/>
  <c r="CA114" i="29"/>
  <c r="BZ114" i="29"/>
  <c r="BY114" i="29"/>
  <c r="BX114" i="29"/>
  <c r="BW114" i="29"/>
  <c r="BV114" i="29"/>
  <c r="BU114" i="29"/>
  <c r="BT114" i="29"/>
  <c r="BS114" i="29"/>
  <c r="BR114" i="29"/>
  <c r="BQ114" i="29"/>
  <c r="BP114" i="29"/>
  <c r="BO114" i="29"/>
  <c r="BN114" i="29"/>
  <c r="BM114" i="29"/>
  <c r="BL114" i="29"/>
  <c r="BK114" i="29"/>
  <c r="BJ114" i="29"/>
  <c r="BI114" i="29"/>
  <c r="BH114" i="29"/>
  <c r="BG114" i="29"/>
  <c r="BF114" i="29"/>
  <c r="BE114" i="29"/>
  <c r="BD114" i="29"/>
  <c r="BC114" i="29"/>
  <c r="BB114" i="29"/>
  <c r="BA114" i="29"/>
  <c r="AZ114" i="29"/>
  <c r="AY114" i="29"/>
  <c r="AX114" i="29"/>
  <c r="AW114" i="29"/>
  <c r="AV114" i="29"/>
  <c r="AU114" i="29"/>
  <c r="AT114" i="29"/>
  <c r="AS114" i="29"/>
  <c r="AR114" i="29"/>
  <c r="AQ114" i="29"/>
  <c r="AP114" i="29"/>
  <c r="AO114" i="29"/>
  <c r="AN114" i="29"/>
  <c r="AM114" i="29"/>
  <c r="AL114" i="29"/>
  <c r="AK114" i="29"/>
  <c r="AJ114" i="29"/>
  <c r="AI114" i="29"/>
  <c r="AH114" i="29"/>
  <c r="AG114" i="29"/>
  <c r="AF114" i="29"/>
  <c r="AE114" i="29"/>
  <c r="AD114" i="29"/>
  <c r="AC114" i="29"/>
  <c r="AB114" i="29"/>
  <c r="AA114" i="29"/>
  <c r="Z114" i="29"/>
  <c r="Y114" i="29"/>
  <c r="X114" i="29"/>
  <c r="W114" i="29"/>
  <c r="V114" i="29"/>
  <c r="U114" i="29"/>
  <c r="T114" i="29"/>
  <c r="S114" i="29"/>
  <c r="R114" i="29"/>
  <c r="Q114" i="29"/>
  <c r="P114" i="29"/>
  <c r="O114" i="29"/>
  <c r="N114" i="29"/>
  <c r="M114" i="29"/>
  <c r="L114" i="29"/>
  <c r="K114" i="29"/>
  <c r="J114" i="29"/>
  <c r="I114" i="29"/>
  <c r="H114" i="29"/>
  <c r="G114" i="29"/>
  <c r="F114" i="29"/>
  <c r="DA113" i="29"/>
  <c r="CZ113" i="29"/>
  <c r="CY113" i="29"/>
  <c r="CX113" i="29"/>
  <c r="CW113" i="29"/>
  <c r="CV113" i="29"/>
  <c r="CU113" i="29"/>
  <c r="CT113" i="29"/>
  <c r="CS113" i="29"/>
  <c r="CR113" i="29"/>
  <c r="CQ113" i="29"/>
  <c r="CP113" i="29"/>
  <c r="CO113" i="29"/>
  <c r="CN113" i="29"/>
  <c r="CM113" i="29"/>
  <c r="CL113" i="29"/>
  <c r="CK113" i="29"/>
  <c r="CJ113" i="29"/>
  <c r="CI113" i="29"/>
  <c r="CH113" i="29"/>
  <c r="CG113" i="29"/>
  <c r="CF113" i="29"/>
  <c r="CE113" i="29"/>
  <c r="CD113" i="29"/>
  <c r="CC113" i="29"/>
  <c r="CB113" i="29"/>
  <c r="CA113" i="29"/>
  <c r="BZ113" i="29"/>
  <c r="BY113" i="29"/>
  <c r="BX113" i="29"/>
  <c r="BW113" i="29"/>
  <c r="BV113" i="29"/>
  <c r="BU113" i="29"/>
  <c r="BT113" i="29"/>
  <c r="BS113" i="29"/>
  <c r="BR113" i="29"/>
  <c r="BQ113" i="29"/>
  <c r="BP113" i="29"/>
  <c r="BO113" i="29"/>
  <c r="BN113" i="29"/>
  <c r="BM113" i="29"/>
  <c r="BL113" i="29"/>
  <c r="BK113" i="29"/>
  <c r="BJ113" i="29"/>
  <c r="BI113" i="29"/>
  <c r="BH113" i="29"/>
  <c r="BG113" i="29"/>
  <c r="BF113" i="29"/>
  <c r="BE113" i="29"/>
  <c r="BD113" i="29"/>
  <c r="BC113" i="29"/>
  <c r="BB113" i="29"/>
  <c r="BA113" i="29"/>
  <c r="AZ113" i="29"/>
  <c r="AY113" i="29"/>
  <c r="AX113" i="29"/>
  <c r="AW113" i="29"/>
  <c r="AV113" i="29"/>
  <c r="AU113" i="29"/>
  <c r="AT113" i="29"/>
  <c r="AS113" i="29"/>
  <c r="AR113" i="29"/>
  <c r="AQ113" i="29"/>
  <c r="AP113" i="29"/>
  <c r="AO113" i="29"/>
  <c r="AN113" i="29"/>
  <c r="AM113" i="29"/>
  <c r="AL113" i="29"/>
  <c r="AK113" i="29"/>
  <c r="AJ113" i="29"/>
  <c r="AI113" i="29"/>
  <c r="AH113" i="29"/>
  <c r="AG113" i="29"/>
  <c r="AF113" i="29"/>
  <c r="AE113" i="29"/>
  <c r="AD113" i="29"/>
  <c r="AC113" i="29"/>
  <c r="AB113" i="29"/>
  <c r="AA113" i="29"/>
  <c r="Z113" i="29"/>
  <c r="Y113" i="29"/>
  <c r="X113" i="29"/>
  <c r="W113" i="29"/>
  <c r="V113" i="29"/>
  <c r="U113" i="29"/>
  <c r="T113" i="29"/>
  <c r="S113" i="29"/>
  <c r="R113" i="29"/>
  <c r="Q113" i="29"/>
  <c r="P113" i="29"/>
  <c r="O113" i="29"/>
  <c r="N113" i="29"/>
  <c r="M113" i="29"/>
  <c r="L113" i="29"/>
  <c r="K113" i="29"/>
  <c r="J113" i="29"/>
  <c r="I113" i="29"/>
  <c r="H113" i="29"/>
  <c r="G113" i="29"/>
  <c r="F113" i="29"/>
  <c r="DA112" i="29"/>
  <c r="CZ112" i="29"/>
  <c r="CY112" i="29"/>
  <c r="CX112" i="29"/>
  <c r="CW112" i="29"/>
  <c r="CV112" i="29"/>
  <c r="CU112" i="29"/>
  <c r="CT112" i="29"/>
  <c r="CS112" i="29"/>
  <c r="CR112" i="29"/>
  <c r="CQ112" i="29"/>
  <c r="CP112" i="29"/>
  <c r="CO112" i="29"/>
  <c r="CN112" i="29"/>
  <c r="CM112" i="29"/>
  <c r="CL112" i="29"/>
  <c r="CK112" i="29"/>
  <c r="CJ112" i="29"/>
  <c r="CI112" i="29"/>
  <c r="CH112" i="29"/>
  <c r="CG112" i="29"/>
  <c r="CF112" i="29"/>
  <c r="CE112" i="29"/>
  <c r="CD112" i="29"/>
  <c r="CC112" i="29"/>
  <c r="CB112" i="29"/>
  <c r="CA112" i="29"/>
  <c r="BZ112" i="29"/>
  <c r="BY112" i="29"/>
  <c r="BX112" i="29"/>
  <c r="BW112" i="29"/>
  <c r="BV112" i="29"/>
  <c r="BU112" i="29"/>
  <c r="BT112" i="29"/>
  <c r="BS112" i="29"/>
  <c r="BR112" i="29"/>
  <c r="BQ112" i="29"/>
  <c r="BP112" i="29"/>
  <c r="BO112" i="29"/>
  <c r="BN112" i="29"/>
  <c r="BM112" i="29"/>
  <c r="BL112" i="29"/>
  <c r="BK112" i="29"/>
  <c r="BJ112" i="29"/>
  <c r="BI112" i="29"/>
  <c r="BH112" i="29"/>
  <c r="BG112" i="29"/>
  <c r="BF112" i="29"/>
  <c r="BE112" i="29"/>
  <c r="BD112" i="29"/>
  <c r="BC112" i="29"/>
  <c r="BB112" i="29"/>
  <c r="BA112" i="29"/>
  <c r="AZ112" i="29"/>
  <c r="AY112" i="29"/>
  <c r="AX112" i="29"/>
  <c r="AW112" i="29"/>
  <c r="AV112" i="29"/>
  <c r="AU112" i="29"/>
  <c r="AT112" i="29"/>
  <c r="AS112" i="29"/>
  <c r="AR112" i="29"/>
  <c r="AQ112" i="29"/>
  <c r="AP112" i="29"/>
  <c r="AO112" i="29"/>
  <c r="AN112" i="29"/>
  <c r="AM112" i="29"/>
  <c r="AL112" i="29"/>
  <c r="AK112" i="29"/>
  <c r="AJ112" i="29"/>
  <c r="AI112" i="29"/>
  <c r="AH112" i="29"/>
  <c r="AG112" i="29"/>
  <c r="AF112" i="29"/>
  <c r="AE112" i="29"/>
  <c r="AD112" i="29"/>
  <c r="AC112" i="29"/>
  <c r="AB112" i="29"/>
  <c r="AA112" i="29"/>
  <c r="Z112" i="29"/>
  <c r="Y112" i="29"/>
  <c r="X112" i="29"/>
  <c r="W112" i="29"/>
  <c r="V112" i="29"/>
  <c r="U112" i="29"/>
  <c r="T112" i="29"/>
  <c r="S112" i="29"/>
  <c r="R112" i="29"/>
  <c r="Q112" i="29"/>
  <c r="P112" i="29"/>
  <c r="O112" i="29"/>
  <c r="N112" i="29"/>
  <c r="M112" i="29"/>
  <c r="L112" i="29"/>
  <c r="K112" i="29"/>
  <c r="J112" i="29"/>
  <c r="I112" i="29"/>
  <c r="H112" i="29"/>
  <c r="G112" i="29"/>
  <c r="F112" i="29"/>
  <c r="DA111" i="29"/>
  <c r="CZ111" i="29"/>
  <c r="CY111" i="29"/>
  <c r="CX111" i="29"/>
  <c r="CW111" i="29"/>
  <c r="CV111" i="29"/>
  <c r="CU111" i="29"/>
  <c r="CT111" i="29"/>
  <c r="CS111" i="29"/>
  <c r="CR111" i="29"/>
  <c r="CQ111" i="29"/>
  <c r="CP111" i="29"/>
  <c r="CO111" i="29"/>
  <c r="CN111" i="29"/>
  <c r="CM111" i="29"/>
  <c r="CL111" i="29"/>
  <c r="CK111" i="29"/>
  <c r="CJ111" i="29"/>
  <c r="CI111" i="29"/>
  <c r="CH111" i="29"/>
  <c r="CG111" i="29"/>
  <c r="CF111" i="29"/>
  <c r="CE111" i="29"/>
  <c r="CD111" i="29"/>
  <c r="CC111" i="29"/>
  <c r="CB111" i="29"/>
  <c r="CA111" i="29"/>
  <c r="BZ111" i="29"/>
  <c r="BY111" i="29"/>
  <c r="BX111" i="29"/>
  <c r="BW111" i="29"/>
  <c r="BV111" i="29"/>
  <c r="BU111" i="29"/>
  <c r="BT111" i="29"/>
  <c r="BS111" i="29"/>
  <c r="BR111" i="29"/>
  <c r="BQ111" i="29"/>
  <c r="BP111" i="29"/>
  <c r="BO111" i="29"/>
  <c r="BN111" i="29"/>
  <c r="BM111" i="29"/>
  <c r="BL111" i="29"/>
  <c r="BK111" i="29"/>
  <c r="BJ111" i="29"/>
  <c r="BI111" i="29"/>
  <c r="BH111" i="29"/>
  <c r="BG111" i="29"/>
  <c r="BF111" i="29"/>
  <c r="BE111" i="29"/>
  <c r="BD111" i="29"/>
  <c r="BC111" i="29"/>
  <c r="BB111" i="29"/>
  <c r="BA111" i="29"/>
  <c r="AZ111" i="29"/>
  <c r="AY111" i="29"/>
  <c r="AX111" i="29"/>
  <c r="AW111" i="29"/>
  <c r="AV111" i="29"/>
  <c r="AU111" i="29"/>
  <c r="AT111" i="29"/>
  <c r="AS111" i="29"/>
  <c r="AR111" i="29"/>
  <c r="AQ111" i="29"/>
  <c r="AP111" i="29"/>
  <c r="AO111" i="29"/>
  <c r="AN111" i="29"/>
  <c r="AM111" i="29"/>
  <c r="AL111" i="29"/>
  <c r="AK111" i="29"/>
  <c r="AJ111" i="29"/>
  <c r="AI111" i="29"/>
  <c r="AH111" i="29"/>
  <c r="AG111" i="29"/>
  <c r="AF111" i="29"/>
  <c r="AE111" i="29"/>
  <c r="AD111" i="29"/>
  <c r="AC111" i="29"/>
  <c r="AB111" i="29"/>
  <c r="AA111" i="29"/>
  <c r="Z111" i="29"/>
  <c r="Y111" i="29"/>
  <c r="X111" i="29"/>
  <c r="W111" i="29"/>
  <c r="V111" i="29"/>
  <c r="U111" i="29"/>
  <c r="T111" i="29"/>
  <c r="S111" i="29"/>
  <c r="R111" i="29"/>
  <c r="Q111" i="29"/>
  <c r="P111" i="29"/>
  <c r="O111" i="29"/>
  <c r="N111" i="29"/>
  <c r="M111" i="29"/>
  <c r="L111" i="29"/>
  <c r="K111" i="29"/>
  <c r="J111" i="29"/>
  <c r="I111" i="29"/>
  <c r="H111" i="29"/>
  <c r="G111" i="29"/>
  <c r="F111" i="29"/>
  <c r="DA110" i="29"/>
  <c r="CZ110" i="29"/>
  <c r="CY110" i="29"/>
  <c r="CX110" i="29"/>
  <c r="CW110" i="29"/>
  <c r="CV110" i="29"/>
  <c r="CU110" i="29"/>
  <c r="CT110" i="29"/>
  <c r="CS110" i="29"/>
  <c r="CR110" i="29"/>
  <c r="CQ110" i="29"/>
  <c r="CP110" i="29"/>
  <c r="CO110" i="29"/>
  <c r="CN110" i="29"/>
  <c r="CM110" i="29"/>
  <c r="CL110" i="29"/>
  <c r="CK110" i="29"/>
  <c r="CJ110" i="29"/>
  <c r="CI110" i="29"/>
  <c r="CH110" i="29"/>
  <c r="CG110" i="29"/>
  <c r="CF110" i="29"/>
  <c r="CE110" i="29"/>
  <c r="CD110" i="29"/>
  <c r="CC110" i="29"/>
  <c r="CB110" i="29"/>
  <c r="CA110" i="29"/>
  <c r="BZ110" i="29"/>
  <c r="BY110" i="29"/>
  <c r="BX110" i="29"/>
  <c r="BW110" i="29"/>
  <c r="BV110" i="29"/>
  <c r="BU110" i="29"/>
  <c r="BT110" i="29"/>
  <c r="BS110" i="29"/>
  <c r="BR110" i="29"/>
  <c r="BQ110" i="29"/>
  <c r="BP110" i="29"/>
  <c r="BO110" i="29"/>
  <c r="BN110" i="29"/>
  <c r="BM110" i="29"/>
  <c r="BL110" i="29"/>
  <c r="BK110" i="29"/>
  <c r="BJ110" i="29"/>
  <c r="BI110" i="29"/>
  <c r="BH110" i="29"/>
  <c r="BG110" i="29"/>
  <c r="BF110" i="29"/>
  <c r="BE110" i="29"/>
  <c r="BD110" i="29"/>
  <c r="BC110" i="29"/>
  <c r="BB110" i="29"/>
  <c r="BA110" i="29"/>
  <c r="AZ110" i="29"/>
  <c r="AY110" i="29"/>
  <c r="AX110" i="29"/>
  <c r="AW110" i="29"/>
  <c r="AV110" i="29"/>
  <c r="AU110" i="29"/>
  <c r="AT110" i="29"/>
  <c r="AS110" i="29"/>
  <c r="AR110" i="29"/>
  <c r="AQ110" i="29"/>
  <c r="AP110" i="29"/>
  <c r="AO110" i="29"/>
  <c r="AN110" i="29"/>
  <c r="AM110" i="29"/>
  <c r="AL110" i="29"/>
  <c r="AK110" i="29"/>
  <c r="AJ110" i="29"/>
  <c r="AI110" i="29"/>
  <c r="AH110" i="29"/>
  <c r="AG110" i="29"/>
  <c r="AF110" i="29"/>
  <c r="AE110" i="29"/>
  <c r="AD110" i="29"/>
  <c r="AC110" i="29"/>
  <c r="AB110" i="29"/>
  <c r="AA110" i="29"/>
  <c r="Z110" i="29"/>
  <c r="Y110" i="29"/>
  <c r="X110" i="29"/>
  <c r="W110" i="29"/>
  <c r="V110" i="29"/>
  <c r="U110" i="29"/>
  <c r="T110" i="29"/>
  <c r="S110" i="29"/>
  <c r="R110" i="29"/>
  <c r="Q110" i="29"/>
  <c r="P110" i="29"/>
  <c r="O110" i="29"/>
  <c r="N110" i="29"/>
  <c r="M110" i="29"/>
  <c r="L110" i="29"/>
  <c r="K110" i="29"/>
  <c r="J110" i="29"/>
  <c r="I110" i="29"/>
  <c r="H110" i="29"/>
  <c r="G110" i="29"/>
  <c r="F110" i="29"/>
  <c r="DA109" i="29"/>
  <c r="CZ109" i="29"/>
  <c r="CY109" i="29"/>
  <c r="CX109" i="29"/>
  <c r="CW109" i="29"/>
  <c r="CV109" i="29"/>
  <c r="CU109" i="29"/>
  <c r="CT109" i="29"/>
  <c r="CS109" i="29"/>
  <c r="CR109" i="29"/>
  <c r="CQ109" i="29"/>
  <c r="CP109" i="29"/>
  <c r="CO109" i="29"/>
  <c r="CN109" i="29"/>
  <c r="CM109" i="29"/>
  <c r="CL109" i="29"/>
  <c r="CK109" i="29"/>
  <c r="CJ109" i="29"/>
  <c r="CI109" i="29"/>
  <c r="CH109" i="29"/>
  <c r="CG109" i="29"/>
  <c r="CF109" i="29"/>
  <c r="CE109" i="29"/>
  <c r="CD109" i="29"/>
  <c r="CC109" i="29"/>
  <c r="CB109" i="29"/>
  <c r="CA109" i="29"/>
  <c r="BZ109" i="29"/>
  <c r="BY109" i="29"/>
  <c r="BX109" i="29"/>
  <c r="BW109" i="29"/>
  <c r="BV109" i="29"/>
  <c r="BU109" i="29"/>
  <c r="BT109" i="29"/>
  <c r="BS109" i="29"/>
  <c r="BR109" i="29"/>
  <c r="BQ109" i="29"/>
  <c r="BP109" i="29"/>
  <c r="BO109" i="29"/>
  <c r="BN109" i="29"/>
  <c r="BM109" i="29"/>
  <c r="BL109" i="29"/>
  <c r="BK109" i="29"/>
  <c r="BJ109" i="29"/>
  <c r="BI109" i="29"/>
  <c r="BH109" i="29"/>
  <c r="BG109" i="29"/>
  <c r="BF109" i="29"/>
  <c r="BE109" i="29"/>
  <c r="BD109" i="29"/>
  <c r="BC109" i="29"/>
  <c r="BB109" i="29"/>
  <c r="BA109" i="29"/>
  <c r="AZ109" i="29"/>
  <c r="AY109" i="29"/>
  <c r="AX109" i="29"/>
  <c r="AW109" i="29"/>
  <c r="AV109" i="29"/>
  <c r="AU109" i="29"/>
  <c r="AT109" i="29"/>
  <c r="AS109" i="29"/>
  <c r="AR109" i="29"/>
  <c r="AQ109" i="29"/>
  <c r="AP109" i="29"/>
  <c r="AO109" i="29"/>
  <c r="AN109" i="29"/>
  <c r="AM109" i="29"/>
  <c r="AL109" i="29"/>
  <c r="AK109" i="29"/>
  <c r="AJ109" i="29"/>
  <c r="AI109" i="29"/>
  <c r="AH109" i="29"/>
  <c r="AG109" i="29"/>
  <c r="AF109" i="29"/>
  <c r="AE109" i="29"/>
  <c r="AD109" i="29"/>
  <c r="AC109" i="29"/>
  <c r="AB109" i="29"/>
  <c r="AA109" i="29"/>
  <c r="Z109" i="29"/>
  <c r="Y109" i="29"/>
  <c r="X109" i="29"/>
  <c r="W109" i="29"/>
  <c r="V109" i="29"/>
  <c r="U109" i="29"/>
  <c r="T109" i="29"/>
  <c r="S109" i="29"/>
  <c r="R109" i="29"/>
  <c r="Q109" i="29"/>
  <c r="P109" i="29"/>
  <c r="O109" i="29"/>
  <c r="N109" i="29"/>
  <c r="M109" i="29"/>
  <c r="L109" i="29"/>
  <c r="K109" i="29"/>
  <c r="J109" i="29"/>
  <c r="I109" i="29"/>
  <c r="H109" i="29"/>
  <c r="G109" i="29"/>
  <c r="F109" i="29"/>
  <c r="DA108" i="29"/>
  <c r="CZ108" i="29"/>
  <c r="CY108" i="29"/>
  <c r="CX108" i="29"/>
  <c r="CW108" i="29"/>
  <c r="CV108" i="29"/>
  <c r="CU108" i="29"/>
  <c r="CT108" i="29"/>
  <c r="CS108" i="29"/>
  <c r="CR108" i="29"/>
  <c r="CQ108" i="29"/>
  <c r="CP108" i="29"/>
  <c r="CO108" i="29"/>
  <c r="CN108" i="29"/>
  <c r="CM108" i="29"/>
  <c r="CL108" i="29"/>
  <c r="CK108" i="29"/>
  <c r="CJ108" i="29"/>
  <c r="CI108" i="29"/>
  <c r="CH108" i="29"/>
  <c r="CG108" i="29"/>
  <c r="CF108" i="29"/>
  <c r="CE108" i="29"/>
  <c r="CD108" i="29"/>
  <c r="CC108" i="29"/>
  <c r="CB108" i="29"/>
  <c r="CA108" i="29"/>
  <c r="BZ108" i="29"/>
  <c r="BY108" i="29"/>
  <c r="BX108" i="29"/>
  <c r="BW108" i="29"/>
  <c r="BV108" i="29"/>
  <c r="BU108" i="29"/>
  <c r="BT108" i="29"/>
  <c r="BS108" i="29"/>
  <c r="BR108" i="29"/>
  <c r="BQ108" i="29"/>
  <c r="BP108" i="29"/>
  <c r="BO108" i="29"/>
  <c r="BN108" i="29"/>
  <c r="BM108" i="29"/>
  <c r="BL108" i="29"/>
  <c r="BK108" i="29"/>
  <c r="BJ108" i="29"/>
  <c r="BI108" i="29"/>
  <c r="BH108" i="29"/>
  <c r="BG108" i="29"/>
  <c r="BF108" i="29"/>
  <c r="BE108" i="29"/>
  <c r="BD108" i="29"/>
  <c r="BC108" i="29"/>
  <c r="BB108" i="29"/>
  <c r="BA108" i="29"/>
  <c r="AZ108" i="29"/>
  <c r="AY108" i="29"/>
  <c r="AX108" i="29"/>
  <c r="AW108" i="29"/>
  <c r="AV108" i="29"/>
  <c r="AU108" i="29"/>
  <c r="AT108" i="29"/>
  <c r="AS108" i="29"/>
  <c r="AR108" i="29"/>
  <c r="AQ108" i="29"/>
  <c r="AP108" i="29"/>
  <c r="AO108" i="29"/>
  <c r="AN108" i="29"/>
  <c r="AM108" i="29"/>
  <c r="AL108" i="29"/>
  <c r="AK108" i="29"/>
  <c r="AJ108" i="29"/>
  <c r="AI108" i="29"/>
  <c r="AH108" i="29"/>
  <c r="AG108" i="29"/>
  <c r="AF108" i="29"/>
  <c r="AE108" i="29"/>
  <c r="AD108" i="29"/>
  <c r="AC108" i="29"/>
  <c r="AB108" i="29"/>
  <c r="AA108" i="29"/>
  <c r="Z108" i="29"/>
  <c r="Y108" i="29"/>
  <c r="X108" i="29"/>
  <c r="W108" i="29"/>
  <c r="V108" i="29"/>
  <c r="U108" i="29"/>
  <c r="T108" i="29"/>
  <c r="S108" i="29"/>
  <c r="R108" i="29"/>
  <c r="Q108" i="29"/>
  <c r="P108" i="29"/>
  <c r="O108" i="29"/>
  <c r="N108" i="29"/>
  <c r="M108" i="29"/>
  <c r="L108" i="29"/>
  <c r="K108" i="29"/>
  <c r="J108" i="29"/>
  <c r="I108" i="29"/>
  <c r="H108" i="29"/>
  <c r="G108" i="29"/>
  <c r="F108" i="29"/>
  <c r="DA107" i="29"/>
  <c r="CZ107" i="29"/>
  <c r="CY107" i="29"/>
  <c r="CX107" i="29"/>
  <c r="CW107" i="29"/>
  <c r="CV107" i="29"/>
  <c r="CU107" i="29"/>
  <c r="CT107" i="29"/>
  <c r="CS107" i="29"/>
  <c r="CR107" i="29"/>
  <c r="CQ107" i="29"/>
  <c r="CP107" i="29"/>
  <c r="CO107" i="29"/>
  <c r="CN107" i="29"/>
  <c r="CM107" i="29"/>
  <c r="CL107" i="29"/>
  <c r="CK107" i="29"/>
  <c r="CJ107" i="29"/>
  <c r="CI107" i="29"/>
  <c r="CH107" i="29"/>
  <c r="CG107" i="29"/>
  <c r="CF107" i="29"/>
  <c r="CE107" i="29"/>
  <c r="CD107" i="29"/>
  <c r="CC107" i="29"/>
  <c r="CB107" i="29"/>
  <c r="CA107" i="29"/>
  <c r="BZ107" i="29"/>
  <c r="BY107" i="29"/>
  <c r="BX107" i="29"/>
  <c r="BW107" i="29"/>
  <c r="BV107" i="29"/>
  <c r="BU107" i="29"/>
  <c r="BT107" i="29"/>
  <c r="BS107" i="29"/>
  <c r="BR107" i="29"/>
  <c r="BQ107" i="29"/>
  <c r="BP107" i="29"/>
  <c r="BO107" i="29"/>
  <c r="BN107" i="29"/>
  <c r="BM107" i="29"/>
  <c r="BL107" i="29"/>
  <c r="BK107" i="29"/>
  <c r="BJ107" i="29"/>
  <c r="BI107" i="29"/>
  <c r="BH107" i="29"/>
  <c r="BG107" i="29"/>
  <c r="BF107" i="29"/>
  <c r="BE107" i="29"/>
  <c r="BD107" i="29"/>
  <c r="BC107" i="29"/>
  <c r="BB107" i="29"/>
  <c r="BA107" i="29"/>
  <c r="AZ107" i="29"/>
  <c r="AY107" i="29"/>
  <c r="AX107" i="29"/>
  <c r="AW107" i="29"/>
  <c r="AV107" i="29"/>
  <c r="AU107" i="29"/>
  <c r="AT107" i="29"/>
  <c r="AS107" i="29"/>
  <c r="AR107" i="29"/>
  <c r="AQ107" i="29"/>
  <c r="AP107" i="29"/>
  <c r="AO107" i="29"/>
  <c r="AN107" i="29"/>
  <c r="AM107" i="29"/>
  <c r="AL107" i="29"/>
  <c r="AK107" i="29"/>
  <c r="AJ107" i="29"/>
  <c r="AI107" i="29"/>
  <c r="AH107" i="29"/>
  <c r="AG107" i="29"/>
  <c r="AF107" i="29"/>
  <c r="AE107" i="29"/>
  <c r="AD107" i="29"/>
  <c r="AC107" i="29"/>
  <c r="AB107" i="29"/>
  <c r="AA107" i="29"/>
  <c r="Z107" i="29"/>
  <c r="Y107" i="29"/>
  <c r="X107" i="29"/>
  <c r="W107" i="29"/>
  <c r="V107" i="29"/>
  <c r="U107" i="29"/>
  <c r="T107" i="29"/>
  <c r="S107" i="29"/>
  <c r="R107" i="29"/>
  <c r="Q107" i="29"/>
  <c r="P107" i="29"/>
  <c r="O107" i="29"/>
  <c r="N107" i="29"/>
  <c r="M107" i="29"/>
  <c r="L107" i="29"/>
  <c r="K107" i="29"/>
  <c r="J107" i="29"/>
  <c r="I107" i="29"/>
  <c r="H107" i="29"/>
  <c r="G107" i="29"/>
  <c r="F107" i="29"/>
  <c r="DA106" i="29"/>
  <c r="CZ106" i="29"/>
  <c r="CY106" i="29"/>
  <c r="CX106" i="29"/>
  <c r="CW106" i="29"/>
  <c r="CV106" i="29"/>
  <c r="CU106" i="29"/>
  <c r="CT106" i="29"/>
  <c r="CS106" i="29"/>
  <c r="CR106" i="29"/>
  <c r="CQ106" i="29"/>
  <c r="CP106" i="29"/>
  <c r="CO106" i="29"/>
  <c r="CN106" i="29"/>
  <c r="CM106" i="29"/>
  <c r="CL106" i="29"/>
  <c r="CK106" i="29"/>
  <c r="CJ106" i="29"/>
  <c r="CI106" i="29"/>
  <c r="CH106" i="29"/>
  <c r="CG106" i="29"/>
  <c r="CF106" i="29"/>
  <c r="CE106" i="29"/>
  <c r="CD106" i="29"/>
  <c r="CC106" i="29"/>
  <c r="CB106" i="29"/>
  <c r="CA106" i="29"/>
  <c r="BZ106" i="29"/>
  <c r="BY106" i="29"/>
  <c r="BX106" i="29"/>
  <c r="BW106" i="29"/>
  <c r="BV106" i="29"/>
  <c r="BU106" i="29"/>
  <c r="BT106" i="29"/>
  <c r="BS106" i="29"/>
  <c r="BR106" i="29"/>
  <c r="BQ106" i="29"/>
  <c r="BP106" i="29"/>
  <c r="BO106" i="29"/>
  <c r="BN106" i="29"/>
  <c r="BM106" i="29"/>
  <c r="BL106" i="29"/>
  <c r="BK106" i="29"/>
  <c r="BJ106" i="29"/>
  <c r="BI106" i="29"/>
  <c r="BH106" i="29"/>
  <c r="BG106" i="29"/>
  <c r="BF106" i="29"/>
  <c r="BE106" i="29"/>
  <c r="BD106" i="29"/>
  <c r="BC106" i="29"/>
  <c r="BB106" i="29"/>
  <c r="BA106" i="29"/>
  <c r="AZ106" i="29"/>
  <c r="AY106" i="29"/>
  <c r="AX106" i="29"/>
  <c r="AW106" i="29"/>
  <c r="AV106" i="29"/>
  <c r="AU106" i="29"/>
  <c r="AT106" i="29"/>
  <c r="AS106" i="29"/>
  <c r="AR106" i="29"/>
  <c r="AQ106" i="29"/>
  <c r="AP106" i="29"/>
  <c r="AO106" i="29"/>
  <c r="AN106" i="29"/>
  <c r="AM106" i="29"/>
  <c r="AL106" i="29"/>
  <c r="AK106" i="29"/>
  <c r="AJ106" i="29"/>
  <c r="AI106" i="29"/>
  <c r="AH106" i="29"/>
  <c r="AG106" i="29"/>
  <c r="AF106" i="29"/>
  <c r="AE106" i="29"/>
  <c r="AD106" i="29"/>
  <c r="AC106" i="29"/>
  <c r="AB106" i="29"/>
  <c r="AA106" i="29"/>
  <c r="Z106" i="29"/>
  <c r="Y106" i="29"/>
  <c r="X106" i="29"/>
  <c r="W106" i="29"/>
  <c r="V106" i="29"/>
  <c r="U106" i="29"/>
  <c r="T106" i="29"/>
  <c r="S106" i="29"/>
  <c r="R106" i="29"/>
  <c r="Q106" i="29"/>
  <c r="P106" i="29"/>
  <c r="O106" i="29"/>
  <c r="N106" i="29"/>
  <c r="M106" i="29"/>
  <c r="L106" i="29"/>
  <c r="K106" i="29"/>
  <c r="J106" i="29"/>
  <c r="I106" i="29"/>
  <c r="H106" i="29"/>
  <c r="G106" i="29"/>
  <c r="F106" i="29"/>
  <c r="DA105" i="29"/>
  <c r="CZ105" i="29"/>
  <c r="CY105" i="29"/>
  <c r="CX105" i="29"/>
  <c r="CW105" i="29"/>
  <c r="CV105" i="29"/>
  <c r="CU105" i="29"/>
  <c r="CT105" i="29"/>
  <c r="CS105" i="29"/>
  <c r="CR105" i="29"/>
  <c r="CQ105" i="29"/>
  <c r="CP105" i="29"/>
  <c r="CO105" i="29"/>
  <c r="CN105" i="29"/>
  <c r="CM105" i="29"/>
  <c r="CL105" i="29"/>
  <c r="CK105" i="29"/>
  <c r="CJ105" i="29"/>
  <c r="CI105" i="29"/>
  <c r="CH105" i="29"/>
  <c r="CG105" i="29"/>
  <c r="CF105" i="29"/>
  <c r="CE105" i="29"/>
  <c r="CD105" i="29"/>
  <c r="CC105" i="29"/>
  <c r="CB105" i="29"/>
  <c r="CA105" i="29"/>
  <c r="BZ105" i="29"/>
  <c r="BY105" i="29"/>
  <c r="BX105" i="29"/>
  <c r="BW105" i="29"/>
  <c r="BV105" i="29"/>
  <c r="BU105" i="29"/>
  <c r="BT105" i="29"/>
  <c r="BS105" i="29"/>
  <c r="BR105" i="29"/>
  <c r="BQ105" i="29"/>
  <c r="BP105" i="29"/>
  <c r="BO105" i="29"/>
  <c r="BN105" i="29"/>
  <c r="BM105" i="29"/>
  <c r="BL105" i="29"/>
  <c r="BK105" i="29"/>
  <c r="BJ105" i="29"/>
  <c r="BI105" i="29"/>
  <c r="BH105" i="29"/>
  <c r="BG105" i="29"/>
  <c r="BF105" i="29"/>
  <c r="BE105" i="29"/>
  <c r="BD105" i="29"/>
  <c r="BC105" i="29"/>
  <c r="BB105" i="29"/>
  <c r="BA105" i="29"/>
  <c r="AZ105" i="29"/>
  <c r="AY105" i="29"/>
  <c r="AX105" i="29"/>
  <c r="AW105" i="29"/>
  <c r="AV105" i="29"/>
  <c r="AU105" i="29"/>
  <c r="AT105" i="29"/>
  <c r="AS105" i="29"/>
  <c r="AR105" i="29"/>
  <c r="AQ105" i="29"/>
  <c r="AP105" i="29"/>
  <c r="AO105" i="29"/>
  <c r="AN105" i="29"/>
  <c r="AM105" i="29"/>
  <c r="AL105" i="29"/>
  <c r="AK105" i="29"/>
  <c r="AJ105" i="29"/>
  <c r="AI105" i="29"/>
  <c r="AH105" i="29"/>
  <c r="AG105" i="29"/>
  <c r="AF105" i="29"/>
  <c r="AE105" i="29"/>
  <c r="AD105" i="29"/>
  <c r="AC105" i="29"/>
  <c r="AB105" i="29"/>
  <c r="AA105" i="29"/>
  <c r="Z105" i="29"/>
  <c r="Y105" i="29"/>
  <c r="X105" i="29"/>
  <c r="W105" i="29"/>
  <c r="V105" i="29"/>
  <c r="U105" i="29"/>
  <c r="T105" i="29"/>
  <c r="S105" i="29"/>
  <c r="R105" i="29"/>
  <c r="Q105" i="29"/>
  <c r="P105" i="29"/>
  <c r="O105" i="29"/>
  <c r="N105" i="29"/>
  <c r="M105" i="29"/>
  <c r="L105" i="29"/>
  <c r="K105" i="29"/>
  <c r="J105" i="29"/>
  <c r="I105" i="29"/>
  <c r="H105" i="29"/>
  <c r="G105" i="29"/>
  <c r="F105" i="29"/>
  <c r="DA104" i="29"/>
  <c r="CZ104" i="29"/>
  <c r="CY104" i="29"/>
  <c r="CX104" i="29"/>
  <c r="CW104" i="29"/>
  <c r="CV104" i="29"/>
  <c r="CU104" i="29"/>
  <c r="CT104" i="29"/>
  <c r="CS104" i="29"/>
  <c r="CR104" i="29"/>
  <c r="CQ104" i="29"/>
  <c r="CP104" i="29"/>
  <c r="CO104" i="29"/>
  <c r="CN104" i="29"/>
  <c r="CM104" i="29"/>
  <c r="CL104" i="29"/>
  <c r="CK104" i="29"/>
  <c r="CJ104" i="29"/>
  <c r="CI104" i="29"/>
  <c r="CH104" i="29"/>
  <c r="CG104" i="29"/>
  <c r="CF104" i="29"/>
  <c r="CE104" i="29"/>
  <c r="CD104" i="29"/>
  <c r="CC104" i="29"/>
  <c r="CB104" i="29"/>
  <c r="CA104" i="29"/>
  <c r="BZ104" i="29"/>
  <c r="BY104" i="29"/>
  <c r="BX104" i="29"/>
  <c r="BW104" i="29"/>
  <c r="BV104" i="29"/>
  <c r="BU104" i="29"/>
  <c r="BT104" i="29"/>
  <c r="BS104" i="29"/>
  <c r="BR104" i="29"/>
  <c r="BQ104" i="29"/>
  <c r="BP104" i="29"/>
  <c r="BO104" i="29"/>
  <c r="BN104" i="29"/>
  <c r="BM104" i="29"/>
  <c r="BL104" i="29"/>
  <c r="BK104" i="29"/>
  <c r="BJ104" i="29"/>
  <c r="BI104" i="29"/>
  <c r="BH104" i="29"/>
  <c r="BG104" i="29"/>
  <c r="BF104" i="29"/>
  <c r="BE104" i="29"/>
  <c r="BD104" i="29"/>
  <c r="BC104" i="29"/>
  <c r="BB104" i="29"/>
  <c r="BA104" i="29"/>
  <c r="AZ104" i="29"/>
  <c r="AY104" i="29"/>
  <c r="AX104" i="29"/>
  <c r="AW104" i="29"/>
  <c r="AV104" i="29"/>
  <c r="AU104" i="29"/>
  <c r="AT104" i="29"/>
  <c r="AS104" i="29"/>
  <c r="AR104" i="29"/>
  <c r="AQ104" i="29"/>
  <c r="AP104" i="29"/>
  <c r="AO104" i="29"/>
  <c r="AN104" i="29"/>
  <c r="AM104" i="29"/>
  <c r="AL104" i="29"/>
  <c r="AK104" i="29"/>
  <c r="AJ104" i="29"/>
  <c r="AI104" i="29"/>
  <c r="AH104" i="29"/>
  <c r="AG104" i="29"/>
  <c r="AF104" i="29"/>
  <c r="AE104" i="29"/>
  <c r="AD104" i="29"/>
  <c r="AC104" i="29"/>
  <c r="AB104" i="29"/>
  <c r="AA104" i="29"/>
  <c r="Z104" i="29"/>
  <c r="Y104" i="29"/>
  <c r="X104" i="29"/>
  <c r="W104" i="29"/>
  <c r="V104" i="29"/>
  <c r="U104" i="29"/>
  <c r="T104" i="29"/>
  <c r="S104" i="29"/>
  <c r="R104" i="29"/>
  <c r="Q104" i="29"/>
  <c r="P104" i="29"/>
  <c r="O104" i="29"/>
  <c r="N104" i="29"/>
  <c r="M104" i="29"/>
  <c r="L104" i="29"/>
  <c r="K104" i="29"/>
  <c r="J104" i="29"/>
  <c r="I104" i="29"/>
  <c r="H104" i="29"/>
  <c r="G104" i="29"/>
  <c r="F104" i="29"/>
  <c r="DA103" i="29"/>
  <c r="CZ103" i="29"/>
  <c r="CY103" i="29"/>
  <c r="CX103" i="29"/>
  <c r="CW103" i="29"/>
  <c r="CV103" i="29"/>
  <c r="CU103" i="29"/>
  <c r="CT103" i="29"/>
  <c r="CS103" i="29"/>
  <c r="CR103" i="29"/>
  <c r="CQ103" i="29"/>
  <c r="CP103" i="29"/>
  <c r="CO103" i="29"/>
  <c r="CN103" i="29"/>
  <c r="CM103" i="29"/>
  <c r="CL103" i="29"/>
  <c r="CK103" i="29"/>
  <c r="CJ103" i="29"/>
  <c r="CI103" i="29"/>
  <c r="CH103" i="29"/>
  <c r="CG103" i="29"/>
  <c r="CF103" i="29"/>
  <c r="CE103" i="29"/>
  <c r="CD103" i="29"/>
  <c r="CC103" i="29"/>
  <c r="CB103" i="29"/>
  <c r="CA103" i="29"/>
  <c r="BZ103" i="29"/>
  <c r="BY103" i="29"/>
  <c r="BX103" i="29"/>
  <c r="BW103" i="29"/>
  <c r="BV103" i="29"/>
  <c r="BU103" i="29"/>
  <c r="BT103" i="29"/>
  <c r="BS103" i="29"/>
  <c r="BR103" i="29"/>
  <c r="BQ103" i="29"/>
  <c r="BP103" i="29"/>
  <c r="BO103" i="29"/>
  <c r="BN103" i="29"/>
  <c r="BM103" i="29"/>
  <c r="BL103" i="29"/>
  <c r="BK103" i="29"/>
  <c r="BJ103" i="29"/>
  <c r="BI103" i="29"/>
  <c r="BH103" i="29"/>
  <c r="BG103" i="29"/>
  <c r="BF103" i="29"/>
  <c r="BE103" i="29"/>
  <c r="BD103" i="29"/>
  <c r="BC103" i="29"/>
  <c r="BB103" i="29"/>
  <c r="BA103" i="29"/>
  <c r="AZ103" i="29"/>
  <c r="AY103" i="29"/>
  <c r="AX103" i="29"/>
  <c r="AW103" i="29"/>
  <c r="AV103" i="29"/>
  <c r="AU103" i="29"/>
  <c r="AT103" i="29"/>
  <c r="AS103" i="29"/>
  <c r="AR103" i="29"/>
  <c r="AQ103" i="29"/>
  <c r="AP103" i="29"/>
  <c r="AO103" i="29"/>
  <c r="AN103" i="29"/>
  <c r="AM103" i="29"/>
  <c r="AL103" i="29"/>
  <c r="AK103" i="29"/>
  <c r="AJ103" i="29"/>
  <c r="AI103" i="29"/>
  <c r="AH103" i="29"/>
  <c r="AG103" i="29"/>
  <c r="AF103" i="29"/>
  <c r="AE103" i="29"/>
  <c r="AD103" i="29"/>
  <c r="AC103" i="29"/>
  <c r="AB103" i="29"/>
  <c r="AA103" i="29"/>
  <c r="Z103" i="29"/>
  <c r="Y103" i="29"/>
  <c r="X103" i="29"/>
  <c r="W103" i="29"/>
  <c r="V103" i="29"/>
  <c r="U103" i="29"/>
  <c r="T103" i="29"/>
  <c r="S103" i="29"/>
  <c r="R103" i="29"/>
  <c r="Q103" i="29"/>
  <c r="P103" i="29"/>
  <c r="G103" i="29"/>
  <c r="O103" i="29"/>
  <c r="N103" i="29"/>
  <c r="M103" i="29"/>
  <c r="L103" i="29"/>
  <c r="K103" i="29"/>
  <c r="J103" i="29"/>
  <c r="I103" i="29"/>
  <c r="H103" i="29"/>
  <c r="F103" i="29"/>
  <c r="A103" i="29"/>
  <c r="A127" i="29"/>
  <c r="A87" i="29"/>
  <c r="A71" i="29"/>
  <c r="A55" i="29"/>
  <c r="A39" i="29"/>
  <c r="A23" i="29"/>
  <c r="A7" i="29"/>
  <c r="DD202" i="29"/>
  <c r="DD201" i="29"/>
  <c r="DD200" i="29"/>
  <c r="DD199" i="29"/>
  <c r="DD198" i="29"/>
  <c r="DD197" i="29"/>
  <c r="DD196" i="29"/>
  <c r="DD195" i="29"/>
  <c r="DD194" i="29"/>
  <c r="DD193" i="29"/>
  <c r="DD192" i="29"/>
  <c r="DD191" i="29"/>
  <c r="DD186" i="29"/>
  <c r="DD185" i="29"/>
  <c r="DD184" i="29"/>
  <c r="DD183" i="29"/>
  <c r="DD182" i="29"/>
  <c r="DD181" i="29"/>
  <c r="DD180" i="29"/>
  <c r="DD179" i="29"/>
  <c r="DD178" i="29"/>
  <c r="DD177" i="29"/>
  <c r="DD176" i="29"/>
  <c r="DD175" i="29"/>
  <c r="DD170" i="29"/>
  <c r="DD169" i="29"/>
  <c r="DD168" i="29"/>
  <c r="DD167" i="29"/>
  <c r="DD166" i="29"/>
  <c r="DD165" i="29"/>
  <c r="DD164" i="29"/>
  <c r="DD163" i="29"/>
  <c r="DD162" i="29"/>
  <c r="DD161" i="29"/>
  <c r="DD160" i="29"/>
  <c r="DD159" i="29"/>
  <c r="DD154" i="29"/>
  <c r="DD153" i="29"/>
  <c r="DD152" i="29"/>
  <c r="DD151" i="29"/>
  <c r="DD150" i="29"/>
  <c r="DD149" i="29"/>
  <c r="DD148" i="29"/>
  <c r="DD147" i="29"/>
  <c r="DD146" i="29"/>
  <c r="DD145" i="29"/>
  <c r="DD144" i="29"/>
  <c r="DD143" i="29"/>
  <c r="DD138" i="29"/>
  <c r="DD137" i="29"/>
  <c r="DD136" i="29"/>
  <c r="DD135" i="29"/>
  <c r="DD134" i="29"/>
  <c r="DD133" i="29"/>
  <c r="DD132" i="29"/>
  <c r="DD131" i="29"/>
  <c r="DD130" i="29"/>
  <c r="DD129" i="29"/>
  <c r="DD128" i="29"/>
  <c r="DD127" i="29"/>
  <c r="DD122" i="29"/>
  <c r="DD121" i="29"/>
  <c r="DD120" i="29"/>
  <c r="DD119" i="29"/>
  <c r="DD118" i="29"/>
  <c r="DD117" i="29"/>
  <c r="DD116" i="29"/>
  <c r="DD115" i="29"/>
  <c r="DD114" i="29"/>
  <c r="DD113" i="29"/>
  <c r="DD112" i="29"/>
  <c r="DD111" i="29"/>
  <c r="DD110" i="29"/>
  <c r="DD109" i="29"/>
  <c r="DD108" i="29"/>
  <c r="DD107" i="29"/>
  <c r="DD106" i="29"/>
  <c r="DD105" i="29"/>
  <c r="DD104" i="29"/>
  <c r="DD103" i="29"/>
  <c r="DD98" i="29"/>
  <c r="DD97" i="29"/>
  <c r="DD96" i="29"/>
  <c r="DD95" i="29"/>
  <c r="DD94" i="29"/>
  <c r="DD93" i="29"/>
  <c r="DD92" i="29"/>
  <c r="DD91" i="29"/>
  <c r="DD90" i="29"/>
  <c r="DD89" i="29"/>
  <c r="DD88" i="29"/>
  <c r="DD87" i="29"/>
  <c r="DD82" i="29"/>
  <c r="DD81" i="29"/>
  <c r="DD80" i="29"/>
  <c r="DD79" i="29"/>
  <c r="DD78" i="29"/>
  <c r="DD77" i="29"/>
  <c r="DD76" i="29"/>
  <c r="DD75" i="29"/>
  <c r="DD74" i="29"/>
  <c r="DD73" i="29"/>
  <c r="DD72" i="29"/>
  <c r="DD71" i="29"/>
  <c r="DD66" i="29"/>
  <c r="DD65" i="29"/>
  <c r="DD64" i="29"/>
  <c r="DD63" i="29"/>
  <c r="DD62" i="29"/>
  <c r="DD61" i="29"/>
  <c r="DD60" i="29"/>
  <c r="DD59" i="29"/>
  <c r="DD58" i="29"/>
  <c r="DD57" i="29"/>
  <c r="DD56" i="29"/>
  <c r="DD55" i="29"/>
  <c r="DD50" i="29"/>
  <c r="DD49" i="29"/>
  <c r="DD48" i="29"/>
  <c r="DD47" i="29"/>
  <c r="DD46" i="29"/>
  <c r="DD45" i="29"/>
  <c r="DD44" i="29"/>
  <c r="DD43" i="29"/>
  <c r="DD42" i="29"/>
  <c r="DD41" i="29"/>
  <c r="DD40" i="29"/>
  <c r="DD39" i="29"/>
  <c r="DD34" i="29"/>
  <c r="DD33" i="29"/>
  <c r="DD32" i="29"/>
  <c r="DD31" i="29"/>
  <c r="DD30" i="29"/>
  <c r="DD29" i="29"/>
  <c r="DD28" i="29"/>
  <c r="DD27" i="29"/>
  <c r="DD26" i="29"/>
  <c r="DD25" i="29"/>
  <c r="DD24" i="29"/>
  <c r="DD23" i="29"/>
  <c r="DD18" i="29"/>
  <c r="DD17" i="29"/>
  <c r="DD16" i="29"/>
  <c r="DD15" i="29"/>
  <c r="DD14" i="29"/>
  <c r="DD13" i="29"/>
  <c r="DD12" i="29"/>
  <c r="DD11" i="29"/>
  <c r="DD10" i="29"/>
  <c r="DD9" i="29"/>
  <c r="DD8" i="29"/>
  <c r="DD7" i="29"/>
  <c r="EO2" i="11"/>
  <c r="FH2" i="11"/>
  <c r="FH2" i="12"/>
  <c r="EO2" i="12"/>
  <c r="FH2" i="10"/>
  <c r="EO2" i="10"/>
  <c r="EO2" i="9"/>
  <c r="FH2" i="9"/>
  <c r="EO2" i="8"/>
  <c r="FH2" i="8"/>
  <c r="EO2" i="7"/>
  <c r="FH2" i="7"/>
  <c r="EO2" i="6"/>
  <c r="FH2" i="6"/>
  <c r="EO2" i="5"/>
  <c r="FH2" i="5"/>
  <c r="EO2" i="4"/>
  <c r="FH2" i="4"/>
  <c r="EQ144" i="11"/>
  <c r="EQ142" i="11"/>
  <c r="EQ141" i="11"/>
  <c r="EQ139" i="11"/>
  <c r="EQ138" i="11"/>
  <c r="EU140" i="11" s="1"/>
  <c r="EY88" i="11" s="1"/>
  <c r="EQ137" i="11"/>
  <c r="FI136" i="11"/>
  <c r="EQ136" i="11"/>
  <c r="EQ135" i="11"/>
  <c r="FI134" i="11"/>
  <c r="EQ134" i="11"/>
  <c r="FI133" i="11"/>
  <c r="EZ132" i="11"/>
  <c r="EQ132" i="11"/>
  <c r="FI131" i="11"/>
  <c r="EZ131" i="11"/>
  <c r="EQ131" i="11"/>
  <c r="FI130" i="11"/>
  <c r="FM132" i="11" s="1"/>
  <c r="FL76" i="11" s="1"/>
  <c r="FM76" i="11" s="1"/>
  <c r="EZ130" i="11"/>
  <c r="EQ130" i="11"/>
  <c r="FI129" i="11"/>
  <c r="EZ129" i="11"/>
  <c r="EQ129" i="11"/>
  <c r="FI128" i="11"/>
  <c r="EZ128" i="11"/>
  <c r="EQ128" i="11"/>
  <c r="FI127" i="11"/>
  <c r="EZ127" i="11"/>
  <c r="EQ127" i="11"/>
  <c r="FI126" i="11"/>
  <c r="EZ126" i="11"/>
  <c r="EQ126" i="11"/>
  <c r="EZ125" i="11"/>
  <c r="EQ125" i="11"/>
  <c r="FR124" i="11"/>
  <c r="FI124" i="11"/>
  <c r="EZ124" i="11"/>
  <c r="EQ124" i="11"/>
  <c r="FR123" i="11"/>
  <c r="FI123" i="11"/>
  <c r="EZ123" i="11"/>
  <c r="EQ123" i="11"/>
  <c r="FR122" i="11"/>
  <c r="FI122" i="11"/>
  <c r="EZ122" i="11"/>
  <c r="EQ122" i="11"/>
  <c r="FR121" i="11"/>
  <c r="FI121" i="11"/>
  <c r="EX121" i="11"/>
  <c r="EO121" i="11"/>
  <c r="FR120" i="11"/>
  <c r="FI120" i="11"/>
  <c r="EZ120" i="11"/>
  <c r="EQ120" i="11"/>
  <c r="FR119" i="11"/>
  <c r="FI119" i="11"/>
  <c r="EZ119" i="11"/>
  <c r="EQ119" i="11"/>
  <c r="FR118" i="11"/>
  <c r="FI118" i="11"/>
  <c r="EZ118" i="11"/>
  <c r="EQ118" i="11"/>
  <c r="FR117" i="11"/>
  <c r="FI117" i="11"/>
  <c r="EZ117" i="11"/>
  <c r="EQ117" i="11"/>
  <c r="FR116" i="11"/>
  <c r="FI116" i="11"/>
  <c r="EZ116" i="11"/>
  <c r="EQ116" i="11"/>
  <c r="FR115" i="11"/>
  <c r="FI115" i="11"/>
  <c r="EZ115" i="11"/>
  <c r="EQ115" i="11"/>
  <c r="FR114" i="11"/>
  <c r="FI114" i="11"/>
  <c r="EZ114" i="11"/>
  <c r="EQ114" i="11"/>
  <c r="FP113" i="11"/>
  <c r="FG113" i="11"/>
  <c r="EZ113" i="11"/>
  <c r="EQ113" i="11"/>
  <c r="FR112" i="11"/>
  <c r="FI112" i="11"/>
  <c r="EZ112" i="11"/>
  <c r="EQ112" i="11"/>
  <c r="FR111" i="11"/>
  <c r="FI111" i="11"/>
  <c r="EZ111" i="11"/>
  <c r="EQ111" i="11"/>
  <c r="FR110" i="11"/>
  <c r="FI110" i="11"/>
  <c r="EZ110" i="11"/>
  <c r="EQ110" i="11"/>
  <c r="FR109" i="11"/>
  <c r="FI109" i="11"/>
  <c r="EX109" i="11"/>
  <c r="EO109" i="11"/>
  <c r="FR108" i="11"/>
  <c r="FI108" i="11"/>
  <c r="EZ108" i="11"/>
  <c r="EQ108" i="11"/>
  <c r="FR107" i="11"/>
  <c r="FI107" i="11"/>
  <c r="EZ107" i="11"/>
  <c r="EQ107" i="11"/>
  <c r="FR106" i="11"/>
  <c r="FI106" i="11"/>
  <c r="EZ106" i="11"/>
  <c r="EQ106" i="11"/>
  <c r="FR105" i="11"/>
  <c r="FI105" i="11"/>
  <c r="EZ105" i="11"/>
  <c r="EQ105" i="11"/>
  <c r="FR104" i="11"/>
  <c r="FI104" i="11"/>
  <c r="EZ104" i="11"/>
  <c r="EQ104" i="11"/>
  <c r="FR103" i="11"/>
  <c r="FI103" i="11"/>
  <c r="EZ103" i="11"/>
  <c r="EQ103" i="11"/>
  <c r="FR102" i="11"/>
  <c r="FI102" i="11"/>
  <c r="EZ102" i="11"/>
  <c r="EQ102" i="11"/>
  <c r="FP101" i="11"/>
  <c r="FG101" i="11"/>
  <c r="EZ101" i="11"/>
  <c r="EQ101" i="11"/>
  <c r="FR100" i="11"/>
  <c r="FI100" i="11"/>
  <c r="EZ100" i="11"/>
  <c r="EQ100" i="11"/>
  <c r="FR99" i="11"/>
  <c r="FI99" i="11"/>
  <c r="EZ99" i="11"/>
  <c r="EQ99" i="11"/>
  <c r="FR98" i="11"/>
  <c r="FI98" i="11"/>
  <c r="EZ98" i="11"/>
  <c r="EQ98" i="11"/>
  <c r="FR97" i="11"/>
  <c r="FI97" i="11"/>
  <c r="EX97" i="11"/>
  <c r="EO97" i="11"/>
  <c r="FR96" i="11"/>
  <c r="FI96" i="11"/>
  <c r="FR95" i="11"/>
  <c r="FI95" i="11"/>
  <c r="FR94" i="11"/>
  <c r="FI94" i="11"/>
  <c r="FR93" i="11"/>
  <c r="FI93" i="11"/>
  <c r="FR92" i="11"/>
  <c r="FI92" i="11"/>
  <c r="FR91" i="11"/>
  <c r="FI91" i="11"/>
  <c r="FR90" i="11"/>
  <c r="FI90" i="11"/>
  <c r="FP89" i="11"/>
  <c r="FG89" i="11"/>
  <c r="FI81" i="11"/>
  <c r="FK81" i="11" s="1"/>
  <c r="FI80" i="11"/>
  <c r="FK80" i="11" s="1"/>
  <c r="EP79" i="11"/>
  <c r="FI78" i="11"/>
  <c r="FK78" i="11" s="1"/>
  <c r="EP78" i="11"/>
  <c r="EP77" i="11"/>
  <c r="FI76" i="11"/>
  <c r="FK76" i="11" s="1"/>
  <c r="EP76" i="11"/>
  <c r="EP75" i="11"/>
  <c r="FI74" i="11"/>
  <c r="FK74" i="11" s="1"/>
  <c r="FI73" i="11"/>
  <c r="FK73" i="11" s="1"/>
  <c r="EP73" i="11"/>
  <c r="FI72" i="11"/>
  <c r="FK72" i="11" s="1"/>
  <c r="EP72" i="11"/>
  <c r="FI71" i="11"/>
  <c r="FK71" i="11" s="1"/>
  <c r="EP70" i="11"/>
  <c r="FI69" i="11"/>
  <c r="FK69" i="11" s="1"/>
  <c r="FI68" i="11"/>
  <c r="FK68" i="11" s="1"/>
  <c r="EP68" i="11"/>
  <c r="FI67" i="11"/>
  <c r="FK67" i="11" s="1"/>
  <c r="EP67" i="11"/>
  <c r="FI66" i="11"/>
  <c r="FK66" i="11" s="1"/>
  <c r="FI65" i="11"/>
  <c r="FK65" i="11" s="1"/>
  <c r="FI64" i="11"/>
  <c r="FK64" i="11" s="1"/>
  <c r="FI62" i="11"/>
  <c r="FK62" i="11" s="1"/>
  <c r="FI61" i="11"/>
  <c r="FK61" i="11" s="1"/>
  <c r="EP61" i="11"/>
  <c r="FS60" i="11"/>
  <c r="FI60" i="11"/>
  <c r="FK60" i="11" s="1"/>
  <c r="FI59" i="11"/>
  <c r="FK59" i="11" s="1"/>
  <c r="EP59" i="11"/>
  <c r="EP58" i="11"/>
  <c r="FI57" i="11"/>
  <c r="FK57" i="11" s="1"/>
  <c r="EP57" i="11"/>
  <c r="FI56" i="11"/>
  <c r="FK56" i="11" s="1"/>
  <c r="EP56" i="11"/>
  <c r="FI55" i="11"/>
  <c r="FK55" i="11" s="1"/>
  <c r="EP55" i="11"/>
  <c r="FI54" i="11"/>
  <c r="FK54" i="11" s="1"/>
  <c r="EP54" i="11"/>
  <c r="EP53" i="11"/>
  <c r="FI52" i="11"/>
  <c r="FK52" i="11" s="1"/>
  <c r="FN52" i="11" s="1"/>
  <c r="EP52" i="11"/>
  <c r="FI51" i="11"/>
  <c r="FK51" i="11" s="1"/>
  <c r="EP51" i="11"/>
  <c r="FI50" i="11"/>
  <c r="FK50" i="11" s="1"/>
  <c r="EP50" i="11"/>
  <c r="FI49" i="11"/>
  <c r="FK49" i="11" s="1"/>
  <c r="EP49" i="11"/>
  <c r="FI48" i="11"/>
  <c r="FK48" i="11" s="1"/>
  <c r="EP48" i="11"/>
  <c r="FI47" i="11"/>
  <c r="FK47" i="11" s="1"/>
  <c r="EP47" i="11"/>
  <c r="FI46" i="11"/>
  <c r="FK46" i="11" s="1"/>
  <c r="EP46" i="11"/>
  <c r="FI45" i="11"/>
  <c r="FK45" i="11" s="1"/>
  <c r="EP45" i="11"/>
  <c r="FI44" i="11"/>
  <c r="FK44" i="11" s="1"/>
  <c r="EP44" i="11"/>
  <c r="FI43" i="11"/>
  <c r="FK43" i="11" s="1"/>
  <c r="EP43" i="11"/>
  <c r="FI42" i="11"/>
  <c r="FK42" i="11" s="1"/>
  <c r="EP42" i="11"/>
  <c r="FI41" i="11"/>
  <c r="FK41" i="11" s="1"/>
  <c r="EP41" i="11"/>
  <c r="EP40" i="11"/>
  <c r="FI39" i="11"/>
  <c r="FK39" i="11" s="1"/>
  <c r="FI38" i="11"/>
  <c r="FK38" i="11" s="1"/>
  <c r="FI37" i="11"/>
  <c r="FK37" i="11" s="1"/>
  <c r="EL37" i="11"/>
  <c r="FI36" i="11"/>
  <c r="FK36" i="11" s="1"/>
  <c r="EL36" i="11"/>
  <c r="FI35" i="11"/>
  <c r="FK35" i="11" s="1"/>
  <c r="EL35" i="11"/>
  <c r="FI34" i="11"/>
  <c r="FK34" i="11" s="1"/>
  <c r="EL34" i="11"/>
  <c r="FI33" i="11"/>
  <c r="FK33" i="11" s="1"/>
  <c r="EL33" i="11"/>
  <c r="FI32" i="11"/>
  <c r="FK32" i="11" s="1"/>
  <c r="EL32" i="11"/>
  <c r="FI31" i="11"/>
  <c r="FK31" i="11" s="1"/>
  <c r="EL31" i="11"/>
  <c r="FI30" i="11"/>
  <c r="FK30" i="11" s="1"/>
  <c r="EL30" i="11"/>
  <c r="FI29" i="11"/>
  <c r="FK29" i="11" s="1"/>
  <c r="FI28" i="11"/>
  <c r="FK28" i="11" s="1"/>
  <c r="FI26" i="11"/>
  <c r="FK26" i="11" s="1"/>
  <c r="FI25" i="11"/>
  <c r="FK25" i="11" s="1"/>
  <c r="FI24" i="11"/>
  <c r="FK24" i="11" s="1"/>
  <c r="FI23" i="11"/>
  <c r="FK23" i="11" s="1"/>
  <c r="FI22" i="11"/>
  <c r="FK22" i="11" s="1"/>
  <c r="FI21" i="11"/>
  <c r="FK21" i="11" s="1"/>
  <c r="FI20" i="11"/>
  <c r="FK20" i="11" s="1"/>
  <c r="FI19" i="11"/>
  <c r="FK19" i="11" s="1"/>
  <c r="FI17" i="11"/>
  <c r="FK17" i="11" s="1"/>
  <c r="FI16" i="11"/>
  <c r="FK16" i="11" s="1"/>
  <c r="FI15" i="11"/>
  <c r="FK15" i="11" s="1"/>
  <c r="FI14" i="11"/>
  <c r="FK14" i="11" s="1"/>
  <c r="FI13" i="11"/>
  <c r="FK13" i="11" s="1"/>
  <c r="FI12" i="11"/>
  <c r="FK12" i="11" s="1"/>
  <c r="EP12" i="11"/>
  <c r="FI11" i="11"/>
  <c r="FK11" i="11" s="1"/>
  <c r="FI10" i="11"/>
  <c r="FK10" i="11" s="1"/>
  <c r="EP10" i="11"/>
  <c r="FI9" i="11"/>
  <c r="FK9" i="11" s="1"/>
  <c r="FI8" i="11"/>
  <c r="FK8" i="11" s="1"/>
  <c r="FI7" i="11"/>
  <c r="FK7" i="11" s="1"/>
  <c r="FI6" i="11"/>
  <c r="FK6" i="11" s="1"/>
  <c r="FK5" i="11"/>
  <c r="EP4" i="11"/>
  <c r="EW4" i="11" s="1"/>
  <c r="EQ144" i="12"/>
  <c r="EQ142" i="12"/>
  <c r="EQ141" i="12"/>
  <c r="EQ139" i="12"/>
  <c r="EQ138" i="12"/>
  <c r="EU140" i="12" s="1"/>
  <c r="EY88" i="12" s="1"/>
  <c r="EQ137" i="12"/>
  <c r="FI136" i="12"/>
  <c r="EQ136" i="12"/>
  <c r="EQ135" i="12"/>
  <c r="FI134" i="12"/>
  <c r="EQ134" i="12"/>
  <c r="FI133" i="12"/>
  <c r="EZ132" i="12"/>
  <c r="EQ132" i="12"/>
  <c r="FI131" i="12"/>
  <c r="EZ131" i="12"/>
  <c r="EQ131" i="12"/>
  <c r="FI130" i="12"/>
  <c r="FM132" i="12" s="1"/>
  <c r="EZ130" i="12"/>
  <c r="EQ130" i="12"/>
  <c r="FI129" i="12"/>
  <c r="EZ129" i="12"/>
  <c r="EQ129" i="12"/>
  <c r="FI128" i="12"/>
  <c r="EZ128" i="12"/>
  <c r="EQ128" i="12"/>
  <c r="FI127" i="12"/>
  <c r="EZ127" i="12"/>
  <c r="EQ127" i="12"/>
  <c r="FI126" i="12"/>
  <c r="EZ126" i="12"/>
  <c r="EQ126" i="12"/>
  <c r="EZ125" i="12"/>
  <c r="EQ125" i="12"/>
  <c r="FR124" i="12"/>
  <c r="FI124" i="12"/>
  <c r="EZ124" i="12"/>
  <c r="EQ124" i="12"/>
  <c r="FR123" i="12"/>
  <c r="FI123" i="12"/>
  <c r="EZ123" i="12"/>
  <c r="EQ123" i="12"/>
  <c r="FR122" i="12"/>
  <c r="FI122" i="12"/>
  <c r="EZ122" i="12"/>
  <c r="EQ122" i="12"/>
  <c r="FR121" i="12"/>
  <c r="FI121" i="12"/>
  <c r="EX121" i="12"/>
  <c r="EO121" i="12"/>
  <c r="FR120" i="12"/>
  <c r="FI120" i="12"/>
  <c r="EZ120" i="12"/>
  <c r="EQ120" i="12"/>
  <c r="FR119" i="12"/>
  <c r="FI119" i="12"/>
  <c r="EZ119" i="12"/>
  <c r="EQ119" i="12"/>
  <c r="FR118" i="12"/>
  <c r="FI118" i="12"/>
  <c r="EZ118" i="12"/>
  <c r="EQ118" i="12"/>
  <c r="FR117" i="12"/>
  <c r="FI117" i="12"/>
  <c r="EZ117" i="12"/>
  <c r="EQ117" i="12"/>
  <c r="FR116" i="12"/>
  <c r="FI116" i="12"/>
  <c r="EZ116" i="12"/>
  <c r="EQ116" i="12"/>
  <c r="FR115" i="12"/>
  <c r="FI115" i="12"/>
  <c r="EZ115" i="12"/>
  <c r="EQ115" i="12"/>
  <c r="FR114" i="12"/>
  <c r="FI114" i="12"/>
  <c r="EZ114" i="12"/>
  <c r="EQ114" i="12"/>
  <c r="FP113" i="12"/>
  <c r="FG113" i="12"/>
  <c r="EZ113" i="12"/>
  <c r="EQ113" i="12"/>
  <c r="FR112" i="12"/>
  <c r="FI112" i="12"/>
  <c r="EZ112" i="12"/>
  <c r="EQ112" i="12"/>
  <c r="FR111" i="12"/>
  <c r="FI111" i="12"/>
  <c r="EZ111" i="12"/>
  <c r="EQ111" i="12"/>
  <c r="FR110" i="12"/>
  <c r="FI110" i="12"/>
  <c r="EZ110" i="12"/>
  <c r="EQ110" i="12"/>
  <c r="FR109" i="12"/>
  <c r="FI109" i="12"/>
  <c r="EZ109" i="12"/>
  <c r="EX109" i="12"/>
  <c r="EO109" i="12"/>
  <c r="FR108" i="12"/>
  <c r="FI108" i="12"/>
  <c r="EZ108" i="12"/>
  <c r="EQ108" i="12"/>
  <c r="FR107" i="12"/>
  <c r="FI107" i="12"/>
  <c r="EZ107" i="12"/>
  <c r="EQ107" i="12"/>
  <c r="FR106" i="12"/>
  <c r="FI106" i="12"/>
  <c r="EZ106" i="12"/>
  <c r="EQ106" i="12"/>
  <c r="FR105" i="12"/>
  <c r="FI105" i="12"/>
  <c r="EZ105" i="12"/>
  <c r="EQ105" i="12"/>
  <c r="FR104" i="12"/>
  <c r="FI104" i="12"/>
  <c r="EZ104" i="12"/>
  <c r="EQ104" i="12"/>
  <c r="FR103" i="12"/>
  <c r="FI103" i="12"/>
  <c r="EZ103" i="12"/>
  <c r="EQ103" i="12"/>
  <c r="FR102" i="12"/>
  <c r="FI102" i="12"/>
  <c r="EZ102" i="12"/>
  <c r="EQ102" i="12"/>
  <c r="FP101" i="12"/>
  <c r="FG101" i="12"/>
  <c r="EZ101" i="12"/>
  <c r="EQ101" i="12"/>
  <c r="FR100" i="12"/>
  <c r="FI100" i="12"/>
  <c r="EZ100" i="12"/>
  <c r="EQ100" i="12"/>
  <c r="FR99" i="12"/>
  <c r="FI99" i="12"/>
  <c r="EZ99" i="12"/>
  <c r="EQ99" i="12"/>
  <c r="FR98" i="12"/>
  <c r="FI98" i="12"/>
  <c r="EZ98" i="12"/>
  <c r="EQ98" i="12"/>
  <c r="FR97" i="12"/>
  <c r="FI97" i="12"/>
  <c r="EX97" i="12"/>
  <c r="EO97" i="12"/>
  <c r="FR96" i="12"/>
  <c r="FI96" i="12"/>
  <c r="FR95" i="12"/>
  <c r="FI95" i="12"/>
  <c r="FR94" i="12"/>
  <c r="FI94" i="12"/>
  <c r="FR93" i="12"/>
  <c r="FI93" i="12"/>
  <c r="FR92" i="12"/>
  <c r="FI92" i="12"/>
  <c r="FR91" i="12"/>
  <c r="FI91" i="12"/>
  <c r="FR90" i="12"/>
  <c r="FI90" i="12"/>
  <c r="FP89" i="12"/>
  <c r="FG89" i="12"/>
  <c r="FI81" i="12"/>
  <c r="FK81" i="12" s="1"/>
  <c r="FI80" i="12"/>
  <c r="FK80" i="12" s="1"/>
  <c r="EP79" i="12"/>
  <c r="FI78" i="12"/>
  <c r="FK78" i="12" s="1"/>
  <c r="EP78" i="12"/>
  <c r="EP77" i="12"/>
  <c r="FL76" i="12"/>
  <c r="FM76" i="12" s="1"/>
  <c r="FI76" i="12"/>
  <c r="FK76" i="12" s="1"/>
  <c r="EP76" i="12"/>
  <c r="EP75" i="12"/>
  <c r="FI74" i="12"/>
  <c r="FK74" i="12" s="1"/>
  <c r="EP74" i="12"/>
  <c r="FI73" i="12"/>
  <c r="FK73" i="12" s="1"/>
  <c r="FI72" i="12"/>
  <c r="FK72" i="12" s="1"/>
  <c r="FI71" i="12"/>
  <c r="FK71" i="12" s="1"/>
  <c r="FI69" i="12"/>
  <c r="FK69" i="12" s="1"/>
  <c r="EP69" i="12"/>
  <c r="FI68" i="12"/>
  <c r="FK68" i="12" s="1"/>
  <c r="FI67" i="12"/>
  <c r="FK67" i="12" s="1"/>
  <c r="EP67" i="12"/>
  <c r="FI66" i="12"/>
  <c r="FK66" i="12" s="1"/>
  <c r="FI65" i="12"/>
  <c r="FK65" i="12" s="1"/>
  <c r="EP65" i="12"/>
  <c r="FI64" i="12"/>
  <c r="FK64" i="12" s="1"/>
  <c r="FI62" i="12"/>
  <c r="FK62" i="12" s="1"/>
  <c r="EP62" i="12"/>
  <c r="FI61" i="12"/>
  <c r="FK61" i="12" s="1"/>
  <c r="FS60" i="12"/>
  <c r="FI60" i="12"/>
  <c r="FK60" i="12" s="1"/>
  <c r="FI59" i="12"/>
  <c r="FK59" i="12" s="1"/>
  <c r="EP59" i="12"/>
  <c r="EP58" i="12"/>
  <c r="FI57" i="12"/>
  <c r="FK57" i="12" s="1"/>
  <c r="EP57" i="12"/>
  <c r="FI56" i="12"/>
  <c r="FK56" i="12" s="1"/>
  <c r="EP56" i="12"/>
  <c r="FI55" i="12"/>
  <c r="FK55" i="12" s="1"/>
  <c r="EP55" i="12"/>
  <c r="FI54" i="12"/>
  <c r="FK54" i="12" s="1"/>
  <c r="EP54" i="12"/>
  <c r="EP53" i="12"/>
  <c r="FI52" i="12"/>
  <c r="FK52" i="12" s="1"/>
  <c r="FN52" i="12" s="1"/>
  <c r="EP52" i="12"/>
  <c r="FI51" i="12"/>
  <c r="FK51" i="12" s="1"/>
  <c r="EP51" i="12"/>
  <c r="FI50" i="12"/>
  <c r="FK50" i="12" s="1"/>
  <c r="EP50" i="12"/>
  <c r="FI49" i="12"/>
  <c r="FK49" i="12" s="1"/>
  <c r="EP49" i="12"/>
  <c r="FI48" i="12"/>
  <c r="FK48" i="12" s="1"/>
  <c r="EP48" i="12"/>
  <c r="FI47" i="12"/>
  <c r="FK47" i="12" s="1"/>
  <c r="EP47" i="12"/>
  <c r="FI46" i="12"/>
  <c r="FK46" i="12" s="1"/>
  <c r="EP46" i="12"/>
  <c r="FI45" i="12"/>
  <c r="FK45" i="12" s="1"/>
  <c r="EP45" i="12"/>
  <c r="FI44" i="12"/>
  <c r="FK44" i="12" s="1"/>
  <c r="EP44" i="12"/>
  <c r="FI43" i="12"/>
  <c r="FK43" i="12" s="1"/>
  <c r="EP43" i="12"/>
  <c r="FI42" i="12"/>
  <c r="FK42" i="12" s="1"/>
  <c r="EP42" i="12"/>
  <c r="FI41" i="12"/>
  <c r="FK41" i="12" s="1"/>
  <c r="EP41" i="12"/>
  <c r="EP40" i="12"/>
  <c r="FI39" i="12"/>
  <c r="FK39" i="12" s="1"/>
  <c r="FI38" i="12"/>
  <c r="FK38" i="12" s="1"/>
  <c r="FI37" i="12"/>
  <c r="FK37" i="12" s="1"/>
  <c r="EL37" i="12"/>
  <c r="FI36" i="12"/>
  <c r="FK36" i="12" s="1"/>
  <c r="EL36" i="12"/>
  <c r="FI35" i="12"/>
  <c r="FK35" i="12" s="1"/>
  <c r="EL35" i="12"/>
  <c r="FI34" i="12"/>
  <c r="FK34" i="12" s="1"/>
  <c r="EL34" i="12"/>
  <c r="FI33" i="12"/>
  <c r="FK33" i="12" s="1"/>
  <c r="EL33" i="12"/>
  <c r="FI32" i="12"/>
  <c r="FK32" i="12" s="1"/>
  <c r="EL32" i="12"/>
  <c r="FI31" i="12"/>
  <c r="FK31" i="12" s="1"/>
  <c r="EL31" i="12"/>
  <c r="FI30" i="12"/>
  <c r="FK30" i="12" s="1"/>
  <c r="EL30" i="12"/>
  <c r="FI29" i="12"/>
  <c r="FK29" i="12" s="1"/>
  <c r="FI28" i="12"/>
  <c r="FK28" i="12" s="1"/>
  <c r="FI26" i="12"/>
  <c r="FK26" i="12" s="1"/>
  <c r="FI25" i="12"/>
  <c r="FK25" i="12" s="1"/>
  <c r="FI24" i="12"/>
  <c r="FK24" i="12" s="1"/>
  <c r="FI23" i="12"/>
  <c r="FK23" i="12" s="1"/>
  <c r="FI22" i="12"/>
  <c r="FK22" i="12" s="1"/>
  <c r="FI21" i="12"/>
  <c r="FK21" i="12" s="1"/>
  <c r="FI20" i="12"/>
  <c r="FK20" i="12" s="1"/>
  <c r="FI19" i="12"/>
  <c r="FK19" i="12" s="1"/>
  <c r="FI17" i="12"/>
  <c r="FK17" i="12" s="1"/>
  <c r="FI16" i="12"/>
  <c r="FK16" i="12" s="1"/>
  <c r="FI15" i="12"/>
  <c r="FK15" i="12" s="1"/>
  <c r="FI14" i="12"/>
  <c r="FK14" i="12" s="1"/>
  <c r="FI13" i="12"/>
  <c r="FK13" i="12" s="1"/>
  <c r="FI12" i="12"/>
  <c r="FK12" i="12" s="1"/>
  <c r="EP12" i="12"/>
  <c r="FI11" i="12"/>
  <c r="FK11" i="12" s="1"/>
  <c r="FI10" i="12"/>
  <c r="FK10" i="12" s="1"/>
  <c r="EP10" i="12"/>
  <c r="FI9" i="12"/>
  <c r="FK9" i="12" s="1"/>
  <c r="FI8" i="12"/>
  <c r="FK8" i="12" s="1"/>
  <c r="FI7" i="12"/>
  <c r="FK7" i="12" s="1"/>
  <c r="FI6" i="12"/>
  <c r="FK6" i="12" s="1"/>
  <c r="FK5" i="12"/>
  <c r="EP4" i="12"/>
  <c r="EW4" i="12" s="1"/>
  <c r="EQ144" i="10"/>
  <c r="EQ142" i="10"/>
  <c r="EQ141" i="10"/>
  <c r="EQ139" i="10"/>
  <c r="EQ138" i="10"/>
  <c r="EU140" i="10" s="1"/>
  <c r="EY88" i="10" s="1"/>
  <c r="EQ137" i="10"/>
  <c r="FI136" i="10"/>
  <c r="EQ136" i="10"/>
  <c r="EQ135" i="10"/>
  <c r="FI134" i="10"/>
  <c r="EQ134" i="10"/>
  <c r="FI133" i="10"/>
  <c r="EZ132" i="10"/>
  <c r="EQ132" i="10"/>
  <c r="FI131" i="10"/>
  <c r="EZ131" i="10"/>
  <c r="EQ131" i="10"/>
  <c r="FI130" i="10"/>
  <c r="FM132" i="10" s="1"/>
  <c r="FL76" i="10" s="1"/>
  <c r="FM76" i="10" s="1"/>
  <c r="EZ130" i="10"/>
  <c r="EQ130" i="10"/>
  <c r="FI129" i="10"/>
  <c r="EZ129" i="10"/>
  <c r="EQ129" i="10"/>
  <c r="FI128" i="10"/>
  <c r="EZ128" i="10"/>
  <c r="EQ128" i="10"/>
  <c r="FI127" i="10"/>
  <c r="EZ127" i="10"/>
  <c r="EQ127" i="10"/>
  <c r="FI126" i="10"/>
  <c r="EZ126" i="10"/>
  <c r="EQ126" i="10"/>
  <c r="EZ125" i="10"/>
  <c r="EQ125" i="10"/>
  <c r="FR124" i="10"/>
  <c r="FI124" i="10"/>
  <c r="EZ124" i="10"/>
  <c r="EQ124" i="10"/>
  <c r="FR123" i="10"/>
  <c r="FI123" i="10"/>
  <c r="EZ123" i="10"/>
  <c r="EQ123" i="10"/>
  <c r="FR122" i="10"/>
  <c r="FI122" i="10"/>
  <c r="EZ122" i="10"/>
  <c r="EQ122" i="10"/>
  <c r="FR121" i="10"/>
  <c r="FI121" i="10"/>
  <c r="EX121" i="10"/>
  <c r="EO121" i="10"/>
  <c r="FR120" i="10"/>
  <c r="FI120" i="10"/>
  <c r="EZ120" i="10"/>
  <c r="EQ120" i="10"/>
  <c r="FR119" i="10"/>
  <c r="FI119" i="10"/>
  <c r="EZ119" i="10"/>
  <c r="EQ119" i="10"/>
  <c r="FR118" i="10"/>
  <c r="FI118" i="10"/>
  <c r="EZ118" i="10"/>
  <c r="EQ118" i="10"/>
  <c r="FR117" i="10"/>
  <c r="FI117" i="10"/>
  <c r="EZ117" i="10"/>
  <c r="EQ117" i="10"/>
  <c r="FR116" i="10"/>
  <c r="FI116" i="10"/>
  <c r="EZ116" i="10"/>
  <c r="EQ116" i="10"/>
  <c r="FR115" i="10"/>
  <c r="FI115" i="10"/>
  <c r="EZ115" i="10"/>
  <c r="EQ115" i="10"/>
  <c r="FR114" i="10"/>
  <c r="FI114" i="10"/>
  <c r="EZ114" i="10"/>
  <c r="EQ114" i="10"/>
  <c r="FP113" i="10"/>
  <c r="FG113" i="10"/>
  <c r="EZ113" i="10"/>
  <c r="EQ113" i="10"/>
  <c r="FR112" i="10"/>
  <c r="FI112" i="10"/>
  <c r="EZ112" i="10"/>
  <c r="EQ112" i="10"/>
  <c r="FR111" i="10"/>
  <c r="FI111" i="10"/>
  <c r="EZ111" i="10"/>
  <c r="EQ111" i="10"/>
  <c r="FR110" i="10"/>
  <c r="FI110" i="10"/>
  <c r="EZ110" i="10"/>
  <c r="EQ110" i="10"/>
  <c r="FR109" i="10"/>
  <c r="FI109" i="10"/>
  <c r="EX109" i="10"/>
  <c r="EO109" i="10"/>
  <c r="FR108" i="10"/>
  <c r="FI108" i="10"/>
  <c r="EZ108" i="10"/>
  <c r="EQ108" i="10"/>
  <c r="FR107" i="10"/>
  <c r="FI107" i="10"/>
  <c r="EZ107" i="10"/>
  <c r="EQ107" i="10"/>
  <c r="FR106" i="10"/>
  <c r="FI106" i="10"/>
  <c r="EZ106" i="10"/>
  <c r="EQ106" i="10"/>
  <c r="FR105" i="10"/>
  <c r="FI105" i="10"/>
  <c r="EZ105" i="10"/>
  <c r="EQ105" i="10"/>
  <c r="FR104" i="10"/>
  <c r="FI104" i="10"/>
  <c r="EZ104" i="10"/>
  <c r="EQ104" i="10"/>
  <c r="FR103" i="10"/>
  <c r="FI103" i="10"/>
  <c r="EZ103" i="10"/>
  <c r="EQ103" i="10"/>
  <c r="FR102" i="10"/>
  <c r="FI102" i="10"/>
  <c r="EZ102" i="10"/>
  <c r="EQ102" i="10"/>
  <c r="FP101" i="10"/>
  <c r="FG101" i="10"/>
  <c r="EZ101" i="10"/>
  <c r="EQ101" i="10"/>
  <c r="FR100" i="10"/>
  <c r="FI100" i="10"/>
  <c r="EZ100" i="10"/>
  <c r="EQ100" i="10"/>
  <c r="FR99" i="10"/>
  <c r="FI99" i="10"/>
  <c r="EZ99" i="10"/>
  <c r="EQ99" i="10"/>
  <c r="FR98" i="10"/>
  <c r="FI98" i="10"/>
  <c r="EZ98" i="10"/>
  <c r="EQ98" i="10"/>
  <c r="FR97" i="10"/>
  <c r="FI97" i="10"/>
  <c r="EX97" i="10"/>
  <c r="EO97" i="10"/>
  <c r="FR96" i="10"/>
  <c r="FI96" i="10"/>
  <c r="FR95" i="10"/>
  <c r="FI95" i="10"/>
  <c r="FR94" i="10"/>
  <c r="FI94" i="10"/>
  <c r="FR93" i="10"/>
  <c r="FI93" i="10"/>
  <c r="FR92" i="10"/>
  <c r="FI92" i="10"/>
  <c r="FR91" i="10"/>
  <c r="FI91" i="10"/>
  <c r="FR90" i="10"/>
  <c r="FI90" i="10"/>
  <c r="FP89" i="10"/>
  <c r="FG89" i="10"/>
  <c r="FI81" i="10"/>
  <c r="FK81" i="10" s="1"/>
  <c r="FI80" i="10"/>
  <c r="FK80" i="10" s="1"/>
  <c r="EP79" i="10"/>
  <c r="FI78" i="10"/>
  <c r="FK78" i="10" s="1"/>
  <c r="EP78" i="10"/>
  <c r="EP77" i="10"/>
  <c r="FI76" i="10"/>
  <c r="FK76" i="10" s="1"/>
  <c r="EP76" i="10"/>
  <c r="EP75" i="10"/>
  <c r="FI74" i="10"/>
  <c r="FK74" i="10" s="1"/>
  <c r="EP74" i="10"/>
  <c r="FI73" i="10"/>
  <c r="FK73" i="10" s="1"/>
  <c r="EP73" i="10"/>
  <c r="FI72" i="10"/>
  <c r="FK72" i="10" s="1"/>
  <c r="EP72" i="10"/>
  <c r="FI71" i="10"/>
  <c r="FK71" i="10" s="1"/>
  <c r="EP70" i="10"/>
  <c r="FI69" i="10"/>
  <c r="FK69" i="10" s="1"/>
  <c r="FI68" i="10"/>
  <c r="FK68" i="10" s="1"/>
  <c r="EP68" i="10"/>
  <c r="FI67" i="10"/>
  <c r="FK67" i="10" s="1"/>
  <c r="EP67" i="10"/>
  <c r="FI66" i="10"/>
  <c r="FK66" i="10" s="1"/>
  <c r="FI65" i="10"/>
  <c r="FK65" i="10" s="1"/>
  <c r="EP65" i="10"/>
  <c r="FI64" i="10"/>
  <c r="FK64" i="10" s="1"/>
  <c r="EP64" i="10"/>
  <c r="FI62" i="10"/>
  <c r="FK62" i="10" s="1"/>
  <c r="EP62" i="10"/>
  <c r="FI61" i="10"/>
  <c r="FK61" i="10" s="1"/>
  <c r="FS60" i="10"/>
  <c r="FI60" i="10"/>
  <c r="FK60" i="10" s="1"/>
  <c r="FI59" i="10"/>
  <c r="FK59" i="10" s="1"/>
  <c r="EP59" i="10"/>
  <c r="EP58" i="10"/>
  <c r="FI57" i="10"/>
  <c r="FK57" i="10" s="1"/>
  <c r="EP57" i="10"/>
  <c r="FI56" i="10"/>
  <c r="FK56" i="10" s="1"/>
  <c r="EP56" i="10"/>
  <c r="FI55" i="10"/>
  <c r="FK55" i="10" s="1"/>
  <c r="EP55" i="10"/>
  <c r="FI54" i="10"/>
  <c r="FK54" i="10" s="1"/>
  <c r="EP54" i="10"/>
  <c r="EP53" i="10"/>
  <c r="FI52" i="10"/>
  <c r="FK52" i="10" s="1"/>
  <c r="FN52" i="10" s="1"/>
  <c r="EP52" i="10"/>
  <c r="FI51" i="10"/>
  <c r="FK51" i="10" s="1"/>
  <c r="EP51" i="10"/>
  <c r="FI50" i="10"/>
  <c r="FK50" i="10" s="1"/>
  <c r="EP50" i="10"/>
  <c r="FI49" i="10"/>
  <c r="FK49" i="10" s="1"/>
  <c r="EP49" i="10"/>
  <c r="FI48" i="10"/>
  <c r="FK48" i="10" s="1"/>
  <c r="EP48" i="10"/>
  <c r="FI47" i="10"/>
  <c r="FK47" i="10" s="1"/>
  <c r="EP47" i="10"/>
  <c r="FI46" i="10"/>
  <c r="FK46" i="10" s="1"/>
  <c r="EP46" i="10"/>
  <c r="FI45" i="10"/>
  <c r="FK45" i="10" s="1"/>
  <c r="EP45" i="10"/>
  <c r="FI44" i="10"/>
  <c r="FK44" i="10" s="1"/>
  <c r="EP44" i="10"/>
  <c r="FI43" i="10"/>
  <c r="FK43" i="10" s="1"/>
  <c r="EP43" i="10"/>
  <c r="FI42" i="10"/>
  <c r="FK42" i="10" s="1"/>
  <c r="EP42" i="10"/>
  <c r="FI41" i="10"/>
  <c r="FK41" i="10" s="1"/>
  <c r="EP41" i="10"/>
  <c r="EP40" i="10"/>
  <c r="FI39" i="10"/>
  <c r="FK39" i="10" s="1"/>
  <c r="FI38" i="10"/>
  <c r="FK38" i="10" s="1"/>
  <c r="FI37" i="10"/>
  <c r="FK37" i="10" s="1"/>
  <c r="EL37" i="10"/>
  <c r="FI36" i="10"/>
  <c r="FK36" i="10" s="1"/>
  <c r="EL36" i="10"/>
  <c r="FI35" i="10"/>
  <c r="FK35" i="10" s="1"/>
  <c r="EL35" i="10"/>
  <c r="FI34" i="10"/>
  <c r="FK34" i="10" s="1"/>
  <c r="EL34" i="10"/>
  <c r="FI33" i="10"/>
  <c r="FK33" i="10" s="1"/>
  <c r="EL33" i="10"/>
  <c r="FI32" i="10"/>
  <c r="FK32" i="10" s="1"/>
  <c r="EL32" i="10"/>
  <c r="FI31" i="10"/>
  <c r="FK31" i="10" s="1"/>
  <c r="EL31" i="10"/>
  <c r="FI30" i="10"/>
  <c r="FK30" i="10" s="1"/>
  <c r="EL30" i="10"/>
  <c r="FI29" i="10"/>
  <c r="FK29" i="10" s="1"/>
  <c r="FI28" i="10"/>
  <c r="FK28" i="10" s="1"/>
  <c r="FI26" i="10"/>
  <c r="FK26" i="10" s="1"/>
  <c r="FI25" i="10"/>
  <c r="FK25" i="10" s="1"/>
  <c r="FI24" i="10"/>
  <c r="FK24" i="10" s="1"/>
  <c r="FI23" i="10"/>
  <c r="FK23" i="10" s="1"/>
  <c r="FI22" i="10"/>
  <c r="FK22" i="10" s="1"/>
  <c r="FI21" i="10"/>
  <c r="FK21" i="10" s="1"/>
  <c r="FI20" i="10"/>
  <c r="FK20" i="10" s="1"/>
  <c r="FI19" i="10"/>
  <c r="FK19" i="10" s="1"/>
  <c r="FI17" i="10"/>
  <c r="FK17" i="10" s="1"/>
  <c r="FI16" i="10"/>
  <c r="FK16" i="10" s="1"/>
  <c r="FI15" i="10"/>
  <c r="FK15" i="10" s="1"/>
  <c r="FI14" i="10"/>
  <c r="FK14" i="10" s="1"/>
  <c r="FI13" i="10"/>
  <c r="FK13" i="10" s="1"/>
  <c r="FI12" i="10"/>
  <c r="FK12" i="10" s="1"/>
  <c r="EP12" i="10"/>
  <c r="FI11" i="10"/>
  <c r="FK11" i="10" s="1"/>
  <c r="FI10" i="10"/>
  <c r="FK10" i="10" s="1"/>
  <c r="EP10" i="10"/>
  <c r="FI9" i="10"/>
  <c r="FK9" i="10" s="1"/>
  <c r="FI8" i="10"/>
  <c r="FK8" i="10" s="1"/>
  <c r="FI7" i="10"/>
  <c r="FK7" i="10" s="1"/>
  <c r="FI6" i="10"/>
  <c r="FK6" i="10" s="1"/>
  <c r="FK5" i="10"/>
  <c r="EP4" i="10"/>
  <c r="EW4" i="10" s="1"/>
  <c r="EQ144" i="9"/>
  <c r="EQ142" i="9"/>
  <c r="EQ141" i="9"/>
  <c r="EQ139" i="9"/>
  <c r="EQ138" i="9"/>
  <c r="EU140" i="9" s="1"/>
  <c r="EY88" i="9" s="1"/>
  <c r="EQ137" i="9"/>
  <c r="FI136" i="9"/>
  <c r="EQ136" i="9"/>
  <c r="EQ135" i="9"/>
  <c r="FI134" i="9"/>
  <c r="EQ134" i="9"/>
  <c r="FI133" i="9"/>
  <c r="EZ132" i="9"/>
  <c r="EQ132" i="9"/>
  <c r="FI131" i="9"/>
  <c r="EZ131" i="9"/>
  <c r="EQ131" i="9"/>
  <c r="FI130" i="9"/>
  <c r="FM132" i="9" s="1"/>
  <c r="FL76" i="9" s="1"/>
  <c r="FM76" i="9" s="1"/>
  <c r="EZ130" i="9"/>
  <c r="EQ130" i="9"/>
  <c r="FI129" i="9"/>
  <c r="EZ129" i="9"/>
  <c r="EQ129" i="9"/>
  <c r="FI128" i="9"/>
  <c r="EZ128" i="9"/>
  <c r="EQ128" i="9"/>
  <c r="FI127" i="9"/>
  <c r="EZ127" i="9"/>
  <c r="EQ127" i="9"/>
  <c r="FI126" i="9"/>
  <c r="EZ126" i="9"/>
  <c r="EQ126" i="9"/>
  <c r="EZ125" i="9"/>
  <c r="EQ125" i="9"/>
  <c r="FR124" i="9"/>
  <c r="FI124" i="9"/>
  <c r="EZ124" i="9"/>
  <c r="EQ124" i="9"/>
  <c r="FR123" i="9"/>
  <c r="FI123" i="9"/>
  <c r="EZ123" i="9"/>
  <c r="EQ123" i="9"/>
  <c r="FR122" i="9"/>
  <c r="FI122" i="9"/>
  <c r="EZ122" i="9"/>
  <c r="EQ122" i="9"/>
  <c r="FR121" i="9"/>
  <c r="FI121" i="9"/>
  <c r="EX121" i="9"/>
  <c r="EO121" i="9"/>
  <c r="FR120" i="9"/>
  <c r="FI120" i="9"/>
  <c r="EZ120" i="9"/>
  <c r="EQ120" i="9"/>
  <c r="FR119" i="9"/>
  <c r="FI119" i="9"/>
  <c r="EZ119" i="9"/>
  <c r="EQ119" i="9"/>
  <c r="FR118" i="9"/>
  <c r="FI118" i="9"/>
  <c r="EZ118" i="9"/>
  <c r="EQ118" i="9"/>
  <c r="FR117" i="9"/>
  <c r="FI117" i="9"/>
  <c r="EZ117" i="9"/>
  <c r="EQ117" i="9"/>
  <c r="FR116" i="9"/>
  <c r="FI116" i="9"/>
  <c r="EZ116" i="9"/>
  <c r="EQ116" i="9"/>
  <c r="FR115" i="9"/>
  <c r="FI115" i="9"/>
  <c r="EZ115" i="9"/>
  <c r="EQ115" i="9"/>
  <c r="FR114" i="9"/>
  <c r="FI114" i="9"/>
  <c r="EZ114" i="9"/>
  <c r="EQ114" i="9"/>
  <c r="FP113" i="9"/>
  <c r="FG113" i="9"/>
  <c r="EZ113" i="9"/>
  <c r="EQ113" i="9"/>
  <c r="FR112" i="9"/>
  <c r="FI112" i="9"/>
  <c r="EZ112" i="9"/>
  <c r="EQ112" i="9"/>
  <c r="FR111" i="9"/>
  <c r="FI111" i="9"/>
  <c r="EZ111" i="9"/>
  <c r="EQ111" i="9"/>
  <c r="FR110" i="9"/>
  <c r="FI110" i="9"/>
  <c r="EZ110" i="9"/>
  <c r="EQ110" i="9"/>
  <c r="FR109" i="9"/>
  <c r="FI109" i="9"/>
  <c r="EX109" i="9"/>
  <c r="EO109" i="9"/>
  <c r="FR108" i="9"/>
  <c r="FI108" i="9"/>
  <c r="EZ108" i="9"/>
  <c r="EQ108" i="9"/>
  <c r="FR107" i="9"/>
  <c r="FI107" i="9"/>
  <c r="EZ107" i="9"/>
  <c r="EQ107" i="9"/>
  <c r="FR106" i="9"/>
  <c r="FI106" i="9"/>
  <c r="EZ106" i="9"/>
  <c r="EQ106" i="9"/>
  <c r="FR105" i="9"/>
  <c r="FI105" i="9"/>
  <c r="EZ105" i="9"/>
  <c r="EQ105" i="9"/>
  <c r="FR104" i="9"/>
  <c r="FI104" i="9"/>
  <c r="EZ104" i="9"/>
  <c r="EQ104" i="9"/>
  <c r="FR103" i="9"/>
  <c r="FI103" i="9"/>
  <c r="EZ103" i="9"/>
  <c r="EQ103" i="9"/>
  <c r="FR102" i="9"/>
  <c r="FI102" i="9"/>
  <c r="EZ102" i="9"/>
  <c r="EQ102" i="9"/>
  <c r="FP101" i="9"/>
  <c r="FG101" i="9"/>
  <c r="EZ101" i="9"/>
  <c r="EQ101" i="9"/>
  <c r="FR100" i="9"/>
  <c r="FI100" i="9"/>
  <c r="EZ100" i="9"/>
  <c r="EQ100" i="9"/>
  <c r="FR99" i="9"/>
  <c r="FI99" i="9"/>
  <c r="EZ99" i="9"/>
  <c r="EQ99" i="9"/>
  <c r="FR98" i="9"/>
  <c r="FI98" i="9"/>
  <c r="EZ98" i="9"/>
  <c r="EQ98" i="9"/>
  <c r="FR97" i="9"/>
  <c r="FI97" i="9"/>
  <c r="EX97" i="9"/>
  <c r="EO97" i="9"/>
  <c r="FR96" i="9"/>
  <c r="FI96" i="9"/>
  <c r="FR95" i="9"/>
  <c r="FI95" i="9"/>
  <c r="FR94" i="9"/>
  <c r="FI94" i="9"/>
  <c r="FR93" i="9"/>
  <c r="FI93" i="9"/>
  <c r="FR92" i="9"/>
  <c r="FI92" i="9"/>
  <c r="FR91" i="9"/>
  <c r="FI91" i="9"/>
  <c r="FR90" i="9"/>
  <c r="FI90" i="9"/>
  <c r="FP89" i="9"/>
  <c r="FG89" i="9"/>
  <c r="FI81" i="9"/>
  <c r="FK81" i="9" s="1"/>
  <c r="FI80" i="9"/>
  <c r="FK80" i="9" s="1"/>
  <c r="EP79" i="9"/>
  <c r="FI78" i="9"/>
  <c r="FK78" i="9" s="1"/>
  <c r="EP78" i="9"/>
  <c r="EP77" i="9"/>
  <c r="FI76" i="9"/>
  <c r="FK76" i="9" s="1"/>
  <c r="EP76" i="9"/>
  <c r="EP75" i="9"/>
  <c r="FI74" i="9"/>
  <c r="FK74" i="9" s="1"/>
  <c r="EP74" i="9"/>
  <c r="FI73" i="9"/>
  <c r="FK73" i="9" s="1"/>
  <c r="FI72" i="9"/>
  <c r="FK72" i="9" s="1"/>
  <c r="FI71" i="9"/>
  <c r="FK71" i="9" s="1"/>
  <c r="FI69" i="9"/>
  <c r="FK69" i="9" s="1"/>
  <c r="FI68" i="9"/>
  <c r="FK68" i="9" s="1"/>
  <c r="FI67" i="9"/>
  <c r="FK67" i="9" s="1"/>
  <c r="EP67" i="9"/>
  <c r="FI66" i="9"/>
  <c r="FK66" i="9" s="1"/>
  <c r="FI65" i="9"/>
  <c r="FK65" i="9" s="1"/>
  <c r="EP65" i="9"/>
  <c r="FI64" i="9"/>
  <c r="FK64" i="9" s="1"/>
  <c r="FI62" i="9"/>
  <c r="FK62" i="9" s="1"/>
  <c r="EP62" i="9"/>
  <c r="FI61" i="9"/>
  <c r="FK61" i="9" s="1"/>
  <c r="EP61" i="9"/>
  <c r="FS60" i="9"/>
  <c r="FI60" i="9"/>
  <c r="FK60" i="9" s="1"/>
  <c r="FI59" i="9"/>
  <c r="FK59" i="9" s="1"/>
  <c r="EP59" i="9"/>
  <c r="EP58" i="9"/>
  <c r="FI57" i="9"/>
  <c r="FK57" i="9" s="1"/>
  <c r="EP57" i="9"/>
  <c r="FI56" i="9"/>
  <c r="FK56" i="9" s="1"/>
  <c r="EP56" i="9"/>
  <c r="FI55" i="9"/>
  <c r="FK55" i="9" s="1"/>
  <c r="EP55" i="9"/>
  <c r="FI54" i="9"/>
  <c r="FK54" i="9" s="1"/>
  <c r="EP54" i="9"/>
  <c r="EP53" i="9"/>
  <c r="FI52" i="9"/>
  <c r="FK52" i="9" s="1"/>
  <c r="FN52" i="9" s="1"/>
  <c r="EP52" i="9"/>
  <c r="FI51" i="9"/>
  <c r="FK51" i="9" s="1"/>
  <c r="EP51" i="9"/>
  <c r="FI50" i="9"/>
  <c r="FK50" i="9" s="1"/>
  <c r="EP50" i="9"/>
  <c r="FI49" i="9"/>
  <c r="FK49" i="9" s="1"/>
  <c r="EP49" i="9"/>
  <c r="FI48" i="9"/>
  <c r="FK48" i="9" s="1"/>
  <c r="EP48" i="9"/>
  <c r="FI47" i="9"/>
  <c r="FK47" i="9" s="1"/>
  <c r="EP47" i="9"/>
  <c r="FI46" i="9"/>
  <c r="FK46" i="9" s="1"/>
  <c r="EP46" i="9"/>
  <c r="FI45" i="9"/>
  <c r="FK45" i="9" s="1"/>
  <c r="EP45" i="9"/>
  <c r="FI44" i="9"/>
  <c r="FK44" i="9" s="1"/>
  <c r="EP44" i="9"/>
  <c r="FI43" i="9"/>
  <c r="FK43" i="9" s="1"/>
  <c r="EP43" i="9"/>
  <c r="FI42" i="9"/>
  <c r="FK42" i="9" s="1"/>
  <c r="EP42" i="9"/>
  <c r="FI41" i="9"/>
  <c r="FK41" i="9" s="1"/>
  <c r="EP41" i="9"/>
  <c r="EP40" i="9"/>
  <c r="FI39" i="9"/>
  <c r="FK39" i="9" s="1"/>
  <c r="FI38" i="9"/>
  <c r="FK38" i="9" s="1"/>
  <c r="FI37" i="9"/>
  <c r="FK37" i="9" s="1"/>
  <c r="EL37" i="9"/>
  <c r="FI36" i="9"/>
  <c r="FK36" i="9" s="1"/>
  <c r="EL36" i="9"/>
  <c r="FI35" i="9"/>
  <c r="FK35" i="9" s="1"/>
  <c r="EL35" i="9"/>
  <c r="FI34" i="9"/>
  <c r="FK34" i="9" s="1"/>
  <c r="EL34" i="9"/>
  <c r="FI33" i="9"/>
  <c r="FK33" i="9" s="1"/>
  <c r="EL33" i="9"/>
  <c r="FI32" i="9"/>
  <c r="FK32" i="9" s="1"/>
  <c r="EL32" i="9"/>
  <c r="FI31" i="9"/>
  <c r="FK31" i="9" s="1"/>
  <c r="EL31" i="9"/>
  <c r="FI30" i="9"/>
  <c r="FK30" i="9" s="1"/>
  <c r="EL30" i="9"/>
  <c r="FI29" i="9"/>
  <c r="FK29" i="9" s="1"/>
  <c r="FI28" i="9"/>
  <c r="FK28" i="9" s="1"/>
  <c r="FI26" i="9"/>
  <c r="FK26" i="9" s="1"/>
  <c r="FI25" i="9"/>
  <c r="FK25" i="9" s="1"/>
  <c r="FI24" i="9"/>
  <c r="FK24" i="9" s="1"/>
  <c r="FI23" i="9"/>
  <c r="FK23" i="9" s="1"/>
  <c r="FI22" i="9"/>
  <c r="FK22" i="9" s="1"/>
  <c r="FI21" i="9"/>
  <c r="FK21" i="9" s="1"/>
  <c r="FI20" i="9"/>
  <c r="FK20" i="9" s="1"/>
  <c r="FI19" i="9"/>
  <c r="FK19" i="9" s="1"/>
  <c r="FI17" i="9"/>
  <c r="FK17" i="9" s="1"/>
  <c r="FI16" i="9"/>
  <c r="FK16" i="9" s="1"/>
  <c r="FI15" i="9"/>
  <c r="FK15" i="9" s="1"/>
  <c r="FI14" i="9"/>
  <c r="FK14" i="9" s="1"/>
  <c r="FI13" i="9"/>
  <c r="FK13" i="9" s="1"/>
  <c r="FI12" i="9"/>
  <c r="FK12" i="9" s="1"/>
  <c r="EP12" i="9"/>
  <c r="FI11" i="9"/>
  <c r="FK11" i="9" s="1"/>
  <c r="FI10" i="9"/>
  <c r="FK10" i="9" s="1"/>
  <c r="EP10" i="9"/>
  <c r="FI9" i="9"/>
  <c r="FK9" i="9" s="1"/>
  <c r="FI8" i="9"/>
  <c r="FK8" i="9" s="1"/>
  <c r="FI7" i="9"/>
  <c r="FK7" i="9" s="1"/>
  <c r="FI6" i="9"/>
  <c r="FK6" i="9" s="1"/>
  <c r="FK5" i="9"/>
  <c r="EP4" i="9"/>
  <c r="EW4" i="9" s="1"/>
  <c r="EQ144" i="8"/>
  <c r="EQ142" i="8"/>
  <c r="EQ141" i="8"/>
  <c r="EQ139" i="8"/>
  <c r="EQ138" i="8"/>
  <c r="EU140" i="8" s="1"/>
  <c r="EY88" i="8" s="1"/>
  <c r="EQ137" i="8"/>
  <c r="FI136" i="8"/>
  <c r="EQ136" i="8"/>
  <c r="EQ135" i="8"/>
  <c r="FI134" i="8"/>
  <c r="EQ134" i="8"/>
  <c r="FI133" i="8"/>
  <c r="EZ132" i="8"/>
  <c r="EQ132" i="8"/>
  <c r="FI131" i="8"/>
  <c r="EZ131" i="8"/>
  <c r="EQ131" i="8"/>
  <c r="FI130" i="8"/>
  <c r="FM132" i="8" s="1"/>
  <c r="FL76" i="8" s="1"/>
  <c r="FM76" i="8" s="1"/>
  <c r="EZ130" i="8"/>
  <c r="EQ130" i="8"/>
  <c r="FI129" i="8"/>
  <c r="EZ129" i="8"/>
  <c r="EQ129" i="8"/>
  <c r="FI128" i="8"/>
  <c r="EZ128" i="8"/>
  <c r="EQ128" i="8"/>
  <c r="FI127" i="8"/>
  <c r="EZ127" i="8"/>
  <c r="EQ127" i="8"/>
  <c r="FI126" i="8"/>
  <c r="EZ126" i="8"/>
  <c r="EQ126" i="8"/>
  <c r="EZ125" i="8"/>
  <c r="EQ125" i="8"/>
  <c r="FR124" i="8"/>
  <c r="FI124" i="8"/>
  <c r="EZ124" i="8"/>
  <c r="EQ124" i="8"/>
  <c r="FR123" i="8"/>
  <c r="FI123" i="8"/>
  <c r="EZ123" i="8"/>
  <c r="EQ123" i="8"/>
  <c r="FR122" i="8"/>
  <c r="FI122" i="8"/>
  <c r="EZ122" i="8"/>
  <c r="EQ122" i="8"/>
  <c r="FR121" i="8"/>
  <c r="FI121" i="8"/>
  <c r="EX121" i="8"/>
  <c r="EO121" i="8"/>
  <c r="FR120" i="8"/>
  <c r="FI120" i="8"/>
  <c r="EZ120" i="8"/>
  <c r="EQ120" i="8"/>
  <c r="FR119" i="8"/>
  <c r="FI119" i="8"/>
  <c r="EZ119" i="8"/>
  <c r="EQ119" i="8"/>
  <c r="FR118" i="8"/>
  <c r="FI118" i="8"/>
  <c r="EZ118" i="8"/>
  <c r="EQ118" i="8"/>
  <c r="FR117" i="8"/>
  <c r="FI117" i="8"/>
  <c r="EZ117" i="8"/>
  <c r="EQ117" i="8"/>
  <c r="FR116" i="8"/>
  <c r="FI116" i="8"/>
  <c r="EZ116" i="8"/>
  <c r="EQ116" i="8"/>
  <c r="FR115" i="8"/>
  <c r="FI115" i="8"/>
  <c r="EZ115" i="8"/>
  <c r="EQ115" i="8"/>
  <c r="FR114" i="8"/>
  <c r="FI114" i="8"/>
  <c r="EZ114" i="8"/>
  <c r="EQ114" i="8"/>
  <c r="FP113" i="8"/>
  <c r="FG113" i="8"/>
  <c r="EZ113" i="8"/>
  <c r="EQ113" i="8"/>
  <c r="FR112" i="8"/>
  <c r="FI112" i="8"/>
  <c r="EZ112" i="8"/>
  <c r="EQ112" i="8"/>
  <c r="FR111" i="8"/>
  <c r="FI111" i="8"/>
  <c r="EZ111" i="8"/>
  <c r="EQ111" i="8"/>
  <c r="FR110" i="8"/>
  <c r="FI110" i="8"/>
  <c r="EZ110" i="8"/>
  <c r="EQ110" i="8"/>
  <c r="FR109" i="8"/>
  <c r="FI109" i="8"/>
  <c r="EX109" i="8"/>
  <c r="EO109" i="8"/>
  <c r="FR108" i="8"/>
  <c r="FI108" i="8"/>
  <c r="EZ108" i="8"/>
  <c r="EQ108" i="8"/>
  <c r="FR107" i="8"/>
  <c r="FI107" i="8"/>
  <c r="EZ107" i="8"/>
  <c r="EQ107" i="8"/>
  <c r="FR106" i="8"/>
  <c r="FI106" i="8"/>
  <c r="EZ106" i="8"/>
  <c r="EQ106" i="8"/>
  <c r="FR105" i="8"/>
  <c r="FI105" i="8"/>
  <c r="EZ105" i="8"/>
  <c r="EQ105" i="8"/>
  <c r="FR104" i="8"/>
  <c r="FI104" i="8"/>
  <c r="EZ104" i="8"/>
  <c r="EQ104" i="8"/>
  <c r="FR103" i="8"/>
  <c r="FI103" i="8"/>
  <c r="EZ103" i="8"/>
  <c r="EQ103" i="8"/>
  <c r="FR102" i="8"/>
  <c r="FI102" i="8"/>
  <c r="EZ102" i="8"/>
  <c r="EQ102" i="8"/>
  <c r="FP101" i="8"/>
  <c r="FG101" i="8"/>
  <c r="EZ101" i="8"/>
  <c r="EQ101" i="8"/>
  <c r="FR100" i="8"/>
  <c r="FI100" i="8"/>
  <c r="EZ100" i="8"/>
  <c r="EQ100" i="8"/>
  <c r="FR99" i="8"/>
  <c r="FI99" i="8"/>
  <c r="EZ99" i="8"/>
  <c r="EQ99" i="8"/>
  <c r="FR98" i="8"/>
  <c r="FI98" i="8"/>
  <c r="EZ98" i="8"/>
  <c r="EQ98" i="8"/>
  <c r="FR97" i="8"/>
  <c r="FI97" i="8"/>
  <c r="EX97" i="8"/>
  <c r="EO97" i="8"/>
  <c r="FR96" i="8"/>
  <c r="FI96" i="8"/>
  <c r="FR95" i="8"/>
  <c r="FI95" i="8"/>
  <c r="FR94" i="8"/>
  <c r="FI94" i="8"/>
  <c r="FR93" i="8"/>
  <c r="FI93" i="8"/>
  <c r="FR92" i="8"/>
  <c r="FI92" i="8"/>
  <c r="FR91" i="8"/>
  <c r="FI91" i="8"/>
  <c r="FR90" i="8"/>
  <c r="FI90" i="8"/>
  <c r="FP89" i="8"/>
  <c r="FG89" i="8"/>
  <c r="FI81" i="8"/>
  <c r="FK81" i="8" s="1"/>
  <c r="FI80" i="8"/>
  <c r="FK80" i="8" s="1"/>
  <c r="EP79" i="8"/>
  <c r="FI78" i="8"/>
  <c r="FK78" i="8" s="1"/>
  <c r="EP78" i="8"/>
  <c r="EP77" i="8"/>
  <c r="FI76" i="8"/>
  <c r="FK76" i="8" s="1"/>
  <c r="EP76" i="8"/>
  <c r="EP75" i="8"/>
  <c r="FI74" i="8"/>
  <c r="FK74" i="8" s="1"/>
  <c r="FI73" i="8"/>
  <c r="FK73" i="8" s="1"/>
  <c r="FI72" i="8"/>
  <c r="FK72" i="8" s="1"/>
  <c r="FI71" i="8"/>
  <c r="FK71" i="8" s="1"/>
  <c r="FI69" i="8"/>
  <c r="FK69" i="8" s="1"/>
  <c r="FI68" i="8"/>
  <c r="FK68" i="8" s="1"/>
  <c r="FI67" i="8"/>
  <c r="FK67" i="8" s="1"/>
  <c r="FI66" i="8"/>
  <c r="FK66" i="8" s="1"/>
  <c r="FI65" i="8"/>
  <c r="FK65" i="8" s="1"/>
  <c r="FI64" i="8"/>
  <c r="FK64" i="8" s="1"/>
  <c r="FI62" i="8"/>
  <c r="FK62" i="8" s="1"/>
  <c r="FI61" i="8"/>
  <c r="FK61" i="8" s="1"/>
  <c r="FS60" i="8"/>
  <c r="FI60" i="8"/>
  <c r="FK60" i="8" s="1"/>
  <c r="FI59" i="8"/>
  <c r="FK59" i="8" s="1"/>
  <c r="EP59" i="8"/>
  <c r="EP58" i="8"/>
  <c r="FI57" i="8"/>
  <c r="FK57" i="8" s="1"/>
  <c r="EP57" i="8"/>
  <c r="FI56" i="8"/>
  <c r="FK56" i="8" s="1"/>
  <c r="EP56" i="8"/>
  <c r="FI55" i="8"/>
  <c r="FK55" i="8" s="1"/>
  <c r="EP55" i="8"/>
  <c r="FI54" i="8"/>
  <c r="FK54" i="8" s="1"/>
  <c r="EP54" i="8"/>
  <c r="EP53" i="8"/>
  <c r="FI52" i="8"/>
  <c r="FK52" i="8" s="1"/>
  <c r="FN52" i="8" s="1"/>
  <c r="EP52" i="8"/>
  <c r="FI51" i="8"/>
  <c r="FK51" i="8" s="1"/>
  <c r="EP51" i="8"/>
  <c r="FI50" i="8"/>
  <c r="FK50" i="8" s="1"/>
  <c r="EP50" i="8"/>
  <c r="FI49" i="8"/>
  <c r="FK49" i="8" s="1"/>
  <c r="EP49" i="8"/>
  <c r="FI48" i="8"/>
  <c r="FK48" i="8" s="1"/>
  <c r="EP48" i="8"/>
  <c r="FI47" i="8"/>
  <c r="FK47" i="8" s="1"/>
  <c r="EP47" i="8"/>
  <c r="FI46" i="8"/>
  <c r="FK46" i="8" s="1"/>
  <c r="EP46" i="8"/>
  <c r="FI45" i="8"/>
  <c r="FK45" i="8" s="1"/>
  <c r="EP45" i="8"/>
  <c r="FI44" i="8"/>
  <c r="FK44" i="8" s="1"/>
  <c r="EP44" i="8"/>
  <c r="FI43" i="8"/>
  <c r="FK43" i="8" s="1"/>
  <c r="EP43" i="8"/>
  <c r="FI42" i="8"/>
  <c r="FK42" i="8" s="1"/>
  <c r="EP42" i="8"/>
  <c r="FI41" i="8"/>
  <c r="FK41" i="8" s="1"/>
  <c r="EP41" i="8"/>
  <c r="EP40" i="8"/>
  <c r="FI39" i="8"/>
  <c r="FK39" i="8" s="1"/>
  <c r="FI38" i="8"/>
  <c r="FK38" i="8" s="1"/>
  <c r="FI37" i="8"/>
  <c r="FK37" i="8" s="1"/>
  <c r="EL37" i="8"/>
  <c r="FI36" i="8"/>
  <c r="FK36" i="8" s="1"/>
  <c r="EL36" i="8"/>
  <c r="FI35" i="8"/>
  <c r="FK35" i="8" s="1"/>
  <c r="EL35" i="8"/>
  <c r="FI34" i="8"/>
  <c r="FK34" i="8" s="1"/>
  <c r="EL34" i="8"/>
  <c r="FI33" i="8"/>
  <c r="FK33" i="8" s="1"/>
  <c r="EL33" i="8"/>
  <c r="FI32" i="8"/>
  <c r="FK32" i="8" s="1"/>
  <c r="EL32" i="8"/>
  <c r="FI31" i="8"/>
  <c r="FK31" i="8" s="1"/>
  <c r="EL31" i="8"/>
  <c r="FI30" i="8"/>
  <c r="FK30" i="8" s="1"/>
  <c r="FN30" i="8" s="1"/>
  <c r="EL30" i="8"/>
  <c r="FI29" i="8"/>
  <c r="FK29" i="8" s="1"/>
  <c r="FI28" i="8"/>
  <c r="FK28" i="8" s="1"/>
  <c r="FI26" i="8"/>
  <c r="FK26" i="8" s="1"/>
  <c r="FI25" i="8"/>
  <c r="FK25" i="8" s="1"/>
  <c r="FI24" i="8"/>
  <c r="FK24" i="8" s="1"/>
  <c r="FI23" i="8"/>
  <c r="FK23" i="8" s="1"/>
  <c r="FI22" i="8"/>
  <c r="FK22" i="8" s="1"/>
  <c r="FI21" i="8"/>
  <c r="FK21" i="8" s="1"/>
  <c r="FI20" i="8"/>
  <c r="FK20" i="8" s="1"/>
  <c r="FI19" i="8"/>
  <c r="FK19" i="8" s="1"/>
  <c r="FI17" i="8"/>
  <c r="FK17" i="8" s="1"/>
  <c r="FI16" i="8"/>
  <c r="FK16" i="8" s="1"/>
  <c r="FI15" i="8"/>
  <c r="FK15" i="8" s="1"/>
  <c r="FI14" i="8"/>
  <c r="FK14" i="8" s="1"/>
  <c r="FI13" i="8"/>
  <c r="FK13" i="8" s="1"/>
  <c r="FI12" i="8"/>
  <c r="FK12" i="8" s="1"/>
  <c r="EP12" i="8"/>
  <c r="FI11" i="8"/>
  <c r="FK11" i="8" s="1"/>
  <c r="FI10" i="8"/>
  <c r="FK10" i="8" s="1"/>
  <c r="EP10" i="8"/>
  <c r="FI9" i="8"/>
  <c r="FK9" i="8" s="1"/>
  <c r="FI8" i="8"/>
  <c r="FK8" i="8" s="1"/>
  <c r="FI7" i="8"/>
  <c r="FK7" i="8" s="1"/>
  <c r="FI6" i="8"/>
  <c r="FK6" i="8" s="1"/>
  <c r="FK5" i="8"/>
  <c r="EP4" i="8"/>
  <c r="EW4" i="8" s="1"/>
  <c r="EQ144" i="7"/>
  <c r="EQ142" i="7"/>
  <c r="EQ141" i="7"/>
  <c r="EQ139" i="7"/>
  <c r="EQ138" i="7"/>
  <c r="EU140" i="7" s="1"/>
  <c r="EY88" i="7" s="1"/>
  <c r="EQ137" i="7"/>
  <c r="FI136" i="7"/>
  <c r="EQ136" i="7"/>
  <c r="EQ135" i="7"/>
  <c r="FI134" i="7"/>
  <c r="EQ134" i="7"/>
  <c r="FI133" i="7"/>
  <c r="EZ132" i="7"/>
  <c r="EQ132" i="7"/>
  <c r="FI131" i="7"/>
  <c r="EZ131" i="7"/>
  <c r="EQ131" i="7"/>
  <c r="FI130" i="7"/>
  <c r="FM132" i="7" s="1"/>
  <c r="FL76" i="7" s="1"/>
  <c r="FM76" i="7" s="1"/>
  <c r="EZ130" i="7"/>
  <c r="EQ130" i="7"/>
  <c r="FI129" i="7"/>
  <c r="EZ129" i="7"/>
  <c r="EQ129" i="7"/>
  <c r="FI128" i="7"/>
  <c r="EZ128" i="7"/>
  <c r="EQ128" i="7"/>
  <c r="FI127" i="7"/>
  <c r="EZ127" i="7"/>
  <c r="EQ127" i="7"/>
  <c r="FI126" i="7"/>
  <c r="EZ126" i="7"/>
  <c r="EQ126" i="7"/>
  <c r="EZ125" i="7"/>
  <c r="EQ125" i="7"/>
  <c r="FR124" i="7"/>
  <c r="FI124" i="7"/>
  <c r="EZ124" i="7"/>
  <c r="EQ124" i="7"/>
  <c r="FR123" i="7"/>
  <c r="FI123" i="7"/>
  <c r="EZ123" i="7"/>
  <c r="EQ123" i="7"/>
  <c r="FR122" i="7"/>
  <c r="FI122" i="7"/>
  <c r="EZ122" i="7"/>
  <c r="EQ122" i="7"/>
  <c r="FR121" i="7"/>
  <c r="FI121" i="7"/>
  <c r="EX121" i="7"/>
  <c r="EO121" i="7"/>
  <c r="FR120" i="7"/>
  <c r="FI120" i="7"/>
  <c r="EZ120" i="7"/>
  <c r="EQ120" i="7"/>
  <c r="FR119" i="7"/>
  <c r="FI119" i="7"/>
  <c r="EZ119" i="7"/>
  <c r="EQ119" i="7"/>
  <c r="FR118" i="7"/>
  <c r="FI118" i="7"/>
  <c r="EZ118" i="7"/>
  <c r="EQ118" i="7"/>
  <c r="FR117" i="7"/>
  <c r="FI117" i="7"/>
  <c r="EZ117" i="7"/>
  <c r="EQ117" i="7"/>
  <c r="FR116" i="7"/>
  <c r="FI116" i="7"/>
  <c r="EZ116" i="7"/>
  <c r="EQ116" i="7"/>
  <c r="FR115" i="7"/>
  <c r="FI115" i="7"/>
  <c r="EZ115" i="7"/>
  <c r="EQ115" i="7"/>
  <c r="FR114" i="7"/>
  <c r="FI114" i="7"/>
  <c r="EZ114" i="7"/>
  <c r="EQ114" i="7"/>
  <c r="FR113" i="7"/>
  <c r="FP113" i="7"/>
  <c r="FG113" i="7"/>
  <c r="EZ113" i="7"/>
  <c r="EQ113" i="7"/>
  <c r="FR112" i="7"/>
  <c r="FI112" i="7"/>
  <c r="EZ112" i="7"/>
  <c r="EQ112" i="7"/>
  <c r="FR111" i="7"/>
  <c r="FI111" i="7"/>
  <c r="EZ111" i="7"/>
  <c r="EQ111" i="7"/>
  <c r="FR110" i="7"/>
  <c r="FI110" i="7"/>
  <c r="EZ110" i="7"/>
  <c r="EQ110" i="7"/>
  <c r="FR109" i="7"/>
  <c r="FI109" i="7"/>
  <c r="EX109" i="7"/>
  <c r="EO109" i="7"/>
  <c r="FR108" i="7"/>
  <c r="FI108" i="7"/>
  <c r="EZ108" i="7"/>
  <c r="EQ108" i="7"/>
  <c r="FR107" i="7"/>
  <c r="FI107" i="7"/>
  <c r="EZ107" i="7"/>
  <c r="EQ107" i="7"/>
  <c r="FR106" i="7"/>
  <c r="FI106" i="7"/>
  <c r="EZ106" i="7"/>
  <c r="EQ106" i="7"/>
  <c r="FR105" i="7"/>
  <c r="FI105" i="7"/>
  <c r="EZ105" i="7"/>
  <c r="EQ105" i="7"/>
  <c r="FR104" i="7"/>
  <c r="FI104" i="7"/>
  <c r="EZ104" i="7"/>
  <c r="EQ104" i="7"/>
  <c r="FR103" i="7"/>
  <c r="FI103" i="7"/>
  <c r="EZ103" i="7"/>
  <c r="EQ103" i="7"/>
  <c r="FR102" i="7"/>
  <c r="FI102" i="7"/>
  <c r="FI101" i="7" s="1"/>
  <c r="EZ102" i="7"/>
  <c r="EQ102" i="7"/>
  <c r="FP101" i="7"/>
  <c r="FG101" i="7"/>
  <c r="EZ101" i="7"/>
  <c r="EQ101" i="7"/>
  <c r="FR100" i="7"/>
  <c r="FI100" i="7"/>
  <c r="EZ100" i="7"/>
  <c r="EQ100" i="7"/>
  <c r="FR99" i="7"/>
  <c r="FI99" i="7"/>
  <c r="EZ99" i="7"/>
  <c r="EQ99" i="7"/>
  <c r="FR98" i="7"/>
  <c r="FI98" i="7"/>
  <c r="EZ98" i="7"/>
  <c r="EQ98" i="7"/>
  <c r="FR97" i="7"/>
  <c r="FI97" i="7"/>
  <c r="EX97" i="7"/>
  <c r="EO97" i="7"/>
  <c r="FR96" i="7"/>
  <c r="FI96" i="7"/>
  <c r="FR95" i="7"/>
  <c r="FI95" i="7"/>
  <c r="FR94" i="7"/>
  <c r="FI94" i="7"/>
  <c r="FR93" i="7"/>
  <c r="FI93" i="7"/>
  <c r="FR92" i="7"/>
  <c r="FI92" i="7"/>
  <c r="FR91" i="7"/>
  <c r="FI91" i="7"/>
  <c r="FR90" i="7"/>
  <c r="FI90" i="7"/>
  <c r="FP89" i="7"/>
  <c r="FG89" i="7"/>
  <c r="FI81" i="7"/>
  <c r="FK81" i="7" s="1"/>
  <c r="FI80" i="7"/>
  <c r="FK80" i="7" s="1"/>
  <c r="EP79" i="7"/>
  <c r="FI78" i="7"/>
  <c r="FK78" i="7" s="1"/>
  <c r="EP78" i="7"/>
  <c r="EP77" i="7"/>
  <c r="FI76" i="7"/>
  <c r="FK76" i="7" s="1"/>
  <c r="EP76" i="7"/>
  <c r="EP75" i="7"/>
  <c r="FI74" i="7"/>
  <c r="FK74" i="7" s="1"/>
  <c r="FI73" i="7"/>
  <c r="FK73" i="7" s="1"/>
  <c r="FI72" i="7"/>
  <c r="FK72" i="7" s="1"/>
  <c r="FI71" i="7"/>
  <c r="FK71" i="7" s="1"/>
  <c r="EP70" i="7"/>
  <c r="FI69" i="7"/>
  <c r="FK69" i="7" s="1"/>
  <c r="FI68" i="7"/>
  <c r="FK68" i="7" s="1"/>
  <c r="FI67" i="7"/>
  <c r="FK67" i="7" s="1"/>
  <c r="FI66" i="7"/>
  <c r="FK66" i="7" s="1"/>
  <c r="FI65" i="7"/>
  <c r="FK65" i="7" s="1"/>
  <c r="FI64" i="7"/>
  <c r="FK64" i="7" s="1"/>
  <c r="EP64" i="7"/>
  <c r="FI62" i="7"/>
  <c r="FK62" i="7" s="1"/>
  <c r="EP62" i="7"/>
  <c r="FI61" i="7"/>
  <c r="FK61" i="7" s="1"/>
  <c r="FS60" i="7"/>
  <c r="FI60" i="7"/>
  <c r="FK60" i="7" s="1"/>
  <c r="FI59" i="7"/>
  <c r="FK59" i="7" s="1"/>
  <c r="EP59" i="7"/>
  <c r="EP58" i="7"/>
  <c r="FI57" i="7"/>
  <c r="FK57" i="7" s="1"/>
  <c r="EP57" i="7"/>
  <c r="FI56" i="7"/>
  <c r="FK56" i="7" s="1"/>
  <c r="EP56" i="7"/>
  <c r="FI55" i="7"/>
  <c r="FK55" i="7" s="1"/>
  <c r="EP55" i="7"/>
  <c r="FI54" i="7"/>
  <c r="FK54" i="7" s="1"/>
  <c r="EP54" i="7"/>
  <c r="EP53" i="7"/>
  <c r="FI52" i="7"/>
  <c r="FK52" i="7" s="1"/>
  <c r="FN52" i="7" s="1"/>
  <c r="EP52" i="7"/>
  <c r="FI51" i="7"/>
  <c r="FK51" i="7" s="1"/>
  <c r="EP51" i="7"/>
  <c r="FI50" i="7"/>
  <c r="FK50" i="7" s="1"/>
  <c r="EP50" i="7"/>
  <c r="FI49" i="7"/>
  <c r="FK49" i="7" s="1"/>
  <c r="EP49" i="7"/>
  <c r="FI48" i="7"/>
  <c r="FK48" i="7" s="1"/>
  <c r="EP48" i="7"/>
  <c r="FI47" i="7"/>
  <c r="FK47" i="7" s="1"/>
  <c r="EP47" i="7"/>
  <c r="FI46" i="7"/>
  <c r="FK46" i="7" s="1"/>
  <c r="EP46" i="7"/>
  <c r="FI45" i="7"/>
  <c r="FK45" i="7" s="1"/>
  <c r="EP45" i="7"/>
  <c r="FI44" i="7"/>
  <c r="FK44" i="7" s="1"/>
  <c r="EP44" i="7"/>
  <c r="FI43" i="7"/>
  <c r="FK43" i="7" s="1"/>
  <c r="EP43" i="7"/>
  <c r="FI42" i="7"/>
  <c r="FK42" i="7" s="1"/>
  <c r="EP42" i="7"/>
  <c r="FI41" i="7"/>
  <c r="FK41" i="7" s="1"/>
  <c r="EP41" i="7"/>
  <c r="EP40" i="7"/>
  <c r="FI39" i="7"/>
  <c r="FK39" i="7" s="1"/>
  <c r="FI38" i="7"/>
  <c r="FK38" i="7" s="1"/>
  <c r="FI37" i="7"/>
  <c r="FK37" i="7" s="1"/>
  <c r="EL37" i="7"/>
  <c r="FI36" i="7"/>
  <c r="FK36" i="7" s="1"/>
  <c r="EL36" i="7"/>
  <c r="FI35" i="7"/>
  <c r="FK35" i="7" s="1"/>
  <c r="EL35" i="7"/>
  <c r="FI34" i="7"/>
  <c r="FK34" i="7" s="1"/>
  <c r="EL34" i="7"/>
  <c r="FI33" i="7"/>
  <c r="FK33" i="7" s="1"/>
  <c r="EL33" i="7"/>
  <c r="FI32" i="7"/>
  <c r="FK32" i="7" s="1"/>
  <c r="EL32" i="7"/>
  <c r="FI31" i="7"/>
  <c r="FK31" i="7" s="1"/>
  <c r="EL31" i="7"/>
  <c r="FI30" i="7"/>
  <c r="FK30" i="7" s="1"/>
  <c r="EL30" i="7"/>
  <c r="FI29" i="7"/>
  <c r="FK29" i="7" s="1"/>
  <c r="FI28" i="7"/>
  <c r="FK28" i="7" s="1"/>
  <c r="FI26" i="7"/>
  <c r="FK26" i="7" s="1"/>
  <c r="FI25" i="7"/>
  <c r="FK25" i="7" s="1"/>
  <c r="FI24" i="7"/>
  <c r="FK24" i="7" s="1"/>
  <c r="FI23" i="7"/>
  <c r="FK23" i="7" s="1"/>
  <c r="FI22" i="7"/>
  <c r="FK22" i="7" s="1"/>
  <c r="FI21" i="7"/>
  <c r="FK21" i="7" s="1"/>
  <c r="FI20" i="7"/>
  <c r="FK20" i="7" s="1"/>
  <c r="FI19" i="7"/>
  <c r="FK19" i="7" s="1"/>
  <c r="FI17" i="7"/>
  <c r="FK17" i="7" s="1"/>
  <c r="FI16" i="7"/>
  <c r="FK16" i="7" s="1"/>
  <c r="FI15" i="7"/>
  <c r="FK15" i="7" s="1"/>
  <c r="FI14" i="7"/>
  <c r="FK14" i="7" s="1"/>
  <c r="FI13" i="7"/>
  <c r="FK13" i="7" s="1"/>
  <c r="FI12" i="7"/>
  <c r="FK12" i="7" s="1"/>
  <c r="EP12" i="7"/>
  <c r="FI11" i="7"/>
  <c r="FK11" i="7" s="1"/>
  <c r="FI10" i="7"/>
  <c r="FK10" i="7" s="1"/>
  <c r="EP10" i="7"/>
  <c r="FI9" i="7"/>
  <c r="FK9" i="7" s="1"/>
  <c r="FI8" i="7"/>
  <c r="FK8" i="7" s="1"/>
  <c r="FI7" i="7"/>
  <c r="FK7" i="7" s="1"/>
  <c r="FI6" i="7"/>
  <c r="FK6" i="7" s="1"/>
  <c r="FK5" i="7"/>
  <c r="EP4" i="7"/>
  <c r="EW4" i="7" s="1"/>
  <c r="EQ144" i="6"/>
  <c r="EQ142" i="6"/>
  <c r="EQ141" i="6"/>
  <c r="EQ139" i="6"/>
  <c r="EQ138" i="6"/>
  <c r="EU140" i="6" s="1"/>
  <c r="EY88" i="6" s="1"/>
  <c r="EQ137" i="6"/>
  <c r="FI136" i="6"/>
  <c r="EQ136" i="6"/>
  <c r="EQ135" i="6"/>
  <c r="FI134" i="6"/>
  <c r="EQ134" i="6"/>
  <c r="FI133" i="6"/>
  <c r="EZ132" i="6"/>
  <c r="EQ132" i="6"/>
  <c r="FI131" i="6"/>
  <c r="EZ131" i="6"/>
  <c r="EQ131" i="6"/>
  <c r="FI130" i="6"/>
  <c r="FM132" i="6" s="1"/>
  <c r="FL76" i="6" s="1"/>
  <c r="EZ130" i="6"/>
  <c r="EQ130" i="6"/>
  <c r="FI129" i="6"/>
  <c r="EZ129" i="6"/>
  <c r="EQ129" i="6"/>
  <c r="FI128" i="6"/>
  <c r="EZ128" i="6"/>
  <c r="EQ128" i="6"/>
  <c r="FI127" i="6"/>
  <c r="EZ127" i="6"/>
  <c r="EQ127" i="6"/>
  <c r="FI126" i="6"/>
  <c r="EZ126" i="6"/>
  <c r="EQ126" i="6"/>
  <c r="EZ125" i="6"/>
  <c r="EQ125" i="6"/>
  <c r="FR124" i="6"/>
  <c r="FI124" i="6"/>
  <c r="EZ124" i="6"/>
  <c r="EQ124" i="6"/>
  <c r="FR123" i="6"/>
  <c r="FI123" i="6"/>
  <c r="EZ123" i="6"/>
  <c r="EQ123" i="6"/>
  <c r="FR122" i="6"/>
  <c r="FI122" i="6"/>
  <c r="EZ122" i="6"/>
  <c r="EQ122" i="6"/>
  <c r="FR121" i="6"/>
  <c r="FI121" i="6"/>
  <c r="EX121" i="6"/>
  <c r="EO121" i="6"/>
  <c r="FR120" i="6"/>
  <c r="FI120" i="6"/>
  <c r="EZ120" i="6"/>
  <c r="EQ120" i="6"/>
  <c r="FR119" i="6"/>
  <c r="FI119" i="6"/>
  <c r="EZ119" i="6"/>
  <c r="EQ119" i="6"/>
  <c r="FR118" i="6"/>
  <c r="FI118" i="6"/>
  <c r="EZ118" i="6"/>
  <c r="EQ118" i="6"/>
  <c r="FR117" i="6"/>
  <c r="FI117" i="6"/>
  <c r="EZ117" i="6"/>
  <c r="EQ117" i="6"/>
  <c r="FR116" i="6"/>
  <c r="FI116" i="6"/>
  <c r="EZ116" i="6"/>
  <c r="EQ116" i="6"/>
  <c r="FR115" i="6"/>
  <c r="FI115" i="6"/>
  <c r="EZ115" i="6"/>
  <c r="EQ115" i="6"/>
  <c r="FR114" i="6"/>
  <c r="FI114" i="6"/>
  <c r="EZ114" i="6"/>
  <c r="EQ114" i="6"/>
  <c r="FP113" i="6"/>
  <c r="FG113" i="6"/>
  <c r="EZ113" i="6"/>
  <c r="EQ113" i="6"/>
  <c r="FR112" i="6"/>
  <c r="FI112" i="6"/>
  <c r="EZ112" i="6"/>
  <c r="EQ112" i="6"/>
  <c r="FR111" i="6"/>
  <c r="FI111" i="6"/>
  <c r="EZ111" i="6"/>
  <c r="EQ111" i="6"/>
  <c r="FR110" i="6"/>
  <c r="FI110" i="6"/>
  <c r="EZ110" i="6"/>
  <c r="EQ110" i="6"/>
  <c r="FR109" i="6"/>
  <c r="FI109" i="6"/>
  <c r="EX109" i="6"/>
  <c r="EO109" i="6"/>
  <c r="FR108" i="6"/>
  <c r="FI108" i="6"/>
  <c r="EZ108" i="6"/>
  <c r="EQ108" i="6"/>
  <c r="FR107" i="6"/>
  <c r="FI107" i="6"/>
  <c r="EZ107" i="6"/>
  <c r="EQ107" i="6"/>
  <c r="FR106" i="6"/>
  <c r="FI106" i="6"/>
  <c r="EZ106" i="6"/>
  <c r="EQ106" i="6"/>
  <c r="FR105" i="6"/>
  <c r="FI105" i="6"/>
  <c r="EZ105" i="6"/>
  <c r="EQ105" i="6"/>
  <c r="FR104" i="6"/>
  <c r="FI104" i="6"/>
  <c r="EZ104" i="6"/>
  <c r="EQ104" i="6"/>
  <c r="FR103" i="6"/>
  <c r="FI103" i="6"/>
  <c r="EZ103" i="6"/>
  <c r="EQ103" i="6"/>
  <c r="FR102" i="6"/>
  <c r="FI102" i="6"/>
  <c r="EZ102" i="6"/>
  <c r="EQ102" i="6"/>
  <c r="FP101" i="6"/>
  <c r="FG101" i="6"/>
  <c r="EZ101" i="6"/>
  <c r="EQ101" i="6"/>
  <c r="FR100" i="6"/>
  <c r="FI100" i="6"/>
  <c r="EZ100" i="6"/>
  <c r="EQ100" i="6"/>
  <c r="FR99" i="6"/>
  <c r="FI99" i="6"/>
  <c r="EZ99" i="6"/>
  <c r="EQ99" i="6"/>
  <c r="FR98" i="6"/>
  <c r="FI98" i="6"/>
  <c r="EZ98" i="6"/>
  <c r="EZ97" i="6" s="1"/>
  <c r="EQ98" i="6"/>
  <c r="FR97" i="6"/>
  <c r="FI97" i="6"/>
  <c r="EX97" i="6"/>
  <c r="EO97" i="6"/>
  <c r="FR96" i="6"/>
  <c r="FI96" i="6"/>
  <c r="FR95" i="6"/>
  <c r="FI95" i="6"/>
  <c r="FR94" i="6"/>
  <c r="FI94" i="6"/>
  <c r="FR93" i="6"/>
  <c r="FI93" i="6"/>
  <c r="FR92" i="6"/>
  <c r="FI92" i="6"/>
  <c r="FR91" i="6"/>
  <c r="FI91" i="6"/>
  <c r="FR90" i="6"/>
  <c r="FI90" i="6"/>
  <c r="FP89" i="6"/>
  <c r="FG89" i="6"/>
  <c r="FI81" i="6"/>
  <c r="FK81" i="6" s="1"/>
  <c r="FI80" i="6"/>
  <c r="FK80" i="6" s="1"/>
  <c r="EP79" i="6"/>
  <c r="FI78" i="6"/>
  <c r="FK78" i="6" s="1"/>
  <c r="EP78" i="6"/>
  <c r="EP77" i="6"/>
  <c r="FM76" i="6"/>
  <c r="FI76" i="6"/>
  <c r="FK76" i="6" s="1"/>
  <c r="EP76" i="6"/>
  <c r="EP75" i="6"/>
  <c r="FI74" i="6"/>
  <c r="FK74" i="6" s="1"/>
  <c r="FI73" i="6"/>
  <c r="FK73" i="6" s="1"/>
  <c r="FI72" i="6"/>
  <c r="FK72" i="6" s="1"/>
  <c r="FI71" i="6"/>
  <c r="FK71" i="6" s="1"/>
  <c r="FI69" i="6"/>
  <c r="FK69" i="6" s="1"/>
  <c r="FI68" i="6"/>
  <c r="FK68" i="6" s="1"/>
  <c r="FI67" i="6"/>
  <c r="FK67" i="6" s="1"/>
  <c r="FI66" i="6"/>
  <c r="FK66" i="6" s="1"/>
  <c r="FI65" i="6"/>
  <c r="FK65" i="6" s="1"/>
  <c r="FI64" i="6"/>
  <c r="FK64" i="6" s="1"/>
  <c r="FI62" i="6"/>
  <c r="FK62" i="6" s="1"/>
  <c r="FI61" i="6"/>
  <c r="FK61" i="6" s="1"/>
  <c r="FS60" i="6"/>
  <c r="FI60" i="6"/>
  <c r="FK60" i="6" s="1"/>
  <c r="FI59" i="6"/>
  <c r="FK59" i="6" s="1"/>
  <c r="EP59" i="6"/>
  <c r="EP58" i="6"/>
  <c r="FI57" i="6"/>
  <c r="FK57" i="6" s="1"/>
  <c r="EP57" i="6"/>
  <c r="FI56" i="6"/>
  <c r="FK56" i="6" s="1"/>
  <c r="EP56" i="6"/>
  <c r="FI55" i="6"/>
  <c r="FK55" i="6" s="1"/>
  <c r="EP55" i="6"/>
  <c r="FI54" i="6"/>
  <c r="FK54" i="6" s="1"/>
  <c r="EP54" i="6"/>
  <c r="EP53" i="6"/>
  <c r="FI52" i="6"/>
  <c r="FK52" i="6" s="1"/>
  <c r="FN52" i="6" s="1"/>
  <c r="EP52" i="6"/>
  <c r="FI51" i="6"/>
  <c r="FK51" i="6" s="1"/>
  <c r="EP51" i="6"/>
  <c r="FI50" i="6"/>
  <c r="FK50" i="6" s="1"/>
  <c r="EP50" i="6"/>
  <c r="FI49" i="6"/>
  <c r="FK49" i="6" s="1"/>
  <c r="EP49" i="6"/>
  <c r="FI48" i="6"/>
  <c r="FK48" i="6" s="1"/>
  <c r="EP48" i="6"/>
  <c r="FI47" i="6"/>
  <c r="FK47" i="6" s="1"/>
  <c r="EP47" i="6"/>
  <c r="FI46" i="6"/>
  <c r="FK46" i="6" s="1"/>
  <c r="EP46" i="6"/>
  <c r="FI45" i="6"/>
  <c r="FK45" i="6" s="1"/>
  <c r="EP45" i="6"/>
  <c r="FI44" i="6"/>
  <c r="FK44" i="6" s="1"/>
  <c r="EP44" i="6"/>
  <c r="FI43" i="6"/>
  <c r="FK43" i="6" s="1"/>
  <c r="EP43" i="6"/>
  <c r="FI42" i="6"/>
  <c r="FK42" i="6" s="1"/>
  <c r="EP42" i="6"/>
  <c r="FI41" i="6"/>
  <c r="FK41" i="6" s="1"/>
  <c r="EP41" i="6"/>
  <c r="EP40" i="6"/>
  <c r="FI39" i="6"/>
  <c r="FK39" i="6" s="1"/>
  <c r="FI38" i="6"/>
  <c r="FK38" i="6" s="1"/>
  <c r="FI37" i="6"/>
  <c r="FK37" i="6" s="1"/>
  <c r="EL37" i="6"/>
  <c r="FI36" i="6"/>
  <c r="FK36" i="6" s="1"/>
  <c r="EL36" i="6"/>
  <c r="FI35" i="6"/>
  <c r="FK35" i="6" s="1"/>
  <c r="EL35" i="6"/>
  <c r="FI34" i="6"/>
  <c r="FK34" i="6" s="1"/>
  <c r="EL34" i="6"/>
  <c r="FI33" i="6"/>
  <c r="FK33" i="6" s="1"/>
  <c r="EL33" i="6"/>
  <c r="FI32" i="6"/>
  <c r="FK32" i="6" s="1"/>
  <c r="EL32" i="6"/>
  <c r="FI31" i="6"/>
  <c r="FK31" i="6" s="1"/>
  <c r="EL31" i="6"/>
  <c r="FI30" i="6"/>
  <c r="FK30" i="6" s="1"/>
  <c r="EL30" i="6"/>
  <c r="FI29" i="6"/>
  <c r="FK29" i="6" s="1"/>
  <c r="FI28" i="6"/>
  <c r="FK28" i="6" s="1"/>
  <c r="FI26" i="6"/>
  <c r="FK26" i="6" s="1"/>
  <c r="FI25" i="6"/>
  <c r="FK25" i="6" s="1"/>
  <c r="FI24" i="6"/>
  <c r="FK24" i="6" s="1"/>
  <c r="FI23" i="6"/>
  <c r="FK23" i="6" s="1"/>
  <c r="FI22" i="6"/>
  <c r="FK22" i="6" s="1"/>
  <c r="FI21" i="6"/>
  <c r="FK21" i="6" s="1"/>
  <c r="FI20" i="6"/>
  <c r="FK20" i="6" s="1"/>
  <c r="FI19" i="6"/>
  <c r="FK19" i="6" s="1"/>
  <c r="FI17" i="6"/>
  <c r="FK17" i="6" s="1"/>
  <c r="FI16" i="6"/>
  <c r="FK16" i="6" s="1"/>
  <c r="FI15" i="6"/>
  <c r="FK15" i="6" s="1"/>
  <c r="FI14" i="6"/>
  <c r="FK14" i="6" s="1"/>
  <c r="FI13" i="6"/>
  <c r="FK13" i="6" s="1"/>
  <c r="FI12" i="6"/>
  <c r="FK12" i="6" s="1"/>
  <c r="EP12" i="6"/>
  <c r="FI11" i="6"/>
  <c r="FK11" i="6" s="1"/>
  <c r="FI10" i="6"/>
  <c r="FK10" i="6" s="1"/>
  <c r="EP10" i="6"/>
  <c r="FI9" i="6"/>
  <c r="FK9" i="6" s="1"/>
  <c r="FI8" i="6"/>
  <c r="FK8" i="6" s="1"/>
  <c r="FI7" i="6"/>
  <c r="FK7" i="6" s="1"/>
  <c r="FI6" i="6"/>
  <c r="FK6" i="6" s="1"/>
  <c r="FK5" i="6"/>
  <c r="EP4" i="6"/>
  <c r="EW4" i="6" s="1"/>
  <c r="EQ144" i="5"/>
  <c r="EQ142" i="5"/>
  <c r="EQ141" i="5"/>
  <c r="EQ139" i="5"/>
  <c r="EQ138" i="5"/>
  <c r="EU140" i="5" s="1"/>
  <c r="EY88" i="5" s="1"/>
  <c r="EQ137" i="5"/>
  <c r="FI136" i="5"/>
  <c r="EQ136" i="5"/>
  <c r="EQ135" i="5"/>
  <c r="FI134" i="5"/>
  <c r="EQ134" i="5"/>
  <c r="FI133" i="5"/>
  <c r="EZ132" i="5"/>
  <c r="EQ132" i="5"/>
  <c r="FI131" i="5"/>
  <c r="EZ131" i="5"/>
  <c r="EQ131" i="5"/>
  <c r="FI130" i="5"/>
  <c r="FM132" i="5" s="1"/>
  <c r="FL76" i="5" s="1"/>
  <c r="FM76" i="5" s="1"/>
  <c r="EZ130" i="5"/>
  <c r="EQ130" i="5"/>
  <c r="FI129" i="5"/>
  <c r="EZ129" i="5"/>
  <c r="EQ129" i="5"/>
  <c r="FI128" i="5"/>
  <c r="EZ128" i="5"/>
  <c r="EQ128" i="5"/>
  <c r="FI127" i="5"/>
  <c r="EZ127" i="5"/>
  <c r="EQ127" i="5"/>
  <c r="FI126" i="5"/>
  <c r="EZ126" i="5"/>
  <c r="EQ126" i="5"/>
  <c r="EZ125" i="5"/>
  <c r="EQ125" i="5"/>
  <c r="FR124" i="5"/>
  <c r="FI124" i="5"/>
  <c r="EZ124" i="5"/>
  <c r="EQ124" i="5"/>
  <c r="FR123" i="5"/>
  <c r="FI123" i="5"/>
  <c r="EZ123" i="5"/>
  <c r="EQ123" i="5"/>
  <c r="FR122" i="5"/>
  <c r="FI122" i="5"/>
  <c r="EZ122" i="5"/>
  <c r="EQ122" i="5"/>
  <c r="FR121" i="5"/>
  <c r="FI121" i="5"/>
  <c r="EX121" i="5"/>
  <c r="EO121" i="5"/>
  <c r="FR120" i="5"/>
  <c r="FI120" i="5"/>
  <c r="EZ120" i="5"/>
  <c r="EQ120" i="5"/>
  <c r="FR119" i="5"/>
  <c r="FI119" i="5"/>
  <c r="EZ119" i="5"/>
  <c r="EQ119" i="5"/>
  <c r="FR118" i="5"/>
  <c r="FI118" i="5"/>
  <c r="EZ118" i="5"/>
  <c r="EQ118" i="5"/>
  <c r="FR117" i="5"/>
  <c r="FI117" i="5"/>
  <c r="EZ117" i="5"/>
  <c r="EQ117" i="5"/>
  <c r="FR116" i="5"/>
  <c r="FI116" i="5"/>
  <c r="EZ116" i="5"/>
  <c r="EQ116" i="5"/>
  <c r="FR115" i="5"/>
  <c r="FI115" i="5"/>
  <c r="EZ115" i="5"/>
  <c r="EQ115" i="5"/>
  <c r="FR114" i="5"/>
  <c r="FR113" i="5" s="1"/>
  <c r="FI114" i="5"/>
  <c r="EZ114" i="5"/>
  <c r="EQ114" i="5"/>
  <c r="FP113" i="5"/>
  <c r="FG113" i="5"/>
  <c r="EZ113" i="5"/>
  <c r="EQ113" i="5"/>
  <c r="FR112" i="5"/>
  <c r="FI112" i="5"/>
  <c r="EZ112" i="5"/>
  <c r="EQ112" i="5"/>
  <c r="FR111" i="5"/>
  <c r="FI111" i="5"/>
  <c r="EZ111" i="5"/>
  <c r="EQ111" i="5"/>
  <c r="FR110" i="5"/>
  <c r="FI110" i="5"/>
  <c r="EZ110" i="5"/>
  <c r="EQ110" i="5"/>
  <c r="FR109" i="5"/>
  <c r="FI109" i="5"/>
  <c r="EX109" i="5"/>
  <c r="EO109" i="5"/>
  <c r="FR108" i="5"/>
  <c r="FI108" i="5"/>
  <c r="EZ108" i="5"/>
  <c r="EQ108" i="5"/>
  <c r="FR107" i="5"/>
  <c r="FI107" i="5"/>
  <c r="EZ107" i="5"/>
  <c r="EQ107" i="5"/>
  <c r="FR106" i="5"/>
  <c r="FI106" i="5"/>
  <c r="EZ106" i="5"/>
  <c r="EQ106" i="5"/>
  <c r="FR105" i="5"/>
  <c r="FI105" i="5"/>
  <c r="EZ105" i="5"/>
  <c r="EQ105" i="5"/>
  <c r="FR104" i="5"/>
  <c r="FI104" i="5"/>
  <c r="EZ104" i="5"/>
  <c r="EQ104" i="5"/>
  <c r="FR103" i="5"/>
  <c r="FI103" i="5"/>
  <c r="EZ103" i="5"/>
  <c r="EQ103" i="5"/>
  <c r="FR102" i="5"/>
  <c r="FR101" i="5" s="1"/>
  <c r="FI102" i="5"/>
  <c r="FI101" i="5" s="1"/>
  <c r="EZ102" i="5"/>
  <c r="EQ102" i="5"/>
  <c r="FP101" i="5"/>
  <c r="FG101" i="5"/>
  <c r="EZ101" i="5"/>
  <c r="EQ101" i="5"/>
  <c r="FR100" i="5"/>
  <c r="FI100" i="5"/>
  <c r="EZ100" i="5"/>
  <c r="EQ100" i="5"/>
  <c r="FR99" i="5"/>
  <c r="FI99" i="5"/>
  <c r="EZ99" i="5"/>
  <c r="EQ99" i="5"/>
  <c r="FR98" i="5"/>
  <c r="FI98" i="5"/>
  <c r="EZ98" i="5"/>
  <c r="EQ98" i="5"/>
  <c r="FR97" i="5"/>
  <c r="FI97" i="5"/>
  <c r="EX97" i="5"/>
  <c r="EO97" i="5"/>
  <c r="FR96" i="5"/>
  <c r="FI96" i="5"/>
  <c r="FR95" i="5"/>
  <c r="FI95" i="5"/>
  <c r="FR94" i="5"/>
  <c r="FI94" i="5"/>
  <c r="FR93" i="5"/>
  <c r="FI93" i="5"/>
  <c r="FR92" i="5"/>
  <c r="FI92" i="5"/>
  <c r="FR91" i="5"/>
  <c r="FI91" i="5"/>
  <c r="FR90" i="5"/>
  <c r="FI90" i="5"/>
  <c r="FP89" i="5"/>
  <c r="FG89" i="5"/>
  <c r="FI81" i="5"/>
  <c r="FK81" i="5" s="1"/>
  <c r="FI80" i="5"/>
  <c r="FK80" i="5" s="1"/>
  <c r="EP79" i="5"/>
  <c r="FI78" i="5"/>
  <c r="FK78" i="5" s="1"/>
  <c r="EP78" i="5"/>
  <c r="EP77" i="5"/>
  <c r="FI76" i="5"/>
  <c r="FK76" i="5" s="1"/>
  <c r="EP76" i="5"/>
  <c r="EP75" i="5"/>
  <c r="FI74" i="5"/>
  <c r="FK74" i="5" s="1"/>
  <c r="EP74" i="5"/>
  <c r="FI73" i="5"/>
  <c r="FK73" i="5" s="1"/>
  <c r="FI72" i="5"/>
  <c r="FK72" i="5" s="1"/>
  <c r="FI71" i="5"/>
  <c r="FK71" i="5" s="1"/>
  <c r="FI69" i="5"/>
  <c r="FK69" i="5" s="1"/>
  <c r="FI68" i="5"/>
  <c r="FK68" i="5" s="1"/>
  <c r="FI67" i="5"/>
  <c r="FK67" i="5" s="1"/>
  <c r="FI66" i="5"/>
  <c r="FK66" i="5" s="1"/>
  <c r="FI65" i="5"/>
  <c r="FK65" i="5" s="1"/>
  <c r="FI64" i="5"/>
  <c r="FK64" i="5" s="1"/>
  <c r="FI62" i="5"/>
  <c r="FK62" i="5" s="1"/>
  <c r="FI61" i="5"/>
  <c r="FK61" i="5" s="1"/>
  <c r="FS60" i="5"/>
  <c r="FI60" i="5"/>
  <c r="FK60" i="5" s="1"/>
  <c r="FI59" i="5"/>
  <c r="FK59" i="5" s="1"/>
  <c r="EP59" i="5"/>
  <c r="EP58" i="5"/>
  <c r="FI57" i="5"/>
  <c r="FK57" i="5" s="1"/>
  <c r="EP57" i="5"/>
  <c r="FI56" i="5"/>
  <c r="FK56" i="5" s="1"/>
  <c r="EP56" i="5"/>
  <c r="FI55" i="5"/>
  <c r="FK55" i="5" s="1"/>
  <c r="EP55" i="5"/>
  <c r="FI54" i="5"/>
  <c r="FK54" i="5" s="1"/>
  <c r="EP54" i="5"/>
  <c r="EP53" i="5"/>
  <c r="FI52" i="5"/>
  <c r="FK52" i="5" s="1"/>
  <c r="FN52" i="5" s="1"/>
  <c r="EP52" i="5"/>
  <c r="FI51" i="5"/>
  <c r="FK51" i="5" s="1"/>
  <c r="EP51" i="5"/>
  <c r="FI50" i="5"/>
  <c r="FK50" i="5" s="1"/>
  <c r="EP50" i="5"/>
  <c r="FI49" i="5"/>
  <c r="FK49" i="5" s="1"/>
  <c r="EP49" i="5"/>
  <c r="FI48" i="5"/>
  <c r="FK48" i="5" s="1"/>
  <c r="EP48" i="5"/>
  <c r="FI47" i="5"/>
  <c r="FK47" i="5" s="1"/>
  <c r="EP47" i="5"/>
  <c r="FI46" i="5"/>
  <c r="FK46" i="5" s="1"/>
  <c r="EP46" i="5"/>
  <c r="FI45" i="5"/>
  <c r="FK45" i="5" s="1"/>
  <c r="EP45" i="5"/>
  <c r="FI44" i="5"/>
  <c r="FK44" i="5" s="1"/>
  <c r="EP44" i="5"/>
  <c r="FI43" i="5"/>
  <c r="FK43" i="5" s="1"/>
  <c r="EP43" i="5"/>
  <c r="FI42" i="5"/>
  <c r="FK42" i="5" s="1"/>
  <c r="EP42" i="5"/>
  <c r="FI41" i="5"/>
  <c r="FK41" i="5" s="1"/>
  <c r="EP41" i="5"/>
  <c r="EP40" i="5"/>
  <c r="FI39" i="5"/>
  <c r="FK39" i="5" s="1"/>
  <c r="FI38" i="5"/>
  <c r="FK38" i="5" s="1"/>
  <c r="FI37" i="5"/>
  <c r="FK37" i="5" s="1"/>
  <c r="EL37" i="5"/>
  <c r="FI36" i="5"/>
  <c r="FK36" i="5" s="1"/>
  <c r="EL36" i="5"/>
  <c r="FI35" i="5"/>
  <c r="FK35" i="5" s="1"/>
  <c r="EL35" i="5"/>
  <c r="FI34" i="5"/>
  <c r="FK34" i="5" s="1"/>
  <c r="EL34" i="5"/>
  <c r="FI33" i="5"/>
  <c r="FK33" i="5" s="1"/>
  <c r="EL33" i="5"/>
  <c r="FI32" i="5"/>
  <c r="FK32" i="5" s="1"/>
  <c r="EL32" i="5"/>
  <c r="FI31" i="5"/>
  <c r="FK31" i="5" s="1"/>
  <c r="EL31" i="5"/>
  <c r="FI30" i="5"/>
  <c r="FK30" i="5" s="1"/>
  <c r="EL30" i="5"/>
  <c r="FI29" i="5"/>
  <c r="FK29" i="5" s="1"/>
  <c r="FI28" i="5"/>
  <c r="FK28" i="5" s="1"/>
  <c r="FI26" i="5"/>
  <c r="FK26" i="5" s="1"/>
  <c r="FI25" i="5"/>
  <c r="FK25" i="5" s="1"/>
  <c r="FI24" i="5"/>
  <c r="FK24" i="5" s="1"/>
  <c r="FI23" i="5"/>
  <c r="FK23" i="5" s="1"/>
  <c r="FI22" i="5"/>
  <c r="FK22" i="5" s="1"/>
  <c r="FI21" i="5"/>
  <c r="FK21" i="5" s="1"/>
  <c r="FI20" i="5"/>
  <c r="FK20" i="5" s="1"/>
  <c r="FI19" i="5"/>
  <c r="FK19" i="5" s="1"/>
  <c r="FI17" i="5"/>
  <c r="FK17" i="5" s="1"/>
  <c r="FI16" i="5"/>
  <c r="FK16" i="5" s="1"/>
  <c r="FI15" i="5"/>
  <c r="FK15" i="5" s="1"/>
  <c r="FI14" i="5"/>
  <c r="FK14" i="5" s="1"/>
  <c r="FI13" i="5"/>
  <c r="FK13" i="5" s="1"/>
  <c r="FI12" i="5"/>
  <c r="FK12" i="5" s="1"/>
  <c r="EP12" i="5"/>
  <c r="FI11" i="5"/>
  <c r="FK11" i="5" s="1"/>
  <c r="FI10" i="5"/>
  <c r="FK10" i="5" s="1"/>
  <c r="EP10" i="5"/>
  <c r="FI9" i="5"/>
  <c r="FK9" i="5" s="1"/>
  <c r="FI8" i="5"/>
  <c r="FK8" i="5" s="1"/>
  <c r="FI7" i="5"/>
  <c r="FK7" i="5" s="1"/>
  <c r="FI6" i="5"/>
  <c r="FK6" i="5" s="1"/>
  <c r="FK5" i="5"/>
  <c r="EP4" i="5"/>
  <c r="EW4" i="5" s="1"/>
  <c r="EQ144" i="4"/>
  <c r="EQ142" i="4"/>
  <c r="EQ141" i="4"/>
  <c r="EQ139" i="4"/>
  <c r="EQ138" i="4"/>
  <c r="EU140" i="4" s="1"/>
  <c r="EY88" i="4" s="1"/>
  <c r="EQ137" i="4"/>
  <c r="FI136" i="4"/>
  <c r="EQ136" i="4"/>
  <c r="EQ135" i="4"/>
  <c r="FI134" i="4"/>
  <c r="EQ134" i="4"/>
  <c r="FI133" i="4"/>
  <c r="EZ132" i="4"/>
  <c r="EQ132" i="4"/>
  <c r="FI131" i="4"/>
  <c r="EZ131" i="4"/>
  <c r="EQ131" i="4"/>
  <c r="FI130" i="4"/>
  <c r="FM132" i="4" s="1"/>
  <c r="FL76" i="4" s="1"/>
  <c r="FM76" i="4" s="1"/>
  <c r="EZ130" i="4"/>
  <c r="EQ130" i="4"/>
  <c r="FI129" i="4"/>
  <c r="EZ129" i="4"/>
  <c r="EQ129" i="4"/>
  <c r="FI128" i="4"/>
  <c r="EZ128" i="4"/>
  <c r="EQ128" i="4"/>
  <c r="FI127" i="4"/>
  <c r="EZ127" i="4"/>
  <c r="EQ127" i="4"/>
  <c r="FI126" i="4"/>
  <c r="EZ126" i="4"/>
  <c r="EQ126" i="4"/>
  <c r="EZ125" i="4"/>
  <c r="EQ125" i="4"/>
  <c r="FR124" i="4"/>
  <c r="FI124" i="4"/>
  <c r="EZ124" i="4"/>
  <c r="EQ124" i="4"/>
  <c r="FR123" i="4"/>
  <c r="FI123" i="4"/>
  <c r="EZ123" i="4"/>
  <c r="EQ123" i="4"/>
  <c r="FR122" i="4"/>
  <c r="FI122" i="4"/>
  <c r="EZ122" i="4"/>
  <c r="EQ122" i="4"/>
  <c r="FR121" i="4"/>
  <c r="FI121" i="4"/>
  <c r="EX121" i="4"/>
  <c r="EO121" i="4"/>
  <c r="FR120" i="4"/>
  <c r="FI120" i="4"/>
  <c r="EZ120" i="4"/>
  <c r="EQ120" i="4"/>
  <c r="FR119" i="4"/>
  <c r="FI119" i="4"/>
  <c r="EZ119" i="4"/>
  <c r="EQ119" i="4"/>
  <c r="FR118" i="4"/>
  <c r="FI118" i="4"/>
  <c r="EZ118" i="4"/>
  <c r="EQ118" i="4"/>
  <c r="FR117" i="4"/>
  <c r="FI117" i="4"/>
  <c r="EZ117" i="4"/>
  <c r="EQ117" i="4"/>
  <c r="FR116" i="4"/>
  <c r="FI116" i="4"/>
  <c r="EZ116" i="4"/>
  <c r="EQ116" i="4"/>
  <c r="FR115" i="4"/>
  <c r="FI115" i="4"/>
  <c r="EZ115" i="4"/>
  <c r="EQ115" i="4"/>
  <c r="FR114" i="4"/>
  <c r="FI114" i="4"/>
  <c r="EZ114" i="4"/>
  <c r="EQ114" i="4"/>
  <c r="FP113" i="4"/>
  <c r="FG113" i="4"/>
  <c r="EZ113" i="4"/>
  <c r="EQ113" i="4"/>
  <c r="FR112" i="4"/>
  <c r="FI112" i="4"/>
  <c r="EZ112" i="4"/>
  <c r="EQ112" i="4"/>
  <c r="FR111" i="4"/>
  <c r="FI111" i="4"/>
  <c r="EZ111" i="4"/>
  <c r="EQ111" i="4"/>
  <c r="FR110" i="4"/>
  <c r="FI110" i="4"/>
  <c r="EZ110" i="4"/>
  <c r="EQ110" i="4"/>
  <c r="FR109" i="4"/>
  <c r="FI109" i="4"/>
  <c r="EX109" i="4"/>
  <c r="EO109" i="4"/>
  <c r="FR108" i="4"/>
  <c r="FI108" i="4"/>
  <c r="EZ108" i="4"/>
  <c r="EQ108" i="4"/>
  <c r="FR107" i="4"/>
  <c r="FI107" i="4"/>
  <c r="EZ107" i="4"/>
  <c r="EQ107" i="4"/>
  <c r="FR106" i="4"/>
  <c r="FI106" i="4"/>
  <c r="EZ106" i="4"/>
  <c r="EQ106" i="4"/>
  <c r="FR105" i="4"/>
  <c r="FI105" i="4"/>
  <c r="EZ105" i="4"/>
  <c r="EQ105" i="4"/>
  <c r="FR104" i="4"/>
  <c r="FI104" i="4"/>
  <c r="EZ104" i="4"/>
  <c r="EQ104" i="4"/>
  <c r="FR103" i="4"/>
  <c r="FI103" i="4"/>
  <c r="EZ103" i="4"/>
  <c r="EQ103" i="4"/>
  <c r="FR102" i="4"/>
  <c r="FI102" i="4"/>
  <c r="EZ102" i="4"/>
  <c r="EQ102" i="4"/>
  <c r="FP101" i="4"/>
  <c r="FG101" i="4"/>
  <c r="EZ101" i="4"/>
  <c r="EQ101" i="4"/>
  <c r="FR100" i="4"/>
  <c r="FI100" i="4"/>
  <c r="EZ100" i="4"/>
  <c r="EQ100" i="4"/>
  <c r="FR99" i="4"/>
  <c r="FI99" i="4"/>
  <c r="EZ99" i="4"/>
  <c r="EQ99" i="4"/>
  <c r="FR98" i="4"/>
  <c r="FI98" i="4"/>
  <c r="EZ98" i="4"/>
  <c r="EQ98" i="4"/>
  <c r="FR97" i="4"/>
  <c r="FI97" i="4"/>
  <c r="EX97" i="4"/>
  <c r="EO97" i="4"/>
  <c r="FR96" i="4"/>
  <c r="FI96" i="4"/>
  <c r="FR95" i="4"/>
  <c r="FI95" i="4"/>
  <c r="FR94" i="4"/>
  <c r="FI94" i="4"/>
  <c r="FR93" i="4"/>
  <c r="FI93" i="4"/>
  <c r="FR92" i="4"/>
  <c r="FI92" i="4"/>
  <c r="FR91" i="4"/>
  <c r="FI91" i="4"/>
  <c r="FR90" i="4"/>
  <c r="FI90" i="4"/>
  <c r="FP89" i="4"/>
  <c r="FG89" i="4"/>
  <c r="FI81" i="4"/>
  <c r="FK81" i="4" s="1"/>
  <c r="FI80" i="4"/>
  <c r="FK80" i="4" s="1"/>
  <c r="EP79" i="4"/>
  <c r="FI78" i="4"/>
  <c r="FK78" i="4" s="1"/>
  <c r="EP78" i="4"/>
  <c r="EP77" i="4"/>
  <c r="FI76" i="4"/>
  <c r="FK76" i="4" s="1"/>
  <c r="EP76" i="4"/>
  <c r="EP75" i="4"/>
  <c r="FI74" i="4"/>
  <c r="FK74" i="4" s="1"/>
  <c r="FI73" i="4"/>
  <c r="FK73" i="4" s="1"/>
  <c r="FI72" i="4"/>
  <c r="FK72" i="4" s="1"/>
  <c r="FI71" i="4"/>
  <c r="FK71" i="4" s="1"/>
  <c r="FI69" i="4"/>
  <c r="FK69" i="4" s="1"/>
  <c r="FI68" i="4"/>
  <c r="FK68" i="4" s="1"/>
  <c r="FI67" i="4"/>
  <c r="FK67" i="4" s="1"/>
  <c r="FI66" i="4"/>
  <c r="FK66" i="4" s="1"/>
  <c r="FI65" i="4"/>
  <c r="FK65" i="4" s="1"/>
  <c r="FI64" i="4"/>
  <c r="FK64" i="4" s="1"/>
  <c r="FI62" i="4"/>
  <c r="FK62" i="4" s="1"/>
  <c r="FI61" i="4"/>
  <c r="FK61" i="4" s="1"/>
  <c r="FS60" i="4"/>
  <c r="FI60" i="4"/>
  <c r="FK60" i="4" s="1"/>
  <c r="FI59" i="4"/>
  <c r="FK59" i="4" s="1"/>
  <c r="EP59" i="4"/>
  <c r="EP58" i="4"/>
  <c r="FI57" i="4"/>
  <c r="FK57" i="4" s="1"/>
  <c r="EP57" i="4"/>
  <c r="FI56" i="4"/>
  <c r="FK56" i="4" s="1"/>
  <c r="EP56" i="4"/>
  <c r="FI55" i="4"/>
  <c r="FK55" i="4" s="1"/>
  <c r="EP55" i="4"/>
  <c r="FI54" i="4"/>
  <c r="FK54" i="4" s="1"/>
  <c r="EP54" i="4"/>
  <c r="EP53" i="4"/>
  <c r="FI52" i="4"/>
  <c r="FK52" i="4" s="1"/>
  <c r="FN52" i="4" s="1"/>
  <c r="EP52" i="4"/>
  <c r="FI51" i="4"/>
  <c r="FK51" i="4" s="1"/>
  <c r="EP51" i="4"/>
  <c r="FI50" i="4"/>
  <c r="FK50" i="4" s="1"/>
  <c r="EP50" i="4"/>
  <c r="FI49" i="4"/>
  <c r="FK49" i="4" s="1"/>
  <c r="EP49" i="4"/>
  <c r="FI48" i="4"/>
  <c r="FK48" i="4" s="1"/>
  <c r="EP48" i="4"/>
  <c r="FI47" i="4"/>
  <c r="FK47" i="4" s="1"/>
  <c r="EP47" i="4"/>
  <c r="FI46" i="4"/>
  <c r="FK46" i="4" s="1"/>
  <c r="EP46" i="4"/>
  <c r="FI45" i="4"/>
  <c r="FK45" i="4" s="1"/>
  <c r="EP45" i="4"/>
  <c r="FI44" i="4"/>
  <c r="FK44" i="4" s="1"/>
  <c r="EP44" i="4"/>
  <c r="FI43" i="4"/>
  <c r="FK43" i="4" s="1"/>
  <c r="EP43" i="4"/>
  <c r="FI42" i="4"/>
  <c r="FK42" i="4" s="1"/>
  <c r="EP42" i="4"/>
  <c r="FI41" i="4"/>
  <c r="FK41" i="4" s="1"/>
  <c r="EP41" i="4"/>
  <c r="EP40" i="4"/>
  <c r="FI39" i="4"/>
  <c r="FK39" i="4" s="1"/>
  <c r="FI38" i="4"/>
  <c r="FK38" i="4" s="1"/>
  <c r="FI37" i="4"/>
  <c r="FK37" i="4" s="1"/>
  <c r="EL37" i="4"/>
  <c r="FI36" i="4"/>
  <c r="FK36" i="4" s="1"/>
  <c r="EL36" i="4"/>
  <c r="FI35" i="4"/>
  <c r="FK35" i="4" s="1"/>
  <c r="EL35" i="4"/>
  <c r="FI34" i="4"/>
  <c r="FK34" i="4" s="1"/>
  <c r="EL34" i="4"/>
  <c r="FI33" i="4"/>
  <c r="FK33" i="4" s="1"/>
  <c r="EL33" i="4"/>
  <c r="FI32" i="4"/>
  <c r="FK32" i="4" s="1"/>
  <c r="EL32" i="4"/>
  <c r="FI31" i="4"/>
  <c r="FK31" i="4" s="1"/>
  <c r="EL31" i="4"/>
  <c r="FI30" i="4"/>
  <c r="FK30" i="4" s="1"/>
  <c r="EL30" i="4"/>
  <c r="FI29" i="4"/>
  <c r="FK29" i="4" s="1"/>
  <c r="FI28" i="4"/>
  <c r="FK28" i="4" s="1"/>
  <c r="FI26" i="4"/>
  <c r="FK26" i="4" s="1"/>
  <c r="FI25" i="4"/>
  <c r="FK25" i="4" s="1"/>
  <c r="FI24" i="4"/>
  <c r="FK24" i="4" s="1"/>
  <c r="FI23" i="4"/>
  <c r="FK23" i="4" s="1"/>
  <c r="FI22" i="4"/>
  <c r="FK22" i="4" s="1"/>
  <c r="FI21" i="4"/>
  <c r="FK21" i="4" s="1"/>
  <c r="FI20" i="4"/>
  <c r="FK20" i="4" s="1"/>
  <c r="FI19" i="4"/>
  <c r="FK19" i="4" s="1"/>
  <c r="FI17" i="4"/>
  <c r="FK17" i="4" s="1"/>
  <c r="FI16" i="4"/>
  <c r="FK16" i="4" s="1"/>
  <c r="FI15" i="4"/>
  <c r="FK15" i="4" s="1"/>
  <c r="FI14" i="4"/>
  <c r="FK14" i="4" s="1"/>
  <c r="FI13" i="4"/>
  <c r="FK13" i="4" s="1"/>
  <c r="FI12" i="4"/>
  <c r="FK12" i="4" s="1"/>
  <c r="EP12" i="4"/>
  <c r="FI11" i="4"/>
  <c r="FK11" i="4" s="1"/>
  <c r="FI10" i="4"/>
  <c r="FK10" i="4" s="1"/>
  <c r="EP10" i="4"/>
  <c r="FI9" i="4"/>
  <c r="FK9" i="4" s="1"/>
  <c r="FI8" i="4"/>
  <c r="FK8" i="4" s="1"/>
  <c r="FI7" i="4"/>
  <c r="FK7" i="4" s="1"/>
  <c r="FI6" i="4"/>
  <c r="FK6" i="4" s="1"/>
  <c r="FK5" i="4"/>
  <c r="EP4" i="4"/>
  <c r="EW4" i="4" s="1"/>
  <c r="EE130" i="1" l="1"/>
  <c r="DT63" i="11"/>
  <c r="BA130" i="10"/>
  <c r="BP21" i="11"/>
  <c r="FR101" i="7"/>
  <c r="DE130" i="6"/>
  <c r="L54" i="7"/>
  <c r="L100" i="4"/>
  <c r="DT90" i="4"/>
  <c r="FN30" i="5"/>
  <c r="FI113" i="6"/>
  <c r="FN73" i="10"/>
  <c r="DT48" i="4"/>
  <c r="DT97" i="4"/>
  <c r="FI113" i="4"/>
  <c r="FR113" i="8"/>
  <c r="EQ109" i="11"/>
  <c r="DC130" i="6"/>
  <c r="EG130" i="12"/>
  <c r="AK130" i="11"/>
  <c r="DT48" i="7"/>
  <c r="FI101" i="10"/>
  <c r="FI113" i="10"/>
  <c r="AY130" i="8"/>
  <c r="BO130" i="4"/>
  <c r="DT110" i="7"/>
  <c r="L51" i="7"/>
  <c r="FN32" i="4"/>
  <c r="FN73" i="5"/>
  <c r="FN66" i="9"/>
  <c r="FN32" i="10"/>
  <c r="FN30" i="6"/>
  <c r="FR30" i="6" s="1"/>
  <c r="I10" i="31" s="1"/>
  <c r="FN30" i="7"/>
  <c r="FN30" i="9"/>
  <c r="FN66" i="11"/>
  <c r="BK14" i="12"/>
  <c r="BM14" i="12" s="1"/>
  <c r="BM130" i="12" s="1"/>
  <c r="BM4" i="12"/>
  <c r="AN63" i="7"/>
  <c r="L87" i="7"/>
  <c r="DQ130" i="11"/>
  <c r="DC130" i="11"/>
  <c r="BM130" i="11"/>
  <c r="AY130" i="11"/>
  <c r="W130" i="11"/>
  <c r="I130" i="11"/>
  <c r="FR89" i="10"/>
  <c r="DQ130" i="10"/>
  <c r="CO130" i="10"/>
  <c r="AK130" i="10"/>
  <c r="I4" i="10"/>
  <c r="I130" i="10" s="1"/>
  <c r="FI113" i="9"/>
  <c r="FI89" i="9"/>
  <c r="DQ130" i="9"/>
  <c r="DC130" i="9"/>
  <c r="CA130" i="9"/>
  <c r="AY130" i="9"/>
  <c r="W130" i="9"/>
  <c r="I130" i="9"/>
  <c r="EQ97" i="8"/>
  <c r="DT97" i="7"/>
  <c r="DT57" i="7"/>
  <c r="DT100" i="7"/>
  <c r="DT63" i="7"/>
  <c r="DT54" i="7"/>
  <c r="DT21" i="7"/>
  <c r="DT84" i="7"/>
  <c r="DS130" i="7"/>
  <c r="CQ130" i="7"/>
  <c r="BO130" i="7"/>
  <c r="AM130" i="7"/>
  <c r="L106" i="7"/>
  <c r="L100" i="7"/>
  <c r="L95" i="7"/>
  <c r="L84" i="7"/>
  <c r="L57" i="7"/>
  <c r="L97" i="7"/>
  <c r="L45" i="7"/>
  <c r="L90" i="7"/>
  <c r="L63" i="7"/>
  <c r="K130" i="7"/>
  <c r="EQ97" i="6"/>
  <c r="FR89" i="4"/>
  <c r="FR113" i="4"/>
  <c r="DT100" i="4"/>
  <c r="DT57" i="4"/>
  <c r="DS130" i="4"/>
  <c r="CQ130" i="4"/>
  <c r="L21" i="4"/>
  <c r="L57" i="4"/>
  <c r="L63" i="4"/>
  <c r="K130" i="4"/>
  <c r="CA130" i="1"/>
  <c r="AK130" i="8"/>
  <c r="CO130" i="8"/>
  <c r="W130" i="12"/>
  <c r="EE130" i="12"/>
  <c r="AY130" i="12"/>
  <c r="FN41" i="6"/>
  <c r="FR41" i="6" s="1"/>
  <c r="I15" i="31" s="1"/>
  <c r="FN41" i="10"/>
  <c r="FR41" i="10" s="1"/>
  <c r="Q15" i="31" s="1"/>
  <c r="FN32" i="12"/>
  <c r="DC130" i="1"/>
  <c r="BM130" i="9"/>
  <c r="EE130" i="9"/>
  <c r="W130" i="10"/>
  <c r="BM130" i="10"/>
  <c r="AY130" i="10"/>
  <c r="FN30" i="11"/>
  <c r="AK130" i="6"/>
  <c r="CO130" i="6"/>
  <c r="CA130" i="12"/>
  <c r="CO130" i="11"/>
  <c r="G14" i="12"/>
  <c r="I14" i="12" s="1"/>
  <c r="I4" i="12"/>
  <c r="AK130" i="4"/>
  <c r="CO130" i="4"/>
  <c r="DQ2" i="10"/>
  <c r="CO2" i="10"/>
  <c r="BM2" i="10"/>
  <c r="AK2" i="10"/>
  <c r="I2" i="10"/>
  <c r="EE2" i="10"/>
  <c r="DC2" i="10"/>
  <c r="CA2" i="10"/>
  <c r="AY2" i="10"/>
  <c r="W2" i="10"/>
  <c r="DQ2" i="12"/>
  <c r="CO2" i="12"/>
  <c r="BM2" i="12"/>
  <c r="AK2" i="12"/>
  <c r="I2" i="12"/>
  <c r="EE2" i="12"/>
  <c r="DC2" i="12"/>
  <c r="CA2" i="12"/>
  <c r="AY2" i="12"/>
  <c r="W2" i="12"/>
  <c r="DX63" i="11"/>
  <c r="CH63" i="11"/>
  <c r="BT63" i="11"/>
  <c r="AD63" i="11"/>
  <c r="P63" i="11"/>
  <c r="DX63" i="12"/>
  <c r="CH63" i="12"/>
  <c r="BT63" i="12"/>
  <c r="AD63" i="12"/>
  <c r="P63" i="12"/>
  <c r="DJ63" i="10"/>
  <c r="CV63" i="10"/>
  <c r="BF63" i="10"/>
  <c r="AR63" i="10"/>
  <c r="B63" i="10"/>
  <c r="DJ63" i="9"/>
  <c r="CV63" i="9"/>
  <c r="BF63" i="9"/>
  <c r="AR63" i="9"/>
  <c r="B63" i="9"/>
  <c r="DJ63" i="11"/>
  <c r="CV63" i="11"/>
  <c r="BF63" i="11"/>
  <c r="AR63" i="11"/>
  <c r="B63" i="11"/>
  <c r="DJ63" i="12"/>
  <c r="CV63" i="12"/>
  <c r="BF63" i="12"/>
  <c r="AR63" i="12"/>
  <c r="B63" i="12"/>
  <c r="DX63" i="10"/>
  <c r="CH63" i="10"/>
  <c r="BT63" i="10"/>
  <c r="AD63" i="10"/>
  <c r="P63" i="10"/>
  <c r="DX63" i="9"/>
  <c r="CH63" i="9"/>
  <c r="BT63" i="9"/>
  <c r="AD63" i="9"/>
  <c r="P63" i="9"/>
  <c r="DX63" i="8"/>
  <c r="CH63" i="8"/>
  <c r="BT63" i="8"/>
  <c r="AD63" i="8"/>
  <c r="P63" i="8"/>
  <c r="DX63" i="7"/>
  <c r="CH63" i="7"/>
  <c r="BT63" i="7"/>
  <c r="AD63" i="7"/>
  <c r="P63" i="7"/>
  <c r="DX63" i="6"/>
  <c r="CH63" i="6"/>
  <c r="BT63" i="6"/>
  <c r="AD63" i="6"/>
  <c r="P63" i="6"/>
  <c r="DJ63" i="5"/>
  <c r="CV63" i="5"/>
  <c r="BF63" i="5"/>
  <c r="AR63" i="5"/>
  <c r="B63" i="5"/>
  <c r="DJ63" i="8"/>
  <c r="CV63" i="8"/>
  <c r="BF63" i="8"/>
  <c r="AR63" i="8"/>
  <c r="B63" i="8"/>
  <c r="DJ63" i="7"/>
  <c r="CV63" i="7"/>
  <c r="BF63" i="7"/>
  <c r="AR63" i="7"/>
  <c r="B63" i="7"/>
  <c r="DJ63" i="6"/>
  <c r="CV63" i="6"/>
  <c r="BF63" i="6"/>
  <c r="AR63" i="6"/>
  <c r="B63" i="6"/>
  <c r="DX63" i="5"/>
  <c r="CH63" i="5"/>
  <c r="BT63" i="5"/>
  <c r="AD63" i="5"/>
  <c r="P63" i="5"/>
  <c r="DX63" i="4"/>
  <c r="CH63" i="4"/>
  <c r="BT63" i="4"/>
  <c r="AD63" i="4"/>
  <c r="P63" i="4"/>
  <c r="DJ63" i="4"/>
  <c r="CV63" i="4"/>
  <c r="BF63" i="4"/>
  <c r="AR63" i="4"/>
  <c r="B63" i="4"/>
  <c r="EE2" i="4"/>
  <c r="DC2" i="4"/>
  <c r="CA2" i="4"/>
  <c r="AY2" i="4"/>
  <c r="W2" i="4"/>
  <c r="DQ2" i="4"/>
  <c r="CO2" i="4"/>
  <c r="BM2" i="4"/>
  <c r="AK2" i="4"/>
  <c r="I2" i="4"/>
  <c r="DQ2" i="5"/>
  <c r="CO2" i="5"/>
  <c r="BM2" i="5"/>
  <c r="AK2" i="5"/>
  <c r="I2" i="5"/>
  <c r="EE2" i="5"/>
  <c r="DC2" i="5"/>
  <c r="CA2" i="5"/>
  <c r="AY2" i="5"/>
  <c r="W2" i="5"/>
  <c r="EE2" i="6"/>
  <c r="DC2" i="6"/>
  <c r="CA2" i="6"/>
  <c r="AY2" i="6"/>
  <c r="W2" i="6"/>
  <c r="DQ2" i="6"/>
  <c r="CO2" i="6"/>
  <c r="BM2" i="6"/>
  <c r="AK2" i="6"/>
  <c r="I2" i="6"/>
  <c r="EE2" i="7"/>
  <c r="DC2" i="7"/>
  <c r="CA2" i="7"/>
  <c r="AY2" i="7"/>
  <c r="W2" i="7"/>
  <c r="DQ2" i="7"/>
  <c r="CO2" i="7"/>
  <c r="BM2" i="7"/>
  <c r="AK2" i="7"/>
  <c r="I2" i="7"/>
  <c r="EE2" i="8"/>
  <c r="DC2" i="8"/>
  <c r="CA2" i="8"/>
  <c r="AY2" i="8"/>
  <c r="W2" i="8"/>
  <c r="DQ2" i="8"/>
  <c r="CO2" i="8"/>
  <c r="BM2" i="8"/>
  <c r="AK2" i="8"/>
  <c r="I2" i="8"/>
  <c r="DQ2" i="9"/>
  <c r="CO2" i="9"/>
  <c r="BM2" i="9"/>
  <c r="AK2" i="9"/>
  <c r="I2" i="9"/>
  <c r="EE2" i="9"/>
  <c r="DC2" i="9"/>
  <c r="CA2" i="9"/>
  <c r="AY2" i="9"/>
  <c r="W2" i="9"/>
  <c r="EE2" i="11"/>
  <c r="DC2" i="11"/>
  <c r="CA2" i="11"/>
  <c r="AY2" i="11"/>
  <c r="W2" i="11"/>
  <c r="DQ2" i="11"/>
  <c r="CO2" i="11"/>
  <c r="BM2" i="11"/>
  <c r="AK2" i="11"/>
  <c r="I2" i="11"/>
  <c r="CM14" i="12"/>
  <c r="CO14" i="12" s="1"/>
  <c r="CO4" i="12"/>
  <c r="DC130" i="12"/>
  <c r="AI14" i="12"/>
  <c r="AK14" i="12" s="1"/>
  <c r="AK4" i="12"/>
  <c r="CA130" i="10"/>
  <c r="DC130" i="10"/>
  <c r="EE130" i="10"/>
  <c r="AK130" i="9"/>
  <c r="CO130" i="9"/>
  <c r="I130" i="8"/>
  <c r="BM130" i="8"/>
  <c r="DQ130" i="8"/>
  <c r="I130" i="7"/>
  <c r="BM130" i="7"/>
  <c r="DQ130" i="7"/>
  <c r="AK130" i="7"/>
  <c r="CO130" i="7"/>
  <c r="I130" i="6"/>
  <c r="BM130" i="6"/>
  <c r="DQ130" i="6"/>
  <c r="AY130" i="5"/>
  <c r="CA130" i="5"/>
  <c r="DC130" i="5"/>
  <c r="EE130" i="5"/>
  <c r="W130" i="5"/>
  <c r="I130" i="4"/>
  <c r="BM130" i="4"/>
  <c r="DQ130" i="4"/>
  <c r="AL130" i="1"/>
  <c r="CP130" i="1"/>
  <c r="FN68" i="5"/>
  <c r="FR68" i="5" s="1"/>
  <c r="DR130" i="1"/>
  <c r="BN130" i="1"/>
  <c r="AY130" i="1"/>
  <c r="DX82" i="1"/>
  <c r="CV82" i="1"/>
  <c r="BT82" i="1"/>
  <c r="AR82" i="1"/>
  <c r="DJ82" i="1"/>
  <c r="CH82" i="1"/>
  <c r="BF82" i="1"/>
  <c r="AD82" i="1"/>
  <c r="DX81" i="1"/>
  <c r="CV81" i="1"/>
  <c r="BT81" i="1"/>
  <c r="AR81" i="1"/>
  <c r="DJ81" i="1"/>
  <c r="CH81" i="1"/>
  <c r="BF81" i="1"/>
  <c r="AD81" i="1"/>
  <c r="DX80" i="1"/>
  <c r="CV80" i="1"/>
  <c r="BT80" i="1"/>
  <c r="AR80" i="1"/>
  <c r="DJ80" i="1"/>
  <c r="CH80" i="1"/>
  <c r="BF80" i="1"/>
  <c r="AD80" i="1"/>
  <c r="DX79" i="1"/>
  <c r="CV79" i="1"/>
  <c r="BT79" i="1"/>
  <c r="AR79" i="1"/>
  <c r="DJ79" i="1"/>
  <c r="CH79" i="1"/>
  <c r="BF79" i="1"/>
  <c r="AD79" i="1"/>
  <c r="DX78" i="1"/>
  <c r="CV78" i="1"/>
  <c r="BT78" i="1"/>
  <c r="AR78" i="1"/>
  <c r="DJ78" i="1"/>
  <c r="CH78" i="1"/>
  <c r="BF78" i="1"/>
  <c r="AD78" i="1"/>
  <c r="DX77" i="1"/>
  <c r="CV77" i="1"/>
  <c r="BT77" i="1"/>
  <c r="AR77" i="1"/>
  <c r="DJ77" i="1"/>
  <c r="CH77" i="1"/>
  <c r="BF77" i="1"/>
  <c r="AD77" i="1"/>
  <c r="DX76" i="1"/>
  <c r="CV76" i="1"/>
  <c r="BT76" i="1"/>
  <c r="AR76" i="1"/>
  <c r="DJ76" i="1"/>
  <c r="CH76" i="1"/>
  <c r="BF76" i="1"/>
  <c r="AD76" i="1"/>
  <c r="DX75" i="1"/>
  <c r="CV75" i="1"/>
  <c r="BT75" i="1"/>
  <c r="AR75" i="1"/>
  <c r="DJ75" i="1"/>
  <c r="CH75" i="1"/>
  <c r="BF75" i="1"/>
  <c r="AD75" i="1"/>
  <c r="DX74" i="1"/>
  <c r="CV74" i="1"/>
  <c r="BT74" i="1"/>
  <c r="AR74" i="1"/>
  <c r="DJ74" i="1"/>
  <c r="CH74" i="1"/>
  <c r="BF74" i="1"/>
  <c r="AD74" i="1"/>
  <c r="DX73" i="1"/>
  <c r="CV73" i="1"/>
  <c r="BT73" i="1"/>
  <c r="AR73" i="1"/>
  <c r="DJ73" i="1"/>
  <c r="CH73" i="1"/>
  <c r="BF73" i="1"/>
  <c r="AD73" i="1"/>
  <c r="DX72" i="1"/>
  <c r="CV72" i="1"/>
  <c r="BT72" i="1"/>
  <c r="AR72" i="1"/>
  <c r="DJ72" i="1"/>
  <c r="CH72" i="1"/>
  <c r="BF72" i="1"/>
  <c r="AD72" i="1"/>
  <c r="DX71" i="1"/>
  <c r="CV71" i="1"/>
  <c r="BT71" i="1"/>
  <c r="AR71" i="1"/>
  <c r="DJ71" i="1"/>
  <c r="CH71" i="1"/>
  <c r="BF71" i="1"/>
  <c r="AD71" i="1"/>
  <c r="DX70" i="1"/>
  <c r="CV70" i="1"/>
  <c r="BT70" i="1"/>
  <c r="AR70" i="1"/>
  <c r="DJ70" i="1"/>
  <c r="CH70" i="1"/>
  <c r="BF70" i="1"/>
  <c r="AD70" i="1"/>
  <c r="DX69" i="1"/>
  <c r="CV69" i="1"/>
  <c r="BT69" i="1"/>
  <c r="AR69" i="1"/>
  <c r="DJ69" i="1"/>
  <c r="CH69" i="1"/>
  <c r="BF69" i="1"/>
  <c r="AD69" i="1"/>
  <c r="DX68" i="1"/>
  <c r="CV68" i="1"/>
  <c r="BT68" i="1"/>
  <c r="AR68" i="1"/>
  <c r="DJ68" i="1"/>
  <c r="CH68" i="1"/>
  <c r="BF68" i="1"/>
  <c r="AD68" i="1"/>
  <c r="DX67" i="1"/>
  <c r="CV67" i="1"/>
  <c r="BT67" i="1"/>
  <c r="AR67" i="1"/>
  <c r="DJ67" i="1"/>
  <c r="CH67" i="1"/>
  <c r="BF67" i="1"/>
  <c r="AD67" i="1"/>
  <c r="DX66" i="1"/>
  <c r="CV66" i="1"/>
  <c r="BT66" i="1"/>
  <c r="AR66" i="1"/>
  <c r="DJ66" i="1"/>
  <c r="CH66" i="1"/>
  <c r="BF66" i="1"/>
  <c r="AD66" i="1"/>
  <c r="DX65" i="1"/>
  <c r="CV65" i="1"/>
  <c r="BT65" i="1"/>
  <c r="AR65" i="1"/>
  <c r="DJ65" i="1"/>
  <c r="CH65" i="1"/>
  <c r="BF65" i="1"/>
  <c r="AD65" i="1"/>
  <c r="DX64" i="1"/>
  <c r="CV64" i="1"/>
  <c r="BT64" i="1"/>
  <c r="AR64" i="1"/>
  <c r="DJ64" i="1"/>
  <c r="CH64" i="1"/>
  <c r="BF64" i="1"/>
  <c r="AD64" i="1"/>
  <c r="DX63" i="1"/>
  <c r="DJ63" i="1"/>
  <c r="CV63" i="1"/>
  <c r="CH63" i="1"/>
  <c r="BT63" i="1"/>
  <c r="BF63" i="1"/>
  <c r="AR63" i="1"/>
  <c r="AD63" i="1"/>
  <c r="BM130" i="1"/>
  <c r="AK130" i="1"/>
  <c r="CO130" i="1"/>
  <c r="DQ130" i="1"/>
  <c r="EZ109" i="11"/>
  <c r="FN30" i="12"/>
  <c r="FR30" i="12" s="1"/>
  <c r="S10" i="31" s="1"/>
  <c r="EP70" i="12"/>
  <c r="FR101" i="10"/>
  <c r="EP69" i="8"/>
  <c r="EP62" i="8"/>
  <c r="EP73" i="7"/>
  <c r="FR113" i="6"/>
  <c r="EP73" i="5"/>
  <c r="FN68" i="11"/>
  <c r="FO68" i="11" s="1"/>
  <c r="EZ97" i="11"/>
  <c r="EP69" i="11"/>
  <c r="EZ121" i="12"/>
  <c r="EP64" i="12"/>
  <c r="FR113" i="10"/>
  <c r="EZ109" i="9"/>
  <c r="EP69" i="9"/>
  <c r="EP64" i="9"/>
  <c r="EP73" i="9"/>
  <c r="EP71" i="9"/>
  <c r="EP72" i="9"/>
  <c r="FN66" i="8"/>
  <c r="FR66" i="8" s="1"/>
  <c r="FN73" i="8"/>
  <c r="EP68" i="8"/>
  <c r="EP67" i="8"/>
  <c r="EP73" i="8"/>
  <c r="EP74" i="8"/>
  <c r="EZ97" i="7"/>
  <c r="EP69" i="7"/>
  <c r="FN64" i="6"/>
  <c r="FR64" i="6" s="1"/>
  <c r="FN66" i="6"/>
  <c r="EP71" i="6"/>
  <c r="EP70" i="6"/>
  <c r="EP65" i="6"/>
  <c r="EP62" i="6"/>
  <c r="EP61" i="6"/>
  <c r="EZ97" i="5"/>
  <c r="EP68" i="5"/>
  <c r="EP71" i="5"/>
  <c r="EP69" i="5"/>
  <c r="EP67" i="5"/>
  <c r="EP70" i="5"/>
  <c r="FN64" i="4"/>
  <c r="FN66" i="4"/>
  <c r="FR66" i="4" s="1"/>
  <c r="FN59" i="4"/>
  <c r="EP74" i="4"/>
  <c r="EP64" i="4"/>
  <c r="EP65" i="4"/>
  <c r="FR89" i="11"/>
  <c r="EQ121" i="11"/>
  <c r="EZ121" i="11"/>
  <c r="EQ65" i="11"/>
  <c r="FI101" i="12"/>
  <c r="EZ97" i="12"/>
  <c r="FR113" i="12"/>
  <c r="FR89" i="12"/>
  <c r="FI113" i="12"/>
  <c r="EQ97" i="10"/>
  <c r="EZ97" i="10"/>
  <c r="EQ65" i="10"/>
  <c r="EZ121" i="9"/>
  <c r="FI101" i="9"/>
  <c r="FR113" i="9"/>
  <c r="FR89" i="9"/>
  <c r="FN16" i="9"/>
  <c r="FN59" i="9"/>
  <c r="FR59" i="9" s="1"/>
  <c r="O23" i="31" s="1"/>
  <c r="EZ97" i="8"/>
  <c r="FR89" i="8"/>
  <c r="EZ121" i="8"/>
  <c r="EZ109" i="8"/>
  <c r="EP61" i="8"/>
  <c r="FR89" i="7"/>
  <c r="FR101" i="6"/>
  <c r="EZ109" i="6"/>
  <c r="EQ83" i="6"/>
  <c r="FI113" i="5"/>
  <c r="FN59" i="5"/>
  <c r="EQ109" i="5"/>
  <c r="FR101" i="4"/>
  <c r="EZ109" i="4"/>
  <c r="EZ97" i="4"/>
  <c r="EQ83" i="4"/>
  <c r="EP61" i="4"/>
  <c r="EP67" i="4"/>
  <c r="EP68" i="4"/>
  <c r="EP69" i="4"/>
  <c r="EP72" i="4"/>
  <c r="EP61" i="5"/>
  <c r="EP62" i="5"/>
  <c r="EP64" i="5"/>
  <c r="EP65" i="5"/>
  <c r="FN59" i="6"/>
  <c r="FR59" i="6" s="1"/>
  <c r="I23" i="31" s="1"/>
  <c r="EQ62" i="6"/>
  <c r="EP67" i="6"/>
  <c r="EP68" i="6"/>
  <c r="FR89" i="6"/>
  <c r="FI101" i="6"/>
  <c r="FN23" i="7"/>
  <c r="FR69" i="7" s="1"/>
  <c r="FN59" i="7"/>
  <c r="FR59" i="7" s="1"/>
  <c r="K23" i="31" s="1"/>
  <c r="FN23" i="8"/>
  <c r="FN59" i="8"/>
  <c r="FR59" i="8" s="1"/>
  <c r="M23" i="31" s="1"/>
  <c r="FI101" i="8"/>
  <c r="FI113" i="8"/>
  <c r="FR101" i="9"/>
  <c r="FN19" i="10"/>
  <c r="FR65" i="10" s="1"/>
  <c r="FN23" i="11"/>
  <c r="FR69" i="11" s="1"/>
  <c r="FN59" i="11"/>
  <c r="FR59" i="11" s="1"/>
  <c r="U23" i="31" s="1"/>
  <c r="FI89" i="11"/>
  <c r="FR101" i="11"/>
  <c r="FI113" i="11"/>
  <c r="FR113" i="11"/>
  <c r="FR89" i="5"/>
  <c r="EZ109" i="5"/>
  <c r="FN32" i="6"/>
  <c r="FR32" i="6" s="1"/>
  <c r="I11" i="31" s="1"/>
  <c r="EQ109" i="7"/>
  <c r="FN32" i="11"/>
  <c r="FR32" i="11" s="1"/>
  <c r="EQ81" i="5"/>
  <c r="EQ97" i="12"/>
  <c r="EQ65" i="8"/>
  <c r="EP70" i="8"/>
  <c r="EQ121" i="7"/>
  <c r="FI101" i="4"/>
  <c r="EP62" i="4"/>
  <c r="EP68" i="12"/>
  <c r="FN68" i="9"/>
  <c r="FR68" i="9" s="1"/>
  <c r="FN23" i="9"/>
  <c r="FR69" i="9" s="1"/>
  <c r="FN66" i="5"/>
  <c r="FN23" i="4"/>
  <c r="EQ62" i="4"/>
  <c r="FR101" i="12"/>
  <c r="EP71" i="12"/>
  <c r="FN16" i="10"/>
  <c r="FR7" i="10" s="1"/>
  <c r="EQ97" i="9"/>
  <c r="EP70" i="4"/>
  <c r="FN56" i="12"/>
  <c r="FN54" i="12"/>
  <c r="FR54" i="12" s="1"/>
  <c r="S21" i="31" s="1"/>
  <c r="FN23" i="12"/>
  <c r="FR69" i="12" s="1"/>
  <c r="FN68" i="10"/>
  <c r="FO68" i="10" s="1"/>
  <c r="FN56" i="10"/>
  <c r="FR56" i="10" s="1"/>
  <c r="Q22" i="31" s="1"/>
  <c r="FN54" i="10"/>
  <c r="FR54" i="10" s="1"/>
  <c r="Q21" i="31" s="1"/>
  <c r="FN21" i="10"/>
  <c r="FR67" i="10" s="1"/>
  <c r="FN21" i="9"/>
  <c r="FR67" i="9" s="1"/>
  <c r="EQ109" i="9"/>
  <c r="FN21" i="8"/>
  <c r="FR67" i="8" s="1"/>
  <c r="FN19" i="8"/>
  <c r="FR65" i="8" s="1"/>
  <c r="FN16" i="8"/>
  <c r="FR7" i="8" s="1"/>
  <c r="EQ109" i="8"/>
  <c r="EQ83" i="8"/>
  <c r="FN68" i="7"/>
  <c r="FR68" i="7" s="1"/>
  <c r="FN66" i="7"/>
  <c r="FR66" i="7" s="1"/>
  <c r="FN21" i="7"/>
  <c r="FR67" i="7" s="1"/>
  <c r="FN16" i="7"/>
  <c r="FN56" i="6"/>
  <c r="FR56" i="6" s="1"/>
  <c r="I22" i="31" s="1"/>
  <c r="FN54" i="6"/>
  <c r="FR54" i="6" s="1"/>
  <c r="I21" i="31" s="1"/>
  <c r="FN23" i="6"/>
  <c r="FR69" i="6" s="1"/>
  <c r="FN21" i="6"/>
  <c r="FR67" i="6" s="1"/>
  <c r="FN16" i="6"/>
  <c r="FR7" i="6" s="1"/>
  <c r="EQ109" i="6"/>
  <c r="EP69" i="6"/>
  <c r="FN23" i="5"/>
  <c r="FR69" i="5" s="1"/>
  <c r="FN16" i="5"/>
  <c r="FR7" i="5" s="1"/>
  <c r="EP72" i="5"/>
  <c r="FN16" i="4"/>
  <c r="FN16" i="11"/>
  <c r="FR7" i="11" s="1"/>
  <c r="FN21" i="11"/>
  <c r="FR67" i="11" s="1"/>
  <c r="FN16" i="12"/>
  <c r="FR7" i="12" s="1"/>
  <c r="FN21" i="12"/>
  <c r="FR67" i="12" s="1"/>
  <c r="FN32" i="9"/>
  <c r="FR32" i="9" s="1"/>
  <c r="O11" i="31" s="1"/>
  <c r="FN32" i="8"/>
  <c r="FR32" i="8" s="1"/>
  <c r="EZ121" i="7"/>
  <c r="EP61" i="7"/>
  <c r="EP67" i="7"/>
  <c r="EP68" i="7"/>
  <c r="FN73" i="7"/>
  <c r="FR73" i="7" s="1"/>
  <c r="K26" i="31" s="1"/>
  <c r="FI89" i="7"/>
  <c r="FI113" i="7"/>
  <c r="FN76" i="6"/>
  <c r="FR76" i="6" s="1"/>
  <c r="I27" i="31" s="1"/>
  <c r="FN32" i="5"/>
  <c r="FR32" i="5" s="1"/>
  <c r="G11" i="31" s="1"/>
  <c r="FN10" i="5"/>
  <c r="FN21" i="5"/>
  <c r="FR67" i="5" s="1"/>
  <c r="FN21" i="4"/>
  <c r="EP71" i="10"/>
  <c r="EZ97" i="9"/>
  <c r="EQ121" i="9"/>
  <c r="EZ121" i="6"/>
  <c r="EP64" i="11"/>
  <c r="EP65" i="11"/>
  <c r="EP74" i="11"/>
  <c r="EP71" i="11"/>
  <c r="EQ109" i="12"/>
  <c r="EZ109" i="10"/>
  <c r="EP70" i="9"/>
  <c r="EP72" i="6"/>
  <c r="EP73" i="6"/>
  <c r="FI101" i="11"/>
  <c r="EQ121" i="12"/>
  <c r="EP72" i="12"/>
  <c r="EP73" i="12"/>
  <c r="EP69" i="10"/>
  <c r="EQ121" i="8"/>
  <c r="FI89" i="8"/>
  <c r="EZ109" i="7"/>
  <c r="FN64" i="7"/>
  <c r="FR64" i="7" s="1"/>
  <c r="EQ65" i="7"/>
  <c r="EQ121" i="6"/>
  <c r="EZ121" i="5"/>
  <c r="EQ121" i="5"/>
  <c r="EZ121" i="4"/>
  <c r="EQ121" i="4"/>
  <c r="EQ109" i="4"/>
  <c r="FI89" i="12"/>
  <c r="FN76" i="9"/>
  <c r="FR76" i="9" s="1"/>
  <c r="O27" i="31" s="1"/>
  <c r="EQ65" i="9"/>
  <c r="EP71" i="8"/>
  <c r="FN76" i="4"/>
  <c r="FR76" i="4" s="1"/>
  <c r="E27" i="31" s="1"/>
  <c r="FN6" i="12"/>
  <c r="FR6" i="12" s="1"/>
  <c r="S5" i="31" s="1"/>
  <c r="FN10" i="12"/>
  <c r="FR10" i="12" s="1"/>
  <c r="S6" i="31" s="1"/>
  <c r="EP61" i="12"/>
  <c r="FR101" i="8"/>
  <c r="EP72" i="8"/>
  <c r="EP65" i="8"/>
  <c r="EP64" i="8"/>
  <c r="FN28" i="7"/>
  <c r="FR28" i="7" s="1"/>
  <c r="K9" i="31" s="1"/>
  <c r="FN32" i="7"/>
  <c r="FR32" i="7" s="1"/>
  <c r="EP71" i="7"/>
  <c r="EP74" i="6"/>
  <c r="FN76" i="5"/>
  <c r="FR76" i="5" s="1"/>
  <c r="G27" i="31" s="1"/>
  <c r="EQ65" i="5"/>
  <c r="EP73" i="4"/>
  <c r="FN54" i="11"/>
  <c r="FR54" i="11" s="1"/>
  <c r="U21" i="31" s="1"/>
  <c r="FN10" i="11"/>
  <c r="FR10" i="11" s="1"/>
  <c r="U6" i="31" s="1"/>
  <c r="EQ97" i="11"/>
  <c r="EQ62" i="12"/>
  <c r="FN28" i="10"/>
  <c r="FR28" i="10" s="1"/>
  <c r="Q9" i="31" s="1"/>
  <c r="FN64" i="9"/>
  <c r="FR64" i="9" s="1"/>
  <c r="FN76" i="8"/>
  <c r="FR76" i="8" s="1"/>
  <c r="M27" i="31" s="1"/>
  <c r="FN41" i="7"/>
  <c r="FR41" i="7" s="1"/>
  <c r="K15" i="31" s="1"/>
  <c r="EQ97" i="7"/>
  <c r="FI89" i="6"/>
  <c r="EQ83" i="5"/>
  <c r="FN28" i="4"/>
  <c r="FN76" i="11"/>
  <c r="FR76" i="11" s="1"/>
  <c r="U27" i="31" s="1"/>
  <c r="FN64" i="11"/>
  <c r="FR64" i="11" s="1"/>
  <c r="FN56" i="11"/>
  <c r="FR56" i="11" s="1"/>
  <c r="U22" i="31" s="1"/>
  <c r="FN41" i="11"/>
  <c r="FR41" i="11" s="1"/>
  <c r="U15" i="31" s="1"/>
  <c r="FN19" i="11"/>
  <c r="EZ144" i="11"/>
  <c r="EY92" i="11" s="1"/>
  <c r="EP62" i="11"/>
  <c r="EQ69" i="11"/>
  <c r="EQ68" i="11"/>
  <c r="EQ70" i="11"/>
  <c r="EQ62" i="11"/>
  <c r="FN76" i="12"/>
  <c r="FR76" i="12" s="1"/>
  <c r="S27" i="31" s="1"/>
  <c r="FN68" i="12"/>
  <c r="FR68" i="12" s="1"/>
  <c r="FN73" i="12"/>
  <c r="FR73" i="12" s="1"/>
  <c r="S26" i="31" s="1"/>
  <c r="FN64" i="12"/>
  <c r="FR64" i="12" s="1"/>
  <c r="FN66" i="12"/>
  <c r="FR66" i="12" s="1"/>
  <c r="FN59" i="12"/>
  <c r="FR59" i="12" s="1"/>
  <c r="S23" i="31" s="1"/>
  <c r="FN41" i="12"/>
  <c r="FR41" i="12" s="1"/>
  <c r="S15" i="31" s="1"/>
  <c r="FN28" i="12"/>
  <c r="FR28" i="12" s="1"/>
  <c r="FN19" i="12"/>
  <c r="FR65" i="12" s="1"/>
  <c r="EZ144" i="12"/>
  <c r="EY92" i="12" s="1"/>
  <c r="EQ69" i="12"/>
  <c r="EQ68" i="12"/>
  <c r="EQ70" i="12"/>
  <c r="EQ65" i="12"/>
  <c r="FR132" i="10"/>
  <c r="FL38" i="10" s="1"/>
  <c r="FN38" i="10" s="1"/>
  <c r="FR38" i="10" s="1"/>
  <c r="Q14" i="31" s="1"/>
  <c r="FR131" i="10"/>
  <c r="FL25" i="10" s="1"/>
  <c r="FN25" i="10" s="1"/>
  <c r="FN76" i="10"/>
  <c r="FR76" i="10" s="1"/>
  <c r="Q27" i="31" s="1"/>
  <c r="FR128" i="10"/>
  <c r="FR130" i="10"/>
  <c r="FI89" i="10"/>
  <c r="FR136" i="10"/>
  <c r="FL80" i="10" s="1"/>
  <c r="FM80" i="10" s="1"/>
  <c r="FN30" i="10"/>
  <c r="FR30" i="10" s="1"/>
  <c r="Q10" i="31" s="1"/>
  <c r="FN64" i="10"/>
  <c r="FR64" i="10" s="1"/>
  <c r="FN66" i="10"/>
  <c r="FR66" i="10" s="1"/>
  <c r="FN59" i="10"/>
  <c r="FR59" i="10" s="1"/>
  <c r="Q23" i="31" s="1"/>
  <c r="FO30" i="10"/>
  <c r="FN23" i="10"/>
  <c r="FR69" i="10" s="1"/>
  <c r="EZ136" i="10"/>
  <c r="ET136" i="10" s="1"/>
  <c r="EZ67" i="10" s="1"/>
  <c r="EZ135" i="10"/>
  <c r="EZ134" i="10"/>
  <c r="ET134" i="10" s="1"/>
  <c r="EZ61" i="10" s="1"/>
  <c r="EQ121" i="10"/>
  <c r="EZ141" i="10"/>
  <c r="EY29" i="10" s="1"/>
  <c r="EZ143" i="10"/>
  <c r="EY30" i="10" s="1"/>
  <c r="EZ144" i="10"/>
  <c r="EY92" i="10" s="1"/>
  <c r="EP61" i="10"/>
  <c r="EQ70" i="10"/>
  <c r="EQ69" i="10"/>
  <c r="EQ62" i="10"/>
  <c r="EQ81" i="10"/>
  <c r="FN41" i="9"/>
  <c r="FN56" i="9"/>
  <c r="FR56" i="9" s="1"/>
  <c r="O22" i="31" s="1"/>
  <c r="FN54" i="9"/>
  <c r="FR54" i="9" s="1"/>
  <c r="O21" i="31" s="1"/>
  <c r="FN19" i="9"/>
  <c r="FR65" i="9" s="1"/>
  <c r="EZ144" i="9"/>
  <c r="EY92" i="9" s="1"/>
  <c r="EP68" i="9"/>
  <c r="EQ69" i="9"/>
  <c r="EQ68" i="9"/>
  <c r="EQ70" i="9"/>
  <c r="EQ62" i="9"/>
  <c r="FN64" i="8"/>
  <c r="FR64" i="8" s="1"/>
  <c r="FN68" i="8"/>
  <c r="FR68" i="8" s="1"/>
  <c r="FN56" i="8"/>
  <c r="FR56" i="8" s="1"/>
  <c r="M22" i="31" s="1"/>
  <c r="FN54" i="8"/>
  <c r="FR54" i="8" s="1"/>
  <c r="M21" i="31" s="1"/>
  <c r="FN41" i="8"/>
  <c r="FR41" i="8" s="1"/>
  <c r="M15" i="31" s="1"/>
  <c r="EZ144" i="8"/>
  <c r="EY92" i="8" s="1"/>
  <c r="EQ70" i="8"/>
  <c r="EQ69" i="8"/>
  <c r="EQ68" i="8"/>
  <c r="EQ62" i="8"/>
  <c r="FN76" i="7"/>
  <c r="FR76" i="7" s="1"/>
  <c r="K27" i="31" s="1"/>
  <c r="FO68" i="7"/>
  <c r="FN56" i="7"/>
  <c r="FR56" i="7" s="1"/>
  <c r="K22" i="31" s="1"/>
  <c r="FN54" i="7"/>
  <c r="FR54" i="7" s="1"/>
  <c r="K21" i="31" s="1"/>
  <c r="FO32" i="7"/>
  <c r="FN19" i="7"/>
  <c r="FR65" i="7" s="1"/>
  <c r="FN10" i="7"/>
  <c r="FR10" i="7" s="1"/>
  <c r="K6" i="31" s="1"/>
  <c r="EP65" i="7"/>
  <c r="EP72" i="7"/>
  <c r="EP74" i="7"/>
  <c r="EQ69" i="7"/>
  <c r="EQ68" i="7"/>
  <c r="EQ70" i="7"/>
  <c r="EQ62" i="7"/>
  <c r="FN73" i="6"/>
  <c r="FN68" i="6"/>
  <c r="FR68" i="6" s="1"/>
  <c r="FN19" i="6"/>
  <c r="FR65" i="6" s="1"/>
  <c r="FN6" i="6"/>
  <c r="FR6" i="6" s="1"/>
  <c r="I5" i="31" s="1"/>
  <c r="EZ144" i="6"/>
  <c r="EY92" i="6" s="1"/>
  <c r="EQ69" i="6"/>
  <c r="EQ68" i="6"/>
  <c r="EP64" i="6"/>
  <c r="EQ70" i="6"/>
  <c r="EQ65" i="6"/>
  <c r="FI89" i="5"/>
  <c r="FN64" i="5"/>
  <c r="FN54" i="5"/>
  <c r="FR54" i="5" s="1"/>
  <c r="G21" i="31" s="1"/>
  <c r="FN56" i="5"/>
  <c r="FN41" i="5"/>
  <c r="FR41" i="5" s="1"/>
  <c r="G15" i="31" s="1"/>
  <c r="FO32" i="5"/>
  <c r="FN28" i="5"/>
  <c r="FR28" i="5" s="1"/>
  <c r="FN19" i="5"/>
  <c r="FR65" i="5" s="1"/>
  <c r="FN6" i="5"/>
  <c r="EQ97" i="5"/>
  <c r="EQ69" i="5"/>
  <c r="EQ68" i="5"/>
  <c r="EQ70" i="5"/>
  <c r="EQ62" i="5"/>
  <c r="EQ15" i="5"/>
  <c r="FI89" i="4"/>
  <c r="FN30" i="4"/>
  <c r="FR30" i="4" s="1"/>
  <c r="FN73" i="4"/>
  <c r="FR73" i="4" s="1"/>
  <c r="E26" i="31" s="1"/>
  <c r="FN68" i="4"/>
  <c r="FR68" i="4" s="1"/>
  <c r="FN54" i="4"/>
  <c r="FR54" i="4" s="1"/>
  <c r="E21" i="31" s="1"/>
  <c r="FN56" i="4"/>
  <c r="FR56" i="4" s="1"/>
  <c r="E22" i="31" s="1"/>
  <c r="FN19" i="4"/>
  <c r="FR65" i="4" s="1"/>
  <c r="EQ97" i="4"/>
  <c r="ER4" i="4"/>
  <c r="EX4" i="4" s="1"/>
  <c r="EQ69" i="4"/>
  <c r="EQ68" i="4"/>
  <c r="EQ70" i="4"/>
  <c r="EQ65" i="4"/>
  <c r="EV88" i="11"/>
  <c r="EV36" i="11"/>
  <c r="EV34" i="11"/>
  <c r="EV38" i="11"/>
  <c r="EV37" i="11"/>
  <c r="EV35" i="11"/>
  <c r="EV33" i="11"/>
  <c r="EV31" i="11"/>
  <c r="EV28" i="11"/>
  <c r="EV27" i="11"/>
  <c r="EV26" i="11"/>
  <c r="EV32" i="11"/>
  <c r="EV30" i="11"/>
  <c r="EV29" i="11"/>
  <c r="EV25" i="11"/>
  <c r="EV24" i="11"/>
  <c r="EV23" i="11"/>
  <c r="EV22" i="11"/>
  <c r="EV21" i="11"/>
  <c r="EV20" i="11"/>
  <c r="EV19" i="11"/>
  <c r="EV18" i="11"/>
  <c r="EV17" i="11"/>
  <c r="EV16" i="11"/>
  <c r="FO21" i="11"/>
  <c r="FO23" i="11"/>
  <c r="FR30" i="11"/>
  <c r="FO30" i="11"/>
  <c r="FO10" i="11"/>
  <c r="FO16" i="11"/>
  <c r="FR65" i="11"/>
  <c r="FO19" i="11"/>
  <c r="FO32" i="11"/>
  <c r="FN28" i="11"/>
  <c r="FR66" i="11"/>
  <c r="FO66" i="11"/>
  <c r="ER4" i="11"/>
  <c r="FK86" i="11"/>
  <c r="FO41" i="11"/>
  <c r="FR52" i="11"/>
  <c r="U20" i="31" s="1"/>
  <c r="FO52" i="11"/>
  <c r="FO54" i="11"/>
  <c r="FO56" i="11"/>
  <c r="FO59" i="11"/>
  <c r="FO64" i="11"/>
  <c r="FN6" i="11"/>
  <c r="FO76" i="11"/>
  <c r="FN73" i="11"/>
  <c r="FR126" i="11"/>
  <c r="FR127" i="11"/>
  <c r="FR128" i="11"/>
  <c r="FR129" i="11"/>
  <c r="FR130" i="11"/>
  <c r="FR131" i="11"/>
  <c r="FL25" i="11" s="1"/>
  <c r="FN25" i="11" s="1"/>
  <c r="FR132" i="11"/>
  <c r="FL38" i="11" s="1"/>
  <c r="FN38" i="11" s="1"/>
  <c r="FR133" i="11"/>
  <c r="FL34" i="11" s="1"/>
  <c r="FN34" i="11" s="1"/>
  <c r="EZ134" i="11"/>
  <c r="FR134" i="11"/>
  <c r="FL15" i="11" s="1"/>
  <c r="EZ135" i="11"/>
  <c r="FR135" i="11"/>
  <c r="FL36" i="11" s="1"/>
  <c r="FN36" i="11" s="1"/>
  <c r="EZ136" i="11"/>
  <c r="FR136" i="11"/>
  <c r="FL80" i="11" s="1"/>
  <c r="EZ137" i="11"/>
  <c r="EZ138" i="11"/>
  <c r="EZ140" i="11"/>
  <c r="EY38" i="11" s="1"/>
  <c r="EZ142" i="11"/>
  <c r="EY13" i="11" s="1"/>
  <c r="EZ139" i="11"/>
  <c r="EY25" i="11" s="1"/>
  <c r="EZ141" i="11"/>
  <c r="EY29" i="11" s="1"/>
  <c r="EZ143" i="11"/>
  <c r="EY30" i="11" s="1"/>
  <c r="FO6" i="12"/>
  <c r="FO10" i="12"/>
  <c r="FO16" i="12"/>
  <c r="FO19" i="12"/>
  <c r="FO28" i="12"/>
  <c r="FR32" i="12"/>
  <c r="S11" i="31" s="1"/>
  <c r="FO32" i="12"/>
  <c r="FO41" i="12"/>
  <c r="EV88" i="12"/>
  <c r="EV38" i="12"/>
  <c r="EV37" i="12"/>
  <c r="EV35" i="12"/>
  <c r="EV33" i="12"/>
  <c r="EV32" i="12"/>
  <c r="EV30" i="12"/>
  <c r="EV29" i="12"/>
  <c r="EV25" i="12"/>
  <c r="EV24" i="12"/>
  <c r="EV23" i="12"/>
  <c r="EV22" i="12"/>
  <c r="EV21" i="12"/>
  <c r="EV20" i="12"/>
  <c r="EV19" i="12"/>
  <c r="EV18" i="12"/>
  <c r="EV17" i="12"/>
  <c r="EV16" i="12"/>
  <c r="EV36" i="12"/>
  <c r="EV34" i="12"/>
  <c r="EV31" i="12"/>
  <c r="EV28" i="12"/>
  <c r="EV27" i="12"/>
  <c r="EV26" i="12"/>
  <c r="FO21" i="12"/>
  <c r="FO23" i="12"/>
  <c r="FO30" i="12"/>
  <c r="FO54" i="12"/>
  <c r="FO64" i="12"/>
  <c r="FO66" i="12"/>
  <c r="FR52" i="12"/>
  <c r="S20" i="31" s="1"/>
  <c r="FO52" i="12"/>
  <c r="FR56" i="12"/>
  <c r="S22" i="31" s="1"/>
  <c r="FO56" i="12"/>
  <c r="FO59" i="12"/>
  <c r="ER4" i="12"/>
  <c r="FK86" i="12"/>
  <c r="FO68" i="12"/>
  <c r="FO73" i="12"/>
  <c r="FO76" i="12"/>
  <c r="FR126" i="12"/>
  <c r="FR127" i="12"/>
  <c r="FR128" i="12"/>
  <c r="FR129" i="12"/>
  <c r="FR130" i="12"/>
  <c r="FR131" i="12"/>
  <c r="FL25" i="12" s="1"/>
  <c r="FN25" i="12" s="1"/>
  <c r="FR132" i="12"/>
  <c r="FL38" i="12" s="1"/>
  <c r="FN38" i="12" s="1"/>
  <c r="FR133" i="12"/>
  <c r="FL34" i="12" s="1"/>
  <c r="FN34" i="12" s="1"/>
  <c r="EZ134" i="12"/>
  <c r="FR134" i="12"/>
  <c r="FL15" i="12" s="1"/>
  <c r="EZ135" i="12"/>
  <c r="FR135" i="12"/>
  <c r="FL36" i="12" s="1"/>
  <c r="FN36" i="12" s="1"/>
  <c r="EZ136" i="12"/>
  <c r="FR136" i="12"/>
  <c r="FL80" i="12" s="1"/>
  <c r="EZ137" i="12"/>
  <c r="EZ138" i="12"/>
  <c r="EZ140" i="12"/>
  <c r="EY38" i="12" s="1"/>
  <c r="EZ142" i="12"/>
  <c r="EY13" i="12" s="1"/>
  <c r="EZ139" i="12"/>
  <c r="EY25" i="12" s="1"/>
  <c r="EZ141" i="12"/>
  <c r="EY29" i="12" s="1"/>
  <c r="EZ143" i="12"/>
  <c r="EY30" i="12" s="1"/>
  <c r="FO19" i="10"/>
  <c r="FR32" i="10"/>
  <c r="FO32" i="10"/>
  <c r="FN6" i="10"/>
  <c r="FN10" i="10"/>
  <c r="EV88" i="10"/>
  <c r="EV38" i="10"/>
  <c r="EV37" i="10"/>
  <c r="EV35" i="10"/>
  <c r="EV33" i="10"/>
  <c r="EV32" i="10"/>
  <c r="EV30" i="10"/>
  <c r="EV29" i="10"/>
  <c r="EV25" i="10"/>
  <c r="EV24" i="10"/>
  <c r="EV23" i="10"/>
  <c r="EV22" i="10"/>
  <c r="EV21" i="10"/>
  <c r="EV20" i="10"/>
  <c r="EV19" i="10"/>
  <c r="EV31" i="10"/>
  <c r="EV27" i="10"/>
  <c r="EV18" i="10"/>
  <c r="EV17" i="10"/>
  <c r="EV16" i="10"/>
  <c r="EV36" i="10"/>
  <c r="EV34" i="10"/>
  <c r="EV28" i="10"/>
  <c r="EV26" i="10"/>
  <c r="FO16" i="10"/>
  <c r="FO23" i="10"/>
  <c r="FO54" i="10"/>
  <c r="FO66" i="10"/>
  <c r="FR73" i="10"/>
  <c r="Q26" i="31" s="1"/>
  <c r="FO73" i="10"/>
  <c r="FO28" i="10"/>
  <c r="FO41" i="10"/>
  <c r="FO21" i="10"/>
  <c r="FR52" i="10"/>
  <c r="Q20" i="31" s="1"/>
  <c r="FO52" i="10"/>
  <c r="FO56" i="10"/>
  <c r="FO59" i="10"/>
  <c r="FO64" i="10"/>
  <c r="FO76" i="10"/>
  <c r="ER4" i="10"/>
  <c r="EV48" i="10" s="1"/>
  <c r="FK86" i="10"/>
  <c r="EQ68" i="10"/>
  <c r="FR126" i="10"/>
  <c r="EQ109" i="10"/>
  <c r="FR127" i="10"/>
  <c r="FR129" i="10"/>
  <c r="FR133" i="10"/>
  <c r="FL34" i="10" s="1"/>
  <c r="FN34" i="10" s="1"/>
  <c r="FR134" i="10"/>
  <c r="FL15" i="10" s="1"/>
  <c r="FR135" i="10"/>
  <c r="FL36" i="10" s="1"/>
  <c r="FN36" i="10" s="1"/>
  <c r="EZ137" i="10"/>
  <c r="EZ138" i="10"/>
  <c r="EZ140" i="10"/>
  <c r="EY38" i="10" s="1"/>
  <c r="EZ139" i="10"/>
  <c r="EY25" i="10" s="1"/>
  <c r="EZ121" i="10"/>
  <c r="EZ142" i="10"/>
  <c r="EY13" i="10" s="1"/>
  <c r="FO16" i="9"/>
  <c r="FR7" i="9"/>
  <c r="FO19" i="9"/>
  <c r="FO32" i="9"/>
  <c r="FN6" i="9"/>
  <c r="FN10" i="9"/>
  <c r="FN28" i="9"/>
  <c r="EV88" i="9"/>
  <c r="EV38" i="9"/>
  <c r="EV37" i="9"/>
  <c r="EV35" i="9"/>
  <c r="EV33" i="9"/>
  <c r="EV32" i="9"/>
  <c r="EV30" i="9"/>
  <c r="EV29" i="9"/>
  <c r="EV25" i="9"/>
  <c r="EV24" i="9"/>
  <c r="EV23" i="9"/>
  <c r="EV22" i="9"/>
  <c r="EV21" i="9"/>
  <c r="EV20" i="9"/>
  <c r="EV19" i="9"/>
  <c r="EV18" i="9"/>
  <c r="EV17" i="9"/>
  <c r="EV16" i="9"/>
  <c r="EV36" i="9"/>
  <c r="EV34" i="9"/>
  <c r="EV31" i="9"/>
  <c r="EV28" i="9"/>
  <c r="EV27" i="9"/>
  <c r="EV26" i="9"/>
  <c r="FO21" i="9"/>
  <c r="FO23" i="9"/>
  <c r="FR30" i="9"/>
  <c r="O10" i="31" s="1"/>
  <c r="FO30" i="9"/>
  <c r="FR41" i="9"/>
  <c r="O15" i="31" s="1"/>
  <c r="FO41" i="9"/>
  <c r="FR52" i="9"/>
  <c r="O20" i="31" s="1"/>
  <c r="FO52" i="9"/>
  <c r="FO54" i="9"/>
  <c r="FR66" i="9"/>
  <c r="FO66" i="9"/>
  <c r="FO56" i="9"/>
  <c r="FO59" i="9"/>
  <c r="FO64" i="9"/>
  <c r="ER4" i="9"/>
  <c r="FK86" i="9"/>
  <c r="FO76" i="9"/>
  <c r="FO68" i="9"/>
  <c r="FN73" i="9"/>
  <c r="FR126" i="9"/>
  <c r="FR127" i="9"/>
  <c r="FR128" i="9"/>
  <c r="FR129" i="9"/>
  <c r="FR130" i="9"/>
  <c r="FR131" i="9"/>
  <c r="FL25" i="9" s="1"/>
  <c r="FN25" i="9" s="1"/>
  <c r="FR132" i="9"/>
  <c r="FL38" i="9" s="1"/>
  <c r="FN38" i="9" s="1"/>
  <c r="FR133" i="9"/>
  <c r="FL34" i="9" s="1"/>
  <c r="FN34" i="9" s="1"/>
  <c r="EZ134" i="9"/>
  <c r="FR134" i="9"/>
  <c r="FL15" i="9" s="1"/>
  <c r="EZ135" i="9"/>
  <c r="FR135" i="9"/>
  <c r="FL36" i="9" s="1"/>
  <c r="FN36" i="9" s="1"/>
  <c r="EZ136" i="9"/>
  <c r="FR136" i="9"/>
  <c r="FL80" i="9" s="1"/>
  <c r="EZ137" i="9"/>
  <c r="EZ138" i="9"/>
  <c r="EZ140" i="9"/>
  <c r="EY38" i="9" s="1"/>
  <c r="EZ142" i="9"/>
  <c r="EY13" i="9" s="1"/>
  <c r="EZ139" i="9"/>
  <c r="EY25" i="9" s="1"/>
  <c r="EZ141" i="9"/>
  <c r="EY29" i="9" s="1"/>
  <c r="EZ143" i="9"/>
  <c r="EY30" i="9" s="1"/>
  <c r="FO16" i="8"/>
  <c r="FO19" i="8"/>
  <c r="FO32" i="8"/>
  <c r="FN10" i="8"/>
  <c r="FN28" i="8"/>
  <c r="EV88" i="8"/>
  <c r="EV36" i="8"/>
  <c r="EV38" i="8"/>
  <c r="EV34" i="8"/>
  <c r="EV31" i="8"/>
  <c r="EV28" i="8"/>
  <c r="EV27" i="8"/>
  <c r="EV26" i="8"/>
  <c r="EV37" i="8"/>
  <c r="EV35" i="8"/>
  <c r="EV33" i="8"/>
  <c r="EV32" i="8"/>
  <c r="EV30" i="8"/>
  <c r="EV29" i="8"/>
  <c r="EV25" i="8"/>
  <c r="EV24" i="8"/>
  <c r="EV23" i="8"/>
  <c r="EV22" i="8"/>
  <c r="EV21" i="8"/>
  <c r="EV20" i="8"/>
  <c r="EV19" i="8"/>
  <c r="EV18" i="8"/>
  <c r="EV17" i="8"/>
  <c r="EV16" i="8"/>
  <c r="FO21" i="8"/>
  <c r="FR69" i="8"/>
  <c r="FO23" i="8"/>
  <c r="FR30" i="8"/>
  <c r="M10" i="31" s="1"/>
  <c r="FO30" i="8"/>
  <c r="FO41" i="8"/>
  <c r="FO56" i="8"/>
  <c r="FO59" i="8"/>
  <c r="FO64" i="8"/>
  <c r="ER4" i="8"/>
  <c r="FK86" i="8"/>
  <c r="FR52" i="8"/>
  <c r="M20" i="31" s="1"/>
  <c r="FO52" i="8"/>
  <c r="FO54" i="8"/>
  <c r="FO66" i="8"/>
  <c r="FO68" i="8"/>
  <c r="FN6" i="8"/>
  <c r="FR73" i="8"/>
  <c r="M26" i="31" s="1"/>
  <c r="FO73" i="8"/>
  <c r="FO76" i="8"/>
  <c r="FR126" i="8"/>
  <c r="FR127" i="8"/>
  <c r="FR128" i="8"/>
  <c r="FR129" i="8"/>
  <c r="FR130" i="8"/>
  <c r="FR131" i="8"/>
  <c r="FL25" i="8" s="1"/>
  <c r="FN25" i="8" s="1"/>
  <c r="FR132" i="8"/>
  <c r="FL38" i="8" s="1"/>
  <c r="FN38" i="8" s="1"/>
  <c r="FR133" i="8"/>
  <c r="FL34" i="8" s="1"/>
  <c r="FN34" i="8" s="1"/>
  <c r="EZ134" i="8"/>
  <c r="FR134" i="8"/>
  <c r="FL15" i="8" s="1"/>
  <c r="EZ135" i="8"/>
  <c r="FR135" i="8"/>
  <c r="FL36" i="8" s="1"/>
  <c r="FN36" i="8" s="1"/>
  <c r="EZ136" i="8"/>
  <c r="FR136" i="8"/>
  <c r="FL80" i="8" s="1"/>
  <c r="EZ137" i="8"/>
  <c r="EZ138" i="8"/>
  <c r="EZ140" i="8"/>
  <c r="EY38" i="8" s="1"/>
  <c r="EZ142" i="8"/>
  <c r="EY13" i="8" s="1"/>
  <c r="EZ139" i="8"/>
  <c r="EY25" i="8" s="1"/>
  <c r="EZ141" i="8"/>
  <c r="EY29" i="8" s="1"/>
  <c r="EZ143" i="8"/>
  <c r="EY30" i="8" s="1"/>
  <c r="FO10" i="7"/>
  <c r="FO16" i="7"/>
  <c r="FR7" i="7"/>
  <c r="FO19" i="7"/>
  <c r="FO28" i="7"/>
  <c r="EV88" i="7"/>
  <c r="EV36" i="7"/>
  <c r="EV34" i="7"/>
  <c r="EV31" i="7"/>
  <c r="EV38" i="7"/>
  <c r="EV37" i="7"/>
  <c r="EV35" i="7"/>
  <c r="EV30" i="7"/>
  <c r="EV28" i="7"/>
  <c r="EV27" i="7"/>
  <c r="EV26" i="7"/>
  <c r="EV33" i="7"/>
  <c r="EV32" i="7"/>
  <c r="EV29" i="7"/>
  <c r="EV25" i="7"/>
  <c r="EV24" i="7"/>
  <c r="EV23" i="7"/>
  <c r="EV22" i="7"/>
  <c r="EV21" i="7"/>
  <c r="EV20" i="7"/>
  <c r="EV19" i="7"/>
  <c r="EV18" i="7"/>
  <c r="EV17" i="7"/>
  <c r="EV16" i="7"/>
  <c r="FO21" i="7"/>
  <c r="FO23" i="7"/>
  <c r="FR30" i="7"/>
  <c r="K10" i="31" s="1"/>
  <c r="FO30" i="7"/>
  <c r="FO41" i="7"/>
  <c r="FO56" i="7"/>
  <c r="FO59" i="7"/>
  <c r="FO64" i="7"/>
  <c r="ER4" i="7"/>
  <c r="FK86" i="7"/>
  <c r="FR52" i="7"/>
  <c r="K20" i="31" s="1"/>
  <c r="FO52" i="7"/>
  <c r="FO54" i="7"/>
  <c r="FO66" i="7"/>
  <c r="FO76" i="7"/>
  <c r="FN6" i="7"/>
  <c r="FO73" i="7"/>
  <c r="FR126" i="7"/>
  <c r="FR127" i="7"/>
  <c r="FR128" i="7"/>
  <c r="FR129" i="7"/>
  <c r="FR130" i="7"/>
  <c r="FR131" i="7"/>
  <c r="FL25" i="7" s="1"/>
  <c r="FN25" i="7" s="1"/>
  <c r="FR132" i="7"/>
  <c r="FL38" i="7" s="1"/>
  <c r="FN38" i="7" s="1"/>
  <c r="FR133" i="7"/>
  <c r="FL34" i="7" s="1"/>
  <c r="FN34" i="7" s="1"/>
  <c r="EZ134" i="7"/>
  <c r="FR134" i="7"/>
  <c r="FL15" i="7" s="1"/>
  <c r="EZ135" i="7"/>
  <c r="FR135" i="7"/>
  <c r="FL36" i="7" s="1"/>
  <c r="FN36" i="7" s="1"/>
  <c r="EZ136" i="7"/>
  <c r="FR136" i="7"/>
  <c r="FL80" i="7" s="1"/>
  <c r="EZ137" i="7"/>
  <c r="EZ138" i="7"/>
  <c r="EZ140" i="7"/>
  <c r="EY38" i="7" s="1"/>
  <c r="EZ142" i="7"/>
  <c r="EY13" i="7" s="1"/>
  <c r="EZ144" i="7"/>
  <c r="EY92" i="7" s="1"/>
  <c r="EZ139" i="7"/>
  <c r="EY25" i="7" s="1"/>
  <c r="EZ141" i="7"/>
  <c r="EY29" i="7" s="1"/>
  <c r="EZ143" i="7"/>
  <c r="EY30" i="7" s="1"/>
  <c r="EV88" i="6"/>
  <c r="EV38" i="6"/>
  <c r="EV37" i="6"/>
  <c r="EV35" i="6"/>
  <c r="EV33" i="6"/>
  <c r="EV32" i="6"/>
  <c r="EV30" i="6"/>
  <c r="EV29" i="6"/>
  <c r="EV25" i="6"/>
  <c r="EV24" i="6"/>
  <c r="EV23" i="6"/>
  <c r="EV22" i="6"/>
  <c r="EV21" i="6"/>
  <c r="EV20" i="6"/>
  <c r="EV19" i="6"/>
  <c r="EV18" i="6"/>
  <c r="EV17" i="6"/>
  <c r="EV16" i="6"/>
  <c r="EV36" i="6"/>
  <c r="EV34" i="6"/>
  <c r="EV31" i="6"/>
  <c r="EV28" i="6"/>
  <c r="EV27" i="6"/>
  <c r="EV26" i="6"/>
  <c r="FO21" i="6"/>
  <c r="FO23" i="6"/>
  <c r="FO30" i="6"/>
  <c r="FO6" i="6"/>
  <c r="FO16" i="6"/>
  <c r="FO19" i="6"/>
  <c r="FO32" i="6"/>
  <c r="FO41" i="6"/>
  <c r="FN10" i="6"/>
  <c r="FN28" i="6"/>
  <c r="FO54" i="6"/>
  <c r="FR52" i="6"/>
  <c r="I20" i="31" s="1"/>
  <c r="FO52" i="6"/>
  <c r="FO56" i="6"/>
  <c r="FO59" i="6"/>
  <c r="FO64" i="6"/>
  <c r="FR66" i="6"/>
  <c r="FO66" i="6"/>
  <c r="FO68" i="6"/>
  <c r="ER4" i="6"/>
  <c r="FK86" i="6"/>
  <c r="FR73" i="6"/>
  <c r="I26" i="31" s="1"/>
  <c r="FO73" i="6"/>
  <c r="FO76" i="6"/>
  <c r="FR126" i="6"/>
  <c r="FR127" i="6"/>
  <c r="FR128" i="6"/>
  <c r="FR129" i="6"/>
  <c r="FR130" i="6"/>
  <c r="FR131" i="6"/>
  <c r="FL25" i="6" s="1"/>
  <c r="FN25" i="6" s="1"/>
  <c r="FR132" i="6"/>
  <c r="FL38" i="6" s="1"/>
  <c r="FN38" i="6" s="1"/>
  <c r="FR133" i="6"/>
  <c r="FL34" i="6" s="1"/>
  <c r="FN34" i="6" s="1"/>
  <c r="EZ134" i="6"/>
  <c r="FR134" i="6"/>
  <c r="FL15" i="6" s="1"/>
  <c r="EZ135" i="6"/>
  <c r="FR135" i="6"/>
  <c r="FL36" i="6" s="1"/>
  <c r="FN36" i="6" s="1"/>
  <c r="EZ136" i="6"/>
  <c r="FR136" i="6"/>
  <c r="FL80" i="6" s="1"/>
  <c r="EZ137" i="6"/>
  <c r="EZ138" i="6"/>
  <c r="EZ140" i="6"/>
  <c r="EY38" i="6" s="1"/>
  <c r="EZ142" i="6"/>
  <c r="EY13" i="6" s="1"/>
  <c r="EZ139" i="6"/>
  <c r="EY25" i="6" s="1"/>
  <c r="EZ141" i="6"/>
  <c r="EY29" i="6" s="1"/>
  <c r="EZ143" i="6"/>
  <c r="EY30" i="6" s="1"/>
  <c r="FR6" i="5"/>
  <c r="G5" i="31" s="1"/>
  <c r="FO6" i="5"/>
  <c r="FR10" i="5"/>
  <c r="G6" i="31" s="1"/>
  <c r="FO10" i="5"/>
  <c r="FO16" i="5"/>
  <c r="FO19" i="5"/>
  <c r="FO28" i="5"/>
  <c r="EV88" i="5"/>
  <c r="EV36" i="5"/>
  <c r="EV34" i="5"/>
  <c r="EV31" i="5"/>
  <c r="EV38" i="5"/>
  <c r="EV37" i="5"/>
  <c r="EV35" i="5"/>
  <c r="EV33" i="5"/>
  <c r="EV32" i="5"/>
  <c r="EV30" i="5"/>
  <c r="EV29" i="5"/>
  <c r="EV25" i="5"/>
  <c r="EV24" i="5"/>
  <c r="EV23" i="5"/>
  <c r="EV22" i="5"/>
  <c r="EV21" i="5"/>
  <c r="EV20" i="5"/>
  <c r="EV19" i="5"/>
  <c r="EV18" i="5"/>
  <c r="EV17" i="5"/>
  <c r="EV16" i="5"/>
  <c r="EV28" i="5"/>
  <c r="EV27" i="5"/>
  <c r="EV26" i="5"/>
  <c r="FO21" i="5"/>
  <c r="FO23" i="5"/>
  <c r="FR30" i="5"/>
  <c r="G10" i="31" s="1"/>
  <c r="FO30" i="5"/>
  <c r="FR52" i="5"/>
  <c r="G20" i="31" s="1"/>
  <c r="FO52" i="5"/>
  <c r="FO54" i="5"/>
  <c r="FR66" i="5"/>
  <c r="FO66" i="5"/>
  <c r="FO76" i="5"/>
  <c r="FO41" i="5"/>
  <c r="FR56" i="5"/>
  <c r="G22" i="31" s="1"/>
  <c r="FO56" i="5"/>
  <c r="FR59" i="5"/>
  <c r="G23" i="31" s="1"/>
  <c r="FO59" i="5"/>
  <c r="FR64" i="5"/>
  <c r="FO64" i="5"/>
  <c r="FO68" i="5"/>
  <c r="FR73" i="5"/>
  <c r="G26" i="31" s="1"/>
  <c r="FO73" i="5"/>
  <c r="ER4" i="5"/>
  <c r="FK86" i="5"/>
  <c r="FR126" i="5"/>
  <c r="FR127" i="5"/>
  <c r="FR128" i="5"/>
  <c r="FR129" i="5"/>
  <c r="FR130" i="5"/>
  <c r="FR131" i="5"/>
  <c r="FL25" i="5" s="1"/>
  <c r="FN25" i="5" s="1"/>
  <c r="FR132" i="5"/>
  <c r="FL38" i="5" s="1"/>
  <c r="FN38" i="5" s="1"/>
  <c r="FR133" i="5"/>
  <c r="FL34" i="5" s="1"/>
  <c r="FN34" i="5" s="1"/>
  <c r="EZ134" i="5"/>
  <c r="FR134" i="5"/>
  <c r="FL15" i="5" s="1"/>
  <c r="EZ135" i="5"/>
  <c r="FR135" i="5"/>
  <c r="FL36" i="5" s="1"/>
  <c r="FN36" i="5" s="1"/>
  <c r="EZ136" i="5"/>
  <c r="FR136" i="5"/>
  <c r="FL80" i="5" s="1"/>
  <c r="EZ137" i="5"/>
  <c r="EZ138" i="5"/>
  <c r="EZ140" i="5"/>
  <c r="EY38" i="5" s="1"/>
  <c r="EZ142" i="5"/>
  <c r="EY13" i="5" s="1"/>
  <c r="EZ144" i="5"/>
  <c r="EY92" i="5" s="1"/>
  <c r="EZ139" i="5"/>
  <c r="EY25" i="5" s="1"/>
  <c r="EZ141" i="5"/>
  <c r="EY29" i="5" s="1"/>
  <c r="EZ143" i="5"/>
  <c r="EY30" i="5" s="1"/>
  <c r="EV88" i="4"/>
  <c r="EV36" i="4"/>
  <c r="EV34" i="4"/>
  <c r="EV31" i="4"/>
  <c r="EV28" i="4"/>
  <c r="EV27" i="4"/>
  <c r="EV26" i="4"/>
  <c r="EV38" i="4"/>
  <c r="EV37" i="4"/>
  <c r="EV35" i="4"/>
  <c r="EV33" i="4"/>
  <c r="EV32" i="4"/>
  <c r="EV30" i="4"/>
  <c r="EV29" i="4"/>
  <c r="EV25" i="4"/>
  <c r="EV24" i="4"/>
  <c r="EV23" i="4"/>
  <c r="EV22" i="4"/>
  <c r="EV21" i="4"/>
  <c r="EV20" i="4"/>
  <c r="EV19" i="4"/>
  <c r="EV18" i="4"/>
  <c r="EV17" i="4"/>
  <c r="EV16" i="4"/>
  <c r="FO16" i="4"/>
  <c r="FR7" i="4"/>
  <c r="FO19" i="4"/>
  <c r="FR28" i="4"/>
  <c r="E9" i="31" s="1"/>
  <c r="FO28" i="4"/>
  <c r="FR32" i="4"/>
  <c r="FO32" i="4"/>
  <c r="FN41" i="4"/>
  <c r="FR67" i="4"/>
  <c r="FO21" i="4"/>
  <c r="FR69" i="4"/>
  <c r="FO23" i="4"/>
  <c r="FO30" i="4"/>
  <c r="FN10" i="4"/>
  <c r="FR52" i="4"/>
  <c r="E20" i="31" s="1"/>
  <c r="FO52" i="4"/>
  <c r="FO54" i="4"/>
  <c r="FR64" i="4"/>
  <c r="FO64" i="4"/>
  <c r="FO66" i="4"/>
  <c r="FO68" i="4"/>
  <c r="FK86" i="4"/>
  <c r="FO56" i="4"/>
  <c r="FR59" i="4"/>
  <c r="E23" i="31" s="1"/>
  <c r="FO59" i="4"/>
  <c r="FN6" i="4"/>
  <c r="FO73" i="4"/>
  <c r="FO76" i="4"/>
  <c r="FR126" i="4"/>
  <c r="FR127" i="4"/>
  <c r="FR128" i="4"/>
  <c r="FR129" i="4"/>
  <c r="FR130" i="4"/>
  <c r="FR131" i="4"/>
  <c r="FL25" i="4" s="1"/>
  <c r="FN25" i="4" s="1"/>
  <c r="FR132" i="4"/>
  <c r="FL38" i="4" s="1"/>
  <c r="FN38" i="4" s="1"/>
  <c r="FR133" i="4"/>
  <c r="FL34" i="4" s="1"/>
  <c r="FN34" i="4" s="1"/>
  <c r="EZ134" i="4"/>
  <c r="FR134" i="4"/>
  <c r="FL15" i="4" s="1"/>
  <c r="EZ135" i="4"/>
  <c r="FR135" i="4"/>
  <c r="FL36" i="4" s="1"/>
  <c r="FN36" i="4" s="1"/>
  <c r="EZ136" i="4"/>
  <c r="FR136" i="4"/>
  <c r="FL80" i="4" s="1"/>
  <c r="EZ137" i="4"/>
  <c r="EZ138" i="4"/>
  <c r="EZ140" i="4"/>
  <c r="EY38" i="4" s="1"/>
  <c r="EZ142" i="4"/>
  <c r="EY13" i="4" s="1"/>
  <c r="EZ144" i="4"/>
  <c r="EY92" i="4" s="1"/>
  <c r="EZ139" i="4"/>
  <c r="EY25" i="4" s="1"/>
  <c r="EZ141" i="4"/>
  <c r="EY29" i="4" s="1"/>
  <c r="EZ143" i="4"/>
  <c r="EY30" i="4" s="1"/>
  <c r="J86" i="24"/>
  <c r="G81" i="24"/>
  <c r="I81" i="24" s="1"/>
  <c r="G80" i="24"/>
  <c r="I80" i="24" s="1"/>
  <c r="G78" i="24"/>
  <c r="I78" i="24" s="1"/>
  <c r="L78" i="24" s="1"/>
  <c r="G76" i="24"/>
  <c r="I76" i="24" s="1"/>
  <c r="L76" i="24" s="1"/>
  <c r="G74" i="24"/>
  <c r="I74" i="24" s="1"/>
  <c r="G73" i="24"/>
  <c r="I73" i="24" s="1"/>
  <c r="G72" i="24"/>
  <c r="I72" i="24" s="1"/>
  <c r="G71" i="24"/>
  <c r="I71" i="24" s="1"/>
  <c r="G69" i="24"/>
  <c r="I69" i="24" s="1"/>
  <c r="G68" i="24"/>
  <c r="I68" i="24" s="1"/>
  <c r="G67" i="24"/>
  <c r="I67" i="24" s="1"/>
  <c r="G66" i="24"/>
  <c r="I66" i="24" s="1"/>
  <c r="G65" i="24"/>
  <c r="I65" i="24" s="1"/>
  <c r="G64" i="24"/>
  <c r="I64" i="24" s="1"/>
  <c r="G62" i="24"/>
  <c r="I62" i="24" s="1"/>
  <c r="G61" i="24"/>
  <c r="I61" i="24" s="1"/>
  <c r="G60" i="24"/>
  <c r="I60" i="24" s="1"/>
  <c r="G59" i="24"/>
  <c r="I59" i="24" s="1"/>
  <c r="G57" i="24"/>
  <c r="I57" i="24" s="1"/>
  <c r="G56" i="24"/>
  <c r="I56" i="24" s="1"/>
  <c r="G55" i="24"/>
  <c r="I55" i="24" s="1"/>
  <c r="G54" i="24"/>
  <c r="I54" i="24" s="1"/>
  <c r="G52" i="24"/>
  <c r="I52" i="24" s="1"/>
  <c r="L52" i="24" s="1"/>
  <c r="G51" i="24"/>
  <c r="I51" i="24" s="1"/>
  <c r="L51" i="24" s="1"/>
  <c r="G50" i="24"/>
  <c r="I50" i="24" s="1"/>
  <c r="G49" i="24"/>
  <c r="I49" i="24" s="1"/>
  <c r="G48" i="24"/>
  <c r="I48" i="24" s="1"/>
  <c r="G47" i="24"/>
  <c r="I47" i="24" s="1"/>
  <c r="G46" i="24"/>
  <c r="I46" i="24" s="1"/>
  <c r="G45" i="24"/>
  <c r="I45" i="24" s="1"/>
  <c r="G44" i="24"/>
  <c r="I44" i="24" s="1"/>
  <c r="G43" i="24"/>
  <c r="I43" i="24" s="1"/>
  <c r="G42" i="24"/>
  <c r="I42" i="24" s="1"/>
  <c r="G41" i="24"/>
  <c r="I41" i="24" s="1"/>
  <c r="G39" i="24"/>
  <c r="I39" i="24" s="1"/>
  <c r="G38" i="24"/>
  <c r="I38" i="24" s="1"/>
  <c r="G37" i="24"/>
  <c r="I37" i="24" s="1"/>
  <c r="G36" i="24"/>
  <c r="I36" i="24" s="1"/>
  <c r="G35" i="24"/>
  <c r="I35" i="24" s="1"/>
  <c r="G34" i="24"/>
  <c r="I34" i="24" s="1"/>
  <c r="G33" i="24"/>
  <c r="I33" i="24" s="1"/>
  <c r="G32" i="24"/>
  <c r="I32" i="24" s="1"/>
  <c r="G31" i="24"/>
  <c r="I31" i="24" s="1"/>
  <c r="G30" i="24"/>
  <c r="I30" i="24" s="1"/>
  <c r="G29" i="24"/>
  <c r="I29" i="24" s="1"/>
  <c r="G28" i="24"/>
  <c r="I28" i="24" s="1"/>
  <c r="G26" i="24"/>
  <c r="I26" i="24" s="1"/>
  <c r="G25" i="24"/>
  <c r="I25" i="24" s="1"/>
  <c r="G24" i="24"/>
  <c r="I24" i="24" s="1"/>
  <c r="G23" i="24"/>
  <c r="I23" i="24" s="1"/>
  <c r="G22" i="24"/>
  <c r="I22" i="24" s="1"/>
  <c r="G21" i="24"/>
  <c r="I21" i="24" s="1"/>
  <c r="G20" i="24"/>
  <c r="I20" i="24" s="1"/>
  <c r="G19" i="24"/>
  <c r="I19" i="24" s="1"/>
  <c r="G17" i="24"/>
  <c r="I17" i="24" s="1"/>
  <c r="G16" i="24"/>
  <c r="I16" i="24" s="1"/>
  <c r="G15" i="24"/>
  <c r="I15" i="24" s="1"/>
  <c r="G14" i="24"/>
  <c r="I14" i="24" s="1"/>
  <c r="G13" i="24"/>
  <c r="I13" i="24" s="1"/>
  <c r="G12" i="24"/>
  <c r="I12" i="24" s="1"/>
  <c r="G11" i="24"/>
  <c r="I11" i="24" s="1"/>
  <c r="G10" i="24"/>
  <c r="I10" i="24" s="1"/>
  <c r="G9" i="24"/>
  <c r="I9" i="24" s="1"/>
  <c r="G8" i="24"/>
  <c r="I8" i="24" s="1"/>
  <c r="G7" i="24"/>
  <c r="I7" i="24" s="1"/>
  <c r="G6" i="24"/>
  <c r="I6" i="24" s="1"/>
  <c r="G400" i="26"/>
  <c r="J86" i="23"/>
  <c r="G81" i="23"/>
  <c r="I81" i="23" s="1"/>
  <c r="G80" i="23"/>
  <c r="I80" i="23" s="1"/>
  <c r="G78" i="23"/>
  <c r="I78" i="23" s="1"/>
  <c r="L78" i="23" s="1"/>
  <c r="G76" i="23"/>
  <c r="I76" i="23" s="1"/>
  <c r="L76" i="23" s="1"/>
  <c r="G74" i="23"/>
  <c r="I74" i="23" s="1"/>
  <c r="G73" i="23"/>
  <c r="I73" i="23" s="1"/>
  <c r="G72" i="23"/>
  <c r="I72" i="23" s="1"/>
  <c r="G71" i="23"/>
  <c r="I71" i="23" s="1"/>
  <c r="G69" i="23"/>
  <c r="I69" i="23" s="1"/>
  <c r="G68" i="23"/>
  <c r="I68" i="23" s="1"/>
  <c r="G67" i="23"/>
  <c r="I67" i="23" s="1"/>
  <c r="G66" i="23"/>
  <c r="I66" i="23" s="1"/>
  <c r="G65" i="23"/>
  <c r="I65" i="23" s="1"/>
  <c r="G64" i="23"/>
  <c r="I64" i="23" s="1"/>
  <c r="G62" i="23"/>
  <c r="I62" i="23" s="1"/>
  <c r="G61" i="23"/>
  <c r="I61" i="23" s="1"/>
  <c r="G60" i="23"/>
  <c r="I60" i="23" s="1"/>
  <c r="G59" i="23"/>
  <c r="I59" i="23" s="1"/>
  <c r="G57" i="23"/>
  <c r="I57" i="23" s="1"/>
  <c r="G56" i="23"/>
  <c r="I56" i="23" s="1"/>
  <c r="G55" i="23"/>
  <c r="I55" i="23" s="1"/>
  <c r="G54" i="23"/>
  <c r="I54" i="23" s="1"/>
  <c r="G52" i="23"/>
  <c r="I52" i="23" s="1"/>
  <c r="L52" i="23" s="1"/>
  <c r="G51" i="23"/>
  <c r="I51" i="23" s="1"/>
  <c r="L51" i="23" s="1"/>
  <c r="G50" i="23"/>
  <c r="I50" i="23" s="1"/>
  <c r="G49" i="23"/>
  <c r="I49" i="23" s="1"/>
  <c r="G48" i="23"/>
  <c r="I48" i="23" s="1"/>
  <c r="G47" i="23"/>
  <c r="I47" i="23" s="1"/>
  <c r="G46" i="23"/>
  <c r="I46" i="23" s="1"/>
  <c r="G45" i="23"/>
  <c r="I45" i="23" s="1"/>
  <c r="G44" i="23"/>
  <c r="I44" i="23" s="1"/>
  <c r="G43" i="23"/>
  <c r="I43" i="23" s="1"/>
  <c r="G42" i="23"/>
  <c r="I42" i="23" s="1"/>
  <c r="G41" i="23"/>
  <c r="I41" i="23" s="1"/>
  <c r="G39" i="23"/>
  <c r="I39" i="23" s="1"/>
  <c r="G38" i="23"/>
  <c r="I38" i="23" s="1"/>
  <c r="G37" i="23"/>
  <c r="I37" i="23" s="1"/>
  <c r="G36" i="23"/>
  <c r="I36" i="23" s="1"/>
  <c r="G35" i="23"/>
  <c r="I35" i="23" s="1"/>
  <c r="G34" i="23"/>
  <c r="I34" i="23" s="1"/>
  <c r="G33" i="23"/>
  <c r="I33" i="23" s="1"/>
  <c r="G32" i="23"/>
  <c r="I32" i="23" s="1"/>
  <c r="G31" i="23"/>
  <c r="I31" i="23" s="1"/>
  <c r="G30" i="23"/>
  <c r="I30" i="23" s="1"/>
  <c r="G29" i="23"/>
  <c r="I29" i="23" s="1"/>
  <c r="G28" i="23"/>
  <c r="I28" i="23" s="1"/>
  <c r="G26" i="23"/>
  <c r="I26" i="23" s="1"/>
  <c r="G25" i="23"/>
  <c r="I25" i="23" s="1"/>
  <c r="G24" i="23"/>
  <c r="I24" i="23" s="1"/>
  <c r="G23" i="23"/>
  <c r="I23" i="23" s="1"/>
  <c r="G22" i="23"/>
  <c r="I22" i="23" s="1"/>
  <c r="G21" i="23"/>
  <c r="I21" i="23" s="1"/>
  <c r="G20" i="23"/>
  <c r="I20" i="23" s="1"/>
  <c r="G19" i="23"/>
  <c r="I19" i="23" s="1"/>
  <c r="G17" i="23"/>
  <c r="I17" i="23" s="1"/>
  <c r="G16" i="23"/>
  <c r="I16" i="23" s="1"/>
  <c r="G15" i="23"/>
  <c r="I15" i="23" s="1"/>
  <c r="G14" i="23"/>
  <c r="I14" i="23" s="1"/>
  <c r="G13" i="23"/>
  <c r="I13" i="23" s="1"/>
  <c r="G12" i="23"/>
  <c r="I12" i="23" s="1"/>
  <c r="G11" i="23"/>
  <c r="I11" i="23" s="1"/>
  <c r="G10" i="23"/>
  <c r="I10" i="23" s="1"/>
  <c r="G9" i="23"/>
  <c r="I9" i="23" s="1"/>
  <c r="G8" i="23"/>
  <c r="I8" i="23" s="1"/>
  <c r="G7" i="23"/>
  <c r="I7" i="23" s="1"/>
  <c r="G6" i="23"/>
  <c r="I6" i="23" s="1"/>
  <c r="J86" i="22"/>
  <c r="G81" i="22"/>
  <c r="I81" i="22" s="1"/>
  <c r="G80" i="22"/>
  <c r="I80" i="22" s="1"/>
  <c r="G78" i="22"/>
  <c r="I78" i="22" s="1"/>
  <c r="L78" i="22" s="1"/>
  <c r="G76" i="22"/>
  <c r="I76" i="22" s="1"/>
  <c r="L76" i="22" s="1"/>
  <c r="G74" i="22"/>
  <c r="I74" i="22" s="1"/>
  <c r="G73" i="22"/>
  <c r="I73" i="22" s="1"/>
  <c r="G72" i="22"/>
  <c r="I72" i="22" s="1"/>
  <c r="G71" i="22"/>
  <c r="I71" i="22" s="1"/>
  <c r="G69" i="22"/>
  <c r="I69" i="22" s="1"/>
  <c r="G68" i="22"/>
  <c r="I68" i="22" s="1"/>
  <c r="G67" i="22"/>
  <c r="I67" i="22" s="1"/>
  <c r="G66" i="22"/>
  <c r="I66" i="22" s="1"/>
  <c r="G65" i="22"/>
  <c r="I65" i="22" s="1"/>
  <c r="G64" i="22"/>
  <c r="I64" i="22" s="1"/>
  <c r="G62" i="22"/>
  <c r="I62" i="22" s="1"/>
  <c r="G61" i="22"/>
  <c r="I61" i="22" s="1"/>
  <c r="G60" i="22"/>
  <c r="I60" i="22" s="1"/>
  <c r="G59" i="22"/>
  <c r="I59" i="22" s="1"/>
  <c r="G57" i="22"/>
  <c r="I57" i="22" s="1"/>
  <c r="G56" i="22"/>
  <c r="I56" i="22" s="1"/>
  <c r="G55" i="22"/>
  <c r="I55" i="22" s="1"/>
  <c r="G54" i="22"/>
  <c r="I54" i="22" s="1"/>
  <c r="G52" i="22"/>
  <c r="I52" i="22" s="1"/>
  <c r="L52" i="22" s="1"/>
  <c r="G51" i="22"/>
  <c r="I51" i="22" s="1"/>
  <c r="L51" i="22" s="1"/>
  <c r="G50" i="22"/>
  <c r="I50" i="22" s="1"/>
  <c r="G49" i="22"/>
  <c r="I49" i="22" s="1"/>
  <c r="G48" i="22"/>
  <c r="I48" i="22" s="1"/>
  <c r="G47" i="22"/>
  <c r="I47" i="22" s="1"/>
  <c r="G46" i="22"/>
  <c r="I46" i="22" s="1"/>
  <c r="G45" i="22"/>
  <c r="I45" i="22" s="1"/>
  <c r="G44" i="22"/>
  <c r="I44" i="22" s="1"/>
  <c r="G43" i="22"/>
  <c r="I43" i="22" s="1"/>
  <c r="G42" i="22"/>
  <c r="I42" i="22" s="1"/>
  <c r="G41" i="22"/>
  <c r="I41" i="22" s="1"/>
  <c r="G39" i="22"/>
  <c r="I39" i="22" s="1"/>
  <c r="G38" i="22"/>
  <c r="I38" i="22" s="1"/>
  <c r="G37" i="22"/>
  <c r="I37" i="22" s="1"/>
  <c r="G36" i="22"/>
  <c r="I36" i="22" s="1"/>
  <c r="G35" i="22"/>
  <c r="I35" i="22" s="1"/>
  <c r="G34" i="22"/>
  <c r="I34" i="22" s="1"/>
  <c r="G33" i="22"/>
  <c r="I33" i="22" s="1"/>
  <c r="G32" i="22"/>
  <c r="I32" i="22" s="1"/>
  <c r="G31" i="22"/>
  <c r="I31" i="22" s="1"/>
  <c r="G30" i="22"/>
  <c r="I30" i="22" s="1"/>
  <c r="G29" i="22"/>
  <c r="I29" i="22" s="1"/>
  <c r="G28" i="22"/>
  <c r="I28" i="22" s="1"/>
  <c r="G26" i="22"/>
  <c r="I26" i="22" s="1"/>
  <c r="G25" i="22"/>
  <c r="I25" i="22" s="1"/>
  <c r="G24" i="22"/>
  <c r="I24" i="22" s="1"/>
  <c r="G23" i="22"/>
  <c r="I23" i="22" s="1"/>
  <c r="G22" i="22"/>
  <c r="I22" i="22" s="1"/>
  <c r="G21" i="22"/>
  <c r="I21" i="22" s="1"/>
  <c r="G20" i="22"/>
  <c r="I20" i="22" s="1"/>
  <c r="G19" i="22"/>
  <c r="I19" i="22" s="1"/>
  <c r="G17" i="22"/>
  <c r="I17" i="22" s="1"/>
  <c r="G16" i="22"/>
  <c r="I16" i="22" s="1"/>
  <c r="G15" i="22"/>
  <c r="I15" i="22" s="1"/>
  <c r="G14" i="22"/>
  <c r="I14" i="22" s="1"/>
  <c r="G13" i="22"/>
  <c r="I13" i="22" s="1"/>
  <c r="G12" i="22"/>
  <c r="I12" i="22" s="1"/>
  <c r="G11" i="22"/>
  <c r="I11" i="22" s="1"/>
  <c r="G10" i="22"/>
  <c r="I10" i="22" s="1"/>
  <c r="G9" i="22"/>
  <c r="I9" i="22" s="1"/>
  <c r="G8" i="22"/>
  <c r="I8" i="22" s="1"/>
  <c r="G7" i="22"/>
  <c r="I7" i="22" s="1"/>
  <c r="G6" i="22"/>
  <c r="I6" i="22" s="1"/>
  <c r="J86" i="21"/>
  <c r="G81" i="21"/>
  <c r="I81" i="21" s="1"/>
  <c r="G80" i="21"/>
  <c r="I80" i="21" s="1"/>
  <c r="G78" i="21"/>
  <c r="I78" i="21" s="1"/>
  <c r="L78" i="21" s="1"/>
  <c r="G76" i="21"/>
  <c r="I76" i="21" s="1"/>
  <c r="L76" i="21" s="1"/>
  <c r="G74" i="21"/>
  <c r="I74" i="21" s="1"/>
  <c r="G73" i="21"/>
  <c r="I73" i="21" s="1"/>
  <c r="G72" i="21"/>
  <c r="I72" i="21" s="1"/>
  <c r="G71" i="21"/>
  <c r="I71" i="21" s="1"/>
  <c r="G69" i="21"/>
  <c r="I69" i="21" s="1"/>
  <c r="G68" i="21"/>
  <c r="I68" i="21" s="1"/>
  <c r="G67" i="21"/>
  <c r="I67" i="21" s="1"/>
  <c r="G66" i="21"/>
  <c r="I66" i="21" s="1"/>
  <c r="G65" i="21"/>
  <c r="I65" i="21" s="1"/>
  <c r="G64" i="21"/>
  <c r="I64" i="21" s="1"/>
  <c r="G62" i="21"/>
  <c r="I62" i="21" s="1"/>
  <c r="G61" i="21"/>
  <c r="I61" i="21" s="1"/>
  <c r="G60" i="21"/>
  <c r="I60" i="21" s="1"/>
  <c r="G59" i="21"/>
  <c r="I59" i="21" s="1"/>
  <c r="G57" i="21"/>
  <c r="I57" i="21" s="1"/>
  <c r="G56" i="21"/>
  <c r="I56" i="21" s="1"/>
  <c r="G55" i="21"/>
  <c r="I55" i="21" s="1"/>
  <c r="G54" i="21"/>
  <c r="I54" i="21" s="1"/>
  <c r="G52" i="21"/>
  <c r="I52" i="21" s="1"/>
  <c r="L52" i="21" s="1"/>
  <c r="G51" i="21"/>
  <c r="I51" i="21" s="1"/>
  <c r="L51" i="21" s="1"/>
  <c r="G50" i="21"/>
  <c r="I50" i="21" s="1"/>
  <c r="G49" i="21"/>
  <c r="I49" i="21" s="1"/>
  <c r="G48" i="21"/>
  <c r="I48" i="21" s="1"/>
  <c r="G47" i="21"/>
  <c r="I47" i="21" s="1"/>
  <c r="G46" i="21"/>
  <c r="I46" i="21" s="1"/>
  <c r="G45" i="21"/>
  <c r="I45" i="21" s="1"/>
  <c r="G44" i="21"/>
  <c r="I44" i="21" s="1"/>
  <c r="G43" i="21"/>
  <c r="I43" i="21" s="1"/>
  <c r="G42" i="21"/>
  <c r="I42" i="21" s="1"/>
  <c r="G41" i="21"/>
  <c r="I41" i="21" s="1"/>
  <c r="G39" i="21"/>
  <c r="I39" i="21" s="1"/>
  <c r="G38" i="21"/>
  <c r="I38" i="21" s="1"/>
  <c r="G37" i="21"/>
  <c r="I37" i="21" s="1"/>
  <c r="G36" i="21"/>
  <c r="I36" i="21" s="1"/>
  <c r="G35" i="21"/>
  <c r="I35" i="21" s="1"/>
  <c r="G34" i="21"/>
  <c r="I34" i="21" s="1"/>
  <c r="G33" i="21"/>
  <c r="I33" i="21" s="1"/>
  <c r="G32" i="21"/>
  <c r="I32" i="21" s="1"/>
  <c r="G31" i="21"/>
  <c r="I31" i="21" s="1"/>
  <c r="G30" i="21"/>
  <c r="I30" i="21" s="1"/>
  <c r="G29" i="21"/>
  <c r="I29" i="21" s="1"/>
  <c r="G28" i="21"/>
  <c r="I28" i="21" s="1"/>
  <c r="G26" i="21"/>
  <c r="I26" i="21" s="1"/>
  <c r="G25" i="21"/>
  <c r="I25" i="21" s="1"/>
  <c r="G24" i="21"/>
  <c r="I24" i="21" s="1"/>
  <c r="G23" i="21"/>
  <c r="I23" i="21" s="1"/>
  <c r="G22" i="21"/>
  <c r="I22" i="21" s="1"/>
  <c r="G21" i="21"/>
  <c r="I21" i="21" s="1"/>
  <c r="G20" i="21"/>
  <c r="I20" i="21" s="1"/>
  <c r="G19" i="21"/>
  <c r="I19" i="21" s="1"/>
  <c r="G17" i="21"/>
  <c r="I17" i="21" s="1"/>
  <c r="G16" i="21"/>
  <c r="I16" i="21" s="1"/>
  <c r="G15" i="21"/>
  <c r="I15" i="21" s="1"/>
  <c r="G14" i="21"/>
  <c r="I14" i="21" s="1"/>
  <c r="G13" i="21"/>
  <c r="I13" i="21" s="1"/>
  <c r="G12" i="21"/>
  <c r="I12" i="21" s="1"/>
  <c r="G11" i="21"/>
  <c r="I11" i="21" s="1"/>
  <c r="G10" i="21"/>
  <c r="I10" i="21" s="1"/>
  <c r="G9" i="21"/>
  <c r="I9" i="21" s="1"/>
  <c r="G8" i="21"/>
  <c r="I8" i="21" s="1"/>
  <c r="G7" i="21"/>
  <c r="I7" i="21" s="1"/>
  <c r="G6" i="21"/>
  <c r="I6" i="21" s="1"/>
  <c r="J86" i="20"/>
  <c r="G81" i="20"/>
  <c r="I81" i="20" s="1"/>
  <c r="G80" i="20"/>
  <c r="I80" i="20" s="1"/>
  <c r="G78" i="20"/>
  <c r="I78" i="20" s="1"/>
  <c r="L78" i="20" s="1"/>
  <c r="G76" i="20"/>
  <c r="I76" i="20" s="1"/>
  <c r="L76" i="20" s="1"/>
  <c r="G74" i="20"/>
  <c r="I74" i="20" s="1"/>
  <c r="G73" i="20"/>
  <c r="I73" i="20" s="1"/>
  <c r="G72" i="20"/>
  <c r="I72" i="20" s="1"/>
  <c r="G71" i="20"/>
  <c r="I71" i="20" s="1"/>
  <c r="G69" i="20"/>
  <c r="I69" i="20" s="1"/>
  <c r="G68" i="20"/>
  <c r="I68" i="20" s="1"/>
  <c r="G67" i="20"/>
  <c r="I67" i="20" s="1"/>
  <c r="G66" i="20"/>
  <c r="I66" i="20" s="1"/>
  <c r="G65" i="20"/>
  <c r="I65" i="20" s="1"/>
  <c r="G64" i="20"/>
  <c r="I64" i="20" s="1"/>
  <c r="G62" i="20"/>
  <c r="I62" i="20" s="1"/>
  <c r="G61" i="20"/>
  <c r="I61" i="20" s="1"/>
  <c r="G60" i="20"/>
  <c r="I60" i="20" s="1"/>
  <c r="G59" i="20"/>
  <c r="I59" i="20" s="1"/>
  <c r="G57" i="20"/>
  <c r="I57" i="20" s="1"/>
  <c r="G56" i="20"/>
  <c r="I56" i="20" s="1"/>
  <c r="G55" i="20"/>
  <c r="I55" i="20" s="1"/>
  <c r="G54" i="20"/>
  <c r="I54" i="20" s="1"/>
  <c r="G52" i="20"/>
  <c r="I52" i="20" s="1"/>
  <c r="L52" i="20" s="1"/>
  <c r="G51" i="20"/>
  <c r="I51" i="20" s="1"/>
  <c r="L51" i="20" s="1"/>
  <c r="G50" i="20"/>
  <c r="I50" i="20" s="1"/>
  <c r="G49" i="20"/>
  <c r="I49" i="20" s="1"/>
  <c r="G48" i="20"/>
  <c r="I48" i="20" s="1"/>
  <c r="G47" i="20"/>
  <c r="I47" i="20" s="1"/>
  <c r="G46" i="20"/>
  <c r="I46" i="20" s="1"/>
  <c r="G45" i="20"/>
  <c r="I45" i="20" s="1"/>
  <c r="G44" i="20"/>
  <c r="I44" i="20" s="1"/>
  <c r="G43" i="20"/>
  <c r="I43" i="20" s="1"/>
  <c r="G42" i="20"/>
  <c r="I42" i="20" s="1"/>
  <c r="G41" i="20"/>
  <c r="I41" i="20" s="1"/>
  <c r="G39" i="20"/>
  <c r="I39" i="20" s="1"/>
  <c r="G38" i="20"/>
  <c r="I38" i="20" s="1"/>
  <c r="G37" i="20"/>
  <c r="I37" i="20" s="1"/>
  <c r="G36" i="20"/>
  <c r="I36" i="20" s="1"/>
  <c r="G35" i="20"/>
  <c r="I35" i="20" s="1"/>
  <c r="G34" i="20"/>
  <c r="I34" i="20" s="1"/>
  <c r="G33" i="20"/>
  <c r="I33" i="20" s="1"/>
  <c r="G32" i="20"/>
  <c r="I32" i="20" s="1"/>
  <c r="G31" i="20"/>
  <c r="I31" i="20" s="1"/>
  <c r="G30" i="20"/>
  <c r="I30" i="20" s="1"/>
  <c r="G29" i="20"/>
  <c r="I29" i="20" s="1"/>
  <c r="G28" i="20"/>
  <c r="I28" i="20" s="1"/>
  <c r="G26" i="20"/>
  <c r="I26" i="20" s="1"/>
  <c r="G25" i="20"/>
  <c r="I25" i="20" s="1"/>
  <c r="G24" i="20"/>
  <c r="I24" i="20" s="1"/>
  <c r="G23" i="20"/>
  <c r="I23" i="20" s="1"/>
  <c r="G22" i="20"/>
  <c r="I22" i="20" s="1"/>
  <c r="G21" i="20"/>
  <c r="I21" i="20" s="1"/>
  <c r="G20" i="20"/>
  <c r="I20" i="20" s="1"/>
  <c r="G19" i="20"/>
  <c r="I19" i="20" s="1"/>
  <c r="G17" i="20"/>
  <c r="I17" i="20" s="1"/>
  <c r="G16" i="20"/>
  <c r="I16" i="20" s="1"/>
  <c r="G15" i="20"/>
  <c r="I15" i="20" s="1"/>
  <c r="G14" i="20"/>
  <c r="I14" i="20" s="1"/>
  <c r="G13" i="20"/>
  <c r="I13" i="20" s="1"/>
  <c r="G12" i="20"/>
  <c r="I12" i="20" s="1"/>
  <c r="G11" i="20"/>
  <c r="I11" i="20" s="1"/>
  <c r="G10" i="20"/>
  <c r="I10" i="20" s="1"/>
  <c r="G9" i="20"/>
  <c r="I9" i="20" s="1"/>
  <c r="G8" i="20"/>
  <c r="I8" i="20" s="1"/>
  <c r="G7" i="20"/>
  <c r="I7" i="20" s="1"/>
  <c r="G6" i="20"/>
  <c r="I6" i="20" s="1"/>
  <c r="J86" i="19"/>
  <c r="G81" i="19"/>
  <c r="I81" i="19" s="1"/>
  <c r="G80" i="19"/>
  <c r="I80" i="19" s="1"/>
  <c r="G78" i="19"/>
  <c r="I78" i="19" s="1"/>
  <c r="L78" i="19" s="1"/>
  <c r="G76" i="19"/>
  <c r="I76" i="19" s="1"/>
  <c r="L76" i="19" s="1"/>
  <c r="G74" i="19"/>
  <c r="I74" i="19" s="1"/>
  <c r="G73" i="19"/>
  <c r="I73" i="19" s="1"/>
  <c r="G72" i="19"/>
  <c r="I72" i="19" s="1"/>
  <c r="G71" i="19"/>
  <c r="I71" i="19" s="1"/>
  <c r="G69" i="19"/>
  <c r="I69" i="19" s="1"/>
  <c r="G68" i="19"/>
  <c r="I68" i="19" s="1"/>
  <c r="G67" i="19"/>
  <c r="I67" i="19" s="1"/>
  <c r="G66" i="19"/>
  <c r="I66" i="19" s="1"/>
  <c r="G65" i="19"/>
  <c r="I65" i="19" s="1"/>
  <c r="G64" i="19"/>
  <c r="I64" i="19" s="1"/>
  <c r="G62" i="19"/>
  <c r="I62" i="19" s="1"/>
  <c r="G61" i="19"/>
  <c r="I61" i="19" s="1"/>
  <c r="G60" i="19"/>
  <c r="I60" i="19" s="1"/>
  <c r="G59" i="19"/>
  <c r="I59" i="19" s="1"/>
  <c r="G57" i="19"/>
  <c r="I57" i="19" s="1"/>
  <c r="G56" i="19"/>
  <c r="I56" i="19" s="1"/>
  <c r="G55" i="19"/>
  <c r="I55" i="19" s="1"/>
  <c r="G54" i="19"/>
  <c r="I54" i="19" s="1"/>
  <c r="G52" i="19"/>
  <c r="I52" i="19" s="1"/>
  <c r="L52" i="19" s="1"/>
  <c r="G51" i="19"/>
  <c r="I51" i="19" s="1"/>
  <c r="L51" i="19" s="1"/>
  <c r="G50" i="19"/>
  <c r="I50" i="19" s="1"/>
  <c r="G49" i="19"/>
  <c r="I49" i="19" s="1"/>
  <c r="G48" i="19"/>
  <c r="I48" i="19" s="1"/>
  <c r="G47" i="19"/>
  <c r="I47" i="19" s="1"/>
  <c r="G46" i="19"/>
  <c r="I46" i="19" s="1"/>
  <c r="G45" i="19"/>
  <c r="I45" i="19" s="1"/>
  <c r="G44" i="19"/>
  <c r="I44" i="19" s="1"/>
  <c r="G43" i="19"/>
  <c r="I43" i="19" s="1"/>
  <c r="G42" i="19"/>
  <c r="I42" i="19" s="1"/>
  <c r="G41" i="19"/>
  <c r="I41" i="19" s="1"/>
  <c r="G39" i="19"/>
  <c r="I39" i="19" s="1"/>
  <c r="G38" i="19"/>
  <c r="I38" i="19" s="1"/>
  <c r="G37" i="19"/>
  <c r="I37" i="19" s="1"/>
  <c r="G36" i="19"/>
  <c r="I36" i="19" s="1"/>
  <c r="G35" i="19"/>
  <c r="I35" i="19" s="1"/>
  <c r="G34" i="19"/>
  <c r="I34" i="19" s="1"/>
  <c r="G33" i="19"/>
  <c r="I33" i="19" s="1"/>
  <c r="G32" i="19"/>
  <c r="I32" i="19" s="1"/>
  <c r="G31" i="19"/>
  <c r="I31" i="19" s="1"/>
  <c r="G30" i="19"/>
  <c r="I30" i="19" s="1"/>
  <c r="G29" i="19"/>
  <c r="I29" i="19" s="1"/>
  <c r="G28" i="19"/>
  <c r="I28" i="19" s="1"/>
  <c r="G26" i="19"/>
  <c r="I26" i="19" s="1"/>
  <c r="G25" i="19"/>
  <c r="I25" i="19" s="1"/>
  <c r="G24" i="19"/>
  <c r="I24" i="19" s="1"/>
  <c r="G23" i="19"/>
  <c r="I23" i="19" s="1"/>
  <c r="G22" i="19"/>
  <c r="I22" i="19" s="1"/>
  <c r="G21" i="19"/>
  <c r="I21" i="19" s="1"/>
  <c r="G20" i="19"/>
  <c r="I20" i="19" s="1"/>
  <c r="G19" i="19"/>
  <c r="I19" i="19" s="1"/>
  <c r="G17" i="19"/>
  <c r="I17" i="19" s="1"/>
  <c r="G16" i="19"/>
  <c r="I16" i="19" s="1"/>
  <c r="G15" i="19"/>
  <c r="I15" i="19" s="1"/>
  <c r="G14" i="19"/>
  <c r="I14" i="19" s="1"/>
  <c r="G13" i="19"/>
  <c r="I13" i="19" s="1"/>
  <c r="G12" i="19"/>
  <c r="I12" i="19" s="1"/>
  <c r="G11" i="19"/>
  <c r="I11" i="19" s="1"/>
  <c r="G10" i="19"/>
  <c r="I10" i="19" s="1"/>
  <c r="G9" i="19"/>
  <c r="I9" i="19" s="1"/>
  <c r="G8" i="19"/>
  <c r="I8" i="19" s="1"/>
  <c r="G7" i="19"/>
  <c r="I7" i="19" s="1"/>
  <c r="G6" i="19"/>
  <c r="I6" i="19" s="1"/>
  <c r="J86" i="18"/>
  <c r="G81" i="18"/>
  <c r="I81" i="18" s="1"/>
  <c r="G80" i="18"/>
  <c r="I80" i="18" s="1"/>
  <c r="G78" i="18"/>
  <c r="I78" i="18" s="1"/>
  <c r="L78" i="18" s="1"/>
  <c r="G76" i="18"/>
  <c r="I76" i="18" s="1"/>
  <c r="L76" i="18" s="1"/>
  <c r="G74" i="18"/>
  <c r="I74" i="18" s="1"/>
  <c r="G73" i="18"/>
  <c r="I73" i="18" s="1"/>
  <c r="G72" i="18"/>
  <c r="I72" i="18" s="1"/>
  <c r="G71" i="18"/>
  <c r="I71" i="18" s="1"/>
  <c r="G69" i="18"/>
  <c r="I69" i="18" s="1"/>
  <c r="G68" i="18"/>
  <c r="I68" i="18" s="1"/>
  <c r="G67" i="18"/>
  <c r="I67" i="18" s="1"/>
  <c r="G66" i="18"/>
  <c r="I66" i="18" s="1"/>
  <c r="G65" i="18"/>
  <c r="I65" i="18" s="1"/>
  <c r="G64" i="18"/>
  <c r="I64" i="18" s="1"/>
  <c r="G62" i="18"/>
  <c r="I62" i="18" s="1"/>
  <c r="G61" i="18"/>
  <c r="I61" i="18" s="1"/>
  <c r="G60" i="18"/>
  <c r="I60" i="18" s="1"/>
  <c r="G59" i="18"/>
  <c r="I59" i="18" s="1"/>
  <c r="G57" i="18"/>
  <c r="I57" i="18" s="1"/>
  <c r="G56" i="18"/>
  <c r="I56" i="18" s="1"/>
  <c r="G55" i="18"/>
  <c r="I55" i="18" s="1"/>
  <c r="G54" i="18"/>
  <c r="I54" i="18" s="1"/>
  <c r="G52" i="18"/>
  <c r="I52" i="18" s="1"/>
  <c r="L52" i="18" s="1"/>
  <c r="G51" i="18"/>
  <c r="I51" i="18" s="1"/>
  <c r="L51" i="18" s="1"/>
  <c r="G50" i="18"/>
  <c r="I50" i="18" s="1"/>
  <c r="G49" i="18"/>
  <c r="I49" i="18" s="1"/>
  <c r="G48" i="18"/>
  <c r="I48" i="18" s="1"/>
  <c r="G47" i="18"/>
  <c r="I47" i="18" s="1"/>
  <c r="G46" i="18"/>
  <c r="I46" i="18" s="1"/>
  <c r="G45" i="18"/>
  <c r="I45" i="18" s="1"/>
  <c r="G44" i="18"/>
  <c r="I44" i="18" s="1"/>
  <c r="G43" i="18"/>
  <c r="I43" i="18" s="1"/>
  <c r="G42" i="18"/>
  <c r="I42" i="18" s="1"/>
  <c r="G41" i="18"/>
  <c r="I41" i="18" s="1"/>
  <c r="G39" i="18"/>
  <c r="I39" i="18" s="1"/>
  <c r="G38" i="18"/>
  <c r="I38" i="18" s="1"/>
  <c r="G37" i="18"/>
  <c r="I37" i="18" s="1"/>
  <c r="G36" i="18"/>
  <c r="I36" i="18" s="1"/>
  <c r="G35" i="18"/>
  <c r="I35" i="18" s="1"/>
  <c r="G34" i="18"/>
  <c r="I34" i="18" s="1"/>
  <c r="G33" i="18"/>
  <c r="I33" i="18" s="1"/>
  <c r="G32" i="18"/>
  <c r="I32" i="18" s="1"/>
  <c r="G31" i="18"/>
  <c r="I31" i="18" s="1"/>
  <c r="G30" i="18"/>
  <c r="I30" i="18" s="1"/>
  <c r="G29" i="18"/>
  <c r="I29" i="18" s="1"/>
  <c r="G28" i="18"/>
  <c r="I28" i="18" s="1"/>
  <c r="G26" i="18"/>
  <c r="I26" i="18" s="1"/>
  <c r="G25" i="18"/>
  <c r="I25" i="18" s="1"/>
  <c r="G24" i="18"/>
  <c r="I24" i="18" s="1"/>
  <c r="G23" i="18"/>
  <c r="I23" i="18" s="1"/>
  <c r="G22" i="18"/>
  <c r="I22" i="18" s="1"/>
  <c r="G21" i="18"/>
  <c r="I21" i="18" s="1"/>
  <c r="G20" i="18"/>
  <c r="I20" i="18" s="1"/>
  <c r="G19" i="18"/>
  <c r="I19" i="18" s="1"/>
  <c r="G17" i="18"/>
  <c r="I17" i="18" s="1"/>
  <c r="G16" i="18"/>
  <c r="I16" i="18" s="1"/>
  <c r="G15" i="18"/>
  <c r="I15" i="18" s="1"/>
  <c r="G14" i="18"/>
  <c r="I14" i="18" s="1"/>
  <c r="G13" i="18"/>
  <c r="I13" i="18" s="1"/>
  <c r="G12" i="18"/>
  <c r="I12" i="18" s="1"/>
  <c r="G11" i="18"/>
  <c r="I11" i="18" s="1"/>
  <c r="G10" i="18"/>
  <c r="I10" i="18" s="1"/>
  <c r="G9" i="18"/>
  <c r="I9" i="18" s="1"/>
  <c r="G8" i="18"/>
  <c r="I8" i="18" s="1"/>
  <c r="G7" i="18"/>
  <c r="I7" i="18" s="1"/>
  <c r="G6" i="18"/>
  <c r="I6" i="18" s="1"/>
  <c r="J86" i="17"/>
  <c r="G81" i="17"/>
  <c r="I81" i="17" s="1"/>
  <c r="G80" i="17"/>
  <c r="I80" i="17" s="1"/>
  <c r="G78" i="17"/>
  <c r="I78" i="17" s="1"/>
  <c r="L78" i="17" s="1"/>
  <c r="G76" i="17"/>
  <c r="I76" i="17" s="1"/>
  <c r="L76" i="17" s="1"/>
  <c r="G74" i="17"/>
  <c r="I74" i="17" s="1"/>
  <c r="G73" i="17"/>
  <c r="I73" i="17" s="1"/>
  <c r="G72" i="17"/>
  <c r="I72" i="17" s="1"/>
  <c r="G71" i="17"/>
  <c r="I71" i="17" s="1"/>
  <c r="G69" i="17"/>
  <c r="I69" i="17" s="1"/>
  <c r="G68" i="17"/>
  <c r="I68" i="17" s="1"/>
  <c r="G67" i="17"/>
  <c r="I67" i="17" s="1"/>
  <c r="G66" i="17"/>
  <c r="I66" i="17" s="1"/>
  <c r="G65" i="17"/>
  <c r="I65" i="17" s="1"/>
  <c r="G64" i="17"/>
  <c r="I64" i="17" s="1"/>
  <c r="G62" i="17"/>
  <c r="I62" i="17" s="1"/>
  <c r="G61" i="17"/>
  <c r="I61" i="17" s="1"/>
  <c r="G60" i="17"/>
  <c r="I60" i="17" s="1"/>
  <c r="G59" i="17"/>
  <c r="I59" i="17" s="1"/>
  <c r="G57" i="17"/>
  <c r="I57" i="17" s="1"/>
  <c r="G56" i="17"/>
  <c r="I56" i="17" s="1"/>
  <c r="G55" i="17"/>
  <c r="I55" i="17" s="1"/>
  <c r="G54" i="17"/>
  <c r="I54" i="17" s="1"/>
  <c r="G52" i="17"/>
  <c r="I52" i="17" s="1"/>
  <c r="L52" i="17" s="1"/>
  <c r="G51" i="17"/>
  <c r="I51" i="17" s="1"/>
  <c r="L51" i="17" s="1"/>
  <c r="G50" i="17"/>
  <c r="I50" i="17" s="1"/>
  <c r="G49" i="17"/>
  <c r="I49" i="17" s="1"/>
  <c r="G48" i="17"/>
  <c r="I48" i="17" s="1"/>
  <c r="G47" i="17"/>
  <c r="I47" i="17" s="1"/>
  <c r="G46" i="17"/>
  <c r="I46" i="17" s="1"/>
  <c r="G45" i="17"/>
  <c r="I45" i="17" s="1"/>
  <c r="G44" i="17"/>
  <c r="I44" i="17" s="1"/>
  <c r="G43" i="17"/>
  <c r="I43" i="17" s="1"/>
  <c r="G42" i="17"/>
  <c r="I42" i="17" s="1"/>
  <c r="G41" i="17"/>
  <c r="I41" i="17" s="1"/>
  <c r="G39" i="17"/>
  <c r="I39" i="17" s="1"/>
  <c r="G38" i="17"/>
  <c r="I38" i="17" s="1"/>
  <c r="G37" i="17"/>
  <c r="I37" i="17" s="1"/>
  <c r="G36" i="17"/>
  <c r="I36" i="17" s="1"/>
  <c r="G35" i="17"/>
  <c r="I35" i="17" s="1"/>
  <c r="G34" i="17"/>
  <c r="I34" i="17" s="1"/>
  <c r="G33" i="17"/>
  <c r="I33" i="17" s="1"/>
  <c r="G32" i="17"/>
  <c r="I32" i="17" s="1"/>
  <c r="G31" i="17"/>
  <c r="I31" i="17" s="1"/>
  <c r="G30" i="17"/>
  <c r="I30" i="17" s="1"/>
  <c r="G29" i="17"/>
  <c r="I29" i="17" s="1"/>
  <c r="G28" i="17"/>
  <c r="I28" i="17" s="1"/>
  <c r="G26" i="17"/>
  <c r="I26" i="17" s="1"/>
  <c r="G25" i="17"/>
  <c r="I25" i="17" s="1"/>
  <c r="G24" i="17"/>
  <c r="I24" i="17" s="1"/>
  <c r="G23" i="17"/>
  <c r="I23" i="17" s="1"/>
  <c r="G22" i="17"/>
  <c r="I22" i="17" s="1"/>
  <c r="G21" i="17"/>
  <c r="I21" i="17" s="1"/>
  <c r="G20" i="17"/>
  <c r="I20" i="17" s="1"/>
  <c r="G19" i="17"/>
  <c r="I19" i="17" s="1"/>
  <c r="G17" i="17"/>
  <c r="I17" i="17" s="1"/>
  <c r="G16" i="17"/>
  <c r="I16" i="17" s="1"/>
  <c r="G15" i="17"/>
  <c r="I15" i="17" s="1"/>
  <c r="G14" i="17"/>
  <c r="I14" i="17" s="1"/>
  <c r="G13" i="17"/>
  <c r="I13" i="17" s="1"/>
  <c r="G12" i="17"/>
  <c r="I12" i="17" s="1"/>
  <c r="G11" i="17"/>
  <c r="I11" i="17" s="1"/>
  <c r="G10" i="17"/>
  <c r="I10" i="17" s="1"/>
  <c r="G9" i="17"/>
  <c r="I9" i="17" s="1"/>
  <c r="G8" i="17"/>
  <c r="I8" i="17" s="1"/>
  <c r="G7" i="17"/>
  <c r="I7" i="17" s="1"/>
  <c r="G6" i="17"/>
  <c r="I6" i="17" s="1"/>
  <c r="J86" i="16"/>
  <c r="G81" i="16"/>
  <c r="I81" i="16" s="1"/>
  <c r="G80" i="16"/>
  <c r="I80" i="16" s="1"/>
  <c r="G78" i="16"/>
  <c r="I78" i="16" s="1"/>
  <c r="L78" i="16" s="1"/>
  <c r="G76" i="16"/>
  <c r="I76" i="16" s="1"/>
  <c r="L76" i="16" s="1"/>
  <c r="G74" i="16"/>
  <c r="I74" i="16" s="1"/>
  <c r="G73" i="16"/>
  <c r="I73" i="16" s="1"/>
  <c r="G72" i="16"/>
  <c r="I72" i="16" s="1"/>
  <c r="G71" i="16"/>
  <c r="I71" i="16" s="1"/>
  <c r="G69" i="16"/>
  <c r="I69" i="16" s="1"/>
  <c r="G68" i="16"/>
  <c r="I68" i="16" s="1"/>
  <c r="G67" i="16"/>
  <c r="I67" i="16" s="1"/>
  <c r="G66" i="16"/>
  <c r="I66" i="16" s="1"/>
  <c r="G65" i="16"/>
  <c r="I65" i="16" s="1"/>
  <c r="G64" i="16"/>
  <c r="I64" i="16" s="1"/>
  <c r="G62" i="16"/>
  <c r="I62" i="16" s="1"/>
  <c r="G61" i="16"/>
  <c r="I61" i="16" s="1"/>
  <c r="G60" i="16"/>
  <c r="I60" i="16" s="1"/>
  <c r="G59" i="16"/>
  <c r="I59" i="16" s="1"/>
  <c r="G57" i="16"/>
  <c r="I57" i="16" s="1"/>
  <c r="G56" i="16"/>
  <c r="I56" i="16" s="1"/>
  <c r="G55" i="16"/>
  <c r="I55" i="16" s="1"/>
  <c r="G54" i="16"/>
  <c r="I54" i="16" s="1"/>
  <c r="G52" i="16"/>
  <c r="I52" i="16" s="1"/>
  <c r="L52" i="16" s="1"/>
  <c r="G51" i="16"/>
  <c r="I51" i="16" s="1"/>
  <c r="L51" i="16" s="1"/>
  <c r="G50" i="16"/>
  <c r="I50" i="16" s="1"/>
  <c r="G49" i="16"/>
  <c r="I49" i="16" s="1"/>
  <c r="G48" i="16"/>
  <c r="I48" i="16" s="1"/>
  <c r="G47" i="16"/>
  <c r="I47" i="16" s="1"/>
  <c r="G46" i="16"/>
  <c r="I46" i="16" s="1"/>
  <c r="G45" i="16"/>
  <c r="I45" i="16" s="1"/>
  <c r="G44" i="16"/>
  <c r="I44" i="16" s="1"/>
  <c r="G43" i="16"/>
  <c r="I43" i="16" s="1"/>
  <c r="G42" i="16"/>
  <c r="I42" i="16" s="1"/>
  <c r="G41" i="16"/>
  <c r="I41" i="16" s="1"/>
  <c r="G39" i="16"/>
  <c r="I39" i="16" s="1"/>
  <c r="G38" i="16"/>
  <c r="I38" i="16" s="1"/>
  <c r="G37" i="16"/>
  <c r="I37" i="16" s="1"/>
  <c r="G36" i="16"/>
  <c r="I36" i="16" s="1"/>
  <c r="G35" i="16"/>
  <c r="I35" i="16" s="1"/>
  <c r="G34" i="16"/>
  <c r="I34" i="16" s="1"/>
  <c r="G33" i="16"/>
  <c r="I33" i="16" s="1"/>
  <c r="G32" i="16"/>
  <c r="I32" i="16" s="1"/>
  <c r="G31" i="16"/>
  <c r="I31" i="16" s="1"/>
  <c r="G30" i="16"/>
  <c r="I30" i="16" s="1"/>
  <c r="G29" i="16"/>
  <c r="I29" i="16" s="1"/>
  <c r="G28" i="16"/>
  <c r="I28" i="16" s="1"/>
  <c r="G26" i="16"/>
  <c r="I26" i="16" s="1"/>
  <c r="G25" i="16"/>
  <c r="I25" i="16" s="1"/>
  <c r="G24" i="16"/>
  <c r="I24" i="16" s="1"/>
  <c r="G23" i="16"/>
  <c r="I23" i="16" s="1"/>
  <c r="G22" i="16"/>
  <c r="I22" i="16" s="1"/>
  <c r="G21" i="16"/>
  <c r="I21" i="16" s="1"/>
  <c r="G20" i="16"/>
  <c r="I20" i="16" s="1"/>
  <c r="G19" i="16"/>
  <c r="I19" i="16" s="1"/>
  <c r="G17" i="16"/>
  <c r="I17" i="16" s="1"/>
  <c r="G16" i="16"/>
  <c r="I16" i="16" s="1"/>
  <c r="G15" i="16"/>
  <c r="I15" i="16" s="1"/>
  <c r="G14" i="16"/>
  <c r="I14" i="16" s="1"/>
  <c r="G13" i="16"/>
  <c r="I13" i="16" s="1"/>
  <c r="G12" i="16"/>
  <c r="I12" i="16" s="1"/>
  <c r="G11" i="16"/>
  <c r="I11" i="16" s="1"/>
  <c r="G10" i="16"/>
  <c r="I10" i="16" s="1"/>
  <c r="G9" i="16"/>
  <c r="I9" i="16" s="1"/>
  <c r="G8" i="16"/>
  <c r="I8" i="16" s="1"/>
  <c r="G7" i="16"/>
  <c r="I7" i="16" s="1"/>
  <c r="G6" i="16"/>
  <c r="I6" i="16" s="1"/>
  <c r="E2" i="16"/>
  <c r="E2" i="17"/>
  <c r="E2" i="18"/>
  <c r="EA2" i="1"/>
  <c r="DO2" i="1"/>
  <c r="DM2" i="1"/>
  <c r="DA2" i="1"/>
  <c r="CY2" i="1"/>
  <c r="CM2" i="1"/>
  <c r="CK2" i="1"/>
  <c r="BY2" i="1"/>
  <c r="BW2" i="1"/>
  <c r="BK2" i="1"/>
  <c r="BI2" i="1"/>
  <c r="AW2" i="1"/>
  <c r="AU2" i="1"/>
  <c r="AI2" i="1"/>
  <c r="AG2" i="1"/>
  <c r="DE111" i="29" a="1"/>
  <c r="DE111" i="29" s="1"/>
  <c r="DB111" i="29"/>
  <c r="DE110" i="29" a="1"/>
  <c r="DE110" i="29" s="1"/>
  <c r="DB110" i="29"/>
  <c r="DE109" i="29" a="1"/>
  <c r="DE109" i="29" s="1"/>
  <c r="DB109" i="29"/>
  <c r="DE108" i="29" a="1"/>
  <c r="DE108" i="29" s="1"/>
  <c r="DB108" i="29"/>
  <c r="DE107" i="29" a="1"/>
  <c r="DE107" i="29" s="1"/>
  <c r="DB107" i="29"/>
  <c r="DE106" i="29" a="1"/>
  <c r="DE106" i="29" s="1"/>
  <c r="DB106" i="29"/>
  <c r="DE105" i="29" a="1"/>
  <c r="DE105" i="29" s="1"/>
  <c r="DB105" i="29"/>
  <c r="DE104" i="29" a="1"/>
  <c r="DE104" i="29" s="1"/>
  <c r="DB104" i="29"/>
  <c r="EL37" i="1"/>
  <c r="EL36" i="1"/>
  <c r="EL35" i="1"/>
  <c r="EL34" i="1"/>
  <c r="EL33" i="1"/>
  <c r="EL32" i="1"/>
  <c r="EL31" i="1"/>
  <c r="EL30" i="1"/>
  <c r="P53" i="1"/>
  <c r="EP79" i="1"/>
  <c r="EP78" i="1"/>
  <c r="EP77" i="1"/>
  <c r="EP76" i="1"/>
  <c r="EP75" i="1"/>
  <c r="EP50" i="1"/>
  <c r="EP51" i="1"/>
  <c r="EP52" i="1"/>
  <c r="EP53" i="1"/>
  <c r="EP54" i="1"/>
  <c r="EP55" i="1"/>
  <c r="EP56" i="1"/>
  <c r="EP57" i="1"/>
  <c r="EP58" i="1"/>
  <c r="EP59" i="1"/>
  <c r="P60" i="1"/>
  <c r="P59" i="1"/>
  <c r="P58" i="1"/>
  <c r="P57" i="1"/>
  <c r="P56" i="1"/>
  <c r="P55" i="1"/>
  <c r="P54" i="1"/>
  <c r="U125" i="1"/>
  <c r="U124" i="1"/>
  <c r="W116" i="1"/>
  <c r="V115" i="1"/>
  <c r="V114" i="1"/>
  <c r="S113" i="1"/>
  <c r="U111" i="1"/>
  <c r="W111" i="1" s="1"/>
  <c r="U110" i="1"/>
  <c r="U109" i="1"/>
  <c r="W109" i="1" s="1"/>
  <c r="U108" i="1"/>
  <c r="U107" i="1"/>
  <c r="W107" i="1" s="1"/>
  <c r="U106" i="1"/>
  <c r="W104" i="1"/>
  <c r="W103" i="1"/>
  <c r="W102" i="1"/>
  <c r="W101" i="1"/>
  <c r="W100" i="1"/>
  <c r="T98" i="1"/>
  <c r="W98" i="1" s="1"/>
  <c r="T97" i="1"/>
  <c r="T96" i="1"/>
  <c r="W96" i="1" s="1"/>
  <c r="T95" i="1"/>
  <c r="T93" i="1"/>
  <c r="U93" i="1" s="1"/>
  <c r="W93" i="1" s="1"/>
  <c r="T92" i="1"/>
  <c r="U92" i="1" s="1"/>
  <c r="W92" i="1" s="1"/>
  <c r="T91" i="1"/>
  <c r="U91" i="1" s="1"/>
  <c r="W91" i="1" s="1"/>
  <c r="T90" i="1"/>
  <c r="U90" i="1" s="1"/>
  <c r="W90" i="1" s="1"/>
  <c r="T88" i="1"/>
  <c r="U88" i="1" s="1"/>
  <c r="W88" i="1" s="1"/>
  <c r="X88" i="1" s="1"/>
  <c r="T87" i="1"/>
  <c r="U87" i="1" s="1"/>
  <c r="W87" i="1" s="1"/>
  <c r="T85" i="1"/>
  <c r="U85" i="1" s="1"/>
  <c r="W85" i="1" s="1"/>
  <c r="T84" i="1"/>
  <c r="U84" i="1" s="1"/>
  <c r="W84" i="1" s="1"/>
  <c r="W82" i="1"/>
  <c r="W81" i="1"/>
  <c r="W80" i="1"/>
  <c r="W79" i="1"/>
  <c r="W78" i="1"/>
  <c r="W77" i="1"/>
  <c r="W76" i="1"/>
  <c r="W75" i="1"/>
  <c r="W74" i="1"/>
  <c r="W73" i="1"/>
  <c r="W72" i="1"/>
  <c r="W71" i="1"/>
  <c r="W70" i="1"/>
  <c r="W69" i="1"/>
  <c r="W68" i="1"/>
  <c r="W67" i="1"/>
  <c r="W66" i="1"/>
  <c r="W65" i="1"/>
  <c r="W64" i="1"/>
  <c r="AA63" i="1"/>
  <c r="W63" i="1"/>
  <c r="W61" i="1"/>
  <c r="W60" i="1"/>
  <c r="W59" i="1"/>
  <c r="W58" i="1"/>
  <c r="W57" i="1"/>
  <c r="W56" i="1"/>
  <c r="W55" i="1"/>
  <c r="W54" i="1"/>
  <c r="W53" i="1"/>
  <c r="W52" i="1"/>
  <c r="W51" i="1"/>
  <c r="W50" i="1"/>
  <c r="W49" i="1"/>
  <c r="W48" i="1"/>
  <c r="W47" i="1"/>
  <c r="W46" i="1"/>
  <c r="W45" i="1"/>
  <c r="W43" i="1"/>
  <c r="W42" i="1"/>
  <c r="W41" i="1"/>
  <c r="W40" i="1"/>
  <c r="W39" i="1"/>
  <c r="W38" i="1"/>
  <c r="W37" i="1"/>
  <c r="W35" i="1"/>
  <c r="W34" i="1"/>
  <c r="W33" i="1"/>
  <c r="Q31" i="1"/>
  <c r="Q30" i="1"/>
  <c r="Q29" i="1"/>
  <c r="Q28" i="1"/>
  <c r="Q27" i="1"/>
  <c r="Q26" i="1"/>
  <c r="Q25" i="1"/>
  <c r="T24" i="1"/>
  <c r="U22" i="1"/>
  <c r="W20" i="1"/>
  <c r="W18" i="1"/>
  <c r="Q17" i="1"/>
  <c r="Q21" i="1" s="1"/>
  <c r="U21" i="1" s="1"/>
  <c r="U11" i="1"/>
  <c r="T11" i="1"/>
  <c r="U10" i="1"/>
  <c r="T10" i="1"/>
  <c r="U9" i="1"/>
  <c r="T9" i="1"/>
  <c r="U8" i="1"/>
  <c r="T8" i="1"/>
  <c r="U7" i="1"/>
  <c r="T7" i="1"/>
  <c r="U6" i="1"/>
  <c r="T6" i="1"/>
  <c r="U5" i="1"/>
  <c r="T5" i="1"/>
  <c r="M63" i="1"/>
  <c r="I82" i="1"/>
  <c r="I81" i="1"/>
  <c r="I80" i="1"/>
  <c r="I79" i="1"/>
  <c r="I78" i="1"/>
  <c r="I77" i="1"/>
  <c r="I76" i="1"/>
  <c r="I75" i="1"/>
  <c r="M51" i="18" l="1"/>
  <c r="Y19" i="31"/>
  <c r="M78" i="19"/>
  <c r="Z28" i="31"/>
  <c r="M76" i="22"/>
  <c r="AC27" i="31"/>
  <c r="M52" i="23"/>
  <c r="AD20" i="31"/>
  <c r="M78" i="24"/>
  <c r="AE28" i="31"/>
  <c r="E11" i="31"/>
  <c r="M11" i="31"/>
  <c r="M76" i="19"/>
  <c r="Z27" i="31"/>
  <c r="M76" i="17"/>
  <c r="X27" i="31"/>
  <c r="M52" i="18"/>
  <c r="Y20" i="31"/>
  <c r="M51" i="21"/>
  <c r="AB19" i="31"/>
  <c r="M78" i="22"/>
  <c r="AC28" i="31"/>
  <c r="E10" i="31"/>
  <c r="K11" i="31"/>
  <c r="M51" i="16"/>
  <c r="W19" i="31"/>
  <c r="M78" i="17"/>
  <c r="X28" i="31"/>
  <c r="M76" i="20"/>
  <c r="AA27" i="31"/>
  <c r="M52" i="21"/>
  <c r="AB20" i="31"/>
  <c r="Q11" i="31"/>
  <c r="M52" i="16"/>
  <c r="W20" i="31"/>
  <c r="M51" i="19"/>
  <c r="Z19" i="31"/>
  <c r="M78" i="20"/>
  <c r="AA28" i="31"/>
  <c r="M76" i="23"/>
  <c r="AD27" i="31"/>
  <c r="M51" i="24"/>
  <c r="AE19" i="31"/>
  <c r="U10" i="31"/>
  <c r="G9" i="31"/>
  <c r="M76" i="18"/>
  <c r="Y27" i="31"/>
  <c r="M52" i="19"/>
  <c r="Z20" i="31"/>
  <c r="M51" i="22"/>
  <c r="AC19" i="31"/>
  <c r="M78" i="23"/>
  <c r="AD28" i="31"/>
  <c r="M52" i="24"/>
  <c r="AE20" i="31"/>
  <c r="M51" i="17"/>
  <c r="X19" i="31"/>
  <c r="M78" i="18"/>
  <c r="Y28" i="31"/>
  <c r="M76" i="21"/>
  <c r="AB27" i="31"/>
  <c r="M52" i="22"/>
  <c r="AC20" i="31"/>
  <c r="S9" i="31"/>
  <c r="U11" i="31"/>
  <c r="M78" i="16"/>
  <c r="W28" i="31"/>
  <c r="M52" i="20"/>
  <c r="AA20" i="31"/>
  <c r="M51" i="23"/>
  <c r="AD19" i="31"/>
  <c r="M76" i="24"/>
  <c r="AE27" i="31"/>
  <c r="M76" i="16"/>
  <c r="W27" i="31"/>
  <c r="M52" i="17"/>
  <c r="X20" i="31"/>
  <c r="M51" i="20"/>
  <c r="AA19" i="31"/>
  <c r="M78" i="21"/>
  <c r="AB28" i="31"/>
  <c r="EP140" i="4"/>
  <c r="FH132" i="4"/>
  <c r="FR68" i="10"/>
  <c r="CO130" i="12"/>
  <c r="I130" i="12"/>
  <c r="AK130" i="12"/>
  <c r="FO38" i="10"/>
  <c r="AM104" i="1"/>
  <c r="AM103" i="1"/>
  <c r="AM102" i="1"/>
  <c r="AM101" i="1"/>
  <c r="AM97" i="1"/>
  <c r="AM96" i="1"/>
  <c r="AM100" i="1"/>
  <c r="AM93" i="1"/>
  <c r="AM92" i="1"/>
  <c r="AM91" i="1"/>
  <c r="AM90" i="1"/>
  <c r="AM88" i="1"/>
  <c r="AM87" i="1"/>
  <c r="AM85" i="1"/>
  <c r="AM84" i="1"/>
  <c r="AM61" i="1"/>
  <c r="AN61" i="1" s="1"/>
  <c r="AM52" i="1"/>
  <c r="AM51" i="1"/>
  <c r="AM50" i="1"/>
  <c r="AM49" i="1"/>
  <c r="AM48" i="1"/>
  <c r="AM47" i="1"/>
  <c r="AM46" i="1"/>
  <c r="AM45" i="1"/>
  <c r="AM43" i="1"/>
  <c r="AM42" i="1"/>
  <c r="AM41" i="1"/>
  <c r="AM40" i="1"/>
  <c r="AM39" i="1"/>
  <c r="AM38" i="1"/>
  <c r="AM37" i="1"/>
  <c r="AM35" i="1"/>
  <c r="AM34" i="1"/>
  <c r="AM33" i="1"/>
  <c r="AM24" i="1"/>
  <c r="AM21" i="1"/>
  <c r="AM20" i="1"/>
  <c r="AM18" i="1"/>
  <c r="AM17" i="1"/>
  <c r="AM19" i="1"/>
  <c r="AM4" i="1"/>
  <c r="AM14" i="1"/>
  <c r="AM53" i="1"/>
  <c r="AM54" i="1"/>
  <c r="AM55" i="1"/>
  <c r="AM56" i="1"/>
  <c r="AM57" i="1"/>
  <c r="AM58" i="1"/>
  <c r="AM59" i="1"/>
  <c r="AM60" i="1"/>
  <c r="AM63" i="1"/>
  <c r="AM64" i="1"/>
  <c r="AM65" i="1"/>
  <c r="AM66" i="1"/>
  <c r="AM67" i="1"/>
  <c r="AM68" i="1"/>
  <c r="AM69" i="1"/>
  <c r="AM70" i="1"/>
  <c r="AM71" i="1"/>
  <c r="AM72" i="1"/>
  <c r="AM73" i="1"/>
  <c r="AM74" i="1"/>
  <c r="AM75" i="1"/>
  <c r="AM76" i="1"/>
  <c r="AM77" i="1"/>
  <c r="AM78" i="1"/>
  <c r="AM79" i="1"/>
  <c r="AM80" i="1"/>
  <c r="AM81" i="1"/>
  <c r="AM82" i="1"/>
  <c r="AM86" i="1"/>
  <c r="AM89" i="1"/>
  <c r="AM95" i="1"/>
  <c r="AM106" i="1"/>
  <c r="AM107" i="1"/>
  <c r="AM108" i="1"/>
  <c r="AM109" i="1"/>
  <c r="AM110" i="1"/>
  <c r="AM111" i="1"/>
  <c r="AM98" i="1"/>
  <c r="AM122" i="1"/>
  <c r="AO122" i="1" s="1"/>
  <c r="AM118" i="1"/>
  <c r="AM113" i="1"/>
  <c r="AO113" i="1" s="1"/>
  <c r="AM120" i="1"/>
  <c r="AO120" i="1" s="1"/>
  <c r="AM116" i="1"/>
  <c r="AO116" i="1" s="1"/>
  <c r="BA100" i="1"/>
  <c r="BA97" i="1"/>
  <c r="BA96" i="1"/>
  <c r="BA61" i="1"/>
  <c r="BB61" i="1" s="1"/>
  <c r="BA57" i="1"/>
  <c r="BA54" i="1"/>
  <c r="BA51" i="1"/>
  <c r="BA48" i="1"/>
  <c r="BA45" i="1"/>
  <c r="BA21" i="1"/>
  <c r="BA17" i="1"/>
  <c r="BA24" i="1"/>
  <c r="BA4" i="1"/>
  <c r="BA84" i="1"/>
  <c r="BA85" i="1"/>
  <c r="BA87" i="1"/>
  <c r="BA88" i="1"/>
  <c r="BA90" i="1"/>
  <c r="BA91" i="1"/>
  <c r="BA92" i="1"/>
  <c r="BA93" i="1"/>
  <c r="BA95" i="1"/>
  <c r="BA106" i="1"/>
  <c r="BA107" i="1"/>
  <c r="BA108" i="1"/>
  <c r="BA109" i="1"/>
  <c r="BA110" i="1"/>
  <c r="BA111" i="1"/>
  <c r="BA98" i="1"/>
  <c r="BA118" i="1"/>
  <c r="BA63" i="1"/>
  <c r="BA14" i="1"/>
  <c r="BA18" i="1"/>
  <c r="BA19" i="1"/>
  <c r="BA20" i="1"/>
  <c r="BA33" i="1"/>
  <c r="BA34" i="1"/>
  <c r="BA35" i="1"/>
  <c r="BA37" i="1"/>
  <c r="BA38" i="1"/>
  <c r="BA39" i="1"/>
  <c r="BA40" i="1"/>
  <c r="BA41" i="1"/>
  <c r="BA42" i="1"/>
  <c r="BA43" i="1"/>
  <c r="BA46" i="1"/>
  <c r="BA47" i="1"/>
  <c r="BA49" i="1"/>
  <c r="BA50" i="1"/>
  <c r="BA52" i="1"/>
  <c r="BA53" i="1"/>
  <c r="BA55" i="1"/>
  <c r="BA56" i="1"/>
  <c r="BA58" i="1"/>
  <c r="BA59" i="1"/>
  <c r="BA60" i="1"/>
  <c r="BA64" i="1"/>
  <c r="BA65" i="1"/>
  <c r="BA66" i="1"/>
  <c r="BA67" i="1"/>
  <c r="BA68" i="1"/>
  <c r="BA69" i="1"/>
  <c r="BA70" i="1"/>
  <c r="BA71" i="1"/>
  <c r="BA72" i="1"/>
  <c r="BA73" i="1"/>
  <c r="BA74" i="1"/>
  <c r="BA75" i="1"/>
  <c r="BA76" i="1"/>
  <c r="BA77" i="1"/>
  <c r="BA78" i="1"/>
  <c r="BA79" i="1"/>
  <c r="BA80" i="1"/>
  <c r="BA81" i="1"/>
  <c r="BA82" i="1"/>
  <c r="BA86" i="1"/>
  <c r="BA89" i="1"/>
  <c r="BA101" i="1"/>
  <c r="BA102" i="1"/>
  <c r="BA103" i="1"/>
  <c r="BA104" i="1"/>
  <c r="BA122" i="1"/>
  <c r="BC122" i="1" s="1"/>
  <c r="BA120" i="1"/>
  <c r="BC120" i="1" s="1"/>
  <c r="BA116" i="1"/>
  <c r="BC116" i="1" s="1"/>
  <c r="BA113" i="1"/>
  <c r="BC113" i="1" s="1"/>
  <c r="BO104" i="1"/>
  <c r="BO103" i="1"/>
  <c r="BO102" i="1"/>
  <c r="BO101" i="1"/>
  <c r="BO97" i="1"/>
  <c r="BO96" i="1"/>
  <c r="BO100" i="1"/>
  <c r="BO93" i="1"/>
  <c r="BO92" i="1"/>
  <c r="BO91" i="1"/>
  <c r="BO90" i="1"/>
  <c r="BO88" i="1"/>
  <c r="BO87" i="1"/>
  <c r="BO85" i="1"/>
  <c r="BO84" i="1"/>
  <c r="BO61" i="1"/>
  <c r="BP61" i="1" s="1"/>
  <c r="BO52" i="1"/>
  <c r="BO51" i="1"/>
  <c r="BO50" i="1"/>
  <c r="BO49" i="1"/>
  <c r="BO48" i="1"/>
  <c r="BO47" i="1"/>
  <c r="BO46" i="1"/>
  <c r="BO45" i="1"/>
  <c r="BO43" i="1"/>
  <c r="BO42" i="1"/>
  <c r="BO41" i="1"/>
  <c r="BO40" i="1"/>
  <c r="BO39" i="1"/>
  <c r="BO38" i="1"/>
  <c r="BO37" i="1"/>
  <c r="BO35" i="1"/>
  <c r="BO34" i="1"/>
  <c r="BO33" i="1"/>
  <c r="BO19" i="1"/>
  <c r="BO17" i="1"/>
  <c r="BO24" i="1"/>
  <c r="BO21" i="1"/>
  <c r="BO20" i="1"/>
  <c r="BO18" i="1"/>
  <c r="BO63" i="1"/>
  <c r="BO14" i="1"/>
  <c r="BO53" i="1"/>
  <c r="BO54" i="1"/>
  <c r="BO55" i="1"/>
  <c r="BO56" i="1"/>
  <c r="BO57" i="1"/>
  <c r="BO58" i="1"/>
  <c r="BO59" i="1"/>
  <c r="BO60" i="1"/>
  <c r="BO64" i="1"/>
  <c r="BO65" i="1"/>
  <c r="BO66" i="1"/>
  <c r="BO67" i="1"/>
  <c r="BO68" i="1"/>
  <c r="BO69" i="1"/>
  <c r="BO70" i="1"/>
  <c r="BO71" i="1"/>
  <c r="BO72" i="1"/>
  <c r="BO73" i="1"/>
  <c r="BO74" i="1"/>
  <c r="BO75" i="1"/>
  <c r="BO76" i="1"/>
  <c r="BO77" i="1"/>
  <c r="BO4" i="1"/>
  <c r="BO78" i="1"/>
  <c r="BO79" i="1"/>
  <c r="BO80" i="1"/>
  <c r="BO81" i="1"/>
  <c r="BO82" i="1"/>
  <c r="BO86" i="1"/>
  <c r="BO89" i="1"/>
  <c r="BO95" i="1"/>
  <c r="BO106" i="1"/>
  <c r="BO107" i="1"/>
  <c r="BO108" i="1"/>
  <c r="BO109" i="1"/>
  <c r="BO110" i="1"/>
  <c r="BO111" i="1"/>
  <c r="BO98" i="1"/>
  <c r="BO122" i="1"/>
  <c r="BQ122" i="1" s="1"/>
  <c r="BO120" i="1"/>
  <c r="BQ120" i="1" s="1"/>
  <c r="BO116" i="1"/>
  <c r="BQ116" i="1" s="1"/>
  <c r="BO118" i="1"/>
  <c r="BO113" i="1"/>
  <c r="BQ113" i="1" s="1"/>
  <c r="CC100" i="1"/>
  <c r="CC96" i="1"/>
  <c r="CC61" i="1"/>
  <c r="CD61" i="1" s="1"/>
  <c r="CC57" i="1"/>
  <c r="CC54" i="1"/>
  <c r="CC51" i="1"/>
  <c r="CC48" i="1"/>
  <c r="CC45" i="1"/>
  <c r="CC21" i="1"/>
  <c r="CC14" i="1"/>
  <c r="CC18" i="1"/>
  <c r="CC19" i="1"/>
  <c r="CC20" i="1"/>
  <c r="CC33" i="1"/>
  <c r="CC34" i="1"/>
  <c r="CC35" i="1"/>
  <c r="CC37" i="1"/>
  <c r="CC38" i="1"/>
  <c r="CC39" i="1"/>
  <c r="CC40" i="1"/>
  <c r="CC41" i="1"/>
  <c r="CC42" i="1"/>
  <c r="CC43" i="1"/>
  <c r="CC46" i="1"/>
  <c r="CC47" i="1"/>
  <c r="CC49" i="1"/>
  <c r="CC50" i="1"/>
  <c r="CC52" i="1"/>
  <c r="CC53" i="1"/>
  <c r="CC55" i="1"/>
  <c r="CC56" i="1"/>
  <c r="CC58" i="1"/>
  <c r="CC59" i="1"/>
  <c r="CC60" i="1"/>
  <c r="CC64" i="1"/>
  <c r="CC65" i="1"/>
  <c r="CC66" i="1"/>
  <c r="CC67" i="1"/>
  <c r="CC68" i="1"/>
  <c r="CC69" i="1"/>
  <c r="CC70" i="1"/>
  <c r="CC71" i="1"/>
  <c r="CC72" i="1"/>
  <c r="CC73" i="1"/>
  <c r="CC74" i="1"/>
  <c r="CC75" i="1"/>
  <c r="CC76" i="1"/>
  <c r="CC77" i="1"/>
  <c r="CC78" i="1"/>
  <c r="CC79" i="1"/>
  <c r="CC80" i="1"/>
  <c r="CC81" i="1"/>
  <c r="CC82" i="1"/>
  <c r="CC86" i="1"/>
  <c r="CC89" i="1"/>
  <c r="CC95" i="1"/>
  <c r="CC97" i="1"/>
  <c r="CC101" i="1"/>
  <c r="CC102" i="1"/>
  <c r="CC103" i="1"/>
  <c r="CC104" i="1"/>
  <c r="CC106" i="1"/>
  <c r="CC107" i="1"/>
  <c r="CC108" i="1"/>
  <c r="CC109" i="1"/>
  <c r="CC110" i="1"/>
  <c r="CC111" i="1"/>
  <c r="CC98" i="1"/>
  <c r="CC118" i="1"/>
  <c r="CC4" i="1"/>
  <c r="CC63" i="1"/>
  <c r="CC17" i="1"/>
  <c r="CC24" i="1"/>
  <c r="CC84" i="1"/>
  <c r="CC85" i="1"/>
  <c r="CC87" i="1"/>
  <c r="CC88" i="1"/>
  <c r="CC90" i="1"/>
  <c r="CC91" i="1"/>
  <c r="CC92" i="1"/>
  <c r="CC93" i="1"/>
  <c r="CC122" i="1"/>
  <c r="CE122" i="1" s="1"/>
  <c r="CC120" i="1"/>
  <c r="CE120" i="1" s="1"/>
  <c r="CC116" i="1"/>
  <c r="CE116" i="1" s="1"/>
  <c r="CC113" i="1"/>
  <c r="CE113" i="1" s="1"/>
  <c r="CQ104" i="1"/>
  <c r="CQ103" i="1"/>
  <c r="CQ102" i="1"/>
  <c r="CQ101" i="1"/>
  <c r="CQ96" i="1"/>
  <c r="CQ100" i="1"/>
  <c r="CQ93" i="1"/>
  <c r="CQ92" i="1"/>
  <c r="CQ91" i="1"/>
  <c r="CQ90" i="1"/>
  <c r="CQ88" i="1"/>
  <c r="CQ87" i="1"/>
  <c r="CQ85" i="1"/>
  <c r="CQ84" i="1"/>
  <c r="CQ61" i="1"/>
  <c r="CR61" i="1" s="1"/>
  <c r="CQ52" i="1"/>
  <c r="CQ51" i="1"/>
  <c r="CQ50" i="1"/>
  <c r="CQ49" i="1"/>
  <c r="CQ48" i="1"/>
  <c r="CQ47" i="1"/>
  <c r="CQ46" i="1"/>
  <c r="CQ45" i="1"/>
  <c r="CQ43" i="1"/>
  <c r="CQ42" i="1"/>
  <c r="CQ41" i="1"/>
  <c r="CQ40" i="1"/>
  <c r="CQ39" i="1"/>
  <c r="CQ38" i="1"/>
  <c r="CQ37" i="1"/>
  <c r="CQ35" i="1"/>
  <c r="CQ34" i="1"/>
  <c r="CQ33" i="1"/>
  <c r="CQ20" i="1"/>
  <c r="CQ19" i="1"/>
  <c r="CQ18" i="1"/>
  <c r="CQ17" i="1"/>
  <c r="CQ24" i="1"/>
  <c r="CQ21" i="1"/>
  <c r="CQ14" i="1"/>
  <c r="CQ53" i="1"/>
  <c r="CQ54" i="1"/>
  <c r="CQ55" i="1"/>
  <c r="CQ56" i="1"/>
  <c r="CQ57" i="1"/>
  <c r="CQ58" i="1"/>
  <c r="CQ59" i="1"/>
  <c r="CQ60" i="1"/>
  <c r="CQ63" i="1"/>
  <c r="CQ64" i="1"/>
  <c r="CQ65" i="1"/>
  <c r="CQ66" i="1"/>
  <c r="CQ67" i="1"/>
  <c r="CQ68" i="1"/>
  <c r="CQ69" i="1"/>
  <c r="CQ70" i="1"/>
  <c r="CQ71" i="1"/>
  <c r="CQ72" i="1"/>
  <c r="CQ73" i="1"/>
  <c r="CQ74" i="1"/>
  <c r="CQ75" i="1"/>
  <c r="CQ76" i="1"/>
  <c r="CQ77" i="1"/>
  <c r="CQ78" i="1"/>
  <c r="CQ79" i="1"/>
  <c r="CQ80" i="1"/>
  <c r="CQ81" i="1"/>
  <c r="CQ82" i="1"/>
  <c r="CQ86" i="1"/>
  <c r="CQ89" i="1"/>
  <c r="CQ4" i="1"/>
  <c r="CQ95" i="1"/>
  <c r="CQ106" i="1"/>
  <c r="CQ107" i="1"/>
  <c r="CQ108" i="1"/>
  <c r="CQ109" i="1"/>
  <c r="CQ110" i="1"/>
  <c r="CQ111" i="1"/>
  <c r="CQ97" i="1"/>
  <c r="CQ98" i="1"/>
  <c r="CQ122" i="1"/>
  <c r="CS122" i="1" s="1"/>
  <c r="CQ113" i="1"/>
  <c r="CS113" i="1" s="1"/>
  <c r="CQ118" i="1"/>
  <c r="CQ120" i="1"/>
  <c r="CS120" i="1" s="1"/>
  <c r="CQ116" i="1"/>
  <c r="CS116" i="1" s="1"/>
  <c r="DE100" i="1"/>
  <c r="DE96" i="1"/>
  <c r="DE61" i="1"/>
  <c r="DF61" i="1" s="1"/>
  <c r="DE57" i="1"/>
  <c r="DE54" i="1"/>
  <c r="DE51" i="1"/>
  <c r="DE48" i="1"/>
  <c r="DE45" i="1"/>
  <c r="DE21" i="1"/>
  <c r="DE4" i="1"/>
  <c r="DE95" i="1"/>
  <c r="DE106" i="1"/>
  <c r="DE107" i="1"/>
  <c r="DE108" i="1"/>
  <c r="DE109" i="1"/>
  <c r="DE110" i="1"/>
  <c r="DE111" i="1"/>
  <c r="DE98" i="1"/>
  <c r="DE118" i="1"/>
  <c r="DE17" i="1"/>
  <c r="DE24" i="1"/>
  <c r="DE63" i="1"/>
  <c r="DE14" i="1"/>
  <c r="DE18" i="1"/>
  <c r="DE19" i="1"/>
  <c r="DE20" i="1"/>
  <c r="DE33" i="1"/>
  <c r="DE34" i="1"/>
  <c r="DE35" i="1"/>
  <c r="DE37" i="1"/>
  <c r="DE38" i="1"/>
  <c r="DE39" i="1"/>
  <c r="DE40" i="1"/>
  <c r="DE41" i="1"/>
  <c r="DE42" i="1"/>
  <c r="DE43" i="1"/>
  <c r="DE46" i="1"/>
  <c r="DE47" i="1"/>
  <c r="DE49" i="1"/>
  <c r="DE50" i="1"/>
  <c r="DE52" i="1"/>
  <c r="DE53" i="1"/>
  <c r="DE55" i="1"/>
  <c r="DE56" i="1"/>
  <c r="DE58" i="1"/>
  <c r="DE59" i="1"/>
  <c r="DE60" i="1"/>
  <c r="DE64" i="1"/>
  <c r="DE65" i="1"/>
  <c r="DE66" i="1"/>
  <c r="DE67" i="1"/>
  <c r="DE68" i="1"/>
  <c r="DE69" i="1"/>
  <c r="DE70" i="1"/>
  <c r="DE71" i="1"/>
  <c r="DE72" i="1"/>
  <c r="DE73" i="1"/>
  <c r="DE74" i="1"/>
  <c r="DE75" i="1"/>
  <c r="DE76" i="1"/>
  <c r="DE84" i="1"/>
  <c r="DE85" i="1"/>
  <c r="DE87" i="1"/>
  <c r="DE88" i="1"/>
  <c r="DE90" i="1"/>
  <c r="DE91" i="1"/>
  <c r="DE92" i="1"/>
  <c r="DE93" i="1"/>
  <c r="DE77" i="1"/>
  <c r="DE78" i="1"/>
  <c r="DE79" i="1"/>
  <c r="DE80" i="1"/>
  <c r="DE81" i="1"/>
  <c r="DE82" i="1"/>
  <c r="DE86" i="1"/>
  <c r="DE89" i="1"/>
  <c r="DE97" i="1"/>
  <c r="DE101" i="1"/>
  <c r="DE102" i="1"/>
  <c r="DE103" i="1"/>
  <c r="DE104" i="1"/>
  <c r="DE122" i="1"/>
  <c r="DG122" i="1" s="1"/>
  <c r="DE120" i="1"/>
  <c r="DG120" i="1" s="1"/>
  <c r="DE116" i="1"/>
  <c r="DG116" i="1" s="1"/>
  <c r="DE113" i="1"/>
  <c r="DG113" i="1" s="1"/>
  <c r="DS104" i="1"/>
  <c r="DS103" i="1"/>
  <c r="DS102" i="1"/>
  <c r="DS101" i="1"/>
  <c r="DS96" i="1"/>
  <c r="DS100" i="1"/>
  <c r="DS93" i="1"/>
  <c r="DS92" i="1"/>
  <c r="DS91" i="1"/>
  <c r="DS90" i="1"/>
  <c r="DS88" i="1"/>
  <c r="DS87" i="1"/>
  <c r="DS85" i="1"/>
  <c r="DS84" i="1"/>
  <c r="DS61" i="1"/>
  <c r="DT61" i="1" s="1"/>
  <c r="DS52" i="1"/>
  <c r="DS51" i="1"/>
  <c r="DS50" i="1"/>
  <c r="DS49" i="1"/>
  <c r="DS48" i="1"/>
  <c r="DS47" i="1"/>
  <c r="DS46" i="1"/>
  <c r="DS45" i="1"/>
  <c r="DS43" i="1"/>
  <c r="DS42" i="1"/>
  <c r="DS41" i="1"/>
  <c r="DS40" i="1"/>
  <c r="DS39" i="1"/>
  <c r="DS38" i="1"/>
  <c r="DS37" i="1"/>
  <c r="DS35" i="1"/>
  <c r="DS34" i="1"/>
  <c r="DS33" i="1"/>
  <c r="DS24" i="1"/>
  <c r="DS21" i="1"/>
  <c r="DS20" i="1"/>
  <c r="DS17" i="1"/>
  <c r="DS19" i="1"/>
  <c r="DS18" i="1"/>
  <c r="DS63" i="1"/>
  <c r="DS97" i="1"/>
  <c r="DS14" i="1"/>
  <c r="DS53" i="1"/>
  <c r="DS54" i="1"/>
  <c r="DS55" i="1"/>
  <c r="DS56" i="1"/>
  <c r="DS57" i="1"/>
  <c r="DS58" i="1"/>
  <c r="DS59" i="1"/>
  <c r="DS60" i="1"/>
  <c r="DS64" i="1"/>
  <c r="DS65" i="1"/>
  <c r="DS66" i="1"/>
  <c r="DS67" i="1"/>
  <c r="DS68" i="1"/>
  <c r="DS69" i="1"/>
  <c r="DS70" i="1"/>
  <c r="DS71" i="1"/>
  <c r="DS72" i="1"/>
  <c r="DS73" i="1"/>
  <c r="DS74" i="1"/>
  <c r="DS75" i="1"/>
  <c r="DS76" i="1"/>
  <c r="DS4" i="1"/>
  <c r="DS77" i="1"/>
  <c r="DS78" i="1"/>
  <c r="DS79" i="1"/>
  <c r="DS80" i="1"/>
  <c r="DS81" i="1"/>
  <c r="DS82" i="1"/>
  <c r="DS86" i="1"/>
  <c r="DS89" i="1"/>
  <c r="DS95" i="1"/>
  <c r="DT95" i="1" s="1"/>
  <c r="DS106" i="1"/>
  <c r="DS107" i="1"/>
  <c r="DS108" i="1"/>
  <c r="DS109" i="1"/>
  <c r="DS110" i="1"/>
  <c r="DS111" i="1"/>
  <c r="DS98" i="1"/>
  <c r="DS122" i="1"/>
  <c r="DU122" i="1" s="1"/>
  <c r="DS120" i="1"/>
  <c r="DU120" i="1" s="1"/>
  <c r="DS116" i="1"/>
  <c r="DU116" i="1" s="1"/>
  <c r="DS118" i="1"/>
  <c r="DS113" i="1"/>
  <c r="DU113" i="1" s="1"/>
  <c r="FR68" i="11"/>
  <c r="EQ15" i="11"/>
  <c r="EM33" i="10"/>
  <c r="ER33" i="10" s="1"/>
  <c r="EM13" i="10"/>
  <c r="ER13" i="10" s="1"/>
  <c r="EQ83" i="9"/>
  <c r="EP63" i="11"/>
  <c r="EO13" i="11"/>
  <c r="EQ11" i="10"/>
  <c r="EQ15" i="9"/>
  <c r="EM17" i="9"/>
  <c r="EM12" i="9"/>
  <c r="EM24" i="9"/>
  <c r="EP63" i="8"/>
  <c r="EQ15" i="8"/>
  <c r="EO13" i="7"/>
  <c r="EQ83" i="7"/>
  <c r="EQ15" i="7"/>
  <c r="EQ15" i="6"/>
  <c r="EP66" i="6"/>
  <c r="EM16" i="6"/>
  <c r="EP63" i="5"/>
  <c r="EQ15" i="4"/>
  <c r="EQ83" i="12"/>
  <c r="FN80" i="10"/>
  <c r="FR80" i="10" s="1"/>
  <c r="Q29" i="31" s="1"/>
  <c r="EM19" i="9"/>
  <c r="EM12" i="8"/>
  <c r="EM16" i="8"/>
  <c r="ER16" i="8" s="1"/>
  <c r="EO13" i="8"/>
  <c r="EM12" i="7"/>
  <c r="EQ6" i="7"/>
  <c r="EQ81" i="6"/>
  <c r="EM21" i="4"/>
  <c r="EM17" i="4"/>
  <c r="EM16" i="4"/>
  <c r="ER16" i="4" s="1"/>
  <c r="ES16" i="4" s="1"/>
  <c r="EX16" i="4" s="1"/>
  <c r="EW16" i="4" s="1"/>
  <c r="EQ83" i="11"/>
  <c r="ER21" i="4"/>
  <c r="ER17" i="4"/>
  <c r="ES17" i="4" s="1"/>
  <c r="EX17" i="4" s="1"/>
  <c r="EO13" i="4"/>
  <c r="EV13" i="4" s="1"/>
  <c r="EP63" i="10"/>
  <c r="EP66" i="12"/>
  <c r="EM24" i="12"/>
  <c r="EM20" i="12"/>
  <c r="EM12" i="12"/>
  <c r="EQ81" i="8"/>
  <c r="EM65" i="5"/>
  <c r="ER65" i="5" s="1"/>
  <c r="EM53" i="5"/>
  <c r="ER53" i="5" s="1"/>
  <c r="EM78" i="5"/>
  <c r="ER78" i="5" s="1"/>
  <c r="EM50" i="5"/>
  <c r="ER50" i="5" s="1"/>
  <c r="EM23" i="5"/>
  <c r="ER23" i="5" s="1"/>
  <c r="EM19" i="5"/>
  <c r="ER19" i="5" s="1"/>
  <c r="EM18" i="5"/>
  <c r="EM75" i="5"/>
  <c r="ER75" i="5" s="1"/>
  <c r="EM36" i="5"/>
  <c r="ER36" i="5" s="1"/>
  <c r="EM86" i="5"/>
  <c r="EQ86" i="5" s="1"/>
  <c r="EM74" i="5"/>
  <c r="ER74" i="5" s="1"/>
  <c r="EM72" i="5"/>
  <c r="ER72" i="5" s="1"/>
  <c r="EM70" i="5"/>
  <c r="ER70" i="5" s="1"/>
  <c r="EM56" i="5"/>
  <c r="ER56" i="5" s="1"/>
  <c r="EM48" i="5"/>
  <c r="ER48" i="5" s="1"/>
  <c r="EM35" i="5"/>
  <c r="ER35" i="5" s="1"/>
  <c r="EM20" i="5"/>
  <c r="ER20" i="5" s="1"/>
  <c r="EM17" i="8"/>
  <c r="L34" i="24"/>
  <c r="L19" i="24"/>
  <c r="L23" i="23"/>
  <c r="L34" i="22"/>
  <c r="L34" i="21"/>
  <c r="L23" i="21"/>
  <c r="L23" i="20"/>
  <c r="L54" i="19"/>
  <c r="L23" i="19"/>
  <c r="L36" i="18"/>
  <c r="L23" i="18"/>
  <c r="L23" i="17"/>
  <c r="L41" i="16"/>
  <c r="L23" i="16"/>
  <c r="EQ15" i="12"/>
  <c r="FO80" i="10"/>
  <c r="EM12" i="11"/>
  <c r="ER12" i="11" s="1"/>
  <c r="EM15" i="5"/>
  <c r="EM23" i="12"/>
  <c r="L49" i="24"/>
  <c r="L41" i="24"/>
  <c r="L38" i="24"/>
  <c r="L36" i="24"/>
  <c r="L25" i="24"/>
  <c r="L23" i="24"/>
  <c r="L21" i="24"/>
  <c r="L16" i="24"/>
  <c r="M16" i="24" s="1"/>
  <c r="L14" i="24"/>
  <c r="L41" i="23"/>
  <c r="L38" i="23"/>
  <c r="L36" i="23"/>
  <c r="L25" i="23"/>
  <c r="L54" i="22"/>
  <c r="L49" i="22"/>
  <c r="L41" i="22"/>
  <c r="L38" i="22"/>
  <c r="L36" i="22"/>
  <c r="L23" i="22"/>
  <c r="L16" i="22"/>
  <c r="M16" i="22" s="1"/>
  <c r="L14" i="22"/>
  <c r="L46" i="21"/>
  <c r="L38" i="21"/>
  <c r="L36" i="21"/>
  <c r="L25" i="21"/>
  <c r="L16" i="21"/>
  <c r="M16" i="21" s="1"/>
  <c r="L14" i="21"/>
  <c r="L49" i="20"/>
  <c r="L43" i="20"/>
  <c r="L41" i="20"/>
  <c r="L38" i="20"/>
  <c r="L36" i="20"/>
  <c r="L25" i="20"/>
  <c r="L16" i="20"/>
  <c r="M16" i="20" s="1"/>
  <c r="L14" i="20"/>
  <c r="L56" i="19"/>
  <c r="L49" i="19"/>
  <c r="L41" i="19"/>
  <c r="L38" i="19"/>
  <c r="L36" i="19"/>
  <c r="L25" i="19"/>
  <c r="L16" i="19"/>
  <c r="M16" i="19" s="1"/>
  <c r="L14" i="19"/>
  <c r="L41" i="18"/>
  <c r="L38" i="18"/>
  <c r="L16" i="18"/>
  <c r="M16" i="18" s="1"/>
  <c r="L14" i="18"/>
  <c r="L49" i="17"/>
  <c r="L43" i="17"/>
  <c r="L41" i="17"/>
  <c r="L38" i="17"/>
  <c r="L36" i="17"/>
  <c r="L25" i="17"/>
  <c r="L16" i="17"/>
  <c r="M16" i="17" s="1"/>
  <c r="L14" i="17"/>
  <c r="L49" i="16"/>
  <c r="L43" i="16"/>
  <c r="L38" i="16"/>
  <c r="L36" i="16"/>
  <c r="L25" i="16"/>
  <c r="L16" i="16"/>
  <c r="M16" i="16" s="1"/>
  <c r="L14" i="16"/>
  <c r="EQ6" i="11"/>
  <c r="EM21" i="12"/>
  <c r="ER21" i="12" s="1"/>
  <c r="EM23" i="6"/>
  <c r="L25" i="18"/>
  <c r="EQ81" i="12"/>
  <c r="EM19" i="6"/>
  <c r="ER19" i="6" s="1"/>
  <c r="EM10" i="4"/>
  <c r="ER10" i="4" s="1"/>
  <c r="ES10" i="4" s="1"/>
  <c r="EX10" i="4" s="1"/>
  <c r="EM20" i="6"/>
  <c r="L25" i="22"/>
  <c r="FO25" i="10"/>
  <c r="FR25" i="10"/>
  <c r="Q8" i="31" s="1"/>
  <c r="EM10" i="7"/>
  <c r="EM24" i="6"/>
  <c r="ER24" i="6" s="1"/>
  <c r="EM17" i="6"/>
  <c r="ER17" i="6" s="1"/>
  <c r="EM12" i="6"/>
  <c r="ER12" i="6" s="1"/>
  <c r="EM23" i="4"/>
  <c r="ER23" i="4" s="1"/>
  <c r="ES23" i="4" s="1"/>
  <c r="EX23" i="4" s="1"/>
  <c r="EQ81" i="4"/>
  <c r="EM25" i="4"/>
  <c r="ER25" i="4" s="1"/>
  <c r="ES25" i="4" s="1"/>
  <c r="EX25" i="4" s="1"/>
  <c r="EW25" i="4" s="1"/>
  <c r="EM10" i="11"/>
  <c r="EM22" i="12"/>
  <c r="EM12" i="5"/>
  <c r="EM22" i="4"/>
  <c r="ER22" i="4" s="1"/>
  <c r="ES22" i="4" s="1"/>
  <c r="EX22" i="4" s="1"/>
  <c r="EC2" i="1"/>
  <c r="EM10" i="12"/>
  <c r="ER10" i="12" s="1"/>
  <c r="EM18" i="9"/>
  <c r="ER18" i="9" s="1"/>
  <c r="EM18" i="6"/>
  <c r="ER18" i="6" s="1"/>
  <c r="EM21" i="6"/>
  <c r="EM15" i="6"/>
  <c r="ER15" i="6" s="1"/>
  <c r="EM10" i="5"/>
  <c r="ER10" i="5" s="1"/>
  <c r="X87" i="1"/>
  <c r="EM23" i="9"/>
  <c r="EM20" i="9"/>
  <c r="ER20" i="9" s="1"/>
  <c r="L54" i="23"/>
  <c r="L49" i="23"/>
  <c r="L14" i="23"/>
  <c r="L16" i="23"/>
  <c r="M16" i="23" s="1"/>
  <c r="EM16" i="12"/>
  <c r="EM25" i="12"/>
  <c r="ER25" i="12" s="1"/>
  <c r="EM16" i="9"/>
  <c r="ER16" i="9" s="1"/>
  <c r="EM22" i="9"/>
  <c r="ER22" i="9" s="1"/>
  <c r="EM21" i="9"/>
  <c r="EM15" i="9"/>
  <c r="ER15" i="9" s="1"/>
  <c r="EM19" i="4"/>
  <c r="ER19" i="4" s="1"/>
  <c r="ES19" i="4" s="1"/>
  <c r="EX19" i="4" s="1"/>
  <c r="EW19" i="4" s="1"/>
  <c r="EM24" i="4"/>
  <c r="ER24" i="4" s="1"/>
  <c r="ES24" i="4" s="1"/>
  <c r="EX24" i="4" s="1"/>
  <c r="EW24" i="4" s="1"/>
  <c r="EM20" i="4"/>
  <c r="ER20" i="4" s="1"/>
  <c r="ES20" i="4" s="1"/>
  <c r="EX20" i="4" s="1"/>
  <c r="EM18" i="4"/>
  <c r="ER18" i="4" s="1"/>
  <c r="ES18" i="4" s="1"/>
  <c r="EX18" i="4" s="1"/>
  <c r="EW18" i="4" s="1"/>
  <c r="EM12" i="4"/>
  <c r="ER12" i="4" s="1"/>
  <c r="ES12" i="4" s="1"/>
  <c r="EX12" i="4" s="1"/>
  <c r="EM15" i="12"/>
  <c r="ER15" i="12" s="1"/>
  <c r="L46" i="24"/>
  <c r="L28" i="24"/>
  <c r="M28" i="24" s="1"/>
  <c r="L30" i="24"/>
  <c r="M30" i="24" s="1"/>
  <c r="L19" i="23"/>
  <c r="L28" i="22"/>
  <c r="M28" i="22" s="1"/>
  <c r="L30" i="22"/>
  <c r="M30" i="22" s="1"/>
  <c r="L19" i="22"/>
  <c r="L41" i="21"/>
  <c r="L43" i="21"/>
  <c r="L28" i="21"/>
  <c r="M28" i="21" s="1"/>
  <c r="L30" i="21"/>
  <c r="M30" i="21" s="1"/>
  <c r="L19" i="21"/>
  <c r="L28" i="20"/>
  <c r="M28" i="20" s="1"/>
  <c r="L30" i="20"/>
  <c r="M30" i="20" s="1"/>
  <c r="L19" i="20"/>
  <c r="L19" i="19"/>
  <c r="L28" i="18"/>
  <c r="M28" i="18" s="1"/>
  <c r="L19" i="18"/>
  <c r="L19" i="17"/>
  <c r="L28" i="16"/>
  <c r="M28" i="16" s="1"/>
  <c r="L30" i="16"/>
  <c r="M30" i="16" s="1"/>
  <c r="L19" i="16"/>
  <c r="EQ81" i="11"/>
  <c r="EM17" i="12"/>
  <c r="EM19" i="12"/>
  <c r="EM18" i="12"/>
  <c r="EM10" i="10"/>
  <c r="EM10" i="9"/>
  <c r="EQ6" i="8"/>
  <c r="EQ81" i="7"/>
  <c r="EM22" i="6"/>
  <c r="ER22" i="6" s="1"/>
  <c r="L43" i="24"/>
  <c r="L32" i="24"/>
  <c r="M32" i="24" s="1"/>
  <c r="L80" i="24"/>
  <c r="L71" i="24"/>
  <c r="L66" i="24"/>
  <c r="M66" i="24" s="1"/>
  <c r="L61" i="24"/>
  <c r="L10" i="24"/>
  <c r="L28" i="23"/>
  <c r="M28" i="23" s="1"/>
  <c r="L30" i="23"/>
  <c r="M30" i="23" s="1"/>
  <c r="L32" i="23"/>
  <c r="M32" i="23" s="1"/>
  <c r="L21" i="23"/>
  <c r="L80" i="23"/>
  <c r="L71" i="23"/>
  <c r="L66" i="23"/>
  <c r="M66" i="23" s="1"/>
  <c r="L34" i="23"/>
  <c r="L32" i="22"/>
  <c r="M32" i="22" s="1"/>
  <c r="L21" i="22"/>
  <c r="L80" i="22"/>
  <c r="L71" i="22"/>
  <c r="L66" i="22"/>
  <c r="M66" i="22" s="1"/>
  <c r="L32" i="21"/>
  <c r="M32" i="21" s="1"/>
  <c r="L21" i="21"/>
  <c r="L80" i="21"/>
  <c r="L71" i="21"/>
  <c r="L66" i="21"/>
  <c r="M66" i="21" s="1"/>
  <c r="L10" i="21"/>
  <c r="L32" i="20"/>
  <c r="M32" i="20" s="1"/>
  <c r="L21" i="20"/>
  <c r="L80" i="20"/>
  <c r="L71" i="20"/>
  <c r="L66" i="20"/>
  <c r="M66" i="20" s="1"/>
  <c r="L34" i="20"/>
  <c r="L28" i="19"/>
  <c r="M28" i="19" s="1"/>
  <c r="L30" i="19"/>
  <c r="M30" i="19" s="1"/>
  <c r="L32" i="19"/>
  <c r="M32" i="19" s="1"/>
  <c r="L21" i="19"/>
  <c r="L80" i="19"/>
  <c r="L71" i="19"/>
  <c r="L66" i="19"/>
  <c r="M66" i="19" s="1"/>
  <c r="L34" i="19"/>
  <c r="L30" i="18"/>
  <c r="M30" i="18" s="1"/>
  <c r="L32" i="18"/>
  <c r="M32" i="18" s="1"/>
  <c r="L21" i="18"/>
  <c r="L80" i="18"/>
  <c r="L71" i="18"/>
  <c r="L66" i="18"/>
  <c r="M66" i="18" s="1"/>
  <c r="L34" i="18"/>
  <c r="L28" i="17"/>
  <c r="M28" i="17" s="1"/>
  <c r="L30" i="17"/>
  <c r="M30" i="17" s="1"/>
  <c r="L32" i="17"/>
  <c r="M32" i="17" s="1"/>
  <c r="L21" i="17"/>
  <c r="L80" i="17"/>
  <c r="L71" i="17"/>
  <c r="L66" i="17"/>
  <c r="M66" i="17" s="1"/>
  <c r="L34" i="17"/>
  <c r="L32" i="16"/>
  <c r="M32" i="16" s="1"/>
  <c r="L21" i="16"/>
  <c r="L80" i="16"/>
  <c r="L71" i="16"/>
  <c r="L66" i="16"/>
  <c r="M66" i="16" s="1"/>
  <c r="L34" i="16"/>
  <c r="EM16" i="11"/>
  <c r="ER16" i="11" s="1"/>
  <c r="EQ67" i="11"/>
  <c r="EQ61" i="11"/>
  <c r="EQ67" i="12"/>
  <c r="EQ64" i="12"/>
  <c r="FL128" i="10"/>
  <c r="FM49" i="10" s="1"/>
  <c r="FL49" i="10"/>
  <c r="FN49" i="10" s="1"/>
  <c r="FL130" i="10"/>
  <c r="FM61" i="10" s="1"/>
  <c r="FL61" i="10"/>
  <c r="FN61" i="10" s="1"/>
  <c r="EY67" i="10"/>
  <c r="ET135" i="10"/>
  <c r="EZ64" i="10" s="1"/>
  <c r="EY64" i="10"/>
  <c r="EY61" i="10"/>
  <c r="EM11" i="10"/>
  <c r="EM12" i="10"/>
  <c r="ER12" i="10" s="1"/>
  <c r="EQ61" i="10"/>
  <c r="EM25" i="9"/>
  <c r="ER25" i="9" s="1"/>
  <c r="EQ81" i="9"/>
  <c r="EP63" i="9"/>
  <c r="EQ67" i="9"/>
  <c r="EQ61" i="9"/>
  <c r="EM19" i="8"/>
  <c r="ER19" i="8" s="1"/>
  <c r="EM18" i="8"/>
  <c r="ER18" i="8" s="1"/>
  <c r="EQ67" i="8"/>
  <c r="EM10" i="8"/>
  <c r="ER10" i="8" s="1"/>
  <c r="EQ61" i="8"/>
  <c r="EM16" i="7"/>
  <c r="EQ67" i="7"/>
  <c r="EQ61" i="7"/>
  <c r="EP63" i="7"/>
  <c r="EM25" i="6"/>
  <c r="EM10" i="6"/>
  <c r="EQ64" i="6"/>
  <c r="EM16" i="5"/>
  <c r="ER16" i="5" s="1"/>
  <c r="EQ61" i="5"/>
  <c r="EP66" i="4"/>
  <c r="EV66" i="4" s="1"/>
  <c r="EQ67" i="4"/>
  <c r="EQ64" i="4"/>
  <c r="W120" i="1"/>
  <c r="X120" i="1" s="1"/>
  <c r="EL48" i="9"/>
  <c r="EL48" i="8"/>
  <c r="EL48" i="7"/>
  <c r="EL48" i="6"/>
  <c r="EL48" i="5"/>
  <c r="EL48" i="4"/>
  <c r="EL48" i="11"/>
  <c r="EL48" i="12"/>
  <c r="EL48" i="10"/>
  <c r="EL47" i="10"/>
  <c r="EL47" i="8"/>
  <c r="EL47" i="4"/>
  <c r="EL47" i="11"/>
  <c r="EL47" i="12"/>
  <c r="EL47" i="9"/>
  <c r="EL47" i="7"/>
  <c r="EL47" i="6"/>
  <c r="EL47" i="5"/>
  <c r="EL46" i="11"/>
  <c r="EL46" i="8"/>
  <c r="EL46" i="7"/>
  <c r="EL46" i="6"/>
  <c r="EL46" i="5"/>
  <c r="EL46" i="12"/>
  <c r="EL46" i="10"/>
  <c r="EL46" i="9"/>
  <c r="EL46" i="4"/>
  <c r="EL45" i="10"/>
  <c r="EL45" i="9"/>
  <c r="EL45" i="8"/>
  <c r="EL45" i="4"/>
  <c r="EL45" i="11"/>
  <c r="EL45" i="12"/>
  <c r="EL45" i="7"/>
  <c r="EL45" i="6"/>
  <c r="EL45" i="5"/>
  <c r="EL44" i="11"/>
  <c r="EL44" i="12"/>
  <c r="EL44" i="10"/>
  <c r="EL44" i="9"/>
  <c r="EL44" i="4"/>
  <c r="EL44" i="8"/>
  <c r="EL44" i="7"/>
  <c r="EL44" i="6"/>
  <c r="EL44" i="5"/>
  <c r="EL43" i="11"/>
  <c r="EL43" i="12"/>
  <c r="EL43" i="7"/>
  <c r="EL43" i="6"/>
  <c r="EL43" i="5"/>
  <c r="EL43" i="10"/>
  <c r="EL43" i="9"/>
  <c r="EL43" i="8"/>
  <c r="EL43" i="4"/>
  <c r="EL42" i="12"/>
  <c r="EL42" i="8"/>
  <c r="EL42" i="7"/>
  <c r="EL42" i="6"/>
  <c r="EL42" i="5"/>
  <c r="EL42" i="11"/>
  <c r="EL42" i="10"/>
  <c r="EL42" i="9"/>
  <c r="EL42" i="4"/>
  <c r="EL41" i="11"/>
  <c r="EL41" i="12"/>
  <c r="EL41" i="9"/>
  <c r="EL41" i="7"/>
  <c r="EL41" i="5"/>
  <c r="EL41" i="10"/>
  <c r="EL41" i="8"/>
  <c r="EL41" i="6"/>
  <c r="EL41" i="4"/>
  <c r="EM46" i="11"/>
  <c r="ER46" i="11" s="1"/>
  <c r="EM23" i="10"/>
  <c r="ER23" i="10" s="1"/>
  <c r="EM46" i="9"/>
  <c r="ER46" i="9" s="1"/>
  <c r="EM20" i="8"/>
  <c r="ER20" i="8" s="1"/>
  <c r="EM85" i="11"/>
  <c r="EQ85" i="11" s="1"/>
  <c r="EM92" i="11"/>
  <c r="ER92" i="11" s="1"/>
  <c r="ET137" i="11"/>
  <c r="EZ69" i="11" s="1"/>
  <c r="EY69" i="11"/>
  <c r="ET136" i="11"/>
  <c r="EZ67" i="11" s="1"/>
  <c r="EY67" i="11"/>
  <c r="ET135" i="11"/>
  <c r="EZ64" i="11" s="1"/>
  <c r="EY64" i="11"/>
  <c r="ET134" i="11"/>
  <c r="EZ61" i="11" s="1"/>
  <c r="EY61" i="11"/>
  <c r="FR34" i="11"/>
  <c r="U12" i="31" s="1"/>
  <c r="FO34" i="11"/>
  <c r="FR25" i="11"/>
  <c r="U8" i="31" s="1"/>
  <c r="FO25" i="11"/>
  <c r="FL129" i="11"/>
  <c r="FM51" i="11" s="1"/>
  <c r="FL51" i="11"/>
  <c r="FN51" i="11" s="1"/>
  <c r="FL127" i="11"/>
  <c r="FM46" i="11" s="1"/>
  <c r="FL46" i="11"/>
  <c r="FN46" i="11" s="1"/>
  <c r="EM75" i="11"/>
  <c r="ER75" i="11" s="1"/>
  <c r="EM71" i="11"/>
  <c r="ER71" i="11" s="1"/>
  <c r="EM67" i="11"/>
  <c r="ER67" i="11" s="1"/>
  <c r="EM61" i="11"/>
  <c r="ER61" i="11" s="1"/>
  <c r="FR73" i="11"/>
  <c r="U26" i="31" s="1"/>
  <c r="FO73" i="11"/>
  <c r="EM9" i="11"/>
  <c r="ER9" i="11" s="1"/>
  <c r="EQ9" i="11"/>
  <c r="EM40" i="11"/>
  <c r="ER40" i="11" s="1"/>
  <c r="EM30" i="11"/>
  <c r="ER30" i="11" s="1"/>
  <c r="ER85" i="11"/>
  <c r="ER10" i="11"/>
  <c r="EX4" i="11"/>
  <c r="FR28" i="11"/>
  <c r="U9" i="31" s="1"/>
  <c r="FO28" i="11"/>
  <c r="EM7" i="11"/>
  <c r="ER7" i="11" s="1"/>
  <c r="EM13" i="11"/>
  <c r="ER13" i="11" s="1"/>
  <c r="EM88" i="11"/>
  <c r="ER88" i="11" s="1"/>
  <c r="EM78" i="11"/>
  <c r="ER78" i="11" s="1"/>
  <c r="EM76" i="11"/>
  <c r="ER76" i="11" s="1"/>
  <c r="EM74" i="11"/>
  <c r="ER74" i="11" s="1"/>
  <c r="EM68" i="11"/>
  <c r="ER68" i="11" s="1"/>
  <c r="EM62" i="11"/>
  <c r="ER62" i="11" s="1"/>
  <c r="EM56" i="11"/>
  <c r="ER56" i="11" s="1"/>
  <c r="EM55" i="11"/>
  <c r="ER55" i="11" s="1"/>
  <c r="EM52" i="11"/>
  <c r="ER52" i="11" s="1"/>
  <c r="EM65" i="11"/>
  <c r="ER65" i="11" s="1"/>
  <c r="EM58" i="11"/>
  <c r="ER58" i="11" s="1"/>
  <c r="EM54" i="11"/>
  <c r="ER54" i="11" s="1"/>
  <c r="EM47" i="11"/>
  <c r="ER47" i="11" s="1"/>
  <c r="EM45" i="11"/>
  <c r="ER45" i="11" s="1"/>
  <c r="EM44" i="11"/>
  <c r="ER44" i="11" s="1"/>
  <c r="EM36" i="11"/>
  <c r="ER36" i="11" s="1"/>
  <c r="EM32" i="11"/>
  <c r="ER32" i="11" s="1"/>
  <c r="EM23" i="11"/>
  <c r="ER23" i="11" s="1"/>
  <c r="EM19" i="11"/>
  <c r="ER19" i="11" s="1"/>
  <c r="EM18" i="11"/>
  <c r="ER18" i="11" s="1"/>
  <c r="EM43" i="11"/>
  <c r="ER43" i="11" s="1"/>
  <c r="EM42" i="11"/>
  <c r="ER42" i="11" s="1"/>
  <c r="EM38" i="11"/>
  <c r="ER38" i="11" s="1"/>
  <c r="EM37" i="11"/>
  <c r="ER37" i="11" s="1"/>
  <c r="EM34" i="11"/>
  <c r="ER34" i="11" s="1"/>
  <c r="EM31" i="11"/>
  <c r="ER31" i="11" s="1"/>
  <c r="EM24" i="11"/>
  <c r="ER24" i="11" s="1"/>
  <c r="EM17" i="11"/>
  <c r="ER17" i="11" s="1"/>
  <c r="EM86" i="11"/>
  <c r="ET138" i="11"/>
  <c r="EZ77" i="11" s="1"/>
  <c r="EY77" i="11"/>
  <c r="FN80" i="11"/>
  <c r="FM80" i="11"/>
  <c r="FR36" i="11"/>
  <c r="U13" i="31" s="1"/>
  <c r="FO36" i="11"/>
  <c r="FN14" i="11"/>
  <c r="FR38" i="11"/>
  <c r="U14" i="31" s="1"/>
  <c r="FO38" i="11"/>
  <c r="FL130" i="11"/>
  <c r="FM61" i="11" s="1"/>
  <c r="FL61" i="11"/>
  <c r="FN61" i="11" s="1"/>
  <c r="FL128" i="11"/>
  <c r="FM49" i="11" s="1"/>
  <c r="FL49" i="11"/>
  <c r="FN49" i="11" s="1"/>
  <c r="FL126" i="11"/>
  <c r="FM43" i="11" s="1"/>
  <c r="FL43" i="11"/>
  <c r="FN43" i="11" s="1"/>
  <c r="EQ64" i="11"/>
  <c r="EV64" i="11" s="1"/>
  <c r="EM73" i="11"/>
  <c r="ER73" i="11" s="1"/>
  <c r="EM66" i="11"/>
  <c r="ER66" i="11" s="1"/>
  <c r="EP66" i="11"/>
  <c r="EV66" i="11" s="1"/>
  <c r="EM11" i="11"/>
  <c r="ER11" i="11" s="1"/>
  <c r="EQ11" i="11"/>
  <c r="EV11" i="11" s="1"/>
  <c r="FR6" i="11"/>
  <c r="U5" i="31" s="1"/>
  <c r="FO6" i="11"/>
  <c r="EM90" i="11"/>
  <c r="ER90" i="11" s="1"/>
  <c r="EQ90" i="11"/>
  <c r="EV90" i="11" s="1"/>
  <c r="EQ82" i="11"/>
  <c r="EV82" i="11" s="1"/>
  <c r="EM79" i="11"/>
  <c r="ER79" i="11" s="1"/>
  <c r="EM77" i="11"/>
  <c r="ER77" i="11" s="1"/>
  <c r="EM70" i="11"/>
  <c r="ER70" i="11" s="1"/>
  <c r="EM72" i="11"/>
  <c r="ER72" i="11" s="1"/>
  <c r="EM69" i="11"/>
  <c r="ER69" i="11" s="1"/>
  <c r="EM63" i="11"/>
  <c r="ER63" i="11" s="1"/>
  <c r="EM59" i="11"/>
  <c r="ER59" i="11" s="1"/>
  <c r="EM51" i="11"/>
  <c r="ER51" i="11" s="1"/>
  <c r="EM49" i="11"/>
  <c r="ER49" i="11" s="1"/>
  <c r="EM57" i="11"/>
  <c r="ER57" i="11" s="1"/>
  <c r="EM53" i="11"/>
  <c r="ER53" i="11" s="1"/>
  <c r="EM50" i="11"/>
  <c r="ER50" i="11" s="1"/>
  <c r="EM48" i="11"/>
  <c r="ER48" i="11" s="1"/>
  <c r="EM41" i="11"/>
  <c r="ER41" i="11" s="1"/>
  <c r="EM35" i="11"/>
  <c r="ER35" i="11" s="1"/>
  <c r="EM25" i="11"/>
  <c r="ER25" i="11" s="1"/>
  <c r="EM33" i="11"/>
  <c r="ER33" i="11" s="1"/>
  <c r="EM22" i="11"/>
  <c r="ER22" i="11" s="1"/>
  <c r="EM21" i="11"/>
  <c r="ER21" i="11" s="1"/>
  <c r="EM20" i="11"/>
  <c r="ER20" i="11" s="1"/>
  <c r="EM15" i="11"/>
  <c r="ER15" i="11" s="1"/>
  <c r="EM85" i="12"/>
  <c r="EQ85" i="12" s="1"/>
  <c r="EM92" i="12"/>
  <c r="ER92" i="12" s="1"/>
  <c r="ET137" i="12"/>
  <c r="EZ69" i="12" s="1"/>
  <c r="EY69" i="12"/>
  <c r="ET136" i="12"/>
  <c r="EZ67" i="12" s="1"/>
  <c r="EY67" i="12"/>
  <c r="ET135" i="12"/>
  <c r="EZ64" i="12" s="1"/>
  <c r="EY64" i="12"/>
  <c r="ET134" i="12"/>
  <c r="EZ61" i="12" s="1"/>
  <c r="EY61" i="12"/>
  <c r="FR34" i="12"/>
  <c r="S12" i="31" s="1"/>
  <c r="FO34" i="12"/>
  <c r="FR25" i="12"/>
  <c r="S8" i="31" s="1"/>
  <c r="FO25" i="12"/>
  <c r="FL129" i="12"/>
  <c r="FM51" i="12" s="1"/>
  <c r="FL51" i="12"/>
  <c r="FN51" i="12" s="1"/>
  <c r="FL127" i="12"/>
  <c r="FM46" i="12" s="1"/>
  <c r="FL46" i="12"/>
  <c r="FN46" i="12" s="1"/>
  <c r="EM75" i="12"/>
  <c r="EM71" i="12"/>
  <c r="ER71" i="12" s="1"/>
  <c r="EM63" i="12"/>
  <c r="ER63" i="12" s="1"/>
  <c r="EP63" i="12"/>
  <c r="EM40" i="12"/>
  <c r="ER40" i="12" s="1"/>
  <c r="EM30" i="12"/>
  <c r="ER30" i="12" s="1"/>
  <c r="ER75" i="12"/>
  <c r="ER24" i="12"/>
  <c r="ER23" i="12"/>
  <c r="ER22" i="12"/>
  <c r="ER20" i="12"/>
  <c r="ER19" i="12"/>
  <c r="ER18" i="12"/>
  <c r="ER17" i="12"/>
  <c r="ER16" i="12"/>
  <c r="EX4" i="12"/>
  <c r="ER12" i="12"/>
  <c r="EQ6" i="12"/>
  <c r="EM11" i="12"/>
  <c r="ER11" i="12" s="1"/>
  <c r="EQ11" i="12"/>
  <c r="EM13" i="12"/>
  <c r="ER13" i="12" s="1"/>
  <c r="EM88" i="12"/>
  <c r="ER88" i="12" s="1"/>
  <c r="EM78" i="12"/>
  <c r="ER78" i="12" s="1"/>
  <c r="EM76" i="12"/>
  <c r="ER76" i="12" s="1"/>
  <c r="EM74" i="12"/>
  <c r="ER74" i="12" s="1"/>
  <c r="EM59" i="12"/>
  <c r="ER59" i="12" s="1"/>
  <c r="EM56" i="12"/>
  <c r="ER56" i="12" s="1"/>
  <c r="EM52" i="12"/>
  <c r="ER52" i="12" s="1"/>
  <c r="EM66" i="12"/>
  <c r="ER66" i="12" s="1"/>
  <c r="EM51" i="12"/>
  <c r="ER51" i="12" s="1"/>
  <c r="EM50" i="12"/>
  <c r="ER50" i="12" s="1"/>
  <c r="EM48" i="12"/>
  <c r="ER48" i="12" s="1"/>
  <c r="EM41" i="12"/>
  <c r="ER41" i="12" s="1"/>
  <c r="EM37" i="12"/>
  <c r="ER37" i="12" s="1"/>
  <c r="EM33" i="12"/>
  <c r="ER33" i="12" s="1"/>
  <c r="EM32" i="12"/>
  <c r="ER32" i="12" s="1"/>
  <c r="EM46" i="12"/>
  <c r="ER46" i="12" s="1"/>
  <c r="EM44" i="12"/>
  <c r="ER44" i="12" s="1"/>
  <c r="EM42" i="12"/>
  <c r="ER42" i="12" s="1"/>
  <c r="EM86" i="12"/>
  <c r="ET138" i="12"/>
  <c r="EZ77" i="12" s="1"/>
  <c r="EY77" i="12"/>
  <c r="FM80" i="12"/>
  <c r="FN80" i="12"/>
  <c r="FR36" i="12"/>
  <c r="S13" i="31" s="1"/>
  <c r="FO36" i="12"/>
  <c r="FN14" i="12"/>
  <c r="FR38" i="12"/>
  <c r="S14" i="31" s="1"/>
  <c r="FO38" i="12"/>
  <c r="FL130" i="12"/>
  <c r="FM61" i="12" s="1"/>
  <c r="FL61" i="12"/>
  <c r="FN61" i="12" s="1"/>
  <c r="FL128" i="12"/>
  <c r="FM49" i="12" s="1"/>
  <c r="FL49" i="12"/>
  <c r="FN49" i="12" s="1"/>
  <c r="FL126" i="12"/>
  <c r="FM43" i="12" s="1"/>
  <c r="FL43" i="12"/>
  <c r="FN43" i="12" s="1"/>
  <c r="EQ61" i="12"/>
  <c r="EV61" i="12" s="1"/>
  <c r="EM73" i="12"/>
  <c r="ER73" i="12" s="1"/>
  <c r="EM64" i="12"/>
  <c r="ER64" i="12" s="1"/>
  <c r="EM67" i="12"/>
  <c r="ER67" i="12" s="1"/>
  <c r="EM9" i="12"/>
  <c r="ER9" i="12" s="1"/>
  <c r="EQ9" i="12"/>
  <c r="EV9" i="12" s="1"/>
  <c r="EM90" i="12"/>
  <c r="ER90" i="12" s="1"/>
  <c r="EQ90" i="12"/>
  <c r="EV90" i="12" s="1"/>
  <c r="EQ82" i="12"/>
  <c r="EV82" i="12" s="1"/>
  <c r="EM79" i="12"/>
  <c r="ER79" i="12" s="1"/>
  <c r="EM77" i="12"/>
  <c r="ER77" i="12" s="1"/>
  <c r="EM70" i="12"/>
  <c r="ER70" i="12" s="1"/>
  <c r="EM72" i="12"/>
  <c r="ER72" i="12" s="1"/>
  <c r="EM69" i="12"/>
  <c r="ER69" i="12" s="1"/>
  <c r="EM68" i="12"/>
  <c r="ER68" i="12" s="1"/>
  <c r="EM65" i="12"/>
  <c r="ER65" i="12" s="1"/>
  <c r="EM62" i="12"/>
  <c r="ER62" i="12" s="1"/>
  <c r="EM58" i="12"/>
  <c r="ER58" i="12" s="1"/>
  <c r="EM55" i="12"/>
  <c r="ER55" i="12" s="1"/>
  <c r="EM57" i="12"/>
  <c r="ER57" i="12" s="1"/>
  <c r="EM54" i="12"/>
  <c r="ER54" i="12" s="1"/>
  <c r="EM53" i="12"/>
  <c r="ER53" i="12" s="1"/>
  <c r="EM49" i="12"/>
  <c r="ER49" i="12" s="1"/>
  <c r="EM47" i="12"/>
  <c r="ER47" i="12" s="1"/>
  <c r="EM45" i="12"/>
  <c r="ER45" i="12" s="1"/>
  <c r="EM43" i="12"/>
  <c r="ER43" i="12" s="1"/>
  <c r="EM36" i="12"/>
  <c r="ER36" i="12" s="1"/>
  <c r="EM35" i="12"/>
  <c r="ER35" i="12" s="1"/>
  <c r="EM34" i="12"/>
  <c r="ER34" i="12" s="1"/>
  <c r="EM31" i="12"/>
  <c r="ER31" i="12" s="1"/>
  <c r="EM38" i="12"/>
  <c r="ER38" i="12" s="1"/>
  <c r="EO13" i="12"/>
  <c r="EV13" i="12" s="1"/>
  <c r="EM90" i="10"/>
  <c r="ER90" i="10" s="1"/>
  <c r="EQ90" i="10"/>
  <c r="ET137" i="10"/>
  <c r="EZ69" i="10" s="1"/>
  <c r="EY69" i="10"/>
  <c r="FN14" i="10"/>
  <c r="FL127" i="10"/>
  <c r="FM46" i="10" s="1"/>
  <c r="FL46" i="10"/>
  <c r="FN46" i="10" s="1"/>
  <c r="EM85" i="10"/>
  <c r="ER85" i="10" s="1"/>
  <c r="EM66" i="10"/>
  <c r="EP66" i="10"/>
  <c r="FL126" i="10"/>
  <c r="FM43" i="10" s="1"/>
  <c r="FL43" i="10"/>
  <c r="FN43" i="10" s="1"/>
  <c r="EQ64" i="10"/>
  <c r="EM61" i="10"/>
  <c r="ER61" i="10" s="1"/>
  <c r="EM40" i="10"/>
  <c r="ER40" i="10" s="1"/>
  <c r="EM9" i="10"/>
  <c r="ER9" i="10" s="1"/>
  <c r="EQ9" i="10"/>
  <c r="FR6" i="10"/>
  <c r="Q5" i="31" s="1"/>
  <c r="FO6" i="10"/>
  <c r="EM88" i="10"/>
  <c r="EQ83" i="10"/>
  <c r="EM78" i="10"/>
  <c r="ER78" i="10" s="1"/>
  <c r="EM77" i="10"/>
  <c r="ER77" i="10" s="1"/>
  <c r="EM76" i="10"/>
  <c r="EM74" i="10"/>
  <c r="ER74" i="10" s="1"/>
  <c r="EM69" i="10"/>
  <c r="ER69" i="10" s="1"/>
  <c r="EM51" i="10"/>
  <c r="ER51" i="10" s="1"/>
  <c r="EM68" i="10"/>
  <c r="ER68" i="10" s="1"/>
  <c r="EM65" i="10"/>
  <c r="ER65" i="10" s="1"/>
  <c r="EM62" i="10"/>
  <c r="EM58" i="10"/>
  <c r="ER58" i="10" s="1"/>
  <c r="EM48" i="10"/>
  <c r="EM36" i="10"/>
  <c r="ER36" i="10" s="1"/>
  <c r="EM35" i="10"/>
  <c r="EM34" i="10"/>
  <c r="ER34" i="10" s="1"/>
  <c r="EM31" i="10"/>
  <c r="EM24" i="10"/>
  <c r="ER24" i="10" s="1"/>
  <c r="EM46" i="10"/>
  <c r="EM55" i="10"/>
  <c r="ER55" i="10" s="1"/>
  <c r="EM49" i="10"/>
  <c r="EM44" i="10"/>
  <c r="ER44" i="10" s="1"/>
  <c r="EM19" i="10"/>
  <c r="ER19" i="10" s="1"/>
  <c r="EM16" i="10"/>
  <c r="ET138" i="10"/>
  <c r="EZ77" i="10" s="1"/>
  <c r="EY77" i="10"/>
  <c r="FR36" i="10"/>
  <c r="Q13" i="31" s="1"/>
  <c r="FO36" i="10"/>
  <c r="FR34" i="10"/>
  <c r="Q12" i="31" s="1"/>
  <c r="FO34" i="10"/>
  <c r="FL129" i="10"/>
  <c r="FM51" i="10" s="1"/>
  <c r="FL51" i="10"/>
  <c r="FN51" i="10" s="1"/>
  <c r="EM73" i="10"/>
  <c r="ER73" i="10" s="1"/>
  <c r="EM71" i="10"/>
  <c r="ER71" i="10" s="1"/>
  <c r="EM86" i="10"/>
  <c r="EQ86" i="10" s="1"/>
  <c r="EQ67" i="10"/>
  <c r="EM75" i="10"/>
  <c r="ER75" i="10" s="1"/>
  <c r="EM30" i="10"/>
  <c r="ER30" i="10" s="1"/>
  <c r="EQ15" i="10"/>
  <c r="ER88" i="10"/>
  <c r="ER76" i="10"/>
  <c r="ER66" i="10"/>
  <c r="ER49" i="10"/>
  <c r="ER48" i="10"/>
  <c r="ER35" i="10"/>
  <c r="ER62" i="10"/>
  <c r="ER46" i="10"/>
  <c r="ER16" i="10"/>
  <c r="ER11" i="10"/>
  <c r="ER10" i="10"/>
  <c r="EX4" i="10"/>
  <c r="ER31" i="10"/>
  <c r="FR10" i="10"/>
  <c r="Q6" i="31" s="1"/>
  <c r="FO10" i="10"/>
  <c r="EQ82" i="10"/>
  <c r="EM72" i="10"/>
  <c r="ER72" i="10" s="1"/>
  <c r="EM79" i="10"/>
  <c r="ER79" i="10" s="1"/>
  <c r="EM70" i="10"/>
  <c r="ER70" i="10" s="1"/>
  <c r="EM54" i="10"/>
  <c r="ER54" i="10" s="1"/>
  <c r="EM50" i="10"/>
  <c r="ER50" i="10" s="1"/>
  <c r="EM45" i="10"/>
  <c r="ER45" i="10" s="1"/>
  <c r="EM63" i="10"/>
  <c r="ER63" i="10" s="1"/>
  <c r="EM57" i="10"/>
  <c r="ER57" i="10" s="1"/>
  <c r="EM47" i="10"/>
  <c r="ER47" i="10" s="1"/>
  <c r="EM42" i="10"/>
  <c r="ER42" i="10" s="1"/>
  <c r="EM41" i="10"/>
  <c r="ER41" i="10" s="1"/>
  <c r="EM37" i="10"/>
  <c r="ER37" i="10" s="1"/>
  <c r="EM32" i="10"/>
  <c r="ER32" i="10" s="1"/>
  <c r="EM25" i="10"/>
  <c r="ER25" i="10" s="1"/>
  <c r="EM22" i="10"/>
  <c r="ER22" i="10" s="1"/>
  <c r="EM21" i="10"/>
  <c r="ER21" i="10" s="1"/>
  <c r="EM20" i="10"/>
  <c r="ER20" i="10" s="1"/>
  <c r="EM17" i="10"/>
  <c r="ER17" i="10" s="1"/>
  <c r="EM52" i="10"/>
  <c r="ER52" i="10" s="1"/>
  <c r="EM56" i="10"/>
  <c r="ER56" i="10" s="1"/>
  <c r="EM59" i="10"/>
  <c r="ER59" i="10" s="1"/>
  <c r="EM53" i="10"/>
  <c r="ER53" i="10" s="1"/>
  <c r="EM43" i="10"/>
  <c r="ER43" i="10" s="1"/>
  <c r="EM38" i="10"/>
  <c r="ER38" i="10" s="1"/>
  <c r="EM18" i="10"/>
  <c r="ER18" i="10" s="1"/>
  <c r="EO13" i="10"/>
  <c r="EM85" i="9"/>
  <c r="EM92" i="9"/>
  <c r="EM86" i="9"/>
  <c r="ER86" i="9" s="1"/>
  <c r="ET138" i="9"/>
  <c r="EZ77" i="9" s="1"/>
  <c r="EY77" i="9"/>
  <c r="FN80" i="9"/>
  <c r="FM80" i="9"/>
  <c r="FR36" i="9"/>
  <c r="O13" i="31" s="1"/>
  <c r="FO36" i="9"/>
  <c r="FN14" i="9"/>
  <c r="FR38" i="9"/>
  <c r="O14" i="31" s="1"/>
  <c r="FO38" i="9"/>
  <c r="FL130" i="9"/>
  <c r="FM61" i="9" s="1"/>
  <c r="FL61" i="9"/>
  <c r="FN61" i="9" s="1"/>
  <c r="FL128" i="9"/>
  <c r="FM49" i="9" s="1"/>
  <c r="FL49" i="9"/>
  <c r="FN49" i="9" s="1"/>
  <c r="FL126" i="9"/>
  <c r="FM43" i="9" s="1"/>
  <c r="FL43" i="9"/>
  <c r="FN43" i="9" s="1"/>
  <c r="EM75" i="9"/>
  <c r="ER75" i="9" s="1"/>
  <c r="EM71" i="9"/>
  <c r="ER71" i="9" s="1"/>
  <c r="EM61" i="9"/>
  <c r="ER61" i="9" s="1"/>
  <c r="FR73" i="9"/>
  <c r="O26" i="31" s="1"/>
  <c r="FO73" i="9"/>
  <c r="EM30" i="9"/>
  <c r="ER30" i="9" s="1"/>
  <c r="ER85" i="9"/>
  <c r="ER24" i="9"/>
  <c r="ER23" i="9"/>
  <c r="ER21" i="9"/>
  <c r="ER19" i="9"/>
  <c r="ER17" i="9"/>
  <c r="ER10" i="9"/>
  <c r="EX4" i="9"/>
  <c r="ER12" i="9"/>
  <c r="EM40" i="9"/>
  <c r="ER40" i="9" s="1"/>
  <c r="EQ6" i="9"/>
  <c r="EM11" i="9"/>
  <c r="ER11" i="9" s="1"/>
  <c r="EQ11" i="9"/>
  <c r="EM13" i="9"/>
  <c r="ER13" i="9" s="1"/>
  <c r="FR28" i="9"/>
  <c r="O9" i="31" s="1"/>
  <c r="FO28" i="9"/>
  <c r="FR6" i="9"/>
  <c r="O5" i="31" s="1"/>
  <c r="FO6" i="9"/>
  <c r="EM90" i="9"/>
  <c r="ER90" i="9" s="1"/>
  <c r="EQ90" i="9"/>
  <c r="EQ82" i="9"/>
  <c r="EM79" i="9"/>
  <c r="ER79" i="9" s="1"/>
  <c r="EM77" i="9"/>
  <c r="ER77" i="9" s="1"/>
  <c r="EM70" i="9"/>
  <c r="ER70" i="9" s="1"/>
  <c r="EM68" i="9"/>
  <c r="ER68" i="9" s="1"/>
  <c r="EM78" i="9"/>
  <c r="ER78" i="9" s="1"/>
  <c r="EM76" i="9"/>
  <c r="ER76" i="9" s="1"/>
  <c r="EM74" i="9"/>
  <c r="ER74" i="9" s="1"/>
  <c r="EM58" i="9"/>
  <c r="ER58" i="9" s="1"/>
  <c r="EM54" i="9"/>
  <c r="ER54" i="9" s="1"/>
  <c r="EM62" i="9"/>
  <c r="ER62" i="9" s="1"/>
  <c r="EM56" i="9"/>
  <c r="ER56" i="9" s="1"/>
  <c r="EM55" i="9"/>
  <c r="ER55" i="9" s="1"/>
  <c r="EM52" i="9"/>
  <c r="ER52" i="9" s="1"/>
  <c r="EM41" i="9"/>
  <c r="ER41" i="9" s="1"/>
  <c r="EM35" i="9"/>
  <c r="ER35" i="9" s="1"/>
  <c r="EM31" i="9"/>
  <c r="ER31" i="9" s="1"/>
  <c r="EM43" i="9"/>
  <c r="ER43" i="9" s="1"/>
  <c r="EM42" i="9"/>
  <c r="ER42" i="9" s="1"/>
  <c r="EM38" i="9"/>
  <c r="ER38" i="9" s="1"/>
  <c r="EM37" i="9"/>
  <c r="ER37" i="9" s="1"/>
  <c r="EM34" i="9"/>
  <c r="ER34" i="9" s="1"/>
  <c r="ET137" i="9"/>
  <c r="EZ69" i="9" s="1"/>
  <c r="EY69" i="9"/>
  <c r="ET136" i="9"/>
  <c r="EZ67" i="9" s="1"/>
  <c r="EY67" i="9"/>
  <c r="ET135" i="9"/>
  <c r="EZ64" i="9" s="1"/>
  <c r="EY64" i="9"/>
  <c r="ET134" i="9"/>
  <c r="EZ61" i="9" s="1"/>
  <c r="EY61" i="9"/>
  <c r="FR34" i="9"/>
  <c r="O12" i="31" s="1"/>
  <c r="FO34" i="9"/>
  <c r="FR25" i="9"/>
  <c r="O8" i="31" s="1"/>
  <c r="FO25" i="9"/>
  <c r="FL129" i="9"/>
  <c r="FM51" i="9" s="1"/>
  <c r="FL51" i="9"/>
  <c r="FN51" i="9" s="1"/>
  <c r="FL127" i="9"/>
  <c r="FM46" i="9" s="1"/>
  <c r="FL46" i="9"/>
  <c r="FN46" i="9" s="1"/>
  <c r="EQ64" i="9"/>
  <c r="EM73" i="9"/>
  <c r="ER73" i="9" s="1"/>
  <c r="EM66" i="9"/>
  <c r="ER66" i="9" s="1"/>
  <c r="EP66" i="9"/>
  <c r="EM67" i="9"/>
  <c r="ER67" i="9" s="1"/>
  <c r="EM9" i="9"/>
  <c r="ER9" i="9" s="1"/>
  <c r="EQ9" i="9"/>
  <c r="FR10" i="9"/>
  <c r="O6" i="31" s="1"/>
  <c r="FO10" i="9"/>
  <c r="EM88" i="9"/>
  <c r="ER88" i="9" s="1"/>
  <c r="EM72" i="9"/>
  <c r="ER72" i="9" s="1"/>
  <c r="EM69" i="9"/>
  <c r="ER69" i="9" s="1"/>
  <c r="EM65" i="9"/>
  <c r="ER65" i="9" s="1"/>
  <c r="EM63" i="9"/>
  <c r="ER63" i="9" s="1"/>
  <c r="EM57" i="9"/>
  <c r="ER57" i="9" s="1"/>
  <c r="EM53" i="9"/>
  <c r="ER53" i="9" s="1"/>
  <c r="EM50" i="9"/>
  <c r="ER50" i="9" s="1"/>
  <c r="EM47" i="9"/>
  <c r="ER47" i="9" s="1"/>
  <c r="EM59" i="9"/>
  <c r="ER59" i="9" s="1"/>
  <c r="EM51" i="9"/>
  <c r="ER51" i="9" s="1"/>
  <c r="EM49" i="9"/>
  <c r="ER49" i="9" s="1"/>
  <c r="EM48" i="9"/>
  <c r="ER48" i="9" s="1"/>
  <c r="EM45" i="9"/>
  <c r="ER45" i="9" s="1"/>
  <c r="EM44" i="9"/>
  <c r="ER44" i="9" s="1"/>
  <c r="EM36" i="9"/>
  <c r="ER36" i="9" s="1"/>
  <c r="EM33" i="9"/>
  <c r="ER33" i="9" s="1"/>
  <c r="EM32" i="9"/>
  <c r="ER32" i="9" s="1"/>
  <c r="EO13" i="9"/>
  <c r="EM85" i="8"/>
  <c r="EM92" i="8"/>
  <c r="ER92" i="8" s="1"/>
  <c r="ET137" i="8"/>
  <c r="EZ69" i="8" s="1"/>
  <c r="EY69" i="8"/>
  <c r="ET136" i="8"/>
  <c r="EZ67" i="8" s="1"/>
  <c r="EY67" i="8"/>
  <c r="ET135" i="8"/>
  <c r="EZ64" i="8" s="1"/>
  <c r="EY64" i="8"/>
  <c r="ET134" i="8"/>
  <c r="EZ61" i="8" s="1"/>
  <c r="EY61" i="8"/>
  <c r="FR34" i="8"/>
  <c r="M12" i="31" s="1"/>
  <c r="FO34" i="8"/>
  <c r="FR25" i="8"/>
  <c r="M8" i="31" s="1"/>
  <c r="FO25" i="8"/>
  <c r="FL129" i="8"/>
  <c r="FM51" i="8" s="1"/>
  <c r="FL51" i="8"/>
  <c r="FN51" i="8" s="1"/>
  <c r="FL127" i="8"/>
  <c r="FM46" i="8" s="1"/>
  <c r="FL46" i="8"/>
  <c r="FN46" i="8" s="1"/>
  <c r="EM71" i="8"/>
  <c r="ER71" i="8" s="1"/>
  <c r="EM66" i="8"/>
  <c r="ER66" i="8" s="1"/>
  <c r="EP66" i="8"/>
  <c r="EM67" i="8"/>
  <c r="ER67" i="8" s="1"/>
  <c r="EM40" i="8"/>
  <c r="ER40" i="8" s="1"/>
  <c r="EM9" i="8"/>
  <c r="ER9" i="8" s="1"/>
  <c r="EQ9" i="8"/>
  <c r="EM30" i="8"/>
  <c r="ER30" i="8" s="1"/>
  <c r="ER85" i="8"/>
  <c r="ER12" i="8"/>
  <c r="ER17" i="8"/>
  <c r="EX4" i="8"/>
  <c r="FR10" i="8"/>
  <c r="M6" i="31" s="1"/>
  <c r="FO10" i="8"/>
  <c r="EM88" i="8"/>
  <c r="ER88" i="8" s="1"/>
  <c r="EM78" i="8"/>
  <c r="ER78" i="8" s="1"/>
  <c r="EM79" i="8"/>
  <c r="ER79" i="8" s="1"/>
  <c r="EM77" i="8"/>
  <c r="ER77" i="8" s="1"/>
  <c r="EM76" i="8"/>
  <c r="ER76" i="8" s="1"/>
  <c r="EM74" i="8"/>
  <c r="ER74" i="8" s="1"/>
  <c r="EM72" i="8"/>
  <c r="ER72" i="8" s="1"/>
  <c r="EM58" i="8"/>
  <c r="ER58" i="8" s="1"/>
  <c r="EM54" i="8"/>
  <c r="ER54" i="8" s="1"/>
  <c r="EM59" i="8"/>
  <c r="ER59" i="8" s="1"/>
  <c r="EM51" i="8"/>
  <c r="ER51" i="8" s="1"/>
  <c r="EM48" i="8"/>
  <c r="ER48" i="8" s="1"/>
  <c r="EM46" i="8"/>
  <c r="ER46" i="8" s="1"/>
  <c r="EM43" i="8"/>
  <c r="ER43" i="8" s="1"/>
  <c r="EM42" i="8"/>
  <c r="ER42" i="8" s="1"/>
  <c r="EM38" i="8"/>
  <c r="ER38" i="8" s="1"/>
  <c r="EM37" i="8"/>
  <c r="ER37" i="8" s="1"/>
  <c r="EM34" i="8"/>
  <c r="ER34" i="8" s="1"/>
  <c r="EM22" i="8"/>
  <c r="ER22" i="8" s="1"/>
  <c r="EM21" i="8"/>
  <c r="ER21" i="8" s="1"/>
  <c r="EM47" i="8"/>
  <c r="ER47" i="8" s="1"/>
  <c r="EM41" i="8"/>
  <c r="ER41" i="8" s="1"/>
  <c r="EM35" i="8"/>
  <c r="ER35" i="8" s="1"/>
  <c r="EM31" i="8"/>
  <c r="ER31" i="8" s="1"/>
  <c r="EM23" i="8"/>
  <c r="ER23" i="8" s="1"/>
  <c r="EM86" i="8"/>
  <c r="EM73" i="8"/>
  <c r="ER73" i="8" s="1"/>
  <c r="ET138" i="8"/>
  <c r="EZ77" i="8" s="1"/>
  <c r="EY77" i="8"/>
  <c r="FN80" i="8"/>
  <c r="FM80" i="8"/>
  <c r="FR36" i="8"/>
  <c r="M13" i="31" s="1"/>
  <c r="FO36" i="8"/>
  <c r="FN14" i="8"/>
  <c r="FR38" i="8"/>
  <c r="M14" i="31" s="1"/>
  <c r="FO38" i="8"/>
  <c r="FL130" i="8"/>
  <c r="FM61" i="8" s="1"/>
  <c r="FL61" i="8"/>
  <c r="FN61" i="8" s="1"/>
  <c r="FL128" i="8"/>
  <c r="FM49" i="8" s="1"/>
  <c r="FL49" i="8"/>
  <c r="FN49" i="8" s="1"/>
  <c r="FL126" i="8"/>
  <c r="FM43" i="8" s="1"/>
  <c r="FL43" i="8"/>
  <c r="FN43" i="8" s="1"/>
  <c r="EQ64" i="8"/>
  <c r="EM75" i="8"/>
  <c r="ER75" i="8" s="1"/>
  <c r="EM61" i="8"/>
  <c r="ER61" i="8" s="1"/>
  <c r="EM11" i="8"/>
  <c r="ER11" i="8" s="1"/>
  <c r="EQ11" i="8"/>
  <c r="FR6" i="8"/>
  <c r="M5" i="31" s="1"/>
  <c r="FO6" i="8"/>
  <c r="EM7" i="8"/>
  <c r="ER7" i="8" s="1"/>
  <c r="EM13" i="8"/>
  <c r="ER13" i="8" s="1"/>
  <c r="FR28" i="8"/>
  <c r="M9" i="31" s="1"/>
  <c r="FO28" i="8"/>
  <c r="EM90" i="8"/>
  <c r="ER90" i="8" s="1"/>
  <c r="EQ90" i="8"/>
  <c r="EQ82" i="8"/>
  <c r="EM69" i="8"/>
  <c r="ER69" i="8" s="1"/>
  <c r="EM63" i="8"/>
  <c r="ER63" i="8" s="1"/>
  <c r="EM57" i="8"/>
  <c r="ER57" i="8" s="1"/>
  <c r="EM53" i="8"/>
  <c r="ER53" i="8" s="1"/>
  <c r="EM50" i="8"/>
  <c r="ER50" i="8" s="1"/>
  <c r="EM70" i="8"/>
  <c r="ER70" i="8" s="1"/>
  <c r="EM68" i="8"/>
  <c r="ER68" i="8" s="1"/>
  <c r="EM65" i="8"/>
  <c r="ER65" i="8" s="1"/>
  <c r="EM62" i="8"/>
  <c r="ER62" i="8" s="1"/>
  <c r="EM55" i="8"/>
  <c r="ER55" i="8" s="1"/>
  <c r="EM52" i="8"/>
  <c r="ER52" i="8" s="1"/>
  <c r="EM32" i="8"/>
  <c r="ER32" i="8" s="1"/>
  <c r="EM49" i="8"/>
  <c r="ER49" i="8" s="1"/>
  <c r="EM45" i="8"/>
  <c r="ER45" i="8" s="1"/>
  <c r="EM44" i="8"/>
  <c r="ER44" i="8" s="1"/>
  <c r="EM36" i="8"/>
  <c r="ER36" i="8" s="1"/>
  <c r="EM33" i="8"/>
  <c r="ER33" i="8" s="1"/>
  <c r="EM25" i="8"/>
  <c r="ER25" i="8" s="1"/>
  <c r="EM24" i="8"/>
  <c r="ER24" i="8" s="1"/>
  <c r="EM15" i="8"/>
  <c r="ER15" i="8" s="1"/>
  <c r="EM85" i="7"/>
  <c r="EQ85" i="7" s="1"/>
  <c r="EM92" i="7"/>
  <c r="ER92" i="7" s="1"/>
  <c r="EM86" i="7"/>
  <c r="EQ86" i="7" s="1"/>
  <c r="ET137" i="7"/>
  <c r="EZ69" i="7" s="1"/>
  <c r="EY69" i="7"/>
  <c r="ET136" i="7"/>
  <c r="EZ67" i="7" s="1"/>
  <c r="EY67" i="7"/>
  <c r="ET135" i="7"/>
  <c r="EZ64" i="7" s="1"/>
  <c r="EY64" i="7"/>
  <c r="ET134" i="7"/>
  <c r="EZ61" i="7" s="1"/>
  <c r="EY61" i="7"/>
  <c r="FR34" i="7"/>
  <c r="K12" i="31" s="1"/>
  <c r="FO34" i="7"/>
  <c r="FR25" i="7"/>
  <c r="K8" i="31" s="1"/>
  <c r="FO25" i="7"/>
  <c r="FL129" i="7"/>
  <c r="FM51" i="7" s="1"/>
  <c r="FL51" i="7"/>
  <c r="FN51" i="7" s="1"/>
  <c r="FL127" i="7"/>
  <c r="FM46" i="7" s="1"/>
  <c r="FL46" i="7"/>
  <c r="FN46" i="7" s="1"/>
  <c r="EM75" i="7"/>
  <c r="EM71" i="7"/>
  <c r="ER71" i="7" s="1"/>
  <c r="EM66" i="7"/>
  <c r="ER66" i="7" s="1"/>
  <c r="EP66" i="7"/>
  <c r="EM67" i="7"/>
  <c r="ER67" i="7" s="1"/>
  <c r="EM61" i="7"/>
  <c r="ER61" i="7" s="1"/>
  <c r="EM11" i="7"/>
  <c r="EQ11" i="7"/>
  <c r="FR6" i="7"/>
  <c r="K5" i="31" s="1"/>
  <c r="FO6" i="7"/>
  <c r="EM30" i="7"/>
  <c r="EM7" i="7"/>
  <c r="ER7" i="7" s="1"/>
  <c r="EM13" i="7"/>
  <c r="ER13" i="7" s="1"/>
  <c r="EM90" i="7"/>
  <c r="EQ82" i="7"/>
  <c r="EM79" i="7"/>
  <c r="ER79" i="7" s="1"/>
  <c r="EM77" i="7"/>
  <c r="EM70" i="7"/>
  <c r="ER70" i="7" s="1"/>
  <c r="EM69" i="7"/>
  <c r="ER69" i="7" s="1"/>
  <c r="EM78" i="7"/>
  <c r="EM76" i="7"/>
  <c r="ER76" i="7" s="1"/>
  <c r="EM74" i="7"/>
  <c r="EM62" i="7"/>
  <c r="ER62" i="7" s="1"/>
  <c r="EM57" i="7"/>
  <c r="ER57" i="7" s="1"/>
  <c r="EM56" i="7"/>
  <c r="ER56" i="7" s="1"/>
  <c r="EM53" i="7"/>
  <c r="EM51" i="7"/>
  <c r="ER51" i="7" s="1"/>
  <c r="EM32" i="7"/>
  <c r="ER32" i="7" s="1"/>
  <c r="EM17" i="7"/>
  <c r="ER17" i="7" s="1"/>
  <c r="EM46" i="7"/>
  <c r="EM41" i="7"/>
  <c r="ER41" i="7" s="1"/>
  <c r="EM35" i="7"/>
  <c r="ER35" i="7" s="1"/>
  <c r="EM31" i="7"/>
  <c r="ER31" i="7" s="1"/>
  <c r="EM23" i="7"/>
  <c r="ER23" i="7" s="1"/>
  <c r="EM19" i="7"/>
  <c r="EM18" i="7"/>
  <c r="ER18" i="7" s="1"/>
  <c r="EM15" i="7"/>
  <c r="ER15" i="7" s="1"/>
  <c r="EM47" i="7"/>
  <c r="ER47" i="7" s="1"/>
  <c r="EM49" i="7"/>
  <c r="ER49" i="7" s="1"/>
  <c r="ET138" i="7"/>
  <c r="EZ77" i="7" s="1"/>
  <c r="EY77" i="7"/>
  <c r="FN80" i="7"/>
  <c r="FM80" i="7"/>
  <c r="FR36" i="7"/>
  <c r="K13" i="31" s="1"/>
  <c r="FO36" i="7"/>
  <c r="FN14" i="7"/>
  <c r="FR38" i="7"/>
  <c r="K14" i="31" s="1"/>
  <c r="FO38" i="7"/>
  <c r="FL130" i="7"/>
  <c r="FM61" i="7" s="1"/>
  <c r="FL61" i="7"/>
  <c r="FN61" i="7" s="1"/>
  <c r="FL128" i="7"/>
  <c r="FM49" i="7" s="1"/>
  <c r="FL49" i="7"/>
  <c r="FN49" i="7" s="1"/>
  <c r="FL126" i="7"/>
  <c r="FM43" i="7" s="1"/>
  <c r="FL43" i="7"/>
  <c r="FN43" i="7" s="1"/>
  <c r="EQ64" i="7"/>
  <c r="EM73" i="7"/>
  <c r="ER73" i="7" s="1"/>
  <c r="EM40" i="7"/>
  <c r="ER40" i="7" s="1"/>
  <c r="EM9" i="7"/>
  <c r="ER9" i="7" s="1"/>
  <c r="EQ9" i="7"/>
  <c r="ER90" i="7"/>
  <c r="ER77" i="7"/>
  <c r="ER74" i="7"/>
  <c r="ER78" i="7"/>
  <c r="ER75" i="7"/>
  <c r="ER46" i="7"/>
  <c r="ER53" i="7"/>
  <c r="ER12" i="7"/>
  <c r="ER30" i="7"/>
  <c r="ER19" i="7"/>
  <c r="ER16" i="7"/>
  <c r="ER11" i="7"/>
  <c r="ER10" i="7"/>
  <c r="EX4" i="7"/>
  <c r="EM88" i="7"/>
  <c r="ER88" i="7" s="1"/>
  <c r="EQ90" i="7"/>
  <c r="EM72" i="7"/>
  <c r="ER72" i="7" s="1"/>
  <c r="EM68" i="7"/>
  <c r="ER68" i="7" s="1"/>
  <c r="EM63" i="7"/>
  <c r="ER63" i="7" s="1"/>
  <c r="EM58" i="7"/>
  <c r="ER58" i="7" s="1"/>
  <c r="EM65" i="7"/>
  <c r="ER65" i="7" s="1"/>
  <c r="EM59" i="7"/>
  <c r="ER59" i="7" s="1"/>
  <c r="EM55" i="7"/>
  <c r="ER55" i="7" s="1"/>
  <c r="EM52" i="7"/>
  <c r="ER52" i="7" s="1"/>
  <c r="EM50" i="7"/>
  <c r="ER50" i="7" s="1"/>
  <c r="EM43" i="7"/>
  <c r="ER43" i="7" s="1"/>
  <c r="EM42" i="7"/>
  <c r="ER42" i="7" s="1"/>
  <c r="EM38" i="7"/>
  <c r="ER38" i="7" s="1"/>
  <c r="EM37" i="7"/>
  <c r="ER37" i="7" s="1"/>
  <c r="EM34" i="7"/>
  <c r="ER34" i="7" s="1"/>
  <c r="EM22" i="7"/>
  <c r="ER22" i="7" s="1"/>
  <c r="EM21" i="7"/>
  <c r="ER21" i="7" s="1"/>
  <c r="EM20" i="7"/>
  <c r="ER20" i="7" s="1"/>
  <c r="EM54" i="7"/>
  <c r="ER54" i="7" s="1"/>
  <c r="EM45" i="7"/>
  <c r="ER45" i="7" s="1"/>
  <c r="EM44" i="7"/>
  <c r="ER44" i="7" s="1"/>
  <c r="EM36" i="7"/>
  <c r="ER36" i="7" s="1"/>
  <c r="EM33" i="7"/>
  <c r="ER33" i="7" s="1"/>
  <c r="EM25" i="7"/>
  <c r="ER25" i="7" s="1"/>
  <c r="EM24" i="7"/>
  <c r="ER24" i="7" s="1"/>
  <c r="EM48" i="7"/>
  <c r="ER48" i="7" s="1"/>
  <c r="EM85" i="6"/>
  <c r="EQ85" i="6" s="1"/>
  <c r="EM86" i="6"/>
  <c r="EQ86" i="6" s="1"/>
  <c r="ET137" i="6"/>
  <c r="EZ69" i="6" s="1"/>
  <c r="EY69" i="6"/>
  <c r="ET136" i="6"/>
  <c r="EZ67" i="6" s="1"/>
  <c r="EY67" i="6"/>
  <c r="ET135" i="6"/>
  <c r="EZ64" i="6" s="1"/>
  <c r="EY64" i="6"/>
  <c r="ET134" i="6"/>
  <c r="EZ61" i="6" s="1"/>
  <c r="EY61" i="6"/>
  <c r="FR34" i="6"/>
  <c r="I12" i="31" s="1"/>
  <c r="FO34" i="6"/>
  <c r="FR25" i="6"/>
  <c r="I8" i="31" s="1"/>
  <c r="FO25" i="6"/>
  <c r="FL129" i="6"/>
  <c r="FM51" i="6" s="1"/>
  <c r="FL51" i="6"/>
  <c r="FN51" i="6" s="1"/>
  <c r="FL127" i="6"/>
  <c r="FM46" i="6" s="1"/>
  <c r="FL46" i="6"/>
  <c r="FN46" i="6" s="1"/>
  <c r="EM75" i="6"/>
  <c r="ER75" i="6" s="1"/>
  <c r="EM71" i="6"/>
  <c r="ER71" i="6" s="1"/>
  <c r="EP63" i="6"/>
  <c r="EM64" i="6"/>
  <c r="ER64" i="6" s="1"/>
  <c r="ER25" i="6"/>
  <c r="ER23" i="6"/>
  <c r="ER21" i="6"/>
  <c r="ER20" i="6"/>
  <c r="ER16" i="6"/>
  <c r="ER10" i="6"/>
  <c r="EX4" i="6"/>
  <c r="EQ6" i="6"/>
  <c r="EM11" i="6"/>
  <c r="ER11" i="6" s="1"/>
  <c r="EQ11" i="6"/>
  <c r="FR10" i="6"/>
  <c r="I6" i="31" s="1"/>
  <c r="FO10" i="6"/>
  <c r="EM13" i="6"/>
  <c r="ER13" i="6" s="1"/>
  <c r="EM90" i="6"/>
  <c r="ER90" i="6" s="1"/>
  <c r="EM79" i="6"/>
  <c r="ER79" i="6" s="1"/>
  <c r="EM77" i="6"/>
  <c r="ER77" i="6" s="1"/>
  <c r="EM70" i="6"/>
  <c r="ER70" i="6" s="1"/>
  <c r="EM68" i="6"/>
  <c r="ER68" i="6" s="1"/>
  <c r="EM78" i="6"/>
  <c r="ER78" i="6" s="1"/>
  <c r="EM76" i="6"/>
  <c r="ER76" i="6" s="1"/>
  <c r="EM74" i="6"/>
  <c r="ER74" i="6" s="1"/>
  <c r="EM57" i="6"/>
  <c r="ER57" i="6" s="1"/>
  <c r="EM54" i="6"/>
  <c r="ER54" i="6" s="1"/>
  <c r="EM53" i="6"/>
  <c r="ER53" i="6" s="1"/>
  <c r="EM49" i="6"/>
  <c r="ER49" i="6" s="1"/>
  <c r="EM65" i="6"/>
  <c r="ER65" i="6" s="1"/>
  <c r="EM62" i="6"/>
  <c r="ER62" i="6" s="1"/>
  <c r="EM58" i="6"/>
  <c r="ER58" i="6" s="1"/>
  <c r="EM55" i="6"/>
  <c r="ER55" i="6" s="1"/>
  <c r="EM47" i="6"/>
  <c r="ER47" i="6" s="1"/>
  <c r="EM36" i="6"/>
  <c r="ER36" i="6" s="1"/>
  <c r="EM35" i="6"/>
  <c r="ER35" i="6" s="1"/>
  <c r="EM34" i="6"/>
  <c r="ER34" i="6" s="1"/>
  <c r="EM31" i="6"/>
  <c r="ER31" i="6" s="1"/>
  <c r="EM41" i="6"/>
  <c r="ER41" i="6" s="1"/>
  <c r="ET138" i="6"/>
  <c r="EZ77" i="6" s="1"/>
  <c r="EY77" i="6"/>
  <c r="FM80" i="6"/>
  <c r="FN80" i="6"/>
  <c r="FR36" i="6"/>
  <c r="I13" i="31" s="1"/>
  <c r="FO36" i="6"/>
  <c r="FN14" i="6"/>
  <c r="FR38" i="6"/>
  <c r="I14" i="31" s="1"/>
  <c r="FO38" i="6"/>
  <c r="FL130" i="6"/>
  <c r="FM61" i="6" s="1"/>
  <c r="FL61" i="6"/>
  <c r="FN61" i="6" s="1"/>
  <c r="FL128" i="6"/>
  <c r="FM49" i="6" s="1"/>
  <c r="FL49" i="6"/>
  <c r="FN49" i="6" s="1"/>
  <c r="FL126" i="6"/>
  <c r="FM43" i="6" s="1"/>
  <c r="FL43" i="6"/>
  <c r="FN43" i="6" s="1"/>
  <c r="EQ61" i="6"/>
  <c r="EM73" i="6"/>
  <c r="ER73" i="6" s="1"/>
  <c r="EQ67" i="6"/>
  <c r="EM30" i="6"/>
  <c r="ER30" i="6" s="1"/>
  <c r="EM40" i="6"/>
  <c r="ER40" i="6" s="1"/>
  <c r="EM9" i="6"/>
  <c r="ER9" i="6" s="1"/>
  <c r="EQ9" i="6"/>
  <c r="FR28" i="6"/>
  <c r="I9" i="31" s="1"/>
  <c r="FO28" i="6"/>
  <c r="EM88" i="6"/>
  <c r="ER88" i="6" s="1"/>
  <c r="EM92" i="6"/>
  <c r="EQ92" i="6" s="1"/>
  <c r="EQ90" i="6"/>
  <c r="EQ82" i="6"/>
  <c r="EM72" i="6"/>
  <c r="ER72" i="6" s="1"/>
  <c r="EM69" i="6"/>
  <c r="ER69" i="6" s="1"/>
  <c r="EM66" i="6"/>
  <c r="ER66" i="6" s="1"/>
  <c r="EM51" i="6"/>
  <c r="ER51" i="6" s="1"/>
  <c r="EM50" i="6"/>
  <c r="ER50" i="6" s="1"/>
  <c r="EM48" i="6"/>
  <c r="ER48" i="6" s="1"/>
  <c r="EM63" i="6"/>
  <c r="ER63" i="6" s="1"/>
  <c r="EM59" i="6"/>
  <c r="ER59" i="6" s="1"/>
  <c r="EM56" i="6"/>
  <c r="ER56" i="6" s="1"/>
  <c r="EM52" i="6"/>
  <c r="ER52" i="6" s="1"/>
  <c r="EM46" i="6"/>
  <c r="ER46" i="6" s="1"/>
  <c r="EM45" i="6"/>
  <c r="ER45" i="6" s="1"/>
  <c r="EM38" i="6"/>
  <c r="ER38" i="6" s="1"/>
  <c r="EM37" i="6"/>
  <c r="ER37" i="6" s="1"/>
  <c r="EM33" i="6"/>
  <c r="ER33" i="6" s="1"/>
  <c r="EM32" i="6"/>
  <c r="ER32" i="6" s="1"/>
  <c r="EM44" i="6"/>
  <c r="ER44" i="6" s="1"/>
  <c r="EM43" i="6"/>
  <c r="ER43" i="6" s="1"/>
  <c r="EM42" i="6"/>
  <c r="ER42" i="6" s="1"/>
  <c r="EO13" i="6"/>
  <c r="EM85" i="5"/>
  <c r="EQ85" i="5" s="1"/>
  <c r="EM92" i="5"/>
  <c r="ER92" i="5" s="1"/>
  <c r="ET137" i="5"/>
  <c r="EZ69" i="5" s="1"/>
  <c r="EY69" i="5"/>
  <c r="ET136" i="5"/>
  <c r="EZ67" i="5" s="1"/>
  <c r="EY67" i="5"/>
  <c r="ET135" i="5"/>
  <c r="EZ64" i="5" s="1"/>
  <c r="EY64" i="5"/>
  <c r="ET134" i="5"/>
  <c r="EZ61" i="5" s="1"/>
  <c r="EY61" i="5"/>
  <c r="FO34" i="5"/>
  <c r="FR34" i="5"/>
  <c r="G12" i="31" s="1"/>
  <c r="FR25" i="5"/>
  <c r="G8" i="31" s="1"/>
  <c r="FO25" i="5"/>
  <c r="FL129" i="5"/>
  <c r="FM51" i="5" s="1"/>
  <c r="FL51" i="5"/>
  <c r="FN51" i="5" s="1"/>
  <c r="FL127" i="5"/>
  <c r="FM46" i="5" s="1"/>
  <c r="FL46" i="5"/>
  <c r="FN46" i="5" s="1"/>
  <c r="EQ67" i="5"/>
  <c r="EM71" i="5"/>
  <c r="ER71" i="5" s="1"/>
  <c r="EM66" i="5"/>
  <c r="ER66" i="5" s="1"/>
  <c r="EP66" i="5"/>
  <c r="EM30" i="5"/>
  <c r="ER30" i="5" s="1"/>
  <c r="EM40" i="5"/>
  <c r="EQ6" i="5"/>
  <c r="EM11" i="5"/>
  <c r="ER11" i="5" s="1"/>
  <c r="EQ11" i="5"/>
  <c r="EM13" i="5"/>
  <c r="ER13" i="5" s="1"/>
  <c r="EM90" i="5"/>
  <c r="ER90" i="5" s="1"/>
  <c r="EQ90" i="5"/>
  <c r="EM76" i="5"/>
  <c r="ER76" i="5" s="1"/>
  <c r="EM68" i="5"/>
  <c r="ER68" i="5" s="1"/>
  <c r="EM51" i="5"/>
  <c r="ER51" i="5" s="1"/>
  <c r="EM63" i="5"/>
  <c r="ER63" i="5" s="1"/>
  <c r="EM59" i="5"/>
  <c r="ER59" i="5" s="1"/>
  <c r="EM41" i="5"/>
  <c r="ER41" i="5" s="1"/>
  <c r="EM31" i="5"/>
  <c r="ER31" i="5" s="1"/>
  <c r="EM46" i="5"/>
  <c r="ER46" i="5" s="1"/>
  <c r="EM55" i="5"/>
  <c r="ER55" i="5" s="1"/>
  <c r="EM58" i="5"/>
  <c r="ER58" i="5" s="1"/>
  <c r="EM45" i="5"/>
  <c r="ER45" i="5" s="1"/>
  <c r="EM43" i="5"/>
  <c r="ER43" i="5" s="1"/>
  <c r="EM42" i="5"/>
  <c r="ER42" i="5" s="1"/>
  <c r="EM38" i="5"/>
  <c r="EM37" i="5"/>
  <c r="ER37" i="5" s="1"/>
  <c r="EM34" i="5"/>
  <c r="ER34" i="5" s="1"/>
  <c r="EM22" i="5"/>
  <c r="ER22" i="5" s="1"/>
  <c r="EM21" i="5"/>
  <c r="ER21" i="5" s="1"/>
  <c r="ET138" i="5"/>
  <c r="EZ77" i="5" s="1"/>
  <c r="EY77" i="5"/>
  <c r="FN80" i="5"/>
  <c r="FM80" i="5"/>
  <c r="FO36" i="5"/>
  <c r="FR36" i="5"/>
  <c r="G13" i="31" s="1"/>
  <c r="FN14" i="5"/>
  <c r="FR38" i="5"/>
  <c r="G14" i="31" s="1"/>
  <c r="FO38" i="5"/>
  <c r="FL130" i="5"/>
  <c r="FM61" i="5" s="1"/>
  <c r="FL61" i="5"/>
  <c r="FN61" i="5" s="1"/>
  <c r="FL128" i="5"/>
  <c r="FM49" i="5" s="1"/>
  <c r="FL49" i="5"/>
  <c r="FN49" i="5" s="1"/>
  <c r="FL126" i="5"/>
  <c r="FM43" i="5" s="1"/>
  <c r="FL43" i="5"/>
  <c r="FN43" i="5" s="1"/>
  <c r="EQ64" i="5"/>
  <c r="EM73" i="5"/>
  <c r="ER73" i="5" s="1"/>
  <c r="EM61" i="5"/>
  <c r="ER61" i="5" s="1"/>
  <c r="ER40" i="5"/>
  <c r="ER38" i="5"/>
  <c r="ER18" i="5"/>
  <c r="EX4" i="5"/>
  <c r="ER15" i="5"/>
  <c r="ER12" i="5"/>
  <c r="EM9" i="5"/>
  <c r="ER9" i="5" s="1"/>
  <c r="EQ9" i="5"/>
  <c r="EM88" i="5"/>
  <c r="ER88" i="5" s="1"/>
  <c r="EQ82" i="5"/>
  <c r="EM79" i="5"/>
  <c r="ER79" i="5" s="1"/>
  <c r="EM77" i="5"/>
  <c r="ER77" i="5" s="1"/>
  <c r="EM69" i="5"/>
  <c r="ER69" i="5" s="1"/>
  <c r="EM54" i="5"/>
  <c r="ER54" i="5" s="1"/>
  <c r="EM62" i="5"/>
  <c r="ER62" i="5" s="1"/>
  <c r="EM49" i="5"/>
  <c r="ER49" i="5" s="1"/>
  <c r="EM44" i="5"/>
  <c r="ER44" i="5" s="1"/>
  <c r="EM33" i="5"/>
  <c r="ER33" i="5" s="1"/>
  <c r="EM25" i="5"/>
  <c r="ER25" i="5" s="1"/>
  <c r="EM24" i="5"/>
  <c r="ER24" i="5" s="1"/>
  <c r="EM52" i="5"/>
  <c r="ER52" i="5" s="1"/>
  <c r="EM57" i="5"/>
  <c r="ER57" i="5" s="1"/>
  <c r="EM47" i="5"/>
  <c r="ER47" i="5" s="1"/>
  <c r="EM32" i="5"/>
  <c r="ER32" i="5" s="1"/>
  <c r="EM17" i="5"/>
  <c r="ER17" i="5" s="1"/>
  <c r="EO13" i="5"/>
  <c r="EM85" i="4"/>
  <c r="EM27" i="4"/>
  <c r="ER27" i="4" s="1"/>
  <c r="EM92" i="4"/>
  <c r="EM86" i="4"/>
  <c r="EQ61" i="4"/>
  <c r="EV61" i="4" s="1"/>
  <c r="ET137" i="4"/>
  <c r="EZ69" i="4" s="1"/>
  <c r="EY69" i="4"/>
  <c r="ET136" i="4"/>
  <c r="EZ67" i="4" s="1"/>
  <c r="EY67" i="4"/>
  <c r="ET135" i="4"/>
  <c r="EZ64" i="4" s="1"/>
  <c r="EY64" i="4"/>
  <c r="ET134" i="4"/>
  <c r="EZ61" i="4" s="1"/>
  <c r="EY61" i="4"/>
  <c r="FR34" i="4"/>
  <c r="E12" i="31" s="1"/>
  <c r="FO34" i="4"/>
  <c r="FR25" i="4"/>
  <c r="E8" i="31" s="1"/>
  <c r="FO25" i="4"/>
  <c r="FL129" i="4"/>
  <c r="FM51" i="4" s="1"/>
  <c r="FL51" i="4"/>
  <c r="FN51" i="4" s="1"/>
  <c r="FL127" i="4"/>
  <c r="FM46" i="4" s="1"/>
  <c r="FL46" i="4"/>
  <c r="FN46" i="4" s="1"/>
  <c r="EM75" i="4"/>
  <c r="ER75" i="4" s="1"/>
  <c r="EP63" i="4"/>
  <c r="EV63" i="4" s="1"/>
  <c r="EM67" i="4"/>
  <c r="ER67" i="4" s="1"/>
  <c r="EM40" i="4"/>
  <c r="ER40" i="4" s="1"/>
  <c r="EM11" i="4"/>
  <c r="ER11" i="4" s="1"/>
  <c r="EQ11" i="4"/>
  <c r="EV11" i="4" s="1"/>
  <c r="FR6" i="4"/>
  <c r="E5" i="31" s="1"/>
  <c r="FO6" i="4"/>
  <c r="FR10" i="4"/>
  <c r="E6" i="31" s="1"/>
  <c r="FO10" i="4"/>
  <c r="ES21" i="4"/>
  <c r="EX21" i="4" s="1"/>
  <c r="EM90" i="4"/>
  <c r="ER90" i="4" s="1"/>
  <c r="EQ90" i="4"/>
  <c r="EV90" i="4" s="1"/>
  <c r="EM79" i="4"/>
  <c r="ER79" i="4" s="1"/>
  <c r="EM77" i="4"/>
  <c r="ER77" i="4" s="1"/>
  <c r="EQ82" i="4"/>
  <c r="EV82" i="4" s="1"/>
  <c r="EM68" i="4"/>
  <c r="ER68" i="4" s="1"/>
  <c r="EM59" i="4"/>
  <c r="ER59" i="4" s="1"/>
  <c r="EM56" i="4"/>
  <c r="ER56" i="4" s="1"/>
  <c r="EM74" i="4"/>
  <c r="ER74" i="4" s="1"/>
  <c r="EM72" i="4"/>
  <c r="ER72" i="4" s="1"/>
  <c r="EM66" i="4"/>
  <c r="ER66" i="4" s="1"/>
  <c r="EM45" i="4"/>
  <c r="ER45" i="4" s="1"/>
  <c r="EM44" i="4"/>
  <c r="ER44" i="4" s="1"/>
  <c r="EM43" i="4"/>
  <c r="ER43" i="4" s="1"/>
  <c r="EM42" i="4"/>
  <c r="ER42" i="4" s="1"/>
  <c r="EM36" i="4"/>
  <c r="ER36" i="4" s="1"/>
  <c r="EM33" i="4"/>
  <c r="ER33" i="4" s="1"/>
  <c r="EM50" i="4"/>
  <c r="ER50" i="4" s="1"/>
  <c r="EM48" i="4"/>
  <c r="ER48" i="4" s="1"/>
  <c r="EM46" i="4"/>
  <c r="ER46" i="4" s="1"/>
  <c r="EM38" i="4"/>
  <c r="ER38" i="4" s="1"/>
  <c r="EM37" i="4"/>
  <c r="ER37" i="4" s="1"/>
  <c r="EM34" i="4"/>
  <c r="ER34" i="4" s="1"/>
  <c r="EM15" i="4"/>
  <c r="ER15" i="4" s="1"/>
  <c r="EV10" i="4"/>
  <c r="EV12" i="4"/>
  <c r="EV15" i="4"/>
  <c r="EV40" i="4"/>
  <c r="EV41" i="4"/>
  <c r="EV44" i="4"/>
  <c r="EV45" i="4"/>
  <c r="EV46" i="4"/>
  <c r="EV70" i="4"/>
  <c r="EV74" i="4"/>
  <c r="EV49" i="4"/>
  <c r="EV52" i="4"/>
  <c r="EV53" i="4"/>
  <c r="EV56" i="4"/>
  <c r="EV57" i="4"/>
  <c r="EV59" i="4"/>
  <c r="EV64" i="4"/>
  <c r="EV69" i="4"/>
  <c r="ET138" i="4"/>
  <c r="EZ77" i="4" s="1"/>
  <c r="EY77" i="4"/>
  <c r="FM80" i="4"/>
  <c r="FN80" i="4"/>
  <c r="FR36" i="4"/>
  <c r="E13" i="31" s="1"/>
  <c r="FO36" i="4"/>
  <c r="FN14" i="4"/>
  <c r="FR38" i="4"/>
  <c r="E14" i="31" s="1"/>
  <c r="FO38" i="4"/>
  <c r="FL130" i="4"/>
  <c r="FM61" i="4" s="1"/>
  <c r="FL61" i="4"/>
  <c r="FN61" i="4" s="1"/>
  <c r="FL128" i="4"/>
  <c r="FM49" i="4" s="1"/>
  <c r="FL49" i="4"/>
  <c r="FN49" i="4" s="1"/>
  <c r="FL126" i="4"/>
  <c r="FM43" i="4" s="1"/>
  <c r="FL43" i="4"/>
  <c r="FN43" i="4" s="1"/>
  <c r="EM64" i="4"/>
  <c r="ER64" i="4" s="1"/>
  <c r="EM73" i="4"/>
  <c r="ER73" i="4" s="1"/>
  <c r="EM71" i="4"/>
  <c r="ER71" i="4" s="1"/>
  <c r="EM30" i="4"/>
  <c r="ER30" i="4" s="1"/>
  <c r="EM9" i="4"/>
  <c r="ER9" i="4" s="1"/>
  <c r="EQ9" i="4"/>
  <c r="EV9" i="4" s="1"/>
  <c r="EM13" i="4"/>
  <c r="ER13" i="4" s="1"/>
  <c r="FR41" i="4"/>
  <c r="E15" i="31" s="1"/>
  <c r="FO41" i="4"/>
  <c r="EM88" i="4"/>
  <c r="ER88" i="4" s="1"/>
  <c r="EM78" i="4"/>
  <c r="ER78" i="4" s="1"/>
  <c r="EM76" i="4"/>
  <c r="ER76" i="4" s="1"/>
  <c r="EM70" i="4"/>
  <c r="ER70" i="4" s="1"/>
  <c r="EM65" i="4"/>
  <c r="ER65" i="4" s="1"/>
  <c r="EM62" i="4"/>
  <c r="ER62" i="4" s="1"/>
  <c r="EM58" i="4"/>
  <c r="ER58" i="4" s="1"/>
  <c r="EM55" i="4"/>
  <c r="ER55" i="4" s="1"/>
  <c r="EM49" i="4"/>
  <c r="ER49" i="4" s="1"/>
  <c r="EM69" i="4"/>
  <c r="ER69" i="4" s="1"/>
  <c r="EM57" i="4"/>
  <c r="ER57" i="4" s="1"/>
  <c r="EM54" i="4"/>
  <c r="ER54" i="4" s="1"/>
  <c r="EM53" i="4"/>
  <c r="ER53" i="4" s="1"/>
  <c r="EM47" i="4"/>
  <c r="ER47" i="4" s="1"/>
  <c r="EM41" i="4"/>
  <c r="ER41" i="4" s="1"/>
  <c r="EM35" i="4"/>
  <c r="ER35" i="4" s="1"/>
  <c r="EM31" i="4"/>
  <c r="ER31" i="4" s="1"/>
  <c r="EM51" i="4"/>
  <c r="ER51" i="4" s="1"/>
  <c r="EM52" i="4"/>
  <c r="ER52" i="4" s="1"/>
  <c r="EM32" i="4"/>
  <c r="ER32" i="4" s="1"/>
  <c r="EQ6" i="4"/>
  <c r="EV6" i="4" s="1"/>
  <c r="EV42" i="4"/>
  <c r="EV43" i="4"/>
  <c r="EV47" i="4"/>
  <c r="EV48" i="4"/>
  <c r="EV50" i="4"/>
  <c r="EV51" i="4"/>
  <c r="EV54" i="4"/>
  <c r="EV55" i="4"/>
  <c r="EV58" i="4"/>
  <c r="EV62" i="4"/>
  <c r="EV65" i="4"/>
  <c r="EV67" i="4"/>
  <c r="EV68" i="4"/>
  <c r="EV73" i="4"/>
  <c r="EV76" i="4"/>
  <c r="EV77" i="4"/>
  <c r="EV71" i="4"/>
  <c r="EV72" i="4"/>
  <c r="EV75" i="4"/>
  <c r="EV78" i="4"/>
  <c r="EV79" i="4"/>
  <c r="EV81" i="4"/>
  <c r="EV83" i="4"/>
  <c r="L10" i="20"/>
  <c r="L43" i="19"/>
  <c r="L10" i="19"/>
  <c r="L43" i="18"/>
  <c r="L46" i="18"/>
  <c r="L10" i="18"/>
  <c r="L46" i="17"/>
  <c r="L10" i="17"/>
  <c r="L46" i="16"/>
  <c r="U12" i="1"/>
  <c r="T12" i="1"/>
  <c r="L56" i="24"/>
  <c r="L73" i="24"/>
  <c r="L64" i="24"/>
  <c r="M64" i="24" s="1"/>
  <c r="L68" i="24"/>
  <c r="M68" i="24" s="1"/>
  <c r="L59" i="24"/>
  <c r="L54" i="24"/>
  <c r="L61" i="23"/>
  <c r="L56" i="23"/>
  <c r="L43" i="23"/>
  <c r="L73" i="23"/>
  <c r="L64" i="23"/>
  <c r="M64" i="23" s="1"/>
  <c r="L68" i="23"/>
  <c r="M68" i="23" s="1"/>
  <c r="L59" i="23"/>
  <c r="L46" i="23"/>
  <c r="L10" i="23"/>
  <c r="L59" i="22"/>
  <c r="L56" i="22"/>
  <c r="L43" i="22"/>
  <c r="L10" i="22"/>
  <c r="L73" i="22"/>
  <c r="L64" i="22"/>
  <c r="M64" i="22" s="1"/>
  <c r="L68" i="22"/>
  <c r="M68" i="22" s="1"/>
  <c r="L61" i="22"/>
  <c r="L61" i="21"/>
  <c r="L56" i="21"/>
  <c r="L73" i="21"/>
  <c r="L64" i="21"/>
  <c r="M64" i="21" s="1"/>
  <c r="L68" i="21"/>
  <c r="M68" i="21" s="1"/>
  <c r="L59" i="21"/>
  <c r="L54" i="21"/>
  <c r="L49" i="21"/>
  <c r="L61" i="20"/>
  <c r="L73" i="20"/>
  <c r="L64" i="20"/>
  <c r="M64" i="20" s="1"/>
  <c r="L68" i="20"/>
  <c r="M68" i="20" s="1"/>
  <c r="L59" i="20"/>
  <c r="L56" i="20"/>
  <c r="L54" i="20"/>
  <c r="L61" i="19"/>
  <c r="L73" i="19"/>
  <c r="L64" i="19"/>
  <c r="M64" i="19" s="1"/>
  <c r="L68" i="19"/>
  <c r="M68" i="19" s="1"/>
  <c r="L59" i="19"/>
  <c r="L61" i="18"/>
  <c r="L56" i="18"/>
  <c r="L73" i="18"/>
  <c r="L64" i="18"/>
  <c r="M64" i="18" s="1"/>
  <c r="L68" i="18"/>
  <c r="M68" i="18" s="1"/>
  <c r="L59" i="18"/>
  <c r="L54" i="18"/>
  <c r="L49" i="18"/>
  <c r="L61" i="17"/>
  <c r="L56" i="17"/>
  <c r="L73" i="17"/>
  <c r="L64" i="17"/>
  <c r="M64" i="17" s="1"/>
  <c r="L68" i="17"/>
  <c r="M68" i="17" s="1"/>
  <c r="L59" i="17"/>
  <c r="L54" i="17"/>
  <c r="L61" i="16"/>
  <c r="L56" i="16"/>
  <c r="L73" i="16"/>
  <c r="L64" i="16"/>
  <c r="M64" i="16" s="1"/>
  <c r="L68" i="16"/>
  <c r="M68" i="16" s="1"/>
  <c r="L59" i="16"/>
  <c r="L54" i="16"/>
  <c r="L10" i="16"/>
  <c r="DC107" i="29"/>
  <c r="DC111" i="29"/>
  <c r="EL48" i="1"/>
  <c r="B71" i="1"/>
  <c r="P71" i="1"/>
  <c r="B42" i="3"/>
  <c r="B70" i="1"/>
  <c r="B41" i="3"/>
  <c r="P70" i="1"/>
  <c r="EL47" i="1"/>
  <c r="EL46" i="1"/>
  <c r="B69" i="1"/>
  <c r="P69" i="1"/>
  <c r="B40" i="3"/>
  <c r="B68" i="1"/>
  <c r="B39" i="3"/>
  <c r="P68" i="1"/>
  <c r="EL45" i="1"/>
  <c r="EL44" i="1"/>
  <c r="B67" i="1"/>
  <c r="P67" i="1"/>
  <c r="B38" i="3"/>
  <c r="B66" i="1"/>
  <c r="B37" i="3"/>
  <c r="P66" i="1"/>
  <c r="EL43" i="1"/>
  <c r="EL42" i="1"/>
  <c r="DC105" i="29"/>
  <c r="B65" i="1"/>
  <c r="P65" i="1"/>
  <c r="B36" i="3"/>
  <c r="B64" i="1"/>
  <c r="B35" i="3"/>
  <c r="P64" i="1"/>
  <c r="EL41" i="1"/>
  <c r="I86" i="24"/>
  <c r="L6" i="24"/>
  <c r="AE5" i="31" s="1"/>
  <c r="I86" i="23"/>
  <c r="L6" i="23"/>
  <c r="AD5" i="31" s="1"/>
  <c r="L46" i="22"/>
  <c r="I86" i="22"/>
  <c r="L6" i="22"/>
  <c r="AC5" i="31" s="1"/>
  <c r="I86" i="21"/>
  <c r="L6" i="21"/>
  <c r="AB5" i="31" s="1"/>
  <c r="I86" i="20"/>
  <c r="L6" i="20"/>
  <c r="L46" i="20"/>
  <c r="L46" i="19"/>
  <c r="I86" i="19"/>
  <c r="F144" i="3" s="1"/>
  <c r="L6" i="19"/>
  <c r="Z5" i="31" s="1"/>
  <c r="I86" i="18"/>
  <c r="L6" i="18"/>
  <c r="Y5" i="31" s="1"/>
  <c r="I86" i="17"/>
  <c r="L6" i="17"/>
  <c r="X5" i="31" s="1"/>
  <c r="I86" i="16"/>
  <c r="L6" i="16"/>
  <c r="W5" i="31" s="1"/>
  <c r="DC110" i="29"/>
  <c r="DC108" i="29"/>
  <c r="DC106" i="29"/>
  <c r="DC109" i="29"/>
  <c r="DC104" i="29"/>
  <c r="AA106" i="1"/>
  <c r="AA108" i="1"/>
  <c r="AA110" i="1"/>
  <c r="W21" i="1"/>
  <c r="X21" i="1" s="1"/>
  <c r="X20" i="1"/>
  <c r="X18" i="1"/>
  <c r="X33" i="1"/>
  <c r="X34" i="1"/>
  <c r="X35" i="1"/>
  <c r="X37" i="1"/>
  <c r="X38" i="1"/>
  <c r="X39" i="1"/>
  <c r="X40" i="1"/>
  <c r="X41" i="1"/>
  <c r="X42" i="1"/>
  <c r="X43" i="1"/>
  <c r="X45" i="1"/>
  <c r="X46" i="1"/>
  <c r="X47" i="1"/>
  <c r="X48" i="1"/>
  <c r="X49" i="1"/>
  <c r="X50" i="1"/>
  <c r="X51" i="1"/>
  <c r="X52" i="1"/>
  <c r="X53" i="1"/>
  <c r="X54" i="1"/>
  <c r="X55" i="1"/>
  <c r="X56" i="1"/>
  <c r="X57" i="1"/>
  <c r="X58" i="1"/>
  <c r="X59" i="1"/>
  <c r="X60" i="1"/>
  <c r="X61" i="1"/>
  <c r="X63" i="1"/>
  <c r="AA95" i="1"/>
  <c r="AA97" i="1"/>
  <c r="X64" i="1"/>
  <c r="X65" i="1"/>
  <c r="X66" i="1"/>
  <c r="X67" i="1"/>
  <c r="X68" i="1"/>
  <c r="X69" i="1"/>
  <c r="X70" i="1"/>
  <c r="X71" i="1"/>
  <c r="X72" i="1"/>
  <c r="X73" i="1"/>
  <c r="X74" i="1"/>
  <c r="X75" i="1"/>
  <c r="X76" i="1"/>
  <c r="X77" i="1"/>
  <c r="X78" i="1"/>
  <c r="X79" i="1"/>
  <c r="X80" i="1"/>
  <c r="X81" i="1"/>
  <c r="X82" i="1"/>
  <c r="X84" i="1"/>
  <c r="X85" i="1"/>
  <c r="X90" i="1"/>
  <c r="X91" i="1"/>
  <c r="X92" i="1"/>
  <c r="X93" i="1"/>
  <c r="X96" i="1"/>
  <c r="X98" i="1"/>
  <c r="X100" i="1"/>
  <c r="X101" i="1"/>
  <c r="X102" i="1"/>
  <c r="X103" i="1"/>
  <c r="X104" i="1"/>
  <c r="X107" i="1"/>
  <c r="X109" i="1"/>
  <c r="X111" i="1"/>
  <c r="U24" i="1"/>
  <c r="U26" i="1" s="1"/>
  <c r="V5" i="1" s="1"/>
  <c r="U4" i="1" s="1"/>
  <c r="W4" i="1" s="1"/>
  <c r="X4" i="1" s="1"/>
  <c r="S2" i="1"/>
  <c r="T86" i="1"/>
  <c r="W86" i="1" s="1"/>
  <c r="X86" i="1" s="1"/>
  <c r="T89" i="1"/>
  <c r="W89" i="1" s="1"/>
  <c r="X89" i="1" s="1"/>
  <c r="AA90" i="1"/>
  <c r="U2" i="1"/>
  <c r="U17" i="1"/>
  <c r="W17" i="1" s="1"/>
  <c r="X17" i="1" s="1"/>
  <c r="AA84" i="1"/>
  <c r="AA87" i="1"/>
  <c r="S115" i="1"/>
  <c r="W113" i="1" s="1"/>
  <c r="X113" i="1" s="1"/>
  <c r="S118" i="1"/>
  <c r="W118" i="1" s="1"/>
  <c r="X118" i="1" s="1"/>
  <c r="R122" i="1"/>
  <c r="V126" i="1" s="1"/>
  <c r="Q19" i="1"/>
  <c r="U19" i="1" s="1"/>
  <c r="W19" i="1" s="1"/>
  <c r="X19" i="1" s="1"/>
  <c r="W95" i="1"/>
  <c r="X95" i="1" s="1"/>
  <c r="W97" i="1"/>
  <c r="X97" i="1" s="1"/>
  <c r="W106" i="1"/>
  <c r="X106" i="1" s="1"/>
  <c r="W108" i="1"/>
  <c r="X108" i="1" s="1"/>
  <c r="W110" i="1"/>
  <c r="X110" i="1" s="1"/>
  <c r="X116" i="1"/>
  <c r="I56" i="1"/>
  <c r="I55" i="1"/>
  <c r="I54" i="1"/>
  <c r="I53" i="1"/>
  <c r="M34" i="18" l="1"/>
  <c r="Y12" i="31"/>
  <c r="M10" i="24"/>
  <c r="AE6" i="31"/>
  <c r="M25" i="16"/>
  <c r="W8" i="31"/>
  <c r="M41" i="18"/>
  <c r="Y15" i="31"/>
  <c r="M56" i="19"/>
  <c r="Z22" i="31"/>
  <c r="M36" i="24"/>
  <c r="AE13" i="31"/>
  <c r="M23" i="20"/>
  <c r="AA11" i="31"/>
  <c r="M61" i="16"/>
  <c r="W24" i="31"/>
  <c r="M49" i="18"/>
  <c r="Y18" i="31"/>
  <c r="M59" i="19"/>
  <c r="Z23" i="31"/>
  <c r="M10" i="22"/>
  <c r="AC6" i="31"/>
  <c r="M10" i="18"/>
  <c r="Y6" i="31"/>
  <c r="M71" i="19"/>
  <c r="Z25" i="31"/>
  <c r="M71" i="20"/>
  <c r="AA25" i="31"/>
  <c r="M21" i="21"/>
  <c r="AB9" i="31"/>
  <c r="M61" i="24"/>
  <c r="AE24" i="31"/>
  <c r="M36" i="16"/>
  <c r="W13" i="31"/>
  <c r="M38" i="17"/>
  <c r="X14" i="31"/>
  <c r="M14" i="19"/>
  <c r="Z7" i="31"/>
  <c r="M14" i="20"/>
  <c r="AA7" i="31"/>
  <c r="M14" i="21"/>
  <c r="AB7" i="31"/>
  <c r="M23" i="22"/>
  <c r="AC11" i="31"/>
  <c r="M38" i="23"/>
  <c r="AD14" i="31"/>
  <c r="M38" i="24"/>
  <c r="AE14" i="31"/>
  <c r="M23" i="16"/>
  <c r="W11" i="31"/>
  <c r="M23" i="21"/>
  <c r="AB11" i="31"/>
  <c r="M36" i="23"/>
  <c r="AD13" i="31"/>
  <c r="M46" i="19"/>
  <c r="Z17" i="31"/>
  <c r="M46" i="22"/>
  <c r="AC17" i="31"/>
  <c r="M10" i="16"/>
  <c r="W6" i="31"/>
  <c r="M54" i="17"/>
  <c r="X21" i="31"/>
  <c r="M54" i="18"/>
  <c r="Y21" i="31"/>
  <c r="M73" i="21"/>
  <c r="AB26" i="31"/>
  <c r="M43" i="22"/>
  <c r="AC16" i="31"/>
  <c r="M73" i="23"/>
  <c r="AD26" i="31"/>
  <c r="M73" i="24"/>
  <c r="AE26" i="31"/>
  <c r="M46" i="18"/>
  <c r="Y17" i="31"/>
  <c r="M34" i="16"/>
  <c r="W12" i="31"/>
  <c r="M71" i="17"/>
  <c r="X25" i="31"/>
  <c r="M71" i="18"/>
  <c r="Y25" i="31"/>
  <c r="M80" i="19"/>
  <c r="Z29" i="31"/>
  <c r="M80" i="20"/>
  <c r="AA29" i="31"/>
  <c r="M71" i="23"/>
  <c r="AD25" i="31"/>
  <c r="M19" i="21"/>
  <c r="AB10" i="31"/>
  <c r="M19" i="23"/>
  <c r="AD10" i="31"/>
  <c r="M25" i="18"/>
  <c r="Y8" i="31"/>
  <c r="M38" i="16"/>
  <c r="W14" i="31"/>
  <c r="M41" i="17"/>
  <c r="X15" i="31"/>
  <c r="M36" i="22"/>
  <c r="AC13" i="31"/>
  <c r="M41" i="23"/>
  <c r="AD15" i="31"/>
  <c r="M41" i="24"/>
  <c r="AE15" i="31"/>
  <c r="M41" i="16"/>
  <c r="W15" i="31"/>
  <c r="M34" i="21"/>
  <c r="AB12" i="31"/>
  <c r="M73" i="20"/>
  <c r="AA26" i="31"/>
  <c r="M80" i="17"/>
  <c r="X29" i="31"/>
  <c r="M80" i="18"/>
  <c r="Y29" i="31"/>
  <c r="M21" i="19"/>
  <c r="Z9" i="31"/>
  <c r="M21" i="20"/>
  <c r="AA9" i="31"/>
  <c r="M80" i="23"/>
  <c r="AD29" i="31"/>
  <c r="M71" i="24"/>
  <c r="AE25" i="31"/>
  <c r="M19" i="17"/>
  <c r="X10" i="31"/>
  <c r="M14" i="23"/>
  <c r="AD7" i="31"/>
  <c r="M43" i="16"/>
  <c r="W16" i="31"/>
  <c r="M43" i="17"/>
  <c r="X16" i="31"/>
  <c r="M25" i="19"/>
  <c r="Z8" i="31"/>
  <c r="M25" i="20"/>
  <c r="AA8" i="31"/>
  <c r="M25" i="21"/>
  <c r="AB8" i="31"/>
  <c r="M38" i="22"/>
  <c r="AC14" i="31"/>
  <c r="M14" i="24"/>
  <c r="AE7" i="31"/>
  <c r="M49" i="24"/>
  <c r="AE18" i="31"/>
  <c r="M23" i="17"/>
  <c r="X11" i="31"/>
  <c r="M34" i="22"/>
  <c r="AC12" i="31"/>
  <c r="M61" i="18"/>
  <c r="Y24" i="31"/>
  <c r="M46" i="17"/>
  <c r="X17" i="31"/>
  <c r="M80" i="21"/>
  <c r="AB29" i="31"/>
  <c r="M49" i="20"/>
  <c r="AA18" i="31"/>
  <c r="M43" i="23"/>
  <c r="AD16" i="31"/>
  <c r="M43" i="18"/>
  <c r="Y16" i="31"/>
  <c r="M6" i="20"/>
  <c r="AA5" i="31"/>
  <c r="M59" i="16"/>
  <c r="W23" i="31"/>
  <c r="M73" i="19"/>
  <c r="Z26" i="31"/>
  <c r="M61" i="20"/>
  <c r="AA24" i="31"/>
  <c r="M61" i="21"/>
  <c r="AB24" i="31"/>
  <c r="M59" i="22"/>
  <c r="AC23" i="31"/>
  <c r="M56" i="23"/>
  <c r="AD22" i="31"/>
  <c r="M10" i="19"/>
  <c r="Z6" i="31"/>
  <c r="M71" i="16"/>
  <c r="W25" i="31"/>
  <c r="M21" i="17"/>
  <c r="X9" i="31"/>
  <c r="M21" i="18"/>
  <c r="Y9" i="31"/>
  <c r="M71" i="22"/>
  <c r="AC25" i="31"/>
  <c r="M21" i="23"/>
  <c r="AD9" i="31"/>
  <c r="M80" i="24"/>
  <c r="AE29" i="31"/>
  <c r="M19" i="18"/>
  <c r="Y10" i="31"/>
  <c r="M49" i="23"/>
  <c r="AD18" i="31"/>
  <c r="M49" i="16"/>
  <c r="W18" i="31"/>
  <c r="M49" i="17"/>
  <c r="X18" i="31"/>
  <c r="M36" i="19"/>
  <c r="Z13" i="31"/>
  <c r="M36" i="20"/>
  <c r="AA13" i="31"/>
  <c r="M36" i="21"/>
  <c r="AB13" i="31"/>
  <c r="M41" i="22"/>
  <c r="AC15" i="31"/>
  <c r="M23" i="18"/>
  <c r="Y11" i="31"/>
  <c r="M23" i="23"/>
  <c r="AD11" i="31"/>
  <c r="M61" i="17"/>
  <c r="X24" i="31"/>
  <c r="M36" i="17"/>
  <c r="X13" i="31"/>
  <c r="M54" i="16"/>
  <c r="W21" i="31"/>
  <c r="M56" i="21"/>
  <c r="AB22" i="31"/>
  <c r="M61" i="19"/>
  <c r="Z24" i="31"/>
  <c r="M49" i="21"/>
  <c r="AB18" i="31"/>
  <c r="M61" i="22"/>
  <c r="AC24" i="31"/>
  <c r="M10" i="23"/>
  <c r="AD6" i="31"/>
  <c r="M61" i="23"/>
  <c r="AD24" i="31"/>
  <c r="M43" i="19"/>
  <c r="Z16" i="31"/>
  <c r="M80" i="16"/>
  <c r="W29" i="31"/>
  <c r="M10" i="21"/>
  <c r="AB6" i="31"/>
  <c r="M80" i="22"/>
  <c r="AC29" i="31"/>
  <c r="M43" i="21"/>
  <c r="AB16" i="31"/>
  <c r="M46" i="24"/>
  <c r="AE17" i="31"/>
  <c r="M54" i="23"/>
  <c r="AD21" i="31"/>
  <c r="M25" i="22"/>
  <c r="AC8" i="31"/>
  <c r="M14" i="17"/>
  <c r="X7" i="31"/>
  <c r="M14" i="18"/>
  <c r="Y7" i="31"/>
  <c r="M38" i="19"/>
  <c r="Z14" i="31"/>
  <c r="M38" i="20"/>
  <c r="AA14" i="31"/>
  <c r="M38" i="21"/>
  <c r="AB14" i="31"/>
  <c r="M49" i="22"/>
  <c r="AC18" i="31"/>
  <c r="M21" i="24"/>
  <c r="AE9" i="31"/>
  <c r="M36" i="18"/>
  <c r="Y13" i="31"/>
  <c r="M19" i="24"/>
  <c r="AE10" i="31"/>
  <c r="M59" i="20"/>
  <c r="AA23" i="31"/>
  <c r="M19" i="16"/>
  <c r="W10" i="31"/>
  <c r="M46" i="20"/>
  <c r="AA17" i="31"/>
  <c r="M59" i="17"/>
  <c r="X23" i="31"/>
  <c r="M59" i="18"/>
  <c r="Y23" i="31"/>
  <c r="M56" i="22"/>
  <c r="AC22" i="31"/>
  <c r="M56" i="24"/>
  <c r="AE22" i="31"/>
  <c r="M73" i="17"/>
  <c r="X26" i="31"/>
  <c r="M73" i="18"/>
  <c r="Y26" i="31"/>
  <c r="M54" i="20"/>
  <c r="AA21" i="31"/>
  <c r="M54" i="21"/>
  <c r="AB21" i="31"/>
  <c r="M46" i="23"/>
  <c r="AD17" i="31"/>
  <c r="M54" i="24"/>
  <c r="AE21" i="31"/>
  <c r="M46" i="16"/>
  <c r="W17" i="31"/>
  <c r="M10" i="20"/>
  <c r="AA6" i="31"/>
  <c r="M21" i="16"/>
  <c r="W9" i="31"/>
  <c r="M21" i="22"/>
  <c r="AC9" i="31"/>
  <c r="M43" i="24"/>
  <c r="AE16" i="31"/>
  <c r="M19" i="19"/>
  <c r="Z10" i="31"/>
  <c r="M41" i="21"/>
  <c r="AB15" i="31"/>
  <c r="M14" i="16"/>
  <c r="W7" i="31"/>
  <c r="M41" i="19"/>
  <c r="Z15" i="31"/>
  <c r="M41" i="20"/>
  <c r="AA15" i="31"/>
  <c r="M46" i="21"/>
  <c r="AB17" i="31"/>
  <c r="M54" i="22"/>
  <c r="AC21" i="31"/>
  <c r="M23" i="24"/>
  <c r="AE11" i="31"/>
  <c r="M23" i="19"/>
  <c r="Z11" i="31"/>
  <c r="M34" i="24"/>
  <c r="AE12" i="31"/>
  <c r="M56" i="16"/>
  <c r="W22" i="31"/>
  <c r="M73" i="22"/>
  <c r="AC26" i="31"/>
  <c r="M34" i="17"/>
  <c r="X12" i="31"/>
  <c r="M34" i="23"/>
  <c r="AD12" i="31"/>
  <c r="M73" i="16"/>
  <c r="W26" i="31"/>
  <c r="M56" i="17"/>
  <c r="X22" i="31"/>
  <c r="M56" i="18"/>
  <c r="Y22" i="31"/>
  <c r="M56" i="20"/>
  <c r="AA22" i="31"/>
  <c r="M59" i="21"/>
  <c r="AB23" i="31"/>
  <c r="M59" i="23"/>
  <c r="AD23" i="31"/>
  <c r="M59" i="24"/>
  <c r="AE23" i="31"/>
  <c r="M10" i="17"/>
  <c r="X6" i="31"/>
  <c r="M34" i="19"/>
  <c r="Z12" i="31"/>
  <c r="M34" i="20"/>
  <c r="AA12" i="31"/>
  <c r="M71" i="21"/>
  <c r="AB25" i="31"/>
  <c r="M19" i="20"/>
  <c r="AA10" i="31"/>
  <c r="M19" i="22"/>
  <c r="AC10" i="31"/>
  <c r="M25" i="17"/>
  <c r="X8" i="31"/>
  <c r="M38" i="18"/>
  <c r="Y14" i="31"/>
  <c r="M49" i="19"/>
  <c r="Z18" i="31"/>
  <c r="M43" i="20"/>
  <c r="AA16" i="31"/>
  <c r="M14" i="22"/>
  <c r="AC7" i="31"/>
  <c r="M25" i="23"/>
  <c r="AD8" i="31"/>
  <c r="M25" i="24"/>
  <c r="AE8" i="31"/>
  <c r="M54" i="19"/>
  <c r="Z21" i="31"/>
  <c r="FH132" i="5"/>
  <c r="EP140" i="5"/>
  <c r="EP140" i="8"/>
  <c r="FH132" i="8"/>
  <c r="FH132" i="9"/>
  <c r="EP140" i="9"/>
  <c r="EP140" i="11"/>
  <c r="FH132" i="11"/>
  <c r="EP140" i="6"/>
  <c r="FH132" i="6"/>
  <c r="FH132" i="7"/>
  <c r="EP140" i="7"/>
  <c r="EP140" i="10"/>
  <c r="FH132" i="10"/>
  <c r="FH132" i="12"/>
  <c r="EP140" i="12"/>
  <c r="FH135" i="11"/>
  <c r="EP143" i="11"/>
  <c r="FH135" i="12"/>
  <c r="EP143" i="12"/>
  <c r="FH135" i="4"/>
  <c r="EP143" i="4"/>
  <c r="CD48" i="1"/>
  <c r="BP95" i="1"/>
  <c r="AN95" i="1"/>
  <c r="CR95" i="1"/>
  <c r="BB48" i="1"/>
  <c r="CD95" i="1"/>
  <c r="DF97" i="1"/>
  <c r="EV13" i="6"/>
  <c r="EV82" i="6"/>
  <c r="EV9" i="6"/>
  <c r="EV67" i="6"/>
  <c r="EV61" i="6"/>
  <c r="EQ92" i="8"/>
  <c r="EZ92" i="8" s="1"/>
  <c r="ER86" i="6"/>
  <c r="DT54" i="1"/>
  <c r="DT51" i="1"/>
  <c r="DT48" i="1"/>
  <c r="DT45" i="1"/>
  <c r="DT21" i="1"/>
  <c r="DT97" i="1"/>
  <c r="DF48" i="1"/>
  <c r="DF110" i="1"/>
  <c r="DF108" i="1"/>
  <c r="DF106" i="1"/>
  <c r="DF45" i="1"/>
  <c r="DF54" i="1"/>
  <c r="CR110" i="1"/>
  <c r="CR108" i="1"/>
  <c r="CR97" i="1"/>
  <c r="CR54" i="1"/>
  <c r="CR51" i="1"/>
  <c r="CR48" i="1"/>
  <c r="CR45" i="1"/>
  <c r="CR21" i="1"/>
  <c r="CR106" i="1"/>
  <c r="CD110" i="1"/>
  <c r="CD108" i="1"/>
  <c r="CD106" i="1"/>
  <c r="CD90" i="1"/>
  <c r="CD51" i="1"/>
  <c r="BP100" i="1"/>
  <c r="BP90" i="1"/>
  <c r="BP21" i="1"/>
  <c r="BB95" i="1"/>
  <c r="BB90" i="1"/>
  <c r="BB51" i="1"/>
  <c r="AN100" i="1"/>
  <c r="AN90" i="1"/>
  <c r="AN21" i="1"/>
  <c r="CD87" i="1"/>
  <c r="CD84" i="1"/>
  <c r="CD63" i="1"/>
  <c r="EG100" i="1"/>
  <c r="EG96" i="1"/>
  <c r="EG95" i="1"/>
  <c r="EG61" i="1"/>
  <c r="EH61" i="1" s="1"/>
  <c r="EG57" i="1"/>
  <c r="EG54" i="1"/>
  <c r="EG51" i="1"/>
  <c r="EG48" i="1"/>
  <c r="EG45" i="1"/>
  <c r="EG21" i="1"/>
  <c r="EG4" i="1"/>
  <c r="EG14" i="1"/>
  <c r="EG17" i="1"/>
  <c r="EG18" i="1"/>
  <c r="EG19" i="1"/>
  <c r="EG20" i="1"/>
  <c r="EG24" i="1"/>
  <c r="EG33" i="1"/>
  <c r="EG34" i="1"/>
  <c r="EG35" i="1"/>
  <c r="EG37" i="1"/>
  <c r="EG38" i="1"/>
  <c r="EG39" i="1"/>
  <c r="EG40" i="1"/>
  <c r="EG41" i="1"/>
  <c r="EG42" i="1"/>
  <c r="EG43" i="1"/>
  <c r="EG46" i="1"/>
  <c r="EG47" i="1"/>
  <c r="EG49" i="1"/>
  <c r="EG50" i="1"/>
  <c r="EG52" i="1"/>
  <c r="EG53" i="1"/>
  <c r="EG55" i="1"/>
  <c r="EG56" i="1"/>
  <c r="EG58" i="1"/>
  <c r="EG59" i="1"/>
  <c r="EG60" i="1"/>
  <c r="EG64" i="1"/>
  <c r="EG65" i="1"/>
  <c r="EG66" i="1"/>
  <c r="EG67" i="1"/>
  <c r="EG68" i="1"/>
  <c r="EG69" i="1"/>
  <c r="EG70" i="1"/>
  <c r="EG71" i="1"/>
  <c r="EG72" i="1"/>
  <c r="EG73" i="1"/>
  <c r="EG74" i="1"/>
  <c r="EG75" i="1"/>
  <c r="EG76" i="1"/>
  <c r="EG77" i="1"/>
  <c r="EG78" i="1"/>
  <c r="EG79" i="1"/>
  <c r="EG80" i="1"/>
  <c r="EG81" i="1"/>
  <c r="EG82" i="1"/>
  <c r="EG84" i="1"/>
  <c r="EG85" i="1"/>
  <c r="EG86" i="1"/>
  <c r="EG87" i="1"/>
  <c r="EG88" i="1"/>
  <c r="EG89" i="1"/>
  <c r="EG90" i="1"/>
  <c r="EG91" i="1"/>
  <c r="EG92" i="1"/>
  <c r="EG93" i="1"/>
  <c r="EG97" i="1"/>
  <c r="EG101" i="1"/>
  <c r="EG102" i="1"/>
  <c r="EG103" i="1"/>
  <c r="EG104" i="1"/>
  <c r="EG106" i="1"/>
  <c r="EG107" i="1"/>
  <c r="EG108" i="1"/>
  <c r="EG109" i="1"/>
  <c r="EG110" i="1"/>
  <c r="EG111" i="1"/>
  <c r="EG98" i="1"/>
  <c r="EG118" i="1"/>
  <c r="EG63" i="1"/>
  <c r="EG122" i="1"/>
  <c r="EI122" i="1" s="1"/>
  <c r="EG120" i="1"/>
  <c r="EI120" i="1" s="1"/>
  <c r="EG116" i="1"/>
  <c r="EI116" i="1" s="1"/>
  <c r="EG113" i="1"/>
  <c r="EI113" i="1" s="1"/>
  <c r="DT57" i="1"/>
  <c r="DF57" i="1"/>
  <c r="DF63" i="1"/>
  <c r="DE130" i="1"/>
  <c r="CQ130" i="1"/>
  <c r="CR63" i="1"/>
  <c r="CR57" i="1"/>
  <c r="CC130" i="1"/>
  <c r="CD45" i="1"/>
  <c r="CD54" i="1"/>
  <c r="BO130" i="1"/>
  <c r="BP57" i="1"/>
  <c r="BP63" i="1"/>
  <c r="BP84" i="1"/>
  <c r="BP87" i="1"/>
  <c r="BP97" i="1"/>
  <c r="BB87" i="1"/>
  <c r="BB84" i="1"/>
  <c r="BB21" i="1"/>
  <c r="BB97" i="1"/>
  <c r="AN63" i="1"/>
  <c r="AN57" i="1"/>
  <c r="AM130" i="1"/>
  <c r="AN84" i="1"/>
  <c r="AN87" i="1"/>
  <c r="AN97" i="1"/>
  <c r="DT110" i="1"/>
  <c r="DT108" i="1"/>
  <c r="DT106" i="1"/>
  <c r="DS130" i="1"/>
  <c r="DT63" i="1"/>
  <c r="DT84" i="1"/>
  <c r="DT87" i="1"/>
  <c r="DT90" i="1"/>
  <c r="DT100" i="1"/>
  <c r="DF90" i="1"/>
  <c r="DF87" i="1"/>
  <c r="DF84" i="1"/>
  <c r="DF51" i="1"/>
  <c r="DF95" i="1"/>
  <c r="DF21" i="1"/>
  <c r="DF100" i="1"/>
  <c r="CR84" i="1"/>
  <c r="CR87" i="1"/>
  <c r="CR90" i="1"/>
  <c r="CR100" i="1"/>
  <c r="CD97" i="1"/>
  <c r="CD57" i="1"/>
  <c r="CD21" i="1"/>
  <c r="CD100" i="1"/>
  <c r="BP110" i="1"/>
  <c r="BP108" i="1"/>
  <c r="BP106" i="1"/>
  <c r="BP45" i="1"/>
  <c r="BP48" i="1"/>
  <c r="BP51" i="1"/>
  <c r="BP54" i="1"/>
  <c r="BB57" i="1"/>
  <c r="BB63" i="1"/>
  <c r="BB110" i="1"/>
  <c r="BB108" i="1"/>
  <c r="BB106" i="1"/>
  <c r="BA130" i="1"/>
  <c r="BB45" i="1"/>
  <c r="BB54" i="1"/>
  <c r="BB100" i="1"/>
  <c r="AN110" i="1"/>
  <c r="AN108" i="1"/>
  <c r="AN106" i="1"/>
  <c r="AN45" i="1"/>
  <c r="AN48" i="1"/>
  <c r="AN51" i="1"/>
  <c r="AN54" i="1"/>
  <c r="EQ7" i="11"/>
  <c r="EV7" i="11" s="1"/>
  <c r="EQ7" i="8"/>
  <c r="EV7" i="8" s="1"/>
  <c r="EM56" i="8"/>
  <c r="ER56" i="8" s="1"/>
  <c r="ES56" i="8" s="1"/>
  <c r="EX56" i="8" s="1"/>
  <c r="C70" i="26"/>
  <c r="EM83" i="11"/>
  <c r="ER83" i="11" s="1"/>
  <c r="ES83" i="11" s="1"/>
  <c r="EX83" i="11" s="1"/>
  <c r="FQ68" i="11" s="1"/>
  <c r="EM81" i="10"/>
  <c r="ER81" i="10" s="1"/>
  <c r="ES81" i="10" s="1"/>
  <c r="EX81" i="10" s="1"/>
  <c r="FQ64" i="10" s="1"/>
  <c r="C67" i="26"/>
  <c r="EQ7" i="7"/>
  <c r="EM83" i="4"/>
  <c r="ER83" i="4" s="1"/>
  <c r="ES83" i="4" s="1"/>
  <c r="EX83" i="4" s="1"/>
  <c r="EM82" i="10"/>
  <c r="ER82" i="10" s="1"/>
  <c r="ES82" i="10" s="1"/>
  <c r="EX82" i="10" s="1"/>
  <c r="EM81" i="8"/>
  <c r="ER81" i="8" s="1"/>
  <c r="ES81" i="8" s="1"/>
  <c r="EX81" i="8" s="1"/>
  <c r="FQ64" i="8" s="1"/>
  <c r="EM83" i="7"/>
  <c r="ER83" i="7" s="1"/>
  <c r="ES83" i="7" s="1"/>
  <c r="EX83" i="7" s="1"/>
  <c r="FQ68" i="7" s="1"/>
  <c r="EM83" i="6"/>
  <c r="ER83" i="6" s="1"/>
  <c r="ES83" i="6" s="1"/>
  <c r="EX83" i="6" s="1"/>
  <c r="FQ68" i="6" s="1"/>
  <c r="EM83" i="12"/>
  <c r="ER83" i="12" s="1"/>
  <c r="ES83" i="12" s="1"/>
  <c r="EX83" i="12" s="1"/>
  <c r="FQ68" i="12" s="1"/>
  <c r="EM29" i="12"/>
  <c r="ER29" i="12" s="1"/>
  <c r="ES29" i="12" s="1"/>
  <c r="EX29" i="12" s="1"/>
  <c r="EW29" i="12" s="1"/>
  <c r="EM27" i="5"/>
  <c r="ER27" i="5" s="1"/>
  <c r="ES27" i="5" s="1"/>
  <c r="EX27" i="5" s="1"/>
  <c r="EQ92" i="9"/>
  <c r="EZ92" i="9" s="1"/>
  <c r="EM83" i="9"/>
  <c r="ER83" i="9" s="1"/>
  <c r="ES83" i="9" s="1"/>
  <c r="EX83" i="9" s="1"/>
  <c r="FQ68" i="9" s="1"/>
  <c r="EV90" i="7"/>
  <c r="ER85" i="5"/>
  <c r="ES85" i="5" s="1"/>
  <c r="EX85" i="5" s="1"/>
  <c r="EQ85" i="8"/>
  <c r="EV90" i="6"/>
  <c r="EM83" i="5"/>
  <c r="ER83" i="5" s="1"/>
  <c r="ES83" i="5" s="1"/>
  <c r="EX83" i="5" s="1"/>
  <c r="FQ68" i="5" s="1"/>
  <c r="EV6" i="12"/>
  <c r="EV13" i="5"/>
  <c r="EV9" i="5"/>
  <c r="EQ85" i="9"/>
  <c r="EV82" i="8"/>
  <c r="EV11" i="8"/>
  <c r="EV64" i="8"/>
  <c r="EV41" i="12"/>
  <c r="EV41" i="10"/>
  <c r="EV41" i="9"/>
  <c r="EV41" i="6"/>
  <c r="EQ86" i="12"/>
  <c r="EV82" i="10"/>
  <c r="EQ85" i="10"/>
  <c r="EV90" i="9"/>
  <c r="EV6" i="9"/>
  <c r="EV90" i="8"/>
  <c r="ER86" i="7"/>
  <c r="ES86" i="7" s="1"/>
  <c r="EX86" i="7" s="1"/>
  <c r="EV86" i="7" s="1"/>
  <c r="EW86" i="7" s="1"/>
  <c r="ER85" i="7"/>
  <c r="ES85" i="7" s="1"/>
  <c r="EX85" i="7" s="1"/>
  <c r="EV82" i="5"/>
  <c r="ER86" i="5"/>
  <c r="ES86" i="5" s="1"/>
  <c r="EX86" i="5" s="1"/>
  <c r="EV86" i="5" s="1"/>
  <c r="EW86" i="5" s="1"/>
  <c r="EQ86" i="11"/>
  <c r="EV11" i="12"/>
  <c r="EV12" i="12"/>
  <c r="EV15" i="12"/>
  <c r="ER85" i="12"/>
  <c r="ES85" i="12" s="1"/>
  <c r="EX85" i="12" s="1"/>
  <c r="EV13" i="9"/>
  <c r="EV9" i="9"/>
  <c r="EV66" i="9"/>
  <c r="EV64" i="9"/>
  <c r="EV82" i="9"/>
  <c r="EV11" i="9"/>
  <c r="EV40" i="12"/>
  <c r="FR61" i="10"/>
  <c r="Q24" i="31" s="1"/>
  <c r="FO61" i="10"/>
  <c r="FR49" i="10"/>
  <c r="Q18" i="31" s="1"/>
  <c r="FO49" i="10"/>
  <c r="EM28" i="10"/>
  <c r="ER28" i="10" s="1"/>
  <c r="ES28" i="10" s="1"/>
  <c r="EX28" i="10" s="1"/>
  <c r="EV15" i="10"/>
  <c r="ER92" i="9"/>
  <c r="ES92" i="9" s="1"/>
  <c r="EX92" i="9" s="1"/>
  <c r="EM26" i="7"/>
  <c r="ER26" i="7" s="1"/>
  <c r="ES26" i="7" s="1"/>
  <c r="EX26" i="7" s="1"/>
  <c r="EW26" i="7" s="1"/>
  <c r="EM81" i="7"/>
  <c r="ER81" i="7" s="1"/>
  <c r="ES81" i="7" s="1"/>
  <c r="EX81" i="7" s="1"/>
  <c r="FQ64" i="7" s="1"/>
  <c r="EM27" i="7"/>
  <c r="ER27" i="7" s="1"/>
  <c r="ES27" i="7" s="1"/>
  <c r="EX27" i="7" s="1"/>
  <c r="EV11" i="6"/>
  <c r="EV6" i="6"/>
  <c r="EV40" i="6"/>
  <c r="ER85" i="6"/>
  <c r="ES85" i="6" s="1"/>
  <c r="EX85" i="6" s="1"/>
  <c r="EM15" i="10"/>
  <c r="ER15" i="10" s="1"/>
  <c r="ES15" i="10" s="1"/>
  <c r="EX15" i="10" s="1"/>
  <c r="L86" i="24"/>
  <c r="M86" i="24" s="1"/>
  <c r="M6" i="24"/>
  <c r="L86" i="23"/>
  <c r="M86" i="23" s="1"/>
  <c r="M6" i="23"/>
  <c r="L86" i="22"/>
  <c r="M86" i="22" s="1"/>
  <c r="M6" i="22"/>
  <c r="L86" i="21"/>
  <c r="M86" i="21" s="1"/>
  <c r="M6" i="21"/>
  <c r="L86" i="19"/>
  <c r="M86" i="19" s="1"/>
  <c r="M6" i="19"/>
  <c r="L86" i="18"/>
  <c r="M86" i="18" s="1"/>
  <c r="M6" i="18"/>
  <c r="L86" i="17"/>
  <c r="M86" i="17" s="1"/>
  <c r="M6" i="17"/>
  <c r="L86" i="16"/>
  <c r="M86" i="16" s="1"/>
  <c r="M6" i="16"/>
  <c r="EM26" i="11"/>
  <c r="ER26" i="11" s="1"/>
  <c r="ES26" i="11" s="1"/>
  <c r="EX26" i="11" s="1"/>
  <c r="EW26" i="11" s="1"/>
  <c r="EM28" i="12"/>
  <c r="ER28" i="12" s="1"/>
  <c r="ES28" i="12" s="1"/>
  <c r="EX28" i="12" s="1"/>
  <c r="EM27" i="12"/>
  <c r="ER27" i="12" s="1"/>
  <c r="ES27" i="12" s="1"/>
  <c r="EX27" i="12" s="1"/>
  <c r="EM29" i="10"/>
  <c r="ER29" i="10" s="1"/>
  <c r="ES29" i="10" s="1"/>
  <c r="EX29" i="10" s="1"/>
  <c r="EW29" i="10" s="1"/>
  <c r="EV40" i="10"/>
  <c r="ER86" i="10"/>
  <c r="ES86" i="10" s="1"/>
  <c r="EX86" i="10" s="1"/>
  <c r="EV86" i="10" s="1"/>
  <c r="EW86" i="10" s="1"/>
  <c r="EM26" i="10"/>
  <c r="ER26" i="10" s="1"/>
  <c r="ES26" i="10" s="1"/>
  <c r="EX26" i="10" s="1"/>
  <c r="EW26" i="10" s="1"/>
  <c r="EM83" i="10"/>
  <c r="ER83" i="10" s="1"/>
  <c r="ES83" i="10" s="1"/>
  <c r="EX83" i="10" s="1"/>
  <c r="FQ68" i="10" s="1"/>
  <c r="EV13" i="10"/>
  <c r="EV9" i="10"/>
  <c r="EV12" i="10"/>
  <c r="EM27" i="9"/>
  <c r="ER27" i="9" s="1"/>
  <c r="ES27" i="9" s="1"/>
  <c r="EX27" i="9" s="1"/>
  <c r="EV12" i="9"/>
  <c r="EV15" i="9"/>
  <c r="EV40" i="9"/>
  <c r="EQ86" i="9"/>
  <c r="EM83" i="8"/>
  <c r="ER83" i="8" s="1"/>
  <c r="ES83" i="8" s="1"/>
  <c r="EX83" i="8" s="1"/>
  <c r="FQ68" i="8" s="1"/>
  <c r="EM27" i="8"/>
  <c r="ER27" i="8" s="1"/>
  <c r="ES27" i="8" s="1"/>
  <c r="EX27" i="8" s="1"/>
  <c r="EM26" i="8"/>
  <c r="ER26" i="8" s="1"/>
  <c r="ES26" i="8" s="1"/>
  <c r="EX26" i="8" s="1"/>
  <c r="EW26" i="8" s="1"/>
  <c r="EM28" i="7"/>
  <c r="ER28" i="7" s="1"/>
  <c r="ES28" i="7" s="1"/>
  <c r="EX28" i="7" s="1"/>
  <c r="EM29" i="7"/>
  <c r="ER29" i="7" s="1"/>
  <c r="ES29" i="7" s="1"/>
  <c r="EX29" i="7" s="1"/>
  <c r="EW29" i="7" s="1"/>
  <c r="EM82" i="7"/>
  <c r="ER82" i="7" s="1"/>
  <c r="ES82" i="7" s="1"/>
  <c r="EX82" i="7" s="1"/>
  <c r="FQ66" i="7" s="1"/>
  <c r="EM28" i="6"/>
  <c r="ER28" i="6" s="1"/>
  <c r="ES28" i="6" s="1"/>
  <c r="EX28" i="6" s="1"/>
  <c r="EM29" i="6"/>
  <c r="ER29" i="6" s="1"/>
  <c r="ES29" i="6" s="1"/>
  <c r="EX29" i="6" s="1"/>
  <c r="EW29" i="6" s="1"/>
  <c r="EM27" i="6"/>
  <c r="ER27" i="6" s="1"/>
  <c r="ES27" i="6" s="1"/>
  <c r="EX27" i="6" s="1"/>
  <c r="EV12" i="6"/>
  <c r="EV15" i="6"/>
  <c r="EV90" i="5"/>
  <c r="EM67" i="5"/>
  <c r="ER67" i="5" s="1"/>
  <c r="ES67" i="5" s="1"/>
  <c r="EX67" i="5" s="1"/>
  <c r="EM81" i="5"/>
  <c r="ER81" i="5" s="1"/>
  <c r="ES81" i="5" s="1"/>
  <c r="EX81" i="5" s="1"/>
  <c r="FQ64" i="5" s="1"/>
  <c r="EM82" i="5"/>
  <c r="ER82" i="5" s="1"/>
  <c r="ES82" i="5" s="1"/>
  <c r="EX82" i="5" s="1"/>
  <c r="FQ66" i="5" s="1"/>
  <c r="EM28" i="5"/>
  <c r="ER28" i="5" s="1"/>
  <c r="ES28" i="5" s="1"/>
  <c r="EX28" i="5" s="1"/>
  <c r="EV12" i="5"/>
  <c r="EV15" i="5"/>
  <c r="EM26" i="4"/>
  <c r="ER26" i="4" s="1"/>
  <c r="ES26" i="4" s="1"/>
  <c r="EX26" i="4" s="1"/>
  <c r="EW26" i="4" s="1"/>
  <c r="FQ69" i="4"/>
  <c r="EW22" i="4"/>
  <c r="EM63" i="4"/>
  <c r="ER63" i="4" s="1"/>
  <c r="ES63" i="4" s="1"/>
  <c r="EX63" i="4" s="1"/>
  <c r="EW63" i="4" s="1"/>
  <c r="FQ65" i="4"/>
  <c r="EW20" i="4"/>
  <c r="ES15" i="11"/>
  <c r="EX15" i="11" s="1"/>
  <c r="FQ7" i="11" s="1"/>
  <c r="ES21" i="11"/>
  <c r="EX21" i="11" s="1"/>
  <c r="ES25" i="11"/>
  <c r="EX25" i="11" s="1"/>
  <c r="EW25" i="11" s="1"/>
  <c r="ES41" i="11"/>
  <c r="EX41" i="11" s="1"/>
  <c r="ES50" i="11"/>
  <c r="EX50" i="11" s="1"/>
  <c r="ES57" i="11"/>
  <c r="EX57" i="11" s="1"/>
  <c r="ES51" i="11"/>
  <c r="EX51" i="11" s="1"/>
  <c r="ES63" i="11"/>
  <c r="EX63" i="11" s="1"/>
  <c r="ES69" i="11"/>
  <c r="EX69" i="11" s="1"/>
  <c r="FQ51" i="11" s="1"/>
  <c r="T19" i="31" s="1"/>
  <c r="ES77" i="11"/>
  <c r="EX77" i="11" s="1"/>
  <c r="ES11" i="11"/>
  <c r="EX11" i="11" s="1"/>
  <c r="EW11" i="11" s="1"/>
  <c r="ES66" i="11"/>
  <c r="EX66" i="11" s="1"/>
  <c r="EW66" i="11" s="1"/>
  <c r="ES17" i="11"/>
  <c r="EX17" i="11" s="1"/>
  <c r="ES34" i="11"/>
  <c r="EX34" i="11" s="1"/>
  <c r="EW34" i="11" s="1"/>
  <c r="ES38" i="11"/>
  <c r="EX38" i="11" s="1"/>
  <c r="ES43" i="11"/>
  <c r="EX43" i="11" s="1"/>
  <c r="ES19" i="11"/>
  <c r="EX19" i="11" s="1"/>
  <c r="EW19" i="11" s="1"/>
  <c r="ES36" i="11"/>
  <c r="EX36" i="11" s="1"/>
  <c r="EW36" i="11" s="1"/>
  <c r="ES44" i="11"/>
  <c r="EX44" i="11" s="1"/>
  <c r="ES47" i="11"/>
  <c r="EX47" i="11" s="1"/>
  <c r="ES58" i="11"/>
  <c r="EX58" i="11" s="1"/>
  <c r="ES52" i="11"/>
  <c r="EX52" i="11" s="1"/>
  <c r="ES56" i="11"/>
  <c r="EX56" i="11" s="1"/>
  <c r="ES68" i="11"/>
  <c r="EX68" i="11" s="1"/>
  <c r="ES76" i="11"/>
  <c r="EX76" i="11" s="1"/>
  <c r="EZ88" i="11"/>
  <c r="ES88" i="11"/>
  <c r="EX88" i="11" s="1"/>
  <c r="ES20" i="11"/>
  <c r="EX20" i="11" s="1"/>
  <c r="ES22" i="11"/>
  <c r="EX22" i="11" s="1"/>
  <c r="ES33" i="11"/>
  <c r="EX33" i="11" s="1"/>
  <c r="EW33" i="11" s="1"/>
  <c r="ES35" i="11"/>
  <c r="EX35" i="11" s="1"/>
  <c r="EW35" i="11" s="1"/>
  <c r="ES48" i="11"/>
  <c r="EX48" i="11" s="1"/>
  <c r="ES53" i="11"/>
  <c r="EX53" i="11" s="1"/>
  <c r="ES49" i="11"/>
  <c r="EX49" i="11" s="1"/>
  <c r="ES59" i="11"/>
  <c r="EX59" i="11" s="1"/>
  <c r="ES72" i="11"/>
  <c r="EX72" i="11" s="1"/>
  <c r="ES70" i="11"/>
  <c r="EX70" i="11" s="1"/>
  <c r="FQ52" i="11" s="1"/>
  <c r="ES79" i="11"/>
  <c r="EX79" i="11" s="1"/>
  <c r="ES90" i="11"/>
  <c r="EX90" i="11" s="1"/>
  <c r="ES73" i="11"/>
  <c r="EX73" i="11" s="1"/>
  <c r="ES24" i="11"/>
  <c r="EX24" i="11" s="1"/>
  <c r="EW24" i="11" s="1"/>
  <c r="ES31" i="11"/>
  <c r="EX31" i="11" s="1"/>
  <c r="EW31" i="11" s="1"/>
  <c r="ES37" i="11"/>
  <c r="EX37" i="11" s="1"/>
  <c r="EW37" i="11" s="1"/>
  <c r="ES42" i="11"/>
  <c r="EX42" i="11" s="1"/>
  <c r="ES18" i="11"/>
  <c r="EX18" i="11" s="1"/>
  <c r="EW18" i="11" s="1"/>
  <c r="ES23" i="11"/>
  <c r="EX23" i="11" s="1"/>
  <c r="ES32" i="11"/>
  <c r="EX32" i="11" s="1"/>
  <c r="EW32" i="11" s="1"/>
  <c r="ES45" i="11"/>
  <c r="EX45" i="11" s="1"/>
  <c r="ES54" i="11"/>
  <c r="EX54" i="11" s="1"/>
  <c r="ES65" i="11"/>
  <c r="EX65" i="11" s="1"/>
  <c r="ES55" i="11"/>
  <c r="EX55" i="11" s="1"/>
  <c r="ES62" i="11"/>
  <c r="EX62" i="11" s="1"/>
  <c r="ES74" i="11"/>
  <c r="EX74" i="11" s="1"/>
  <c r="ES78" i="11"/>
  <c r="EX78" i="11" s="1"/>
  <c r="ES13" i="11"/>
  <c r="EX13" i="11" s="1"/>
  <c r="ES7" i="11"/>
  <c r="EX7" i="11" s="1"/>
  <c r="FR43" i="11"/>
  <c r="U16" i="31" s="1"/>
  <c r="FO43" i="11"/>
  <c r="FR49" i="11"/>
  <c r="U18" i="31" s="1"/>
  <c r="FO49" i="11"/>
  <c r="FR61" i="11"/>
  <c r="U24" i="31" s="1"/>
  <c r="FO61" i="11"/>
  <c r="FR14" i="11"/>
  <c r="U7" i="31" s="1"/>
  <c r="FO14" i="11"/>
  <c r="ES30" i="11"/>
  <c r="EX30" i="11" s="1"/>
  <c r="ES61" i="11"/>
  <c r="EX61" i="11" s="1"/>
  <c r="ES71" i="11"/>
  <c r="EX71" i="11" s="1"/>
  <c r="ES75" i="11"/>
  <c r="EX75" i="11" s="1"/>
  <c r="EM29" i="11"/>
  <c r="ER29" i="11" s="1"/>
  <c r="EM27" i="11"/>
  <c r="ER27" i="11" s="1"/>
  <c r="EM81" i="11"/>
  <c r="ER81" i="11" s="1"/>
  <c r="EM82" i="11"/>
  <c r="ER82" i="11" s="1"/>
  <c r="EV6" i="11"/>
  <c r="EV10" i="11"/>
  <c r="EV13" i="11"/>
  <c r="EV9" i="11"/>
  <c r="EV12" i="11"/>
  <c r="EV15" i="11"/>
  <c r="EV40" i="11"/>
  <c r="EV41" i="11"/>
  <c r="EV44" i="11"/>
  <c r="EV45" i="11"/>
  <c r="EV46" i="11"/>
  <c r="EV50" i="11"/>
  <c r="EV51" i="11"/>
  <c r="EV54" i="11"/>
  <c r="EV55" i="11"/>
  <c r="EV58" i="11"/>
  <c r="EV62" i="11"/>
  <c r="EV65" i="11"/>
  <c r="EV67" i="11"/>
  <c r="ER86" i="11"/>
  <c r="EV69" i="11"/>
  <c r="EV70" i="11"/>
  <c r="EV73" i="11"/>
  <c r="EV74" i="11"/>
  <c r="EV76" i="11"/>
  <c r="EV77" i="11"/>
  <c r="EQ92" i="11"/>
  <c r="C112" i="26"/>
  <c r="C114" i="26"/>
  <c r="C116" i="26"/>
  <c r="C118" i="26"/>
  <c r="C111" i="26"/>
  <c r="C113" i="26"/>
  <c r="C115" i="26"/>
  <c r="C117" i="26"/>
  <c r="C119" i="26"/>
  <c r="EM64" i="11"/>
  <c r="ER64" i="11" s="1"/>
  <c r="FR80" i="11"/>
  <c r="U29" i="31" s="1"/>
  <c r="FO80" i="11"/>
  <c r="ES10" i="11"/>
  <c r="EX10" i="11" s="1"/>
  <c r="ES16" i="11"/>
  <c r="EX16" i="11" s="1"/>
  <c r="ES9" i="11"/>
  <c r="EX9" i="11" s="1"/>
  <c r="ES12" i="11"/>
  <c r="EX12" i="11" s="1"/>
  <c r="ES40" i="11"/>
  <c r="EX40" i="11" s="1"/>
  <c r="ES46" i="11"/>
  <c r="EX46" i="11" s="1"/>
  <c r="ES67" i="11"/>
  <c r="EX67" i="11" s="1"/>
  <c r="ES85" i="11"/>
  <c r="EX85" i="11" s="1"/>
  <c r="ES92" i="11"/>
  <c r="EX92" i="11" s="1"/>
  <c r="FQ80" i="11" s="1"/>
  <c r="T29" i="31" s="1"/>
  <c r="FR46" i="11"/>
  <c r="U17" i="31" s="1"/>
  <c r="FO46" i="11"/>
  <c r="FR51" i="11"/>
  <c r="U19" i="31" s="1"/>
  <c r="FO51" i="11"/>
  <c r="EM28" i="11"/>
  <c r="ER28" i="11" s="1"/>
  <c r="EV42" i="11"/>
  <c r="EV43" i="11"/>
  <c r="EV47" i="11"/>
  <c r="EV48" i="11"/>
  <c r="EV49" i="11"/>
  <c r="EV52" i="11"/>
  <c r="EV53" i="11"/>
  <c r="EV56" i="11"/>
  <c r="EV57" i="11"/>
  <c r="EV59" i="11"/>
  <c r="EV61" i="11"/>
  <c r="EV63" i="11"/>
  <c r="EV68" i="11"/>
  <c r="EV71" i="11"/>
  <c r="EV72" i="11"/>
  <c r="EV75" i="11"/>
  <c r="EV78" i="11"/>
  <c r="EV79" i="11"/>
  <c r="EV81" i="11"/>
  <c r="EV83" i="11"/>
  <c r="ES38" i="12"/>
  <c r="EX38" i="12" s="1"/>
  <c r="ES31" i="12"/>
  <c r="EX31" i="12" s="1"/>
  <c r="EW31" i="12" s="1"/>
  <c r="ES35" i="12"/>
  <c r="EX35" i="12" s="1"/>
  <c r="EW35" i="12" s="1"/>
  <c r="ES45" i="12"/>
  <c r="EX45" i="12" s="1"/>
  <c r="ES49" i="12"/>
  <c r="EX49" i="12" s="1"/>
  <c r="ES54" i="12"/>
  <c r="EX54" i="12" s="1"/>
  <c r="ES58" i="12"/>
  <c r="EX58" i="12" s="1"/>
  <c r="ES65" i="12"/>
  <c r="EX65" i="12" s="1"/>
  <c r="ES72" i="12"/>
  <c r="EX72" i="12" s="1"/>
  <c r="ES77" i="12"/>
  <c r="EX77" i="12" s="1"/>
  <c r="ES67" i="12"/>
  <c r="EX67" i="12" s="1"/>
  <c r="ES64" i="12"/>
  <c r="EX64" i="12" s="1"/>
  <c r="ES73" i="12"/>
  <c r="EX73" i="12" s="1"/>
  <c r="ES44" i="12"/>
  <c r="EX44" i="12" s="1"/>
  <c r="ES32" i="12"/>
  <c r="EX32" i="12" s="1"/>
  <c r="EW32" i="12" s="1"/>
  <c r="ES37" i="12"/>
  <c r="EX37" i="12" s="1"/>
  <c r="EW37" i="12" s="1"/>
  <c r="ES48" i="12"/>
  <c r="EX48" i="12" s="1"/>
  <c r="ES51" i="12"/>
  <c r="EX51" i="12" s="1"/>
  <c r="ES56" i="12"/>
  <c r="EX56" i="12" s="1"/>
  <c r="ES63" i="12"/>
  <c r="EX63" i="12" s="1"/>
  <c r="ES76" i="12"/>
  <c r="EX76" i="12" s="1"/>
  <c r="ES13" i="12"/>
  <c r="EX13" i="12" s="1"/>
  <c r="ES34" i="12"/>
  <c r="EX34" i="12" s="1"/>
  <c r="EW34" i="12" s="1"/>
  <c r="ES36" i="12"/>
  <c r="EX36" i="12" s="1"/>
  <c r="EW36" i="12" s="1"/>
  <c r="ES43" i="12"/>
  <c r="EX43" i="12" s="1"/>
  <c r="ES47" i="12"/>
  <c r="EX47" i="12" s="1"/>
  <c r="ES53" i="12"/>
  <c r="EX53" i="12" s="1"/>
  <c r="ES57" i="12"/>
  <c r="EX57" i="12" s="1"/>
  <c r="ES55" i="12"/>
  <c r="EX55" i="12" s="1"/>
  <c r="ES62" i="12"/>
  <c r="EX62" i="12" s="1"/>
  <c r="ES68" i="12"/>
  <c r="EX68" i="12" s="1"/>
  <c r="ES69" i="12"/>
  <c r="EX69" i="12" s="1"/>
  <c r="FQ51" i="12" s="1"/>
  <c r="R19" i="31" s="1"/>
  <c r="ES70" i="12"/>
  <c r="EX70" i="12" s="1"/>
  <c r="FQ52" i="12" s="1"/>
  <c r="ES79" i="12"/>
  <c r="EX79" i="12" s="1"/>
  <c r="ES90" i="12"/>
  <c r="EX90" i="12" s="1"/>
  <c r="ES9" i="12"/>
  <c r="EX9" i="12" s="1"/>
  <c r="ES42" i="12"/>
  <c r="EX42" i="12" s="1"/>
  <c r="ES46" i="12"/>
  <c r="EX46" i="12" s="1"/>
  <c r="ES33" i="12"/>
  <c r="EX33" i="12" s="1"/>
  <c r="EW33" i="12" s="1"/>
  <c r="ES41" i="12"/>
  <c r="EX41" i="12" s="1"/>
  <c r="ES50" i="12"/>
  <c r="EX50" i="12" s="1"/>
  <c r="ES66" i="12"/>
  <c r="EX66" i="12" s="1"/>
  <c r="ES52" i="12"/>
  <c r="EX52" i="12" s="1"/>
  <c r="ES59" i="12"/>
  <c r="EX59" i="12" s="1"/>
  <c r="ES74" i="12"/>
  <c r="EX74" i="12" s="1"/>
  <c r="ES78" i="12"/>
  <c r="EX78" i="12" s="1"/>
  <c r="ES88" i="12"/>
  <c r="EX88" i="12" s="1"/>
  <c r="EZ88" i="12"/>
  <c r="ES11" i="12"/>
  <c r="EX11" i="12" s="1"/>
  <c r="EM61" i="12"/>
  <c r="ER61" i="12" s="1"/>
  <c r="EM7" i="12"/>
  <c r="ER7" i="12" s="1"/>
  <c r="EQ7" i="12"/>
  <c r="EV7" i="12" s="1"/>
  <c r="ES17" i="12"/>
  <c r="EX17" i="12" s="1"/>
  <c r="ES19" i="12"/>
  <c r="EX19" i="12" s="1"/>
  <c r="EW19" i="12" s="1"/>
  <c r="ES21" i="12"/>
  <c r="EX21" i="12" s="1"/>
  <c r="ES23" i="12"/>
  <c r="EX23" i="12" s="1"/>
  <c r="ES25" i="12"/>
  <c r="EX25" i="12" s="1"/>
  <c r="EW25" i="12" s="1"/>
  <c r="ES30" i="12"/>
  <c r="EX30" i="12" s="1"/>
  <c r="ES92" i="12"/>
  <c r="EX92" i="12" s="1"/>
  <c r="FQ80" i="12" s="1"/>
  <c r="R29" i="31" s="1"/>
  <c r="FR46" i="12"/>
  <c r="S17" i="31" s="1"/>
  <c r="FO46" i="12"/>
  <c r="FR51" i="12"/>
  <c r="S19" i="31" s="1"/>
  <c r="FO51" i="12"/>
  <c r="EV10" i="12"/>
  <c r="EV45" i="12"/>
  <c r="EV43" i="12"/>
  <c r="EV47" i="12"/>
  <c r="EV48" i="12"/>
  <c r="EV49" i="12"/>
  <c r="EV52" i="12"/>
  <c r="EV53" i="12"/>
  <c r="EV56" i="12"/>
  <c r="EV57" i="12"/>
  <c r="EV59" i="12"/>
  <c r="EV63" i="12"/>
  <c r="EV64" i="12"/>
  <c r="EV66" i="12"/>
  <c r="EV70" i="12"/>
  <c r="EV73" i="12"/>
  <c r="EV74" i="12"/>
  <c r="EV76" i="12"/>
  <c r="EV77" i="12"/>
  <c r="EV68" i="12"/>
  <c r="EV71" i="12"/>
  <c r="EV72" i="12"/>
  <c r="EV75" i="12"/>
  <c r="EV78" i="12"/>
  <c r="EV79" i="12"/>
  <c r="EV81" i="12"/>
  <c r="EV83" i="12"/>
  <c r="FR43" i="12"/>
  <c r="S16" i="31" s="1"/>
  <c r="FO43" i="12"/>
  <c r="FR49" i="12"/>
  <c r="S18" i="31" s="1"/>
  <c r="FO49" i="12"/>
  <c r="FR61" i="12"/>
  <c r="S24" i="31" s="1"/>
  <c r="FO61" i="12"/>
  <c r="FR14" i="12"/>
  <c r="S7" i="31" s="1"/>
  <c r="FO14" i="12"/>
  <c r="FR80" i="12"/>
  <c r="S29" i="31" s="1"/>
  <c r="FO80" i="12"/>
  <c r="ES12" i="12"/>
  <c r="EX12" i="12" s="1"/>
  <c r="ES15" i="12"/>
  <c r="EX15" i="12" s="1"/>
  <c r="ES40" i="12"/>
  <c r="EX40" i="12" s="1"/>
  <c r="ES10" i="12"/>
  <c r="EX10" i="12" s="1"/>
  <c r="ES16" i="12"/>
  <c r="EX16" i="12" s="1"/>
  <c r="ES18" i="12"/>
  <c r="EX18" i="12" s="1"/>
  <c r="EW18" i="12" s="1"/>
  <c r="ES20" i="12"/>
  <c r="EX20" i="12" s="1"/>
  <c r="ES22" i="12"/>
  <c r="EX22" i="12" s="1"/>
  <c r="ES24" i="12"/>
  <c r="EX24" i="12" s="1"/>
  <c r="EW24" i="12" s="1"/>
  <c r="ES71" i="12"/>
  <c r="EX71" i="12" s="1"/>
  <c r="ES75" i="12"/>
  <c r="EX75" i="12" s="1"/>
  <c r="EM26" i="12"/>
  <c r="ER26" i="12" s="1"/>
  <c r="EM81" i="12"/>
  <c r="ER81" i="12" s="1"/>
  <c r="EM82" i="12"/>
  <c r="ER82" i="12" s="1"/>
  <c r="EV42" i="12"/>
  <c r="EV44" i="12"/>
  <c r="EV46" i="12"/>
  <c r="EV69" i="12"/>
  <c r="EV50" i="12"/>
  <c r="EV51" i="12"/>
  <c r="EV54" i="12"/>
  <c r="EV55" i="12"/>
  <c r="EV58" i="12"/>
  <c r="EV62" i="12"/>
  <c r="EV65" i="12"/>
  <c r="EV67" i="12"/>
  <c r="ER86" i="12"/>
  <c r="EQ92" i="12"/>
  <c r="ES18" i="10"/>
  <c r="EX18" i="10" s="1"/>
  <c r="EW18" i="10" s="1"/>
  <c r="ES53" i="10"/>
  <c r="EX53" i="10" s="1"/>
  <c r="ES56" i="10"/>
  <c r="EX56" i="10" s="1"/>
  <c r="ES17" i="10"/>
  <c r="EX17" i="10" s="1"/>
  <c r="ES21" i="10"/>
  <c r="EX21" i="10" s="1"/>
  <c r="ES25" i="10"/>
  <c r="EX25" i="10" s="1"/>
  <c r="EW25" i="10" s="1"/>
  <c r="ES33" i="10"/>
  <c r="EX33" i="10" s="1"/>
  <c r="EW33" i="10" s="1"/>
  <c r="ES41" i="10"/>
  <c r="EX41" i="10" s="1"/>
  <c r="ES47" i="10"/>
  <c r="EX47" i="10" s="1"/>
  <c r="ES50" i="10"/>
  <c r="EX50" i="10" s="1"/>
  <c r="ES79" i="10"/>
  <c r="EX79" i="10" s="1"/>
  <c r="ES72" i="10"/>
  <c r="EX72" i="10" s="1"/>
  <c r="EM92" i="10"/>
  <c r="ES38" i="10"/>
  <c r="EX38" i="10" s="1"/>
  <c r="ES43" i="10"/>
  <c r="EX43" i="10" s="1"/>
  <c r="ES59" i="10"/>
  <c r="EX59" i="10" s="1"/>
  <c r="ES52" i="10"/>
  <c r="EX52" i="10" s="1"/>
  <c r="ES20" i="10"/>
  <c r="EX20" i="10" s="1"/>
  <c r="ES22" i="10"/>
  <c r="EX22" i="10" s="1"/>
  <c r="ES32" i="10"/>
  <c r="EX32" i="10" s="1"/>
  <c r="EW32" i="10" s="1"/>
  <c r="ES37" i="10"/>
  <c r="EX37" i="10" s="1"/>
  <c r="EW37" i="10" s="1"/>
  <c r="ES42" i="10"/>
  <c r="EX42" i="10" s="1"/>
  <c r="ES57" i="10"/>
  <c r="EX57" i="10" s="1"/>
  <c r="ES63" i="10"/>
  <c r="EX63" i="10" s="1"/>
  <c r="ES45" i="10"/>
  <c r="EX45" i="10" s="1"/>
  <c r="ES54" i="10"/>
  <c r="EX54" i="10" s="1"/>
  <c r="ES70" i="10"/>
  <c r="EX70" i="10" s="1"/>
  <c r="FQ52" i="10" s="1"/>
  <c r="C87" i="26"/>
  <c r="C89" i="26"/>
  <c r="C91" i="26"/>
  <c r="C93" i="26"/>
  <c r="C95" i="26"/>
  <c r="ES9" i="10"/>
  <c r="EX9" i="10" s="1"/>
  <c r="ES12" i="10"/>
  <c r="EX12" i="10" s="1"/>
  <c r="ES34" i="10"/>
  <c r="EX34" i="10" s="1"/>
  <c r="EW34" i="10" s="1"/>
  <c r="ES40" i="10"/>
  <c r="EX40" i="10" s="1"/>
  <c r="ES44" i="10"/>
  <c r="EX44" i="10" s="1"/>
  <c r="ES46" i="10"/>
  <c r="EX46" i="10" s="1"/>
  <c r="ES51" i="10"/>
  <c r="EX51" i="10" s="1"/>
  <c r="ES55" i="10"/>
  <c r="EX55" i="10" s="1"/>
  <c r="ES58" i="10"/>
  <c r="EX58" i="10" s="1"/>
  <c r="ES62" i="10"/>
  <c r="EX62" i="10" s="1"/>
  <c r="ES65" i="10"/>
  <c r="EX65" i="10" s="1"/>
  <c r="ES75" i="10"/>
  <c r="EX75" i="10" s="1"/>
  <c r="ES19" i="10"/>
  <c r="EX19" i="10" s="1"/>
  <c r="EW19" i="10" s="1"/>
  <c r="ES23" i="10"/>
  <c r="EX23" i="10" s="1"/>
  <c r="ES30" i="10"/>
  <c r="EX30" i="10" s="1"/>
  <c r="ES48" i="10"/>
  <c r="EX48" i="10" s="1"/>
  <c r="ES49" i="10"/>
  <c r="EX49" i="10" s="1"/>
  <c r="ES61" i="10"/>
  <c r="EX61" i="10" s="1"/>
  <c r="ES66" i="10"/>
  <c r="EX66" i="10" s="1"/>
  <c r="ES71" i="10"/>
  <c r="EX71" i="10" s="1"/>
  <c r="ES69" i="10"/>
  <c r="EX69" i="10" s="1"/>
  <c r="FQ51" i="10" s="1"/>
  <c r="P19" i="31" s="1"/>
  <c r="ES73" i="10"/>
  <c r="EX73" i="10" s="1"/>
  <c r="ES74" i="10"/>
  <c r="EX74" i="10" s="1"/>
  <c r="ES76" i="10"/>
  <c r="EX76" i="10" s="1"/>
  <c r="ES77" i="10"/>
  <c r="EX77" i="10" s="1"/>
  <c r="ES85" i="10"/>
  <c r="EX85" i="10" s="1"/>
  <c r="EZ88" i="10"/>
  <c r="ES88" i="10"/>
  <c r="EX88" i="10" s="1"/>
  <c r="FR51" i="10"/>
  <c r="Q19" i="31" s="1"/>
  <c r="FO51" i="10"/>
  <c r="EM64" i="10"/>
  <c r="ER64" i="10" s="1"/>
  <c r="EV10" i="10"/>
  <c r="EV11" i="10"/>
  <c r="EV71" i="10"/>
  <c r="EV67" i="10"/>
  <c r="EV75" i="10"/>
  <c r="EV79" i="10"/>
  <c r="EV83" i="10"/>
  <c r="EM27" i="10"/>
  <c r="ER27" i="10" s="1"/>
  <c r="ES31" i="10"/>
  <c r="EX31" i="10" s="1"/>
  <c r="EW31" i="10" s="1"/>
  <c r="ES10" i="10"/>
  <c r="EX10" i="10" s="1"/>
  <c r="ES11" i="10"/>
  <c r="EX11" i="10" s="1"/>
  <c r="ES13" i="10"/>
  <c r="EX13" i="10" s="1"/>
  <c r="ES16" i="10"/>
  <c r="EX16" i="10" s="1"/>
  <c r="ES36" i="10"/>
  <c r="EX36" i="10" s="1"/>
  <c r="EW36" i="10" s="1"/>
  <c r="ES68" i="10"/>
  <c r="EX68" i="10" s="1"/>
  <c r="ES78" i="10"/>
  <c r="EX78" i="10" s="1"/>
  <c r="ES24" i="10"/>
  <c r="EX24" i="10" s="1"/>
  <c r="EW24" i="10" s="1"/>
  <c r="ES35" i="10"/>
  <c r="EX35" i="10" s="1"/>
  <c r="EW35" i="10" s="1"/>
  <c r="ES90" i="10"/>
  <c r="EX90" i="10" s="1"/>
  <c r="EQ6" i="10"/>
  <c r="EV6" i="10" s="1"/>
  <c r="EM67" i="10"/>
  <c r="ER67" i="10" s="1"/>
  <c r="FR43" i="10"/>
  <c r="Q16" i="31" s="1"/>
  <c r="FO43" i="10"/>
  <c r="FR46" i="10"/>
  <c r="Q17" i="31" s="1"/>
  <c r="FO46" i="10"/>
  <c r="FR14" i="10"/>
  <c r="Q7" i="31" s="1"/>
  <c r="FO14" i="10"/>
  <c r="EV44" i="10"/>
  <c r="EV45" i="10"/>
  <c r="EV46" i="10"/>
  <c r="EV50" i="10"/>
  <c r="EV51" i="10"/>
  <c r="EV54" i="10"/>
  <c r="EV55" i="10"/>
  <c r="EV58" i="10"/>
  <c r="EV62" i="10"/>
  <c r="EV65" i="10"/>
  <c r="EV72" i="10"/>
  <c r="EV42" i="10"/>
  <c r="EV43" i="10"/>
  <c r="EV47" i="10"/>
  <c r="EV49" i="10"/>
  <c r="EV52" i="10"/>
  <c r="EV53" i="10"/>
  <c r="EV56" i="10"/>
  <c r="EV57" i="10"/>
  <c r="EV59" i="10"/>
  <c r="EV61" i="10"/>
  <c r="EV63" i="10"/>
  <c r="EV64" i="10"/>
  <c r="EV66" i="10"/>
  <c r="EV68" i="10"/>
  <c r="EV78" i="10"/>
  <c r="EV81" i="10"/>
  <c r="EV90" i="10"/>
  <c r="EV69" i="10"/>
  <c r="EV70" i="10"/>
  <c r="EV73" i="10"/>
  <c r="EV74" i="10"/>
  <c r="EV76" i="10"/>
  <c r="EV77" i="10"/>
  <c r="ES32" i="9"/>
  <c r="EX32" i="9" s="1"/>
  <c r="EW32" i="9" s="1"/>
  <c r="ES33" i="9"/>
  <c r="EX33" i="9" s="1"/>
  <c r="EW33" i="9" s="1"/>
  <c r="ES45" i="9"/>
  <c r="EX45" i="9" s="1"/>
  <c r="ES49" i="9"/>
  <c r="EX49" i="9" s="1"/>
  <c r="ES59" i="9"/>
  <c r="EX59" i="9" s="1"/>
  <c r="ES47" i="9"/>
  <c r="EX47" i="9" s="1"/>
  <c r="ES53" i="9"/>
  <c r="EX53" i="9" s="1"/>
  <c r="ES63" i="9"/>
  <c r="EX63" i="9" s="1"/>
  <c r="ES69" i="9"/>
  <c r="EX69" i="9" s="1"/>
  <c r="FQ51" i="9" s="1"/>
  <c r="N19" i="31" s="1"/>
  <c r="EZ88" i="9"/>
  <c r="ES88" i="9"/>
  <c r="EX88" i="9" s="1"/>
  <c r="ES9" i="9"/>
  <c r="EX9" i="9" s="1"/>
  <c r="ES66" i="9"/>
  <c r="EX66" i="9" s="1"/>
  <c r="ES34" i="9"/>
  <c r="EX34" i="9" s="1"/>
  <c r="EW34" i="9" s="1"/>
  <c r="ES38" i="9"/>
  <c r="EX38" i="9" s="1"/>
  <c r="ES43" i="9"/>
  <c r="EX43" i="9" s="1"/>
  <c r="ES31" i="9"/>
  <c r="EX31" i="9" s="1"/>
  <c r="EW31" i="9" s="1"/>
  <c r="ES41" i="9"/>
  <c r="EX41" i="9" s="1"/>
  <c r="ES55" i="9"/>
  <c r="EX55" i="9" s="1"/>
  <c r="ES62" i="9"/>
  <c r="EX62" i="9" s="1"/>
  <c r="ES54" i="9"/>
  <c r="EX54" i="9" s="1"/>
  <c r="ES74" i="9"/>
  <c r="EX74" i="9" s="1"/>
  <c r="ES78" i="9"/>
  <c r="EX78" i="9" s="1"/>
  <c r="ES68" i="9"/>
  <c r="EX68" i="9" s="1"/>
  <c r="ES77" i="9"/>
  <c r="EX77" i="9" s="1"/>
  <c r="ES90" i="9"/>
  <c r="EX90" i="9" s="1"/>
  <c r="ES11" i="9"/>
  <c r="EX11" i="9" s="1"/>
  <c r="ES40" i="9"/>
  <c r="EX40" i="9" s="1"/>
  <c r="ES36" i="9"/>
  <c r="EX36" i="9" s="1"/>
  <c r="EW36" i="9" s="1"/>
  <c r="ES44" i="9"/>
  <c r="EX44" i="9" s="1"/>
  <c r="ES48" i="9"/>
  <c r="EX48" i="9" s="1"/>
  <c r="ES51" i="9"/>
  <c r="EX51" i="9" s="1"/>
  <c r="ES50" i="9"/>
  <c r="EX50" i="9" s="1"/>
  <c r="ES57" i="9"/>
  <c r="EX57" i="9" s="1"/>
  <c r="ES65" i="9"/>
  <c r="EX65" i="9" s="1"/>
  <c r="ES72" i="9"/>
  <c r="EX72" i="9" s="1"/>
  <c r="ES67" i="9"/>
  <c r="EX67" i="9" s="1"/>
  <c r="ES73" i="9"/>
  <c r="EX73" i="9" s="1"/>
  <c r="ES37" i="9"/>
  <c r="EX37" i="9" s="1"/>
  <c r="EW37" i="9" s="1"/>
  <c r="ES42" i="9"/>
  <c r="EX42" i="9" s="1"/>
  <c r="ES35" i="9"/>
  <c r="EX35" i="9" s="1"/>
  <c r="EW35" i="9" s="1"/>
  <c r="ES52" i="9"/>
  <c r="EX52" i="9" s="1"/>
  <c r="ES56" i="9"/>
  <c r="EX56" i="9" s="1"/>
  <c r="ES58" i="9"/>
  <c r="EX58" i="9" s="1"/>
  <c r="ES76" i="9"/>
  <c r="EX76" i="9" s="1"/>
  <c r="ES70" i="9"/>
  <c r="EX70" i="9" s="1"/>
  <c r="FQ52" i="9" s="1"/>
  <c r="ES79" i="9"/>
  <c r="EX79" i="9" s="1"/>
  <c r="ES13" i="9"/>
  <c r="EX13" i="9" s="1"/>
  <c r="FR46" i="9"/>
  <c r="O17" i="31" s="1"/>
  <c r="FO46" i="9"/>
  <c r="FR51" i="9"/>
  <c r="O19" i="31" s="1"/>
  <c r="FO51" i="9"/>
  <c r="ES12" i="9"/>
  <c r="EX12" i="9" s="1"/>
  <c r="ES15" i="9"/>
  <c r="EX15" i="9" s="1"/>
  <c r="ES17" i="9"/>
  <c r="EX17" i="9" s="1"/>
  <c r="ES19" i="9"/>
  <c r="EX19" i="9" s="1"/>
  <c r="EW19" i="9" s="1"/>
  <c r="ES21" i="9"/>
  <c r="EX21" i="9" s="1"/>
  <c r="ES23" i="9"/>
  <c r="EX23" i="9" s="1"/>
  <c r="ES25" i="9"/>
  <c r="EX25" i="9" s="1"/>
  <c r="EW25" i="9" s="1"/>
  <c r="ES30" i="9"/>
  <c r="EX30" i="9" s="1"/>
  <c r="ES46" i="9"/>
  <c r="EX46" i="9" s="1"/>
  <c r="ES71" i="9"/>
  <c r="EX71" i="9" s="1"/>
  <c r="ES75" i="9"/>
  <c r="EX75" i="9" s="1"/>
  <c r="ES86" i="9"/>
  <c r="EX86" i="9" s="1"/>
  <c r="FR80" i="9"/>
  <c r="O29" i="31" s="1"/>
  <c r="FO80" i="9"/>
  <c r="EM82" i="9"/>
  <c r="ER82" i="9" s="1"/>
  <c r="EM26" i="9"/>
  <c r="ER26" i="9" s="1"/>
  <c r="EM29" i="9"/>
  <c r="ER29" i="9" s="1"/>
  <c r="EM81" i="9"/>
  <c r="ER81" i="9" s="1"/>
  <c r="EV10" i="9"/>
  <c r="EV68" i="9"/>
  <c r="EV43" i="9"/>
  <c r="EV47" i="9"/>
  <c r="EV48" i="9"/>
  <c r="EV49" i="9"/>
  <c r="EV52" i="9"/>
  <c r="EV53" i="9"/>
  <c r="EV56" i="9"/>
  <c r="EV57" i="9"/>
  <c r="EV59" i="9"/>
  <c r="EV61" i="9"/>
  <c r="EV63" i="9"/>
  <c r="EV69" i="9"/>
  <c r="EV70" i="9"/>
  <c r="EV73" i="9"/>
  <c r="EV74" i="9"/>
  <c r="EV76" i="9"/>
  <c r="EV77" i="9"/>
  <c r="EM64" i="9"/>
  <c r="ER64" i="9" s="1"/>
  <c r="EM7" i="9"/>
  <c r="ER7" i="9" s="1"/>
  <c r="ES10" i="9"/>
  <c r="EX10" i="9" s="1"/>
  <c r="ES16" i="9"/>
  <c r="EX16" i="9" s="1"/>
  <c r="ES18" i="9"/>
  <c r="EX18" i="9" s="1"/>
  <c r="EW18" i="9" s="1"/>
  <c r="ES20" i="9"/>
  <c r="EX20" i="9" s="1"/>
  <c r="ES22" i="9"/>
  <c r="EX22" i="9" s="1"/>
  <c r="ES24" i="9"/>
  <c r="EX24" i="9" s="1"/>
  <c r="EW24" i="9" s="1"/>
  <c r="ES61" i="9"/>
  <c r="EX61" i="9" s="1"/>
  <c r="ES85" i="9"/>
  <c r="EX85" i="9" s="1"/>
  <c r="FR43" i="9"/>
  <c r="O16" i="31" s="1"/>
  <c r="FO43" i="9"/>
  <c r="FR49" i="9"/>
  <c r="O18" i="31" s="1"/>
  <c r="FO49" i="9"/>
  <c r="FR61" i="9"/>
  <c r="O24" i="31" s="1"/>
  <c r="FO61" i="9"/>
  <c r="FR14" i="9"/>
  <c r="O7" i="31" s="1"/>
  <c r="FO14" i="9"/>
  <c r="EM28" i="9"/>
  <c r="ER28" i="9" s="1"/>
  <c r="EV42" i="9"/>
  <c r="EV44" i="9"/>
  <c r="EV45" i="9"/>
  <c r="EV46" i="9"/>
  <c r="EV50" i="9"/>
  <c r="EV51" i="9"/>
  <c r="EV54" i="9"/>
  <c r="EV55" i="9"/>
  <c r="EV58" i="9"/>
  <c r="EV62" i="9"/>
  <c r="EV65" i="9"/>
  <c r="EV67" i="9"/>
  <c r="EV71" i="9"/>
  <c r="EV72" i="9"/>
  <c r="EV75" i="9"/>
  <c r="EV78" i="9"/>
  <c r="EV79" i="9"/>
  <c r="EV81" i="9"/>
  <c r="EV83" i="9"/>
  <c r="ES15" i="8"/>
  <c r="EX15" i="8" s="1"/>
  <c r="FQ7" i="8" s="1"/>
  <c r="ES25" i="8"/>
  <c r="EX25" i="8" s="1"/>
  <c r="EW25" i="8" s="1"/>
  <c r="ES33" i="8"/>
  <c r="EX33" i="8" s="1"/>
  <c r="EW33" i="8" s="1"/>
  <c r="ES45" i="8"/>
  <c r="EX45" i="8" s="1"/>
  <c r="ES52" i="8"/>
  <c r="EX52" i="8" s="1"/>
  <c r="ES65" i="8"/>
  <c r="EX65" i="8" s="1"/>
  <c r="ES70" i="8"/>
  <c r="EX70" i="8" s="1"/>
  <c r="FQ52" i="8" s="1"/>
  <c r="ES53" i="8"/>
  <c r="EX53" i="8" s="1"/>
  <c r="ES63" i="8"/>
  <c r="EX63" i="8" s="1"/>
  <c r="ES69" i="8"/>
  <c r="EX69" i="8" s="1"/>
  <c r="FQ51" i="8" s="1"/>
  <c r="L19" i="31" s="1"/>
  <c r="ES90" i="8"/>
  <c r="EX90" i="8" s="1"/>
  <c r="ES61" i="8"/>
  <c r="EX61" i="8" s="1"/>
  <c r="ES75" i="8"/>
  <c r="EX75" i="8" s="1"/>
  <c r="ES73" i="8"/>
  <c r="EX73" i="8" s="1"/>
  <c r="ES23" i="8"/>
  <c r="EX23" i="8" s="1"/>
  <c r="ES35" i="8"/>
  <c r="EX35" i="8" s="1"/>
  <c r="EW35" i="8" s="1"/>
  <c r="ES47" i="8"/>
  <c r="EX47" i="8" s="1"/>
  <c r="ES22" i="8"/>
  <c r="EX22" i="8" s="1"/>
  <c r="ES37" i="8"/>
  <c r="EX37" i="8" s="1"/>
  <c r="EW37" i="8" s="1"/>
  <c r="ES42" i="8"/>
  <c r="EX42" i="8" s="1"/>
  <c r="ES46" i="8"/>
  <c r="EX46" i="8" s="1"/>
  <c r="ES51" i="8"/>
  <c r="EX51" i="8" s="1"/>
  <c r="ES58" i="8"/>
  <c r="EX58" i="8" s="1"/>
  <c r="ES74" i="8"/>
  <c r="EX74" i="8" s="1"/>
  <c r="ES77" i="8"/>
  <c r="EX77" i="8" s="1"/>
  <c r="ES78" i="8"/>
  <c r="EX78" i="8" s="1"/>
  <c r="ES24" i="8"/>
  <c r="EX24" i="8" s="1"/>
  <c r="EW24" i="8" s="1"/>
  <c r="ES36" i="8"/>
  <c r="EX36" i="8" s="1"/>
  <c r="EW36" i="8" s="1"/>
  <c r="ES44" i="8"/>
  <c r="EX44" i="8" s="1"/>
  <c r="ES49" i="8"/>
  <c r="EX49" i="8" s="1"/>
  <c r="ES32" i="8"/>
  <c r="EX32" i="8" s="1"/>
  <c r="EW32" i="8" s="1"/>
  <c r="ES55" i="8"/>
  <c r="EX55" i="8" s="1"/>
  <c r="ES62" i="8"/>
  <c r="EX62" i="8" s="1"/>
  <c r="ES68" i="8"/>
  <c r="EX68" i="8" s="1"/>
  <c r="ES50" i="8"/>
  <c r="EX50" i="8" s="1"/>
  <c r="ES57" i="8"/>
  <c r="EX57" i="8" s="1"/>
  <c r="ES13" i="8"/>
  <c r="EX13" i="8" s="1"/>
  <c r="ES7" i="8"/>
  <c r="EX7" i="8" s="1"/>
  <c r="ES11" i="8"/>
  <c r="EX11" i="8" s="1"/>
  <c r="ES31" i="8"/>
  <c r="EX31" i="8" s="1"/>
  <c r="EW31" i="8" s="1"/>
  <c r="ES41" i="8"/>
  <c r="EX41" i="8" s="1"/>
  <c r="ES21" i="8"/>
  <c r="EX21" i="8" s="1"/>
  <c r="ES34" i="8"/>
  <c r="EX34" i="8" s="1"/>
  <c r="EW34" i="8" s="1"/>
  <c r="ES38" i="8"/>
  <c r="EX38" i="8" s="1"/>
  <c r="ES43" i="8"/>
  <c r="EX43" i="8" s="1"/>
  <c r="ES48" i="8"/>
  <c r="EX48" i="8" s="1"/>
  <c r="ES59" i="8"/>
  <c r="EX59" i="8" s="1"/>
  <c r="ES54" i="8"/>
  <c r="EX54" i="8" s="1"/>
  <c r="ES72" i="8"/>
  <c r="EX72" i="8" s="1"/>
  <c r="ES76" i="8"/>
  <c r="EX76" i="8" s="1"/>
  <c r="ES79" i="8"/>
  <c r="EX79" i="8" s="1"/>
  <c r="EZ88" i="8"/>
  <c r="ES88" i="8"/>
  <c r="EX88" i="8" s="1"/>
  <c r="FR43" i="8"/>
  <c r="M16" i="31" s="1"/>
  <c r="FO43" i="8"/>
  <c r="FR49" i="8"/>
  <c r="M18" i="31" s="1"/>
  <c r="FO49" i="8"/>
  <c r="FR61" i="8"/>
  <c r="M24" i="31" s="1"/>
  <c r="FO61" i="8"/>
  <c r="FR14" i="8"/>
  <c r="M7" i="31" s="1"/>
  <c r="FO14" i="8"/>
  <c r="C64" i="26"/>
  <c r="C66" i="26"/>
  <c r="C68" i="26"/>
  <c r="ES17" i="8"/>
  <c r="EX17" i="8" s="1"/>
  <c r="ES19" i="8"/>
  <c r="EX19" i="8" s="1"/>
  <c r="EW19" i="8" s="1"/>
  <c r="ES30" i="8"/>
  <c r="EX30" i="8" s="1"/>
  <c r="EM29" i="8"/>
  <c r="ER29" i="8" s="1"/>
  <c r="EQ86" i="8"/>
  <c r="EM28" i="8"/>
  <c r="ER28" i="8" s="1"/>
  <c r="EM82" i="8"/>
  <c r="ER82" i="8" s="1"/>
  <c r="EV6" i="8"/>
  <c r="EV10" i="8"/>
  <c r="EV13" i="8"/>
  <c r="EV9" i="8"/>
  <c r="EV12" i="8"/>
  <c r="EV15" i="8"/>
  <c r="EV42" i="8"/>
  <c r="EV43" i="8"/>
  <c r="EV47" i="8"/>
  <c r="EV48" i="8"/>
  <c r="EV49" i="8"/>
  <c r="EV52" i="8"/>
  <c r="EV53" i="8"/>
  <c r="EV56" i="8"/>
  <c r="EV57" i="8"/>
  <c r="EV59" i="8"/>
  <c r="EV61" i="8"/>
  <c r="EV63" i="8"/>
  <c r="EV66" i="8"/>
  <c r="EV69" i="8"/>
  <c r="EV70" i="8"/>
  <c r="EV40" i="8"/>
  <c r="EV41" i="8"/>
  <c r="EV44" i="8"/>
  <c r="EV45" i="8"/>
  <c r="EV46" i="8"/>
  <c r="EV50" i="8"/>
  <c r="EV51" i="8"/>
  <c r="EV54" i="8"/>
  <c r="EV55" i="8"/>
  <c r="EV58" i="8"/>
  <c r="EV62" i="8"/>
  <c r="EV65" i="8"/>
  <c r="EV67" i="8"/>
  <c r="EV68" i="8"/>
  <c r="ER86" i="8"/>
  <c r="EV73" i="8"/>
  <c r="EV74" i="8"/>
  <c r="EV76" i="8"/>
  <c r="EV77" i="8"/>
  <c r="C63" i="26"/>
  <c r="C65" i="26"/>
  <c r="C69" i="26"/>
  <c r="C71" i="26"/>
  <c r="EM64" i="8"/>
  <c r="ER64" i="8" s="1"/>
  <c r="FR80" i="8"/>
  <c r="M29" i="31" s="1"/>
  <c r="FO80" i="8"/>
  <c r="ES10" i="8"/>
  <c r="EX10" i="8" s="1"/>
  <c r="ES16" i="8"/>
  <c r="EX16" i="8" s="1"/>
  <c r="ES18" i="8"/>
  <c r="EX18" i="8" s="1"/>
  <c r="EW18" i="8" s="1"/>
  <c r="ES20" i="8"/>
  <c r="EX20" i="8" s="1"/>
  <c r="ES9" i="8"/>
  <c r="EX9" i="8" s="1"/>
  <c r="ES12" i="8"/>
  <c r="EX12" i="8" s="1"/>
  <c r="ES66" i="8"/>
  <c r="EX66" i="8" s="1"/>
  <c r="ES40" i="8"/>
  <c r="EX40" i="8" s="1"/>
  <c r="ES67" i="8"/>
  <c r="EX67" i="8" s="1"/>
  <c r="ES71" i="8"/>
  <c r="EX71" i="8" s="1"/>
  <c r="ES85" i="8"/>
  <c r="EX85" i="8" s="1"/>
  <c r="ES92" i="8"/>
  <c r="EX92" i="8" s="1"/>
  <c r="FR46" i="8"/>
  <c r="M17" i="31" s="1"/>
  <c r="FO46" i="8"/>
  <c r="FR51" i="8"/>
  <c r="M19" i="31" s="1"/>
  <c r="FO51" i="8"/>
  <c r="EV71" i="8"/>
  <c r="EV72" i="8"/>
  <c r="EV75" i="8"/>
  <c r="EV78" i="8"/>
  <c r="EV79" i="8"/>
  <c r="EV81" i="8"/>
  <c r="EV83" i="8"/>
  <c r="ES24" i="7"/>
  <c r="EX24" i="7" s="1"/>
  <c r="EW24" i="7" s="1"/>
  <c r="ES36" i="7"/>
  <c r="EX36" i="7" s="1"/>
  <c r="EW36" i="7" s="1"/>
  <c r="ES44" i="7"/>
  <c r="EX44" i="7" s="1"/>
  <c r="ES54" i="7"/>
  <c r="EX54" i="7" s="1"/>
  <c r="ES21" i="7"/>
  <c r="EX21" i="7" s="1"/>
  <c r="ES34" i="7"/>
  <c r="EX34" i="7" s="1"/>
  <c r="EW34" i="7" s="1"/>
  <c r="ES38" i="7"/>
  <c r="EX38" i="7" s="1"/>
  <c r="ES43" i="7"/>
  <c r="EX43" i="7" s="1"/>
  <c r="ES52" i="7"/>
  <c r="EX52" i="7" s="1"/>
  <c r="ES59" i="7"/>
  <c r="EX59" i="7" s="1"/>
  <c r="ES58" i="7"/>
  <c r="EX58" i="7" s="1"/>
  <c r="ES72" i="7"/>
  <c r="EX72" i="7" s="1"/>
  <c r="EZ88" i="7"/>
  <c r="ES88" i="7"/>
  <c r="EX88" i="7" s="1"/>
  <c r="ES48" i="7"/>
  <c r="EX48" i="7" s="1"/>
  <c r="ES25" i="7"/>
  <c r="EX25" i="7" s="1"/>
  <c r="EW25" i="7" s="1"/>
  <c r="ES33" i="7"/>
  <c r="EX33" i="7" s="1"/>
  <c r="EW33" i="7" s="1"/>
  <c r="ES45" i="7"/>
  <c r="EX45" i="7" s="1"/>
  <c r="ES20" i="7"/>
  <c r="EX20" i="7" s="1"/>
  <c r="ES22" i="7"/>
  <c r="EX22" i="7" s="1"/>
  <c r="ES37" i="7"/>
  <c r="EX37" i="7" s="1"/>
  <c r="EW37" i="7" s="1"/>
  <c r="ES42" i="7"/>
  <c r="EX42" i="7" s="1"/>
  <c r="ES50" i="7"/>
  <c r="EX50" i="7" s="1"/>
  <c r="ES55" i="7"/>
  <c r="EX55" i="7" s="1"/>
  <c r="ES65" i="7"/>
  <c r="EX65" i="7" s="1"/>
  <c r="ES63" i="7"/>
  <c r="EX63" i="7" s="1"/>
  <c r="ES68" i="7"/>
  <c r="EX68" i="7" s="1"/>
  <c r="C51" i="26"/>
  <c r="C53" i="26"/>
  <c r="C55" i="26"/>
  <c r="C57" i="26"/>
  <c r="C59" i="26"/>
  <c r="C52" i="26"/>
  <c r="C54" i="26"/>
  <c r="C56" i="26"/>
  <c r="C58" i="26"/>
  <c r="ES17" i="7"/>
  <c r="EX17" i="7" s="1"/>
  <c r="ES19" i="7"/>
  <c r="EX19" i="7" s="1"/>
  <c r="EW19" i="7" s="1"/>
  <c r="ES23" i="7"/>
  <c r="EX23" i="7" s="1"/>
  <c r="ES9" i="7"/>
  <c r="EX9" i="7" s="1"/>
  <c r="ES12" i="7"/>
  <c r="EX12" i="7" s="1"/>
  <c r="ES15" i="7"/>
  <c r="EX15" i="7" s="1"/>
  <c r="FQ7" i="7" s="1"/>
  <c r="ES32" i="7"/>
  <c r="EX32" i="7" s="1"/>
  <c r="EW32" i="7" s="1"/>
  <c r="ES35" i="7"/>
  <c r="EX35" i="7" s="1"/>
  <c r="EW35" i="7" s="1"/>
  <c r="ES71" i="7"/>
  <c r="EX71" i="7" s="1"/>
  <c r="ES40" i="7"/>
  <c r="EX40" i="7" s="1"/>
  <c r="ES41" i="7"/>
  <c r="EX41" i="7" s="1"/>
  <c r="ES46" i="7"/>
  <c r="EX46" i="7" s="1"/>
  <c r="ES51" i="7"/>
  <c r="EX51" i="7" s="1"/>
  <c r="ES62" i="7"/>
  <c r="EX62" i="7" s="1"/>
  <c r="ES67" i="7"/>
  <c r="EX67" i="7" s="1"/>
  <c r="ES78" i="7"/>
  <c r="EX78" i="7" s="1"/>
  <c r="ES79" i="7"/>
  <c r="EX79" i="7" s="1"/>
  <c r="EM64" i="7"/>
  <c r="ER64" i="7" s="1"/>
  <c r="FR80" i="7"/>
  <c r="K29" i="31" s="1"/>
  <c r="FO80" i="7"/>
  <c r="EV6" i="7"/>
  <c r="EV7" i="7"/>
  <c r="EV10" i="7"/>
  <c r="EV11" i="7"/>
  <c r="EV13" i="7"/>
  <c r="EV42" i="7"/>
  <c r="EV43" i="7"/>
  <c r="EV47" i="7"/>
  <c r="EV48" i="7"/>
  <c r="EV49" i="7"/>
  <c r="EV52" i="7"/>
  <c r="EV53" i="7"/>
  <c r="EV56" i="7"/>
  <c r="EV57" i="7"/>
  <c r="EV59" i="7"/>
  <c r="EV61" i="7"/>
  <c r="EV63" i="7"/>
  <c r="EV64" i="7"/>
  <c r="EV66" i="7"/>
  <c r="EV75" i="7"/>
  <c r="EV72" i="7"/>
  <c r="EV69" i="7"/>
  <c r="EV70" i="7"/>
  <c r="EV73" i="7"/>
  <c r="EV74" i="7"/>
  <c r="EV76" i="7"/>
  <c r="EV77" i="7"/>
  <c r="EV82" i="7"/>
  <c r="EQ92" i="7"/>
  <c r="ES7" i="7"/>
  <c r="EX7" i="7" s="1"/>
  <c r="ES10" i="7"/>
  <c r="EX10" i="7" s="1"/>
  <c r="ES11" i="7"/>
  <c r="EX11" i="7" s="1"/>
  <c r="ES13" i="7"/>
  <c r="EX13" i="7" s="1"/>
  <c r="ES16" i="7"/>
  <c r="EX16" i="7" s="1"/>
  <c r="ES18" i="7"/>
  <c r="EX18" i="7" s="1"/>
  <c r="EW18" i="7" s="1"/>
  <c r="ES30" i="7"/>
  <c r="EX30" i="7" s="1"/>
  <c r="ES47" i="7"/>
  <c r="EX47" i="7" s="1"/>
  <c r="ES49" i="7"/>
  <c r="EX49" i="7" s="1"/>
  <c r="ES53" i="7"/>
  <c r="EX53" i="7" s="1"/>
  <c r="ES56" i="7"/>
  <c r="EX56" i="7" s="1"/>
  <c r="ES57" i="7"/>
  <c r="EX57" i="7" s="1"/>
  <c r="ES61" i="7"/>
  <c r="EX61" i="7" s="1"/>
  <c r="ES66" i="7"/>
  <c r="EX66" i="7" s="1"/>
  <c r="ES31" i="7"/>
  <c r="EX31" i="7" s="1"/>
  <c r="EW31" i="7" s="1"/>
  <c r="ES75" i="7"/>
  <c r="EX75" i="7" s="1"/>
  <c r="ES69" i="7"/>
  <c r="EX69" i="7" s="1"/>
  <c r="FQ51" i="7" s="1"/>
  <c r="J19" i="31" s="1"/>
  <c r="ES70" i="7"/>
  <c r="EX70" i="7" s="1"/>
  <c r="FQ52" i="7" s="1"/>
  <c r="ES73" i="7"/>
  <c r="EX73" i="7" s="1"/>
  <c r="ES74" i="7"/>
  <c r="EX74" i="7" s="1"/>
  <c r="ES76" i="7"/>
  <c r="EX76" i="7" s="1"/>
  <c r="ES77" i="7"/>
  <c r="EX77" i="7" s="1"/>
  <c r="ES92" i="7"/>
  <c r="EX92" i="7" s="1"/>
  <c r="FQ80" i="7" s="1"/>
  <c r="J29" i="31" s="1"/>
  <c r="ES90" i="7"/>
  <c r="EX90" i="7" s="1"/>
  <c r="FR43" i="7"/>
  <c r="K16" i="31" s="1"/>
  <c r="FO43" i="7"/>
  <c r="FR49" i="7"/>
  <c r="K18" i="31" s="1"/>
  <c r="FO49" i="7"/>
  <c r="FR61" i="7"/>
  <c r="K24" i="31" s="1"/>
  <c r="FO61" i="7"/>
  <c r="FR14" i="7"/>
  <c r="K7" i="31" s="1"/>
  <c r="FO14" i="7"/>
  <c r="FR46" i="7"/>
  <c r="K17" i="31" s="1"/>
  <c r="FO46" i="7"/>
  <c r="FR51" i="7"/>
  <c r="K19" i="31" s="1"/>
  <c r="FO51" i="7"/>
  <c r="EV9" i="7"/>
  <c r="EV12" i="7"/>
  <c r="EV15" i="7"/>
  <c r="EV68" i="7"/>
  <c r="EV40" i="7"/>
  <c r="EV41" i="7"/>
  <c r="EV44" i="7"/>
  <c r="EV45" i="7"/>
  <c r="EV46" i="7"/>
  <c r="EV50" i="7"/>
  <c r="EV51" i="7"/>
  <c r="EV54" i="7"/>
  <c r="EV55" i="7"/>
  <c r="EV58" i="7"/>
  <c r="EV62" i="7"/>
  <c r="EV65" i="7"/>
  <c r="EV67" i="7"/>
  <c r="EV71" i="7"/>
  <c r="EV78" i="7"/>
  <c r="EV79" i="7"/>
  <c r="EV81" i="7"/>
  <c r="EV83" i="7"/>
  <c r="ES43" i="6"/>
  <c r="EX43" i="6" s="1"/>
  <c r="ES32" i="6"/>
  <c r="EX32" i="6" s="1"/>
  <c r="EW32" i="6" s="1"/>
  <c r="ES37" i="6"/>
  <c r="EX37" i="6" s="1"/>
  <c r="EW37" i="6" s="1"/>
  <c r="ES46" i="6"/>
  <c r="EX46" i="6" s="1"/>
  <c r="ES56" i="6"/>
  <c r="EX56" i="6" s="1"/>
  <c r="ES63" i="6"/>
  <c r="EX63" i="6" s="1"/>
  <c r="ES48" i="6"/>
  <c r="EX48" i="6" s="1"/>
  <c r="ES51" i="6"/>
  <c r="EX51" i="6" s="1"/>
  <c r="ES69" i="6"/>
  <c r="EX69" i="6" s="1"/>
  <c r="FQ51" i="6" s="1"/>
  <c r="H19" i="31" s="1"/>
  <c r="ES88" i="6"/>
  <c r="EX88" i="6" s="1"/>
  <c r="EZ88" i="6"/>
  <c r="ES9" i="6"/>
  <c r="EX9" i="6" s="1"/>
  <c r="ES41" i="6"/>
  <c r="EX41" i="6" s="1"/>
  <c r="ES31" i="6"/>
  <c r="EX31" i="6" s="1"/>
  <c r="EW31" i="6" s="1"/>
  <c r="ES35" i="6"/>
  <c r="EX35" i="6" s="1"/>
  <c r="EW35" i="6" s="1"/>
  <c r="ES47" i="6"/>
  <c r="EX47" i="6" s="1"/>
  <c r="ES58" i="6"/>
  <c r="EX58" i="6" s="1"/>
  <c r="ES65" i="6"/>
  <c r="EX65" i="6" s="1"/>
  <c r="ES49" i="6"/>
  <c r="EX49" i="6" s="1"/>
  <c r="ES54" i="6"/>
  <c r="EX54" i="6" s="1"/>
  <c r="ES74" i="6"/>
  <c r="EX74" i="6" s="1"/>
  <c r="ES78" i="6"/>
  <c r="EX78" i="6" s="1"/>
  <c r="ES68" i="6"/>
  <c r="EX68" i="6" s="1"/>
  <c r="ES77" i="6"/>
  <c r="EX77" i="6" s="1"/>
  <c r="ES13" i="6"/>
  <c r="EX13" i="6" s="1"/>
  <c r="ES42" i="6"/>
  <c r="EX42" i="6" s="1"/>
  <c r="ES44" i="6"/>
  <c r="EX44" i="6" s="1"/>
  <c r="ES33" i="6"/>
  <c r="EX33" i="6" s="1"/>
  <c r="EW33" i="6" s="1"/>
  <c r="ES38" i="6"/>
  <c r="EX38" i="6" s="1"/>
  <c r="ES45" i="6"/>
  <c r="EX45" i="6" s="1"/>
  <c r="ES52" i="6"/>
  <c r="EX52" i="6" s="1"/>
  <c r="ES59" i="6"/>
  <c r="EX59" i="6" s="1"/>
  <c r="ES50" i="6"/>
  <c r="EX50" i="6" s="1"/>
  <c r="ES66" i="6"/>
  <c r="EX66" i="6" s="1"/>
  <c r="ES72" i="6"/>
  <c r="EX72" i="6" s="1"/>
  <c r="ES40" i="6"/>
  <c r="EX40" i="6" s="1"/>
  <c r="ES30" i="6"/>
  <c r="EX30" i="6" s="1"/>
  <c r="ES73" i="6"/>
  <c r="EX73" i="6" s="1"/>
  <c r="ES34" i="6"/>
  <c r="EX34" i="6" s="1"/>
  <c r="EW34" i="6" s="1"/>
  <c r="ES36" i="6"/>
  <c r="EX36" i="6" s="1"/>
  <c r="EW36" i="6" s="1"/>
  <c r="ES55" i="6"/>
  <c r="EX55" i="6" s="1"/>
  <c r="ES62" i="6"/>
  <c r="EX62" i="6" s="1"/>
  <c r="ES53" i="6"/>
  <c r="EX53" i="6" s="1"/>
  <c r="ES57" i="6"/>
  <c r="EX57" i="6" s="1"/>
  <c r="ES76" i="6"/>
  <c r="EX76" i="6" s="1"/>
  <c r="ES70" i="6"/>
  <c r="EX70" i="6" s="1"/>
  <c r="FQ52" i="6" s="1"/>
  <c r="ES79" i="6"/>
  <c r="EX79" i="6" s="1"/>
  <c r="ES90" i="6"/>
  <c r="EX90" i="6" s="1"/>
  <c r="ES11" i="6"/>
  <c r="EX11" i="6" s="1"/>
  <c r="EZ92" i="6"/>
  <c r="FR43" i="6"/>
  <c r="I16" i="31" s="1"/>
  <c r="FO43" i="6"/>
  <c r="FR49" i="6"/>
  <c r="I18" i="31" s="1"/>
  <c r="FO49" i="6"/>
  <c r="FR61" i="6"/>
  <c r="I24" i="31" s="1"/>
  <c r="FO61" i="6"/>
  <c r="FR14" i="6"/>
  <c r="I7" i="31" s="1"/>
  <c r="FO14" i="6"/>
  <c r="FR80" i="6"/>
  <c r="I29" i="31" s="1"/>
  <c r="FO80" i="6"/>
  <c r="ES12" i="6"/>
  <c r="EX12" i="6" s="1"/>
  <c r="ES15" i="6"/>
  <c r="EX15" i="6" s="1"/>
  <c r="ES17" i="6"/>
  <c r="EX17" i="6" s="1"/>
  <c r="ES19" i="6"/>
  <c r="EX19" i="6" s="1"/>
  <c r="EW19" i="6" s="1"/>
  <c r="ES21" i="6"/>
  <c r="EX21" i="6" s="1"/>
  <c r="ES23" i="6"/>
  <c r="EX23" i="6" s="1"/>
  <c r="ES25" i="6"/>
  <c r="EX25" i="6" s="1"/>
  <c r="EW25" i="6" s="1"/>
  <c r="ES64" i="6"/>
  <c r="EX64" i="6" s="1"/>
  <c r="ES71" i="6"/>
  <c r="EX71" i="6" s="1"/>
  <c r="ES75" i="6"/>
  <c r="EX75" i="6" s="1"/>
  <c r="ES86" i="6"/>
  <c r="EX86" i="6" s="1"/>
  <c r="EV86" i="6" s="1"/>
  <c r="EW86" i="6" s="1"/>
  <c r="EV10" i="6"/>
  <c r="EV69" i="6"/>
  <c r="EV44" i="6"/>
  <c r="EV45" i="6"/>
  <c r="EV46" i="6"/>
  <c r="EV50" i="6"/>
  <c r="EV51" i="6"/>
  <c r="EV54" i="6"/>
  <c r="EV55" i="6"/>
  <c r="EV58" i="6"/>
  <c r="EV62" i="6"/>
  <c r="EV65" i="6"/>
  <c r="EM61" i="6"/>
  <c r="ER61" i="6" s="1"/>
  <c r="EM7" i="6"/>
  <c r="ER7" i="6" s="1"/>
  <c r="EQ7" i="6"/>
  <c r="EV7" i="6" s="1"/>
  <c r="ES10" i="6"/>
  <c r="EX10" i="6" s="1"/>
  <c r="ES16" i="6"/>
  <c r="EX16" i="6" s="1"/>
  <c r="ES18" i="6"/>
  <c r="EX18" i="6" s="1"/>
  <c r="EW18" i="6" s="1"/>
  <c r="ES20" i="6"/>
  <c r="EX20" i="6" s="1"/>
  <c r="ES22" i="6"/>
  <c r="EX22" i="6" s="1"/>
  <c r="ES24" i="6"/>
  <c r="EX24" i="6" s="1"/>
  <c r="EW24" i="6" s="1"/>
  <c r="FR46" i="6"/>
  <c r="I17" i="31" s="1"/>
  <c r="FO46" i="6"/>
  <c r="FR51" i="6"/>
  <c r="I19" i="31" s="1"/>
  <c r="FO51" i="6"/>
  <c r="EM26" i="6"/>
  <c r="ER26" i="6" s="1"/>
  <c r="EM81" i="6"/>
  <c r="ER81" i="6" s="1"/>
  <c r="EM82" i="6"/>
  <c r="ER82" i="6" s="1"/>
  <c r="EV42" i="6"/>
  <c r="EV43" i="6"/>
  <c r="EV47" i="6"/>
  <c r="EV48" i="6"/>
  <c r="EV49" i="6"/>
  <c r="EV52" i="6"/>
  <c r="EV53" i="6"/>
  <c r="EV56" i="6"/>
  <c r="EV57" i="6"/>
  <c r="EV59" i="6"/>
  <c r="EV63" i="6"/>
  <c r="EV64" i="6"/>
  <c r="EV66" i="6"/>
  <c r="EV70" i="6"/>
  <c r="EV73" i="6"/>
  <c r="EV74" i="6"/>
  <c r="EV76" i="6"/>
  <c r="EV77" i="6"/>
  <c r="EV68" i="6"/>
  <c r="EV71" i="6"/>
  <c r="EV72" i="6"/>
  <c r="EV75" i="6"/>
  <c r="EV78" i="6"/>
  <c r="EV79" i="6"/>
  <c r="EV81" i="6"/>
  <c r="EV83" i="6"/>
  <c r="ER92" i="6"/>
  <c r="EM67" i="6"/>
  <c r="ER67" i="6" s="1"/>
  <c r="ES32" i="5"/>
  <c r="EX32" i="5" s="1"/>
  <c r="EW32" i="5" s="1"/>
  <c r="ES57" i="5"/>
  <c r="EX57" i="5" s="1"/>
  <c r="ES52" i="5"/>
  <c r="EX52" i="5" s="1"/>
  <c r="ES24" i="5"/>
  <c r="EX24" i="5" s="1"/>
  <c r="EW24" i="5" s="1"/>
  <c r="ES36" i="5"/>
  <c r="EX36" i="5" s="1"/>
  <c r="EW36" i="5" s="1"/>
  <c r="ES44" i="5"/>
  <c r="EX44" i="5" s="1"/>
  <c r="ES62" i="5"/>
  <c r="EX62" i="5" s="1"/>
  <c r="ES54" i="5"/>
  <c r="EX54" i="5" s="1"/>
  <c r="ES70" i="5"/>
  <c r="EX70" i="5" s="1"/>
  <c r="FQ52" i="5" s="1"/>
  <c r="ES79" i="5"/>
  <c r="EX79" i="5" s="1"/>
  <c r="EZ88" i="5"/>
  <c r="ES88" i="5"/>
  <c r="EX88" i="5" s="1"/>
  <c r="ES9" i="5"/>
  <c r="EX9" i="5" s="1"/>
  <c r="ES17" i="5"/>
  <c r="EX17" i="5" s="1"/>
  <c r="ES47" i="5"/>
  <c r="EX47" i="5" s="1"/>
  <c r="ES56" i="5"/>
  <c r="EX56" i="5" s="1"/>
  <c r="ES20" i="5"/>
  <c r="EX20" i="5" s="1"/>
  <c r="ES25" i="5"/>
  <c r="EX25" i="5" s="1"/>
  <c r="EW25" i="5" s="1"/>
  <c r="ES33" i="5"/>
  <c r="EX33" i="5" s="1"/>
  <c r="EW33" i="5" s="1"/>
  <c r="ES49" i="5"/>
  <c r="EX49" i="5" s="1"/>
  <c r="ES50" i="5"/>
  <c r="EX50" i="5" s="1"/>
  <c r="ES72" i="5"/>
  <c r="EX72" i="5" s="1"/>
  <c r="ES69" i="5"/>
  <c r="EX69" i="5" s="1"/>
  <c r="FQ51" i="5" s="1"/>
  <c r="F19" i="31" s="1"/>
  <c r="ES77" i="5"/>
  <c r="EX77" i="5" s="1"/>
  <c r="ES12" i="5"/>
  <c r="EX12" i="5" s="1"/>
  <c r="ES15" i="5"/>
  <c r="EX15" i="5" s="1"/>
  <c r="ES37" i="5"/>
  <c r="EX37" i="5" s="1"/>
  <c r="EW37" i="5" s="1"/>
  <c r="ES10" i="5"/>
  <c r="EX10" i="5" s="1"/>
  <c r="ES11" i="5"/>
  <c r="EX11" i="5" s="1"/>
  <c r="ES13" i="5"/>
  <c r="EX13" i="5" s="1"/>
  <c r="ES16" i="5"/>
  <c r="EX16" i="5" s="1"/>
  <c r="ES18" i="5"/>
  <c r="EX18" i="5" s="1"/>
  <c r="EW18" i="5" s="1"/>
  <c r="ES22" i="5"/>
  <c r="EX22" i="5" s="1"/>
  <c r="ES38" i="5"/>
  <c r="EX38" i="5" s="1"/>
  <c r="ES78" i="5"/>
  <c r="EX78" i="5" s="1"/>
  <c r="ES31" i="5"/>
  <c r="EX31" i="5" s="1"/>
  <c r="EW31" i="5" s="1"/>
  <c r="EM64" i="5"/>
  <c r="ER64" i="5" s="1"/>
  <c r="FO80" i="5"/>
  <c r="FR80" i="5"/>
  <c r="G29" i="31" s="1"/>
  <c r="EM7" i="5"/>
  <c r="ER7" i="5" s="1"/>
  <c r="EQ7" i="5"/>
  <c r="EV7" i="5" s="1"/>
  <c r="EV42" i="5"/>
  <c r="EV43" i="5"/>
  <c r="EV47" i="5"/>
  <c r="EV48" i="5"/>
  <c r="EV49" i="5"/>
  <c r="EV52" i="5"/>
  <c r="EV53" i="5"/>
  <c r="EV56" i="5"/>
  <c r="EV57" i="5"/>
  <c r="EV59" i="5"/>
  <c r="EV61" i="5"/>
  <c r="EV63" i="5"/>
  <c r="EV64" i="5"/>
  <c r="EV66" i="5"/>
  <c r="EV72" i="5"/>
  <c r="EV40" i="5"/>
  <c r="EV41" i="5"/>
  <c r="EV44" i="5"/>
  <c r="EV45" i="5"/>
  <c r="EV46" i="5"/>
  <c r="EV50" i="5"/>
  <c r="EV51" i="5"/>
  <c r="EV54" i="5"/>
  <c r="EV55" i="5"/>
  <c r="EV58" i="5"/>
  <c r="EV62" i="5"/>
  <c r="EV65" i="5"/>
  <c r="EV67" i="5"/>
  <c r="EV68" i="5"/>
  <c r="EV78" i="5"/>
  <c r="EV81" i="5"/>
  <c r="EV69" i="5"/>
  <c r="EV70" i="5"/>
  <c r="EV73" i="5"/>
  <c r="EV74" i="5"/>
  <c r="EV76" i="5"/>
  <c r="EV77" i="5"/>
  <c r="EQ92" i="5"/>
  <c r="ES35" i="5"/>
  <c r="EX35" i="5" s="1"/>
  <c r="EW35" i="5" s="1"/>
  <c r="ES19" i="5"/>
  <c r="EX19" i="5" s="1"/>
  <c r="EW19" i="5" s="1"/>
  <c r="ES21" i="5"/>
  <c r="EX21" i="5" s="1"/>
  <c r="ES23" i="5"/>
  <c r="EX23" i="5" s="1"/>
  <c r="ES30" i="5"/>
  <c r="EX30" i="5" s="1"/>
  <c r="ES42" i="5"/>
  <c r="EX42" i="5" s="1"/>
  <c r="ES43" i="5"/>
  <c r="EX43" i="5" s="1"/>
  <c r="ES48" i="5"/>
  <c r="EX48" i="5" s="1"/>
  <c r="ES53" i="5"/>
  <c r="EX53" i="5" s="1"/>
  <c r="ES59" i="5"/>
  <c r="EX59" i="5" s="1"/>
  <c r="ES61" i="5"/>
  <c r="EX61" i="5" s="1"/>
  <c r="ES63" i="5"/>
  <c r="EX63" i="5" s="1"/>
  <c r="ES66" i="5"/>
  <c r="EX66" i="5" s="1"/>
  <c r="ES75" i="5"/>
  <c r="EX75" i="5" s="1"/>
  <c r="ES34" i="5"/>
  <c r="EX34" i="5" s="1"/>
  <c r="EW34" i="5" s="1"/>
  <c r="ES40" i="5"/>
  <c r="EX40" i="5" s="1"/>
  <c r="ES41" i="5"/>
  <c r="EX41" i="5" s="1"/>
  <c r="ES45" i="5"/>
  <c r="EX45" i="5" s="1"/>
  <c r="ES46" i="5"/>
  <c r="EX46" i="5" s="1"/>
  <c r="ES51" i="5"/>
  <c r="EX51" i="5" s="1"/>
  <c r="ES55" i="5"/>
  <c r="EX55" i="5" s="1"/>
  <c r="ES58" i="5"/>
  <c r="EX58" i="5" s="1"/>
  <c r="ES65" i="5"/>
  <c r="EX65" i="5" s="1"/>
  <c r="ES68" i="5"/>
  <c r="EX68" i="5" s="1"/>
  <c r="ES71" i="5"/>
  <c r="EX71" i="5" s="1"/>
  <c r="ES73" i="5"/>
  <c r="EX73" i="5" s="1"/>
  <c r="ES74" i="5"/>
  <c r="EX74" i="5" s="1"/>
  <c r="ES76" i="5"/>
  <c r="EX76" i="5" s="1"/>
  <c r="ES92" i="5"/>
  <c r="EX92" i="5" s="1"/>
  <c r="FQ80" i="5" s="1"/>
  <c r="F29" i="31" s="1"/>
  <c r="ES90" i="5"/>
  <c r="EX90" i="5" s="1"/>
  <c r="FR43" i="5"/>
  <c r="G16" i="31" s="1"/>
  <c r="FO43" i="5"/>
  <c r="FR49" i="5"/>
  <c r="G18" i="31" s="1"/>
  <c r="FO49" i="5"/>
  <c r="FR61" i="5"/>
  <c r="G24" i="31" s="1"/>
  <c r="FO61" i="5"/>
  <c r="FR14" i="5"/>
  <c r="G7" i="31" s="1"/>
  <c r="FO14" i="5"/>
  <c r="FR46" i="5"/>
  <c r="G17" i="31" s="1"/>
  <c r="FO46" i="5"/>
  <c r="FR51" i="5"/>
  <c r="G19" i="31" s="1"/>
  <c r="FO51" i="5"/>
  <c r="EM29" i="5"/>
  <c r="ER29" i="5" s="1"/>
  <c r="EV6" i="5"/>
  <c r="EV10" i="5"/>
  <c r="EV11" i="5"/>
  <c r="EV71" i="5"/>
  <c r="EV83" i="5"/>
  <c r="EV75" i="5"/>
  <c r="EV79" i="5"/>
  <c r="EM26" i="5"/>
  <c r="ER26" i="5" s="1"/>
  <c r="FQ25" i="4"/>
  <c r="EW23" i="4"/>
  <c r="FQ67" i="4"/>
  <c r="EW21" i="4"/>
  <c r="EW17" i="4"/>
  <c r="ES32" i="4"/>
  <c r="EX32" i="4" s="1"/>
  <c r="EW32" i="4" s="1"/>
  <c r="ES51" i="4"/>
  <c r="EX51" i="4" s="1"/>
  <c r="EW51" i="4" s="1"/>
  <c r="ES35" i="4"/>
  <c r="EX35" i="4" s="1"/>
  <c r="EW35" i="4" s="1"/>
  <c r="ES47" i="4"/>
  <c r="EX47" i="4" s="1"/>
  <c r="EW47" i="4" s="1"/>
  <c r="ES54" i="4"/>
  <c r="EX54" i="4" s="1"/>
  <c r="EW54" i="4" s="1"/>
  <c r="ES69" i="4"/>
  <c r="EX69" i="4" s="1"/>
  <c r="ES49" i="4"/>
  <c r="EX49" i="4" s="1"/>
  <c r="EW49" i="4" s="1"/>
  <c r="ES58" i="4"/>
  <c r="EX58" i="4" s="1"/>
  <c r="EW58" i="4" s="1"/>
  <c r="ES65" i="4"/>
  <c r="EX65" i="4" s="1"/>
  <c r="EW65" i="4" s="1"/>
  <c r="ES70" i="4"/>
  <c r="EX70" i="4" s="1"/>
  <c r="ES78" i="4"/>
  <c r="EX78" i="4" s="1"/>
  <c r="EW78" i="4" s="1"/>
  <c r="ES88" i="4"/>
  <c r="EX88" i="4" s="1"/>
  <c r="EZ88" i="4"/>
  <c r="ES9" i="4"/>
  <c r="EX9" i="4" s="1"/>
  <c r="EW9" i="4" s="1"/>
  <c r="EV60" i="4"/>
  <c r="ES37" i="4"/>
  <c r="EX37" i="4" s="1"/>
  <c r="EW37" i="4" s="1"/>
  <c r="ES48" i="4"/>
  <c r="EX48" i="4" s="1"/>
  <c r="EW48" i="4" s="1"/>
  <c r="ES33" i="4"/>
  <c r="EX33" i="4" s="1"/>
  <c r="EW33" i="4" s="1"/>
  <c r="ES42" i="4"/>
  <c r="EX42" i="4" s="1"/>
  <c r="EW42" i="4" s="1"/>
  <c r="ES44" i="4"/>
  <c r="EX44" i="4" s="1"/>
  <c r="EW44" i="4" s="1"/>
  <c r="ES66" i="4"/>
  <c r="EX66" i="4" s="1"/>
  <c r="EW66" i="4" s="1"/>
  <c r="ES72" i="4"/>
  <c r="EX72" i="4" s="1"/>
  <c r="EW72" i="4" s="1"/>
  <c r="ES59" i="4"/>
  <c r="EX59" i="4" s="1"/>
  <c r="EW59" i="4" s="1"/>
  <c r="ES68" i="4"/>
  <c r="EX68" i="4" s="1"/>
  <c r="EW68" i="4" s="1"/>
  <c r="ES79" i="4"/>
  <c r="EX79" i="4" s="1"/>
  <c r="EW79" i="4" s="1"/>
  <c r="C16" i="26"/>
  <c r="ES11" i="4"/>
  <c r="EX11" i="4" s="1"/>
  <c r="EW11" i="4" s="1"/>
  <c r="EM61" i="4"/>
  <c r="ER61" i="4" s="1"/>
  <c r="EQ92" i="4"/>
  <c r="ER92" i="4"/>
  <c r="ES27" i="4"/>
  <c r="EX27" i="4" s="1"/>
  <c r="EQ7" i="4"/>
  <c r="EV7" i="4" s="1"/>
  <c r="EW12" i="4"/>
  <c r="EM28" i="4"/>
  <c r="ER28" i="4" s="1"/>
  <c r="EM29" i="4"/>
  <c r="ER29" i="4" s="1"/>
  <c r="ES52" i="4"/>
  <c r="EX52" i="4" s="1"/>
  <c r="EW52" i="4" s="1"/>
  <c r="ES31" i="4"/>
  <c r="EX31" i="4" s="1"/>
  <c r="EW31" i="4" s="1"/>
  <c r="ES41" i="4"/>
  <c r="EX41" i="4" s="1"/>
  <c r="EW41" i="4" s="1"/>
  <c r="ES53" i="4"/>
  <c r="EX53" i="4" s="1"/>
  <c r="EW53" i="4" s="1"/>
  <c r="ES57" i="4"/>
  <c r="EX57" i="4" s="1"/>
  <c r="EW57" i="4" s="1"/>
  <c r="ES55" i="4"/>
  <c r="EX55" i="4" s="1"/>
  <c r="EW55" i="4" s="1"/>
  <c r="ES62" i="4"/>
  <c r="EX62" i="4" s="1"/>
  <c r="EW62" i="4" s="1"/>
  <c r="ES76" i="4"/>
  <c r="EX76" i="4" s="1"/>
  <c r="EW76" i="4" s="1"/>
  <c r="C15" i="26"/>
  <c r="C17" i="26"/>
  <c r="ES13" i="4"/>
  <c r="EX13" i="4" s="1"/>
  <c r="ES30" i="4"/>
  <c r="EX30" i="4" s="1"/>
  <c r="ES71" i="4"/>
  <c r="EX71" i="4" s="1"/>
  <c r="ES73" i="4"/>
  <c r="EX73" i="4" s="1"/>
  <c r="ES64" i="4"/>
  <c r="EX64" i="4" s="1"/>
  <c r="EW64" i="4" s="1"/>
  <c r="FR43" i="4"/>
  <c r="E16" i="31" s="1"/>
  <c r="FO43" i="4"/>
  <c r="FR49" i="4"/>
  <c r="E18" i="31" s="1"/>
  <c r="FO49" i="4"/>
  <c r="FR61" i="4"/>
  <c r="E24" i="31" s="1"/>
  <c r="FO61" i="4"/>
  <c r="FR14" i="4"/>
  <c r="E7" i="31" s="1"/>
  <c r="FO14" i="4"/>
  <c r="FR80" i="4"/>
  <c r="E29" i="31" s="1"/>
  <c r="FO80" i="4"/>
  <c r="ES15" i="4"/>
  <c r="EX15" i="4" s="1"/>
  <c r="FQ7" i="4" s="1"/>
  <c r="ES34" i="4"/>
  <c r="EX34" i="4" s="1"/>
  <c r="EW34" i="4" s="1"/>
  <c r="ES38" i="4"/>
  <c r="EX38" i="4" s="1"/>
  <c r="ES46" i="4"/>
  <c r="EX46" i="4" s="1"/>
  <c r="EW46" i="4" s="1"/>
  <c r="ES50" i="4"/>
  <c r="EX50" i="4" s="1"/>
  <c r="EW50" i="4" s="1"/>
  <c r="ES36" i="4"/>
  <c r="EX36" i="4" s="1"/>
  <c r="EW36" i="4" s="1"/>
  <c r="ES43" i="4"/>
  <c r="EX43" i="4" s="1"/>
  <c r="EW43" i="4" s="1"/>
  <c r="ES45" i="4"/>
  <c r="EX45" i="4" s="1"/>
  <c r="EW45" i="4" s="1"/>
  <c r="ES74" i="4"/>
  <c r="EX74" i="4" s="1"/>
  <c r="EW74" i="4" s="1"/>
  <c r="ES56" i="4"/>
  <c r="EX56" i="4" s="1"/>
  <c r="EW56" i="4" s="1"/>
  <c r="ES77" i="4"/>
  <c r="EX77" i="4" s="1"/>
  <c r="ES90" i="4"/>
  <c r="EX90" i="4" s="1"/>
  <c r="ES40" i="4"/>
  <c r="EX40" i="4" s="1"/>
  <c r="EW40" i="4" s="1"/>
  <c r="ES67" i="4"/>
  <c r="EX67" i="4" s="1"/>
  <c r="ES75" i="4"/>
  <c r="EX75" i="4" s="1"/>
  <c r="EW75" i="4" s="1"/>
  <c r="FR46" i="4"/>
  <c r="E17" i="31" s="1"/>
  <c r="FO46" i="4"/>
  <c r="FR51" i="4"/>
  <c r="E19" i="31" s="1"/>
  <c r="FO51" i="4"/>
  <c r="EQ86" i="4"/>
  <c r="ER86" i="4"/>
  <c r="EQ85" i="4"/>
  <c r="ER85" i="4"/>
  <c r="EM81" i="4"/>
  <c r="ER81" i="4" s="1"/>
  <c r="EM82" i="4"/>
  <c r="ER82" i="4" s="1"/>
  <c r="EM7" i="4"/>
  <c r="ER7" i="4" s="1"/>
  <c r="EW10" i="4"/>
  <c r="U14" i="1"/>
  <c r="W14" i="1" s="1"/>
  <c r="X14" i="1" s="1"/>
  <c r="W24" i="1"/>
  <c r="X24" i="1" s="1"/>
  <c r="L86" i="20"/>
  <c r="M86" i="20" s="1"/>
  <c r="R128" i="1"/>
  <c r="W122" i="1"/>
  <c r="X122" i="1" s="1"/>
  <c r="R127" i="1"/>
  <c r="CR1" i="29"/>
  <c r="CH1" i="29"/>
  <c r="BX1" i="29"/>
  <c r="BN1" i="29"/>
  <c r="BD1" i="29"/>
  <c r="AT1" i="29"/>
  <c r="AJ1" i="29"/>
  <c r="Z1" i="29"/>
  <c r="P1" i="29"/>
  <c r="F1" i="29"/>
  <c r="DB7" i="29"/>
  <c r="DE7" i="29" a="1"/>
  <c r="DE7" i="29" s="1"/>
  <c r="DB8" i="29"/>
  <c r="DE8" i="29" a="1"/>
  <c r="DE8" i="29" s="1"/>
  <c r="DB9" i="29"/>
  <c r="DE9" i="29" a="1"/>
  <c r="DE9" i="29" s="1"/>
  <c r="DC9" i="29" s="1"/>
  <c r="DB10" i="29"/>
  <c r="DE10" i="29" a="1"/>
  <c r="DE10" i="29" s="1"/>
  <c r="DB11" i="29"/>
  <c r="DE11" i="29" a="1"/>
  <c r="DE11" i="29" s="1"/>
  <c r="DB12" i="29"/>
  <c r="DE12" i="29" a="1"/>
  <c r="DE12" i="29" s="1"/>
  <c r="DB13" i="29"/>
  <c r="DE13" i="29" a="1"/>
  <c r="DE13" i="29" s="1"/>
  <c r="DB14" i="29"/>
  <c r="DE14" i="29" a="1"/>
  <c r="DE14" i="29" s="1"/>
  <c r="DB15" i="29"/>
  <c r="DE15" i="29" a="1"/>
  <c r="DE15" i="29" s="1"/>
  <c r="DB16" i="29"/>
  <c r="DE16" i="29" a="1"/>
  <c r="DE16" i="29" s="1"/>
  <c r="DB17" i="29"/>
  <c r="DE17" i="29" a="1"/>
  <c r="DE17" i="29" s="1"/>
  <c r="DB18" i="29"/>
  <c r="DE18" i="29" a="1"/>
  <c r="DE18" i="29" s="1"/>
  <c r="DB23" i="29"/>
  <c r="DE23" i="29" a="1"/>
  <c r="DE23" i="29" s="1"/>
  <c r="DB24" i="29"/>
  <c r="DE24" i="29" a="1"/>
  <c r="DE24" i="29" s="1"/>
  <c r="DB25" i="29"/>
  <c r="DE25" i="29" a="1"/>
  <c r="DE25" i="29" s="1"/>
  <c r="DC25" i="29" s="1"/>
  <c r="DB26" i="29"/>
  <c r="DE26" i="29" a="1"/>
  <c r="DE26" i="29" s="1"/>
  <c r="DB27" i="29"/>
  <c r="DE27" i="29" a="1"/>
  <c r="DE27" i="29" s="1"/>
  <c r="DC27" i="29" s="1"/>
  <c r="DB28" i="29"/>
  <c r="DE28" i="29" a="1"/>
  <c r="DE28" i="29" s="1"/>
  <c r="DB29" i="29"/>
  <c r="DE29" i="29" a="1"/>
  <c r="DE29" i="29" s="1"/>
  <c r="DC29" i="29" s="1"/>
  <c r="DB30" i="29"/>
  <c r="DE30" i="29" a="1"/>
  <c r="DE30" i="29" s="1"/>
  <c r="DB31" i="29"/>
  <c r="DE31" i="29" a="1"/>
  <c r="DE31" i="29" s="1"/>
  <c r="DC31" i="29" s="1"/>
  <c r="DB32" i="29"/>
  <c r="DE32" i="29" a="1"/>
  <c r="DE32" i="29" s="1"/>
  <c r="DB33" i="29"/>
  <c r="DE33" i="29" a="1"/>
  <c r="DE33" i="29" s="1"/>
  <c r="DC33" i="29" s="1"/>
  <c r="DB34" i="29"/>
  <c r="DE34" i="29" a="1"/>
  <c r="DE34" i="29" s="1"/>
  <c r="DB39" i="29"/>
  <c r="DE39" i="29" a="1"/>
  <c r="DE39" i="29" s="1"/>
  <c r="DB40" i="29"/>
  <c r="DE40" i="29" a="1"/>
  <c r="DE40" i="29" s="1"/>
  <c r="DB41" i="29"/>
  <c r="DE41" i="29" a="1"/>
  <c r="DE41" i="29" s="1"/>
  <c r="DC41" i="29" s="1"/>
  <c r="DB42" i="29"/>
  <c r="DE42" i="29" a="1"/>
  <c r="DE42" i="29" s="1"/>
  <c r="DB43" i="29"/>
  <c r="DE43" i="29" a="1"/>
  <c r="DE43" i="29" s="1"/>
  <c r="DC43" i="29" s="1"/>
  <c r="DB44" i="29"/>
  <c r="DE44" i="29" a="1"/>
  <c r="DE44" i="29" s="1"/>
  <c r="DB45" i="29"/>
  <c r="DE45" i="29" a="1"/>
  <c r="DE45" i="29" s="1"/>
  <c r="DC45" i="29" s="1"/>
  <c r="DB46" i="29"/>
  <c r="DE46" i="29" a="1"/>
  <c r="DE46" i="29" s="1"/>
  <c r="DB47" i="29"/>
  <c r="DE47" i="29" a="1"/>
  <c r="DE47" i="29" s="1"/>
  <c r="DC47" i="29" s="1"/>
  <c r="DB48" i="29"/>
  <c r="DE48" i="29" a="1"/>
  <c r="DE48" i="29" s="1"/>
  <c r="DB49" i="29"/>
  <c r="DE49" i="29" a="1"/>
  <c r="DE49" i="29" s="1"/>
  <c r="DC49" i="29" s="1"/>
  <c r="DB50" i="29"/>
  <c r="DE50" i="29" a="1"/>
  <c r="DE50" i="29" s="1"/>
  <c r="DB55" i="29"/>
  <c r="DE55" i="29" a="1"/>
  <c r="DE55" i="29" s="1"/>
  <c r="DB56" i="29"/>
  <c r="DE56" i="29" a="1"/>
  <c r="DE56" i="29" s="1"/>
  <c r="DB57" i="29"/>
  <c r="DE57" i="29" a="1"/>
  <c r="DE57" i="29" s="1"/>
  <c r="DC57" i="29" s="1"/>
  <c r="DB58" i="29"/>
  <c r="DE58" i="29" a="1"/>
  <c r="DE58" i="29" s="1"/>
  <c r="DB59" i="29"/>
  <c r="DE59" i="29" a="1"/>
  <c r="DE59" i="29" s="1"/>
  <c r="DC59" i="29" s="1"/>
  <c r="DB60" i="29"/>
  <c r="DE60" i="29" a="1"/>
  <c r="DE60" i="29" s="1"/>
  <c r="DB61" i="29"/>
  <c r="DE61" i="29" a="1"/>
  <c r="DE61" i="29" s="1"/>
  <c r="DC61" i="29" s="1"/>
  <c r="DB62" i="29"/>
  <c r="DE62" i="29" a="1"/>
  <c r="DE62" i="29" s="1"/>
  <c r="DB63" i="29"/>
  <c r="DE63" i="29" a="1"/>
  <c r="DE63" i="29" s="1"/>
  <c r="DC63" i="29" s="1"/>
  <c r="DB64" i="29"/>
  <c r="DE64" i="29" a="1"/>
  <c r="DE64" i="29" s="1"/>
  <c r="DB65" i="29"/>
  <c r="DE65" i="29" a="1"/>
  <c r="DE65" i="29" s="1"/>
  <c r="DC65" i="29" s="1"/>
  <c r="DB66" i="29"/>
  <c r="DE66" i="29" a="1"/>
  <c r="DE66" i="29" s="1"/>
  <c r="DB71" i="29"/>
  <c r="DE71" i="29" a="1"/>
  <c r="DE71" i="29" s="1"/>
  <c r="DB72" i="29"/>
  <c r="DE72" i="29" a="1"/>
  <c r="DE72" i="29" s="1"/>
  <c r="DB73" i="29"/>
  <c r="DE73" i="29" a="1"/>
  <c r="DE73" i="29" s="1"/>
  <c r="DC73" i="29" s="1"/>
  <c r="DB74" i="29"/>
  <c r="DE74" i="29" a="1"/>
  <c r="DE74" i="29" s="1"/>
  <c r="DB75" i="29"/>
  <c r="DE75" i="29" a="1"/>
  <c r="DE75" i="29" s="1"/>
  <c r="DC75" i="29" s="1"/>
  <c r="DB76" i="29"/>
  <c r="DE76" i="29" a="1"/>
  <c r="DE76" i="29" s="1"/>
  <c r="DB77" i="29"/>
  <c r="DE77" i="29" a="1"/>
  <c r="DE77" i="29" s="1"/>
  <c r="DC77" i="29" s="1"/>
  <c r="DB78" i="29"/>
  <c r="DE78" i="29" a="1"/>
  <c r="DE78" i="29" s="1"/>
  <c r="DB79" i="29"/>
  <c r="DE79" i="29" a="1"/>
  <c r="DE79" i="29" s="1"/>
  <c r="DC79" i="29" s="1"/>
  <c r="DB80" i="29"/>
  <c r="DE80" i="29" a="1"/>
  <c r="DE80" i="29" s="1"/>
  <c r="DB81" i="29"/>
  <c r="DE81" i="29" a="1"/>
  <c r="DE81" i="29" s="1"/>
  <c r="DC81" i="29" s="1"/>
  <c r="DB82" i="29"/>
  <c r="DE82" i="29" a="1"/>
  <c r="DE82" i="29" s="1"/>
  <c r="DB87" i="29"/>
  <c r="DE87" i="29" a="1"/>
  <c r="DE87" i="29" s="1"/>
  <c r="DB88" i="29"/>
  <c r="DE88" i="29" a="1"/>
  <c r="DE88" i="29" s="1"/>
  <c r="DB89" i="29"/>
  <c r="DE89" i="29" a="1"/>
  <c r="DE89" i="29" s="1"/>
  <c r="DC89" i="29" s="1"/>
  <c r="DB90" i="29"/>
  <c r="DE90" i="29" a="1"/>
  <c r="DE90" i="29" s="1"/>
  <c r="DB91" i="29"/>
  <c r="DE91" i="29" a="1"/>
  <c r="DE91" i="29" s="1"/>
  <c r="DC91" i="29" s="1"/>
  <c r="DB92" i="29"/>
  <c r="DE92" i="29" a="1"/>
  <c r="DE92" i="29" s="1"/>
  <c r="DB93" i="29"/>
  <c r="DE93" i="29" a="1"/>
  <c r="DE93" i="29" s="1"/>
  <c r="DC93" i="29" s="1"/>
  <c r="DB94" i="29"/>
  <c r="DE94" i="29" a="1"/>
  <c r="DE94" i="29" s="1"/>
  <c r="DB95" i="29"/>
  <c r="DE95" i="29" a="1"/>
  <c r="DE95" i="29" s="1"/>
  <c r="DC95" i="29" s="1"/>
  <c r="DB96" i="29"/>
  <c r="DE96" i="29" a="1"/>
  <c r="DE96" i="29" s="1"/>
  <c r="DB97" i="29"/>
  <c r="DE97" i="29" a="1"/>
  <c r="DE97" i="29" s="1"/>
  <c r="DC97" i="29" s="1"/>
  <c r="DB98" i="29"/>
  <c r="DE98" i="29" a="1"/>
  <c r="DE98" i="29" s="1"/>
  <c r="DB103" i="29"/>
  <c r="DE103" i="29" a="1"/>
  <c r="DE103" i="29" s="1"/>
  <c r="DB112" i="29"/>
  <c r="DE112" i="29" a="1"/>
  <c r="DE112" i="29" s="1"/>
  <c r="DB113" i="29"/>
  <c r="DE113" i="29" a="1"/>
  <c r="DE113" i="29" s="1"/>
  <c r="DB114" i="29"/>
  <c r="DE114" i="29" a="1"/>
  <c r="DE114" i="29" s="1"/>
  <c r="DB115" i="29"/>
  <c r="DE115" i="29" a="1"/>
  <c r="DE115" i="29" s="1"/>
  <c r="DB116" i="29"/>
  <c r="DE116" i="29" a="1"/>
  <c r="DE116" i="29" s="1"/>
  <c r="DB117" i="29"/>
  <c r="DE117" i="29" a="1"/>
  <c r="DE117" i="29" s="1"/>
  <c r="DB118" i="29"/>
  <c r="DE118" i="29" a="1"/>
  <c r="DE118" i="29" s="1"/>
  <c r="DB119" i="29"/>
  <c r="DE119" i="29" a="1"/>
  <c r="DE119" i="29" s="1"/>
  <c r="DB120" i="29"/>
  <c r="DE120" i="29" a="1"/>
  <c r="DE120" i="29" s="1"/>
  <c r="DB121" i="29"/>
  <c r="DE121" i="29" a="1"/>
  <c r="DE121" i="29" s="1"/>
  <c r="DB122" i="29"/>
  <c r="DE122" i="29" a="1"/>
  <c r="DE122" i="29" s="1"/>
  <c r="DB127" i="29"/>
  <c r="DE127" i="29" a="1"/>
  <c r="DE127" i="29" s="1"/>
  <c r="DB128" i="29"/>
  <c r="DE128" i="29" a="1"/>
  <c r="DE128" i="29" s="1"/>
  <c r="DB129" i="29"/>
  <c r="DE129" i="29" a="1"/>
  <c r="DE129" i="29" s="1"/>
  <c r="DC129" i="29" s="1"/>
  <c r="DB130" i="29"/>
  <c r="DE130" i="29" a="1"/>
  <c r="DE130" i="29" s="1"/>
  <c r="DB131" i="29"/>
  <c r="DE131" i="29" a="1"/>
  <c r="DE131" i="29" s="1"/>
  <c r="DC131" i="29" s="1"/>
  <c r="DB132" i="29"/>
  <c r="DE132" i="29" a="1"/>
  <c r="DE132" i="29" s="1"/>
  <c r="DB133" i="29"/>
  <c r="DE133" i="29" a="1"/>
  <c r="DE133" i="29" s="1"/>
  <c r="DC133" i="29" s="1"/>
  <c r="DB134" i="29"/>
  <c r="DE134" i="29" a="1"/>
  <c r="DE134" i="29" s="1"/>
  <c r="DB135" i="29"/>
  <c r="DE135" i="29" a="1"/>
  <c r="DE135" i="29" s="1"/>
  <c r="DC135" i="29" s="1"/>
  <c r="DB136" i="29"/>
  <c r="DE136" i="29" a="1"/>
  <c r="DE136" i="29" s="1"/>
  <c r="DB137" i="29"/>
  <c r="DE137" i="29" a="1"/>
  <c r="DE137" i="29" s="1"/>
  <c r="DC137" i="29" s="1"/>
  <c r="DB138" i="29"/>
  <c r="DE138" i="29" a="1"/>
  <c r="DE138" i="29" s="1"/>
  <c r="DB143" i="29"/>
  <c r="DE143" i="29" a="1"/>
  <c r="DE143" i="29" s="1"/>
  <c r="DB144" i="29"/>
  <c r="DE144" i="29" a="1"/>
  <c r="DE144" i="29" s="1"/>
  <c r="DB145" i="29"/>
  <c r="DE145" i="29" a="1"/>
  <c r="DE145" i="29" s="1"/>
  <c r="DC145" i="29" s="1"/>
  <c r="DB146" i="29"/>
  <c r="DE146" i="29" a="1"/>
  <c r="DE146" i="29" s="1"/>
  <c r="DB147" i="29"/>
  <c r="DE147" i="29" a="1"/>
  <c r="DE147" i="29" s="1"/>
  <c r="DC147" i="29" s="1"/>
  <c r="DB148" i="29"/>
  <c r="DE148" i="29" a="1"/>
  <c r="DE148" i="29" s="1"/>
  <c r="DB149" i="29"/>
  <c r="DE149" i="29" a="1"/>
  <c r="DE149" i="29" s="1"/>
  <c r="DC149" i="29" s="1"/>
  <c r="DB150" i="29"/>
  <c r="DE150" i="29" a="1"/>
  <c r="DE150" i="29" s="1"/>
  <c r="DB151" i="29"/>
  <c r="DE151" i="29" a="1"/>
  <c r="DE151" i="29" s="1"/>
  <c r="DC151" i="29" s="1"/>
  <c r="DB152" i="29"/>
  <c r="DE152" i="29" a="1"/>
  <c r="DE152" i="29" s="1"/>
  <c r="DB153" i="29"/>
  <c r="DE153" i="29" a="1"/>
  <c r="DE153" i="29" s="1"/>
  <c r="DC153" i="29" s="1"/>
  <c r="DB154" i="29"/>
  <c r="DE154" i="29" a="1"/>
  <c r="DE154" i="29" s="1"/>
  <c r="DB159" i="29"/>
  <c r="DE159" i="29" a="1"/>
  <c r="DE159" i="29" s="1"/>
  <c r="DB160" i="29"/>
  <c r="DE160" i="29" a="1"/>
  <c r="DE160" i="29" s="1"/>
  <c r="DB161" i="29"/>
  <c r="DE161" i="29" a="1"/>
  <c r="DE161" i="29" s="1"/>
  <c r="DC161" i="29" s="1"/>
  <c r="DB162" i="29"/>
  <c r="DE162" i="29" a="1"/>
  <c r="DE162" i="29" s="1"/>
  <c r="DB163" i="29"/>
  <c r="DE163" i="29" a="1"/>
  <c r="DE163" i="29" s="1"/>
  <c r="DC163" i="29" s="1"/>
  <c r="DB164" i="29"/>
  <c r="DE164" i="29" a="1"/>
  <c r="DE164" i="29" s="1"/>
  <c r="DB165" i="29"/>
  <c r="DE165" i="29" a="1"/>
  <c r="DE165" i="29" s="1"/>
  <c r="DC165" i="29" s="1"/>
  <c r="DB166" i="29"/>
  <c r="DE166" i="29" a="1"/>
  <c r="DE166" i="29" s="1"/>
  <c r="DB167" i="29"/>
  <c r="DE167" i="29" a="1"/>
  <c r="DE167" i="29" s="1"/>
  <c r="DC167" i="29" s="1"/>
  <c r="DB168" i="29"/>
  <c r="DE168" i="29" a="1"/>
  <c r="DE168" i="29" s="1"/>
  <c r="DB169" i="29"/>
  <c r="DE169" i="29" a="1"/>
  <c r="DE169" i="29" s="1"/>
  <c r="DC169" i="29" s="1"/>
  <c r="DB170" i="29"/>
  <c r="DE170" i="29" a="1"/>
  <c r="DE170" i="29" s="1"/>
  <c r="DB175" i="29"/>
  <c r="DE175" i="29" a="1"/>
  <c r="DE175" i="29" s="1"/>
  <c r="DB176" i="29"/>
  <c r="DE176" i="29" a="1"/>
  <c r="DE176" i="29" s="1"/>
  <c r="DB177" i="29"/>
  <c r="DE177" i="29" a="1"/>
  <c r="DE177" i="29" s="1"/>
  <c r="DC177" i="29" s="1"/>
  <c r="DB178" i="29"/>
  <c r="DE178" i="29" a="1"/>
  <c r="DE178" i="29" s="1"/>
  <c r="DB179" i="29"/>
  <c r="DE179" i="29" a="1"/>
  <c r="DE179" i="29" s="1"/>
  <c r="DC179" i="29" s="1"/>
  <c r="DB180" i="29"/>
  <c r="DE180" i="29" a="1"/>
  <c r="DE180" i="29" s="1"/>
  <c r="DB181" i="29"/>
  <c r="DE181" i="29" a="1"/>
  <c r="DE181" i="29" s="1"/>
  <c r="DC181" i="29" s="1"/>
  <c r="DB182" i="29"/>
  <c r="DE182" i="29" a="1"/>
  <c r="DE182" i="29" s="1"/>
  <c r="DB183" i="29"/>
  <c r="DE183" i="29" a="1"/>
  <c r="DE183" i="29" s="1"/>
  <c r="DC183" i="29" s="1"/>
  <c r="DB184" i="29"/>
  <c r="DE184" i="29" a="1"/>
  <c r="DE184" i="29" s="1"/>
  <c r="DB185" i="29"/>
  <c r="DE185" i="29" a="1"/>
  <c r="DE185" i="29" s="1"/>
  <c r="DC185" i="29" s="1"/>
  <c r="DB186" i="29"/>
  <c r="DE186" i="29" a="1"/>
  <c r="DE186" i="29" s="1"/>
  <c r="DB191" i="29"/>
  <c r="DE191" i="29" a="1"/>
  <c r="DE191" i="29" s="1"/>
  <c r="DB192" i="29"/>
  <c r="DE192" i="29" a="1"/>
  <c r="DE192" i="29" s="1"/>
  <c r="DB193" i="29"/>
  <c r="DE193" i="29" a="1"/>
  <c r="DE193" i="29" s="1"/>
  <c r="DC193" i="29" s="1"/>
  <c r="DB194" i="29"/>
  <c r="DE194" i="29" a="1"/>
  <c r="DE194" i="29" s="1"/>
  <c r="DB195" i="29"/>
  <c r="DE195" i="29" a="1"/>
  <c r="DE195" i="29" s="1"/>
  <c r="DC195" i="29" s="1"/>
  <c r="DB196" i="29"/>
  <c r="DE196" i="29" a="1"/>
  <c r="DE196" i="29" s="1"/>
  <c r="DB197" i="29"/>
  <c r="DE197" i="29" a="1"/>
  <c r="DE197" i="29" s="1"/>
  <c r="DC197" i="29" s="1"/>
  <c r="DB198" i="29"/>
  <c r="DE198" i="29" a="1"/>
  <c r="DE198" i="29" s="1"/>
  <c r="DB199" i="29"/>
  <c r="DE199" i="29" a="1"/>
  <c r="DE199" i="29" s="1"/>
  <c r="DC199" i="29" s="1"/>
  <c r="DB200" i="29"/>
  <c r="DE200" i="29" a="1"/>
  <c r="DE200" i="29" s="1"/>
  <c r="DB201" i="29"/>
  <c r="DE201" i="29" a="1"/>
  <c r="DE201" i="29" s="1"/>
  <c r="DC201" i="29" s="1"/>
  <c r="DB202" i="29"/>
  <c r="DE202" i="29" a="1"/>
  <c r="DE202" i="29" s="1"/>
  <c r="DB207" i="29"/>
  <c r="DE207" i="29" a="1"/>
  <c r="DE207" i="29" s="1"/>
  <c r="DB208" i="29"/>
  <c r="DE208" i="29" a="1"/>
  <c r="DE208" i="29" s="1"/>
  <c r="DB209" i="29"/>
  <c r="DE209" i="29" a="1"/>
  <c r="DE209" i="29" s="1"/>
  <c r="DC209" i="29" s="1"/>
  <c r="DB210" i="29"/>
  <c r="DE210" i="29" a="1"/>
  <c r="DE210" i="29" s="1"/>
  <c r="DB211" i="29"/>
  <c r="DE211" i="29" a="1"/>
  <c r="DE211" i="29" s="1"/>
  <c r="DC211" i="29" s="1"/>
  <c r="DB212" i="29"/>
  <c r="DE212" i="29" a="1"/>
  <c r="DE212" i="29" s="1"/>
  <c r="DB213" i="29"/>
  <c r="DE213" i="29" a="1"/>
  <c r="DE213" i="29" s="1"/>
  <c r="DC213" i="29" s="1"/>
  <c r="DB214" i="29"/>
  <c r="DE214" i="29" a="1"/>
  <c r="DE214" i="29" s="1"/>
  <c r="DB215" i="29"/>
  <c r="DE215" i="29" a="1"/>
  <c r="DE215" i="29" s="1"/>
  <c r="DC215" i="29" s="1"/>
  <c r="DB216" i="29"/>
  <c r="DE216" i="29" a="1"/>
  <c r="DE216" i="29" s="1"/>
  <c r="DB217" i="29"/>
  <c r="DE217" i="29" a="1"/>
  <c r="DE217" i="29" s="1"/>
  <c r="DC217" i="29" s="1"/>
  <c r="DB218" i="29"/>
  <c r="DE218" i="29" a="1"/>
  <c r="DE218" i="29" s="1"/>
  <c r="FS52" i="6" l="1"/>
  <c r="H20" i="31"/>
  <c r="FS52" i="11"/>
  <c r="T20" i="31"/>
  <c r="FS52" i="10"/>
  <c r="P20" i="31"/>
  <c r="FS52" i="8"/>
  <c r="L20" i="31"/>
  <c r="FS52" i="9"/>
  <c r="N20" i="31"/>
  <c r="FS25" i="4"/>
  <c r="D8" i="31"/>
  <c r="FS52" i="12"/>
  <c r="R20" i="31"/>
  <c r="FS52" i="5"/>
  <c r="F20" i="31"/>
  <c r="FS52" i="7"/>
  <c r="J20" i="31"/>
  <c r="FH135" i="10"/>
  <c r="EP143" i="10"/>
  <c r="FH135" i="9"/>
  <c r="EP143" i="9"/>
  <c r="FH135" i="8"/>
  <c r="EP143" i="8"/>
  <c r="FH135" i="7"/>
  <c r="EP143" i="7"/>
  <c r="FH135" i="6"/>
  <c r="EP143" i="6"/>
  <c r="FH135" i="5"/>
  <c r="EP143" i="5"/>
  <c r="FS80" i="11"/>
  <c r="EW12" i="9"/>
  <c r="EW9" i="6"/>
  <c r="FS80" i="5"/>
  <c r="FI135" i="6"/>
  <c r="EQ143" i="6"/>
  <c r="FI135" i="7"/>
  <c r="EH63" i="1"/>
  <c r="FI132" i="11"/>
  <c r="FM133" i="11" s="1"/>
  <c r="FL71" i="11" s="1"/>
  <c r="FI135" i="12"/>
  <c r="FJ132" i="12"/>
  <c r="FI132" i="9"/>
  <c r="FM133" i="9" s="1"/>
  <c r="FL71" i="9" s="1"/>
  <c r="EQ140" i="7"/>
  <c r="EU141" i="7" s="1"/>
  <c r="EY85" i="7" s="1"/>
  <c r="EH48" i="1"/>
  <c r="EH110" i="1"/>
  <c r="EH108" i="1"/>
  <c r="EH106" i="1"/>
  <c r="EH95" i="1"/>
  <c r="EH87" i="1"/>
  <c r="EH57" i="1"/>
  <c r="EG130" i="1"/>
  <c r="C11" i="26" s="1"/>
  <c r="EH45" i="1"/>
  <c r="EH54" i="1"/>
  <c r="EH100" i="1"/>
  <c r="EH97" i="1"/>
  <c r="EH90" i="1"/>
  <c r="EH84" i="1"/>
  <c r="EH51" i="1"/>
  <c r="EH21" i="1"/>
  <c r="EW7" i="8"/>
  <c r="EW11" i="6"/>
  <c r="EQ7" i="9"/>
  <c r="EV7" i="9" s="1"/>
  <c r="EW11" i="8"/>
  <c r="FQ28" i="4"/>
  <c r="EW40" i="10"/>
  <c r="EW41" i="10"/>
  <c r="EW40" i="9"/>
  <c r="EW41" i="6"/>
  <c r="EW9" i="5"/>
  <c r="EW12" i="12"/>
  <c r="EW12" i="5"/>
  <c r="EW12" i="6"/>
  <c r="EW41" i="12"/>
  <c r="EQ143" i="7"/>
  <c r="EW66" i="9"/>
  <c r="EV86" i="9"/>
  <c r="EW86" i="9" s="1"/>
  <c r="EW11" i="9"/>
  <c r="ER140" i="9"/>
  <c r="ER140" i="5"/>
  <c r="EW11" i="12"/>
  <c r="FI132" i="10"/>
  <c r="FM133" i="10" s="1"/>
  <c r="FL71" i="10" s="1"/>
  <c r="FQ54" i="7"/>
  <c r="FQ54" i="5"/>
  <c r="EQ140" i="11"/>
  <c r="EU141" i="11" s="1"/>
  <c r="EY85" i="11" s="1"/>
  <c r="EW41" i="9"/>
  <c r="EW9" i="9"/>
  <c r="EQ140" i="8"/>
  <c r="EU141" i="8" s="1"/>
  <c r="EY85" i="8" s="1"/>
  <c r="EW7" i="11"/>
  <c r="FJ132" i="11"/>
  <c r="FI132" i="12"/>
  <c r="FM133" i="12" s="1"/>
  <c r="FL71" i="12" s="1"/>
  <c r="EQ140" i="12"/>
  <c r="EU141" i="12" s="1"/>
  <c r="EY85" i="12" s="1"/>
  <c r="ER140" i="12"/>
  <c r="ER140" i="10"/>
  <c r="EQ140" i="10"/>
  <c r="EU141" i="10" s="1"/>
  <c r="EY85" i="10" s="1"/>
  <c r="EZ85" i="10" s="1"/>
  <c r="FJ132" i="9"/>
  <c r="EQ140" i="9"/>
  <c r="EU141" i="9" s="1"/>
  <c r="EY85" i="9" s="1"/>
  <c r="EZ85" i="9" s="1"/>
  <c r="ER140" i="8"/>
  <c r="FI132" i="8"/>
  <c r="FM133" i="8" s="1"/>
  <c r="FL71" i="8" s="1"/>
  <c r="FJ132" i="8"/>
  <c r="FJ132" i="7"/>
  <c r="FI132" i="7"/>
  <c r="FM133" i="7" s="1"/>
  <c r="FL71" i="7" s="1"/>
  <c r="FI132" i="6"/>
  <c r="FM133" i="6" s="1"/>
  <c r="FL71" i="6" s="1"/>
  <c r="FJ132" i="6"/>
  <c r="ER140" i="6"/>
  <c r="EQ140" i="6"/>
  <c r="EU141" i="6" s="1"/>
  <c r="EY85" i="6" s="1"/>
  <c r="EZ85" i="6" s="1"/>
  <c r="EQ140" i="5"/>
  <c r="EU141" i="5" s="1"/>
  <c r="EY85" i="5" s="1"/>
  <c r="FJ132" i="5"/>
  <c r="FI132" i="5"/>
  <c r="FM133" i="5" s="1"/>
  <c r="FL71" i="5" s="1"/>
  <c r="FQ54" i="4"/>
  <c r="FJ135" i="11"/>
  <c r="FI135" i="11"/>
  <c r="FG125" i="11"/>
  <c r="EQ143" i="11"/>
  <c r="EO133" i="11"/>
  <c r="ER143" i="11"/>
  <c r="ER143" i="12"/>
  <c r="EQ143" i="12"/>
  <c r="EO133" i="12"/>
  <c r="FJ135" i="4"/>
  <c r="FI135" i="4"/>
  <c r="EQ143" i="4"/>
  <c r="ER143" i="4"/>
  <c r="EW12" i="10"/>
  <c r="FS80" i="7"/>
  <c r="DC121" i="29"/>
  <c r="W130" i="1"/>
  <c r="C4" i="26"/>
  <c r="FS51" i="11"/>
  <c r="FQ59" i="11"/>
  <c r="FQ54" i="11"/>
  <c r="EW73" i="11"/>
  <c r="FQ14" i="11"/>
  <c r="EW68" i="11"/>
  <c r="FQ49" i="11"/>
  <c r="EW74" i="11"/>
  <c r="EW70" i="11"/>
  <c r="EW83" i="11"/>
  <c r="FS80" i="12"/>
  <c r="FQ59" i="12"/>
  <c r="EW76" i="12"/>
  <c r="EW77" i="12"/>
  <c r="FQ61" i="12"/>
  <c r="EW73" i="12"/>
  <c r="EW69" i="12"/>
  <c r="EW74" i="12"/>
  <c r="EW70" i="12"/>
  <c r="FS51" i="10"/>
  <c r="EW78" i="10"/>
  <c r="EW75" i="10"/>
  <c r="EW71" i="10"/>
  <c r="EW68" i="10"/>
  <c r="EW70" i="10"/>
  <c r="EW72" i="10"/>
  <c r="EW79" i="10"/>
  <c r="FQ54" i="10"/>
  <c r="EW83" i="10"/>
  <c r="FQ61" i="10"/>
  <c r="FQ59" i="9"/>
  <c r="EW78" i="9"/>
  <c r="FQ56" i="9"/>
  <c r="FQ49" i="9"/>
  <c r="EW68" i="9"/>
  <c r="EW83" i="9"/>
  <c r="EW79" i="9"/>
  <c r="EW72" i="9"/>
  <c r="EW67" i="9"/>
  <c r="FQ61" i="9"/>
  <c r="EW69" i="9"/>
  <c r="FQ54" i="9"/>
  <c r="FS51" i="8"/>
  <c r="FQ10" i="8"/>
  <c r="FQ49" i="8"/>
  <c r="EW71" i="8"/>
  <c r="EW68" i="8"/>
  <c r="FQ61" i="8"/>
  <c r="FQ73" i="7"/>
  <c r="FQ59" i="7"/>
  <c r="FQ49" i="7"/>
  <c r="EW68" i="7"/>
  <c r="EW82" i="7"/>
  <c r="FQ61" i="7"/>
  <c r="FS51" i="6"/>
  <c r="EW72" i="6"/>
  <c r="FQ54" i="6"/>
  <c r="FQ56" i="6"/>
  <c r="EW75" i="6"/>
  <c r="EW71" i="6"/>
  <c r="EW77" i="6"/>
  <c r="EW74" i="6"/>
  <c r="FQ73" i="6"/>
  <c r="FQ61" i="6"/>
  <c r="EW78" i="5"/>
  <c r="EW70" i="5"/>
  <c r="FQ61" i="5"/>
  <c r="FQ49" i="5"/>
  <c r="EV85" i="5"/>
  <c r="EW85" i="5" s="1"/>
  <c r="FQ59" i="5"/>
  <c r="EW69" i="5"/>
  <c r="FQ73" i="5"/>
  <c r="EW77" i="5"/>
  <c r="FQ52" i="4"/>
  <c r="EW70" i="4"/>
  <c r="FQ68" i="4"/>
  <c r="FS68" i="4" s="1"/>
  <c r="EW83" i="4"/>
  <c r="DC119" i="29"/>
  <c r="EL59" i="10"/>
  <c r="EL59" i="9"/>
  <c r="EL59" i="8"/>
  <c r="EL59" i="4"/>
  <c r="EL59" i="11"/>
  <c r="EL59" i="12"/>
  <c r="EL59" i="7"/>
  <c r="EL59" i="6"/>
  <c r="EL59" i="5"/>
  <c r="EL58" i="11"/>
  <c r="EL58" i="9"/>
  <c r="EL58" i="6"/>
  <c r="EL58" i="12"/>
  <c r="EL58" i="10"/>
  <c r="EL58" i="8"/>
  <c r="EL58" i="7"/>
  <c r="EL58" i="5"/>
  <c r="EL58" i="4"/>
  <c r="EL57" i="12"/>
  <c r="EL57" i="9"/>
  <c r="EL57" i="8"/>
  <c r="EL57" i="6"/>
  <c r="EL57" i="4"/>
  <c r="EL57" i="11"/>
  <c r="EL57" i="10"/>
  <c r="EL57" i="7"/>
  <c r="EL57" i="5"/>
  <c r="EL56" i="12"/>
  <c r="EL56" i="10"/>
  <c r="EL56" i="8"/>
  <c r="EL56" i="7"/>
  <c r="EL56" i="5"/>
  <c r="EL56" i="4"/>
  <c r="EL56" i="11"/>
  <c r="EL56" i="9"/>
  <c r="EL56" i="6"/>
  <c r="EL55" i="11"/>
  <c r="EL55" i="12"/>
  <c r="EL55" i="9"/>
  <c r="EL55" i="8"/>
  <c r="EL55" i="6"/>
  <c r="EL55" i="4"/>
  <c r="EL55" i="10"/>
  <c r="EL55" i="7"/>
  <c r="EL55" i="5"/>
  <c r="EL54" i="11"/>
  <c r="EL54" i="12"/>
  <c r="EL54" i="10"/>
  <c r="EL54" i="8"/>
  <c r="EL54" i="7"/>
  <c r="EL54" i="5"/>
  <c r="EL54" i="4"/>
  <c r="EL54" i="9"/>
  <c r="EL54" i="6"/>
  <c r="EL53" i="11"/>
  <c r="EL53" i="10"/>
  <c r="EL53" i="9"/>
  <c r="EL53" i="8"/>
  <c r="EL53" i="4"/>
  <c r="EL53" i="12"/>
  <c r="EL53" i="7"/>
  <c r="EL53" i="6"/>
  <c r="EL53" i="5"/>
  <c r="EL52" i="12"/>
  <c r="EL52" i="10"/>
  <c r="EL52" i="9"/>
  <c r="EL52" i="11"/>
  <c r="EL52" i="8"/>
  <c r="EL52" i="7"/>
  <c r="EL52" i="6"/>
  <c r="EL52" i="5"/>
  <c r="EL52" i="4"/>
  <c r="EL51" i="11"/>
  <c r="EL51" i="12"/>
  <c r="EL51" i="9"/>
  <c r="EL51" i="7"/>
  <c r="EL51" i="6"/>
  <c r="EL51" i="5"/>
  <c r="EL51" i="10"/>
  <c r="EL51" i="8"/>
  <c r="EL51" i="4"/>
  <c r="EL50" i="9"/>
  <c r="EL50" i="8"/>
  <c r="EL50" i="7"/>
  <c r="EL50" i="6"/>
  <c r="EL50" i="5"/>
  <c r="EL50" i="4"/>
  <c r="EL50" i="11"/>
  <c r="EL50" i="12"/>
  <c r="EL50" i="10"/>
  <c r="EL49" i="11"/>
  <c r="EL49" i="12"/>
  <c r="EL49" i="9"/>
  <c r="EL49" i="7"/>
  <c r="EL49" i="6"/>
  <c r="EL49" i="5"/>
  <c r="EL49" i="10"/>
  <c r="EL49" i="8"/>
  <c r="EL49" i="4"/>
  <c r="EL40" i="11"/>
  <c r="EL40" i="12"/>
  <c r="EL40" i="10"/>
  <c r="EL40" i="9"/>
  <c r="EL40" i="8"/>
  <c r="EL40" i="7"/>
  <c r="EL40" i="6"/>
  <c r="EL40" i="5"/>
  <c r="EL40" i="4"/>
  <c r="EW57" i="11"/>
  <c r="EW90" i="11"/>
  <c r="EW65" i="11"/>
  <c r="EW63" i="11"/>
  <c r="EW62" i="11"/>
  <c r="FQ43" i="11"/>
  <c r="EW56" i="11"/>
  <c r="EW55" i="11"/>
  <c r="EW54" i="11"/>
  <c r="EW52" i="11"/>
  <c r="EW47" i="11"/>
  <c r="EW45" i="11"/>
  <c r="EW43" i="11"/>
  <c r="EW66" i="12"/>
  <c r="EW64" i="12"/>
  <c r="FQ46" i="12"/>
  <c r="EW63" i="12"/>
  <c r="EW59" i="12"/>
  <c r="EW57" i="12"/>
  <c r="EW56" i="12"/>
  <c r="EW53" i="12"/>
  <c r="EW52" i="12"/>
  <c r="EW49" i="12"/>
  <c r="EW48" i="12"/>
  <c r="EW46" i="12"/>
  <c r="EW45" i="12"/>
  <c r="EW44" i="12"/>
  <c r="EW90" i="10"/>
  <c r="EW65" i="10"/>
  <c r="EW63" i="10"/>
  <c r="EW62" i="10"/>
  <c r="FQ43" i="10"/>
  <c r="EW59" i="10"/>
  <c r="EW58" i="10"/>
  <c r="EW57" i="10"/>
  <c r="EW55" i="10"/>
  <c r="EW52" i="10"/>
  <c r="EW51" i="10"/>
  <c r="EW50" i="10"/>
  <c r="EW46" i="10"/>
  <c r="EW44" i="10"/>
  <c r="EW43" i="10"/>
  <c r="EW42" i="10"/>
  <c r="FQ7" i="10"/>
  <c r="EW15" i="10"/>
  <c r="EW65" i="9"/>
  <c r="EW63" i="9"/>
  <c r="FQ43" i="9"/>
  <c r="EW62" i="9"/>
  <c r="EW59" i="9"/>
  <c r="EW58" i="9"/>
  <c r="EW55" i="9"/>
  <c r="EW54" i="9"/>
  <c r="EW53" i="9"/>
  <c r="EW51" i="9"/>
  <c r="EW50" i="9"/>
  <c r="EW49" i="9"/>
  <c r="EW47" i="9"/>
  <c r="EW44" i="9"/>
  <c r="EW62" i="8"/>
  <c r="FQ43" i="8"/>
  <c r="EW50" i="8"/>
  <c r="FQ41" i="8"/>
  <c r="EW45" i="8"/>
  <c r="FQ43" i="7"/>
  <c r="EW63" i="7"/>
  <c r="EW58" i="7"/>
  <c r="EW54" i="7"/>
  <c r="EW48" i="7"/>
  <c r="EW44" i="7"/>
  <c r="EW42" i="7"/>
  <c r="FQ46" i="6"/>
  <c r="EW62" i="6"/>
  <c r="EW55" i="6"/>
  <c r="EW51" i="6"/>
  <c r="EW50" i="6"/>
  <c r="EW49" i="6"/>
  <c r="EW47" i="6"/>
  <c r="EW46" i="6"/>
  <c r="EW45" i="6"/>
  <c r="EW44" i="6"/>
  <c r="EW42" i="6"/>
  <c r="EW50" i="5"/>
  <c r="FQ7" i="5"/>
  <c r="EW15" i="5"/>
  <c r="EW15" i="4"/>
  <c r="C8" i="26"/>
  <c r="EV85" i="11"/>
  <c r="EW85" i="11" s="1"/>
  <c r="FQ36" i="11"/>
  <c r="EW30" i="11"/>
  <c r="EW23" i="11"/>
  <c r="FQ25" i="11"/>
  <c r="FQ65" i="11"/>
  <c r="EW20" i="11"/>
  <c r="FQ69" i="11"/>
  <c r="FS68" i="11" s="1"/>
  <c r="EW22" i="11"/>
  <c r="FQ67" i="11"/>
  <c r="EW21" i="11"/>
  <c r="FQ41" i="11"/>
  <c r="FQ10" i="11"/>
  <c r="FQ61" i="11"/>
  <c r="ES86" i="11"/>
  <c r="EX86" i="11" s="1"/>
  <c r="ES81" i="11"/>
  <c r="EX81" i="11" s="1"/>
  <c r="EW78" i="11"/>
  <c r="EW72" i="11"/>
  <c r="EW61" i="11"/>
  <c r="EW53" i="11"/>
  <c r="EW49" i="11"/>
  <c r="EW42" i="11"/>
  <c r="EW77" i="11"/>
  <c r="EW58" i="11"/>
  <c r="EW50" i="11"/>
  <c r="EW41" i="11"/>
  <c r="EW15" i="11"/>
  <c r="EW9" i="11"/>
  <c r="EW10" i="11"/>
  <c r="ES28" i="11"/>
  <c r="EX28" i="11" s="1"/>
  <c r="FQ28" i="11"/>
  <c r="EW16" i="11"/>
  <c r="ES64" i="11"/>
  <c r="EX64" i="11" s="1"/>
  <c r="C110" i="26"/>
  <c r="EM6" i="11"/>
  <c r="EZ92" i="11"/>
  <c r="EV92" i="11"/>
  <c r="EW92" i="11" s="1"/>
  <c r="EV60" i="11"/>
  <c r="EW40" i="11"/>
  <c r="ES82" i="11"/>
  <c r="EX82" i="11" s="1"/>
  <c r="ES27" i="11"/>
  <c r="EX27" i="11" s="1"/>
  <c r="ES29" i="11"/>
  <c r="EX29" i="11" s="1"/>
  <c r="FQ76" i="11"/>
  <c r="EW88" i="11"/>
  <c r="FQ38" i="11"/>
  <c r="EW38" i="11"/>
  <c r="EW17" i="11"/>
  <c r="EW79" i="11"/>
  <c r="EW75" i="11"/>
  <c r="EW71" i="11"/>
  <c r="EW59" i="11"/>
  <c r="EW48" i="11"/>
  <c r="EW76" i="11"/>
  <c r="EW69" i="11"/>
  <c r="EW67" i="11"/>
  <c r="EW51" i="11"/>
  <c r="EW46" i="11"/>
  <c r="EW44" i="11"/>
  <c r="EW12" i="11"/>
  <c r="EW13" i="11"/>
  <c r="FQ56" i="11"/>
  <c r="EV85" i="12"/>
  <c r="EW85" i="12" s="1"/>
  <c r="FQ7" i="12"/>
  <c r="EW15" i="12"/>
  <c r="EW90" i="12"/>
  <c r="FQ14" i="12"/>
  <c r="EW13" i="12"/>
  <c r="FQ32" i="12"/>
  <c r="EW28" i="12"/>
  <c r="FQ49" i="12"/>
  <c r="FQ41" i="12"/>
  <c r="EW40" i="12"/>
  <c r="FQ38" i="12"/>
  <c r="EW38" i="12"/>
  <c r="EZ92" i="12"/>
  <c r="EV92" i="12"/>
  <c r="EW92" i="12" s="1"/>
  <c r="ES82" i="12"/>
  <c r="EX82" i="12" s="1"/>
  <c r="ES26" i="12"/>
  <c r="EX26" i="12" s="1"/>
  <c r="FQ69" i="12"/>
  <c r="FS68" i="12" s="1"/>
  <c r="EW22" i="12"/>
  <c r="FQ65" i="12"/>
  <c r="EW20" i="12"/>
  <c r="EW16" i="12"/>
  <c r="FQ36" i="12"/>
  <c r="EW30" i="12"/>
  <c r="EW23" i="12"/>
  <c r="FQ25" i="12"/>
  <c r="FQ67" i="12"/>
  <c r="EW21" i="12"/>
  <c r="FQ34" i="12"/>
  <c r="EW17" i="12"/>
  <c r="ES7" i="12"/>
  <c r="EX7" i="12" s="1"/>
  <c r="EW7" i="12" s="1"/>
  <c r="FQ76" i="12"/>
  <c r="EW88" i="12"/>
  <c r="EW67" i="12"/>
  <c r="EW62" i="12"/>
  <c r="EW55" i="12"/>
  <c r="EW51" i="12"/>
  <c r="FQ54" i="12"/>
  <c r="EW78" i="12"/>
  <c r="EW72" i="12"/>
  <c r="EW68" i="12"/>
  <c r="EW47" i="12"/>
  <c r="EV60" i="12"/>
  <c r="ES86" i="12"/>
  <c r="EX86" i="12" s="1"/>
  <c r="ES81" i="12"/>
  <c r="EX81" i="12" s="1"/>
  <c r="C106" i="26"/>
  <c r="C104" i="26"/>
  <c r="C102" i="26"/>
  <c r="C100" i="26"/>
  <c r="ES61" i="12"/>
  <c r="EX61" i="12" s="1"/>
  <c r="C107" i="26"/>
  <c r="C105" i="26"/>
  <c r="C103" i="26"/>
  <c r="C101" i="26"/>
  <c r="C99" i="26"/>
  <c r="FQ30" i="12"/>
  <c r="EW27" i="12"/>
  <c r="EW65" i="12"/>
  <c r="EW58" i="12"/>
  <c r="EW54" i="12"/>
  <c r="EW50" i="12"/>
  <c r="EW42" i="12"/>
  <c r="EW83" i="12"/>
  <c r="EW79" i="12"/>
  <c r="EW75" i="12"/>
  <c r="EW71" i="12"/>
  <c r="EW43" i="12"/>
  <c r="EW10" i="12"/>
  <c r="FQ10" i="12"/>
  <c r="FS51" i="12"/>
  <c r="EW9" i="12"/>
  <c r="FQ56" i="12"/>
  <c r="FQ14" i="10"/>
  <c r="EW13" i="10"/>
  <c r="EV85" i="10"/>
  <c r="EW85" i="10" s="1"/>
  <c r="EW23" i="10"/>
  <c r="FQ25" i="10"/>
  <c r="FQ67" i="10"/>
  <c r="EW21" i="10"/>
  <c r="FQ28" i="10"/>
  <c r="EW16" i="10"/>
  <c r="FQ66" i="10"/>
  <c r="FS66" i="10" s="1"/>
  <c r="EW82" i="10"/>
  <c r="FQ36" i="10"/>
  <c r="EW30" i="10"/>
  <c r="FQ10" i="10"/>
  <c r="EW9" i="10"/>
  <c r="FQ32" i="10"/>
  <c r="EW28" i="10"/>
  <c r="FQ34" i="10"/>
  <c r="EW17" i="10"/>
  <c r="FQ56" i="10"/>
  <c r="ES67" i="10"/>
  <c r="EX67" i="10" s="1"/>
  <c r="EM7" i="10"/>
  <c r="ER7" i="10" s="1"/>
  <c r="EQ7" i="10"/>
  <c r="EV7" i="10" s="1"/>
  <c r="ES64" i="10"/>
  <c r="EX64" i="10" s="1"/>
  <c r="EQ92" i="10"/>
  <c r="ER92" i="10"/>
  <c r="EW76" i="10"/>
  <c r="EW73" i="10"/>
  <c r="EW69" i="10"/>
  <c r="EW81" i="10"/>
  <c r="EW61" i="10"/>
  <c r="EW53" i="10"/>
  <c r="EW49" i="10"/>
  <c r="EW47" i="10"/>
  <c r="EW54" i="10"/>
  <c r="EW45" i="10"/>
  <c r="EW10" i="10"/>
  <c r="ES27" i="10"/>
  <c r="EX27" i="10" s="1"/>
  <c r="FQ76" i="10"/>
  <c r="EW88" i="10"/>
  <c r="FQ69" i="10"/>
  <c r="FS68" i="10" s="1"/>
  <c r="EW22" i="10"/>
  <c r="FQ65" i="10"/>
  <c r="FS64" i="10" s="1"/>
  <c r="EW20" i="10"/>
  <c r="FQ38" i="10"/>
  <c r="EW38" i="10"/>
  <c r="EW77" i="10"/>
  <c r="EW74" i="10"/>
  <c r="EW66" i="10"/>
  <c r="EW56" i="10"/>
  <c r="EW48" i="10"/>
  <c r="EW11" i="10"/>
  <c r="FQ59" i="10"/>
  <c r="FQ41" i="10"/>
  <c r="EV60" i="10"/>
  <c r="FQ73" i="10"/>
  <c r="FQ7" i="9"/>
  <c r="EW15" i="9"/>
  <c r="FQ30" i="9"/>
  <c r="EW27" i="9"/>
  <c r="FQ80" i="9"/>
  <c r="EV92" i="9"/>
  <c r="EW92" i="9" s="1"/>
  <c r="FQ14" i="9"/>
  <c r="EW13" i="9"/>
  <c r="EW90" i="9"/>
  <c r="FQ38" i="9"/>
  <c r="EW38" i="9"/>
  <c r="FQ76" i="9"/>
  <c r="EW88" i="9"/>
  <c r="ES64" i="9"/>
  <c r="EX64" i="9" s="1"/>
  <c r="C83" i="26"/>
  <c r="C81" i="26"/>
  <c r="C79" i="26"/>
  <c r="C77" i="26"/>
  <c r="C75" i="26"/>
  <c r="ES29" i="9"/>
  <c r="EX29" i="9" s="1"/>
  <c r="C82" i="26"/>
  <c r="C80" i="26"/>
  <c r="C78" i="26"/>
  <c r="C76" i="26"/>
  <c r="EW75" i="9"/>
  <c r="EW71" i="9"/>
  <c r="EW45" i="9"/>
  <c r="EW42" i="9"/>
  <c r="EV85" i="9"/>
  <c r="EW85" i="9" s="1"/>
  <c r="EW76" i="9"/>
  <c r="EW73" i="9"/>
  <c r="EW61" i="9"/>
  <c r="EW57" i="9"/>
  <c r="FQ73" i="9"/>
  <c r="FQ41" i="9"/>
  <c r="FQ10" i="9"/>
  <c r="FS51" i="9"/>
  <c r="ES28" i="9"/>
  <c r="EX28" i="9" s="1"/>
  <c r="FQ69" i="9"/>
  <c r="FS68" i="9" s="1"/>
  <c r="EW22" i="9"/>
  <c r="FQ65" i="9"/>
  <c r="EW20" i="9"/>
  <c r="EW16" i="9"/>
  <c r="ES7" i="9"/>
  <c r="EX7" i="9" s="1"/>
  <c r="ES81" i="9"/>
  <c r="EX81" i="9" s="1"/>
  <c r="FQ64" i="9" s="1"/>
  <c r="ES26" i="9"/>
  <c r="EX26" i="9" s="1"/>
  <c r="EW26" i="9" s="1"/>
  <c r="ES82" i="9"/>
  <c r="EX82" i="9" s="1"/>
  <c r="EW30" i="9"/>
  <c r="FQ36" i="9"/>
  <c r="FQ25" i="9"/>
  <c r="EW23" i="9"/>
  <c r="FQ67" i="9"/>
  <c r="EW21" i="9"/>
  <c r="EW17" i="9"/>
  <c r="EW46" i="9"/>
  <c r="EV60" i="9"/>
  <c r="EW77" i="9"/>
  <c r="EW74" i="9"/>
  <c r="EW70" i="9"/>
  <c r="EW56" i="9"/>
  <c r="EW52" i="9"/>
  <c r="EW48" i="9"/>
  <c r="EW43" i="9"/>
  <c r="EW10" i="9"/>
  <c r="EV85" i="8"/>
  <c r="EW85" i="8" s="1"/>
  <c r="EW30" i="8"/>
  <c r="FQ36" i="8"/>
  <c r="EW17" i="8"/>
  <c r="FQ38" i="8"/>
  <c r="EW38" i="8"/>
  <c r="FQ67" i="8"/>
  <c r="EW21" i="8"/>
  <c r="EW23" i="8"/>
  <c r="FQ25" i="8"/>
  <c r="EW90" i="8"/>
  <c r="FQ14" i="8"/>
  <c r="FQ59" i="8"/>
  <c r="FQ80" i="8"/>
  <c r="EV92" i="8"/>
  <c r="EW92" i="8" s="1"/>
  <c r="FQ76" i="8"/>
  <c r="EW88" i="8"/>
  <c r="FQ30" i="8"/>
  <c r="EW27" i="8"/>
  <c r="FQ69" i="8"/>
  <c r="FS68" i="8" s="1"/>
  <c r="EW22" i="8"/>
  <c r="FQ56" i="8"/>
  <c r="FQ65" i="8"/>
  <c r="FS64" i="8" s="1"/>
  <c r="EW20" i="8"/>
  <c r="FQ28" i="8"/>
  <c r="EW16" i="8"/>
  <c r="ES64" i="8"/>
  <c r="EX64" i="8" s="1"/>
  <c r="ES86" i="8"/>
  <c r="EX86" i="8" s="1"/>
  <c r="EV60" i="8"/>
  <c r="EW40" i="8"/>
  <c r="ES28" i="8"/>
  <c r="EX28" i="8" s="1"/>
  <c r="ES29" i="8"/>
  <c r="EX29" i="8" s="1"/>
  <c r="EW29" i="8" s="1"/>
  <c r="EW83" i="8"/>
  <c r="EW79" i="8"/>
  <c r="EW75" i="8"/>
  <c r="FQ54" i="8"/>
  <c r="EW77" i="8"/>
  <c r="EW74" i="8"/>
  <c r="EW67" i="8"/>
  <c r="EW55" i="8"/>
  <c r="EW51" i="8"/>
  <c r="EW46" i="8"/>
  <c r="EW44" i="8"/>
  <c r="EW69" i="8"/>
  <c r="EW63" i="8"/>
  <c r="EW59" i="8"/>
  <c r="EW56" i="8"/>
  <c r="EW52" i="8"/>
  <c r="EW48" i="8"/>
  <c r="EW43" i="8"/>
  <c r="EW15" i="8"/>
  <c r="EW9" i="8"/>
  <c r="EW10" i="8"/>
  <c r="ES82" i="8"/>
  <c r="EX82" i="8" s="1"/>
  <c r="C62" i="26"/>
  <c r="EM6" i="8"/>
  <c r="EW81" i="8"/>
  <c r="EW78" i="8"/>
  <c r="EW72" i="8"/>
  <c r="EW76" i="8"/>
  <c r="EW73" i="8"/>
  <c r="EW65" i="8"/>
  <c r="EW58" i="8"/>
  <c r="EW54" i="8"/>
  <c r="EW41" i="8"/>
  <c r="EW70" i="8"/>
  <c r="EW66" i="8"/>
  <c r="EW61" i="8"/>
  <c r="EW57" i="8"/>
  <c r="EW53" i="8"/>
  <c r="EW49" i="8"/>
  <c r="EW47" i="8"/>
  <c r="EW42" i="8"/>
  <c r="EW12" i="8"/>
  <c r="EW13" i="8"/>
  <c r="FQ36" i="7"/>
  <c r="EW30" i="7"/>
  <c r="FQ28" i="7"/>
  <c r="EW16" i="7"/>
  <c r="EW23" i="7"/>
  <c r="FQ25" i="7"/>
  <c r="FQ34" i="7"/>
  <c r="EW17" i="7"/>
  <c r="FQ76" i="7"/>
  <c r="EW88" i="7"/>
  <c r="FQ38" i="7"/>
  <c r="EW38" i="7"/>
  <c r="FQ32" i="7"/>
  <c r="EW28" i="7"/>
  <c r="FQ67" i="7"/>
  <c r="FS66" i="7" s="1"/>
  <c r="EW21" i="7"/>
  <c r="FQ14" i="7"/>
  <c r="FQ41" i="7"/>
  <c r="FQ10" i="7"/>
  <c r="EZ92" i="7"/>
  <c r="EV92" i="7"/>
  <c r="EW92" i="7" s="1"/>
  <c r="FQ69" i="7"/>
  <c r="FS68" i="7" s="1"/>
  <c r="EW22" i="7"/>
  <c r="FQ65" i="7"/>
  <c r="FS64" i="7" s="1"/>
  <c r="EW20" i="7"/>
  <c r="FQ30" i="7"/>
  <c r="EW27" i="7"/>
  <c r="EW83" i="7"/>
  <c r="EW79" i="7"/>
  <c r="EW71" i="7"/>
  <c r="EW65" i="7"/>
  <c r="EW50" i="7"/>
  <c r="EW45" i="7"/>
  <c r="EW41" i="7"/>
  <c r="EW12" i="7"/>
  <c r="EV85" i="7"/>
  <c r="EW85" i="7" s="1"/>
  <c r="EW76" i="7"/>
  <c r="EW73" i="7"/>
  <c r="EW69" i="7"/>
  <c r="EW75" i="7"/>
  <c r="EW61" i="7"/>
  <c r="EW57" i="7"/>
  <c r="EW53" i="7"/>
  <c r="EW49" i="7"/>
  <c r="EW47" i="7"/>
  <c r="EW11" i="7"/>
  <c r="EW7" i="7"/>
  <c r="EV60" i="7"/>
  <c r="EW40" i="7"/>
  <c r="ES64" i="7"/>
  <c r="EX64" i="7" s="1"/>
  <c r="FQ46" i="7" s="1"/>
  <c r="C50" i="26"/>
  <c r="EM6" i="7"/>
  <c r="EW81" i="7"/>
  <c r="EW78" i="7"/>
  <c r="EW67" i="7"/>
  <c r="EW62" i="7"/>
  <c r="EW55" i="7"/>
  <c r="EW51" i="7"/>
  <c r="EW46" i="7"/>
  <c r="EW15" i="7"/>
  <c r="EW9" i="7"/>
  <c r="FQ56" i="7"/>
  <c r="FS51" i="7"/>
  <c r="EW77" i="7"/>
  <c r="EW74" i="7"/>
  <c r="EW70" i="7"/>
  <c r="EW72" i="7"/>
  <c r="EW66" i="7"/>
  <c r="EW59" i="7"/>
  <c r="EW56" i="7"/>
  <c r="EW52" i="7"/>
  <c r="EW43" i="7"/>
  <c r="EW13" i="7"/>
  <c r="EW10" i="7"/>
  <c r="EW90" i="7"/>
  <c r="EV85" i="6"/>
  <c r="EW85" i="6" s="1"/>
  <c r="FQ7" i="6"/>
  <c r="EW15" i="6"/>
  <c r="FQ41" i="6"/>
  <c r="EW40" i="6"/>
  <c r="FQ30" i="6"/>
  <c r="EW27" i="6"/>
  <c r="FQ32" i="6"/>
  <c r="EW28" i="6"/>
  <c r="FQ14" i="6"/>
  <c r="EW13" i="6"/>
  <c r="ES92" i="6"/>
  <c r="EX92" i="6" s="1"/>
  <c r="ES82" i="6"/>
  <c r="EX82" i="6" s="1"/>
  <c r="ES26" i="6"/>
  <c r="EX26" i="6" s="1"/>
  <c r="ES61" i="6"/>
  <c r="EX61" i="6" s="1"/>
  <c r="C47" i="26"/>
  <c r="C45" i="26"/>
  <c r="C43" i="26"/>
  <c r="C41" i="26"/>
  <c r="C39" i="26"/>
  <c r="C46" i="26"/>
  <c r="C44" i="26"/>
  <c r="C42" i="26"/>
  <c r="C40" i="26"/>
  <c r="EW30" i="6"/>
  <c r="FQ36" i="6"/>
  <c r="FQ38" i="6"/>
  <c r="EW38" i="6"/>
  <c r="FQ76" i="6"/>
  <c r="EW88" i="6"/>
  <c r="EW78" i="6"/>
  <c r="EW68" i="6"/>
  <c r="EW76" i="6"/>
  <c r="EW73" i="6"/>
  <c r="EW66" i="6"/>
  <c r="EW63" i="6"/>
  <c r="EW57" i="6"/>
  <c r="EW53" i="6"/>
  <c r="EW65" i="6"/>
  <c r="EW58" i="6"/>
  <c r="EW54" i="6"/>
  <c r="EW69" i="6"/>
  <c r="EW90" i="6"/>
  <c r="FQ10" i="6"/>
  <c r="ES67" i="6"/>
  <c r="EX67" i="6" s="1"/>
  <c r="ES81" i="6"/>
  <c r="EX81" i="6" s="1"/>
  <c r="FQ69" i="6"/>
  <c r="FS68" i="6" s="1"/>
  <c r="EW22" i="6"/>
  <c r="FQ65" i="6"/>
  <c r="EW20" i="6"/>
  <c r="EW16" i="6"/>
  <c r="ES7" i="6"/>
  <c r="EX7" i="6" s="1"/>
  <c r="EW7" i="6" s="1"/>
  <c r="EW23" i="6"/>
  <c r="FQ25" i="6"/>
  <c r="FQ67" i="6"/>
  <c r="EW21" i="6"/>
  <c r="FQ34" i="6"/>
  <c r="EW17" i="6"/>
  <c r="EW83" i="6"/>
  <c r="EW79" i="6"/>
  <c r="EW70" i="6"/>
  <c r="EW64" i="6"/>
  <c r="EW59" i="6"/>
  <c r="EW56" i="6"/>
  <c r="EW52" i="6"/>
  <c r="EW48" i="6"/>
  <c r="EW43" i="6"/>
  <c r="EV60" i="6"/>
  <c r="EW10" i="6"/>
  <c r="FQ59" i="6"/>
  <c r="FQ69" i="5"/>
  <c r="FS68" i="5" s="1"/>
  <c r="EW22" i="5"/>
  <c r="EW16" i="5"/>
  <c r="FQ30" i="5"/>
  <c r="EW27" i="5"/>
  <c r="FQ43" i="5"/>
  <c r="FQ14" i="5"/>
  <c r="EW13" i="5"/>
  <c r="FQ76" i="5"/>
  <c r="EW88" i="5"/>
  <c r="C34" i="26"/>
  <c r="C32" i="26"/>
  <c r="C30" i="26"/>
  <c r="C28" i="26"/>
  <c r="EW30" i="5"/>
  <c r="FQ36" i="5"/>
  <c r="FQ25" i="5"/>
  <c r="EW23" i="5"/>
  <c r="FQ67" i="5"/>
  <c r="FS66" i="5" s="1"/>
  <c r="EW21" i="5"/>
  <c r="EV60" i="5"/>
  <c r="EW40" i="5"/>
  <c r="ES64" i="5"/>
  <c r="EX64" i="5" s="1"/>
  <c r="FQ38" i="5"/>
  <c r="EW38" i="5"/>
  <c r="FQ65" i="5"/>
  <c r="FS64" i="5" s="1"/>
  <c r="EW20" i="5"/>
  <c r="EW17" i="5"/>
  <c r="FQ32" i="5"/>
  <c r="EW28" i="5"/>
  <c r="EW75" i="5"/>
  <c r="EW71" i="5"/>
  <c r="EW10" i="5"/>
  <c r="FQ56" i="5"/>
  <c r="FQ41" i="5"/>
  <c r="EW76" i="5"/>
  <c r="EW73" i="5"/>
  <c r="EW67" i="5"/>
  <c r="EW62" i="5"/>
  <c r="EW55" i="5"/>
  <c r="EW51" i="5"/>
  <c r="EW46" i="5"/>
  <c r="EW44" i="5"/>
  <c r="EW66" i="5"/>
  <c r="EW63" i="5"/>
  <c r="EW59" i="5"/>
  <c r="EW56" i="5"/>
  <c r="EW52" i="5"/>
  <c r="EW48" i="5"/>
  <c r="EW43" i="5"/>
  <c r="EW90" i="5"/>
  <c r="FS51" i="5"/>
  <c r="FQ10" i="5"/>
  <c r="ES26" i="5"/>
  <c r="EX26" i="5" s="1"/>
  <c r="EW26" i="5" s="1"/>
  <c r="ES29" i="5"/>
  <c r="EX29" i="5" s="1"/>
  <c r="C35" i="26"/>
  <c r="C33" i="26"/>
  <c r="C31" i="26"/>
  <c r="C29" i="26"/>
  <c r="C27" i="26"/>
  <c r="EZ92" i="5"/>
  <c r="EV92" i="5"/>
  <c r="EW92" i="5" s="1"/>
  <c r="ES7" i="5"/>
  <c r="EX7" i="5" s="1"/>
  <c r="EW7" i="5" s="1"/>
  <c r="EW79" i="5"/>
  <c r="EW83" i="5"/>
  <c r="EW11" i="5"/>
  <c r="EW74" i="5"/>
  <c r="EW81" i="5"/>
  <c r="EW68" i="5"/>
  <c r="EW65" i="5"/>
  <c r="EW58" i="5"/>
  <c r="EW54" i="5"/>
  <c r="EW45" i="5"/>
  <c r="EW41" i="5"/>
  <c r="EW72" i="5"/>
  <c r="EW61" i="5"/>
  <c r="EW57" i="5"/>
  <c r="EW53" i="5"/>
  <c r="EW49" i="5"/>
  <c r="EW47" i="5"/>
  <c r="EW42" i="5"/>
  <c r="EW82" i="5"/>
  <c r="EW77" i="4"/>
  <c r="FQ61" i="4"/>
  <c r="FQ38" i="4"/>
  <c r="EW38" i="4"/>
  <c r="EW30" i="4"/>
  <c r="FQ36" i="4"/>
  <c r="FQ51" i="4"/>
  <c r="EW69" i="4"/>
  <c r="FQ49" i="4"/>
  <c r="EW67" i="4"/>
  <c r="FQ56" i="4"/>
  <c r="EW73" i="4"/>
  <c r="FQ14" i="4"/>
  <c r="EW13" i="4"/>
  <c r="ES7" i="4"/>
  <c r="EX7" i="4" s="1"/>
  <c r="EW7" i="4" s="1"/>
  <c r="ES82" i="4"/>
  <c r="EX82" i="4" s="1"/>
  <c r="ES85" i="4"/>
  <c r="EX85" i="4" s="1"/>
  <c r="ES86" i="4"/>
  <c r="EX86" i="4" s="1"/>
  <c r="C22" i="26"/>
  <c r="C18" i="26"/>
  <c r="C23" i="26"/>
  <c r="C21" i="26"/>
  <c r="C19" i="26"/>
  <c r="ES29" i="4"/>
  <c r="EX29" i="4" s="1"/>
  <c r="ES92" i="4"/>
  <c r="EX92" i="4" s="1"/>
  <c r="ES61" i="4"/>
  <c r="EX61" i="4" s="1"/>
  <c r="C14" i="26"/>
  <c r="C20" i="26"/>
  <c r="FQ76" i="4"/>
  <c r="EW88" i="4"/>
  <c r="FQ46" i="4"/>
  <c r="EW71" i="4"/>
  <c r="EW90" i="4"/>
  <c r="ES81" i="4"/>
  <c r="EX81" i="4" s="1"/>
  <c r="ES28" i="4"/>
  <c r="EX28" i="4" s="1"/>
  <c r="FQ30" i="4"/>
  <c r="EW27" i="4"/>
  <c r="EZ92" i="4"/>
  <c r="FQ59" i="4"/>
  <c r="FQ41" i="4"/>
  <c r="FQ10" i="4"/>
  <c r="C10" i="26"/>
  <c r="C6" i="26"/>
  <c r="X130" i="1"/>
  <c r="DC117" i="29"/>
  <c r="DC115" i="29"/>
  <c r="DC113" i="29"/>
  <c r="DC207" i="29"/>
  <c r="DC191" i="29"/>
  <c r="DC175" i="29"/>
  <c r="DC159" i="29"/>
  <c r="DC143" i="29"/>
  <c r="EL59" i="1"/>
  <c r="P82" i="1"/>
  <c r="B53" i="3"/>
  <c r="B82" i="1"/>
  <c r="B52" i="3"/>
  <c r="P81" i="1"/>
  <c r="B81" i="1"/>
  <c r="EL58" i="1"/>
  <c r="EL57" i="1"/>
  <c r="P80" i="1"/>
  <c r="B51" i="3"/>
  <c r="B80" i="1"/>
  <c r="B50" i="3"/>
  <c r="P79" i="1"/>
  <c r="B79" i="1"/>
  <c r="EL56" i="1"/>
  <c r="EL55" i="1"/>
  <c r="P78" i="1"/>
  <c r="B49" i="3"/>
  <c r="B78" i="1"/>
  <c r="B48" i="3"/>
  <c r="P77" i="1"/>
  <c r="B77" i="1"/>
  <c r="EL54" i="1"/>
  <c r="EL53" i="1"/>
  <c r="P76" i="1"/>
  <c r="B47" i="3"/>
  <c r="B76" i="1"/>
  <c r="B46" i="3"/>
  <c r="P75" i="1"/>
  <c r="B75" i="1"/>
  <c r="EL52" i="1"/>
  <c r="EL51" i="1"/>
  <c r="P74" i="1"/>
  <c r="B45" i="3"/>
  <c r="B74" i="1"/>
  <c r="B44" i="3"/>
  <c r="P73" i="1"/>
  <c r="B73" i="1"/>
  <c r="EL50" i="1"/>
  <c r="EL49" i="1"/>
  <c r="P72" i="1"/>
  <c r="B43" i="3"/>
  <c r="B72" i="1"/>
  <c r="DC87" i="29"/>
  <c r="DC71" i="29"/>
  <c r="DC55" i="29"/>
  <c r="DC39" i="29"/>
  <c r="DC23" i="29"/>
  <c r="DC7" i="29"/>
  <c r="B34" i="3"/>
  <c r="EL40" i="1"/>
  <c r="DB6" i="29"/>
  <c r="P63" i="1"/>
  <c r="B63" i="1"/>
  <c r="DC136" i="29"/>
  <c r="DC132" i="29"/>
  <c r="DC120" i="29"/>
  <c r="DC116" i="29"/>
  <c r="DC96" i="29"/>
  <c r="DC92" i="29"/>
  <c r="DC88" i="29"/>
  <c r="DC80" i="29"/>
  <c r="DC76" i="29"/>
  <c r="DC72" i="29"/>
  <c r="DC64" i="29"/>
  <c r="DC60" i="29"/>
  <c r="DC56" i="29"/>
  <c r="DC48" i="29"/>
  <c r="DC44" i="29"/>
  <c r="DC16" i="29"/>
  <c r="DC12" i="29"/>
  <c r="DC8" i="29"/>
  <c r="DC103" i="29"/>
  <c r="Y91" i="1"/>
  <c r="Y89" i="1"/>
  <c r="Y88" i="1"/>
  <c r="Y86" i="1"/>
  <c r="Y85" i="1"/>
  <c r="Y82" i="1"/>
  <c r="Y80" i="1"/>
  <c r="Y78" i="1"/>
  <c r="Y76" i="1"/>
  <c r="Y74" i="1"/>
  <c r="Y72" i="1"/>
  <c r="Y70" i="1"/>
  <c r="Y68" i="1"/>
  <c r="Y66" i="1"/>
  <c r="Y64" i="1"/>
  <c r="Y45" i="1"/>
  <c r="Y42" i="1"/>
  <c r="Y40" i="1"/>
  <c r="Y38" i="1"/>
  <c r="Y21" i="1"/>
  <c r="Y19" i="1"/>
  <c r="Y17" i="1"/>
  <c r="Y103" i="1"/>
  <c r="Y101" i="1"/>
  <c r="Y4" i="1"/>
  <c r="Y33" i="1"/>
  <c r="Y14" i="1"/>
  <c r="Y24" i="1"/>
  <c r="Y67" i="1"/>
  <c r="Y71" i="1"/>
  <c r="Y75" i="1"/>
  <c r="Y79" i="1"/>
  <c r="Y92" i="1"/>
  <c r="Y95" i="1"/>
  <c r="Y97" i="1"/>
  <c r="Y100" i="1"/>
  <c r="Y104" i="1"/>
  <c r="Y107" i="1"/>
  <c r="Y109" i="1"/>
  <c r="Y111" i="1"/>
  <c r="Y34" i="1"/>
  <c r="Y39" i="1"/>
  <c r="Y43" i="1"/>
  <c r="Y47" i="1"/>
  <c r="Y49" i="1"/>
  <c r="Y51" i="1"/>
  <c r="Y53" i="1"/>
  <c r="Y55" i="1"/>
  <c r="Y57" i="1"/>
  <c r="Y59" i="1"/>
  <c r="Y61" i="1"/>
  <c r="Z61" i="1" s="1"/>
  <c r="Y84" i="1"/>
  <c r="Y90" i="1"/>
  <c r="Y35" i="1"/>
  <c r="Y18" i="1"/>
  <c r="Y65" i="1"/>
  <c r="Y69" i="1"/>
  <c r="Y73" i="1"/>
  <c r="Y77" i="1"/>
  <c r="Y81" i="1"/>
  <c r="Y93" i="1"/>
  <c r="Y96" i="1"/>
  <c r="Y98" i="1"/>
  <c r="Y102" i="1"/>
  <c r="Y106" i="1"/>
  <c r="Y108" i="1"/>
  <c r="Y110" i="1"/>
  <c r="Y20" i="1"/>
  <c r="Y37" i="1"/>
  <c r="Y41" i="1"/>
  <c r="Y46" i="1"/>
  <c r="Y48" i="1"/>
  <c r="Y50" i="1"/>
  <c r="Y52" i="1"/>
  <c r="Y54" i="1"/>
  <c r="Y56" i="1"/>
  <c r="Y58" i="1"/>
  <c r="Y60" i="1"/>
  <c r="Y63" i="1"/>
  <c r="Y87" i="1"/>
  <c r="Y120" i="1"/>
  <c r="AA120" i="1" s="1"/>
  <c r="Y113" i="1"/>
  <c r="AA113" i="1" s="1"/>
  <c r="Y122" i="1"/>
  <c r="AA122" i="1" s="1"/>
  <c r="Y116" i="1"/>
  <c r="AA116" i="1" s="1"/>
  <c r="Y118" i="1"/>
  <c r="DC134" i="29"/>
  <c r="DC130" i="29"/>
  <c r="DC122" i="29"/>
  <c r="DC118" i="29"/>
  <c r="DC114" i="29"/>
  <c r="DC98" i="29"/>
  <c r="DC94" i="29"/>
  <c r="DC90" i="29"/>
  <c r="DC82" i="29"/>
  <c r="DC78" i="29"/>
  <c r="DC74" i="29"/>
  <c r="DC66" i="29"/>
  <c r="DC62" i="29"/>
  <c r="DC58" i="29"/>
  <c r="DC50" i="29"/>
  <c r="DC46" i="29"/>
  <c r="DC42" i="29"/>
  <c r="DC18" i="29"/>
  <c r="DC14" i="29"/>
  <c r="DC216" i="29"/>
  <c r="DC214" i="29"/>
  <c r="DC212" i="29"/>
  <c r="DC210" i="29"/>
  <c r="DC208" i="29"/>
  <c r="DC202" i="29"/>
  <c r="DC200" i="29"/>
  <c r="DC198" i="29"/>
  <c r="DC196" i="29"/>
  <c r="DC194" i="29"/>
  <c r="DC192" i="29"/>
  <c r="DC184" i="29"/>
  <c r="DC182" i="29"/>
  <c r="DC180" i="29"/>
  <c r="DC178" i="29"/>
  <c r="DC176" i="29"/>
  <c r="DC170" i="29"/>
  <c r="DC168" i="29"/>
  <c r="DC166" i="29"/>
  <c r="DC164" i="29"/>
  <c r="DC162" i="29"/>
  <c r="DC160" i="29"/>
  <c r="DC152" i="29"/>
  <c r="DC150" i="29"/>
  <c r="DC148" i="29"/>
  <c r="DC146" i="29"/>
  <c r="DC144" i="29"/>
  <c r="DC128" i="29"/>
  <c r="DC112" i="29"/>
  <c r="DC40" i="29"/>
  <c r="DC34" i="29"/>
  <c r="DC32" i="29"/>
  <c r="DC30" i="29"/>
  <c r="DC28" i="29"/>
  <c r="DC26" i="29"/>
  <c r="DC24" i="29"/>
  <c r="DC10" i="29"/>
  <c r="DC17" i="29"/>
  <c r="DC15" i="29"/>
  <c r="DC13" i="29"/>
  <c r="DC11" i="29"/>
  <c r="DC218" i="29"/>
  <c r="DC186" i="29"/>
  <c r="DC154" i="29"/>
  <c r="DC138" i="29"/>
  <c r="DC127" i="29"/>
  <c r="G397" i="26"/>
  <c r="H397" i="26"/>
  <c r="J395" i="26"/>
  <c r="J394" i="26"/>
  <c r="J393" i="26"/>
  <c r="J392" i="26"/>
  <c r="J391" i="26"/>
  <c r="E390" i="26"/>
  <c r="N378" i="26"/>
  <c r="E378" i="26"/>
  <c r="N366" i="26"/>
  <c r="E366" i="26"/>
  <c r="N354" i="26"/>
  <c r="E354" i="26"/>
  <c r="H344" i="26"/>
  <c r="G341" i="26"/>
  <c r="J339" i="26"/>
  <c r="J338" i="26"/>
  <c r="J337" i="26"/>
  <c r="J336" i="26"/>
  <c r="J335" i="26"/>
  <c r="E334" i="26"/>
  <c r="N322" i="26"/>
  <c r="E322" i="26"/>
  <c r="N310" i="26"/>
  <c r="E310" i="26"/>
  <c r="N298" i="26"/>
  <c r="E298" i="26"/>
  <c r="G288" i="26"/>
  <c r="H285" i="26"/>
  <c r="J283" i="26"/>
  <c r="J282" i="26"/>
  <c r="J281" i="26"/>
  <c r="K280" i="26"/>
  <c r="J280" i="26" s="1"/>
  <c r="K279" i="26"/>
  <c r="J279" i="26" s="1"/>
  <c r="N266" i="26"/>
  <c r="E266" i="26"/>
  <c r="N254" i="26"/>
  <c r="E254" i="26"/>
  <c r="N242" i="26"/>
  <c r="E242" i="26"/>
  <c r="H232" i="26"/>
  <c r="G229" i="26"/>
  <c r="J227" i="26"/>
  <c r="J226" i="26"/>
  <c r="J225" i="26"/>
  <c r="K224" i="26"/>
  <c r="J224" i="26" s="1"/>
  <c r="K223" i="26"/>
  <c r="J223" i="26" s="1"/>
  <c r="N210" i="26"/>
  <c r="E210" i="26"/>
  <c r="N198" i="26"/>
  <c r="E198" i="26"/>
  <c r="N186" i="26"/>
  <c r="E186" i="26"/>
  <c r="G176" i="26"/>
  <c r="H173" i="26"/>
  <c r="J171" i="26"/>
  <c r="J170" i="26"/>
  <c r="J169" i="26"/>
  <c r="K168" i="26"/>
  <c r="J168" i="26" s="1"/>
  <c r="K167" i="26"/>
  <c r="J167" i="26" s="1"/>
  <c r="N154" i="26"/>
  <c r="E154" i="26"/>
  <c r="N142" i="26"/>
  <c r="E142" i="26"/>
  <c r="N130" i="26"/>
  <c r="E130" i="26"/>
  <c r="FS14" i="5" l="1"/>
  <c r="F7" i="31"/>
  <c r="FS76" i="6"/>
  <c r="H27" i="31"/>
  <c r="FS41" i="9"/>
  <c r="N15" i="31"/>
  <c r="FS30" i="9"/>
  <c r="N10" i="31"/>
  <c r="FS73" i="7"/>
  <c r="J26" i="31"/>
  <c r="FS56" i="9"/>
  <c r="N22" i="31"/>
  <c r="FS30" i="4"/>
  <c r="FS43" i="5"/>
  <c r="F16" i="31"/>
  <c r="FS10" i="6"/>
  <c r="H6" i="31"/>
  <c r="FS41" i="6"/>
  <c r="H15" i="31"/>
  <c r="FS34" i="7"/>
  <c r="J12" i="31"/>
  <c r="FS30" i="8"/>
  <c r="L10" i="31"/>
  <c r="FS25" i="8"/>
  <c r="L8" i="31"/>
  <c r="FS25" i="9"/>
  <c r="N8" i="31"/>
  <c r="FS73" i="9"/>
  <c r="N26" i="31"/>
  <c r="FS38" i="9"/>
  <c r="N14" i="31"/>
  <c r="FS34" i="10"/>
  <c r="P12" i="31"/>
  <c r="FS25" i="12"/>
  <c r="R8" i="31"/>
  <c r="FS41" i="12"/>
  <c r="R15" i="31"/>
  <c r="FS28" i="11"/>
  <c r="T9" i="31"/>
  <c r="FS43" i="11"/>
  <c r="T16" i="31"/>
  <c r="FS73" i="5"/>
  <c r="F26" i="31"/>
  <c r="FS61" i="6"/>
  <c r="H24" i="31"/>
  <c r="FS61" i="8"/>
  <c r="L24" i="31"/>
  <c r="FS61" i="9"/>
  <c r="N24" i="31"/>
  <c r="FS14" i="4"/>
  <c r="D7" i="31"/>
  <c r="FS41" i="8"/>
  <c r="L15" i="31"/>
  <c r="FS54" i="6"/>
  <c r="H21" i="31"/>
  <c r="FS28" i="4"/>
  <c r="Z90" i="1"/>
  <c r="FS56" i="4"/>
  <c r="D22" i="31"/>
  <c r="FS38" i="4"/>
  <c r="D14" i="31"/>
  <c r="FS10" i="5"/>
  <c r="F6" i="31"/>
  <c r="FS32" i="5"/>
  <c r="F11" i="31"/>
  <c r="FS38" i="6"/>
  <c r="H14" i="31"/>
  <c r="FS56" i="7"/>
  <c r="J22" i="31"/>
  <c r="FS25" i="7"/>
  <c r="J8" i="31"/>
  <c r="FS28" i="8"/>
  <c r="FS36" i="9"/>
  <c r="N13" i="31"/>
  <c r="FS14" i="10"/>
  <c r="P7" i="31"/>
  <c r="FS49" i="12"/>
  <c r="R18" i="31"/>
  <c r="FS61" i="11"/>
  <c r="T24" i="31"/>
  <c r="FS43" i="8"/>
  <c r="L16" i="31"/>
  <c r="FS73" i="6"/>
  <c r="H26" i="31"/>
  <c r="FS59" i="9"/>
  <c r="N23" i="31"/>
  <c r="FS61" i="12"/>
  <c r="R24" i="31"/>
  <c r="FS49" i="11"/>
  <c r="T18" i="31"/>
  <c r="FS61" i="4"/>
  <c r="D24" i="31"/>
  <c r="FS30" i="5"/>
  <c r="F10" i="31"/>
  <c r="FS36" i="6"/>
  <c r="H13" i="31"/>
  <c r="FS14" i="6"/>
  <c r="H7" i="31"/>
  <c r="FS32" i="7"/>
  <c r="J11" i="31"/>
  <c r="FS76" i="8"/>
  <c r="L27" i="31"/>
  <c r="FS73" i="10"/>
  <c r="P26" i="31"/>
  <c r="FS32" i="10"/>
  <c r="P11" i="31"/>
  <c r="FS28" i="10"/>
  <c r="P9" i="31"/>
  <c r="FS56" i="12"/>
  <c r="R22" i="31"/>
  <c r="FS30" i="12"/>
  <c r="FS76" i="12"/>
  <c r="R27" i="31"/>
  <c r="FS56" i="11"/>
  <c r="T22" i="31"/>
  <c r="FS38" i="11"/>
  <c r="T14" i="31"/>
  <c r="FS10" i="11"/>
  <c r="T6" i="31"/>
  <c r="FS25" i="11"/>
  <c r="T8" i="31"/>
  <c r="FS59" i="5"/>
  <c r="F23" i="31"/>
  <c r="FS61" i="7"/>
  <c r="J24" i="31"/>
  <c r="FS61" i="10"/>
  <c r="P24" i="31"/>
  <c r="FS54" i="4"/>
  <c r="D21" i="31"/>
  <c r="FS10" i="4"/>
  <c r="D6" i="31"/>
  <c r="FS49" i="4"/>
  <c r="D18" i="31"/>
  <c r="FS41" i="5"/>
  <c r="F15" i="31"/>
  <c r="FS34" i="6"/>
  <c r="H12" i="31"/>
  <c r="FS14" i="9"/>
  <c r="N7" i="31"/>
  <c r="FS76" i="10"/>
  <c r="P27" i="31"/>
  <c r="FS36" i="12"/>
  <c r="R13" i="31"/>
  <c r="FS32" i="12"/>
  <c r="R11" i="31"/>
  <c r="FS41" i="11"/>
  <c r="T15" i="31"/>
  <c r="FS49" i="8"/>
  <c r="L18" i="31"/>
  <c r="FS14" i="11"/>
  <c r="T7" i="31"/>
  <c r="FS41" i="4"/>
  <c r="D15" i="31"/>
  <c r="FS56" i="5"/>
  <c r="F22" i="31"/>
  <c r="FS32" i="6"/>
  <c r="H11" i="31"/>
  <c r="FS10" i="7"/>
  <c r="J6" i="31"/>
  <c r="FS38" i="7"/>
  <c r="J14" i="31"/>
  <c r="FS28" i="7"/>
  <c r="J9" i="31"/>
  <c r="FS56" i="8"/>
  <c r="L22" i="31"/>
  <c r="FS80" i="8"/>
  <c r="L29" i="31"/>
  <c r="FS41" i="10"/>
  <c r="P15" i="31"/>
  <c r="FS10" i="10"/>
  <c r="P6" i="31"/>
  <c r="FS54" i="12"/>
  <c r="R21" i="31"/>
  <c r="FS76" i="11"/>
  <c r="T27" i="31"/>
  <c r="FS49" i="5"/>
  <c r="F18" i="31"/>
  <c r="FS10" i="8"/>
  <c r="L6" i="31"/>
  <c r="FS54" i="10"/>
  <c r="P21" i="31"/>
  <c r="FS59" i="12"/>
  <c r="R23" i="31"/>
  <c r="FS54" i="5"/>
  <c r="F21" i="31"/>
  <c r="FS59" i="4"/>
  <c r="D23" i="31"/>
  <c r="FS51" i="4"/>
  <c r="D19" i="31"/>
  <c r="FS25" i="5"/>
  <c r="F8" i="31"/>
  <c r="FS76" i="5"/>
  <c r="F27" i="31"/>
  <c r="FS46" i="7"/>
  <c r="J17" i="31"/>
  <c r="FS30" i="7"/>
  <c r="J10" i="31"/>
  <c r="FS41" i="7"/>
  <c r="J15" i="31"/>
  <c r="FS59" i="8"/>
  <c r="L23" i="31"/>
  <c r="FS38" i="8"/>
  <c r="L14" i="31"/>
  <c r="FS80" i="9"/>
  <c r="N29" i="31"/>
  <c r="FS59" i="10"/>
  <c r="P23" i="31"/>
  <c r="FS38" i="10"/>
  <c r="P14" i="31"/>
  <c r="FS25" i="10"/>
  <c r="P8" i="31"/>
  <c r="FS10" i="12"/>
  <c r="R6" i="31"/>
  <c r="FS34" i="12"/>
  <c r="R12" i="31"/>
  <c r="FS14" i="12"/>
  <c r="R7" i="31"/>
  <c r="FS36" i="11"/>
  <c r="T13" i="31"/>
  <c r="FS43" i="7"/>
  <c r="J16" i="31"/>
  <c r="FS61" i="5"/>
  <c r="F24" i="31"/>
  <c r="FS49" i="7"/>
  <c r="J18" i="31"/>
  <c r="FS54" i="11"/>
  <c r="T21" i="31"/>
  <c r="FS54" i="7"/>
  <c r="J21" i="31"/>
  <c r="FS76" i="4"/>
  <c r="D27" i="31"/>
  <c r="FS36" i="8"/>
  <c r="L13" i="31"/>
  <c r="FS46" i="4"/>
  <c r="D17" i="31"/>
  <c r="FS36" i="4"/>
  <c r="D13" i="31"/>
  <c r="FS38" i="5"/>
  <c r="F14" i="31"/>
  <c r="FS36" i="5"/>
  <c r="F13" i="31"/>
  <c r="FS59" i="6"/>
  <c r="H23" i="31"/>
  <c r="FS25" i="6"/>
  <c r="H8" i="31"/>
  <c r="FS30" i="6"/>
  <c r="FS14" i="7"/>
  <c r="J7" i="31"/>
  <c r="FS76" i="7"/>
  <c r="J27" i="31"/>
  <c r="FS36" i="7"/>
  <c r="J13" i="31"/>
  <c r="FS54" i="8"/>
  <c r="L21" i="31"/>
  <c r="FS14" i="8"/>
  <c r="L7" i="31"/>
  <c r="FS10" i="9"/>
  <c r="N6" i="31"/>
  <c r="FS76" i="9"/>
  <c r="N27" i="31"/>
  <c r="FS56" i="10"/>
  <c r="P22" i="31"/>
  <c r="FS36" i="10"/>
  <c r="P13" i="31"/>
  <c r="FS38" i="12"/>
  <c r="R14" i="31"/>
  <c r="FS46" i="6"/>
  <c r="H17" i="31"/>
  <c r="FS43" i="9"/>
  <c r="N16" i="31"/>
  <c r="FS43" i="10"/>
  <c r="P16" i="31"/>
  <c r="FS46" i="12"/>
  <c r="R17" i="31"/>
  <c r="FS52" i="4"/>
  <c r="D20" i="31"/>
  <c r="FS56" i="6"/>
  <c r="H22" i="31"/>
  <c r="FS59" i="7"/>
  <c r="J23" i="31"/>
  <c r="FS54" i="9"/>
  <c r="N21" i="31"/>
  <c r="FS49" i="9"/>
  <c r="N18" i="31"/>
  <c r="FS59" i="11"/>
  <c r="T23" i="31"/>
  <c r="FJ135" i="12"/>
  <c r="EO133" i="7"/>
  <c r="ER140" i="7"/>
  <c r="FQ71" i="10"/>
  <c r="P25" i="31" s="1"/>
  <c r="EO133" i="6"/>
  <c r="FJ135" i="7"/>
  <c r="FJ135" i="6"/>
  <c r="EW7" i="9"/>
  <c r="FQ71" i="6"/>
  <c r="H25" i="31" s="1"/>
  <c r="Z108" i="1"/>
  <c r="FG125" i="6"/>
  <c r="FG125" i="7"/>
  <c r="ER143" i="6"/>
  <c r="ER143" i="7"/>
  <c r="FG125" i="12"/>
  <c r="FJ132" i="10"/>
  <c r="EZ85" i="7"/>
  <c r="FQ71" i="7"/>
  <c r="J25" i="31" s="1"/>
  <c r="ER140" i="11"/>
  <c r="EZ85" i="11"/>
  <c r="FQ71" i="11"/>
  <c r="T25" i="31" s="1"/>
  <c r="FQ71" i="12"/>
  <c r="R25" i="31" s="1"/>
  <c r="EZ85" i="12"/>
  <c r="FN71" i="10"/>
  <c r="FM71" i="10"/>
  <c r="FN71" i="9"/>
  <c r="FM71" i="9"/>
  <c r="FQ71" i="9"/>
  <c r="N25" i="31" s="1"/>
  <c r="EZ85" i="8"/>
  <c r="FQ71" i="8"/>
  <c r="L25" i="31" s="1"/>
  <c r="FN71" i="7"/>
  <c r="FM71" i="7"/>
  <c r="FQ71" i="5"/>
  <c r="F25" i="31" s="1"/>
  <c r="EZ85" i="5"/>
  <c r="FM71" i="11"/>
  <c r="FN71" i="11"/>
  <c r="FM71" i="12"/>
  <c r="FN71" i="12"/>
  <c r="FM71" i="8"/>
  <c r="FN71" i="8"/>
  <c r="FM71" i="6"/>
  <c r="FN71" i="6"/>
  <c r="FM71" i="5"/>
  <c r="FN71" i="5"/>
  <c r="EU142" i="11"/>
  <c r="EQ133" i="11"/>
  <c r="FM134" i="11"/>
  <c r="FI125" i="11"/>
  <c r="EU142" i="12"/>
  <c r="EQ133" i="12"/>
  <c r="FM134" i="12"/>
  <c r="FI125" i="12"/>
  <c r="FI135" i="10"/>
  <c r="FJ135" i="10"/>
  <c r="FG125" i="10"/>
  <c r="ER143" i="10"/>
  <c r="EO133" i="10"/>
  <c r="EQ143" i="10"/>
  <c r="FJ135" i="9"/>
  <c r="FI135" i="9"/>
  <c r="FG125" i="9"/>
  <c r="EQ143" i="9"/>
  <c r="EO133" i="9"/>
  <c r="ER143" i="9"/>
  <c r="FJ135" i="8"/>
  <c r="FI135" i="8"/>
  <c r="FG125" i="8"/>
  <c r="EQ143" i="8"/>
  <c r="EO133" i="8"/>
  <c r="ER143" i="8"/>
  <c r="EU142" i="7"/>
  <c r="EQ133" i="7"/>
  <c r="FM134" i="7"/>
  <c r="FI125" i="7"/>
  <c r="EU142" i="6"/>
  <c r="EQ133" i="6"/>
  <c r="FM134" i="6"/>
  <c r="FI125" i="6"/>
  <c r="FJ135" i="5"/>
  <c r="FI135" i="5"/>
  <c r="FG125" i="5"/>
  <c r="EQ143" i="5"/>
  <c r="EO133" i="5"/>
  <c r="ER143" i="5"/>
  <c r="EU142" i="4"/>
  <c r="FM134" i="4"/>
  <c r="EW81" i="9"/>
  <c r="FQ73" i="8"/>
  <c r="EV86" i="8"/>
  <c r="EW86" i="8" s="1"/>
  <c r="EW26" i="6"/>
  <c r="FQ28" i="6"/>
  <c r="EV85" i="4"/>
  <c r="EW85" i="4" s="1"/>
  <c r="FQ46" i="10"/>
  <c r="EW64" i="10"/>
  <c r="FS64" i="9"/>
  <c r="EW29" i="11"/>
  <c r="FQ34" i="11"/>
  <c r="FQ32" i="11"/>
  <c r="EW28" i="11"/>
  <c r="FQ64" i="11"/>
  <c r="FS64" i="11" s="1"/>
  <c r="EW81" i="11"/>
  <c r="FQ46" i="11"/>
  <c r="EW64" i="11"/>
  <c r="EV86" i="11"/>
  <c r="EW86" i="11" s="1"/>
  <c r="FQ73" i="11"/>
  <c r="FQ30" i="11"/>
  <c r="EW27" i="11"/>
  <c r="FQ66" i="11"/>
  <c r="FS66" i="11" s="1"/>
  <c r="EW82" i="11"/>
  <c r="EM94" i="11"/>
  <c r="ER94" i="11" s="1"/>
  <c r="ER6" i="11"/>
  <c r="EW61" i="12"/>
  <c r="FQ43" i="12"/>
  <c r="EV86" i="12"/>
  <c r="EW86" i="12" s="1"/>
  <c r="FQ73" i="12"/>
  <c r="EW26" i="12"/>
  <c r="FQ28" i="12"/>
  <c r="FQ64" i="12"/>
  <c r="FS64" i="12" s="1"/>
  <c r="EW81" i="12"/>
  <c r="FQ66" i="12"/>
  <c r="FS66" i="12" s="1"/>
  <c r="EW82" i="12"/>
  <c r="C98" i="26"/>
  <c r="EM6" i="12"/>
  <c r="FQ30" i="10"/>
  <c r="EW27" i="10"/>
  <c r="FQ49" i="10"/>
  <c r="EW67" i="10"/>
  <c r="EZ92" i="10"/>
  <c r="ES7" i="10"/>
  <c r="EX7" i="10" s="1"/>
  <c r="EW7" i="10" s="1"/>
  <c r="ES92" i="10"/>
  <c r="EX92" i="10" s="1"/>
  <c r="FQ80" i="10" s="1"/>
  <c r="C90" i="26"/>
  <c r="C94" i="26"/>
  <c r="C88" i="26"/>
  <c r="C92" i="26"/>
  <c r="EW29" i="9"/>
  <c r="FQ34" i="9"/>
  <c r="FQ66" i="9"/>
  <c r="FS66" i="9" s="1"/>
  <c r="EW82" i="9"/>
  <c r="FQ46" i="9"/>
  <c r="EW64" i="9"/>
  <c r="FQ28" i="9"/>
  <c r="FQ32" i="9"/>
  <c r="EW28" i="9"/>
  <c r="C74" i="26"/>
  <c r="EM6" i="9"/>
  <c r="FQ32" i="8"/>
  <c r="EW28" i="8"/>
  <c r="EM94" i="8"/>
  <c r="ER94" i="8" s="1"/>
  <c r="ER6" i="8"/>
  <c r="FQ34" i="8"/>
  <c r="FQ66" i="8"/>
  <c r="FS66" i="8" s="1"/>
  <c r="EW82" i="8"/>
  <c r="EW64" i="8"/>
  <c r="FQ46" i="8"/>
  <c r="EM94" i="7"/>
  <c r="ER94" i="7" s="1"/>
  <c r="ER6" i="7"/>
  <c r="EW64" i="7"/>
  <c r="FQ64" i="6"/>
  <c r="FS64" i="6" s="1"/>
  <c r="EW81" i="6"/>
  <c r="EW61" i="6"/>
  <c r="FQ43" i="6"/>
  <c r="EW67" i="6"/>
  <c r="FQ49" i="6"/>
  <c r="C38" i="26"/>
  <c r="EM6" i="6"/>
  <c r="FQ66" i="6"/>
  <c r="FS66" i="6" s="1"/>
  <c r="EW82" i="6"/>
  <c r="FQ80" i="6"/>
  <c r="EV92" i="6"/>
  <c r="EW92" i="6" s="1"/>
  <c r="EW29" i="5"/>
  <c r="FQ34" i="5"/>
  <c r="FQ46" i="5"/>
  <c r="EW64" i="5"/>
  <c r="C26" i="26"/>
  <c r="EM6" i="5"/>
  <c r="FQ28" i="5"/>
  <c r="FQ64" i="4"/>
  <c r="FS64" i="4" s="1"/>
  <c r="EW81" i="4"/>
  <c r="FQ80" i="4"/>
  <c r="EV92" i="4"/>
  <c r="EW92" i="4" s="1"/>
  <c r="EV86" i="4"/>
  <c r="EW86" i="4" s="1"/>
  <c r="FQ73" i="4"/>
  <c r="FQ32" i="4"/>
  <c r="EW28" i="4"/>
  <c r="FQ43" i="4"/>
  <c r="EW61" i="4"/>
  <c r="EW29" i="4"/>
  <c r="FQ34" i="4"/>
  <c r="FQ66" i="4"/>
  <c r="FS66" i="4" s="1"/>
  <c r="EW82" i="4"/>
  <c r="EM6" i="4"/>
  <c r="Z87" i="1"/>
  <c r="Z84" i="1"/>
  <c r="Z63" i="1"/>
  <c r="Z110" i="1"/>
  <c r="Z106" i="1"/>
  <c r="Z57" i="1"/>
  <c r="Z51" i="1"/>
  <c r="Z97" i="1"/>
  <c r="Y130" i="1"/>
  <c r="C3" i="26" s="1"/>
  <c r="Z54" i="1"/>
  <c r="Z48" i="1"/>
  <c r="Z100" i="1"/>
  <c r="Z95" i="1"/>
  <c r="Z45" i="1"/>
  <c r="Z21" i="1"/>
  <c r="E222" i="26"/>
  <c r="E166" i="26"/>
  <c r="G344" i="26"/>
  <c r="E278" i="26"/>
  <c r="G232" i="26"/>
  <c r="DC6" i="29"/>
  <c r="G173" i="26"/>
  <c r="H176" i="26"/>
  <c r="H229" i="26"/>
  <c r="G285" i="26"/>
  <c r="H288" i="26"/>
  <c r="H341" i="26"/>
  <c r="H400" i="26"/>
  <c r="FS34" i="8" l="1"/>
  <c r="L12" i="31"/>
  <c r="FS28" i="9"/>
  <c r="N9" i="31"/>
  <c r="FS28" i="12"/>
  <c r="R9" i="31"/>
  <c r="FS46" i="10"/>
  <c r="P17" i="31"/>
  <c r="FS34" i="4"/>
  <c r="D12" i="31"/>
  <c r="FS46" i="5"/>
  <c r="F17" i="31"/>
  <c r="FS30" i="10"/>
  <c r="P10" i="31"/>
  <c r="FS73" i="4"/>
  <c r="D26" i="31"/>
  <c r="FS46" i="9"/>
  <c r="N17" i="31"/>
  <c r="FS73" i="12"/>
  <c r="R26" i="31"/>
  <c r="FS28" i="6"/>
  <c r="H9" i="31"/>
  <c r="D10" i="31"/>
  <c r="FS80" i="4"/>
  <c r="D29" i="31"/>
  <c r="FS34" i="5"/>
  <c r="F12" i="31"/>
  <c r="FS49" i="6"/>
  <c r="H18" i="31"/>
  <c r="FS46" i="8"/>
  <c r="L17" i="31"/>
  <c r="FS32" i="8"/>
  <c r="L11" i="31"/>
  <c r="FS80" i="10"/>
  <c r="P29" i="31"/>
  <c r="FS30" i="11"/>
  <c r="T10" i="31"/>
  <c r="FS32" i="11"/>
  <c r="T11" i="31"/>
  <c r="FS32" i="4"/>
  <c r="D11" i="31"/>
  <c r="FS43" i="4"/>
  <c r="D16" i="31"/>
  <c r="FS43" i="6"/>
  <c r="H16" i="31"/>
  <c r="FS43" i="12"/>
  <c r="R16" i="31"/>
  <c r="FS73" i="11"/>
  <c r="T26" i="31"/>
  <c r="FS34" i="11"/>
  <c r="T12" i="31"/>
  <c r="FS28" i="5"/>
  <c r="F9" i="31"/>
  <c r="FS80" i="6"/>
  <c r="H29" i="31"/>
  <c r="FS34" i="9"/>
  <c r="N12" i="31"/>
  <c r="FS73" i="8"/>
  <c r="L26" i="31"/>
  <c r="H10" i="31"/>
  <c r="R10" i="31"/>
  <c r="L9" i="31"/>
  <c r="D9" i="31"/>
  <c r="FS32" i="9"/>
  <c r="N11" i="31"/>
  <c r="FS49" i="10"/>
  <c r="P18" i="31"/>
  <c r="FS46" i="11"/>
  <c r="T17" i="31"/>
  <c r="FR71" i="11"/>
  <c r="FO71" i="11"/>
  <c r="FR71" i="12"/>
  <c r="FO71" i="12"/>
  <c r="FR71" i="10"/>
  <c r="FO71" i="10"/>
  <c r="FR71" i="9"/>
  <c r="FO71" i="9"/>
  <c r="FR71" i="8"/>
  <c r="FO71" i="8"/>
  <c r="FR71" i="7"/>
  <c r="FO71" i="7"/>
  <c r="FR71" i="6"/>
  <c r="FO71" i="6"/>
  <c r="FR71" i="5"/>
  <c r="FO71" i="5"/>
  <c r="FJ132" i="4"/>
  <c r="FI132" i="4"/>
  <c r="FG125" i="4"/>
  <c r="EQ140" i="4"/>
  <c r="ER140" i="4"/>
  <c r="EO133" i="4"/>
  <c r="FL78" i="11"/>
  <c r="FR137" i="11"/>
  <c r="EY90" i="11"/>
  <c r="EZ90" i="11" s="1"/>
  <c r="EZ145" i="11"/>
  <c r="FL78" i="12"/>
  <c r="FR137" i="12"/>
  <c r="EY90" i="12"/>
  <c r="EZ90" i="12" s="1"/>
  <c r="EZ145" i="12"/>
  <c r="FM134" i="10"/>
  <c r="FI125" i="10"/>
  <c r="EU142" i="10"/>
  <c r="EQ133" i="10"/>
  <c r="EU142" i="9"/>
  <c r="EQ133" i="9"/>
  <c r="FM134" i="9"/>
  <c r="FI125" i="9"/>
  <c r="EU142" i="8"/>
  <c r="EQ133" i="8"/>
  <c r="FM134" i="8"/>
  <c r="FI125" i="8"/>
  <c r="FL78" i="7"/>
  <c r="FR137" i="7"/>
  <c r="EY90" i="7"/>
  <c r="EZ90" i="7" s="1"/>
  <c r="EZ145" i="7"/>
  <c r="FL78" i="6"/>
  <c r="FR137" i="6"/>
  <c r="EY90" i="6"/>
  <c r="EZ90" i="6" s="1"/>
  <c r="EZ145" i="6"/>
  <c r="EU142" i="5"/>
  <c r="EQ133" i="5"/>
  <c r="FM134" i="5"/>
  <c r="FI125" i="5"/>
  <c r="FL78" i="4"/>
  <c r="EY90" i="4"/>
  <c r="EZ90" i="4" s="1"/>
  <c r="ES6" i="11"/>
  <c r="EX6" i="11" s="1"/>
  <c r="EM94" i="12"/>
  <c r="ER94" i="12" s="1"/>
  <c r="ER6" i="12"/>
  <c r="C86" i="26"/>
  <c r="EM6" i="10"/>
  <c r="EV92" i="10"/>
  <c r="EW92" i="10" s="1"/>
  <c r="EM94" i="9"/>
  <c r="ER94" i="9" s="1"/>
  <c r="ER6" i="9"/>
  <c r="ES6" i="8"/>
  <c r="EX6" i="8" s="1"/>
  <c r="ES6" i="7"/>
  <c r="EX6" i="7" s="1"/>
  <c r="EM94" i="6"/>
  <c r="ER94" i="6" s="1"/>
  <c r="ER6" i="6"/>
  <c r="EM94" i="5"/>
  <c r="ER94" i="5" s="1"/>
  <c r="ER6" i="5"/>
  <c r="EM94" i="4"/>
  <c r="ER94" i="4" s="1"/>
  <c r="ER6" i="4"/>
  <c r="C9" i="26"/>
  <c r="C7" i="26"/>
  <c r="C5" i="26"/>
  <c r="H4" i="3"/>
  <c r="G4" i="3"/>
  <c r="G125" i="1"/>
  <c r="G124" i="1"/>
  <c r="I116" i="1"/>
  <c r="H115" i="1"/>
  <c r="H114" i="1"/>
  <c r="E113" i="1"/>
  <c r="I120" i="1" s="1"/>
  <c r="G111" i="1"/>
  <c r="I111" i="1" s="1"/>
  <c r="G110" i="1"/>
  <c r="G109" i="1"/>
  <c r="I109" i="1" s="1"/>
  <c r="G108" i="1"/>
  <c r="G107" i="1"/>
  <c r="I107" i="1" s="1"/>
  <c r="G106" i="1"/>
  <c r="I104" i="1"/>
  <c r="I103" i="1"/>
  <c r="I102" i="1"/>
  <c r="I101" i="1"/>
  <c r="I100" i="1"/>
  <c r="F98" i="1"/>
  <c r="F97" i="1"/>
  <c r="F96" i="1"/>
  <c r="F95" i="1"/>
  <c r="F93" i="1"/>
  <c r="F92" i="1"/>
  <c r="F91" i="1"/>
  <c r="F90" i="1"/>
  <c r="F88" i="1"/>
  <c r="F87" i="1"/>
  <c r="EP64" i="1" s="1"/>
  <c r="F85" i="1"/>
  <c r="F84" i="1"/>
  <c r="EP61" i="1" s="1"/>
  <c r="I74" i="1"/>
  <c r="J74" i="1" s="1"/>
  <c r="I73" i="1"/>
  <c r="I72" i="1"/>
  <c r="I71" i="1"/>
  <c r="I70" i="1"/>
  <c r="I69" i="1"/>
  <c r="I68" i="1"/>
  <c r="I67" i="1"/>
  <c r="I66" i="1"/>
  <c r="J66" i="1" s="1"/>
  <c r="I65" i="1"/>
  <c r="I64" i="1"/>
  <c r="I63" i="1"/>
  <c r="I61" i="1"/>
  <c r="I60" i="1"/>
  <c r="I59" i="1"/>
  <c r="I58" i="1"/>
  <c r="I57" i="1"/>
  <c r="J57" i="1" s="1"/>
  <c r="I52" i="1"/>
  <c r="I51" i="1"/>
  <c r="I50" i="1"/>
  <c r="I49" i="1"/>
  <c r="I48" i="1"/>
  <c r="I47" i="1"/>
  <c r="I46" i="1"/>
  <c r="I45" i="1"/>
  <c r="J45" i="1" s="1"/>
  <c r="I43" i="1"/>
  <c r="I42" i="1"/>
  <c r="I41" i="1"/>
  <c r="I40" i="1"/>
  <c r="I39" i="1"/>
  <c r="I38" i="1"/>
  <c r="I37" i="1"/>
  <c r="I35" i="1"/>
  <c r="J35" i="1" s="1"/>
  <c r="I34" i="1"/>
  <c r="I33" i="1"/>
  <c r="C31" i="1"/>
  <c r="C30" i="1"/>
  <c r="C29" i="1"/>
  <c r="C28" i="1"/>
  <c r="C27" i="1"/>
  <c r="C26" i="1"/>
  <c r="C25" i="1"/>
  <c r="F24" i="1"/>
  <c r="G22" i="1"/>
  <c r="I20" i="1"/>
  <c r="I18" i="1"/>
  <c r="C17" i="1"/>
  <c r="G17" i="1" s="1"/>
  <c r="I17" i="1" s="1"/>
  <c r="G11" i="1"/>
  <c r="F11" i="1"/>
  <c r="G10" i="1"/>
  <c r="F10" i="1"/>
  <c r="G9" i="1"/>
  <c r="F9" i="1"/>
  <c r="G8" i="1"/>
  <c r="F8" i="1"/>
  <c r="G7" i="1"/>
  <c r="F7" i="1"/>
  <c r="G6" i="1"/>
  <c r="F6" i="1"/>
  <c r="G5" i="1"/>
  <c r="F5" i="1"/>
  <c r="FK5" i="1"/>
  <c r="FS71" i="12" l="1"/>
  <c r="S25" i="31"/>
  <c r="FS71" i="7"/>
  <c r="K25" i="31"/>
  <c r="FS71" i="8"/>
  <c r="M25" i="31"/>
  <c r="FS71" i="11"/>
  <c r="U25" i="31"/>
  <c r="J61" i="1"/>
  <c r="FS71" i="5"/>
  <c r="G25" i="31"/>
  <c r="FS71" i="9"/>
  <c r="O25" i="31"/>
  <c r="J20" i="1"/>
  <c r="J40" i="1"/>
  <c r="J49" i="1"/>
  <c r="J70" i="1"/>
  <c r="FS71" i="6"/>
  <c r="I25" i="31"/>
  <c r="FS71" i="10"/>
  <c r="Q25" i="31"/>
  <c r="J17" i="1"/>
  <c r="J33" i="1"/>
  <c r="J38" i="1"/>
  <c r="J42" i="1"/>
  <c r="J47" i="1"/>
  <c r="J51" i="1"/>
  <c r="J59" i="1"/>
  <c r="J64" i="1"/>
  <c r="J68" i="1"/>
  <c r="J72" i="1"/>
  <c r="M110" i="1"/>
  <c r="EQ83" i="1" s="1"/>
  <c r="M108" i="1"/>
  <c r="EQ82" i="1" s="1"/>
  <c r="EU141" i="4"/>
  <c r="EQ133" i="4"/>
  <c r="FM133" i="4"/>
  <c r="FI125" i="4"/>
  <c r="EY94" i="11"/>
  <c r="H112" i="3" s="1"/>
  <c r="FQ78" i="11"/>
  <c r="T28" i="31" s="1"/>
  <c r="FM78" i="11"/>
  <c r="FN78" i="11"/>
  <c r="FO78" i="11" s="1"/>
  <c r="FL86" i="11"/>
  <c r="EY94" i="12"/>
  <c r="H110" i="3" s="1"/>
  <c r="FQ78" i="12"/>
  <c r="R28" i="31" s="1"/>
  <c r="FM78" i="12"/>
  <c r="FN78" i="12"/>
  <c r="FO78" i="12" s="1"/>
  <c r="FL86" i="12"/>
  <c r="EY90" i="10"/>
  <c r="EZ90" i="10" s="1"/>
  <c r="EZ145" i="10"/>
  <c r="FL78" i="10"/>
  <c r="FM78" i="10" s="1"/>
  <c r="FR137" i="10"/>
  <c r="FL78" i="9"/>
  <c r="FM78" i="9" s="1"/>
  <c r="FR137" i="9"/>
  <c r="EY90" i="9"/>
  <c r="EZ90" i="9" s="1"/>
  <c r="EZ145" i="9"/>
  <c r="FL78" i="8"/>
  <c r="FM78" i="8" s="1"/>
  <c r="FR137" i="8"/>
  <c r="EY90" i="8"/>
  <c r="EZ90" i="8" s="1"/>
  <c r="EZ145" i="8"/>
  <c r="EY94" i="7"/>
  <c r="H102" i="3" s="1"/>
  <c r="FQ78" i="7"/>
  <c r="J28" i="31" s="1"/>
  <c r="FM78" i="7"/>
  <c r="FN78" i="7"/>
  <c r="FO78" i="7" s="1"/>
  <c r="FL86" i="7"/>
  <c r="EY94" i="6"/>
  <c r="H100" i="3" s="1"/>
  <c r="FQ78" i="6"/>
  <c r="H28" i="31" s="1"/>
  <c r="FM78" i="6"/>
  <c r="FN78" i="6"/>
  <c r="FO78" i="6" s="1"/>
  <c r="FL86" i="6"/>
  <c r="FL78" i="5"/>
  <c r="FM78" i="5" s="1"/>
  <c r="FR137" i="5"/>
  <c r="EY90" i="5"/>
  <c r="EZ90" i="5" s="1"/>
  <c r="EZ145" i="5"/>
  <c r="FQ78" i="4"/>
  <c r="D28" i="31" s="1"/>
  <c r="FM78" i="4"/>
  <c r="FN78" i="4"/>
  <c r="FO78" i="4" s="1"/>
  <c r="J53" i="1"/>
  <c r="J55" i="1"/>
  <c r="J100" i="1"/>
  <c r="EX94" i="11"/>
  <c r="G112" i="3" s="1"/>
  <c r="FQ6" i="11"/>
  <c r="T5" i="31" s="1"/>
  <c r="EW6" i="11"/>
  <c r="ES6" i="12"/>
  <c r="EX6" i="12" s="1"/>
  <c r="EM94" i="10"/>
  <c r="ER94" i="10" s="1"/>
  <c r="ER6" i="10"/>
  <c r="ES6" i="9"/>
  <c r="EX6" i="9" s="1"/>
  <c r="EX94" i="8"/>
  <c r="G104" i="3" s="1"/>
  <c r="FQ6" i="8"/>
  <c r="L5" i="31" s="1"/>
  <c r="EW6" i="8"/>
  <c r="EX94" i="7"/>
  <c r="G102" i="3" s="1"/>
  <c r="FQ6" i="7"/>
  <c r="J5" i="31" s="1"/>
  <c r="EW6" i="7"/>
  <c r="ES6" i="6"/>
  <c r="EX6" i="6" s="1"/>
  <c r="ES6" i="5"/>
  <c r="EX6" i="5" s="1"/>
  <c r="ES6" i="4"/>
  <c r="EX6" i="4" s="1"/>
  <c r="J104" i="1"/>
  <c r="G12" i="1"/>
  <c r="J102" i="1"/>
  <c r="M90" i="1"/>
  <c r="EP67" i="1"/>
  <c r="G91" i="1"/>
  <c r="EP68" i="1"/>
  <c r="M95" i="1"/>
  <c r="EP71" i="1"/>
  <c r="I96" i="1"/>
  <c r="EP72" i="1"/>
  <c r="G85" i="1"/>
  <c r="EP62" i="1"/>
  <c r="G88" i="1"/>
  <c r="EP65" i="1"/>
  <c r="G92" i="1"/>
  <c r="EP69" i="1"/>
  <c r="G93" i="1"/>
  <c r="EP70" i="1"/>
  <c r="M97" i="1"/>
  <c r="EP73" i="1"/>
  <c r="I98" i="1"/>
  <c r="J98" i="1" s="1"/>
  <c r="EP74" i="1"/>
  <c r="J111" i="1"/>
  <c r="J82" i="1"/>
  <c r="J81" i="1"/>
  <c r="J80" i="1"/>
  <c r="J78" i="1"/>
  <c r="J76" i="1"/>
  <c r="J79" i="1"/>
  <c r="J77" i="1"/>
  <c r="J75" i="1"/>
  <c r="F12" i="1"/>
  <c r="J18" i="1"/>
  <c r="G24" i="1"/>
  <c r="G26" i="1" s="1"/>
  <c r="H5" i="1" s="1"/>
  <c r="G4" i="1" s="1"/>
  <c r="J65" i="1"/>
  <c r="J67" i="1"/>
  <c r="J69" i="1"/>
  <c r="J71" i="1"/>
  <c r="J73" i="1"/>
  <c r="F89" i="1"/>
  <c r="J96" i="1"/>
  <c r="J101" i="1"/>
  <c r="J103" i="1"/>
  <c r="J34" i="1"/>
  <c r="J37" i="1"/>
  <c r="J39" i="1"/>
  <c r="J41" i="1"/>
  <c r="J43" i="1"/>
  <c r="J46" i="1"/>
  <c r="J48" i="1"/>
  <c r="J50" i="1"/>
  <c r="J52" i="1"/>
  <c r="J54" i="1"/>
  <c r="J56" i="1"/>
  <c r="J58" i="1"/>
  <c r="J60" i="1"/>
  <c r="J63" i="1"/>
  <c r="F86" i="1"/>
  <c r="J107" i="1"/>
  <c r="J109" i="1"/>
  <c r="C19" i="1"/>
  <c r="G19" i="1" s="1"/>
  <c r="I19" i="1" s="1"/>
  <c r="J19" i="1" s="1"/>
  <c r="C21" i="1"/>
  <c r="G21" i="1" s="1"/>
  <c r="I21" i="1" s="1"/>
  <c r="J21" i="1" s="1"/>
  <c r="G84" i="1"/>
  <c r="G87" i="1"/>
  <c r="G90" i="1"/>
  <c r="I95" i="1"/>
  <c r="J95" i="1" s="1"/>
  <c r="I97" i="1"/>
  <c r="J97" i="1" s="1"/>
  <c r="M106" i="1"/>
  <c r="EQ81" i="1" s="1"/>
  <c r="I106" i="1"/>
  <c r="J106" i="1" s="1"/>
  <c r="M84" i="1"/>
  <c r="M87" i="1"/>
  <c r="I108" i="1"/>
  <c r="J108" i="1" s="1"/>
  <c r="I110" i="1"/>
  <c r="J110" i="1" s="1"/>
  <c r="J116" i="1"/>
  <c r="J120" i="1"/>
  <c r="E115" i="1"/>
  <c r="I113" i="1" s="1"/>
  <c r="J113" i="1" s="1"/>
  <c r="E118" i="1"/>
  <c r="I118" i="1" s="1"/>
  <c r="J118" i="1" s="1"/>
  <c r="D122" i="1"/>
  <c r="H126" i="1" s="1"/>
  <c r="FS60" i="1"/>
  <c r="FL71" i="4" l="1"/>
  <c r="FM71" i="4" s="1"/>
  <c r="FR137" i="4"/>
  <c r="EY85" i="4"/>
  <c r="EZ85" i="4" s="1"/>
  <c r="EZ145" i="4"/>
  <c r="FR78" i="11"/>
  <c r="FN86" i="11"/>
  <c r="FO86" i="11" s="1"/>
  <c r="FR78" i="12"/>
  <c r="FN86" i="12"/>
  <c r="FO86" i="12" s="1"/>
  <c r="FN78" i="10"/>
  <c r="FL86" i="10"/>
  <c r="EY94" i="10"/>
  <c r="H108" i="3" s="1"/>
  <c r="FQ78" i="10"/>
  <c r="P28" i="31" s="1"/>
  <c r="EY94" i="9"/>
  <c r="H106" i="3" s="1"/>
  <c r="FQ78" i="9"/>
  <c r="N28" i="31" s="1"/>
  <c r="FN78" i="9"/>
  <c r="FO78" i="9" s="1"/>
  <c r="FL86" i="9"/>
  <c r="EY94" i="8"/>
  <c r="H104" i="3" s="1"/>
  <c r="FQ78" i="8"/>
  <c r="FN78" i="8"/>
  <c r="FO78" i="8" s="1"/>
  <c r="FL86" i="8"/>
  <c r="FR78" i="7"/>
  <c r="FN86" i="7"/>
  <c r="FO86" i="7" s="1"/>
  <c r="FR78" i="6"/>
  <c r="FN86" i="6"/>
  <c r="FO86" i="6" s="1"/>
  <c r="EY94" i="5"/>
  <c r="H98" i="3" s="1"/>
  <c r="FQ78" i="5"/>
  <c r="F28" i="31" s="1"/>
  <c r="FN78" i="5"/>
  <c r="FL86" i="5"/>
  <c r="FR78" i="4"/>
  <c r="FA94" i="11"/>
  <c r="EV94" i="11"/>
  <c r="F111" i="3" s="1"/>
  <c r="FQ86" i="11"/>
  <c r="FS6" i="11"/>
  <c r="EX94" i="12"/>
  <c r="G110" i="3" s="1"/>
  <c r="FQ6" i="12"/>
  <c r="R5" i="31" s="1"/>
  <c r="EW6" i="12"/>
  <c r="ES6" i="10"/>
  <c r="EX6" i="10" s="1"/>
  <c r="EX94" i="9"/>
  <c r="G106" i="3" s="1"/>
  <c r="FQ6" i="9"/>
  <c r="N5" i="31" s="1"/>
  <c r="EW6" i="9"/>
  <c r="EV94" i="8"/>
  <c r="F103" i="3" s="1"/>
  <c r="FS6" i="8"/>
  <c r="FA94" i="7"/>
  <c r="EV94" i="7"/>
  <c r="F101" i="3" s="1"/>
  <c r="FQ86" i="7"/>
  <c r="FS6" i="7"/>
  <c r="EX94" i="6"/>
  <c r="G100" i="3" s="1"/>
  <c r="FQ6" i="6"/>
  <c r="H5" i="31" s="1"/>
  <c r="EW6" i="6"/>
  <c r="EX94" i="5"/>
  <c r="G98" i="3" s="1"/>
  <c r="FQ6" i="5"/>
  <c r="F5" i="31" s="1"/>
  <c r="EW6" i="5"/>
  <c r="EX94" i="4"/>
  <c r="G96" i="3" s="1"/>
  <c r="FQ6" i="4"/>
  <c r="D5" i="31" s="1"/>
  <c r="EW6" i="4"/>
  <c r="I24" i="1"/>
  <c r="J24" i="1" s="1"/>
  <c r="I84" i="1"/>
  <c r="J84" i="1" s="1"/>
  <c r="EQ61" i="1"/>
  <c r="I87" i="1"/>
  <c r="J87" i="1" s="1"/>
  <c r="EQ64" i="1"/>
  <c r="I86" i="1"/>
  <c r="J86" i="1" s="1"/>
  <c r="EP63" i="1"/>
  <c r="I93" i="1"/>
  <c r="J93" i="1" s="1"/>
  <c r="EQ70" i="1"/>
  <c r="I92" i="1"/>
  <c r="J92" i="1" s="1"/>
  <c r="EQ69" i="1"/>
  <c r="I88" i="1"/>
  <c r="J88" i="1" s="1"/>
  <c r="EQ65" i="1"/>
  <c r="I85" i="1"/>
  <c r="J85" i="1" s="1"/>
  <c r="EQ62" i="1"/>
  <c r="I91" i="1"/>
  <c r="J91" i="1" s="1"/>
  <c r="EQ68" i="1"/>
  <c r="I90" i="1"/>
  <c r="J90" i="1" s="1"/>
  <c r="EQ67" i="1"/>
  <c r="I89" i="1"/>
  <c r="J89" i="1" s="1"/>
  <c r="EP66" i="1"/>
  <c r="D128" i="1"/>
  <c r="D127" i="1"/>
  <c r="I122" i="1"/>
  <c r="J122" i="1" s="1"/>
  <c r="I4" i="1"/>
  <c r="J4" i="1" s="1"/>
  <c r="G14" i="1"/>
  <c r="I14" i="1" s="1"/>
  <c r="J14" i="1" s="1"/>
  <c r="FR86" i="6" l="1"/>
  <c r="I28" i="31"/>
  <c r="FR86" i="12"/>
  <c r="S28" i="31"/>
  <c r="FS78" i="4"/>
  <c r="E28" i="31"/>
  <c r="FR86" i="7"/>
  <c r="K28" i="31"/>
  <c r="FR86" i="11"/>
  <c r="FS86" i="11" s="1"/>
  <c r="U28" i="31"/>
  <c r="FQ86" i="8"/>
  <c r="L28" i="31"/>
  <c r="FS78" i="12"/>
  <c r="FS78" i="11"/>
  <c r="FS78" i="6"/>
  <c r="FS78" i="7"/>
  <c r="FS86" i="7"/>
  <c r="FQ71" i="4"/>
  <c r="EY94" i="4"/>
  <c r="H96" i="3" s="1"/>
  <c r="FN71" i="4"/>
  <c r="FO71" i="4" s="1"/>
  <c r="FL86" i="4"/>
  <c r="FA94" i="8"/>
  <c r="J104" i="3" s="1"/>
  <c r="FO78" i="10"/>
  <c r="FR78" i="10"/>
  <c r="FN86" i="10"/>
  <c r="FO86" i="10" s="1"/>
  <c r="FR78" i="9"/>
  <c r="FN86" i="9"/>
  <c r="FO86" i="9" s="1"/>
  <c r="FR78" i="8"/>
  <c r="FN86" i="8"/>
  <c r="FO86" i="8" s="1"/>
  <c r="FO78" i="5"/>
  <c r="FR78" i="5"/>
  <c r="FN86" i="5"/>
  <c r="FO86" i="5" s="1"/>
  <c r="C120" i="26"/>
  <c r="E120" i="26" s="1"/>
  <c r="J112" i="3"/>
  <c r="C60" i="26"/>
  <c r="E60" i="26" s="1"/>
  <c r="J102" i="3"/>
  <c r="FA94" i="12"/>
  <c r="EV94" i="12"/>
  <c r="F109" i="3" s="1"/>
  <c r="FQ86" i="12"/>
  <c r="FS86" i="12" s="1"/>
  <c r="FS6" i="12"/>
  <c r="EX94" i="10"/>
  <c r="G108" i="3" s="1"/>
  <c r="FQ6" i="10"/>
  <c r="P5" i="31" s="1"/>
  <c r="EW6" i="10"/>
  <c r="FA94" i="9"/>
  <c r="EV94" i="9"/>
  <c r="F105" i="3" s="1"/>
  <c r="FQ86" i="9"/>
  <c r="FS6" i="9"/>
  <c r="FA94" i="6"/>
  <c r="EV94" i="6"/>
  <c r="F99" i="3" s="1"/>
  <c r="FQ86" i="6"/>
  <c r="FS6" i="6"/>
  <c r="FA94" i="5"/>
  <c r="EV94" i="5"/>
  <c r="F97" i="3" s="1"/>
  <c r="FQ86" i="5"/>
  <c r="FS6" i="5"/>
  <c r="EV94" i="4"/>
  <c r="F95" i="3" s="1"/>
  <c r="FS6" i="4"/>
  <c r="J130" i="1"/>
  <c r="I130" i="1"/>
  <c r="G91" i="3"/>
  <c r="D91" i="3"/>
  <c r="B91" i="3"/>
  <c r="S4" i="3"/>
  <c r="H155" i="14"/>
  <c r="H154" i="14"/>
  <c r="H153" i="14"/>
  <c r="H152" i="14"/>
  <c r="H151" i="14"/>
  <c r="H149" i="14"/>
  <c r="H147" i="14"/>
  <c r="H146" i="14"/>
  <c r="H144" i="14"/>
  <c r="J144" i="14" s="1"/>
  <c r="H142" i="14"/>
  <c r="H139" i="14"/>
  <c r="H138" i="14"/>
  <c r="H136" i="14"/>
  <c r="H135" i="14"/>
  <c r="H134" i="14"/>
  <c r="H133" i="14"/>
  <c r="H132" i="14"/>
  <c r="H131" i="14"/>
  <c r="H130" i="14"/>
  <c r="H129" i="14"/>
  <c r="H127" i="14"/>
  <c r="H126" i="14"/>
  <c r="H125" i="14"/>
  <c r="H124" i="14"/>
  <c r="H123" i="14"/>
  <c r="H122" i="14"/>
  <c r="H121" i="14"/>
  <c r="H120" i="14"/>
  <c r="H119" i="14"/>
  <c r="H118" i="14"/>
  <c r="H117" i="14"/>
  <c r="H116" i="14"/>
  <c r="H115" i="14"/>
  <c r="H114" i="14"/>
  <c r="H113" i="14"/>
  <c r="H112" i="14"/>
  <c r="H111" i="14"/>
  <c r="H110" i="14"/>
  <c r="H108" i="14"/>
  <c r="H107" i="14"/>
  <c r="H106" i="14"/>
  <c r="D42" i="31" s="1"/>
  <c r="H105" i="14"/>
  <c r="H104" i="14"/>
  <c r="H103" i="14"/>
  <c r="H102" i="14"/>
  <c r="H100" i="14"/>
  <c r="H99" i="14"/>
  <c r="H98" i="14"/>
  <c r="H97" i="14"/>
  <c r="H96" i="14"/>
  <c r="H95" i="14"/>
  <c r="H94" i="14"/>
  <c r="H93" i="14"/>
  <c r="H92" i="14"/>
  <c r="H91" i="14"/>
  <c r="H90" i="14"/>
  <c r="G1115" i="30" s="1"/>
  <c r="H89" i="14"/>
  <c r="H88" i="14"/>
  <c r="H87" i="14"/>
  <c r="H86" i="14"/>
  <c r="H85" i="14"/>
  <c r="H84" i="14"/>
  <c r="H83" i="14"/>
  <c r="H82" i="14"/>
  <c r="H81" i="14"/>
  <c r="H80" i="14"/>
  <c r="H79" i="14"/>
  <c r="H78" i="14"/>
  <c r="H77" i="14"/>
  <c r="H76" i="14"/>
  <c r="H75" i="14"/>
  <c r="H74" i="14"/>
  <c r="H73" i="14"/>
  <c r="H72" i="14"/>
  <c r="H71" i="14"/>
  <c r="H70" i="14"/>
  <c r="H69" i="14"/>
  <c r="H68" i="14"/>
  <c r="H67" i="14"/>
  <c r="H66" i="14"/>
  <c r="H65" i="14"/>
  <c r="D32" i="31" s="1"/>
  <c r="H63" i="14"/>
  <c r="H62" i="14"/>
  <c r="H61" i="14"/>
  <c r="H60" i="14"/>
  <c r="H59" i="14"/>
  <c r="H58" i="14"/>
  <c r="H57" i="14"/>
  <c r="H56" i="14"/>
  <c r="H55" i="14"/>
  <c r="H54" i="14"/>
  <c r="H53" i="14"/>
  <c r="H52" i="14"/>
  <c r="H50" i="14"/>
  <c r="H49" i="14"/>
  <c r="H48" i="14"/>
  <c r="H47" i="14"/>
  <c r="H46" i="14"/>
  <c r="H45" i="14"/>
  <c r="H44" i="14"/>
  <c r="H43" i="14"/>
  <c r="H42" i="14"/>
  <c r="H41" i="14"/>
  <c r="H40" i="14"/>
  <c r="H38" i="14"/>
  <c r="H37" i="14"/>
  <c r="H36" i="14"/>
  <c r="H35" i="14"/>
  <c r="H34" i="14"/>
  <c r="H33" i="14"/>
  <c r="H32" i="14"/>
  <c r="H31" i="14"/>
  <c r="H30" i="14"/>
  <c r="H28" i="14"/>
  <c r="H27" i="14"/>
  <c r="H26" i="14"/>
  <c r="H25" i="14"/>
  <c r="H24" i="14"/>
  <c r="H23" i="14"/>
  <c r="H22" i="14"/>
  <c r="H21" i="14"/>
  <c r="H20" i="14"/>
  <c r="H19" i="14"/>
  <c r="H18" i="14"/>
  <c r="H16" i="14"/>
  <c r="H15" i="14"/>
  <c r="H14" i="14"/>
  <c r="H13" i="14"/>
  <c r="H12" i="14"/>
  <c r="H11" i="14"/>
  <c r="H10" i="14"/>
  <c r="H9" i="14"/>
  <c r="H8" i="14"/>
  <c r="H6" i="14"/>
  <c r="H5" i="14"/>
  <c r="H4" i="14"/>
  <c r="D34" i="31" s="1"/>
  <c r="FR86" i="10" l="1"/>
  <c r="Q28" i="31"/>
  <c r="D33" i="31"/>
  <c r="FR86" i="5"/>
  <c r="FS86" i="5" s="1"/>
  <c r="G28" i="31"/>
  <c r="D35" i="31"/>
  <c r="D36" i="31"/>
  <c r="D41" i="31"/>
  <c r="FR86" i="8"/>
  <c r="FS86" i="8" s="1"/>
  <c r="M28" i="31"/>
  <c r="J149" i="14"/>
  <c r="D40" i="31"/>
  <c r="D37" i="31"/>
  <c r="D39" i="31"/>
  <c r="D43" i="31"/>
  <c r="FS86" i="6"/>
  <c r="FR86" i="9"/>
  <c r="O28" i="31"/>
  <c r="J142" i="14"/>
  <c r="D38" i="31"/>
  <c r="FQ86" i="4"/>
  <c r="D25" i="31"/>
  <c r="G1113" i="30"/>
  <c r="FS78" i="9"/>
  <c r="FS78" i="8"/>
  <c r="FS78" i="5"/>
  <c r="FS78" i="10"/>
  <c r="G1112" i="30"/>
  <c r="G1114" i="30"/>
  <c r="J18" i="14"/>
  <c r="G1116" i="30" s="1"/>
  <c r="G1129" i="30" s="1"/>
  <c r="G1111" i="30"/>
  <c r="FS86" i="9"/>
  <c r="FA94" i="4"/>
  <c r="C24" i="26" s="1"/>
  <c r="E24" i="26" s="1"/>
  <c r="C72" i="26"/>
  <c r="E72" i="26" s="1"/>
  <c r="FR71" i="4"/>
  <c r="FN86" i="4"/>
  <c r="FO86" i="4" s="1"/>
  <c r="I118" i="3" s="1"/>
  <c r="C108" i="26"/>
  <c r="E108" i="26" s="1"/>
  <c r="J110" i="3"/>
  <c r="C84" i="26"/>
  <c r="E84" i="26" s="1"/>
  <c r="J106" i="3"/>
  <c r="C48" i="26"/>
  <c r="E48" i="26" s="1"/>
  <c r="J100" i="3"/>
  <c r="C36" i="26"/>
  <c r="E36" i="26" s="1"/>
  <c r="J98" i="3"/>
  <c r="FA94" i="10"/>
  <c r="EV94" i="10"/>
  <c r="F107" i="3" s="1"/>
  <c r="FQ86" i="10"/>
  <c r="FS86" i="10" s="1"/>
  <c r="FS6" i="10"/>
  <c r="E126" i="3"/>
  <c r="J110" i="14"/>
  <c r="E124" i="3"/>
  <c r="E120" i="3"/>
  <c r="J102" i="14"/>
  <c r="C124" i="3" s="1"/>
  <c r="J151" i="14"/>
  <c r="J146" i="14"/>
  <c r="C132" i="3" s="1"/>
  <c r="V39" i="3" s="1"/>
  <c r="J138" i="14"/>
  <c r="C127" i="3" s="1"/>
  <c r="G815" i="30" s="1"/>
  <c r="G835" i="30" s="1"/>
  <c r="J129" i="14"/>
  <c r="C126" i="3" s="1"/>
  <c r="G981" i="30" s="1"/>
  <c r="G991" i="30" s="1"/>
  <c r="G1096" i="30" s="1"/>
  <c r="J40" i="14"/>
  <c r="J4" i="14"/>
  <c r="E134" i="3"/>
  <c r="E132" i="3"/>
  <c r="E130" i="3"/>
  <c r="E128" i="3"/>
  <c r="E122" i="3"/>
  <c r="S21" i="26"/>
  <c r="S20" i="26"/>
  <c r="S19" i="26"/>
  <c r="S18" i="26"/>
  <c r="S17" i="26"/>
  <c r="S16" i="26"/>
  <c r="S15" i="26"/>
  <c r="S14" i="26"/>
  <c r="S13" i="26"/>
  <c r="S11" i="26"/>
  <c r="S10" i="26"/>
  <c r="S9" i="26"/>
  <c r="S8" i="26"/>
  <c r="S7" i="26"/>
  <c r="S6" i="26"/>
  <c r="S5" i="26"/>
  <c r="S4" i="26"/>
  <c r="S2" i="26"/>
  <c r="S12" i="26"/>
  <c r="S3" i="26"/>
  <c r="F119" i="26"/>
  <c r="F118" i="26"/>
  <c r="F117" i="26"/>
  <c r="F116" i="26"/>
  <c r="F115" i="26"/>
  <c r="F114" i="26"/>
  <c r="F113" i="26"/>
  <c r="F112" i="26"/>
  <c r="F107" i="26"/>
  <c r="F106" i="26"/>
  <c r="F105" i="26"/>
  <c r="F104" i="26"/>
  <c r="F103" i="26"/>
  <c r="F102" i="26"/>
  <c r="F101" i="26"/>
  <c r="F100" i="26"/>
  <c r="F95" i="26"/>
  <c r="F94" i="26"/>
  <c r="F93" i="26"/>
  <c r="F92" i="26"/>
  <c r="F91" i="26"/>
  <c r="F90" i="26"/>
  <c r="F89" i="26"/>
  <c r="F88" i="26"/>
  <c r="F83" i="26"/>
  <c r="F82" i="26"/>
  <c r="F81" i="26"/>
  <c r="F80" i="26"/>
  <c r="F79" i="26"/>
  <c r="F78" i="26"/>
  <c r="F77" i="26"/>
  <c r="F76" i="26"/>
  <c r="F71" i="26"/>
  <c r="F70" i="26"/>
  <c r="F69" i="26"/>
  <c r="F68" i="26"/>
  <c r="F67" i="26"/>
  <c r="F66" i="26"/>
  <c r="F65" i="26"/>
  <c r="F64" i="26"/>
  <c r="F59" i="26"/>
  <c r="F58" i="26"/>
  <c r="F57" i="26"/>
  <c r="F56" i="26"/>
  <c r="F55" i="26"/>
  <c r="F54" i="26"/>
  <c r="F53" i="26"/>
  <c r="F52" i="26"/>
  <c r="F47" i="26"/>
  <c r="F46" i="26"/>
  <c r="F45" i="26"/>
  <c r="F44" i="26"/>
  <c r="F43" i="26"/>
  <c r="F42" i="26"/>
  <c r="F41" i="26"/>
  <c r="F40" i="26"/>
  <c r="F35" i="26"/>
  <c r="F34" i="26"/>
  <c r="F33" i="26"/>
  <c r="F32" i="26"/>
  <c r="F31" i="26"/>
  <c r="F30" i="26"/>
  <c r="F29" i="26"/>
  <c r="F28" i="26"/>
  <c r="F13" i="26"/>
  <c r="F12" i="26"/>
  <c r="F23" i="26"/>
  <c r="F22" i="26"/>
  <c r="F21" i="26"/>
  <c r="F20" i="26"/>
  <c r="F19" i="26"/>
  <c r="F18" i="26"/>
  <c r="F17" i="26"/>
  <c r="F16" i="26"/>
  <c r="F3" i="26"/>
  <c r="F11" i="26"/>
  <c r="F10" i="26"/>
  <c r="F9" i="26"/>
  <c r="F8" i="26"/>
  <c r="F7" i="26"/>
  <c r="F6" i="26"/>
  <c r="F5" i="26"/>
  <c r="F4" i="26"/>
  <c r="F2" i="26"/>
  <c r="D110" i="26"/>
  <c r="D120" i="26" s="1"/>
  <c r="D98" i="26"/>
  <c r="D108" i="26" s="1"/>
  <c r="D86" i="26"/>
  <c r="D97" i="26" s="1"/>
  <c r="D74" i="26"/>
  <c r="D85" i="26" s="1"/>
  <c r="D62" i="26"/>
  <c r="D72" i="26" s="1"/>
  <c r="D50" i="26"/>
  <c r="D61" i="26" s="1"/>
  <c r="D38" i="26"/>
  <c r="D26" i="26"/>
  <c r="D14" i="26"/>
  <c r="D109" i="26"/>
  <c r="E2" i="24"/>
  <c r="E154" i="3" s="1"/>
  <c r="E2" i="23"/>
  <c r="E2" i="22"/>
  <c r="E150" i="3" s="1"/>
  <c r="E2" i="21"/>
  <c r="E148" i="3" s="1"/>
  <c r="E2" i="20"/>
  <c r="E146" i="3" s="1"/>
  <c r="E2" i="19"/>
  <c r="E142" i="3"/>
  <c r="E138" i="3"/>
  <c r="E2" i="15"/>
  <c r="E136" i="3" s="1"/>
  <c r="FH2" i="1"/>
  <c r="EO2" i="1"/>
  <c r="D2" i="3"/>
  <c r="G2" i="3"/>
  <c r="B2" i="3"/>
  <c r="A121" i="26"/>
  <c r="A120" i="26"/>
  <c r="A119" i="26"/>
  <c r="A118" i="26"/>
  <c r="A117" i="26"/>
  <c r="A116" i="26"/>
  <c r="A115" i="26"/>
  <c r="A114" i="26"/>
  <c r="A113" i="26"/>
  <c r="A112" i="26"/>
  <c r="A111" i="26"/>
  <c r="A109" i="26"/>
  <c r="A108" i="26"/>
  <c r="A107" i="26"/>
  <c r="A106" i="26"/>
  <c r="A105" i="26"/>
  <c r="A104" i="26"/>
  <c r="A103" i="26"/>
  <c r="A102" i="26"/>
  <c r="A101" i="26"/>
  <c r="A100" i="26"/>
  <c r="A99" i="26"/>
  <c r="A97" i="26"/>
  <c r="A96" i="26"/>
  <c r="A95" i="26"/>
  <c r="A94" i="26"/>
  <c r="A93" i="26"/>
  <c r="A92" i="26"/>
  <c r="A91" i="26"/>
  <c r="A90" i="26"/>
  <c r="A89" i="26"/>
  <c r="A88" i="26"/>
  <c r="A87" i="26"/>
  <c r="A85" i="26"/>
  <c r="A84" i="26"/>
  <c r="A83" i="26"/>
  <c r="A82" i="26"/>
  <c r="A81" i="26"/>
  <c r="A80" i="26"/>
  <c r="A79" i="26"/>
  <c r="A78" i="26"/>
  <c r="A77" i="26"/>
  <c r="A76" i="26"/>
  <c r="A75" i="26"/>
  <c r="A73" i="26"/>
  <c r="A72" i="26"/>
  <c r="A71" i="26"/>
  <c r="A70" i="26"/>
  <c r="A69" i="26"/>
  <c r="A68" i="26"/>
  <c r="A67" i="26"/>
  <c r="A66" i="26"/>
  <c r="A65" i="26"/>
  <c r="A64" i="26"/>
  <c r="A63" i="26"/>
  <c r="A61" i="26"/>
  <c r="A60" i="26"/>
  <c r="A59" i="26"/>
  <c r="A58" i="26"/>
  <c r="A57" i="26"/>
  <c r="A56" i="26"/>
  <c r="A55" i="26"/>
  <c r="A54" i="26"/>
  <c r="A53" i="26"/>
  <c r="A52" i="26"/>
  <c r="A51" i="26"/>
  <c r="A49" i="26"/>
  <c r="A48" i="26"/>
  <c r="A47" i="26"/>
  <c r="A46" i="26"/>
  <c r="A45" i="26"/>
  <c r="A44" i="26"/>
  <c r="A43" i="26"/>
  <c r="A42" i="26"/>
  <c r="A41" i="26"/>
  <c r="A40" i="26"/>
  <c r="A39" i="26"/>
  <c r="A37" i="26"/>
  <c r="A36" i="26"/>
  <c r="A35" i="26"/>
  <c r="A34" i="26"/>
  <c r="A33" i="26"/>
  <c r="A32" i="26"/>
  <c r="A31" i="26"/>
  <c r="A30" i="26"/>
  <c r="A29" i="26"/>
  <c r="A28" i="26"/>
  <c r="A26" i="26"/>
  <c r="A25" i="26"/>
  <c r="A24" i="26"/>
  <c r="A23" i="26"/>
  <c r="A22" i="26"/>
  <c r="A21" i="26"/>
  <c r="A20" i="26"/>
  <c r="A19" i="26"/>
  <c r="A18" i="26"/>
  <c r="A17" i="26"/>
  <c r="A16" i="26"/>
  <c r="A15" i="26"/>
  <c r="A13" i="26"/>
  <c r="A12" i="26"/>
  <c r="A11" i="26"/>
  <c r="A10" i="26"/>
  <c r="A9" i="26"/>
  <c r="A8" i="26"/>
  <c r="A7" i="26"/>
  <c r="A6" i="26"/>
  <c r="A5" i="26"/>
  <c r="A4" i="26"/>
  <c r="A3" i="26"/>
  <c r="A110" i="26"/>
  <c r="A98" i="26"/>
  <c r="A86" i="26"/>
  <c r="A74" i="26"/>
  <c r="A62" i="26"/>
  <c r="A50" i="26"/>
  <c r="A38" i="26"/>
  <c r="A27" i="26"/>
  <c r="A14" i="26"/>
  <c r="A2" i="26"/>
  <c r="H21" i="26"/>
  <c r="H20" i="26"/>
  <c r="H19" i="26"/>
  <c r="H18" i="26"/>
  <c r="H17" i="26"/>
  <c r="H16" i="26"/>
  <c r="H15" i="26"/>
  <c r="H14" i="26"/>
  <c r="H13" i="26"/>
  <c r="H12" i="26"/>
  <c r="H11" i="26"/>
  <c r="H10" i="26"/>
  <c r="H9" i="26"/>
  <c r="H8" i="26"/>
  <c r="H7" i="26"/>
  <c r="H6" i="26"/>
  <c r="H5" i="26"/>
  <c r="H4" i="26"/>
  <c r="H3" i="26"/>
  <c r="H2" i="26"/>
  <c r="G150" i="3"/>
  <c r="H2" i="19"/>
  <c r="D98" i="3"/>
  <c r="A135" i="3"/>
  <c r="A134" i="3"/>
  <c r="C134" i="3"/>
  <c r="V82" i="3" s="1"/>
  <c r="C133" i="3"/>
  <c r="V75" i="3" s="1"/>
  <c r="A133" i="3"/>
  <c r="A132" i="3"/>
  <c r="C131" i="3"/>
  <c r="V13" i="3" s="1"/>
  <c r="A131" i="3"/>
  <c r="C130" i="3"/>
  <c r="V10" i="3" s="1"/>
  <c r="A130" i="3"/>
  <c r="A128" i="3"/>
  <c r="A127" i="3"/>
  <c r="E152" i="3"/>
  <c r="E144" i="3"/>
  <c r="E140" i="3"/>
  <c r="O158" i="3"/>
  <c r="J86" i="15"/>
  <c r="G136" i="3" s="1"/>
  <c r="J156" i="3"/>
  <c r="C150" i="3"/>
  <c r="O61" i="3"/>
  <c r="EP12" i="1"/>
  <c r="EP10" i="1"/>
  <c r="EP41" i="1"/>
  <c r="EP42" i="1"/>
  <c r="EP43" i="1"/>
  <c r="EP44" i="1"/>
  <c r="EP45" i="1"/>
  <c r="EP46" i="1"/>
  <c r="EP47" i="1"/>
  <c r="EP48" i="1"/>
  <c r="EP49" i="1"/>
  <c r="EP40" i="1"/>
  <c r="EP4" i="1"/>
  <c r="E4" i="3" s="1"/>
  <c r="EQ125" i="1"/>
  <c r="H154" i="3"/>
  <c r="H152" i="3"/>
  <c r="H150" i="3"/>
  <c r="H148" i="3"/>
  <c r="H146" i="3"/>
  <c r="H144" i="3"/>
  <c r="H142" i="3"/>
  <c r="H140" i="3"/>
  <c r="H138" i="3"/>
  <c r="H136" i="3"/>
  <c r="H134" i="3"/>
  <c r="H132" i="3"/>
  <c r="H130" i="3"/>
  <c r="H128" i="3"/>
  <c r="H126" i="3"/>
  <c r="H124" i="3"/>
  <c r="H122" i="3"/>
  <c r="H120" i="3"/>
  <c r="H116" i="3"/>
  <c r="H118" i="3"/>
  <c r="A124" i="3"/>
  <c r="A122" i="3"/>
  <c r="A123" i="3"/>
  <c r="A125" i="3"/>
  <c r="A126" i="3"/>
  <c r="A121" i="3"/>
  <c r="I154" i="3"/>
  <c r="G154" i="3"/>
  <c r="I152" i="3"/>
  <c r="G152" i="3"/>
  <c r="I150" i="3"/>
  <c r="I148" i="3"/>
  <c r="G148" i="3"/>
  <c r="I146" i="3"/>
  <c r="G146" i="3"/>
  <c r="I144" i="3"/>
  <c r="G144" i="3"/>
  <c r="I142" i="3"/>
  <c r="G142" i="3"/>
  <c r="I140" i="3"/>
  <c r="G140" i="3"/>
  <c r="I138" i="3"/>
  <c r="G138" i="3"/>
  <c r="I134" i="3"/>
  <c r="I132" i="3"/>
  <c r="I130" i="3"/>
  <c r="I128" i="3"/>
  <c r="I126" i="3"/>
  <c r="I124" i="3"/>
  <c r="I122" i="3"/>
  <c r="I120" i="3"/>
  <c r="G81" i="15"/>
  <c r="I81" i="15" s="1"/>
  <c r="G80" i="15"/>
  <c r="I80" i="15" s="1"/>
  <c r="G78" i="15"/>
  <c r="I78" i="15" s="1"/>
  <c r="L78" i="15" s="1"/>
  <c r="G76" i="15"/>
  <c r="I76" i="15" s="1"/>
  <c r="L76" i="15" s="1"/>
  <c r="G74" i="15"/>
  <c r="I74" i="15" s="1"/>
  <c r="G73" i="15"/>
  <c r="I73" i="15" s="1"/>
  <c r="G72" i="15"/>
  <c r="I72" i="15" s="1"/>
  <c r="G71" i="15"/>
  <c r="I71" i="15" s="1"/>
  <c r="G69" i="15"/>
  <c r="I69" i="15" s="1"/>
  <c r="G68" i="15"/>
  <c r="I68" i="15" s="1"/>
  <c r="G67" i="15"/>
  <c r="I67" i="15" s="1"/>
  <c r="G66" i="15"/>
  <c r="I66" i="15" s="1"/>
  <c r="G65" i="15"/>
  <c r="I65" i="15" s="1"/>
  <c r="G64" i="15"/>
  <c r="I64" i="15" s="1"/>
  <c r="G62" i="15"/>
  <c r="I62" i="15" s="1"/>
  <c r="G61" i="15"/>
  <c r="I61" i="15" s="1"/>
  <c r="G60" i="15"/>
  <c r="I60" i="15" s="1"/>
  <c r="G59" i="15"/>
  <c r="I59" i="15" s="1"/>
  <c r="G57" i="15"/>
  <c r="I57" i="15" s="1"/>
  <c r="G56" i="15"/>
  <c r="I56" i="15" s="1"/>
  <c r="G55" i="15"/>
  <c r="I55" i="15" s="1"/>
  <c r="G54" i="15"/>
  <c r="I54" i="15" s="1"/>
  <c r="G52" i="15"/>
  <c r="I52" i="15" s="1"/>
  <c r="L52" i="15" s="1"/>
  <c r="G51" i="15"/>
  <c r="I51" i="15" s="1"/>
  <c r="L51" i="15" s="1"/>
  <c r="G50" i="15"/>
  <c r="I50" i="15" s="1"/>
  <c r="G49" i="15"/>
  <c r="I49" i="15" s="1"/>
  <c r="G48" i="15"/>
  <c r="I48" i="15" s="1"/>
  <c r="G47" i="15"/>
  <c r="I47" i="15" s="1"/>
  <c r="G46" i="15"/>
  <c r="I46" i="15" s="1"/>
  <c r="G45" i="15"/>
  <c r="I45" i="15" s="1"/>
  <c r="G44" i="15"/>
  <c r="I44" i="15" s="1"/>
  <c r="G43" i="15"/>
  <c r="I43" i="15" s="1"/>
  <c r="G42" i="15"/>
  <c r="I42" i="15" s="1"/>
  <c r="G41" i="15"/>
  <c r="I41" i="15" s="1"/>
  <c r="G39" i="15"/>
  <c r="I39" i="15" s="1"/>
  <c r="G38" i="15"/>
  <c r="I38" i="15" s="1"/>
  <c r="G37" i="15"/>
  <c r="I37" i="15" s="1"/>
  <c r="G36" i="15"/>
  <c r="I36" i="15" s="1"/>
  <c r="G35" i="15"/>
  <c r="I35" i="15" s="1"/>
  <c r="G34" i="15"/>
  <c r="I34" i="15" s="1"/>
  <c r="G33" i="15"/>
  <c r="I33" i="15" s="1"/>
  <c r="G32" i="15"/>
  <c r="I32" i="15" s="1"/>
  <c r="G31" i="15"/>
  <c r="I31" i="15" s="1"/>
  <c r="G30" i="15"/>
  <c r="I30" i="15" s="1"/>
  <c r="G29" i="15"/>
  <c r="I29" i="15" s="1"/>
  <c r="G28" i="15"/>
  <c r="I28" i="15" s="1"/>
  <c r="G26" i="15"/>
  <c r="I26" i="15" s="1"/>
  <c r="G25" i="15"/>
  <c r="I25" i="15" s="1"/>
  <c r="G24" i="15"/>
  <c r="I24" i="15" s="1"/>
  <c r="G23" i="15"/>
  <c r="I23" i="15" s="1"/>
  <c r="G22" i="15"/>
  <c r="I22" i="15" s="1"/>
  <c r="G21" i="15"/>
  <c r="I21" i="15" s="1"/>
  <c r="G20" i="15"/>
  <c r="I20" i="15" s="1"/>
  <c r="G19" i="15"/>
  <c r="I19" i="15" s="1"/>
  <c r="G17" i="15"/>
  <c r="I17" i="15" s="1"/>
  <c r="G16" i="15"/>
  <c r="I16" i="15" s="1"/>
  <c r="G15" i="15"/>
  <c r="I15" i="15" s="1"/>
  <c r="G14" i="15"/>
  <c r="I14" i="15" s="1"/>
  <c r="G13" i="15"/>
  <c r="I13" i="15" s="1"/>
  <c r="G12" i="15"/>
  <c r="I12" i="15" s="1"/>
  <c r="G11" i="15"/>
  <c r="I11" i="15" s="1"/>
  <c r="G10" i="15"/>
  <c r="I10" i="15" s="1"/>
  <c r="G9" i="15"/>
  <c r="I9" i="15" s="1"/>
  <c r="G8" i="15"/>
  <c r="I8" i="15" s="1"/>
  <c r="G7" i="15"/>
  <c r="I7" i="15" s="1"/>
  <c r="G6" i="15"/>
  <c r="I6" i="15" s="1"/>
  <c r="FR93" i="1"/>
  <c r="FR105" i="1"/>
  <c r="FR117" i="1"/>
  <c r="FI129" i="1"/>
  <c r="FI117" i="1"/>
  <c r="FI105" i="1"/>
  <c r="FI93" i="1"/>
  <c r="FG89" i="1"/>
  <c r="EZ101" i="1"/>
  <c r="EZ113" i="1"/>
  <c r="EZ125" i="1"/>
  <c r="EQ137" i="1"/>
  <c r="EO109" i="1"/>
  <c r="EQ113" i="1"/>
  <c r="EQ112" i="1"/>
  <c r="EQ110" i="1"/>
  <c r="EQ111" i="1"/>
  <c r="EQ114" i="1"/>
  <c r="EQ115" i="1"/>
  <c r="EQ116" i="1"/>
  <c r="EQ117" i="1"/>
  <c r="EQ118" i="1"/>
  <c r="EQ119" i="1"/>
  <c r="EQ120" i="1"/>
  <c r="EQ123" i="1"/>
  <c r="EO97" i="1"/>
  <c r="EQ101" i="1"/>
  <c r="EQ98" i="1"/>
  <c r="FP89" i="1"/>
  <c r="FR90" i="1"/>
  <c r="FI90" i="1"/>
  <c r="FR91" i="1"/>
  <c r="FR92" i="1"/>
  <c r="FR94" i="1"/>
  <c r="FR95" i="1"/>
  <c r="FR96" i="1"/>
  <c r="FR97" i="1"/>
  <c r="FR98" i="1"/>
  <c r="FR99" i="1"/>
  <c r="FR100" i="1"/>
  <c r="FR102" i="1"/>
  <c r="FR103" i="1"/>
  <c r="FR104" i="1"/>
  <c r="FR106" i="1"/>
  <c r="FR107" i="1"/>
  <c r="FR108" i="1"/>
  <c r="FR109" i="1"/>
  <c r="FR110" i="1"/>
  <c r="FR111" i="1"/>
  <c r="FR112" i="1"/>
  <c r="FR114" i="1"/>
  <c r="FR115" i="1"/>
  <c r="FR116" i="1"/>
  <c r="FR118" i="1"/>
  <c r="FR119" i="1"/>
  <c r="FR120" i="1"/>
  <c r="FR121" i="1"/>
  <c r="FR122" i="1"/>
  <c r="FR123" i="1"/>
  <c r="FR124" i="1"/>
  <c r="EW4" i="1"/>
  <c r="EV88" i="1" s="1"/>
  <c r="E82" i="3" s="1"/>
  <c r="FI136" i="1"/>
  <c r="FI134" i="1"/>
  <c r="FI133" i="1"/>
  <c r="FI131" i="1"/>
  <c r="FI130" i="1"/>
  <c r="FM132" i="1" s="1"/>
  <c r="FI128" i="1"/>
  <c r="FI127" i="1"/>
  <c r="FI126" i="1"/>
  <c r="FI124" i="1"/>
  <c r="FI123" i="1"/>
  <c r="FI122" i="1"/>
  <c r="FI121" i="1"/>
  <c r="FI120" i="1"/>
  <c r="FI119" i="1"/>
  <c r="FI118" i="1"/>
  <c r="FI116" i="1"/>
  <c r="FI115" i="1"/>
  <c r="FI114" i="1"/>
  <c r="FP113" i="1"/>
  <c r="FG113" i="1"/>
  <c r="FI112" i="1"/>
  <c r="FI111" i="1"/>
  <c r="FI110" i="1"/>
  <c r="FI109" i="1"/>
  <c r="FI108" i="1"/>
  <c r="FI107" i="1"/>
  <c r="FI106" i="1"/>
  <c r="FI104" i="1"/>
  <c r="FI103" i="1"/>
  <c r="FI102" i="1"/>
  <c r="FP101" i="1"/>
  <c r="FG101" i="1"/>
  <c r="FI100" i="1"/>
  <c r="FI99" i="1"/>
  <c r="FI98" i="1"/>
  <c r="FI97" i="1"/>
  <c r="FI96" i="1"/>
  <c r="FI95" i="1"/>
  <c r="FI94" i="1"/>
  <c r="FI92" i="1"/>
  <c r="FI91" i="1"/>
  <c r="EQ107" i="1"/>
  <c r="FI48" i="1"/>
  <c r="FI45" i="1"/>
  <c r="FI6" i="1"/>
  <c r="FI7" i="1"/>
  <c r="FI8" i="1"/>
  <c r="FI9" i="1"/>
  <c r="N11" i="3" s="1"/>
  <c r="FI10" i="1"/>
  <c r="N12" i="3" s="1"/>
  <c r="FI11" i="1"/>
  <c r="FI12" i="1"/>
  <c r="N14" i="3" s="1"/>
  <c r="FI13" i="1"/>
  <c r="N15" i="3" s="1"/>
  <c r="FI14" i="1"/>
  <c r="FI15" i="1"/>
  <c r="FI16" i="1"/>
  <c r="FI17" i="1"/>
  <c r="N19" i="3" s="1"/>
  <c r="FI19" i="1"/>
  <c r="N21" i="3" s="1"/>
  <c r="FI20" i="1"/>
  <c r="FI21" i="1"/>
  <c r="N23" i="3" s="1"/>
  <c r="FI22" i="1"/>
  <c r="N24" i="3" s="1"/>
  <c r="FI23" i="1"/>
  <c r="FI24" i="1"/>
  <c r="FI25" i="1"/>
  <c r="FI26" i="1"/>
  <c r="N28" i="3" s="1"/>
  <c r="FI28" i="1"/>
  <c r="N30" i="3" s="1"/>
  <c r="FI29" i="1"/>
  <c r="FI30" i="1"/>
  <c r="N32" i="3" s="1"/>
  <c r="FI31" i="1"/>
  <c r="N33" i="3" s="1"/>
  <c r="FI32" i="1"/>
  <c r="FI33" i="1"/>
  <c r="FI34" i="1"/>
  <c r="FI35" i="1"/>
  <c r="N37" i="3" s="1"/>
  <c r="FI36" i="1"/>
  <c r="N38" i="3" s="1"/>
  <c r="FI37" i="1"/>
  <c r="FI38" i="1"/>
  <c r="N40" i="3" s="1"/>
  <c r="FI39" i="1"/>
  <c r="N41" i="3" s="1"/>
  <c r="FI41" i="1"/>
  <c r="FI42" i="1"/>
  <c r="FI43" i="1"/>
  <c r="FI44" i="1"/>
  <c r="N46" i="3" s="1"/>
  <c r="FI46" i="1"/>
  <c r="FK46" i="1" s="1"/>
  <c r="FI47" i="1"/>
  <c r="FI49" i="1"/>
  <c r="N51" i="3" s="1"/>
  <c r="FI50" i="1"/>
  <c r="N52" i="3" s="1"/>
  <c r="FI51" i="1"/>
  <c r="FI52" i="1"/>
  <c r="FK52" i="1" s="1"/>
  <c r="FN52" i="1" s="1"/>
  <c r="FR52" i="1" s="1"/>
  <c r="C20" i="31" s="1"/>
  <c r="FI54" i="1"/>
  <c r="FK54" i="1" s="1"/>
  <c r="FI55" i="1"/>
  <c r="FK55" i="1" s="1"/>
  <c r="FI56" i="1"/>
  <c r="N59" i="3" s="1"/>
  <c r="FI57" i="1"/>
  <c r="FK57" i="1" s="1"/>
  <c r="FI59" i="1"/>
  <c r="N62" i="3" s="1"/>
  <c r="FI60" i="1"/>
  <c r="FK60" i="1" s="1"/>
  <c r="FI61" i="1"/>
  <c r="FI62" i="1"/>
  <c r="FK62" i="1" s="1"/>
  <c r="FI64" i="1"/>
  <c r="N67" i="3" s="1"/>
  <c r="FI65" i="1"/>
  <c r="FI66" i="1"/>
  <c r="N69" i="3" s="1"/>
  <c r="FI67" i="1"/>
  <c r="FI68" i="1"/>
  <c r="N71" i="3" s="1"/>
  <c r="FI69" i="1"/>
  <c r="FK69" i="1" s="1"/>
  <c r="FI71" i="1"/>
  <c r="FI72" i="1"/>
  <c r="FI73" i="1"/>
  <c r="N76" i="3" s="1"/>
  <c r="FI74" i="1"/>
  <c r="FI76" i="1"/>
  <c r="N79" i="3" s="1"/>
  <c r="FI78" i="1"/>
  <c r="FI80" i="1"/>
  <c r="N83" i="3" s="1"/>
  <c r="FI81" i="1"/>
  <c r="EQ99" i="1"/>
  <c r="EQ100" i="1"/>
  <c r="EQ102" i="1"/>
  <c r="EQ103" i="1"/>
  <c r="EQ104" i="1"/>
  <c r="EQ105" i="1"/>
  <c r="EQ106" i="1"/>
  <c r="EQ108" i="1"/>
  <c r="EO121" i="1"/>
  <c r="EQ122" i="1"/>
  <c r="EQ124" i="1"/>
  <c r="EQ126" i="1"/>
  <c r="EQ127" i="1"/>
  <c r="EQ128" i="1"/>
  <c r="EQ129" i="1"/>
  <c r="EQ130" i="1"/>
  <c r="EQ131" i="1"/>
  <c r="EQ132" i="1"/>
  <c r="EQ134" i="1"/>
  <c r="EQ135" i="1"/>
  <c r="EQ136" i="1"/>
  <c r="EQ138" i="1"/>
  <c r="EU140" i="1" s="1"/>
  <c r="EY88" i="1" s="1"/>
  <c r="H82" i="3" s="1"/>
  <c r="EQ139" i="1"/>
  <c r="EQ141" i="1"/>
  <c r="EQ142" i="1"/>
  <c r="EQ144" i="1"/>
  <c r="EX97" i="1"/>
  <c r="EZ98" i="1"/>
  <c r="EZ99" i="1"/>
  <c r="EZ100" i="1"/>
  <c r="EZ102" i="1"/>
  <c r="EZ103" i="1"/>
  <c r="EZ104" i="1"/>
  <c r="EZ105" i="1"/>
  <c r="EZ106" i="1"/>
  <c r="EZ107" i="1"/>
  <c r="EZ108" i="1"/>
  <c r="EX109" i="1"/>
  <c r="EZ110" i="1"/>
  <c r="EZ111" i="1"/>
  <c r="EZ112" i="1"/>
  <c r="EZ114" i="1"/>
  <c r="EZ115" i="1"/>
  <c r="EZ116" i="1"/>
  <c r="EZ117" i="1"/>
  <c r="EZ118" i="1"/>
  <c r="EZ119" i="1"/>
  <c r="EZ120" i="1"/>
  <c r="EX121" i="1"/>
  <c r="EZ122" i="1"/>
  <c r="EZ123" i="1"/>
  <c r="EZ124" i="1"/>
  <c r="EZ126" i="1"/>
  <c r="EZ127" i="1"/>
  <c r="EZ128" i="1"/>
  <c r="EZ129" i="1"/>
  <c r="EZ130" i="1"/>
  <c r="EZ131" i="1"/>
  <c r="EZ132" i="1"/>
  <c r="C125" i="3"/>
  <c r="G857" i="30" s="1"/>
  <c r="G897" i="30" s="1"/>
  <c r="N54" i="3"/>
  <c r="FK51" i="1"/>
  <c r="FK47" i="1"/>
  <c r="FK42" i="1"/>
  <c r="FK33" i="1"/>
  <c r="FK7" i="1"/>
  <c r="G2" i="1"/>
  <c r="FK65" i="1"/>
  <c r="FK48" i="1"/>
  <c r="FK16" i="1"/>
  <c r="FK14" i="1"/>
  <c r="N81" i="3" l="1"/>
  <c r="N70" i="3"/>
  <c r="M52" i="15"/>
  <c r="V20" i="31"/>
  <c r="N45" i="3"/>
  <c r="N27" i="3"/>
  <c r="N18" i="3"/>
  <c r="N10" i="3"/>
  <c r="D84" i="26"/>
  <c r="FR86" i="4"/>
  <c r="FS86" i="4" s="1"/>
  <c r="E25" i="31"/>
  <c r="N36" i="3"/>
  <c r="FK43" i="1"/>
  <c r="N75" i="3"/>
  <c r="M51" i="15"/>
  <c r="V19" i="31"/>
  <c r="N74" i="3"/>
  <c r="N64" i="3"/>
  <c r="N53" i="3"/>
  <c r="N43" i="3"/>
  <c r="N34" i="3"/>
  <c r="N25" i="3"/>
  <c r="N16" i="3"/>
  <c r="N8" i="3"/>
  <c r="M76" i="15"/>
  <c r="V27" i="31"/>
  <c r="M78" i="15"/>
  <c r="V28" i="31"/>
  <c r="G1128" i="30"/>
  <c r="FR132" i="1"/>
  <c r="FL38" i="1" s="1"/>
  <c r="FR130" i="1"/>
  <c r="FL61" i="1" s="1"/>
  <c r="FK49" i="1"/>
  <c r="FK12" i="1"/>
  <c r="D96" i="26"/>
  <c r="FK22" i="1"/>
  <c r="P24" i="3" s="1"/>
  <c r="O24" i="3" s="1"/>
  <c r="FK26" i="1"/>
  <c r="FK44" i="1"/>
  <c r="FK50" i="1"/>
  <c r="N44" i="3"/>
  <c r="N39" i="3"/>
  <c r="N35" i="3"/>
  <c r="N31" i="3"/>
  <c r="N26" i="3"/>
  <c r="N22" i="3"/>
  <c r="N17" i="3"/>
  <c r="N13" i="3"/>
  <c r="N9" i="3"/>
  <c r="FR135" i="1"/>
  <c r="FL36" i="1" s="1"/>
  <c r="G1117" i="30"/>
  <c r="C122" i="3"/>
  <c r="DS2" i="11"/>
  <c r="CQ2" i="11"/>
  <c r="BO2" i="11"/>
  <c r="AM2" i="11"/>
  <c r="K2" i="11"/>
  <c r="EG2" i="12"/>
  <c r="ES2" i="12" s="1"/>
  <c r="FJ2" i="12" s="1"/>
  <c r="DE2" i="12"/>
  <c r="CC2" i="12"/>
  <c r="BA2" i="12"/>
  <c r="Y2" i="12"/>
  <c r="EG2" i="10"/>
  <c r="ES2" i="10" s="1"/>
  <c r="FJ2" i="10" s="1"/>
  <c r="DE2" i="10"/>
  <c r="CC2" i="10"/>
  <c r="BA2" i="10"/>
  <c r="Y2" i="10"/>
  <c r="EG2" i="9"/>
  <c r="ES2" i="9" s="1"/>
  <c r="FJ2" i="9" s="1"/>
  <c r="DE2" i="9"/>
  <c r="CC2" i="9"/>
  <c r="BA2" i="9"/>
  <c r="Y2" i="9"/>
  <c r="EG2" i="11"/>
  <c r="DE2" i="11"/>
  <c r="CC2" i="11"/>
  <c r="BA2" i="11"/>
  <c r="Y2" i="11"/>
  <c r="DS2" i="12"/>
  <c r="CQ2" i="12"/>
  <c r="BO2" i="12"/>
  <c r="AM2" i="12"/>
  <c r="K2" i="12"/>
  <c r="DS2" i="10"/>
  <c r="CQ2" i="10"/>
  <c r="BO2" i="10"/>
  <c r="AM2" i="10"/>
  <c r="K2" i="10"/>
  <c r="DS2" i="9"/>
  <c r="CQ2" i="9"/>
  <c r="BO2" i="9"/>
  <c r="AM2" i="9"/>
  <c r="K2" i="9"/>
  <c r="DS2" i="8"/>
  <c r="CQ2" i="8"/>
  <c r="BO2" i="8"/>
  <c r="AM2" i="8"/>
  <c r="K2" i="8"/>
  <c r="DS2" i="7"/>
  <c r="CQ2" i="7"/>
  <c r="BO2" i="7"/>
  <c r="AM2" i="7"/>
  <c r="K2" i="7"/>
  <c r="DS2" i="6"/>
  <c r="CQ2" i="6"/>
  <c r="BO2" i="6"/>
  <c r="AM2" i="6"/>
  <c r="K2" i="6"/>
  <c r="EG2" i="5"/>
  <c r="ES2" i="5" s="1"/>
  <c r="FJ2" i="5" s="1"/>
  <c r="DE2" i="5"/>
  <c r="CC2" i="5"/>
  <c r="BA2" i="5"/>
  <c r="Y2" i="5"/>
  <c r="EG2" i="8"/>
  <c r="DE2" i="8"/>
  <c r="CC2" i="8"/>
  <c r="BA2" i="8"/>
  <c r="Y2" i="8"/>
  <c r="EG2" i="7"/>
  <c r="DE2" i="7"/>
  <c r="CC2" i="7"/>
  <c r="BA2" i="7"/>
  <c r="Y2" i="7"/>
  <c r="EG2" i="6"/>
  <c r="ES2" i="6" s="1"/>
  <c r="FJ2" i="6" s="1"/>
  <c r="DE2" i="6"/>
  <c r="CC2" i="6"/>
  <c r="BA2" i="6"/>
  <c r="Y2" i="6"/>
  <c r="DS2" i="5"/>
  <c r="CQ2" i="5"/>
  <c r="BO2" i="5"/>
  <c r="AM2" i="5"/>
  <c r="K2" i="5"/>
  <c r="DS2" i="4"/>
  <c r="CQ2" i="4"/>
  <c r="BO2" i="4"/>
  <c r="AM2" i="4"/>
  <c r="K2" i="4"/>
  <c r="EG2" i="4"/>
  <c r="ES2" i="4" s="1"/>
  <c r="FJ2" i="4" s="1"/>
  <c r="DE2" i="4"/>
  <c r="CC2" i="4"/>
  <c r="BA2" i="4"/>
  <c r="Y2" i="4"/>
  <c r="EI2" i="11"/>
  <c r="DG2" i="11"/>
  <c r="CE2" i="11"/>
  <c r="BC2" i="11"/>
  <c r="AA2" i="11"/>
  <c r="DU2" i="12"/>
  <c r="CS2" i="12"/>
  <c r="BQ2" i="12"/>
  <c r="AO2" i="12"/>
  <c r="M2" i="12"/>
  <c r="DU2" i="10"/>
  <c r="CS2" i="10"/>
  <c r="BQ2" i="10"/>
  <c r="AO2" i="10"/>
  <c r="M2" i="10"/>
  <c r="DU2" i="9"/>
  <c r="CS2" i="9"/>
  <c r="BQ2" i="9"/>
  <c r="AO2" i="9"/>
  <c r="M2" i="9"/>
  <c r="DU2" i="11"/>
  <c r="CS2" i="11"/>
  <c r="BQ2" i="11"/>
  <c r="AO2" i="11"/>
  <c r="M2" i="11"/>
  <c r="EI2" i="12"/>
  <c r="DG2" i="12"/>
  <c r="CE2" i="12"/>
  <c r="BC2" i="12"/>
  <c r="AA2" i="12"/>
  <c r="EI2" i="10"/>
  <c r="EU2" i="10" s="1"/>
  <c r="FL2" i="10" s="1"/>
  <c r="DG2" i="10"/>
  <c r="CE2" i="10"/>
  <c r="BC2" i="10"/>
  <c r="AA2" i="10"/>
  <c r="EI2" i="9"/>
  <c r="EU2" i="9" s="1"/>
  <c r="FL2" i="9" s="1"/>
  <c r="DG2" i="9"/>
  <c r="CE2" i="9"/>
  <c r="BC2" i="9"/>
  <c r="AA2" i="9"/>
  <c r="EI2" i="8"/>
  <c r="EU2" i="8" s="1"/>
  <c r="FL2" i="8" s="1"/>
  <c r="DG2" i="8"/>
  <c r="CE2" i="8"/>
  <c r="BC2" i="8"/>
  <c r="AA2" i="8"/>
  <c r="EI2" i="7"/>
  <c r="EU2" i="7" s="1"/>
  <c r="FL2" i="7" s="1"/>
  <c r="DG2" i="7"/>
  <c r="CE2" i="7"/>
  <c r="BC2" i="7"/>
  <c r="AA2" i="7"/>
  <c r="EI2" i="6"/>
  <c r="DG2" i="6"/>
  <c r="CE2" i="6"/>
  <c r="BC2" i="6"/>
  <c r="AA2" i="6"/>
  <c r="DU2" i="5"/>
  <c r="CS2" i="5"/>
  <c r="BQ2" i="5"/>
  <c r="AO2" i="5"/>
  <c r="M2" i="5"/>
  <c r="DU2" i="8"/>
  <c r="CS2" i="8"/>
  <c r="BQ2" i="8"/>
  <c r="AO2" i="8"/>
  <c r="M2" i="8"/>
  <c r="DU2" i="7"/>
  <c r="CS2" i="7"/>
  <c r="BQ2" i="7"/>
  <c r="AO2" i="7"/>
  <c r="M2" i="7"/>
  <c r="DU2" i="6"/>
  <c r="CS2" i="6"/>
  <c r="BQ2" i="6"/>
  <c r="AO2" i="6"/>
  <c r="M2" i="6"/>
  <c r="EI2" i="5"/>
  <c r="DG2" i="5"/>
  <c r="CE2" i="5"/>
  <c r="BC2" i="5"/>
  <c r="AA2" i="5"/>
  <c r="EI2" i="4"/>
  <c r="EU2" i="4" s="1"/>
  <c r="FL2" i="4" s="1"/>
  <c r="DG2" i="4"/>
  <c r="CE2" i="4"/>
  <c r="BC2" i="4"/>
  <c r="AA2" i="4"/>
  <c r="DU2" i="4"/>
  <c r="CS2" i="4"/>
  <c r="BQ2" i="4"/>
  <c r="AO2" i="4"/>
  <c r="M2" i="4"/>
  <c r="H2" i="23"/>
  <c r="G1118" i="30"/>
  <c r="G1127" i="30"/>
  <c r="G836" i="30"/>
  <c r="G856" i="30" s="1"/>
  <c r="N65" i="3"/>
  <c r="FR129" i="1"/>
  <c r="FL51" i="1" s="1"/>
  <c r="FN51" i="1" s="1"/>
  <c r="FK29" i="1"/>
  <c r="P31" i="3" s="1"/>
  <c r="FK37" i="1"/>
  <c r="N49" i="3"/>
  <c r="N47" i="3"/>
  <c r="EQ109" i="1"/>
  <c r="FR128" i="1"/>
  <c r="FL49" i="1" s="1"/>
  <c r="FI89" i="1"/>
  <c r="FK72" i="1"/>
  <c r="P75" i="3" s="1"/>
  <c r="O75" i="3" s="1"/>
  <c r="EV25" i="1"/>
  <c r="E26" i="3" s="1"/>
  <c r="FK11" i="1"/>
  <c r="P13" i="3" s="1"/>
  <c r="O13" i="3" s="1"/>
  <c r="FK13" i="1"/>
  <c r="FK15" i="1"/>
  <c r="P17" i="3" s="1"/>
  <c r="FK20" i="1"/>
  <c r="P22" i="3" s="1"/>
  <c r="FK24" i="1"/>
  <c r="P26" i="3" s="1"/>
  <c r="FK67" i="1"/>
  <c r="FK9" i="1"/>
  <c r="FK31" i="1"/>
  <c r="P33" i="3" s="1"/>
  <c r="O33" i="3" s="1"/>
  <c r="FK35" i="1"/>
  <c r="FK39" i="1"/>
  <c r="N48" i="3"/>
  <c r="H2" i="21"/>
  <c r="FS71" i="4"/>
  <c r="L54" i="15"/>
  <c r="L80" i="15"/>
  <c r="L56" i="15"/>
  <c r="L36" i="15"/>
  <c r="L25" i="15"/>
  <c r="L64" i="15"/>
  <c r="M64" i="15" s="1"/>
  <c r="J96" i="3"/>
  <c r="ES2" i="11"/>
  <c r="FJ2" i="11" s="1"/>
  <c r="ES2" i="7"/>
  <c r="FJ2" i="7" s="1"/>
  <c r="ES2" i="8"/>
  <c r="FJ2" i="8" s="1"/>
  <c r="H2" i="17"/>
  <c r="EG2" i="1"/>
  <c r="H2" i="16"/>
  <c r="H2" i="18"/>
  <c r="DS2" i="1"/>
  <c r="DE2" i="1"/>
  <c r="CQ2" i="1"/>
  <c r="CC2" i="1"/>
  <c r="BO2" i="1"/>
  <c r="BA2" i="1"/>
  <c r="AM2" i="1"/>
  <c r="EU2" i="6"/>
  <c r="FL2" i="6" s="1"/>
  <c r="EU2" i="11"/>
  <c r="FL2" i="11" s="1"/>
  <c r="EU2" i="12"/>
  <c r="FL2" i="12" s="1"/>
  <c r="EU2" i="5"/>
  <c r="FL2" i="5" s="1"/>
  <c r="J2" i="16"/>
  <c r="J2" i="18"/>
  <c r="DU2" i="1"/>
  <c r="DG2" i="1"/>
  <c r="CS2" i="1"/>
  <c r="CE2" i="1"/>
  <c r="BQ2" i="1"/>
  <c r="BC2" i="1"/>
  <c r="AO2" i="1"/>
  <c r="J2" i="17"/>
  <c r="EI2" i="1"/>
  <c r="EU2" i="1" s="1"/>
  <c r="FL2" i="1" s="1"/>
  <c r="I2" i="1"/>
  <c r="EE2" i="1"/>
  <c r="DQ2" i="1"/>
  <c r="CO2" i="1"/>
  <c r="BM2" i="1"/>
  <c r="AK2" i="1"/>
  <c r="DC2" i="1"/>
  <c r="CA2" i="1"/>
  <c r="AY2" i="1"/>
  <c r="E118" i="3"/>
  <c r="FR134" i="1"/>
  <c r="FL15" i="1" s="1"/>
  <c r="FI101" i="1"/>
  <c r="N50" i="3"/>
  <c r="FR136" i="1"/>
  <c r="FL80" i="1" s="1"/>
  <c r="FM80" i="1" s="1"/>
  <c r="FR127" i="1"/>
  <c r="FL127" i="1" s="1"/>
  <c r="FM46" i="1" s="1"/>
  <c r="L46" i="15"/>
  <c r="FO52" i="1"/>
  <c r="C96" i="26"/>
  <c r="E96" i="26" s="1"/>
  <c r="J108" i="3"/>
  <c r="N60" i="3"/>
  <c r="EV36" i="1"/>
  <c r="EV34" i="1"/>
  <c r="EV33" i="1"/>
  <c r="EV37" i="1"/>
  <c r="EV35" i="1"/>
  <c r="EV32" i="1"/>
  <c r="EV31" i="1"/>
  <c r="FR113" i="1"/>
  <c r="FR101" i="1"/>
  <c r="FK19" i="1"/>
  <c r="FK21" i="1"/>
  <c r="FK23" i="1"/>
  <c r="FK25" i="1"/>
  <c r="P27" i="3" s="1"/>
  <c r="O27" i="3" s="1"/>
  <c r="FK28" i="1"/>
  <c r="FK45" i="1"/>
  <c r="FK8" i="1"/>
  <c r="P10" i="3" s="1"/>
  <c r="FK10" i="1"/>
  <c r="P12" i="3" s="1"/>
  <c r="O12" i="3" s="1"/>
  <c r="FK30" i="1"/>
  <c r="FK32" i="1"/>
  <c r="FK34" i="1"/>
  <c r="P36" i="3" s="1"/>
  <c r="O36" i="3" s="1"/>
  <c r="FK36" i="1"/>
  <c r="FK38" i="1"/>
  <c r="P40" i="3" s="1"/>
  <c r="O40" i="3" s="1"/>
  <c r="FK61" i="1"/>
  <c r="FN61" i="1" s="1"/>
  <c r="EV26" i="1"/>
  <c r="E27" i="3" s="1"/>
  <c r="D94" i="3"/>
  <c r="N56" i="3"/>
  <c r="K79" i="1"/>
  <c r="EM56" i="1" s="1"/>
  <c r="K81" i="1"/>
  <c r="EM58" i="1" s="1"/>
  <c r="K76" i="1"/>
  <c r="EM53" i="1" s="1"/>
  <c r="K82" i="1"/>
  <c r="EM59" i="1" s="1"/>
  <c r="K75" i="1"/>
  <c r="EM52" i="1" s="1"/>
  <c r="K78" i="1"/>
  <c r="EM55" i="1" s="1"/>
  <c r="K77" i="1"/>
  <c r="EM54" i="1" s="1"/>
  <c r="K80" i="1"/>
  <c r="EM57" i="1" s="1"/>
  <c r="FN32" i="1"/>
  <c r="FK56" i="1"/>
  <c r="FN56" i="1" s="1"/>
  <c r="D60" i="26"/>
  <c r="L16" i="15"/>
  <c r="M16" i="15" s="1"/>
  <c r="L32" i="15"/>
  <c r="M32" i="15" s="1"/>
  <c r="L41" i="15"/>
  <c r="L61" i="15"/>
  <c r="D73" i="26"/>
  <c r="FK76" i="1"/>
  <c r="P79" i="3" s="1"/>
  <c r="O79" i="3" s="1"/>
  <c r="FN54" i="1"/>
  <c r="L14" i="15"/>
  <c r="L30" i="15"/>
  <c r="M30" i="15" s="1"/>
  <c r="L38" i="15"/>
  <c r="L59" i="15"/>
  <c r="L71" i="15"/>
  <c r="FK59" i="1"/>
  <c r="FN59" i="1" s="1"/>
  <c r="FI113" i="1"/>
  <c r="Y2" i="1"/>
  <c r="AA2" i="1"/>
  <c r="W2" i="1"/>
  <c r="D106" i="3"/>
  <c r="D110" i="3"/>
  <c r="H2" i="22"/>
  <c r="D108" i="3"/>
  <c r="J2" i="15"/>
  <c r="M2" i="1"/>
  <c r="D100" i="3"/>
  <c r="D104" i="3"/>
  <c r="J2" i="20"/>
  <c r="D121" i="26"/>
  <c r="FR126" i="1"/>
  <c r="FL43" i="1" s="1"/>
  <c r="FR89" i="1"/>
  <c r="FK41" i="1"/>
  <c r="FN41" i="1" s="1"/>
  <c r="FK17" i="1"/>
  <c r="FN16" i="1" s="1"/>
  <c r="J156" i="14"/>
  <c r="C135" i="3" s="1"/>
  <c r="J140" i="14"/>
  <c r="L68" i="15"/>
  <c r="M68" i="15" s="1"/>
  <c r="J2" i="24"/>
  <c r="D24" i="26"/>
  <c r="D48" i="26"/>
  <c r="F63" i="26"/>
  <c r="F87" i="26"/>
  <c r="D37" i="26"/>
  <c r="F51" i="26"/>
  <c r="F75" i="26"/>
  <c r="F99" i="26"/>
  <c r="N57" i="3"/>
  <c r="N63" i="3"/>
  <c r="N84" i="3"/>
  <c r="N77" i="3"/>
  <c r="N72" i="3"/>
  <c r="N68" i="3"/>
  <c r="L21" i="15"/>
  <c r="L23" i="15"/>
  <c r="L28" i="15"/>
  <c r="M28" i="15" s="1"/>
  <c r="L43" i="15"/>
  <c r="L49" i="15"/>
  <c r="L73" i="15"/>
  <c r="L10" i="15"/>
  <c r="L66" i="15"/>
  <c r="M66" i="15" s="1"/>
  <c r="P70" i="3"/>
  <c r="O70" i="3" s="1"/>
  <c r="L6" i="15"/>
  <c r="I86" i="15"/>
  <c r="F136" i="3" s="1"/>
  <c r="L19" i="15"/>
  <c r="L34" i="15"/>
  <c r="P68" i="3"/>
  <c r="P72" i="3"/>
  <c r="J2" i="23"/>
  <c r="G2" i="14"/>
  <c r="H2" i="24"/>
  <c r="E2" i="14"/>
  <c r="K103" i="1"/>
  <c r="EM78" i="1" s="1"/>
  <c r="K102" i="1"/>
  <c r="EM77" i="1" s="1"/>
  <c r="K101" i="1"/>
  <c r="EM76" i="1" s="1"/>
  <c r="K100" i="1"/>
  <c r="EM75" i="1" s="1"/>
  <c r="K93" i="1"/>
  <c r="EM70" i="1" s="1"/>
  <c r="K92" i="1"/>
  <c r="EM69" i="1" s="1"/>
  <c r="K91" i="1"/>
  <c r="EM68" i="1" s="1"/>
  <c r="K90" i="1"/>
  <c r="EM67" i="1" s="1"/>
  <c r="K88" i="1"/>
  <c r="EM65" i="1" s="1"/>
  <c r="K87" i="1"/>
  <c r="EM64" i="1" s="1"/>
  <c r="K85" i="1"/>
  <c r="EM62" i="1" s="1"/>
  <c r="K84" i="1"/>
  <c r="EM61" i="1" s="1"/>
  <c r="K74" i="1"/>
  <c r="EM51" i="1" s="1"/>
  <c r="K73" i="1"/>
  <c r="EM50" i="1" s="1"/>
  <c r="K72" i="1"/>
  <c r="EM49" i="1" s="1"/>
  <c r="K71" i="1"/>
  <c r="EM48" i="1" s="1"/>
  <c r="K70" i="1"/>
  <c r="EM47" i="1" s="1"/>
  <c r="K69" i="1"/>
  <c r="EM46" i="1" s="1"/>
  <c r="K68" i="1"/>
  <c r="EM45" i="1" s="1"/>
  <c r="K67" i="1"/>
  <c r="EM44" i="1" s="1"/>
  <c r="K66" i="1"/>
  <c r="EM43" i="1" s="1"/>
  <c r="K65" i="1"/>
  <c r="EM42" i="1" s="1"/>
  <c r="K64" i="1"/>
  <c r="EM41" i="1" s="1"/>
  <c r="K63" i="1"/>
  <c r="EM40" i="1" s="1"/>
  <c r="K104" i="1"/>
  <c r="EM79" i="1" s="1"/>
  <c r="K60" i="1"/>
  <c r="EM37" i="1" s="1"/>
  <c r="K58" i="1"/>
  <c r="EM35" i="1" s="1"/>
  <c r="K61" i="1"/>
  <c r="L61" i="1" s="1"/>
  <c r="K59" i="1"/>
  <c r="EM36" i="1" s="1"/>
  <c r="K47" i="1"/>
  <c r="K46" i="1"/>
  <c r="K45" i="1"/>
  <c r="K43" i="1"/>
  <c r="EM25" i="1" s="1"/>
  <c r="K42" i="1"/>
  <c r="EM24" i="1" s="1"/>
  <c r="K41" i="1"/>
  <c r="EM23" i="1" s="1"/>
  <c r="K40" i="1"/>
  <c r="EM22" i="1" s="1"/>
  <c r="K39" i="1"/>
  <c r="EM21" i="1" s="1"/>
  <c r="K38" i="1"/>
  <c r="EM20" i="1" s="1"/>
  <c r="K37" i="1"/>
  <c r="EM19" i="1" s="1"/>
  <c r="K35" i="1"/>
  <c r="EM18" i="1" s="1"/>
  <c r="K34" i="1"/>
  <c r="EM17" i="1" s="1"/>
  <c r="K33" i="1"/>
  <c r="EM16" i="1" s="1"/>
  <c r="K24" i="1"/>
  <c r="K21" i="1"/>
  <c r="K20" i="1"/>
  <c r="EM12" i="1" s="1"/>
  <c r="K19" i="1"/>
  <c r="K18" i="1"/>
  <c r="EM10" i="1" s="1"/>
  <c r="K17" i="1"/>
  <c r="K48" i="1"/>
  <c r="K49" i="1"/>
  <c r="K51" i="1"/>
  <c r="K52" i="1"/>
  <c r="K54" i="1"/>
  <c r="EM31" i="1" s="1"/>
  <c r="K55" i="1"/>
  <c r="EM32" i="1" s="1"/>
  <c r="K57" i="1"/>
  <c r="EM34" i="1" s="1"/>
  <c r="K86" i="1"/>
  <c r="EM63" i="1" s="1"/>
  <c r="K95" i="1"/>
  <c r="EM71" i="1" s="1"/>
  <c r="K96" i="1"/>
  <c r="EM72" i="1" s="1"/>
  <c r="K97" i="1"/>
  <c r="EM73" i="1" s="1"/>
  <c r="K98" i="1"/>
  <c r="EM74" i="1" s="1"/>
  <c r="K4" i="1"/>
  <c r="K89" i="1"/>
  <c r="EM66" i="1" s="1"/>
  <c r="K106" i="1"/>
  <c r="K14" i="1"/>
  <c r="K50" i="1"/>
  <c r="K53" i="1"/>
  <c r="EM30" i="1" s="1"/>
  <c r="K56" i="1"/>
  <c r="EM33" i="1" s="1"/>
  <c r="K107" i="1"/>
  <c r="K108" i="1"/>
  <c r="K109" i="1"/>
  <c r="K110" i="1"/>
  <c r="K111" i="1"/>
  <c r="K122" i="1"/>
  <c r="K113" i="1"/>
  <c r="K116" i="1"/>
  <c r="K118" i="1"/>
  <c r="EM88" i="1" s="1"/>
  <c r="K120" i="1"/>
  <c r="EZ121" i="1"/>
  <c r="EZ109" i="1"/>
  <c r="EZ97" i="1"/>
  <c r="EQ121" i="1"/>
  <c r="FK64" i="1"/>
  <c r="FN64" i="1" s="1"/>
  <c r="FK66" i="1"/>
  <c r="FN66" i="1" s="1"/>
  <c r="FK68" i="1"/>
  <c r="FN68" i="1" s="1"/>
  <c r="FK71" i="1"/>
  <c r="P74" i="3" s="1"/>
  <c r="O74" i="3" s="1"/>
  <c r="FK73" i="1"/>
  <c r="P76" i="3" s="1"/>
  <c r="O76" i="3" s="1"/>
  <c r="FK74" i="1"/>
  <c r="P77" i="3" s="1"/>
  <c r="FK78" i="1"/>
  <c r="FK80" i="1"/>
  <c r="P83" i="3" s="1"/>
  <c r="O83" i="3" s="1"/>
  <c r="FK81" i="1"/>
  <c r="P84" i="3" s="1"/>
  <c r="H2" i="15"/>
  <c r="K2" i="1"/>
  <c r="ES2" i="1"/>
  <c r="FJ2" i="1" s="1"/>
  <c r="D96" i="3"/>
  <c r="D112" i="3"/>
  <c r="J2" i="19"/>
  <c r="H2" i="20"/>
  <c r="J2" i="21"/>
  <c r="J2" i="22"/>
  <c r="EZ137" i="1"/>
  <c r="EY69" i="1" s="1"/>
  <c r="H63" i="3" s="1"/>
  <c r="EQ97" i="1"/>
  <c r="FR133" i="1"/>
  <c r="FL34" i="1" s="1"/>
  <c r="EV17" i="1"/>
  <c r="E18" i="3" s="1"/>
  <c r="EV18" i="1"/>
  <c r="E19" i="3" s="1"/>
  <c r="Y86" i="26"/>
  <c r="Y74" i="26"/>
  <c r="Y38" i="26"/>
  <c r="ER4" i="1"/>
  <c r="FR131" i="1"/>
  <c r="FL25" i="1" s="1"/>
  <c r="EZ135" i="1"/>
  <c r="EY64" i="1" s="1"/>
  <c r="H58" i="3" s="1"/>
  <c r="EZ136" i="1"/>
  <c r="EY67" i="1" s="1"/>
  <c r="H61" i="3" s="1"/>
  <c r="F39" i="26"/>
  <c r="F111" i="26"/>
  <c r="F15" i="26"/>
  <c r="N34" i="26"/>
  <c r="F27" i="26"/>
  <c r="FL130" i="1"/>
  <c r="FM61" i="1" s="1"/>
  <c r="EZ144" i="1"/>
  <c r="EV29" i="1"/>
  <c r="E30" i="3" s="1"/>
  <c r="EV21" i="1"/>
  <c r="E22" i="3" s="1"/>
  <c r="EV30" i="1"/>
  <c r="E31" i="3" s="1"/>
  <c r="EV22" i="1"/>
  <c r="E23" i="3" s="1"/>
  <c r="D36" i="26"/>
  <c r="D49" i="26"/>
  <c r="D25" i="26"/>
  <c r="T89" i="3"/>
  <c r="D102" i="3"/>
  <c r="EV38" i="1"/>
  <c r="E32" i="3" s="1"/>
  <c r="EV27" i="1"/>
  <c r="E28" i="3" s="1"/>
  <c r="EV23" i="1"/>
  <c r="E24" i="3" s="1"/>
  <c r="EV19" i="1"/>
  <c r="E20" i="3" s="1"/>
  <c r="EV16" i="1"/>
  <c r="E17" i="3" s="1"/>
  <c r="EV28" i="1"/>
  <c r="E29" i="3" s="1"/>
  <c r="EV24" i="1"/>
  <c r="E25" i="3" s="1"/>
  <c r="EV20" i="1"/>
  <c r="E21" i="3" s="1"/>
  <c r="F154" i="3"/>
  <c r="F152" i="3"/>
  <c r="M17" i="26"/>
  <c r="N17" i="26" s="1"/>
  <c r="F138" i="3"/>
  <c r="EQ15" i="1"/>
  <c r="EO13" i="1"/>
  <c r="EQ9" i="1"/>
  <c r="EZ141" i="1"/>
  <c r="EY29" i="1" s="1"/>
  <c r="H30" i="3" s="1"/>
  <c r="EZ139" i="1"/>
  <c r="EY25" i="1" s="1"/>
  <c r="H26" i="3" s="1"/>
  <c r="EZ138" i="1"/>
  <c r="ET138" i="1" s="1"/>
  <c r="EZ77" i="1" s="1"/>
  <c r="I71" i="3" s="1"/>
  <c r="FL76" i="1"/>
  <c r="FK6" i="1"/>
  <c r="P8" i="3" s="1"/>
  <c r="EZ142" i="1"/>
  <c r="EY13" i="1" s="1"/>
  <c r="H19" i="3" s="1"/>
  <c r="EZ143" i="1"/>
  <c r="EY30" i="1" s="1"/>
  <c r="H31" i="3" s="1"/>
  <c r="EZ140" i="1"/>
  <c r="EY38" i="1" s="1"/>
  <c r="H32" i="3" s="1"/>
  <c r="EZ134" i="1"/>
  <c r="ET134" i="1" s="1"/>
  <c r="EZ61" i="1" s="1"/>
  <c r="I55" i="3" s="1"/>
  <c r="C123" i="3"/>
  <c r="G733" i="30" s="1"/>
  <c r="G773" i="30" s="1"/>
  <c r="C121" i="3"/>
  <c r="G722" i="30" s="1"/>
  <c r="G732" i="30" s="1"/>
  <c r="P65" i="3"/>
  <c r="F150" i="3"/>
  <c r="F148" i="3"/>
  <c r="P60" i="3"/>
  <c r="P57" i="3"/>
  <c r="P63" i="3"/>
  <c r="F146" i="3"/>
  <c r="J146" i="3"/>
  <c r="F142" i="3"/>
  <c r="P53" i="3"/>
  <c r="O53" i="3" s="1"/>
  <c r="P54" i="3"/>
  <c r="S54" i="3" s="1"/>
  <c r="W54" i="3" s="1"/>
  <c r="P56" i="3"/>
  <c r="P39" i="3"/>
  <c r="P44" i="3"/>
  <c r="P41" i="3"/>
  <c r="O41" i="3" s="1"/>
  <c r="P49" i="3"/>
  <c r="P52" i="3"/>
  <c r="O52" i="3" s="1"/>
  <c r="F140" i="3"/>
  <c r="P46" i="3"/>
  <c r="O46" i="3" s="1"/>
  <c r="P50" i="3"/>
  <c r="P47" i="3"/>
  <c r="P48" i="3"/>
  <c r="P51" i="3"/>
  <c r="O51" i="3" s="1"/>
  <c r="P45" i="3"/>
  <c r="O45" i="3" s="1"/>
  <c r="P37" i="3"/>
  <c r="O37" i="3" s="1"/>
  <c r="P35" i="3"/>
  <c r="P38" i="3"/>
  <c r="O38" i="3" s="1"/>
  <c r="P28" i="3"/>
  <c r="O28" i="3" s="1"/>
  <c r="P34" i="3"/>
  <c r="O34" i="3" s="1"/>
  <c r="P15" i="3"/>
  <c r="O15" i="3" s="1"/>
  <c r="P23" i="3"/>
  <c r="O23" i="3" s="1"/>
  <c r="F134" i="3"/>
  <c r="F132" i="3"/>
  <c r="P18" i="3"/>
  <c r="O18" i="3" s="1"/>
  <c r="F130" i="3"/>
  <c r="F128" i="3"/>
  <c r="F126" i="3"/>
  <c r="P9" i="3"/>
  <c r="F124" i="3"/>
  <c r="F122" i="3"/>
  <c r="P11" i="3"/>
  <c r="O11" i="3" s="1"/>
  <c r="P14" i="3"/>
  <c r="O14" i="3" s="1"/>
  <c r="F120" i="3"/>
  <c r="F118" i="3"/>
  <c r="P16" i="3"/>
  <c r="O16" i="3" s="1"/>
  <c r="M6" i="15" l="1"/>
  <c r="V5" i="31"/>
  <c r="M23" i="15"/>
  <c r="V11" i="31"/>
  <c r="M59" i="15"/>
  <c r="V23" i="31"/>
  <c r="M41" i="15"/>
  <c r="V15" i="31"/>
  <c r="O10" i="3"/>
  <c r="M25" i="15"/>
  <c r="V8" i="31"/>
  <c r="M21" i="15"/>
  <c r="V9" i="31"/>
  <c r="M38" i="15"/>
  <c r="V14" i="31"/>
  <c r="FN14" i="1"/>
  <c r="FR14" i="1" s="1"/>
  <c r="C7" i="31" s="1"/>
  <c r="M36" i="15"/>
  <c r="V13" i="31"/>
  <c r="M56" i="15"/>
  <c r="V22" i="31"/>
  <c r="M71" i="15"/>
  <c r="V25" i="31"/>
  <c r="M10" i="15"/>
  <c r="V6" i="31"/>
  <c r="M14" i="15"/>
  <c r="V7" i="31"/>
  <c r="M80" i="15"/>
  <c r="V29" i="31"/>
  <c r="M73" i="15"/>
  <c r="V26" i="31"/>
  <c r="FN23" i="1"/>
  <c r="M46" i="15"/>
  <c r="V17" i="31"/>
  <c r="M54" i="15"/>
  <c r="V21" i="31"/>
  <c r="M34" i="15"/>
  <c r="V12" i="31"/>
  <c r="M49" i="15"/>
  <c r="V18" i="31"/>
  <c r="FN49" i="1"/>
  <c r="M61" i="15"/>
  <c r="V24" i="31"/>
  <c r="M19" i="15"/>
  <c r="V10" i="31"/>
  <c r="M43" i="15"/>
  <c r="V16" i="31"/>
  <c r="O50" i="3"/>
  <c r="O39" i="3"/>
  <c r="O17" i="3"/>
  <c r="O48" i="3"/>
  <c r="O44" i="3"/>
  <c r="O31" i="3"/>
  <c r="O22" i="3"/>
  <c r="FN36" i="1"/>
  <c r="FR36" i="1" s="1"/>
  <c r="C13" i="31" s="1"/>
  <c r="FL46" i="1"/>
  <c r="FN46" i="1" s="1"/>
  <c r="FR46" i="1" s="1"/>
  <c r="C17" i="31" s="1"/>
  <c r="P67" i="3"/>
  <c r="S67" i="3" s="1"/>
  <c r="W67" i="3" s="1"/>
  <c r="P64" i="3"/>
  <c r="O64" i="3" s="1"/>
  <c r="FN21" i="1"/>
  <c r="P62" i="3"/>
  <c r="O62" i="3" s="1"/>
  <c r="O26" i="3"/>
  <c r="O9" i="3"/>
  <c r="P19" i="3"/>
  <c r="O19" i="3" s="1"/>
  <c r="O35" i="3"/>
  <c r="P59" i="3"/>
  <c r="O59" i="3" s="1"/>
  <c r="FN43" i="1"/>
  <c r="FR43" i="1" s="1"/>
  <c r="C16" i="31" s="1"/>
  <c r="FN30" i="1"/>
  <c r="FR30" i="1" s="1"/>
  <c r="FN28" i="1"/>
  <c r="O49" i="3"/>
  <c r="ER69" i="1"/>
  <c r="G1119" i="30"/>
  <c r="FL128" i="1"/>
  <c r="FM49" i="1" s="1"/>
  <c r="O65" i="3"/>
  <c r="FN34" i="1"/>
  <c r="FR34" i="1" s="1"/>
  <c r="C12" i="31" s="1"/>
  <c r="FN38" i="1"/>
  <c r="FR38" i="1" s="1"/>
  <c r="C14" i="31" s="1"/>
  <c r="FN25" i="1"/>
  <c r="FR25" i="1" s="1"/>
  <c r="C8" i="31" s="1"/>
  <c r="FN19" i="1"/>
  <c r="FN10" i="1"/>
  <c r="FR10" i="1" s="1"/>
  <c r="C6" i="31" s="1"/>
  <c r="O47" i="3"/>
  <c r="O60" i="3"/>
  <c r="FL129" i="1"/>
  <c r="FM51" i="1" s="1"/>
  <c r="FL126" i="1"/>
  <c r="FM43" i="1" s="1"/>
  <c r="P25" i="3"/>
  <c r="O25" i="3" s="1"/>
  <c r="P32" i="3"/>
  <c r="O32" i="3" s="1"/>
  <c r="P21" i="3"/>
  <c r="O21" i="3" s="1"/>
  <c r="ET137" i="1"/>
  <c r="EZ69" i="1" s="1"/>
  <c r="I63" i="3" s="1"/>
  <c r="P69" i="3"/>
  <c r="O69" i="3" s="1"/>
  <c r="P30" i="3"/>
  <c r="O30" i="3" s="1"/>
  <c r="EX4" i="1"/>
  <c r="ER48" i="1"/>
  <c r="ES48" i="1" s="1"/>
  <c r="EX48" i="1" s="1"/>
  <c r="G42" i="3" s="1"/>
  <c r="FN80" i="1"/>
  <c r="FR80" i="1" s="1"/>
  <c r="C29" i="31" s="1"/>
  <c r="ER19" i="1"/>
  <c r="ES19" i="1" s="1"/>
  <c r="EX19" i="1" s="1"/>
  <c r="G20" i="3" s="1"/>
  <c r="ER42" i="1"/>
  <c r="ER75" i="1"/>
  <c r="ER43" i="1"/>
  <c r="ES43" i="1" s="1"/>
  <c r="EX43" i="1" s="1"/>
  <c r="G37" i="3" s="1"/>
  <c r="ER72" i="1"/>
  <c r="ES72" i="1" s="1"/>
  <c r="EX72" i="1" s="1"/>
  <c r="G66" i="3" s="1"/>
  <c r="ER12" i="1"/>
  <c r="ES12" i="1" s="1"/>
  <c r="EX12" i="1" s="1"/>
  <c r="G14" i="3" s="1"/>
  <c r="ER17" i="1"/>
  <c r="ES17" i="1" s="1"/>
  <c r="EX17" i="1" s="1"/>
  <c r="G18" i="3" s="1"/>
  <c r="ER64" i="1"/>
  <c r="ES64" i="1" s="1"/>
  <c r="EX64" i="1" s="1"/>
  <c r="G58" i="3" s="1"/>
  <c r="ER10" i="1"/>
  <c r="ES10" i="1" s="1"/>
  <c r="EX10" i="1" s="1"/>
  <c r="G12" i="3" s="1"/>
  <c r="ER44" i="1"/>
  <c r="ES44" i="1" s="1"/>
  <c r="EX44" i="1" s="1"/>
  <c r="G38" i="3" s="1"/>
  <c r="ER46" i="1"/>
  <c r="ES46" i="1" s="1"/>
  <c r="EX46" i="1" s="1"/>
  <c r="G40" i="3" s="1"/>
  <c r="ER24" i="1"/>
  <c r="ES24" i="1" s="1"/>
  <c r="EX24" i="1" s="1"/>
  <c r="G25" i="3" s="1"/>
  <c r="ER40" i="1"/>
  <c r="ES40" i="1" s="1"/>
  <c r="EX40" i="1" s="1"/>
  <c r="G34" i="3" s="1"/>
  <c r="ER50" i="1"/>
  <c r="ES50" i="1" s="1"/>
  <c r="EX50" i="1" s="1"/>
  <c r="G44" i="3" s="1"/>
  <c r="ER76" i="1"/>
  <c r="ES76" i="1" s="1"/>
  <c r="EX76" i="1" s="1"/>
  <c r="G70" i="3" s="1"/>
  <c r="ER61" i="1"/>
  <c r="ES61" i="1" s="1"/>
  <c r="EX61" i="1" s="1"/>
  <c r="G55" i="3" s="1"/>
  <c r="ER22" i="1"/>
  <c r="ES22" i="1" s="1"/>
  <c r="EX22" i="1" s="1"/>
  <c r="G23" i="3" s="1"/>
  <c r="ER23" i="1"/>
  <c r="ES23" i="1" s="1"/>
  <c r="EX23" i="1" s="1"/>
  <c r="G24" i="3" s="1"/>
  <c r="ER20" i="1"/>
  <c r="ES20" i="1" s="1"/>
  <c r="EX20" i="1" s="1"/>
  <c r="G21" i="3" s="1"/>
  <c r="FR66" i="1"/>
  <c r="FO66" i="1"/>
  <c r="FR68" i="1"/>
  <c r="FO68" i="1"/>
  <c r="FR64" i="1"/>
  <c r="FO64" i="1"/>
  <c r="FR59" i="1"/>
  <c r="C23" i="31" s="1"/>
  <c r="FO59" i="1"/>
  <c r="FR54" i="1"/>
  <c r="C21" i="31" s="1"/>
  <c r="FO54" i="1"/>
  <c r="FR56" i="1"/>
  <c r="C22" i="31" s="1"/>
  <c r="FO56" i="1"/>
  <c r="FR41" i="1"/>
  <c r="C15" i="31" s="1"/>
  <c r="FO41" i="1"/>
  <c r="FO30" i="1"/>
  <c r="FR32" i="1"/>
  <c r="FO32" i="1"/>
  <c r="FR28" i="1"/>
  <c r="FO28" i="1"/>
  <c r="FR67" i="1"/>
  <c r="FO21" i="1"/>
  <c r="FR69" i="1"/>
  <c r="FO23" i="1"/>
  <c r="FR65" i="1"/>
  <c r="FO19" i="1"/>
  <c r="FR7" i="1"/>
  <c r="FO16" i="1"/>
  <c r="FO10" i="1"/>
  <c r="S56" i="3"/>
  <c r="W56" i="3" s="1"/>
  <c r="T67" i="3"/>
  <c r="T56" i="3"/>
  <c r="T54" i="3"/>
  <c r="FN76" i="1"/>
  <c r="FM76" i="1"/>
  <c r="FO43" i="1"/>
  <c r="FO25" i="1"/>
  <c r="FO34" i="1"/>
  <c r="FR61" i="1"/>
  <c r="C24" i="31" s="1"/>
  <c r="FO61" i="1"/>
  <c r="FO36" i="1"/>
  <c r="FO46" i="1"/>
  <c r="FO80" i="1"/>
  <c r="FR49" i="1"/>
  <c r="C18" i="31" s="1"/>
  <c r="FO49" i="1"/>
  <c r="FR51" i="1"/>
  <c r="C19" i="31" s="1"/>
  <c r="FO51" i="1"/>
  <c r="FO14" i="1"/>
  <c r="O84" i="3"/>
  <c r="O77" i="3"/>
  <c r="O72" i="3"/>
  <c r="O67" i="3"/>
  <c r="O68" i="3"/>
  <c r="O63" i="3"/>
  <c r="O57" i="3"/>
  <c r="O56" i="3"/>
  <c r="O54" i="3"/>
  <c r="EM86" i="1"/>
  <c r="M116" i="1"/>
  <c r="L54" i="1"/>
  <c r="EM29" i="1" s="1"/>
  <c r="ER29" i="1" s="1"/>
  <c r="ES29" i="1" s="1"/>
  <c r="EX29" i="1" s="1"/>
  <c r="G30" i="3" s="1"/>
  <c r="S76" i="3"/>
  <c r="ER74" i="1"/>
  <c r="ES74" i="1" s="1"/>
  <c r="EX74" i="1" s="1"/>
  <c r="G68" i="3" s="1"/>
  <c r="ER77" i="1"/>
  <c r="ES77" i="1" s="1"/>
  <c r="EX77" i="1" s="1"/>
  <c r="G71" i="3" s="1"/>
  <c r="C128" i="3"/>
  <c r="C137" i="3" s="1"/>
  <c r="C141" i="3" s="1"/>
  <c r="ER37" i="1"/>
  <c r="ER35" i="1"/>
  <c r="ES35" i="1" s="1"/>
  <c r="EX35" i="1" s="1"/>
  <c r="EW35" i="1" s="1"/>
  <c r="ER32" i="1"/>
  <c r="ER31" i="1"/>
  <c r="ER36" i="1"/>
  <c r="ER34" i="1"/>
  <c r="ER33" i="1"/>
  <c r="EY92" i="1"/>
  <c r="H86" i="3" s="1"/>
  <c r="M113" i="1"/>
  <c r="EM85" i="1"/>
  <c r="ER85" i="1" s="1"/>
  <c r="ES85" i="1" s="1"/>
  <c r="EX85" i="1" s="1"/>
  <c r="G79" i="3" s="1"/>
  <c r="M122" i="1"/>
  <c r="EM92" i="1"/>
  <c r="EQ92" i="1" s="1"/>
  <c r="EM90" i="1"/>
  <c r="ER90" i="1" s="1"/>
  <c r="ES90" i="1" s="1"/>
  <c r="EX90" i="1" s="1"/>
  <c r="G84" i="3" s="1"/>
  <c r="M120" i="1"/>
  <c r="EV58" i="1"/>
  <c r="E52" i="3" s="1"/>
  <c r="ER58" i="1"/>
  <c r="EV53" i="1"/>
  <c r="E47" i="3" s="1"/>
  <c r="ER53" i="1"/>
  <c r="EV51" i="1"/>
  <c r="E45" i="3" s="1"/>
  <c r="ER51" i="1"/>
  <c r="EV54" i="1"/>
  <c r="E48" i="3" s="1"/>
  <c r="EV52" i="1"/>
  <c r="E46" i="3" s="1"/>
  <c r="ER52" i="1"/>
  <c r="ER54" i="1"/>
  <c r="EV55" i="1"/>
  <c r="E49" i="3" s="1"/>
  <c r="ER55" i="1"/>
  <c r="EV56" i="1"/>
  <c r="E50" i="3" s="1"/>
  <c r="ER56" i="1"/>
  <c r="F4" i="3"/>
  <c r="EV57" i="1"/>
  <c r="E51" i="3" s="1"/>
  <c r="ER57" i="1"/>
  <c r="L63" i="1"/>
  <c r="L57" i="1"/>
  <c r="L51" i="1"/>
  <c r="EM28" i="1" s="1"/>
  <c r="ER28" i="1" s="1"/>
  <c r="ES28" i="1" s="1"/>
  <c r="EX28" i="1" s="1"/>
  <c r="G29" i="3" s="1"/>
  <c r="L21" i="1"/>
  <c r="L45" i="1"/>
  <c r="EM26" i="1" s="1"/>
  <c r="ER26" i="1" s="1"/>
  <c r="ES26" i="1" s="1"/>
  <c r="EX26" i="1" s="1"/>
  <c r="G27" i="3" s="1"/>
  <c r="L48" i="1"/>
  <c r="EM27" i="1" s="1"/>
  <c r="ER27" i="1" s="1"/>
  <c r="ES27" i="1" s="1"/>
  <c r="EX27" i="1" s="1"/>
  <c r="G28" i="3" s="1"/>
  <c r="ER79" i="1"/>
  <c r="ES79" i="1" s="1"/>
  <c r="EX79" i="1" s="1"/>
  <c r="G73" i="3" s="1"/>
  <c r="ER47" i="1"/>
  <c r="ES47" i="1" s="1"/>
  <c r="EX47" i="1" s="1"/>
  <c r="G41" i="3" s="1"/>
  <c r="ER59" i="1"/>
  <c r="ES59" i="1" s="1"/>
  <c r="EX59" i="1" s="1"/>
  <c r="G53" i="3" s="1"/>
  <c r="ER65" i="1"/>
  <c r="ES65" i="1" s="1"/>
  <c r="EX65" i="1" s="1"/>
  <c r="G59" i="3" s="1"/>
  <c r="ER70" i="1"/>
  <c r="ES70" i="1" s="1"/>
  <c r="EX70" i="1" s="1"/>
  <c r="G64" i="3" s="1"/>
  <c r="ER78" i="1"/>
  <c r="ES78" i="1" s="1"/>
  <c r="EX78" i="1" s="1"/>
  <c r="G72" i="3" s="1"/>
  <c r="P71" i="3"/>
  <c r="P81" i="3"/>
  <c r="O81" i="3" s="1"/>
  <c r="M14" i="26"/>
  <c r="N14" i="26" s="1"/>
  <c r="P43" i="3"/>
  <c r="S34" i="3"/>
  <c r="ER16" i="1"/>
  <c r="ES16" i="1" s="1"/>
  <c r="EX16" i="1" s="1"/>
  <c r="G17" i="3" s="1"/>
  <c r="EY77" i="1"/>
  <c r="H71" i="3" s="1"/>
  <c r="M13" i="26"/>
  <c r="N13" i="26" s="1"/>
  <c r="M15" i="26"/>
  <c r="N15" i="26" s="1"/>
  <c r="M20" i="26"/>
  <c r="N20" i="26" s="1"/>
  <c r="ER62" i="1"/>
  <c r="ES62" i="1" s="1"/>
  <c r="EX62" i="1" s="1"/>
  <c r="G56" i="3" s="1"/>
  <c r="FN73" i="1"/>
  <c r="L90" i="1"/>
  <c r="L110" i="1"/>
  <c r="EM83" i="1" s="1"/>
  <c r="L86" i="15"/>
  <c r="M86" i="15" s="1"/>
  <c r="I136" i="3" s="1"/>
  <c r="S23" i="3"/>
  <c r="S12" i="3"/>
  <c r="L108" i="1"/>
  <c r="EM82" i="1" s="1"/>
  <c r="ER82" i="1" s="1"/>
  <c r="ES82" i="1" s="1"/>
  <c r="EX82" i="1" s="1"/>
  <c r="G76" i="3" s="1"/>
  <c r="L106" i="1"/>
  <c r="EM81" i="1" s="1"/>
  <c r="ER81" i="1" s="1"/>
  <c r="ES81" i="1" s="1"/>
  <c r="EX81" i="1" s="1"/>
  <c r="G75" i="3" s="1"/>
  <c r="K130" i="1"/>
  <c r="L97" i="1"/>
  <c r="L95" i="1"/>
  <c r="ER68" i="1"/>
  <c r="ES68" i="1" s="1"/>
  <c r="EX68" i="1" s="1"/>
  <c r="G62" i="3" s="1"/>
  <c r="ER49" i="1"/>
  <c r="ES49" i="1" s="1"/>
  <c r="EX49" i="1" s="1"/>
  <c r="G43" i="3" s="1"/>
  <c r="ER41" i="1"/>
  <c r="ES41" i="1" s="1"/>
  <c r="EX41" i="1" s="1"/>
  <c r="G35" i="3" s="1"/>
  <c r="ER21" i="1"/>
  <c r="ES21" i="1" s="1"/>
  <c r="EX21" i="1" s="1"/>
  <c r="G22" i="3" s="1"/>
  <c r="L84" i="1"/>
  <c r="L87" i="1"/>
  <c r="L100" i="1"/>
  <c r="ET136" i="1"/>
  <c r="EZ67" i="1" s="1"/>
  <c r="I61" i="3" s="1"/>
  <c r="ET135" i="1"/>
  <c r="EZ64" i="1" s="1"/>
  <c r="I58" i="3" s="1"/>
  <c r="O8" i="3"/>
  <c r="S8" i="3"/>
  <c r="I34" i="26"/>
  <c r="ER45" i="1"/>
  <c r="ES45" i="1" s="1"/>
  <c r="EX45" i="1" s="1"/>
  <c r="G39" i="3" s="1"/>
  <c r="ER25" i="1"/>
  <c r="ES25" i="1" s="1"/>
  <c r="EX25" i="1" s="1"/>
  <c r="G26" i="3" s="1"/>
  <c r="ER18" i="1"/>
  <c r="ES18" i="1" s="1"/>
  <c r="EX18" i="1" s="1"/>
  <c r="G19" i="3" s="1"/>
  <c r="Y107" i="26"/>
  <c r="Y105" i="26"/>
  <c r="Y103" i="26"/>
  <c r="Y101" i="26"/>
  <c r="Y99" i="26"/>
  <c r="Y106" i="26"/>
  <c r="Y104" i="26"/>
  <c r="Y102" i="26"/>
  <c r="Y100" i="26"/>
  <c r="Y98" i="26"/>
  <c r="Y94" i="26"/>
  <c r="Y92" i="26"/>
  <c r="Y90" i="26"/>
  <c r="Y88" i="26"/>
  <c r="Y95" i="26"/>
  <c r="Y93" i="26"/>
  <c r="Y91" i="26"/>
  <c r="Y89" i="26"/>
  <c r="Y87" i="26"/>
  <c r="Y82" i="26"/>
  <c r="Y80" i="26"/>
  <c r="Y78" i="26"/>
  <c r="Y76" i="26"/>
  <c r="Y83" i="26"/>
  <c r="Y81" i="26"/>
  <c r="Y79" i="26"/>
  <c r="Y77" i="26"/>
  <c r="Y75" i="26"/>
  <c r="Y70" i="26"/>
  <c r="Y68" i="26"/>
  <c r="Y66" i="26"/>
  <c r="Y64" i="26"/>
  <c r="Y62" i="26"/>
  <c r="Y71" i="26"/>
  <c r="Y69" i="26"/>
  <c r="Y67" i="26"/>
  <c r="Y65" i="26"/>
  <c r="Y63" i="26"/>
  <c r="Y58" i="26"/>
  <c r="Y56" i="26"/>
  <c r="Y54" i="26"/>
  <c r="Y52" i="26"/>
  <c r="Y50" i="26"/>
  <c r="Y59" i="26"/>
  <c r="Y57" i="26"/>
  <c r="Y55" i="26"/>
  <c r="Y53" i="26"/>
  <c r="Y51" i="26"/>
  <c r="Y46" i="26"/>
  <c r="Y44" i="26"/>
  <c r="Y42" i="26"/>
  <c r="Y40" i="26"/>
  <c r="Y47" i="26"/>
  <c r="Y45" i="26"/>
  <c r="Y43" i="26"/>
  <c r="Y41" i="26"/>
  <c r="Y39" i="26"/>
  <c r="Y35" i="26"/>
  <c r="Y33" i="26"/>
  <c r="Y31" i="26"/>
  <c r="Y29" i="26"/>
  <c r="Y27" i="26"/>
  <c r="Y34" i="26"/>
  <c r="Y32" i="26"/>
  <c r="Y30" i="26"/>
  <c r="Y28" i="26"/>
  <c r="Y26" i="26"/>
  <c r="EM38" i="1"/>
  <c r="ER38" i="1" s="1"/>
  <c r="ES38" i="1" s="1"/>
  <c r="EX38" i="1" s="1"/>
  <c r="G32" i="3" s="1"/>
  <c r="ER67" i="1"/>
  <c r="ES67" i="1" s="1"/>
  <c r="EX67" i="1" s="1"/>
  <c r="G61" i="3" s="1"/>
  <c r="EQ6" i="1"/>
  <c r="EV6" i="1" s="1"/>
  <c r="E8" i="3" s="1"/>
  <c r="EM15" i="1"/>
  <c r="ER15" i="1" s="1"/>
  <c r="ES15" i="1" s="1"/>
  <c r="EX15" i="1" s="1"/>
  <c r="G16" i="3" s="1"/>
  <c r="EV62" i="1"/>
  <c r="E56" i="3" s="1"/>
  <c r="EV47" i="1"/>
  <c r="E41" i="3" s="1"/>
  <c r="EV43" i="1"/>
  <c r="E37" i="3" s="1"/>
  <c r="EV72" i="1"/>
  <c r="E66" i="3" s="1"/>
  <c r="EV40" i="1"/>
  <c r="E34" i="3" s="1"/>
  <c r="EV73" i="1"/>
  <c r="E67" i="3" s="1"/>
  <c r="EV67" i="1"/>
  <c r="E61" i="3" s="1"/>
  <c r="ER88" i="1"/>
  <c r="EZ88" i="1" s="1"/>
  <c r="Y108" i="26"/>
  <c r="Y96" i="26"/>
  <c r="Y84" i="26"/>
  <c r="Y72" i="26"/>
  <c r="Y60" i="26"/>
  <c r="Y48" i="26"/>
  <c r="Y36" i="26"/>
  <c r="Y24" i="26"/>
  <c r="EQ11" i="1"/>
  <c r="EV76" i="1"/>
  <c r="E70" i="3" s="1"/>
  <c r="EV59" i="1"/>
  <c r="E53" i="3" s="1"/>
  <c r="EV44" i="1"/>
  <c r="E38" i="3" s="1"/>
  <c r="EV68" i="1"/>
  <c r="E62" i="3" s="1"/>
  <c r="EV77" i="1"/>
  <c r="E71" i="3" s="1"/>
  <c r="EV48" i="1"/>
  <c r="E42" i="3" s="1"/>
  <c r="EV12" i="1"/>
  <c r="E14" i="3" s="1"/>
  <c r="EV11" i="1"/>
  <c r="E13" i="3" s="1"/>
  <c r="EV13" i="1"/>
  <c r="E15" i="3" s="1"/>
  <c r="EV82" i="1"/>
  <c r="E76" i="3" s="1"/>
  <c r="EV10" i="1"/>
  <c r="E12" i="3" s="1"/>
  <c r="EV83" i="1"/>
  <c r="E77" i="3" s="1"/>
  <c r="EV15" i="1"/>
  <c r="E16" i="3" s="1"/>
  <c r="EV81" i="1"/>
  <c r="E75" i="3" s="1"/>
  <c r="EV9" i="1"/>
  <c r="E11" i="3" s="1"/>
  <c r="EY61" i="1"/>
  <c r="H55" i="3" s="1"/>
  <c r="FN6" i="1"/>
  <c r="FK86" i="1"/>
  <c r="F116" i="3" s="1"/>
  <c r="J152" i="3"/>
  <c r="J142" i="3"/>
  <c r="J140" i="3"/>
  <c r="J138" i="3"/>
  <c r="Q83" i="3"/>
  <c r="S83" i="3" s="1"/>
  <c r="I4" i="3"/>
  <c r="ER66" i="1"/>
  <c r="ES66" i="1" s="1"/>
  <c r="EX66" i="1" s="1"/>
  <c r="G60" i="3" s="1"/>
  <c r="ER63" i="1"/>
  <c r="ES63" i="1" s="1"/>
  <c r="EX63" i="1" s="1"/>
  <c r="G57" i="3" s="1"/>
  <c r="EV63" i="1"/>
  <c r="E57" i="3" s="1"/>
  <c r="EM11" i="1"/>
  <c r="ER11" i="1" s="1"/>
  <c r="ES11" i="1" s="1"/>
  <c r="EX11" i="1" s="1"/>
  <c r="G13" i="3" s="1"/>
  <c r="ER71" i="1"/>
  <c r="ES71" i="1" s="1"/>
  <c r="EX71" i="1" s="1"/>
  <c r="G65" i="3" s="1"/>
  <c r="EM9" i="1"/>
  <c r="ER9" i="1" s="1"/>
  <c r="ES9" i="1" s="1"/>
  <c r="EX9" i="1" s="1"/>
  <c r="G11" i="3" s="1"/>
  <c r="ER73" i="1"/>
  <c r="ES73" i="1" s="1"/>
  <c r="EX73" i="1" s="1"/>
  <c r="G67" i="3" s="1"/>
  <c r="EV78" i="1"/>
  <c r="E72" i="3" s="1"/>
  <c r="EV66" i="1"/>
  <c r="E60" i="3" s="1"/>
  <c r="EV45" i="1"/>
  <c r="E39" i="3" s="1"/>
  <c r="EV65" i="1"/>
  <c r="E59" i="3" s="1"/>
  <c r="EV79" i="1"/>
  <c r="E73" i="3" s="1"/>
  <c r="EV71" i="1"/>
  <c r="E65" i="3" s="1"/>
  <c r="EV46" i="1"/>
  <c r="E40" i="3" s="1"/>
  <c r="EV69" i="1"/>
  <c r="E63" i="3" s="1"/>
  <c r="EV74" i="1"/>
  <c r="E68" i="3" s="1"/>
  <c r="EV49" i="1"/>
  <c r="E43" i="3" s="1"/>
  <c r="EV42" i="1"/>
  <c r="E36" i="3" s="1"/>
  <c r="EV70" i="1"/>
  <c r="E64" i="3" s="1"/>
  <c r="EV75" i="1"/>
  <c r="E69" i="3" s="1"/>
  <c r="EV50" i="1"/>
  <c r="E44" i="3" s="1"/>
  <c r="EV41" i="1"/>
  <c r="E35" i="3" s="1"/>
  <c r="EV64" i="1"/>
  <c r="E58" i="3" s="1"/>
  <c r="EM13" i="1"/>
  <c r="ER13" i="1" s="1"/>
  <c r="ES13" i="1" s="1"/>
  <c r="EX13" i="1" s="1"/>
  <c r="G15" i="3" s="1"/>
  <c r="Q38" i="3"/>
  <c r="S38" i="3" s="1"/>
  <c r="Q17" i="3"/>
  <c r="S16" i="3" s="1"/>
  <c r="Q36" i="3"/>
  <c r="S36" i="3" s="1"/>
  <c r="Q40" i="3"/>
  <c r="Q27" i="3"/>
  <c r="S27" i="3" s="1"/>
  <c r="Q64" i="3"/>
  <c r="F98" i="3"/>
  <c r="EQ7" i="1"/>
  <c r="EV7" i="1" s="1"/>
  <c r="E9" i="3" s="1"/>
  <c r="ES69" i="1"/>
  <c r="EX69" i="1" s="1"/>
  <c r="G63" i="3" s="1"/>
  <c r="ES75" i="1"/>
  <c r="EX75" i="1" s="1"/>
  <c r="G69" i="3" s="1"/>
  <c r="C9" i="31" l="1"/>
  <c r="C11" i="31"/>
  <c r="C10" i="31"/>
  <c r="B1" i="31"/>
  <c r="FH132" i="1"/>
  <c r="EP140" i="1"/>
  <c r="S64" i="3"/>
  <c r="W64" i="3" s="1"/>
  <c r="S62" i="3"/>
  <c r="W62" i="3" s="1"/>
  <c r="Q48" i="3"/>
  <c r="S48" i="3" s="1"/>
  <c r="W48" i="3" s="1"/>
  <c r="S32" i="3"/>
  <c r="W32" i="3" s="1"/>
  <c r="S59" i="3"/>
  <c r="W59" i="3" s="1"/>
  <c r="S18" i="3"/>
  <c r="W9" i="3" s="1"/>
  <c r="FI132" i="1"/>
  <c r="G1130" i="30"/>
  <c r="FO38" i="1"/>
  <c r="S25" i="3"/>
  <c r="W72" i="3" s="1"/>
  <c r="S21" i="3"/>
  <c r="W68" i="3" s="1"/>
  <c r="S69" i="3"/>
  <c r="W69" i="3" s="1"/>
  <c r="S30" i="3"/>
  <c r="W30" i="3" s="1"/>
  <c r="F94" i="3"/>
  <c r="ES88" i="1"/>
  <c r="EX88" i="1" s="1"/>
  <c r="G82" i="3" s="1"/>
  <c r="EQ85" i="1"/>
  <c r="EV85" i="1" s="1"/>
  <c r="E79" i="3" s="1"/>
  <c r="ER92" i="1"/>
  <c r="ES92" i="1" s="1"/>
  <c r="EX92" i="1" s="1"/>
  <c r="G86" i="3" s="1"/>
  <c r="EQ86" i="1"/>
  <c r="ER86" i="1"/>
  <c r="ES86" i="1" s="1"/>
  <c r="EX86" i="1" s="1"/>
  <c r="G80" i="3" s="1"/>
  <c r="FR73" i="1"/>
  <c r="C26" i="31" s="1"/>
  <c r="FO73" i="1"/>
  <c r="FR6" i="1"/>
  <c r="C5" i="31" s="1"/>
  <c r="FO6" i="1"/>
  <c r="EW59" i="1"/>
  <c r="EV92" i="1"/>
  <c r="W76" i="3"/>
  <c r="T76" i="3"/>
  <c r="T69" i="3"/>
  <c r="T62" i="3"/>
  <c r="T59" i="3"/>
  <c r="T32" i="3"/>
  <c r="W34" i="3"/>
  <c r="T34" i="3"/>
  <c r="T30" i="3"/>
  <c r="W70" i="3"/>
  <c r="T23" i="3"/>
  <c r="T25" i="3"/>
  <c r="T21" i="3"/>
  <c r="T18" i="3"/>
  <c r="W12" i="3"/>
  <c r="T12" i="3"/>
  <c r="W8" i="3"/>
  <c r="T8" i="3"/>
  <c r="FR76" i="1"/>
  <c r="C27" i="31" s="1"/>
  <c r="FO76" i="1"/>
  <c r="W27" i="3"/>
  <c r="T27" i="3"/>
  <c r="W36" i="3"/>
  <c r="T36" i="3"/>
  <c r="W38" i="3"/>
  <c r="T38" i="3"/>
  <c r="T48" i="3"/>
  <c r="R64" i="3"/>
  <c r="T64" i="3"/>
  <c r="W16" i="3"/>
  <c r="T16" i="3"/>
  <c r="W83" i="3"/>
  <c r="T83" i="3"/>
  <c r="R83" i="3"/>
  <c r="R48" i="3"/>
  <c r="S71" i="3"/>
  <c r="O71" i="3"/>
  <c r="S43" i="3"/>
  <c r="O43" i="3"/>
  <c r="EZ92" i="1"/>
  <c r="EW67" i="1"/>
  <c r="EW68" i="1"/>
  <c r="EW43" i="1"/>
  <c r="EW73" i="1"/>
  <c r="F44" i="3"/>
  <c r="F43" i="3"/>
  <c r="F53" i="3"/>
  <c r="EW62" i="1"/>
  <c r="ES33" i="1"/>
  <c r="EX33" i="1" s="1"/>
  <c r="EW33" i="1" s="1"/>
  <c r="ES36" i="1"/>
  <c r="EX36" i="1" s="1"/>
  <c r="EW36" i="1" s="1"/>
  <c r="ES32" i="1"/>
  <c r="EX32" i="1" s="1"/>
  <c r="EW32" i="1" s="1"/>
  <c r="ES37" i="1"/>
  <c r="EX37" i="1" s="1"/>
  <c r="EW37" i="1" s="1"/>
  <c r="ES34" i="1"/>
  <c r="EX34" i="1" s="1"/>
  <c r="EW34" i="1" s="1"/>
  <c r="ES31" i="1"/>
  <c r="EX31" i="1" s="1"/>
  <c r="EW31" i="1" s="1"/>
  <c r="EQ90" i="1"/>
  <c r="EV90" i="1" s="1"/>
  <c r="EV61" i="1"/>
  <c r="E55" i="3" s="1"/>
  <c r="ES58" i="1"/>
  <c r="EX58" i="1" s="1"/>
  <c r="G52" i="3" s="1"/>
  <c r="ES52" i="1"/>
  <c r="EX52" i="1" s="1"/>
  <c r="G46" i="3" s="1"/>
  <c r="ES54" i="1"/>
  <c r="EX54" i="1" s="1"/>
  <c r="G48" i="3" s="1"/>
  <c r="ES51" i="1"/>
  <c r="EX51" i="1" s="1"/>
  <c r="G45" i="3" s="1"/>
  <c r="ES53" i="1"/>
  <c r="EX53" i="1" s="1"/>
  <c r="G47" i="3" s="1"/>
  <c r="ES56" i="1"/>
  <c r="EX56" i="1" s="1"/>
  <c r="G50" i="3" s="1"/>
  <c r="ES55" i="1"/>
  <c r="EX55" i="1" s="1"/>
  <c r="G49" i="3" s="1"/>
  <c r="ES57" i="1"/>
  <c r="EX57" i="1" s="1"/>
  <c r="G51" i="3" s="1"/>
  <c r="M16" i="26"/>
  <c r="N16" i="26" s="1"/>
  <c r="J144" i="3"/>
  <c r="M19" i="26"/>
  <c r="N19" i="26" s="1"/>
  <c r="J150" i="3"/>
  <c r="EW81" i="1"/>
  <c r="EW77" i="1"/>
  <c r="EW11" i="1"/>
  <c r="P88" i="3"/>
  <c r="EW74" i="1"/>
  <c r="EW82" i="1"/>
  <c r="M18" i="26"/>
  <c r="N18" i="26" s="1"/>
  <c r="J148" i="3"/>
  <c r="B101" i="26"/>
  <c r="E101" i="26"/>
  <c r="B105" i="26"/>
  <c r="E105" i="26"/>
  <c r="B99" i="26"/>
  <c r="E99" i="26"/>
  <c r="B103" i="26"/>
  <c r="E103" i="26"/>
  <c r="FQ49" i="1"/>
  <c r="EW18" i="1"/>
  <c r="EW24" i="1"/>
  <c r="FQ51" i="1"/>
  <c r="FQ52" i="1"/>
  <c r="EW64" i="1"/>
  <c r="EW50" i="1"/>
  <c r="EW70" i="1"/>
  <c r="EW49" i="1"/>
  <c r="EW69" i="1"/>
  <c r="EW71" i="1"/>
  <c r="EW65" i="1"/>
  <c r="EW66" i="1"/>
  <c r="EW26" i="1"/>
  <c r="EW9" i="1"/>
  <c r="EW15" i="1"/>
  <c r="EW10" i="1"/>
  <c r="EW13" i="1"/>
  <c r="EW48" i="1"/>
  <c r="EW72" i="1"/>
  <c r="EW47" i="1"/>
  <c r="FQ66" i="1"/>
  <c r="FQ59" i="1"/>
  <c r="FQ61" i="1"/>
  <c r="EW19" i="1"/>
  <c r="EW29" i="1"/>
  <c r="EW75" i="1"/>
  <c r="EW46" i="1"/>
  <c r="EW79" i="1"/>
  <c r="EW45" i="1"/>
  <c r="EW78" i="1"/>
  <c r="EW63" i="1"/>
  <c r="FQ64" i="1"/>
  <c r="EW12" i="1"/>
  <c r="EW44" i="1"/>
  <c r="EW76" i="1"/>
  <c r="FQ7" i="1"/>
  <c r="J154" i="3"/>
  <c r="M21" i="26"/>
  <c r="N21" i="26" s="1"/>
  <c r="J136" i="3"/>
  <c r="M12" i="26"/>
  <c r="N12" i="26" s="1"/>
  <c r="EW40" i="1"/>
  <c r="EW17" i="1"/>
  <c r="FQ34" i="1"/>
  <c r="EW23" i="1"/>
  <c r="FQ25" i="1"/>
  <c r="EW27" i="1"/>
  <c r="FQ30" i="1"/>
  <c r="EW38" i="1"/>
  <c r="FQ38" i="1"/>
  <c r="FQ43" i="1"/>
  <c r="FQ14" i="1"/>
  <c r="FQ10" i="1"/>
  <c r="EW20" i="1"/>
  <c r="FQ65" i="1"/>
  <c r="EW21" i="1"/>
  <c r="FQ67" i="1"/>
  <c r="EW16" i="1"/>
  <c r="FQ28" i="1"/>
  <c r="EW22" i="1"/>
  <c r="FQ69" i="1"/>
  <c r="EW28" i="1"/>
  <c r="FQ32" i="1"/>
  <c r="FQ46" i="1"/>
  <c r="FQ56" i="1"/>
  <c r="FQ54" i="1"/>
  <c r="S40" i="3"/>
  <c r="T40" i="3" s="1"/>
  <c r="ER83" i="1"/>
  <c r="ES83" i="1" s="1"/>
  <c r="EX83" i="1" s="1"/>
  <c r="Q51" i="3"/>
  <c r="Y111" i="26"/>
  <c r="Y115" i="26"/>
  <c r="Y119" i="26"/>
  <c r="Y113" i="26"/>
  <c r="Y117" i="26"/>
  <c r="Y14" i="26"/>
  <c r="Y11" i="26"/>
  <c r="Y10" i="26"/>
  <c r="Y9" i="26"/>
  <c r="Y8" i="26"/>
  <c r="Y6" i="26"/>
  <c r="Y5" i="26"/>
  <c r="Y4" i="26"/>
  <c r="Y3" i="26"/>
  <c r="Q79" i="3"/>
  <c r="EV60" i="1"/>
  <c r="ER30" i="1"/>
  <c r="ES30" i="1" s="1"/>
  <c r="EX30" i="1" s="1"/>
  <c r="EW41" i="1"/>
  <c r="EW25" i="1"/>
  <c r="J4" i="3"/>
  <c r="X4" i="3" s="1"/>
  <c r="G3" i="30" s="1"/>
  <c r="F112" i="3"/>
  <c r="F110" i="3"/>
  <c r="F108" i="3"/>
  <c r="F106" i="3"/>
  <c r="F104" i="3"/>
  <c r="F102" i="3"/>
  <c r="F100" i="3"/>
  <c r="Q53" i="3"/>
  <c r="Q45" i="3"/>
  <c r="F96" i="3"/>
  <c r="ES42" i="1"/>
  <c r="EX42" i="1" s="1"/>
  <c r="FS10" i="1" l="1"/>
  <c r="B6" i="31"/>
  <c r="FS52" i="1"/>
  <c r="B20" i="31"/>
  <c r="FS14" i="1"/>
  <c r="B7" i="31"/>
  <c r="FS34" i="1"/>
  <c r="B12" i="31"/>
  <c r="FS51" i="1"/>
  <c r="B19" i="31"/>
  <c r="FS28" i="1"/>
  <c r="B9" i="31"/>
  <c r="FS43" i="1"/>
  <c r="B16" i="31"/>
  <c r="FS54" i="1"/>
  <c r="B21" i="31"/>
  <c r="FS38" i="1"/>
  <c r="B14" i="31"/>
  <c r="FS56" i="1"/>
  <c r="B22" i="31"/>
  <c r="FS49" i="1"/>
  <c r="B18" i="31"/>
  <c r="FS46" i="1"/>
  <c r="B17" i="31"/>
  <c r="FS30" i="1"/>
  <c r="B10" i="31"/>
  <c r="FS61" i="1"/>
  <c r="B24" i="31"/>
  <c r="FS32" i="1"/>
  <c r="FS59" i="1"/>
  <c r="B23" i="31"/>
  <c r="FS25" i="1"/>
  <c r="B8" i="31"/>
  <c r="FH135" i="1"/>
  <c r="EP143" i="1"/>
  <c r="EO133" i="1" s="1"/>
  <c r="FJ132" i="1"/>
  <c r="EW90" i="1"/>
  <c r="FQ73" i="1"/>
  <c r="FQ80" i="1"/>
  <c r="FQ76" i="1"/>
  <c r="EW88" i="1"/>
  <c r="E84" i="3"/>
  <c r="EV86" i="1"/>
  <c r="E80" i="3" s="1"/>
  <c r="F80" i="3" s="1"/>
  <c r="FS66" i="1"/>
  <c r="FQ36" i="1"/>
  <c r="G31" i="3"/>
  <c r="EW83" i="1"/>
  <c r="G77" i="3"/>
  <c r="F77" i="3" s="1"/>
  <c r="E86" i="3"/>
  <c r="F86" i="3" s="1"/>
  <c r="EW92" i="1"/>
  <c r="EW42" i="1"/>
  <c r="G36" i="3"/>
  <c r="F36" i="3" s="1"/>
  <c r="W71" i="3"/>
  <c r="T71" i="3"/>
  <c r="W43" i="3"/>
  <c r="T43" i="3"/>
  <c r="S79" i="3"/>
  <c r="R79" i="3"/>
  <c r="S45" i="3"/>
  <c r="R45" i="3"/>
  <c r="S53" i="3"/>
  <c r="R53" i="3"/>
  <c r="S51" i="3"/>
  <c r="R51" i="3"/>
  <c r="F52" i="3"/>
  <c r="F47" i="3"/>
  <c r="F48" i="3"/>
  <c r="F45" i="3"/>
  <c r="F46" i="3"/>
  <c r="F49" i="3"/>
  <c r="F50" i="3"/>
  <c r="F51" i="3"/>
  <c r="EW58" i="1"/>
  <c r="EW53" i="1"/>
  <c r="EW51" i="1"/>
  <c r="EW54" i="1"/>
  <c r="EW52" i="1"/>
  <c r="EW55" i="1"/>
  <c r="EW56" i="1"/>
  <c r="EW57" i="1"/>
  <c r="EW61" i="1"/>
  <c r="ER140" i="1"/>
  <c r="EQ140" i="1"/>
  <c r="FS64" i="1"/>
  <c r="EW85" i="1"/>
  <c r="B35" i="26"/>
  <c r="E35" i="26"/>
  <c r="B58" i="26"/>
  <c r="E58" i="26"/>
  <c r="B54" i="26"/>
  <c r="E54" i="26"/>
  <c r="B67" i="26"/>
  <c r="E67" i="26"/>
  <c r="B119" i="26"/>
  <c r="E119" i="26"/>
  <c r="E3" i="26"/>
  <c r="B3" i="26"/>
  <c r="E4" i="26"/>
  <c r="B4" i="26"/>
  <c r="E5" i="26"/>
  <c r="B5" i="26"/>
  <c r="E6" i="26"/>
  <c r="B6" i="26"/>
  <c r="E8" i="26"/>
  <c r="B8" i="26"/>
  <c r="E9" i="26"/>
  <c r="B9" i="26"/>
  <c r="E10" i="26"/>
  <c r="B10" i="26"/>
  <c r="E11" i="26"/>
  <c r="B11" i="26"/>
  <c r="B29" i="26"/>
  <c r="E29" i="26"/>
  <c r="B31" i="26"/>
  <c r="E31" i="26"/>
  <c r="B59" i="26"/>
  <c r="E59" i="26"/>
  <c r="B57" i="26"/>
  <c r="E57" i="26"/>
  <c r="B52" i="26"/>
  <c r="E52" i="26"/>
  <c r="B69" i="26"/>
  <c r="E69" i="26"/>
  <c r="B71" i="26"/>
  <c r="E71" i="26"/>
  <c r="B63" i="26"/>
  <c r="E63" i="26"/>
  <c r="B88" i="26"/>
  <c r="E88" i="26"/>
  <c r="B90" i="26"/>
  <c r="E90" i="26"/>
  <c r="B33" i="26"/>
  <c r="E33" i="26"/>
  <c r="B27" i="26"/>
  <c r="E27" i="26"/>
  <c r="B56" i="26"/>
  <c r="E56" i="26"/>
  <c r="B65" i="26"/>
  <c r="E65" i="26"/>
  <c r="B92" i="26"/>
  <c r="E92" i="26"/>
  <c r="B94" i="26"/>
  <c r="E94" i="26"/>
  <c r="B117" i="26"/>
  <c r="E117" i="26"/>
  <c r="B113" i="26"/>
  <c r="E113" i="26"/>
  <c r="B115" i="26"/>
  <c r="E115" i="26"/>
  <c r="B111" i="26"/>
  <c r="E111" i="26"/>
  <c r="FQ41" i="1"/>
  <c r="FQ68" i="1"/>
  <c r="FS68" i="1" s="1"/>
  <c r="EW30" i="1"/>
  <c r="W40" i="3"/>
  <c r="FM133" i="1"/>
  <c r="Y118" i="26"/>
  <c r="Y116" i="26"/>
  <c r="Y114" i="26"/>
  <c r="Y112" i="26"/>
  <c r="Y110" i="26"/>
  <c r="Y22" i="26"/>
  <c r="Y20" i="26"/>
  <c r="Y18" i="26"/>
  <c r="Y16" i="26"/>
  <c r="Y23" i="26"/>
  <c r="Y21" i="26"/>
  <c r="Y19" i="26"/>
  <c r="Y17" i="26"/>
  <c r="Y15" i="26"/>
  <c r="Y7" i="26"/>
  <c r="J80" i="3"/>
  <c r="J19" i="3"/>
  <c r="F73" i="3"/>
  <c r="F71" i="3"/>
  <c r="F67" i="3"/>
  <c r="F64" i="3"/>
  <c r="F58" i="3"/>
  <c r="F55" i="3"/>
  <c r="F76" i="3"/>
  <c r="F75" i="3"/>
  <c r="F72" i="3"/>
  <c r="F70" i="3"/>
  <c r="F69" i="3"/>
  <c r="F68" i="3"/>
  <c r="F66" i="3"/>
  <c r="F65" i="3"/>
  <c r="F63" i="3"/>
  <c r="F62" i="3"/>
  <c r="F61" i="3"/>
  <c r="F60" i="3"/>
  <c r="F59" i="3"/>
  <c r="F57" i="3"/>
  <c r="F56" i="3"/>
  <c r="F42" i="3"/>
  <c r="F39" i="3"/>
  <c r="F38" i="3"/>
  <c r="F16" i="3"/>
  <c r="F14" i="3"/>
  <c r="F12" i="3"/>
  <c r="F11" i="3"/>
  <c r="F41" i="3"/>
  <c r="F40" i="3"/>
  <c r="F37" i="3"/>
  <c r="F35" i="3"/>
  <c r="F15" i="3"/>
  <c r="F13" i="3"/>
  <c r="FS41" i="1" l="1"/>
  <c r="B15" i="31"/>
  <c r="FS80" i="1"/>
  <c r="B29" i="31"/>
  <c r="FS73" i="1"/>
  <c r="B26" i="31"/>
  <c r="FS36" i="1"/>
  <c r="B13" i="31"/>
  <c r="B11" i="31"/>
  <c r="FS76" i="1"/>
  <c r="B27" i="31"/>
  <c r="EW86" i="1"/>
  <c r="W79" i="3"/>
  <c r="T79" i="3"/>
  <c r="W51" i="3"/>
  <c r="T51" i="3"/>
  <c r="W53" i="3"/>
  <c r="T53" i="3"/>
  <c r="W45" i="3"/>
  <c r="T45" i="3"/>
  <c r="FJ135" i="1"/>
  <c r="FI135" i="1"/>
  <c r="FG125" i="1"/>
  <c r="EQ143" i="1"/>
  <c r="EU142" i="1" s="1"/>
  <c r="EY90" i="1" s="1"/>
  <c r="H84" i="3" s="1"/>
  <c r="ER143" i="1"/>
  <c r="EU141" i="1"/>
  <c r="I86" i="3"/>
  <c r="W2" i="3" s="1"/>
  <c r="E7" i="26"/>
  <c r="B7" i="26"/>
  <c r="B14" i="26"/>
  <c r="E14" i="26"/>
  <c r="B30" i="26"/>
  <c r="E30" i="26"/>
  <c r="B34" i="26"/>
  <c r="E34" i="26"/>
  <c r="B43" i="26"/>
  <c r="E43" i="26"/>
  <c r="B41" i="26"/>
  <c r="E41" i="26"/>
  <c r="B42" i="26"/>
  <c r="E42" i="26"/>
  <c r="B40" i="26"/>
  <c r="E40" i="26"/>
  <c r="B50" i="26"/>
  <c r="E50" i="26"/>
  <c r="B51" i="26"/>
  <c r="E51" i="26"/>
  <c r="B66" i="26"/>
  <c r="E66" i="26"/>
  <c r="B68" i="26"/>
  <c r="E68" i="26"/>
  <c r="B75" i="26"/>
  <c r="E75" i="26"/>
  <c r="B79" i="26"/>
  <c r="E79" i="26"/>
  <c r="B83" i="26"/>
  <c r="E83" i="26"/>
  <c r="B76" i="26"/>
  <c r="E76" i="26"/>
  <c r="B80" i="26"/>
  <c r="E80" i="26"/>
  <c r="B87" i="26"/>
  <c r="E87" i="26"/>
  <c r="B93" i="26"/>
  <c r="E93" i="26"/>
  <c r="B86" i="26"/>
  <c r="E86" i="26"/>
  <c r="B107" i="26"/>
  <c r="E107" i="26"/>
  <c r="B104" i="26"/>
  <c r="E104" i="26"/>
  <c r="B106" i="26"/>
  <c r="E106" i="26"/>
  <c r="B112" i="26"/>
  <c r="E112" i="26"/>
  <c r="B114" i="26"/>
  <c r="E114" i="26"/>
  <c r="B116" i="26"/>
  <c r="E116" i="26"/>
  <c r="B118" i="26"/>
  <c r="E118" i="26"/>
  <c r="B15" i="26"/>
  <c r="E15" i="26"/>
  <c r="B17" i="26"/>
  <c r="E17" i="26"/>
  <c r="B19" i="26"/>
  <c r="E19" i="26"/>
  <c r="B21" i="26"/>
  <c r="E21" i="26"/>
  <c r="B23" i="26"/>
  <c r="E23" i="26"/>
  <c r="B16" i="26"/>
  <c r="E16" i="26"/>
  <c r="B18" i="26"/>
  <c r="E18" i="26"/>
  <c r="B20" i="26"/>
  <c r="E20" i="26"/>
  <c r="B22" i="26"/>
  <c r="E22" i="26"/>
  <c r="B28" i="26"/>
  <c r="E28" i="26"/>
  <c r="B32" i="26"/>
  <c r="E32" i="26"/>
  <c r="B39" i="26"/>
  <c r="E39" i="26"/>
  <c r="B47" i="26"/>
  <c r="E47" i="26"/>
  <c r="B45" i="26"/>
  <c r="E45" i="26"/>
  <c r="B46" i="26"/>
  <c r="E46" i="26"/>
  <c r="B44" i="26"/>
  <c r="E44" i="26"/>
  <c r="B53" i="26"/>
  <c r="E53" i="26"/>
  <c r="B55" i="26"/>
  <c r="E55" i="26"/>
  <c r="B64" i="26"/>
  <c r="E64" i="26"/>
  <c r="B70" i="26"/>
  <c r="E70" i="26"/>
  <c r="B77" i="26"/>
  <c r="E77" i="26"/>
  <c r="B81" i="26"/>
  <c r="E81" i="26"/>
  <c r="B74" i="26"/>
  <c r="E74" i="26"/>
  <c r="B78" i="26"/>
  <c r="E78" i="26"/>
  <c r="B82" i="26"/>
  <c r="E82" i="26"/>
  <c r="B91" i="26"/>
  <c r="E91" i="26"/>
  <c r="B95" i="26"/>
  <c r="E95" i="26"/>
  <c r="B89" i="26"/>
  <c r="E89" i="26"/>
  <c r="B100" i="26"/>
  <c r="E100" i="26"/>
  <c r="B102" i="26"/>
  <c r="E102" i="26"/>
  <c r="FL71" i="1"/>
  <c r="FM71" i="1" s="1"/>
  <c r="C157" i="3"/>
  <c r="F20" i="3"/>
  <c r="F30" i="3"/>
  <c r="F25" i="3"/>
  <c r="F27" i="3"/>
  <c r="F19" i="3"/>
  <c r="J75" i="3"/>
  <c r="V67" i="3" s="1"/>
  <c r="J11" i="3"/>
  <c r="V12" i="3" s="1"/>
  <c r="X12" i="3" s="1"/>
  <c r="G26" i="30" s="1"/>
  <c r="G46" i="30" s="1"/>
  <c r="J16" i="3"/>
  <c r="V9" i="3" s="1"/>
  <c r="J76" i="3"/>
  <c r="V69" i="3" s="1"/>
  <c r="EM6" i="1"/>
  <c r="ER6" i="1" s="1"/>
  <c r="ES6" i="1" s="1"/>
  <c r="EX6" i="1" s="1"/>
  <c r="G8" i="3" s="1"/>
  <c r="F18" i="3"/>
  <c r="F32" i="3"/>
  <c r="EM7" i="1"/>
  <c r="Y2" i="26"/>
  <c r="J28" i="3"/>
  <c r="V32" i="3" s="1"/>
  <c r="X32" i="3" s="1"/>
  <c r="G516" i="30" s="1"/>
  <c r="J77" i="3"/>
  <c r="V71" i="3" s="1"/>
  <c r="J29" i="3"/>
  <c r="V34" i="3" s="1"/>
  <c r="X34" i="3" s="1"/>
  <c r="G598" i="30" s="1"/>
  <c r="J82" i="3"/>
  <c r="V79" i="3" s="1"/>
  <c r="F26" i="3"/>
  <c r="E54" i="3"/>
  <c r="EQ133" i="1" l="1"/>
  <c r="X79" i="3"/>
  <c r="EW6" i="1"/>
  <c r="FM134" i="1"/>
  <c r="FI125" i="1"/>
  <c r="FQ78" i="1"/>
  <c r="B28" i="31" s="1"/>
  <c r="EZ90" i="1"/>
  <c r="EZ145" i="1"/>
  <c r="EY85" i="1"/>
  <c r="H79" i="3" s="1"/>
  <c r="A160" i="3"/>
  <c r="B38" i="26"/>
  <c r="E38" i="26"/>
  <c r="B98" i="26"/>
  <c r="E98" i="26"/>
  <c r="B26" i="26"/>
  <c r="E26" i="26"/>
  <c r="B62" i="26"/>
  <c r="E62" i="26"/>
  <c r="B110" i="26"/>
  <c r="J73" i="3"/>
  <c r="V76" i="3" s="1"/>
  <c r="X76" i="3" s="1"/>
  <c r="J58" i="3"/>
  <c r="V48" i="3" s="1"/>
  <c r="X48" i="3" s="1"/>
  <c r="G317" i="30" s="1"/>
  <c r="G357" i="30" s="1"/>
  <c r="J64" i="3"/>
  <c r="V54" i="3" s="1"/>
  <c r="X54" i="3" s="1"/>
  <c r="G440" i="30" s="1"/>
  <c r="G455" i="30" s="1"/>
  <c r="J65" i="3"/>
  <c r="V56" i="3" s="1"/>
  <c r="X56" i="3" s="1"/>
  <c r="G456" i="30" s="1"/>
  <c r="G461" i="30" s="1"/>
  <c r="V72" i="3"/>
  <c r="X71" i="3" s="1"/>
  <c r="G597" i="30" s="1"/>
  <c r="G637" i="30" s="1"/>
  <c r="J23" i="3"/>
  <c r="J69" i="3"/>
  <c r="V62" i="3" s="1"/>
  <c r="X62" i="3" s="1"/>
  <c r="G473" i="30" s="1"/>
  <c r="G493" i="30" s="1"/>
  <c r="J61" i="3"/>
  <c r="V51" i="3" s="1"/>
  <c r="X51" i="3" s="1"/>
  <c r="G358" i="30" s="1"/>
  <c r="G398" i="30" s="1"/>
  <c r="J17" i="3"/>
  <c r="V30" i="3" s="1"/>
  <c r="X30" i="3" s="1"/>
  <c r="G557" i="30" s="1"/>
  <c r="J32" i="3"/>
  <c r="V40" i="3" s="1"/>
  <c r="X40" i="3" s="1"/>
  <c r="G214" i="30" s="1"/>
  <c r="G224" i="30" s="1"/>
  <c r="F24" i="3"/>
  <c r="J24" i="3"/>
  <c r="V27" i="3" s="1"/>
  <c r="X27" i="3" s="1"/>
  <c r="G58" i="30" s="1"/>
  <c r="G78" i="30" s="1"/>
  <c r="V70" i="3"/>
  <c r="X69" i="3" s="1"/>
  <c r="G556" i="30" s="1"/>
  <c r="J22" i="3"/>
  <c r="J86" i="3"/>
  <c r="V83" i="3" s="1"/>
  <c r="X83" i="3" s="1"/>
  <c r="J67" i="3"/>
  <c r="V59" i="3" s="1"/>
  <c r="X59" i="3" s="1"/>
  <c r="G462" i="30" s="1"/>
  <c r="G472" i="30" s="1"/>
  <c r="J34" i="3"/>
  <c r="V43" i="3" s="1"/>
  <c r="X43" i="3" s="1"/>
  <c r="G225" i="30" s="1"/>
  <c r="G275" i="30" s="1"/>
  <c r="J15" i="3"/>
  <c r="V16" i="3" s="1"/>
  <c r="X16" i="3" s="1"/>
  <c r="G47" i="30" s="1"/>
  <c r="G57" i="30" s="1"/>
  <c r="J71" i="3"/>
  <c r="V64" i="3" s="1"/>
  <c r="X64" i="3" s="1"/>
  <c r="G494" i="30" s="1"/>
  <c r="G514" i="30" s="1"/>
  <c r="J55" i="3"/>
  <c r="V45" i="3" s="1"/>
  <c r="X45" i="3" s="1"/>
  <c r="G276" i="30" s="1"/>
  <c r="G316" i="30" s="1"/>
  <c r="J31" i="3"/>
  <c r="V38" i="3" s="1"/>
  <c r="J84" i="3"/>
  <c r="V81" i="3" s="1"/>
  <c r="J63" i="3"/>
  <c r="V53" i="3" s="1"/>
  <c r="X53" i="3" s="1"/>
  <c r="G399" i="30" s="1"/>
  <c r="G439" i="30" s="1"/>
  <c r="F21" i="3"/>
  <c r="J21" i="3"/>
  <c r="V68" i="3" s="1"/>
  <c r="X67" i="3" s="1"/>
  <c r="G515" i="30" s="1"/>
  <c r="G555" i="30" s="1"/>
  <c r="J18" i="3"/>
  <c r="V36" i="3" s="1"/>
  <c r="X36" i="3" s="1"/>
  <c r="G142" i="30" s="1"/>
  <c r="G162" i="30" s="1"/>
  <c r="FN71" i="1"/>
  <c r="F22" i="3"/>
  <c r="F31" i="3"/>
  <c r="E110" i="26"/>
  <c r="F34" i="3"/>
  <c r="G134" i="3"/>
  <c r="G132" i="3"/>
  <c r="G130" i="3"/>
  <c r="G128" i="3"/>
  <c r="G126" i="3"/>
  <c r="G124" i="3"/>
  <c r="G122" i="3"/>
  <c r="G120" i="3"/>
  <c r="G118" i="3"/>
  <c r="Q74" i="3"/>
  <c r="R74" i="3" s="1"/>
  <c r="F23" i="3"/>
  <c r="F79" i="3"/>
  <c r="F84" i="3"/>
  <c r="I84" i="3" s="1"/>
  <c r="F17" i="3"/>
  <c r="F82" i="3"/>
  <c r="I82" i="3" s="1"/>
  <c r="F28" i="3"/>
  <c r="F29" i="3"/>
  <c r="C2" i="26"/>
  <c r="G596" i="30" l="1"/>
  <c r="G1108" i="30"/>
  <c r="G774" i="30"/>
  <c r="G814" i="30" s="1"/>
  <c r="G1107" i="30"/>
  <c r="G659" i="30"/>
  <c r="G679" i="30" s="1"/>
  <c r="G1109" i="30"/>
  <c r="G680" i="30"/>
  <c r="G700" i="30" s="1"/>
  <c r="G1105" i="30"/>
  <c r="FR71" i="1"/>
  <c r="C25" i="31" s="1"/>
  <c r="FO71" i="1"/>
  <c r="X38" i="3"/>
  <c r="FL78" i="1"/>
  <c r="FM78" i="1" s="1"/>
  <c r="FR137" i="1"/>
  <c r="EZ85" i="1"/>
  <c r="FQ71" i="1"/>
  <c r="B25" i="31" s="1"/>
  <c r="EY94" i="1"/>
  <c r="H94" i="3" s="1"/>
  <c r="H88" i="3"/>
  <c r="I79" i="3"/>
  <c r="W1" i="3" s="1"/>
  <c r="B2" i="26"/>
  <c r="E2" i="26"/>
  <c r="S74" i="3"/>
  <c r="T74" i="3" s="1"/>
  <c r="F8" i="3"/>
  <c r="C121" i="26"/>
  <c r="C109" i="26"/>
  <c r="C97" i="26"/>
  <c r="C85" i="26"/>
  <c r="C73" i="26"/>
  <c r="C61" i="26"/>
  <c r="C49" i="26"/>
  <c r="C37" i="26"/>
  <c r="B37" i="26" s="1"/>
  <c r="C25" i="26"/>
  <c r="B25" i="26" s="1"/>
  <c r="I110" i="3"/>
  <c r="I108" i="3"/>
  <c r="I106" i="3"/>
  <c r="I104" i="3"/>
  <c r="I102" i="3"/>
  <c r="I100" i="3"/>
  <c r="I98" i="3"/>
  <c r="I96" i="3"/>
  <c r="EM94" i="1"/>
  <c r="ER7" i="1"/>
  <c r="ES7" i="1" s="1"/>
  <c r="EX7" i="1" s="1"/>
  <c r="G1125" i="30" l="1"/>
  <c r="G163" i="30"/>
  <c r="G213" i="30" s="1"/>
  <c r="FS71" i="1"/>
  <c r="EW7" i="1"/>
  <c r="G9" i="3"/>
  <c r="B49" i="26"/>
  <c r="J79" i="3"/>
  <c r="V74" i="3" s="1"/>
  <c r="FN78" i="1"/>
  <c r="FO78" i="1" s="1"/>
  <c r="Q81" i="3"/>
  <c r="R81" i="3" s="1"/>
  <c r="FL86" i="1"/>
  <c r="G116" i="3" s="1"/>
  <c r="B73" i="26"/>
  <c r="B97" i="26"/>
  <c r="B61" i="26"/>
  <c r="B85" i="26"/>
  <c r="B109" i="26"/>
  <c r="B48" i="26"/>
  <c r="E49" i="26"/>
  <c r="B36" i="26"/>
  <c r="E37" i="26"/>
  <c r="B72" i="26"/>
  <c r="E73" i="26"/>
  <c r="B96" i="26"/>
  <c r="E97" i="26"/>
  <c r="B24" i="26"/>
  <c r="E25" i="26"/>
  <c r="B60" i="26"/>
  <c r="E61" i="26"/>
  <c r="B84" i="26"/>
  <c r="E85" i="26"/>
  <c r="B108" i="26"/>
  <c r="E109" i="26"/>
  <c r="FQ6" i="1"/>
  <c r="W74" i="3"/>
  <c r="B121" i="26"/>
  <c r="I112" i="3"/>
  <c r="M7" i="26"/>
  <c r="N7" i="26" s="1"/>
  <c r="M8" i="26"/>
  <c r="N8" i="26" s="1"/>
  <c r="M5" i="26"/>
  <c r="N5" i="26" s="1"/>
  <c r="ER94" i="1"/>
  <c r="J134" i="3"/>
  <c r="J132" i="3"/>
  <c r="J130" i="3"/>
  <c r="J128" i="3"/>
  <c r="J126" i="3"/>
  <c r="J124" i="3"/>
  <c r="J122" i="3"/>
  <c r="J120" i="3"/>
  <c r="J118" i="3"/>
  <c r="EX94" i="1"/>
  <c r="FA94" i="1" s="1"/>
  <c r="FQ86" i="1" l="1"/>
  <c r="B5" i="31"/>
  <c r="FR78" i="1"/>
  <c r="C28" i="31" s="1"/>
  <c r="FN86" i="1"/>
  <c r="FO86" i="1" s="1"/>
  <c r="I116" i="3" s="1"/>
  <c r="S81" i="3"/>
  <c r="T81" i="3" s="1"/>
  <c r="Q88" i="3"/>
  <c r="FS6" i="1"/>
  <c r="X74" i="3"/>
  <c r="E121" i="26"/>
  <c r="F9" i="3"/>
  <c r="J8" i="3"/>
  <c r="V8" i="3" s="1"/>
  <c r="G88" i="3"/>
  <c r="Y120" i="26"/>
  <c r="B120" i="26" s="1"/>
  <c r="M11" i="26"/>
  <c r="N11" i="26" s="1"/>
  <c r="M10" i="26"/>
  <c r="N10" i="26" s="1"/>
  <c r="M9" i="26"/>
  <c r="N9" i="26" s="1"/>
  <c r="M6" i="26"/>
  <c r="N6" i="26" s="1"/>
  <c r="M4" i="26"/>
  <c r="N4" i="26" s="1"/>
  <c r="M3" i="26"/>
  <c r="N3" i="26" s="1"/>
  <c r="C12" i="26"/>
  <c r="EV94" i="1"/>
  <c r="G94" i="3"/>
  <c r="G1106" i="30" l="1"/>
  <c r="G638" i="30"/>
  <c r="G658" i="30" s="1"/>
  <c r="W81" i="3"/>
  <c r="S88" i="3"/>
  <c r="FS78" i="1"/>
  <c r="FR86" i="1"/>
  <c r="E116" i="3"/>
  <c r="J116" i="3"/>
  <c r="C116" i="3" s="1"/>
  <c r="J88" i="3"/>
  <c r="K88" i="3"/>
  <c r="E12" i="26"/>
  <c r="X8" i="3"/>
  <c r="G5" i="30" s="1"/>
  <c r="G25" i="30" s="1"/>
  <c r="V88" i="3"/>
  <c r="F93" i="3"/>
  <c r="Y12" i="26"/>
  <c r="B12" i="26" s="1"/>
  <c r="J94" i="3"/>
  <c r="C114" i="3" s="1"/>
  <c r="G1124" i="30" l="1"/>
  <c r="C118" i="3"/>
  <c r="L94" i="3" s="1"/>
  <c r="X81" i="3"/>
  <c r="W88" i="3"/>
  <c r="X88" i="3" s="1"/>
  <c r="C13" i="26"/>
  <c r="FS86" i="1"/>
  <c r="M2" i="26" s="1"/>
  <c r="K34" i="26" s="1"/>
  <c r="I94" i="3"/>
  <c r="J158" i="3"/>
  <c r="G701" i="30" l="1"/>
  <c r="G721" i="30" s="1"/>
  <c r="G898" i="30" s="1"/>
  <c r="G1097" i="30" s="1"/>
  <c r="G1110" i="30"/>
  <c r="G1104" i="30" s="1"/>
  <c r="Y76" i="3"/>
  <c r="L142" i="3"/>
  <c r="N142" i="3" s="1"/>
  <c r="P142" i="3" s="1"/>
  <c r="U142" i="3" s="1"/>
  <c r="T142" i="3" s="1"/>
  <c r="L112" i="3"/>
  <c r="N112" i="3" s="1"/>
  <c r="W112" i="3" s="1"/>
  <c r="L104" i="3"/>
  <c r="N104" i="3" s="1"/>
  <c r="W104" i="3" s="1"/>
  <c r="L136" i="3"/>
  <c r="N136" i="3" s="1"/>
  <c r="W136" i="3" s="1"/>
  <c r="L144" i="3"/>
  <c r="N144" i="3" s="1"/>
  <c r="P144" i="3" s="1"/>
  <c r="U144" i="3" s="1"/>
  <c r="T144" i="3" s="1"/>
  <c r="L148" i="3"/>
  <c r="N148" i="3" s="1"/>
  <c r="W148" i="3" s="1"/>
  <c r="L110" i="3"/>
  <c r="N110" i="3" s="1"/>
  <c r="W110" i="3" s="1"/>
  <c r="L106" i="3"/>
  <c r="N106" i="3" s="1"/>
  <c r="W106" i="3" s="1"/>
  <c r="L100" i="3"/>
  <c r="N100" i="3" s="1"/>
  <c r="W100" i="3" s="1"/>
  <c r="L120" i="3"/>
  <c r="N120" i="3" s="1"/>
  <c r="W120" i="3" s="1"/>
  <c r="L116" i="3"/>
  <c r="N116" i="3" s="1"/>
  <c r="W116" i="3" s="1"/>
  <c r="L130" i="3"/>
  <c r="N130" i="3" s="1"/>
  <c r="P130" i="3" s="1"/>
  <c r="U130" i="3" s="1"/>
  <c r="T130" i="3" s="1"/>
  <c r="L124" i="3"/>
  <c r="N124" i="3" s="1"/>
  <c r="W124" i="3" s="1"/>
  <c r="L138" i="3"/>
  <c r="N138" i="3" s="1"/>
  <c r="P138" i="3" s="1"/>
  <c r="U138" i="3" s="1"/>
  <c r="T138" i="3" s="1"/>
  <c r="L140" i="3"/>
  <c r="N140" i="3" s="1"/>
  <c r="W140" i="3" s="1"/>
  <c r="L126" i="3"/>
  <c r="N126" i="3" s="1"/>
  <c r="P126" i="3" s="1"/>
  <c r="U126" i="3" s="1"/>
  <c r="T126" i="3" s="1"/>
  <c r="L152" i="3"/>
  <c r="N152" i="3" s="1"/>
  <c r="W152" i="3" s="1"/>
  <c r="L118" i="3"/>
  <c r="N118" i="3" s="1"/>
  <c r="P118" i="3" s="1"/>
  <c r="U118" i="3" s="1"/>
  <c r="T118" i="3" s="1"/>
  <c r="L102" i="3"/>
  <c r="N102" i="3" s="1"/>
  <c r="W102" i="3" s="1"/>
  <c r="L154" i="3"/>
  <c r="N154" i="3" s="1"/>
  <c r="W154" i="3" s="1"/>
  <c r="L134" i="3"/>
  <c r="N134" i="3" s="1"/>
  <c r="P134" i="3" s="1"/>
  <c r="U134" i="3" s="1"/>
  <c r="T134" i="3" s="1"/>
  <c r="L108" i="3"/>
  <c r="N108" i="3" s="1"/>
  <c r="W108" i="3" s="1"/>
  <c r="N156" i="3"/>
  <c r="W156" i="3" s="1"/>
  <c r="Y83" i="3"/>
  <c r="L146" i="3"/>
  <c r="N146" i="3" s="1"/>
  <c r="W146" i="3" s="1"/>
  <c r="L132" i="3"/>
  <c r="N132" i="3" s="1"/>
  <c r="P132" i="3" s="1"/>
  <c r="U132" i="3" s="1"/>
  <c r="T132" i="3" s="1"/>
  <c r="L96" i="3"/>
  <c r="N96" i="3" s="1"/>
  <c r="W96" i="3" s="1"/>
  <c r="L122" i="3"/>
  <c r="N122" i="3" s="1"/>
  <c r="P122" i="3" s="1"/>
  <c r="U122" i="3" s="1"/>
  <c r="T122" i="3" s="1"/>
  <c r="L150" i="3"/>
  <c r="N150" i="3" s="1"/>
  <c r="W150" i="3" s="1"/>
  <c r="L98" i="3"/>
  <c r="N98" i="3" s="1"/>
  <c r="P98" i="3" s="1"/>
  <c r="U98" i="3" s="1"/>
  <c r="L128" i="3"/>
  <c r="N128" i="3" s="1"/>
  <c r="P128" i="3" s="1"/>
  <c r="U128" i="3" s="1"/>
  <c r="T128" i="3" s="1"/>
  <c r="C154" i="3"/>
  <c r="G1098" i="30" s="1"/>
  <c r="N94" i="3"/>
  <c r="P94" i="3" s="1"/>
  <c r="U94" i="3" s="1"/>
  <c r="T94" i="3" s="1"/>
  <c r="Y45" i="3"/>
  <c r="Y53" i="3"/>
  <c r="Y27" i="3"/>
  <c r="Y64" i="3"/>
  <c r="Y34" i="3"/>
  <c r="Y71" i="3"/>
  <c r="Y36" i="3"/>
  <c r="Y54" i="3"/>
  <c r="Y74" i="3"/>
  <c r="Y16" i="3"/>
  <c r="Y43" i="3"/>
  <c r="Y62" i="3"/>
  <c r="Y81" i="3"/>
  <c r="M33" i="26"/>
  <c r="Y12" i="3"/>
  <c r="Y32" i="3"/>
  <c r="Y40" i="3"/>
  <c r="Y51" i="3"/>
  <c r="Y59" i="3"/>
  <c r="Y69" i="3"/>
  <c r="Y79" i="3"/>
  <c r="Y8" i="3"/>
  <c r="Y30" i="3"/>
  <c r="Y38" i="3"/>
  <c r="Y48" i="3"/>
  <c r="Y56" i="3"/>
  <c r="Y67" i="3"/>
  <c r="N2" i="26"/>
  <c r="N32" i="26" s="1"/>
  <c r="K32" i="26"/>
  <c r="M32" i="26" s="1"/>
  <c r="B13" i="26"/>
  <c r="E13" i="26"/>
  <c r="I32" i="26" s="1"/>
  <c r="G1126" i="30" l="1"/>
  <c r="G1099" i="30"/>
  <c r="G1100" i="30" s="1"/>
  <c r="G1123" i="30"/>
  <c r="G1120" i="30"/>
  <c r="P112" i="3"/>
  <c r="U112" i="3" s="1"/>
  <c r="T112" i="3" s="1"/>
  <c r="W94" i="3"/>
  <c r="P124" i="3"/>
  <c r="U124" i="3" s="1"/>
  <c r="T124" i="3" s="1"/>
  <c r="W142" i="3"/>
  <c r="T98" i="3"/>
  <c r="R98" i="3"/>
  <c r="S98" i="3"/>
  <c r="M144" i="3"/>
  <c r="S144" i="3"/>
  <c r="R144" i="3"/>
  <c r="R142" i="3"/>
  <c r="S142" i="3"/>
  <c r="R138" i="3"/>
  <c r="S138" i="3"/>
  <c r="Q134" i="3"/>
  <c r="R134" i="3"/>
  <c r="S134" i="3"/>
  <c r="M132" i="3"/>
  <c r="S132" i="3"/>
  <c r="R132" i="3"/>
  <c r="S130" i="3"/>
  <c r="R130" i="3"/>
  <c r="M128" i="3"/>
  <c r="S128" i="3"/>
  <c r="R128" i="3"/>
  <c r="S126" i="3"/>
  <c r="R126" i="3"/>
  <c r="M122" i="3"/>
  <c r="R122" i="3"/>
  <c r="S122" i="3"/>
  <c r="R118" i="3"/>
  <c r="S118" i="3"/>
  <c r="P96" i="3"/>
  <c r="U96" i="3" s="1"/>
  <c r="Q96" i="3" s="1"/>
  <c r="W134" i="3"/>
  <c r="P102" i="3"/>
  <c r="U102" i="3" s="1"/>
  <c r="Q102" i="3" s="1"/>
  <c r="B143" i="3"/>
  <c r="P152" i="3"/>
  <c r="U152" i="3" s="1"/>
  <c r="T152" i="3" s="1"/>
  <c r="P116" i="3"/>
  <c r="U116" i="3" s="1"/>
  <c r="S116" i="3" s="1"/>
  <c r="P110" i="3"/>
  <c r="U110" i="3" s="1"/>
  <c r="P150" i="3"/>
  <c r="U150" i="3" s="1"/>
  <c r="T150" i="3" s="1"/>
  <c r="P146" i="3"/>
  <c r="U146" i="3" s="1"/>
  <c r="T146" i="3" s="1"/>
  <c r="P140" i="3"/>
  <c r="U140" i="3" s="1"/>
  <c r="T140" i="3" s="1"/>
  <c r="P156" i="3"/>
  <c r="U156" i="3" s="1"/>
  <c r="Q156" i="3" s="1"/>
  <c r="W144" i="3"/>
  <c r="P100" i="3"/>
  <c r="U100" i="3" s="1"/>
  <c r="P104" i="3"/>
  <c r="U104" i="3" s="1"/>
  <c r="B141" i="3"/>
  <c r="P120" i="3"/>
  <c r="U120" i="3" s="1"/>
  <c r="T120" i="3" s="1"/>
  <c r="B147" i="3"/>
  <c r="B134" i="3"/>
  <c r="P106" i="3"/>
  <c r="U106" i="3" s="1"/>
  <c r="W118" i="3"/>
  <c r="B121" i="3"/>
  <c r="B150" i="3"/>
  <c r="B130" i="3"/>
  <c r="P108" i="3"/>
  <c r="U108" i="3" s="1"/>
  <c r="P136" i="3"/>
  <c r="U136" i="3" s="1"/>
  <c r="T136" i="3" s="1"/>
  <c r="P148" i="3"/>
  <c r="U148" i="3" s="1"/>
  <c r="T148" i="3" s="1"/>
  <c r="W122" i="3"/>
  <c r="W138" i="3"/>
  <c r="W128" i="3"/>
  <c r="N158" i="3"/>
  <c r="B145" i="3"/>
  <c r="B146" i="3"/>
  <c r="B116" i="3"/>
  <c r="B125" i="3"/>
  <c r="B128" i="3"/>
  <c r="B132" i="3"/>
  <c r="B118" i="3"/>
  <c r="P154" i="3"/>
  <c r="U154" i="3" s="1"/>
  <c r="T154" i="3" s="1"/>
  <c r="W98" i="3"/>
  <c r="W132" i="3"/>
  <c r="W126" i="3"/>
  <c r="W130" i="3"/>
  <c r="L158" i="3"/>
  <c r="B114" i="3"/>
  <c r="B149" i="3"/>
  <c r="B124" i="3"/>
  <c r="B126" i="3"/>
  <c r="B123" i="3"/>
  <c r="B148" i="3"/>
  <c r="B122" i="3"/>
  <c r="B144" i="3"/>
  <c r="B127" i="3"/>
  <c r="B131" i="3"/>
  <c r="B133" i="3"/>
  <c r="B135" i="3"/>
  <c r="Y88" i="3"/>
  <c r="K43" i="26"/>
  <c r="M94" i="3"/>
  <c r="R94" i="3"/>
  <c r="S94" i="3"/>
  <c r="Q94" i="3"/>
  <c r="Q128" i="3"/>
  <c r="Q122" i="3"/>
  <c r="M134" i="3"/>
  <c r="Q144" i="3"/>
  <c r="Q132" i="3"/>
  <c r="Q118" i="3"/>
  <c r="M118" i="3"/>
  <c r="Q138" i="3"/>
  <c r="M138" i="3"/>
  <c r="Q130" i="3"/>
  <c r="M130" i="3"/>
  <c r="Q126" i="3"/>
  <c r="M126" i="3"/>
  <c r="Q98" i="3"/>
  <c r="M98" i="3"/>
  <c r="Q142" i="3"/>
  <c r="M142" i="3"/>
  <c r="F1118" i="30" l="1"/>
  <c r="F1117" i="30"/>
  <c r="F1111" i="30"/>
  <c r="F1115" i="30"/>
  <c r="F1112" i="30"/>
  <c r="F1114" i="30"/>
  <c r="F1119" i="30"/>
  <c r="F1116" i="30"/>
  <c r="F1110" i="30"/>
  <c r="F1113" i="30"/>
  <c r="F1107" i="30"/>
  <c r="F1106" i="30"/>
  <c r="F1109" i="30"/>
  <c r="F1108" i="30"/>
  <c r="F1104" i="30"/>
  <c r="F1105" i="30"/>
  <c r="G1131" i="30"/>
  <c r="F1127" i="30" s="1"/>
  <c r="M112" i="3"/>
  <c r="S112" i="3"/>
  <c r="Q112" i="3"/>
  <c r="R112" i="3"/>
  <c r="M124" i="3"/>
  <c r="R124" i="3"/>
  <c r="Q124" i="3"/>
  <c r="S124" i="3"/>
  <c r="T110" i="3"/>
  <c r="S110" i="3"/>
  <c r="R110" i="3"/>
  <c r="S108" i="3"/>
  <c r="R108" i="3"/>
  <c r="R106" i="3"/>
  <c r="S106" i="3"/>
  <c r="S104" i="3"/>
  <c r="R104" i="3"/>
  <c r="S102" i="3"/>
  <c r="R102" i="3"/>
  <c r="M100" i="3"/>
  <c r="R100" i="3"/>
  <c r="S100" i="3"/>
  <c r="R96" i="3"/>
  <c r="S96" i="3"/>
  <c r="M154" i="3"/>
  <c r="S154" i="3"/>
  <c r="R154" i="3"/>
  <c r="Q152" i="3"/>
  <c r="R152" i="3"/>
  <c r="S152" i="3"/>
  <c r="M150" i="3"/>
  <c r="R150" i="3"/>
  <c r="S150" i="3"/>
  <c r="M148" i="3"/>
  <c r="R148" i="3"/>
  <c r="S148" i="3"/>
  <c r="Q146" i="3"/>
  <c r="R146" i="3"/>
  <c r="S146" i="3"/>
  <c r="M140" i="3"/>
  <c r="R140" i="3"/>
  <c r="S140" i="3"/>
  <c r="M152" i="3"/>
  <c r="Q110" i="3"/>
  <c r="Q136" i="3"/>
  <c r="S136" i="3"/>
  <c r="R136" i="3"/>
  <c r="M110" i="3"/>
  <c r="M146" i="3"/>
  <c r="Q108" i="3"/>
  <c r="T108" i="3"/>
  <c r="Q106" i="3"/>
  <c r="T106" i="3"/>
  <c r="M104" i="3"/>
  <c r="T104" i="3"/>
  <c r="Q104" i="3"/>
  <c r="Q120" i="3"/>
  <c r="R116" i="3"/>
  <c r="M102" i="3"/>
  <c r="T102" i="3"/>
  <c r="Q100" i="3"/>
  <c r="T100" i="3"/>
  <c r="M120" i="3"/>
  <c r="R120" i="3"/>
  <c r="S120" i="3"/>
  <c r="M96" i="3"/>
  <c r="T96" i="3"/>
  <c r="M116" i="3"/>
  <c r="Q116" i="3"/>
  <c r="T116" i="3"/>
  <c r="Q150" i="3"/>
  <c r="Q140" i="3"/>
  <c r="Q154" i="3"/>
  <c r="M136" i="3"/>
  <c r="M106" i="3"/>
  <c r="P158" i="3"/>
  <c r="N160" i="3" s="1"/>
  <c r="B154" i="3"/>
  <c r="V158" i="3"/>
  <c r="M108" i="3"/>
  <c r="Q148" i="3"/>
  <c r="U158" i="3"/>
  <c r="F1130" i="30" l="1"/>
  <c r="F1129" i="30"/>
  <c r="F1124" i="30"/>
  <c r="F1128" i="30"/>
  <c r="F1125" i="30"/>
  <c r="F1126" i="30"/>
  <c r="F1123" i="30"/>
  <c r="Q158" i="3"/>
  <c r="C160" i="3"/>
</calcChain>
</file>

<file path=xl/sharedStrings.xml><?xml version="1.0" encoding="utf-8"?>
<sst xmlns="http://schemas.openxmlformats.org/spreadsheetml/2006/main" count="45125" uniqueCount="985">
  <si>
    <t>lot name</t>
  </si>
  <si>
    <t>rev:</t>
  </si>
  <si>
    <t>panel total</t>
  </si>
  <si>
    <t>total</t>
  </si>
  <si>
    <t>n°</t>
  </si>
  <si>
    <t>total m2</t>
  </si>
  <si>
    <t>scrap %</t>
  </si>
  <si>
    <t>kg.</t>
  </si>
  <si>
    <t>alu profile</t>
  </si>
  <si>
    <t>lmt.</t>
  </si>
  <si>
    <t xml:space="preserve"> m+f (kg)</t>
  </si>
  <si>
    <t>other(kg)</t>
  </si>
  <si>
    <t>mullions</t>
  </si>
  <si>
    <t>transoms</t>
  </si>
  <si>
    <t>int.mullion</t>
  </si>
  <si>
    <t>int.transom</t>
  </si>
  <si>
    <t>extra profiles</t>
  </si>
  <si>
    <t>alu without gasket &amp; silicon</t>
  </si>
  <si>
    <t>profile painting</t>
  </si>
  <si>
    <t>other finishing ( saving or extra from above )</t>
  </si>
  <si>
    <t>lmt</t>
  </si>
  <si>
    <t>ea</t>
  </si>
  <si>
    <t>m+f ( gr.)</t>
  </si>
  <si>
    <t>gasketing:  siliconic</t>
  </si>
  <si>
    <t xml:space="preserve">                       extra x vulcanized corner</t>
  </si>
  <si>
    <t xml:space="preserve">                       epdm</t>
  </si>
  <si>
    <t>str.silicone on main frame</t>
  </si>
  <si>
    <t xml:space="preserve">str.silicone </t>
  </si>
  <si>
    <t>thermal break</t>
  </si>
  <si>
    <t>lmt       x</t>
  </si>
  <si>
    <t>m + f ( n° )</t>
  </si>
  <si>
    <t>x        n°</t>
  </si>
  <si>
    <t xml:space="preserve">     a      x</t>
  </si>
  <si>
    <t xml:space="preserve">     b      x</t>
  </si>
  <si>
    <t xml:space="preserve">     c      x</t>
  </si>
  <si>
    <t xml:space="preserve">         d      x</t>
  </si>
  <si>
    <t>unit cost</t>
  </si>
  <si>
    <t>mm</t>
  </si>
  <si>
    <t>panel sealant(a x b x c x d)</t>
  </si>
  <si>
    <t>halfens &amp; relevant bolts (c x d)</t>
  </si>
  <si>
    <t>screews ( a+b+c )</t>
  </si>
  <si>
    <t>bracket bolts</t>
  </si>
  <si>
    <t>accessories (a x b x c x d)</t>
  </si>
  <si>
    <t>special component / blind</t>
  </si>
  <si>
    <t>type</t>
  </si>
  <si>
    <t>m2</t>
  </si>
  <si>
    <t>insulation</t>
  </si>
  <si>
    <t>kg</t>
  </si>
  <si>
    <t xml:space="preserve"> steel structure</t>
  </si>
  <si>
    <t>ea-m2</t>
  </si>
  <si>
    <t>timing (min)</t>
  </si>
  <si>
    <t>rate / hr</t>
  </si>
  <si>
    <t>factory</t>
  </si>
  <si>
    <t>subcontractor</t>
  </si>
  <si>
    <t>m2 on truck</t>
  </si>
  <si>
    <t>rate / truck</t>
  </si>
  <si>
    <t>transport</t>
  </si>
  <si>
    <t>site installation</t>
  </si>
  <si>
    <t>people</t>
  </si>
  <si>
    <t>min x  panel</t>
  </si>
  <si>
    <t>other</t>
  </si>
  <si>
    <t>panel type analized primary  costs without finishes</t>
  </si>
  <si>
    <t>glazing</t>
  </si>
  <si>
    <t>hr</t>
  </si>
  <si>
    <t>transom butt</t>
  </si>
  <si>
    <t>CSY</t>
  </si>
  <si>
    <t>LZF</t>
  </si>
  <si>
    <t>LAF</t>
  </si>
  <si>
    <t>LXF</t>
  </si>
  <si>
    <t>Kg / ml</t>
  </si>
  <si>
    <t>mitred corner kit</t>
  </si>
  <si>
    <t>transom sealant</t>
  </si>
  <si>
    <t>SG</t>
  </si>
  <si>
    <t>VB</t>
  </si>
  <si>
    <t>BCF</t>
  </si>
  <si>
    <t>GUE</t>
  </si>
  <si>
    <t>SUB</t>
  </si>
  <si>
    <t>VE</t>
  </si>
  <si>
    <t>glass GL1</t>
  </si>
  <si>
    <t>glass GL2</t>
  </si>
  <si>
    <t>glass GL3</t>
  </si>
  <si>
    <t>glass GL4</t>
  </si>
  <si>
    <t>glass GL5</t>
  </si>
  <si>
    <t>glass GL6</t>
  </si>
  <si>
    <t>glass GL7</t>
  </si>
  <si>
    <t>glass GL8</t>
  </si>
  <si>
    <t>glass GL9</t>
  </si>
  <si>
    <t>glass GL10</t>
  </si>
  <si>
    <t>glass GL11</t>
  </si>
  <si>
    <t>glass GL12</t>
  </si>
  <si>
    <t>LA</t>
  </si>
  <si>
    <t>LX</t>
  </si>
  <si>
    <t>AD</t>
  </si>
  <si>
    <t>ST</t>
  </si>
  <si>
    <t>PNC</t>
  </si>
  <si>
    <t xml:space="preserve">assembled insulated panel </t>
  </si>
  <si>
    <t>PNM</t>
  </si>
  <si>
    <t>PRE</t>
  </si>
  <si>
    <t>panel assembling</t>
  </si>
  <si>
    <t>LZ</t>
  </si>
  <si>
    <t>PRI</t>
  </si>
  <si>
    <t>PK</t>
  </si>
  <si>
    <t>packing material</t>
  </si>
  <si>
    <t>packing work</t>
  </si>
  <si>
    <t>TR</t>
  </si>
  <si>
    <t>INR</t>
  </si>
  <si>
    <t>brackets x day   (people x 8 hs / ea)</t>
  </si>
  <si>
    <t xml:space="preserve">  unit cost</t>
  </si>
  <si>
    <t>Kg sub total</t>
  </si>
  <si>
    <t>Kg</t>
  </si>
  <si>
    <t>Kg/ml</t>
  </si>
  <si>
    <t>aluminium sheet</t>
  </si>
  <si>
    <t>galvanized steel sheet</t>
  </si>
  <si>
    <t>stainlesssteel sheet</t>
  </si>
  <si>
    <t>pre-painted aluminium sheet</t>
  </si>
  <si>
    <t>pre-painted steel sheet</t>
  </si>
  <si>
    <t>alucobond mm.</t>
  </si>
  <si>
    <t>stone - ceramic - terracotta mm.</t>
  </si>
  <si>
    <t>panels x day       (people x 8 hs / ea)</t>
  </si>
  <si>
    <t>distribution (people x min for truck)</t>
  </si>
  <si>
    <t>+</t>
  </si>
  <si>
    <t>str.silicone</t>
  </si>
  <si>
    <t>analized m2</t>
  </si>
  <si>
    <t>not analized m2</t>
  </si>
  <si>
    <t>delta</t>
  </si>
  <si>
    <t>mis</t>
  </si>
  <si>
    <t>Finishes</t>
  </si>
  <si>
    <t xml:space="preserve"> lmt</t>
  </si>
  <si>
    <t>unit price</t>
  </si>
  <si>
    <t>screews &amp; bolts</t>
  </si>
  <si>
    <t>analized total x item</t>
  </si>
  <si>
    <t>finishes</t>
  </si>
  <si>
    <t>membrane</t>
  </si>
  <si>
    <t>GUG</t>
  </si>
  <si>
    <t>extra x vulcanized corner</t>
  </si>
  <si>
    <t>epdm</t>
  </si>
  <si>
    <t>a</t>
  </si>
  <si>
    <t>b</t>
  </si>
  <si>
    <t>c</t>
  </si>
  <si>
    <t>a x b x c</t>
  </si>
  <si>
    <t>unit rate</t>
  </si>
  <si>
    <t>silicone</t>
  </si>
  <si>
    <t>bolts</t>
  </si>
  <si>
    <t>screews</t>
  </si>
  <si>
    <t>aluminium structure</t>
  </si>
  <si>
    <t>stainless steel structure</t>
  </si>
  <si>
    <t>membranes</t>
  </si>
  <si>
    <t>steel: bracket and hook</t>
  </si>
  <si>
    <t xml:space="preserve">aluminium: bracket and hook    </t>
  </si>
  <si>
    <t>stainless steel: bracket and hook</t>
  </si>
  <si>
    <t>panels</t>
  </si>
  <si>
    <t>item</t>
  </si>
  <si>
    <t>aluminium sheet finishing</t>
  </si>
  <si>
    <t>galvanized steel sheet finishing</t>
  </si>
  <si>
    <t>Sealants</t>
  </si>
  <si>
    <t>kg.(ss only)</t>
  </si>
  <si>
    <t>Kg (ss only)</t>
  </si>
  <si>
    <t>cost/m2</t>
  </si>
  <si>
    <t xml:space="preserve">N/A panel types </t>
  </si>
  <si>
    <t>panel type 1</t>
  </si>
  <si>
    <t>panel type 2</t>
  </si>
  <si>
    <t>panel type 3</t>
  </si>
  <si>
    <t>panel type 4</t>
  </si>
  <si>
    <t>panel type 5</t>
  </si>
  <si>
    <t>panel type 6</t>
  </si>
  <si>
    <t>panel type 7</t>
  </si>
  <si>
    <t>panel type 8</t>
  </si>
  <si>
    <t>panel type 9</t>
  </si>
  <si>
    <t>panel type 10</t>
  </si>
  <si>
    <t>rate/hr</t>
  </si>
  <si>
    <t>Management Assistance</t>
  </si>
  <si>
    <t>day</t>
  </si>
  <si>
    <t>mth</t>
  </si>
  <si>
    <t>Sistem design</t>
  </si>
  <si>
    <t>Design development</t>
  </si>
  <si>
    <t>Engineer</t>
  </si>
  <si>
    <t>Calcoli</t>
  </si>
  <si>
    <t>Travel</t>
  </si>
  <si>
    <t>As built drawings</t>
  </si>
  <si>
    <t>DHL</t>
  </si>
  <si>
    <t>every one spedition of 5 kilos (see price list)</t>
  </si>
  <si>
    <t>Paper</t>
  </si>
  <si>
    <t>every copies A4=0,1E, A0=1E</t>
  </si>
  <si>
    <t>Other</t>
  </si>
  <si>
    <t xml:space="preserve">Sandberg certification 650 euro/day x 2 days </t>
  </si>
  <si>
    <t xml:space="preserve">Sandberg travel and accomodation 2 days </t>
  </si>
  <si>
    <t>depend on destination</t>
  </si>
  <si>
    <t>Dies</t>
  </si>
  <si>
    <t>see number of dies</t>
  </si>
  <si>
    <t>Moulds &amp; others</t>
  </si>
  <si>
    <t>every new profile</t>
  </si>
  <si>
    <t>week</t>
  </si>
  <si>
    <t>Local transport</t>
  </si>
  <si>
    <t>Trailer standard 2400 x 2800h x 13600 (for half a day)</t>
  </si>
  <si>
    <t>Double handling</t>
  </si>
  <si>
    <t>Every  lorry</t>
  </si>
  <si>
    <t>Local storage</t>
  </si>
  <si>
    <t>Every  lorry (usually 6 weeks)</t>
  </si>
  <si>
    <t>Chief Installer</t>
  </si>
  <si>
    <t>Hoisting</t>
  </si>
  <si>
    <t>Return visits / repairs</t>
  </si>
  <si>
    <t>installation for correx</t>
  </si>
  <si>
    <t>Skips &amp; rubbish removal</t>
  </si>
  <si>
    <t>container 40 ft 510euro + 4 hr/day X 20 gg X 27 euro</t>
  </si>
  <si>
    <t xml:space="preserve">                      -Security Managers</t>
  </si>
  <si>
    <t>Co-ordination with other trades</t>
  </si>
  <si>
    <t>Preston type platform</t>
  </si>
  <si>
    <t xml:space="preserve">linea vita compresa di allacci </t>
  </si>
  <si>
    <t>Transpallet e carrelli</t>
  </si>
  <si>
    <t>Tower crane R=30m( 1950E/week+16.500E for erection and dismantling )</t>
  </si>
  <si>
    <t>hut / site office</t>
  </si>
  <si>
    <t>baracca cantiere compresa di arredi</t>
  </si>
  <si>
    <t xml:space="preserve"> </t>
  </si>
  <si>
    <t>month</t>
  </si>
  <si>
    <t>Commercial - Offer costs</t>
  </si>
  <si>
    <t>Employer visits</t>
  </si>
  <si>
    <t>Duties</t>
  </si>
  <si>
    <t>Guarantee period allowance</t>
  </si>
  <si>
    <t>Overseas management assistance</t>
  </si>
  <si>
    <t>Prof. Fees:</t>
  </si>
  <si>
    <t>INS</t>
  </si>
  <si>
    <t>PRL</t>
  </si>
  <si>
    <t>Design  Manager</t>
  </si>
  <si>
    <t>UT</t>
  </si>
  <si>
    <t>MK</t>
  </si>
  <si>
    <t>BMK</t>
  </si>
  <si>
    <t>Moulds &amp; others for gaskets</t>
  </si>
  <si>
    <t>Stillages returns</t>
  </si>
  <si>
    <t>Mock-ups drwgs</t>
  </si>
  <si>
    <t>rate/Kg or m2</t>
  </si>
  <si>
    <t>panel n°</t>
  </si>
  <si>
    <t>estimated n/a panel n°</t>
  </si>
  <si>
    <t>total panel n°</t>
  </si>
  <si>
    <t>ea x panel</t>
  </si>
  <si>
    <t>without finishes</t>
  </si>
  <si>
    <t>all in</t>
  </si>
  <si>
    <t>steel bracket and hook</t>
  </si>
  <si>
    <t>aluminium bracket and hook</t>
  </si>
  <si>
    <t>stainless steel bracket and hook</t>
  </si>
  <si>
    <t>total item</t>
  </si>
  <si>
    <t>LPA</t>
  </si>
  <si>
    <t>LPF</t>
  </si>
  <si>
    <t>LXF (bracket)</t>
  </si>
  <si>
    <t>LAF (bracket)</t>
  </si>
  <si>
    <t>LZF (bracket)</t>
  </si>
  <si>
    <t>TOTAL</t>
  </si>
  <si>
    <t>prepainted alu sheet</t>
  </si>
  <si>
    <t>I1</t>
  </si>
  <si>
    <t>I2</t>
  </si>
  <si>
    <t>I3</t>
  </si>
  <si>
    <t>I4</t>
  </si>
  <si>
    <t>I5</t>
  </si>
  <si>
    <t>I6</t>
  </si>
  <si>
    <t>I7</t>
  </si>
  <si>
    <t>I8</t>
  </si>
  <si>
    <t>I9</t>
  </si>
  <si>
    <t>I10</t>
  </si>
  <si>
    <t>OH &amp; PROFIT</t>
  </si>
  <si>
    <t>NEGOTIATION</t>
  </si>
  <si>
    <t>OTHER</t>
  </si>
  <si>
    <t>INFLACTION RATE</t>
  </si>
  <si>
    <t>MC DISCOUNT</t>
  </si>
  <si>
    <t>INSURANCE</t>
  </si>
  <si>
    <t>items</t>
  </si>
  <si>
    <t>offer total</t>
  </si>
  <si>
    <t>direct costs</t>
  </si>
  <si>
    <t>prelims quoted separatly</t>
  </si>
  <si>
    <t>average margin</t>
  </si>
  <si>
    <t>total costs</t>
  </si>
  <si>
    <t>revisione n°</t>
  </si>
  <si>
    <t>tender n°</t>
  </si>
  <si>
    <t>SG euro</t>
  </si>
  <si>
    <t>CSY euro</t>
  </si>
  <si>
    <t>SUB euro</t>
  </si>
  <si>
    <t>GUG euro</t>
  </si>
  <si>
    <t xml:space="preserve"> euro        VE          m2</t>
  </si>
  <si>
    <t xml:space="preserve"> euro        LA          m2</t>
  </si>
  <si>
    <t xml:space="preserve"> euro        LZ          m2</t>
  </si>
  <si>
    <t xml:space="preserve"> euro        LX          m2</t>
  </si>
  <si>
    <t xml:space="preserve"> euro        AD          m2</t>
  </si>
  <si>
    <t xml:space="preserve"> euro        ST          m2</t>
  </si>
  <si>
    <t>Panel euro</t>
  </si>
  <si>
    <t xml:space="preserve"> euro        LZF          Kg</t>
  </si>
  <si>
    <t xml:space="preserve"> euro        LAF          Kg</t>
  </si>
  <si>
    <t xml:space="preserve"> euro        LXF          Kg</t>
  </si>
  <si>
    <t>PRI hr</t>
  </si>
  <si>
    <t>PRE hr</t>
  </si>
  <si>
    <t>TR n°</t>
  </si>
  <si>
    <t>INR hr</t>
  </si>
  <si>
    <t xml:space="preserve">tender n° </t>
  </si>
  <si>
    <t>total indirect</t>
  </si>
  <si>
    <t>rem. Indirect costs</t>
  </si>
  <si>
    <t>A1 item</t>
  </si>
  <si>
    <t>A2 item</t>
  </si>
  <si>
    <t>A3 item</t>
  </si>
  <si>
    <t>A4 item</t>
  </si>
  <si>
    <t>A5 item</t>
  </si>
  <si>
    <t>A6 item</t>
  </si>
  <si>
    <t>A7 item</t>
  </si>
  <si>
    <t>A8 item</t>
  </si>
  <si>
    <t>A9 item</t>
  </si>
  <si>
    <t>A10 item</t>
  </si>
  <si>
    <t>A1 panel</t>
  </si>
  <si>
    <t>A2 panel</t>
  </si>
  <si>
    <t>A3 panel</t>
  </si>
  <si>
    <t>A4 panel</t>
  </si>
  <si>
    <t>A5 panel</t>
  </si>
  <si>
    <t>A6 panel</t>
  </si>
  <si>
    <t>A7 panel</t>
  </si>
  <si>
    <t>A8 panel</t>
  </si>
  <si>
    <t>A9 panel</t>
  </si>
  <si>
    <t>A10 panel</t>
  </si>
  <si>
    <t>item name</t>
  </si>
  <si>
    <t>description</t>
  </si>
  <si>
    <t>SK</t>
  </si>
  <si>
    <t>BCF dies</t>
  </si>
  <si>
    <t>GUE moulds</t>
  </si>
  <si>
    <t>SUB moulds</t>
  </si>
  <si>
    <t>TR allow.</t>
  </si>
  <si>
    <t>PRI allow.</t>
  </si>
  <si>
    <t>indirect quoted separatly</t>
  </si>
  <si>
    <t>stainless steel sheet</t>
  </si>
  <si>
    <t>packing</t>
  </si>
  <si>
    <t>m2 total</t>
  </si>
  <si>
    <t>TOTAL MARGIN</t>
  </si>
  <si>
    <t>average price / m2</t>
  </si>
  <si>
    <t>Trasporto</t>
  </si>
  <si>
    <t>INS (2)</t>
  </si>
  <si>
    <t>INS (1)</t>
  </si>
  <si>
    <t>Top closure</t>
  </si>
  <si>
    <t>Slab closure</t>
  </si>
  <si>
    <t>Coping</t>
  </si>
  <si>
    <t>Bottom closure</t>
  </si>
  <si>
    <t>Vertical closure</t>
  </si>
  <si>
    <t>Other finishings</t>
  </si>
  <si>
    <t>Corner ( inserire ml. da panel take off)</t>
  </si>
  <si>
    <t>Foglio1</t>
  </si>
  <si>
    <t>Foglio2</t>
  </si>
  <si>
    <t>Foglio3</t>
  </si>
  <si>
    <t>Foglio4</t>
  </si>
  <si>
    <t>Foglio5</t>
  </si>
  <si>
    <t>Foglio6</t>
  </si>
  <si>
    <t>Foglio7</t>
  </si>
  <si>
    <t>Foglio8</t>
  </si>
  <si>
    <t>Foglio9</t>
  </si>
  <si>
    <t>Foglio10</t>
  </si>
  <si>
    <t>Foglio11</t>
  </si>
  <si>
    <t>A1</t>
  </si>
  <si>
    <t>A2</t>
  </si>
  <si>
    <t>A3</t>
  </si>
  <si>
    <t>A4</t>
  </si>
  <si>
    <t>A5</t>
  </si>
  <si>
    <t>A6</t>
  </si>
  <si>
    <t>A7</t>
  </si>
  <si>
    <t>A8</t>
  </si>
  <si>
    <t>A9</t>
  </si>
  <si>
    <t>A10</t>
  </si>
  <si>
    <t>Foglio12</t>
  </si>
  <si>
    <t>Foglio13</t>
  </si>
  <si>
    <t>Foglio14</t>
  </si>
  <si>
    <t>Foglio15</t>
  </si>
  <si>
    <t>Foglio16</t>
  </si>
  <si>
    <t>Foglio17</t>
  </si>
  <si>
    <t>Foglio18</t>
  </si>
  <si>
    <t>Foglio19</t>
  </si>
  <si>
    <t>Foglio20</t>
  </si>
  <si>
    <t>Foglio21</t>
  </si>
  <si>
    <t>Foglio22</t>
  </si>
  <si>
    <t>Foglio23</t>
  </si>
  <si>
    <t>Foglio24</t>
  </si>
  <si>
    <t>Indirect</t>
  </si>
  <si>
    <t>Total</t>
  </si>
  <si>
    <t>APC</t>
  </si>
  <si>
    <t>Setup</t>
  </si>
  <si>
    <t>codename</t>
  </si>
  <si>
    <t>ref</t>
  </si>
  <si>
    <t>Basis</t>
  </si>
  <si>
    <t>Drop Down</t>
  </si>
  <si>
    <t>Value</t>
  </si>
  <si>
    <t>if error</t>
  </si>
  <si>
    <t>external</t>
  </si>
  <si>
    <t>starting name</t>
  </si>
  <si>
    <t>Present Name</t>
  </si>
  <si>
    <t>value</t>
  </si>
  <si>
    <t>If error</t>
  </si>
  <si>
    <t>Name Itemized</t>
  </si>
  <si>
    <t>Total sheets</t>
  </si>
  <si>
    <t>Total pages</t>
  </si>
  <si>
    <t>Error.: look at me</t>
  </si>
  <si>
    <t xml:space="preserve">Confrontation error sheet with pages </t>
  </si>
  <si>
    <t>tender number</t>
  </si>
  <si>
    <t>Tender name</t>
  </si>
  <si>
    <t>Tender revision</t>
  </si>
  <si>
    <t>Tender revision date</t>
  </si>
  <si>
    <t>tender revision hour</t>
  </si>
  <si>
    <t>backup if i do and if I say</t>
  </si>
  <si>
    <t>yes</t>
  </si>
  <si>
    <t>free</t>
  </si>
  <si>
    <t xml:space="preserve"> Y</t>
  </si>
  <si>
    <t>Ending Point</t>
  </si>
  <si>
    <t>Temporary</t>
  </si>
  <si>
    <t>no</t>
  </si>
  <si>
    <t>Visible</t>
  </si>
  <si>
    <t>Direct Jump to A1 I1 baptise</t>
  </si>
  <si>
    <t>Visible Values on slide</t>
  </si>
  <si>
    <t>sequence error</t>
  </si>
  <si>
    <t>Sequence err panel</t>
  </si>
  <si>
    <t>Check error panels</t>
  </si>
  <si>
    <t>Sequence err sheets</t>
  </si>
  <si>
    <t>Visible Mq.</t>
  </si>
  <si>
    <t>Site general attendance</t>
  </si>
  <si>
    <t>Area di cantiere</t>
  </si>
  <si>
    <t>On-site day &amp; night security service</t>
  </si>
  <si>
    <t>Mansonry work and provisional work</t>
  </si>
  <si>
    <t>Earthing</t>
  </si>
  <si>
    <t>Cradle restraint</t>
  </si>
  <si>
    <t>Work for external protection</t>
  </si>
  <si>
    <t>Work for internal protection</t>
  </si>
  <si>
    <t>Final cleaning</t>
  </si>
  <si>
    <t>Daily cleaning</t>
  </si>
  <si>
    <t>PANELS</t>
  </si>
  <si>
    <t>Analized panel n°</t>
  </si>
  <si>
    <t>Analized m2</t>
  </si>
  <si>
    <t>Estimated n/a panel n°</t>
  </si>
  <si>
    <t>Not analized m2</t>
  </si>
  <si>
    <t>Total 
panel n°</t>
  </si>
  <si>
    <t>Total 
panel m2</t>
  </si>
  <si>
    <t>Panels ( analized and not analized ) without finishes</t>
  </si>
  <si>
    <t>Panels with finishes</t>
  </si>
  <si>
    <t>quantity</t>
  </si>
  <si>
    <t>cost</t>
  </si>
  <si>
    <t>ITEMS</t>
  </si>
  <si>
    <t>Items without finishes</t>
  </si>
  <si>
    <t>Items with finishes</t>
  </si>
  <si>
    <t>Panels</t>
  </si>
  <si>
    <t>Items</t>
  </si>
  <si>
    <t>%</t>
  </si>
  <si>
    <t>Panel without finishes</t>
  </si>
  <si>
    <t>All in</t>
  </si>
  <si>
    <t>Indirect quota</t>
  </si>
  <si>
    <t>Margin</t>
  </si>
  <si>
    <t>Margin reduction</t>
  </si>
  <si>
    <t>Applied margin</t>
  </si>
  <si>
    <t>Total panel</t>
  </si>
  <si>
    <t>Rev:</t>
  </si>
  <si>
    <t>Tender n°</t>
  </si>
  <si>
    <t>Description</t>
  </si>
  <si>
    <t>Panel            unit rate</t>
  </si>
  <si>
    <t>Finishes                                    cost              quantity</t>
  </si>
  <si>
    <t>price/m2</t>
  </si>
  <si>
    <t>Item 1</t>
  </si>
  <si>
    <t>Item</t>
  </si>
  <si>
    <t>Indirect Costs</t>
  </si>
  <si>
    <t>gasketing:</t>
  </si>
  <si>
    <t>siliconic</t>
  </si>
  <si>
    <t>Total     m2</t>
  </si>
  <si>
    <t>Total item</t>
  </si>
  <si>
    <t>panel type analized  costs without finishes</t>
  </si>
  <si>
    <t>Form blocked</t>
  </si>
  <si>
    <t>PANELS + ITEMS+ INDIRECT</t>
  </si>
  <si>
    <t>n. two total confrontations</t>
  </si>
  <si>
    <t xml:space="preserve">capocantiere </t>
  </si>
  <si>
    <t>assistente</t>
  </si>
  <si>
    <t>Insurances:</t>
  </si>
  <si>
    <t>Equipment</t>
  </si>
  <si>
    <t>Labour</t>
  </si>
  <si>
    <t>Defect liability</t>
  </si>
  <si>
    <t>Bonds:</t>
  </si>
  <si>
    <t>Performance</t>
  </si>
  <si>
    <t>(usualmente 200-400 hr cad)</t>
  </si>
  <si>
    <t>Other:</t>
  </si>
  <si>
    <t>Posa campioni branch ( 4 op. x 1 sett. + 1 op. x 2 sett. ogni test,  costo orario + trasferte € 1300 x addetto )</t>
  </si>
  <si>
    <t>Manager</t>
  </si>
  <si>
    <t>Manager assistant</t>
  </si>
  <si>
    <t>Site:</t>
  </si>
  <si>
    <t>Project manager</t>
  </si>
  <si>
    <t>Project manager assistant</t>
  </si>
  <si>
    <t xml:space="preserve">Travel  </t>
  </si>
  <si>
    <t>PPC inspection</t>
  </si>
  <si>
    <t>CE testing</t>
  </si>
  <si>
    <t>Security manager</t>
  </si>
  <si>
    <t xml:space="preserve">Prof. Fees. </t>
  </si>
  <si>
    <t>Safety manager</t>
  </si>
  <si>
    <t>Other equip./accessories</t>
  </si>
  <si>
    <t>Equipment:</t>
  </si>
  <si>
    <t>Mobile internal scaffolding</t>
  </si>
  <si>
    <t>Minicrane</t>
  </si>
  <si>
    <t>Fork lift-Merlo h.16 mt</t>
  </si>
  <si>
    <t>Scaffolding-approximately between 15 and 25 E/sqm per week - to be verify</t>
  </si>
  <si>
    <t>Mobile crane 25 tonne all terrain</t>
  </si>
  <si>
    <t>Safety</t>
  </si>
  <si>
    <t>€ 250 per ogni addetto di posa, + 1% costo monte ore posa</t>
  </si>
  <si>
    <t>deposito attrezzature materiali</t>
  </si>
  <si>
    <t>Power supply for hut &amp;site</t>
  </si>
  <si>
    <t>Guardiania , se non a carico DL</t>
  </si>
  <si>
    <t>Se non a carico DL</t>
  </si>
  <si>
    <t>Setting out</t>
  </si>
  <si>
    <t>Rilievi</t>
  </si>
  <si>
    <t>Messa a punto finale 2 op x X gg</t>
  </si>
  <si>
    <t>Messa a terra se non a carico DL</t>
  </si>
  <si>
    <t>Occhielli navicelle pulizia</t>
  </si>
  <si>
    <t>( 6 m X 6 storey X 3,9 m h ) X costo€/sqm</t>
  </si>
  <si>
    <t>installation for plywood</t>
  </si>
  <si>
    <t>incluso nel contratto di posa</t>
  </si>
  <si>
    <t xml:space="preserve">4 Pannelli di modulo tipo x costo a mq. x 2 </t>
  </si>
  <si>
    <t>4 Pannelli di modulo tipo x costo a mq. x 2,5</t>
  </si>
  <si>
    <t>Visual</t>
  </si>
  <si>
    <t>Acoutic testing</t>
  </si>
  <si>
    <t>Stone testing</t>
  </si>
  <si>
    <t>Weather testing</t>
  </si>
  <si>
    <t>Impact testing</t>
  </si>
  <si>
    <t>Other testing</t>
  </si>
  <si>
    <t>Lab rental</t>
  </si>
  <si>
    <t>Per Tecnici e operai vedi UT e PRI</t>
  </si>
  <si>
    <t>Travel and accomodation for technicians</t>
  </si>
  <si>
    <t>Materials</t>
  </si>
  <si>
    <t>Samples:</t>
  </si>
  <si>
    <t>Assemblies</t>
  </si>
  <si>
    <t>Shipment</t>
  </si>
  <si>
    <t>2 Operai testano circa 18 mq. contigui/giorno  con attrezzature a carico DL</t>
  </si>
  <si>
    <t>Hose test</t>
  </si>
  <si>
    <t>Thermal cycling</t>
  </si>
  <si>
    <t>Viaggi di rientro</t>
  </si>
  <si>
    <t>Open Workbook</t>
  </si>
  <si>
    <t>Collegamento equipotenziale</t>
  </si>
  <si>
    <t>Preparazione e sicurezza</t>
  </si>
  <si>
    <t>UK 30/10</t>
  </si>
  <si>
    <t>FINISHING PRICES 1</t>
  </si>
  <si>
    <t>FINISHING PRICES 2</t>
  </si>
  <si>
    <t>FINISHING PRICES 3</t>
  </si>
  <si>
    <t>FINISHING PRICES 4</t>
  </si>
  <si>
    <t>FINISHING PRICES 5</t>
  </si>
  <si>
    <t>ITA 20/10</t>
  </si>
  <si>
    <t>avail 5</t>
  </si>
  <si>
    <t>Whole finishing choice for this Tender</t>
  </si>
  <si>
    <t>avail 4</t>
  </si>
  <si>
    <t>ITA 15/10 Prev.</t>
  </si>
  <si>
    <t xml:space="preserve">Total amount hours </t>
  </si>
  <si>
    <t>NOTES:</t>
  </si>
  <si>
    <t>INDIRECT COSTS</t>
  </si>
  <si>
    <t>UNSPREAD COSTS</t>
  </si>
  <si>
    <t>TOTAL INDIRECT+UNSPREAD COSTS</t>
  </si>
  <si>
    <t>indirect cost / m2</t>
  </si>
  <si>
    <t>Price</t>
  </si>
  <si>
    <t>Type</t>
  </si>
  <si>
    <t>Company</t>
  </si>
  <si>
    <t>Site installation</t>
  </si>
  <si>
    <t>Posa in Opera</t>
  </si>
  <si>
    <t>Transport</t>
  </si>
  <si>
    <t>Galvanized steel sheet finishing</t>
  </si>
  <si>
    <t xml:space="preserve">Finitura Lamiere acciaio zincato </t>
  </si>
  <si>
    <t xml:space="preserve">Galvanized steel sheet </t>
  </si>
  <si>
    <t xml:space="preserve">Lamiere acciaio zincato </t>
  </si>
  <si>
    <t>Aluminium sheet finishing</t>
  </si>
  <si>
    <t xml:space="preserve">Finitura Lamiere alluminio </t>
  </si>
  <si>
    <t xml:space="preserve">Aluminium sheet </t>
  </si>
  <si>
    <t>Lamiere alluminio</t>
  </si>
  <si>
    <t>Glazing</t>
  </si>
  <si>
    <t>Vetratura</t>
  </si>
  <si>
    <t>Halfens &amp; relevant bolts (c x d)</t>
  </si>
  <si>
    <t>Halfen e sua Bulloneria (c x d )</t>
  </si>
  <si>
    <t>Bracket bolts</t>
  </si>
  <si>
    <t>Bulloneria Staffe</t>
  </si>
  <si>
    <t>Steel bracket and hook</t>
  </si>
  <si>
    <t>Staffe in acciaio ed agganci</t>
  </si>
  <si>
    <t>Thermal break</t>
  </si>
  <si>
    <t>Taglio Termico</t>
  </si>
  <si>
    <t>Profile painting</t>
  </si>
  <si>
    <t>Verniciatura Profili</t>
  </si>
  <si>
    <t>Alu profile</t>
  </si>
  <si>
    <t>Profili In Alluminio</t>
  </si>
  <si>
    <t>errors</t>
  </si>
  <si>
    <t>Foglio25</t>
  </si>
  <si>
    <t>Prices</t>
  </si>
  <si>
    <t>LAF euro</t>
  </si>
  <si>
    <t>LZF euro</t>
  </si>
  <si>
    <t>LXF euro</t>
  </si>
  <si>
    <t>glass GL13</t>
  </si>
  <si>
    <t>glass GL14</t>
  </si>
  <si>
    <t>glass GL15</t>
  </si>
  <si>
    <t>glass GL16</t>
  </si>
  <si>
    <t>glass GL17</t>
  </si>
  <si>
    <t>glass GL18</t>
  </si>
  <si>
    <t>glass GL19</t>
  </si>
  <si>
    <t>glass GL20</t>
  </si>
  <si>
    <t>LZX</t>
  </si>
  <si>
    <t>Alu components</t>
  </si>
  <si>
    <t>Steel components</t>
  </si>
  <si>
    <t>Stainless-steel components</t>
  </si>
  <si>
    <t>Membranes</t>
  </si>
  <si>
    <t>LZF-bracket</t>
  </si>
  <si>
    <t>LAF-bracket</t>
  </si>
  <si>
    <t>LXF-bracket</t>
  </si>
  <si>
    <t>BCF-profile</t>
  </si>
  <si>
    <t>BCF-painting</t>
  </si>
  <si>
    <t>GUE-siliconic</t>
  </si>
  <si>
    <t>GUE-epdm</t>
  </si>
  <si>
    <t>GUE-vulc silic</t>
  </si>
  <si>
    <t>GUE-vulc epdm</t>
  </si>
  <si>
    <t>SG-structural</t>
  </si>
  <si>
    <t>BCF-th. break</t>
  </si>
  <si>
    <t>LAF-alu comp</t>
  </si>
  <si>
    <t>LZF-steel comp</t>
  </si>
  <si>
    <t>LXF-s.steel comp</t>
  </si>
  <si>
    <t>GL1</t>
  </si>
  <si>
    <t>GL2</t>
  </si>
  <si>
    <t>GL3</t>
  </si>
  <si>
    <t>GL4</t>
  </si>
  <si>
    <t>GL5</t>
  </si>
  <si>
    <t>GL6</t>
  </si>
  <si>
    <t>GL7</t>
  </si>
  <si>
    <t>GL8</t>
  </si>
  <si>
    <t>GL9</t>
  </si>
  <si>
    <t>GL10</t>
  </si>
  <si>
    <t>GL11</t>
  </si>
  <si>
    <t>GL12</t>
  </si>
  <si>
    <t>GL13</t>
  </si>
  <si>
    <t>GL14</t>
  </si>
  <si>
    <t>GL15</t>
  </si>
  <si>
    <t>GL16</t>
  </si>
  <si>
    <t>GL17</t>
  </si>
  <si>
    <t>GL18</t>
  </si>
  <si>
    <t>GL19</t>
  </si>
  <si>
    <t>GL20</t>
  </si>
  <si>
    <t xml:space="preserve">Informations </t>
  </si>
  <si>
    <t>min/pan.</t>
  </si>
  <si>
    <t>Visible Supplier</t>
  </si>
  <si>
    <t>Visible Glass Supplier</t>
  </si>
  <si>
    <t>Visible Glass Kind</t>
  </si>
  <si>
    <t>Visible  Kind</t>
  </si>
  <si>
    <t>GL</t>
  </si>
  <si>
    <t>Visible Frame Supplier on copy</t>
  </si>
  <si>
    <t>Margine percentuale</t>
  </si>
  <si>
    <t>Margine assoluto</t>
  </si>
  <si>
    <t>Importo Contrattuale</t>
  </si>
  <si>
    <t>Totale costi</t>
  </si>
  <si>
    <t>Subtotale costi Branch</t>
  </si>
  <si>
    <t>SubCon. For Material &amp; Install</t>
  </si>
  <si>
    <t>BSUB</t>
  </si>
  <si>
    <t>Supply of Material</t>
  </si>
  <si>
    <t>BMT</t>
  </si>
  <si>
    <t>Contract/Preliminaries</t>
  </si>
  <si>
    <t>BPRL</t>
  </si>
  <si>
    <t>Storage Off Site</t>
  </si>
  <si>
    <t>BSK</t>
  </si>
  <si>
    <t>Tests/Off Site Preliminaries</t>
  </si>
  <si>
    <t>Installation &amp; Equipment</t>
  </si>
  <si>
    <t>BINR</t>
  </si>
  <si>
    <t>On Site Preliminaries</t>
  </si>
  <si>
    <t>BINS</t>
  </si>
  <si>
    <t>Subtotale costi Sede</t>
  </si>
  <si>
    <t>Mock-ups e campioni / Sample for testing</t>
  </si>
  <si>
    <t>Progetto</t>
  </si>
  <si>
    <t>Stoccaggio</t>
  </si>
  <si>
    <t>Posa</t>
  </si>
  <si>
    <t>Costi Cantiere</t>
  </si>
  <si>
    <t>Preliminaries Sede</t>
  </si>
  <si>
    <t>Imballo</t>
  </si>
  <si>
    <t>Lavorazioni Officine Esterne</t>
  </si>
  <si>
    <t>Officina e Qualità</t>
  </si>
  <si>
    <t>Carpenteria e staffe Acciaio Inox</t>
  </si>
  <si>
    <t>Carpenteria e staffe Alluminio</t>
  </si>
  <si>
    <t>Carpenteria e staffe Acciaio Zincato</t>
  </si>
  <si>
    <t>Lana Minerale</t>
  </si>
  <si>
    <t>Pannelli Assemblati</t>
  </si>
  <si>
    <t>Pietra, ceramica, terracotta</t>
  </si>
  <si>
    <t>Alucobond</t>
  </si>
  <si>
    <t>Lamiera Preverniciata Acciaio</t>
  </si>
  <si>
    <t>Lamiera Preverniciata Alluminio</t>
  </si>
  <si>
    <t>Lamiera Inox</t>
  </si>
  <si>
    <t>Lamiera Acciaio</t>
  </si>
  <si>
    <t>Lamiera Alluminio</t>
  </si>
  <si>
    <t>Vetri</t>
  </si>
  <si>
    <t>Guaina</t>
  </si>
  <si>
    <t>Sub Varie: infissi, porte, kit apribili, tende, etc.</t>
  </si>
  <si>
    <t>Componenti Speciali Plastici od altro</t>
  </si>
  <si>
    <t>Componenti Speciali Acciaio Inox</t>
  </si>
  <si>
    <t>CSX</t>
  </si>
  <si>
    <t>Componenti Speciali Acciaio Zincato</t>
  </si>
  <si>
    <t>CSZ</t>
  </si>
  <si>
    <t>Componenti Speciali Alluminio</t>
  </si>
  <si>
    <t>CSA</t>
  </si>
  <si>
    <t>Viteria, bulloneria, accessori magazzino</t>
  </si>
  <si>
    <t>Silicone, colle, sigillanti</t>
  </si>
  <si>
    <t>Guarnizioni</t>
  </si>
  <si>
    <t>Estrusi Alluminio</t>
  </si>
  <si>
    <t>BUDGET di OFFERTA</t>
  </si>
  <si>
    <t>Quantità prevista</t>
  </si>
  <si>
    <t>Costi unitari</t>
  </si>
  <si>
    <t>U.M.</t>
  </si>
  <si>
    <t>SottoArticolo</t>
  </si>
  <si>
    <t>Articolo</t>
  </si>
  <si>
    <t>Codice</t>
  </si>
  <si>
    <t>mq.</t>
  </si>
  <si>
    <t xml:space="preserve">Descrizione tipologica    </t>
  </si>
  <si>
    <t>n° commessa</t>
  </si>
  <si>
    <t>Date: 25/05/2012 : rev: 004</t>
  </si>
  <si>
    <t>Totale costi diretti + indiretti</t>
  </si>
  <si>
    <t>Varie</t>
  </si>
  <si>
    <t>14+15+16</t>
  </si>
  <si>
    <t>Progettazione</t>
  </si>
  <si>
    <t>Personale tecnico di cantiere</t>
  </si>
  <si>
    <t>9+10+11+12</t>
  </si>
  <si>
    <t>Attrezzature di cantiere</t>
  </si>
  <si>
    <t>Imballi, Spedizioni e trasporti</t>
  </si>
  <si>
    <t>6+7</t>
  </si>
  <si>
    <t>Posa in opera</t>
  </si>
  <si>
    <t>Officina interna e Officine esterne</t>
  </si>
  <si>
    <t>3+4</t>
  </si>
  <si>
    <t>Forniture+Sub</t>
  </si>
  <si>
    <t>1+2</t>
  </si>
  <si>
    <t>Costo Totale CAPITOLO</t>
  </si>
  <si>
    <t>Inc. % CAPITOLO sul totale costi</t>
  </si>
  <si>
    <t>CAPITOLO</t>
  </si>
  <si>
    <t>Prog.</t>
  </si>
  <si>
    <t>Altri costi indiretti</t>
  </si>
  <si>
    <t>MK-BMK</t>
  </si>
  <si>
    <t>Mock up</t>
  </si>
  <si>
    <t>BCF-GUE-SUB</t>
  </si>
  <si>
    <t>Matrici  profili, gomme, telai</t>
  </si>
  <si>
    <t>Addetto alla sicurezza</t>
  </si>
  <si>
    <t>Project Manager</t>
  </si>
  <si>
    <t>Capo cantiere e assistenti</t>
  </si>
  <si>
    <t>Spedizioni e trasporti</t>
  </si>
  <si>
    <t>Imballi</t>
  </si>
  <si>
    <t>Officine esterne</t>
  </si>
  <si>
    <t>Officina</t>
  </si>
  <si>
    <t>Sub</t>
  </si>
  <si>
    <t>COSTI PRIMI</t>
  </si>
  <si>
    <t>Forniture</t>
  </si>
  <si>
    <t>Costo Totale CATEGORIA</t>
  </si>
  <si>
    <t>Inc. % CATEGORIA su totale costi</t>
  </si>
  <si>
    <t>Codici APC</t>
  </si>
  <si>
    <t>CATEGORIA</t>
  </si>
  <si>
    <t>Kit squadri e componenti Acciaio Inox</t>
  </si>
  <si>
    <t>Staffe e Carpenteria Acciaio Inox</t>
  </si>
  <si>
    <t>Kit squadri e componenti Alluminio</t>
  </si>
  <si>
    <t>Staffe e Carpenteria Alluminio</t>
  </si>
  <si>
    <t>Carpent.e comp. Acciaio Zincato</t>
  </si>
  <si>
    <t>Staffe Acciaio Zincato</t>
  </si>
  <si>
    <t>steel bracket And hook</t>
  </si>
  <si>
    <t>Indirect costs quoted separatly</t>
  </si>
  <si>
    <t>without finish.</t>
  </si>
  <si>
    <t>GROUP</t>
  </si>
  <si>
    <t>DESCRIPTION</t>
  </si>
  <si>
    <t>1b</t>
  </si>
  <si>
    <t>1c</t>
  </si>
  <si>
    <t>1d</t>
  </si>
  <si>
    <t>4a</t>
  </si>
  <si>
    <t>4b</t>
  </si>
  <si>
    <t>Foglio26</t>
  </si>
  <si>
    <t>Foglio27</t>
  </si>
  <si>
    <t>Foglio28</t>
  </si>
  <si>
    <t xml:space="preserve">free </t>
  </si>
  <si>
    <t>Code Group</t>
  </si>
  <si>
    <t>CODE</t>
  </si>
  <si>
    <t>CodeGroup</t>
  </si>
  <si>
    <t>CodeItemized</t>
  </si>
  <si>
    <t>CAP.</t>
  </si>
  <si>
    <t>SUB-CAP.</t>
  </si>
  <si>
    <t>DESCRIZIONE</t>
  </si>
  <si>
    <t>1a</t>
  </si>
  <si>
    <t>Strutturali</t>
  </si>
  <si>
    <t>Facciate a cellule in alluminio con sistema strutturale, o misto strutturale/trattenimento con fermavetro.       Comprensivo dei raccordi perimetrali e a solaio e di tutti gli elementi strutturali e/o correlati.</t>
  </si>
  <si>
    <t>Capped</t>
  </si>
  <si>
    <t>Facciate a cellule in alluminio con sistema a trattenimento (fermavetro).      Comprensivo dei raccordi perimetrali e a solaio e di tutti gli elementi strutturali e/o correlati.</t>
  </si>
  <si>
    <t>Integrate</t>
  </si>
  <si>
    <t>Facciate a cellule in alluminio con intercapedine ventilata, compatte e integrate con sistemi di controllo solare.      Comprensivo dei raccordi perimetrali e a solaio e di tutti gli elementi strutturali e/o correlati.</t>
  </si>
  <si>
    <t>Altro</t>
  </si>
  <si>
    <t>Items che non rientrano nei casi precedenti</t>
  </si>
  <si>
    <t>2a</t>
  </si>
  <si>
    <t>Pressori</t>
  </si>
  <si>
    <t>Facciate a montanti e traversi in alluminio con sistema di trattenimento a pressori.    Comprensivo dei raccordi perimetrali e a solaio e di tutti gli elementi strutturali e/o correlati.</t>
  </si>
  <si>
    <t>2b</t>
  </si>
  <si>
    <t>Chiavetta</t>
  </si>
  <si>
    <t>Facciate a montanti e traversi in alluminio con sistema di trattenimento a chiavetta o misto (pressore/chiavetta).    Comprensivo dei raccordi perimetrali e a solaio e di tutti gli elementi strutturali e/o correlati.</t>
  </si>
  <si>
    <t>2c</t>
  </si>
  <si>
    <t>Facciate a montanti e traversi in alluminio a moduli riportati.     Comprensivo dei raccordi perimetrali e a solaio e di tutti gli elementi strutturali e/o correlati.</t>
  </si>
  <si>
    <t>2d</t>
  </si>
  <si>
    <t>3a</t>
  </si>
  <si>
    <t>Facciate a doppia pelle con sistema intermedio di passaggio pedonabile.    Comprensivo dei raccordi perimetrali e a solaio e di tutti gli elementi strutturali e/o correlati.</t>
  </si>
  <si>
    <t>3b</t>
  </si>
  <si>
    <t>Facciate a doppia pelle senza sistema intermedio di passaggio pedonabile.    Comprensivo dei raccordi perimetrali e a solaio e di tutti gli elementi strutturali e/o correlati.</t>
  </si>
  <si>
    <t>3c</t>
  </si>
  <si>
    <t>3d</t>
  </si>
  <si>
    <t>Vetrate</t>
  </si>
  <si>
    <t>Facciate ventilate con paramento vetrato.     Comprensivo di eventuale coibentazione retrostante, sottostruttura in alluminio e/o acciaio, raccordi perimetrali e intermedi.</t>
  </si>
  <si>
    <t>Facciate ventilate con paramento in gres/cotto/pietra.     Comprensivo di eventuale coibentazione retrostante, sottostruttura in alluminio e/o acciaio, raccordi perimetrali e intermedi.</t>
  </si>
  <si>
    <t>4c</t>
  </si>
  <si>
    <t>Alluminio</t>
  </si>
  <si>
    <t>Facciate ventilate con paramento in alluminio e/o alucobond o altro paramento metallico.     Comprensivo di eventuale coibentazione retrostante, sottostruttura in alluminio e/o acciaio, raccordi perimetrali e intermedi.</t>
  </si>
  <si>
    <t>4d</t>
  </si>
  <si>
    <t>5a</t>
  </si>
  <si>
    <t>A ragni</t>
  </si>
  <si>
    <t>Facciate appese mediante "ragni" su struttura portante in alluminio e/o acciaio.       Comprensivo dei raccordi perimetrali e a solaio e di tutti gli elementi strutturali e/o correlati.</t>
  </si>
  <si>
    <t>5b</t>
  </si>
  <si>
    <t>Tirantate</t>
  </si>
  <si>
    <t>Facciate appese mediante "ragni" e tiranteria inox.       Comprensivo dei raccordi perimetrali e a solaio e di tutti gli elementi strutturali e/o correlati.</t>
  </si>
  <si>
    <t>5c</t>
  </si>
  <si>
    <t>5d</t>
  </si>
  <si>
    <t>6a</t>
  </si>
  <si>
    <t>Vetrati</t>
  </si>
  <si>
    <t>Parapetti e/o balaustre con tamponamento vetrato</t>
  </si>
  <si>
    <t>6b</t>
  </si>
  <si>
    <t>Metallici</t>
  </si>
  <si>
    <t>Parapetti e/o balaustre con tamponamento in alluminio e/o metallo</t>
  </si>
  <si>
    <t>6c</t>
  </si>
  <si>
    <t>6d</t>
  </si>
  <si>
    <t>FRANGISOLE</t>
  </si>
  <si>
    <t>7a</t>
  </si>
  <si>
    <t>Frangisole orizzontale con pala in vetro</t>
  </si>
  <si>
    <t>7b</t>
  </si>
  <si>
    <t>Frangisole orizzontale con pala in materiali diversi dal vetro</t>
  </si>
  <si>
    <t>7c</t>
  </si>
  <si>
    <t>Frangisole verticale con pala in vetro</t>
  </si>
  <si>
    <t>7d</t>
  </si>
  <si>
    <t>Frangisole verticale con pala in materiali diversi dal vetro</t>
  </si>
  <si>
    <t>8a</t>
  </si>
  <si>
    <t>Il solo inserimento di aperture finestre, porte, smoke vent in facciata.    Inteso come il maggior onere rispetto al costo della facciata in cui sono inseriti.   Comprensivo di eventuali accessori correlati (c/telaio, imbotte, ecc.)</t>
  </si>
  <si>
    <t>8b</t>
  </si>
  <si>
    <t>Il solo inserimento di porte automatiche e/o girevoli in facciata.    Inteso come il maggior onere rispetto al costo della facciata in cui sono inseriti.   Comprensivo di eventuali accessori correlati (c/telaio, imbotte, ecc.)</t>
  </si>
  <si>
    <t>8c</t>
  </si>
  <si>
    <t>8d</t>
  </si>
  <si>
    <t>SERRAMENTI</t>
  </si>
  <si>
    <t>9a</t>
  </si>
  <si>
    <t xml:space="preserve">Tradizionali </t>
  </si>
  <si>
    <t>Serramenti in alluminio di tipo tradizionale sia battenti che scorrevoli o altra tipologia di apertura.   Comprensivo di eventuali accessori correlati (c/telaio, imbotte, ecc.)</t>
  </si>
  <si>
    <t>9b</t>
  </si>
  <si>
    <t>Serramenti in alluminio con sistema di trattenimento vetrato di tipo strutturale sia battenti che scorrevoli o altra tipologia di apertura.   Comprensivo di eventuali accessori correlati (c/telaio, imbotte, ecc.)</t>
  </si>
  <si>
    <t>9c</t>
  </si>
  <si>
    <t>9d</t>
  </si>
  <si>
    <t>LUCERNARI</t>
  </si>
  <si>
    <t>10a</t>
  </si>
  <si>
    <t>Lucernari in alluminio con tamponamento vetrato.       Comprensivo dei raccordi perimetrali e di tutti gli elementi strutturali e/o correlati.</t>
  </si>
  <si>
    <t>10b</t>
  </si>
  <si>
    <t>10c</t>
  </si>
  <si>
    <t>10d</t>
  </si>
  <si>
    <t>LOUVRES</t>
  </si>
  <si>
    <t>11a</t>
  </si>
  <si>
    <t>Sistemi di tamponamento con lamelle alluminio</t>
  </si>
  <si>
    <t>11b</t>
  </si>
  <si>
    <t>Acciaio</t>
  </si>
  <si>
    <t>Sistemi di tamponamento con lamelle acciaio</t>
  </si>
  <si>
    <t>11c</t>
  </si>
  <si>
    <t>11d</t>
  </si>
  <si>
    <t>PENSILINE</t>
  </si>
  <si>
    <t>12a</t>
  </si>
  <si>
    <t>Pensiline con tamponamento in vetro, comprensivo di sottostruttura</t>
  </si>
  <si>
    <t>12b</t>
  </si>
  <si>
    <t>Opache</t>
  </si>
  <si>
    <t>Pensiline con tamponamento in altro materiale ( alluminio, acciaio, riverclack), comprensivo di eventuale isolamento e sottostruttura</t>
  </si>
  <si>
    <t>12c</t>
  </si>
  <si>
    <t>12d</t>
  </si>
  <si>
    <t>13a</t>
  </si>
  <si>
    <t>Controsoffitti in alluminio</t>
  </si>
  <si>
    <t>13b</t>
  </si>
  <si>
    <t>Timber</t>
  </si>
  <si>
    <t>Controsoffitti in legno</t>
  </si>
  <si>
    <t>13c</t>
  </si>
  <si>
    <t>13d</t>
  </si>
  <si>
    <t>14a</t>
  </si>
  <si>
    <t>Strutture</t>
  </si>
  <si>
    <r>
      <t>Tutte le opere fabbrili e/o metalliche e carpenteria quando non direttamente correlabili alle facciate (</t>
    </r>
    <r>
      <rPr>
        <u/>
        <sz val="10"/>
        <rFont val="Arial"/>
        <family val="2"/>
      </rPr>
      <t>nel qual caso l'onere è inteso compreso nel capitolo della relativa facciata</t>
    </r>
    <r>
      <rPr>
        <sz val="10"/>
        <rFont val="Arial"/>
        <family val="2"/>
      </rPr>
      <t>).</t>
    </r>
  </si>
  <si>
    <t>14b</t>
  </si>
  <si>
    <t>Realizzazione balconi compreso struttura portante e finiture</t>
  </si>
  <si>
    <t>14c</t>
  </si>
  <si>
    <t>14d</t>
  </si>
  <si>
    <t>15a</t>
  </si>
  <si>
    <t>Facciate REI</t>
  </si>
  <si>
    <t>Facciate con resistenza al fuoco</t>
  </si>
  <si>
    <t>15b</t>
  </si>
  <si>
    <t>15c</t>
  </si>
  <si>
    <t>15d</t>
  </si>
  <si>
    <t>16a</t>
  </si>
  <si>
    <t>Pannelli alluminio</t>
  </si>
  <si>
    <t>16b</t>
  </si>
  <si>
    <t>16c</t>
  </si>
  <si>
    <t>16d</t>
  </si>
  <si>
    <t>17a</t>
  </si>
  <si>
    <r>
      <t xml:space="preserve">Raccordo cappuccina superiore ( </t>
    </r>
    <r>
      <rPr>
        <u/>
        <sz val="10"/>
        <rFont val="Arial"/>
        <family val="2"/>
      </rPr>
      <t>quando non compresi nel relativo lotto</t>
    </r>
    <r>
      <rPr>
        <sz val="10"/>
        <rFont val="Arial"/>
        <family val="2"/>
      </rPr>
      <t xml:space="preserve"> )</t>
    </r>
  </si>
  <si>
    <t>17b</t>
  </si>
  <si>
    <r>
      <t xml:space="preserve">Raccordo laterale ( </t>
    </r>
    <r>
      <rPr>
        <u/>
        <sz val="10"/>
        <rFont val="Arial"/>
        <family val="2"/>
      </rPr>
      <t>quando non compresi nel relativo lotto</t>
    </r>
    <r>
      <rPr>
        <sz val="10"/>
        <rFont val="Arial"/>
        <family val="2"/>
      </rPr>
      <t xml:space="preserve"> )</t>
    </r>
  </si>
  <si>
    <t>17c</t>
  </si>
  <si>
    <t>Slab</t>
  </si>
  <si>
    <r>
      <t xml:space="preserve">Raccordo inferiore  ( </t>
    </r>
    <r>
      <rPr>
        <u/>
        <sz val="10"/>
        <rFont val="Arial"/>
        <family val="2"/>
      </rPr>
      <t>quando non compresi nel relativo lotto</t>
    </r>
    <r>
      <rPr>
        <sz val="10"/>
        <rFont val="Arial"/>
        <family val="2"/>
      </rPr>
      <t xml:space="preserve"> )</t>
    </r>
  </si>
  <si>
    <t>17d</t>
  </si>
  <si>
    <r>
      <t xml:space="preserve">Items che non rientrano nei casi precedenti  ( </t>
    </r>
    <r>
      <rPr>
        <u/>
        <sz val="10"/>
        <rFont val="Arial"/>
        <family val="2"/>
      </rPr>
      <t>quando non compresi nel relativo lotto</t>
    </r>
    <r>
      <rPr>
        <sz val="10"/>
        <rFont val="Arial"/>
        <family val="2"/>
      </rPr>
      <t xml:space="preserve"> )</t>
    </r>
  </si>
  <si>
    <t>18a</t>
  </si>
  <si>
    <t>Grigliati, passerelle in alluminio compreso sottostruttura</t>
  </si>
  <si>
    <t>18b</t>
  </si>
  <si>
    <t>Grigliati, passerelle in acciaio compreso sottostruttura</t>
  </si>
  <si>
    <t>18c</t>
  </si>
  <si>
    <t>18d</t>
  </si>
  <si>
    <t>TENDE</t>
  </si>
  <si>
    <t>19a</t>
  </si>
  <si>
    <t>Tende motorizzate interne ed esterne</t>
  </si>
  <si>
    <t>19b</t>
  </si>
  <si>
    <t>Tende manuali interne ed esterne</t>
  </si>
  <si>
    <t>19c</t>
  </si>
  <si>
    <t>19d</t>
  </si>
  <si>
    <t>20a</t>
  </si>
  <si>
    <t>Tutto quanto non compreso nei precedenti capitoli</t>
  </si>
  <si>
    <t>20b</t>
  </si>
  <si>
    <t>20c</t>
  </si>
  <si>
    <t>20d</t>
  </si>
  <si>
    <t>GE</t>
  </si>
  <si>
    <t>G</t>
  </si>
  <si>
    <t xml:space="preserve">It's forbidden to leave all the cells in column E without values </t>
  </si>
  <si>
    <t>65/100</t>
  </si>
  <si>
    <t>40/63</t>
  </si>
  <si>
    <t>INS 1</t>
  </si>
  <si>
    <t>4/6</t>
  </si>
  <si>
    <t>righe</t>
  </si>
  <si>
    <t>apc</t>
  </si>
  <si>
    <t>Descrizione Costi Indiretti</t>
  </si>
  <si>
    <t>09-Officina (Liste)</t>
  </si>
  <si>
    <t>07-Matrici</t>
  </si>
  <si>
    <t>06-Progettazione</t>
  </si>
  <si>
    <t>05-Hoisting and Return Visit</t>
  </si>
  <si>
    <t>04-Costi Commerciali</t>
  </si>
  <si>
    <t>03-Project Manager</t>
  </si>
  <si>
    <t>02-Capocantiere ed  Assistenti</t>
  </si>
  <si>
    <t>01-Attrezzature Cantiere</t>
  </si>
  <si>
    <t>10-Trasporti - Stoccaggio</t>
  </si>
  <si>
    <t>11-Gestione Materiali Ris. E Pulizie</t>
  </si>
  <si>
    <t>12-Protezioni</t>
  </si>
  <si>
    <t>08- Mock-Up and Tests</t>
  </si>
  <si>
    <t>INS2</t>
  </si>
  <si>
    <t>UT/BUT</t>
  </si>
  <si>
    <t>BCF GUE SUB</t>
  </si>
  <si>
    <t>MK BMK</t>
  </si>
  <si>
    <t>TR SK</t>
  </si>
  <si>
    <t>INS 2</t>
  </si>
  <si>
    <t>8/16</t>
  </si>
  <si>
    <t>102/103</t>
  </si>
  <si>
    <t>18/38</t>
  </si>
  <si>
    <t>142/147</t>
  </si>
  <si>
    <t>110/136</t>
  </si>
  <si>
    <t>151/155 138/139</t>
  </si>
  <si>
    <t>106/108</t>
  </si>
  <si>
    <t>104/105</t>
  </si>
  <si>
    <t>Costi €</t>
  </si>
  <si>
    <t>GE = Groups Export</t>
  </si>
  <si>
    <t>G =  Groups  ( explanation )</t>
  </si>
  <si>
    <t>Sheets</t>
  </si>
  <si>
    <t>GL = Groups List</t>
  </si>
  <si>
    <t>CELLULE</t>
  </si>
  <si>
    <t>MONT_TRAV</t>
  </si>
  <si>
    <t>DOPPIA PELLE</t>
  </si>
  <si>
    <t>BOLTED</t>
  </si>
  <si>
    <t>PARAPETTI</t>
  </si>
  <si>
    <t>INSERIM</t>
  </si>
  <si>
    <t>CONTROSOFF</t>
  </si>
  <si>
    <t>CARPENT</t>
  </si>
  <si>
    <t>FC REI</t>
  </si>
  <si>
    <t>RIVESTIM</t>
  </si>
  <si>
    <t>RACCORDI</t>
  </si>
  <si>
    <t>GRIGLIATI</t>
  </si>
  <si>
    <t>VARIE</t>
  </si>
  <si>
    <t>Moduli</t>
  </si>
  <si>
    <t>Con pass ped</t>
  </si>
  <si>
    <t>Senza pass ped</t>
  </si>
  <si>
    <t>Lapidei</t>
  </si>
  <si>
    <t>Orizz vetrati</t>
  </si>
  <si>
    <t>Orizz altro</t>
  </si>
  <si>
    <t>Vertic vetrati</t>
  </si>
  <si>
    <t>Vertic altro</t>
  </si>
  <si>
    <t>Fin-Porte</t>
  </si>
  <si>
    <t>Rev door-Autom</t>
  </si>
  <si>
    <t>Balconies</t>
  </si>
  <si>
    <t>Vert-Top-Bott</t>
  </si>
  <si>
    <t>Motorizzate</t>
  </si>
  <si>
    <t>Manuali</t>
  </si>
  <si>
    <t xml:space="preserve">
Please, consider that only first ten letters of the group
and first 14 of the subgroup are visible.</t>
  </si>
  <si>
    <t>VENTILATE</t>
  </si>
  <si>
    <t>Pier Angelo Bezzi	21/04/2016 10:13:43</t>
  </si>
  <si>
    <t>Massimo Cicognani	21/11/2018 12:20:56</t>
  </si>
  <si>
    <t>Massimo Cicognani	21/11/2018 12:23:01</t>
  </si>
  <si>
    <t>Massimo Cicognani	26/11/2018 09:45:27</t>
  </si>
  <si>
    <t>Massimo Cicognani	27/11/2018 09:50:36</t>
  </si>
  <si>
    <t>Class</t>
  </si>
  <si>
    <t>Qty</t>
  </si>
  <si>
    <t>L</t>
  </si>
  <si>
    <t>H</t>
  </si>
  <si>
    <t>Massimo Cicognani	27/11/2018 10:44:29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</si>
</sst>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164" formatCode="_-&quot;€&quot;\ * #,##0.00_-;\-&quot;€&quot;\ * #,##0.00_-;_-&quot;€&quot;\ * &quot;-&quot;??_-;_-@_-"/>
    <numFmt numFmtId="165" formatCode="_-* #,##0.00_-;\-* #,##0.00_-;_-* &quot;-&quot;??_-;_-@_-"/>
    <numFmt numFmtId="166" formatCode="_(* #,##0_);_(* \(#,##0\);_(* &quot;-&quot;_);_(@_)"/>
    <numFmt numFmtId="167" formatCode="_(* #,##0.00_);_(* \(#,##0.00\);_(* &quot;-&quot;??_);_(@_)"/>
    <numFmt numFmtId="168" formatCode="#,##0.0"/>
    <numFmt numFmtId="169" formatCode="_-* #,##0.00_-;\-* #,##0.00_-;_-* &quot;-&quot;_-;_-@_-"/>
    <numFmt numFmtId="170" formatCode="0.0"/>
    <numFmt numFmtId="171" formatCode="0.0%"/>
    <numFmt numFmtId="172" formatCode="_-* #,##0.0_-;\-* #,##0.0_-;_-* &quot;-&quot;??_-;_-@_-"/>
    <numFmt numFmtId="173" formatCode="_-* #,##0_-;\-* #,##0_-;_-* &quot;-&quot;??_-;_-@_-"/>
    <numFmt numFmtId="174" formatCode="#,##0_ ;\-#,##0\ "/>
    <numFmt numFmtId="175" formatCode="&quot;Kg&quot;\ \ \ 0"/>
    <numFmt numFmtId="176" formatCode="&quot;m2&quot;\ \ \ 0"/>
    <numFmt numFmtId="177" formatCode="&quot;hr&quot;\ \ \ #,##0"/>
    <numFmt numFmtId="178" formatCode="&quot;n°&quot;\ \ \ 0"/>
    <numFmt numFmtId="179" formatCode="#,##0.00_ ;\-#,##0.00\ "/>
    <numFmt numFmtId="180" formatCode="&quot;€&quot;\ #,##0.00"/>
    <numFmt numFmtId="181" formatCode="_(&quot;€&quot;* #,##0.00_);_(&quot;€&quot;* \(#,##0.00\);_(&quot;€&quot;* &quot;-&quot;??_);_(@_)"/>
    <numFmt numFmtId="182" formatCode="_-[$€-2]\ * #,##0.00_-;\-[$€-2]\ * #,##0.00_-;_-[$€-2]\ * &quot;-&quot;??_-"/>
    <numFmt numFmtId="183" formatCode="_(&quot;€&quot;* #,##0_);_(&quot;€&quot;* \(#,##0\);_(&quot;€&quot;* &quot;-&quot;??_);_(@_)"/>
  </numFmts>
  <fonts count="66" x14ac:knownFonts="1">
    <font>
      <sz val="10"/>
      <color theme="1"/>
      <name val="Arial"/>
      <family val="2"/>
    </font>
    <font>
      <sz val="11"/>
      <color theme="1"/>
      <name val="Calibri"/>
      <family val="2"/>
      <scheme val="minor"/>
    </font>
    <font>
      <sz val="10"/>
      <name val="Century Gothic"/>
      <family val="2"/>
    </font>
    <font>
      <b/>
      <sz val="10"/>
      <name val="Century Gothic"/>
      <family val="2"/>
    </font>
    <font>
      <sz val="10"/>
      <color indexed="12"/>
      <name val="Century Gothic"/>
      <family val="2"/>
    </font>
    <font>
      <sz val="10"/>
      <color indexed="10"/>
      <name val="Century Gothic"/>
      <family val="2"/>
    </font>
    <font>
      <sz val="10"/>
      <name val="Arial"/>
      <family val="2"/>
    </font>
    <font>
      <sz val="10"/>
      <color theme="1"/>
      <name val="Arial"/>
      <family val="2"/>
    </font>
    <font>
      <sz val="10"/>
      <color theme="1"/>
      <name val="Century Gothic"/>
      <family val="2"/>
    </font>
    <font>
      <sz val="10"/>
      <color rgb="FF00B0F0"/>
      <name val="Century Gothic"/>
      <family val="2"/>
    </font>
    <font>
      <sz val="10"/>
      <color rgb="FFFF0000"/>
      <name val="Century Gothic"/>
      <family val="2"/>
    </font>
    <font>
      <b/>
      <sz val="10"/>
      <color theme="1"/>
      <name val="Century Gothic"/>
      <family val="2"/>
    </font>
    <font>
      <sz val="10"/>
      <color theme="0"/>
      <name val="Century Gothic"/>
      <family val="2"/>
    </font>
    <font>
      <sz val="10"/>
      <color theme="0"/>
      <name val="Arial"/>
      <family val="2"/>
    </font>
    <font>
      <sz val="10"/>
      <color rgb="FFFF0000"/>
      <name val="Arial"/>
      <family val="2"/>
    </font>
    <font>
      <b/>
      <sz val="26"/>
      <color theme="0"/>
      <name val="Arial"/>
      <family val="2"/>
    </font>
    <font>
      <b/>
      <sz val="10"/>
      <color indexed="12"/>
      <name val="Century Gothic"/>
      <family val="2"/>
    </font>
    <font>
      <b/>
      <sz val="10"/>
      <color rgb="FFFF0000"/>
      <name val="Century Gothic"/>
      <family val="2"/>
    </font>
    <font>
      <b/>
      <sz val="10"/>
      <color rgb="FFFF0000"/>
      <name val="Arial"/>
      <family val="2"/>
    </font>
    <font>
      <sz val="9.5"/>
      <name val="Century Gothic"/>
      <family val="2"/>
    </font>
    <font>
      <sz val="9.5"/>
      <color theme="1"/>
      <name val="Century Gothic"/>
      <family val="2"/>
    </font>
    <font>
      <b/>
      <sz val="10"/>
      <color theme="0"/>
      <name val="Arial"/>
      <family val="2"/>
    </font>
    <font>
      <b/>
      <sz val="24"/>
      <color indexed="12"/>
      <name val="Arial"/>
      <family val="2"/>
    </font>
    <font>
      <b/>
      <sz val="24"/>
      <color theme="0"/>
      <name val="Arial"/>
      <family val="2"/>
    </font>
    <font>
      <sz val="24"/>
      <color theme="1"/>
      <name val="Arial"/>
      <family val="2"/>
    </font>
    <font>
      <b/>
      <sz val="10"/>
      <color theme="1"/>
      <name val="Arial"/>
      <family val="2"/>
    </font>
    <font>
      <sz val="8"/>
      <name val="Arial"/>
      <family val="2"/>
    </font>
    <font>
      <b/>
      <sz val="8"/>
      <color theme="0"/>
      <name val="Arial"/>
      <family val="2"/>
    </font>
    <font>
      <sz val="16"/>
      <color theme="1"/>
      <name val="Arial"/>
      <family val="2"/>
    </font>
    <font>
      <sz val="16"/>
      <color theme="0"/>
      <name val="Arial"/>
      <family val="2"/>
    </font>
    <font>
      <sz val="18"/>
      <color theme="1"/>
      <name val="Arial"/>
      <family val="2"/>
    </font>
    <font>
      <b/>
      <sz val="10"/>
      <color theme="0" tint="-4.9989318521683403E-2"/>
      <name val="Arial"/>
      <family val="2"/>
    </font>
    <font>
      <b/>
      <sz val="10"/>
      <name val="Arial"/>
      <family val="2"/>
    </font>
    <font>
      <sz val="10"/>
      <color rgb="FFFFFF00"/>
      <name val="Arial"/>
      <family val="2"/>
    </font>
    <font>
      <sz val="10"/>
      <name val="Arial"/>
    </font>
    <font>
      <sz val="14"/>
      <name val="Century Gothic"/>
      <family val="2"/>
    </font>
    <font>
      <sz val="11"/>
      <name val="Century Gothic"/>
      <family val="2"/>
    </font>
    <font>
      <b/>
      <sz val="12"/>
      <name val="Century Gothic"/>
      <family val="2"/>
    </font>
    <font>
      <sz val="16"/>
      <name val="Century Gothic"/>
      <family val="2"/>
    </font>
    <font>
      <b/>
      <sz val="14"/>
      <name val="Century Gothic"/>
      <family val="2"/>
    </font>
    <font>
      <sz val="12"/>
      <name val="Century Gothic"/>
      <family val="2"/>
    </font>
    <font>
      <b/>
      <sz val="16"/>
      <name val="Century Gothic"/>
      <family val="2"/>
    </font>
    <font>
      <b/>
      <sz val="28"/>
      <name val="Century Gothic"/>
      <family val="2"/>
    </font>
    <font>
      <sz val="11"/>
      <color theme="1"/>
      <name val="Calibri"/>
      <family val="2"/>
      <scheme val="minor"/>
    </font>
    <font>
      <sz val="8"/>
      <name val="Cambria"/>
      <family val="1"/>
    </font>
    <font>
      <sz val="8"/>
      <color theme="1"/>
      <name val="Cambria"/>
      <family val="1"/>
    </font>
    <font>
      <sz val="14"/>
      <color indexed="40"/>
      <name val="Century Gothic"/>
      <family val="2"/>
    </font>
    <font>
      <sz val="14"/>
      <color theme="0" tint="-0.499984740745262"/>
      <name val="Century Gothic"/>
      <family val="2"/>
    </font>
    <font>
      <sz val="14"/>
      <color theme="1"/>
      <name val="Century Gothic"/>
      <family val="2"/>
    </font>
    <font>
      <b/>
      <sz val="14"/>
      <color theme="0" tint="-0.499984740745262"/>
      <name val="Century Gothic"/>
      <family val="2"/>
    </font>
    <font>
      <b/>
      <sz val="11"/>
      <name val="Arial"/>
      <family val="2"/>
    </font>
    <font>
      <b/>
      <i/>
      <sz val="11"/>
      <name val="Arial"/>
      <family val="2"/>
    </font>
    <font>
      <b/>
      <sz val="12"/>
      <name val="Arial"/>
      <family val="2"/>
    </font>
    <font>
      <b/>
      <sz val="14"/>
      <name val="Arial"/>
      <family val="2"/>
    </font>
    <font>
      <sz val="11"/>
      <name val="Arial"/>
      <family val="2"/>
    </font>
    <font>
      <i/>
      <sz val="11"/>
      <name val="Arial"/>
      <family val="2"/>
    </font>
    <font>
      <i/>
      <sz val="12"/>
      <name val="Arial"/>
      <family val="2"/>
    </font>
    <font>
      <sz val="14"/>
      <color indexed="62"/>
      <name val="Arial"/>
      <family val="2"/>
    </font>
    <font>
      <sz val="12"/>
      <name val="Arial"/>
      <family val="2"/>
    </font>
    <font>
      <b/>
      <sz val="10"/>
      <color indexed="22"/>
      <name val="Arial"/>
      <family val="2"/>
    </font>
    <font>
      <b/>
      <sz val="10"/>
      <color indexed="47"/>
      <name val="Arial"/>
      <family val="2"/>
    </font>
    <font>
      <b/>
      <i/>
      <sz val="12"/>
      <name val="Arial"/>
      <family val="2"/>
    </font>
    <font>
      <b/>
      <sz val="14"/>
      <color indexed="62"/>
      <name val="Arial"/>
      <family val="2"/>
    </font>
    <font>
      <sz val="14"/>
      <color theme="1"/>
      <name val="Arial"/>
      <family val="2"/>
    </font>
    <font>
      <u/>
      <sz val="10"/>
      <name val="Arial"/>
      <family val="2"/>
    </font>
    <font>
      <sz val="10"/>
      <color rgb="FF000000"/>
      <name val="Arial"/>
      <family val="2"/>
    </font>
  </fonts>
  <fills count="3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theme="0"/>
        <bgColor indexed="64"/>
      </patternFill>
    </fill>
    <fill>
      <patternFill patternType="solid">
        <fgColor theme="1"/>
        <bgColor indexed="64"/>
      </patternFill>
    </fill>
    <fill>
      <patternFill patternType="solid">
        <fgColor rgb="FFFF0000"/>
        <bgColor indexed="64"/>
      </patternFill>
    </fill>
    <fill>
      <patternFill patternType="solid">
        <fgColor rgb="FF00B0F0"/>
        <bgColor indexed="64"/>
      </patternFill>
    </fill>
    <fill>
      <patternFill patternType="solid">
        <fgColor theme="6" tint="0.59996337778862885"/>
        <bgColor indexed="64"/>
      </patternFill>
    </fill>
    <fill>
      <patternFill patternType="solid">
        <fgColor rgb="FFFFFF00"/>
        <bgColor indexed="64"/>
      </patternFill>
    </fill>
    <fill>
      <patternFill patternType="solid">
        <fgColor rgb="FFCCFFFF"/>
        <bgColor indexed="64"/>
      </patternFill>
    </fill>
    <fill>
      <patternFill patternType="solid">
        <fgColor rgb="FFFF99FF"/>
        <bgColor indexed="64"/>
      </patternFill>
    </fill>
    <fill>
      <patternFill patternType="solid">
        <fgColor rgb="FF66FFFF"/>
        <bgColor indexed="64"/>
      </patternFill>
    </fill>
    <fill>
      <patternFill patternType="solid">
        <fgColor theme="2"/>
        <bgColor indexed="64"/>
      </patternFill>
    </fill>
    <fill>
      <patternFill patternType="solid">
        <fgColor theme="9" tint="0.59996337778862885"/>
        <bgColor indexed="64"/>
      </patternFill>
    </fill>
    <fill>
      <patternFill patternType="solid">
        <fgColor theme="5"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3" tint="0.79998168889431442"/>
        <bgColor indexed="64"/>
      </patternFill>
    </fill>
    <fill>
      <patternFill patternType="solid">
        <fgColor rgb="FFCCFF99"/>
        <bgColor indexed="64"/>
      </patternFill>
    </fill>
    <fill>
      <patternFill patternType="solid">
        <fgColor rgb="FFCCECFF"/>
        <bgColor indexed="64"/>
      </patternFill>
    </fill>
    <fill>
      <patternFill patternType="solid">
        <fgColor theme="2" tint="-0.249977111117893"/>
        <bgColor indexed="64"/>
      </patternFill>
    </fill>
    <fill>
      <patternFill patternType="solid">
        <fgColor indexed="9"/>
        <bgColor indexed="64"/>
      </patternFill>
    </fill>
    <fill>
      <patternFill patternType="solid">
        <fgColor indexed="51"/>
        <bgColor indexed="64"/>
      </patternFill>
    </fill>
    <fill>
      <patternFill patternType="solid">
        <fgColor indexed="41"/>
        <bgColor indexed="64"/>
      </patternFill>
    </fill>
    <fill>
      <patternFill patternType="solid">
        <fgColor rgb="FFFFFF66"/>
        <bgColor indexed="64"/>
      </patternFill>
    </fill>
    <fill>
      <patternFill patternType="solid">
        <fgColor theme="3" tint="0.39994506668294322"/>
        <bgColor indexed="64"/>
      </patternFill>
    </fill>
    <fill>
      <patternFill patternType="solid">
        <fgColor theme="2" tint="-0.24994659260841701"/>
        <bgColor indexed="64"/>
      </patternFill>
    </fill>
    <fill>
      <patternFill patternType="solid">
        <fgColor theme="0" tint="-0.249977111117893"/>
        <bgColor indexed="64"/>
      </patternFill>
    </fill>
    <fill>
      <patternFill patternType="solid">
        <fgColor theme="4" tint="0.79998168889431442"/>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style="medium">
        <color indexed="64"/>
      </top>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hair">
        <color indexed="64"/>
      </left>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top/>
      <bottom style="hair">
        <color indexed="64"/>
      </bottom>
      <diagonal/>
    </border>
    <border>
      <left style="thick">
        <color auto="1"/>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dotted">
        <color indexed="64"/>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dotted">
        <color indexed="64"/>
      </left>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style="dashDot">
        <color indexed="64"/>
      </top>
      <bottom style="dashDot">
        <color indexed="64"/>
      </bottom>
      <diagonal/>
    </border>
    <border>
      <left style="hair">
        <color indexed="64"/>
      </left>
      <right style="hair">
        <color indexed="64"/>
      </right>
      <top style="dashDot">
        <color indexed="64"/>
      </top>
      <bottom style="dashDot">
        <color indexed="64"/>
      </bottom>
      <diagonal/>
    </border>
    <border>
      <left/>
      <right style="hair">
        <color indexed="64"/>
      </right>
      <top/>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right/>
      <top/>
      <bottom style="thick">
        <color auto="1"/>
      </bottom>
      <diagonal/>
    </border>
    <border>
      <left style="thick">
        <color auto="1"/>
      </left>
      <right/>
      <top/>
      <bottom style="thick">
        <color auto="1"/>
      </bottom>
      <diagonal/>
    </border>
    <border>
      <left/>
      <right style="thick">
        <color auto="1"/>
      </right>
      <top/>
      <bottom/>
      <diagonal/>
    </border>
    <border>
      <left/>
      <right/>
      <top style="thick">
        <color auto="1"/>
      </top>
      <bottom/>
      <diagonal/>
    </border>
    <border>
      <left style="thick">
        <color auto="1"/>
      </left>
      <right/>
      <top style="thick">
        <color auto="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ck">
        <color theme="0"/>
      </right>
      <top/>
      <bottom/>
      <diagonal/>
    </border>
    <border>
      <left style="thick">
        <color theme="0" tint="-4.9989318521683403E-2"/>
      </left>
      <right/>
      <top/>
      <bottom/>
      <diagonal/>
    </border>
    <border>
      <left style="thin">
        <color auto="1"/>
      </left>
      <right style="thin">
        <color auto="1"/>
      </right>
      <top style="thick">
        <color auto="1"/>
      </top>
      <bottom/>
      <diagonal/>
    </border>
    <border>
      <left style="thin">
        <color indexed="64"/>
      </left>
      <right style="thin">
        <color indexed="64"/>
      </right>
      <top/>
      <bottom style="thick">
        <color indexed="64"/>
      </bottom>
      <diagonal/>
    </border>
    <border>
      <left style="thick">
        <color auto="1"/>
      </left>
      <right style="thin">
        <color indexed="64"/>
      </right>
      <top/>
      <bottom style="thick">
        <color auto="1"/>
      </bottom>
      <diagonal/>
    </border>
    <border>
      <left style="thick">
        <color auto="1"/>
      </left>
      <right style="thin">
        <color auto="1"/>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ck">
        <color rgb="FF0070C0"/>
      </left>
      <right style="thick">
        <color rgb="FF0070C0"/>
      </right>
      <top style="thick">
        <color rgb="FF0070C0"/>
      </top>
      <bottom style="thick">
        <color rgb="FF0070C0"/>
      </bottom>
      <diagonal/>
    </border>
    <border>
      <left style="thick">
        <color rgb="FF0070C0"/>
      </left>
      <right style="thick">
        <color rgb="FF0070C0"/>
      </right>
      <top style="thick">
        <color rgb="FF0070C0"/>
      </top>
      <bottom style="thin">
        <color rgb="FF0070C0"/>
      </bottom>
      <diagonal/>
    </border>
    <border>
      <left style="thick">
        <color rgb="FF0070C0"/>
      </left>
      <right style="thick">
        <color rgb="FF0070C0"/>
      </right>
      <top style="thin">
        <color rgb="FF0070C0"/>
      </top>
      <bottom style="thick">
        <color rgb="FF0070C0"/>
      </bottom>
      <diagonal/>
    </border>
    <border>
      <left style="thick">
        <color rgb="FF0070C0"/>
      </left>
      <right style="thick">
        <color rgb="FF0070C0"/>
      </right>
      <top/>
      <bottom style="thick">
        <color rgb="FF0070C0"/>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style="thin">
        <color indexed="64"/>
      </top>
      <bottom style="double">
        <color indexed="64"/>
      </bottom>
      <diagonal/>
    </border>
    <border>
      <left style="thick">
        <color auto="1"/>
      </left>
      <right style="thin">
        <color auto="1"/>
      </right>
      <top style="thick">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right style="thick">
        <color auto="1"/>
      </right>
      <top/>
      <bottom style="thick">
        <color auto="1"/>
      </bottom>
      <diagonal/>
    </border>
    <border>
      <left style="thin">
        <color indexed="64"/>
      </left>
      <right style="thin">
        <color indexed="64"/>
      </right>
      <top style="thick">
        <color auto="1"/>
      </top>
      <bottom style="thin">
        <color indexed="64"/>
      </bottom>
      <diagonal/>
    </border>
    <border>
      <left style="thin">
        <color indexed="64"/>
      </left>
      <right style="thick">
        <color auto="1"/>
      </right>
      <top style="thick">
        <color auto="1"/>
      </top>
      <bottom style="thin">
        <color indexed="64"/>
      </bottom>
      <diagonal/>
    </border>
    <border>
      <left style="thin">
        <color indexed="64"/>
      </left>
      <right style="thick">
        <color auto="1"/>
      </right>
      <top style="thin">
        <color indexed="64"/>
      </top>
      <bottom style="thin">
        <color indexed="64"/>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top style="thin">
        <color auto="1"/>
      </top>
      <bottom style="thick">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medium">
        <color indexed="64"/>
      </left>
      <right style="medium">
        <color indexed="64"/>
      </right>
      <top/>
      <bottom style="thin">
        <color indexed="64"/>
      </bottom>
      <diagonal/>
    </border>
  </borders>
  <cellStyleXfs count="15">
    <xf numFmtId="0" fontId="0"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168" fontId="6" fillId="0" borderId="0" applyFont="0" applyFill="0" applyBorder="0" applyAlignment="0" applyProtection="0"/>
    <xf numFmtId="167" fontId="7" fillId="0" borderId="0" applyFont="0" applyFill="0" applyBorder="0" applyAlignment="0" applyProtection="0"/>
    <xf numFmtId="166" fontId="7" fillId="0" borderId="0" applyFont="0" applyFill="0" applyBorder="0" applyAlignment="0" applyProtection="0"/>
    <xf numFmtId="181" fontId="7" fillId="0" borderId="0" applyFont="0" applyFill="0" applyBorder="0" applyAlignment="0" applyProtection="0"/>
    <xf numFmtId="181" fontId="7" fillId="0" borderId="0" applyFont="0" applyFill="0" applyBorder="0" applyAlignment="0" applyProtection="0"/>
    <xf numFmtId="0" fontId="34" fillId="0" borderId="0"/>
    <xf numFmtId="9" fontId="6" fillId="0" borderId="0" applyFont="0" applyFill="0" applyBorder="0" applyAlignment="0" applyProtection="0"/>
    <xf numFmtId="182" fontId="6" fillId="0" borderId="0" applyFont="0" applyFill="0" applyBorder="0" applyAlignment="0" applyProtection="0"/>
    <xf numFmtId="165" fontId="6" fillId="0" borderId="0" applyFont="0" applyFill="0" applyBorder="0" applyAlignment="0" applyProtection="0"/>
    <xf numFmtId="0" fontId="43" fillId="0" borderId="0"/>
    <xf numFmtId="0" fontId="1" fillId="0" borderId="0"/>
  </cellStyleXfs>
  <cellXfs count="1229">
    <xf numFmtId="0" fontId="0" fillId="0" borderId="0" xfId="0"/>
    <xf numFmtId="49" fontId="2" fillId="0" borderId="0" xfId="0" applyNumberFormat="1" applyFont="1" applyBorder="1" applyAlignment="1" applyProtection="1">
      <alignment horizontal="right"/>
    </xf>
    <xf numFmtId="49" fontId="2" fillId="0" borderId="0" xfId="2" applyNumberFormat="1" applyFont="1" applyBorder="1" applyAlignment="1" applyProtection="1">
      <alignment horizontal="right"/>
    </xf>
    <xf numFmtId="0" fontId="2" fillId="0" borderId="1" xfId="0" applyNumberFormat="1" applyFont="1" applyFill="1" applyBorder="1" applyAlignment="1" applyProtection="1">
      <alignment horizontal="center"/>
    </xf>
    <xf numFmtId="49" fontId="2" fillId="0" borderId="0" xfId="2" applyNumberFormat="1" applyFont="1" applyBorder="1" applyAlignment="1" applyProtection="1">
      <alignment horizontal="center"/>
    </xf>
    <xf numFmtId="0" fontId="2" fillId="0" borderId="0" xfId="0" applyFont="1" applyAlignment="1" applyProtection="1">
      <alignment horizontal="center"/>
    </xf>
    <xf numFmtId="4" fontId="2" fillId="0" borderId="0" xfId="0" applyNumberFormat="1" applyFont="1" applyBorder="1" applyAlignment="1" applyProtection="1">
      <alignment horizontal="center"/>
    </xf>
    <xf numFmtId="0" fontId="2" fillId="0" borderId="0" xfId="0" applyFont="1" applyProtection="1"/>
    <xf numFmtId="0" fontId="2" fillId="0" borderId="0" xfId="0" applyFont="1" applyBorder="1" applyProtection="1"/>
    <xf numFmtId="166" fontId="2" fillId="0" borderId="0" xfId="2" applyFont="1" applyBorder="1" applyAlignment="1" applyProtection="1">
      <alignment horizontal="right"/>
    </xf>
    <xf numFmtId="166" fontId="2" fillId="0" borderId="0" xfId="2" applyFont="1" applyBorder="1" applyProtection="1"/>
    <xf numFmtId="4" fontId="2" fillId="0" borderId="0" xfId="0" applyNumberFormat="1" applyFont="1" applyBorder="1" applyProtection="1"/>
    <xf numFmtId="4" fontId="2" fillId="0" borderId="2" xfId="0" applyNumberFormat="1" applyFont="1" applyBorder="1" applyAlignment="1" applyProtection="1">
      <alignment horizontal="center"/>
    </xf>
    <xf numFmtId="169" fontId="2" fillId="0" borderId="0" xfId="2" applyNumberFormat="1" applyFont="1" applyBorder="1" applyProtection="1"/>
    <xf numFmtId="169" fontId="2" fillId="0" borderId="0" xfId="2" applyNumberFormat="1" applyFont="1" applyFill="1" applyBorder="1" applyProtection="1"/>
    <xf numFmtId="166" fontId="2" fillId="0" borderId="0" xfId="2" applyFont="1" applyFill="1" applyBorder="1" applyProtection="1"/>
    <xf numFmtId="169" fontId="2" fillId="0" borderId="0" xfId="2" applyNumberFormat="1" applyFont="1" applyBorder="1" applyAlignment="1" applyProtection="1">
      <alignment horizontal="right"/>
    </xf>
    <xf numFmtId="1" fontId="2" fillId="0" borderId="0" xfId="0" applyNumberFormat="1" applyFont="1" applyBorder="1" applyProtection="1"/>
    <xf numFmtId="2" fontId="2" fillId="0" borderId="0" xfId="0" applyNumberFormat="1" applyFont="1" applyBorder="1" applyAlignment="1" applyProtection="1">
      <alignment horizontal="center"/>
    </xf>
    <xf numFmtId="0" fontId="2" fillId="0" borderId="3" xfId="0" applyFont="1" applyBorder="1" applyProtection="1"/>
    <xf numFmtId="2" fontId="2" fillId="0" borderId="2" xfId="0" applyNumberFormat="1" applyFont="1" applyBorder="1" applyAlignment="1" applyProtection="1">
      <alignment horizontal="center"/>
    </xf>
    <xf numFmtId="1" fontId="2" fillId="0" borderId="0" xfId="2" applyNumberFormat="1" applyFont="1" applyFill="1" applyBorder="1" applyAlignment="1" applyProtection="1">
      <alignment horizontal="center"/>
    </xf>
    <xf numFmtId="1" fontId="2" fillId="0" borderId="0" xfId="0" applyNumberFormat="1" applyFont="1" applyFill="1" applyBorder="1" applyAlignment="1" applyProtection="1">
      <alignment horizontal="center"/>
    </xf>
    <xf numFmtId="2" fontId="2" fillId="0" borderId="3" xfId="0" applyNumberFormat="1" applyFont="1" applyFill="1" applyBorder="1" applyAlignment="1" applyProtection="1">
      <alignment horizontal="center"/>
    </xf>
    <xf numFmtId="1" fontId="2" fillId="0" borderId="5" xfId="0" applyNumberFormat="1" applyFont="1" applyFill="1" applyBorder="1" applyAlignment="1" applyProtection="1">
      <alignment horizontal="center"/>
    </xf>
    <xf numFmtId="1" fontId="2" fillId="0" borderId="5" xfId="2" applyNumberFormat="1" applyFont="1" applyFill="1" applyBorder="1" applyAlignment="1" applyProtection="1">
      <alignment horizontal="center"/>
    </xf>
    <xf numFmtId="2" fontId="2" fillId="0" borderId="6" xfId="0" applyNumberFormat="1" applyFont="1" applyFill="1" applyBorder="1" applyAlignment="1" applyProtection="1">
      <alignment horizontal="center"/>
    </xf>
    <xf numFmtId="166" fontId="2" fillId="0" borderId="0" xfId="2" applyFont="1" applyProtection="1"/>
    <xf numFmtId="1" fontId="2" fillId="0" borderId="4" xfId="0" applyNumberFormat="1" applyFont="1" applyBorder="1" applyAlignment="1" applyProtection="1">
      <alignment horizontal="center"/>
    </xf>
    <xf numFmtId="2" fontId="2" fillId="0" borderId="1" xfId="0" applyNumberFormat="1" applyFont="1" applyFill="1" applyBorder="1" applyProtection="1"/>
    <xf numFmtId="2" fontId="2" fillId="0" borderId="0" xfId="0" applyNumberFormat="1" applyFont="1" applyFill="1" applyBorder="1" applyProtection="1"/>
    <xf numFmtId="170" fontId="2" fillId="0" borderId="1" xfId="0" applyNumberFormat="1" applyFont="1" applyFill="1" applyBorder="1" applyAlignment="1" applyProtection="1">
      <alignment horizontal="center"/>
    </xf>
    <xf numFmtId="2" fontId="2" fillId="0" borderId="1" xfId="0" applyNumberFormat="1" applyFont="1" applyFill="1" applyBorder="1" applyAlignment="1" applyProtection="1">
      <alignment horizontal="center"/>
    </xf>
    <xf numFmtId="1" fontId="2" fillId="0" borderId="0" xfId="0" applyNumberFormat="1" applyFont="1" applyFill="1" applyBorder="1" applyProtection="1"/>
    <xf numFmtId="170" fontId="2" fillId="0" borderId="1" xfId="0" applyNumberFormat="1" applyFont="1" applyFill="1" applyBorder="1" applyProtection="1"/>
    <xf numFmtId="170" fontId="2" fillId="0" borderId="1" xfId="0" applyNumberFormat="1" applyFont="1" applyFill="1" applyBorder="1" applyAlignment="1" applyProtection="1"/>
    <xf numFmtId="2" fontId="2" fillId="0" borderId="8" xfId="0" applyNumberFormat="1" applyFont="1" applyBorder="1" applyAlignment="1" applyProtection="1">
      <alignment horizontal="center"/>
    </xf>
    <xf numFmtId="1" fontId="2" fillId="0" borderId="0" xfId="0" applyNumberFormat="1" applyFont="1" applyFill="1" applyBorder="1" applyAlignment="1" applyProtection="1">
      <alignment horizontal="left"/>
    </xf>
    <xf numFmtId="2" fontId="2" fillId="0" borderId="0" xfId="0" applyNumberFormat="1" applyFont="1" applyFill="1" applyBorder="1" applyAlignment="1" applyProtection="1">
      <alignment horizontal="center"/>
    </xf>
    <xf numFmtId="170" fontId="2" fillId="0" borderId="9" xfId="0" applyNumberFormat="1" applyFont="1" applyFill="1" applyBorder="1" applyAlignment="1" applyProtection="1">
      <alignment horizontal="center"/>
    </xf>
    <xf numFmtId="166" fontId="2" fillId="0" borderId="0" xfId="2" applyFont="1" applyAlignment="1" applyProtection="1">
      <alignment horizontal="right"/>
    </xf>
    <xf numFmtId="170" fontId="2" fillId="0" borderId="0" xfId="0" applyNumberFormat="1" applyFont="1" applyFill="1" applyBorder="1" applyProtection="1"/>
    <xf numFmtId="49" fontId="2" fillId="0" borderId="10" xfId="0" applyNumberFormat="1" applyFont="1" applyBorder="1" applyAlignment="1" applyProtection="1">
      <alignment horizontal="center"/>
    </xf>
    <xf numFmtId="166" fontId="2" fillId="0" borderId="3" xfId="2" applyFont="1" applyBorder="1" applyProtection="1"/>
    <xf numFmtId="0" fontId="2" fillId="0" borderId="10" xfId="0" applyFont="1" applyBorder="1" applyAlignment="1" applyProtection="1">
      <alignment horizontal="center"/>
    </xf>
    <xf numFmtId="0" fontId="2" fillId="0" borderId="10" xfId="0" applyFont="1" applyFill="1" applyBorder="1" applyAlignment="1" applyProtection="1">
      <alignment horizontal="center"/>
    </xf>
    <xf numFmtId="46" fontId="2" fillId="0" borderId="10" xfId="0" applyNumberFormat="1" applyFont="1" applyBorder="1" applyAlignment="1" applyProtection="1">
      <alignment horizontal="center"/>
    </xf>
    <xf numFmtId="1" fontId="2" fillId="0" borderId="7" xfId="0" applyNumberFormat="1" applyFont="1" applyBorder="1" applyProtection="1"/>
    <xf numFmtId="2" fontId="2" fillId="0" borderId="7" xfId="0" applyNumberFormat="1" applyFont="1" applyBorder="1" applyAlignment="1" applyProtection="1">
      <alignment horizontal="center"/>
    </xf>
    <xf numFmtId="1" fontId="2" fillId="0" borderId="7" xfId="0" applyNumberFormat="1" applyFont="1" applyBorder="1" applyAlignment="1" applyProtection="1">
      <alignment horizontal="center"/>
    </xf>
    <xf numFmtId="166" fontId="2" fillId="0" borderId="7" xfId="2" applyFont="1" applyBorder="1" applyAlignment="1" applyProtection="1">
      <alignment horizontal="right"/>
    </xf>
    <xf numFmtId="169" fontId="2" fillId="0" borderId="1" xfId="2" applyNumberFormat="1" applyFont="1" applyBorder="1" applyProtection="1"/>
    <xf numFmtId="4" fontId="2" fillId="0" borderId="1" xfId="0" applyNumberFormat="1" applyFont="1" applyBorder="1" applyProtection="1"/>
    <xf numFmtId="0" fontId="8" fillId="0" borderId="3" xfId="0" applyFont="1" applyFill="1" applyBorder="1" applyAlignment="1" applyProtection="1"/>
    <xf numFmtId="2" fontId="2" fillId="0" borderId="0" xfId="0" applyNumberFormat="1" applyFont="1" applyBorder="1" applyProtection="1"/>
    <xf numFmtId="169" fontId="2" fillId="0" borderId="3" xfId="2" applyNumberFormat="1" applyFont="1" applyBorder="1" applyProtection="1"/>
    <xf numFmtId="169" fontId="2" fillId="0" borderId="3" xfId="2" applyNumberFormat="1" applyFont="1" applyFill="1" applyBorder="1" applyProtection="1"/>
    <xf numFmtId="166" fontId="2" fillId="0" borderId="4" xfId="2" applyFont="1" applyBorder="1" applyProtection="1"/>
    <xf numFmtId="166" fontId="2" fillId="0" borderId="11" xfId="2" applyFont="1" applyBorder="1" applyProtection="1"/>
    <xf numFmtId="169" fontId="4" fillId="0" borderId="1" xfId="2" applyNumberFormat="1" applyFont="1" applyFill="1" applyBorder="1" applyAlignment="1" applyProtection="1">
      <alignment horizontal="right"/>
    </xf>
    <xf numFmtId="0" fontId="8" fillId="0" borderId="0" xfId="0" applyFont="1" applyProtection="1"/>
    <xf numFmtId="0" fontId="8" fillId="0" borderId="0" xfId="0" applyFont="1" applyBorder="1" applyProtection="1"/>
    <xf numFmtId="1" fontId="4" fillId="2" borderId="1" xfId="2" applyNumberFormat="1" applyFont="1" applyFill="1" applyBorder="1" applyAlignment="1" applyProtection="1">
      <alignment horizontal="center"/>
      <protection locked="0"/>
    </xf>
    <xf numFmtId="169" fontId="4" fillId="3" borderId="1" xfId="2" applyNumberFormat="1" applyFont="1" applyFill="1" applyBorder="1" applyAlignment="1" applyProtection="1">
      <alignment horizontal="right"/>
      <protection locked="0"/>
    </xf>
    <xf numFmtId="4" fontId="4" fillId="3" borderId="1" xfId="0" applyNumberFormat="1" applyFont="1" applyFill="1" applyBorder="1" applyProtection="1">
      <protection locked="0"/>
    </xf>
    <xf numFmtId="1" fontId="4" fillId="3" borderId="1" xfId="0" applyNumberFormat="1" applyFont="1" applyFill="1" applyBorder="1" applyAlignment="1" applyProtection="1">
      <alignment horizontal="center"/>
      <protection locked="0"/>
    </xf>
    <xf numFmtId="169" fontId="4" fillId="3" borderId="12" xfId="2" applyNumberFormat="1" applyFont="1" applyFill="1" applyBorder="1" applyAlignment="1" applyProtection="1">
      <alignment horizontal="right"/>
      <protection locked="0"/>
    </xf>
    <xf numFmtId="169" fontId="4" fillId="3" borderId="11" xfId="2" applyNumberFormat="1" applyFont="1" applyFill="1" applyBorder="1" applyAlignment="1" applyProtection="1">
      <alignment horizontal="right"/>
      <protection locked="0"/>
    </xf>
    <xf numFmtId="2" fontId="4" fillId="3" borderId="1" xfId="0" applyNumberFormat="1" applyFont="1" applyFill="1" applyBorder="1" applyAlignment="1" applyProtection="1">
      <alignment horizontal="center"/>
      <protection locked="0"/>
    </xf>
    <xf numFmtId="2" fontId="4" fillId="2" borderId="1" xfId="2" applyNumberFormat="1" applyFont="1" applyFill="1" applyBorder="1" applyAlignment="1" applyProtection="1">
      <alignment horizontal="center"/>
      <protection locked="0"/>
    </xf>
    <xf numFmtId="169" fontId="4" fillId="3" borderId="1" xfId="2" applyNumberFormat="1" applyFont="1" applyFill="1" applyBorder="1" applyProtection="1">
      <protection locked="0"/>
    </xf>
    <xf numFmtId="170" fontId="4" fillId="3" borderId="1" xfId="0" applyNumberFormat="1" applyFont="1" applyFill="1" applyBorder="1" applyAlignment="1" applyProtection="1">
      <alignment horizontal="center"/>
      <protection locked="0"/>
    </xf>
    <xf numFmtId="4" fontId="4" fillId="2" borderId="1" xfId="0" applyNumberFormat="1" applyFont="1" applyFill="1" applyBorder="1" applyAlignment="1" applyProtection="1">
      <protection locked="0"/>
    </xf>
    <xf numFmtId="2" fontId="4" fillId="3" borderId="11" xfId="0" applyNumberFormat="1" applyFont="1" applyFill="1" applyBorder="1" applyAlignment="1" applyProtection="1">
      <alignment horizontal="center"/>
      <protection locked="0"/>
    </xf>
    <xf numFmtId="2" fontId="4" fillId="3" borderId="1" xfId="0" applyNumberFormat="1" applyFont="1" applyFill="1" applyBorder="1" applyProtection="1">
      <protection locked="0"/>
    </xf>
    <xf numFmtId="170" fontId="4" fillId="3" borderId="1" xfId="0" applyNumberFormat="1" applyFont="1" applyFill="1" applyBorder="1" applyProtection="1">
      <protection locked="0"/>
    </xf>
    <xf numFmtId="2" fontId="4" fillId="3" borderId="14" xfId="0" applyNumberFormat="1" applyFont="1" applyFill="1" applyBorder="1" applyAlignment="1" applyProtection="1">
      <alignment horizontal="center"/>
      <protection locked="0"/>
    </xf>
    <xf numFmtId="1" fontId="4" fillId="3" borderId="1" xfId="0" applyNumberFormat="1" applyFont="1" applyFill="1" applyBorder="1" applyProtection="1">
      <protection locked="0"/>
    </xf>
    <xf numFmtId="169" fontId="4" fillId="3" borderId="1" xfId="2" applyNumberFormat="1" applyFont="1" applyFill="1" applyBorder="1" applyAlignment="1" applyProtection="1">
      <protection locked="0"/>
    </xf>
    <xf numFmtId="0" fontId="2" fillId="0" borderId="0" xfId="0" applyFont="1" applyFill="1" applyBorder="1" applyProtection="1"/>
    <xf numFmtId="1" fontId="4" fillId="0" borderId="0" xfId="2" applyNumberFormat="1" applyFont="1" applyFill="1" applyBorder="1" applyAlignment="1" applyProtection="1">
      <alignment horizontal="center"/>
    </xf>
    <xf numFmtId="167" fontId="2" fillId="0" borderId="3" xfId="2" applyNumberFormat="1" applyFont="1" applyBorder="1" applyProtection="1"/>
    <xf numFmtId="0" fontId="2" fillId="0" borderId="0" xfId="0" applyNumberFormat="1" applyFont="1" applyFill="1" applyBorder="1" applyAlignment="1" applyProtection="1">
      <alignment horizontal="center"/>
    </xf>
    <xf numFmtId="49" fontId="2" fillId="0" borderId="15" xfId="0" applyNumberFormat="1" applyFont="1" applyBorder="1" applyAlignment="1" applyProtection="1">
      <alignment horizontal="center"/>
    </xf>
    <xf numFmtId="49" fontId="2" fillId="0" borderId="5" xfId="0" applyNumberFormat="1" applyFont="1" applyBorder="1" applyAlignment="1" applyProtection="1">
      <alignment horizontal="center"/>
    </xf>
    <xf numFmtId="49" fontId="2" fillId="0" borderId="5" xfId="2" applyNumberFormat="1" applyFont="1" applyBorder="1" applyAlignment="1" applyProtection="1">
      <alignment horizontal="center"/>
    </xf>
    <xf numFmtId="0" fontId="8" fillId="0" borderId="16" xfId="0" applyFont="1" applyBorder="1" applyProtection="1"/>
    <xf numFmtId="0" fontId="2" fillId="0" borderId="0" xfId="0" applyFont="1" applyBorder="1" applyAlignment="1" applyProtection="1">
      <alignment horizontal="center"/>
    </xf>
    <xf numFmtId="0" fontId="8" fillId="0" borderId="3" xfId="0" applyFont="1" applyBorder="1" applyProtection="1"/>
    <xf numFmtId="166" fontId="2" fillId="0" borderId="17" xfId="2" applyFont="1" applyBorder="1" applyProtection="1"/>
    <xf numFmtId="0" fontId="2" fillId="0" borderId="17" xfId="0" applyFont="1" applyBorder="1" applyProtection="1"/>
    <xf numFmtId="0" fontId="8" fillId="0" borderId="18" xfId="0" applyFont="1" applyBorder="1" applyProtection="1"/>
    <xf numFmtId="49" fontId="2" fillId="0" borderId="5" xfId="0" applyNumberFormat="1" applyFont="1" applyBorder="1" applyAlignment="1" applyProtection="1">
      <alignment horizontal="left"/>
    </xf>
    <xf numFmtId="4" fontId="2" fillId="0" borderId="0" xfId="0" applyNumberFormat="1" applyFont="1" applyFill="1" applyBorder="1" applyProtection="1"/>
    <xf numFmtId="4" fontId="2" fillId="0" borderId="0" xfId="0" applyNumberFormat="1" applyFont="1" applyBorder="1" applyAlignment="1" applyProtection="1">
      <alignment vertical="center"/>
    </xf>
    <xf numFmtId="4" fontId="2" fillId="0" borderId="0" xfId="0" applyNumberFormat="1" applyFont="1" applyBorder="1" applyAlignment="1" applyProtection="1">
      <alignment horizontal="left"/>
    </xf>
    <xf numFmtId="4" fontId="2" fillId="0" borderId="0" xfId="0" quotePrefix="1" applyNumberFormat="1" applyFont="1" applyBorder="1" applyAlignment="1" applyProtection="1">
      <alignment horizontal="left"/>
    </xf>
    <xf numFmtId="4" fontId="2" fillId="0" borderId="7" xfId="0" applyNumberFormat="1" applyFont="1" applyBorder="1" applyProtection="1"/>
    <xf numFmtId="4" fontId="5" fillId="0" borderId="0" xfId="0" applyNumberFormat="1" applyFont="1" applyBorder="1" applyAlignment="1" applyProtection="1"/>
    <xf numFmtId="4" fontId="2" fillId="0" borderId="0" xfId="0" applyNumberFormat="1" applyFont="1" applyBorder="1" applyAlignment="1" applyProtection="1"/>
    <xf numFmtId="169" fontId="2" fillId="0" borderId="7" xfId="2" applyNumberFormat="1" applyFont="1" applyBorder="1" applyProtection="1"/>
    <xf numFmtId="166" fontId="2" fillId="0" borderId="7" xfId="2" applyFont="1" applyBorder="1" applyProtection="1"/>
    <xf numFmtId="0" fontId="2" fillId="0" borderId="0" xfId="0" applyNumberFormat="1" applyFont="1" applyFill="1" applyBorder="1" applyAlignment="1" applyProtection="1">
      <alignment horizontal="right"/>
    </xf>
    <xf numFmtId="168" fontId="2" fillId="0" borderId="0" xfId="0" applyNumberFormat="1" applyFont="1" applyFill="1" applyBorder="1" applyAlignment="1" applyProtection="1">
      <alignment horizontal="right"/>
    </xf>
    <xf numFmtId="0" fontId="2" fillId="0" borderId="5" xfId="0" applyFont="1" applyBorder="1" applyProtection="1"/>
    <xf numFmtId="166" fontId="2" fillId="0" borderId="5" xfId="2" applyFont="1" applyBorder="1" applyProtection="1"/>
    <xf numFmtId="166" fontId="2" fillId="0" borderId="5" xfId="2" applyFont="1" applyBorder="1" applyAlignment="1" applyProtection="1">
      <alignment horizontal="right"/>
    </xf>
    <xf numFmtId="9" fontId="8" fillId="0" borderId="0" xfId="0" applyNumberFormat="1" applyFont="1" applyBorder="1" applyProtection="1"/>
    <xf numFmtId="167" fontId="8" fillId="0" borderId="0" xfId="0" applyNumberFormat="1" applyFont="1" applyBorder="1" applyProtection="1"/>
    <xf numFmtId="167" fontId="2" fillId="0" borderId="0" xfId="0" applyNumberFormat="1" applyFont="1" applyBorder="1" applyProtection="1"/>
    <xf numFmtId="0" fontId="2" fillId="0" borderId="14" xfId="0" applyFont="1" applyBorder="1" applyAlignment="1" applyProtection="1">
      <alignment horizontal="center"/>
    </xf>
    <xf numFmtId="167" fontId="2" fillId="0" borderId="0" xfId="2" applyNumberFormat="1" applyFont="1" applyBorder="1" applyProtection="1"/>
    <xf numFmtId="0" fontId="8" fillId="0" borderId="0" xfId="0" applyFont="1" applyFill="1" applyBorder="1" applyProtection="1"/>
    <xf numFmtId="0" fontId="8" fillId="0" borderId="17" xfId="0" applyFont="1" applyBorder="1" applyProtection="1"/>
    <xf numFmtId="49" fontId="2" fillId="0" borderId="0" xfId="2" applyNumberFormat="1" applyFont="1" applyFill="1" applyBorder="1" applyAlignment="1" applyProtection="1">
      <alignment horizontal="right"/>
    </xf>
    <xf numFmtId="167" fontId="8" fillId="0" borderId="0" xfId="1" applyFont="1" applyProtection="1"/>
    <xf numFmtId="167" fontId="2" fillId="0" borderId="0" xfId="1" applyFont="1" applyFill="1" applyBorder="1" applyAlignment="1" applyProtection="1">
      <alignment horizontal="right"/>
    </xf>
    <xf numFmtId="167" fontId="2" fillId="0" borderId="0" xfId="1" applyFont="1" applyFill="1" applyBorder="1" applyAlignment="1" applyProtection="1">
      <alignment horizontal="center"/>
    </xf>
    <xf numFmtId="167" fontId="2" fillId="0" borderId="0" xfId="1" applyFont="1" applyBorder="1" applyAlignment="1" applyProtection="1">
      <alignment horizontal="right"/>
    </xf>
    <xf numFmtId="167" fontId="2" fillId="0" borderId="0" xfId="1" applyFont="1" applyBorder="1" applyProtection="1"/>
    <xf numFmtId="167" fontId="8" fillId="0" borderId="0" xfId="1" applyFont="1" applyBorder="1" applyProtection="1"/>
    <xf numFmtId="167" fontId="2" fillId="0" borderId="0" xfId="1" applyFont="1" applyFill="1" applyBorder="1" applyProtection="1"/>
    <xf numFmtId="167" fontId="2" fillId="0" borderId="0" xfId="1" quotePrefix="1" applyFont="1" applyFill="1" applyBorder="1" applyAlignment="1" applyProtection="1"/>
    <xf numFmtId="167" fontId="2" fillId="0" borderId="0" xfId="1" applyFont="1" applyFill="1" applyBorder="1" applyAlignment="1" applyProtection="1"/>
    <xf numFmtId="167" fontId="2" fillId="0" borderId="0" xfId="1" applyNumberFormat="1" applyFont="1" applyFill="1" applyBorder="1" applyProtection="1"/>
    <xf numFmtId="172" fontId="2" fillId="0" borderId="0" xfId="1" applyNumberFormat="1" applyFont="1" applyFill="1" applyBorder="1" applyAlignment="1" applyProtection="1">
      <alignment horizontal="center"/>
    </xf>
    <xf numFmtId="172" fontId="2" fillId="0" borderId="0" xfId="1" applyNumberFormat="1" applyFont="1" applyFill="1" applyBorder="1" applyProtection="1"/>
    <xf numFmtId="167" fontId="8" fillId="0" borderId="3" xfId="1" applyFont="1" applyBorder="1" applyProtection="1"/>
    <xf numFmtId="9" fontId="2" fillId="0" borderId="7" xfId="3" applyNumberFormat="1" applyFont="1" applyBorder="1" applyProtection="1"/>
    <xf numFmtId="170" fontId="2" fillId="0" borderId="0" xfId="0" applyNumberFormat="1" applyFont="1" applyFill="1" applyBorder="1" applyAlignment="1" applyProtection="1"/>
    <xf numFmtId="1" fontId="2" fillId="0" borderId="17" xfId="0" applyNumberFormat="1" applyFont="1" applyBorder="1" applyProtection="1"/>
    <xf numFmtId="167" fontId="8" fillId="0" borderId="0" xfId="1" applyFont="1" applyFill="1" applyBorder="1" applyProtection="1"/>
    <xf numFmtId="167" fontId="8" fillId="0" borderId="0" xfId="0" applyNumberFormat="1" applyFont="1" applyFill="1" applyBorder="1" applyProtection="1"/>
    <xf numFmtId="167" fontId="2" fillId="0" borderId="17" xfId="0" applyNumberFormat="1" applyFont="1" applyBorder="1" applyProtection="1"/>
    <xf numFmtId="0" fontId="2" fillId="0" borderId="0" xfId="0" applyFont="1" applyFill="1" applyBorder="1" applyAlignment="1" applyProtection="1">
      <alignment horizontal="center"/>
    </xf>
    <xf numFmtId="46" fontId="2" fillId="0" borderId="0" xfId="0" applyNumberFormat="1" applyFont="1" applyBorder="1" applyAlignment="1" applyProtection="1">
      <alignment horizontal="center"/>
    </xf>
    <xf numFmtId="167" fontId="2" fillId="0" borderId="3" xfId="1" applyFont="1" applyFill="1" applyBorder="1" applyAlignment="1" applyProtection="1">
      <alignment horizontal="center"/>
    </xf>
    <xf numFmtId="0" fontId="8" fillId="0" borderId="10" xfId="0" applyFont="1" applyBorder="1" applyProtection="1"/>
    <xf numFmtId="0" fontId="8" fillId="0" borderId="3" xfId="0" applyFont="1" applyBorder="1" applyAlignment="1" applyProtection="1">
      <alignment horizontal="center"/>
    </xf>
    <xf numFmtId="4" fontId="4" fillId="2" borderId="1" xfId="0" applyNumberFormat="1" applyFont="1" applyFill="1" applyBorder="1" applyAlignment="1" applyProtection="1">
      <alignment horizontal="right"/>
      <protection locked="0"/>
    </xf>
    <xf numFmtId="167" fontId="2" fillId="3" borderId="1" xfId="1" applyFont="1" applyFill="1" applyBorder="1" applyAlignment="1" applyProtection="1">
      <alignment horizontal="center"/>
      <protection locked="0"/>
    </xf>
    <xf numFmtId="172" fontId="2" fillId="3" borderId="1" xfId="1" applyNumberFormat="1" applyFont="1" applyFill="1" applyBorder="1" applyAlignment="1" applyProtection="1">
      <alignment horizontal="center"/>
      <protection locked="0"/>
    </xf>
    <xf numFmtId="167" fontId="2" fillId="3" borderId="1" xfId="1" applyNumberFormat="1" applyFont="1" applyFill="1" applyBorder="1" applyAlignment="1" applyProtection="1">
      <alignment horizontal="center"/>
      <protection locked="0"/>
    </xf>
    <xf numFmtId="1" fontId="4" fillId="0" borderId="0" xfId="0" applyNumberFormat="1" applyFont="1" applyFill="1" applyBorder="1" applyAlignment="1" applyProtection="1">
      <alignment horizontal="center"/>
    </xf>
    <xf numFmtId="169" fontId="4" fillId="0" borderId="0" xfId="2" applyNumberFormat="1" applyFont="1" applyFill="1" applyBorder="1" applyProtection="1"/>
    <xf numFmtId="170" fontId="4" fillId="0" borderId="0" xfId="0" applyNumberFormat="1" applyFont="1" applyFill="1" applyBorder="1" applyAlignment="1" applyProtection="1">
      <alignment horizontal="center"/>
    </xf>
    <xf numFmtId="2" fontId="4" fillId="0" borderId="0" xfId="0" applyNumberFormat="1" applyFont="1" applyFill="1" applyBorder="1" applyAlignment="1" applyProtection="1">
      <alignment horizontal="center"/>
    </xf>
    <xf numFmtId="2" fontId="4" fillId="0" borderId="0" xfId="0" applyNumberFormat="1" applyFont="1" applyFill="1" applyBorder="1" applyProtection="1"/>
    <xf numFmtId="4" fontId="4" fillId="0" borderId="1" xfId="0" applyNumberFormat="1" applyFont="1" applyFill="1" applyBorder="1" applyAlignment="1" applyProtection="1"/>
    <xf numFmtId="170" fontId="4" fillId="0" borderId="0" xfId="0" applyNumberFormat="1" applyFont="1" applyFill="1" applyBorder="1" applyProtection="1"/>
    <xf numFmtId="0" fontId="0" fillId="0" borderId="0" xfId="0" applyBorder="1" applyProtection="1"/>
    <xf numFmtId="167" fontId="2" fillId="0" borderId="0" xfId="1" applyFont="1" applyBorder="1" applyAlignment="1" applyProtection="1">
      <alignment horizontal="center"/>
    </xf>
    <xf numFmtId="172" fontId="2" fillId="0" borderId="3" xfId="2" applyNumberFormat="1" applyFont="1" applyBorder="1" applyAlignment="1" applyProtection="1">
      <alignment horizontal="right"/>
    </xf>
    <xf numFmtId="172" fontId="2" fillId="0" borderId="3" xfId="2" applyNumberFormat="1" applyFont="1" applyFill="1" applyBorder="1" applyAlignment="1" applyProtection="1">
      <alignment horizontal="right"/>
    </xf>
    <xf numFmtId="172" fontId="2" fillId="0" borderId="3" xfId="1" applyNumberFormat="1" applyFont="1" applyFill="1" applyBorder="1" applyAlignment="1" applyProtection="1">
      <alignment horizontal="right"/>
    </xf>
    <xf numFmtId="172" fontId="2" fillId="0" borderId="3" xfId="1" applyNumberFormat="1" applyFont="1" applyBorder="1" applyAlignment="1" applyProtection="1">
      <alignment horizontal="right"/>
    </xf>
    <xf numFmtId="167" fontId="2" fillId="0" borderId="1" xfId="1" applyFont="1" applyFill="1" applyBorder="1" applyAlignment="1" applyProtection="1">
      <alignment horizontal="center"/>
    </xf>
    <xf numFmtId="49" fontId="2" fillId="0" borderId="0" xfId="2" applyNumberFormat="1" applyFont="1" applyBorder="1" applyAlignment="1" applyProtection="1">
      <alignment horizontal="center" vertical="center" wrapText="1"/>
    </xf>
    <xf numFmtId="167" fontId="2" fillId="0" borderId="7" xfId="1" applyFont="1" applyFill="1" applyBorder="1" applyAlignment="1" applyProtection="1">
      <alignment horizontal="right"/>
    </xf>
    <xf numFmtId="0" fontId="8" fillId="0" borderId="7" xfId="0" applyFont="1" applyBorder="1" applyProtection="1"/>
    <xf numFmtId="1" fontId="2" fillId="0" borderId="4" xfId="0" applyNumberFormat="1" applyFont="1" applyBorder="1" applyProtection="1"/>
    <xf numFmtId="169" fontId="2" fillId="0" borderId="4" xfId="2" applyNumberFormat="1" applyFont="1" applyBorder="1" applyProtection="1"/>
    <xf numFmtId="169" fontId="2" fillId="0" borderId="3" xfId="2" applyNumberFormat="1" applyFont="1" applyFill="1" applyBorder="1" applyAlignment="1" applyProtection="1">
      <alignment horizontal="center"/>
    </xf>
    <xf numFmtId="166" fontId="2" fillId="0" borderId="5" xfId="2" applyFont="1" applyBorder="1" applyAlignment="1" applyProtection="1">
      <alignment horizontal="center"/>
    </xf>
    <xf numFmtId="0" fontId="2" fillId="0" borderId="5" xfId="0" applyFont="1" applyBorder="1" applyAlignment="1" applyProtection="1">
      <alignment horizontal="center"/>
    </xf>
    <xf numFmtId="0" fontId="8" fillId="0" borderId="16" xfId="0" applyFont="1" applyBorder="1" applyAlignment="1" applyProtection="1">
      <alignment horizontal="center"/>
    </xf>
    <xf numFmtId="167" fontId="8" fillId="0" borderId="5" xfId="1" applyFont="1" applyBorder="1" applyProtection="1"/>
    <xf numFmtId="0" fontId="8" fillId="0" borderId="5" xfId="0" applyFont="1" applyBorder="1" applyAlignment="1" applyProtection="1">
      <alignment horizontal="center"/>
    </xf>
    <xf numFmtId="167" fontId="2" fillId="0" borderId="16" xfId="1" applyFont="1" applyFill="1" applyBorder="1" applyAlignment="1" applyProtection="1">
      <alignment horizontal="center"/>
    </xf>
    <xf numFmtId="167" fontId="2" fillId="0" borderId="17" xfId="1" applyFont="1" applyBorder="1" applyProtection="1"/>
    <xf numFmtId="167" fontId="8" fillId="0" borderId="18" xfId="1" applyFont="1" applyBorder="1" applyProtection="1"/>
    <xf numFmtId="4" fontId="2" fillId="0" borderId="17" xfId="0" applyNumberFormat="1" applyFont="1" applyBorder="1" applyProtection="1"/>
    <xf numFmtId="2" fontId="2" fillId="0" borderId="17" xfId="0" applyNumberFormat="1" applyFont="1" applyBorder="1" applyAlignment="1" applyProtection="1">
      <alignment horizontal="center"/>
    </xf>
    <xf numFmtId="1" fontId="2" fillId="0" borderId="17" xfId="0" applyNumberFormat="1" applyFont="1" applyBorder="1" applyAlignment="1" applyProtection="1">
      <alignment horizontal="center"/>
    </xf>
    <xf numFmtId="1" fontId="2" fillId="0" borderId="18" xfId="0" applyNumberFormat="1" applyFont="1" applyBorder="1" applyAlignment="1" applyProtection="1">
      <alignment horizontal="center"/>
    </xf>
    <xf numFmtId="0" fontId="8" fillId="0" borderId="0" xfId="0" applyFont="1" applyBorder="1" applyAlignment="1" applyProtection="1">
      <alignment horizontal="right"/>
    </xf>
    <xf numFmtId="0" fontId="2" fillId="0" borderId="17" xfId="0" applyFont="1" applyBorder="1" applyAlignment="1" applyProtection="1">
      <alignment horizontal="center"/>
    </xf>
    <xf numFmtId="49" fontId="2" fillId="0" borderId="0" xfId="0" applyNumberFormat="1" applyFont="1" applyFill="1" applyBorder="1" applyAlignment="1" applyProtection="1">
      <alignment horizontal="left"/>
    </xf>
    <xf numFmtId="49" fontId="2" fillId="0" borderId="0" xfId="0" applyNumberFormat="1" applyFont="1" applyFill="1" applyBorder="1" applyAlignment="1" applyProtection="1">
      <alignment horizontal="center"/>
    </xf>
    <xf numFmtId="49" fontId="2" fillId="0" borderId="0" xfId="0" applyNumberFormat="1" applyFont="1" applyFill="1" applyBorder="1" applyAlignment="1" applyProtection="1">
      <alignment horizontal="right"/>
    </xf>
    <xf numFmtId="4" fontId="2" fillId="0" borderId="0" xfId="0" applyNumberFormat="1" applyFont="1" applyFill="1" applyBorder="1" applyAlignment="1" applyProtection="1">
      <alignment vertical="center"/>
    </xf>
    <xf numFmtId="4" fontId="2" fillId="0" borderId="0" xfId="0" applyNumberFormat="1" applyFont="1" applyFill="1" applyBorder="1" applyAlignment="1" applyProtection="1">
      <alignment horizontal="left"/>
    </xf>
    <xf numFmtId="4" fontId="2" fillId="0" borderId="0" xfId="0" quotePrefix="1" applyNumberFormat="1" applyFont="1" applyFill="1" applyBorder="1" applyAlignment="1" applyProtection="1">
      <alignment horizontal="left"/>
    </xf>
    <xf numFmtId="1" fontId="2" fillId="0" borderId="0" xfId="0" applyNumberFormat="1" applyFont="1" applyBorder="1" applyAlignment="1" applyProtection="1">
      <alignment horizontal="center"/>
    </xf>
    <xf numFmtId="170" fontId="2" fillId="0" borderId="0" xfId="0" applyNumberFormat="1" applyFont="1" applyFill="1" applyBorder="1" applyAlignment="1" applyProtection="1">
      <alignment horizontal="center"/>
    </xf>
    <xf numFmtId="172" fontId="2" fillId="0" borderId="0" xfId="1" applyNumberFormat="1" applyFont="1" applyFill="1" applyBorder="1" applyAlignment="1" applyProtection="1">
      <alignment horizontal="right"/>
    </xf>
    <xf numFmtId="4" fontId="4" fillId="0" borderId="0" xfId="0" applyNumberFormat="1" applyFont="1" applyFill="1" applyBorder="1" applyAlignment="1" applyProtection="1"/>
    <xf numFmtId="49" fontId="2" fillId="0" borderId="0" xfId="2" applyNumberFormat="1" applyFont="1" applyFill="1" applyBorder="1" applyAlignment="1" applyProtection="1">
      <alignment horizontal="center"/>
    </xf>
    <xf numFmtId="169" fontId="2" fillId="0" borderId="0" xfId="2" applyNumberFormat="1" applyFont="1" applyFill="1" applyBorder="1" applyAlignment="1" applyProtection="1">
      <alignment horizontal="right"/>
    </xf>
    <xf numFmtId="166" fontId="2" fillId="0" borderId="0" xfId="2" applyFont="1" applyFill="1" applyBorder="1" applyAlignment="1" applyProtection="1">
      <alignment horizontal="right"/>
    </xf>
    <xf numFmtId="169" fontId="2" fillId="0" borderId="1" xfId="2" applyNumberFormat="1" applyFont="1" applyFill="1" applyBorder="1" applyProtection="1"/>
    <xf numFmtId="0" fontId="8" fillId="0" borderId="0" xfId="0" applyFont="1" applyFill="1" applyProtection="1"/>
    <xf numFmtId="169" fontId="2" fillId="0" borderId="0" xfId="2" applyNumberFormat="1" applyFont="1" applyFill="1" applyBorder="1" applyAlignment="1" applyProtection="1">
      <alignment horizontal="center"/>
    </xf>
    <xf numFmtId="169" fontId="4" fillId="0" borderId="0" xfId="2" applyNumberFormat="1" applyFont="1" applyFill="1" applyBorder="1" applyAlignment="1" applyProtection="1">
      <alignment horizontal="right"/>
    </xf>
    <xf numFmtId="49" fontId="2" fillId="0" borderId="0" xfId="0" applyNumberFormat="1" applyFont="1" applyBorder="1" applyAlignment="1" applyProtection="1">
      <alignment horizontal="center"/>
    </xf>
    <xf numFmtId="169" fontId="4" fillId="0" borderId="0" xfId="2" applyNumberFormat="1" applyFont="1" applyFill="1" applyBorder="1" applyAlignment="1" applyProtection="1"/>
    <xf numFmtId="1" fontId="4" fillId="0" borderId="0" xfId="0" applyNumberFormat="1" applyFont="1" applyFill="1" applyBorder="1" applyProtection="1"/>
    <xf numFmtId="0" fontId="8" fillId="0" borderId="5" xfId="0" applyFont="1" applyFill="1" applyBorder="1" applyProtection="1"/>
    <xf numFmtId="0" fontId="8" fillId="0" borderId="17" xfId="0" applyFont="1" applyFill="1" applyBorder="1" applyProtection="1"/>
    <xf numFmtId="0" fontId="2" fillId="0" borderId="12" xfId="0" applyFont="1" applyBorder="1" applyAlignment="1" applyProtection="1">
      <alignment horizontal="center"/>
    </xf>
    <xf numFmtId="0" fontId="8" fillId="0" borderId="17" xfId="0" applyFont="1" applyBorder="1" applyAlignment="1" applyProtection="1">
      <alignment horizontal="right"/>
    </xf>
    <xf numFmtId="167" fontId="2" fillId="0" borderId="12" xfId="1" applyFont="1" applyFill="1" applyBorder="1" applyAlignment="1" applyProtection="1">
      <alignment horizontal="center"/>
    </xf>
    <xf numFmtId="0" fontId="8" fillId="0" borderId="12" xfId="0" applyFont="1" applyBorder="1" applyAlignment="1" applyProtection="1">
      <alignment horizontal="center"/>
    </xf>
    <xf numFmtId="171" fontId="8" fillId="0" borderId="5" xfId="3" applyNumberFormat="1" applyFont="1" applyBorder="1" applyAlignment="1" applyProtection="1">
      <alignment horizontal="center"/>
    </xf>
    <xf numFmtId="171" fontId="8" fillId="0" borderId="0" xfId="3" applyNumberFormat="1" applyFont="1" applyBorder="1" applyAlignment="1" applyProtection="1">
      <alignment horizontal="center"/>
    </xf>
    <xf numFmtId="49" fontId="2" fillId="0" borderId="10" xfId="0" applyNumberFormat="1" applyFont="1" applyFill="1" applyBorder="1" applyAlignment="1" applyProtection="1">
      <alignment horizontal="center"/>
    </xf>
    <xf numFmtId="46" fontId="2" fillId="0" borderId="10" xfId="0" applyNumberFormat="1" applyFont="1" applyFill="1" applyBorder="1" applyAlignment="1" applyProtection="1">
      <alignment horizontal="center"/>
    </xf>
    <xf numFmtId="169" fontId="2" fillId="0" borderId="10" xfId="2" applyNumberFormat="1" applyFont="1" applyBorder="1" applyProtection="1"/>
    <xf numFmtId="0" fontId="8" fillId="0" borderId="0" xfId="0" applyFont="1" applyBorder="1" applyAlignment="1" applyProtection="1">
      <alignment vertical="center"/>
    </xf>
    <xf numFmtId="0" fontId="8" fillId="0" borderId="4" xfId="0" applyFont="1" applyBorder="1" applyProtection="1"/>
    <xf numFmtId="0" fontId="8" fillId="0" borderId="11" xfId="0" applyFont="1" applyBorder="1" applyProtection="1"/>
    <xf numFmtId="0" fontId="8" fillId="0" borderId="7" xfId="0" applyFont="1" applyBorder="1" applyAlignment="1" applyProtection="1">
      <alignment horizontal="center"/>
    </xf>
    <xf numFmtId="49" fontId="2" fillId="0" borderId="16" xfId="2" applyNumberFormat="1" applyFont="1" applyBorder="1" applyAlignment="1" applyProtection="1">
      <alignment horizontal="center"/>
    </xf>
    <xf numFmtId="170" fontId="2" fillId="0" borderId="1" xfId="0" applyNumberFormat="1" applyFont="1" applyBorder="1" applyProtection="1"/>
    <xf numFmtId="169" fontId="2" fillId="0" borderId="13" xfId="2" applyNumberFormat="1" applyFont="1" applyBorder="1" applyProtection="1"/>
    <xf numFmtId="167" fontId="2" fillId="0" borderId="13" xfId="1" applyFont="1" applyFill="1" applyBorder="1" applyAlignment="1" applyProtection="1">
      <alignment horizontal="center"/>
    </xf>
    <xf numFmtId="167" fontId="2" fillId="0" borderId="9" xfId="1" applyFont="1" applyFill="1" applyBorder="1" applyAlignment="1" applyProtection="1">
      <alignment horizontal="center"/>
    </xf>
    <xf numFmtId="167" fontId="2" fillId="0" borderId="14" xfId="1" applyFont="1" applyBorder="1" applyAlignment="1" applyProtection="1">
      <alignment horizontal="center"/>
    </xf>
    <xf numFmtId="172" fontId="2" fillId="0" borderId="18" xfId="1" applyNumberFormat="1" applyFont="1" applyBorder="1" applyAlignment="1" applyProtection="1">
      <alignment horizontal="right"/>
    </xf>
    <xf numFmtId="167" fontId="2" fillId="0" borderId="13" xfId="1" applyFont="1" applyBorder="1" applyAlignment="1" applyProtection="1">
      <alignment horizontal="center"/>
    </xf>
    <xf numFmtId="172" fontId="2" fillId="0" borderId="13" xfId="1" applyNumberFormat="1" applyFont="1" applyBorder="1" applyAlignment="1" applyProtection="1">
      <alignment horizontal="right"/>
    </xf>
    <xf numFmtId="1" fontId="4" fillId="2" borderId="4" xfId="2" applyNumberFormat="1" applyFont="1" applyFill="1" applyBorder="1" applyAlignment="1" applyProtection="1">
      <alignment horizontal="center"/>
      <protection locked="0"/>
    </xf>
    <xf numFmtId="0" fontId="2" fillId="0" borderId="1" xfId="0" applyNumberFormat="1" applyFont="1" applyBorder="1" applyAlignment="1" applyProtection="1">
      <alignment horizontal="center" vertical="center"/>
    </xf>
    <xf numFmtId="0" fontId="2" fillId="0" borderId="10" xfId="0" applyFont="1" applyFill="1" applyBorder="1" applyProtection="1"/>
    <xf numFmtId="0" fontId="8" fillId="0" borderId="10" xfId="0" applyFont="1" applyBorder="1" applyAlignment="1" applyProtection="1">
      <alignment horizontal="right"/>
    </xf>
    <xf numFmtId="49" fontId="8" fillId="0" borderId="10" xfId="0" applyNumberFormat="1" applyFont="1" applyBorder="1" applyAlignment="1" applyProtection="1">
      <alignment horizontal="right"/>
    </xf>
    <xf numFmtId="0" fontId="8" fillId="0" borderId="14" xfId="0" applyFont="1" applyBorder="1" applyProtection="1"/>
    <xf numFmtId="173" fontId="8" fillId="0" borderId="0" xfId="0" applyNumberFormat="1" applyFont="1" applyFill="1" applyBorder="1" applyProtection="1"/>
    <xf numFmtId="171" fontId="8" fillId="0" borderId="0" xfId="3" applyNumberFormat="1" applyFont="1" applyBorder="1" applyAlignment="1" applyProtection="1">
      <alignment horizontal="left"/>
    </xf>
    <xf numFmtId="0" fontId="8" fillId="0" borderId="0" xfId="0" applyFont="1" applyBorder="1" applyAlignment="1" applyProtection="1"/>
    <xf numFmtId="1" fontId="8" fillId="0" borderId="13" xfId="0" applyNumberFormat="1" applyFont="1" applyBorder="1" applyAlignment="1" applyProtection="1">
      <alignment horizontal="center"/>
    </xf>
    <xf numFmtId="0" fontId="8" fillId="0" borderId="13" xfId="0" applyFont="1" applyBorder="1" applyAlignment="1" applyProtection="1">
      <alignment horizontal="center"/>
    </xf>
    <xf numFmtId="0" fontId="8" fillId="0" borderId="3" xfId="0" applyFont="1" applyFill="1" applyBorder="1" applyProtection="1"/>
    <xf numFmtId="0" fontId="8" fillId="0" borderId="15" xfId="0" applyFont="1" applyBorder="1" applyProtection="1"/>
    <xf numFmtId="0" fontId="8" fillId="0" borderId="5" xfId="0" applyFont="1" applyBorder="1" applyProtection="1"/>
    <xf numFmtId="0" fontId="10" fillId="0" borderId="1" xfId="0" applyFont="1" applyFill="1" applyBorder="1" applyAlignment="1" applyProtection="1">
      <alignment horizontal="center"/>
    </xf>
    <xf numFmtId="0" fontId="9" fillId="0" borderId="0" xfId="0" applyFont="1" applyBorder="1" applyAlignment="1" applyProtection="1">
      <alignment horizontal="center"/>
    </xf>
    <xf numFmtId="4" fontId="9" fillId="0" borderId="0" xfId="0" applyNumberFormat="1" applyFont="1" applyBorder="1" applyProtection="1"/>
    <xf numFmtId="0" fontId="9" fillId="0" borderId="0" xfId="0" applyFont="1" applyBorder="1" applyProtection="1"/>
    <xf numFmtId="4" fontId="2" fillId="2" borderId="1" xfId="0" applyNumberFormat="1" applyFont="1" applyFill="1" applyBorder="1" applyAlignment="1" applyProtection="1">
      <protection locked="0"/>
    </xf>
    <xf numFmtId="3" fontId="2" fillId="0" borderId="0" xfId="0" applyNumberFormat="1" applyFont="1" applyBorder="1" applyAlignment="1" applyProtection="1">
      <alignment horizontal="center"/>
    </xf>
    <xf numFmtId="171" fontId="8" fillId="0" borderId="3" xfId="3" applyNumberFormat="1" applyFont="1" applyBorder="1" applyAlignment="1" applyProtection="1">
      <alignment horizontal="center"/>
    </xf>
    <xf numFmtId="171" fontId="8" fillId="0" borderId="16" xfId="3" applyNumberFormat="1" applyFont="1" applyBorder="1" applyAlignment="1" applyProtection="1">
      <alignment horizontal="center"/>
    </xf>
    <xf numFmtId="171" fontId="2" fillId="0" borderId="3" xfId="3" applyNumberFormat="1" applyFont="1" applyFill="1" applyBorder="1" applyAlignment="1" applyProtection="1">
      <alignment horizontal="center"/>
    </xf>
    <xf numFmtId="171" fontId="8" fillId="0" borderId="18" xfId="3" applyNumberFormat="1" applyFont="1" applyBorder="1" applyAlignment="1" applyProtection="1">
      <alignment horizontal="center"/>
    </xf>
    <xf numFmtId="171" fontId="2" fillId="0" borderId="3" xfId="3" applyNumberFormat="1" applyFont="1" applyBorder="1" applyAlignment="1" applyProtection="1">
      <alignment horizontal="center"/>
    </xf>
    <xf numFmtId="171" fontId="8" fillId="0" borderId="0" xfId="3" applyNumberFormat="1" applyFont="1" applyAlignment="1" applyProtection="1">
      <alignment horizontal="center"/>
    </xf>
    <xf numFmtId="0" fontId="8" fillId="0" borderId="0" xfId="0" applyFont="1" applyAlignment="1" applyProtection="1">
      <alignment horizontal="center"/>
    </xf>
    <xf numFmtId="171" fontId="2" fillId="0" borderId="16" xfId="3" applyNumberFormat="1" applyFont="1" applyBorder="1" applyAlignment="1" applyProtection="1">
      <alignment horizontal="center"/>
    </xf>
    <xf numFmtId="0" fontId="8" fillId="0" borderId="10" xfId="0" applyFont="1" applyFill="1" applyBorder="1" applyAlignment="1" applyProtection="1">
      <alignment horizontal="right"/>
    </xf>
    <xf numFmtId="49" fontId="8" fillId="0" borderId="15" xfId="0" applyNumberFormat="1" applyFont="1" applyBorder="1" applyAlignment="1" applyProtection="1">
      <alignment horizontal="right"/>
    </xf>
    <xf numFmtId="166" fontId="10" fillId="0" borderId="0" xfId="2" applyFont="1" applyBorder="1" applyAlignment="1" applyProtection="1">
      <alignment horizontal="left" vertical="center"/>
    </xf>
    <xf numFmtId="166" fontId="10" fillId="0" borderId="0" xfId="2" applyFont="1" applyBorder="1" applyAlignment="1" applyProtection="1">
      <alignment vertical="center"/>
    </xf>
    <xf numFmtId="0" fontId="0" fillId="0" borderId="0" xfId="0" applyProtection="1"/>
    <xf numFmtId="0" fontId="13" fillId="5" borderId="0" xfId="0" applyFont="1" applyFill="1" applyProtection="1"/>
    <xf numFmtId="167" fontId="0" fillId="0" borderId="0" xfId="0" applyNumberFormat="1" applyProtection="1"/>
    <xf numFmtId="166" fontId="0" fillId="0" borderId="0" xfId="0" applyNumberFormat="1" applyProtection="1"/>
    <xf numFmtId="0" fontId="13" fillId="5" borderId="23" xfId="0" applyFont="1" applyFill="1" applyBorder="1" applyProtection="1"/>
    <xf numFmtId="0" fontId="0" fillId="0" borderId="23" xfId="0" applyBorder="1" applyProtection="1"/>
    <xf numFmtId="167" fontId="0" fillId="0" borderId="0" xfId="0" quotePrefix="1" applyNumberFormat="1" applyProtection="1"/>
    <xf numFmtId="4" fontId="2" fillId="0" borderId="0" xfId="0" applyNumberFormat="1" applyFont="1" applyFill="1" applyBorder="1" applyAlignment="1" applyProtection="1">
      <alignment horizontal="center"/>
    </xf>
    <xf numFmtId="166" fontId="2" fillId="0" borderId="0" xfId="2" applyFont="1" applyBorder="1" applyAlignment="1" applyProtection="1">
      <alignment horizontal="center"/>
    </xf>
    <xf numFmtId="0" fontId="8" fillId="0" borderId="0" xfId="0" applyFont="1" applyBorder="1" applyAlignment="1" applyProtection="1">
      <alignment horizontal="center"/>
    </xf>
    <xf numFmtId="166" fontId="2" fillId="0" borderId="0" xfId="2" applyFont="1" applyFill="1" applyBorder="1" applyAlignment="1" applyProtection="1">
      <alignment horizontal="center"/>
    </xf>
    <xf numFmtId="0" fontId="8" fillId="0" borderId="0" xfId="0" applyFont="1" applyFill="1" applyBorder="1" applyAlignment="1" applyProtection="1">
      <alignment horizontal="center"/>
    </xf>
    <xf numFmtId="0" fontId="2" fillId="0" borderId="15" xfId="0" applyFont="1" applyBorder="1" applyAlignment="1" applyProtection="1">
      <alignment horizontal="center"/>
    </xf>
    <xf numFmtId="0" fontId="12" fillId="0" borderId="13" xfId="0" applyFont="1" applyBorder="1" applyAlignment="1" applyProtection="1">
      <alignment horizontal="center"/>
    </xf>
    <xf numFmtId="49" fontId="2" fillId="0" borderId="5" xfId="2" applyNumberFormat="1" applyFont="1" applyBorder="1" applyAlignment="1" applyProtection="1">
      <alignment horizontal="right"/>
    </xf>
    <xf numFmtId="167" fontId="2" fillId="0" borderId="16" xfId="1" applyFont="1" applyBorder="1" applyAlignment="1" applyProtection="1">
      <alignment horizontal="center"/>
    </xf>
    <xf numFmtId="167" fontId="2" fillId="0" borderId="5" xfId="1" applyFont="1" applyBorder="1" applyAlignment="1" applyProtection="1">
      <alignment horizontal="right"/>
    </xf>
    <xf numFmtId="0" fontId="4" fillId="3" borderId="1" xfId="0" applyFont="1" applyFill="1" applyBorder="1" applyAlignment="1" applyProtection="1">
      <alignment horizontal="center"/>
      <protection locked="0"/>
    </xf>
    <xf numFmtId="4" fontId="2" fillId="0" borderId="0" xfId="0" applyNumberFormat="1" applyFont="1" applyBorder="1" applyAlignment="1" applyProtection="1">
      <alignment horizontal="right"/>
    </xf>
    <xf numFmtId="168" fontId="2" fillId="0" borderId="2" xfId="0" applyNumberFormat="1" applyFont="1" applyFill="1" applyBorder="1" applyProtection="1"/>
    <xf numFmtId="0" fontId="2" fillId="0" borderId="12" xfId="0" applyNumberFormat="1" applyFont="1" applyFill="1" applyBorder="1" applyAlignment="1" applyProtection="1">
      <alignment horizontal="center"/>
    </xf>
    <xf numFmtId="0" fontId="2" fillId="0" borderId="0" xfId="0" applyFont="1" applyBorder="1" applyAlignment="1" applyProtection="1">
      <alignment horizontal="right"/>
    </xf>
    <xf numFmtId="4" fontId="2" fillId="0" borderId="0" xfId="0" quotePrefix="1" applyNumberFormat="1" applyFont="1" applyBorder="1" applyAlignment="1" applyProtection="1">
      <alignment horizontal="center"/>
    </xf>
    <xf numFmtId="4" fontId="2" fillId="0" borderId="0" xfId="0" applyNumberFormat="1" applyFont="1" applyFill="1" applyBorder="1" applyAlignment="1" applyProtection="1">
      <alignment horizontal="right"/>
    </xf>
    <xf numFmtId="0" fontId="4" fillId="0" borderId="0" xfId="0" applyFont="1" applyFill="1" applyBorder="1" applyAlignment="1" applyProtection="1">
      <alignment horizontal="center"/>
    </xf>
    <xf numFmtId="0" fontId="2" fillId="0" borderId="18" xfId="0" applyFont="1" applyBorder="1" applyAlignment="1" applyProtection="1">
      <alignment horizontal="center"/>
    </xf>
    <xf numFmtId="168" fontId="2" fillId="0" borderId="0" xfId="0" applyNumberFormat="1" applyFont="1" applyFill="1" applyBorder="1" applyProtection="1"/>
    <xf numFmtId="9" fontId="4" fillId="3" borderId="1" xfId="3" applyNumberFormat="1" applyFont="1" applyFill="1" applyBorder="1" applyAlignment="1" applyProtection="1">
      <alignment horizontal="center"/>
      <protection locked="0"/>
    </xf>
    <xf numFmtId="4" fontId="2" fillId="0" borderId="0" xfId="0" quotePrefix="1" applyNumberFormat="1" applyFont="1" applyFill="1" applyBorder="1" applyAlignment="1" applyProtection="1">
      <alignment horizontal="center"/>
    </xf>
    <xf numFmtId="169" fontId="2" fillId="0" borderId="0" xfId="0" applyNumberFormat="1" applyFont="1" applyFill="1" applyBorder="1" applyAlignment="1" applyProtection="1">
      <alignment horizontal="center"/>
    </xf>
    <xf numFmtId="0" fontId="2" fillId="0" borderId="0" xfId="0" applyFont="1" applyFill="1" applyBorder="1" applyAlignment="1" applyProtection="1">
      <alignment horizontal="center" vertical="center"/>
    </xf>
    <xf numFmtId="167" fontId="2" fillId="0" borderId="0" xfId="1" applyNumberFormat="1" applyFont="1" applyFill="1" applyBorder="1" applyAlignment="1" applyProtection="1">
      <alignment horizontal="center"/>
    </xf>
    <xf numFmtId="169" fontId="2" fillId="0" borderId="12" xfId="2" applyNumberFormat="1" applyFont="1" applyFill="1" applyBorder="1" applyAlignment="1" applyProtection="1">
      <alignment horizontal="center"/>
    </xf>
    <xf numFmtId="169" fontId="2" fillId="0" borderId="0" xfId="0" applyNumberFormat="1" applyFont="1" applyBorder="1" applyAlignment="1" applyProtection="1">
      <alignment horizontal="center"/>
    </xf>
    <xf numFmtId="0" fontId="2" fillId="0" borderId="0" xfId="0" applyFont="1" applyBorder="1" applyAlignment="1" applyProtection="1">
      <alignment horizontal="center" vertical="center"/>
    </xf>
    <xf numFmtId="4" fontId="2" fillId="0" borderId="7" xfId="0" applyNumberFormat="1" applyFont="1" applyFill="1" applyBorder="1" applyAlignment="1" applyProtection="1">
      <alignment horizontal="center"/>
    </xf>
    <xf numFmtId="169" fontId="2" fillId="0" borderId="7" xfId="2" applyNumberFormat="1" applyFont="1" applyFill="1" applyBorder="1" applyAlignment="1" applyProtection="1">
      <alignment horizontal="right"/>
    </xf>
    <xf numFmtId="1" fontId="2" fillId="0" borderId="0" xfId="0" applyNumberFormat="1" applyFont="1" applyBorder="1" applyAlignment="1" applyProtection="1">
      <alignment horizontal="right"/>
    </xf>
    <xf numFmtId="167" fontId="2" fillId="0" borderId="16" xfId="1" applyFont="1" applyFill="1" applyBorder="1" applyAlignment="1" applyProtection="1"/>
    <xf numFmtId="4" fontId="2" fillId="0" borderId="4" xfId="0" applyNumberFormat="1" applyFont="1" applyBorder="1" applyProtection="1"/>
    <xf numFmtId="4" fontId="2" fillId="0" borderId="4" xfId="0" applyNumberFormat="1" applyFont="1" applyBorder="1" applyAlignment="1" applyProtection="1">
      <alignment horizontal="right"/>
    </xf>
    <xf numFmtId="49" fontId="2" fillId="0" borderId="4" xfId="2" applyNumberFormat="1" applyFont="1" applyBorder="1" applyAlignment="1" applyProtection="1">
      <alignment horizontal="right"/>
    </xf>
    <xf numFmtId="4" fontId="8" fillId="0" borderId="1" xfId="0" applyNumberFormat="1" applyFont="1" applyBorder="1" applyAlignment="1" applyProtection="1">
      <alignment horizontal="left"/>
    </xf>
    <xf numFmtId="167" fontId="8" fillId="3" borderId="1" xfId="1" applyFont="1" applyFill="1" applyBorder="1" applyAlignment="1" applyProtection="1">
      <alignment horizontal="center"/>
      <protection locked="0"/>
    </xf>
    <xf numFmtId="1" fontId="8" fillId="3" borderId="1" xfId="0" applyNumberFormat="1" applyFont="1" applyFill="1" applyBorder="1" applyAlignment="1" applyProtection="1">
      <alignment horizontal="center"/>
      <protection locked="0"/>
    </xf>
    <xf numFmtId="4" fontId="8" fillId="0" borderId="4" xfId="0" applyNumberFormat="1" applyFont="1" applyBorder="1" applyAlignment="1" applyProtection="1">
      <alignment horizontal="left"/>
    </xf>
    <xf numFmtId="4" fontId="8" fillId="0" borderId="11" xfId="0" applyNumberFormat="1" applyFont="1" applyBorder="1" applyAlignment="1" applyProtection="1">
      <alignment horizontal="left"/>
    </xf>
    <xf numFmtId="1" fontId="8" fillId="3" borderId="4" xfId="0" applyNumberFormat="1" applyFont="1" applyFill="1" applyBorder="1" applyAlignment="1" applyProtection="1">
      <alignment horizontal="center"/>
      <protection locked="0"/>
    </xf>
    <xf numFmtId="4" fontId="8" fillId="0" borderId="7" xfId="0" applyNumberFormat="1" applyFont="1" applyBorder="1" applyAlignment="1" applyProtection="1">
      <alignment horizontal="left"/>
    </xf>
    <xf numFmtId="4" fontId="8" fillId="0" borderId="0" xfId="0" applyNumberFormat="1" applyFont="1" applyBorder="1" applyAlignment="1" applyProtection="1">
      <alignment horizontal="left"/>
    </xf>
    <xf numFmtId="2" fontId="2" fillId="0" borderId="5" xfId="0" applyNumberFormat="1" applyFont="1" applyFill="1" applyBorder="1" applyProtection="1"/>
    <xf numFmtId="169" fontId="2" fillId="0" borderId="0" xfId="2" applyNumberFormat="1" applyFont="1" applyBorder="1" applyAlignment="1" applyProtection="1">
      <alignment horizontal="center"/>
    </xf>
    <xf numFmtId="172" fontId="2" fillId="0" borderId="12" xfId="1" applyNumberFormat="1" applyFont="1" applyFill="1" applyBorder="1" applyAlignment="1" applyProtection="1">
      <alignment horizontal="center"/>
    </xf>
    <xf numFmtId="172" fontId="2" fillId="0" borderId="12" xfId="1" applyNumberFormat="1" applyFont="1" applyBorder="1" applyAlignment="1" applyProtection="1">
      <alignment horizontal="center"/>
    </xf>
    <xf numFmtId="4" fontId="8" fillId="3" borderId="4" xfId="0" applyNumberFormat="1" applyFont="1" applyFill="1" applyBorder="1" applyAlignment="1" applyProtection="1">
      <alignment horizontal="left"/>
      <protection locked="0"/>
    </xf>
    <xf numFmtId="4" fontId="8" fillId="3" borderId="11" xfId="0" applyNumberFormat="1" applyFont="1" applyFill="1" applyBorder="1" applyAlignment="1" applyProtection="1">
      <alignment horizontal="left"/>
      <protection locked="0"/>
    </xf>
    <xf numFmtId="4" fontId="8" fillId="3" borderId="7" xfId="0" applyNumberFormat="1" applyFont="1" applyFill="1" applyBorder="1" applyAlignment="1" applyProtection="1">
      <alignment horizontal="left"/>
      <protection locked="0"/>
    </xf>
    <xf numFmtId="169" fontId="9" fillId="0" borderId="0" xfId="2" applyNumberFormat="1" applyFont="1" applyFill="1" applyBorder="1" applyProtection="1"/>
    <xf numFmtId="0" fontId="2" fillId="0" borderId="5" xfId="0" quotePrefix="1" applyFont="1" applyBorder="1" applyAlignment="1" applyProtection="1">
      <alignment horizontal="left"/>
    </xf>
    <xf numFmtId="49" fontId="2" fillId="0" borderId="5" xfId="0" applyNumberFormat="1" applyFont="1" applyBorder="1" applyAlignment="1" applyProtection="1">
      <alignment horizontal="right"/>
    </xf>
    <xf numFmtId="0" fontId="8" fillId="0" borderId="16" xfId="0" applyFont="1" applyBorder="1"/>
    <xf numFmtId="0" fontId="2" fillId="0" borderId="0" xfId="0" quotePrefix="1" applyFont="1" applyBorder="1" applyAlignment="1" applyProtection="1">
      <alignment horizontal="left"/>
    </xf>
    <xf numFmtId="0" fontId="8" fillId="0" borderId="3" xfId="0" applyFont="1" applyBorder="1"/>
    <xf numFmtId="0" fontId="2" fillId="0" borderId="22" xfId="0" quotePrefix="1" applyFont="1" applyBorder="1" applyAlignment="1" applyProtection="1">
      <alignment horizontal="left"/>
    </xf>
    <xf numFmtId="169" fontId="2" fillId="0" borderId="22" xfId="2" quotePrefix="1" applyNumberFormat="1" applyFont="1" applyBorder="1" applyAlignment="1" applyProtection="1">
      <alignment horizontal="left"/>
    </xf>
    <xf numFmtId="0" fontId="2" fillId="3" borderId="19" xfId="0" quotePrefix="1" applyFont="1" applyFill="1" applyBorder="1" applyAlignment="1" applyProtection="1">
      <alignment horizontal="left"/>
      <protection locked="0"/>
    </xf>
    <xf numFmtId="0" fontId="2" fillId="3" borderId="21" xfId="0" applyFont="1" applyFill="1" applyBorder="1" applyAlignment="1" applyProtection="1">
      <alignment horizontal="center"/>
      <protection locked="0"/>
    </xf>
    <xf numFmtId="169" fontId="2" fillId="3" borderId="21" xfId="2" applyNumberFormat="1" applyFont="1" applyFill="1" applyBorder="1" applyAlignment="1" applyProtection="1">
      <alignment horizontal="center"/>
      <protection locked="0"/>
    </xf>
    <xf numFmtId="169" fontId="2" fillId="0" borderId="21" xfId="2" applyNumberFormat="1" applyFont="1" applyFill="1" applyBorder="1" applyAlignment="1" applyProtection="1">
      <alignment horizontal="center"/>
    </xf>
    <xf numFmtId="169" fontId="8" fillId="0" borderId="3" xfId="0" applyNumberFormat="1" applyFont="1" applyBorder="1"/>
    <xf numFmtId="0" fontId="2" fillId="3" borderId="19" xfId="0" applyFont="1" applyFill="1" applyBorder="1" applyAlignment="1" applyProtection="1">
      <alignment horizontal="left"/>
      <protection locked="0"/>
    </xf>
    <xf numFmtId="169" fontId="2" fillId="0" borderId="20" xfId="2" applyNumberFormat="1" applyFont="1" applyFill="1" applyBorder="1" applyAlignment="1" applyProtection="1">
      <alignment horizontal="center"/>
    </xf>
    <xf numFmtId="0" fontId="2" fillId="3" borderId="19" xfId="0" applyFont="1" applyFill="1" applyBorder="1" applyProtection="1">
      <protection locked="0"/>
    </xf>
    <xf numFmtId="0" fontId="2" fillId="0" borderId="0" xfId="0" applyFont="1" applyBorder="1" applyAlignment="1" applyProtection="1">
      <alignment horizontal="left"/>
    </xf>
    <xf numFmtId="0" fontId="2" fillId="3" borderId="21" xfId="0" quotePrefix="1" applyFont="1" applyFill="1" applyBorder="1" applyAlignment="1" applyProtection="1">
      <alignment horizontal="left"/>
      <protection locked="0"/>
    </xf>
    <xf numFmtId="0" fontId="8" fillId="0" borderId="0" xfId="0" applyFont="1"/>
    <xf numFmtId="0" fontId="2" fillId="3" borderId="21" xfId="0" applyFont="1" applyFill="1" applyBorder="1" applyProtection="1">
      <protection locked="0"/>
    </xf>
    <xf numFmtId="0" fontId="2" fillId="3" borderId="21" xfId="0" applyFont="1" applyFill="1" applyBorder="1" applyAlignment="1" applyProtection="1">
      <alignment horizontal="left"/>
      <protection locked="0"/>
    </xf>
    <xf numFmtId="0" fontId="2" fillId="3" borderId="21" xfId="0" quotePrefix="1" applyFont="1" applyFill="1" applyBorder="1" applyProtection="1">
      <protection locked="0"/>
    </xf>
    <xf numFmtId="0" fontId="2" fillId="0" borderId="0" xfId="0" applyFont="1" applyFill="1" applyBorder="1" applyAlignment="1" applyProtection="1">
      <alignment horizontal="left"/>
    </xf>
    <xf numFmtId="0" fontId="2" fillId="0" borderId="0" xfId="0" quotePrefix="1" applyFont="1" applyFill="1" applyBorder="1" applyAlignment="1" applyProtection="1">
      <alignment horizontal="left"/>
    </xf>
    <xf numFmtId="0" fontId="2" fillId="0" borderId="0" xfId="0" quotePrefix="1" applyFont="1" applyFill="1" applyBorder="1" applyProtection="1"/>
    <xf numFmtId="0" fontId="2" fillId="0" borderId="17" xfId="0" applyFont="1" applyBorder="1" applyAlignment="1" applyProtection="1">
      <alignment horizontal="left"/>
    </xf>
    <xf numFmtId="0" fontId="8" fillId="0" borderId="17" xfId="0" applyFont="1" applyBorder="1" applyAlignment="1" applyProtection="1"/>
    <xf numFmtId="169" fontId="8" fillId="0" borderId="18" xfId="0" applyNumberFormat="1" applyFont="1" applyBorder="1"/>
    <xf numFmtId="49" fontId="3" fillId="0" borderId="15" xfId="0" applyNumberFormat="1" applyFont="1" applyBorder="1" applyAlignment="1" applyProtection="1">
      <alignment horizontal="center"/>
    </xf>
    <xf numFmtId="49" fontId="3" fillId="0" borderId="10" xfId="0" applyNumberFormat="1" applyFont="1" applyBorder="1" applyAlignment="1" applyProtection="1">
      <alignment horizontal="center"/>
    </xf>
    <xf numFmtId="49" fontId="3" fillId="0" borderId="14" xfId="0" applyNumberFormat="1" applyFont="1" applyBorder="1" applyAlignment="1" applyProtection="1">
      <alignment horizontal="center"/>
    </xf>
    <xf numFmtId="0" fontId="11" fillId="0" borderId="0" xfId="0" applyFont="1" applyAlignment="1">
      <alignment horizontal="center"/>
    </xf>
    <xf numFmtId="49" fontId="3" fillId="0" borderId="5" xfId="0" applyNumberFormat="1" applyFont="1" applyBorder="1" applyAlignment="1" applyProtection="1">
      <alignment horizontal="right"/>
    </xf>
    <xf numFmtId="49" fontId="3" fillId="0" borderId="0" xfId="0" applyNumberFormat="1" applyFont="1" applyBorder="1" applyAlignment="1" applyProtection="1">
      <alignment horizontal="right"/>
    </xf>
    <xf numFmtId="169" fontId="3" fillId="0" borderId="0" xfId="2" applyNumberFormat="1" applyFont="1" applyBorder="1" applyAlignment="1" applyProtection="1">
      <alignment horizontal="center"/>
    </xf>
    <xf numFmtId="0" fontId="11" fillId="0" borderId="17" xfId="0" applyFont="1" applyBorder="1" applyAlignment="1" applyProtection="1">
      <alignment horizontal="right"/>
    </xf>
    <xf numFmtId="0" fontId="11" fillId="0" borderId="0" xfId="0" applyFont="1"/>
    <xf numFmtId="49" fontId="2" fillId="0" borderId="10" xfId="2" applyNumberFormat="1" applyFont="1" applyFill="1" applyBorder="1" applyAlignment="1" applyProtection="1">
      <alignment horizontal="center"/>
    </xf>
    <xf numFmtId="49" fontId="2" fillId="0" borderId="3" xfId="2" applyNumberFormat="1" applyFont="1" applyBorder="1" applyAlignment="1" applyProtection="1">
      <alignment horizontal="center"/>
    </xf>
    <xf numFmtId="49" fontId="2" fillId="0" borderId="10" xfId="2" applyNumberFormat="1" applyFont="1" applyBorder="1" applyAlignment="1" applyProtection="1">
      <alignment horizontal="center"/>
    </xf>
    <xf numFmtId="1" fontId="2" fillId="0" borderId="0" xfId="0" applyNumberFormat="1" applyFont="1" applyFill="1" applyBorder="1" applyAlignment="1" applyProtection="1"/>
    <xf numFmtId="173" fontId="8" fillId="3" borderId="1" xfId="1" applyNumberFormat="1" applyFont="1" applyFill="1" applyBorder="1" applyAlignment="1" applyProtection="1">
      <alignment horizontal="center"/>
      <protection locked="0"/>
    </xf>
    <xf numFmtId="0" fontId="10" fillId="0" borderId="0" xfId="0" applyFont="1" applyFill="1" applyBorder="1" applyAlignment="1" applyProtection="1"/>
    <xf numFmtId="171" fontId="10" fillId="0" borderId="3" xfId="3" applyNumberFormat="1" applyFont="1" applyFill="1" applyBorder="1" applyAlignment="1" applyProtection="1">
      <alignment horizontal="center"/>
    </xf>
    <xf numFmtId="2" fontId="0" fillId="0" borderId="0" xfId="0" applyNumberFormat="1" applyProtection="1"/>
    <xf numFmtId="0" fontId="13" fillId="5" borderId="24" xfId="0" applyFont="1" applyFill="1" applyBorder="1" applyAlignment="1" applyProtection="1">
      <alignment horizontal="center"/>
    </xf>
    <xf numFmtId="0" fontId="13" fillId="5" borderId="25" xfId="0" applyFont="1" applyFill="1" applyBorder="1" applyAlignment="1" applyProtection="1">
      <alignment horizontal="center"/>
    </xf>
    <xf numFmtId="0" fontId="0" fillId="0" borderId="24" xfId="0" applyBorder="1" applyAlignment="1" applyProtection="1">
      <alignment horizontal="center"/>
    </xf>
    <xf numFmtId="0" fontId="0" fillId="0" borderId="26" xfId="0" applyBorder="1" applyAlignment="1" applyProtection="1">
      <alignment horizontal="center"/>
    </xf>
    <xf numFmtId="170" fontId="4" fillId="0" borderId="1" xfId="0" applyNumberFormat="1" applyFont="1" applyFill="1" applyBorder="1" applyAlignment="1" applyProtection="1">
      <alignment horizontal="center"/>
    </xf>
    <xf numFmtId="0" fontId="0" fillId="0" borderId="0" xfId="0" quotePrefix="1" applyProtection="1"/>
    <xf numFmtId="0" fontId="0" fillId="0" borderId="0" xfId="0" applyAlignment="1" applyProtection="1">
      <alignment horizontal="right"/>
    </xf>
    <xf numFmtId="0" fontId="0" fillId="0" borderId="0" xfId="0" quotePrefix="1" applyAlignment="1" applyProtection="1">
      <alignment horizontal="right"/>
    </xf>
    <xf numFmtId="0" fontId="13" fillId="5" borderId="10" xfId="0" applyFont="1" applyFill="1" applyBorder="1" applyProtection="1"/>
    <xf numFmtId="0" fontId="13" fillId="5" borderId="0" xfId="0" applyFont="1" applyFill="1" applyBorder="1" applyProtection="1"/>
    <xf numFmtId="0" fontId="13" fillId="5" borderId="3" xfId="0" applyFont="1" applyFill="1" applyBorder="1" applyProtection="1"/>
    <xf numFmtId="0" fontId="0" fillId="0" borderId="10" xfId="0" applyBorder="1" applyProtection="1"/>
    <xf numFmtId="0" fontId="0" fillId="0" borderId="3" xfId="0" applyBorder="1" applyProtection="1"/>
    <xf numFmtId="0" fontId="0" fillId="0" borderId="10" xfId="0" quotePrefix="1" applyBorder="1" applyProtection="1"/>
    <xf numFmtId="0" fontId="0" fillId="0" borderId="0" xfId="0" quotePrefix="1" applyBorder="1" applyProtection="1"/>
    <xf numFmtId="0" fontId="0" fillId="0" borderId="2" xfId="0" applyBorder="1" applyAlignment="1" applyProtection="1">
      <alignment horizontal="center"/>
    </xf>
    <xf numFmtId="0" fontId="0" fillId="0" borderId="0" xfId="0" applyAlignment="1" applyProtection="1">
      <alignment horizontal="left"/>
    </xf>
    <xf numFmtId="0" fontId="0" fillId="6" borderId="0" xfId="0" applyFill="1" applyProtection="1"/>
    <xf numFmtId="0" fontId="0" fillId="0" borderId="0" xfId="0" applyFill="1" applyProtection="1"/>
    <xf numFmtId="0" fontId="0" fillId="0" borderId="0" xfId="0" applyAlignment="1" applyProtection="1">
      <alignment horizontal="center"/>
    </xf>
    <xf numFmtId="166" fontId="2" fillId="0" borderId="22" xfId="2" quotePrefix="1" applyNumberFormat="1" applyFont="1" applyBorder="1" applyAlignment="1" applyProtection="1">
      <alignment horizontal="left"/>
    </xf>
    <xf numFmtId="49" fontId="17" fillId="0" borderId="10" xfId="0" applyNumberFormat="1" applyFont="1" applyBorder="1" applyAlignment="1" applyProtection="1">
      <alignment horizontal="center"/>
    </xf>
    <xf numFmtId="0" fontId="10" fillId="0" borderId="0" xfId="0" applyFont="1" applyBorder="1" applyProtection="1"/>
    <xf numFmtId="0" fontId="10" fillId="0" borderId="0" xfId="0" applyFont="1" applyFill="1" applyBorder="1" applyProtection="1"/>
    <xf numFmtId="0" fontId="10" fillId="0" borderId="0" xfId="0" applyFont="1" applyBorder="1" applyAlignment="1" applyProtection="1">
      <alignment horizontal="left"/>
    </xf>
    <xf numFmtId="0" fontId="2" fillId="0" borderId="0" xfId="0" applyFont="1" applyBorder="1" applyAlignment="1" applyProtection="1">
      <alignment horizontal="left" indent="1"/>
    </xf>
    <xf numFmtId="4" fontId="2" fillId="0" borderId="0" xfId="0" applyNumberFormat="1" applyFont="1" applyFill="1" applyBorder="1" applyAlignment="1" applyProtection="1"/>
    <xf numFmtId="0" fontId="8" fillId="0" borderId="0" xfId="0" applyFont="1" applyBorder="1" applyAlignment="1" applyProtection="1">
      <alignment horizontal="center"/>
    </xf>
    <xf numFmtId="0" fontId="2" fillId="0" borderId="4" xfId="0" applyFont="1" applyFill="1" applyBorder="1" applyAlignment="1" applyProtection="1">
      <alignment horizontal="center"/>
    </xf>
    <xf numFmtId="0" fontId="2" fillId="0" borderId="11" xfId="0" applyFont="1" applyFill="1" applyBorder="1" applyAlignment="1" applyProtection="1">
      <alignment horizontal="center"/>
    </xf>
    <xf numFmtId="0" fontId="8" fillId="0" borderId="0" xfId="0" applyFont="1" applyFill="1" applyBorder="1" applyAlignment="1" applyProtection="1">
      <alignment horizontal="center"/>
    </xf>
    <xf numFmtId="0" fontId="2" fillId="0" borderId="4" xfId="0" applyFont="1" applyBorder="1" applyAlignment="1" applyProtection="1">
      <alignment horizontal="center"/>
    </xf>
    <xf numFmtId="167" fontId="8" fillId="0" borderId="5" xfId="1" applyNumberFormat="1" applyFont="1" applyBorder="1" applyProtection="1"/>
    <xf numFmtId="0" fontId="2" fillId="0" borderId="10" xfId="0" applyFont="1" applyFill="1" applyBorder="1" applyAlignment="1" applyProtection="1">
      <alignment horizontal="center" vertical="center"/>
    </xf>
    <xf numFmtId="0" fontId="3" fillId="0" borderId="1" xfId="0" applyNumberFormat="1" applyFont="1" applyFill="1" applyBorder="1" applyAlignment="1" applyProtection="1">
      <alignment horizontal="center" vertical="center"/>
    </xf>
    <xf numFmtId="166" fontId="2" fillId="9" borderId="27" xfId="0" applyNumberFormat="1" applyFont="1" applyFill="1" applyBorder="1" applyAlignment="1" applyProtection="1">
      <alignment horizontal="center" vertical="top"/>
    </xf>
    <xf numFmtId="174" fontId="2" fillId="9" borderId="28" xfId="0" applyNumberFormat="1" applyFont="1" applyFill="1" applyBorder="1" applyAlignment="1" applyProtection="1">
      <alignment horizontal="center" vertical="center"/>
    </xf>
    <xf numFmtId="174" fontId="2" fillId="9" borderId="13" xfId="0" applyNumberFormat="1" applyFont="1" applyFill="1" applyBorder="1" applyAlignment="1" applyProtection="1">
      <alignment horizontal="center" vertical="center"/>
    </xf>
    <xf numFmtId="0" fontId="3" fillId="10" borderId="1" xfId="0" applyNumberFormat="1" applyFont="1" applyFill="1" applyBorder="1" applyAlignment="1" applyProtection="1">
      <alignment horizontal="center" vertical="center"/>
    </xf>
    <xf numFmtId="166" fontId="2" fillId="0" borderId="0" xfId="0" applyNumberFormat="1" applyFont="1" applyFill="1" applyBorder="1" applyProtection="1"/>
    <xf numFmtId="166" fontId="2" fillId="0" borderId="3" xfId="0" applyNumberFormat="1" applyFont="1" applyFill="1" applyBorder="1" applyProtection="1"/>
    <xf numFmtId="166" fontId="2" fillId="0" borderId="0" xfId="2" applyNumberFormat="1" applyFont="1" applyFill="1" applyBorder="1" applyAlignment="1" applyProtection="1">
      <alignment horizontal="right"/>
    </xf>
    <xf numFmtId="166" fontId="2" fillId="0" borderId="0" xfId="0" applyNumberFormat="1" applyFont="1" applyFill="1" applyBorder="1" applyAlignment="1" applyProtection="1">
      <alignment horizontal="center"/>
    </xf>
    <xf numFmtId="166" fontId="8" fillId="0" borderId="0" xfId="0" applyNumberFormat="1" applyFont="1" applyBorder="1" applyProtection="1"/>
    <xf numFmtId="166" fontId="8" fillId="0" borderId="0" xfId="0" applyNumberFormat="1" applyFont="1" applyBorder="1" applyAlignment="1" applyProtection="1">
      <alignment horizontal="center"/>
    </xf>
    <xf numFmtId="166" fontId="2" fillId="0" borderId="0" xfId="0" applyNumberFormat="1" applyFont="1" applyFill="1" applyBorder="1" applyAlignment="1" applyProtection="1">
      <alignment horizontal="right"/>
    </xf>
    <xf numFmtId="166" fontId="2" fillId="0" borderId="3" xfId="2" applyNumberFormat="1" applyFont="1" applyFill="1" applyBorder="1" applyAlignment="1" applyProtection="1">
      <alignment horizontal="right"/>
    </xf>
    <xf numFmtId="167" fontId="2" fillId="0" borderId="0" xfId="1" applyNumberFormat="1" applyFont="1" applyBorder="1" applyProtection="1"/>
    <xf numFmtId="166" fontId="2" fillId="0" borderId="0" xfId="2" applyNumberFormat="1" applyFont="1" applyFill="1" applyBorder="1" applyAlignment="1" applyProtection="1">
      <alignment horizontal="center"/>
    </xf>
    <xf numFmtId="166" fontId="2" fillId="0" borderId="10" xfId="0" applyNumberFormat="1" applyFont="1" applyFill="1" applyBorder="1" applyAlignment="1" applyProtection="1">
      <alignment horizontal="center"/>
    </xf>
    <xf numFmtId="166" fontId="2" fillId="0" borderId="0" xfId="2" applyNumberFormat="1" applyFont="1" applyBorder="1" applyProtection="1"/>
    <xf numFmtId="166" fontId="2" fillId="0" borderId="0" xfId="0" applyNumberFormat="1" applyFont="1" applyBorder="1" applyProtection="1"/>
    <xf numFmtId="166" fontId="2" fillId="0" borderId="3" xfId="0" applyNumberFormat="1" applyFont="1" applyFill="1" applyBorder="1" applyAlignment="1" applyProtection="1">
      <alignment horizontal="center"/>
    </xf>
    <xf numFmtId="166" fontId="2" fillId="0" borderId="9" xfId="0" applyNumberFormat="1" applyFont="1" applyFill="1" applyBorder="1" applyProtection="1"/>
    <xf numFmtId="166" fontId="2" fillId="0" borderId="1" xfId="2" applyNumberFormat="1" applyFont="1" applyFill="1" applyBorder="1" applyAlignment="1" applyProtection="1">
      <alignment horizontal="center" vertical="center" wrapText="1"/>
    </xf>
    <xf numFmtId="0" fontId="0" fillId="0" borderId="9" xfId="0" applyBorder="1" applyAlignment="1">
      <alignment horizontal="center" vertical="center"/>
    </xf>
    <xf numFmtId="167" fontId="2" fillId="0" borderId="0" xfId="1" applyNumberFormat="1" applyFont="1" applyFill="1" applyBorder="1" applyAlignment="1" applyProtection="1">
      <alignment horizontal="right"/>
    </xf>
    <xf numFmtId="166" fontId="2" fillId="0" borderId="1" xfId="2" applyNumberFormat="1" applyFont="1" applyBorder="1" applyAlignment="1" applyProtection="1">
      <alignment horizontal="center" vertical="center"/>
    </xf>
    <xf numFmtId="0" fontId="2" fillId="0" borderId="1" xfId="0" applyFont="1" applyBorder="1" applyAlignment="1" applyProtection="1">
      <alignment horizontal="center" vertical="center"/>
    </xf>
    <xf numFmtId="166" fontId="2" fillId="0" borderId="1" xfId="0" applyNumberFormat="1" applyFont="1" applyFill="1" applyBorder="1" applyAlignment="1" applyProtection="1">
      <alignment horizontal="center" vertical="center"/>
    </xf>
    <xf numFmtId="171" fontId="8" fillId="0" borderId="9" xfId="3" applyNumberFormat="1" applyFont="1" applyBorder="1" applyAlignment="1" applyProtection="1">
      <alignment horizontal="center" vertical="center"/>
    </xf>
    <xf numFmtId="4" fontId="2" fillId="0" borderId="1" xfId="0" applyNumberFormat="1" applyFont="1" applyFill="1" applyBorder="1" applyAlignment="1" applyProtection="1">
      <alignment horizontal="center"/>
    </xf>
    <xf numFmtId="0" fontId="2" fillId="0" borderId="1" xfId="0" applyFont="1" applyFill="1" applyBorder="1" applyAlignment="1" applyProtection="1">
      <alignment horizontal="center"/>
    </xf>
    <xf numFmtId="0" fontId="2" fillId="0" borderId="29" xfId="0" applyFont="1" applyFill="1" applyBorder="1" applyAlignment="1" applyProtection="1">
      <alignment horizontal="center"/>
    </xf>
    <xf numFmtId="0" fontId="2" fillId="0" borderId="9" xfId="0" applyFont="1" applyFill="1" applyBorder="1" applyProtection="1"/>
    <xf numFmtId="169" fontId="2" fillId="0" borderId="9" xfId="0" applyNumberFormat="1" applyFont="1" applyFill="1" applyBorder="1" applyAlignment="1" applyProtection="1">
      <alignment horizontal="center"/>
    </xf>
    <xf numFmtId="0" fontId="2" fillId="0" borderId="1" xfId="0" applyFont="1" applyBorder="1" applyAlignment="1" applyProtection="1">
      <alignment horizontal="center"/>
    </xf>
    <xf numFmtId="171" fontId="8" fillId="0" borderId="9" xfId="3" applyNumberFormat="1" applyFont="1" applyBorder="1" applyAlignment="1" applyProtection="1">
      <alignment horizontal="center"/>
    </xf>
    <xf numFmtId="166" fontId="2" fillId="0" borderId="15" xfId="2" applyNumberFormat="1" applyFont="1" applyFill="1" applyBorder="1" applyAlignment="1" applyProtection="1">
      <alignment horizontal="right"/>
    </xf>
    <xf numFmtId="166" fontId="2" fillId="0" borderId="30" xfId="0" applyNumberFormat="1" applyFont="1" applyFill="1" applyBorder="1" applyAlignment="1" applyProtection="1"/>
    <xf numFmtId="167" fontId="2" fillId="0" borderId="30" xfId="1" applyNumberFormat="1" applyFont="1" applyFill="1" applyBorder="1" applyProtection="1"/>
    <xf numFmtId="166" fontId="2" fillId="0" borderId="16" xfId="0" applyNumberFormat="1" applyFont="1" applyFill="1" applyBorder="1" applyProtection="1"/>
    <xf numFmtId="166" fontId="2" fillId="0" borderId="10" xfId="0" applyNumberFormat="1" applyFont="1" applyFill="1" applyBorder="1" applyProtection="1"/>
    <xf numFmtId="166" fontId="2" fillId="0" borderId="31" xfId="0" applyNumberFormat="1" applyFont="1" applyFill="1" applyBorder="1" applyProtection="1"/>
    <xf numFmtId="166" fontId="2" fillId="0" borderId="30" xfId="0" applyNumberFormat="1" applyFont="1" applyFill="1" applyBorder="1" applyAlignment="1" applyProtection="1">
      <alignment horizontal="center"/>
    </xf>
    <xf numFmtId="167" fontId="2" fillId="0" borderId="30" xfId="1" applyNumberFormat="1" applyFont="1" applyFill="1" applyBorder="1" applyAlignment="1" applyProtection="1">
      <alignment horizontal="center"/>
    </xf>
    <xf numFmtId="167" fontId="2" fillId="0" borderId="10" xfId="1" applyNumberFormat="1" applyFont="1" applyFill="1" applyBorder="1" applyAlignment="1" applyProtection="1">
      <alignment horizontal="center"/>
    </xf>
    <xf numFmtId="166" fontId="2" fillId="0" borderId="31" xfId="1" applyNumberFormat="1" applyFont="1" applyBorder="1" applyProtection="1"/>
    <xf numFmtId="169" fontId="12" fillId="0" borderId="9" xfId="1" applyNumberFormat="1" applyFont="1" applyBorder="1" applyProtection="1"/>
    <xf numFmtId="166" fontId="2" fillId="0" borderId="31" xfId="0" applyNumberFormat="1" applyFont="1" applyBorder="1" applyProtection="1"/>
    <xf numFmtId="166" fontId="2" fillId="0" borderId="12" xfId="0" applyNumberFormat="1" applyFont="1" applyBorder="1" applyProtection="1"/>
    <xf numFmtId="167" fontId="2" fillId="0" borderId="0" xfId="1" applyNumberFormat="1" applyFont="1" applyFill="1" applyBorder="1" applyProtection="1"/>
    <xf numFmtId="166" fontId="2" fillId="0" borderId="10" xfId="2" applyNumberFormat="1" applyFont="1" applyFill="1" applyBorder="1" applyAlignment="1" applyProtection="1">
      <alignment horizontal="right"/>
    </xf>
    <xf numFmtId="166" fontId="2" fillId="0" borderId="33" xfId="2" applyNumberFormat="1" applyFont="1" applyFill="1" applyBorder="1" applyAlignment="1" applyProtection="1"/>
    <xf numFmtId="166" fontId="2" fillId="0" borderId="3" xfId="2" applyNumberFormat="1" applyFont="1" applyFill="1" applyBorder="1" applyProtection="1"/>
    <xf numFmtId="166" fontId="2" fillId="0" borderId="34" xfId="0" applyNumberFormat="1" applyFont="1" applyFill="1" applyBorder="1" applyProtection="1"/>
    <xf numFmtId="166" fontId="2" fillId="0" borderId="33" xfId="0" applyNumberFormat="1" applyFont="1" applyFill="1" applyBorder="1" applyAlignment="1" applyProtection="1">
      <alignment horizontal="center"/>
    </xf>
    <xf numFmtId="167" fontId="2" fillId="0" borderId="33" xfId="1" applyNumberFormat="1" applyFont="1" applyFill="1" applyBorder="1" applyAlignment="1" applyProtection="1">
      <alignment horizontal="center"/>
    </xf>
    <xf numFmtId="166" fontId="2" fillId="0" borderId="34" xfId="1" applyNumberFormat="1" applyFont="1" applyBorder="1" applyProtection="1"/>
    <xf numFmtId="166" fontId="2" fillId="0" borderId="34" xfId="0" applyNumberFormat="1" applyFont="1" applyBorder="1" applyProtection="1"/>
    <xf numFmtId="166" fontId="2" fillId="0" borderId="9" xfId="0" applyNumberFormat="1" applyFont="1" applyBorder="1" applyProtection="1"/>
    <xf numFmtId="166" fontId="2" fillId="0" borderId="33" xfId="0" applyNumberFormat="1" applyFont="1" applyFill="1" applyBorder="1" applyAlignment="1" applyProtection="1"/>
    <xf numFmtId="167" fontId="2" fillId="0" borderId="33" xfId="1" applyNumberFormat="1" applyFont="1" applyFill="1" applyBorder="1" applyProtection="1"/>
    <xf numFmtId="4" fontId="2" fillId="0" borderId="0" xfId="0" applyNumberFormat="1" applyFont="1" applyFill="1" applyBorder="1" applyAlignment="1" applyProtection="1">
      <alignment horizontal="left" vertical="center" indent="2"/>
    </xf>
    <xf numFmtId="166" fontId="2" fillId="0" borderId="0" xfId="1" applyNumberFormat="1" applyFont="1" applyFill="1" applyBorder="1" applyProtection="1"/>
    <xf numFmtId="166" fontId="2" fillId="0" borderId="10" xfId="1" applyNumberFormat="1" applyFont="1" applyFill="1" applyBorder="1" applyProtection="1"/>
    <xf numFmtId="166" fontId="2" fillId="0" borderId="34" xfId="0" applyNumberFormat="1" applyFont="1" applyFill="1" applyBorder="1" applyAlignment="1" applyProtection="1">
      <alignment horizontal="right"/>
    </xf>
    <xf numFmtId="167" fontId="2" fillId="0" borderId="10" xfId="0" applyNumberFormat="1" applyFont="1" applyFill="1" applyBorder="1" applyAlignment="1" applyProtection="1">
      <alignment horizontal="center"/>
    </xf>
    <xf numFmtId="169" fontId="12" fillId="0" borderId="9" xfId="0" applyNumberFormat="1" applyFont="1" applyBorder="1" applyProtection="1"/>
    <xf numFmtId="169" fontId="12" fillId="0" borderId="9" xfId="0" applyNumberFormat="1" applyFont="1" applyFill="1" applyBorder="1" applyProtection="1"/>
    <xf numFmtId="166" fontId="2" fillId="0" borderId="33" xfId="2" applyNumberFormat="1" applyFont="1" applyFill="1" applyBorder="1" applyAlignment="1" applyProtection="1">
      <alignment horizontal="center"/>
    </xf>
    <xf numFmtId="166" fontId="2" fillId="0" borderId="0" xfId="1" applyNumberFormat="1" applyFont="1" applyBorder="1" applyProtection="1"/>
    <xf numFmtId="166" fontId="2" fillId="0" borderId="34" xfId="0" applyNumberFormat="1" applyFont="1" applyFill="1" applyBorder="1" applyAlignment="1" applyProtection="1">
      <alignment horizontal="center"/>
    </xf>
    <xf numFmtId="169" fontId="12" fillId="0" borderId="9" xfId="0" applyNumberFormat="1" applyFont="1" applyFill="1" applyBorder="1" applyAlignment="1" applyProtection="1">
      <alignment horizontal="center"/>
    </xf>
    <xf numFmtId="166" fontId="2" fillId="0" borderId="35" xfId="2" applyNumberFormat="1" applyFont="1" applyFill="1" applyBorder="1" applyAlignment="1" applyProtection="1">
      <alignment horizontal="right"/>
    </xf>
    <xf numFmtId="166" fontId="2" fillId="0" borderId="36" xfId="2" applyNumberFormat="1" applyFont="1" applyFill="1" applyBorder="1" applyAlignment="1" applyProtection="1"/>
    <xf numFmtId="167" fontId="2" fillId="0" borderId="37" xfId="1" applyNumberFormat="1" applyFont="1" applyFill="1" applyBorder="1" applyProtection="1"/>
    <xf numFmtId="167" fontId="2" fillId="0" borderId="10" xfId="2" applyNumberFormat="1" applyFont="1" applyFill="1" applyBorder="1" applyAlignment="1" applyProtection="1">
      <alignment horizontal="center"/>
    </xf>
    <xf numFmtId="1" fontId="2" fillId="0" borderId="10" xfId="0" applyNumberFormat="1" applyFont="1" applyFill="1" applyBorder="1" applyProtection="1"/>
    <xf numFmtId="1" fontId="2" fillId="0" borderId="33" xfId="0" applyNumberFormat="1" applyFont="1" applyFill="1" applyBorder="1" applyAlignment="1" applyProtection="1">
      <alignment horizontal="center"/>
    </xf>
    <xf numFmtId="0" fontId="2" fillId="0" borderId="33" xfId="0" applyFont="1" applyFill="1" applyBorder="1" applyProtection="1"/>
    <xf numFmtId="166" fontId="2" fillId="0" borderId="10" xfId="2" applyNumberFormat="1" applyFont="1" applyBorder="1" applyAlignment="1" applyProtection="1">
      <alignment horizontal="right"/>
    </xf>
    <xf numFmtId="166" fontId="2" fillId="0" borderId="38" xfId="2" applyNumberFormat="1" applyFont="1" applyBorder="1" applyAlignment="1" applyProtection="1"/>
    <xf numFmtId="0" fontId="2" fillId="0" borderId="38" xfId="0" applyFont="1" applyBorder="1" applyProtection="1"/>
    <xf numFmtId="166" fontId="2" fillId="0" borderId="18" xfId="0" applyNumberFormat="1" applyFont="1" applyBorder="1" applyProtection="1"/>
    <xf numFmtId="166" fontId="2" fillId="0" borderId="10" xfId="0" applyNumberFormat="1" applyFont="1" applyBorder="1" applyProtection="1"/>
    <xf numFmtId="166" fontId="2" fillId="0" borderId="39" xfId="0" applyNumberFormat="1" applyFont="1" applyBorder="1" applyProtection="1"/>
    <xf numFmtId="0" fontId="2" fillId="0" borderId="9" xfId="0" applyFont="1" applyBorder="1" applyProtection="1"/>
    <xf numFmtId="0" fontId="2" fillId="0" borderId="14" xfId="0" applyFont="1" applyBorder="1" applyProtection="1"/>
    <xf numFmtId="166" fontId="2" fillId="0" borderId="38" xfId="0" applyNumberFormat="1" applyFont="1" applyBorder="1" applyAlignment="1" applyProtection="1">
      <alignment horizontal="center"/>
    </xf>
    <xf numFmtId="167" fontId="2" fillId="0" borderId="10" xfId="0" applyNumberFormat="1" applyFont="1" applyBorder="1" applyAlignment="1" applyProtection="1">
      <alignment horizontal="center"/>
    </xf>
    <xf numFmtId="167" fontId="2" fillId="0" borderId="10" xfId="1" applyNumberFormat="1" applyFont="1" applyFill="1" applyBorder="1" applyAlignment="1" applyProtection="1">
      <alignment horizontal="right"/>
    </xf>
    <xf numFmtId="166" fontId="2" fillId="0" borderId="0" xfId="2" applyNumberFormat="1" applyFont="1" applyFill="1" applyBorder="1" applyProtection="1"/>
    <xf numFmtId="166" fontId="2" fillId="0" borderId="5" xfId="0" applyNumberFormat="1" applyFont="1" applyBorder="1" applyProtection="1"/>
    <xf numFmtId="0" fontId="2" fillId="0" borderId="15" xfId="0" applyFont="1" applyBorder="1" applyProtection="1"/>
    <xf numFmtId="1" fontId="2" fillId="0" borderId="5" xfId="0" applyNumberFormat="1" applyFont="1" applyBorder="1" applyAlignment="1" applyProtection="1">
      <alignment horizontal="left"/>
    </xf>
    <xf numFmtId="0" fontId="2" fillId="0" borderId="5" xfId="0" applyFont="1" applyBorder="1" applyAlignment="1" applyProtection="1">
      <alignment horizontal="center" vertical="center"/>
    </xf>
    <xf numFmtId="166" fontId="2" fillId="0" borderId="12" xfId="1" applyNumberFormat="1" applyFont="1" applyBorder="1" applyProtection="1"/>
    <xf numFmtId="166" fontId="2" fillId="0" borderId="14" xfId="2" applyNumberFormat="1" applyFont="1" applyBorder="1" applyProtection="1"/>
    <xf numFmtId="166" fontId="2" fillId="0" borderId="17" xfId="2" applyNumberFormat="1" applyFont="1" applyBorder="1" applyProtection="1"/>
    <xf numFmtId="166" fontId="2" fillId="0" borderId="17" xfId="0" applyNumberFormat="1" applyFont="1" applyBorder="1" applyAlignment="1" applyProtection="1">
      <alignment horizontal="right"/>
    </xf>
    <xf numFmtId="1" fontId="2" fillId="0" borderId="14" xfId="0" applyNumberFormat="1" applyFont="1" applyBorder="1" applyAlignment="1" applyProtection="1">
      <alignment horizontal="center"/>
    </xf>
    <xf numFmtId="1" fontId="2" fillId="0" borderId="17" xfId="0" applyNumberFormat="1" applyFont="1" applyBorder="1" applyAlignment="1" applyProtection="1">
      <alignment horizontal="left"/>
    </xf>
    <xf numFmtId="0" fontId="2" fillId="0" borderId="17" xfId="0" applyFont="1" applyBorder="1" applyAlignment="1" applyProtection="1">
      <alignment horizontal="center" vertical="center"/>
    </xf>
    <xf numFmtId="166" fontId="2" fillId="0" borderId="13" xfId="1" applyNumberFormat="1" applyFont="1" applyBorder="1" applyProtection="1"/>
    <xf numFmtId="166" fontId="2" fillId="0" borderId="15" xfId="2" applyNumberFormat="1" applyFont="1" applyBorder="1" applyProtection="1"/>
    <xf numFmtId="166" fontId="2" fillId="0" borderId="5" xfId="2" applyNumberFormat="1" applyFont="1" applyBorder="1" applyProtection="1"/>
    <xf numFmtId="166" fontId="2" fillId="0" borderId="5" xfId="2" applyNumberFormat="1" applyFont="1" applyBorder="1" applyAlignment="1" applyProtection="1">
      <alignment horizontal="right"/>
    </xf>
    <xf numFmtId="167" fontId="8" fillId="0" borderId="5" xfId="0" applyNumberFormat="1" applyFont="1" applyBorder="1" applyProtection="1"/>
    <xf numFmtId="167" fontId="3" fillId="0" borderId="5" xfId="1" applyNumberFormat="1" applyFont="1" applyBorder="1" applyAlignment="1" applyProtection="1">
      <alignment horizontal="center" vertical="center"/>
    </xf>
    <xf numFmtId="166" fontId="2" fillId="0" borderId="0" xfId="2" applyNumberFormat="1" applyFont="1" applyBorder="1" applyAlignment="1" applyProtection="1">
      <alignment horizontal="right"/>
    </xf>
    <xf numFmtId="167" fontId="8" fillId="0" borderId="0" xfId="0" applyNumberFormat="1" applyFont="1" applyBorder="1" applyProtection="1"/>
    <xf numFmtId="166" fontId="2" fillId="0" borderId="14" xfId="2" applyNumberFormat="1" applyFont="1" applyBorder="1" applyAlignment="1" applyProtection="1"/>
    <xf numFmtId="0" fontId="8" fillId="0" borderId="0" xfId="0" applyFont="1" applyFill="1" applyBorder="1" applyAlignment="1" applyProtection="1">
      <alignment horizontal="center" vertical="top" wrapText="1"/>
    </xf>
    <xf numFmtId="166" fontId="9" fillId="0" borderId="12" xfId="2" applyNumberFormat="1" applyFont="1" applyBorder="1" applyAlignment="1" applyProtection="1">
      <alignment horizontal="center"/>
    </xf>
    <xf numFmtId="49" fontId="19" fillId="0" borderId="5" xfId="2" applyNumberFormat="1" applyFont="1" applyBorder="1" applyAlignment="1" applyProtection="1">
      <alignment horizontal="right"/>
    </xf>
    <xf numFmtId="166" fontId="19" fillId="0" borderId="5" xfId="2" applyNumberFormat="1" applyFont="1" applyBorder="1" applyAlignment="1" applyProtection="1">
      <alignment horizontal="center"/>
    </xf>
    <xf numFmtId="0" fontId="19" fillId="0" borderId="12" xfId="0" applyFont="1" applyBorder="1" applyAlignment="1" applyProtection="1">
      <alignment horizontal="center"/>
    </xf>
    <xf numFmtId="0" fontId="20" fillId="0" borderId="16" xfId="0" applyFont="1" applyBorder="1" applyAlignment="1" applyProtection="1">
      <alignment horizontal="center"/>
    </xf>
    <xf numFmtId="166" fontId="2" fillId="0" borderId="0" xfId="2" applyNumberFormat="1" applyFont="1" applyBorder="1" applyAlignment="1" applyProtection="1">
      <alignment horizontal="center" vertical="center"/>
    </xf>
    <xf numFmtId="166" fontId="19" fillId="0" borderId="15" xfId="2" applyNumberFormat="1" applyFont="1" applyBorder="1" applyAlignment="1" applyProtection="1">
      <alignment horizontal="center"/>
    </xf>
    <xf numFmtId="0" fontId="19" fillId="0" borderId="16" xfId="0" applyFont="1" applyBorder="1" applyAlignment="1" applyProtection="1">
      <alignment horizontal="center"/>
    </xf>
    <xf numFmtId="166" fontId="2" fillId="0" borderId="13" xfId="2" applyNumberFormat="1" applyFont="1" applyBorder="1" applyProtection="1"/>
    <xf numFmtId="166" fontId="2" fillId="0" borderId="18" xfId="2" applyNumberFormat="1" applyFont="1" applyBorder="1" applyProtection="1"/>
    <xf numFmtId="0" fontId="19" fillId="0" borderId="9" xfId="0" applyFont="1" applyBorder="1" applyAlignment="1" applyProtection="1">
      <alignment horizontal="center"/>
    </xf>
    <xf numFmtId="166" fontId="2" fillId="0" borderId="9" xfId="2" applyNumberFormat="1" applyFont="1" applyBorder="1" applyProtection="1"/>
    <xf numFmtId="166" fontId="2" fillId="0" borderId="3" xfId="2" applyNumberFormat="1" applyFont="1" applyBorder="1" applyProtection="1"/>
    <xf numFmtId="166" fontId="8" fillId="0" borderId="1" xfId="1" applyNumberFormat="1" applyFont="1" applyBorder="1" applyProtection="1"/>
    <xf numFmtId="166" fontId="8" fillId="0" borderId="0" xfId="1" applyNumberFormat="1" applyFont="1" applyBorder="1" applyProtection="1"/>
    <xf numFmtId="49" fontId="19" fillId="0" borderId="12" xfId="2" applyNumberFormat="1" applyFont="1" applyBorder="1" applyAlignment="1" applyProtection="1">
      <alignment horizontal="center"/>
    </xf>
    <xf numFmtId="166" fontId="8" fillId="0" borderId="1" xfId="1" applyNumberFormat="1" applyFont="1" applyFill="1" applyBorder="1" applyProtection="1"/>
    <xf numFmtId="171" fontId="11" fillId="0" borderId="0" xfId="3" applyNumberFormat="1" applyFont="1" applyBorder="1" applyAlignment="1" applyProtection="1">
      <alignment horizontal="center"/>
    </xf>
    <xf numFmtId="166" fontId="11" fillId="0" borderId="0" xfId="1" applyNumberFormat="1" applyFont="1" applyBorder="1" applyProtection="1"/>
    <xf numFmtId="166" fontId="2" fillId="0" borderId="10" xfId="2" applyNumberFormat="1" applyFont="1" applyBorder="1" applyProtection="1"/>
    <xf numFmtId="166" fontId="8" fillId="0" borderId="16" xfId="1" applyNumberFormat="1" applyFont="1" applyBorder="1" applyAlignment="1" applyProtection="1"/>
    <xf numFmtId="166" fontId="8" fillId="0" borderId="3" xfId="1" applyNumberFormat="1" applyFont="1" applyBorder="1" applyAlignment="1" applyProtection="1"/>
    <xf numFmtId="166" fontId="11" fillId="0" borderId="3" xfId="1" applyNumberFormat="1" applyFont="1" applyBorder="1" applyAlignment="1" applyProtection="1"/>
    <xf numFmtId="167" fontId="8" fillId="0" borderId="0" xfId="1" applyNumberFormat="1" applyFont="1" applyBorder="1" applyProtection="1"/>
    <xf numFmtId="166" fontId="11" fillId="0" borderId="18" xfId="1" applyNumberFormat="1" applyFont="1" applyBorder="1" applyProtection="1"/>
    <xf numFmtId="166" fontId="8" fillId="3" borderId="1" xfId="1" applyNumberFormat="1" applyFont="1" applyFill="1" applyBorder="1" applyAlignment="1" applyProtection="1">
      <alignment horizontal="center"/>
      <protection locked="0"/>
    </xf>
    <xf numFmtId="166" fontId="8" fillId="0" borderId="0" xfId="1" applyNumberFormat="1" applyFont="1" applyBorder="1" applyAlignment="1" applyProtection="1"/>
    <xf numFmtId="166" fontId="11" fillId="0" borderId="0" xfId="1" applyNumberFormat="1" applyFont="1" applyBorder="1" applyAlignment="1" applyProtection="1"/>
    <xf numFmtId="171" fontId="11" fillId="0" borderId="0" xfId="0" applyNumberFormat="1" applyFont="1" applyBorder="1" applyAlignment="1" applyProtection="1">
      <alignment horizontal="center"/>
    </xf>
    <xf numFmtId="166" fontId="11" fillId="0" borderId="1" xfId="0" applyNumberFormat="1" applyFont="1" applyBorder="1" applyProtection="1"/>
    <xf numFmtId="166" fontId="2" fillId="0" borderId="1" xfId="2" applyNumberFormat="1" applyFont="1" applyBorder="1" applyProtection="1"/>
    <xf numFmtId="166" fontId="2" fillId="0" borderId="11" xfId="2" applyNumberFormat="1" applyFont="1" applyBorder="1" applyProtection="1"/>
    <xf numFmtId="166" fontId="11" fillId="9" borderId="1" xfId="0" applyNumberFormat="1" applyFont="1" applyFill="1" applyBorder="1" applyProtection="1"/>
    <xf numFmtId="166" fontId="8" fillId="0" borderId="11" xfId="0" applyNumberFormat="1" applyFont="1" applyBorder="1" applyProtection="1"/>
    <xf numFmtId="166" fontId="8" fillId="0" borderId="13" xfId="0" applyNumberFormat="1" applyFont="1" applyBorder="1" applyProtection="1"/>
    <xf numFmtId="171" fontId="11" fillId="0" borderId="4" xfId="3" applyNumberFormat="1" applyFont="1" applyBorder="1" applyAlignment="1" applyProtection="1">
      <alignment horizontal="center"/>
    </xf>
    <xf numFmtId="0" fontId="17" fillId="0" borderId="1" xfId="0" applyFont="1" applyFill="1" applyBorder="1" applyAlignment="1" applyProtection="1">
      <alignment horizontal="center"/>
    </xf>
    <xf numFmtId="0" fontId="8" fillId="0" borderId="17" xfId="0" applyFont="1" applyBorder="1" applyAlignment="1" applyProtection="1">
      <alignment horizontal="center"/>
    </xf>
    <xf numFmtId="167" fontId="8" fillId="0" borderId="17" xfId="1" applyNumberFormat="1" applyFont="1" applyBorder="1" applyProtection="1"/>
    <xf numFmtId="4" fontId="2" fillId="0" borderId="17" xfId="0" applyNumberFormat="1" applyFont="1" applyFill="1" applyBorder="1" applyAlignment="1" applyProtection="1">
      <alignment horizontal="center" vertical="top" wrapText="1"/>
    </xf>
    <xf numFmtId="0" fontId="2" fillId="0" borderId="18" xfId="0" applyFont="1" applyFill="1" applyBorder="1" applyAlignment="1" applyProtection="1">
      <alignment horizontal="center" vertical="center"/>
    </xf>
    <xf numFmtId="166" fontId="2" fillId="0" borderId="1" xfId="0" applyNumberFormat="1" applyFont="1" applyFill="1" applyBorder="1" applyAlignment="1" applyProtection="1">
      <alignment horizontal="center" vertical="center" wrapText="1"/>
    </xf>
    <xf numFmtId="166" fontId="2" fillId="0" borderId="14" xfId="0" applyNumberFormat="1" applyFont="1" applyFill="1" applyBorder="1" applyProtection="1"/>
    <xf numFmtId="175" fontId="2" fillId="0" borderId="34" xfId="0" applyNumberFormat="1" applyFont="1" applyFill="1" applyBorder="1" applyAlignment="1" applyProtection="1">
      <alignment horizontal="center"/>
    </xf>
    <xf numFmtId="176" fontId="2" fillId="0" borderId="34" xfId="0" applyNumberFormat="1" applyFont="1" applyFill="1" applyBorder="1" applyAlignment="1" applyProtection="1">
      <alignment horizontal="center"/>
    </xf>
    <xf numFmtId="177" fontId="2" fillId="0" borderId="34" xfId="0" applyNumberFormat="1" applyFont="1" applyFill="1" applyBorder="1" applyAlignment="1" applyProtection="1">
      <alignment horizontal="center"/>
    </xf>
    <xf numFmtId="178" fontId="2" fillId="0" borderId="34" xfId="0" applyNumberFormat="1" applyFont="1" applyFill="1" applyBorder="1" applyAlignment="1" applyProtection="1">
      <alignment horizontal="center"/>
    </xf>
    <xf numFmtId="166" fontId="2" fillId="0" borderId="39" xfId="0" applyNumberFormat="1" applyFont="1" applyFill="1" applyBorder="1" applyProtection="1"/>
    <xf numFmtId="4" fontId="2" fillId="9" borderId="27" xfId="0" applyNumberFormat="1" applyFont="1" applyFill="1" applyBorder="1" applyAlignment="1" applyProtection="1">
      <alignment horizontal="center" vertical="top" wrapText="1"/>
    </xf>
    <xf numFmtId="0" fontId="2" fillId="9" borderId="27" xfId="0" applyFont="1" applyFill="1" applyBorder="1" applyAlignment="1" applyProtection="1">
      <alignment horizontal="center" vertical="top"/>
    </xf>
    <xf numFmtId="49" fontId="2" fillId="9" borderId="27" xfId="2" applyNumberFormat="1" applyFont="1" applyFill="1" applyBorder="1" applyAlignment="1" applyProtection="1">
      <alignment horizontal="center" vertical="top" wrapText="1"/>
    </xf>
    <xf numFmtId="0" fontId="2" fillId="9" borderId="27" xfId="0" applyFont="1" applyFill="1" applyBorder="1" applyAlignment="1" applyProtection="1">
      <alignment horizontal="center" vertical="top" wrapText="1" shrinkToFit="1"/>
    </xf>
    <xf numFmtId="167" fontId="2" fillId="0" borderId="32" xfId="1" applyNumberFormat="1" applyFont="1" applyBorder="1" applyProtection="1"/>
    <xf numFmtId="166" fontId="2" fillId="0" borderId="0" xfId="2" applyNumberFormat="1" applyFont="1" applyBorder="1" applyAlignment="1" applyProtection="1">
      <alignment horizontal="center"/>
    </xf>
    <xf numFmtId="166" fontId="2" fillId="0" borderId="17" xfId="0" applyNumberFormat="1" applyFont="1" applyFill="1" applyBorder="1" applyAlignment="1" applyProtection="1">
      <alignment horizontal="center" vertical="top"/>
    </xf>
    <xf numFmtId="49" fontId="19" fillId="0" borderId="15" xfId="2" applyNumberFormat="1" applyFont="1" applyFill="1" applyBorder="1" applyAlignment="1" applyProtection="1">
      <alignment horizontal="center"/>
    </xf>
    <xf numFmtId="166" fontId="2" fillId="0" borderId="15" xfId="1" applyNumberFormat="1" applyFont="1" applyFill="1" applyBorder="1" applyAlignment="1" applyProtection="1">
      <alignment horizontal="right"/>
    </xf>
    <xf numFmtId="166" fontId="2" fillId="0" borderId="10" xfId="1" applyNumberFormat="1" applyFont="1" applyFill="1" applyBorder="1" applyAlignment="1" applyProtection="1">
      <alignment horizontal="right"/>
    </xf>
    <xf numFmtId="0" fontId="2" fillId="0" borderId="10" xfId="0" applyFont="1" applyFill="1" applyBorder="1" applyAlignment="1" applyProtection="1">
      <alignment horizontal="right" vertical="center"/>
    </xf>
    <xf numFmtId="0" fontId="2" fillId="0" borderId="7" xfId="0" applyFont="1" applyFill="1" applyBorder="1" applyAlignment="1" applyProtection="1">
      <alignment horizontal="center" vertical="center"/>
    </xf>
    <xf numFmtId="0" fontId="2" fillId="0" borderId="11" xfId="0" applyNumberFormat="1" applyFont="1" applyFill="1" applyBorder="1" applyAlignment="1" applyProtection="1">
      <alignment horizontal="center" vertical="center"/>
    </xf>
    <xf numFmtId="2" fontId="2" fillId="0" borderId="10" xfId="2" applyNumberFormat="1" applyFont="1" applyBorder="1" applyAlignment="1" applyProtection="1">
      <alignment horizontal="center"/>
    </xf>
    <xf numFmtId="2" fontId="2" fillId="0" borderId="12" xfId="0" applyNumberFormat="1" applyFont="1" applyFill="1" applyBorder="1" applyAlignment="1" applyProtection="1">
      <alignment horizontal="center"/>
    </xf>
    <xf numFmtId="166" fontId="2" fillId="10" borderId="4" xfId="2" applyNumberFormat="1" applyFont="1" applyFill="1" applyBorder="1" applyAlignment="1" applyProtection="1">
      <alignment horizontal="center" wrapText="1"/>
    </xf>
    <xf numFmtId="166" fontId="2" fillId="10" borderId="7" xfId="2" applyNumberFormat="1" applyFont="1" applyFill="1" applyBorder="1" applyAlignment="1" applyProtection="1">
      <alignment horizontal="center" wrapText="1"/>
    </xf>
    <xf numFmtId="166" fontId="2" fillId="0" borderId="15" xfId="2" applyNumberFormat="1" applyFont="1" applyBorder="1" applyAlignment="1" applyProtection="1">
      <alignment horizontal="center" vertical="center"/>
    </xf>
    <xf numFmtId="166" fontId="2" fillId="0" borderId="7" xfId="2" applyNumberFormat="1" applyFont="1" applyBorder="1" applyProtection="1"/>
    <xf numFmtId="166" fontId="8" fillId="0" borderId="3" xfId="0" applyNumberFormat="1" applyFont="1" applyBorder="1" applyProtection="1"/>
    <xf numFmtId="167" fontId="8" fillId="0" borderId="3" xfId="0" applyNumberFormat="1" applyFont="1" applyBorder="1" applyProtection="1"/>
    <xf numFmtId="0" fontId="8" fillId="0" borderId="31" xfId="0" applyFont="1" applyBorder="1" applyProtection="1"/>
    <xf numFmtId="0" fontId="8" fillId="0" borderId="34" xfId="0" applyFont="1" applyBorder="1" applyProtection="1"/>
    <xf numFmtId="167" fontId="8" fillId="0" borderId="10" xfId="0" applyNumberFormat="1" applyFont="1" applyFill="1" applyBorder="1" applyProtection="1"/>
    <xf numFmtId="167" fontId="8" fillId="0" borderId="34" xfId="0" applyNumberFormat="1" applyFont="1" applyFill="1" applyBorder="1" applyAlignment="1" applyProtection="1">
      <alignment horizontal="right"/>
    </xf>
    <xf numFmtId="0" fontId="8" fillId="0" borderId="10" xfId="0" applyFont="1" applyFill="1" applyBorder="1" applyProtection="1"/>
    <xf numFmtId="0" fontId="8" fillId="0" borderId="34" xfId="0" applyFont="1" applyFill="1" applyBorder="1" applyProtection="1"/>
    <xf numFmtId="167" fontId="8" fillId="0" borderId="0" xfId="0" applyNumberFormat="1" applyFont="1" applyFill="1" applyBorder="1" applyProtection="1"/>
    <xf numFmtId="167" fontId="8" fillId="0" borderId="34" xfId="0" applyNumberFormat="1" applyFont="1" applyFill="1" applyBorder="1" applyProtection="1"/>
    <xf numFmtId="0" fontId="8" fillId="0" borderId="34" xfId="0" applyFont="1" applyFill="1" applyBorder="1" applyAlignment="1" applyProtection="1">
      <alignment horizontal="center"/>
    </xf>
    <xf numFmtId="0" fontId="8" fillId="0" borderId="39" xfId="0" applyFont="1" applyBorder="1" applyProtection="1"/>
    <xf numFmtId="167" fontId="2" fillId="0" borderId="30" xfId="1" applyNumberFormat="1" applyFont="1" applyBorder="1" applyProtection="1"/>
    <xf numFmtId="167" fontId="2" fillId="0" borderId="33" xfId="1" applyNumberFormat="1" applyFont="1" applyBorder="1" applyProtection="1"/>
    <xf numFmtId="166" fontId="12" fillId="0" borderId="10" xfId="2" applyNumberFormat="1" applyFont="1" applyBorder="1" applyProtection="1"/>
    <xf numFmtId="166" fontId="12" fillId="0" borderId="40" xfId="2" applyNumberFormat="1" applyFont="1" applyBorder="1" applyProtection="1"/>
    <xf numFmtId="166" fontId="2" fillId="0" borderId="34" xfId="2" applyNumberFormat="1" applyFont="1" applyBorder="1" applyProtection="1"/>
    <xf numFmtId="166" fontId="2" fillId="0" borderId="40" xfId="2" applyNumberFormat="1" applyFont="1" applyBorder="1" applyProtection="1"/>
    <xf numFmtId="166" fontId="2" fillId="0" borderId="35" xfId="2" applyNumberFormat="1" applyFont="1" applyBorder="1" applyProtection="1"/>
    <xf numFmtId="166" fontId="2" fillId="0" borderId="41" xfId="2" applyNumberFormat="1" applyFont="1" applyBorder="1" applyProtection="1"/>
    <xf numFmtId="0" fontId="8" fillId="0" borderId="38" xfId="0" applyFont="1" applyBorder="1" applyProtection="1"/>
    <xf numFmtId="0" fontId="8" fillId="0" borderId="39" xfId="0" applyFont="1" applyFill="1" applyBorder="1" applyProtection="1"/>
    <xf numFmtId="167" fontId="2" fillId="0" borderId="40" xfId="1" applyNumberFormat="1" applyFont="1" applyBorder="1" applyProtection="1"/>
    <xf numFmtId="167" fontId="2" fillId="0" borderId="34" xfId="1" applyNumberFormat="1" applyFont="1" applyBorder="1" applyProtection="1"/>
    <xf numFmtId="0" fontId="8" fillId="0" borderId="40" xfId="0" applyFont="1" applyBorder="1" applyProtection="1"/>
    <xf numFmtId="167" fontId="8" fillId="0" borderId="40" xfId="0" applyNumberFormat="1" applyFont="1" applyFill="1" applyBorder="1" applyProtection="1"/>
    <xf numFmtId="0" fontId="8" fillId="0" borderId="40" xfId="0" applyFont="1" applyFill="1" applyBorder="1" applyProtection="1"/>
    <xf numFmtId="0" fontId="8" fillId="0" borderId="41" xfId="0" applyFont="1" applyBorder="1" applyProtection="1"/>
    <xf numFmtId="167" fontId="8" fillId="0" borderId="16" xfId="1" applyNumberFormat="1" applyFont="1" applyBorder="1" applyProtection="1"/>
    <xf numFmtId="167" fontId="2" fillId="0" borderId="14" xfId="1" applyNumberFormat="1" applyFont="1" applyBorder="1" applyProtection="1"/>
    <xf numFmtId="167" fontId="2" fillId="0" borderId="18" xfId="1" applyNumberFormat="1" applyFont="1" applyBorder="1" applyProtection="1"/>
    <xf numFmtId="167" fontId="2" fillId="0" borderId="17" xfId="1" applyNumberFormat="1" applyFont="1" applyBorder="1" applyProtection="1"/>
    <xf numFmtId="0" fontId="8" fillId="0" borderId="0" xfId="0" applyFont="1" applyBorder="1" applyAlignment="1" applyProtection="1">
      <alignment horizontal="center"/>
    </xf>
    <xf numFmtId="167" fontId="2" fillId="0" borderId="0" xfId="1" applyNumberFormat="1" applyFont="1" applyBorder="1" applyAlignment="1" applyProtection="1">
      <alignment horizontal="right"/>
    </xf>
    <xf numFmtId="49" fontId="2" fillId="0" borderId="3" xfId="0" applyNumberFormat="1" applyFont="1" applyBorder="1" applyAlignment="1" applyProtection="1">
      <alignment horizontal="right"/>
    </xf>
    <xf numFmtId="49" fontId="2" fillId="0" borderId="9" xfId="2" applyNumberFormat="1" applyFont="1" applyBorder="1" applyAlignment="1" applyProtection="1">
      <alignment horizontal="center"/>
    </xf>
    <xf numFmtId="167" fontId="2" fillId="3" borderId="4" xfId="1" applyFont="1" applyFill="1" applyBorder="1" applyAlignment="1" applyProtection="1">
      <alignment horizontal="center"/>
      <protection locked="0"/>
    </xf>
    <xf numFmtId="167" fontId="2" fillId="0" borderId="12" xfId="1" applyFont="1" applyBorder="1" applyAlignment="1" applyProtection="1">
      <alignment horizontal="right"/>
    </xf>
    <xf numFmtId="167" fontId="2" fillId="0" borderId="9" xfId="1" applyFont="1" applyBorder="1" applyAlignment="1" applyProtection="1">
      <alignment horizontal="right"/>
    </xf>
    <xf numFmtId="0" fontId="8" fillId="0" borderId="9" xfId="0" applyFont="1" applyBorder="1" applyProtection="1"/>
    <xf numFmtId="167" fontId="2" fillId="0" borderId="9" xfId="1" applyFont="1" applyBorder="1" applyProtection="1"/>
    <xf numFmtId="167" fontId="8" fillId="0" borderId="9" xfId="1" applyFont="1" applyBorder="1" applyProtection="1"/>
    <xf numFmtId="0" fontId="8" fillId="0" borderId="13" xfId="0" applyFont="1" applyBorder="1" applyProtection="1"/>
    <xf numFmtId="167" fontId="2" fillId="0" borderId="12" xfId="1" applyFont="1" applyFill="1" applyBorder="1" applyProtection="1"/>
    <xf numFmtId="167" fontId="2" fillId="0" borderId="9" xfId="1" applyFont="1" applyFill="1" applyBorder="1" applyProtection="1"/>
    <xf numFmtId="167" fontId="8" fillId="0" borderId="13" xfId="1" applyNumberFormat="1" applyFont="1" applyBorder="1" applyProtection="1"/>
    <xf numFmtId="4" fontId="2" fillId="0" borderId="1" xfId="0" applyNumberFormat="1" applyFont="1" applyBorder="1" applyAlignment="1" applyProtection="1">
      <alignment horizontal="center" vertical="center"/>
    </xf>
    <xf numFmtId="172" fontId="2" fillId="0" borderId="0" xfId="1" applyNumberFormat="1" applyFont="1" applyFill="1" applyBorder="1" applyAlignment="1" applyProtection="1">
      <alignment horizontal="center" vertical="center"/>
    </xf>
    <xf numFmtId="4" fontId="2" fillId="0" borderId="0" xfId="0" applyNumberFormat="1" applyFont="1" applyFill="1" applyBorder="1" applyAlignment="1" applyProtection="1">
      <alignment horizontal="center" vertical="center"/>
    </xf>
    <xf numFmtId="4" fontId="2" fillId="0" borderId="0" xfId="0" applyNumberFormat="1" applyFont="1" applyBorder="1" applyAlignment="1" applyProtection="1">
      <alignment horizontal="center" vertical="center"/>
    </xf>
    <xf numFmtId="0" fontId="3" fillId="0" borderId="0" xfId="0" applyFont="1" applyBorder="1" applyAlignment="1" applyProtection="1">
      <alignment horizontal="center" vertical="center"/>
    </xf>
    <xf numFmtId="0" fontId="11" fillId="0" borderId="0" xfId="0" applyFont="1" applyBorder="1" applyAlignment="1" applyProtection="1">
      <alignment horizontal="center" vertical="center"/>
    </xf>
    <xf numFmtId="0" fontId="11" fillId="0" borderId="3" xfId="0" applyFont="1" applyBorder="1" applyAlignment="1" applyProtection="1">
      <alignment horizontal="center" vertical="center"/>
    </xf>
    <xf numFmtId="0" fontId="0" fillId="9" borderId="0" xfId="0" applyFill="1" applyProtection="1"/>
    <xf numFmtId="0" fontId="0" fillId="9" borderId="25" xfId="0" applyFill="1" applyBorder="1" applyAlignment="1" applyProtection="1">
      <alignment horizontal="center"/>
    </xf>
    <xf numFmtId="14" fontId="0" fillId="9" borderId="25" xfId="0" applyNumberFormat="1" applyFill="1" applyBorder="1" applyAlignment="1" applyProtection="1">
      <alignment horizontal="center"/>
    </xf>
    <xf numFmtId="21" fontId="0" fillId="9" borderId="26" xfId="0" applyNumberFormat="1" applyFill="1" applyBorder="1" applyAlignment="1" applyProtection="1">
      <alignment horizontal="center"/>
    </xf>
    <xf numFmtId="0" fontId="8" fillId="0" borderId="1" xfId="0" applyFont="1" applyBorder="1" applyAlignment="1" applyProtection="1">
      <alignment horizontal="center"/>
    </xf>
    <xf numFmtId="166" fontId="8" fillId="0" borderId="5" xfId="0" applyNumberFormat="1" applyFont="1" applyBorder="1" applyProtection="1"/>
    <xf numFmtId="167" fontId="19" fillId="0" borderId="15" xfId="1" applyNumberFormat="1" applyFont="1" applyFill="1" applyBorder="1" applyAlignment="1" applyProtection="1">
      <alignment horizontal="center"/>
    </xf>
    <xf numFmtId="166" fontId="3" fillId="0" borderId="17" xfId="1" applyNumberFormat="1" applyFont="1" applyBorder="1" applyAlignment="1" applyProtection="1">
      <alignment horizontal="right"/>
    </xf>
    <xf numFmtId="166" fontId="11" fillId="0" borderId="18" xfId="0" applyNumberFormat="1" applyFont="1" applyBorder="1" applyProtection="1"/>
    <xf numFmtId="167" fontId="2" fillId="0" borderId="14" xfId="2" applyNumberFormat="1" applyFont="1" applyFill="1" applyBorder="1" applyProtection="1"/>
    <xf numFmtId="4" fontId="2" fillId="0" borderId="0" xfId="0" applyNumberFormat="1" applyFont="1" applyFill="1" applyBorder="1" applyAlignment="1" applyProtection="1">
      <alignment horizontal="center"/>
    </xf>
    <xf numFmtId="1" fontId="2" fillId="0" borderId="0" xfId="0" applyNumberFormat="1" applyFont="1" applyBorder="1" applyAlignment="1" applyProtection="1">
      <alignment horizontal="center"/>
    </xf>
    <xf numFmtId="166" fontId="2" fillId="0" borderId="0" xfId="2" applyFont="1" applyBorder="1" applyAlignment="1" applyProtection="1">
      <alignment horizontal="center"/>
    </xf>
    <xf numFmtId="1" fontId="2" fillId="0" borderId="0" xfId="0" applyNumberFormat="1" applyFont="1" applyFill="1" applyBorder="1" applyAlignment="1" applyProtection="1">
      <alignment horizontal="center"/>
    </xf>
    <xf numFmtId="0" fontId="2" fillId="0" borderId="4" xfId="0" applyFont="1" applyBorder="1" applyAlignment="1" applyProtection="1">
      <alignment horizontal="center"/>
    </xf>
    <xf numFmtId="0" fontId="2" fillId="13" borderId="0" xfId="0" applyFont="1" applyFill="1" applyBorder="1" applyAlignment="1" applyProtection="1">
      <alignment horizontal="center"/>
    </xf>
    <xf numFmtId="0" fontId="3" fillId="14" borderId="1" xfId="0" applyNumberFormat="1" applyFont="1" applyFill="1" applyBorder="1" applyAlignment="1" applyProtection="1">
      <alignment horizontal="center" vertical="center"/>
    </xf>
    <xf numFmtId="0" fontId="2" fillId="3" borderId="20" xfId="0" applyFont="1" applyFill="1" applyBorder="1" applyAlignment="1" applyProtection="1">
      <alignment horizontal="center"/>
      <protection locked="0"/>
    </xf>
    <xf numFmtId="169" fontId="2" fillId="3" borderId="20" xfId="2" applyNumberFormat="1" applyFont="1" applyFill="1" applyBorder="1" applyAlignment="1" applyProtection="1">
      <alignment horizontal="center"/>
      <protection locked="0"/>
    </xf>
    <xf numFmtId="169" fontId="2" fillId="0" borderId="3" xfId="0" applyNumberFormat="1" applyFont="1" applyBorder="1"/>
    <xf numFmtId="0" fontId="2" fillId="0" borderId="3" xfId="0" applyFont="1" applyBorder="1"/>
    <xf numFmtId="0" fontId="2" fillId="0" borderId="0" xfId="0" applyFont="1" applyBorder="1" applyAlignment="1" applyProtection="1"/>
    <xf numFmtId="0" fontId="10" fillId="3" borderId="21" xfId="0" applyFont="1" applyFill="1" applyBorder="1" applyProtection="1">
      <protection locked="0"/>
    </xf>
    <xf numFmtId="0" fontId="21" fillId="5" borderId="0" xfId="0" applyFont="1" applyFill="1" applyProtection="1">
      <protection hidden="1"/>
    </xf>
    <xf numFmtId="0" fontId="0" fillId="0" borderId="0" xfId="0" applyFill="1" applyAlignment="1" applyProtection="1"/>
    <xf numFmtId="0" fontId="15" fillId="0" borderId="0" xfId="0" applyFont="1" applyFill="1" applyAlignment="1" applyProtection="1">
      <alignment horizontal="center" vertical="center"/>
    </xf>
    <xf numFmtId="0" fontId="14" fillId="0" borderId="0" xfId="0" applyFont="1" applyFill="1" applyProtection="1"/>
    <xf numFmtId="0" fontId="0" fillId="0" borderId="0" xfId="0" applyProtection="1">
      <protection hidden="1"/>
    </xf>
    <xf numFmtId="1" fontId="2" fillId="0" borderId="0" xfId="0" applyNumberFormat="1" applyFont="1" applyBorder="1" applyAlignment="1" applyProtection="1">
      <alignment horizontal="center"/>
    </xf>
    <xf numFmtId="0" fontId="2" fillId="0" borderId="10" xfId="0" applyFont="1" applyBorder="1" applyProtection="1"/>
    <xf numFmtId="167" fontId="8" fillId="4" borderId="1" xfId="1" applyFont="1" applyFill="1" applyBorder="1" applyAlignment="1" applyProtection="1">
      <alignment horizontal="center"/>
    </xf>
    <xf numFmtId="1" fontId="8" fillId="4" borderId="1" xfId="0" applyNumberFormat="1" applyFont="1" applyFill="1" applyBorder="1" applyAlignment="1" applyProtection="1">
      <alignment horizontal="center"/>
    </xf>
    <xf numFmtId="9" fontId="8" fillId="0" borderId="3" xfId="0" applyNumberFormat="1" applyFont="1" applyBorder="1" applyProtection="1"/>
    <xf numFmtId="4" fontId="8" fillId="0" borderId="10" xfId="0" applyNumberFormat="1" applyFont="1" applyBorder="1" applyAlignment="1" applyProtection="1">
      <alignment horizontal="left"/>
    </xf>
    <xf numFmtId="4" fontId="16" fillId="8" borderId="1" xfId="0" applyNumberFormat="1" applyFont="1" applyFill="1" applyBorder="1" applyAlignment="1" applyProtection="1"/>
    <xf numFmtId="167" fontId="2" fillId="0" borderId="3" xfId="0" applyNumberFormat="1" applyFont="1" applyBorder="1" applyProtection="1"/>
    <xf numFmtId="0" fontId="2" fillId="0" borderId="18" xfId="0" applyFont="1" applyBorder="1" applyProtection="1"/>
    <xf numFmtId="0" fontId="0" fillId="7" borderId="0" xfId="0" applyFill="1" applyAlignment="1" applyProtection="1"/>
    <xf numFmtId="169" fontId="22" fillId="3" borderId="1" xfId="2" applyNumberFormat="1" applyFont="1" applyFill="1" applyBorder="1" applyAlignment="1" applyProtection="1">
      <alignment horizontal="left" vertical="center"/>
    </xf>
    <xf numFmtId="0" fontId="15" fillId="7" borderId="17" xfId="0" applyFont="1" applyFill="1" applyBorder="1" applyAlignment="1" applyProtection="1">
      <alignment horizontal="center" vertical="center"/>
    </xf>
    <xf numFmtId="0" fontId="14" fillId="7" borderId="0" xfId="0" applyFont="1" applyFill="1" applyProtection="1"/>
    <xf numFmtId="0" fontId="2" fillId="7" borderId="10" xfId="0" applyFont="1" applyFill="1" applyBorder="1" applyAlignment="1" applyProtection="1">
      <alignment horizontal="center"/>
    </xf>
    <xf numFmtId="0" fontId="0" fillId="7" borderId="0" xfId="0" applyFill="1" applyProtection="1"/>
    <xf numFmtId="0" fontId="0" fillId="16" borderId="0" xfId="0" applyFill="1" applyAlignment="1" applyProtection="1"/>
    <xf numFmtId="0" fontId="15" fillId="16" borderId="17" xfId="0" applyFont="1" applyFill="1" applyBorder="1" applyAlignment="1" applyProtection="1">
      <alignment horizontal="center" vertical="center"/>
    </xf>
    <xf numFmtId="0" fontId="14" fillId="16" borderId="0" xfId="0" applyFont="1" applyFill="1" applyProtection="1"/>
    <xf numFmtId="0" fontId="10" fillId="16" borderId="10" xfId="0" applyFont="1" applyFill="1" applyBorder="1" applyAlignment="1" applyProtection="1">
      <alignment horizontal="center"/>
    </xf>
    <xf numFmtId="0" fontId="2" fillId="16" borderId="10" xfId="0" applyFont="1" applyFill="1" applyBorder="1" applyAlignment="1" applyProtection="1">
      <alignment horizontal="center"/>
    </xf>
    <xf numFmtId="0" fontId="0" fillId="16" borderId="0" xfId="0" applyFill="1" applyProtection="1"/>
    <xf numFmtId="0" fontId="0" fillId="5" borderId="0" xfId="0" applyFill="1" applyAlignment="1" applyProtection="1"/>
    <xf numFmtId="0" fontId="15" fillId="5" borderId="17" xfId="0" applyFont="1" applyFill="1" applyBorder="1" applyAlignment="1" applyProtection="1">
      <alignment horizontal="center" vertical="center"/>
    </xf>
    <xf numFmtId="0" fontId="14" fillId="5" borderId="0" xfId="0" applyFont="1" applyFill="1" applyProtection="1"/>
    <xf numFmtId="0" fontId="2" fillId="5" borderId="10" xfId="0" applyFont="1" applyFill="1" applyBorder="1" applyAlignment="1" applyProtection="1">
      <alignment horizontal="center"/>
    </xf>
    <xf numFmtId="0" fontId="0" fillId="5" borderId="0" xfId="0" applyFill="1" applyProtection="1"/>
    <xf numFmtId="0" fontId="0" fillId="17" borderId="0" xfId="0" applyFill="1" applyAlignment="1" applyProtection="1"/>
    <xf numFmtId="0" fontId="15" fillId="17" borderId="17" xfId="0" applyFont="1" applyFill="1" applyBorder="1" applyAlignment="1" applyProtection="1">
      <alignment horizontal="center" vertical="center"/>
    </xf>
    <xf numFmtId="0" fontId="14" fillId="17" borderId="0" xfId="0" applyFont="1" applyFill="1" applyProtection="1"/>
    <xf numFmtId="0" fontId="0" fillId="17" borderId="0" xfId="0" applyFill="1" applyProtection="1"/>
    <xf numFmtId="0" fontId="0" fillId="6" borderId="0" xfId="0" applyFill="1" applyAlignment="1" applyProtection="1"/>
    <xf numFmtId="0" fontId="15" fillId="6" borderId="17" xfId="0" applyFont="1" applyFill="1" applyBorder="1" applyAlignment="1" applyProtection="1">
      <alignment horizontal="center" vertical="center"/>
    </xf>
    <xf numFmtId="0" fontId="14" fillId="6" borderId="0" xfId="0" applyFont="1" applyFill="1" applyProtection="1"/>
    <xf numFmtId="0" fontId="2" fillId="6" borderId="10" xfId="0" applyFont="1" applyFill="1" applyBorder="1" applyAlignment="1" applyProtection="1">
      <alignment horizontal="center"/>
    </xf>
    <xf numFmtId="0" fontId="8" fillId="0" borderId="4" xfId="0" applyFont="1" applyBorder="1" applyAlignment="1" applyProtection="1">
      <alignment horizontal="right" vertical="center"/>
    </xf>
    <xf numFmtId="166" fontId="8" fillId="3" borderId="10" xfId="1" applyNumberFormat="1" applyFont="1" applyFill="1" applyBorder="1" applyAlignment="1" applyProtection="1">
      <alignment horizontal="right"/>
      <protection locked="0"/>
    </xf>
    <xf numFmtId="166" fontId="8" fillId="0" borderId="0" xfId="1" applyNumberFormat="1" applyFont="1" applyFill="1" applyBorder="1" applyAlignment="1" applyProtection="1">
      <alignment horizontal="right"/>
    </xf>
    <xf numFmtId="1" fontId="8" fillId="0" borderId="11" xfId="0" applyNumberFormat="1" applyFont="1" applyBorder="1" applyAlignment="1" applyProtection="1">
      <alignment horizontal="center" vertical="center"/>
    </xf>
    <xf numFmtId="49" fontId="11" fillId="0" borderId="10" xfId="0" applyNumberFormat="1" applyFont="1" applyBorder="1" applyAlignment="1" applyProtection="1">
      <alignment horizontal="right"/>
    </xf>
    <xf numFmtId="0" fontId="11" fillId="0" borderId="10" xfId="0" applyNumberFormat="1" applyFont="1" applyBorder="1" applyAlignment="1" applyProtection="1">
      <alignment horizontal="right"/>
    </xf>
    <xf numFmtId="49" fontId="11" fillId="0" borderId="14" xfId="0" applyNumberFormat="1" applyFont="1" applyBorder="1" applyAlignment="1" applyProtection="1">
      <alignment horizontal="right"/>
    </xf>
    <xf numFmtId="0" fontId="8" fillId="0" borderId="10" xfId="0" applyFont="1" applyBorder="1" applyAlignment="1" applyProtection="1">
      <alignment horizontal="center" vertical="center"/>
    </xf>
    <xf numFmtId="0" fontId="8" fillId="0" borderId="0" xfId="0" applyFont="1" applyBorder="1" applyAlignment="1" applyProtection="1">
      <alignment horizontal="center" vertical="center"/>
    </xf>
    <xf numFmtId="0" fontId="8" fillId="0" borderId="0" xfId="0" applyFont="1" applyAlignment="1" applyProtection="1">
      <alignment horizontal="center" vertical="center"/>
    </xf>
    <xf numFmtId="167" fontId="8" fillId="19" borderId="1" xfId="0" applyNumberFormat="1" applyFont="1" applyFill="1" applyBorder="1" applyAlignment="1" applyProtection="1">
      <alignment horizontal="center"/>
    </xf>
    <xf numFmtId="167" fontId="8" fillId="20" borderId="1" xfId="0" applyNumberFormat="1" applyFont="1" applyFill="1" applyBorder="1" applyAlignment="1" applyProtection="1">
      <alignment horizontal="center"/>
    </xf>
    <xf numFmtId="1" fontId="8" fillId="0" borderId="11" xfId="0" applyNumberFormat="1" applyFont="1" applyBorder="1" applyAlignment="1" applyProtection="1">
      <alignment horizontal="center" vertical="center" wrapText="1"/>
    </xf>
    <xf numFmtId="0" fontId="13" fillId="0" borderId="0" xfId="0" applyFont="1" applyFill="1" applyProtection="1">
      <protection hidden="1"/>
    </xf>
    <xf numFmtId="0" fontId="13" fillId="0" borderId="0" xfId="0" applyFont="1" applyProtection="1">
      <protection hidden="1"/>
    </xf>
    <xf numFmtId="0" fontId="13" fillId="0" borderId="23" xfId="0" applyFont="1" applyBorder="1" applyProtection="1">
      <protection hidden="1"/>
    </xf>
    <xf numFmtId="0" fontId="0" fillId="0" borderId="0" xfId="0" applyAlignment="1" applyProtection="1">
      <alignment horizontal="center"/>
      <protection hidden="1"/>
    </xf>
    <xf numFmtId="0" fontId="0" fillId="0" borderId="23" xfId="0" applyBorder="1" applyAlignment="1" applyProtection="1">
      <alignment horizontal="center"/>
      <protection hidden="1"/>
    </xf>
    <xf numFmtId="180" fontId="0" fillId="0" borderId="0" xfId="0" applyNumberFormat="1" applyBorder="1" applyProtection="1">
      <protection hidden="1"/>
    </xf>
    <xf numFmtId="0" fontId="0" fillId="0" borderId="0" xfId="0" applyBorder="1" applyProtection="1">
      <protection hidden="1"/>
    </xf>
    <xf numFmtId="0" fontId="0" fillId="0" borderId="23" xfId="0" applyBorder="1" applyProtection="1">
      <protection hidden="1"/>
    </xf>
    <xf numFmtId="0" fontId="26" fillId="0" borderId="0" xfId="0" applyFont="1" applyFill="1" applyProtection="1">
      <protection hidden="1"/>
    </xf>
    <xf numFmtId="0" fontId="6" fillId="0" borderId="0" xfId="0" applyFont="1" applyFill="1"/>
    <xf numFmtId="0" fontId="6" fillId="0" borderId="0" xfId="0" applyFont="1" applyFill="1" applyBorder="1" applyProtection="1">
      <protection hidden="1"/>
    </xf>
    <xf numFmtId="0" fontId="13" fillId="0" borderId="0" xfId="0" applyFont="1" applyBorder="1" applyProtection="1">
      <protection hidden="1"/>
    </xf>
    <xf numFmtId="0" fontId="0" fillId="21" borderId="0" xfId="0" applyFill="1" applyAlignment="1" applyProtection="1">
      <alignment horizontal="center"/>
      <protection hidden="1"/>
    </xf>
    <xf numFmtId="0" fontId="0" fillId="21" borderId="23" xfId="0" applyFill="1" applyBorder="1" applyAlignment="1" applyProtection="1">
      <alignment horizontal="center"/>
      <protection hidden="1"/>
    </xf>
    <xf numFmtId="180" fontId="0" fillId="0" borderId="0" xfId="0" applyNumberFormat="1" applyBorder="1" applyProtection="1">
      <protection locked="0"/>
    </xf>
    <xf numFmtId="0" fontId="0" fillId="0" borderId="23" xfId="0" applyBorder="1" applyProtection="1">
      <protection locked="0"/>
    </xf>
    <xf numFmtId="0" fontId="26" fillId="0" borderId="0" xfId="0" quotePrefix="1" applyFont="1" applyFill="1" applyProtection="1">
      <protection hidden="1"/>
    </xf>
    <xf numFmtId="0" fontId="6" fillId="0" borderId="0" xfId="0" applyFont="1" applyFill="1" applyProtection="1">
      <protection hidden="1"/>
    </xf>
    <xf numFmtId="0" fontId="26" fillId="0" borderId="0" xfId="0" applyFont="1" applyFill="1" applyAlignment="1" applyProtection="1">
      <alignment horizontal="center"/>
      <protection hidden="1"/>
    </xf>
    <xf numFmtId="0" fontId="27" fillId="6" borderId="23" xfId="0" applyFont="1" applyFill="1" applyBorder="1" applyProtection="1">
      <protection hidden="1"/>
    </xf>
    <xf numFmtId="0" fontId="13" fillId="5" borderId="0" xfId="0" applyFont="1" applyFill="1" applyAlignment="1" applyProtection="1">
      <alignment horizontal="center"/>
      <protection hidden="1"/>
    </xf>
    <xf numFmtId="0" fontId="13" fillId="5" borderId="23" xfId="0" applyFont="1" applyFill="1" applyBorder="1" applyAlignment="1" applyProtection="1">
      <alignment horizontal="center"/>
      <protection hidden="1"/>
    </xf>
    <xf numFmtId="0" fontId="13" fillId="0" borderId="0" xfId="0" applyFont="1" applyFill="1" applyAlignment="1" applyProtection="1">
      <alignment horizontal="center"/>
      <protection hidden="1"/>
    </xf>
    <xf numFmtId="0" fontId="13" fillId="0" borderId="0" xfId="0" applyFont="1" applyFill="1" applyBorder="1" applyProtection="1">
      <protection hidden="1"/>
    </xf>
    <xf numFmtId="0" fontId="26" fillId="0" borderId="0" xfId="0" applyFont="1" applyFill="1" applyBorder="1" applyProtection="1">
      <protection hidden="1"/>
    </xf>
    <xf numFmtId="169" fontId="4" fillId="4" borderId="47" xfId="2" applyNumberFormat="1" applyFont="1" applyFill="1" applyBorder="1" applyAlignment="1" applyProtection="1">
      <alignment horizontal="right"/>
      <protection hidden="1"/>
    </xf>
    <xf numFmtId="169" fontId="4" fillId="4" borderId="48" xfId="2" applyNumberFormat="1" applyFont="1" applyFill="1" applyBorder="1" applyAlignment="1" applyProtection="1">
      <alignment horizontal="right"/>
      <protection hidden="1"/>
    </xf>
    <xf numFmtId="169" fontId="4" fillId="4" borderId="49" xfId="2" applyNumberFormat="1" applyFont="1" applyFill="1" applyBorder="1" applyAlignment="1" applyProtection="1">
      <alignment horizontal="right"/>
      <protection hidden="1"/>
    </xf>
    <xf numFmtId="170" fontId="2" fillId="0" borderId="4" xfId="0" applyNumberFormat="1" applyFont="1" applyFill="1" applyBorder="1" applyProtection="1"/>
    <xf numFmtId="0" fontId="26" fillId="0" borderId="45" xfId="0" applyFont="1" applyFill="1" applyBorder="1" applyProtection="1">
      <protection hidden="1"/>
    </xf>
    <xf numFmtId="0" fontId="0" fillId="0" borderId="46" xfId="0" applyBorder="1" applyProtection="1">
      <protection hidden="1"/>
    </xf>
    <xf numFmtId="0" fontId="0" fillId="0" borderId="45" xfId="0" applyBorder="1" applyProtection="1">
      <protection hidden="1"/>
    </xf>
    <xf numFmtId="180" fontId="0" fillId="0" borderId="45" xfId="0" applyNumberFormat="1" applyBorder="1" applyProtection="1">
      <protection hidden="1"/>
    </xf>
    <xf numFmtId="0" fontId="0" fillId="0" borderId="46" xfId="0" applyBorder="1" applyAlignment="1" applyProtection="1">
      <alignment horizontal="center"/>
      <protection hidden="1"/>
    </xf>
    <xf numFmtId="0" fontId="0" fillId="0" borderId="45" xfId="0" applyBorder="1" applyAlignment="1" applyProtection="1">
      <alignment horizontal="center"/>
      <protection hidden="1"/>
    </xf>
    <xf numFmtId="0" fontId="13" fillId="0" borderId="46" xfId="0" applyFont="1" applyBorder="1" applyProtection="1">
      <protection hidden="1"/>
    </xf>
    <xf numFmtId="0" fontId="13" fillId="0" borderId="45" xfId="0" applyFont="1" applyBorder="1" applyProtection="1">
      <protection hidden="1"/>
    </xf>
    <xf numFmtId="0" fontId="13" fillId="0" borderId="45" xfId="0" applyFont="1" applyFill="1" applyBorder="1" applyProtection="1">
      <protection hidden="1"/>
    </xf>
    <xf numFmtId="166" fontId="2" fillId="0" borderId="0" xfId="2" applyFont="1" applyBorder="1" applyAlignment="1" applyProtection="1">
      <alignment horizontal="center"/>
    </xf>
    <xf numFmtId="0" fontId="8" fillId="0" borderId="0" xfId="0" applyFont="1" applyFill="1" applyBorder="1" applyAlignment="1" applyProtection="1"/>
    <xf numFmtId="1" fontId="2" fillId="0" borderId="5" xfId="0" applyNumberFormat="1" applyFont="1" applyBorder="1" applyProtection="1"/>
    <xf numFmtId="4" fontId="2" fillId="0" borderId="0" xfId="0" applyNumberFormat="1" applyFont="1" applyFill="1" applyBorder="1" applyAlignment="1" applyProtection="1">
      <alignment horizontal="center"/>
    </xf>
    <xf numFmtId="166" fontId="2" fillId="0" borderId="0" xfId="2" applyFont="1" applyBorder="1" applyAlignment="1" applyProtection="1">
      <alignment horizontal="center"/>
    </xf>
    <xf numFmtId="1" fontId="2" fillId="0" borderId="0" xfId="0" applyNumberFormat="1" applyFont="1" applyFill="1" applyBorder="1" applyAlignment="1" applyProtection="1">
      <alignment horizontal="center"/>
    </xf>
    <xf numFmtId="1" fontId="2" fillId="0" borderId="0" xfId="0" applyNumberFormat="1" applyFont="1" applyBorder="1" applyAlignment="1" applyProtection="1">
      <alignment horizontal="center"/>
    </xf>
    <xf numFmtId="0" fontId="2" fillId="0" borderId="4" xfId="0" applyFont="1" applyBorder="1" applyAlignment="1" applyProtection="1">
      <alignment horizontal="center"/>
    </xf>
    <xf numFmtId="4" fontId="2" fillId="0" borderId="0" xfId="0" applyNumberFormat="1" applyFont="1" applyFill="1" applyBorder="1" applyAlignment="1" applyProtection="1"/>
    <xf numFmtId="4" fontId="2" fillId="0" borderId="0" xfId="0" applyNumberFormat="1" applyFont="1" applyFill="1" applyBorder="1" applyAlignment="1" applyProtection="1">
      <alignment horizontal="center"/>
    </xf>
    <xf numFmtId="1" fontId="2" fillId="0" borderId="0" xfId="0" applyNumberFormat="1" applyFont="1" applyBorder="1" applyAlignment="1" applyProtection="1">
      <alignment horizontal="center"/>
    </xf>
    <xf numFmtId="1" fontId="2" fillId="0" borderId="0" xfId="0" applyNumberFormat="1" applyFont="1" applyFill="1" applyBorder="1" applyAlignment="1" applyProtection="1">
      <alignment horizontal="center"/>
    </xf>
    <xf numFmtId="169" fontId="2" fillId="0" borderId="0" xfId="6" quotePrefix="1" applyNumberFormat="1" applyFont="1" applyFill="1" applyBorder="1" applyProtection="1"/>
    <xf numFmtId="169" fontId="2" fillId="0" borderId="1" xfId="6" quotePrefix="1" applyNumberFormat="1" applyFont="1" applyFill="1" applyBorder="1" applyProtection="1"/>
    <xf numFmtId="1" fontId="2" fillId="0" borderId="0" xfId="0" applyNumberFormat="1" applyFont="1" applyFill="1" applyBorder="1" applyAlignment="1" applyProtection="1">
      <alignment horizontal="center"/>
    </xf>
    <xf numFmtId="1" fontId="2" fillId="0" borderId="0" xfId="0" applyNumberFormat="1" applyFont="1" applyFill="1" applyBorder="1" applyAlignment="1" applyProtection="1">
      <alignment horizontal="center"/>
    </xf>
    <xf numFmtId="167" fontId="2" fillId="0" borderId="0" xfId="0" applyNumberFormat="1" applyFont="1" applyBorder="1" applyAlignment="1" applyProtection="1">
      <alignment horizontal="right"/>
    </xf>
    <xf numFmtId="166" fontId="2" fillId="0" borderId="1" xfId="0" applyNumberFormat="1" applyFont="1" applyBorder="1" applyProtection="1"/>
    <xf numFmtId="166" fontId="8" fillId="0" borderId="1" xfId="0" applyNumberFormat="1" applyFont="1" applyBorder="1" applyProtection="1"/>
    <xf numFmtId="0" fontId="11" fillId="0" borderId="13" xfId="0" applyFont="1" applyBorder="1" applyAlignment="1" applyProtection="1">
      <alignment horizontal="center"/>
    </xf>
    <xf numFmtId="4" fontId="2" fillId="0" borderId="0" xfId="0" applyNumberFormat="1" applyFont="1" applyFill="1" applyBorder="1" applyAlignment="1" applyProtection="1">
      <alignment horizontal="center"/>
    </xf>
    <xf numFmtId="167" fontId="2" fillId="0" borderId="16" xfId="1" applyFont="1" applyFill="1" applyBorder="1" applyAlignment="1" applyProtection="1">
      <alignment horizontal="center"/>
    </xf>
    <xf numFmtId="166" fontId="2" fillId="0" borderId="0" xfId="2" applyFont="1" applyBorder="1" applyAlignment="1" applyProtection="1">
      <alignment horizontal="center"/>
    </xf>
    <xf numFmtId="1" fontId="2" fillId="0" borderId="0" xfId="0" applyNumberFormat="1" applyFont="1" applyFill="1" applyBorder="1" applyAlignment="1" applyProtection="1">
      <alignment horizontal="center"/>
    </xf>
    <xf numFmtId="0" fontId="13" fillId="5" borderId="0" xfId="0" applyFont="1" applyFill="1" applyBorder="1" applyAlignment="1" applyProtection="1">
      <alignment horizontal="center"/>
      <protection hidden="1"/>
    </xf>
    <xf numFmtId="4" fontId="2" fillId="0" borderId="0" xfId="0" applyNumberFormat="1" applyFont="1" applyFill="1" applyBorder="1" applyAlignment="1" applyProtection="1"/>
    <xf numFmtId="0" fontId="21" fillId="5" borderId="45" xfId="0" applyFont="1" applyFill="1" applyBorder="1" applyAlignment="1" applyProtection="1">
      <alignment horizontal="center"/>
      <protection hidden="1"/>
    </xf>
    <xf numFmtId="0" fontId="13" fillId="0" borderId="0" xfId="0" applyFont="1" applyFill="1" applyBorder="1" applyAlignment="1" applyProtection="1">
      <alignment horizontal="center"/>
      <protection hidden="1"/>
    </xf>
    <xf numFmtId="4" fontId="2" fillId="0" borderId="0" xfId="0" applyNumberFormat="1" applyFont="1" applyFill="1" applyBorder="1" applyAlignment="1" applyProtection="1"/>
    <xf numFmtId="4" fontId="2" fillId="0" borderId="0" xfId="0" applyNumberFormat="1" applyFont="1" applyFill="1" applyBorder="1" applyAlignment="1" applyProtection="1"/>
    <xf numFmtId="4" fontId="2" fillId="0" borderId="0" xfId="0" applyNumberFormat="1" applyFont="1" applyFill="1" applyBorder="1" applyAlignment="1" applyProtection="1">
      <alignment horizontal="center"/>
    </xf>
    <xf numFmtId="1" fontId="2" fillId="0" borderId="0" xfId="0" applyNumberFormat="1" applyFont="1" applyBorder="1" applyAlignment="1" applyProtection="1">
      <alignment horizontal="center"/>
    </xf>
    <xf numFmtId="166" fontId="2" fillId="0" borderId="0" xfId="2" applyFont="1" applyBorder="1" applyAlignment="1" applyProtection="1">
      <alignment horizontal="center"/>
    </xf>
    <xf numFmtId="1" fontId="2" fillId="0" borderId="0" xfId="0" applyNumberFormat="1" applyFont="1" applyFill="1" applyBorder="1" applyAlignment="1" applyProtection="1">
      <alignment horizontal="center"/>
    </xf>
    <xf numFmtId="166" fontId="2" fillId="0" borderId="0" xfId="2" applyNumberFormat="1" applyFont="1" applyBorder="1" applyAlignment="1" applyProtection="1">
      <alignment horizontal="center"/>
    </xf>
    <xf numFmtId="4" fontId="2" fillId="0" borderId="0" xfId="0" quotePrefix="1" applyNumberFormat="1" applyFont="1" applyFill="1" applyBorder="1" applyAlignment="1" applyProtection="1"/>
    <xf numFmtId="166" fontId="8" fillId="0" borderId="3" xfId="0" applyNumberFormat="1" applyFont="1" applyFill="1" applyBorder="1" applyProtection="1"/>
    <xf numFmtId="166" fontId="2" fillId="0" borderId="34" xfId="2" applyNumberFormat="1" applyFont="1" applyFill="1" applyBorder="1" applyProtection="1"/>
    <xf numFmtId="166" fontId="2" fillId="0" borderId="3" xfId="0" applyNumberFormat="1" applyFont="1" applyFill="1" applyBorder="1" applyAlignment="1" applyProtection="1">
      <alignment horizontal="right"/>
    </xf>
    <xf numFmtId="175" fontId="2" fillId="0" borderId="3" xfId="0" applyNumberFormat="1" applyFont="1" applyFill="1" applyBorder="1" applyAlignment="1" applyProtection="1">
      <alignment horizontal="center"/>
    </xf>
    <xf numFmtId="176" fontId="2" fillId="0" borderId="3" xfId="0" applyNumberFormat="1" applyFont="1" applyFill="1" applyBorder="1" applyAlignment="1" applyProtection="1">
      <alignment horizontal="center"/>
    </xf>
    <xf numFmtId="177" fontId="2" fillId="0" borderId="3" xfId="0" applyNumberFormat="1" applyFont="1" applyFill="1" applyBorder="1" applyAlignment="1" applyProtection="1">
      <alignment horizontal="center"/>
    </xf>
    <xf numFmtId="178" fontId="2" fillId="0" borderId="3" xfId="0" applyNumberFormat="1" applyFont="1" applyFill="1" applyBorder="1" applyAlignment="1" applyProtection="1">
      <alignment horizontal="center"/>
    </xf>
    <xf numFmtId="166" fontId="2" fillId="0" borderId="40" xfId="1" applyNumberFormat="1" applyFont="1" applyFill="1" applyBorder="1" applyProtection="1"/>
    <xf numFmtId="166" fontId="2" fillId="0" borderId="40" xfId="0" applyNumberFormat="1" applyFont="1" applyFill="1" applyBorder="1" applyProtection="1"/>
    <xf numFmtId="0" fontId="8" fillId="0" borderId="33" xfId="0" applyFont="1" applyFill="1" applyBorder="1" applyProtection="1"/>
    <xf numFmtId="166" fontId="2" fillId="0" borderId="0" xfId="2" applyFont="1" applyBorder="1" applyAlignment="1" applyProtection="1">
      <alignment horizontal="left"/>
    </xf>
    <xf numFmtId="0" fontId="6" fillId="5" borderId="42" xfId="0" applyFont="1" applyFill="1" applyBorder="1" applyAlignment="1" applyProtection="1">
      <alignment horizontal="center"/>
      <protection hidden="1"/>
    </xf>
    <xf numFmtId="0" fontId="32" fillId="9" borderId="45" xfId="0" applyFont="1" applyFill="1" applyBorder="1" applyAlignment="1" applyProtection="1">
      <alignment horizontal="center"/>
      <protection hidden="1"/>
    </xf>
    <xf numFmtId="0" fontId="32" fillId="7" borderId="42" xfId="0" applyFont="1" applyFill="1" applyBorder="1" applyAlignment="1" applyProtection="1">
      <alignment horizontal="center"/>
      <protection hidden="1"/>
    </xf>
    <xf numFmtId="0" fontId="6" fillId="0" borderId="0" xfId="0" applyFont="1" applyFill="1" applyBorder="1" applyProtection="1">
      <protection locked="0"/>
    </xf>
    <xf numFmtId="0" fontId="6" fillId="0" borderId="0" xfId="0" applyFont="1" applyBorder="1" applyProtection="1">
      <protection locked="0"/>
    </xf>
    <xf numFmtId="0" fontId="6" fillId="0" borderId="45" xfId="0" applyFont="1" applyFill="1" applyBorder="1" applyProtection="1">
      <protection hidden="1"/>
    </xf>
    <xf numFmtId="0" fontId="25" fillId="21" borderId="0" xfId="0" applyFont="1" applyFill="1" applyAlignment="1" applyProtection="1">
      <alignment horizontal="center"/>
      <protection hidden="1"/>
    </xf>
    <xf numFmtId="0" fontId="25" fillId="21" borderId="23" xfId="0" applyFont="1" applyFill="1" applyBorder="1" applyAlignment="1" applyProtection="1">
      <alignment horizontal="center"/>
      <protection hidden="1"/>
    </xf>
    <xf numFmtId="0" fontId="21" fillId="5" borderId="46" xfId="0" applyFont="1" applyFill="1" applyBorder="1" applyAlignment="1" applyProtection="1">
      <alignment horizontal="center"/>
      <protection hidden="1"/>
    </xf>
    <xf numFmtId="0" fontId="21" fillId="5" borderId="52" xfId="0" applyFont="1" applyFill="1" applyBorder="1" applyAlignment="1" applyProtection="1">
      <alignment horizontal="center"/>
      <protection hidden="1"/>
    </xf>
    <xf numFmtId="0" fontId="0" fillId="0" borderId="9" xfId="0" applyBorder="1" applyProtection="1">
      <protection locked="0"/>
    </xf>
    <xf numFmtId="0" fontId="0" fillId="0" borderId="52" xfId="0" applyBorder="1" applyProtection="1">
      <protection hidden="1"/>
    </xf>
    <xf numFmtId="0" fontId="0" fillId="0" borderId="9" xfId="0" applyBorder="1" applyProtection="1">
      <protection hidden="1"/>
    </xf>
    <xf numFmtId="0" fontId="0" fillId="0" borderId="0" xfId="0" applyFill="1" applyBorder="1" applyAlignment="1" applyProtection="1">
      <alignment horizontal="center"/>
      <protection hidden="1"/>
    </xf>
    <xf numFmtId="0" fontId="25" fillId="0" borderId="0" xfId="0" quotePrefix="1" applyFont="1" applyFill="1" applyBorder="1" applyAlignment="1" applyProtection="1">
      <alignment horizontal="center"/>
      <protection hidden="1"/>
    </xf>
    <xf numFmtId="0" fontId="0" fillId="0" borderId="0" xfId="0" applyBorder="1" applyAlignment="1" applyProtection="1">
      <alignment horizontal="center"/>
      <protection hidden="1"/>
    </xf>
    <xf numFmtId="0" fontId="0" fillId="0" borderId="9" xfId="0" applyFill="1" applyBorder="1" applyProtection="1">
      <protection hidden="1"/>
    </xf>
    <xf numFmtId="0" fontId="25" fillId="0" borderId="9" xfId="0" applyFont="1" applyFill="1" applyBorder="1" applyAlignment="1" applyProtection="1">
      <alignment horizontal="center"/>
      <protection hidden="1"/>
    </xf>
    <xf numFmtId="0" fontId="0" fillId="0" borderId="52" xfId="0" applyFill="1" applyBorder="1" applyProtection="1">
      <protection hidden="1"/>
    </xf>
    <xf numFmtId="0" fontId="0" fillId="5" borderId="53" xfId="0" applyFill="1" applyBorder="1" applyProtection="1">
      <protection hidden="1"/>
    </xf>
    <xf numFmtId="0" fontId="0" fillId="0" borderId="53" xfId="0" applyFill="1" applyBorder="1" applyProtection="1">
      <protection hidden="1"/>
    </xf>
    <xf numFmtId="0" fontId="0" fillId="7" borderId="9" xfId="0" applyFill="1" applyBorder="1" applyProtection="1">
      <protection hidden="1"/>
    </xf>
    <xf numFmtId="0" fontId="0" fillId="5" borderId="52" xfId="0" applyFill="1" applyBorder="1" applyProtection="1">
      <protection hidden="1"/>
    </xf>
    <xf numFmtId="0" fontId="13" fillId="9" borderId="52" xfId="0" applyFont="1" applyFill="1" applyBorder="1" applyAlignment="1" applyProtection="1">
      <alignment horizontal="center"/>
      <protection hidden="1"/>
    </xf>
    <xf numFmtId="0" fontId="0" fillId="7" borderId="53" xfId="0" applyFill="1" applyBorder="1" applyProtection="1">
      <protection hidden="1"/>
    </xf>
    <xf numFmtId="0" fontId="0" fillId="9" borderId="9" xfId="0" applyFill="1" applyBorder="1" applyProtection="1">
      <protection hidden="1"/>
    </xf>
    <xf numFmtId="0" fontId="33" fillId="9" borderId="9" xfId="0" applyFont="1" applyFill="1" applyBorder="1" applyAlignment="1" applyProtection="1">
      <alignment horizontal="center"/>
      <protection hidden="1"/>
    </xf>
    <xf numFmtId="0" fontId="32" fillId="9" borderId="0" xfId="0" applyFont="1" applyFill="1" applyBorder="1" applyAlignment="1" applyProtection="1">
      <alignment horizontal="center"/>
      <protection hidden="1"/>
    </xf>
    <xf numFmtId="0" fontId="0" fillId="0" borderId="55" xfId="0" applyFill="1" applyBorder="1" applyProtection="1">
      <protection locked="0"/>
    </xf>
    <xf numFmtId="0" fontId="0" fillId="0" borderId="9" xfId="0" applyFill="1" applyBorder="1" applyProtection="1">
      <protection locked="0"/>
    </xf>
    <xf numFmtId="180" fontId="0" fillId="0" borderId="9" xfId="0" applyNumberFormat="1" applyFill="1" applyBorder="1" applyProtection="1">
      <protection locked="0"/>
    </xf>
    <xf numFmtId="0" fontId="0" fillId="0" borderId="54" xfId="0" applyFill="1" applyBorder="1" applyProtection="1">
      <protection locked="0"/>
    </xf>
    <xf numFmtId="0" fontId="0" fillId="0" borderId="53" xfId="0" applyFill="1" applyBorder="1" applyProtection="1">
      <protection locked="0"/>
    </xf>
    <xf numFmtId="180" fontId="0" fillId="0" borderId="53" xfId="0" applyNumberFormat="1" applyFill="1" applyBorder="1" applyProtection="1">
      <protection locked="0"/>
    </xf>
    <xf numFmtId="0" fontId="6" fillId="0" borderId="42" xfId="0" applyFont="1" applyFill="1" applyBorder="1" applyProtection="1">
      <protection locked="0"/>
    </xf>
    <xf numFmtId="4" fontId="2" fillId="0" borderId="0" xfId="0" applyNumberFormat="1" applyFont="1" applyFill="1" applyBorder="1" applyAlignment="1" applyProtection="1">
      <alignment horizontal="center"/>
    </xf>
    <xf numFmtId="1" fontId="2" fillId="0" borderId="0" xfId="0" applyNumberFormat="1" applyFont="1" applyBorder="1" applyAlignment="1" applyProtection="1">
      <alignment horizontal="center"/>
    </xf>
    <xf numFmtId="166" fontId="2" fillId="0" borderId="0" xfId="2" applyFont="1" applyBorder="1" applyAlignment="1" applyProtection="1">
      <alignment horizontal="center"/>
    </xf>
    <xf numFmtId="1" fontId="2" fillId="0" borderId="0" xfId="0" applyNumberFormat="1" applyFont="1" applyFill="1" applyBorder="1" applyAlignment="1" applyProtection="1">
      <alignment horizontal="center"/>
    </xf>
    <xf numFmtId="0" fontId="2" fillId="0" borderId="4" xfId="0" applyFont="1" applyBorder="1" applyAlignment="1" applyProtection="1">
      <alignment horizontal="center"/>
    </xf>
    <xf numFmtId="4" fontId="2" fillId="0" borderId="8" xfId="0" applyNumberFormat="1" applyFont="1" applyBorder="1" applyAlignment="1" applyProtection="1">
      <alignment horizontal="center"/>
    </xf>
    <xf numFmtId="169" fontId="4" fillId="4" borderId="91" xfId="2" applyNumberFormat="1" applyFont="1" applyFill="1" applyBorder="1" applyAlignment="1" applyProtection="1">
      <alignment horizontal="right"/>
      <protection hidden="1"/>
    </xf>
    <xf numFmtId="169" fontId="4" fillId="4" borderId="92" xfId="2" applyNumberFormat="1" applyFont="1" applyFill="1" applyBorder="1" applyAlignment="1" applyProtection="1">
      <alignment horizontal="right"/>
    </xf>
    <xf numFmtId="169" fontId="4" fillId="4" borderId="93" xfId="2" applyNumberFormat="1" applyFont="1" applyFill="1" applyBorder="1" applyAlignment="1" applyProtection="1">
      <alignment horizontal="right"/>
    </xf>
    <xf numFmtId="169" fontId="4" fillId="4" borderId="94" xfId="2" applyNumberFormat="1" applyFont="1" applyFill="1" applyBorder="1" applyAlignment="1" applyProtection="1">
      <alignment horizontal="right"/>
    </xf>
    <xf numFmtId="14" fontId="38" fillId="0" borderId="73" xfId="9" applyNumberFormat="1" applyFont="1" applyFill="1" applyBorder="1" applyAlignment="1" applyProtection="1">
      <alignment horizontal="center" vertical="center" wrapText="1"/>
      <protection hidden="1"/>
    </xf>
    <xf numFmtId="0" fontId="38" fillId="0" borderId="73" xfId="9" applyFont="1" applyFill="1" applyBorder="1" applyAlignment="1" applyProtection="1">
      <alignment horizontal="center" vertical="center" wrapText="1"/>
      <protection hidden="1"/>
    </xf>
    <xf numFmtId="0" fontId="38" fillId="0" borderId="4" xfId="9" applyFont="1" applyFill="1" applyBorder="1" applyAlignment="1" applyProtection="1">
      <alignment horizontal="left" vertical="center" wrapText="1"/>
      <protection hidden="1"/>
    </xf>
    <xf numFmtId="0" fontId="38" fillId="22" borderId="7" xfId="9" applyFont="1" applyFill="1" applyBorder="1" applyAlignment="1" applyProtection="1">
      <alignment horizontal="right" vertical="center" wrapText="1"/>
      <protection hidden="1"/>
    </xf>
    <xf numFmtId="165" fontId="38" fillId="22" borderId="7" xfId="12" applyFont="1" applyFill="1" applyBorder="1" applyAlignment="1" applyProtection="1">
      <alignment horizontal="left" vertical="center" wrapText="1"/>
      <protection hidden="1"/>
    </xf>
    <xf numFmtId="0" fontId="38" fillId="0" borderId="11" xfId="9" applyFont="1" applyFill="1" applyBorder="1" applyAlignment="1" applyProtection="1">
      <alignment horizontal="right" vertical="center" wrapText="1"/>
      <protection hidden="1"/>
    </xf>
    <xf numFmtId="165" fontId="38" fillId="23" borderId="59" xfId="12" applyFont="1" applyFill="1" applyBorder="1" applyAlignment="1" applyProtection="1">
      <alignment horizontal="left" vertical="center" wrapText="1"/>
      <protection hidden="1"/>
    </xf>
    <xf numFmtId="0" fontId="42" fillId="23" borderId="76" xfId="9" quotePrefix="1" applyFont="1" applyFill="1" applyBorder="1" applyAlignment="1" applyProtection="1">
      <alignment horizontal="center" vertical="center" wrapText="1"/>
      <protection locked="0"/>
    </xf>
    <xf numFmtId="0" fontId="35" fillId="0" borderId="0" xfId="9" applyFont="1" applyFill="1" applyAlignment="1" applyProtection="1">
      <alignment vertical="center"/>
      <protection hidden="1"/>
    </xf>
    <xf numFmtId="0" fontId="38" fillId="0" borderId="4" xfId="9" applyFont="1" applyFill="1" applyBorder="1" applyAlignment="1" applyProtection="1">
      <alignment horizontal="center" vertical="center" wrapText="1"/>
      <protection hidden="1"/>
    </xf>
    <xf numFmtId="14" fontId="38" fillId="0" borderId="1" xfId="9" applyNumberFormat="1" applyFont="1" applyFill="1" applyBorder="1" applyAlignment="1" applyProtection="1">
      <alignment horizontal="center" vertical="center" wrapText="1"/>
      <protection hidden="1"/>
    </xf>
    <xf numFmtId="0" fontId="39" fillId="0" borderId="0" xfId="9" applyFont="1" applyFill="1" applyBorder="1" applyAlignment="1" applyProtection="1">
      <alignment horizontal="center" vertical="center" wrapText="1"/>
      <protection hidden="1"/>
    </xf>
    <xf numFmtId="0" fontId="40" fillId="0" borderId="75" xfId="9" applyFont="1" applyFill="1" applyBorder="1" applyAlignment="1" applyProtection="1">
      <alignment horizontal="center" vertical="center" wrapText="1"/>
      <protection hidden="1"/>
    </xf>
    <xf numFmtId="0" fontId="38" fillId="0" borderId="74" xfId="9" applyFont="1" applyFill="1" applyBorder="1" applyAlignment="1" applyProtection="1">
      <alignment horizontal="center" vertical="center" wrapText="1"/>
      <protection hidden="1"/>
    </xf>
    <xf numFmtId="0" fontId="38" fillId="0" borderId="67" xfId="9" applyFont="1" applyFill="1" applyBorder="1" applyAlignment="1" applyProtection="1">
      <alignment horizontal="center" vertical="center" wrapText="1"/>
      <protection hidden="1"/>
    </xf>
    <xf numFmtId="0" fontId="38" fillId="0" borderId="64" xfId="9" applyFont="1" applyFill="1" applyBorder="1" applyAlignment="1" applyProtection="1">
      <alignment horizontal="center" vertical="center" wrapText="1"/>
      <protection hidden="1"/>
    </xf>
    <xf numFmtId="0" fontId="35" fillId="23" borderId="10" xfId="9" applyNumberFormat="1" applyFont="1" applyFill="1" applyBorder="1" applyAlignment="1" applyProtection="1">
      <alignment horizontal="left" vertical="center" wrapText="1"/>
      <protection hidden="1"/>
    </xf>
    <xf numFmtId="0" fontId="35" fillId="23" borderId="1" xfId="9" applyNumberFormat="1" applyFont="1" applyFill="1" applyBorder="1" applyAlignment="1" applyProtection="1">
      <alignment horizontal="center" vertical="center" wrapText="1"/>
      <protection hidden="1"/>
    </xf>
    <xf numFmtId="2" fontId="35" fillId="23" borderId="4" xfId="9" applyNumberFormat="1" applyFont="1" applyFill="1" applyBorder="1" applyAlignment="1" applyProtection="1">
      <alignment horizontal="right" vertical="center" wrapText="1"/>
      <protection hidden="1"/>
    </xf>
    <xf numFmtId="4" fontId="35" fillId="23" borderId="73" xfId="9" applyNumberFormat="1" applyFont="1" applyFill="1" applyBorder="1" applyAlignment="1" applyProtection="1">
      <alignment horizontal="right" vertical="center" wrapText="1"/>
      <protection hidden="1"/>
    </xf>
    <xf numFmtId="180" fontId="35" fillId="23" borderId="68" xfId="9" applyNumberFormat="1" applyFont="1" applyFill="1" applyBorder="1" applyAlignment="1" applyProtection="1">
      <alignment vertical="center" wrapText="1"/>
      <protection hidden="1"/>
    </xf>
    <xf numFmtId="0" fontId="35" fillId="23" borderId="1" xfId="9" applyNumberFormat="1" applyFont="1" applyFill="1" applyBorder="1" applyAlignment="1" applyProtection="1">
      <alignment horizontal="left" vertical="center" wrapText="1"/>
      <protection hidden="1"/>
    </xf>
    <xf numFmtId="4" fontId="35" fillId="23" borderId="1" xfId="9" applyNumberFormat="1" applyFont="1" applyFill="1" applyBorder="1" applyAlignment="1" applyProtection="1">
      <alignment horizontal="right" vertical="center" wrapText="1"/>
      <protection hidden="1"/>
    </xf>
    <xf numFmtId="0" fontId="35" fillId="23" borderId="4" xfId="9" applyNumberFormat="1" applyFont="1" applyFill="1" applyBorder="1" applyAlignment="1" applyProtection="1">
      <alignment horizontal="left" vertical="center" wrapText="1"/>
      <protection hidden="1"/>
    </xf>
    <xf numFmtId="0" fontId="35" fillId="22" borderId="4" xfId="9" applyNumberFormat="1" applyFont="1" applyFill="1" applyBorder="1" applyAlignment="1" applyProtection="1">
      <alignment horizontal="left" vertical="center" wrapText="1"/>
      <protection hidden="1"/>
    </xf>
    <xf numFmtId="0" fontId="35" fillId="0" borderId="1" xfId="9" applyNumberFormat="1" applyFont="1" applyFill="1" applyBorder="1" applyAlignment="1" applyProtection="1">
      <alignment vertical="center"/>
      <protection hidden="1"/>
    </xf>
    <xf numFmtId="164" fontId="35" fillId="22" borderId="1" xfId="11" applyNumberFormat="1" applyFont="1" applyFill="1" applyBorder="1" applyAlignment="1" applyProtection="1">
      <alignment horizontal="left" vertical="center"/>
      <protection hidden="1"/>
    </xf>
    <xf numFmtId="4" fontId="46" fillId="22" borderId="1" xfId="11" applyNumberFormat="1" applyFont="1" applyFill="1" applyBorder="1" applyAlignment="1" applyProtection="1">
      <alignment horizontal="left" vertical="center"/>
      <protection hidden="1"/>
    </xf>
    <xf numFmtId="180" fontId="35" fillId="22" borderId="68" xfId="11" applyNumberFormat="1" applyFont="1" applyFill="1" applyBorder="1" applyAlignment="1" applyProtection="1">
      <alignment vertical="center"/>
      <protection hidden="1"/>
    </xf>
    <xf numFmtId="0" fontId="35" fillId="0" borderId="0" xfId="9" applyFont="1" applyFill="1" applyBorder="1" applyAlignment="1" applyProtection="1">
      <alignment vertical="center"/>
      <protection hidden="1"/>
    </xf>
    <xf numFmtId="180" fontId="35" fillId="0" borderId="68" xfId="11" applyNumberFormat="1" applyFont="1" applyFill="1" applyBorder="1" applyAlignment="1" applyProtection="1">
      <alignment vertical="center"/>
      <protection hidden="1"/>
    </xf>
    <xf numFmtId="2" fontId="35" fillId="23" borderId="1" xfId="9" applyNumberFormat="1" applyFont="1" applyFill="1" applyBorder="1" applyAlignment="1" applyProtection="1">
      <alignment horizontal="right" vertical="center" wrapText="1"/>
      <protection hidden="1"/>
    </xf>
    <xf numFmtId="180" fontId="35" fillId="23" borderId="61" xfId="9" applyNumberFormat="1" applyFont="1" applyFill="1" applyBorder="1" applyAlignment="1" applyProtection="1">
      <alignment vertical="center" wrapText="1"/>
      <protection hidden="1"/>
    </xf>
    <xf numFmtId="0" fontId="35" fillId="22" borderId="1" xfId="11" applyNumberFormat="1" applyFont="1" applyFill="1" applyBorder="1" applyAlignment="1" applyProtection="1">
      <alignment horizontal="left" vertical="center"/>
      <protection hidden="1"/>
    </xf>
    <xf numFmtId="0" fontId="35" fillId="23" borderId="14" xfId="9" applyNumberFormat="1" applyFont="1" applyFill="1" applyBorder="1" applyAlignment="1" applyProtection="1">
      <alignment horizontal="left" vertical="center" wrapText="1"/>
      <protection hidden="1"/>
    </xf>
    <xf numFmtId="180" fontId="35" fillId="23" borderId="59" xfId="9" applyNumberFormat="1" applyFont="1" applyFill="1" applyBorder="1" applyAlignment="1" applyProtection="1">
      <alignment vertical="center" wrapText="1"/>
      <protection hidden="1"/>
    </xf>
    <xf numFmtId="0" fontId="35" fillId="0" borderId="1" xfId="9" applyNumberFormat="1" applyFont="1" applyFill="1" applyBorder="1" applyAlignment="1" applyProtection="1">
      <alignment wrapText="1"/>
      <protection hidden="1"/>
    </xf>
    <xf numFmtId="0" fontId="35" fillId="22" borderId="0" xfId="9" applyFont="1" applyFill="1" applyAlignment="1" applyProtection="1">
      <alignment vertical="center"/>
      <protection hidden="1"/>
    </xf>
    <xf numFmtId="0" fontId="35" fillId="23" borderId="59" xfId="9" applyNumberFormat="1" applyFont="1" applyFill="1" applyBorder="1" applyAlignment="1" applyProtection="1">
      <alignment horizontal="left" vertical="center" wrapText="1"/>
      <protection hidden="1"/>
    </xf>
    <xf numFmtId="0" fontId="35" fillId="23" borderId="11" xfId="9" applyNumberFormat="1" applyFont="1" applyFill="1" applyBorder="1" applyAlignment="1" applyProtection="1">
      <alignment horizontal="center" vertical="center" wrapText="1"/>
      <protection hidden="1"/>
    </xf>
    <xf numFmtId="4" fontId="46" fillId="22" borderId="1" xfId="11" applyNumberFormat="1" applyFont="1" applyFill="1" applyBorder="1" applyAlignment="1" applyProtection="1">
      <alignment horizontal="right" vertical="center"/>
      <protection hidden="1"/>
    </xf>
    <xf numFmtId="0" fontId="35" fillId="0" borderId="4" xfId="9" applyNumberFormat="1" applyFont="1" applyFill="1" applyBorder="1" applyAlignment="1" applyProtection="1">
      <alignment horizontal="left" vertical="center" wrapText="1"/>
      <protection hidden="1"/>
    </xf>
    <xf numFmtId="165" fontId="46" fillId="22" borderId="1" xfId="11" applyNumberFormat="1" applyFont="1" applyFill="1" applyBorder="1" applyAlignment="1" applyProtection="1">
      <alignment horizontal="left" vertical="center"/>
      <protection hidden="1"/>
    </xf>
    <xf numFmtId="165" fontId="35" fillId="23" borderId="1" xfId="9" applyNumberFormat="1" applyFont="1" applyFill="1" applyBorder="1" applyAlignment="1" applyProtection="1">
      <alignment horizontal="right" vertical="center" wrapText="1"/>
      <protection hidden="1"/>
    </xf>
    <xf numFmtId="4" fontId="35" fillId="23" borderId="4" xfId="9" applyNumberFormat="1" applyFont="1" applyFill="1" applyBorder="1" applyAlignment="1" applyProtection="1">
      <alignment horizontal="right" vertical="center" wrapText="1"/>
      <protection hidden="1"/>
    </xf>
    <xf numFmtId="0" fontId="35" fillId="22" borderId="69" xfId="9" applyFont="1" applyFill="1" applyBorder="1" applyAlignment="1" applyProtection="1">
      <alignment horizontal="center" vertical="center" wrapText="1"/>
      <protection hidden="1"/>
    </xf>
    <xf numFmtId="180" fontId="39" fillId="18" borderId="72" xfId="11" applyNumberFormat="1" applyFont="1" applyFill="1" applyBorder="1" applyAlignment="1" applyProtection="1">
      <alignment vertical="center"/>
      <protection hidden="1"/>
    </xf>
    <xf numFmtId="0" fontId="35" fillId="23" borderId="13" xfId="9" applyNumberFormat="1" applyFont="1" applyFill="1" applyBorder="1" applyAlignment="1" applyProtection="1">
      <alignment horizontal="center" vertical="center" wrapText="1"/>
      <protection hidden="1"/>
    </xf>
    <xf numFmtId="0" fontId="35" fillId="22" borderId="1" xfId="9" applyFont="1" applyFill="1" applyBorder="1" applyAlignment="1" applyProtection="1">
      <alignment horizontal="center" vertical="center" wrapText="1"/>
      <protection hidden="1"/>
    </xf>
    <xf numFmtId="180" fontId="35" fillId="22" borderId="59" xfId="11" applyNumberFormat="1" applyFont="1" applyFill="1" applyBorder="1" applyAlignment="1" applyProtection="1">
      <alignment vertical="center"/>
      <protection hidden="1"/>
    </xf>
    <xf numFmtId="0" fontId="35" fillId="0" borderId="58" xfId="9" applyFont="1" applyFill="1" applyBorder="1" applyAlignment="1" applyProtection="1">
      <alignment horizontal="center" vertical="center" wrapText="1"/>
      <protection hidden="1"/>
    </xf>
    <xf numFmtId="183" fontId="39" fillId="15" borderId="59" xfId="11" applyNumberFormat="1" applyFont="1" applyFill="1" applyBorder="1" applyAlignment="1" applyProtection="1">
      <alignment vertical="center"/>
      <protection hidden="1"/>
    </xf>
    <xf numFmtId="0" fontId="35" fillId="22" borderId="63" xfId="9" applyFont="1" applyFill="1" applyBorder="1" applyAlignment="1" applyProtection="1">
      <alignment horizontal="center" vertical="center" wrapText="1"/>
      <protection hidden="1"/>
    </xf>
    <xf numFmtId="0" fontId="35" fillId="0" borderId="62" xfId="9" applyFont="1" applyFill="1" applyBorder="1" applyAlignment="1" applyProtection="1">
      <alignment horizontal="center" vertical="center" wrapText="1"/>
      <protection hidden="1"/>
    </xf>
    <xf numFmtId="0" fontId="35" fillId="0" borderId="62" xfId="9" applyFont="1" applyFill="1" applyBorder="1" applyAlignment="1" applyProtection="1">
      <alignment vertical="center" wrapText="1"/>
      <protection hidden="1"/>
    </xf>
    <xf numFmtId="183" fontId="39" fillId="26" borderId="59" xfId="11" applyNumberFormat="1" applyFont="1" applyFill="1" applyBorder="1" applyAlignment="1" applyProtection="1">
      <alignment vertical="center"/>
      <protection hidden="1"/>
    </xf>
    <xf numFmtId="0" fontId="35" fillId="22" borderId="60" xfId="9" applyFont="1" applyFill="1" applyBorder="1" applyAlignment="1" applyProtection="1">
      <alignment horizontal="center" vertical="center" wrapText="1"/>
      <protection hidden="1"/>
    </xf>
    <xf numFmtId="0" fontId="35" fillId="0" borderId="0" xfId="9" applyFont="1" applyFill="1" applyBorder="1" applyAlignment="1" applyProtection="1">
      <alignment horizontal="center" vertical="center" wrapText="1"/>
      <protection hidden="1"/>
    </xf>
    <xf numFmtId="0" fontId="35" fillId="0" borderId="0" xfId="9" applyFont="1" applyFill="1" applyBorder="1" applyAlignment="1" applyProtection="1">
      <alignment horizontal="left" vertical="center" wrapText="1"/>
      <protection hidden="1"/>
    </xf>
    <xf numFmtId="0" fontId="35" fillId="0" borderId="0" xfId="9" applyFont="1" applyFill="1" applyBorder="1" applyAlignment="1" applyProtection="1">
      <alignment wrapText="1"/>
      <protection hidden="1"/>
    </xf>
    <xf numFmtId="0" fontId="35" fillId="0" borderId="0" xfId="9" applyFont="1" applyFill="1" applyBorder="1" applyAlignment="1" applyProtection="1">
      <alignment horizontal="left" wrapText="1"/>
      <protection hidden="1"/>
    </xf>
    <xf numFmtId="10" fontId="39" fillId="26" borderId="59" xfId="4" applyNumberFormat="1" applyFont="1" applyFill="1" applyBorder="1" applyAlignment="1" applyProtection="1">
      <alignment horizontal="right" vertical="center"/>
      <protection hidden="1"/>
    </xf>
    <xf numFmtId="0" fontId="35" fillId="22" borderId="58" xfId="9" applyFont="1" applyFill="1" applyBorder="1" applyAlignment="1" applyProtection="1">
      <alignment horizontal="center" vertical="center" wrapText="1"/>
      <protection hidden="1"/>
    </xf>
    <xf numFmtId="0" fontId="35" fillId="0" borderId="57" xfId="9" applyFont="1" applyFill="1" applyBorder="1" applyAlignment="1" applyProtection="1">
      <alignment horizontal="left" vertical="center" wrapText="1"/>
      <protection hidden="1"/>
    </xf>
    <xf numFmtId="165" fontId="35" fillId="0" borderId="57" xfId="9" applyNumberFormat="1" applyFont="1" applyFill="1" applyBorder="1" applyAlignment="1" applyProtection="1">
      <alignment wrapText="1"/>
      <protection hidden="1"/>
    </xf>
    <xf numFmtId="0" fontId="35" fillId="22" borderId="0" xfId="9" applyFont="1" applyFill="1" applyAlignment="1" applyProtection="1">
      <alignment wrapText="1"/>
      <protection hidden="1"/>
    </xf>
    <xf numFmtId="0" fontId="35" fillId="22" borderId="0" xfId="9" applyFont="1" applyFill="1" applyAlignment="1" applyProtection="1">
      <alignment horizontal="left" wrapText="1"/>
      <protection hidden="1"/>
    </xf>
    <xf numFmtId="165" fontId="35" fillId="22" borderId="0" xfId="9" applyNumberFormat="1" applyFont="1" applyFill="1" applyAlignment="1" applyProtection="1">
      <alignment wrapText="1"/>
      <protection hidden="1"/>
    </xf>
    <xf numFmtId="0" fontId="39" fillId="25" borderId="90" xfId="0" applyFont="1" applyFill="1" applyBorder="1" applyAlignment="1" applyProtection="1">
      <alignment horizontal="left" vertical="center" wrapText="1"/>
      <protection hidden="1"/>
    </xf>
    <xf numFmtId="0" fontId="39" fillId="25" borderId="86" xfId="0" applyFont="1" applyFill="1" applyBorder="1" applyAlignment="1" applyProtection="1">
      <alignment horizontal="left" vertical="center"/>
      <protection hidden="1"/>
    </xf>
    <xf numFmtId="0" fontId="39" fillId="25" borderId="89" xfId="0" applyFont="1" applyFill="1" applyBorder="1" applyAlignment="1" applyProtection="1">
      <alignment horizontal="left" vertical="center"/>
      <protection hidden="1"/>
    </xf>
    <xf numFmtId="0" fontId="39" fillId="25" borderId="88" xfId="0" applyFont="1" applyFill="1" applyBorder="1" applyAlignment="1" applyProtection="1">
      <alignment horizontal="left" vertical="center"/>
      <protection hidden="1"/>
    </xf>
    <xf numFmtId="0" fontId="49" fillId="25" borderId="87" xfId="0" applyFont="1" applyFill="1" applyBorder="1" applyAlignment="1" applyProtection="1">
      <alignment horizontal="left" vertical="center" wrapText="1"/>
      <protection hidden="1"/>
    </xf>
    <xf numFmtId="0" fontId="39" fillId="25" borderId="86" xfId="0" applyFont="1" applyFill="1" applyBorder="1" applyAlignment="1" applyProtection="1">
      <alignment horizontal="center" vertical="center" wrapText="1"/>
      <protection hidden="1"/>
    </xf>
    <xf numFmtId="0" fontId="39" fillId="25" borderId="85" xfId="0" applyFont="1" applyFill="1" applyBorder="1" applyAlignment="1" applyProtection="1">
      <alignment horizontal="center" vertical="center"/>
      <protection hidden="1"/>
    </xf>
    <xf numFmtId="0" fontId="39" fillId="0" borderId="0" xfId="9" applyFont="1" applyFill="1" applyAlignment="1" applyProtection="1">
      <alignment horizontal="left" vertical="center"/>
      <protection hidden="1"/>
    </xf>
    <xf numFmtId="0" fontId="35" fillId="0" borderId="84" xfId="0" applyFont="1" applyFill="1" applyBorder="1" applyAlignment="1" applyProtection="1">
      <alignment horizontal="left" vertical="center"/>
      <protection hidden="1"/>
    </xf>
    <xf numFmtId="0" fontId="35" fillId="0" borderId="82" xfId="0" applyFont="1" applyFill="1" applyBorder="1" applyAlignment="1" applyProtection="1">
      <alignment horizontal="left" vertical="center"/>
      <protection hidden="1"/>
    </xf>
    <xf numFmtId="0" fontId="35" fillId="0" borderId="83" xfId="0" applyFont="1" applyFill="1" applyBorder="1" applyAlignment="1" applyProtection="1">
      <alignment horizontal="left" vertical="center"/>
      <protection hidden="1"/>
    </xf>
    <xf numFmtId="0" fontId="35" fillId="0" borderId="62" xfId="0" applyFont="1" applyFill="1" applyBorder="1" applyAlignment="1" applyProtection="1">
      <alignment horizontal="left" vertical="center"/>
      <protection hidden="1"/>
    </xf>
    <xf numFmtId="10" fontId="47" fillId="0" borderId="6" xfId="0" applyNumberFormat="1" applyFont="1" applyFill="1" applyBorder="1" applyAlignment="1" applyProtection="1">
      <alignment horizontal="left" vertical="center"/>
      <protection hidden="1"/>
    </xf>
    <xf numFmtId="10" fontId="35" fillId="0" borderId="82" xfId="0" applyNumberFormat="1" applyFont="1" applyFill="1" applyBorder="1" applyAlignment="1" applyProtection="1">
      <alignment horizontal="center" vertical="center"/>
      <protection hidden="1"/>
    </xf>
    <xf numFmtId="183" fontId="35" fillId="0" borderId="81" xfId="8" applyNumberFormat="1" applyFont="1" applyFill="1" applyBorder="1" applyAlignment="1" applyProtection="1">
      <alignment horizontal="left" vertical="center"/>
      <protection hidden="1"/>
    </xf>
    <xf numFmtId="0" fontId="35" fillId="0" borderId="0" xfId="9" applyFont="1" applyFill="1" applyAlignment="1" applyProtection="1">
      <alignment horizontal="left" vertical="center"/>
      <protection hidden="1"/>
    </xf>
    <xf numFmtId="0" fontId="35" fillId="0" borderId="70" xfId="0" applyFont="1" applyFill="1" applyBorder="1" applyAlignment="1" applyProtection="1">
      <alignment horizontal="left" vertical="center"/>
      <protection hidden="1"/>
    </xf>
    <xf numFmtId="0" fontId="35" fillId="0" borderId="9" xfId="0" applyFont="1" applyFill="1" applyBorder="1" applyAlignment="1" applyProtection="1">
      <alignment horizontal="left" vertical="center"/>
      <protection hidden="1"/>
    </xf>
    <xf numFmtId="0" fontId="35" fillId="0" borderId="10" xfId="0" applyFont="1" applyFill="1" applyBorder="1" applyAlignment="1" applyProtection="1">
      <alignment horizontal="left" vertical="center"/>
      <protection hidden="1"/>
    </xf>
    <xf numFmtId="0" fontId="35" fillId="0" borderId="0" xfId="0" applyFont="1" applyFill="1" applyBorder="1" applyAlignment="1" applyProtection="1">
      <alignment horizontal="left" vertical="center"/>
      <protection hidden="1"/>
    </xf>
    <xf numFmtId="10" fontId="47" fillId="0" borderId="3" xfId="0" applyNumberFormat="1" applyFont="1" applyFill="1" applyBorder="1" applyAlignment="1" applyProtection="1">
      <alignment horizontal="left" vertical="center"/>
      <protection hidden="1"/>
    </xf>
    <xf numFmtId="10" fontId="35" fillId="0" borderId="9" xfId="0" applyNumberFormat="1" applyFont="1" applyFill="1" applyBorder="1" applyAlignment="1" applyProtection="1">
      <alignment horizontal="center" vertical="center"/>
      <protection hidden="1"/>
    </xf>
    <xf numFmtId="183" fontId="35" fillId="0" borderId="80" xfId="8" applyNumberFormat="1" applyFont="1" applyFill="1" applyBorder="1" applyAlignment="1" applyProtection="1">
      <alignment horizontal="left" vertical="center"/>
      <protection hidden="1"/>
    </xf>
    <xf numFmtId="10" fontId="47" fillId="0" borderId="18" xfId="0" applyNumberFormat="1" applyFont="1" applyFill="1" applyBorder="1" applyAlignment="1" applyProtection="1">
      <alignment horizontal="left" vertical="center"/>
      <protection hidden="1"/>
    </xf>
    <xf numFmtId="0" fontId="39" fillId="25" borderId="75" xfId="0" applyFont="1" applyFill="1" applyBorder="1" applyAlignment="1" applyProtection="1">
      <alignment horizontal="left" vertical="center"/>
      <protection hidden="1"/>
    </xf>
    <xf numFmtId="0" fontId="39" fillId="25" borderId="74" xfId="0" applyFont="1" applyFill="1" applyBorder="1" applyAlignment="1" applyProtection="1">
      <alignment horizontal="left" vertical="center"/>
      <protection hidden="1"/>
    </xf>
    <xf numFmtId="0" fontId="39" fillId="25" borderId="67" xfId="0" applyFont="1" applyFill="1" applyBorder="1" applyAlignment="1" applyProtection="1">
      <alignment horizontal="left" vertical="center"/>
      <protection hidden="1"/>
    </xf>
    <xf numFmtId="0" fontId="39" fillId="25" borderId="66" xfId="0" applyFont="1" applyFill="1" applyBorder="1" applyAlignment="1" applyProtection="1">
      <alignment horizontal="left" vertical="center"/>
      <protection hidden="1"/>
    </xf>
    <xf numFmtId="0" fontId="39" fillId="25" borderId="65" xfId="0" applyFont="1" applyFill="1" applyBorder="1" applyAlignment="1" applyProtection="1">
      <alignment horizontal="left" vertical="center"/>
      <protection hidden="1"/>
    </xf>
    <xf numFmtId="10" fontId="39" fillId="25" borderId="74" xfId="0" applyNumberFormat="1" applyFont="1" applyFill="1" applyBorder="1" applyAlignment="1" applyProtection="1">
      <alignment horizontal="center" vertical="center"/>
      <protection hidden="1"/>
    </xf>
    <xf numFmtId="183" fontId="39" fillId="25" borderId="79" xfId="8" applyNumberFormat="1" applyFont="1" applyFill="1" applyBorder="1" applyAlignment="1" applyProtection="1">
      <alignment horizontal="left" vertical="center"/>
      <protection hidden="1"/>
    </xf>
    <xf numFmtId="0" fontId="48" fillId="0" borderId="0" xfId="0" applyFont="1" applyAlignment="1" applyProtection="1">
      <alignment horizontal="left" vertical="center"/>
      <protection hidden="1"/>
    </xf>
    <xf numFmtId="0" fontId="39" fillId="19" borderId="90" xfId="0" applyFont="1" applyFill="1" applyBorder="1" applyAlignment="1" applyProtection="1">
      <alignment horizontal="left" vertical="center" wrapText="1"/>
      <protection hidden="1"/>
    </xf>
    <xf numFmtId="0" fontId="39" fillId="19" borderId="86" xfId="0" applyFont="1" applyFill="1" applyBorder="1" applyAlignment="1" applyProtection="1">
      <alignment horizontal="left" vertical="center"/>
      <protection hidden="1"/>
    </xf>
    <xf numFmtId="0" fontId="39" fillId="19" borderId="89" xfId="0" applyFont="1" applyFill="1" applyBorder="1" applyAlignment="1" applyProtection="1">
      <alignment horizontal="left" vertical="center"/>
      <protection hidden="1"/>
    </xf>
    <xf numFmtId="0" fontId="39" fillId="19" borderId="88" xfId="0" applyFont="1" applyFill="1" applyBorder="1" applyAlignment="1" applyProtection="1">
      <alignment horizontal="left" vertical="center"/>
      <protection hidden="1"/>
    </xf>
    <xf numFmtId="0" fontId="49" fillId="19" borderId="87" xfId="0" applyFont="1" applyFill="1" applyBorder="1" applyAlignment="1" applyProtection="1">
      <alignment horizontal="left" vertical="center" wrapText="1"/>
      <protection hidden="1"/>
    </xf>
    <xf numFmtId="0" fontId="39" fillId="19" borderId="86" xfId="0" applyFont="1" applyFill="1" applyBorder="1" applyAlignment="1" applyProtection="1">
      <alignment horizontal="center" vertical="center" wrapText="1"/>
      <protection hidden="1"/>
    </xf>
    <xf numFmtId="0" fontId="39" fillId="19" borderId="85" xfId="0" applyFont="1" applyFill="1" applyBorder="1" applyAlignment="1" applyProtection="1">
      <alignment horizontal="center" vertical="center"/>
      <protection hidden="1"/>
    </xf>
    <xf numFmtId="0" fontId="39" fillId="19" borderId="75" xfId="0" applyFont="1" applyFill="1" applyBorder="1" applyAlignment="1" applyProtection="1">
      <alignment horizontal="left" vertical="center"/>
      <protection hidden="1"/>
    </xf>
    <xf numFmtId="0" fontId="39" fillId="19" borderId="74" xfId="0" applyFont="1" applyFill="1" applyBorder="1" applyAlignment="1" applyProtection="1">
      <alignment horizontal="left" vertical="center"/>
      <protection hidden="1"/>
    </xf>
    <xf numFmtId="0" fontId="39" fillId="19" borderId="67" xfId="0" applyFont="1" applyFill="1" applyBorder="1" applyAlignment="1" applyProtection="1">
      <alignment horizontal="left" vertical="center"/>
      <protection hidden="1"/>
    </xf>
    <xf numFmtId="0" fontId="39" fillId="19" borderId="66" xfId="0" applyFont="1" applyFill="1" applyBorder="1" applyAlignment="1" applyProtection="1">
      <alignment horizontal="left" vertical="center"/>
      <protection hidden="1"/>
    </xf>
    <xf numFmtId="0" fontId="39" fillId="19" borderId="65" xfId="0" applyFont="1" applyFill="1" applyBorder="1" applyAlignment="1" applyProtection="1">
      <alignment horizontal="left" vertical="center"/>
      <protection hidden="1"/>
    </xf>
    <xf numFmtId="10" fontId="39" fillId="19" borderId="74" xfId="0" applyNumberFormat="1" applyFont="1" applyFill="1" applyBorder="1" applyAlignment="1" applyProtection="1">
      <alignment horizontal="center" vertical="center"/>
      <protection hidden="1"/>
    </xf>
    <xf numFmtId="183" fontId="39" fillId="19" borderId="79" xfId="8" applyNumberFormat="1" applyFont="1" applyFill="1" applyBorder="1" applyAlignment="1" applyProtection="1">
      <alignment horizontal="left" vertical="center"/>
      <protection hidden="1"/>
    </xf>
    <xf numFmtId="0" fontId="37" fillId="0" borderId="0" xfId="9" applyFont="1" applyFill="1" applyAlignment="1" applyProtection="1">
      <alignment wrapText="1"/>
      <protection hidden="1"/>
    </xf>
    <xf numFmtId="0" fontId="3" fillId="0" borderId="0" xfId="9" applyFont="1" applyFill="1" applyAlignment="1" applyProtection="1">
      <alignment horizontal="left" wrapText="1"/>
      <protection hidden="1"/>
    </xf>
    <xf numFmtId="165" fontId="36" fillId="0" borderId="0" xfId="9" applyNumberFormat="1" applyFont="1" applyFill="1" applyAlignment="1" applyProtection="1">
      <alignment wrapText="1"/>
      <protection hidden="1"/>
    </xf>
    <xf numFmtId="4" fontId="2" fillId="0" borderId="0" xfId="0" applyNumberFormat="1" applyFont="1" applyFill="1" applyBorder="1" applyAlignment="1" applyProtection="1">
      <alignment horizontal="center"/>
    </xf>
    <xf numFmtId="1" fontId="2" fillId="0" borderId="0" xfId="0" applyNumberFormat="1" applyFont="1" applyBorder="1" applyAlignment="1" applyProtection="1">
      <alignment horizontal="center"/>
    </xf>
    <xf numFmtId="166" fontId="2" fillId="0" borderId="0" xfId="2" applyFont="1" applyBorder="1" applyAlignment="1" applyProtection="1">
      <alignment horizontal="center"/>
    </xf>
    <xf numFmtId="1" fontId="2" fillId="0" borderId="0" xfId="0" applyNumberFormat="1" applyFont="1" applyFill="1" applyBorder="1" applyAlignment="1" applyProtection="1">
      <alignment horizontal="center"/>
    </xf>
    <xf numFmtId="0" fontId="2" fillId="0" borderId="4" xfId="0" applyFont="1" applyBorder="1" applyAlignment="1" applyProtection="1">
      <alignment horizontal="center"/>
    </xf>
    <xf numFmtId="4" fontId="2" fillId="0" borderId="0" xfId="0" applyNumberFormat="1" applyFont="1" applyFill="1" applyBorder="1" applyAlignment="1" applyProtection="1">
      <alignment horizontal="center"/>
    </xf>
    <xf numFmtId="4" fontId="2" fillId="0" borderId="0" xfId="0" applyNumberFormat="1" applyFont="1" applyFill="1" applyBorder="1" applyAlignment="1" applyProtection="1"/>
    <xf numFmtId="1" fontId="2" fillId="0" borderId="0" xfId="0" applyNumberFormat="1" applyFont="1" applyBorder="1" applyAlignment="1" applyProtection="1">
      <alignment horizontal="center"/>
    </xf>
    <xf numFmtId="166" fontId="2" fillId="0" borderId="0" xfId="2" applyFont="1" applyBorder="1" applyAlignment="1" applyProtection="1">
      <alignment horizontal="center"/>
    </xf>
    <xf numFmtId="1" fontId="2" fillId="0" borderId="0" xfId="0" applyNumberFormat="1" applyFont="1" applyFill="1" applyBorder="1" applyAlignment="1" applyProtection="1">
      <alignment horizontal="center"/>
    </xf>
    <xf numFmtId="166" fontId="2" fillId="0" borderId="0" xfId="2" applyNumberFormat="1" applyFont="1" applyBorder="1" applyAlignment="1" applyProtection="1">
      <alignment horizontal="center"/>
    </xf>
    <xf numFmtId="0" fontId="2" fillId="0" borderId="4" xfId="0" applyFont="1" applyBorder="1" applyAlignment="1" applyProtection="1">
      <alignment horizontal="center"/>
    </xf>
    <xf numFmtId="0" fontId="2" fillId="0" borderId="0" xfId="0" applyFont="1" applyBorder="1" applyAlignment="1" applyProtection="1">
      <alignment horizontal="center" wrapText="1"/>
    </xf>
    <xf numFmtId="49" fontId="11" fillId="0" borderId="17" xfId="0" applyNumberFormat="1" applyFont="1" applyBorder="1" applyAlignment="1" applyProtection="1">
      <alignment horizontal="right"/>
    </xf>
    <xf numFmtId="0" fontId="60" fillId="0" borderId="0" xfId="0" applyFont="1" applyBorder="1" applyAlignment="1">
      <alignment horizontal="center" vertical="center"/>
    </xf>
    <xf numFmtId="0" fontId="53" fillId="0" borderId="0" xfId="0" applyFont="1" applyBorder="1" applyAlignment="1">
      <alignment horizontal="center" vertical="center"/>
    </xf>
    <xf numFmtId="0" fontId="62" fillId="0" borderId="0" xfId="0" applyFont="1" applyBorder="1" applyAlignment="1">
      <alignment vertical="center"/>
    </xf>
    <xf numFmtId="0" fontId="57" fillId="0" borderId="0" xfId="0" applyFont="1" applyFill="1" applyBorder="1" applyAlignment="1">
      <alignment vertical="center"/>
    </xf>
    <xf numFmtId="49" fontId="6" fillId="0" borderId="0" xfId="0" applyNumberFormat="1" applyFont="1" applyBorder="1" applyAlignment="1">
      <alignment vertical="center"/>
    </xf>
    <xf numFmtId="0" fontId="6" fillId="0" borderId="0" xfId="0" applyFont="1" applyBorder="1" applyAlignment="1">
      <alignment vertical="center"/>
    </xf>
    <xf numFmtId="0" fontId="6" fillId="0" borderId="0" xfId="0" applyNumberFormat="1" applyFont="1" applyBorder="1" applyAlignment="1">
      <alignment vertical="center"/>
    </xf>
    <xf numFmtId="0" fontId="58" fillId="0" borderId="0" xfId="0" applyFont="1" applyBorder="1" applyAlignment="1">
      <alignment horizontal="justify" vertical="center"/>
    </xf>
    <xf numFmtId="0" fontId="0" fillId="0" borderId="0" xfId="0" applyAlignment="1" applyProtection="1">
      <alignment wrapText="1"/>
    </xf>
    <xf numFmtId="0" fontId="0" fillId="0" borderId="0" xfId="0" applyAlignment="1"/>
    <xf numFmtId="0" fontId="0" fillId="0" borderId="0" xfId="0" applyAlignment="1">
      <alignment horizontal="center"/>
    </xf>
    <xf numFmtId="0" fontId="0" fillId="0" borderId="1" xfId="0" applyBorder="1" applyAlignment="1">
      <alignment horizontal="center"/>
    </xf>
    <xf numFmtId="0" fontId="6" fillId="27" borderId="0" xfId="0" applyFont="1" applyFill="1" applyBorder="1" applyAlignment="1" applyProtection="1">
      <alignment horizontal="left" vertical="center"/>
      <protection hidden="1"/>
    </xf>
    <xf numFmtId="0" fontId="50" fillId="27" borderId="95" xfId="0" quotePrefix="1" applyNumberFormat="1" applyFont="1" applyFill="1" applyBorder="1" applyAlignment="1" applyProtection="1">
      <alignment horizontal="center" vertical="center"/>
      <protection hidden="1"/>
    </xf>
    <xf numFmtId="0" fontId="51" fillId="27" borderId="95" xfId="0" quotePrefix="1" applyNumberFormat="1" applyFont="1" applyFill="1" applyBorder="1" applyAlignment="1" applyProtection="1">
      <alignment horizontal="center" vertical="center"/>
      <protection hidden="1"/>
    </xf>
    <xf numFmtId="0" fontId="53" fillId="27" borderId="0" xfId="0" applyFont="1" applyFill="1" applyBorder="1" applyAlignment="1" applyProtection="1">
      <alignment horizontal="center" vertical="center"/>
      <protection hidden="1"/>
    </xf>
    <xf numFmtId="0" fontId="55" fillId="27" borderId="1" xfId="0" quotePrefix="1" applyNumberFormat="1" applyFont="1" applyFill="1" applyBorder="1" applyAlignment="1" applyProtection="1">
      <alignment horizontal="center" vertical="center"/>
      <protection hidden="1"/>
    </xf>
    <xf numFmtId="0" fontId="57" fillId="27" borderId="0" xfId="0" applyFont="1" applyFill="1" applyBorder="1" applyAlignment="1" applyProtection="1">
      <alignment horizontal="center" vertical="center"/>
      <protection hidden="1"/>
    </xf>
    <xf numFmtId="0" fontId="6" fillId="27" borderId="0" xfId="0" applyNumberFormat="1" applyFont="1" applyFill="1" applyBorder="1" applyAlignment="1" applyProtection="1">
      <alignment horizontal="center" vertical="center"/>
      <protection hidden="1"/>
    </xf>
    <xf numFmtId="49" fontId="6" fillId="27" borderId="0" xfId="0" applyNumberFormat="1" applyFont="1" applyFill="1" applyBorder="1" applyAlignment="1" applyProtection="1">
      <alignment horizontal="center" vertical="center"/>
      <protection hidden="1"/>
    </xf>
    <xf numFmtId="0" fontId="58" fillId="27" borderId="0" xfId="0" applyFont="1" applyFill="1" applyBorder="1" applyAlignment="1" applyProtection="1">
      <alignment horizontal="center" vertical="center"/>
      <protection hidden="1"/>
    </xf>
    <xf numFmtId="0" fontId="6" fillId="27" borderId="0" xfId="0" applyFont="1" applyFill="1" applyBorder="1" applyAlignment="1" applyProtection="1">
      <alignment horizontal="center" vertical="center"/>
      <protection hidden="1"/>
    </xf>
    <xf numFmtId="0" fontId="54" fillId="27" borderId="1" xfId="0" quotePrefix="1" applyFont="1" applyFill="1" applyBorder="1" applyAlignment="1" applyProtection="1">
      <alignment horizontal="center" vertical="center"/>
      <protection hidden="1"/>
    </xf>
    <xf numFmtId="0" fontId="6" fillId="0" borderId="63" xfId="0" applyFont="1" applyFill="1" applyBorder="1" applyAlignment="1" applyProtection="1">
      <alignment horizontal="left" vertical="center"/>
      <protection hidden="1"/>
    </xf>
    <xf numFmtId="0" fontId="54" fillId="27" borderId="73" xfId="0" quotePrefix="1" applyFont="1" applyFill="1" applyBorder="1" applyAlignment="1" applyProtection="1">
      <alignment horizontal="center" vertical="center"/>
      <protection hidden="1"/>
    </xf>
    <xf numFmtId="0" fontId="55" fillId="27" borderId="73" xfId="0" quotePrefix="1" applyNumberFormat="1" applyFont="1" applyFill="1" applyBorder="1" applyAlignment="1" applyProtection="1">
      <alignment horizontal="center" vertical="center"/>
      <protection hidden="1"/>
    </xf>
    <xf numFmtId="0" fontId="6" fillId="27" borderId="60" xfId="0" applyFont="1" applyFill="1" applyBorder="1" applyAlignment="1" applyProtection="1">
      <alignment horizontal="left" vertical="center"/>
      <protection hidden="1"/>
    </xf>
    <xf numFmtId="0" fontId="6" fillId="27" borderId="58" xfId="0" applyFont="1" applyFill="1" applyBorder="1" applyAlignment="1" applyProtection="1">
      <alignment horizontal="left" vertical="center"/>
      <protection hidden="1"/>
    </xf>
    <xf numFmtId="0" fontId="54" fillId="27" borderId="74" xfId="0" quotePrefix="1" applyFont="1" applyFill="1" applyBorder="1" applyAlignment="1" applyProtection="1">
      <alignment horizontal="center" vertical="center"/>
      <protection hidden="1"/>
    </xf>
    <xf numFmtId="0" fontId="55" fillId="27" borderId="74" xfId="0" quotePrefix="1" applyNumberFormat="1" applyFont="1" applyFill="1" applyBorder="1" applyAlignment="1" applyProtection="1">
      <alignment horizontal="center" vertical="center"/>
      <protection hidden="1"/>
    </xf>
    <xf numFmtId="0" fontId="52" fillId="0" borderId="1" xfId="14" applyFont="1" applyFill="1" applyBorder="1" applyAlignment="1">
      <alignment horizontal="center" vertical="center" wrapText="1"/>
    </xf>
    <xf numFmtId="0" fontId="61" fillId="25" borderId="96" xfId="14" applyNumberFormat="1" applyFont="1" applyFill="1" applyBorder="1" applyAlignment="1">
      <alignment horizontal="center" vertical="center"/>
    </xf>
    <xf numFmtId="0" fontId="61" fillId="25" borderId="97" xfId="14" applyNumberFormat="1" applyFont="1" applyFill="1" applyBorder="1" applyAlignment="1">
      <alignment vertical="center"/>
    </xf>
    <xf numFmtId="0" fontId="6" fillId="0" borderId="95" xfId="14" quotePrefix="1" applyNumberFormat="1" applyFont="1" applyFill="1" applyBorder="1" applyAlignment="1">
      <alignment horizontal="center" vertical="center"/>
    </xf>
    <xf numFmtId="0" fontId="56" fillId="0" borderId="95" xfId="14" applyNumberFormat="1" applyFont="1" applyFill="1" applyBorder="1" applyAlignment="1">
      <alignment horizontal="center" vertical="center"/>
    </xf>
    <xf numFmtId="0" fontId="56" fillId="0" borderId="13" xfId="14" applyFont="1" applyFill="1" applyBorder="1" applyAlignment="1">
      <alignment horizontal="center" vertical="center"/>
    </xf>
    <xf numFmtId="0" fontId="6" fillId="0" borderId="18" xfId="14" applyFont="1" applyFill="1" applyBorder="1" applyAlignment="1">
      <alignment horizontal="left" vertical="center" wrapText="1"/>
    </xf>
    <xf numFmtId="0" fontId="6" fillId="0" borderId="1" xfId="14" quotePrefix="1" applyNumberFormat="1" applyFont="1" applyFill="1" applyBorder="1" applyAlignment="1">
      <alignment horizontal="center" vertical="center"/>
    </xf>
    <xf numFmtId="0" fontId="56" fillId="0" borderId="1" xfId="14" applyNumberFormat="1" applyFont="1" applyFill="1" applyBorder="1" applyAlignment="1">
      <alignment horizontal="center" vertical="center"/>
    </xf>
    <xf numFmtId="0" fontId="56" fillId="0" borderId="12" xfId="14" applyFont="1" applyFill="1" applyBorder="1" applyAlignment="1">
      <alignment horizontal="center" vertical="center"/>
    </xf>
    <xf numFmtId="0" fontId="6" fillId="0" borderId="11" xfId="14" applyFont="1" applyFill="1" applyBorder="1" applyAlignment="1">
      <alignment horizontal="left" vertical="center" wrapText="1"/>
    </xf>
    <xf numFmtId="0" fontId="56" fillId="0" borderId="1" xfId="14" applyFont="1" applyFill="1" applyBorder="1" applyAlignment="1">
      <alignment horizontal="center" vertical="center"/>
    </xf>
    <xf numFmtId="0" fontId="56" fillId="0" borderId="100" xfId="14" applyNumberFormat="1" applyFont="1" applyFill="1" applyBorder="1" applyAlignment="1">
      <alignment horizontal="center" vertical="center"/>
    </xf>
    <xf numFmtId="0" fontId="56" fillId="0" borderId="100" xfId="14" applyFont="1" applyFill="1" applyBorder="1" applyAlignment="1">
      <alignment horizontal="center" vertical="center"/>
    </xf>
    <xf numFmtId="0" fontId="2" fillId="0" borderId="101" xfId="0" applyFont="1" applyFill="1" applyBorder="1" applyAlignment="1" applyProtection="1">
      <alignment horizontal="center"/>
    </xf>
    <xf numFmtId="0" fontId="0" fillId="0" borderId="102" xfId="0" applyBorder="1"/>
    <xf numFmtId="0" fontId="0" fillId="0" borderId="103" xfId="0" applyBorder="1"/>
    <xf numFmtId="0" fontId="0" fillId="0" borderId="23" xfId="0" quotePrefix="1" applyBorder="1"/>
    <xf numFmtId="0" fontId="0" fillId="0" borderId="0" xfId="0" applyBorder="1"/>
    <xf numFmtId="0" fontId="0" fillId="0" borderId="44" xfId="0" applyBorder="1"/>
    <xf numFmtId="16" fontId="0" fillId="0" borderId="0" xfId="0" quotePrefix="1" applyNumberFormat="1" applyBorder="1"/>
    <xf numFmtId="17" fontId="0" fillId="0" borderId="0" xfId="0" quotePrefix="1" applyNumberFormat="1" applyBorder="1"/>
    <xf numFmtId="0" fontId="0" fillId="0" borderId="0" xfId="0" quotePrefix="1" applyBorder="1"/>
    <xf numFmtId="0" fontId="0" fillId="0" borderId="0" xfId="0" applyBorder="1" applyAlignment="1">
      <alignment horizontal="left"/>
    </xf>
    <xf numFmtId="0" fontId="0" fillId="0" borderId="0" xfId="0" quotePrefix="1" applyBorder="1" applyAlignment="1">
      <alignment horizontal="left"/>
    </xf>
    <xf numFmtId="0" fontId="0" fillId="0" borderId="23" xfId="0" applyBorder="1"/>
    <xf numFmtId="0" fontId="0" fillId="0" borderId="43" xfId="0" applyBorder="1"/>
    <xf numFmtId="0" fontId="0" fillId="0" borderId="42" xfId="0" applyBorder="1"/>
    <xf numFmtId="0" fontId="0" fillId="0" borderId="104" xfId="0" applyBorder="1"/>
    <xf numFmtId="0" fontId="0" fillId="0" borderId="46" xfId="0" applyBorder="1"/>
    <xf numFmtId="0" fontId="0" fillId="0" borderId="105" xfId="0" applyBorder="1" applyAlignment="1">
      <alignment horizontal="center"/>
    </xf>
    <xf numFmtId="0" fontId="0" fillId="0" borderId="106" xfId="0" applyBorder="1" applyAlignment="1">
      <alignment horizontal="center"/>
    </xf>
    <xf numFmtId="0" fontId="63" fillId="0" borderId="0" xfId="0" applyFont="1" applyBorder="1" applyAlignment="1">
      <alignment horizontal="center" textRotation="90"/>
    </xf>
    <xf numFmtId="0" fontId="63" fillId="0" borderId="44" xfId="0" applyFont="1" applyBorder="1" applyAlignment="1">
      <alignment horizontal="center" textRotation="90"/>
    </xf>
    <xf numFmtId="0" fontId="0" fillId="0" borderId="107" xfId="0" applyBorder="1" applyAlignment="1">
      <alignment horizontal="center"/>
    </xf>
    <xf numFmtId="0" fontId="2" fillId="0" borderId="23" xfId="0" applyFont="1" applyBorder="1" applyAlignment="1" applyProtection="1">
      <alignment horizontal="center"/>
    </xf>
    <xf numFmtId="0" fontId="65" fillId="0" borderId="0" xfId="0" applyFont="1" applyBorder="1" applyAlignment="1">
      <alignment vertical="center"/>
    </xf>
    <xf numFmtId="0" fontId="65" fillId="0" borderId="44" xfId="0" applyFont="1" applyBorder="1" applyAlignment="1">
      <alignment vertical="center"/>
    </xf>
    <xf numFmtId="46" fontId="2" fillId="0" borderId="23" xfId="0" applyNumberFormat="1" applyFont="1" applyBorder="1" applyAlignment="1" applyProtection="1">
      <alignment horizontal="center"/>
    </xf>
    <xf numFmtId="0" fontId="2" fillId="0" borderId="43" xfId="0" applyFont="1" applyBorder="1" applyAlignment="1" applyProtection="1">
      <alignment horizontal="center"/>
    </xf>
    <xf numFmtId="0" fontId="65" fillId="0" borderId="42" xfId="0" applyFont="1" applyBorder="1" applyAlignment="1">
      <alignment vertical="center"/>
    </xf>
    <xf numFmtId="0" fontId="65" fillId="0" borderId="104" xfId="0" applyFont="1" applyBorder="1" applyAlignment="1">
      <alignment vertical="center"/>
    </xf>
    <xf numFmtId="0" fontId="55" fillId="27" borderId="67" xfId="0" quotePrefix="1" applyNumberFormat="1" applyFont="1" applyFill="1" applyBorder="1" applyAlignment="1" applyProtection="1">
      <alignment horizontal="center" vertical="center"/>
      <protection hidden="1"/>
    </xf>
    <xf numFmtId="0" fontId="55" fillId="27" borderId="78" xfId="0" quotePrefix="1" applyNumberFormat="1" applyFont="1" applyFill="1" applyBorder="1" applyAlignment="1" applyProtection="1">
      <alignment horizontal="center" vertical="center"/>
      <protection hidden="1"/>
    </xf>
    <xf numFmtId="0" fontId="55" fillId="27" borderId="4" xfId="0" quotePrefix="1" applyNumberFormat="1" applyFont="1" applyFill="1" applyBorder="1" applyAlignment="1" applyProtection="1">
      <alignment horizontal="center" vertical="center"/>
      <protection hidden="1"/>
    </xf>
    <xf numFmtId="0" fontId="56" fillId="0" borderId="114" xfId="14" applyFont="1" applyFill="1" applyBorder="1" applyAlignment="1">
      <alignment horizontal="left" vertical="center"/>
    </xf>
    <xf numFmtId="0" fontId="56" fillId="0" borderId="26" xfId="14" applyFont="1" applyFill="1" applyBorder="1" applyAlignment="1">
      <alignment horizontal="left" vertical="center"/>
    </xf>
    <xf numFmtId="0" fontId="56" fillId="0" borderId="47" xfId="14" applyFont="1" applyFill="1" applyBorder="1" applyAlignment="1">
      <alignment horizontal="left" vertical="center"/>
    </xf>
    <xf numFmtId="0" fontId="52" fillId="27" borderId="12" xfId="0" applyFont="1" applyFill="1" applyBorder="1" applyAlignment="1" applyProtection="1">
      <alignment horizontal="center" vertical="center"/>
      <protection hidden="1"/>
    </xf>
    <xf numFmtId="0" fontId="56" fillId="0" borderId="48" xfId="0" applyFont="1" applyFill="1" applyBorder="1" applyAlignment="1" applyProtection="1">
      <alignment horizontal="left" vertical="center"/>
      <protection hidden="1"/>
    </xf>
    <xf numFmtId="0" fontId="56" fillId="0" borderId="49" xfId="0" applyFont="1" applyFill="1" applyBorder="1" applyAlignment="1" applyProtection="1">
      <alignment horizontal="left" vertical="center"/>
      <protection hidden="1"/>
    </xf>
    <xf numFmtId="0" fontId="0" fillId="0" borderId="23" xfId="0" applyBorder="1" applyAlignment="1">
      <alignment horizontal="center"/>
    </xf>
    <xf numFmtId="0" fontId="0" fillId="0" borderId="23" xfId="0" applyBorder="1" applyAlignment="1">
      <alignment horizontal="center" wrapText="1"/>
    </xf>
    <xf numFmtId="0" fontId="3" fillId="29" borderId="0" xfId="0" applyFont="1" applyFill="1" applyAlignment="1" applyProtection="1">
      <alignment vertical="center"/>
    </xf>
    <xf numFmtId="0" fontId="3" fillId="29" borderId="0" xfId="0" applyFont="1" applyFill="1" applyAlignment="1" applyProtection="1">
      <alignment horizontal="right" vertical="center"/>
    </xf>
    <xf numFmtId="0" fontId="3" fillId="29" borderId="0" xfId="0" applyFont="1" applyFill="1" applyAlignment="1" applyProtection="1">
      <alignment horizontal="center" vertical="center"/>
    </xf>
    <xf numFmtId="4" fontId="2" fillId="0" borderId="0" xfId="0" applyNumberFormat="1" applyFont="1" applyFill="1" applyBorder="1" applyAlignment="1" applyProtection="1"/>
    <xf numFmtId="4" fontId="2" fillId="0" borderId="0" xfId="0" applyNumberFormat="1" applyFont="1" applyFill="1" applyBorder="1" applyAlignment="1" applyProtection="1">
      <alignment horizontal="center"/>
    </xf>
    <xf numFmtId="1" fontId="2" fillId="0" borderId="0" xfId="0" applyNumberFormat="1" applyFont="1" applyBorder="1" applyAlignment="1" applyProtection="1">
      <alignment horizontal="center"/>
    </xf>
    <xf numFmtId="167" fontId="2" fillId="0" borderId="15" xfId="1" applyFont="1" applyFill="1" applyBorder="1" applyAlignment="1" applyProtection="1">
      <alignment horizontal="center"/>
    </xf>
    <xf numFmtId="167" fontId="2" fillId="0" borderId="16" xfId="1" applyFont="1" applyFill="1" applyBorder="1" applyAlignment="1" applyProtection="1">
      <alignment horizontal="center"/>
    </xf>
    <xf numFmtId="0" fontId="8" fillId="0" borderId="3" xfId="0" applyFont="1" applyBorder="1" applyAlignment="1" applyProtection="1">
      <alignment horizontal="center" vertical="center"/>
    </xf>
    <xf numFmtId="0" fontId="8" fillId="0" borderId="18" xfId="0" applyFont="1" applyBorder="1" applyAlignment="1" applyProtection="1">
      <alignment horizontal="center" vertical="center"/>
    </xf>
    <xf numFmtId="0" fontId="8" fillId="0" borderId="15" xfId="0" applyFont="1" applyBorder="1" applyAlignment="1" applyProtection="1">
      <alignment horizontal="center" vertical="center"/>
    </xf>
    <xf numFmtId="0" fontId="8" fillId="0" borderId="14" xfId="0" applyFont="1" applyBorder="1" applyAlignment="1" applyProtection="1">
      <alignment horizontal="center" vertical="center"/>
    </xf>
    <xf numFmtId="166" fontId="2" fillId="0" borderId="0" xfId="2" applyFont="1" applyBorder="1" applyAlignment="1" applyProtection="1">
      <alignment horizontal="center"/>
    </xf>
    <xf numFmtId="1" fontId="2" fillId="0" borderId="0" xfId="0" applyNumberFormat="1" applyFont="1" applyFill="1" applyBorder="1" applyAlignment="1" applyProtection="1">
      <alignment horizontal="center"/>
    </xf>
    <xf numFmtId="4" fontId="2" fillId="0" borderId="3" xfId="0" applyNumberFormat="1" applyFont="1" applyFill="1" applyBorder="1" applyAlignment="1" applyProtection="1">
      <alignment horizontal="center"/>
    </xf>
    <xf numFmtId="166" fontId="2" fillId="0" borderId="4" xfId="2" applyNumberFormat="1" applyFont="1" applyFill="1" applyBorder="1" applyAlignment="1" applyProtection="1">
      <alignment horizontal="center" vertical="center" wrapText="1"/>
    </xf>
    <xf numFmtId="0" fontId="0" fillId="0" borderId="11" xfId="0" applyFill="1" applyBorder="1" applyAlignment="1">
      <alignment horizontal="center" vertical="center"/>
    </xf>
    <xf numFmtId="166" fontId="2" fillId="15" borderId="4" xfId="2" applyNumberFormat="1" applyFont="1" applyFill="1" applyBorder="1" applyAlignment="1" applyProtection="1">
      <alignment horizontal="center" wrapText="1"/>
    </xf>
    <xf numFmtId="0" fontId="0" fillId="15" borderId="11" xfId="0" applyFill="1" applyBorder="1" applyAlignment="1">
      <alignment horizontal="center"/>
    </xf>
    <xf numFmtId="166" fontId="3" fillId="11" borderId="12" xfId="0" applyNumberFormat="1" applyFont="1" applyFill="1" applyBorder="1" applyAlignment="1" applyProtection="1">
      <alignment horizontal="center" vertical="center"/>
    </xf>
    <xf numFmtId="166" fontId="3" fillId="11" borderId="13" xfId="0" applyNumberFormat="1" applyFont="1" applyFill="1" applyBorder="1" applyAlignment="1" applyProtection="1">
      <alignment horizontal="center" vertical="center"/>
    </xf>
    <xf numFmtId="171" fontId="8" fillId="0" borderId="12" xfId="3" applyNumberFormat="1" applyFont="1" applyBorder="1" applyAlignment="1" applyProtection="1">
      <alignment horizontal="center" vertical="center"/>
    </xf>
    <xf numFmtId="171" fontId="8" fillId="0" borderId="13" xfId="3" applyNumberFormat="1" applyFont="1" applyBorder="1" applyAlignment="1" applyProtection="1">
      <alignment horizontal="center" vertical="center"/>
    </xf>
    <xf numFmtId="0" fontId="3" fillId="0" borderId="4" xfId="0" applyNumberFormat="1" applyFont="1" applyFill="1" applyBorder="1" applyAlignment="1" applyProtection="1">
      <alignment horizontal="center" vertical="center"/>
    </xf>
    <xf numFmtId="0" fontId="0" fillId="0" borderId="7" xfId="0" applyBorder="1" applyAlignment="1">
      <alignment horizontal="center" vertical="center"/>
    </xf>
    <xf numFmtId="0" fontId="0" fillId="0" borderId="11" xfId="0" applyBorder="1" applyAlignment="1">
      <alignment horizontal="center" vertical="center"/>
    </xf>
    <xf numFmtId="168" fontId="2" fillId="0" borderId="4" xfId="0" applyNumberFormat="1" applyFont="1" applyFill="1" applyBorder="1" applyAlignment="1" applyProtection="1">
      <alignment horizontal="center" vertical="center"/>
    </xf>
    <xf numFmtId="168" fontId="2" fillId="0" borderId="7" xfId="0" applyNumberFormat="1" applyFont="1" applyFill="1" applyBorder="1" applyAlignment="1" applyProtection="1">
      <alignment horizontal="center" vertical="center"/>
    </xf>
    <xf numFmtId="168" fontId="2" fillId="0" borderId="11" xfId="0" applyNumberFormat="1" applyFont="1" applyFill="1" applyBorder="1" applyAlignment="1" applyProtection="1">
      <alignment horizontal="center" vertical="center"/>
    </xf>
    <xf numFmtId="166" fontId="2" fillId="0" borderId="4" xfId="2" applyNumberFormat="1" applyFont="1" applyFill="1" applyBorder="1" applyAlignment="1" applyProtection="1">
      <alignment horizontal="center" vertical="center"/>
    </xf>
    <xf numFmtId="166" fontId="2" fillId="0" borderId="4" xfId="0" applyNumberFormat="1" applyFont="1" applyFill="1" applyBorder="1" applyAlignment="1" applyProtection="1">
      <alignment horizontal="center" vertical="center"/>
    </xf>
    <xf numFmtId="0" fontId="2" fillId="0" borderId="4" xfId="0" applyFont="1" applyFill="1" applyBorder="1" applyAlignment="1" applyProtection="1">
      <alignment horizontal="center"/>
    </xf>
    <xf numFmtId="0" fontId="0" fillId="0" borderId="11" xfId="0" applyBorder="1" applyAlignment="1">
      <alignment horizontal="center"/>
    </xf>
    <xf numFmtId="166" fontId="3" fillId="0" borderId="15" xfId="1" applyNumberFormat="1" applyFont="1" applyFill="1" applyBorder="1" applyAlignment="1" applyProtection="1">
      <alignment vertical="center"/>
    </xf>
    <xf numFmtId="166" fontId="3" fillId="0" borderId="14" xfId="1" applyNumberFormat="1" applyFont="1" applyFill="1" applyBorder="1" applyAlignment="1" applyProtection="1">
      <alignment vertical="center"/>
    </xf>
    <xf numFmtId="166" fontId="2" fillId="0" borderId="0" xfId="2" applyNumberFormat="1" applyFont="1" applyFill="1" applyBorder="1" applyAlignment="1" applyProtection="1">
      <alignment horizontal="center"/>
    </xf>
    <xf numFmtId="166" fontId="3" fillId="0" borderId="12" xfId="1" applyNumberFormat="1" applyFont="1" applyBorder="1" applyAlignment="1" applyProtection="1">
      <alignment horizontal="center" vertical="center"/>
    </xf>
    <xf numFmtId="166" fontId="3" fillId="0" borderId="13" xfId="1" applyNumberFormat="1" applyFont="1" applyBorder="1" applyAlignment="1" applyProtection="1">
      <alignment horizontal="center" vertical="center"/>
    </xf>
    <xf numFmtId="0" fontId="3" fillId="11" borderId="4" xfId="0" applyNumberFormat="1" applyFont="1" applyFill="1" applyBorder="1" applyAlignment="1" applyProtection="1">
      <alignment horizontal="center" vertical="center"/>
    </xf>
    <xf numFmtId="0" fontId="2" fillId="0" borderId="9" xfId="0" applyFont="1" applyBorder="1" applyAlignment="1" applyProtection="1">
      <alignment horizontal="center" vertical="center"/>
    </xf>
    <xf numFmtId="0" fontId="2" fillId="0" borderId="13" xfId="0" applyFont="1" applyBorder="1" applyAlignment="1" applyProtection="1">
      <alignment horizontal="center" vertical="center"/>
    </xf>
    <xf numFmtId="179" fontId="12" fillId="0" borderId="9" xfId="1" applyNumberFormat="1" applyFont="1" applyBorder="1" applyAlignment="1" applyProtection="1">
      <alignment vertical="center"/>
    </xf>
    <xf numFmtId="0" fontId="13" fillId="0" borderId="13" xfId="0" applyFont="1" applyBorder="1"/>
    <xf numFmtId="0" fontId="17" fillId="0" borderId="4" xfId="0" applyFont="1" applyFill="1" applyBorder="1" applyAlignment="1" applyProtection="1">
      <alignment horizontal="center"/>
    </xf>
    <xf numFmtId="0" fontId="17" fillId="0" borderId="7" xfId="0" applyFont="1" applyFill="1" applyBorder="1" applyAlignment="1" applyProtection="1">
      <alignment horizontal="center"/>
    </xf>
    <xf numFmtId="0" fontId="17" fillId="0" borderId="11" xfId="0" applyFont="1" applyFill="1" applyBorder="1" applyAlignment="1" applyProtection="1">
      <alignment horizontal="center"/>
    </xf>
    <xf numFmtId="49" fontId="2" fillId="0" borderId="15" xfId="2" applyNumberFormat="1" applyFont="1" applyBorder="1" applyAlignment="1" applyProtection="1">
      <alignment horizontal="center" vertical="center"/>
    </xf>
    <xf numFmtId="49" fontId="2" fillId="0" borderId="14" xfId="2" applyNumberFormat="1" applyFont="1" applyBorder="1" applyAlignment="1" applyProtection="1">
      <alignment horizontal="center" vertical="center"/>
    </xf>
    <xf numFmtId="167" fontId="2" fillId="0" borderId="5" xfId="2" applyNumberFormat="1" applyFont="1" applyFill="1" applyBorder="1" applyAlignment="1" applyProtection="1">
      <alignment vertical="center"/>
    </xf>
    <xf numFmtId="167" fontId="2" fillId="0" borderId="17" xfId="2" applyNumberFormat="1" applyFont="1" applyFill="1" applyBorder="1" applyAlignment="1" applyProtection="1">
      <alignment vertical="center"/>
    </xf>
    <xf numFmtId="0" fontId="8" fillId="0" borderId="4" xfId="0" applyFont="1" applyBorder="1" applyAlignment="1" applyProtection="1">
      <alignment horizontal="center" vertical="center"/>
    </xf>
    <xf numFmtId="0" fontId="8" fillId="0" borderId="11" xfId="0" applyFont="1" applyBorder="1" applyAlignment="1" applyProtection="1">
      <alignment horizontal="center" vertical="center"/>
    </xf>
    <xf numFmtId="0" fontId="2" fillId="0" borderId="4" xfId="0" applyFont="1" applyBorder="1" applyAlignment="1" applyProtection="1">
      <alignment horizontal="center"/>
    </xf>
    <xf numFmtId="0" fontId="2" fillId="0" borderId="11" xfId="0" applyFont="1" applyBorder="1" applyAlignment="1" applyProtection="1">
      <alignment horizontal="center"/>
    </xf>
    <xf numFmtId="166" fontId="2" fillId="0" borderId="0" xfId="2" applyNumberFormat="1" applyFont="1" applyBorder="1" applyAlignment="1" applyProtection="1">
      <alignment horizontal="center"/>
    </xf>
    <xf numFmtId="166" fontId="2" fillId="0" borderId="16" xfId="2" applyNumberFormat="1" applyFont="1" applyBorder="1" applyAlignment="1" applyProtection="1">
      <alignment horizontal="center" vertical="center"/>
    </xf>
    <xf numFmtId="166" fontId="2" fillId="0" borderId="18" xfId="2" applyNumberFormat="1" applyFont="1" applyBorder="1" applyAlignment="1" applyProtection="1">
      <alignment horizontal="center" vertical="center"/>
    </xf>
    <xf numFmtId="166" fontId="3" fillId="0" borderId="16" xfId="2" applyNumberFormat="1" applyFont="1" applyBorder="1" applyAlignment="1" applyProtection="1">
      <alignment vertical="center"/>
    </xf>
    <xf numFmtId="166" fontId="3" fillId="0" borderId="18" xfId="2" applyNumberFormat="1" applyFont="1" applyBorder="1" applyAlignment="1" applyProtection="1">
      <alignment vertical="center"/>
    </xf>
    <xf numFmtId="166" fontId="3" fillId="0" borderId="12" xfId="0" applyNumberFormat="1" applyFont="1" applyBorder="1" applyAlignment="1" applyProtection="1">
      <alignment vertical="center"/>
    </xf>
    <xf numFmtId="166" fontId="3" fillId="0" borderId="13" xfId="0" applyNumberFormat="1" applyFont="1" applyBorder="1" applyAlignment="1" applyProtection="1">
      <alignment vertical="center"/>
    </xf>
    <xf numFmtId="166" fontId="3" fillId="12" borderId="12" xfId="0" applyNumberFormat="1" applyFont="1" applyFill="1" applyBorder="1" applyAlignment="1" applyProtection="1">
      <alignment vertical="center"/>
    </xf>
    <xf numFmtId="166" fontId="3" fillId="12" borderId="13" xfId="0" applyNumberFormat="1" applyFont="1" applyFill="1" applyBorder="1" applyAlignment="1" applyProtection="1">
      <alignment vertical="center"/>
    </xf>
    <xf numFmtId="0" fontId="17" fillId="0" borderId="9" xfId="0" applyNumberFormat="1" applyFont="1" applyBorder="1" applyAlignment="1" applyProtection="1">
      <alignment horizontal="center" vertical="center"/>
    </xf>
    <xf numFmtId="0" fontId="18" fillId="0" borderId="13" xfId="0" applyNumberFormat="1" applyFont="1" applyBorder="1" applyAlignment="1">
      <alignment horizontal="center" vertical="center"/>
    </xf>
    <xf numFmtId="166" fontId="8" fillId="0" borderId="4" xfId="1" applyNumberFormat="1" applyFont="1" applyFill="1" applyBorder="1" applyAlignment="1" applyProtection="1">
      <alignment vertical="center"/>
    </xf>
    <xf numFmtId="0" fontId="0" fillId="0" borderId="7" xfId="0" applyBorder="1" applyAlignment="1">
      <alignment vertical="center"/>
    </xf>
    <xf numFmtId="0" fontId="0" fillId="0" borderId="11" xfId="0" applyBorder="1" applyAlignment="1">
      <alignment vertical="center"/>
    </xf>
    <xf numFmtId="166" fontId="8" fillId="3" borderId="15" xfId="1" applyNumberFormat="1" applyFont="1" applyFill="1" applyBorder="1" applyAlignment="1" applyProtection="1">
      <protection locked="0"/>
    </xf>
    <xf numFmtId="0" fontId="0" fillId="0" borderId="5" xfId="0" applyBorder="1" applyAlignment="1"/>
    <xf numFmtId="0" fontId="0" fillId="0" borderId="16" xfId="0" applyBorder="1" applyAlignment="1"/>
    <xf numFmtId="0" fontId="0" fillId="0" borderId="10" xfId="0" applyBorder="1" applyAlignment="1"/>
    <xf numFmtId="0" fontId="0" fillId="0" borderId="0" xfId="0" applyAlignment="1"/>
    <xf numFmtId="0" fontId="0" fillId="0" borderId="3" xfId="0" applyBorder="1" applyAlignment="1"/>
    <xf numFmtId="0" fontId="0" fillId="0" borderId="14" xfId="0" applyBorder="1" applyAlignment="1"/>
    <xf numFmtId="0" fontId="0" fillId="0" borderId="17" xfId="0" applyBorder="1" applyAlignment="1"/>
    <xf numFmtId="0" fontId="0" fillId="0" borderId="18" xfId="0" applyBorder="1" applyAlignment="1"/>
    <xf numFmtId="166" fontId="8" fillId="0" borderId="4" xfId="1" applyNumberFormat="1" applyFont="1" applyFill="1" applyBorder="1" applyAlignment="1" applyProtection="1">
      <alignment horizontal="left" vertical="center"/>
    </xf>
    <xf numFmtId="0" fontId="0" fillId="0" borderId="7" xfId="0" applyBorder="1" applyAlignment="1">
      <alignment horizontal="left" vertical="center"/>
    </xf>
    <xf numFmtId="0" fontId="0" fillId="0" borderId="11" xfId="0" applyBorder="1" applyAlignment="1">
      <alignment horizontal="left" vertical="center"/>
    </xf>
    <xf numFmtId="0" fontId="8" fillId="0" borderId="7" xfId="0" applyFont="1" applyBorder="1" applyAlignment="1" applyProtection="1">
      <alignment horizontal="center" vertical="center"/>
    </xf>
    <xf numFmtId="0" fontId="8" fillId="0" borderId="0" xfId="0" applyFont="1" applyFill="1" applyBorder="1" applyAlignment="1" applyProtection="1">
      <alignment horizontal="center" vertical="top" wrapText="1"/>
    </xf>
    <xf numFmtId="0" fontId="8" fillId="0" borderId="3" xfId="0" applyFont="1" applyFill="1" applyBorder="1" applyAlignment="1" applyProtection="1">
      <alignment horizontal="center" vertical="top" wrapText="1"/>
    </xf>
    <xf numFmtId="0" fontId="2" fillId="0" borderId="15" xfId="0" applyFont="1" applyBorder="1" applyAlignment="1" applyProtection="1">
      <alignment horizontal="center" vertical="top"/>
    </xf>
    <xf numFmtId="0" fontId="2" fillId="0" borderId="16" xfId="0" applyFont="1" applyBorder="1" applyAlignment="1" applyProtection="1">
      <alignment horizontal="center" vertical="top"/>
    </xf>
    <xf numFmtId="0" fontId="3" fillId="18" borderId="15" xfId="0" applyNumberFormat="1" applyFont="1" applyFill="1" applyBorder="1" applyAlignment="1" applyProtection="1">
      <alignment horizontal="center" vertical="center" wrapText="1"/>
    </xf>
    <xf numFmtId="0" fontId="0" fillId="0" borderId="14" xfId="0" applyBorder="1" applyAlignment="1">
      <alignment wrapText="1"/>
    </xf>
    <xf numFmtId="166" fontId="2" fillId="0" borderId="4" xfId="2" applyNumberFormat="1" applyFont="1" applyBorder="1" applyAlignment="1" applyProtection="1">
      <alignment horizontal="center" vertical="top"/>
    </xf>
    <xf numFmtId="166" fontId="2" fillId="0" borderId="7" xfId="2" applyNumberFormat="1" applyFont="1" applyBorder="1" applyAlignment="1" applyProtection="1">
      <alignment horizontal="center" vertical="top"/>
    </xf>
    <xf numFmtId="0" fontId="8" fillId="0" borderId="0" xfId="0" applyFont="1" applyBorder="1" applyAlignment="1" applyProtection="1">
      <alignment horizontal="center" vertical="top" wrapText="1"/>
    </xf>
    <xf numFmtId="166" fontId="2" fillId="0" borderId="4" xfId="2" applyNumberFormat="1" applyFont="1" applyBorder="1" applyAlignment="1" applyProtection="1">
      <alignment horizontal="center" vertical="top" wrapText="1"/>
    </xf>
    <xf numFmtId="166" fontId="2" fillId="0" borderId="11" xfId="2" applyNumberFormat="1" applyFont="1" applyBorder="1" applyAlignment="1" applyProtection="1">
      <alignment horizontal="center" vertical="top" wrapText="1"/>
    </xf>
    <xf numFmtId="166" fontId="3" fillId="14" borderId="15" xfId="1" applyNumberFormat="1" applyFont="1" applyFill="1" applyBorder="1" applyAlignment="1" applyProtection="1">
      <alignment vertical="center"/>
    </xf>
    <xf numFmtId="166" fontId="3" fillId="14" borderId="14" xfId="1" applyNumberFormat="1" applyFont="1" applyFill="1" applyBorder="1" applyAlignment="1" applyProtection="1">
      <alignment vertical="center"/>
    </xf>
    <xf numFmtId="0" fontId="35" fillId="24" borderId="71" xfId="9" applyFont="1" applyFill="1" applyBorder="1" applyAlignment="1" applyProtection="1">
      <alignment horizontal="center" vertical="center" wrapText="1"/>
      <protection hidden="1"/>
    </xf>
    <xf numFmtId="0" fontId="35" fillId="24" borderId="70" xfId="9" applyFont="1" applyFill="1" applyBorder="1" applyAlignment="1" applyProtection="1">
      <alignment horizontal="center" vertical="center" wrapText="1"/>
      <protection hidden="1"/>
    </xf>
    <xf numFmtId="0" fontId="35" fillId="24" borderId="69" xfId="9" applyFont="1" applyFill="1" applyBorder="1" applyAlignment="1" applyProtection="1">
      <alignment horizontal="center" vertical="center" wrapText="1"/>
      <protection hidden="1"/>
    </xf>
    <xf numFmtId="0" fontId="35" fillId="0" borderId="12" xfId="9" applyFont="1" applyFill="1" applyBorder="1" applyAlignment="1" applyProtection="1">
      <alignment horizontal="left" vertical="center" wrapText="1"/>
      <protection hidden="1"/>
    </xf>
    <xf numFmtId="0" fontId="35" fillId="0" borderId="9" xfId="9" applyFont="1" applyFill="1" applyBorder="1" applyAlignment="1" applyProtection="1">
      <alignment horizontal="left" vertical="center" wrapText="1"/>
      <protection hidden="1"/>
    </xf>
    <xf numFmtId="0" fontId="35" fillId="0" borderId="13" xfId="9" applyFont="1" applyFill="1" applyBorder="1" applyAlignment="1" applyProtection="1">
      <alignment horizontal="left" vertical="center" wrapText="1"/>
      <protection hidden="1"/>
    </xf>
    <xf numFmtId="0" fontId="39" fillId="0" borderId="0" xfId="9" applyFont="1" applyFill="1" applyBorder="1" applyAlignment="1" applyProtection="1">
      <alignment horizontal="right" vertical="center" wrapText="1"/>
      <protection hidden="1"/>
    </xf>
    <xf numFmtId="0" fontId="39" fillId="0" borderId="62" xfId="9" applyFont="1" applyFill="1" applyBorder="1" applyAlignment="1" applyProtection="1">
      <alignment horizontal="right" vertical="center" wrapText="1"/>
      <protection hidden="1"/>
    </xf>
    <xf numFmtId="0" fontId="39" fillId="22" borderId="4" xfId="9" applyFont="1" applyFill="1" applyBorder="1" applyAlignment="1" applyProtection="1">
      <alignment horizontal="right" vertical="center" wrapText="1"/>
      <protection hidden="1"/>
    </xf>
    <xf numFmtId="0" fontId="39" fillId="22" borderId="7" xfId="9" applyFont="1" applyFill="1" applyBorder="1" applyAlignment="1" applyProtection="1">
      <alignment horizontal="right" vertical="center" wrapText="1"/>
      <protection hidden="1"/>
    </xf>
    <xf numFmtId="0" fontId="39" fillId="22" borderId="11" xfId="9" applyFont="1" applyFill="1" applyBorder="1" applyAlignment="1" applyProtection="1">
      <alignment horizontal="right" vertical="center" wrapText="1"/>
      <protection hidden="1"/>
    </xf>
    <xf numFmtId="0" fontId="35" fillId="22" borderId="71" xfId="9" applyFont="1" applyFill="1" applyBorder="1" applyAlignment="1" applyProtection="1">
      <alignment horizontal="center" vertical="center" wrapText="1"/>
      <protection hidden="1"/>
    </xf>
    <xf numFmtId="0" fontId="35" fillId="22" borderId="70" xfId="9" applyFont="1" applyFill="1" applyBorder="1" applyAlignment="1" applyProtection="1">
      <alignment horizontal="center" vertical="center" wrapText="1"/>
      <protection hidden="1"/>
    </xf>
    <xf numFmtId="0" fontId="35" fillId="22" borderId="69" xfId="9" applyFont="1" applyFill="1" applyBorder="1" applyAlignment="1" applyProtection="1">
      <alignment horizontal="center" vertical="center" wrapText="1"/>
      <protection hidden="1"/>
    </xf>
    <xf numFmtId="0" fontId="35" fillId="0" borderId="16" xfId="9" applyFont="1" applyFill="1" applyBorder="1" applyAlignment="1" applyProtection="1">
      <alignment horizontal="left" vertical="center" wrapText="1"/>
      <protection hidden="1"/>
    </xf>
    <xf numFmtId="0" fontId="35" fillId="0" borderId="3" xfId="9" applyFont="1" applyFill="1" applyBorder="1" applyAlignment="1" applyProtection="1">
      <alignment horizontal="left" vertical="center" wrapText="1"/>
      <protection hidden="1"/>
    </xf>
    <xf numFmtId="0" fontId="35" fillId="0" borderId="18" xfId="9" applyFont="1" applyFill="1" applyBorder="1" applyAlignment="1" applyProtection="1">
      <alignment horizontal="left" vertical="center" wrapText="1"/>
      <protection hidden="1"/>
    </xf>
    <xf numFmtId="165" fontId="39" fillId="0" borderId="0" xfId="9" applyNumberFormat="1" applyFont="1" applyFill="1" applyBorder="1" applyAlignment="1" applyProtection="1">
      <alignment horizontal="right" vertical="center" wrapText="1"/>
      <protection hidden="1"/>
    </xf>
    <xf numFmtId="165" fontId="39" fillId="0" borderId="3" xfId="9" applyNumberFormat="1" applyFont="1" applyFill="1" applyBorder="1" applyAlignment="1" applyProtection="1">
      <alignment horizontal="right" vertical="center" wrapText="1"/>
      <protection hidden="1"/>
    </xf>
    <xf numFmtId="0" fontId="35" fillId="0" borderId="0" xfId="9" applyFont="1" applyFill="1" applyBorder="1" applyAlignment="1" applyProtection="1">
      <alignment horizontal="center" vertical="center" wrapText="1"/>
      <protection hidden="1"/>
    </xf>
    <xf numFmtId="0" fontId="35" fillId="0" borderId="57" xfId="9" applyFont="1" applyFill="1" applyBorder="1" applyAlignment="1" applyProtection="1">
      <alignment horizontal="center" vertical="center" wrapText="1"/>
      <protection hidden="1"/>
    </xf>
    <xf numFmtId="165" fontId="35" fillId="22" borderId="57" xfId="9" applyNumberFormat="1" applyFont="1" applyFill="1" applyBorder="1" applyAlignment="1" applyProtection="1">
      <alignment horizontal="center" vertical="center" wrapText="1"/>
      <protection hidden="1"/>
    </xf>
    <xf numFmtId="165" fontId="35" fillId="22" borderId="56" xfId="9" applyNumberFormat="1" applyFont="1" applyFill="1" applyBorder="1" applyAlignment="1" applyProtection="1">
      <alignment horizontal="center" vertical="center" wrapText="1"/>
      <protection hidden="1"/>
    </xf>
    <xf numFmtId="0" fontId="39" fillId="22" borderId="67" xfId="9" applyFont="1" applyFill="1" applyBorder="1" applyAlignment="1" applyProtection="1">
      <alignment horizontal="right" vertical="center" wrapText="1"/>
      <protection hidden="1"/>
    </xf>
    <xf numFmtId="0" fontId="39" fillId="22" borderId="66" xfId="9" applyFont="1" applyFill="1" applyBorder="1" applyAlignment="1" applyProtection="1">
      <alignment horizontal="right" vertical="center" wrapText="1"/>
      <protection hidden="1"/>
    </xf>
    <xf numFmtId="0" fontId="39" fillId="22" borderId="65" xfId="9" applyFont="1" applyFill="1" applyBorder="1" applyAlignment="1" applyProtection="1">
      <alignment horizontal="right" vertical="center" wrapText="1"/>
      <protection hidden="1"/>
    </xf>
    <xf numFmtId="0" fontId="35" fillId="4" borderId="71" xfId="9" applyFont="1" applyFill="1" applyBorder="1" applyAlignment="1" applyProtection="1">
      <alignment horizontal="center" vertical="center" wrapText="1"/>
      <protection hidden="1"/>
    </xf>
    <xf numFmtId="0" fontId="35" fillId="4" borderId="70" xfId="9" applyFont="1" applyFill="1" applyBorder="1" applyAlignment="1" applyProtection="1">
      <alignment horizontal="center" vertical="center" wrapText="1"/>
      <protection hidden="1"/>
    </xf>
    <xf numFmtId="0" fontId="35" fillId="4" borderId="69" xfId="9" applyFont="1" applyFill="1" applyBorder="1" applyAlignment="1" applyProtection="1">
      <alignment horizontal="center" vertical="center" wrapText="1"/>
      <protection hidden="1"/>
    </xf>
    <xf numFmtId="0" fontId="35" fillId="0" borderId="71" xfId="9" applyFont="1" applyFill="1" applyBorder="1" applyAlignment="1" applyProtection="1">
      <alignment horizontal="center" vertical="center" wrapText="1"/>
      <protection hidden="1"/>
    </xf>
    <xf numFmtId="0" fontId="35" fillId="0" borderId="70" xfId="9" applyFont="1" applyFill="1" applyBorder="1" applyAlignment="1" applyProtection="1">
      <alignment horizontal="center" vertical="center" wrapText="1"/>
      <protection hidden="1"/>
    </xf>
    <xf numFmtId="0" fontId="35" fillId="0" borderId="69" xfId="9" applyFont="1" applyFill="1" applyBorder="1" applyAlignment="1" applyProtection="1">
      <alignment horizontal="center" vertical="center" wrapText="1"/>
      <protection hidden="1"/>
    </xf>
    <xf numFmtId="0" fontId="35" fillId="22" borderId="16" xfId="9" applyFont="1" applyFill="1" applyBorder="1" applyAlignment="1" applyProtection="1">
      <alignment horizontal="left" vertical="center" wrapText="1"/>
      <protection hidden="1"/>
    </xf>
    <xf numFmtId="0" fontId="35" fillId="22" borderId="3" xfId="9" applyFont="1" applyFill="1" applyBorder="1" applyAlignment="1" applyProtection="1">
      <alignment horizontal="left" vertical="center" wrapText="1"/>
      <protection hidden="1"/>
    </xf>
    <xf numFmtId="0" fontId="35" fillId="22" borderId="18" xfId="9" applyFont="1" applyFill="1" applyBorder="1" applyAlignment="1" applyProtection="1">
      <alignment horizontal="left" vertical="center" wrapText="1"/>
      <protection hidden="1"/>
    </xf>
    <xf numFmtId="0" fontId="38" fillId="23" borderId="78" xfId="9" applyFont="1" applyFill="1" applyBorder="1" applyAlignment="1" applyProtection="1">
      <alignment horizontal="center" vertical="center" wrapText="1"/>
      <protection hidden="1"/>
    </xf>
    <xf numFmtId="0" fontId="38" fillId="23" borderId="77" xfId="9" applyFont="1" applyFill="1" applyBorder="1" applyAlignment="1" applyProtection="1">
      <alignment horizontal="center" vertical="center" wrapText="1"/>
      <protection hidden="1"/>
    </xf>
    <xf numFmtId="0" fontId="41" fillId="23" borderId="4" xfId="9" applyFont="1" applyFill="1" applyBorder="1" applyAlignment="1" applyProtection="1">
      <alignment horizontal="center" vertical="center" wrapText="1"/>
      <protection hidden="1"/>
    </xf>
    <xf numFmtId="0" fontId="41" fillId="23" borderId="7" xfId="9" applyFont="1" applyFill="1" applyBorder="1" applyAlignment="1" applyProtection="1">
      <alignment horizontal="center" vertical="center" wrapText="1"/>
      <protection hidden="1"/>
    </xf>
    <xf numFmtId="0" fontId="41" fillId="23" borderId="68" xfId="9" applyFont="1" applyFill="1" applyBorder="1" applyAlignment="1" applyProtection="1">
      <alignment horizontal="center" vertical="center" wrapText="1"/>
      <protection hidden="1"/>
    </xf>
    <xf numFmtId="0" fontId="44" fillId="0" borderId="84" xfId="9" applyFont="1" applyFill="1" applyBorder="1" applyAlignment="1" applyProtection="1">
      <alignment horizontal="center" vertical="center" textRotation="180"/>
      <protection hidden="1"/>
    </xf>
    <xf numFmtId="0" fontId="45" fillId="0" borderId="70" xfId="0" applyFont="1" applyBorder="1" applyAlignment="1" applyProtection="1">
      <alignment horizontal="center" vertical="center"/>
      <protection hidden="1"/>
    </xf>
    <xf numFmtId="0" fontId="45" fillId="0" borderId="69" xfId="0" applyFont="1" applyBorder="1" applyAlignment="1" applyProtection="1">
      <alignment horizontal="center" vertical="center"/>
      <protection hidden="1"/>
    </xf>
    <xf numFmtId="0" fontId="57" fillId="4" borderId="0" xfId="0" applyFont="1" applyFill="1" applyBorder="1" applyAlignment="1" applyProtection="1">
      <alignment horizontal="center" vertical="center" wrapText="1"/>
      <protection hidden="1"/>
    </xf>
    <xf numFmtId="0" fontId="0" fillId="4" borderId="0" xfId="0" applyFill="1" applyAlignment="1">
      <alignment horizontal="center" vertical="center" wrapText="1"/>
    </xf>
    <xf numFmtId="0" fontId="0" fillId="0" borderId="0" xfId="0" applyAlignment="1">
      <alignment horizontal="center" vertical="center" wrapText="1"/>
    </xf>
    <xf numFmtId="0" fontId="61" fillId="25" borderId="98" xfId="14" applyNumberFormat="1" applyFont="1" applyFill="1" applyBorder="1" applyAlignment="1">
      <alignment horizontal="center" vertical="center"/>
    </xf>
    <xf numFmtId="0" fontId="61" fillId="25" borderId="99" xfId="14" applyNumberFormat="1" applyFont="1" applyFill="1" applyBorder="1" applyAlignment="1">
      <alignment horizontal="center" vertical="center"/>
    </xf>
    <xf numFmtId="0" fontId="59" fillId="28" borderId="4" xfId="14" applyNumberFormat="1" applyFont="1" applyFill="1" applyBorder="1" applyAlignment="1">
      <alignment horizontal="center" vertical="center"/>
    </xf>
    <xf numFmtId="0" fontId="59" fillId="28" borderId="7" xfId="14" applyNumberFormat="1" applyFont="1" applyFill="1" applyBorder="1" applyAlignment="1">
      <alignment horizontal="center" vertical="center"/>
    </xf>
    <xf numFmtId="0" fontId="59" fillId="28" borderId="11" xfId="14" applyNumberFormat="1" applyFont="1" applyFill="1" applyBorder="1" applyAlignment="1">
      <alignment horizontal="center" vertical="center"/>
    </xf>
    <xf numFmtId="0" fontId="52" fillId="0" borderId="4" xfId="14" applyFont="1" applyFill="1" applyBorder="1" applyAlignment="1">
      <alignment horizontal="center" vertical="center"/>
    </xf>
    <xf numFmtId="0" fontId="52" fillId="0" borderId="11" xfId="14" applyFont="1" applyFill="1" applyBorder="1" applyAlignment="1">
      <alignment horizontal="center" vertical="center"/>
    </xf>
    <xf numFmtId="0" fontId="59" fillId="28" borderId="12" xfId="14" applyNumberFormat="1" applyFont="1" applyFill="1" applyBorder="1" applyAlignment="1">
      <alignment horizontal="center" vertical="center"/>
    </xf>
    <xf numFmtId="0" fontId="52" fillId="28" borderId="108" xfId="14" applyNumberFormat="1" applyFont="1" applyFill="1" applyBorder="1" applyAlignment="1">
      <alignment horizontal="left" vertical="center"/>
    </xf>
    <xf numFmtId="0" fontId="52" fillId="28" borderId="109" xfId="14" applyNumberFormat="1" applyFont="1" applyFill="1" applyBorder="1" applyAlignment="1">
      <alignment horizontal="left" vertical="center"/>
    </xf>
    <xf numFmtId="0" fontId="52" fillId="28" borderId="110" xfId="14" applyNumberFormat="1" applyFont="1" applyFill="1" applyBorder="1" applyAlignment="1">
      <alignment horizontal="left" vertical="center"/>
    </xf>
    <xf numFmtId="0" fontId="57" fillId="9" borderId="111" xfId="0" applyFont="1" applyFill="1" applyBorder="1" applyAlignment="1">
      <alignment horizontal="left" vertical="center"/>
    </xf>
    <xf numFmtId="0" fontId="0" fillId="9" borderId="112" xfId="0" applyFill="1" applyBorder="1" applyAlignment="1">
      <alignment horizontal="left" vertical="center"/>
    </xf>
    <xf numFmtId="0" fontId="0" fillId="9" borderId="113" xfId="0" applyFill="1" applyBorder="1" applyAlignment="1">
      <alignment horizontal="left" vertical="center"/>
    </xf>
    <xf numFmtId="0" fontId="23" fillId="7" borderId="17" xfId="0" applyFont="1" applyFill="1" applyBorder="1" applyAlignment="1" applyProtection="1">
      <alignment horizontal="right" vertical="center"/>
    </xf>
    <xf numFmtId="0" fontId="24" fillId="0" borderId="17" xfId="0" applyFont="1" applyBorder="1" applyAlignment="1" applyProtection="1">
      <alignment horizontal="right" vertical="center"/>
    </xf>
    <xf numFmtId="0" fontId="24" fillId="0" borderId="18" xfId="0" applyFont="1" applyBorder="1" applyAlignment="1" applyProtection="1">
      <alignment horizontal="right" vertical="center"/>
    </xf>
    <xf numFmtId="0" fontId="23" fillId="16" borderId="17" xfId="0" applyFont="1" applyFill="1" applyBorder="1" applyAlignment="1" applyProtection="1">
      <alignment horizontal="right" vertical="center"/>
    </xf>
    <xf numFmtId="0" fontId="24" fillId="16" borderId="17" xfId="0" applyFont="1" applyFill="1" applyBorder="1" applyAlignment="1" applyProtection="1">
      <alignment horizontal="right" vertical="center"/>
    </xf>
    <xf numFmtId="0" fontId="24" fillId="16" borderId="18" xfId="0" applyFont="1" applyFill="1" applyBorder="1" applyAlignment="1" applyProtection="1">
      <alignment horizontal="right" vertical="center"/>
    </xf>
    <xf numFmtId="0" fontId="23" fillId="5" borderId="17" xfId="0" applyFont="1" applyFill="1" applyBorder="1" applyAlignment="1" applyProtection="1">
      <alignment horizontal="right" vertical="center"/>
    </xf>
    <xf numFmtId="0" fontId="24" fillId="5" borderId="17" xfId="0" applyFont="1" applyFill="1" applyBorder="1" applyAlignment="1" applyProtection="1">
      <alignment horizontal="right" vertical="center"/>
    </xf>
    <xf numFmtId="0" fontId="24" fillId="5" borderId="18" xfId="0" applyFont="1" applyFill="1" applyBorder="1" applyAlignment="1" applyProtection="1">
      <alignment horizontal="right" vertical="center"/>
    </xf>
    <xf numFmtId="0" fontId="23" fillId="17" borderId="17" xfId="0" applyFont="1" applyFill="1" applyBorder="1" applyAlignment="1" applyProtection="1">
      <alignment horizontal="right" vertical="center"/>
    </xf>
    <xf numFmtId="0" fontId="24" fillId="17" borderId="17" xfId="0" applyFont="1" applyFill="1" applyBorder="1" applyAlignment="1" applyProtection="1">
      <alignment horizontal="right" vertical="center"/>
    </xf>
    <xf numFmtId="0" fontId="24" fillId="17" borderId="18" xfId="0" applyFont="1" applyFill="1" applyBorder="1" applyAlignment="1" applyProtection="1">
      <alignment horizontal="right" vertical="center"/>
    </xf>
    <xf numFmtId="0" fontId="23" fillId="6" borderId="17" xfId="0" applyFont="1" applyFill="1" applyBorder="1" applyAlignment="1" applyProtection="1">
      <alignment horizontal="right" vertical="center"/>
    </xf>
    <xf numFmtId="0" fontId="24" fillId="6" borderId="17" xfId="0" applyFont="1" applyFill="1" applyBorder="1" applyAlignment="1" applyProtection="1">
      <alignment horizontal="right" vertical="center"/>
    </xf>
    <xf numFmtId="0" fontId="24" fillId="6" borderId="18" xfId="0" applyFont="1" applyFill="1" applyBorder="1" applyAlignment="1" applyProtection="1">
      <alignment horizontal="right" vertical="center"/>
    </xf>
    <xf numFmtId="0" fontId="30" fillId="0" borderId="23" xfId="0" applyFont="1" applyBorder="1" applyAlignment="1" applyProtection="1">
      <alignment horizontal="center" vertical="center"/>
      <protection hidden="1"/>
    </xf>
    <xf numFmtId="0" fontId="30" fillId="0" borderId="0" xfId="0" applyFont="1" applyBorder="1" applyAlignment="1">
      <alignment horizontal="center" vertical="center"/>
    </xf>
    <xf numFmtId="0" fontId="30" fillId="0" borderId="44" xfId="0" applyFont="1" applyBorder="1" applyAlignment="1">
      <alignment horizontal="center" vertical="center"/>
    </xf>
    <xf numFmtId="0" fontId="30" fillId="0" borderId="23" xfId="0" applyFont="1" applyBorder="1" applyAlignment="1">
      <alignment horizontal="center" vertical="center"/>
    </xf>
    <xf numFmtId="0" fontId="25" fillId="9" borderId="46" xfId="0" applyFont="1" applyFill="1" applyBorder="1" applyAlignment="1" applyProtection="1">
      <alignment horizontal="center"/>
      <protection hidden="1"/>
    </xf>
    <xf numFmtId="0" fontId="25" fillId="9" borderId="45" xfId="0" applyFont="1" applyFill="1" applyBorder="1" applyAlignment="1" applyProtection="1">
      <alignment horizontal="center"/>
      <protection hidden="1"/>
    </xf>
    <xf numFmtId="0" fontId="25" fillId="9" borderId="23" xfId="0" applyFont="1" applyFill="1" applyBorder="1" applyAlignment="1" applyProtection="1">
      <alignment horizontal="center"/>
      <protection hidden="1"/>
    </xf>
    <xf numFmtId="0" fontId="25" fillId="9" borderId="0" xfId="0" applyFont="1" applyFill="1" applyBorder="1" applyAlignment="1" applyProtection="1">
      <alignment horizontal="center"/>
      <protection hidden="1"/>
    </xf>
    <xf numFmtId="0" fontId="25" fillId="7" borderId="43" xfId="0" applyFont="1" applyFill="1" applyBorder="1" applyAlignment="1" applyProtection="1">
      <alignment horizontal="center"/>
      <protection hidden="1"/>
    </xf>
    <xf numFmtId="0" fontId="25" fillId="7" borderId="42" xfId="0" applyFont="1" applyFill="1" applyBorder="1" applyAlignment="1" applyProtection="1">
      <alignment horizontal="center"/>
      <protection hidden="1"/>
    </xf>
    <xf numFmtId="0" fontId="31" fillId="5" borderId="51" xfId="0" quotePrefix="1" applyFont="1" applyFill="1" applyBorder="1" applyAlignment="1" applyProtection="1">
      <alignment horizontal="center"/>
      <protection hidden="1"/>
    </xf>
    <xf numFmtId="0" fontId="31" fillId="5" borderId="0" xfId="0" applyFont="1" applyFill="1" applyBorder="1" applyAlignment="1" applyProtection="1">
      <alignment horizontal="center"/>
      <protection hidden="1"/>
    </xf>
    <xf numFmtId="0" fontId="31" fillId="5" borderId="50" xfId="0" applyFont="1" applyFill="1" applyBorder="1" applyAlignment="1" applyProtection="1">
      <alignment horizontal="center"/>
      <protection hidden="1"/>
    </xf>
    <xf numFmtId="0" fontId="30" fillId="0" borderId="0" xfId="0" applyFont="1" applyBorder="1" applyAlignment="1" applyProtection="1">
      <alignment horizontal="center" vertical="center"/>
      <protection hidden="1"/>
    </xf>
    <xf numFmtId="0" fontId="29" fillId="6" borderId="0" xfId="0" applyFont="1" applyFill="1" applyBorder="1" applyAlignment="1" applyProtection="1">
      <alignment horizontal="center" vertical="center" textRotation="180"/>
      <protection hidden="1"/>
    </xf>
    <xf numFmtId="0" fontId="28" fillId="6" borderId="0" xfId="0" applyFont="1" applyFill="1" applyAlignment="1">
      <alignment horizontal="center" vertical="center" textRotation="180"/>
    </xf>
    <xf numFmtId="0" fontId="28" fillId="6" borderId="23" xfId="0" applyFont="1" applyFill="1" applyBorder="1" applyAlignment="1">
      <alignment horizontal="center" vertical="center" textRotation="180"/>
    </xf>
    <xf numFmtId="0" fontId="21" fillId="5" borderId="51" xfId="0" quotePrefix="1" applyFont="1" applyFill="1" applyBorder="1" applyAlignment="1" applyProtection="1">
      <alignment horizontal="center"/>
      <protection hidden="1"/>
    </xf>
    <xf numFmtId="0" fontId="21" fillId="5" borderId="0" xfId="0" applyFont="1" applyFill="1" applyBorder="1" applyAlignment="1" applyProtection="1">
      <alignment horizontal="center"/>
      <protection hidden="1"/>
    </xf>
    <xf numFmtId="0" fontId="21" fillId="5" borderId="50" xfId="0" applyFont="1" applyFill="1" applyBorder="1" applyAlignment="1" applyProtection="1">
      <alignment horizontal="center"/>
      <protection hidden="1"/>
    </xf>
    <xf numFmtId="0" fontId="0" fillId="5" borderId="42" xfId="0" applyFill="1" applyBorder="1" applyAlignment="1" applyProtection="1">
      <alignment horizontal="center"/>
      <protection hidden="1"/>
    </xf>
    <xf numFmtId="0" fontId="0" fillId="5" borderId="42" xfId="0" applyFill="1" applyBorder="1" applyAlignment="1">
      <alignment horizontal="center"/>
    </xf>
  </cellXfs>
  <cellStyles count="15">
    <cellStyle name="Euro" xfId="4"/>
    <cellStyle name="Euro 2" xfId="11"/>
    <cellStyle name="Migliaia" xfId="1" builtinId="3"/>
    <cellStyle name="Migliaia [0]" xfId="2" builtinId="6"/>
    <cellStyle name="Migliaia [0] 2" xfId="6"/>
    <cellStyle name="Migliaia 2" xfId="5"/>
    <cellStyle name="Migliaia 3" xfId="12"/>
    <cellStyle name="Normale" xfId="0" builtinId="0"/>
    <cellStyle name="Normale 2" xfId="9"/>
    <cellStyle name="Normale 3" xfId="13"/>
    <cellStyle name="Normale 4" xfId="14"/>
    <cellStyle name="Percentuale" xfId="3" builtinId="5"/>
    <cellStyle name="Percentuale 2" xfId="10"/>
    <cellStyle name="Valuta 2" xfId="7"/>
    <cellStyle name="Valuta 3" xfId="8"/>
  </cellStyles>
  <dxfs count="5">
    <dxf>
      <font>
        <condense val="0"/>
        <extend val="0"/>
        <color rgb="FF9C0006"/>
      </font>
      <fill>
        <patternFill>
          <bgColor rgb="FFFFC7CE"/>
        </patternFill>
      </fill>
    </dxf>
    <dxf>
      <fill>
        <patternFill>
          <bgColor rgb="FFFF0000"/>
        </patternFill>
      </fill>
    </dxf>
    <dxf>
      <fill>
        <patternFill>
          <bgColor rgb="FFFFFF00"/>
        </patternFill>
      </fill>
    </dxf>
    <dxf>
      <fill>
        <patternFill>
          <bgColor rgb="FF92D050"/>
        </patternFill>
      </fill>
    </dxf>
    <dxf>
      <fill>
        <patternFill>
          <bgColor rgb="FF00B0F0"/>
        </patternFill>
      </fill>
    </dxf>
  </dxfs>
  <tableStyles count="0" defaultTableStyle="TableStyleMedium9" defaultPivotStyle="PivotStyleLight16"/>
  <colors>
    <mruColors>
      <color rgb="FFCCECFF"/>
      <color rgb="FFFFFF99"/>
      <color rgb="FFCCFF99"/>
      <color rgb="FFFFFF66"/>
      <color rgb="FF66FF99"/>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140</xdr:col>
      <xdr:colOff>114300</xdr:colOff>
      <xdr:row>1</xdr:row>
      <xdr:rowOff>0</xdr:rowOff>
    </xdr:from>
    <xdr:to>
      <xdr:col>141</xdr:col>
      <xdr:colOff>228601</xdr:colOff>
      <xdr:row>3</xdr:row>
      <xdr:rowOff>101060</xdr:rowOff>
    </xdr:to>
    <xdr:pic>
      <xdr:nvPicPr>
        <xdr:cNvPr id="3" name="Immagine 2" descr="Logo.jpg"/>
        <xdr:cNvPicPr>
          <a:picLocks noChangeAspect="1"/>
        </xdr:cNvPicPr>
      </xdr:nvPicPr>
      <xdr:blipFill>
        <a:blip xmlns:r="http://schemas.openxmlformats.org/officeDocument/2006/relationships" r:embed="rId1" cstate="print"/>
        <a:stretch>
          <a:fillRect/>
        </a:stretch>
      </xdr:blipFill>
      <xdr:spPr>
        <a:xfrm>
          <a:off x="140576300" y="190500"/>
          <a:ext cx="520700" cy="697960"/>
        </a:xfrm>
        <a:prstGeom prst="rect">
          <a:avLst/>
        </a:prstGeom>
      </xdr:spPr>
    </xdr:pic>
    <xdr:clientData/>
  </xdr:twoCellAnchor>
  <xdr:twoCellAnchor editAs="oneCell">
    <xdr:from>
      <xdr:col>174</xdr:col>
      <xdr:colOff>266700</xdr:colOff>
      <xdr:row>0</xdr:row>
      <xdr:rowOff>76200</xdr:rowOff>
    </xdr:from>
    <xdr:to>
      <xdr:col>174</xdr:col>
      <xdr:colOff>787400</xdr:colOff>
      <xdr:row>2</xdr:row>
      <xdr:rowOff>355060</xdr:rowOff>
    </xdr:to>
    <xdr:pic>
      <xdr:nvPicPr>
        <xdr:cNvPr id="4" name="Immagine 3" descr="Logo.jpg"/>
        <xdr:cNvPicPr>
          <a:picLocks noChangeAspect="1"/>
        </xdr:cNvPicPr>
      </xdr:nvPicPr>
      <xdr:blipFill>
        <a:blip xmlns:r="http://schemas.openxmlformats.org/officeDocument/2006/relationships" r:embed="rId1" cstate="print"/>
        <a:stretch>
          <a:fillRect/>
        </a:stretch>
      </xdr:blipFill>
      <xdr:spPr>
        <a:xfrm>
          <a:off x="171691300" y="76200"/>
          <a:ext cx="520700" cy="6979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140</xdr:col>
      <xdr:colOff>127000</xdr:colOff>
      <xdr:row>1</xdr:row>
      <xdr:rowOff>0</xdr:rowOff>
    </xdr:from>
    <xdr:to>
      <xdr:col>141</xdr:col>
      <xdr:colOff>241301</xdr:colOff>
      <xdr:row>3</xdr:row>
      <xdr:rowOff>101060</xdr:rowOff>
    </xdr:to>
    <xdr:pic>
      <xdr:nvPicPr>
        <xdr:cNvPr id="2" name="Immagine 1" descr="Logo.jpg"/>
        <xdr:cNvPicPr>
          <a:picLocks noChangeAspect="1"/>
        </xdr:cNvPicPr>
      </xdr:nvPicPr>
      <xdr:blipFill>
        <a:blip xmlns:r="http://schemas.openxmlformats.org/officeDocument/2006/relationships" r:embed="rId1" cstate="print"/>
        <a:stretch>
          <a:fillRect/>
        </a:stretch>
      </xdr:blipFill>
      <xdr:spPr>
        <a:xfrm>
          <a:off x="140589000" y="190500"/>
          <a:ext cx="520700" cy="697960"/>
        </a:xfrm>
        <a:prstGeom prst="rect">
          <a:avLst/>
        </a:prstGeom>
      </xdr:spPr>
    </xdr:pic>
    <xdr:clientData/>
  </xdr:twoCellAnchor>
  <xdr:twoCellAnchor editAs="oneCell">
    <xdr:from>
      <xdr:col>174</xdr:col>
      <xdr:colOff>241300</xdr:colOff>
      <xdr:row>0</xdr:row>
      <xdr:rowOff>101600</xdr:rowOff>
    </xdr:from>
    <xdr:to>
      <xdr:col>174</xdr:col>
      <xdr:colOff>762000</xdr:colOff>
      <xdr:row>3</xdr:row>
      <xdr:rowOff>12160</xdr:rowOff>
    </xdr:to>
    <xdr:pic>
      <xdr:nvPicPr>
        <xdr:cNvPr id="3" name="Immagine 2" descr="Logo.jpg"/>
        <xdr:cNvPicPr>
          <a:picLocks noChangeAspect="1"/>
        </xdr:cNvPicPr>
      </xdr:nvPicPr>
      <xdr:blipFill>
        <a:blip xmlns:r="http://schemas.openxmlformats.org/officeDocument/2006/relationships" r:embed="rId1" cstate="print"/>
        <a:stretch>
          <a:fillRect/>
        </a:stretch>
      </xdr:blipFill>
      <xdr:spPr>
        <a:xfrm>
          <a:off x="171665900" y="101600"/>
          <a:ext cx="520700" cy="6979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140</xdr:col>
      <xdr:colOff>114300</xdr:colOff>
      <xdr:row>0</xdr:row>
      <xdr:rowOff>165100</xdr:rowOff>
    </xdr:from>
    <xdr:to>
      <xdr:col>141</xdr:col>
      <xdr:colOff>228601</xdr:colOff>
      <xdr:row>3</xdr:row>
      <xdr:rowOff>75660</xdr:rowOff>
    </xdr:to>
    <xdr:pic>
      <xdr:nvPicPr>
        <xdr:cNvPr id="2" name="Immagine 1" descr="Logo.jpg"/>
        <xdr:cNvPicPr>
          <a:picLocks noChangeAspect="1"/>
        </xdr:cNvPicPr>
      </xdr:nvPicPr>
      <xdr:blipFill>
        <a:blip xmlns:r="http://schemas.openxmlformats.org/officeDocument/2006/relationships" r:embed="rId1" cstate="print"/>
        <a:stretch>
          <a:fillRect/>
        </a:stretch>
      </xdr:blipFill>
      <xdr:spPr>
        <a:xfrm>
          <a:off x="140576300" y="165100"/>
          <a:ext cx="520700" cy="697960"/>
        </a:xfrm>
        <a:prstGeom prst="rect">
          <a:avLst/>
        </a:prstGeom>
      </xdr:spPr>
    </xdr:pic>
    <xdr:clientData/>
  </xdr:twoCellAnchor>
  <xdr:twoCellAnchor editAs="oneCell">
    <xdr:from>
      <xdr:col>174</xdr:col>
      <xdr:colOff>292100</xdr:colOff>
      <xdr:row>0</xdr:row>
      <xdr:rowOff>114300</xdr:rowOff>
    </xdr:from>
    <xdr:to>
      <xdr:col>174</xdr:col>
      <xdr:colOff>812800</xdr:colOff>
      <xdr:row>3</xdr:row>
      <xdr:rowOff>24860</xdr:rowOff>
    </xdr:to>
    <xdr:pic>
      <xdr:nvPicPr>
        <xdr:cNvPr id="3" name="Immagine 2" descr="Logo.jpg"/>
        <xdr:cNvPicPr>
          <a:picLocks noChangeAspect="1"/>
        </xdr:cNvPicPr>
      </xdr:nvPicPr>
      <xdr:blipFill>
        <a:blip xmlns:r="http://schemas.openxmlformats.org/officeDocument/2006/relationships" r:embed="rId1" cstate="print"/>
        <a:stretch>
          <a:fillRect/>
        </a:stretch>
      </xdr:blipFill>
      <xdr:spPr>
        <a:xfrm>
          <a:off x="171716700" y="114300"/>
          <a:ext cx="520700" cy="6979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140</xdr:col>
      <xdr:colOff>165100</xdr:colOff>
      <xdr:row>1</xdr:row>
      <xdr:rowOff>50800</xdr:rowOff>
    </xdr:from>
    <xdr:to>
      <xdr:col>141</xdr:col>
      <xdr:colOff>279401</xdr:colOff>
      <xdr:row>3</xdr:row>
      <xdr:rowOff>151860</xdr:rowOff>
    </xdr:to>
    <xdr:pic>
      <xdr:nvPicPr>
        <xdr:cNvPr id="2" name="Immagine 1" descr="Logo.jpg"/>
        <xdr:cNvPicPr>
          <a:picLocks noChangeAspect="1"/>
        </xdr:cNvPicPr>
      </xdr:nvPicPr>
      <xdr:blipFill>
        <a:blip xmlns:r="http://schemas.openxmlformats.org/officeDocument/2006/relationships" r:embed="rId1" cstate="print"/>
        <a:stretch>
          <a:fillRect/>
        </a:stretch>
      </xdr:blipFill>
      <xdr:spPr>
        <a:xfrm>
          <a:off x="140627100" y="241300"/>
          <a:ext cx="520700" cy="697960"/>
        </a:xfrm>
        <a:prstGeom prst="rect">
          <a:avLst/>
        </a:prstGeom>
      </xdr:spPr>
    </xdr:pic>
    <xdr:clientData/>
  </xdr:twoCellAnchor>
  <xdr:twoCellAnchor editAs="oneCell">
    <xdr:from>
      <xdr:col>174</xdr:col>
      <xdr:colOff>292100</xdr:colOff>
      <xdr:row>0</xdr:row>
      <xdr:rowOff>101600</xdr:rowOff>
    </xdr:from>
    <xdr:to>
      <xdr:col>174</xdr:col>
      <xdr:colOff>812800</xdr:colOff>
      <xdr:row>3</xdr:row>
      <xdr:rowOff>12160</xdr:rowOff>
    </xdr:to>
    <xdr:pic>
      <xdr:nvPicPr>
        <xdr:cNvPr id="3" name="Immagine 2" descr="Logo.jpg"/>
        <xdr:cNvPicPr>
          <a:picLocks noChangeAspect="1"/>
        </xdr:cNvPicPr>
      </xdr:nvPicPr>
      <xdr:blipFill>
        <a:blip xmlns:r="http://schemas.openxmlformats.org/officeDocument/2006/relationships" r:embed="rId1" cstate="print"/>
        <a:stretch>
          <a:fillRect/>
        </a:stretch>
      </xdr:blipFill>
      <xdr:spPr>
        <a:xfrm>
          <a:off x="171716700" y="101600"/>
          <a:ext cx="520700" cy="6979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140</xdr:col>
      <xdr:colOff>177800</xdr:colOff>
      <xdr:row>1</xdr:row>
      <xdr:rowOff>25400</xdr:rowOff>
    </xdr:from>
    <xdr:to>
      <xdr:col>141</xdr:col>
      <xdr:colOff>292101</xdr:colOff>
      <xdr:row>3</xdr:row>
      <xdr:rowOff>126460</xdr:rowOff>
    </xdr:to>
    <xdr:pic>
      <xdr:nvPicPr>
        <xdr:cNvPr id="2" name="Immagine 1" descr="Logo.jpg"/>
        <xdr:cNvPicPr>
          <a:picLocks noChangeAspect="1"/>
        </xdr:cNvPicPr>
      </xdr:nvPicPr>
      <xdr:blipFill>
        <a:blip xmlns:r="http://schemas.openxmlformats.org/officeDocument/2006/relationships" r:embed="rId1" cstate="print"/>
        <a:stretch>
          <a:fillRect/>
        </a:stretch>
      </xdr:blipFill>
      <xdr:spPr>
        <a:xfrm>
          <a:off x="140639800" y="215900"/>
          <a:ext cx="520700" cy="697960"/>
        </a:xfrm>
        <a:prstGeom prst="rect">
          <a:avLst/>
        </a:prstGeom>
      </xdr:spPr>
    </xdr:pic>
    <xdr:clientData/>
  </xdr:twoCellAnchor>
  <xdr:twoCellAnchor editAs="oneCell">
    <xdr:from>
      <xdr:col>174</xdr:col>
      <xdr:colOff>317500</xdr:colOff>
      <xdr:row>0</xdr:row>
      <xdr:rowOff>127000</xdr:rowOff>
    </xdr:from>
    <xdr:to>
      <xdr:col>174</xdr:col>
      <xdr:colOff>838200</xdr:colOff>
      <xdr:row>3</xdr:row>
      <xdr:rowOff>37560</xdr:rowOff>
    </xdr:to>
    <xdr:pic>
      <xdr:nvPicPr>
        <xdr:cNvPr id="3" name="Immagine 2" descr="Logo.jpg"/>
        <xdr:cNvPicPr>
          <a:picLocks noChangeAspect="1"/>
        </xdr:cNvPicPr>
      </xdr:nvPicPr>
      <xdr:blipFill>
        <a:blip xmlns:r="http://schemas.openxmlformats.org/officeDocument/2006/relationships" r:embed="rId1" cstate="print"/>
        <a:stretch>
          <a:fillRect/>
        </a:stretch>
      </xdr:blipFill>
      <xdr:spPr>
        <a:xfrm>
          <a:off x="171742100" y="127000"/>
          <a:ext cx="520700" cy="6979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140</xdr:col>
      <xdr:colOff>152400</xdr:colOff>
      <xdr:row>1</xdr:row>
      <xdr:rowOff>0</xdr:rowOff>
    </xdr:from>
    <xdr:to>
      <xdr:col>141</xdr:col>
      <xdr:colOff>266701</xdr:colOff>
      <xdr:row>3</xdr:row>
      <xdr:rowOff>101060</xdr:rowOff>
    </xdr:to>
    <xdr:pic>
      <xdr:nvPicPr>
        <xdr:cNvPr id="2" name="Immagine 1" descr="Logo.jpg"/>
        <xdr:cNvPicPr>
          <a:picLocks noChangeAspect="1"/>
        </xdr:cNvPicPr>
      </xdr:nvPicPr>
      <xdr:blipFill>
        <a:blip xmlns:r="http://schemas.openxmlformats.org/officeDocument/2006/relationships" r:embed="rId1" cstate="print"/>
        <a:stretch>
          <a:fillRect/>
        </a:stretch>
      </xdr:blipFill>
      <xdr:spPr>
        <a:xfrm>
          <a:off x="140614400" y="190500"/>
          <a:ext cx="520700" cy="697960"/>
        </a:xfrm>
        <a:prstGeom prst="rect">
          <a:avLst/>
        </a:prstGeom>
      </xdr:spPr>
    </xdr:pic>
    <xdr:clientData/>
  </xdr:twoCellAnchor>
  <xdr:twoCellAnchor editAs="oneCell">
    <xdr:from>
      <xdr:col>174</xdr:col>
      <xdr:colOff>304800</xdr:colOff>
      <xdr:row>0</xdr:row>
      <xdr:rowOff>88900</xdr:rowOff>
    </xdr:from>
    <xdr:to>
      <xdr:col>174</xdr:col>
      <xdr:colOff>825500</xdr:colOff>
      <xdr:row>2</xdr:row>
      <xdr:rowOff>358235</xdr:rowOff>
    </xdr:to>
    <xdr:pic>
      <xdr:nvPicPr>
        <xdr:cNvPr id="3" name="Immagine 2" descr="Logo.jpg"/>
        <xdr:cNvPicPr>
          <a:picLocks noChangeAspect="1"/>
        </xdr:cNvPicPr>
      </xdr:nvPicPr>
      <xdr:blipFill>
        <a:blip xmlns:r="http://schemas.openxmlformats.org/officeDocument/2006/relationships" r:embed="rId1" cstate="print"/>
        <a:stretch>
          <a:fillRect/>
        </a:stretch>
      </xdr:blipFill>
      <xdr:spPr>
        <a:xfrm>
          <a:off x="171729400" y="88900"/>
          <a:ext cx="520700" cy="69796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140</xdr:col>
      <xdr:colOff>139700</xdr:colOff>
      <xdr:row>1</xdr:row>
      <xdr:rowOff>12700</xdr:rowOff>
    </xdr:from>
    <xdr:to>
      <xdr:col>141</xdr:col>
      <xdr:colOff>254001</xdr:colOff>
      <xdr:row>3</xdr:row>
      <xdr:rowOff>113760</xdr:rowOff>
    </xdr:to>
    <xdr:pic>
      <xdr:nvPicPr>
        <xdr:cNvPr id="2" name="Immagine 1" descr="Logo.jpg"/>
        <xdr:cNvPicPr>
          <a:picLocks noChangeAspect="1"/>
        </xdr:cNvPicPr>
      </xdr:nvPicPr>
      <xdr:blipFill>
        <a:blip xmlns:r="http://schemas.openxmlformats.org/officeDocument/2006/relationships" r:embed="rId1" cstate="print"/>
        <a:stretch>
          <a:fillRect/>
        </a:stretch>
      </xdr:blipFill>
      <xdr:spPr>
        <a:xfrm>
          <a:off x="140601700" y="203200"/>
          <a:ext cx="520700" cy="697960"/>
        </a:xfrm>
        <a:prstGeom prst="rect">
          <a:avLst/>
        </a:prstGeom>
      </xdr:spPr>
    </xdr:pic>
    <xdr:clientData/>
  </xdr:twoCellAnchor>
  <xdr:twoCellAnchor editAs="oneCell">
    <xdr:from>
      <xdr:col>174</xdr:col>
      <xdr:colOff>330200</xdr:colOff>
      <xdr:row>0</xdr:row>
      <xdr:rowOff>139700</xdr:rowOff>
    </xdr:from>
    <xdr:to>
      <xdr:col>174</xdr:col>
      <xdr:colOff>850900</xdr:colOff>
      <xdr:row>3</xdr:row>
      <xdr:rowOff>50260</xdr:rowOff>
    </xdr:to>
    <xdr:pic>
      <xdr:nvPicPr>
        <xdr:cNvPr id="3" name="Immagine 2" descr="Logo.jpg"/>
        <xdr:cNvPicPr>
          <a:picLocks noChangeAspect="1"/>
        </xdr:cNvPicPr>
      </xdr:nvPicPr>
      <xdr:blipFill>
        <a:blip xmlns:r="http://schemas.openxmlformats.org/officeDocument/2006/relationships" r:embed="rId1" cstate="print"/>
        <a:stretch>
          <a:fillRect/>
        </a:stretch>
      </xdr:blipFill>
      <xdr:spPr>
        <a:xfrm>
          <a:off x="171754800" y="139700"/>
          <a:ext cx="520700" cy="6979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140</xdr:col>
      <xdr:colOff>127000</xdr:colOff>
      <xdr:row>1</xdr:row>
      <xdr:rowOff>0</xdr:rowOff>
    </xdr:from>
    <xdr:to>
      <xdr:col>141</xdr:col>
      <xdr:colOff>241301</xdr:colOff>
      <xdr:row>3</xdr:row>
      <xdr:rowOff>101060</xdr:rowOff>
    </xdr:to>
    <xdr:pic>
      <xdr:nvPicPr>
        <xdr:cNvPr id="2" name="Immagine 1" descr="Logo.jpg"/>
        <xdr:cNvPicPr>
          <a:picLocks noChangeAspect="1"/>
        </xdr:cNvPicPr>
      </xdr:nvPicPr>
      <xdr:blipFill>
        <a:blip xmlns:r="http://schemas.openxmlformats.org/officeDocument/2006/relationships" r:embed="rId1" cstate="print"/>
        <a:stretch>
          <a:fillRect/>
        </a:stretch>
      </xdr:blipFill>
      <xdr:spPr>
        <a:xfrm>
          <a:off x="140589000" y="190500"/>
          <a:ext cx="520700" cy="697960"/>
        </a:xfrm>
        <a:prstGeom prst="rect">
          <a:avLst/>
        </a:prstGeom>
      </xdr:spPr>
    </xdr:pic>
    <xdr:clientData/>
  </xdr:twoCellAnchor>
  <xdr:twoCellAnchor editAs="oneCell">
    <xdr:from>
      <xdr:col>174</xdr:col>
      <xdr:colOff>292100</xdr:colOff>
      <xdr:row>0</xdr:row>
      <xdr:rowOff>101600</xdr:rowOff>
    </xdr:from>
    <xdr:to>
      <xdr:col>174</xdr:col>
      <xdr:colOff>812800</xdr:colOff>
      <xdr:row>3</xdr:row>
      <xdr:rowOff>12160</xdr:rowOff>
    </xdr:to>
    <xdr:pic>
      <xdr:nvPicPr>
        <xdr:cNvPr id="3" name="Immagine 2" descr="Logo.jpg"/>
        <xdr:cNvPicPr>
          <a:picLocks noChangeAspect="1"/>
        </xdr:cNvPicPr>
      </xdr:nvPicPr>
      <xdr:blipFill>
        <a:blip xmlns:r="http://schemas.openxmlformats.org/officeDocument/2006/relationships" r:embed="rId1" cstate="print"/>
        <a:stretch>
          <a:fillRect/>
        </a:stretch>
      </xdr:blipFill>
      <xdr:spPr>
        <a:xfrm>
          <a:off x="171716700" y="101600"/>
          <a:ext cx="520700" cy="6979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140</xdr:col>
      <xdr:colOff>114300</xdr:colOff>
      <xdr:row>1</xdr:row>
      <xdr:rowOff>0</xdr:rowOff>
    </xdr:from>
    <xdr:to>
      <xdr:col>141</xdr:col>
      <xdr:colOff>228601</xdr:colOff>
      <xdr:row>3</xdr:row>
      <xdr:rowOff>101060</xdr:rowOff>
    </xdr:to>
    <xdr:pic>
      <xdr:nvPicPr>
        <xdr:cNvPr id="2" name="Immagine 1" descr="Logo.jpg"/>
        <xdr:cNvPicPr>
          <a:picLocks noChangeAspect="1"/>
        </xdr:cNvPicPr>
      </xdr:nvPicPr>
      <xdr:blipFill>
        <a:blip xmlns:r="http://schemas.openxmlformats.org/officeDocument/2006/relationships" r:embed="rId1" cstate="print"/>
        <a:stretch>
          <a:fillRect/>
        </a:stretch>
      </xdr:blipFill>
      <xdr:spPr>
        <a:xfrm>
          <a:off x="140576300" y="190500"/>
          <a:ext cx="520700" cy="697960"/>
        </a:xfrm>
        <a:prstGeom prst="rect">
          <a:avLst/>
        </a:prstGeom>
      </xdr:spPr>
    </xdr:pic>
    <xdr:clientData/>
  </xdr:twoCellAnchor>
  <xdr:twoCellAnchor editAs="oneCell">
    <xdr:from>
      <xdr:col>174</xdr:col>
      <xdr:colOff>266700</xdr:colOff>
      <xdr:row>0</xdr:row>
      <xdr:rowOff>139700</xdr:rowOff>
    </xdr:from>
    <xdr:to>
      <xdr:col>174</xdr:col>
      <xdr:colOff>787400</xdr:colOff>
      <xdr:row>3</xdr:row>
      <xdr:rowOff>50260</xdr:rowOff>
    </xdr:to>
    <xdr:pic>
      <xdr:nvPicPr>
        <xdr:cNvPr id="4" name="Immagine 3" descr="Logo.jpg"/>
        <xdr:cNvPicPr>
          <a:picLocks noChangeAspect="1"/>
        </xdr:cNvPicPr>
      </xdr:nvPicPr>
      <xdr:blipFill>
        <a:blip xmlns:r="http://schemas.openxmlformats.org/officeDocument/2006/relationships" r:embed="rId1" cstate="print"/>
        <a:stretch>
          <a:fillRect/>
        </a:stretch>
      </xdr:blipFill>
      <xdr:spPr>
        <a:xfrm>
          <a:off x="171691300" y="139700"/>
          <a:ext cx="520700" cy="69796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140</xdr:col>
      <xdr:colOff>114300</xdr:colOff>
      <xdr:row>0</xdr:row>
      <xdr:rowOff>177800</xdr:rowOff>
    </xdr:from>
    <xdr:to>
      <xdr:col>141</xdr:col>
      <xdr:colOff>228601</xdr:colOff>
      <xdr:row>3</xdr:row>
      <xdr:rowOff>88360</xdr:rowOff>
    </xdr:to>
    <xdr:pic>
      <xdr:nvPicPr>
        <xdr:cNvPr id="2" name="Immagine 1" descr="Logo.jpg"/>
        <xdr:cNvPicPr>
          <a:picLocks noChangeAspect="1"/>
        </xdr:cNvPicPr>
      </xdr:nvPicPr>
      <xdr:blipFill>
        <a:blip xmlns:r="http://schemas.openxmlformats.org/officeDocument/2006/relationships" r:embed="rId1" cstate="print"/>
        <a:stretch>
          <a:fillRect/>
        </a:stretch>
      </xdr:blipFill>
      <xdr:spPr>
        <a:xfrm>
          <a:off x="140576300" y="177800"/>
          <a:ext cx="520700" cy="697960"/>
        </a:xfrm>
        <a:prstGeom prst="rect">
          <a:avLst/>
        </a:prstGeom>
      </xdr:spPr>
    </xdr:pic>
    <xdr:clientData/>
  </xdr:twoCellAnchor>
  <xdr:twoCellAnchor editAs="oneCell">
    <xdr:from>
      <xdr:col>174</xdr:col>
      <xdr:colOff>279400</xdr:colOff>
      <xdr:row>1</xdr:row>
      <xdr:rowOff>12700</xdr:rowOff>
    </xdr:from>
    <xdr:to>
      <xdr:col>174</xdr:col>
      <xdr:colOff>800100</xdr:colOff>
      <xdr:row>3</xdr:row>
      <xdr:rowOff>113760</xdr:rowOff>
    </xdr:to>
    <xdr:pic>
      <xdr:nvPicPr>
        <xdr:cNvPr id="3" name="Immagine 2" descr="Logo.jpg"/>
        <xdr:cNvPicPr>
          <a:picLocks noChangeAspect="1"/>
        </xdr:cNvPicPr>
      </xdr:nvPicPr>
      <xdr:blipFill>
        <a:blip xmlns:r="http://schemas.openxmlformats.org/officeDocument/2006/relationships" r:embed="rId1" cstate="print"/>
        <a:stretch>
          <a:fillRect/>
        </a:stretch>
      </xdr:blipFill>
      <xdr:spPr>
        <a:xfrm>
          <a:off x="171704000" y="203200"/>
          <a:ext cx="520700" cy="6979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146051</xdr:colOff>
      <xdr:row>0</xdr:row>
      <xdr:rowOff>11145</xdr:rowOff>
    </xdr:from>
    <xdr:to>
      <xdr:col>1</xdr:col>
      <xdr:colOff>19051</xdr:colOff>
      <xdr:row>2</xdr:row>
      <xdr:rowOff>139699</xdr:rowOff>
    </xdr:to>
    <xdr:pic>
      <xdr:nvPicPr>
        <xdr:cNvPr id="2" name="Immagine 1" descr="Logo.jpg"/>
        <xdr:cNvPicPr>
          <a:picLocks noChangeAspect="1"/>
        </xdr:cNvPicPr>
      </xdr:nvPicPr>
      <xdr:blipFill>
        <a:blip xmlns:r="http://schemas.openxmlformats.org/officeDocument/2006/relationships" r:embed="rId1" cstate="print"/>
        <a:stretch>
          <a:fillRect/>
        </a:stretch>
      </xdr:blipFill>
      <xdr:spPr>
        <a:xfrm>
          <a:off x="146051" y="11145"/>
          <a:ext cx="368300" cy="47145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205130</xdr:colOff>
      <xdr:row>0</xdr:row>
      <xdr:rowOff>137585</xdr:rowOff>
    </xdr:from>
    <xdr:to>
      <xdr:col>0</xdr:col>
      <xdr:colOff>730250</xdr:colOff>
      <xdr:row>2</xdr:row>
      <xdr:rowOff>248296</xdr:rowOff>
    </xdr:to>
    <xdr:pic>
      <xdr:nvPicPr>
        <xdr:cNvPr id="2" name="Immagine 1" descr="Logo.jpg"/>
        <xdr:cNvPicPr>
          <a:picLocks noChangeAspect="1"/>
        </xdr:cNvPicPr>
      </xdr:nvPicPr>
      <xdr:blipFill>
        <a:blip xmlns:r="http://schemas.openxmlformats.org/officeDocument/2006/relationships" r:embed="rId1" cstate="print"/>
        <a:stretch>
          <a:fillRect/>
        </a:stretch>
      </xdr:blipFill>
      <xdr:spPr>
        <a:xfrm>
          <a:off x="205130" y="137585"/>
          <a:ext cx="525120" cy="692172"/>
        </a:xfrm>
        <a:prstGeom prst="rect">
          <a:avLst/>
        </a:prstGeom>
      </xdr:spPr>
    </xdr:pic>
    <xdr:clientData/>
  </xdr:twoCellAnchor>
  <xdr:twoCellAnchor editAs="oneCell">
    <xdr:from>
      <xdr:col>0</xdr:col>
      <xdr:colOff>158750</xdr:colOff>
      <xdr:row>89</xdr:row>
      <xdr:rowOff>211667</xdr:rowOff>
    </xdr:from>
    <xdr:to>
      <xdr:col>0</xdr:col>
      <xdr:colOff>683870</xdr:colOff>
      <xdr:row>91</xdr:row>
      <xdr:rowOff>311171</xdr:rowOff>
    </xdr:to>
    <xdr:pic>
      <xdr:nvPicPr>
        <xdr:cNvPr id="4" name="Immagine 3" descr="Logo.jpg"/>
        <xdr:cNvPicPr>
          <a:picLocks noChangeAspect="1"/>
        </xdr:cNvPicPr>
      </xdr:nvPicPr>
      <xdr:blipFill>
        <a:blip xmlns:r="http://schemas.openxmlformats.org/officeDocument/2006/relationships" r:embed="rId1" cstate="print"/>
        <a:stretch>
          <a:fillRect/>
        </a:stretch>
      </xdr:blipFill>
      <xdr:spPr>
        <a:xfrm>
          <a:off x="158750" y="16065500"/>
          <a:ext cx="525120" cy="692172"/>
        </a:xfrm>
        <a:prstGeom prst="rect">
          <a:avLst/>
        </a:prstGeom>
      </xdr:spPr>
    </xdr:pic>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dimension ref="A1:FS150"/>
  <sheetViews>
    <sheetView tabSelected="1" zoomScale="85" zoomScaleNormal="85" workbookViewId="0">
      <pane ySplit="2" topLeftCell="A3" activePane="bottomLeft" state="frozen"/>
      <selection pane="bottomLeft" activeCell="B2" sqref="B2"/>
    </sheetView>
  </sheetViews>
  <sheetFormatPr defaultColWidth="9.08984375" defaultRowHeight="12.5" x14ac:dyDescent="0.25"/>
  <cols>
    <col min="1" max="1" width="6" style="5" bestFit="1" customWidth="1"/>
    <col min="2" max="2" width="53.90625" style="7" customWidth="1"/>
    <col min="3" max="6" width="11.453125" style="7" customWidth="1"/>
    <col min="7" max="7" width="11.36328125" style="7" customWidth="1"/>
    <col min="8" max="8" width="12.90625" style="40" customWidth="1"/>
    <col min="9" max="9" width="14.453125" style="27" customWidth="1"/>
    <col min="10" max="13" width="14.36328125" style="27" customWidth="1"/>
    <col min="14" max="14" width="9.08984375" style="27" customWidth="1"/>
    <col min="15" max="15" width="6" style="7" hidden="1" customWidth="1"/>
    <col min="16" max="16" width="53.90625" style="60" hidden="1" customWidth="1"/>
    <col min="17" max="20" width="11.453125" style="60" hidden="1" customWidth="1"/>
    <col min="21" max="21" width="11.36328125" style="60" hidden="1" customWidth="1"/>
    <col min="22" max="22" width="12.90625" style="60" hidden="1" customWidth="1"/>
    <col min="23" max="23" width="14.453125" style="60" hidden="1" customWidth="1"/>
    <col min="24" max="27" width="14.36328125" style="60" hidden="1" customWidth="1"/>
    <col min="28" max="28" width="9.08984375" style="60" hidden="1" customWidth="1"/>
    <col min="29" max="29" width="6" style="60" hidden="1" customWidth="1"/>
    <col min="30" max="30" width="53.90625" style="60" hidden="1" customWidth="1"/>
    <col min="31" max="34" width="11.453125" style="60" hidden="1" customWidth="1"/>
    <col min="35" max="35" width="11.36328125" style="60" hidden="1" customWidth="1"/>
    <col min="36" max="36" width="12.90625" style="60" hidden="1" customWidth="1"/>
    <col min="37" max="37" width="14.453125" style="60" hidden="1" customWidth="1"/>
    <col min="38" max="41" width="14.36328125" style="60" hidden="1" customWidth="1"/>
    <col min="42" max="42" width="9.08984375" style="60" hidden="1" customWidth="1"/>
    <col min="43" max="43" width="6" style="60" hidden="1" customWidth="1"/>
    <col min="44" max="44" width="53.90625" style="60" hidden="1" customWidth="1"/>
    <col min="45" max="48" width="11.453125" style="60" hidden="1" customWidth="1"/>
    <col min="49" max="49" width="11.36328125" style="60" hidden="1" customWidth="1"/>
    <col min="50" max="50" width="12.90625" style="60" hidden="1" customWidth="1"/>
    <col min="51" max="51" width="14.453125" style="60" hidden="1" customWidth="1"/>
    <col min="52" max="55" width="14.36328125" style="60" hidden="1" customWidth="1"/>
    <col min="56" max="56" width="9.08984375" style="60" hidden="1" customWidth="1"/>
    <col min="57" max="57" width="6" style="60" hidden="1" customWidth="1"/>
    <col min="58" max="58" width="53.90625" style="60" hidden="1" customWidth="1"/>
    <col min="59" max="62" width="11.453125" style="60" hidden="1" customWidth="1"/>
    <col min="63" max="63" width="11.36328125" style="60" hidden="1" customWidth="1"/>
    <col min="64" max="64" width="12.90625" style="60" hidden="1" customWidth="1"/>
    <col min="65" max="65" width="14.453125" style="60" hidden="1" customWidth="1"/>
    <col min="66" max="69" width="14.36328125" style="60" hidden="1" customWidth="1"/>
    <col min="70" max="70" width="9.08984375" style="60" hidden="1" customWidth="1"/>
    <col min="71" max="71" width="6" style="60" hidden="1" customWidth="1"/>
    <col min="72" max="72" width="53.90625" style="60" hidden="1" customWidth="1"/>
    <col min="73" max="76" width="11.453125" style="60" hidden="1" customWidth="1"/>
    <col min="77" max="77" width="11.36328125" style="60" hidden="1" customWidth="1"/>
    <col min="78" max="78" width="12.90625" style="60" hidden="1" customWidth="1"/>
    <col min="79" max="79" width="14.453125" style="60" hidden="1" customWidth="1"/>
    <col min="80" max="83" width="14.36328125" style="60" hidden="1" customWidth="1"/>
    <col min="84" max="84" width="9.08984375" style="60" hidden="1" customWidth="1"/>
    <col min="85" max="85" width="6" style="60" hidden="1" customWidth="1"/>
    <col min="86" max="86" width="53.90625" style="60" hidden="1" customWidth="1"/>
    <col min="87" max="90" width="11.453125" style="60" hidden="1" customWidth="1"/>
    <col min="91" max="91" width="11.36328125" style="60" hidden="1" customWidth="1"/>
    <col min="92" max="92" width="12.90625" style="60" hidden="1" customWidth="1"/>
    <col min="93" max="93" width="14.453125" style="60" hidden="1" customWidth="1"/>
    <col min="94" max="97" width="14.36328125" style="60" hidden="1" customWidth="1"/>
    <col min="98" max="98" width="9.08984375" style="60" hidden="1" customWidth="1"/>
    <col min="99" max="99" width="6" style="60" hidden="1" customWidth="1"/>
    <col min="100" max="100" width="53.90625" style="60" hidden="1" customWidth="1"/>
    <col min="101" max="104" width="11.453125" style="60" hidden="1" customWidth="1"/>
    <col min="105" max="105" width="11.36328125" style="60" hidden="1" customWidth="1"/>
    <col min="106" max="106" width="12.90625" style="60" hidden="1" customWidth="1"/>
    <col min="107" max="107" width="14.453125" style="60" hidden="1" customWidth="1"/>
    <col min="108" max="111" width="14.36328125" style="60" hidden="1" customWidth="1"/>
    <col min="112" max="112" width="9.08984375" style="60" hidden="1" customWidth="1"/>
    <col min="113" max="113" width="6" style="60" hidden="1" customWidth="1"/>
    <col min="114" max="114" width="53.90625" style="60" hidden="1" customWidth="1"/>
    <col min="115" max="118" width="11.453125" style="60" hidden="1" customWidth="1"/>
    <col min="119" max="119" width="11.36328125" style="60" hidden="1" customWidth="1"/>
    <col min="120" max="120" width="12.90625" style="60" hidden="1" customWidth="1"/>
    <col min="121" max="121" width="14.453125" style="60" hidden="1" customWidth="1"/>
    <col min="122" max="125" width="14.36328125" style="60" hidden="1" customWidth="1"/>
    <col min="126" max="126" width="9.08984375" style="60" hidden="1" customWidth="1"/>
    <col min="127" max="127" width="6" style="60" hidden="1" customWidth="1"/>
    <col min="128" max="128" width="53.90625" style="60" hidden="1" customWidth="1"/>
    <col min="129" max="132" width="11.453125" style="60" hidden="1" customWidth="1"/>
    <col min="133" max="133" width="11.36328125" style="60" hidden="1" customWidth="1"/>
    <col min="134" max="134" width="12.90625" style="60" hidden="1" customWidth="1"/>
    <col min="135" max="135" width="14.453125" style="60" hidden="1" customWidth="1"/>
    <col min="136" max="139" width="14.36328125" style="60" hidden="1" customWidth="1"/>
    <col min="140" max="140" width="9.08984375" style="60" hidden="1" customWidth="1"/>
    <col min="141" max="141" width="6" style="60" bestFit="1" customWidth="1"/>
    <col min="142" max="142" width="53.90625" style="60" customWidth="1"/>
    <col min="143" max="143" width="14.453125" style="60" customWidth="1"/>
    <col min="144" max="144" width="9.08984375" style="60" customWidth="1"/>
    <col min="145" max="145" width="10.08984375" style="60" customWidth="1"/>
    <col min="146" max="146" width="11.54296875" style="60" customWidth="1"/>
    <col min="147" max="147" width="11.453125" style="60" customWidth="1"/>
    <col min="148" max="149" width="12.6328125" style="60" customWidth="1"/>
    <col min="150" max="150" width="11.453125" style="60" customWidth="1"/>
    <col min="151" max="151" width="12.90625" style="60" customWidth="1"/>
    <col min="152" max="157" width="12.6328125" style="60" customWidth="1"/>
    <col min="158" max="158" width="7.6328125" style="60" customWidth="1"/>
    <col min="159" max="159" width="6" style="60" bestFit="1" customWidth="1"/>
    <col min="160" max="160" width="36.08984375" style="60" customWidth="1"/>
    <col min="161" max="161" width="10.36328125" style="60" customWidth="1"/>
    <col min="162" max="162" width="10.6328125" style="60" customWidth="1"/>
    <col min="163" max="163" width="10.453125" style="60" customWidth="1"/>
    <col min="164" max="164" width="11.08984375" style="60" customWidth="1"/>
    <col min="165" max="165" width="12.90625" style="60" customWidth="1"/>
    <col min="166" max="166" width="11.453125" style="60" customWidth="1"/>
    <col min="167" max="167" width="16.36328125" style="60" customWidth="1"/>
    <col min="168" max="169" width="12.90625" style="60" customWidth="1"/>
    <col min="170" max="170" width="14.36328125" style="60" customWidth="1"/>
    <col min="171" max="172" width="11.6328125" style="115" customWidth="1"/>
    <col min="173" max="173" width="14.08984375" style="60" customWidth="1"/>
    <col min="174" max="174" width="14.453125" style="60" customWidth="1"/>
    <col min="175" max="175" width="14.36328125" style="60" customWidth="1"/>
    <col min="176" max="16384" width="9.08984375" style="60"/>
  </cols>
  <sheetData>
    <row r="1" spans="1:175" ht="15" customHeight="1" thickBot="1" x14ac:dyDescent="0.3">
      <c r="A1" s="83"/>
      <c r="B1" s="84" t="s">
        <v>159</v>
      </c>
      <c r="C1" s="84" t="s">
        <v>4</v>
      </c>
      <c r="D1" s="84"/>
      <c r="E1" s="84" t="s">
        <v>45</v>
      </c>
      <c r="F1" s="84"/>
      <c r="G1" s="85" t="s">
        <v>5</v>
      </c>
      <c r="H1" s="106"/>
      <c r="I1" s="85" t="s">
        <v>0</v>
      </c>
      <c r="J1" s="85"/>
      <c r="K1" s="85" t="s">
        <v>270</v>
      </c>
      <c r="L1" s="85"/>
      <c r="M1" s="212" t="s">
        <v>269</v>
      </c>
      <c r="N1" s="4"/>
      <c r="O1" s="83"/>
      <c r="P1" s="84" t="s">
        <v>160</v>
      </c>
      <c r="Q1" s="84" t="s">
        <v>4</v>
      </c>
      <c r="R1" s="84"/>
      <c r="S1" s="84" t="s">
        <v>45</v>
      </c>
      <c r="T1" s="84"/>
      <c r="U1" s="85" t="s">
        <v>5</v>
      </c>
      <c r="V1" s="106"/>
      <c r="W1" s="85" t="s">
        <v>0</v>
      </c>
      <c r="X1" s="85"/>
      <c r="Y1" s="85" t="s">
        <v>270</v>
      </c>
      <c r="Z1" s="85"/>
      <c r="AA1" s="212" t="s">
        <v>269</v>
      </c>
      <c r="AB1" s="4"/>
      <c r="AC1" s="83"/>
      <c r="AD1" s="84" t="s">
        <v>161</v>
      </c>
      <c r="AE1" s="84" t="s">
        <v>4</v>
      </c>
      <c r="AF1" s="84"/>
      <c r="AG1" s="84" t="s">
        <v>45</v>
      </c>
      <c r="AH1" s="84"/>
      <c r="AI1" s="85" t="s">
        <v>5</v>
      </c>
      <c r="AJ1" s="106"/>
      <c r="AK1" s="85" t="s">
        <v>0</v>
      </c>
      <c r="AL1" s="85"/>
      <c r="AM1" s="85" t="s">
        <v>270</v>
      </c>
      <c r="AN1" s="85"/>
      <c r="AO1" s="212" t="s">
        <v>269</v>
      </c>
      <c r="AP1" s="4"/>
      <c r="AQ1" s="83"/>
      <c r="AR1" s="84" t="s">
        <v>162</v>
      </c>
      <c r="AS1" s="84" t="s">
        <v>4</v>
      </c>
      <c r="AT1" s="84"/>
      <c r="AU1" s="84" t="s">
        <v>45</v>
      </c>
      <c r="AV1" s="84"/>
      <c r="AW1" s="85" t="s">
        <v>5</v>
      </c>
      <c r="AX1" s="106"/>
      <c r="AY1" s="85" t="s">
        <v>0</v>
      </c>
      <c r="AZ1" s="85"/>
      <c r="BA1" s="85" t="s">
        <v>270</v>
      </c>
      <c r="BB1" s="85"/>
      <c r="BC1" s="212" t="s">
        <v>269</v>
      </c>
      <c r="BD1" s="4"/>
      <c r="BE1" s="83"/>
      <c r="BF1" s="84" t="s">
        <v>163</v>
      </c>
      <c r="BG1" s="84" t="s">
        <v>4</v>
      </c>
      <c r="BH1" s="84"/>
      <c r="BI1" s="84" t="s">
        <v>45</v>
      </c>
      <c r="BJ1" s="84"/>
      <c r="BK1" s="85" t="s">
        <v>5</v>
      </c>
      <c r="BL1" s="106"/>
      <c r="BM1" s="85" t="s">
        <v>0</v>
      </c>
      <c r="BN1" s="85"/>
      <c r="BO1" s="85" t="s">
        <v>270</v>
      </c>
      <c r="BP1" s="85"/>
      <c r="BQ1" s="212" t="s">
        <v>269</v>
      </c>
      <c r="BR1" s="4"/>
      <c r="BS1" s="83"/>
      <c r="BT1" s="84" t="s">
        <v>164</v>
      </c>
      <c r="BU1" s="84" t="s">
        <v>4</v>
      </c>
      <c r="BV1" s="84"/>
      <c r="BW1" s="84" t="s">
        <v>45</v>
      </c>
      <c r="BX1" s="84"/>
      <c r="BY1" s="85" t="s">
        <v>5</v>
      </c>
      <c r="BZ1" s="106"/>
      <c r="CA1" s="85" t="s">
        <v>0</v>
      </c>
      <c r="CB1" s="85"/>
      <c r="CC1" s="85" t="s">
        <v>270</v>
      </c>
      <c r="CD1" s="85"/>
      <c r="CE1" s="212" t="s">
        <v>269</v>
      </c>
      <c r="CF1" s="4"/>
      <c r="CG1" s="83"/>
      <c r="CH1" s="84" t="s">
        <v>165</v>
      </c>
      <c r="CI1" s="84" t="s">
        <v>4</v>
      </c>
      <c r="CJ1" s="84"/>
      <c r="CK1" s="84" t="s">
        <v>45</v>
      </c>
      <c r="CL1" s="84"/>
      <c r="CM1" s="85" t="s">
        <v>5</v>
      </c>
      <c r="CN1" s="106"/>
      <c r="CO1" s="85" t="s">
        <v>0</v>
      </c>
      <c r="CP1" s="85"/>
      <c r="CQ1" s="85" t="s">
        <v>270</v>
      </c>
      <c r="CR1" s="85"/>
      <c r="CS1" s="212" t="s">
        <v>269</v>
      </c>
      <c r="CT1" s="4"/>
      <c r="CU1" s="83"/>
      <c r="CV1" s="84" t="s">
        <v>166</v>
      </c>
      <c r="CW1" s="84" t="s">
        <v>4</v>
      </c>
      <c r="CX1" s="84"/>
      <c r="CY1" s="84" t="s">
        <v>45</v>
      </c>
      <c r="CZ1" s="84"/>
      <c r="DA1" s="85" t="s">
        <v>5</v>
      </c>
      <c r="DB1" s="106"/>
      <c r="DC1" s="85" t="s">
        <v>0</v>
      </c>
      <c r="DD1" s="85"/>
      <c r="DE1" s="85" t="s">
        <v>270</v>
      </c>
      <c r="DF1" s="85"/>
      <c r="DG1" s="212" t="s">
        <v>269</v>
      </c>
      <c r="DH1" s="4"/>
      <c r="DI1" s="83"/>
      <c r="DJ1" s="84" t="s">
        <v>167</v>
      </c>
      <c r="DK1" s="84" t="s">
        <v>4</v>
      </c>
      <c r="DL1" s="84"/>
      <c r="DM1" s="84" t="s">
        <v>45</v>
      </c>
      <c r="DN1" s="84"/>
      <c r="DO1" s="85" t="s">
        <v>5</v>
      </c>
      <c r="DP1" s="106"/>
      <c r="DQ1" s="85" t="s">
        <v>0</v>
      </c>
      <c r="DR1" s="85"/>
      <c r="DS1" s="85" t="s">
        <v>270</v>
      </c>
      <c r="DT1" s="85"/>
      <c r="DU1" s="212" t="s">
        <v>269</v>
      </c>
      <c r="DV1" s="4"/>
      <c r="DW1" s="83"/>
      <c r="DX1" s="84" t="s">
        <v>168</v>
      </c>
      <c r="DY1" s="84" t="s">
        <v>4</v>
      </c>
      <c r="DZ1" s="84"/>
      <c r="EA1" s="84" t="s">
        <v>45</v>
      </c>
      <c r="EB1" s="84"/>
      <c r="EC1" s="85" t="s">
        <v>5</v>
      </c>
      <c r="ED1" s="106"/>
      <c r="EE1" s="85" t="s">
        <v>0</v>
      </c>
      <c r="EF1" s="85"/>
      <c r="EG1" s="85" t="s">
        <v>270</v>
      </c>
      <c r="EH1" s="85"/>
      <c r="EI1" s="212" t="s">
        <v>269</v>
      </c>
      <c r="EJ1" s="4"/>
      <c r="EK1" s="83"/>
      <c r="EL1" s="92"/>
      <c r="EM1" s="84"/>
      <c r="EN1" s="84"/>
      <c r="EO1" s="84"/>
      <c r="EP1" s="84"/>
      <c r="EQ1" s="84"/>
      <c r="ER1" s="85"/>
      <c r="ES1" s="85"/>
      <c r="ET1" s="85"/>
      <c r="EU1" s="85"/>
      <c r="EV1" s="267"/>
      <c r="EW1" s="267"/>
      <c r="EX1" s="85"/>
      <c r="EY1" s="84"/>
      <c r="EZ1" s="84"/>
      <c r="FA1" s="86"/>
      <c r="FC1" s="83"/>
      <c r="FD1" s="92"/>
      <c r="FE1" s="234"/>
      <c r="FF1" s="84"/>
      <c r="FG1" s="84"/>
      <c r="FH1" s="84"/>
      <c r="FI1" s="84"/>
      <c r="FJ1" s="84"/>
      <c r="FK1" s="85"/>
      <c r="FL1" s="85"/>
      <c r="FM1" s="85"/>
      <c r="FN1" s="85"/>
      <c r="FO1" s="268"/>
      <c r="FP1" s="269"/>
      <c r="FQ1" s="85"/>
      <c r="FR1" s="84"/>
      <c r="FS1" s="86"/>
    </row>
    <row r="2" spans="1:175" ht="18" customHeight="1" thickBot="1" x14ac:dyDescent="0.3">
      <c r="A2" s="42"/>
      <c r="B2" s="63">
        <v>0</v>
      </c>
      <c r="C2" s="270">
        <v>0</v>
      </c>
      <c r="D2" s="271"/>
      <c r="E2" s="213">
        <f>E113</f>
        <v>0</v>
      </c>
      <c r="F2" s="6"/>
      <c r="G2" s="272">
        <f>C2*E113</f>
        <v>0</v>
      </c>
      <c r="I2" s="222" t="str">
        <f>$EO$2</f>
        <v>A1</v>
      </c>
      <c r="J2" s="1"/>
      <c r="K2" s="222">
        <f>Total!$B$2</f>
        <v>0</v>
      </c>
      <c r="L2" s="2"/>
      <c r="M2" s="222">
        <f>Total!$D$2</f>
        <v>0</v>
      </c>
      <c r="N2" s="261"/>
      <c r="O2" s="42"/>
      <c r="P2" s="63">
        <v>0</v>
      </c>
      <c r="Q2" s="270">
        <v>0</v>
      </c>
      <c r="R2" s="271"/>
      <c r="S2" s="213">
        <f>S113</f>
        <v>0</v>
      </c>
      <c r="T2" s="6"/>
      <c r="U2" s="272">
        <f>Q2*S113</f>
        <v>0</v>
      </c>
      <c r="V2" s="40"/>
      <c r="W2" s="222" t="str">
        <f>$EO$2</f>
        <v>A1</v>
      </c>
      <c r="X2" s="1"/>
      <c r="Y2" s="222">
        <f>Total!$B$2</f>
        <v>0</v>
      </c>
      <c r="Z2" s="2"/>
      <c r="AA2" s="222">
        <f>Total!$D$2</f>
        <v>0</v>
      </c>
      <c r="AB2" s="732"/>
      <c r="AC2" s="42"/>
      <c r="AD2" s="63">
        <v>0</v>
      </c>
      <c r="AE2" s="270">
        <v>0</v>
      </c>
      <c r="AF2" s="271"/>
      <c r="AG2" s="213">
        <f t="shared" ref="AG2" si="0">AG113</f>
        <v>0</v>
      </c>
      <c r="AH2" s="6"/>
      <c r="AI2" s="272">
        <f t="shared" ref="AI2" si="1">AE2*AG113</f>
        <v>0</v>
      </c>
      <c r="AJ2" s="40"/>
      <c r="AK2" s="222" t="str">
        <f t="shared" ref="AK2" si="2">$EO$2</f>
        <v>A1</v>
      </c>
      <c r="AL2" s="1"/>
      <c r="AM2" s="222">
        <f>Total!$B$2</f>
        <v>0</v>
      </c>
      <c r="AN2" s="2"/>
      <c r="AO2" s="222">
        <f>Total!$D$2</f>
        <v>0</v>
      </c>
      <c r="AP2" s="754"/>
      <c r="AQ2" s="42"/>
      <c r="AR2" s="63">
        <v>0</v>
      </c>
      <c r="AS2" s="270">
        <v>0</v>
      </c>
      <c r="AT2" s="271"/>
      <c r="AU2" s="213">
        <f t="shared" ref="AU2" si="3">AU113</f>
        <v>0</v>
      </c>
      <c r="AV2" s="6"/>
      <c r="AW2" s="272">
        <f t="shared" ref="AW2" si="4">AS2*AU113</f>
        <v>0</v>
      </c>
      <c r="AX2" s="40"/>
      <c r="AY2" s="222" t="str">
        <f t="shared" ref="AY2" si="5">$EO$2</f>
        <v>A1</v>
      </c>
      <c r="AZ2" s="1"/>
      <c r="BA2" s="222">
        <f>Total!$B$2</f>
        <v>0</v>
      </c>
      <c r="BB2" s="2"/>
      <c r="BC2" s="222">
        <f>Total!$D$2</f>
        <v>0</v>
      </c>
      <c r="BD2" s="754"/>
      <c r="BE2" s="42"/>
      <c r="BF2" s="63">
        <v>0</v>
      </c>
      <c r="BG2" s="270">
        <v>0</v>
      </c>
      <c r="BH2" s="271"/>
      <c r="BI2" s="213">
        <f t="shared" ref="BI2" si="6">BI113</f>
        <v>0</v>
      </c>
      <c r="BJ2" s="6"/>
      <c r="BK2" s="272">
        <f t="shared" ref="BK2" si="7">BG2*BI113</f>
        <v>0</v>
      </c>
      <c r="BL2" s="40"/>
      <c r="BM2" s="222" t="str">
        <f t="shared" ref="BM2" si="8">$EO$2</f>
        <v>A1</v>
      </c>
      <c r="BN2" s="1"/>
      <c r="BO2" s="222">
        <f>Total!$B$2</f>
        <v>0</v>
      </c>
      <c r="BP2" s="2"/>
      <c r="BQ2" s="222">
        <f>Total!$D$2</f>
        <v>0</v>
      </c>
      <c r="BR2" s="754"/>
      <c r="BS2" s="42"/>
      <c r="BT2" s="63">
        <v>0</v>
      </c>
      <c r="BU2" s="270">
        <v>0</v>
      </c>
      <c r="BV2" s="271"/>
      <c r="BW2" s="213">
        <f t="shared" ref="BW2" si="9">BW113</f>
        <v>0</v>
      </c>
      <c r="BX2" s="6"/>
      <c r="BY2" s="272">
        <f t="shared" ref="BY2" si="10">BU2*BW113</f>
        <v>0</v>
      </c>
      <c r="BZ2" s="40"/>
      <c r="CA2" s="222" t="str">
        <f t="shared" ref="CA2" si="11">$EO$2</f>
        <v>A1</v>
      </c>
      <c r="CB2" s="1"/>
      <c r="CC2" s="222">
        <f>Total!$B$2</f>
        <v>0</v>
      </c>
      <c r="CD2" s="2"/>
      <c r="CE2" s="222">
        <f>Total!$D$2</f>
        <v>0</v>
      </c>
      <c r="CF2" s="754"/>
      <c r="CG2" s="42"/>
      <c r="CH2" s="63">
        <v>0</v>
      </c>
      <c r="CI2" s="270">
        <v>0</v>
      </c>
      <c r="CJ2" s="271"/>
      <c r="CK2" s="213">
        <f t="shared" ref="CK2" si="12">CK113</f>
        <v>0</v>
      </c>
      <c r="CL2" s="6"/>
      <c r="CM2" s="272">
        <f t="shared" ref="CM2" si="13">CI2*CK113</f>
        <v>0</v>
      </c>
      <c r="CN2" s="40"/>
      <c r="CO2" s="222" t="str">
        <f t="shared" ref="CO2" si="14">$EO$2</f>
        <v>A1</v>
      </c>
      <c r="CP2" s="1"/>
      <c r="CQ2" s="222">
        <f>Total!$B$2</f>
        <v>0</v>
      </c>
      <c r="CR2" s="2"/>
      <c r="CS2" s="222">
        <f>Total!$D$2</f>
        <v>0</v>
      </c>
      <c r="CT2" s="754"/>
      <c r="CU2" s="42"/>
      <c r="CV2" s="63">
        <v>0</v>
      </c>
      <c r="CW2" s="270">
        <v>0</v>
      </c>
      <c r="CX2" s="271"/>
      <c r="CY2" s="213">
        <f t="shared" ref="CY2" si="15">CY113</f>
        <v>0</v>
      </c>
      <c r="CZ2" s="6"/>
      <c r="DA2" s="272">
        <f t="shared" ref="DA2" si="16">CW2*CY113</f>
        <v>0</v>
      </c>
      <c r="DB2" s="40"/>
      <c r="DC2" s="222" t="str">
        <f t="shared" ref="DC2" si="17">$EO$2</f>
        <v>A1</v>
      </c>
      <c r="DD2" s="1"/>
      <c r="DE2" s="222">
        <f>Total!$B$2</f>
        <v>0</v>
      </c>
      <c r="DF2" s="2"/>
      <c r="DG2" s="222">
        <f>Total!$D$2</f>
        <v>0</v>
      </c>
      <c r="DH2" s="754"/>
      <c r="DI2" s="42"/>
      <c r="DJ2" s="63">
        <v>0</v>
      </c>
      <c r="DK2" s="270">
        <v>0</v>
      </c>
      <c r="DL2" s="271"/>
      <c r="DM2" s="213">
        <f t="shared" ref="DM2" si="18">DM113</f>
        <v>0</v>
      </c>
      <c r="DN2" s="6"/>
      <c r="DO2" s="272">
        <f t="shared" ref="DO2" si="19">DK2*DM113</f>
        <v>0</v>
      </c>
      <c r="DP2" s="40"/>
      <c r="DQ2" s="222" t="str">
        <f t="shared" ref="DQ2" si="20">$EO$2</f>
        <v>A1</v>
      </c>
      <c r="DR2" s="1"/>
      <c r="DS2" s="222">
        <f>Total!$B$2</f>
        <v>0</v>
      </c>
      <c r="DT2" s="2"/>
      <c r="DU2" s="222">
        <f>Total!$D$2</f>
        <v>0</v>
      </c>
      <c r="DV2" s="754"/>
      <c r="DW2" s="42"/>
      <c r="DX2" s="63">
        <v>0</v>
      </c>
      <c r="DY2" s="270">
        <v>0</v>
      </c>
      <c r="DZ2" s="271"/>
      <c r="EA2" s="213">
        <f t="shared" ref="EA2" si="21">EA113</f>
        <v>0</v>
      </c>
      <c r="EB2" s="6"/>
      <c r="EC2" s="272">
        <f t="shared" ref="EC2" si="22">DY2*EA113</f>
        <v>0</v>
      </c>
      <c r="ED2" s="40"/>
      <c r="EE2" s="222" t="str">
        <f t="shared" ref="EE2" si="23">$EO$2</f>
        <v>A1</v>
      </c>
      <c r="EF2" s="1"/>
      <c r="EG2" s="222">
        <f>Total!$B$2</f>
        <v>0</v>
      </c>
      <c r="EH2" s="2"/>
      <c r="EI2" s="222">
        <f>Total!$D$2</f>
        <v>0</v>
      </c>
      <c r="EJ2" s="754"/>
      <c r="EK2" s="42"/>
      <c r="EL2" s="271" t="s">
        <v>158</v>
      </c>
      <c r="EM2" s="193"/>
      <c r="EN2" s="1" t="s">
        <v>0</v>
      </c>
      <c r="EO2" s="3" t="str">
        <f>Setup!$K$2</f>
        <v>A1</v>
      </c>
      <c r="EP2" s="61"/>
      <c r="EQ2" s="14"/>
      <c r="ER2" s="4" t="s">
        <v>270</v>
      </c>
      <c r="ES2" s="3">
        <f>EG2</f>
        <v>0</v>
      </c>
      <c r="ET2" s="114" t="s">
        <v>1</v>
      </c>
      <c r="EU2" s="3">
        <f>EI2</f>
        <v>0</v>
      </c>
      <c r="EV2" s="102"/>
      <c r="EW2" s="102"/>
      <c r="EX2" s="261"/>
      <c r="EY2" s="87"/>
      <c r="EZ2" s="87"/>
      <c r="FA2" s="88"/>
      <c r="FC2" s="42"/>
      <c r="FD2" s="63">
        <v>0</v>
      </c>
      <c r="FE2" s="44" t="s">
        <v>450</v>
      </c>
      <c r="FF2" s="194"/>
      <c r="FG2" s="600" t="s">
        <v>0</v>
      </c>
      <c r="FH2" s="273" t="str">
        <f>Setup!$O$2</f>
        <v>A1</v>
      </c>
      <c r="FI2" s="601" t="s">
        <v>270</v>
      </c>
      <c r="FJ2" s="3">
        <f>ES2</f>
        <v>0</v>
      </c>
      <c r="FK2" s="114" t="s">
        <v>1</v>
      </c>
      <c r="FL2" s="3">
        <f>EU2</f>
        <v>0</v>
      </c>
      <c r="FM2" s="82"/>
      <c r="FN2" s="61"/>
      <c r="FO2" s="127"/>
      <c r="FP2" s="116"/>
      <c r="FQ2" s="261"/>
      <c r="FR2" s="87"/>
      <c r="FS2" s="88"/>
    </row>
    <row r="3" spans="1:175" ht="28.5" customHeight="1" thickBot="1" x14ac:dyDescent="0.3">
      <c r="A3" s="42"/>
      <c r="B3" s="8"/>
      <c r="C3" s="274"/>
      <c r="E3" s="271"/>
      <c r="F3" s="275" t="s">
        <v>6</v>
      </c>
      <c r="G3" s="6" t="s">
        <v>109</v>
      </c>
      <c r="H3" s="4" t="s">
        <v>107</v>
      </c>
      <c r="I3" s="4" t="s">
        <v>2</v>
      </c>
      <c r="J3" s="4" t="s">
        <v>157</v>
      </c>
      <c r="K3" s="4" t="s">
        <v>3</v>
      </c>
      <c r="L3" s="10"/>
      <c r="M3" s="43"/>
      <c r="N3" s="10"/>
      <c r="O3" s="42"/>
      <c r="P3" s="8"/>
      <c r="Q3" s="274"/>
      <c r="R3" s="7"/>
      <c r="S3" s="271"/>
      <c r="T3" s="275" t="s">
        <v>6</v>
      </c>
      <c r="U3" s="6" t="s">
        <v>109</v>
      </c>
      <c r="V3" s="4" t="s">
        <v>107</v>
      </c>
      <c r="W3" s="4" t="s">
        <v>2</v>
      </c>
      <c r="X3" s="4" t="s">
        <v>157</v>
      </c>
      <c r="Y3" s="4" t="s">
        <v>3</v>
      </c>
      <c r="Z3" s="10"/>
      <c r="AA3" s="43"/>
      <c r="AB3" s="10"/>
      <c r="AC3" s="42"/>
      <c r="AD3" s="8"/>
      <c r="AE3" s="274"/>
      <c r="AF3" s="7"/>
      <c r="AG3" s="271"/>
      <c r="AH3" s="275" t="s">
        <v>6</v>
      </c>
      <c r="AI3" s="6" t="s">
        <v>109</v>
      </c>
      <c r="AJ3" s="4" t="s">
        <v>107</v>
      </c>
      <c r="AK3" s="4" t="s">
        <v>2</v>
      </c>
      <c r="AL3" s="4" t="s">
        <v>157</v>
      </c>
      <c r="AM3" s="4" t="s">
        <v>3</v>
      </c>
      <c r="AN3" s="10"/>
      <c r="AO3" s="43"/>
      <c r="AP3" s="10"/>
      <c r="AQ3" s="42"/>
      <c r="AR3" s="8"/>
      <c r="AS3" s="274"/>
      <c r="AT3" s="7"/>
      <c r="AU3" s="271"/>
      <c r="AV3" s="275" t="s">
        <v>6</v>
      </c>
      <c r="AW3" s="6" t="s">
        <v>109</v>
      </c>
      <c r="AX3" s="4" t="s">
        <v>107</v>
      </c>
      <c r="AY3" s="4" t="s">
        <v>2</v>
      </c>
      <c r="AZ3" s="4" t="s">
        <v>157</v>
      </c>
      <c r="BA3" s="4" t="s">
        <v>3</v>
      </c>
      <c r="BB3" s="10"/>
      <c r="BC3" s="43"/>
      <c r="BD3" s="10"/>
      <c r="BE3" s="42"/>
      <c r="BF3" s="8"/>
      <c r="BG3" s="274"/>
      <c r="BH3" s="7"/>
      <c r="BI3" s="271"/>
      <c r="BJ3" s="275" t="s">
        <v>6</v>
      </c>
      <c r="BK3" s="6" t="s">
        <v>109</v>
      </c>
      <c r="BL3" s="4" t="s">
        <v>107</v>
      </c>
      <c r="BM3" s="4" t="s">
        <v>2</v>
      </c>
      <c r="BN3" s="4" t="s">
        <v>157</v>
      </c>
      <c r="BO3" s="4" t="s">
        <v>3</v>
      </c>
      <c r="BP3" s="10"/>
      <c r="BQ3" s="43"/>
      <c r="BR3" s="10"/>
      <c r="BS3" s="42"/>
      <c r="BT3" s="8"/>
      <c r="BU3" s="274"/>
      <c r="BV3" s="7"/>
      <c r="BW3" s="271"/>
      <c r="BX3" s="275" t="s">
        <v>6</v>
      </c>
      <c r="BY3" s="6" t="s">
        <v>109</v>
      </c>
      <c r="BZ3" s="4" t="s">
        <v>107</v>
      </c>
      <c r="CA3" s="4" t="s">
        <v>2</v>
      </c>
      <c r="CB3" s="4" t="s">
        <v>157</v>
      </c>
      <c r="CC3" s="4" t="s">
        <v>3</v>
      </c>
      <c r="CD3" s="10"/>
      <c r="CE3" s="43"/>
      <c r="CF3" s="10"/>
      <c r="CG3" s="42"/>
      <c r="CH3" s="8"/>
      <c r="CI3" s="274"/>
      <c r="CJ3" s="7"/>
      <c r="CK3" s="271"/>
      <c r="CL3" s="275" t="s">
        <v>6</v>
      </c>
      <c r="CM3" s="6" t="s">
        <v>109</v>
      </c>
      <c r="CN3" s="4" t="s">
        <v>107</v>
      </c>
      <c r="CO3" s="4" t="s">
        <v>2</v>
      </c>
      <c r="CP3" s="4" t="s">
        <v>157</v>
      </c>
      <c r="CQ3" s="4" t="s">
        <v>3</v>
      </c>
      <c r="CR3" s="10"/>
      <c r="CS3" s="43"/>
      <c r="CT3" s="10"/>
      <c r="CU3" s="42"/>
      <c r="CV3" s="8"/>
      <c r="CW3" s="274"/>
      <c r="CX3" s="7"/>
      <c r="CY3" s="271"/>
      <c r="CZ3" s="275" t="s">
        <v>6</v>
      </c>
      <c r="DA3" s="6" t="s">
        <v>109</v>
      </c>
      <c r="DB3" s="4" t="s">
        <v>107</v>
      </c>
      <c r="DC3" s="4" t="s">
        <v>2</v>
      </c>
      <c r="DD3" s="4" t="s">
        <v>157</v>
      </c>
      <c r="DE3" s="4" t="s">
        <v>3</v>
      </c>
      <c r="DF3" s="10"/>
      <c r="DG3" s="43"/>
      <c r="DH3" s="10"/>
      <c r="DI3" s="42"/>
      <c r="DJ3" s="8"/>
      <c r="DK3" s="274"/>
      <c r="DL3" s="7"/>
      <c r="DM3" s="271"/>
      <c r="DN3" s="275" t="s">
        <v>6</v>
      </c>
      <c r="DO3" s="6" t="s">
        <v>109</v>
      </c>
      <c r="DP3" s="4" t="s">
        <v>107</v>
      </c>
      <c r="DQ3" s="4" t="s">
        <v>2</v>
      </c>
      <c r="DR3" s="4" t="s">
        <v>157</v>
      </c>
      <c r="DS3" s="4" t="s">
        <v>3</v>
      </c>
      <c r="DT3" s="10"/>
      <c r="DU3" s="43"/>
      <c r="DV3" s="10"/>
      <c r="DW3" s="42"/>
      <c r="DX3" s="8"/>
      <c r="DY3" s="274"/>
      <c r="DZ3" s="7"/>
      <c r="EA3" s="271"/>
      <c r="EB3" s="275" t="s">
        <v>6</v>
      </c>
      <c r="EC3" s="6" t="s">
        <v>109</v>
      </c>
      <c r="ED3" s="4" t="s">
        <v>107</v>
      </c>
      <c r="EE3" s="4" t="s">
        <v>2</v>
      </c>
      <c r="EF3" s="4" t="s">
        <v>157</v>
      </c>
      <c r="EG3" s="4" t="s">
        <v>3</v>
      </c>
      <c r="EH3" s="10"/>
      <c r="EI3" s="43"/>
      <c r="EJ3" s="10"/>
      <c r="EK3" s="42"/>
      <c r="EL3" s="276"/>
      <c r="EM3" s="193"/>
      <c r="EN3" s="276"/>
      <c r="EO3" s="277"/>
      <c r="EP3" s="6"/>
      <c r="EQ3" s="1"/>
      <c r="ER3" s="953" t="s">
        <v>122</v>
      </c>
      <c r="ES3" s="953" t="s">
        <v>123</v>
      </c>
      <c r="ET3" s="157" t="s">
        <v>231</v>
      </c>
      <c r="EU3" s="1050"/>
      <c r="EV3" s="1050"/>
      <c r="EW3" s="412" t="s">
        <v>232</v>
      </c>
      <c r="EX3" s="559" t="s">
        <v>5</v>
      </c>
      <c r="EY3" s="262"/>
      <c r="EZ3" s="262"/>
      <c r="FA3" s="88"/>
      <c r="FC3" s="42"/>
      <c r="FD3" s="276"/>
      <c r="FE3" s="61"/>
      <c r="FF3" s="276"/>
      <c r="FG3" s="277"/>
      <c r="FH3" s="104"/>
      <c r="FI3" s="6"/>
      <c r="FJ3" s="1"/>
      <c r="FK3" s="1"/>
      <c r="FL3" s="10"/>
      <c r="FM3" s="10"/>
      <c r="FN3" s="61"/>
      <c r="FO3" s="278" t="s">
        <v>122</v>
      </c>
      <c r="FP3" s="1050"/>
      <c r="FQ3" s="1050"/>
      <c r="FR3" s="87"/>
      <c r="FS3" s="88"/>
    </row>
    <row r="4" spans="1:175" ht="13.5" thickTop="1" thickBot="1" x14ac:dyDescent="0.3">
      <c r="A4" s="44" t="s">
        <v>74</v>
      </c>
      <c r="B4" s="11" t="s">
        <v>569</v>
      </c>
      <c r="C4" s="6" t="s">
        <v>9</v>
      </c>
      <c r="D4" s="6" t="s">
        <v>10</v>
      </c>
      <c r="E4" s="6" t="s">
        <v>11</v>
      </c>
      <c r="F4" s="62">
        <v>6</v>
      </c>
      <c r="G4" s="819">
        <f>(SUM(F5:G11)*(100+F4)/100)+H5</f>
        <v>0</v>
      </c>
      <c r="H4" s="820"/>
      <c r="I4" s="13">
        <f>G4*H4</f>
        <v>0</v>
      </c>
      <c r="J4" s="13">
        <f>IF(E$113=0,0,I4/E$113)</f>
        <v>0</v>
      </c>
      <c r="K4" s="13">
        <f>(J4*G$2)</f>
        <v>0</v>
      </c>
      <c r="L4" s="13"/>
      <c r="M4" s="55"/>
      <c r="N4" s="10"/>
      <c r="O4" s="44" t="s">
        <v>74</v>
      </c>
      <c r="P4" s="11" t="s">
        <v>8</v>
      </c>
      <c r="Q4" s="6" t="s">
        <v>9</v>
      </c>
      <c r="R4" s="6" t="s">
        <v>10</v>
      </c>
      <c r="S4" s="6" t="s">
        <v>11</v>
      </c>
      <c r="T4" s="62">
        <v>6</v>
      </c>
      <c r="U4" s="12">
        <f>(SUM(T5:U11)*(100+T4)/100)+V5</f>
        <v>0</v>
      </c>
      <c r="V4" s="820"/>
      <c r="W4" s="13">
        <f>U4*V4</f>
        <v>0</v>
      </c>
      <c r="X4" s="13">
        <f>IF(S$113=0,0,W4/S$113)</f>
        <v>0</v>
      </c>
      <c r="Y4" s="13">
        <f>(X4*U$2)</f>
        <v>0</v>
      </c>
      <c r="Z4" s="13"/>
      <c r="AA4" s="55"/>
      <c r="AB4" s="10"/>
      <c r="AC4" s="44" t="s">
        <v>74</v>
      </c>
      <c r="AD4" s="11" t="s">
        <v>8</v>
      </c>
      <c r="AE4" s="6" t="s">
        <v>9</v>
      </c>
      <c r="AF4" s="6" t="s">
        <v>10</v>
      </c>
      <c r="AG4" s="6" t="s">
        <v>11</v>
      </c>
      <c r="AH4" s="62">
        <v>6</v>
      </c>
      <c r="AI4" s="12">
        <f t="shared" ref="AI4" si="24">(SUM(AH5:AI11)*(100+AH4)/100)+AJ5</f>
        <v>0</v>
      </c>
      <c r="AJ4" s="820"/>
      <c r="AK4" s="13">
        <f t="shared" ref="AK4" si="25">AI4*AJ4</f>
        <v>0</v>
      </c>
      <c r="AL4" s="13">
        <f t="shared" ref="AL4" si="26">IF(AG$113=0,0,AK4/AG$113)</f>
        <v>0</v>
      </c>
      <c r="AM4" s="13">
        <f t="shared" ref="AM4" si="27">(AL4*AI$2)</f>
        <v>0</v>
      </c>
      <c r="AN4" s="13"/>
      <c r="AO4" s="55"/>
      <c r="AP4" s="10"/>
      <c r="AQ4" s="44" t="s">
        <v>74</v>
      </c>
      <c r="AR4" s="11" t="s">
        <v>8</v>
      </c>
      <c r="AS4" s="6" t="s">
        <v>9</v>
      </c>
      <c r="AT4" s="6" t="s">
        <v>10</v>
      </c>
      <c r="AU4" s="6" t="s">
        <v>11</v>
      </c>
      <c r="AV4" s="62">
        <v>6</v>
      </c>
      <c r="AW4" s="12">
        <f t="shared" ref="AW4" si="28">(SUM(AV5:AW11)*(100+AV4)/100)+AX5</f>
        <v>0</v>
      </c>
      <c r="AX4" s="820"/>
      <c r="AY4" s="13">
        <f t="shared" ref="AY4" si="29">AW4*AX4</f>
        <v>0</v>
      </c>
      <c r="AZ4" s="13">
        <f t="shared" ref="AZ4" si="30">IF(AU$113=0,0,AY4/AU$113)</f>
        <v>0</v>
      </c>
      <c r="BA4" s="13">
        <f t="shared" ref="BA4" si="31">(AZ4*AW$2)</f>
        <v>0</v>
      </c>
      <c r="BB4" s="13"/>
      <c r="BC4" s="55"/>
      <c r="BD4" s="10"/>
      <c r="BE4" s="44" t="s">
        <v>74</v>
      </c>
      <c r="BF4" s="11" t="s">
        <v>8</v>
      </c>
      <c r="BG4" s="6" t="s">
        <v>9</v>
      </c>
      <c r="BH4" s="6" t="s">
        <v>10</v>
      </c>
      <c r="BI4" s="6" t="s">
        <v>11</v>
      </c>
      <c r="BJ4" s="62">
        <v>6</v>
      </c>
      <c r="BK4" s="12">
        <f t="shared" ref="BK4" si="32">(SUM(BJ5:BK11)*(100+BJ4)/100)+BL5</f>
        <v>0</v>
      </c>
      <c r="BL4" s="820"/>
      <c r="BM4" s="13">
        <f t="shared" ref="BM4" si="33">BK4*BL4</f>
        <v>0</v>
      </c>
      <c r="BN4" s="13">
        <f t="shared" ref="BN4" si="34">IF(BI$113=0,0,BM4/BI$113)</f>
        <v>0</v>
      </c>
      <c r="BO4" s="13">
        <f t="shared" ref="BO4" si="35">(BN4*BK$2)</f>
        <v>0</v>
      </c>
      <c r="BP4" s="13"/>
      <c r="BQ4" s="55"/>
      <c r="BR4" s="10"/>
      <c r="BS4" s="44" t="s">
        <v>74</v>
      </c>
      <c r="BT4" s="11" t="s">
        <v>8</v>
      </c>
      <c r="BU4" s="6" t="s">
        <v>9</v>
      </c>
      <c r="BV4" s="6" t="s">
        <v>10</v>
      </c>
      <c r="BW4" s="6" t="s">
        <v>11</v>
      </c>
      <c r="BX4" s="62">
        <v>6</v>
      </c>
      <c r="BY4" s="12">
        <f t="shared" ref="BY4" si="36">(SUM(BX5:BY11)*(100+BX4)/100)+BZ5</f>
        <v>0</v>
      </c>
      <c r="BZ4" s="820"/>
      <c r="CA4" s="13">
        <f t="shared" ref="CA4" si="37">BY4*BZ4</f>
        <v>0</v>
      </c>
      <c r="CB4" s="13">
        <f t="shared" ref="CB4" si="38">IF(BW$113=0,0,CA4/BW$113)</f>
        <v>0</v>
      </c>
      <c r="CC4" s="13">
        <f t="shared" ref="CC4" si="39">(CB4*BY$2)</f>
        <v>0</v>
      </c>
      <c r="CD4" s="13"/>
      <c r="CE4" s="55"/>
      <c r="CF4" s="10"/>
      <c r="CG4" s="44" t="s">
        <v>74</v>
      </c>
      <c r="CH4" s="11" t="s">
        <v>8</v>
      </c>
      <c r="CI4" s="6" t="s">
        <v>9</v>
      </c>
      <c r="CJ4" s="6" t="s">
        <v>10</v>
      </c>
      <c r="CK4" s="6" t="s">
        <v>11</v>
      </c>
      <c r="CL4" s="62">
        <v>6</v>
      </c>
      <c r="CM4" s="12">
        <f t="shared" ref="CM4" si="40">(SUM(CL5:CM11)*(100+CL4)/100)+CN5</f>
        <v>0</v>
      </c>
      <c r="CN4" s="820"/>
      <c r="CO4" s="13">
        <f t="shared" ref="CO4" si="41">CM4*CN4</f>
        <v>0</v>
      </c>
      <c r="CP4" s="13">
        <f t="shared" ref="CP4" si="42">IF(CK$113=0,0,CO4/CK$113)</f>
        <v>0</v>
      </c>
      <c r="CQ4" s="13">
        <f t="shared" ref="CQ4" si="43">(CP4*CM$2)</f>
        <v>0</v>
      </c>
      <c r="CR4" s="13"/>
      <c r="CS4" s="55"/>
      <c r="CT4" s="10"/>
      <c r="CU4" s="44" t="s">
        <v>74</v>
      </c>
      <c r="CV4" s="11" t="s">
        <v>8</v>
      </c>
      <c r="CW4" s="6" t="s">
        <v>9</v>
      </c>
      <c r="CX4" s="6" t="s">
        <v>10</v>
      </c>
      <c r="CY4" s="6" t="s">
        <v>11</v>
      </c>
      <c r="CZ4" s="62">
        <v>6</v>
      </c>
      <c r="DA4" s="12">
        <f t="shared" ref="DA4" si="44">(SUM(CZ5:DA11)*(100+CZ4)/100)+DB5</f>
        <v>0</v>
      </c>
      <c r="DB4" s="820"/>
      <c r="DC4" s="13">
        <f t="shared" ref="DC4" si="45">DA4*DB4</f>
        <v>0</v>
      </c>
      <c r="DD4" s="13">
        <f t="shared" ref="DD4" si="46">IF(CY$113=0,0,DC4/CY$113)</f>
        <v>0</v>
      </c>
      <c r="DE4" s="13">
        <f t="shared" ref="DE4" si="47">(DD4*DA$2)</f>
        <v>0</v>
      </c>
      <c r="DF4" s="13"/>
      <c r="DG4" s="55"/>
      <c r="DH4" s="10"/>
      <c r="DI4" s="44" t="s">
        <v>74</v>
      </c>
      <c r="DJ4" s="11" t="s">
        <v>8</v>
      </c>
      <c r="DK4" s="6" t="s">
        <v>9</v>
      </c>
      <c r="DL4" s="6" t="s">
        <v>10</v>
      </c>
      <c r="DM4" s="6" t="s">
        <v>11</v>
      </c>
      <c r="DN4" s="62">
        <v>6</v>
      </c>
      <c r="DO4" s="12">
        <f t="shared" ref="DO4" si="48">(SUM(DN5:DO11)*(100+DN4)/100)+DP5</f>
        <v>0</v>
      </c>
      <c r="DP4" s="820"/>
      <c r="DQ4" s="13">
        <f t="shared" ref="DQ4" si="49">DO4*DP4</f>
        <v>0</v>
      </c>
      <c r="DR4" s="13">
        <f t="shared" ref="DR4" si="50">IF(DM$113=0,0,DQ4/DM$113)</f>
        <v>0</v>
      </c>
      <c r="DS4" s="13">
        <f t="shared" ref="DS4" si="51">(DR4*DO$2)</f>
        <v>0</v>
      </c>
      <c r="DT4" s="13"/>
      <c r="DU4" s="55"/>
      <c r="DV4" s="10"/>
      <c r="DW4" s="44" t="s">
        <v>74</v>
      </c>
      <c r="DX4" s="11" t="s">
        <v>8</v>
      </c>
      <c r="DY4" s="6" t="s">
        <v>9</v>
      </c>
      <c r="DZ4" s="6" t="s">
        <v>10</v>
      </c>
      <c r="EA4" s="6" t="s">
        <v>11</v>
      </c>
      <c r="EB4" s="62">
        <v>6</v>
      </c>
      <c r="EC4" s="12">
        <f t="shared" ref="EC4" si="52">(SUM(EB5:EC11)*(100+EB4)/100)+ED5</f>
        <v>0</v>
      </c>
      <c r="ED4" s="820"/>
      <c r="EE4" s="13">
        <f t="shared" ref="EE4" si="53">EC4*ED4</f>
        <v>0</v>
      </c>
      <c r="EF4" s="13">
        <f t="shared" ref="EF4" si="54">IF(EA$113=0,0,EE4/EA$113)</f>
        <v>0</v>
      </c>
      <c r="EG4" s="13">
        <f t="shared" ref="EG4" si="55">(EF4*EC$2)</f>
        <v>0</v>
      </c>
      <c r="EH4" s="13"/>
      <c r="EI4" s="55"/>
      <c r="EJ4" s="10"/>
      <c r="EK4" s="42"/>
      <c r="EL4" s="276"/>
      <c r="EM4" s="193"/>
      <c r="EN4" s="276"/>
      <c r="EO4" s="271" t="s">
        <v>230</v>
      </c>
      <c r="EP4" s="190">
        <f>C2+Q2+AE2+AS2+BG2+BU2+CI2+CW2+DK2+DY2</f>
        <v>0</v>
      </c>
      <c r="EQ4" s="61"/>
      <c r="ER4" s="190">
        <f>G2+U2+AI2+AW2+BK2+BY2+CM2+DA2+DO2+EC2</f>
        <v>0</v>
      </c>
      <c r="ES4" s="71">
        <v>0</v>
      </c>
      <c r="ET4" s="65">
        <v>0</v>
      </c>
      <c r="EU4" s="103"/>
      <c r="EV4" s="261"/>
      <c r="EW4" s="560">
        <f>EP4+ET4</f>
        <v>0</v>
      </c>
      <c r="EX4" s="561">
        <f>ER4+ES4</f>
        <v>0</v>
      </c>
      <c r="EY4" s="61"/>
      <c r="EZ4" s="61"/>
      <c r="FA4" s="88"/>
      <c r="FC4" s="42"/>
      <c r="FD4" s="276"/>
      <c r="FE4" s="61"/>
      <c r="FF4" s="185"/>
      <c r="FG4" s="134"/>
      <c r="FH4" s="8"/>
      <c r="FI4" s="260"/>
      <c r="FJ4" s="61"/>
      <c r="FK4" s="61"/>
      <c r="FL4" s="10"/>
      <c r="FM4" s="10"/>
      <c r="FN4" s="61"/>
      <c r="FO4" s="141">
        <v>0</v>
      </c>
      <c r="FP4" s="116"/>
      <c r="FQ4" s="261"/>
      <c r="FR4" s="87"/>
      <c r="FS4" s="88"/>
    </row>
    <row r="5" spans="1:175" ht="25.5" customHeight="1" x14ac:dyDescent="0.25">
      <c r="A5" s="44" t="s">
        <v>74</v>
      </c>
      <c r="B5" s="11" t="s">
        <v>12</v>
      </c>
      <c r="C5" s="64">
        <v>0</v>
      </c>
      <c r="D5" s="64">
        <v>0</v>
      </c>
      <c r="E5" s="64">
        <v>0</v>
      </c>
      <c r="F5" s="11">
        <f>C5*(D5)</f>
        <v>0</v>
      </c>
      <c r="G5" s="11">
        <f>C5*(E5)</f>
        <v>0</v>
      </c>
      <c r="H5" s="16">
        <f>G26</f>
        <v>0</v>
      </c>
      <c r="I5" s="13"/>
      <c r="J5" s="13"/>
      <c r="K5" s="13"/>
      <c r="L5" s="13"/>
      <c r="M5" s="55"/>
      <c r="N5" s="10"/>
      <c r="O5" s="44" t="s">
        <v>74</v>
      </c>
      <c r="P5" s="11" t="s">
        <v>12</v>
      </c>
      <c r="Q5" s="64">
        <v>0</v>
      </c>
      <c r="R5" s="64">
        <v>0</v>
      </c>
      <c r="S5" s="64">
        <v>0</v>
      </c>
      <c r="T5" s="11">
        <f>Q5*(R5)</f>
        <v>0</v>
      </c>
      <c r="U5" s="11">
        <f>Q5*(S5)</f>
        <v>0</v>
      </c>
      <c r="V5" s="16">
        <f>U26</f>
        <v>0</v>
      </c>
      <c r="W5" s="13"/>
      <c r="X5" s="13"/>
      <c r="Y5" s="13"/>
      <c r="Z5" s="13"/>
      <c r="AA5" s="55"/>
      <c r="AB5" s="10"/>
      <c r="AC5" s="44" t="s">
        <v>74</v>
      </c>
      <c r="AD5" s="11" t="s">
        <v>12</v>
      </c>
      <c r="AE5" s="64">
        <v>0</v>
      </c>
      <c r="AF5" s="64">
        <v>0</v>
      </c>
      <c r="AG5" s="64">
        <v>0</v>
      </c>
      <c r="AH5" s="11">
        <f t="shared" ref="AH5:AH11" si="56">AE5*(AF5)</f>
        <v>0</v>
      </c>
      <c r="AI5" s="11">
        <f t="shared" ref="AI5:AI11" si="57">AE5*(AG5)</f>
        <v>0</v>
      </c>
      <c r="AJ5" s="16">
        <f t="shared" ref="AJ5" si="58">AI26</f>
        <v>0</v>
      </c>
      <c r="AK5" s="13"/>
      <c r="AL5" s="13"/>
      <c r="AM5" s="13"/>
      <c r="AN5" s="13"/>
      <c r="AO5" s="55"/>
      <c r="AP5" s="10"/>
      <c r="AQ5" s="44" t="s">
        <v>74</v>
      </c>
      <c r="AR5" s="11" t="s">
        <v>12</v>
      </c>
      <c r="AS5" s="64">
        <v>0</v>
      </c>
      <c r="AT5" s="64">
        <v>0</v>
      </c>
      <c r="AU5" s="64">
        <v>0</v>
      </c>
      <c r="AV5" s="11">
        <f t="shared" ref="AV5:AV11" si="59">AS5*(AT5)</f>
        <v>0</v>
      </c>
      <c r="AW5" s="11">
        <f t="shared" ref="AW5:AW11" si="60">AS5*(AU5)</f>
        <v>0</v>
      </c>
      <c r="AX5" s="16">
        <f t="shared" ref="AX5" si="61">AW26</f>
        <v>0</v>
      </c>
      <c r="AY5" s="13"/>
      <c r="AZ5" s="13"/>
      <c r="BA5" s="13"/>
      <c r="BB5" s="13"/>
      <c r="BC5" s="55"/>
      <c r="BD5" s="10"/>
      <c r="BE5" s="44" t="s">
        <v>74</v>
      </c>
      <c r="BF5" s="11" t="s">
        <v>12</v>
      </c>
      <c r="BG5" s="64">
        <v>0</v>
      </c>
      <c r="BH5" s="64">
        <v>0</v>
      </c>
      <c r="BI5" s="64">
        <v>0</v>
      </c>
      <c r="BJ5" s="11">
        <f t="shared" ref="BJ5:BJ11" si="62">BG5*(BH5)</f>
        <v>0</v>
      </c>
      <c r="BK5" s="11">
        <f t="shared" ref="BK5:BK11" si="63">BG5*(BI5)</f>
        <v>0</v>
      </c>
      <c r="BL5" s="16">
        <f t="shared" ref="BL5" si="64">BK26</f>
        <v>0</v>
      </c>
      <c r="BM5" s="13"/>
      <c r="BN5" s="13"/>
      <c r="BO5" s="13"/>
      <c r="BP5" s="13"/>
      <c r="BQ5" s="55"/>
      <c r="BR5" s="10"/>
      <c r="BS5" s="44" t="s">
        <v>74</v>
      </c>
      <c r="BT5" s="11" t="s">
        <v>12</v>
      </c>
      <c r="BU5" s="64">
        <v>0</v>
      </c>
      <c r="BV5" s="64">
        <v>0</v>
      </c>
      <c r="BW5" s="64">
        <v>0</v>
      </c>
      <c r="BX5" s="11">
        <f t="shared" ref="BX5:BX11" si="65">BU5*(BV5)</f>
        <v>0</v>
      </c>
      <c r="BY5" s="11">
        <f t="shared" ref="BY5:BY11" si="66">BU5*(BW5)</f>
        <v>0</v>
      </c>
      <c r="BZ5" s="16">
        <f t="shared" ref="BZ5" si="67">BY26</f>
        <v>0</v>
      </c>
      <c r="CA5" s="13"/>
      <c r="CB5" s="13"/>
      <c r="CC5" s="13"/>
      <c r="CD5" s="13"/>
      <c r="CE5" s="55"/>
      <c r="CF5" s="10"/>
      <c r="CG5" s="44" t="s">
        <v>74</v>
      </c>
      <c r="CH5" s="11" t="s">
        <v>12</v>
      </c>
      <c r="CI5" s="64">
        <v>0</v>
      </c>
      <c r="CJ5" s="64">
        <v>0</v>
      </c>
      <c r="CK5" s="64">
        <v>0</v>
      </c>
      <c r="CL5" s="11">
        <f t="shared" ref="CL5:CL11" si="68">CI5*(CJ5)</f>
        <v>0</v>
      </c>
      <c r="CM5" s="11">
        <f t="shared" ref="CM5:CM11" si="69">CI5*(CK5)</f>
        <v>0</v>
      </c>
      <c r="CN5" s="16">
        <f t="shared" ref="CN5" si="70">CM26</f>
        <v>0</v>
      </c>
      <c r="CO5" s="13"/>
      <c r="CP5" s="13"/>
      <c r="CQ5" s="13"/>
      <c r="CR5" s="13"/>
      <c r="CS5" s="55"/>
      <c r="CT5" s="10"/>
      <c r="CU5" s="44" t="s">
        <v>74</v>
      </c>
      <c r="CV5" s="11" t="s">
        <v>12</v>
      </c>
      <c r="CW5" s="64">
        <v>0</v>
      </c>
      <c r="CX5" s="64">
        <v>0</v>
      </c>
      <c r="CY5" s="64">
        <v>0</v>
      </c>
      <c r="CZ5" s="11">
        <f t="shared" ref="CZ5:CZ11" si="71">CW5*(CX5)</f>
        <v>0</v>
      </c>
      <c r="DA5" s="11">
        <f t="shared" ref="DA5:DA11" si="72">CW5*(CY5)</f>
        <v>0</v>
      </c>
      <c r="DB5" s="16">
        <f t="shared" ref="DB5" si="73">DA26</f>
        <v>0</v>
      </c>
      <c r="DC5" s="13"/>
      <c r="DD5" s="13"/>
      <c r="DE5" s="13"/>
      <c r="DF5" s="13"/>
      <c r="DG5" s="55"/>
      <c r="DH5" s="10"/>
      <c r="DI5" s="44" t="s">
        <v>74</v>
      </c>
      <c r="DJ5" s="11" t="s">
        <v>12</v>
      </c>
      <c r="DK5" s="64">
        <v>0</v>
      </c>
      <c r="DL5" s="64">
        <v>0</v>
      </c>
      <c r="DM5" s="64">
        <v>0</v>
      </c>
      <c r="DN5" s="11">
        <f t="shared" ref="DN5:DN11" si="74">DK5*(DL5)</f>
        <v>0</v>
      </c>
      <c r="DO5" s="11">
        <f t="shared" ref="DO5:DO11" si="75">DK5*(DM5)</f>
        <v>0</v>
      </c>
      <c r="DP5" s="16">
        <f t="shared" ref="DP5" si="76">DO26</f>
        <v>0</v>
      </c>
      <c r="DQ5" s="13"/>
      <c r="DR5" s="13"/>
      <c r="DS5" s="13"/>
      <c r="DT5" s="13"/>
      <c r="DU5" s="55"/>
      <c r="DV5" s="10"/>
      <c r="DW5" s="44" t="s">
        <v>74</v>
      </c>
      <c r="DX5" s="11" t="s">
        <v>12</v>
      </c>
      <c r="DY5" s="64">
        <v>0</v>
      </c>
      <c r="DZ5" s="64">
        <v>0</v>
      </c>
      <c r="EA5" s="64">
        <v>0</v>
      </c>
      <c r="EB5" s="11">
        <f t="shared" ref="EB5:EB11" si="77">DY5*(DZ5)</f>
        <v>0</v>
      </c>
      <c r="EC5" s="11">
        <f t="shared" ref="EC5:EC11" si="78">DY5*(EA5)</f>
        <v>0</v>
      </c>
      <c r="ED5" s="16">
        <f t="shared" ref="ED5" si="79">EC26</f>
        <v>0</v>
      </c>
      <c r="EE5" s="13"/>
      <c r="EF5" s="13"/>
      <c r="EG5" s="13"/>
      <c r="EH5" s="13"/>
      <c r="EI5" s="55"/>
      <c r="EJ5" s="10"/>
      <c r="EK5" s="42"/>
      <c r="EL5" s="8"/>
      <c r="EM5" s="552" t="s">
        <v>130</v>
      </c>
      <c r="EN5" s="279"/>
      <c r="EO5" s="271"/>
      <c r="EP5" s="275"/>
      <c r="EQ5" s="6" t="s">
        <v>7</v>
      </c>
      <c r="ER5" s="4" t="s">
        <v>157</v>
      </c>
      <c r="ES5" s="4"/>
      <c r="ET5" s="552" t="s">
        <v>124</v>
      </c>
      <c r="EU5" s="396"/>
      <c r="EV5" s="562" t="s">
        <v>429</v>
      </c>
      <c r="EW5" s="563" t="s">
        <v>447</v>
      </c>
      <c r="EX5" s="563" t="s">
        <v>430</v>
      </c>
      <c r="EY5" s="1055" t="s">
        <v>448</v>
      </c>
      <c r="EZ5" s="1056"/>
      <c r="FA5" s="232"/>
      <c r="FC5" s="42"/>
      <c r="FD5" s="8"/>
      <c r="FE5" s="613" t="s">
        <v>136</v>
      </c>
      <c r="FF5" s="613" t="s">
        <v>137</v>
      </c>
      <c r="FG5" s="614" t="s">
        <v>138</v>
      </c>
      <c r="FH5" s="287"/>
      <c r="FI5" s="614" t="s">
        <v>139</v>
      </c>
      <c r="FJ5" s="615" t="s">
        <v>140</v>
      </c>
      <c r="FK5" s="612" t="str">
        <f>FE2</f>
        <v>Item 1</v>
      </c>
      <c r="FL5" s="1053" t="s">
        <v>448</v>
      </c>
      <c r="FM5" s="1054"/>
      <c r="FN5" s="612" t="s">
        <v>438</v>
      </c>
      <c r="FO5" s="612" t="s">
        <v>157</v>
      </c>
      <c r="FP5" s="411"/>
      <c r="FQ5" s="616" t="s">
        <v>434</v>
      </c>
      <c r="FR5" s="617" t="s">
        <v>451</v>
      </c>
      <c r="FS5" s="618" t="s">
        <v>438</v>
      </c>
    </row>
    <row r="6" spans="1:175" x14ac:dyDescent="0.25">
      <c r="A6" s="44" t="s">
        <v>74</v>
      </c>
      <c r="B6" s="11" t="s">
        <v>13</v>
      </c>
      <c r="C6" s="64">
        <v>0</v>
      </c>
      <c r="D6" s="64">
        <v>0</v>
      </c>
      <c r="E6" s="64">
        <v>0</v>
      </c>
      <c r="F6" s="11">
        <f t="shared" ref="F6:F11" si="80">C6*(D6)</f>
        <v>0</v>
      </c>
      <c r="G6" s="11">
        <f t="shared" ref="G6:G11" si="81">C6*(E6)</f>
        <v>0</v>
      </c>
      <c r="H6" s="16"/>
      <c r="I6" s="13"/>
      <c r="J6" s="13"/>
      <c r="K6" s="13"/>
      <c r="L6" s="13"/>
      <c r="M6" s="55"/>
      <c r="N6" s="10"/>
      <c r="O6" s="44" t="s">
        <v>74</v>
      </c>
      <c r="P6" s="11" t="s">
        <v>13</v>
      </c>
      <c r="Q6" s="64">
        <v>0</v>
      </c>
      <c r="R6" s="64">
        <v>0</v>
      </c>
      <c r="S6" s="64">
        <v>0</v>
      </c>
      <c r="T6" s="11">
        <f t="shared" ref="T6:T11" si="82">Q6*(R6)</f>
        <v>0</v>
      </c>
      <c r="U6" s="11">
        <f t="shared" ref="U6:U11" si="83">Q6*(S6)</f>
        <v>0</v>
      </c>
      <c r="V6" s="16"/>
      <c r="W6" s="13"/>
      <c r="X6" s="13"/>
      <c r="Y6" s="13"/>
      <c r="Z6" s="13"/>
      <c r="AA6" s="55"/>
      <c r="AB6" s="10"/>
      <c r="AC6" s="44" t="s">
        <v>74</v>
      </c>
      <c r="AD6" s="11" t="s">
        <v>13</v>
      </c>
      <c r="AE6" s="64">
        <v>0</v>
      </c>
      <c r="AF6" s="64">
        <v>0</v>
      </c>
      <c r="AG6" s="64">
        <v>0</v>
      </c>
      <c r="AH6" s="11">
        <f t="shared" si="56"/>
        <v>0</v>
      </c>
      <c r="AI6" s="11">
        <f t="shared" si="57"/>
        <v>0</v>
      </c>
      <c r="AJ6" s="16"/>
      <c r="AK6" s="13"/>
      <c r="AL6" s="13"/>
      <c r="AM6" s="13"/>
      <c r="AN6" s="13"/>
      <c r="AO6" s="55"/>
      <c r="AP6" s="10"/>
      <c r="AQ6" s="44" t="s">
        <v>74</v>
      </c>
      <c r="AR6" s="11" t="s">
        <v>13</v>
      </c>
      <c r="AS6" s="64">
        <v>0</v>
      </c>
      <c r="AT6" s="64">
        <v>0</v>
      </c>
      <c r="AU6" s="64">
        <v>0</v>
      </c>
      <c r="AV6" s="11">
        <f t="shared" si="59"/>
        <v>0</v>
      </c>
      <c r="AW6" s="11">
        <f t="shared" si="60"/>
        <v>0</v>
      </c>
      <c r="AX6" s="16"/>
      <c r="AY6" s="13"/>
      <c r="AZ6" s="13"/>
      <c r="BA6" s="13"/>
      <c r="BB6" s="13"/>
      <c r="BC6" s="55"/>
      <c r="BD6" s="10"/>
      <c r="BE6" s="44" t="s">
        <v>74</v>
      </c>
      <c r="BF6" s="11" t="s">
        <v>13</v>
      </c>
      <c r="BG6" s="64">
        <v>0</v>
      </c>
      <c r="BH6" s="64">
        <v>0</v>
      </c>
      <c r="BI6" s="64">
        <v>0</v>
      </c>
      <c r="BJ6" s="11">
        <f t="shared" si="62"/>
        <v>0</v>
      </c>
      <c r="BK6" s="11">
        <f t="shared" si="63"/>
        <v>0</v>
      </c>
      <c r="BL6" s="16"/>
      <c r="BM6" s="13"/>
      <c r="BN6" s="13"/>
      <c r="BO6" s="13"/>
      <c r="BP6" s="13"/>
      <c r="BQ6" s="55"/>
      <c r="BR6" s="10"/>
      <c r="BS6" s="44" t="s">
        <v>74</v>
      </c>
      <c r="BT6" s="11" t="s">
        <v>13</v>
      </c>
      <c r="BU6" s="64">
        <v>0</v>
      </c>
      <c r="BV6" s="64">
        <v>0</v>
      </c>
      <c r="BW6" s="64">
        <v>0</v>
      </c>
      <c r="BX6" s="11">
        <f t="shared" si="65"/>
        <v>0</v>
      </c>
      <c r="BY6" s="11">
        <f t="shared" si="66"/>
        <v>0</v>
      </c>
      <c r="BZ6" s="16"/>
      <c r="CA6" s="13"/>
      <c r="CB6" s="13"/>
      <c r="CC6" s="13"/>
      <c r="CD6" s="13"/>
      <c r="CE6" s="55"/>
      <c r="CF6" s="10"/>
      <c r="CG6" s="44" t="s">
        <v>74</v>
      </c>
      <c r="CH6" s="11" t="s">
        <v>13</v>
      </c>
      <c r="CI6" s="64">
        <v>0</v>
      </c>
      <c r="CJ6" s="64">
        <v>0</v>
      </c>
      <c r="CK6" s="64">
        <v>0</v>
      </c>
      <c r="CL6" s="11">
        <f t="shared" si="68"/>
        <v>0</v>
      </c>
      <c r="CM6" s="11">
        <f t="shared" si="69"/>
        <v>0</v>
      </c>
      <c r="CN6" s="16"/>
      <c r="CO6" s="13"/>
      <c r="CP6" s="13"/>
      <c r="CQ6" s="13"/>
      <c r="CR6" s="13"/>
      <c r="CS6" s="55"/>
      <c r="CT6" s="10"/>
      <c r="CU6" s="44" t="s">
        <v>74</v>
      </c>
      <c r="CV6" s="11" t="s">
        <v>13</v>
      </c>
      <c r="CW6" s="64">
        <v>0</v>
      </c>
      <c r="CX6" s="64">
        <v>0</v>
      </c>
      <c r="CY6" s="64">
        <v>0</v>
      </c>
      <c r="CZ6" s="11">
        <f t="shared" si="71"/>
        <v>0</v>
      </c>
      <c r="DA6" s="11">
        <f t="shared" si="72"/>
        <v>0</v>
      </c>
      <c r="DB6" s="16"/>
      <c r="DC6" s="13"/>
      <c r="DD6" s="13"/>
      <c r="DE6" s="13"/>
      <c r="DF6" s="13"/>
      <c r="DG6" s="55"/>
      <c r="DH6" s="10"/>
      <c r="DI6" s="44" t="s">
        <v>74</v>
      </c>
      <c r="DJ6" s="11" t="s">
        <v>13</v>
      </c>
      <c r="DK6" s="64">
        <v>0</v>
      </c>
      <c r="DL6" s="64">
        <v>0</v>
      </c>
      <c r="DM6" s="64">
        <v>0</v>
      </c>
      <c r="DN6" s="11">
        <f t="shared" si="74"/>
        <v>0</v>
      </c>
      <c r="DO6" s="11">
        <f t="shared" si="75"/>
        <v>0</v>
      </c>
      <c r="DP6" s="16"/>
      <c r="DQ6" s="13"/>
      <c r="DR6" s="13"/>
      <c r="DS6" s="13"/>
      <c r="DT6" s="13"/>
      <c r="DU6" s="55"/>
      <c r="DV6" s="10"/>
      <c r="DW6" s="44" t="s">
        <v>74</v>
      </c>
      <c r="DX6" s="11" t="s">
        <v>13</v>
      </c>
      <c r="DY6" s="64">
        <v>0</v>
      </c>
      <c r="DZ6" s="64">
        <v>0</v>
      </c>
      <c r="EA6" s="64">
        <v>0</v>
      </c>
      <c r="EB6" s="11">
        <f t="shared" si="77"/>
        <v>0</v>
      </c>
      <c r="EC6" s="11">
        <f t="shared" si="78"/>
        <v>0</v>
      </c>
      <c r="ED6" s="16"/>
      <c r="EE6" s="13"/>
      <c r="EF6" s="13"/>
      <c r="EG6" s="13"/>
      <c r="EH6" s="13"/>
      <c r="EI6" s="55"/>
      <c r="EJ6" s="10"/>
      <c r="EK6" s="44" t="s">
        <v>74</v>
      </c>
      <c r="EL6" s="11" t="s">
        <v>8</v>
      </c>
      <c r="EM6" s="14">
        <f>K4+Y4+AM4+BA4+BO4+CC4+CQ4+DE4+DS4+EG4</f>
        <v>0</v>
      </c>
      <c r="EN6" s="260"/>
      <c r="EO6" s="260"/>
      <c r="EP6" s="275"/>
      <c r="EQ6" s="51">
        <f>G4*$C$2+U4*$Q$2+AI4*$AE$2+AW4*$AS$2+BK4*$BG$2+BY4*$BU$2+CM4*$CI$2+DA4*$CW$2+DO4*$DK$2+EC4*$DY$2</f>
        <v>0</v>
      </c>
      <c r="ER6" s="116">
        <f>IF(ER$4=0,0,EM6/ER$4)</f>
        <v>0</v>
      </c>
      <c r="ES6" s="81">
        <f>ER6*ET6+ER6</f>
        <v>0</v>
      </c>
      <c r="ET6" s="280">
        <v>0</v>
      </c>
      <c r="EU6" s="9" t="s">
        <v>109</v>
      </c>
      <c r="EV6" s="518">
        <f>IF(ER$4=0,0,EQ6/$ER$4*$EX$4)</f>
        <v>0</v>
      </c>
      <c r="EW6" s="578">
        <f>IF(EV6=0,0,EX6/EV6)</f>
        <v>0</v>
      </c>
      <c r="EX6" s="511">
        <f>ER6*ER$4+ES6*ES$4</f>
        <v>0</v>
      </c>
      <c r="EY6" s="137"/>
      <c r="EZ6" s="568"/>
      <c r="FA6" s="88"/>
      <c r="FC6" s="44" t="s">
        <v>74</v>
      </c>
      <c r="FD6" s="11" t="s">
        <v>8</v>
      </c>
      <c r="FE6" s="141">
        <v>0</v>
      </c>
      <c r="FF6" s="141">
        <v>0</v>
      </c>
      <c r="FG6" s="142">
        <v>0</v>
      </c>
      <c r="FH6" s="9" t="s">
        <v>109</v>
      </c>
      <c r="FI6" s="122">
        <f t="shared" ref="FI6:FI17" si="84">FE6*FF6*FG6</f>
        <v>0</v>
      </c>
      <c r="FJ6" s="602">
        <v>0</v>
      </c>
      <c r="FK6" s="603">
        <f>FI6*FJ6</f>
        <v>0</v>
      </c>
      <c r="FL6" s="588"/>
      <c r="FM6" s="589"/>
      <c r="FN6" s="609">
        <f>SUM(FK6:FK9)</f>
        <v>0</v>
      </c>
      <c r="FO6" s="127">
        <f>IF(FO$4=0,0,FN6/$FO$4)</f>
        <v>0</v>
      </c>
      <c r="FP6" s="87" t="s">
        <v>74</v>
      </c>
      <c r="FQ6" s="599">
        <f>SUM(EX6:EX7)</f>
        <v>0</v>
      </c>
      <c r="FR6" s="496">
        <f>FN6</f>
        <v>0</v>
      </c>
      <c r="FS6" s="567">
        <f>SUM(FQ6:FR7)</f>
        <v>0</v>
      </c>
    </row>
    <row r="7" spans="1:175" x14ac:dyDescent="0.25">
      <c r="A7" s="44" t="s">
        <v>74</v>
      </c>
      <c r="B7" s="11" t="s">
        <v>14</v>
      </c>
      <c r="C7" s="64">
        <v>0</v>
      </c>
      <c r="D7" s="64">
        <v>0</v>
      </c>
      <c r="E7" s="64">
        <v>0</v>
      </c>
      <c r="F7" s="11">
        <f t="shared" si="80"/>
        <v>0</v>
      </c>
      <c r="G7" s="11">
        <f t="shared" si="81"/>
        <v>0</v>
      </c>
      <c r="H7" s="16"/>
      <c r="I7" s="13"/>
      <c r="J7" s="13"/>
      <c r="K7" s="13"/>
      <c r="L7" s="13"/>
      <c r="M7" s="55"/>
      <c r="N7" s="10"/>
      <c r="O7" s="44" t="s">
        <v>74</v>
      </c>
      <c r="P7" s="11" t="s">
        <v>14</v>
      </c>
      <c r="Q7" s="64">
        <v>0</v>
      </c>
      <c r="R7" s="64">
        <v>0</v>
      </c>
      <c r="S7" s="64">
        <v>0</v>
      </c>
      <c r="T7" s="11">
        <f t="shared" si="82"/>
        <v>0</v>
      </c>
      <c r="U7" s="11">
        <f t="shared" si="83"/>
        <v>0</v>
      </c>
      <c r="V7" s="16"/>
      <c r="W7" s="13"/>
      <c r="X7" s="13"/>
      <c r="Y7" s="13"/>
      <c r="Z7" s="13"/>
      <c r="AA7" s="55"/>
      <c r="AB7" s="10"/>
      <c r="AC7" s="44" t="s">
        <v>74</v>
      </c>
      <c r="AD7" s="11" t="s">
        <v>14</v>
      </c>
      <c r="AE7" s="64">
        <v>0</v>
      </c>
      <c r="AF7" s="64">
        <v>0</v>
      </c>
      <c r="AG7" s="64">
        <v>0</v>
      </c>
      <c r="AH7" s="11">
        <f t="shared" si="56"/>
        <v>0</v>
      </c>
      <c r="AI7" s="11">
        <f t="shared" si="57"/>
        <v>0</v>
      </c>
      <c r="AJ7" s="16"/>
      <c r="AK7" s="13"/>
      <c r="AL7" s="13"/>
      <c r="AM7" s="13"/>
      <c r="AN7" s="13"/>
      <c r="AO7" s="55"/>
      <c r="AP7" s="10"/>
      <c r="AQ7" s="44" t="s">
        <v>74</v>
      </c>
      <c r="AR7" s="11" t="s">
        <v>14</v>
      </c>
      <c r="AS7" s="64">
        <v>0</v>
      </c>
      <c r="AT7" s="64">
        <v>0</v>
      </c>
      <c r="AU7" s="64">
        <v>0</v>
      </c>
      <c r="AV7" s="11">
        <f t="shared" si="59"/>
        <v>0</v>
      </c>
      <c r="AW7" s="11">
        <f t="shared" si="60"/>
        <v>0</v>
      </c>
      <c r="AX7" s="16"/>
      <c r="AY7" s="13"/>
      <c r="AZ7" s="13"/>
      <c r="BA7" s="13"/>
      <c r="BB7" s="13"/>
      <c r="BC7" s="55"/>
      <c r="BD7" s="10"/>
      <c r="BE7" s="44" t="s">
        <v>74</v>
      </c>
      <c r="BF7" s="11" t="s">
        <v>14</v>
      </c>
      <c r="BG7" s="64">
        <v>0</v>
      </c>
      <c r="BH7" s="64">
        <v>0</v>
      </c>
      <c r="BI7" s="64">
        <v>0</v>
      </c>
      <c r="BJ7" s="11">
        <f t="shared" si="62"/>
        <v>0</v>
      </c>
      <c r="BK7" s="11">
        <f t="shared" si="63"/>
        <v>0</v>
      </c>
      <c r="BL7" s="16"/>
      <c r="BM7" s="13"/>
      <c r="BN7" s="13"/>
      <c r="BO7" s="13"/>
      <c r="BP7" s="13"/>
      <c r="BQ7" s="55"/>
      <c r="BR7" s="10"/>
      <c r="BS7" s="44" t="s">
        <v>74</v>
      </c>
      <c r="BT7" s="11" t="s">
        <v>14</v>
      </c>
      <c r="BU7" s="64">
        <v>0</v>
      </c>
      <c r="BV7" s="64">
        <v>0</v>
      </c>
      <c r="BW7" s="64">
        <v>0</v>
      </c>
      <c r="BX7" s="11">
        <f t="shared" si="65"/>
        <v>0</v>
      </c>
      <c r="BY7" s="11">
        <f t="shared" si="66"/>
        <v>0</v>
      </c>
      <c r="BZ7" s="16"/>
      <c r="CA7" s="13"/>
      <c r="CB7" s="13"/>
      <c r="CC7" s="13"/>
      <c r="CD7" s="13"/>
      <c r="CE7" s="55"/>
      <c r="CF7" s="10"/>
      <c r="CG7" s="44" t="s">
        <v>74</v>
      </c>
      <c r="CH7" s="11" t="s">
        <v>14</v>
      </c>
      <c r="CI7" s="64">
        <v>0</v>
      </c>
      <c r="CJ7" s="64">
        <v>0</v>
      </c>
      <c r="CK7" s="64">
        <v>0</v>
      </c>
      <c r="CL7" s="11">
        <f t="shared" si="68"/>
        <v>0</v>
      </c>
      <c r="CM7" s="11">
        <f t="shared" si="69"/>
        <v>0</v>
      </c>
      <c r="CN7" s="16"/>
      <c r="CO7" s="13"/>
      <c r="CP7" s="13"/>
      <c r="CQ7" s="13"/>
      <c r="CR7" s="13"/>
      <c r="CS7" s="55"/>
      <c r="CT7" s="10"/>
      <c r="CU7" s="44" t="s">
        <v>74</v>
      </c>
      <c r="CV7" s="11" t="s">
        <v>14</v>
      </c>
      <c r="CW7" s="64">
        <v>0</v>
      </c>
      <c r="CX7" s="64">
        <v>0</v>
      </c>
      <c r="CY7" s="64">
        <v>0</v>
      </c>
      <c r="CZ7" s="11">
        <f t="shared" si="71"/>
        <v>0</v>
      </c>
      <c r="DA7" s="11">
        <f t="shared" si="72"/>
        <v>0</v>
      </c>
      <c r="DB7" s="16"/>
      <c r="DC7" s="13"/>
      <c r="DD7" s="13"/>
      <c r="DE7" s="13"/>
      <c r="DF7" s="13"/>
      <c r="DG7" s="55"/>
      <c r="DH7" s="10"/>
      <c r="DI7" s="44" t="s">
        <v>74</v>
      </c>
      <c r="DJ7" s="11" t="s">
        <v>14</v>
      </c>
      <c r="DK7" s="64">
        <v>0</v>
      </c>
      <c r="DL7" s="64">
        <v>0</v>
      </c>
      <c r="DM7" s="64">
        <v>0</v>
      </c>
      <c r="DN7" s="11">
        <f t="shared" si="74"/>
        <v>0</v>
      </c>
      <c r="DO7" s="11">
        <f t="shared" si="75"/>
        <v>0</v>
      </c>
      <c r="DP7" s="16"/>
      <c r="DQ7" s="13"/>
      <c r="DR7" s="13"/>
      <c r="DS7" s="13"/>
      <c r="DT7" s="13"/>
      <c r="DU7" s="55"/>
      <c r="DV7" s="10"/>
      <c r="DW7" s="44" t="s">
        <v>74</v>
      </c>
      <c r="DX7" s="11" t="s">
        <v>14</v>
      </c>
      <c r="DY7" s="64">
        <v>0</v>
      </c>
      <c r="DZ7" s="64">
        <v>0</v>
      </c>
      <c r="EA7" s="64">
        <v>0</v>
      </c>
      <c r="EB7" s="11">
        <f t="shared" si="77"/>
        <v>0</v>
      </c>
      <c r="EC7" s="11">
        <f t="shared" si="78"/>
        <v>0</v>
      </c>
      <c r="ED7" s="16"/>
      <c r="EE7" s="13"/>
      <c r="EF7" s="13"/>
      <c r="EG7" s="13"/>
      <c r="EH7" s="13"/>
      <c r="EI7" s="55"/>
      <c r="EJ7" s="10"/>
      <c r="EK7" s="44" t="s">
        <v>74</v>
      </c>
      <c r="EL7" s="11" t="s">
        <v>18</v>
      </c>
      <c r="EM7" s="14">
        <f>K14+Y14+AM14+BA14+BO14+CC14+CQ14+DE14+DS14+EG14</f>
        <v>0</v>
      </c>
      <c r="EN7" s="33"/>
      <c r="EO7" s="33"/>
      <c r="EP7" s="275"/>
      <c r="EQ7" s="51">
        <f>G14*$C$2+U14*$Q$2+AI14*$AE$2+AW14*$AS$2+BK14*$BG$2+BY14*$BU$2+CM14*$CI$2+DA14*$CW$2+DO14*$DK$2+EC14*$DY$2</f>
        <v>0</v>
      </c>
      <c r="ER7" s="116">
        <f>IF(ER$4=0,0,EM7/ER$4)</f>
        <v>0</v>
      </c>
      <c r="ES7" s="81">
        <f>ER7*ET7+ER7</f>
        <v>0</v>
      </c>
      <c r="ET7" s="280">
        <v>0</v>
      </c>
      <c r="EU7" s="9" t="s">
        <v>109</v>
      </c>
      <c r="EV7" s="518">
        <f>IF(ER$4=0,0,EQ7/$ER$4*$EX$4)</f>
        <v>0</v>
      </c>
      <c r="EW7" s="579">
        <f>IF(EV7=0,0,EX7/EV7)</f>
        <v>0</v>
      </c>
      <c r="EX7" s="511">
        <f>ER7*ER$4+ES7*ES$4</f>
        <v>0</v>
      </c>
      <c r="EY7" s="137"/>
      <c r="EZ7" s="569"/>
      <c r="FA7" s="88"/>
      <c r="FC7" s="44" t="s">
        <v>74</v>
      </c>
      <c r="FD7" s="11" t="s">
        <v>8</v>
      </c>
      <c r="FE7" s="141">
        <v>0</v>
      </c>
      <c r="FF7" s="141">
        <v>0</v>
      </c>
      <c r="FG7" s="142">
        <v>0</v>
      </c>
      <c r="FH7" s="9" t="s">
        <v>109</v>
      </c>
      <c r="FI7" s="122">
        <f t="shared" si="84"/>
        <v>0</v>
      </c>
      <c r="FJ7" s="602">
        <v>0</v>
      </c>
      <c r="FK7" s="604">
        <f t="shared" ref="FK7:FK17" si="85">FI7*FJ7</f>
        <v>0</v>
      </c>
      <c r="FL7" s="588"/>
      <c r="FM7" s="589"/>
      <c r="FN7" s="610"/>
      <c r="FO7" s="127"/>
      <c r="FP7" s="87"/>
      <c r="FQ7" s="522">
        <f>EX15</f>
        <v>0</v>
      </c>
      <c r="FR7" s="496">
        <f>FN16</f>
        <v>0</v>
      </c>
      <c r="FS7" s="567"/>
    </row>
    <row r="8" spans="1:175" x14ac:dyDescent="0.25">
      <c r="A8" s="44" t="s">
        <v>74</v>
      </c>
      <c r="B8" s="11" t="s">
        <v>15</v>
      </c>
      <c r="C8" s="64">
        <v>0</v>
      </c>
      <c r="D8" s="64">
        <v>0</v>
      </c>
      <c r="E8" s="64">
        <v>0</v>
      </c>
      <c r="F8" s="11">
        <f t="shared" si="80"/>
        <v>0</v>
      </c>
      <c r="G8" s="11">
        <f t="shared" si="81"/>
        <v>0</v>
      </c>
      <c r="H8" s="16"/>
      <c r="I8" s="13"/>
      <c r="J8" s="13"/>
      <c r="K8" s="13"/>
      <c r="L8" s="13"/>
      <c r="M8" s="55"/>
      <c r="N8" s="10"/>
      <c r="O8" s="44" t="s">
        <v>74</v>
      </c>
      <c r="P8" s="11" t="s">
        <v>15</v>
      </c>
      <c r="Q8" s="64">
        <v>0</v>
      </c>
      <c r="R8" s="64">
        <v>0</v>
      </c>
      <c r="S8" s="64">
        <v>0</v>
      </c>
      <c r="T8" s="11">
        <f t="shared" si="82"/>
        <v>0</v>
      </c>
      <c r="U8" s="11">
        <f t="shared" si="83"/>
        <v>0</v>
      </c>
      <c r="V8" s="16"/>
      <c r="W8" s="13"/>
      <c r="X8" s="13"/>
      <c r="Y8" s="13"/>
      <c r="Z8" s="13"/>
      <c r="AA8" s="55"/>
      <c r="AB8" s="10"/>
      <c r="AC8" s="44" t="s">
        <v>74</v>
      </c>
      <c r="AD8" s="11" t="s">
        <v>15</v>
      </c>
      <c r="AE8" s="64">
        <v>0</v>
      </c>
      <c r="AF8" s="64">
        <v>0</v>
      </c>
      <c r="AG8" s="64">
        <v>0</v>
      </c>
      <c r="AH8" s="11">
        <f t="shared" si="56"/>
        <v>0</v>
      </c>
      <c r="AI8" s="11">
        <f t="shared" si="57"/>
        <v>0</v>
      </c>
      <c r="AJ8" s="16"/>
      <c r="AK8" s="13"/>
      <c r="AL8" s="13"/>
      <c r="AM8" s="13"/>
      <c r="AN8" s="13"/>
      <c r="AO8" s="55"/>
      <c r="AP8" s="10"/>
      <c r="AQ8" s="44" t="s">
        <v>74</v>
      </c>
      <c r="AR8" s="11" t="s">
        <v>15</v>
      </c>
      <c r="AS8" s="64">
        <v>0</v>
      </c>
      <c r="AT8" s="64">
        <v>0</v>
      </c>
      <c r="AU8" s="64">
        <v>0</v>
      </c>
      <c r="AV8" s="11">
        <f t="shared" si="59"/>
        <v>0</v>
      </c>
      <c r="AW8" s="11">
        <f t="shared" si="60"/>
        <v>0</v>
      </c>
      <c r="AX8" s="16"/>
      <c r="AY8" s="13"/>
      <c r="AZ8" s="13"/>
      <c r="BA8" s="13"/>
      <c r="BB8" s="13"/>
      <c r="BC8" s="55"/>
      <c r="BD8" s="10"/>
      <c r="BE8" s="44" t="s">
        <v>74</v>
      </c>
      <c r="BF8" s="11" t="s">
        <v>15</v>
      </c>
      <c r="BG8" s="64">
        <v>0</v>
      </c>
      <c r="BH8" s="64">
        <v>0</v>
      </c>
      <c r="BI8" s="64">
        <v>0</v>
      </c>
      <c r="BJ8" s="11">
        <f t="shared" si="62"/>
        <v>0</v>
      </c>
      <c r="BK8" s="11">
        <f t="shared" si="63"/>
        <v>0</v>
      </c>
      <c r="BL8" s="16"/>
      <c r="BM8" s="13"/>
      <c r="BN8" s="13"/>
      <c r="BO8" s="13"/>
      <c r="BP8" s="13"/>
      <c r="BQ8" s="55"/>
      <c r="BR8" s="10"/>
      <c r="BS8" s="44" t="s">
        <v>74</v>
      </c>
      <c r="BT8" s="11" t="s">
        <v>15</v>
      </c>
      <c r="BU8" s="64">
        <v>0</v>
      </c>
      <c r="BV8" s="64">
        <v>0</v>
      </c>
      <c r="BW8" s="64">
        <v>0</v>
      </c>
      <c r="BX8" s="11">
        <f t="shared" si="65"/>
        <v>0</v>
      </c>
      <c r="BY8" s="11">
        <f t="shared" si="66"/>
        <v>0</v>
      </c>
      <c r="BZ8" s="16"/>
      <c r="CA8" s="13"/>
      <c r="CB8" s="13"/>
      <c r="CC8" s="13"/>
      <c r="CD8" s="13"/>
      <c r="CE8" s="55"/>
      <c r="CF8" s="10"/>
      <c r="CG8" s="44" t="s">
        <v>74</v>
      </c>
      <c r="CH8" s="11" t="s">
        <v>15</v>
      </c>
      <c r="CI8" s="64">
        <v>0</v>
      </c>
      <c r="CJ8" s="64">
        <v>0</v>
      </c>
      <c r="CK8" s="64">
        <v>0</v>
      </c>
      <c r="CL8" s="11">
        <f t="shared" si="68"/>
        <v>0</v>
      </c>
      <c r="CM8" s="11">
        <f t="shared" si="69"/>
        <v>0</v>
      </c>
      <c r="CN8" s="16"/>
      <c r="CO8" s="13"/>
      <c r="CP8" s="13"/>
      <c r="CQ8" s="13"/>
      <c r="CR8" s="13"/>
      <c r="CS8" s="55"/>
      <c r="CT8" s="10"/>
      <c r="CU8" s="44" t="s">
        <v>74</v>
      </c>
      <c r="CV8" s="11" t="s">
        <v>15</v>
      </c>
      <c r="CW8" s="64">
        <v>0</v>
      </c>
      <c r="CX8" s="64">
        <v>0</v>
      </c>
      <c r="CY8" s="64">
        <v>0</v>
      </c>
      <c r="CZ8" s="11">
        <f t="shared" si="71"/>
        <v>0</v>
      </c>
      <c r="DA8" s="11">
        <f t="shared" si="72"/>
        <v>0</v>
      </c>
      <c r="DB8" s="16"/>
      <c r="DC8" s="13"/>
      <c r="DD8" s="13"/>
      <c r="DE8" s="13"/>
      <c r="DF8" s="13"/>
      <c r="DG8" s="55"/>
      <c r="DH8" s="10"/>
      <c r="DI8" s="44" t="s">
        <v>74</v>
      </c>
      <c r="DJ8" s="11" t="s">
        <v>15</v>
      </c>
      <c r="DK8" s="64">
        <v>0</v>
      </c>
      <c r="DL8" s="64">
        <v>0</v>
      </c>
      <c r="DM8" s="64">
        <v>0</v>
      </c>
      <c r="DN8" s="11">
        <f t="shared" si="74"/>
        <v>0</v>
      </c>
      <c r="DO8" s="11">
        <f t="shared" si="75"/>
        <v>0</v>
      </c>
      <c r="DP8" s="16"/>
      <c r="DQ8" s="13"/>
      <c r="DR8" s="13"/>
      <c r="DS8" s="13"/>
      <c r="DT8" s="13"/>
      <c r="DU8" s="55"/>
      <c r="DV8" s="10"/>
      <c r="DW8" s="44" t="s">
        <v>74</v>
      </c>
      <c r="DX8" s="11" t="s">
        <v>15</v>
      </c>
      <c r="DY8" s="64">
        <v>0</v>
      </c>
      <c r="DZ8" s="64">
        <v>0</v>
      </c>
      <c r="EA8" s="64">
        <v>0</v>
      </c>
      <c r="EB8" s="11">
        <f t="shared" si="77"/>
        <v>0</v>
      </c>
      <c r="EC8" s="11">
        <f t="shared" si="78"/>
        <v>0</v>
      </c>
      <c r="ED8" s="16"/>
      <c r="EE8" s="13"/>
      <c r="EF8" s="13"/>
      <c r="EG8" s="13"/>
      <c r="EH8" s="13"/>
      <c r="EI8" s="55"/>
      <c r="EJ8" s="10"/>
      <c r="EK8" s="44"/>
      <c r="EL8" s="11"/>
      <c r="EM8" s="14"/>
      <c r="EN8" s="134"/>
      <c r="EO8" s="281"/>
      <c r="EP8" s="281"/>
      <c r="EQ8" s="6" t="s">
        <v>7</v>
      </c>
      <c r="ER8" s="121"/>
      <c r="ES8" s="111"/>
      <c r="ET8" s="128"/>
      <c r="EU8" s="9"/>
      <c r="EV8" s="518"/>
      <c r="EW8" s="579"/>
      <c r="EX8" s="511"/>
      <c r="EY8" s="137"/>
      <c r="EZ8" s="569"/>
      <c r="FA8" s="88"/>
      <c r="FC8" s="44" t="s">
        <v>74</v>
      </c>
      <c r="FD8" s="11" t="s">
        <v>18</v>
      </c>
      <c r="FE8" s="141">
        <v>0</v>
      </c>
      <c r="FF8" s="141">
        <v>0</v>
      </c>
      <c r="FG8" s="142">
        <v>0</v>
      </c>
      <c r="FH8" s="9" t="s">
        <v>109</v>
      </c>
      <c r="FI8" s="122">
        <f t="shared" si="84"/>
        <v>0</v>
      </c>
      <c r="FJ8" s="602">
        <v>0</v>
      </c>
      <c r="FK8" s="604">
        <f t="shared" si="85"/>
        <v>0</v>
      </c>
      <c r="FL8" s="588"/>
      <c r="FM8" s="589"/>
      <c r="FN8" s="610"/>
      <c r="FO8" s="127"/>
      <c r="FP8" s="87"/>
      <c r="FQ8" s="599"/>
      <c r="FR8" s="61"/>
      <c r="FS8" s="567"/>
    </row>
    <row r="9" spans="1:175" x14ac:dyDescent="0.25">
      <c r="A9" s="44" t="s">
        <v>74</v>
      </c>
      <c r="B9" s="11" t="s">
        <v>16</v>
      </c>
      <c r="C9" s="64">
        <v>0</v>
      </c>
      <c r="D9" s="64">
        <v>0</v>
      </c>
      <c r="E9" s="64">
        <v>0</v>
      </c>
      <c r="F9" s="11">
        <f t="shared" si="80"/>
        <v>0</v>
      </c>
      <c r="G9" s="11">
        <f t="shared" si="81"/>
        <v>0</v>
      </c>
      <c r="H9" s="16"/>
      <c r="I9" s="13"/>
      <c r="J9" s="13"/>
      <c r="K9" s="13"/>
      <c r="L9" s="13"/>
      <c r="M9" s="55"/>
      <c r="N9" s="10"/>
      <c r="O9" s="44" t="s">
        <v>74</v>
      </c>
      <c r="P9" s="11" t="s">
        <v>16</v>
      </c>
      <c r="Q9" s="64">
        <v>0</v>
      </c>
      <c r="R9" s="64">
        <v>0</v>
      </c>
      <c r="S9" s="64">
        <v>0</v>
      </c>
      <c r="T9" s="11">
        <f t="shared" si="82"/>
        <v>0</v>
      </c>
      <c r="U9" s="11">
        <f t="shared" si="83"/>
        <v>0</v>
      </c>
      <c r="V9" s="16"/>
      <c r="W9" s="13"/>
      <c r="X9" s="13"/>
      <c r="Y9" s="13"/>
      <c r="Z9" s="13"/>
      <c r="AA9" s="55"/>
      <c r="AB9" s="10"/>
      <c r="AC9" s="44" t="s">
        <v>74</v>
      </c>
      <c r="AD9" s="11" t="s">
        <v>16</v>
      </c>
      <c r="AE9" s="64">
        <v>0</v>
      </c>
      <c r="AF9" s="64">
        <v>0</v>
      </c>
      <c r="AG9" s="64">
        <v>0</v>
      </c>
      <c r="AH9" s="11">
        <f t="shared" si="56"/>
        <v>0</v>
      </c>
      <c r="AI9" s="11">
        <f t="shared" si="57"/>
        <v>0</v>
      </c>
      <c r="AJ9" s="16"/>
      <c r="AK9" s="13"/>
      <c r="AL9" s="13"/>
      <c r="AM9" s="13"/>
      <c r="AN9" s="13"/>
      <c r="AO9" s="55"/>
      <c r="AP9" s="10"/>
      <c r="AQ9" s="44" t="s">
        <v>74</v>
      </c>
      <c r="AR9" s="11" t="s">
        <v>16</v>
      </c>
      <c r="AS9" s="64">
        <v>0</v>
      </c>
      <c r="AT9" s="64">
        <v>0</v>
      </c>
      <c r="AU9" s="64">
        <v>0</v>
      </c>
      <c r="AV9" s="11">
        <f t="shared" si="59"/>
        <v>0</v>
      </c>
      <c r="AW9" s="11">
        <f t="shared" si="60"/>
        <v>0</v>
      </c>
      <c r="AX9" s="16"/>
      <c r="AY9" s="13"/>
      <c r="AZ9" s="13"/>
      <c r="BA9" s="13"/>
      <c r="BB9" s="13"/>
      <c r="BC9" s="55"/>
      <c r="BD9" s="10"/>
      <c r="BE9" s="44" t="s">
        <v>74</v>
      </c>
      <c r="BF9" s="11" t="s">
        <v>16</v>
      </c>
      <c r="BG9" s="64">
        <v>0</v>
      </c>
      <c r="BH9" s="64">
        <v>0</v>
      </c>
      <c r="BI9" s="64">
        <v>0</v>
      </c>
      <c r="BJ9" s="11">
        <f t="shared" si="62"/>
        <v>0</v>
      </c>
      <c r="BK9" s="11">
        <f t="shared" si="63"/>
        <v>0</v>
      </c>
      <c r="BL9" s="16"/>
      <c r="BM9" s="13"/>
      <c r="BN9" s="13"/>
      <c r="BO9" s="13"/>
      <c r="BP9" s="13"/>
      <c r="BQ9" s="55"/>
      <c r="BR9" s="10"/>
      <c r="BS9" s="44" t="s">
        <v>74</v>
      </c>
      <c r="BT9" s="11" t="s">
        <v>16</v>
      </c>
      <c r="BU9" s="64">
        <v>0</v>
      </c>
      <c r="BV9" s="64">
        <v>0</v>
      </c>
      <c r="BW9" s="64">
        <v>0</v>
      </c>
      <c r="BX9" s="11">
        <f t="shared" si="65"/>
        <v>0</v>
      </c>
      <c r="BY9" s="11">
        <f t="shared" si="66"/>
        <v>0</v>
      </c>
      <c r="BZ9" s="16"/>
      <c r="CA9" s="13"/>
      <c r="CB9" s="13"/>
      <c r="CC9" s="13"/>
      <c r="CD9" s="13"/>
      <c r="CE9" s="55"/>
      <c r="CF9" s="10"/>
      <c r="CG9" s="44" t="s">
        <v>74</v>
      </c>
      <c r="CH9" s="11" t="s">
        <v>16</v>
      </c>
      <c r="CI9" s="64">
        <v>0</v>
      </c>
      <c r="CJ9" s="64">
        <v>0</v>
      </c>
      <c r="CK9" s="64">
        <v>0</v>
      </c>
      <c r="CL9" s="11">
        <f t="shared" si="68"/>
        <v>0</v>
      </c>
      <c r="CM9" s="11">
        <f t="shared" si="69"/>
        <v>0</v>
      </c>
      <c r="CN9" s="16"/>
      <c r="CO9" s="13"/>
      <c r="CP9" s="13"/>
      <c r="CQ9" s="13"/>
      <c r="CR9" s="13"/>
      <c r="CS9" s="55"/>
      <c r="CT9" s="10"/>
      <c r="CU9" s="44" t="s">
        <v>74</v>
      </c>
      <c r="CV9" s="11" t="s">
        <v>16</v>
      </c>
      <c r="CW9" s="64">
        <v>0</v>
      </c>
      <c r="CX9" s="64">
        <v>0</v>
      </c>
      <c r="CY9" s="64">
        <v>0</v>
      </c>
      <c r="CZ9" s="11">
        <f t="shared" si="71"/>
        <v>0</v>
      </c>
      <c r="DA9" s="11">
        <f t="shared" si="72"/>
        <v>0</v>
      </c>
      <c r="DB9" s="16"/>
      <c r="DC9" s="13"/>
      <c r="DD9" s="13"/>
      <c r="DE9" s="13"/>
      <c r="DF9" s="13"/>
      <c r="DG9" s="55"/>
      <c r="DH9" s="10"/>
      <c r="DI9" s="44" t="s">
        <v>74</v>
      </c>
      <c r="DJ9" s="11" t="s">
        <v>16</v>
      </c>
      <c r="DK9" s="64">
        <v>0</v>
      </c>
      <c r="DL9" s="64">
        <v>0</v>
      </c>
      <c r="DM9" s="64">
        <v>0</v>
      </c>
      <c r="DN9" s="11">
        <f t="shared" si="74"/>
        <v>0</v>
      </c>
      <c r="DO9" s="11">
        <f t="shared" si="75"/>
        <v>0</v>
      </c>
      <c r="DP9" s="16"/>
      <c r="DQ9" s="13"/>
      <c r="DR9" s="13"/>
      <c r="DS9" s="13"/>
      <c r="DT9" s="13"/>
      <c r="DU9" s="55"/>
      <c r="DV9" s="10"/>
      <c r="DW9" s="44" t="s">
        <v>74</v>
      </c>
      <c r="DX9" s="11" t="s">
        <v>16</v>
      </c>
      <c r="DY9" s="64">
        <v>0</v>
      </c>
      <c r="DZ9" s="64">
        <v>0</v>
      </c>
      <c r="EA9" s="64">
        <v>0</v>
      </c>
      <c r="EB9" s="11">
        <f t="shared" si="77"/>
        <v>0</v>
      </c>
      <c r="EC9" s="11">
        <f t="shared" si="78"/>
        <v>0</v>
      </c>
      <c r="ED9" s="16"/>
      <c r="EE9" s="13"/>
      <c r="EF9" s="13"/>
      <c r="EG9" s="13"/>
      <c r="EH9" s="13"/>
      <c r="EI9" s="55"/>
      <c r="EJ9" s="10"/>
      <c r="EK9" s="44" t="s">
        <v>75</v>
      </c>
      <c r="EL9" s="11" t="s">
        <v>23</v>
      </c>
      <c r="EM9" s="14">
        <f>K17+Y17+AM17+BA17+BO17+CC17+CQ17+DE17+DS17+EG17</f>
        <v>0</v>
      </c>
      <c r="EN9" s="79"/>
      <c r="EO9" s="281"/>
      <c r="EP9" s="6" t="s">
        <v>4</v>
      </c>
      <c r="EQ9" s="51">
        <f>G17*$C$2+U17*$Q$2+AI17*$AE$2+AW17*$AS$2+BK17*$BG$2+BY17*$BU$2+CM17*$CI$2+DA17*$CW$2+DO17*$DK$2+EC17*$DY$2</f>
        <v>0</v>
      </c>
      <c r="ER9" s="116">
        <f>IF(ER$4=0,0,EM9/ER$4)</f>
        <v>0</v>
      </c>
      <c r="ES9" s="81">
        <f>ER9*ET9+ER9</f>
        <v>0</v>
      </c>
      <c r="ET9" s="280">
        <v>0</v>
      </c>
      <c r="EU9" s="9" t="s">
        <v>109</v>
      </c>
      <c r="EV9" s="518">
        <f>IF(ER$4=0,0,EQ9/$ER$4*$EX$4)</f>
        <v>0</v>
      </c>
      <c r="EW9" s="579">
        <f t="shared" ref="EW9:EW79" si="86">IF(EV9=0,0,EX9/EV9)</f>
        <v>0</v>
      </c>
      <c r="EX9" s="511">
        <f>ER9*ER$4+ES9*ES$4</f>
        <v>0</v>
      </c>
      <c r="EY9" s="137"/>
      <c r="EZ9" s="569"/>
      <c r="FA9" s="88"/>
      <c r="FC9" s="44" t="s">
        <v>74</v>
      </c>
      <c r="FD9" s="11" t="s">
        <v>18</v>
      </c>
      <c r="FE9" s="141">
        <v>0</v>
      </c>
      <c r="FF9" s="141">
        <v>0</v>
      </c>
      <c r="FG9" s="142">
        <v>0</v>
      </c>
      <c r="FH9" s="9" t="s">
        <v>109</v>
      </c>
      <c r="FI9" s="122">
        <f t="shared" si="84"/>
        <v>0</v>
      </c>
      <c r="FJ9" s="602">
        <v>0</v>
      </c>
      <c r="FK9" s="604">
        <f t="shared" si="85"/>
        <v>0</v>
      </c>
      <c r="FL9" s="588"/>
      <c r="FM9" s="589"/>
      <c r="FN9" s="610"/>
      <c r="FO9" s="127"/>
      <c r="FP9" s="87"/>
      <c r="FQ9" s="599"/>
      <c r="FR9" s="61"/>
      <c r="FS9" s="567"/>
    </row>
    <row r="10" spans="1:175" x14ac:dyDescent="0.25">
      <c r="A10" s="44" t="s">
        <v>74</v>
      </c>
      <c r="B10" s="11" t="s">
        <v>16</v>
      </c>
      <c r="C10" s="64">
        <v>0</v>
      </c>
      <c r="D10" s="64">
        <v>0</v>
      </c>
      <c r="E10" s="64">
        <v>0</v>
      </c>
      <c r="F10" s="11">
        <f t="shared" si="80"/>
        <v>0</v>
      </c>
      <c r="G10" s="11">
        <f t="shared" si="81"/>
        <v>0</v>
      </c>
      <c r="H10" s="16"/>
      <c r="I10" s="13"/>
      <c r="J10" s="13"/>
      <c r="K10" s="13"/>
      <c r="L10" s="13"/>
      <c r="M10" s="55"/>
      <c r="N10" s="10"/>
      <c r="O10" s="44" t="s">
        <v>74</v>
      </c>
      <c r="P10" s="11" t="s">
        <v>16</v>
      </c>
      <c r="Q10" s="64">
        <v>0</v>
      </c>
      <c r="R10" s="64">
        <v>0</v>
      </c>
      <c r="S10" s="64">
        <v>0</v>
      </c>
      <c r="T10" s="11">
        <f t="shared" si="82"/>
        <v>0</v>
      </c>
      <c r="U10" s="11">
        <f t="shared" si="83"/>
        <v>0</v>
      </c>
      <c r="V10" s="16"/>
      <c r="W10" s="13"/>
      <c r="X10" s="13"/>
      <c r="Y10" s="13"/>
      <c r="Z10" s="13"/>
      <c r="AA10" s="55"/>
      <c r="AB10" s="10"/>
      <c r="AC10" s="44" t="s">
        <v>74</v>
      </c>
      <c r="AD10" s="11" t="s">
        <v>16</v>
      </c>
      <c r="AE10" s="64">
        <v>0</v>
      </c>
      <c r="AF10" s="64">
        <v>0</v>
      </c>
      <c r="AG10" s="64">
        <v>0</v>
      </c>
      <c r="AH10" s="11">
        <f t="shared" si="56"/>
        <v>0</v>
      </c>
      <c r="AI10" s="11">
        <f t="shared" si="57"/>
        <v>0</v>
      </c>
      <c r="AJ10" s="16"/>
      <c r="AK10" s="13"/>
      <c r="AL10" s="13"/>
      <c r="AM10" s="13"/>
      <c r="AN10" s="13"/>
      <c r="AO10" s="55"/>
      <c r="AP10" s="10"/>
      <c r="AQ10" s="44" t="s">
        <v>74</v>
      </c>
      <c r="AR10" s="11" t="s">
        <v>16</v>
      </c>
      <c r="AS10" s="64">
        <v>0</v>
      </c>
      <c r="AT10" s="64">
        <v>0</v>
      </c>
      <c r="AU10" s="64">
        <v>0</v>
      </c>
      <c r="AV10" s="11">
        <f t="shared" si="59"/>
        <v>0</v>
      </c>
      <c r="AW10" s="11">
        <f t="shared" si="60"/>
        <v>0</v>
      </c>
      <c r="AX10" s="16"/>
      <c r="AY10" s="13"/>
      <c r="AZ10" s="13"/>
      <c r="BA10" s="13"/>
      <c r="BB10" s="13"/>
      <c r="BC10" s="55"/>
      <c r="BD10" s="10"/>
      <c r="BE10" s="44" t="s">
        <v>74</v>
      </c>
      <c r="BF10" s="11" t="s">
        <v>16</v>
      </c>
      <c r="BG10" s="64">
        <v>0</v>
      </c>
      <c r="BH10" s="64">
        <v>0</v>
      </c>
      <c r="BI10" s="64">
        <v>0</v>
      </c>
      <c r="BJ10" s="11">
        <f t="shared" si="62"/>
        <v>0</v>
      </c>
      <c r="BK10" s="11">
        <f t="shared" si="63"/>
        <v>0</v>
      </c>
      <c r="BL10" s="16"/>
      <c r="BM10" s="13"/>
      <c r="BN10" s="13"/>
      <c r="BO10" s="13"/>
      <c r="BP10" s="13"/>
      <c r="BQ10" s="55"/>
      <c r="BR10" s="10"/>
      <c r="BS10" s="44" t="s">
        <v>74</v>
      </c>
      <c r="BT10" s="11" t="s">
        <v>16</v>
      </c>
      <c r="BU10" s="64">
        <v>0</v>
      </c>
      <c r="BV10" s="64">
        <v>0</v>
      </c>
      <c r="BW10" s="64">
        <v>0</v>
      </c>
      <c r="BX10" s="11">
        <f t="shared" si="65"/>
        <v>0</v>
      </c>
      <c r="BY10" s="11">
        <f t="shared" si="66"/>
        <v>0</v>
      </c>
      <c r="BZ10" s="16"/>
      <c r="CA10" s="13"/>
      <c r="CB10" s="13"/>
      <c r="CC10" s="13"/>
      <c r="CD10" s="13"/>
      <c r="CE10" s="55"/>
      <c r="CF10" s="10"/>
      <c r="CG10" s="44" t="s">
        <v>74</v>
      </c>
      <c r="CH10" s="11" t="s">
        <v>16</v>
      </c>
      <c r="CI10" s="64">
        <v>0</v>
      </c>
      <c r="CJ10" s="64">
        <v>0</v>
      </c>
      <c r="CK10" s="64">
        <v>0</v>
      </c>
      <c r="CL10" s="11">
        <f t="shared" si="68"/>
        <v>0</v>
      </c>
      <c r="CM10" s="11">
        <f t="shared" si="69"/>
        <v>0</v>
      </c>
      <c r="CN10" s="16"/>
      <c r="CO10" s="13"/>
      <c r="CP10" s="13"/>
      <c r="CQ10" s="13"/>
      <c r="CR10" s="13"/>
      <c r="CS10" s="55"/>
      <c r="CT10" s="10"/>
      <c r="CU10" s="44" t="s">
        <v>74</v>
      </c>
      <c r="CV10" s="11" t="s">
        <v>16</v>
      </c>
      <c r="CW10" s="64">
        <v>0</v>
      </c>
      <c r="CX10" s="64">
        <v>0</v>
      </c>
      <c r="CY10" s="64">
        <v>0</v>
      </c>
      <c r="CZ10" s="11">
        <f t="shared" si="71"/>
        <v>0</v>
      </c>
      <c r="DA10" s="11">
        <f t="shared" si="72"/>
        <v>0</v>
      </c>
      <c r="DB10" s="16"/>
      <c r="DC10" s="13"/>
      <c r="DD10" s="13"/>
      <c r="DE10" s="13"/>
      <c r="DF10" s="13"/>
      <c r="DG10" s="55"/>
      <c r="DH10" s="10"/>
      <c r="DI10" s="44" t="s">
        <v>74</v>
      </c>
      <c r="DJ10" s="11" t="s">
        <v>16</v>
      </c>
      <c r="DK10" s="64">
        <v>0</v>
      </c>
      <c r="DL10" s="64">
        <v>0</v>
      </c>
      <c r="DM10" s="64">
        <v>0</v>
      </c>
      <c r="DN10" s="11">
        <f t="shared" si="74"/>
        <v>0</v>
      </c>
      <c r="DO10" s="11">
        <f t="shared" si="75"/>
        <v>0</v>
      </c>
      <c r="DP10" s="16"/>
      <c r="DQ10" s="13"/>
      <c r="DR10" s="13"/>
      <c r="DS10" s="13"/>
      <c r="DT10" s="13"/>
      <c r="DU10" s="55"/>
      <c r="DV10" s="10"/>
      <c r="DW10" s="44" t="s">
        <v>74</v>
      </c>
      <c r="DX10" s="11" t="s">
        <v>16</v>
      </c>
      <c r="DY10" s="64">
        <v>0</v>
      </c>
      <c r="DZ10" s="64">
        <v>0</v>
      </c>
      <c r="EA10" s="64">
        <v>0</v>
      </c>
      <c r="EB10" s="11">
        <f t="shared" si="77"/>
        <v>0</v>
      </c>
      <c r="EC10" s="11">
        <f t="shared" si="78"/>
        <v>0</v>
      </c>
      <c r="ED10" s="16"/>
      <c r="EE10" s="13"/>
      <c r="EF10" s="13"/>
      <c r="EG10" s="13"/>
      <c r="EH10" s="13"/>
      <c r="EI10" s="55"/>
      <c r="EJ10" s="10"/>
      <c r="EK10" s="44" t="s">
        <v>75</v>
      </c>
      <c r="EL10" s="11" t="s">
        <v>24</v>
      </c>
      <c r="EM10" s="14">
        <f>K18+Y18+AM18+BA18+BO18+CC18+CQ18+DE18+DS18+EG18</f>
        <v>0</v>
      </c>
      <c r="EN10" s="191"/>
      <c r="EO10" s="281"/>
      <c r="EP10" s="51">
        <f>D18*$C$2+R18*$Q$2+AF18*$AE$2+AT18*$AS$2+BH18*$BG$2+BV18*$BU$2+CJ18*$CI$2+CX18*$CW$2+DL18*$DK$2+DZ18*$DY$2</f>
        <v>0</v>
      </c>
      <c r="ER10" s="116">
        <f>IF(ER$4=0,0,EM10/ER$4)</f>
        <v>0</v>
      </c>
      <c r="ES10" s="81">
        <f>ER10*ET10+ER10</f>
        <v>0</v>
      </c>
      <c r="ET10" s="280">
        <v>0</v>
      </c>
      <c r="EU10" s="9" t="s">
        <v>4</v>
      </c>
      <c r="EV10" s="518">
        <f>IF(ER$4=0,0,EP10/$ER$4*$EX$4)</f>
        <v>0</v>
      </c>
      <c r="EW10" s="579">
        <f t="shared" si="86"/>
        <v>0</v>
      </c>
      <c r="EX10" s="511">
        <f>ER10*ER$4+ES10*ES$4</f>
        <v>0</v>
      </c>
      <c r="EY10" s="137"/>
      <c r="EZ10" s="569"/>
      <c r="FA10" s="88"/>
      <c r="FC10" s="44" t="s">
        <v>75</v>
      </c>
      <c r="FD10" s="11" t="s">
        <v>23</v>
      </c>
      <c r="FE10" s="141">
        <v>0</v>
      </c>
      <c r="FF10" s="141">
        <v>0</v>
      </c>
      <c r="FG10" s="142">
        <v>0</v>
      </c>
      <c r="FH10" s="9" t="s">
        <v>109</v>
      </c>
      <c r="FI10" s="122">
        <f t="shared" si="84"/>
        <v>0</v>
      </c>
      <c r="FJ10" s="602">
        <v>0</v>
      </c>
      <c r="FK10" s="604">
        <f t="shared" si="85"/>
        <v>0</v>
      </c>
      <c r="FL10" s="588"/>
      <c r="FM10" s="589"/>
      <c r="FN10" s="610">
        <f>SUM(FK10:FK13)</f>
        <v>0</v>
      </c>
      <c r="FO10" s="127">
        <f>IF(FO$4=0,0,FN10/$FO$4)</f>
        <v>0</v>
      </c>
      <c r="FP10" s="87" t="s">
        <v>75</v>
      </c>
      <c r="FQ10" s="599">
        <f>SUM(EX9:EX12)</f>
        <v>0</v>
      </c>
      <c r="FR10" s="496">
        <f>FN10</f>
        <v>0</v>
      </c>
      <c r="FS10" s="567">
        <f>SUM(FQ10:FR10)</f>
        <v>0</v>
      </c>
    </row>
    <row r="11" spans="1:175" x14ac:dyDescent="0.25">
      <c r="A11" s="44" t="s">
        <v>74</v>
      </c>
      <c r="B11" s="98" t="s">
        <v>17</v>
      </c>
      <c r="C11" s="64">
        <v>0</v>
      </c>
      <c r="D11" s="64">
        <v>0</v>
      </c>
      <c r="E11" s="64">
        <v>0</v>
      </c>
      <c r="F11" s="11">
        <f t="shared" si="80"/>
        <v>0</v>
      </c>
      <c r="G11" s="11">
        <f t="shared" si="81"/>
        <v>0</v>
      </c>
      <c r="H11" s="16"/>
      <c r="I11" s="13"/>
      <c r="J11" s="13"/>
      <c r="K11" s="13"/>
      <c r="L11" s="13"/>
      <c r="M11" s="55"/>
      <c r="N11" s="10"/>
      <c r="O11" s="44" t="s">
        <v>74</v>
      </c>
      <c r="P11" s="98" t="s">
        <v>17</v>
      </c>
      <c r="Q11" s="64">
        <v>0</v>
      </c>
      <c r="R11" s="64">
        <v>0</v>
      </c>
      <c r="S11" s="64">
        <v>0</v>
      </c>
      <c r="T11" s="11">
        <f t="shared" si="82"/>
        <v>0</v>
      </c>
      <c r="U11" s="11">
        <f t="shared" si="83"/>
        <v>0</v>
      </c>
      <c r="V11" s="16"/>
      <c r="W11" s="13"/>
      <c r="X11" s="13"/>
      <c r="Y11" s="13"/>
      <c r="Z11" s="13"/>
      <c r="AA11" s="55"/>
      <c r="AB11" s="10"/>
      <c r="AC11" s="44" t="s">
        <v>74</v>
      </c>
      <c r="AD11" s="98" t="s">
        <v>17</v>
      </c>
      <c r="AE11" s="64">
        <v>0</v>
      </c>
      <c r="AF11" s="64">
        <v>0</v>
      </c>
      <c r="AG11" s="64">
        <v>0</v>
      </c>
      <c r="AH11" s="11">
        <f t="shared" si="56"/>
        <v>0</v>
      </c>
      <c r="AI11" s="11">
        <f t="shared" si="57"/>
        <v>0</v>
      </c>
      <c r="AJ11" s="16"/>
      <c r="AK11" s="13"/>
      <c r="AL11" s="13"/>
      <c r="AM11" s="13"/>
      <c r="AN11" s="13"/>
      <c r="AO11" s="55"/>
      <c r="AP11" s="10"/>
      <c r="AQ11" s="44" t="s">
        <v>74</v>
      </c>
      <c r="AR11" s="98" t="s">
        <v>17</v>
      </c>
      <c r="AS11" s="64">
        <v>0</v>
      </c>
      <c r="AT11" s="64">
        <v>0</v>
      </c>
      <c r="AU11" s="64">
        <v>0</v>
      </c>
      <c r="AV11" s="11">
        <f t="shared" si="59"/>
        <v>0</v>
      </c>
      <c r="AW11" s="11">
        <f t="shared" si="60"/>
        <v>0</v>
      </c>
      <c r="AX11" s="16"/>
      <c r="AY11" s="13"/>
      <c r="AZ11" s="13"/>
      <c r="BA11" s="13"/>
      <c r="BB11" s="13"/>
      <c r="BC11" s="55"/>
      <c r="BD11" s="10"/>
      <c r="BE11" s="44" t="s">
        <v>74</v>
      </c>
      <c r="BF11" s="98" t="s">
        <v>17</v>
      </c>
      <c r="BG11" s="64">
        <v>0</v>
      </c>
      <c r="BH11" s="64">
        <v>0</v>
      </c>
      <c r="BI11" s="64">
        <v>0</v>
      </c>
      <c r="BJ11" s="11">
        <f t="shared" si="62"/>
        <v>0</v>
      </c>
      <c r="BK11" s="11">
        <f t="shared" si="63"/>
        <v>0</v>
      </c>
      <c r="BL11" s="16"/>
      <c r="BM11" s="13"/>
      <c r="BN11" s="13"/>
      <c r="BO11" s="13"/>
      <c r="BP11" s="13"/>
      <c r="BQ11" s="55"/>
      <c r="BR11" s="10"/>
      <c r="BS11" s="44" t="s">
        <v>74</v>
      </c>
      <c r="BT11" s="98" t="s">
        <v>17</v>
      </c>
      <c r="BU11" s="64">
        <v>0</v>
      </c>
      <c r="BV11" s="64">
        <v>0</v>
      </c>
      <c r="BW11" s="64">
        <v>0</v>
      </c>
      <c r="BX11" s="11">
        <f t="shared" si="65"/>
        <v>0</v>
      </c>
      <c r="BY11" s="11">
        <f t="shared" si="66"/>
        <v>0</v>
      </c>
      <c r="BZ11" s="16"/>
      <c r="CA11" s="13"/>
      <c r="CB11" s="13"/>
      <c r="CC11" s="13"/>
      <c r="CD11" s="13"/>
      <c r="CE11" s="55"/>
      <c r="CF11" s="10"/>
      <c r="CG11" s="44" t="s">
        <v>74</v>
      </c>
      <c r="CH11" s="98" t="s">
        <v>17</v>
      </c>
      <c r="CI11" s="64">
        <v>0</v>
      </c>
      <c r="CJ11" s="64">
        <v>0</v>
      </c>
      <c r="CK11" s="64">
        <v>0</v>
      </c>
      <c r="CL11" s="11">
        <f t="shared" si="68"/>
        <v>0</v>
      </c>
      <c r="CM11" s="11">
        <f t="shared" si="69"/>
        <v>0</v>
      </c>
      <c r="CN11" s="16"/>
      <c r="CO11" s="13"/>
      <c r="CP11" s="13"/>
      <c r="CQ11" s="13"/>
      <c r="CR11" s="13"/>
      <c r="CS11" s="55"/>
      <c r="CT11" s="10"/>
      <c r="CU11" s="44" t="s">
        <v>74</v>
      </c>
      <c r="CV11" s="98" t="s">
        <v>17</v>
      </c>
      <c r="CW11" s="64">
        <v>0</v>
      </c>
      <c r="CX11" s="64">
        <v>0</v>
      </c>
      <c r="CY11" s="64">
        <v>0</v>
      </c>
      <c r="CZ11" s="11">
        <f t="shared" si="71"/>
        <v>0</v>
      </c>
      <c r="DA11" s="11">
        <f t="shared" si="72"/>
        <v>0</v>
      </c>
      <c r="DB11" s="16"/>
      <c r="DC11" s="13"/>
      <c r="DD11" s="13"/>
      <c r="DE11" s="13"/>
      <c r="DF11" s="13"/>
      <c r="DG11" s="55"/>
      <c r="DH11" s="10"/>
      <c r="DI11" s="44" t="s">
        <v>74</v>
      </c>
      <c r="DJ11" s="98" t="s">
        <v>17</v>
      </c>
      <c r="DK11" s="64">
        <v>0</v>
      </c>
      <c r="DL11" s="64">
        <v>0</v>
      </c>
      <c r="DM11" s="64">
        <v>0</v>
      </c>
      <c r="DN11" s="11">
        <f t="shared" si="74"/>
        <v>0</v>
      </c>
      <c r="DO11" s="11">
        <f t="shared" si="75"/>
        <v>0</v>
      </c>
      <c r="DP11" s="16"/>
      <c r="DQ11" s="13"/>
      <c r="DR11" s="13"/>
      <c r="DS11" s="13"/>
      <c r="DT11" s="13"/>
      <c r="DU11" s="55"/>
      <c r="DV11" s="10"/>
      <c r="DW11" s="44" t="s">
        <v>74</v>
      </c>
      <c r="DX11" s="98" t="s">
        <v>17</v>
      </c>
      <c r="DY11" s="64">
        <v>0</v>
      </c>
      <c r="DZ11" s="64">
        <v>0</v>
      </c>
      <c r="EA11" s="64">
        <v>0</v>
      </c>
      <c r="EB11" s="11">
        <f t="shared" si="77"/>
        <v>0</v>
      </c>
      <c r="EC11" s="11">
        <f t="shared" si="78"/>
        <v>0</v>
      </c>
      <c r="ED11" s="16"/>
      <c r="EE11" s="13"/>
      <c r="EF11" s="13"/>
      <c r="EG11" s="13"/>
      <c r="EH11" s="13"/>
      <c r="EI11" s="55"/>
      <c r="EJ11" s="10"/>
      <c r="EK11" s="44" t="s">
        <v>75</v>
      </c>
      <c r="EL11" s="11" t="s">
        <v>25</v>
      </c>
      <c r="EM11" s="14">
        <f>K19+Y19+AM19+BA19+BO19+CC19+CQ19+DE19+DS19+EG19</f>
        <v>0</v>
      </c>
      <c r="EN11" s="112"/>
      <c r="EO11" s="143"/>
      <c r="EP11" s="6" t="s">
        <v>4</v>
      </c>
      <c r="EQ11" s="51">
        <f>G19*$C$2+U19*$Q$2+AI19*$AE$2+AW19*$AS$2+BK19*$BG$2+BY19*$BU$2+CM19*$CI$2+DA19*$CW$2+DO19*$DK$2+EC19*$DY$2</f>
        <v>0</v>
      </c>
      <c r="ER11" s="116">
        <f>IF(ER$4=0,0,EM11/ER$4)</f>
        <v>0</v>
      </c>
      <c r="ES11" s="81">
        <f>ER11*ET11+ER11</f>
        <v>0</v>
      </c>
      <c r="ET11" s="280">
        <v>0</v>
      </c>
      <c r="EU11" s="9" t="s">
        <v>109</v>
      </c>
      <c r="EV11" s="518">
        <f>IF(ER$4=0,0,EQ11/$ER$4*$EX$4)</f>
        <v>0</v>
      </c>
      <c r="EW11" s="579">
        <f t="shared" si="86"/>
        <v>0</v>
      </c>
      <c r="EX11" s="511">
        <f>ER11*ER$4+ES11*ES$4</f>
        <v>0</v>
      </c>
      <c r="EY11" s="137"/>
      <c r="EZ11" s="569"/>
      <c r="FA11" s="88"/>
      <c r="FC11" s="44" t="s">
        <v>75</v>
      </c>
      <c r="FD11" s="11" t="s">
        <v>134</v>
      </c>
      <c r="FE11" s="141">
        <v>0</v>
      </c>
      <c r="FF11" s="141">
        <v>0</v>
      </c>
      <c r="FG11" s="142">
        <v>0</v>
      </c>
      <c r="FH11" s="9" t="s">
        <v>21</v>
      </c>
      <c r="FI11" s="122">
        <f t="shared" si="84"/>
        <v>0</v>
      </c>
      <c r="FJ11" s="602">
        <v>0</v>
      </c>
      <c r="FK11" s="604">
        <f t="shared" si="85"/>
        <v>0</v>
      </c>
      <c r="FL11" s="588"/>
      <c r="FM11" s="589"/>
      <c r="FN11" s="610"/>
      <c r="FO11" s="127"/>
      <c r="FP11" s="87"/>
      <c r="FQ11" s="599"/>
      <c r="FR11" s="61"/>
      <c r="FS11" s="567"/>
    </row>
    <row r="12" spans="1:175" x14ac:dyDescent="0.25">
      <c r="A12" s="44"/>
      <c r="B12" s="98"/>
      <c r="C12" s="17"/>
      <c r="D12" s="17"/>
      <c r="E12" s="17" t="s">
        <v>108</v>
      </c>
      <c r="F12" s="52">
        <f>SUM(F5:F11)</f>
        <v>0</v>
      </c>
      <c r="G12" s="52">
        <f>SUM(G5:G11)</f>
        <v>0</v>
      </c>
      <c r="H12" s="16"/>
      <c r="I12" s="13"/>
      <c r="J12" s="13"/>
      <c r="K12" s="13"/>
      <c r="L12" s="13"/>
      <c r="M12" s="55"/>
      <c r="N12" s="10"/>
      <c r="O12" s="44"/>
      <c r="P12" s="98"/>
      <c r="Q12" s="17"/>
      <c r="R12" s="17"/>
      <c r="S12" s="17" t="s">
        <v>108</v>
      </c>
      <c r="T12" s="52">
        <f>SUM(T5:T11)</f>
        <v>0</v>
      </c>
      <c r="U12" s="52">
        <f>SUM(U5:U11)</f>
        <v>0</v>
      </c>
      <c r="V12" s="16"/>
      <c r="W12" s="13"/>
      <c r="X12" s="13"/>
      <c r="Y12" s="13"/>
      <c r="Z12" s="13"/>
      <c r="AA12" s="55"/>
      <c r="AB12" s="10"/>
      <c r="AC12" s="44"/>
      <c r="AD12" s="98"/>
      <c r="AE12" s="17"/>
      <c r="AF12" s="17"/>
      <c r="AG12" s="17" t="s">
        <v>108</v>
      </c>
      <c r="AH12" s="52">
        <f t="shared" ref="AH12:AI12" si="87">SUM(AH5:AH11)</f>
        <v>0</v>
      </c>
      <c r="AI12" s="52">
        <f t="shared" si="87"/>
        <v>0</v>
      </c>
      <c r="AJ12" s="16"/>
      <c r="AK12" s="13"/>
      <c r="AL12" s="13"/>
      <c r="AM12" s="13"/>
      <c r="AN12" s="13"/>
      <c r="AO12" s="55"/>
      <c r="AP12" s="10"/>
      <c r="AQ12" s="44"/>
      <c r="AR12" s="98"/>
      <c r="AS12" s="17"/>
      <c r="AT12" s="17"/>
      <c r="AU12" s="17" t="s">
        <v>108</v>
      </c>
      <c r="AV12" s="52">
        <f t="shared" ref="AV12:AW12" si="88">SUM(AV5:AV11)</f>
        <v>0</v>
      </c>
      <c r="AW12" s="52">
        <f t="shared" si="88"/>
        <v>0</v>
      </c>
      <c r="AX12" s="16"/>
      <c r="AY12" s="13"/>
      <c r="AZ12" s="13"/>
      <c r="BA12" s="13"/>
      <c r="BB12" s="13"/>
      <c r="BC12" s="55"/>
      <c r="BD12" s="10"/>
      <c r="BE12" s="44"/>
      <c r="BF12" s="98"/>
      <c r="BG12" s="17"/>
      <c r="BH12" s="17"/>
      <c r="BI12" s="17" t="s">
        <v>108</v>
      </c>
      <c r="BJ12" s="52">
        <f t="shared" ref="BJ12:BK12" si="89">SUM(BJ5:BJ11)</f>
        <v>0</v>
      </c>
      <c r="BK12" s="52">
        <f t="shared" si="89"/>
        <v>0</v>
      </c>
      <c r="BL12" s="16"/>
      <c r="BM12" s="13"/>
      <c r="BN12" s="13"/>
      <c r="BO12" s="13"/>
      <c r="BP12" s="13"/>
      <c r="BQ12" s="55"/>
      <c r="BR12" s="10"/>
      <c r="BS12" s="44"/>
      <c r="BT12" s="98"/>
      <c r="BU12" s="17"/>
      <c r="BV12" s="17"/>
      <c r="BW12" s="17" t="s">
        <v>108</v>
      </c>
      <c r="BX12" s="52">
        <f t="shared" ref="BX12:BY12" si="90">SUM(BX5:BX11)</f>
        <v>0</v>
      </c>
      <c r="BY12" s="52">
        <f t="shared" si="90"/>
        <v>0</v>
      </c>
      <c r="BZ12" s="16"/>
      <c r="CA12" s="13"/>
      <c r="CB12" s="13"/>
      <c r="CC12" s="13"/>
      <c r="CD12" s="13"/>
      <c r="CE12" s="55"/>
      <c r="CF12" s="10"/>
      <c r="CG12" s="44"/>
      <c r="CH12" s="98"/>
      <c r="CI12" s="17"/>
      <c r="CJ12" s="17"/>
      <c r="CK12" s="17" t="s">
        <v>108</v>
      </c>
      <c r="CL12" s="52">
        <f t="shared" ref="CL12:CM12" si="91">SUM(CL5:CL11)</f>
        <v>0</v>
      </c>
      <c r="CM12" s="52">
        <f t="shared" si="91"/>
        <v>0</v>
      </c>
      <c r="CN12" s="16"/>
      <c r="CO12" s="13"/>
      <c r="CP12" s="13"/>
      <c r="CQ12" s="13"/>
      <c r="CR12" s="13"/>
      <c r="CS12" s="55"/>
      <c r="CT12" s="10"/>
      <c r="CU12" s="44"/>
      <c r="CV12" s="98"/>
      <c r="CW12" s="17"/>
      <c r="CX12" s="17"/>
      <c r="CY12" s="17" t="s">
        <v>108</v>
      </c>
      <c r="CZ12" s="52">
        <f t="shared" ref="CZ12:DA12" si="92">SUM(CZ5:CZ11)</f>
        <v>0</v>
      </c>
      <c r="DA12" s="52">
        <f t="shared" si="92"/>
        <v>0</v>
      </c>
      <c r="DB12" s="16"/>
      <c r="DC12" s="13"/>
      <c r="DD12" s="13"/>
      <c r="DE12" s="13"/>
      <c r="DF12" s="13"/>
      <c r="DG12" s="55"/>
      <c r="DH12" s="10"/>
      <c r="DI12" s="44"/>
      <c r="DJ12" s="98"/>
      <c r="DK12" s="17"/>
      <c r="DL12" s="17"/>
      <c r="DM12" s="17" t="s">
        <v>108</v>
      </c>
      <c r="DN12" s="52">
        <f t="shared" ref="DN12:DO12" si="93">SUM(DN5:DN11)</f>
        <v>0</v>
      </c>
      <c r="DO12" s="52">
        <f t="shared" si="93"/>
        <v>0</v>
      </c>
      <c r="DP12" s="16"/>
      <c r="DQ12" s="13"/>
      <c r="DR12" s="13"/>
      <c r="DS12" s="13"/>
      <c r="DT12" s="13"/>
      <c r="DU12" s="55"/>
      <c r="DV12" s="10"/>
      <c r="DW12" s="44"/>
      <c r="DX12" s="98"/>
      <c r="DY12" s="17"/>
      <c r="DZ12" s="17"/>
      <c r="EA12" s="17" t="s">
        <v>108</v>
      </c>
      <c r="EB12" s="52">
        <f t="shared" ref="EB12:EC12" si="94">SUM(EB5:EB11)</f>
        <v>0</v>
      </c>
      <c r="EC12" s="52">
        <f t="shared" si="94"/>
        <v>0</v>
      </c>
      <c r="ED12" s="16"/>
      <c r="EE12" s="13"/>
      <c r="EF12" s="13"/>
      <c r="EG12" s="13"/>
      <c r="EH12" s="13"/>
      <c r="EI12" s="55"/>
      <c r="EJ12" s="10"/>
      <c r="EK12" s="44" t="s">
        <v>75</v>
      </c>
      <c r="EL12" s="11" t="s">
        <v>24</v>
      </c>
      <c r="EM12" s="14">
        <f>K20+Y20+AM20+BA20+BO20+CC20+CQ20+DE20+DS20+EG20</f>
        <v>0</v>
      </c>
      <c r="EN12" s="112"/>
      <c r="EO12" s="260" t="s">
        <v>155</v>
      </c>
      <c r="EP12" s="51">
        <f>D20*$C$2+R20*$Q$2+AF20*$AE$2+AT20*$AS$2+BH20*$BG$2+BV20*$BU$2+CJ20*$CI$2+CX20*$CW$2+DL20*$DK$2+DZ20*$DY$2</f>
        <v>0</v>
      </c>
      <c r="ER12" s="116">
        <f>IF(ER$4=0,0,EM12/ER$4)</f>
        <v>0</v>
      </c>
      <c r="ES12" s="81">
        <f>ER12*ET12+ER12</f>
        <v>0</v>
      </c>
      <c r="ET12" s="280">
        <v>0</v>
      </c>
      <c r="EU12" s="9" t="s">
        <v>4</v>
      </c>
      <c r="EV12" s="518">
        <f>IF(ER$4=0,0,EP12/$ER$4*$EX$4)</f>
        <v>0</v>
      </c>
      <c r="EW12" s="579">
        <f t="shared" si="86"/>
        <v>0</v>
      </c>
      <c r="EX12" s="511">
        <f>ER12*ER$4+ES12*ES$4</f>
        <v>0</v>
      </c>
      <c r="EY12" s="137"/>
      <c r="EZ12" s="569"/>
      <c r="FA12" s="138"/>
      <c r="FC12" s="44" t="s">
        <v>75</v>
      </c>
      <c r="FD12" s="11" t="s">
        <v>135</v>
      </c>
      <c r="FE12" s="141">
        <v>0</v>
      </c>
      <c r="FF12" s="141">
        <v>0</v>
      </c>
      <c r="FG12" s="142">
        <v>0</v>
      </c>
      <c r="FH12" s="9" t="s">
        <v>109</v>
      </c>
      <c r="FI12" s="122">
        <f t="shared" si="84"/>
        <v>0</v>
      </c>
      <c r="FJ12" s="602">
        <v>0</v>
      </c>
      <c r="FK12" s="604">
        <f t="shared" si="85"/>
        <v>0</v>
      </c>
      <c r="FL12" s="588"/>
      <c r="FM12" s="589"/>
      <c r="FN12" s="610"/>
      <c r="FO12" s="127"/>
      <c r="FP12" s="87"/>
      <c r="FQ12" s="599"/>
      <c r="FR12" s="61"/>
      <c r="FS12" s="567"/>
    </row>
    <row r="13" spans="1:175" ht="13" thickBot="1" x14ac:dyDescent="0.3">
      <c r="A13" s="44"/>
      <c r="B13" s="11"/>
      <c r="C13" s="17"/>
      <c r="D13" s="17"/>
      <c r="E13" s="17"/>
      <c r="F13" s="17"/>
      <c r="G13" s="6" t="s">
        <v>109</v>
      </c>
      <c r="H13" s="4" t="s">
        <v>107</v>
      </c>
      <c r="I13" s="13"/>
      <c r="J13" s="13"/>
      <c r="K13" s="13"/>
      <c r="L13" s="13"/>
      <c r="M13" s="55"/>
      <c r="N13" s="10"/>
      <c r="O13" s="44"/>
      <c r="P13" s="11"/>
      <c r="Q13" s="17"/>
      <c r="R13" s="17"/>
      <c r="S13" s="17"/>
      <c r="T13" s="17"/>
      <c r="U13" s="6" t="s">
        <v>109</v>
      </c>
      <c r="V13" s="4" t="s">
        <v>107</v>
      </c>
      <c r="W13" s="13"/>
      <c r="X13" s="13"/>
      <c r="Y13" s="13"/>
      <c r="Z13" s="13"/>
      <c r="AA13" s="55"/>
      <c r="AB13" s="10"/>
      <c r="AC13" s="44"/>
      <c r="AD13" s="11"/>
      <c r="AE13" s="17"/>
      <c r="AF13" s="17"/>
      <c r="AG13" s="17"/>
      <c r="AH13" s="17"/>
      <c r="AI13" s="6" t="s">
        <v>109</v>
      </c>
      <c r="AJ13" s="4" t="s">
        <v>107</v>
      </c>
      <c r="AK13" s="13"/>
      <c r="AL13" s="13"/>
      <c r="AM13" s="13"/>
      <c r="AN13" s="13"/>
      <c r="AO13" s="55"/>
      <c r="AP13" s="10"/>
      <c r="AQ13" s="44"/>
      <c r="AR13" s="11"/>
      <c r="AS13" s="17"/>
      <c r="AT13" s="17"/>
      <c r="AU13" s="17"/>
      <c r="AV13" s="17"/>
      <c r="AW13" s="6" t="s">
        <v>109</v>
      </c>
      <c r="AX13" s="4" t="s">
        <v>107</v>
      </c>
      <c r="AY13" s="13"/>
      <c r="AZ13" s="13"/>
      <c r="BA13" s="13"/>
      <c r="BB13" s="13"/>
      <c r="BC13" s="55"/>
      <c r="BD13" s="10"/>
      <c r="BE13" s="44"/>
      <c r="BF13" s="11"/>
      <c r="BG13" s="17"/>
      <c r="BH13" s="17"/>
      <c r="BI13" s="17"/>
      <c r="BJ13" s="17"/>
      <c r="BK13" s="6" t="s">
        <v>109</v>
      </c>
      <c r="BL13" s="4" t="s">
        <v>107</v>
      </c>
      <c r="BM13" s="13"/>
      <c r="BN13" s="13"/>
      <c r="BO13" s="13"/>
      <c r="BP13" s="13"/>
      <c r="BQ13" s="55"/>
      <c r="BR13" s="10"/>
      <c r="BS13" s="44"/>
      <c r="BT13" s="11"/>
      <c r="BU13" s="17"/>
      <c r="BV13" s="17"/>
      <c r="BW13" s="17"/>
      <c r="BX13" s="17"/>
      <c r="BY13" s="6" t="s">
        <v>109</v>
      </c>
      <c r="BZ13" s="4" t="s">
        <v>107</v>
      </c>
      <c r="CA13" s="13"/>
      <c r="CB13" s="13"/>
      <c r="CC13" s="13"/>
      <c r="CD13" s="13"/>
      <c r="CE13" s="55"/>
      <c r="CF13" s="10"/>
      <c r="CG13" s="44"/>
      <c r="CH13" s="11"/>
      <c r="CI13" s="17"/>
      <c r="CJ13" s="17"/>
      <c r="CK13" s="17"/>
      <c r="CL13" s="17"/>
      <c r="CM13" s="6" t="s">
        <v>109</v>
      </c>
      <c r="CN13" s="4" t="s">
        <v>107</v>
      </c>
      <c r="CO13" s="13"/>
      <c r="CP13" s="13"/>
      <c r="CQ13" s="13"/>
      <c r="CR13" s="13"/>
      <c r="CS13" s="55"/>
      <c r="CT13" s="10"/>
      <c r="CU13" s="44"/>
      <c r="CV13" s="11"/>
      <c r="CW13" s="17"/>
      <c r="CX13" s="17"/>
      <c r="CY13" s="17"/>
      <c r="CZ13" s="17"/>
      <c r="DA13" s="6" t="s">
        <v>109</v>
      </c>
      <c r="DB13" s="4" t="s">
        <v>107</v>
      </c>
      <c r="DC13" s="13"/>
      <c r="DD13" s="13"/>
      <c r="DE13" s="13"/>
      <c r="DF13" s="13"/>
      <c r="DG13" s="55"/>
      <c r="DH13" s="10"/>
      <c r="DI13" s="44"/>
      <c r="DJ13" s="11"/>
      <c r="DK13" s="17"/>
      <c r="DL13" s="17"/>
      <c r="DM13" s="17"/>
      <c r="DN13" s="17"/>
      <c r="DO13" s="6" t="s">
        <v>109</v>
      </c>
      <c r="DP13" s="4" t="s">
        <v>107</v>
      </c>
      <c r="DQ13" s="13"/>
      <c r="DR13" s="13"/>
      <c r="DS13" s="13"/>
      <c r="DT13" s="13"/>
      <c r="DU13" s="55"/>
      <c r="DV13" s="10"/>
      <c r="DW13" s="44"/>
      <c r="DX13" s="11"/>
      <c r="DY13" s="17"/>
      <c r="DZ13" s="17"/>
      <c r="EA13" s="17"/>
      <c r="EB13" s="17"/>
      <c r="EC13" s="6" t="s">
        <v>109</v>
      </c>
      <c r="ED13" s="4" t="s">
        <v>107</v>
      </c>
      <c r="EE13" s="13"/>
      <c r="EF13" s="13"/>
      <c r="EG13" s="13"/>
      <c r="EH13" s="13"/>
      <c r="EI13" s="55"/>
      <c r="EJ13" s="10"/>
      <c r="EK13" s="44" t="s">
        <v>72</v>
      </c>
      <c r="EL13" s="11" t="s">
        <v>141</v>
      </c>
      <c r="EM13" s="14">
        <f>K21+Y21+AM21+BA21+BO21+CC21+CQ21+DE21+DS21+EG21</f>
        <v>0</v>
      </c>
      <c r="EN13" s="14"/>
      <c r="EO13" s="190">
        <f>(G21+G22)*$C$2+(U21+U22)*$Q$2+(AI21+AI22)*$AE$2+(AW21+AW22)*$AS$2+(BK21+BK22)*$BG$2+(BY21+BY22)*$BU$2+(CM21+CM22)*$CI$2+(DA21+DA22)*$CW$2+(DO21+DO22)*$DK$2+(EC21+EC22)*$DY$2</f>
        <v>0</v>
      </c>
      <c r="EP13" s="80"/>
      <c r="EQ13" s="80"/>
      <c r="ER13" s="116">
        <f>IF(ER$4=0,0,EM13/ER$4)</f>
        <v>0</v>
      </c>
      <c r="ES13" s="81">
        <f>ER13*ET13+ER13</f>
        <v>0</v>
      </c>
      <c r="ET13" s="280">
        <v>0</v>
      </c>
      <c r="EU13" s="9" t="s">
        <v>156</v>
      </c>
      <c r="EV13" s="518">
        <f>IF(ER$4=0,0,EO13/$ER$4*$EX$4)</f>
        <v>0</v>
      </c>
      <c r="EW13" s="579">
        <f t="shared" si="86"/>
        <v>0</v>
      </c>
      <c r="EX13" s="511">
        <f>ER13*ER$4+ES13*ES$4</f>
        <v>0</v>
      </c>
      <c r="EY13" s="570">
        <f>EZ142</f>
        <v>0</v>
      </c>
      <c r="EZ13" s="571"/>
      <c r="FA13" s="566"/>
      <c r="FC13" s="44" t="s">
        <v>75</v>
      </c>
      <c r="FD13" s="11" t="s">
        <v>134</v>
      </c>
      <c r="FE13" s="141">
        <v>0</v>
      </c>
      <c r="FF13" s="141">
        <v>0</v>
      </c>
      <c r="FG13" s="142">
        <v>0</v>
      </c>
      <c r="FH13" s="9" t="s">
        <v>21</v>
      </c>
      <c r="FI13" s="122">
        <f t="shared" si="84"/>
        <v>0</v>
      </c>
      <c r="FJ13" s="602">
        <v>0</v>
      </c>
      <c r="FK13" s="604">
        <f t="shared" si="85"/>
        <v>0</v>
      </c>
      <c r="FL13" s="588"/>
      <c r="FM13" s="589"/>
      <c r="FN13" s="610"/>
      <c r="FO13" s="127"/>
      <c r="FP13" s="87"/>
      <c r="FQ13" s="599"/>
      <c r="FR13" s="61"/>
      <c r="FS13" s="567"/>
    </row>
    <row r="14" spans="1:175" ht="13.5" thickTop="1" thickBot="1" x14ac:dyDescent="0.3">
      <c r="A14" s="44" t="s">
        <v>74</v>
      </c>
      <c r="B14" s="11" t="s">
        <v>18</v>
      </c>
      <c r="C14" s="17"/>
      <c r="D14" s="17"/>
      <c r="E14" s="17"/>
      <c r="F14" s="8"/>
      <c r="G14" s="18">
        <f>G4</f>
        <v>0</v>
      </c>
      <c r="H14" s="820"/>
      <c r="I14" s="13">
        <f>G14*H14+G15*H15</f>
        <v>0</v>
      </c>
      <c r="J14" s="13">
        <f>IF(E$113=0,0,I14/E$113)</f>
        <v>0</v>
      </c>
      <c r="K14" s="13">
        <f>(J14*G$2)</f>
        <v>0</v>
      </c>
      <c r="L14" s="13"/>
      <c r="M14" s="55"/>
      <c r="N14" s="10"/>
      <c r="O14" s="44" t="s">
        <v>74</v>
      </c>
      <c r="P14" s="11" t="s">
        <v>18</v>
      </c>
      <c r="Q14" s="17"/>
      <c r="R14" s="17"/>
      <c r="S14" s="17"/>
      <c r="T14" s="8"/>
      <c r="U14" s="18">
        <f>U4</f>
        <v>0</v>
      </c>
      <c r="V14" s="820"/>
      <c r="W14" s="13">
        <f>U14*V14+U15*V15</f>
        <v>0</v>
      </c>
      <c r="X14" s="13">
        <f>IF(S$113=0,0,W14/S$113)</f>
        <v>0</v>
      </c>
      <c r="Y14" s="13">
        <f>(X14*U$2)</f>
        <v>0</v>
      </c>
      <c r="Z14" s="13"/>
      <c r="AA14" s="55"/>
      <c r="AB14" s="10"/>
      <c r="AC14" s="44" t="s">
        <v>74</v>
      </c>
      <c r="AD14" s="11" t="s">
        <v>18</v>
      </c>
      <c r="AE14" s="17"/>
      <c r="AF14" s="17"/>
      <c r="AG14" s="17"/>
      <c r="AH14" s="8"/>
      <c r="AI14" s="18">
        <f t="shared" ref="AI14" si="95">AI4</f>
        <v>0</v>
      </c>
      <c r="AJ14" s="820"/>
      <c r="AK14" s="13">
        <f t="shared" ref="AK14" si="96">AI14*AJ14+AI15*AJ15</f>
        <v>0</v>
      </c>
      <c r="AL14" s="13">
        <f t="shared" ref="AL14" si="97">IF(AG$113=0,0,AK14/AG$113)</f>
        <v>0</v>
      </c>
      <c r="AM14" s="13">
        <f t="shared" ref="AM14" si="98">(AL14*AI$2)</f>
        <v>0</v>
      </c>
      <c r="AN14" s="13"/>
      <c r="AO14" s="55"/>
      <c r="AP14" s="10"/>
      <c r="AQ14" s="44" t="s">
        <v>74</v>
      </c>
      <c r="AR14" s="11" t="s">
        <v>18</v>
      </c>
      <c r="AS14" s="17"/>
      <c r="AT14" s="17"/>
      <c r="AU14" s="17"/>
      <c r="AV14" s="8"/>
      <c r="AW14" s="18">
        <f t="shared" ref="AW14" si="99">AW4</f>
        <v>0</v>
      </c>
      <c r="AX14" s="820"/>
      <c r="AY14" s="13">
        <f t="shared" ref="AY14" si="100">AW14*AX14+AW15*AX15</f>
        <v>0</v>
      </c>
      <c r="AZ14" s="13">
        <f t="shared" ref="AZ14" si="101">IF(AU$113=0,0,AY14/AU$113)</f>
        <v>0</v>
      </c>
      <c r="BA14" s="13">
        <f t="shared" ref="BA14" si="102">(AZ14*AW$2)</f>
        <v>0</v>
      </c>
      <c r="BB14" s="13"/>
      <c r="BC14" s="55"/>
      <c r="BD14" s="10"/>
      <c r="BE14" s="44" t="s">
        <v>74</v>
      </c>
      <c r="BF14" s="11" t="s">
        <v>18</v>
      </c>
      <c r="BG14" s="17"/>
      <c r="BH14" s="17"/>
      <c r="BI14" s="17"/>
      <c r="BJ14" s="8"/>
      <c r="BK14" s="18">
        <f t="shared" ref="BK14" si="103">BK4</f>
        <v>0</v>
      </c>
      <c r="BL14" s="820"/>
      <c r="BM14" s="13">
        <f t="shared" ref="BM14" si="104">BK14*BL14+BK15*BL15</f>
        <v>0</v>
      </c>
      <c r="BN14" s="13">
        <f t="shared" ref="BN14" si="105">IF(BI$113=0,0,BM14/BI$113)</f>
        <v>0</v>
      </c>
      <c r="BO14" s="13">
        <f t="shared" ref="BO14" si="106">(BN14*BK$2)</f>
        <v>0</v>
      </c>
      <c r="BP14" s="13"/>
      <c r="BQ14" s="55"/>
      <c r="BR14" s="10"/>
      <c r="BS14" s="44" t="s">
        <v>74</v>
      </c>
      <c r="BT14" s="11" t="s">
        <v>18</v>
      </c>
      <c r="BU14" s="17"/>
      <c r="BV14" s="17"/>
      <c r="BW14" s="17"/>
      <c r="BX14" s="8"/>
      <c r="BY14" s="18">
        <f t="shared" ref="BY14" si="107">BY4</f>
        <v>0</v>
      </c>
      <c r="BZ14" s="820"/>
      <c r="CA14" s="13">
        <f t="shared" ref="CA14" si="108">BY14*BZ14+BY15*BZ15</f>
        <v>0</v>
      </c>
      <c r="CB14" s="13">
        <f t="shared" ref="CB14" si="109">IF(BW$113=0,0,CA14/BW$113)</f>
        <v>0</v>
      </c>
      <c r="CC14" s="13">
        <f t="shared" ref="CC14" si="110">(CB14*BY$2)</f>
        <v>0</v>
      </c>
      <c r="CD14" s="13"/>
      <c r="CE14" s="55"/>
      <c r="CF14" s="10"/>
      <c r="CG14" s="44" t="s">
        <v>74</v>
      </c>
      <c r="CH14" s="11" t="s">
        <v>18</v>
      </c>
      <c r="CI14" s="17"/>
      <c r="CJ14" s="17"/>
      <c r="CK14" s="17"/>
      <c r="CL14" s="8"/>
      <c r="CM14" s="18">
        <f t="shared" ref="CM14" si="111">CM4</f>
        <v>0</v>
      </c>
      <c r="CN14" s="820"/>
      <c r="CO14" s="13">
        <f t="shared" ref="CO14" si="112">CM14*CN14+CM15*CN15</f>
        <v>0</v>
      </c>
      <c r="CP14" s="13">
        <f t="shared" ref="CP14" si="113">IF(CK$113=0,0,CO14/CK$113)</f>
        <v>0</v>
      </c>
      <c r="CQ14" s="13">
        <f t="shared" ref="CQ14" si="114">(CP14*CM$2)</f>
        <v>0</v>
      </c>
      <c r="CR14" s="13"/>
      <c r="CS14" s="55"/>
      <c r="CT14" s="10"/>
      <c r="CU14" s="44" t="s">
        <v>74</v>
      </c>
      <c r="CV14" s="11" t="s">
        <v>18</v>
      </c>
      <c r="CW14" s="17"/>
      <c r="CX14" s="17"/>
      <c r="CY14" s="17"/>
      <c r="CZ14" s="8"/>
      <c r="DA14" s="18">
        <f t="shared" ref="DA14" si="115">DA4</f>
        <v>0</v>
      </c>
      <c r="DB14" s="820"/>
      <c r="DC14" s="13">
        <f t="shared" ref="DC14" si="116">DA14*DB14+DA15*DB15</f>
        <v>0</v>
      </c>
      <c r="DD14" s="13">
        <f t="shared" ref="DD14" si="117">IF(CY$113=0,0,DC14/CY$113)</f>
        <v>0</v>
      </c>
      <c r="DE14" s="13">
        <f t="shared" ref="DE14" si="118">(DD14*DA$2)</f>
        <v>0</v>
      </c>
      <c r="DF14" s="13"/>
      <c r="DG14" s="55"/>
      <c r="DH14" s="10"/>
      <c r="DI14" s="44" t="s">
        <v>74</v>
      </c>
      <c r="DJ14" s="11" t="s">
        <v>18</v>
      </c>
      <c r="DK14" s="17"/>
      <c r="DL14" s="17"/>
      <c r="DM14" s="17"/>
      <c r="DN14" s="8"/>
      <c r="DO14" s="18">
        <f t="shared" ref="DO14" si="119">DO4</f>
        <v>0</v>
      </c>
      <c r="DP14" s="820"/>
      <c r="DQ14" s="13">
        <f t="shared" ref="DQ14" si="120">DO14*DP14+DO15*DP15</f>
        <v>0</v>
      </c>
      <c r="DR14" s="13">
        <f t="shared" ref="DR14" si="121">IF(DM$113=0,0,DQ14/DM$113)</f>
        <v>0</v>
      </c>
      <c r="DS14" s="13">
        <f t="shared" ref="DS14" si="122">(DR14*DO$2)</f>
        <v>0</v>
      </c>
      <c r="DT14" s="13"/>
      <c r="DU14" s="55"/>
      <c r="DV14" s="10"/>
      <c r="DW14" s="44" t="s">
        <v>74</v>
      </c>
      <c r="DX14" s="11" t="s">
        <v>18</v>
      </c>
      <c r="DY14" s="17"/>
      <c r="DZ14" s="17"/>
      <c r="EA14" s="17"/>
      <c r="EB14" s="8"/>
      <c r="EC14" s="18">
        <f t="shared" ref="EC14" si="123">EC4</f>
        <v>0</v>
      </c>
      <c r="ED14" s="820"/>
      <c r="EE14" s="13">
        <f t="shared" ref="EE14" si="124">EC14*ED14+EC15*ED15</f>
        <v>0</v>
      </c>
      <c r="EF14" s="13">
        <f t="shared" ref="EF14" si="125">IF(EA$113=0,0,EE14/EA$113)</f>
        <v>0</v>
      </c>
      <c r="EG14" s="13">
        <f t="shared" ref="EG14" si="126">(EF14*EC$2)</f>
        <v>0</v>
      </c>
      <c r="EH14" s="13"/>
      <c r="EI14" s="55"/>
      <c r="EJ14" s="10"/>
      <c r="EK14" s="44"/>
      <c r="EL14" s="11"/>
      <c r="EM14" s="14"/>
      <c r="EN14" s="33"/>
      <c r="EO14" s="22"/>
      <c r="EP14" s="79"/>
      <c r="EQ14" s="134" t="s">
        <v>20</v>
      </c>
      <c r="ER14" s="121"/>
      <c r="ES14" s="111"/>
      <c r="ET14" s="128"/>
      <c r="EU14" s="9"/>
      <c r="EV14" s="518"/>
      <c r="EW14" s="579"/>
      <c r="EX14" s="511"/>
      <c r="EY14" s="572"/>
      <c r="EZ14" s="573"/>
      <c r="FA14" s="88"/>
      <c r="FC14" s="44" t="s">
        <v>72</v>
      </c>
      <c r="FD14" s="11" t="s">
        <v>121</v>
      </c>
      <c r="FE14" s="141">
        <v>0</v>
      </c>
      <c r="FF14" s="141">
        <v>0</v>
      </c>
      <c r="FG14" s="142">
        <v>0</v>
      </c>
      <c r="FH14" s="9" t="s">
        <v>109</v>
      </c>
      <c r="FI14" s="122">
        <f t="shared" si="84"/>
        <v>0</v>
      </c>
      <c r="FJ14" s="602">
        <v>0</v>
      </c>
      <c r="FK14" s="604">
        <f t="shared" si="85"/>
        <v>0</v>
      </c>
      <c r="FL14" s="590"/>
      <c r="FM14" s="569"/>
      <c r="FN14" s="610">
        <f>SUM(FK14:FK15)+FL15</f>
        <v>0</v>
      </c>
      <c r="FO14" s="127">
        <f>IF(FO$4=0,0,FN14/$FO$4)</f>
        <v>0</v>
      </c>
      <c r="FP14" s="87" t="s">
        <v>72</v>
      </c>
      <c r="FQ14" s="522">
        <f>EX13+EX18+EX19+EY13</f>
        <v>0</v>
      </c>
      <c r="FR14" s="496">
        <f>FN14</f>
        <v>0</v>
      </c>
      <c r="FS14" s="567">
        <f>SUM(FQ14:FR14)</f>
        <v>0</v>
      </c>
    </row>
    <row r="15" spans="1:175" ht="13" thickTop="1" x14ac:dyDescent="0.25">
      <c r="A15" s="44" t="s">
        <v>74</v>
      </c>
      <c r="B15" s="8" t="s">
        <v>19</v>
      </c>
      <c r="C15" s="8"/>
      <c r="D15" s="8"/>
      <c r="E15" s="8"/>
      <c r="F15" s="8"/>
      <c r="G15" s="68">
        <v>0</v>
      </c>
      <c r="H15" s="63">
        <v>0</v>
      </c>
      <c r="I15" s="13"/>
      <c r="J15" s="13"/>
      <c r="K15" s="13"/>
      <c r="L15" s="13"/>
      <c r="M15" s="55"/>
      <c r="N15" s="10"/>
      <c r="O15" s="44" t="s">
        <v>74</v>
      </c>
      <c r="P15" s="8" t="s">
        <v>19</v>
      </c>
      <c r="Q15" s="8"/>
      <c r="R15" s="8"/>
      <c r="S15" s="8"/>
      <c r="T15" s="8"/>
      <c r="U15" s="68">
        <v>0</v>
      </c>
      <c r="V15" s="63">
        <v>0</v>
      </c>
      <c r="W15" s="13"/>
      <c r="X15" s="13"/>
      <c r="Y15" s="13"/>
      <c r="Z15" s="13"/>
      <c r="AA15" s="55"/>
      <c r="AB15" s="10"/>
      <c r="AC15" s="44" t="s">
        <v>74</v>
      </c>
      <c r="AD15" s="8" t="s">
        <v>19</v>
      </c>
      <c r="AE15" s="8"/>
      <c r="AF15" s="8"/>
      <c r="AG15" s="8"/>
      <c r="AH15" s="8"/>
      <c r="AI15" s="68">
        <v>0</v>
      </c>
      <c r="AJ15" s="63">
        <v>0</v>
      </c>
      <c r="AK15" s="13"/>
      <c r="AL15" s="13"/>
      <c r="AM15" s="13"/>
      <c r="AN15" s="13"/>
      <c r="AO15" s="55"/>
      <c r="AP15" s="10"/>
      <c r="AQ15" s="44" t="s">
        <v>74</v>
      </c>
      <c r="AR15" s="8" t="s">
        <v>19</v>
      </c>
      <c r="AS15" s="8"/>
      <c r="AT15" s="8"/>
      <c r="AU15" s="8"/>
      <c r="AV15" s="8"/>
      <c r="AW15" s="68">
        <v>0</v>
      </c>
      <c r="AX15" s="63">
        <v>0</v>
      </c>
      <c r="AY15" s="13"/>
      <c r="AZ15" s="13"/>
      <c r="BA15" s="13"/>
      <c r="BB15" s="13"/>
      <c r="BC15" s="55"/>
      <c r="BD15" s="10"/>
      <c r="BE15" s="44" t="s">
        <v>74</v>
      </c>
      <c r="BF15" s="8" t="s">
        <v>19</v>
      </c>
      <c r="BG15" s="8"/>
      <c r="BH15" s="8"/>
      <c r="BI15" s="8"/>
      <c r="BJ15" s="8"/>
      <c r="BK15" s="68">
        <v>0</v>
      </c>
      <c r="BL15" s="63">
        <v>0</v>
      </c>
      <c r="BM15" s="13"/>
      <c r="BN15" s="13"/>
      <c r="BO15" s="13"/>
      <c r="BP15" s="13"/>
      <c r="BQ15" s="55"/>
      <c r="BR15" s="10"/>
      <c r="BS15" s="44" t="s">
        <v>74</v>
      </c>
      <c r="BT15" s="8" t="s">
        <v>19</v>
      </c>
      <c r="BU15" s="8"/>
      <c r="BV15" s="8"/>
      <c r="BW15" s="8"/>
      <c r="BX15" s="8"/>
      <c r="BY15" s="68">
        <v>0</v>
      </c>
      <c r="BZ15" s="63">
        <v>0</v>
      </c>
      <c r="CA15" s="13"/>
      <c r="CB15" s="13"/>
      <c r="CC15" s="13"/>
      <c r="CD15" s="13"/>
      <c r="CE15" s="55"/>
      <c r="CF15" s="10"/>
      <c r="CG15" s="44" t="s">
        <v>74</v>
      </c>
      <c r="CH15" s="8" t="s">
        <v>19</v>
      </c>
      <c r="CI15" s="8"/>
      <c r="CJ15" s="8"/>
      <c r="CK15" s="8"/>
      <c r="CL15" s="8"/>
      <c r="CM15" s="68">
        <v>0</v>
      </c>
      <c r="CN15" s="63">
        <v>0</v>
      </c>
      <c r="CO15" s="13"/>
      <c r="CP15" s="13"/>
      <c r="CQ15" s="13"/>
      <c r="CR15" s="13"/>
      <c r="CS15" s="55"/>
      <c r="CT15" s="10"/>
      <c r="CU15" s="44" t="s">
        <v>74</v>
      </c>
      <c r="CV15" s="8" t="s">
        <v>19</v>
      </c>
      <c r="CW15" s="8"/>
      <c r="CX15" s="8"/>
      <c r="CY15" s="8"/>
      <c r="CZ15" s="8"/>
      <c r="DA15" s="68">
        <v>0</v>
      </c>
      <c r="DB15" s="63">
        <v>0</v>
      </c>
      <c r="DC15" s="13"/>
      <c r="DD15" s="13"/>
      <c r="DE15" s="13"/>
      <c r="DF15" s="13"/>
      <c r="DG15" s="55"/>
      <c r="DH15" s="10"/>
      <c r="DI15" s="44" t="s">
        <v>74</v>
      </c>
      <c r="DJ15" s="8" t="s">
        <v>19</v>
      </c>
      <c r="DK15" s="8"/>
      <c r="DL15" s="8"/>
      <c r="DM15" s="8"/>
      <c r="DN15" s="8"/>
      <c r="DO15" s="68">
        <v>0</v>
      </c>
      <c r="DP15" s="63">
        <v>0</v>
      </c>
      <c r="DQ15" s="13"/>
      <c r="DR15" s="13"/>
      <c r="DS15" s="13"/>
      <c r="DT15" s="13"/>
      <c r="DU15" s="55"/>
      <c r="DV15" s="10"/>
      <c r="DW15" s="44" t="s">
        <v>74</v>
      </c>
      <c r="DX15" s="8" t="s">
        <v>19</v>
      </c>
      <c r="DY15" s="8"/>
      <c r="DZ15" s="8"/>
      <c r="EA15" s="8"/>
      <c r="EB15" s="8"/>
      <c r="EC15" s="68">
        <v>0</v>
      </c>
      <c r="ED15" s="63">
        <v>0</v>
      </c>
      <c r="EE15" s="13"/>
      <c r="EF15" s="13"/>
      <c r="EG15" s="13"/>
      <c r="EH15" s="13"/>
      <c r="EI15" s="55"/>
      <c r="EJ15" s="10"/>
      <c r="EK15" s="44" t="s">
        <v>74</v>
      </c>
      <c r="EL15" s="11" t="s">
        <v>28</v>
      </c>
      <c r="EM15" s="14">
        <f>K24+Y24+AM24+BA24+BO24+CC24+CQ24+DE24+DS24+EG24</f>
        <v>0</v>
      </c>
      <c r="EN15" s="22"/>
      <c r="EO15" s="22"/>
      <c r="EQ15" s="51">
        <f>G24*$C$2+U24*$Q$2+AI24*$AE$2+AW24*$AS$2+BK24*$BG$2+BY24*$BU$2+CM24*$CI$2+DA24*$CW$2+DO24*$DK$2+EC24*$DY$2</f>
        <v>0</v>
      </c>
      <c r="ER15" s="116">
        <f>IF(ER$4=0,0,EM15/ER$4)</f>
        <v>0</v>
      </c>
      <c r="ES15" s="81">
        <f>ER15*ET15+ER15</f>
        <v>0</v>
      </c>
      <c r="ET15" s="280">
        <v>0</v>
      </c>
      <c r="EU15" s="9" t="s">
        <v>20</v>
      </c>
      <c r="EV15" s="518">
        <f>IF(ER$4=0,0,EQ15/$ER$4*$EX$4)</f>
        <v>0</v>
      </c>
      <c r="EW15" s="579">
        <f>IF(EV15=0,0,EX15/EV15)</f>
        <v>0</v>
      </c>
      <c r="EX15" s="511">
        <f>ER15*ER$4+ES15*ES$4</f>
        <v>0</v>
      </c>
      <c r="EY15" s="572"/>
      <c r="EZ15" s="573"/>
      <c r="FA15" s="88"/>
      <c r="FC15" s="44" t="s">
        <v>72</v>
      </c>
      <c r="FD15" s="11" t="s">
        <v>141</v>
      </c>
      <c r="FE15" s="141">
        <v>0</v>
      </c>
      <c r="FF15" s="141">
        <v>0</v>
      </c>
      <c r="FG15" s="142">
        <v>0</v>
      </c>
      <c r="FH15" s="9" t="s">
        <v>125</v>
      </c>
      <c r="FI15" s="122">
        <f t="shared" si="84"/>
        <v>0</v>
      </c>
      <c r="FJ15" s="602">
        <v>0</v>
      </c>
      <c r="FK15" s="604">
        <f t="shared" si="85"/>
        <v>0</v>
      </c>
      <c r="FL15" s="591">
        <f>FR134</f>
        <v>0</v>
      </c>
      <c r="FM15" s="575"/>
      <c r="FN15" s="610"/>
      <c r="FO15" s="127"/>
      <c r="FP15" s="87"/>
      <c r="FQ15" s="522"/>
      <c r="FR15" s="61"/>
      <c r="FS15" s="567"/>
    </row>
    <row r="16" spans="1:175" ht="13" thickBot="1" x14ac:dyDescent="0.3">
      <c r="A16" s="44"/>
      <c r="B16" s="11"/>
      <c r="C16" s="630" t="s">
        <v>20</v>
      </c>
      <c r="D16" s="87" t="s">
        <v>21</v>
      </c>
      <c r="E16" s="6" t="s">
        <v>22</v>
      </c>
      <c r="F16" s="275" t="s">
        <v>6</v>
      </c>
      <c r="G16" s="6" t="s">
        <v>109</v>
      </c>
      <c r="H16" s="16"/>
      <c r="I16" s="13"/>
      <c r="J16" s="13"/>
      <c r="K16" s="13"/>
      <c r="L16" s="13"/>
      <c r="M16" s="55"/>
      <c r="N16" s="10"/>
      <c r="O16" s="44"/>
      <c r="P16" s="11"/>
      <c r="Q16" s="738" t="s">
        <v>20</v>
      </c>
      <c r="R16" s="87" t="s">
        <v>21</v>
      </c>
      <c r="S16" s="6" t="s">
        <v>22</v>
      </c>
      <c r="T16" s="275" t="s">
        <v>6</v>
      </c>
      <c r="U16" s="6" t="s">
        <v>109</v>
      </c>
      <c r="V16" s="16"/>
      <c r="W16" s="13"/>
      <c r="X16" s="13"/>
      <c r="Y16" s="13"/>
      <c r="Z16" s="13"/>
      <c r="AA16" s="55"/>
      <c r="AB16" s="10"/>
      <c r="AC16" s="44"/>
      <c r="AD16" s="11"/>
      <c r="AE16" s="815" t="s">
        <v>20</v>
      </c>
      <c r="AF16" s="87" t="s">
        <v>21</v>
      </c>
      <c r="AG16" s="6" t="s">
        <v>22</v>
      </c>
      <c r="AH16" s="275" t="s">
        <v>6</v>
      </c>
      <c r="AI16" s="6" t="s">
        <v>109</v>
      </c>
      <c r="AJ16" s="16"/>
      <c r="AK16" s="13"/>
      <c r="AL16" s="13"/>
      <c r="AM16" s="13"/>
      <c r="AN16" s="13"/>
      <c r="AO16" s="55"/>
      <c r="AP16" s="10"/>
      <c r="AQ16" s="44"/>
      <c r="AR16" s="11"/>
      <c r="AS16" s="815" t="s">
        <v>20</v>
      </c>
      <c r="AT16" s="87" t="s">
        <v>21</v>
      </c>
      <c r="AU16" s="6" t="s">
        <v>22</v>
      </c>
      <c r="AV16" s="275" t="s">
        <v>6</v>
      </c>
      <c r="AW16" s="6" t="s">
        <v>109</v>
      </c>
      <c r="AX16" s="16"/>
      <c r="AY16" s="13"/>
      <c r="AZ16" s="13"/>
      <c r="BA16" s="13"/>
      <c r="BB16" s="13"/>
      <c r="BC16" s="55"/>
      <c r="BD16" s="10"/>
      <c r="BE16" s="44"/>
      <c r="BF16" s="11"/>
      <c r="BG16" s="815" t="s">
        <v>20</v>
      </c>
      <c r="BH16" s="87" t="s">
        <v>21</v>
      </c>
      <c r="BI16" s="6" t="s">
        <v>22</v>
      </c>
      <c r="BJ16" s="275" t="s">
        <v>6</v>
      </c>
      <c r="BK16" s="6" t="s">
        <v>109</v>
      </c>
      <c r="BL16" s="16"/>
      <c r="BM16" s="13"/>
      <c r="BN16" s="13"/>
      <c r="BO16" s="13"/>
      <c r="BP16" s="13"/>
      <c r="BQ16" s="55"/>
      <c r="BR16" s="10"/>
      <c r="BS16" s="44"/>
      <c r="BT16" s="11"/>
      <c r="BU16" s="815" t="s">
        <v>20</v>
      </c>
      <c r="BV16" s="87" t="s">
        <v>21</v>
      </c>
      <c r="BW16" s="6" t="s">
        <v>22</v>
      </c>
      <c r="BX16" s="275" t="s">
        <v>6</v>
      </c>
      <c r="BY16" s="6" t="s">
        <v>109</v>
      </c>
      <c r="BZ16" s="16"/>
      <c r="CA16" s="13"/>
      <c r="CB16" s="13"/>
      <c r="CC16" s="13"/>
      <c r="CD16" s="13"/>
      <c r="CE16" s="55"/>
      <c r="CF16" s="10"/>
      <c r="CG16" s="44"/>
      <c r="CH16" s="11"/>
      <c r="CI16" s="815" t="s">
        <v>20</v>
      </c>
      <c r="CJ16" s="87" t="s">
        <v>21</v>
      </c>
      <c r="CK16" s="6" t="s">
        <v>22</v>
      </c>
      <c r="CL16" s="275" t="s">
        <v>6</v>
      </c>
      <c r="CM16" s="6" t="s">
        <v>109</v>
      </c>
      <c r="CN16" s="16"/>
      <c r="CO16" s="13"/>
      <c r="CP16" s="13"/>
      <c r="CQ16" s="13"/>
      <c r="CR16" s="13"/>
      <c r="CS16" s="55"/>
      <c r="CT16" s="10"/>
      <c r="CU16" s="44"/>
      <c r="CV16" s="11"/>
      <c r="CW16" s="815" t="s">
        <v>20</v>
      </c>
      <c r="CX16" s="87" t="s">
        <v>21</v>
      </c>
      <c r="CY16" s="6" t="s">
        <v>22</v>
      </c>
      <c r="CZ16" s="275" t="s">
        <v>6</v>
      </c>
      <c r="DA16" s="6" t="s">
        <v>109</v>
      </c>
      <c r="DB16" s="16"/>
      <c r="DC16" s="13"/>
      <c r="DD16" s="13"/>
      <c r="DE16" s="13"/>
      <c r="DF16" s="13"/>
      <c r="DG16" s="55"/>
      <c r="DH16" s="10"/>
      <c r="DI16" s="44"/>
      <c r="DJ16" s="11"/>
      <c r="DK16" s="815" t="s">
        <v>20</v>
      </c>
      <c r="DL16" s="87" t="s">
        <v>21</v>
      </c>
      <c r="DM16" s="6" t="s">
        <v>22</v>
      </c>
      <c r="DN16" s="275" t="s">
        <v>6</v>
      </c>
      <c r="DO16" s="6" t="s">
        <v>109</v>
      </c>
      <c r="DP16" s="16"/>
      <c r="DQ16" s="13"/>
      <c r="DR16" s="13"/>
      <c r="DS16" s="13"/>
      <c r="DT16" s="13"/>
      <c r="DU16" s="55"/>
      <c r="DV16" s="10"/>
      <c r="DW16" s="44"/>
      <c r="DX16" s="11"/>
      <c r="DY16" s="815" t="s">
        <v>20</v>
      </c>
      <c r="DZ16" s="87" t="s">
        <v>21</v>
      </c>
      <c r="EA16" s="6" t="s">
        <v>22</v>
      </c>
      <c r="EB16" s="275" t="s">
        <v>6</v>
      </c>
      <c r="EC16" s="6" t="s">
        <v>109</v>
      </c>
      <c r="ED16" s="16"/>
      <c r="EE16" s="13"/>
      <c r="EF16" s="13"/>
      <c r="EG16" s="13"/>
      <c r="EH16" s="13"/>
      <c r="EI16" s="55"/>
      <c r="EJ16" s="10"/>
      <c r="EK16" s="44" t="s">
        <v>67</v>
      </c>
      <c r="EL16" s="11" t="s">
        <v>70</v>
      </c>
      <c r="EM16" s="14">
        <f>K33+Y33+AM33+BA33+BO33+CC33+CQ33+DE33+DS33+EG33</f>
        <v>0</v>
      </c>
      <c r="EN16" s="143"/>
      <c r="EO16" s="144"/>
      <c r="EP16" s="283"/>
      <c r="EQ16" s="22"/>
      <c r="ER16" s="116">
        <f>IF(ER$4=0,0,EM16/ER$4)</f>
        <v>0</v>
      </c>
      <c r="ES16" s="81">
        <f>ER16*ET16+ER16</f>
        <v>0</v>
      </c>
      <c r="ET16" s="280">
        <v>0</v>
      </c>
      <c r="EU16" s="9" t="s">
        <v>233</v>
      </c>
      <c r="EV16" s="580">
        <f>EW$4</f>
        <v>0</v>
      </c>
      <c r="EW16" s="579">
        <f t="shared" ref="EW16:EW38" si="127">IF(EV16=0,0,EX16/EV16)</f>
        <v>0</v>
      </c>
      <c r="EX16" s="439">
        <f>ER16*ER$4+ES16*ES$4</f>
        <v>0</v>
      </c>
      <c r="EY16" s="572"/>
      <c r="EZ16" s="573"/>
      <c r="FA16" s="88"/>
      <c r="FC16" s="44" t="s">
        <v>74</v>
      </c>
      <c r="FD16" s="11" t="s">
        <v>28</v>
      </c>
      <c r="FE16" s="141">
        <v>0</v>
      </c>
      <c r="FF16" s="141">
        <v>0</v>
      </c>
      <c r="FG16" s="142">
        <v>0</v>
      </c>
      <c r="FH16" s="9" t="s">
        <v>20</v>
      </c>
      <c r="FI16" s="122">
        <f t="shared" si="84"/>
        <v>0</v>
      </c>
      <c r="FJ16" s="602">
        <v>0</v>
      </c>
      <c r="FK16" s="604">
        <f t="shared" si="85"/>
        <v>0</v>
      </c>
      <c r="FL16" s="592"/>
      <c r="FM16" s="573"/>
      <c r="FN16" s="610">
        <f>SUM(FK16:FK17)</f>
        <v>0</v>
      </c>
      <c r="FO16" s="127">
        <f>IF(FO$4=0,0,FN16/$FO$4)</f>
        <v>0</v>
      </c>
      <c r="FP16" s="87"/>
      <c r="FQ16" s="61"/>
      <c r="FR16" s="61"/>
      <c r="FS16" s="567"/>
    </row>
    <row r="17" spans="1:175" ht="13" thickBot="1" x14ac:dyDescent="0.3">
      <c r="A17" s="44" t="s">
        <v>75</v>
      </c>
      <c r="B17" s="11" t="s">
        <v>23</v>
      </c>
      <c r="C17" s="18">
        <f>SUM(C5:C10)</f>
        <v>0</v>
      </c>
      <c r="D17" s="19"/>
      <c r="E17" s="65">
        <v>0</v>
      </c>
      <c r="F17" s="62">
        <v>10</v>
      </c>
      <c r="G17" s="20">
        <f>C17*E17/1000*(100+F17)/100</f>
        <v>0</v>
      </c>
      <c r="H17" s="66">
        <v>0</v>
      </c>
      <c r="I17" s="13">
        <f>G17*H17</f>
        <v>0</v>
      </c>
      <c r="J17" s="13">
        <f>IF(E$113=0,0,I17/E$113)</f>
        <v>0</v>
      </c>
      <c r="K17" s="13">
        <f>(J17*G$2)</f>
        <v>0</v>
      </c>
      <c r="L17" s="13"/>
      <c r="M17" s="55"/>
      <c r="N17" s="10"/>
      <c r="O17" s="44" t="s">
        <v>75</v>
      </c>
      <c r="P17" s="11" t="s">
        <v>23</v>
      </c>
      <c r="Q17" s="18">
        <f>SUM(Q5:Q10)</f>
        <v>0</v>
      </c>
      <c r="R17" s="19"/>
      <c r="S17" s="65">
        <v>0</v>
      </c>
      <c r="T17" s="62">
        <v>10</v>
      </c>
      <c r="U17" s="20">
        <f>Q17*S17/1000*(100+T17)/100</f>
        <v>0</v>
      </c>
      <c r="V17" s="66">
        <v>0</v>
      </c>
      <c r="W17" s="13">
        <f>U17*V17</f>
        <v>0</v>
      </c>
      <c r="X17" s="13">
        <f>IF(S$113=0,0,W17/S$113)</f>
        <v>0</v>
      </c>
      <c r="Y17" s="13">
        <f>(X17*U$2)</f>
        <v>0</v>
      </c>
      <c r="Z17" s="13"/>
      <c r="AA17" s="55"/>
      <c r="AB17" s="10"/>
      <c r="AC17" s="44" t="s">
        <v>75</v>
      </c>
      <c r="AD17" s="11" t="s">
        <v>23</v>
      </c>
      <c r="AE17" s="18">
        <f t="shared" ref="AE17" si="128">SUM(AE5:AE10)</f>
        <v>0</v>
      </c>
      <c r="AF17" s="19"/>
      <c r="AG17" s="65">
        <v>0</v>
      </c>
      <c r="AH17" s="62">
        <v>10</v>
      </c>
      <c r="AI17" s="20">
        <f t="shared" ref="AI17" si="129">AE17*AG17/1000*(100+AH17)/100</f>
        <v>0</v>
      </c>
      <c r="AJ17" s="66">
        <v>0</v>
      </c>
      <c r="AK17" s="13">
        <f t="shared" ref="AK17" si="130">AI17*AJ17</f>
        <v>0</v>
      </c>
      <c r="AL17" s="13">
        <f t="shared" ref="AL17:AL21" si="131">IF(AG$113=0,0,AK17/AG$113)</f>
        <v>0</v>
      </c>
      <c r="AM17" s="13">
        <f t="shared" ref="AM17:AM21" si="132">(AL17*AI$2)</f>
        <v>0</v>
      </c>
      <c r="AN17" s="13"/>
      <c r="AO17" s="55"/>
      <c r="AP17" s="10"/>
      <c r="AQ17" s="44" t="s">
        <v>75</v>
      </c>
      <c r="AR17" s="11" t="s">
        <v>23</v>
      </c>
      <c r="AS17" s="18">
        <f t="shared" ref="AS17" si="133">SUM(AS5:AS10)</f>
        <v>0</v>
      </c>
      <c r="AT17" s="19"/>
      <c r="AU17" s="65">
        <v>0</v>
      </c>
      <c r="AV17" s="62">
        <v>10</v>
      </c>
      <c r="AW17" s="20">
        <f t="shared" ref="AW17" si="134">AS17*AU17/1000*(100+AV17)/100</f>
        <v>0</v>
      </c>
      <c r="AX17" s="66">
        <v>0</v>
      </c>
      <c r="AY17" s="13">
        <f t="shared" ref="AY17" si="135">AW17*AX17</f>
        <v>0</v>
      </c>
      <c r="AZ17" s="13">
        <f t="shared" ref="AZ17:AZ21" si="136">IF(AU$113=0,0,AY17/AU$113)</f>
        <v>0</v>
      </c>
      <c r="BA17" s="13">
        <f t="shared" ref="BA17:BA21" si="137">(AZ17*AW$2)</f>
        <v>0</v>
      </c>
      <c r="BB17" s="13"/>
      <c r="BC17" s="55"/>
      <c r="BD17" s="10"/>
      <c r="BE17" s="44" t="s">
        <v>75</v>
      </c>
      <c r="BF17" s="11" t="s">
        <v>23</v>
      </c>
      <c r="BG17" s="18">
        <f t="shared" ref="BG17" si="138">SUM(BG5:BG10)</f>
        <v>0</v>
      </c>
      <c r="BH17" s="19"/>
      <c r="BI17" s="65">
        <v>0</v>
      </c>
      <c r="BJ17" s="62">
        <v>10</v>
      </c>
      <c r="BK17" s="20">
        <f t="shared" ref="BK17" si="139">BG17*BI17/1000*(100+BJ17)/100</f>
        <v>0</v>
      </c>
      <c r="BL17" s="66">
        <v>0</v>
      </c>
      <c r="BM17" s="13">
        <f t="shared" ref="BM17" si="140">BK17*BL17</f>
        <v>0</v>
      </c>
      <c r="BN17" s="13">
        <f t="shared" ref="BN17:BN21" si="141">IF(BI$113=0,0,BM17/BI$113)</f>
        <v>0</v>
      </c>
      <c r="BO17" s="13">
        <f t="shared" ref="BO17:BO21" si="142">(BN17*BK$2)</f>
        <v>0</v>
      </c>
      <c r="BP17" s="13"/>
      <c r="BQ17" s="55"/>
      <c r="BR17" s="10"/>
      <c r="BS17" s="44" t="s">
        <v>75</v>
      </c>
      <c r="BT17" s="11" t="s">
        <v>23</v>
      </c>
      <c r="BU17" s="18">
        <f t="shared" ref="BU17" si="143">SUM(BU5:BU10)</f>
        <v>0</v>
      </c>
      <c r="BV17" s="19"/>
      <c r="BW17" s="65">
        <v>0</v>
      </c>
      <c r="BX17" s="62">
        <v>10</v>
      </c>
      <c r="BY17" s="20">
        <f t="shared" ref="BY17" si="144">BU17*BW17/1000*(100+BX17)/100</f>
        <v>0</v>
      </c>
      <c r="BZ17" s="66">
        <v>0</v>
      </c>
      <c r="CA17" s="13">
        <f t="shared" ref="CA17" si="145">BY17*BZ17</f>
        <v>0</v>
      </c>
      <c r="CB17" s="13">
        <f t="shared" ref="CB17:CB21" si="146">IF(BW$113=0,0,CA17/BW$113)</f>
        <v>0</v>
      </c>
      <c r="CC17" s="13">
        <f t="shared" ref="CC17:CC21" si="147">(CB17*BY$2)</f>
        <v>0</v>
      </c>
      <c r="CD17" s="13"/>
      <c r="CE17" s="55"/>
      <c r="CF17" s="10"/>
      <c r="CG17" s="44" t="s">
        <v>75</v>
      </c>
      <c r="CH17" s="11" t="s">
        <v>23</v>
      </c>
      <c r="CI17" s="18">
        <f t="shared" ref="CI17" si="148">SUM(CI5:CI10)</f>
        <v>0</v>
      </c>
      <c r="CJ17" s="19"/>
      <c r="CK17" s="65">
        <v>0</v>
      </c>
      <c r="CL17" s="62">
        <v>10</v>
      </c>
      <c r="CM17" s="20">
        <f t="shared" ref="CM17" si="149">CI17*CK17/1000*(100+CL17)/100</f>
        <v>0</v>
      </c>
      <c r="CN17" s="66">
        <v>0</v>
      </c>
      <c r="CO17" s="13">
        <f t="shared" ref="CO17" si="150">CM17*CN17</f>
        <v>0</v>
      </c>
      <c r="CP17" s="13">
        <f t="shared" ref="CP17:CP21" si="151">IF(CK$113=0,0,CO17/CK$113)</f>
        <v>0</v>
      </c>
      <c r="CQ17" s="13">
        <f t="shared" ref="CQ17:CQ21" si="152">(CP17*CM$2)</f>
        <v>0</v>
      </c>
      <c r="CR17" s="13"/>
      <c r="CS17" s="55"/>
      <c r="CT17" s="10"/>
      <c r="CU17" s="44" t="s">
        <v>75</v>
      </c>
      <c r="CV17" s="11" t="s">
        <v>23</v>
      </c>
      <c r="CW17" s="18">
        <f t="shared" ref="CW17" si="153">SUM(CW5:CW10)</f>
        <v>0</v>
      </c>
      <c r="CX17" s="19"/>
      <c r="CY17" s="65">
        <v>0</v>
      </c>
      <c r="CZ17" s="62">
        <v>10</v>
      </c>
      <c r="DA17" s="20">
        <f t="shared" ref="DA17" si="154">CW17*CY17/1000*(100+CZ17)/100</f>
        <v>0</v>
      </c>
      <c r="DB17" s="66">
        <v>0</v>
      </c>
      <c r="DC17" s="13">
        <f t="shared" ref="DC17" si="155">DA17*DB17</f>
        <v>0</v>
      </c>
      <c r="DD17" s="13">
        <f t="shared" ref="DD17:DD21" si="156">IF(CY$113=0,0,DC17/CY$113)</f>
        <v>0</v>
      </c>
      <c r="DE17" s="13">
        <f t="shared" ref="DE17:DE21" si="157">(DD17*DA$2)</f>
        <v>0</v>
      </c>
      <c r="DF17" s="13"/>
      <c r="DG17" s="55"/>
      <c r="DH17" s="10"/>
      <c r="DI17" s="44" t="s">
        <v>75</v>
      </c>
      <c r="DJ17" s="11" t="s">
        <v>23</v>
      </c>
      <c r="DK17" s="18">
        <f t="shared" ref="DK17" si="158">SUM(DK5:DK10)</f>
        <v>0</v>
      </c>
      <c r="DL17" s="19"/>
      <c r="DM17" s="65">
        <v>0</v>
      </c>
      <c r="DN17" s="62">
        <v>10</v>
      </c>
      <c r="DO17" s="20">
        <f t="shared" ref="DO17" si="159">DK17*DM17/1000*(100+DN17)/100</f>
        <v>0</v>
      </c>
      <c r="DP17" s="66">
        <v>0</v>
      </c>
      <c r="DQ17" s="13">
        <f t="shared" ref="DQ17" si="160">DO17*DP17</f>
        <v>0</v>
      </c>
      <c r="DR17" s="13">
        <f t="shared" ref="DR17:DR21" si="161">IF(DM$113=0,0,DQ17/DM$113)</f>
        <v>0</v>
      </c>
      <c r="DS17" s="13">
        <f t="shared" ref="DS17:DS21" si="162">(DR17*DO$2)</f>
        <v>0</v>
      </c>
      <c r="DT17" s="13"/>
      <c r="DU17" s="55"/>
      <c r="DV17" s="10"/>
      <c r="DW17" s="44" t="s">
        <v>75</v>
      </c>
      <c r="DX17" s="11" t="s">
        <v>23</v>
      </c>
      <c r="DY17" s="18">
        <f t="shared" ref="DY17" si="163">SUM(DY5:DY10)</f>
        <v>0</v>
      </c>
      <c r="DZ17" s="19"/>
      <c r="EA17" s="65">
        <v>0</v>
      </c>
      <c r="EB17" s="62">
        <v>10</v>
      </c>
      <c r="EC17" s="20">
        <f t="shared" ref="EC17" si="164">DY17*EA17/1000*(100+EB17)/100</f>
        <v>0</v>
      </c>
      <c r="ED17" s="66">
        <v>0</v>
      </c>
      <c r="EE17" s="13">
        <f t="shared" ref="EE17" si="165">EC17*ED17</f>
        <v>0</v>
      </c>
      <c r="EF17" s="13">
        <f t="shared" ref="EF17:EF21" si="166">IF(EA$113=0,0,EE17/EA$113)</f>
        <v>0</v>
      </c>
      <c r="EG17" s="13">
        <f t="shared" ref="EG17:EG21" si="167">(EF17*EC$2)</f>
        <v>0</v>
      </c>
      <c r="EH17" s="13"/>
      <c r="EI17" s="55"/>
      <c r="EJ17" s="10"/>
      <c r="EK17" s="44" t="s">
        <v>65</v>
      </c>
      <c r="EL17" s="11" t="s">
        <v>64</v>
      </c>
      <c r="EM17" s="14">
        <f t="shared" ref="EM17:EM18" si="168">K34+Y34+AM34+BA34+BO34+CC34+CQ34+DE34+DS34+EG34</f>
        <v>0</v>
      </c>
      <c r="EN17" s="22"/>
      <c r="EO17" s="22"/>
      <c r="EP17" s="22"/>
      <c r="EQ17" s="22"/>
      <c r="ER17" s="116">
        <f>IF(ER$4=0,0,EM17/ER$4)</f>
        <v>0</v>
      </c>
      <c r="ES17" s="81">
        <f>ER17*ET17+ER17</f>
        <v>0</v>
      </c>
      <c r="ET17" s="280">
        <v>0</v>
      </c>
      <c r="EU17" s="9" t="s">
        <v>233</v>
      </c>
      <c r="EV17" s="580">
        <f t="shared" ref="EV17:EV38" si="169">EW$4</f>
        <v>0</v>
      </c>
      <c r="EW17" s="579">
        <f t="shared" si="127"/>
        <v>0</v>
      </c>
      <c r="EX17" s="439">
        <f>ER17*ER$4+ES17*ES$4</f>
        <v>0</v>
      </c>
      <c r="EY17" s="572"/>
      <c r="EZ17" s="573"/>
      <c r="FA17" s="88"/>
      <c r="FC17" s="44" t="s">
        <v>74</v>
      </c>
      <c r="FD17" s="11" t="s">
        <v>28</v>
      </c>
      <c r="FE17" s="141">
        <v>0</v>
      </c>
      <c r="FF17" s="141">
        <v>0</v>
      </c>
      <c r="FG17" s="142">
        <v>0</v>
      </c>
      <c r="FH17" s="9" t="s">
        <v>20</v>
      </c>
      <c r="FI17" s="122">
        <f t="shared" si="84"/>
        <v>0</v>
      </c>
      <c r="FJ17" s="602">
        <v>0</v>
      </c>
      <c r="FK17" s="604">
        <f t="shared" si="85"/>
        <v>0</v>
      </c>
      <c r="FL17" s="592"/>
      <c r="FM17" s="573"/>
      <c r="FN17" s="610"/>
      <c r="FO17" s="127"/>
      <c r="FP17" s="87"/>
      <c r="FQ17" s="522"/>
      <c r="FR17" s="61"/>
      <c r="FS17" s="567"/>
    </row>
    <row r="18" spans="1:175" ht="14.25" customHeight="1" thickBot="1" x14ac:dyDescent="0.3">
      <c r="A18" s="44" t="s">
        <v>75</v>
      </c>
      <c r="B18" s="11" t="s">
        <v>24</v>
      </c>
      <c r="C18" s="18"/>
      <c r="D18" s="65">
        <v>0</v>
      </c>
      <c r="E18" s="632"/>
      <c r="F18" s="21"/>
      <c r="G18" s="23"/>
      <c r="H18" s="66">
        <v>0</v>
      </c>
      <c r="I18" s="13">
        <f>D18*H18</f>
        <v>0</v>
      </c>
      <c r="J18" s="13">
        <f>IF(E$113=0,0,I18/E$113)</f>
        <v>0</v>
      </c>
      <c r="K18" s="13">
        <f>(J18*G$2)</f>
        <v>0</v>
      </c>
      <c r="L18" s="13"/>
      <c r="M18" s="55"/>
      <c r="N18" s="10"/>
      <c r="O18" s="44" t="s">
        <v>75</v>
      </c>
      <c r="P18" s="11" t="s">
        <v>24</v>
      </c>
      <c r="Q18" s="18"/>
      <c r="R18" s="65">
        <v>0</v>
      </c>
      <c r="S18" s="737"/>
      <c r="T18" s="21"/>
      <c r="U18" s="23"/>
      <c r="V18" s="66">
        <v>0</v>
      </c>
      <c r="W18" s="13">
        <f>R18*V18</f>
        <v>0</v>
      </c>
      <c r="X18" s="13">
        <f>IF(S$113=0,0,W18/S$113)</f>
        <v>0</v>
      </c>
      <c r="Y18" s="13">
        <f>(X18*U$2)</f>
        <v>0</v>
      </c>
      <c r="Z18" s="13"/>
      <c r="AA18" s="55"/>
      <c r="AB18" s="10"/>
      <c r="AC18" s="44" t="s">
        <v>75</v>
      </c>
      <c r="AD18" s="11" t="s">
        <v>24</v>
      </c>
      <c r="AE18" s="18"/>
      <c r="AF18" s="65">
        <v>0</v>
      </c>
      <c r="AG18" s="817"/>
      <c r="AH18" s="21"/>
      <c r="AI18" s="23"/>
      <c r="AJ18" s="66">
        <v>0</v>
      </c>
      <c r="AK18" s="13">
        <f t="shared" ref="AK18" si="170">AF18*AJ18</f>
        <v>0</v>
      </c>
      <c r="AL18" s="13">
        <f t="shared" si="131"/>
        <v>0</v>
      </c>
      <c r="AM18" s="13">
        <f t="shared" si="132"/>
        <v>0</v>
      </c>
      <c r="AN18" s="13"/>
      <c r="AO18" s="55"/>
      <c r="AP18" s="10"/>
      <c r="AQ18" s="44" t="s">
        <v>75</v>
      </c>
      <c r="AR18" s="11" t="s">
        <v>24</v>
      </c>
      <c r="AS18" s="18"/>
      <c r="AT18" s="65">
        <v>0</v>
      </c>
      <c r="AU18" s="817"/>
      <c r="AV18" s="21"/>
      <c r="AW18" s="23"/>
      <c r="AX18" s="66">
        <v>0</v>
      </c>
      <c r="AY18" s="13">
        <f t="shared" ref="AY18" si="171">AT18*AX18</f>
        <v>0</v>
      </c>
      <c r="AZ18" s="13">
        <f t="shared" si="136"/>
        <v>0</v>
      </c>
      <c r="BA18" s="13">
        <f t="shared" si="137"/>
        <v>0</v>
      </c>
      <c r="BB18" s="13"/>
      <c r="BC18" s="55"/>
      <c r="BD18" s="10"/>
      <c r="BE18" s="44" t="s">
        <v>75</v>
      </c>
      <c r="BF18" s="11" t="s">
        <v>24</v>
      </c>
      <c r="BG18" s="18"/>
      <c r="BH18" s="65">
        <v>0</v>
      </c>
      <c r="BI18" s="817"/>
      <c r="BJ18" s="21"/>
      <c r="BK18" s="23"/>
      <c r="BL18" s="66">
        <v>0</v>
      </c>
      <c r="BM18" s="13">
        <f t="shared" ref="BM18" si="172">BH18*BL18</f>
        <v>0</v>
      </c>
      <c r="BN18" s="13">
        <f t="shared" si="141"/>
        <v>0</v>
      </c>
      <c r="BO18" s="13">
        <f t="shared" si="142"/>
        <v>0</v>
      </c>
      <c r="BP18" s="13"/>
      <c r="BQ18" s="55"/>
      <c r="BR18" s="10"/>
      <c r="BS18" s="44" t="s">
        <v>75</v>
      </c>
      <c r="BT18" s="11" t="s">
        <v>24</v>
      </c>
      <c r="BU18" s="18"/>
      <c r="BV18" s="65">
        <v>0</v>
      </c>
      <c r="BW18" s="817"/>
      <c r="BX18" s="21"/>
      <c r="BY18" s="23"/>
      <c r="BZ18" s="66">
        <v>0</v>
      </c>
      <c r="CA18" s="13">
        <f t="shared" ref="CA18" si="173">BV18*BZ18</f>
        <v>0</v>
      </c>
      <c r="CB18" s="13">
        <f t="shared" si="146"/>
        <v>0</v>
      </c>
      <c r="CC18" s="13">
        <f t="shared" si="147"/>
        <v>0</v>
      </c>
      <c r="CD18" s="13"/>
      <c r="CE18" s="55"/>
      <c r="CF18" s="10"/>
      <c r="CG18" s="44" t="s">
        <v>75</v>
      </c>
      <c r="CH18" s="11" t="s">
        <v>24</v>
      </c>
      <c r="CI18" s="18"/>
      <c r="CJ18" s="65">
        <v>0</v>
      </c>
      <c r="CK18" s="817"/>
      <c r="CL18" s="21"/>
      <c r="CM18" s="23"/>
      <c r="CN18" s="66">
        <v>0</v>
      </c>
      <c r="CO18" s="13">
        <f t="shared" ref="CO18" si="174">CJ18*CN18</f>
        <v>0</v>
      </c>
      <c r="CP18" s="13">
        <f t="shared" si="151"/>
        <v>0</v>
      </c>
      <c r="CQ18" s="13">
        <f t="shared" si="152"/>
        <v>0</v>
      </c>
      <c r="CR18" s="13"/>
      <c r="CS18" s="55"/>
      <c r="CT18" s="10"/>
      <c r="CU18" s="44" t="s">
        <v>75</v>
      </c>
      <c r="CV18" s="11" t="s">
        <v>24</v>
      </c>
      <c r="CW18" s="18"/>
      <c r="CX18" s="65">
        <v>0</v>
      </c>
      <c r="CY18" s="817"/>
      <c r="CZ18" s="21"/>
      <c r="DA18" s="23"/>
      <c r="DB18" s="66">
        <v>0</v>
      </c>
      <c r="DC18" s="13">
        <f t="shared" ref="DC18" si="175">CX18*DB18</f>
        <v>0</v>
      </c>
      <c r="DD18" s="13">
        <f t="shared" si="156"/>
        <v>0</v>
      </c>
      <c r="DE18" s="13">
        <f t="shared" si="157"/>
        <v>0</v>
      </c>
      <c r="DF18" s="13"/>
      <c r="DG18" s="55"/>
      <c r="DH18" s="10"/>
      <c r="DI18" s="44" t="s">
        <v>75</v>
      </c>
      <c r="DJ18" s="11" t="s">
        <v>24</v>
      </c>
      <c r="DK18" s="18"/>
      <c r="DL18" s="65">
        <v>0</v>
      </c>
      <c r="DM18" s="817"/>
      <c r="DN18" s="21"/>
      <c r="DO18" s="23"/>
      <c r="DP18" s="66">
        <v>0</v>
      </c>
      <c r="DQ18" s="13">
        <f t="shared" ref="DQ18" si="176">DL18*DP18</f>
        <v>0</v>
      </c>
      <c r="DR18" s="13">
        <f t="shared" si="161"/>
        <v>0</v>
      </c>
      <c r="DS18" s="13">
        <f t="shared" si="162"/>
        <v>0</v>
      </c>
      <c r="DT18" s="13"/>
      <c r="DU18" s="55"/>
      <c r="DV18" s="10"/>
      <c r="DW18" s="44" t="s">
        <v>75</v>
      </c>
      <c r="DX18" s="11" t="s">
        <v>24</v>
      </c>
      <c r="DY18" s="18"/>
      <c r="DZ18" s="65">
        <v>0</v>
      </c>
      <c r="EA18" s="817"/>
      <c r="EB18" s="21"/>
      <c r="EC18" s="23"/>
      <c r="ED18" s="66">
        <v>0</v>
      </c>
      <c r="EE18" s="13">
        <f t="shared" ref="EE18" si="177">DZ18*ED18</f>
        <v>0</v>
      </c>
      <c r="EF18" s="13">
        <f t="shared" si="166"/>
        <v>0</v>
      </c>
      <c r="EG18" s="13">
        <f t="shared" si="167"/>
        <v>0</v>
      </c>
      <c r="EH18" s="13"/>
      <c r="EI18" s="55"/>
      <c r="EJ18" s="10"/>
      <c r="EK18" s="44" t="s">
        <v>72</v>
      </c>
      <c r="EL18" s="11" t="s">
        <v>71</v>
      </c>
      <c r="EM18" s="14">
        <f t="shared" si="168"/>
        <v>0</v>
      </c>
      <c r="EN18" s="22"/>
      <c r="EO18" s="22"/>
      <c r="EP18" s="22"/>
      <c r="EQ18" s="22"/>
      <c r="ER18" s="116">
        <f>IF(ER$4=0,0,EM18/ER$4)</f>
        <v>0</v>
      </c>
      <c r="ES18" s="81">
        <f>ER18*ET18+ER18</f>
        <v>0</v>
      </c>
      <c r="ET18" s="280">
        <v>0</v>
      </c>
      <c r="EU18" s="9" t="s">
        <v>233</v>
      </c>
      <c r="EV18" s="580">
        <f t="shared" si="169"/>
        <v>0</v>
      </c>
      <c r="EW18" s="579">
        <f t="shared" si="127"/>
        <v>0</v>
      </c>
      <c r="EX18" s="439">
        <f>ER18*ER$4+ES18*ES$4</f>
        <v>0</v>
      </c>
      <c r="EY18" s="572"/>
      <c r="EZ18" s="573"/>
      <c r="FA18" s="88"/>
      <c r="FC18" s="45"/>
      <c r="FD18" s="93"/>
      <c r="FE18" s="126"/>
      <c r="FF18" s="125"/>
      <c r="FG18" s="284"/>
      <c r="FH18" s="9"/>
      <c r="FI18" s="123"/>
      <c r="FJ18" s="117"/>
      <c r="FK18" s="604"/>
      <c r="FL18" s="592"/>
      <c r="FM18" s="573"/>
      <c r="FN18" s="610"/>
      <c r="FO18" s="127"/>
      <c r="FP18" s="134"/>
      <c r="FQ18" s="522"/>
      <c r="FR18" s="61"/>
      <c r="FS18" s="567"/>
    </row>
    <row r="19" spans="1:175" ht="13" thickBot="1" x14ac:dyDescent="0.3">
      <c r="A19" s="44" t="s">
        <v>75</v>
      </c>
      <c r="B19" s="11" t="s">
        <v>25</v>
      </c>
      <c r="C19" s="18">
        <f>C17</f>
        <v>0</v>
      </c>
      <c r="D19" s="19"/>
      <c r="E19" s="65">
        <v>0</v>
      </c>
      <c r="F19" s="221">
        <v>10</v>
      </c>
      <c r="G19" s="20">
        <f>C19*E19/1000*(100+F19)/100</f>
        <v>0</v>
      </c>
      <c r="H19" s="67">
        <v>0</v>
      </c>
      <c r="I19" s="13">
        <f>G19*H19</f>
        <v>0</v>
      </c>
      <c r="J19" s="13">
        <f>IF(E$113=0,0,I19/E$113)</f>
        <v>0</v>
      </c>
      <c r="K19" s="13">
        <f>(J19*G$2)</f>
        <v>0</v>
      </c>
      <c r="L19" s="13"/>
      <c r="M19" s="55"/>
      <c r="N19" s="10"/>
      <c r="O19" s="44" t="s">
        <v>75</v>
      </c>
      <c r="P19" s="11" t="s">
        <v>25</v>
      </c>
      <c r="Q19" s="18">
        <f>Q17</f>
        <v>0</v>
      </c>
      <c r="R19" s="19"/>
      <c r="S19" s="65">
        <v>0</v>
      </c>
      <c r="T19" s="221">
        <v>10</v>
      </c>
      <c r="U19" s="20">
        <f>Q19*S19/1000*(100+T19)/100</f>
        <v>0</v>
      </c>
      <c r="V19" s="67">
        <v>0</v>
      </c>
      <c r="W19" s="13">
        <f>U19*V19</f>
        <v>0</v>
      </c>
      <c r="X19" s="13">
        <f>IF(S$113=0,0,W19/S$113)</f>
        <v>0</v>
      </c>
      <c r="Y19" s="13">
        <f>(X19*U$2)</f>
        <v>0</v>
      </c>
      <c r="Z19" s="13"/>
      <c r="AA19" s="55"/>
      <c r="AB19" s="10"/>
      <c r="AC19" s="44" t="s">
        <v>75</v>
      </c>
      <c r="AD19" s="11" t="s">
        <v>25</v>
      </c>
      <c r="AE19" s="18">
        <f t="shared" ref="AE19" si="178">AE17</f>
        <v>0</v>
      </c>
      <c r="AF19" s="19"/>
      <c r="AG19" s="65">
        <v>0</v>
      </c>
      <c r="AH19" s="221">
        <v>10</v>
      </c>
      <c r="AI19" s="20">
        <f t="shared" ref="AI19" si="179">AE19*AG19/1000*(100+AH19)/100</f>
        <v>0</v>
      </c>
      <c r="AJ19" s="67">
        <v>0</v>
      </c>
      <c r="AK19" s="13">
        <f t="shared" ref="AK19" si="180">AI19*AJ19</f>
        <v>0</v>
      </c>
      <c r="AL19" s="13">
        <f t="shared" si="131"/>
        <v>0</v>
      </c>
      <c r="AM19" s="13">
        <f t="shared" si="132"/>
        <v>0</v>
      </c>
      <c r="AN19" s="13"/>
      <c r="AO19" s="55"/>
      <c r="AP19" s="10"/>
      <c r="AQ19" s="44" t="s">
        <v>75</v>
      </c>
      <c r="AR19" s="11" t="s">
        <v>25</v>
      </c>
      <c r="AS19" s="18">
        <f t="shared" ref="AS19" si="181">AS17</f>
        <v>0</v>
      </c>
      <c r="AT19" s="19"/>
      <c r="AU19" s="65">
        <v>0</v>
      </c>
      <c r="AV19" s="221">
        <v>10</v>
      </c>
      <c r="AW19" s="20">
        <f t="shared" ref="AW19" si="182">AS19*AU19/1000*(100+AV19)/100</f>
        <v>0</v>
      </c>
      <c r="AX19" s="67">
        <v>0</v>
      </c>
      <c r="AY19" s="13">
        <f t="shared" ref="AY19" si="183">AW19*AX19</f>
        <v>0</v>
      </c>
      <c r="AZ19" s="13">
        <f t="shared" si="136"/>
        <v>0</v>
      </c>
      <c r="BA19" s="13">
        <f t="shared" si="137"/>
        <v>0</v>
      </c>
      <c r="BB19" s="13"/>
      <c r="BC19" s="55"/>
      <c r="BD19" s="10"/>
      <c r="BE19" s="44" t="s">
        <v>75</v>
      </c>
      <c r="BF19" s="11" t="s">
        <v>25</v>
      </c>
      <c r="BG19" s="18">
        <f t="shared" ref="BG19" si="184">BG17</f>
        <v>0</v>
      </c>
      <c r="BH19" s="19"/>
      <c r="BI19" s="65">
        <v>0</v>
      </c>
      <c r="BJ19" s="221">
        <v>10</v>
      </c>
      <c r="BK19" s="20">
        <f t="shared" ref="BK19" si="185">BG19*BI19/1000*(100+BJ19)/100</f>
        <v>0</v>
      </c>
      <c r="BL19" s="67">
        <v>0</v>
      </c>
      <c r="BM19" s="13">
        <f t="shared" ref="BM19" si="186">BK19*BL19</f>
        <v>0</v>
      </c>
      <c r="BN19" s="13">
        <f t="shared" si="141"/>
        <v>0</v>
      </c>
      <c r="BO19" s="13">
        <f t="shared" si="142"/>
        <v>0</v>
      </c>
      <c r="BP19" s="13"/>
      <c r="BQ19" s="55"/>
      <c r="BR19" s="10"/>
      <c r="BS19" s="44" t="s">
        <v>75</v>
      </c>
      <c r="BT19" s="11" t="s">
        <v>25</v>
      </c>
      <c r="BU19" s="18">
        <f t="shared" ref="BU19" si="187">BU17</f>
        <v>0</v>
      </c>
      <c r="BV19" s="19"/>
      <c r="BW19" s="65">
        <v>0</v>
      </c>
      <c r="BX19" s="221">
        <v>10</v>
      </c>
      <c r="BY19" s="20">
        <f t="shared" ref="BY19" si="188">BU19*BW19/1000*(100+BX19)/100</f>
        <v>0</v>
      </c>
      <c r="BZ19" s="67">
        <v>0</v>
      </c>
      <c r="CA19" s="13">
        <f t="shared" ref="CA19" si="189">BY19*BZ19</f>
        <v>0</v>
      </c>
      <c r="CB19" s="13">
        <f t="shared" si="146"/>
        <v>0</v>
      </c>
      <c r="CC19" s="13">
        <f t="shared" si="147"/>
        <v>0</v>
      </c>
      <c r="CD19" s="13"/>
      <c r="CE19" s="55"/>
      <c r="CF19" s="10"/>
      <c r="CG19" s="44" t="s">
        <v>75</v>
      </c>
      <c r="CH19" s="11" t="s">
        <v>25</v>
      </c>
      <c r="CI19" s="18">
        <f t="shared" ref="CI19" si="190">CI17</f>
        <v>0</v>
      </c>
      <c r="CJ19" s="19"/>
      <c r="CK19" s="65">
        <v>0</v>
      </c>
      <c r="CL19" s="221">
        <v>10</v>
      </c>
      <c r="CM19" s="20">
        <f t="shared" ref="CM19" si="191">CI19*CK19/1000*(100+CL19)/100</f>
        <v>0</v>
      </c>
      <c r="CN19" s="67">
        <v>0</v>
      </c>
      <c r="CO19" s="13">
        <f t="shared" ref="CO19" si="192">CM19*CN19</f>
        <v>0</v>
      </c>
      <c r="CP19" s="13">
        <f t="shared" si="151"/>
        <v>0</v>
      </c>
      <c r="CQ19" s="13">
        <f t="shared" si="152"/>
        <v>0</v>
      </c>
      <c r="CR19" s="13"/>
      <c r="CS19" s="55"/>
      <c r="CT19" s="10"/>
      <c r="CU19" s="44" t="s">
        <v>75</v>
      </c>
      <c r="CV19" s="11" t="s">
        <v>25</v>
      </c>
      <c r="CW19" s="18">
        <f t="shared" ref="CW19" si="193">CW17</f>
        <v>0</v>
      </c>
      <c r="CX19" s="19"/>
      <c r="CY19" s="65">
        <v>0</v>
      </c>
      <c r="CZ19" s="221">
        <v>10</v>
      </c>
      <c r="DA19" s="20">
        <f t="shared" ref="DA19" si="194">CW19*CY19/1000*(100+CZ19)/100</f>
        <v>0</v>
      </c>
      <c r="DB19" s="67">
        <v>0</v>
      </c>
      <c r="DC19" s="13">
        <f t="shared" ref="DC19" si="195">DA19*DB19</f>
        <v>0</v>
      </c>
      <c r="DD19" s="13">
        <f t="shared" si="156"/>
        <v>0</v>
      </c>
      <c r="DE19" s="13">
        <f t="shared" si="157"/>
        <v>0</v>
      </c>
      <c r="DF19" s="13"/>
      <c r="DG19" s="55"/>
      <c r="DH19" s="10"/>
      <c r="DI19" s="44" t="s">
        <v>75</v>
      </c>
      <c r="DJ19" s="11" t="s">
        <v>25</v>
      </c>
      <c r="DK19" s="18">
        <f t="shared" ref="DK19" si="196">DK17</f>
        <v>0</v>
      </c>
      <c r="DL19" s="19"/>
      <c r="DM19" s="65">
        <v>0</v>
      </c>
      <c r="DN19" s="221">
        <v>10</v>
      </c>
      <c r="DO19" s="20">
        <f t="shared" ref="DO19" si="197">DK19*DM19/1000*(100+DN19)/100</f>
        <v>0</v>
      </c>
      <c r="DP19" s="67">
        <v>0</v>
      </c>
      <c r="DQ19" s="13">
        <f t="shared" ref="DQ19" si="198">DO19*DP19</f>
        <v>0</v>
      </c>
      <c r="DR19" s="13">
        <f t="shared" si="161"/>
        <v>0</v>
      </c>
      <c r="DS19" s="13">
        <f t="shared" si="162"/>
        <v>0</v>
      </c>
      <c r="DT19" s="13"/>
      <c r="DU19" s="55"/>
      <c r="DV19" s="10"/>
      <c r="DW19" s="44" t="s">
        <v>75</v>
      </c>
      <c r="DX19" s="11" t="s">
        <v>25</v>
      </c>
      <c r="DY19" s="18">
        <f t="shared" ref="DY19" si="199">DY17</f>
        <v>0</v>
      </c>
      <c r="DZ19" s="19"/>
      <c r="EA19" s="65">
        <v>0</v>
      </c>
      <c r="EB19" s="221">
        <v>10</v>
      </c>
      <c r="EC19" s="20">
        <f t="shared" ref="EC19" si="200">DY19*EA19/1000*(100+EB19)/100</f>
        <v>0</v>
      </c>
      <c r="ED19" s="67">
        <v>0</v>
      </c>
      <c r="EE19" s="13">
        <f t="shared" ref="EE19" si="201">EC19*ED19</f>
        <v>0</v>
      </c>
      <c r="EF19" s="13">
        <f t="shared" si="166"/>
        <v>0</v>
      </c>
      <c r="EG19" s="13">
        <f t="shared" si="167"/>
        <v>0</v>
      </c>
      <c r="EH19" s="13"/>
      <c r="EI19" s="55"/>
      <c r="EJ19" s="10"/>
      <c r="EK19" s="44" t="s">
        <v>72</v>
      </c>
      <c r="EL19" s="11" t="s">
        <v>38</v>
      </c>
      <c r="EM19" s="14">
        <f t="shared" ref="EM19:EM25" si="202">K37+Y37+AM37+BA37+BO37+CC37+CQ37+DE37+DS37+EG37</f>
        <v>0</v>
      </c>
      <c r="EN19" s="145"/>
      <c r="EO19" s="143"/>
      <c r="EP19" s="143"/>
      <c r="EQ19" s="22"/>
      <c r="ER19" s="116">
        <f t="shared" ref="ER19:ER24" si="203">IF(ER$4=0,0,EM19/ER$4)</f>
        <v>0</v>
      </c>
      <c r="ES19" s="81">
        <f t="shared" ref="ES19:ES25" si="204">ER19*ET19+ER19</f>
        <v>0</v>
      </c>
      <c r="ET19" s="280">
        <v>0</v>
      </c>
      <c r="EU19" s="9" t="s">
        <v>233</v>
      </c>
      <c r="EV19" s="581">
        <f t="shared" si="169"/>
        <v>0</v>
      </c>
      <c r="EW19" s="579">
        <f t="shared" si="127"/>
        <v>0</v>
      </c>
      <c r="EX19" s="582">
        <f t="shared" ref="EX19:EX25" si="205">ER19*ER$4+ES19*ES$4</f>
        <v>0</v>
      </c>
      <c r="EY19" s="112"/>
      <c r="EZ19" s="573"/>
      <c r="FA19" s="88"/>
      <c r="FC19" s="44" t="s">
        <v>66</v>
      </c>
      <c r="FD19" s="61" t="s">
        <v>147</v>
      </c>
      <c r="FE19" s="141">
        <v>0</v>
      </c>
      <c r="FF19" s="141">
        <v>0</v>
      </c>
      <c r="FG19" s="142">
        <v>0</v>
      </c>
      <c r="FH19" s="9" t="s">
        <v>21</v>
      </c>
      <c r="FI19" s="122">
        <f t="shared" ref="FI19:FI26" si="206">FE19*FF19*FG19</f>
        <v>0</v>
      </c>
      <c r="FJ19" s="602">
        <v>0</v>
      </c>
      <c r="FK19" s="604">
        <f t="shared" ref="FK19:FK26" si="207">FI19*FJ19</f>
        <v>0</v>
      </c>
      <c r="FL19" s="592"/>
      <c r="FM19" s="573"/>
      <c r="FN19" s="610">
        <f>SUM(FK19:FK20)</f>
        <v>0</v>
      </c>
      <c r="FO19" s="127">
        <f>IF(FO$4=0,0,FN19/$FO$4)</f>
        <v>0</v>
      </c>
      <c r="FP19" s="87"/>
      <c r="FQ19" s="61"/>
      <c r="FR19" s="61"/>
      <c r="FS19" s="567"/>
    </row>
    <row r="20" spans="1:175" ht="13" thickBot="1" x14ac:dyDescent="0.3">
      <c r="A20" s="44" t="s">
        <v>75</v>
      </c>
      <c r="B20" s="11" t="s">
        <v>24</v>
      </c>
      <c r="C20" s="18"/>
      <c r="D20" s="65">
        <v>0</v>
      </c>
      <c r="E20" s="24"/>
      <c r="F20" s="25"/>
      <c r="G20" s="26"/>
      <c r="H20" s="66">
        <v>0</v>
      </c>
      <c r="I20" s="13">
        <f>D20*H20</f>
        <v>0</v>
      </c>
      <c r="J20" s="13">
        <f>IF(E$113=0,0,I20/E$113)</f>
        <v>0</v>
      </c>
      <c r="K20" s="13">
        <f>(J20*G$2)</f>
        <v>0</v>
      </c>
      <c r="L20" s="285" t="s">
        <v>271</v>
      </c>
      <c r="M20" s="55"/>
      <c r="N20" s="10"/>
      <c r="O20" s="44" t="s">
        <v>75</v>
      </c>
      <c r="P20" s="11" t="s">
        <v>24</v>
      </c>
      <c r="Q20" s="18"/>
      <c r="R20" s="65">
        <v>0</v>
      </c>
      <c r="S20" s="24"/>
      <c r="T20" s="25"/>
      <c r="U20" s="26"/>
      <c r="V20" s="66">
        <v>0</v>
      </c>
      <c r="W20" s="13">
        <f>R20*V20</f>
        <v>0</v>
      </c>
      <c r="X20" s="13">
        <f>IF(S$113=0,0,W20/S$113)</f>
        <v>0</v>
      </c>
      <c r="Y20" s="13">
        <f>(X20*U$2)</f>
        <v>0</v>
      </c>
      <c r="Z20" s="285" t="s">
        <v>271</v>
      </c>
      <c r="AA20" s="55"/>
      <c r="AB20" s="10"/>
      <c r="AC20" s="44" t="s">
        <v>75</v>
      </c>
      <c r="AD20" s="11" t="s">
        <v>24</v>
      </c>
      <c r="AE20" s="18"/>
      <c r="AF20" s="65">
        <v>0</v>
      </c>
      <c r="AG20" s="24"/>
      <c r="AH20" s="25"/>
      <c r="AI20" s="26"/>
      <c r="AJ20" s="66">
        <v>0</v>
      </c>
      <c r="AK20" s="13">
        <f t="shared" ref="AK20" si="208">AF20*AJ20</f>
        <v>0</v>
      </c>
      <c r="AL20" s="13">
        <f t="shared" si="131"/>
        <v>0</v>
      </c>
      <c r="AM20" s="13">
        <f t="shared" si="132"/>
        <v>0</v>
      </c>
      <c r="AN20" s="285" t="s">
        <v>271</v>
      </c>
      <c r="AO20" s="55"/>
      <c r="AP20" s="10"/>
      <c r="AQ20" s="44" t="s">
        <v>75</v>
      </c>
      <c r="AR20" s="11" t="s">
        <v>24</v>
      </c>
      <c r="AS20" s="18"/>
      <c r="AT20" s="65">
        <v>0</v>
      </c>
      <c r="AU20" s="24"/>
      <c r="AV20" s="25"/>
      <c r="AW20" s="26"/>
      <c r="AX20" s="66">
        <v>0</v>
      </c>
      <c r="AY20" s="13">
        <f t="shared" ref="AY20" si="209">AT20*AX20</f>
        <v>0</v>
      </c>
      <c r="AZ20" s="13">
        <f t="shared" si="136"/>
        <v>0</v>
      </c>
      <c r="BA20" s="13">
        <f t="shared" si="137"/>
        <v>0</v>
      </c>
      <c r="BB20" s="285" t="s">
        <v>271</v>
      </c>
      <c r="BC20" s="55"/>
      <c r="BD20" s="10"/>
      <c r="BE20" s="44" t="s">
        <v>75</v>
      </c>
      <c r="BF20" s="11" t="s">
        <v>24</v>
      </c>
      <c r="BG20" s="18"/>
      <c r="BH20" s="65">
        <v>0</v>
      </c>
      <c r="BI20" s="24"/>
      <c r="BJ20" s="25"/>
      <c r="BK20" s="26"/>
      <c r="BL20" s="66">
        <v>0</v>
      </c>
      <c r="BM20" s="13">
        <f t="shared" ref="BM20" si="210">BH20*BL20</f>
        <v>0</v>
      </c>
      <c r="BN20" s="13">
        <f t="shared" si="141"/>
        <v>0</v>
      </c>
      <c r="BO20" s="13">
        <f t="shared" si="142"/>
        <v>0</v>
      </c>
      <c r="BP20" s="285" t="s">
        <v>271</v>
      </c>
      <c r="BQ20" s="55"/>
      <c r="BR20" s="10"/>
      <c r="BS20" s="44" t="s">
        <v>75</v>
      </c>
      <c r="BT20" s="11" t="s">
        <v>24</v>
      </c>
      <c r="BU20" s="18"/>
      <c r="BV20" s="65">
        <v>0</v>
      </c>
      <c r="BW20" s="24"/>
      <c r="BX20" s="25"/>
      <c r="BY20" s="26"/>
      <c r="BZ20" s="66">
        <v>0</v>
      </c>
      <c r="CA20" s="13">
        <f t="shared" ref="CA20" si="211">BV20*BZ20</f>
        <v>0</v>
      </c>
      <c r="CB20" s="13">
        <f t="shared" si="146"/>
        <v>0</v>
      </c>
      <c r="CC20" s="13">
        <f t="shared" si="147"/>
        <v>0</v>
      </c>
      <c r="CD20" s="285" t="s">
        <v>271</v>
      </c>
      <c r="CE20" s="55"/>
      <c r="CF20" s="10"/>
      <c r="CG20" s="44" t="s">
        <v>75</v>
      </c>
      <c r="CH20" s="11" t="s">
        <v>24</v>
      </c>
      <c r="CI20" s="18"/>
      <c r="CJ20" s="65">
        <v>0</v>
      </c>
      <c r="CK20" s="24"/>
      <c r="CL20" s="25"/>
      <c r="CM20" s="26"/>
      <c r="CN20" s="66">
        <v>0</v>
      </c>
      <c r="CO20" s="13">
        <f t="shared" ref="CO20" si="212">CJ20*CN20</f>
        <v>0</v>
      </c>
      <c r="CP20" s="13">
        <f t="shared" si="151"/>
        <v>0</v>
      </c>
      <c r="CQ20" s="13">
        <f t="shared" si="152"/>
        <v>0</v>
      </c>
      <c r="CR20" s="285" t="s">
        <v>271</v>
      </c>
      <c r="CS20" s="55"/>
      <c r="CT20" s="10"/>
      <c r="CU20" s="44" t="s">
        <v>75</v>
      </c>
      <c r="CV20" s="11" t="s">
        <v>24</v>
      </c>
      <c r="CW20" s="18"/>
      <c r="CX20" s="65">
        <v>0</v>
      </c>
      <c r="CY20" s="24"/>
      <c r="CZ20" s="25"/>
      <c r="DA20" s="26"/>
      <c r="DB20" s="66">
        <v>0</v>
      </c>
      <c r="DC20" s="13">
        <f t="shared" ref="DC20" si="213">CX20*DB20</f>
        <v>0</v>
      </c>
      <c r="DD20" s="13">
        <f t="shared" si="156"/>
        <v>0</v>
      </c>
      <c r="DE20" s="13">
        <f t="shared" si="157"/>
        <v>0</v>
      </c>
      <c r="DF20" s="285" t="s">
        <v>271</v>
      </c>
      <c r="DG20" s="55"/>
      <c r="DH20" s="10"/>
      <c r="DI20" s="44" t="s">
        <v>75</v>
      </c>
      <c r="DJ20" s="11" t="s">
        <v>24</v>
      </c>
      <c r="DK20" s="18"/>
      <c r="DL20" s="65">
        <v>0</v>
      </c>
      <c r="DM20" s="24"/>
      <c r="DN20" s="25"/>
      <c r="DO20" s="26"/>
      <c r="DP20" s="66">
        <v>0</v>
      </c>
      <c r="DQ20" s="13">
        <f t="shared" ref="DQ20" si="214">DL20*DP20</f>
        <v>0</v>
      </c>
      <c r="DR20" s="13">
        <f t="shared" si="161"/>
        <v>0</v>
      </c>
      <c r="DS20" s="13">
        <f t="shared" si="162"/>
        <v>0</v>
      </c>
      <c r="DT20" s="285" t="s">
        <v>271</v>
      </c>
      <c r="DU20" s="55"/>
      <c r="DV20" s="10"/>
      <c r="DW20" s="44" t="s">
        <v>75</v>
      </c>
      <c r="DX20" s="11" t="s">
        <v>24</v>
      </c>
      <c r="DY20" s="18"/>
      <c r="DZ20" s="65">
        <v>0</v>
      </c>
      <c r="EA20" s="24"/>
      <c r="EB20" s="25"/>
      <c r="EC20" s="26"/>
      <c r="ED20" s="66">
        <v>0</v>
      </c>
      <c r="EE20" s="13">
        <f t="shared" ref="EE20" si="215">DZ20*ED20</f>
        <v>0</v>
      </c>
      <c r="EF20" s="13">
        <f t="shared" si="166"/>
        <v>0</v>
      </c>
      <c r="EG20" s="13">
        <f t="shared" si="167"/>
        <v>0</v>
      </c>
      <c r="EH20" s="285" t="s">
        <v>271</v>
      </c>
      <c r="EI20" s="55"/>
      <c r="EJ20" s="10"/>
      <c r="EK20" s="44" t="s">
        <v>66</v>
      </c>
      <c r="EL20" s="61" t="s">
        <v>236</v>
      </c>
      <c r="EM20" s="14">
        <f t="shared" si="202"/>
        <v>0</v>
      </c>
      <c r="EN20" s="22"/>
      <c r="EO20" s="30"/>
      <c r="EP20" s="22"/>
      <c r="EQ20" s="22"/>
      <c r="ER20" s="116">
        <f t="shared" si="203"/>
        <v>0</v>
      </c>
      <c r="ES20" s="81">
        <f t="shared" si="204"/>
        <v>0</v>
      </c>
      <c r="ET20" s="280">
        <v>0</v>
      </c>
      <c r="EU20" s="9" t="s">
        <v>233</v>
      </c>
      <c r="EV20" s="581">
        <f t="shared" si="169"/>
        <v>0</v>
      </c>
      <c r="EW20" s="579">
        <f t="shared" si="127"/>
        <v>0</v>
      </c>
      <c r="EX20" s="582">
        <f t="shared" si="205"/>
        <v>0</v>
      </c>
      <c r="EY20" s="112"/>
      <c r="EZ20" s="573"/>
      <c r="FA20" s="88"/>
      <c r="FC20" s="44" t="s">
        <v>66</v>
      </c>
      <c r="FD20" s="61" t="s">
        <v>147</v>
      </c>
      <c r="FE20" s="141">
        <v>0</v>
      </c>
      <c r="FF20" s="141">
        <v>0</v>
      </c>
      <c r="FG20" s="142">
        <v>0</v>
      </c>
      <c r="FH20" s="9" t="s">
        <v>21</v>
      </c>
      <c r="FI20" s="122">
        <f t="shared" si="206"/>
        <v>0</v>
      </c>
      <c r="FJ20" s="602">
        <v>0</v>
      </c>
      <c r="FK20" s="604">
        <f t="shared" si="207"/>
        <v>0</v>
      </c>
      <c r="FL20" s="592"/>
      <c r="FM20" s="573"/>
      <c r="FN20" s="610"/>
      <c r="FO20" s="127"/>
      <c r="FP20" s="87"/>
      <c r="FQ20" s="522"/>
      <c r="FR20" s="61"/>
      <c r="FS20" s="567"/>
    </row>
    <row r="21" spans="1:175" ht="13" thickBot="1" x14ac:dyDescent="0.3">
      <c r="A21" s="44" t="s">
        <v>72</v>
      </c>
      <c r="B21" s="11" t="s">
        <v>26</v>
      </c>
      <c r="C21" s="18">
        <f>C17</f>
        <v>0</v>
      </c>
      <c r="D21" s="8"/>
      <c r="E21" s="65">
        <v>0</v>
      </c>
      <c r="F21" s="62">
        <v>50</v>
      </c>
      <c r="G21" s="20">
        <f>C21*E21/1000*(100+F21)/100</f>
        <v>0</v>
      </c>
      <c r="H21" s="63">
        <v>0</v>
      </c>
      <c r="I21" s="13">
        <f>(G21*H21)+(G22*H22)</f>
        <v>0</v>
      </c>
      <c r="J21" s="13">
        <f>IF(E$113=0,0,I21/E$113)</f>
        <v>0</v>
      </c>
      <c r="K21" s="13">
        <f>(J21*G$2)</f>
        <v>0</v>
      </c>
      <c r="L21" s="214">
        <f>K21+K35+K37</f>
        <v>0</v>
      </c>
      <c r="M21" s="55"/>
      <c r="N21" s="10"/>
      <c r="O21" s="44" t="s">
        <v>72</v>
      </c>
      <c r="P21" s="11" t="s">
        <v>26</v>
      </c>
      <c r="Q21" s="18">
        <f>Q17</f>
        <v>0</v>
      </c>
      <c r="R21" s="8"/>
      <c r="S21" s="65">
        <v>0</v>
      </c>
      <c r="T21" s="62">
        <v>50</v>
      </c>
      <c r="U21" s="20">
        <f>Q21*S21/1000*(100+T21)/100</f>
        <v>0</v>
      </c>
      <c r="V21" s="63">
        <v>0</v>
      </c>
      <c r="W21" s="13">
        <f>(U21*V21)+(U22*V22)</f>
        <v>0</v>
      </c>
      <c r="X21" s="13">
        <f>IF(S$113=0,0,W21/S$113)</f>
        <v>0</v>
      </c>
      <c r="Y21" s="13">
        <f>(X21*U$2)</f>
        <v>0</v>
      </c>
      <c r="Z21" s="214">
        <f>Y21+Y35+Y37</f>
        <v>0</v>
      </c>
      <c r="AA21" s="55"/>
      <c r="AB21" s="10"/>
      <c r="AC21" s="44" t="s">
        <v>72</v>
      </c>
      <c r="AD21" s="11" t="s">
        <v>26</v>
      </c>
      <c r="AE21" s="18">
        <f t="shared" ref="AE21" si="216">AE17</f>
        <v>0</v>
      </c>
      <c r="AF21" s="8"/>
      <c r="AG21" s="65">
        <v>0</v>
      </c>
      <c r="AH21" s="62">
        <v>50</v>
      </c>
      <c r="AI21" s="20">
        <f t="shared" ref="AI21:AI22" si="217">AE21*AG21/1000*(100+AH21)/100</f>
        <v>0</v>
      </c>
      <c r="AJ21" s="63">
        <v>0</v>
      </c>
      <c r="AK21" s="13">
        <f t="shared" ref="AK21" si="218">(AI21*AJ21)+(AI22*AJ22)</f>
        <v>0</v>
      </c>
      <c r="AL21" s="13">
        <f t="shared" si="131"/>
        <v>0</v>
      </c>
      <c r="AM21" s="13">
        <f t="shared" si="132"/>
        <v>0</v>
      </c>
      <c r="AN21" s="214">
        <f t="shared" ref="AN21" si="219">AM21+AM35+AM37</f>
        <v>0</v>
      </c>
      <c r="AO21" s="55"/>
      <c r="AP21" s="10"/>
      <c r="AQ21" s="44" t="s">
        <v>72</v>
      </c>
      <c r="AR21" s="11" t="s">
        <v>26</v>
      </c>
      <c r="AS21" s="18">
        <f t="shared" ref="AS21" si="220">AS17</f>
        <v>0</v>
      </c>
      <c r="AT21" s="8"/>
      <c r="AU21" s="65">
        <v>0</v>
      </c>
      <c r="AV21" s="62">
        <v>50</v>
      </c>
      <c r="AW21" s="20">
        <f t="shared" ref="AW21:AW22" si="221">AS21*AU21/1000*(100+AV21)/100</f>
        <v>0</v>
      </c>
      <c r="AX21" s="63">
        <v>0</v>
      </c>
      <c r="AY21" s="13">
        <f t="shared" ref="AY21" si="222">(AW21*AX21)+(AW22*AX22)</f>
        <v>0</v>
      </c>
      <c r="AZ21" s="13">
        <f t="shared" si="136"/>
        <v>0</v>
      </c>
      <c r="BA21" s="13">
        <f t="shared" si="137"/>
        <v>0</v>
      </c>
      <c r="BB21" s="214">
        <f t="shared" ref="BB21" si="223">BA21+BA35+BA37</f>
        <v>0</v>
      </c>
      <c r="BC21" s="55"/>
      <c r="BD21" s="10"/>
      <c r="BE21" s="44" t="s">
        <v>72</v>
      </c>
      <c r="BF21" s="11" t="s">
        <v>26</v>
      </c>
      <c r="BG21" s="18">
        <f t="shared" ref="BG21" si="224">BG17</f>
        <v>0</v>
      </c>
      <c r="BH21" s="8"/>
      <c r="BI21" s="65">
        <v>0</v>
      </c>
      <c r="BJ21" s="62">
        <v>50</v>
      </c>
      <c r="BK21" s="20">
        <f t="shared" ref="BK21:BK22" si="225">BG21*BI21/1000*(100+BJ21)/100</f>
        <v>0</v>
      </c>
      <c r="BL21" s="63">
        <v>0</v>
      </c>
      <c r="BM21" s="13">
        <f t="shared" ref="BM21" si="226">(BK21*BL21)+(BK22*BL22)</f>
        <v>0</v>
      </c>
      <c r="BN21" s="13">
        <f t="shared" si="141"/>
        <v>0</v>
      </c>
      <c r="BO21" s="13">
        <f t="shared" si="142"/>
        <v>0</v>
      </c>
      <c r="BP21" s="214">
        <f t="shared" ref="BP21" si="227">BO21+BO35+BO37</f>
        <v>0</v>
      </c>
      <c r="BQ21" s="55"/>
      <c r="BR21" s="10"/>
      <c r="BS21" s="44" t="s">
        <v>72</v>
      </c>
      <c r="BT21" s="11" t="s">
        <v>26</v>
      </c>
      <c r="BU21" s="18">
        <f t="shared" ref="BU21" si="228">BU17</f>
        <v>0</v>
      </c>
      <c r="BV21" s="8"/>
      <c r="BW21" s="65">
        <v>0</v>
      </c>
      <c r="BX21" s="62">
        <v>50</v>
      </c>
      <c r="BY21" s="20">
        <f t="shared" ref="BY21:BY22" si="229">BU21*BW21/1000*(100+BX21)/100</f>
        <v>0</v>
      </c>
      <c r="BZ21" s="63">
        <v>0</v>
      </c>
      <c r="CA21" s="13">
        <f t="shared" ref="CA21" si="230">(BY21*BZ21)+(BY22*BZ22)</f>
        <v>0</v>
      </c>
      <c r="CB21" s="13">
        <f t="shared" si="146"/>
        <v>0</v>
      </c>
      <c r="CC21" s="13">
        <f t="shared" si="147"/>
        <v>0</v>
      </c>
      <c r="CD21" s="214">
        <f t="shared" ref="CD21" si="231">CC21+CC35+CC37</f>
        <v>0</v>
      </c>
      <c r="CE21" s="55"/>
      <c r="CF21" s="10"/>
      <c r="CG21" s="44" t="s">
        <v>72</v>
      </c>
      <c r="CH21" s="11" t="s">
        <v>26</v>
      </c>
      <c r="CI21" s="18">
        <f t="shared" ref="CI21" si="232">CI17</f>
        <v>0</v>
      </c>
      <c r="CJ21" s="8"/>
      <c r="CK21" s="65">
        <v>0</v>
      </c>
      <c r="CL21" s="62">
        <v>50</v>
      </c>
      <c r="CM21" s="20">
        <f t="shared" ref="CM21:CM22" si="233">CI21*CK21/1000*(100+CL21)/100</f>
        <v>0</v>
      </c>
      <c r="CN21" s="63">
        <v>0</v>
      </c>
      <c r="CO21" s="13">
        <f t="shared" ref="CO21" si="234">(CM21*CN21)+(CM22*CN22)</f>
        <v>0</v>
      </c>
      <c r="CP21" s="13">
        <f t="shared" si="151"/>
        <v>0</v>
      </c>
      <c r="CQ21" s="13">
        <f t="shared" si="152"/>
        <v>0</v>
      </c>
      <c r="CR21" s="214">
        <f t="shared" ref="CR21" si="235">CQ21+CQ35+CQ37</f>
        <v>0</v>
      </c>
      <c r="CS21" s="55"/>
      <c r="CT21" s="10"/>
      <c r="CU21" s="44" t="s">
        <v>72</v>
      </c>
      <c r="CV21" s="11" t="s">
        <v>26</v>
      </c>
      <c r="CW21" s="18">
        <f t="shared" ref="CW21" si="236">CW17</f>
        <v>0</v>
      </c>
      <c r="CX21" s="8"/>
      <c r="CY21" s="65">
        <v>0</v>
      </c>
      <c r="CZ21" s="62">
        <v>50</v>
      </c>
      <c r="DA21" s="20">
        <f t="shared" ref="DA21:DA22" si="237">CW21*CY21/1000*(100+CZ21)/100</f>
        <v>0</v>
      </c>
      <c r="DB21" s="63">
        <v>0</v>
      </c>
      <c r="DC21" s="13">
        <f t="shared" ref="DC21" si="238">(DA21*DB21)+(DA22*DB22)</f>
        <v>0</v>
      </c>
      <c r="DD21" s="13">
        <f t="shared" si="156"/>
        <v>0</v>
      </c>
      <c r="DE21" s="13">
        <f t="shared" si="157"/>
        <v>0</v>
      </c>
      <c r="DF21" s="214">
        <f t="shared" ref="DF21" si="239">DE21+DE35+DE37</f>
        <v>0</v>
      </c>
      <c r="DG21" s="55"/>
      <c r="DH21" s="10"/>
      <c r="DI21" s="44" t="s">
        <v>72</v>
      </c>
      <c r="DJ21" s="11" t="s">
        <v>26</v>
      </c>
      <c r="DK21" s="18">
        <f t="shared" ref="DK21" si="240">DK17</f>
        <v>0</v>
      </c>
      <c r="DL21" s="8"/>
      <c r="DM21" s="65">
        <v>0</v>
      </c>
      <c r="DN21" s="62">
        <v>50</v>
      </c>
      <c r="DO21" s="20">
        <f t="shared" ref="DO21:DO22" si="241">DK21*DM21/1000*(100+DN21)/100</f>
        <v>0</v>
      </c>
      <c r="DP21" s="63">
        <v>0</v>
      </c>
      <c r="DQ21" s="13">
        <f t="shared" ref="DQ21" si="242">(DO21*DP21)+(DO22*DP22)</f>
        <v>0</v>
      </c>
      <c r="DR21" s="13">
        <f t="shared" si="161"/>
        <v>0</v>
      </c>
      <c r="DS21" s="13">
        <f t="shared" si="162"/>
        <v>0</v>
      </c>
      <c r="DT21" s="214">
        <f t="shared" ref="DT21" si="243">DS21+DS35+DS37</f>
        <v>0</v>
      </c>
      <c r="DU21" s="55"/>
      <c r="DV21" s="10"/>
      <c r="DW21" s="44" t="s">
        <v>72</v>
      </c>
      <c r="DX21" s="11" t="s">
        <v>26</v>
      </c>
      <c r="DY21" s="18">
        <f t="shared" ref="DY21" si="244">DY17</f>
        <v>0</v>
      </c>
      <c r="DZ21" s="8"/>
      <c r="EA21" s="65">
        <v>0</v>
      </c>
      <c r="EB21" s="62">
        <v>50</v>
      </c>
      <c r="EC21" s="20">
        <f t="shared" ref="EC21:EC22" si="245">DY21*EA21/1000*(100+EB21)/100</f>
        <v>0</v>
      </c>
      <c r="ED21" s="63">
        <v>0</v>
      </c>
      <c r="EE21" s="13">
        <f t="shared" ref="EE21" si="246">(EC21*ED21)+(EC22*ED22)</f>
        <v>0</v>
      </c>
      <c r="EF21" s="13">
        <f t="shared" si="166"/>
        <v>0</v>
      </c>
      <c r="EG21" s="13">
        <f t="shared" si="167"/>
        <v>0</v>
      </c>
      <c r="EH21" s="214">
        <f t="shared" ref="EH21" si="247">EG21+EG35+EG37</f>
        <v>0</v>
      </c>
      <c r="EI21" s="55"/>
      <c r="EJ21" s="10"/>
      <c r="EK21" s="44" t="s">
        <v>67</v>
      </c>
      <c r="EL21" s="94" t="s">
        <v>237</v>
      </c>
      <c r="EM21" s="14">
        <f t="shared" si="202"/>
        <v>0</v>
      </c>
      <c r="EN21" s="22"/>
      <c r="EO21" s="30"/>
      <c r="EP21" s="22"/>
      <c r="EQ21" s="22"/>
      <c r="ER21" s="116">
        <f>IF(ER$4=0,0,EM21/ER$4)</f>
        <v>0</v>
      </c>
      <c r="ES21" s="81">
        <f t="shared" si="204"/>
        <v>0</v>
      </c>
      <c r="ET21" s="280">
        <v>0</v>
      </c>
      <c r="EU21" s="9" t="s">
        <v>233</v>
      </c>
      <c r="EV21" s="581">
        <f t="shared" si="169"/>
        <v>0</v>
      </c>
      <c r="EW21" s="579">
        <f t="shared" si="127"/>
        <v>0</v>
      </c>
      <c r="EX21" s="582">
        <f t="shared" si="205"/>
        <v>0</v>
      </c>
      <c r="EY21" s="112"/>
      <c r="EZ21" s="573"/>
      <c r="FA21" s="88"/>
      <c r="FC21" s="44" t="s">
        <v>67</v>
      </c>
      <c r="FD21" s="94" t="s">
        <v>148</v>
      </c>
      <c r="FE21" s="141">
        <v>0</v>
      </c>
      <c r="FF21" s="141">
        <v>0</v>
      </c>
      <c r="FG21" s="142">
        <v>0</v>
      </c>
      <c r="FH21" s="9" t="s">
        <v>21</v>
      </c>
      <c r="FI21" s="122">
        <f t="shared" si="206"/>
        <v>0</v>
      </c>
      <c r="FJ21" s="602">
        <v>0</v>
      </c>
      <c r="FK21" s="604">
        <f t="shared" si="207"/>
        <v>0</v>
      </c>
      <c r="FL21" s="592"/>
      <c r="FM21" s="573"/>
      <c r="FN21" s="610">
        <f>SUM(FK21:FK22)</f>
        <v>0</v>
      </c>
      <c r="FO21" s="127">
        <f>IF(FO$4=0,0,FN21/$FO$4)</f>
        <v>0</v>
      </c>
      <c r="FP21" s="87"/>
      <c r="FQ21" s="61"/>
      <c r="FR21" s="61"/>
      <c r="FS21" s="567"/>
    </row>
    <row r="22" spans="1:175" ht="13" thickBot="1" x14ac:dyDescent="0.3">
      <c r="A22" s="44" t="s">
        <v>72</v>
      </c>
      <c r="B22" s="11" t="s">
        <v>27</v>
      </c>
      <c r="C22" s="68">
        <v>0</v>
      </c>
      <c r="D22" s="8"/>
      <c r="E22" s="65">
        <v>0</v>
      </c>
      <c r="F22" s="62">
        <v>25</v>
      </c>
      <c r="G22" s="20">
        <f>C22*E22/1000*(100+F22)/100</f>
        <v>0</v>
      </c>
      <c r="H22" s="63">
        <v>0</v>
      </c>
      <c r="I22" s="13"/>
      <c r="J22" s="13"/>
      <c r="K22" s="13"/>
      <c r="L22" s="13"/>
      <c r="M22" s="152"/>
      <c r="O22" s="44" t="s">
        <v>72</v>
      </c>
      <c r="P22" s="11" t="s">
        <v>27</v>
      </c>
      <c r="Q22" s="68">
        <v>0</v>
      </c>
      <c r="R22" s="8"/>
      <c r="S22" s="65">
        <v>0</v>
      </c>
      <c r="T22" s="62">
        <v>25</v>
      </c>
      <c r="U22" s="20">
        <f>Q22*S22/1000*(100+T22)/100</f>
        <v>0</v>
      </c>
      <c r="V22" s="63">
        <v>0</v>
      </c>
      <c r="W22" s="13"/>
      <c r="X22" s="13"/>
      <c r="Y22" s="13"/>
      <c r="Z22" s="13"/>
      <c r="AA22" s="152"/>
      <c r="AB22" s="27"/>
      <c r="AC22" s="44" t="s">
        <v>72</v>
      </c>
      <c r="AD22" s="11" t="s">
        <v>27</v>
      </c>
      <c r="AE22" s="68">
        <v>0</v>
      </c>
      <c r="AF22" s="8"/>
      <c r="AG22" s="65">
        <v>0</v>
      </c>
      <c r="AH22" s="62">
        <v>25</v>
      </c>
      <c r="AI22" s="20">
        <f t="shared" si="217"/>
        <v>0</v>
      </c>
      <c r="AJ22" s="63">
        <v>0</v>
      </c>
      <c r="AK22" s="13"/>
      <c r="AL22" s="13"/>
      <c r="AM22" s="13"/>
      <c r="AN22" s="13"/>
      <c r="AO22" s="152"/>
      <c r="AP22" s="27"/>
      <c r="AQ22" s="44" t="s">
        <v>72</v>
      </c>
      <c r="AR22" s="11" t="s">
        <v>27</v>
      </c>
      <c r="AS22" s="68">
        <v>0</v>
      </c>
      <c r="AT22" s="8"/>
      <c r="AU22" s="65">
        <v>0</v>
      </c>
      <c r="AV22" s="62">
        <v>25</v>
      </c>
      <c r="AW22" s="20">
        <f t="shared" si="221"/>
        <v>0</v>
      </c>
      <c r="AX22" s="63">
        <v>0</v>
      </c>
      <c r="AY22" s="13"/>
      <c r="AZ22" s="13"/>
      <c r="BA22" s="13"/>
      <c r="BB22" s="13"/>
      <c r="BC22" s="152"/>
      <c r="BD22" s="27"/>
      <c r="BE22" s="44" t="s">
        <v>72</v>
      </c>
      <c r="BF22" s="11" t="s">
        <v>27</v>
      </c>
      <c r="BG22" s="68">
        <v>0</v>
      </c>
      <c r="BH22" s="8"/>
      <c r="BI22" s="65">
        <v>0</v>
      </c>
      <c r="BJ22" s="62">
        <v>25</v>
      </c>
      <c r="BK22" s="20">
        <f t="shared" si="225"/>
        <v>0</v>
      </c>
      <c r="BL22" s="63">
        <v>0</v>
      </c>
      <c r="BM22" s="13"/>
      <c r="BN22" s="13"/>
      <c r="BO22" s="13"/>
      <c r="BP22" s="13"/>
      <c r="BQ22" s="152"/>
      <c r="BR22" s="27"/>
      <c r="BS22" s="44" t="s">
        <v>72</v>
      </c>
      <c r="BT22" s="11" t="s">
        <v>27</v>
      </c>
      <c r="BU22" s="68">
        <v>0</v>
      </c>
      <c r="BV22" s="8"/>
      <c r="BW22" s="65">
        <v>0</v>
      </c>
      <c r="BX22" s="62">
        <v>25</v>
      </c>
      <c r="BY22" s="20">
        <f t="shared" si="229"/>
        <v>0</v>
      </c>
      <c r="BZ22" s="63">
        <v>0</v>
      </c>
      <c r="CA22" s="13"/>
      <c r="CB22" s="13"/>
      <c r="CC22" s="13"/>
      <c r="CD22" s="13"/>
      <c r="CE22" s="152"/>
      <c r="CF22" s="27"/>
      <c r="CG22" s="44" t="s">
        <v>72</v>
      </c>
      <c r="CH22" s="11" t="s">
        <v>27</v>
      </c>
      <c r="CI22" s="68">
        <v>0</v>
      </c>
      <c r="CJ22" s="8"/>
      <c r="CK22" s="65">
        <v>0</v>
      </c>
      <c r="CL22" s="62">
        <v>25</v>
      </c>
      <c r="CM22" s="20">
        <f t="shared" si="233"/>
        <v>0</v>
      </c>
      <c r="CN22" s="63">
        <v>0</v>
      </c>
      <c r="CO22" s="13"/>
      <c r="CP22" s="13"/>
      <c r="CQ22" s="13"/>
      <c r="CR22" s="13"/>
      <c r="CS22" s="152"/>
      <c r="CT22" s="27"/>
      <c r="CU22" s="44" t="s">
        <v>72</v>
      </c>
      <c r="CV22" s="11" t="s">
        <v>27</v>
      </c>
      <c r="CW22" s="68">
        <v>0</v>
      </c>
      <c r="CX22" s="8"/>
      <c r="CY22" s="65">
        <v>0</v>
      </c>
      <c r="CZ22" s="62">
        <v>25</v>
      </c>
      <c r="DA22" s="20">
        <f t="shared" si="237"/>
        <v>0</v>
      </c>
      <c r="DB22" s="63">
        <v>0</v>
      </c>
      <c r="DC22" s="13"/>
      <c r="DD22" s="13"/>
      <c r="DE22" s="13"/>
      <c r="DF22" s="13"/>
      <c r="DG22" s="152"/>
      <c r="DH22" s="27"/>
      <c r="DI22" s="44" t="s">
        <v>72</v>
      </c>
      <c r="DJ22" s="11" t="s">
        <v>27</v>
      </c>
      <c r="DK22" s="68">
        <v>0</v>
      </c>
      <c r="DL22" s="8"/>
      <c r="DM22" s="65">
        <v>0</v>
      </c>
      <c r="DN22" s="62">
        <v>25</v>
      </c>
      <c r="DO22" s="20">
        <f t="shared" si="241"/>
        <v>0</v>
      </c>
      <c r="DP22" s="63">
        <v>0</v>
      </c>
      <c r="DQ22" s="13"/>
      <c r="DR22" s="13"/>
      <c r="DS22" s="13"/>
      <c r="DT22" s="13"/>
      <c r="DU22" s="152"/>
      <c r="DV22" s="27"/>
      <c r="DW22" s="44" t="s">
        <v>72</v>
      </c>
      <c r="DX22" s="11" t="s">
        <v>27</v>
      </c>
      <c r="DY22" s="68">
        <v>0</v>
      </c>
      <c r="DZ22" s="8"/>
      <c r="EA22" s="65">
        <v>0</v>
      </c>
      <c r="EB22" s="62">
        <v>25</v>
      </c>
      <c r="EC22" s="20">
        <f t="shared" si="245"/>
        <v>0</v>
      </c>
      <c r="ED22" s="63">
        <v>0</v>
      </c>
      <c r="EE22" s="13"/>
      <c r="EF22" s="13"/>
      <c r="EG22" s="13"/>
      <c r="EH22" s="13"/>
      <c r="EI22" s="152"/>
      <c r="EJ22" s="27"/>
      <c r="EK22" s="44" t="s">
        <v>68</v>
      </c>
      <c r="EL22" s="94" t="s">
        <v>238</v>
      </c>
      <c r="EM22" s="14">
        <f t="shared" si="202"/>
        <v>0</v>
      </c>
      <c r="EN22" s="22"/>
      <c r="EO22" s="30"/>
      <c r="EP22" s="22"/>
      <c r="EQ22" s="22"/>
      <c r="ER22" s="116">
        <f t="shared" si="203"/>
        <v>0</v>
      </c>
      <c r="ES22" s="81">
        <f t="shared" si="204"/>
        <v>0</v>
      </c>
      <c r="ET22" s="280">
        <v>0</v>
      </c>
      <c r="EU22" s="9" t="s">
        <v>233</v>
      </c>
      <c r="EV22" s="581">
        <f t="shared" si="169"/>
        <v>0</v>
      </c>
      <c r="EW22" s="579">
        <f t="shared" si="127"/>
        <v>0</v>
      </c>
      <c r="EX22" s="582">
        <f t="shared" si="205"/>
        <v>0</v>
      </c>
      <c r="EY22" s="112"/>
      <c r="EZ22" s="573"/>
      <c r="FA22" s="88"/>
      <c r="FC22" s="44" t="s">
        <v>67</v>
      </c>
      <c r="FD22" s="94" t="s">
        <v>148</v>
      </c>
      <c r="FE22" s="141">
        <v>0</v>
      </c>
      <c r="FF22" s="141">
        <v>0</v>
      </c>
      <c r="FG22" s="142">
        <v>0</v>
      </c>
      <c r="FH22" s="9" t="s">
        <v>21</v>
      </c>
      <c r="FI22" s="122">
        <f t="shared" si="206"/>
        <v>0</v>
      </c>
      <c r="FJ22" s="602">
        <v>0</v>
      </c>
      <c r="FK22" s="604">
        <f t="shared" si="207"/>
        <v>0</v>
      </c>
      <c r="FL22" s="592"/>
      <c r="FM22" s="573"/>
      <c r="FN22" s="610"/>
      <c r="FO22" s="127"/>
      <c r="FP22" s="87"/>
      <c r="FQ22" s="522"/>
      <c r="FR22" s="61"/>
      <c r="FS22" s="567"/>
    </row>
    <row r="23" spans="1:175" ht="13" thickBot="1" x14ac:dyDescent="0.3">
      <c r="A23" s="44"/>
      <c r="B23" s="11"/>
      <c r="C23" s="8"/>
      <c r="D23" s="17"/>
      <c r="E23" s="17"/>
      <c r="F23" s="8"/>
      <c r="G23" s="6" t="s">
        <v>20</v>
      </c>
      <c r="H23" s="16"/>
      <c r="I23" s="13"/>
      <c r="J23" s="13"/>
      <c r="K23" s="13"/>
      <c r="L23" s="13"/>
      <c r="M23" s="152"/>
      <c r="N23" s="10"/>
      <c r="O23" s="44"/>
      <c r="P23" s="11"/>
      <c r="Q23" s="8"/>
      <c r="R23" s="17"/>
      <c r="S23" s="17"/>
      <c r="T23" s="8"/>
      <c r="U23" s="6" t="s">
        <v>20</v>
      </c>
      <c r="V23" s="16"/>
      <c r="W23" s="13"/>
      <c r="X23" s="13"/>
      <c r="Y23" s="13"/>
      <c r="Z23" s="13"/>
      <c r="AA23" s="152"/>
      <c r="AB23" s="10"/>
      <c r="AC23" s="44"/>
      <c r="AD23" s="11"/>
      <c r="AE23" s="8"/>
      <c r="AF23" s="17"/>
      <c r="AG23" s="17"/>
      <c r="AH23" s="8"/>
      <c r="AI23" s="6" t="s">
        <v>20</v>
      </c>
      <c r="AJ23" s="16"/>
      <c r="AK23" s="13"/>
      <c r="AL23" s="13"/>
      <c r="AM23" s="13"/>
      <c r="AN23" s="13"/>
      <c r="AO23" s="152"/>
      <c r="AP23" s="10"/>
      <c r="AQ23" s="44"/>
      <c r="AR23" s="11"/>
      <c r="AS23" s="8"/>
      <c r="AT23" s="17"/>
      <c r="AU23" s="17"/>
      <c r="AV23" s="8"/>
      <c r="AW23" s="6" t="s">
        <v>20</v>
      </c>
      <c r="AX23" s="16"/>
      <c r="AY23" s="13"/>
      <c r="AZ23" s="13"/>
      <c r="BA23" s="13"/>
      <c r="BB23" s="13"/>
      <c r="BC23" s="152"/>
      <c r="BD23" s="10"/>
      <c r="BE23" s="44"/>
      <c r="BF23" s="11"/>
      <c r="BG23" s="8"/>
      <c r="BH23" s="17"/>
      <c r="BI23" s="17"/>
      <c r="BJ23" s="8"/>
      <c r="BK23" s="6" t="s">
        <v>20</v>
      </c>
      <c r="BL23" s="16"/>
      <c r="BM23" s="13"/>
      <c r="BN23" s="13"/>
      <c r="BO23" s="13"/>
      <c r="BP23" s="13"/>
      <c r="BQ23" s="152"/>
      <c r="BR23" s="10"/>
      <c r="BS23" s="44"/>
      <c r="BT23" s="11"/>
      <c r="BU23" s="8"/>
      <c r="BV23" s="17"/>
      <c r="BW23" s="17"/>
      <c r="BX23" s="8"/>
      <c r="BY23" s="6" t="s">
        <v>20</v>
      </c>
      <c r="BZ23" s="16"/>
      <c r="CA23" s="13"/>
      <c r="CB23" s="13"/>
      <c r="CC23" s="13"/>
      <c r="CD23" s="13"/>
      <c r="CE23" s="152"/>
      <c r="CF23" s="10"/>
      <c r="CG23" s="44"/>
      <c r="CH23" s="11"/>
      <c r="CI23" s="8"/>
      <c r="CJ23" s="17"/>
      <c r="CK23" s="17"/>
      <c r="CL23" s="8"/>
      <c r="CM23" s="6" t="s">
        <v>20</v>
      </c>
      <c r="CN23" s="16"/>
      <c r="CO23" s="13"/>
      <c r="CP23" s="13"/>
      <c r="CQ23" s="13"/>
      <c r="CR23" s="13"/>
      <c r="CS23" s="152"/>
      <c r="CT23" s="10"/>
      <c r="CU23" s="44"/>
      <c r="CV23" s="11"/>
      <c r="CW23" s="8"/>
      <c r="CX23" s="17"/>
      <c r="CY23" s="17"/>
      <c r="CZ23" s="8"/>
      <c r="DA23" s="6" t="s">
        <v>20</v>
      </c>
      <c r="DB23" s="16"/>
      <c r="DC23" s="13"/>
      <c r="DD23" s="13"/>
      <c r="DE23" s="13"/>
      <c r="DF23" s="13"/>
      <c r="DG23" s="152"/>
      <c r="DH23" s="10"/>
      <c r="DI23" s="44"/>
      <c r="DJ23" s="11"/>
      <c r="DK23" s="8"/>
      <c r="DL23" s="17"/>
      <c r="DM23" s="17"/>
      <c r="DN23" s="8"/>
      <c r="DO23" s="6" t="s">
        <v>20</v>
      </c>
      <c r="DP23" s="16"/>
      <c r="DQ23" s="13"/>
      <c r="DR23" s="13"/>
      <c r="DS23" s="13"/>
      <c r="DT23" s="13"/>
      <c r="DU23" s="152"/>
      <c r="DV23" s="10"/>
      <c r="DW23" s="44"/>
      <c r="DX23" s="11"/>
      <c r="DY23" s="8"/>
      <c r="DZ23" s="17"/>
      <c r="EA23" s="17"/>
      <c r="EB23" s="8"/>
      <c r="EC23" s="6" t="s">
        <v>20</v>
      </c>
      <c r="ED23" s="16"/>
      <c r="EE23" s="13"/>
      <c r="EF23" s="13"/>
      <c r="EG23" s="13"/>
      <c r="EH23" s="13"/>
      <c r="EI23" s="152"/>
      <c r="EJ23" s="10"/>
      <c r="EK23" s="44" t="s">
        <v>73</v>
      </c>
      <c r="EL23" s="11" t="s">
        <v>41</v>
      </c>
      <c r="EM23" s="14">
        <f t="shared" si="202"/>
        <v>0</v>
      </c>
      <c r="EN23" s="22"/>
      <c r="EO23" s="30"/>
      <c r="EP23" s="30"/>
      <c r="EQ23" s="22"/>
      <c r="ER23" s="116">
        <f t="shared" si="203"/>
        <v>0</v>
      </c>
      <c r="ES23" s="81">
        <f t="shared" si="204"/>
        <v>0</v>
      </c>
      <c r="ET23" s="280">
        <v>0</v>
      </c>
      <c r="EU23" s="9" t="s">
        <v>233</v>
      </c>
      <c r="EV23" s="581">
        <f t="shared" si="169"/>
        <v>0</v>
      </c>
      <c r="EW23" s="579">
        <f t="shared" si="127"/>
        <v>0</v>
      </c>
      <c r="EX23" s="582">
        <f t="shared" si="205"/>
        <v>0</v>
      </c>
      <c r="EY23" s="112"/>
      <c r="EZ23" s="573"/>
      <c r="FA23" s="88"/>
      <c r="FC23" s="44" t="s">
        <v>68</v>
      </c>
      <c r="FD23" s="94" t="s">
        <v>149</v>
      </c>
      <c r="FE23" s="141">
        <v>0</v>
      </c>
      <c r="FF23" s="141">
        <v>0</v>
      </c>
      <c r="FG23" s="142">
        <v>0</v>
      </c>
      <c r="FH23" s="9" t="s">
        <v>21</v>
      </c>
      <c r="FI23" s="122">
        <f t="shared" si="206"/>
        <v>0</v>
      </c>
      <c r="FJ23" s="602">
        <v>0</v>
      </c>
      <c r="FK23" s="604">
        <f t="shared" si="207"/>
        <v>0</v>
      </c>
      <c r="FL23" s="592"/>
      <c r="FM23" s="573"/>
      <c r="FN23" s="610">
        <f>SUM(FK23:FK24)</f>
        <v>0</v>
      </c>
      <c r="FO23" s="127">
        <f>IF(FO$4=0,0,FN23/$FO$4)</f>
        <v>0</v>
      </c>
      <c r="FP23" s="87"/>
      <c r="FQ23" s="61"/>
      <c r="FR23" s="61"/>
      <c r="FS23" s="567"/>
    </row>
    <row r="24" spans="1:175" ht="13.5" thickTop="1" thickBot="1" x14ac:dyDescent="0.3">
      <c r="A24" s="44" t="s">
        <v>74</v>
      </c>
      <c r="B24" s="11" t="s">
        <v>28</v>
      </c>
      <c r="C24" s="630" t="s">
        <v>29</v>
      </c>
      <c r="D24" s="630" t="s">
        <v>30</v>
      </c>
      <c r="E24" s="630" t="s">
        <v>31</v>
      </c>
      <c r="F24" s="28">
        <f>F4</f>
        <v>6</v>
      </c>
      <c r="G24" s="20">
        <f>((C25*D25*E25)+(C26*D26*E26)+(C27*D27*E27)+(C28*D28*E28)+(C29*D29*E29)+(C30*D30*E30)+(C31*D31*E31))*(100+F24)/100</f>
        <v>0</v>
      </c>
      <c r="H24" s="820"/>
      <c r="I24" s="13">
        <f>G24*H24</f>
        <v>0</v>
      </c>
      <c r="J24" s="13">
        <f>IF(E$113=0,0,I24/E$113)</f>
        <v>0</v>
      </c>
      <c r="K24" s="13">
        <f>(J24*G$2)</f>
        <v>0</v>
      </c>
      <c r="L24" s="13"/>
      <c r="M24" s="152"/>
      <c r="N24" s="10"/>
      <c r="O24" s="44" t="s">
        <v>74</v>
      </c>
      <c r="P24" s="11" t="s">
        <v>28</v>
      </c>
      <c r="Q24" s="738" t="s">
        <v>29</v>
      </c>
      <c r="R24" s="738" t="s">
        <v>30</v>
      </c>
      <c r="S24" s="738" t="s">
        <v>31</v>
      </c>
      <c r="T24" s="28">
        <f>T4</f>
        <v>6</v>
      </c>
      <c r="U24" s="20">
        <f>((Q25*R25*S25)+(Q26*R26*S26)+(Q27*R27*S27)+(Q28*R28*S28)+(Q29*R29*S29)+(Q30*R30*S30)+(Q31*R31*S31))*(100+T24)/100</f>
        <v>0</v>
      </c>
      <c r="V24" s="820"/>
      <c r="W24" s="13">
        <f>U24*V24</f>
        <v>0</v>
      </c>
      <c r="X24" s="13">
        <f>IF(S$113=0,0,W24/S$113)</f>
        <v>0</v>
      </c>
      <c r="Y24" s="13">
        <f>(X24*U$2)</f>
        <v>0</v>
      </c>
      <c r="Z24" s="13"/>
      <c r="AA24" s="152"/>
      <c r="AB24" s="10"/>
      <c r="AC24" s="44" t="s">
        <v>74</v>
      </c>
      <c r="AD24" s="11" t="s">
        <v>28</v>
      </c>
      <c r="AE24" s="815" t="s">
        <v>29</v>
      </c>
      <c r="AF24" s="815" t="s">
        <v>30</v>
      </c>
      <c r="AG24" s="815" t="s">
        <v>31</v>
      </c>
      <c r="AH24" s="28">
        <f t="shared" ref="AH24" si="248">AH4</f>
        <v>6</v>
      </c>
      <c r="AI24" s="20">
        <f t="shared" ref="AI24" si="249">((AE25*AF25*AG25)+(AE26*AF26*AG26)+(AE27*AF27*AG27)+(AE28*AF28*AG28)+(AE29*AF29*AG29)+(AE30*AF30*AG30)+(AE31*AF31*AG31))*(100+AH24)/100</f>
        <v>0</v>
      </c>
      <c r="AJ24" s="820"/>
      <c r="AK24" s="13">
        <f t="shared" ref="AK24" si="250">AI24*AJ24</f>
        <v>0</v>
      </c>
      <c r="AL24" s="13">
        <f t="shared" ref="AL24" si="251">IF(AG$113=0,0,AK24/AG$113)</f>
        <v>0</v>
      </c>
      <c r="AM24" s="13">
        <f t="shared" ref="AM24" si="252">(AL24*AI$2)</f>
        <v>0</v>
      </c>
      <c r="AN24" s="13"/>
      <c r="AO24" s="152"/>
      <c r="AP24" s="10"/>
      <c r="AQ24" s="44" t="s">
        <v>74</v>
      </c>
      <c r="AR24" s="11" t="s">
        <v>28</v>
      </c>
      <c r="AS24" s="815" t="s">
        <v>29</v>
      </c>
      <c r="AT24" s="815" t="s">
        <v>30</v>
      </c>
      <c r="AU24" s="815" t="s">
        <v>31</v>
      </c>
      <c r="AV24" s="28">
        <f t="shared" ref="AV24" si="253">AV4</f>
        <v>6</v>
      </c>
      <c r="AW24" s="20">
        <f t="shared" ref="AW24" si="254">((AS25*AT25*AU25)+(AS26*AT26*AU26)+(AS27*AT27*AU27)+(AS28*AT28*AU28)+(AS29*AT29*AU29)+(AS30*AT30*AU30)+(AS31*AT31*AU31))*(100+AV24)/100</f>
        <v>0</v>
      </c>
      <c r="AX24" s="820"/>
      <c r="AY24" s="13">
        <f t="shared" ref="AY24" si="255">AW24*AX24</f>
        <v>0</v>
      </c>
      <c r="AZ24" s="13">
        <f t="shared" ref="AZ24" si="256">IF(AU$113=0,0,AY24/AU$113)</f>
        <v>0</v>
      </c>
      <c r="BA24" s="13">
        <f t="shared" ref="BA24" si="257">(AZ24*AW$2)</f>
        <v>0</v>
      </c>
      <c r="BB24" s="13"/>
      <c r="BC24" s="152"/>
      <c r="BD24" s="10"/>
      <c r="BE24" s="44" t="s">
        <v>74</v>
      </c>
      <c r="BF24" s="11" t="s">
        <v>28</v>
      </c>
      <c r="BG24" s="815" t="s">
        <v>29</v>
      </c>
      <c r="BH24" s="815" t="s">
        <v>30</v>
      </c>
      <c r="BI24" s="815" t="s">
        <v>31</v>
      </c>
      <c r="BJ24" s="28">
        <f t="shared" ref="BJ24" si="258">BJ4</f>
        <v>6</v>
      </c>
      <c r="BK24" s="20">
        <f t="shared" ref="BK24" si="259">((BG25*BH25*BI25)+(BG26*BH26*BI26)+(BG27*BH27*BI27)+(BG28*BH28*BI28)+(BG29*BH29*BI29)+(BG30*BH30*BI30)+(BG31*BH31*BI31))*(100+BJ24)/100</f>
        <v>0</v>
      </c>
      <c r="BL24" s="820"/>
      <c r="BM24" s="13">
        <f t="shared" ref="BM24" si="260">BK24*BL24</f>
        <v>0</v>
      </c>
      <c r="BN24" s="13">
        <f t="shared" ref="BN24" si="261">IF(BI$113=0,0,BM24/BI$113)</f>
        <v>0</v>
      </c>
      <c r="BO24" s="13">
        <f t="shared" ref="BO24" si="262">(BN24*BK$2)</f>
        <v>0</v>
      </c>
      <c r="BP24" s="13"/>
      <c r="BQ24" s="152"/>
      <c r="BR24" s="10"/>
      <c r="BS24" s="44" t="s">
        <v>74</v>
      </c>
      <c r="BT24" s="11" t="s">
        <v>28</v>
      </c>
      <c r="BU24" s="815" t="s">
        <v>29</v>
      </c>
      <c r="BV24" s="815" t="s">
        <v>30</v>
      </c>
      <c r="BW24" s="815" t="s">
        <v>31</v>
      </c>
      <c r="BX24" s="28">
        <f t="shared" ref="BX24" si="263">BX4</f>
        <v>6</v>
      </c>
      <c r="BY24" s="20">
        <f t="shared" ref="BY24" si="264">((BU25*BV25*BW25)+(BU26*BV26*BW26)+(BU27*BV27*BW27)+(BU28*BV28*BW28)+(BU29*BV29*BW29)+(BU30*BV30*BW30)+(BU31*BV31*BW31))*(100+BX24)/100</f>
        <v>0</v>
      </c>
      <c r="BZ24" s="820"/>
      <c r="CA24" s="13">
        <f t="shared" ref="CA24" si="265">BY24*BZ24</f>
        <v>0</v>
      </c>
      <c r="CB24" s="13">
        <f t="shared" ref="CB24" si="266">IF(BW$113=0,0,CA24/BW$113)</f>
        <v>0</v>
      </c>
      <c r="CC24" s="13">
        <f t="shared" ref="CC24" si="267">(CB24*BY$2)</f>
        <v>0</v>
      </c>
      <c r="CD24" s="13"/>
      <c r="CE24" s="152"/>
      <c r="CF24" s="10"/>
      <c r="CG24" s="44" t="s">
        <v>74</v>
      </c>
      <c r="CH24" s="11" t="s">
        <v>28</v>
      </c>
      <c r="CI24" s="815" t="s">
        <v>29</v>
      </c>
      <c r="CJ24" s="815" t="s">
        <v>30</v>
      </c>
      <c r="CK24" s="815" t="s">
        <v>31</v>
      </c>
      <c r="CL24" s="28">
        <f t="shared" ref="CL24" si="268">CL4</f>
        <v>6</v>
      </c>
      <c r="CM24" s="20">
        <f t="shared" ref="CM24" si="269">((CI25*CJ25*CK25)+(CI26*CJ26*CK26)+(CI27*CJ27*CK27)+(CI28*CJ28*CK28)+(CI29*CJ29*CK29)+(CI30*CJ30*CK30)+(CI31*CJ31*CK31))*(100+CL24)/100</f>
        <v>0</v>
      </c>
      <c r="CN24" s="820"/>
      <c r="CO24" s="13">
        <f t="shared" ref="CO24" si="270">CM24*CN24</f>
        <v>0</v>
      </c>
      <c r="CP24" s="13">
        <f t="shared" ref="CP24" si="271">IF(CK$113=0,0,CO24/CK$113)</f>
        <v>0</v>
      </c>
      <c r="CQ24" s="13">
        <f t="shared" ref="CQ24" si="272">(CP24*CM$2)</f>
        <v>0</v>
      </c>
      <c r="CR24" s="13"/>
      <c r="CS24" s="152"/>
      <c r="CT24" s="10"/>
      <c r="CU24" s="44" t="s">
        <v>74</v>
      </c>
      <c r="CV24" s="11" t="s">
        <v>28</v>
      </c>
      <c r="CW24" s="815" t="s">
        <v>29</v>
      </c>
      <c r="CX24" s="815" t="s">
        <v>30</v>
      </c>
      <c r="CY24" s="815" t="s">
        <v>31</v>
      </c>
      <c r="CZ24" s="28">
        <f t="shared" ref="CZ24" si="273">CZ4</f>
        <v>6</v>
      </c>
      <c r="DA24" s="20">
        <f t="shared" ref="DA24" si="274">((CW25*CX25*CY25)+(CW26*CX26*CY26)+(CW27*CX27*CY27)+(CW28*CX28*CY28)+(CW29*CX29*CY29)+(CW30*CX30*CY30)+(CW31*CX31*CY31))*(100+CZ24)/100</f>
        <v>0</v>
      </c>
      <c r="DB24" s="820"/>
      <c r="DC24" s="13">
        <f t="shared" ref="DC24" si="275">DA24*DB24</f>
        <v>0</v>
      </c>
      <c r="DD24" s="13">
        <f t="shared" ref="DD24" si="276">IF(CY$113=0,0,DC24/CY$113)</f>
        <v>0</v>
      </c>
      <c r="DE24" s="13">
        <f t="shared" ref="DE24" si="277">(DD24*DA$2)</f>
        <v>0</v>
      </c>
      <c r="DF24" s="13"/>
      <c r="DG24" s="152"/>
      <c r="DH24" s="10"/>
      <c r="DI24" s="44" t="s">
        <v>74</v>
      </c>
      <c r="DJ24" s="11" t="s">
        <v>28</v>
      </c>
      <c r="DK24" s="815" t="s">
        <v>29</v>
      </c>
      <c r="DL24" s="815" t="s">
        <v>30</v>
      </c>
      <c r="DM24" s="815" t="s">
        <v>31</v>
      </c>
      <c r="DN24" s="28">
        <f t="shared" ref="DN24" si="278">DN4</f>
        <v>6</v>
      </c>
      <c r="DO24" s="20">
        <f t="shared" ref="DO24" si="279">((DK25*DL25*DM25)+(DK26*DL26*DM26)+(DK27*DL27*DM27)+(DK28*DL28*DM28)+(DK29*DL29*DM29)+(DK30*DL30*DM30)+(DK31*DL31*DM31))*(100+DN24)/100</f>
        <v>0</v>
      </c>
      <c r="DP24" s="820"/>
      <c r="DQ24" s="13">
        <f t="shared" ref="DQ24" si="280">DO24*DP24</f>
        <v>0</v>
      </c>
      <c r="DR24" s="13">
        <f t="shared" ref="DR24" si="281">IF(DM$113=0,0,DQ24/DM$113)</f>
        <v>0</v>
      </c>
      <c r="DS24" s="13">
        <f t="shared" ref="DS24" si="282">(DR24*DO$2)</f>
        <v>0</v>
      </c>
      <c r="DT24" s="13"/>
      <c r="DU24" s="152"/>
      <c r="DV24" s="10"/>
      <c r="DW24" s="44" t="s">
        <v>74</v>
      </c>
      <c r="DX24" s="11" t="s">
        <v>28</v>
      </c>
      <c r="DY24" s="815" t="s">
        <v>29</v>
      </c>
      <c r="DZ24" s="815" t="s">
        <v>30</v>
      </c>
      <c r="EA24" s="815" t="s">
        <v>31</v>
      </c>
      <c r="EB24" s="28">
        <f t="shared" ref="EB24" si="283">EB4</f>
        <v>6</v>
      </c>
      <c r="EC24" s="20">
        <f t="shared" ref="EC24" si="284">((DY25*DZ25*EA25)+(DY26*DZ26*EA26)+(DY27*DZ27*EA27)+(DY28*DZ28*EA28)+(DY29*DZ29*EA29)+(DY30*DZ30*EA30)+(DY31*DZ31*EA31))*(100+EB24)/100</f>
        <v>0</v>
      </c>
      <c r="ED24" s="820"/>
      <c r="EE24" s="13">
        <f t="shared" ref="EE24" si="285">EC24*ED24</f>
        <v>0</v>
      </c>
      <c r="EF24" s="13">
        <f t="shared" ref="EF24" si="286">IF(EA$113=0,0,EE24/EA$113)</f>
        <v>0</v>
      </c>
      <c r="EG24" s="13">
        <f t="shared" ref="EG24" si="287">(EF24*EC$2)</f>
        <v>0</v>
      </c>
      <c r="EH24" s="13"/>
      <c r="EI24" s="152"/>
      <c r="EJ24" s="10"/>
      <c r="EK24" s="44" t="s">
        <v>73</v>
      </c>
      <c r="EL24" s="11" t="s">
        <v>39</v>
      </c>
      <c r="EM24" s="14">
        <f t="shared" si="202"/>
        <v>0</v>
      </c>
      <c r="EN24" s="22"/>
      <c r="EO24" s="30"/>
      <c r="EP24" s="143"/>
      <c r="EQ24" s="22"/>
      <c r="ER24" s="116">
        <f t="shared" si="203"/>
        <v>0</v>
      </c>
      <c r="ES24" s="81">
        <f t="shared" si="204"/>
        <v>0</v>
      </c>
      <c r="ET24" s="280">
        <v>0</v>
      </c>
      <c r="EU24" s="9" t="s">
        <v>233</v>
      </c>
      <c r="EV24" s="581">
        <f t="shared" si="169"/>
        <v>0</v>
      </c>
      <c r="EW24" s="579">
        <f t="shared" si="127"/>
        <v>0</v>
      </c>
      <c r="EX24" s="582">
        <f t="shared" si="205"/>
        <v>0</v>
      </c>
      <c r="EY24" s="112"/>
      <c r="EZ24" s="573"/>
      <c r="FA24" s="138"/>
      <c r="FC24" s="44" t="s">
        <v>68</v>
      </c>
      <c r="FD24" s="94" t="s">
        <v>149</v>
      </c>
      <c r="FE24" s="141">
        <v>0</v>
      </c>
      <c r="FF24" s="141">
        <v>0</v>
      </c>
      <c r="FG24" s="142">
        <v>0</v>
      </c>
      <c r="FH24" s="9" t="s">
        <v>125</v>
      </c>
      <c r="FI24" s="122">
        <f t="shared" si="206"/>
        <v>0</v>
      </c>
      <c r="FJ24" s="602">
        <v>0</v>
      </c>
      <c r="FK24" s="604">
        <f t="shared" si="207"/>
        <v>0</v>
      </c>
      <c r="FL24" s="592"/>
      <c r="FM24" s="573"/>
      <c r="FN24" s="610"/>
      <c r="FO24" s="127"/>
      <c r="FP24" s="87"/>
      <c r="FQ24" s="522"/>
      <c r="FR24" s="61"/>
      <c r="FS24" s="567"/>
    </row>
    <row r="25" spans="1:175" x14ac:dyDescent="0.25">
      <c r="A25" s="44" t="s">
        <v>74</v>
      </c>
      <c r="B25" s="11" t="s">
        <v>12</v>
      </c>
      <c r="C25" s="29">
        <f t="shared" ref="C25:C31" si="288">C5</f>
        <v>0</v>
      </c>
      <c r="D25" s="65">
        <v>0</v>
      </c>
      <c r="E25" s="65">
        <v>0</v>
      </c>
      <c r="F25" s="17"/>
      <c r="G25" s="6" t="s">
        <v>109</v>
      </c>
      <c r="H25" s="16"/>
      <c r="I25" s="13"/>
      <c r="J25" s="13"/>
      <c r="K25" s="13"/>
      <c r="L25" s="13"/>
      <c r="M25" s="152"/>
      <c r="N25" s="10"/>
      <c r="O25" s="44" t="s">
        <v>74</v>
      </c>
      <c r="P25" s="11" t="s">
        <v>12</v>
      </c>
      <c r="Q25" s="29">
        <f t="shared" ref="Q25:Q31" si="289">Q5</f>
        <v>0</v>
      </c>
      <c r="R25" s="65">
        <v>0</v>
      </c>
      <c r="S25" s="65">
        <v>0</v>
      </c>
      <c r="T25" s="17"/>
      <c r="U25" s="6" t="s">
        <v>109</v>
      </c>
      <c r="V25" s="16"/>
      <c r="W25" s="13"/>
      <c r="X25" s="13"/>
      <c r="Y25" s="13"/>
      <c r="Z25" s="13"/>
      <c r="AA25" s="152"/>
      <c r="AB25" s="10"/>
      <c r="AC25" s="44" t="s">
        <v>74</v>
      </c>
      <c r="AD25" s="11" t="s">
        <v>12</v>
      </c>
      <c r="AE25" s="29">
        <f t="shared" ref="AE25:CI31" si="290">AE5</f>
        <v>0</v>
      </c>
      <c r="AF25" s="65">
        <v>0</v>
      </c>
      <c r="AG25" s="65">
        <v>0</v>
      </c>
      <c r="AH25" s="17"/>
      <c r="AI25" s="6" t="s">
        <v>109</v>
      </c>
      <c r="AJ25" s="16"/>
      <c r="AK25" s="13"/>
      <c r="AL25" s="13"/>
      <c r="AM25" s="13"/>
      <c r="AN25" s="13"/>
      <c r="AO25" s="152"/>
      <c r="AP25" s="10"/>
      <c r="AQ25" s="44" t="s">
        <v>74</v>
      </c>
      <c r="AR25" s="11" t="s">
        <v>12</v>
      </c>
      <c r="AS25" s="29">
        <f t="shared" si="290"/>
        <v>0</v>
      </c>
      <c r="AT25" s="65">
        <v>0</v>
      </c>
      <c r="AU25" s="65">
        <v>0</v>
      </c>
      <c r="AV25" s="17"/>
      <c r="AW25" s="6" t="s">
        <v>109</v>
      </c>
      <c r="AX25" s="16"/>
      <c r="AY25" s="13"/>
      <c r="AZ25" s="13"/>
      <c r="BA25" s="13"/>
      <c r="BB25" s="13"/>
      <c r="BC25" s="152"/>
      <c r="BD25" s="10"/>
      <c r="BE25" s="44" t="s">
        <v>74</v>
      </c>
      <c r="BF25" s="11" t="s">
        <v>12</v>
      </c>
      <c r="BG25" s="29">
        <f t="shared" si="290"/>
        <v>0</v>
      </c>
      <c r="BH25" s="65">
        <v>0</v>
      </c>
      <c r="BI25" s="65">
        <v>0</v>
      </c>
      <c r="BJ25" s="17"/>
      <c r="BK25" s="6" t="s">
        <v>109</v>
      </c>
      <c r="BL25" s="16"/>
      <c r="BM25" s="13"/>
      <c r="BN25" s="13"/>
      <c r="BO25" s="13"/>
      <c r="BP25" s="13"/>
      <c r="BQ25" s="152"/>
      <c r="BR25" s="10"/>
      <c r="BS25" s="44" t="s">
        <v>74</v>
      </c>
      <c r="BT25" s="11" t="s">
        <v>12</v>
      </c>
      <c r="BU25" s="29">
        <f t="shared" si="290"/>
        <v>0</v>
      </c>
      <c r="BV25" s="65">
        <v>0</v>
      </c>
      <c r="BW25" s="65">
        <v>0</v>
      </c>
      <c r="BX25" s="17"/>
      <c r="BY25" s="6" t="s">
        <v>109</v>
      </c>
      <c r="BZ25" s="16"/>
      <c r="CA25" s="13"/>
      <c r="CB25" s="13"/>
      <c r="CC25" s="13"/>
      <c r="CD25" s="13"/>
      <c r="CE25" s="152"/>
      <c r="CF25" s="10"/>
      <c r="CG25" s="44" t="s">
        <v>74</v>
      </c>
      <c r="CH25" s="11" t="s">
        <v>12</v>
      </c>
      <c r="CI25" s="29">
        <f t="shared" si="290"/>
        <v>0</v>
      </c>
      <c r="CJ25" s="65">
        <v>0</v>
      </c>
      <c r="CK25" s="65">
        <v>0</v>
      </c>
      <c r="CL25" s="17"/>
      <c r="CM25" s="6" t="s">
        <v>109</v>
      </c>
      <c r="CN25" s="16"/>
      <c r="CO25" s="13"/>
      <c r="CP25" s="13"/>
      <c r="CQ25" s="13"/>
      <c r="CR25" s="13"/>
      <c r="CS25" s="152"/>
      <c r="CT25" s="10"/>
      <c r="CU25" s="44" t="s">
        <v>74</v>
      </c>
      <c r="CV25" s="11" t="s">
        <v>12</v>
      </c>
      <c r="CW25" s="29">
        <f t="shared" ref="CW25:DY31" si="291">CW5</f>
        <v>0</v>
      </c>
      <c r="CX25" s="65">
        <v>0</v>
      </c>
      <c r="CY25" s="65">
        <v>0</v>
      </c>
      <c r="CZ25" s="17"/>
      <c r="DA25" s="6" t="s">
        <v>109</v>
      </c>
      <c r="DB25" s="16"/>
      <c r="DC25" s="13"/>
      <c r="DD25" s="13"/>
      <c r="DE25" s="13"/>
      <c r="DF25" s="13"/>
      <c r="DG25" s="152"/>
      <c r="DH25" s="10"/>
      <c r="DI25" s="44" t="s">
        <v>74</v>
      </c>
      <c r="DJ25" s="11" t="s">
        <v>12</v>
      </c>
      <c r="DK25" s="29">
        <f t="shared" si="291"/>
        <v>0</v>
      </c>
      <c r="DL25" s="65">
        <v>0</v>
      </c>
      <c r="DM25" s="65">
        <v>0</v>
      </c>
      <c r="DN25" s="17"/>
      <c r="DO25" s="6" t="s">
        <v>109</v>
      </c>
      <c r="DP25" s="16"/>
      <c r="DQ25" s="13"/>
      <c r="DR25" s="13"/>
      <c r="DS25" s="13"/>
      <c r="DT25" s="13"/>
      <c r="DU25" s="152"/>
      <c r="DV25" s="10"/>
      <c r="DW25" s="44" t="s">
        <v>74</v>
      </c>
      <c r="DX25" s="11" t="s">
        <v>12</v>
      </c>
      <c r="DY25" s="29">
        <f t="shared" si="291"/>
        <v>0</v>
      </c>
      <c r="DZ25" s="65">
        <v>0</v>
      </c>
      <c r="EA25" s="65">
        <v>0</v>
      </c>
      <c r="EB25" s="17"/>
      <c r="EC25" s="6" t="s">
        <v>109</v>
      </c>
      <c r="ED25" s="16"/>
      <c r="EE25" s="13"/>
      <c r="EF25" s="13"/>
      <c r="EG25" s="13"/>
      <c r="EH25" s="13"/>
      <c r="EI25" s="152"/>
      <c r="EJ25" s="10"/>
      <c r="EK25" s="44" t="s">
        <v>73</v>
      </c>
      <c r="EL25" s="11" t="s">
        <v>40</v>
      </c>
      <c r="EM25" s="14">
        <f t="shared" si="202"/>
        <v>0</v>
      </c>
      <c r="EN25" s="143"/>
      <c r="EO25" s="143"/>
      <c r="EP25" s="143"/>
      <c r="EQ25" s="22"/>
      <c r="ER25" s="116">
        <f>IF(ER$4=0,0,EM25/ER$4)</f>
        <v>0</v>
      </c>
      <c r="ES25" s="81">
        <f t="shared" si="204"/>
        <v>0</v>
      </c>
      <c r="ET25" s="280">
        <v>0</v>
      </c>
      <c r="EU25" s="9" t="s">
        <v>233</v>
      </c>
      <c r="EV25" s="581">
        <f t="shared" si="169"/>
        <v>0</v>
      </c>
      <c r="EW25" s="579">
        <f t="shared" si="127"/>
        <v>0</v>
      </c>
      <c r="EX25" s="582">
        <f t="shared" si="205"/>
        <v>0</v>
      </c>
      <c r="EY25" s="574">
        <f>EZ139</f>
        <v>0</v>
      </c>
      <c r="EZ25" s="575"/>
      <c r="FA25" s="567"/>
      <c r="FC25" s="44" t="s">
        <v>73</v>
      </c>
      <c r="FD25" s="11" t="s">
        <v>142</v>
      </c>
      <c r="FE25" s="141">
        <v>0</v>
      </c>
      <c r="FF25" s="141">
        <v>0</v>
      </c>
      <c r="FG25" s="142">
        <v>0</v>
      </c>
      <c r="FH25" s="9" t="s">
        <v>21</v>
      </c>
      <c r="FI25" s="122">
        <f t="shared" si="206"/>
        <v>0</v>
      </c>
      <c r="FJ25" s="602">
        <v>0</v>
      </c>
      <c r="FK25" s="604">
        <f t="shared" si="207"/>
        <v>0</v>
      </c>
      <c r="FL25" s="591">
        <f>FR131</f>
        <v>0</v>
      </c>
      <c r="FM25" s="575"/>
      <c r="FN25" s="610">
        <f>SUM(FK25:FK26)+FL25</f>
        <v>0</v>
      </c>
      <c r="FO25" s="127">
        <f>IF(FO$4=0,0,FN25/$FO$4)</f>
        <v>0</v>
      </c>
      <c r="FP25" s="87" t="s">
        <v>73</v>
      </c>
      <c r="FQ25" s="522">
        <f>SUM(EX23:EX25)+EY25</f>
        <v>0</v>
      </c>
      <c r="FR25" s="496">
        <f>FN25</f>
        <v>0</v>
      </c>
      <c r="FS25" s="567">
        <f>SUM(FQ25:FR25)</f>
        <v>0</v>
      </c>
    </row>
    <row r="26" spans="1:175" x14ac:dyDescent="0.25">
      <c r="A26" s="44" t="s">
        <v>74</v>
      </c>
      <c r="B26" s="11" t="s">
        <v>13</v>
      </c>
      <c r="C26" s="29">
        <f t="shared" si="288"/>
        <v>0</v>
      </c>
      <c r="D26" s="65">
        <v>0</v>
      </c>
      <c r="E26" s="65">
        <v>0</v>
      </c>
      <c r="F26" s="17"/>
      <c r="G26" s="18">
        <f>G24*G28</f>
        <v>0</v>
      </c>
      <c r="H26" s="16"/>
      <c r="I26" s="13"/>
      <c r="J26" s="13"/>
      <c r="K26" s="13"/>
      <c r="L26" s="13"/>
      <c r="M26" s="152"/>
      <c r="N26" s="10"/>
      <c r="O26" s="44" t="s">
        <v>74</v>
      </c>
      <c r="P26" s="11" t="s">
        <v>13</v>
      </c>
      <c r="Q26" s="29">
        <f t="shared" si="289"/>
        <v>0</v>
      </c>
      <c r="R26" s="65">
        <v>0</v>
      </c>
      <c r="S26" s="65">
        <v>0</v>
      </c>
      <c r="T26" s="17"/>
      <c r="U26" s="18">
        <f>U24*U28</f>
        <v>0</v>
      </c>
      <c r="V26" s="16"/>
      <c r="W26" s="13"/>
      <c r="X26" s="13"/>
      <c r="Y26" s="13"/>
      <c r="Z26" s="13"/>
      <c r="AA26" s="152"/>
      <c r="AB26" s="10"/>
      <c r="AC26" s="44" t="s">
        <v>74</v>
      </c>
      <c r="AD26" s="11" t="s">
        <v>13</v>
      </c>
      <c r="AE26" s="29">
        <f t="shared" si="290"/>
        <v>0</v>
      </c>
      <c r="AF26" s="65">
        <v>0</v>
      </c>
      <c r="AG26" s="65">
        <v>0</v>
      </c>
      <c r="AH26" s="17"/>
      <c r="AI26" s="18">
        <f t="shared" ref="AI26" si="292">AI24*AI28</f>
        <v>0</v>
      </c>
      <c r="AJ26" s="16"/>
      <c r="AK26" s="13"/>
      <c r="AL26" s="13"/>
      <c r="AM26" s="13"/>
      <c r="AN26" s="13"/>
      <c r="AO26" s="152"/>
      <c r="AP26" s="10"/>
      <c r="AQ26" s="44" t="s">
        <v>74</v>
      </c>
      <c r="AR26" s="11" t="s">
        <v>13</v>
      </c>
      <c r="AS26" s="29">
        <f t="shared" si="290"/>
        <v>0</v>
      </c>
      <c r="AT26" s="65">
        <v>0</v>
      </c>
      <c r="AU26" s="65">
        <v>0</v>
      </c>
      <c r="AV26" s="17"/>
      <c r="AW26" s="18">
        <f t="shared" ref="AW26" si="293">AW24*AW28</f>
        <v>0</v>
      </c>
      <c r="AX26" s="16"/>
      <c r="AY26" s="13"/>
      <c r="AZ26" s="13"/>
      <c r="BA26" s="13"/>
      <c r="BB26" s="13"/>
      <c r="BC26" s="152"/>
      <c r="BD26" s="10"/>
      <c r="BE26" s="44" t="s">
        <v>74</v>
      </c>
      <c r="BF26" s="11" t="s">
        <v>13</v>
      </c>
      <c r="BG26" s="29">
        <f t="shared" si="290"/>
        <v>0</v>
      </c>
      <c r="BH26" s="65">
        <v>0</v>
      </c>
      <c r="BI26" s="65">
        <v>0</v>
      </c>
      <c r="BJ26" s="17"/>
      <c r="BK26" s="18">
        <f t="shared" ref="BK26" si="294">BK24*BK28</f>
        <v>0</v>
      </c>
      <c r="BL26" s="16"/>
      <c r="BM26" s="13"/>
      <c r="BN26" s="13"/>
      <c r="BO26" s="13"/>
      <c r="BP26" s="13"/>
      <c r="BQ26" s="152"/>
      <c r="BR26" s="10"/>
      <c r="BS26" s="44" t="s">
        <v>74</v>
      </c>
      <c r="BT26" s="11" t="s">
        <v>13</v>
      </c>
      <c r="BU26" s="29">
        <f t="shared" si="290"/>
        <v>0</v>
      </c>
      <c r="BV26" s="65">
        <v>0</v>
      </c>
      <c r="BW26" s="65">
        <v>0</v>
      </c>
      <c r="BX26" s="17"/>
      <c r="BY26" s="18">
        <f t="shared" ref="BY26" si="295">BY24*BY28</f>
        <v>0</v>
      </c>
      <c r="BZ26" s="16"/>
      <c r="CA26" s="13"/>
      <c r="CB26" s="13"/>
      <c r="CC26" s="13"/>
      <c r="CD26" s="13"/>
      <c r="CE26" s="152"/>
      <c r="CF26" s="10"/>
      <c r="CG26" s="44" t="s">
        <v>74</v>
      </c>
      <c r="CH26" s="11" t="s">
        <v>13</v>
      </c>
      <c r="CI26" s="29">
        <f t="shared" si="290"/>
        <v>0</v>
      </c>
      <c r="CJ26" s="65">
        <v>0</v>
      </c>
      <c r="CK26" s="65">
        <v>0</v>
      </c>
      <c r="CL26" s="17"/>
      <c r="CM26" s="18">
        <f t="shared" ref="CM26" si="296">CM24*CM28</f>
        <v>0</v>
      </c>
      <c r="CN26" s="16"/>
      <c r="CO26" s="13"/>
      <c r="CP26" s="13"/>
      <c r="CQ26" s="13"/>
      <c r="CR26" s="13"/>
      <c r="CS26" s="152"/>
      <c r="CT26" s="10"/>
      <c r="CU26" s="44" t="s">
        <v>74</v>
      </c>
      <c r="CV26" s="11" t="s">
        <v>13</v>
      </c>
      <c r="CW26" s="29">
        <f t="shared" si="291"/>
        <v>0</v>
      </c>
      <c r="CX26" s="65">
        <v>0</v>
      </c>
      <c r="CY26" s="65">
        <v>0</v>
      </c>
      <c r="CZ26" s="17"/>
      <c r="DA26" s="18">
        <f t="shared" ref="DA26" si="297">DA24*DA28</f>
        <v>0</v>
      </c>
      <c r="DB26" s="16"/>
      <c r="DC26" s="13"/>
      <c r="DD26" s="13"/>
      <c r="DE26" s="13"/>
      <c r="DF26" s="13"/>
      <c r="DG26" s="152"/>
      <c r="DH26" s="10"/>
      <c r="DI26" s="44" t="s">
        <v>74</v>
      </c>
      <c r="DJ26" s="11" t="s">
        <v>13</v>
      </c>
      <c r="DK26" s="29">
        <f t="shared" si="291"/>
        <v>0</v>
      </c>
      <c r="DL26" s="65">
        <v>0</v>
      </c>
      <c r="DM26" s="65">
        <v>0</v>
      </c>
      <c r="DN26" s="17"/>
      <c r="DO26" s="18">
        <f t="shared" ref="DO26" si="298">DO24*DO28</f>
        <v>0</v>
      </c>
      <c r="DP26" s="16"/>
      <c r="DQ26" s="13"/>
      <c r="DR26" s="13"/>
      <c r="DS26" s="13"/>
      <c r="DT26" s="13"/>
      <c r="DU26" s="152"/>
      <c r="DV26" s="10"/>
      <c r="DW26" s="44" t="s">
        <v>74</v>
      </c>
      <c r="DX26" s="11" t="s">
        <v>13</v>
      </c>
      <c r="DY26" s="29">
        <f t="shared" si="291"/>
        <v>0</v>
      </c>
      <c r="DZ26" s="65">
        <v>0</v>
      </c>
      <c r="EA26" s="65">
        <v>0</v>
      </c>
      <c r="EB26" s="17"/>
      <c r="EC26" s="18">
        <f t="shared" ref="EC26" si="299">EC24*EC28</f>
        <v>0</v>
      </c>
      <c r="ED26" s="16"/>
      <c r="EE26" s="13"/>
      <c r="EF26" s="13"/>
      <c r="EG26" s="13"/>
      <c r="EH26" s="13"/>
      <c r="EI26" s="152"/>
      <c r="EJ26" s="10"/>
      <c r="EK26" s="46" t="s">
        <v>67</v>
      </c>
      <c r="EL26" s="11"/>
      <c r="EM26" s="14">
        <f>L45+Z45+AN45+BB45+BP45+CD45+CR45+DF45+DT45+EH45</f>
        <v>0</v>
      </c>
      <c r="EO26" s="146"/>
      <c r="EP26" s="146"/>
      <c r="EQ26" s="22"/>
      <c r="ER26" s="116">
        <f>IF(ER$4=0,0,EM26/ER$4)</f>
        <v>0</v>
      </c>
      <c r="ES26" s="81">
        <f t="shared" ref="ES26:ES38" si="300">ER26*ET26+ER26</f>
        <v>0</v>
      </c>
      <c r="ET26" s="280">
        <v>0</v>
      </c>
      <c r="EU26" s="9" t="s">
        <v>233</v>
      </c>
      <c r="EV26" s="581">
        <f t="shared" si="169"/>
        <v>0</v>
      </c>
      <c r="EW26" s="579">
        <f t="shared" si="127"/>
        <v>0</v>
      </c>
      <c r="EX26" s="582">
        <f t="shared" ref="EX26:EX38" si="301">ER26*ER$4+ES26*ES$4</f>
        <v>0</v>
      </c>
      <c r="EY26" s="112"/>
      <c r="EZ26" s="573"/>
      <c r="FA26" s="56"/>
      <c r="FC26" s="44" t="s">
        <v>73</v>
      </c>
      <c r="FD26" s="11" t="s">
        <v>143</v>
      </c>
      <c r="FE26" s="141">
        <v>0</v>
      </c>
      <c r="FF26" s="141">
        <v>0</v>
      </c>
      <c r="FG26" s="142">
        <v>0</v>
      </c>
      <c r="FH26" s="9" t="s">
        <v>125</v>
      </c>
      <c r="FI26" s="122">
        <f t="shared" si="206"/>
        <v>0</v>
      </c>
      <c r="FJ26" s="602">
        <v>0</v>
      </c>
      <c r="FK26" s="604">
        <f t="shared" si="207"/>
        <v>0</v>
      </c>
      <c r="FL26" s="592"/>
      <c r="FM26" s="573"/>
      <c r="FN26" s="607"/>
      <c r="FO26" s="127"/>
      <c r="FP26" s="87"/>
      <c r="FQ26" s="522"/>
      <c r="FR26" s="61"/>
      <c r="FS26" s="567"/>
    </row>
    <row r="27" spans="1:175" x14ac:dyDescent="0.25">
      <c r="A27" s="44" t="s">
        <v>74</v>
      </c>
      <c r="B27" s="11" t="s">
        <v>14</v>
      </c>
      <c r="C27" s="29">
        <f t="shared" si="288"/>
        <v>0</v>
      </c>
      <c r="D27" s="65">
        <v>0</v>
      </c>
      <c r="E27" s="65">
        <v>0</v>
      </c>
      <c r="F27" s="17"/>
      <c r="G27" s="630" t="s">
        <v>69</v>
      </c>
      <c r="H27" s="16"/>
      <c r="I27" s="13"/>
      <c r="J27" s="13"/>
      <c r="K27" s="13"/>
      <c r="L27" s="13"/>
      <c r="M27" s="152"/>
      <c r="N27" s="10"/>
      <c r="O27" s="44" t="s">
        <v>74</v>
      </c>
      <c r="P27" s="11" t="s">
        <v>14</v>
      </c>
      <c r="Q27" s="29">
        <f t="shared" si="289"/>
        <v>0</v>
      </c>
      <c r="R27" s="65">
        <v>0</v>
      </c>
      <c r="S27" s="65">
        <v>0</v>
      </c>
      <c r="T27" s="17"/>
      <c r="U27" s="738" t="s">
        <v>69</v>
      </c>
      <c r="V27" s="16"/>
      <c r="W27" s="13"/>
      <c r="X27" s="13"/>
      <c r="Y27" s="13"/>
      <c r="Z27" s="13"/>
      <c r="AA27" s="152"/>
      <c r="AB27" s="10"/>
      <c r="AC27" s="44" t="s">
        <v>74</v>
      </c>
      <c r="AD27" s="11" t="s">
        <v>14</v>
      </c>
      <c r="AE27" s="29">
        <f t="shared" si="290"/>
        <v>0</v>
      </c>
      <c r="AF27" s="65">
        <v>0</v>
      </c>
      <c r="AG27" s="65">
        <v>0</v>
      </c>
      <c r="AH27" s="17"/>
      <c r="AI27" s="815" t="s">
        <v>69</v>
      </c>
      <c r="AJ27" s="16"/>
      <c r="AK27" s="13"/>
      <c r="AL27" s="13"/>
      <c r="AM27" s="13"/>
      <c r="AN27" s="13"/>
      <c r="AO27" s="152"/>
      <c r="AP27" s="10"/>
      <c r="AQ27" s="44" t="s">
        <v>74</v>
      </c>
      <c r="AR27" s="11" t="s">
        <v>14</v>
      </c>
      <c r="AS27" s="29">
        <f t="shared" si="290"/>
        <v>0</v>
      </c>
      <c r="AT27" s="65">
        <v>0</v>
      </c>
      <c r="AU27" s="65">
        <v>0</v>
      </c>
      <c r="AV27" s="17"/>
      <c r="AW27" s="815" t="s">
        <v>69</v>
      </c>
      <c r="AX27" s="16"/>
      <c r="AY27" s="13"/>
      <c r="AZ27" s="13"/>
      <c r="BA27" s="13"/>
      <c r="BB27" s="13"/>
      <c r="BC27" s="152"/>
      <c r="BD27" s="10"/>
      <c r="BE27" s="44" t="s">
        <v>74</v>
      </c>
      <c r="BF27" s="11" t="s">
        <v>14</v>
      </c>
      <c r="BG27" s="29">
        <f t="shared" si="290"/>
        <v>0</v>
      </c>
      <c r="BH27" s="65">
        <v>0</v>
      </c>
      <c r="BI27" s="65">
        <v>0</v>
      </c>
      <c r="BJ27" s="17"/>
      <c r="BK27" s="815" t="s">
        <v>69</v>
      </c>
      <c r="BL27" s="16"/>
      <c r="BM27" s="13"/>
      <c r="BN27" s="13"/>
      <c r="BO27" s="13"/>
      <c r="BP27" s="13"/>
      <c r="BQ27" s="152"/>
      <c r="BR27" s="10"/>
      <c r="BS27" s="44" t="s">
        <v>74</v>
      </c>
      <c r="BT27" s="11" t="s">
        <v>14</v>
      </c>
      <c r="BU27" s="29">
        <f t="shared" si="290"/>
        <v>0</v>
      </c>
      <c r="BV27" s="65">
        <v>0</v>
      </c>
      <c r="BW27" s="65">
        <v>0</v>
      </c>
      <c r="BX27" s="17"/>
      <c r="BY27" s="815" t="s">
        <v>69</v>
      </c>
      <c r="BZ27" s="16"/>
      <c r="CA27" s="13"/>
      <c r="CB27" s="13"/>
      <c r="CC27" s="13"/>
      <c r="CD27" s="13"/>
      <c r="CE27" s="152"/>
      <c r="CF27" s="10"/>
      <c r="CG27" s="44" t="s">
        <v>74</v>
      </c>
      <c r="CH27" s="11" t="s">
        <v>14</v>
      </c>
      <c r="CI27" s="29">
        <f t="shared" si="290"/>
        <v>0</v>
      </c>
      <c r="CJ27" s="65">
        <v>0</v>
      </c>
      <c r="CK27" s="65">
        <v>0</v>
      </c>
      <c r="CL27" s="17"/>
      <c r="CM27" s="815" t="s">
        <v>69</v>
      </c>
      <c r="CN27" s="16"/>
      <c r="CO27" s="13"/>
      <c r="CP27" s="13"/>
      <c r="CQ27" s="13"/>
      <c r="CR27" s="13"/>
      <c r="CS27" s="152"/>
      <c r="CT27" s="10"/>
      <c r="CU27" s="44" t="s">
        <v>74</v>
      </c>
      <c r="CV27" s="11" t="s">
        <v>14</v>
      </c>
      <c r="CW27" s="29">
        <f t="shared" si="291"/>
        <v>0</v>
      </c>
      <c r="CX27" s="65">
        <v>0</v>
      </c>
      <c r="CY27" s="65">
        <v>0</v>
      </c>
      <c r="CZ27" s="17"/>
      <c r="DA27" s="815" t="s">
        <v>69</v>
      </c>
      <c r="DB27" s="16"/>
      <c r="DC27" s="13"/>
      <c r="DD27" s="13"/>
      <c r="DE27" s="13"/>
      <c r="DF27" s="13"/>
      <c r="DG27" s="152"/>
      <c r="DH27" s="10"/>
      <c r="DI27" s="44" t="s">
        <v>74</v>
      </c>
      <c r="DJ27" s="11" t="s">
        <v>14</v>
      </c>
      <c r="DK27" s="29">
        <f t="shared" si="291"/>
        <v>0</v>
      </c>
      <c r="DL27" s="65">
        <v>0</v>
      </c>
      <c r="DM27" s="65">
        <v>0</v>
      </c>
      <c r="DN27" s="17"/>
      <c r="DO27" s="815" t="s">
        <v>69</v>
      </c>
      <c r="DP27" s="16"/>
      <c r="DQ27" s="13"/>
      <c r="DR27" s="13"/>
      <c r="DS27" s="13"/>
      <c r="DT27" s="13"/>
      <c r="DU27" s="152"/>
      <c r="DV27" s="10"/>
      <c r="DW27" s="44" t="s">
        <v>74</v>
      </c>
      <c r="DX27" s="11" t="s">
        <v>14</v>
      </c>
      <c r="DY27" s="29">
        <f t="shared" si="291"/>
        <v>0</v>
      </c>
      <c r="DZ27" s="65">
        <v>0</v>
      </c>
      <c r="EA27" s="65">
        <v>0</v>
      </c>
      <c r="EB27" s="17"/>
      <c r="EC27" s="815" t="s">
        <v>69</v>
      </c>
      <c r="ED27" s="16"/>
      <c r="EE27" s="13"/>
      <c r="EF27" s="13"/>
      <c r="EG27" s="13"/>
      <c r="EH27" s="13"/>
      <c r="EI27" s="152"/>
      <c r="EJ27" s="10"/>
      <c r="EK27" s="46" t="s">
        <v>66</v>
      </c>
      <c r="EL27" s="11"/>
      <c r="EM27" s="14">
        <f>L48+Z48+AN48+BB48+BP48+CD48+CR48+DF48+DT48+EH48</f>
        <v>0</v>
      </c>
      <c r="EO27" s="146"/>
      <c r="EP27" s="146"/>
      <c r="EQ27" s="22"/>
      <c r="ER27" s="116">
        <f t="shared" ref="ER27:ER30" si="302">IF(ER$4=0,0,EM27/ER$4)</f>
        <v>0</v>
      </c>
      <c r="ES27" s="81">
        <f t="shared" si="300"/>
        <v>0</v>
      </c>
      <c r="ET27" s="280">
        <v>0</v>
      </c>
      <c r="EU27" s="9" t="s">
        <v>233</v>
      </c>
      <c r="EV27" s="581">
        <f t="shared" si="169"/>
        <v>0</v>
      </c>
      <c r="EW27" s="579">
        <f t="shared" si="127"/>
        <v>0</v>
      </c>
      <c r="EX27" s="582">
        <f t="shared" si="301"/>
        <v>0</v>
      </c>
      <c r="EY27" s="112"/>
      <c r="EZ27" s="573"/>
      <c r="FA27" s="56"/>
      <c r="FC27" s="45"/>
      <c r="FD27" s="93"/>
      <c r="FE27" s="126"/>
      <c r="FF27" s="126"/>
      <c r="FG27" s="124"/>
      <c r="FH27" s="9"/>
      <c r="FI27" s="123"/>
      <c r="FJ27" s="121"/>
      <c r="FK27" s="604"/>
      <c r="FL27" s="592"/>
      <c r="FM27" s="573"/>
      <c r="FN27" s="607"/>
      <c r="FO27" s="127"/>
      <c r="FP27" s="134"/>
      <c r="FQ27" s="522"/>
      <c r="FR27" s="61"/>
      <c r="FS27" s="567"/>
    </row>
    <row r="28" spans="1:175" x14ac:dyDescent="0.25">
      <c r="A28" s="44" t="s">
        <v>74</v>
      </c>
      <c r="B28" s="11" t="s">
        <v>15</v>
      </c>
      <c r="C28" s="29">
        <f t="shared" si="288"/>
        <v>0</v>
      </c>
      <c r="D28" s="65">
        <v>0</v>
      </c>
      <c r="E28" s="65">
        <v>0</v>
      </c>
      <c r="F28" s="17"/>
      <c r="G28" s="69">
        <v>0.18</v>
      </c>
      <c r="H28" s="16"/>
      <c r="I28" s="13"/>
      <c r="J28" s="13"/>
      <c r="K28" s="13"/>
      <c r="L28" s="13"/>
      <c r="M28" s="152"/>
      <c r="N28" s="10"/>
      <c r="O28" s="44" t="s">
        <v>74</v>
      </c>
      <c r="P28" s="11" t="s">
        <v>15</v>
      </c>
      <c r="Q28" s="29">
        <f t="shared" si="289"/>
        <v>0</v>
      </c>
      <c r="R28" s="65">
        <v>0</v>
      </c>
      <c r="S28" s="65">
        <v>0</v>
      </c>
      <c r="T28" s="17"/>
      <c r="U28" s="69">
        <v>0.18</v>
      </c>
      <c r="V28" s="16"/>
      <c r="W28" s="13"/>
      <c r="X28" s="13"/>
      <c r="Y28" s="13"/>
      <c r="Z28" s="13"/>
      <c r="AA28" s="152"/>
      <c r="AB28" s="10"/>
      <c r="AC28" s="44" t="s">
        <v>74</v>
      </c>
      <c r="AD28" s="11" t="s">
        <v>15</v>
      </c>
      <c r="AE28" s="29">
        <f t="shared" si="290"/>
        <v>0</v>
      </c>
      <c r="AF28" s="65">
        <v>0</v>
      </c>
      <c r="AG28" s="65">
        <v>0</v>
      </c>
      <c r="AH28" s="17"/>
      <c r="AI28" s="69">
        <v>0.18</v>
      </c>
      <c r="AJ28" s="16"/>
      <c r="AK28" s="13"/>
      <c r="AL28" s="13"/>
      <c r="AM28" s="13"/>
      <c r="AN28" s="13"/>
      <c r="AO28" s="152"/>
      <c r="AP28" s="10"/>
      <c r="AQ28" s="44" t="s">
        <v>74</v>
      </c>
      <c r="AR28" s="11" t="s">
        <v>15</v>
      </c>
      <c r="AS28" s="29">
        <f t="shared" si="290"/>
        <v>0</v>
      </c>
      <c r="AT28" s="65">
        <v>0</v>
      </c>
      <c r="AU28" s="65">
        <v>0</v>
      </c>
      <c r="AV28" s="17"/>
      <c r="AW28" s="69">
        <v>0.18</v>
      </c>
      <c r="AX28" s="16"/>
      <c r="AY28" s="13"/>
      <c r="AZ28" s="13"/>
      <c r="BA28" s="13"/>
      <c r="BB28" s="13"/>
      <c r="BC28" s="152"/>
      <c r="BD28" s="10"/>
      <c r="BE28" s="44" t="s">
        <v>74</v>
      </c>
      <c r="BF28" s="11" t="s">
        <v>15</v>
      </c>
      <c r="BG28" s="29">
        <f t="shared" si="290"/>
        <v>0</v>
      </c>
      <c r="BH28" s="65">
        <v>0</v>
      </c>
      <c r="BI28" s="65">
        <v>0</v>
      </c>
      <c r="BJ28" s="17"/>
      <c r="BK28" s="69">
        <v>0.18</v>
      </c>
      <c r="BL28" s="16"/>
      <c r="BM28" s="13"/>
      <c r="BN28" s="13"/>
      <c r="BO28" s="13"/>
      <c r="BP28" s="13"/>
      <c r="BQ28" s="152"/>
      <c r="BR28" s="10"/>
      <c r="BS28" s="44" t="s">
        <v>74</v>
      </c>
      <c r="BT28" s="11" t="s">
        <v>15</v>
      </c>
      <c r="BU28" s="29">
        <f t="shared" si="290"/>
        <v>0</v>
      </c>
      <c r="BV28" s="65">
        <v>0</v>
      </c>
      <c r="BW28" s="65">
        <v>0</v>
      </c>
      <c r="BX28" s="17"/>
      <c r="BY28" s="69">
        <v>0.18</v>
      </c>
      <c r="BZ28" s="16"/>
      <c r="CA28" s="13"/>
      <c r="CB28" s="13"/>
      <c r="CC28" s="13"/>
      <c r="CD28" s="13"/>
      <c r="CE28" s="152"/>
      <c r="CF28" s="10"/>
      <c r="CG28" s="44" t="s">
        <v>74</v>
      </c>
      <c r="CH28" s="11" t="s">
        <v>15</v>
      </c>
      <c r="CI28" s="29">
        <f t="shared" si="290"/>
        <v>0</v>
      </c>
      <c r="CJ28" s="65">
        <v>0</v>
      </c>
      <c r="CK28" s="65">
        <v>0</v>
      </c>
      <c r="CL28" s="17"/>
      <c r="CM28" s="69">
        <v>0.18</v>
      </c>
      <c r="CN28" s="16"/>
      <c r="CO28" s="13"/>
      <c r="CP28" s="13"/>
      <c r="CQ28" s="13"/>
      <c r="CR28" s="13"/>
      <c r="CS28" s="152"/>
      <c r="CT28" s="10"/>
      <c r="CU28" s="44" t="s">
        <v>74</v>
      </c>
      <c r="CV28" s="11" t="s">
        <v>15</v>
      </c>
      <c r="CW28" s="29">
        <f t="shared" si="291"/>
        <v>0</v>
      </c>
      <c r="CX28" s="65">
        <v>0</v>
      </c>
      <c r="CY28" s="65">
        <v>0</v>
      </c>
      <c r="CZ28" s="17"/>
      <c r="DA28" s="69">
        <v>0.18</v>
      </c>
      <c r="DB28" s="16"/>
      <c r="DC28" s="13"/>
      <c r="DD28" s="13"/>
      <c r="DE28" s="13"/>
      <c r="DF28" s="13"/>
      <c r="DG28" s="152"/>
      <c r="DH28" s="10"/>
      <c r="DI28" s="44" t="s">
        <v>74</v>
      </c>
      <c r="DJ28" s="11" t="s">
        <v>15</v>
      </c>
      <c r="DK28" s="29">
        <f t="shared" si="291"/>
        <v>0</v>
      </c>
      <c r="DL28" s="65">
        <v>0</v>
      </c>
      <c r="DM28" s="65">
        <v>0</v>
      </c>
      <c r="DN28" s="17"/>
      <c r="DO28" s="69">
        <v>0.18</v>
      </c>
      <c r="DP28" s="16"/>
      <c r="DQ28" s="13"/>
      <c r="DR28" s="13"/>
      <c r="DS28" s="13"/>
      <c r="DT28" s="13"/>
      <c r="DU28" s="152"/>
      <c r="DV28" s="10"/>
      <c r="DW28" s="44" t="s">
        <v>74</v>
      </c>
      <c r="DX28" s="11" t="s">
        <v>15</v>
      </c>
      <c r="DY28" s="29">
        <f t="shared" si="291"/>
        <v>0</v>
      </c>
      <c r="DZ28" s="65">
        <v>0</v>
      </c>
      <c r="EA28" s="65">
        <v>0</v>
      </c>
      <c r="EB28" s="17"/>
      <c r="EC28" s="69">
        <v>0.18</v>
      </c>
      <c r="ED28" s="16"/>
      <c r="EE28" s="13"/>
      <c r="EF28" s="13"/>
      <c r="EG28" s="13"/>
      <c r="EH28" s="13"/>
      <c r="EI28" s="152"/>
      <c r="EJ28" s="10"/>
      <c r="EK28" s="46" t="s">
        <v>68</v>
      </c>
      <c r="EL28" s="11"/>
      <c r="EM28" s="14">
        <f>L51+Z51+AN51+BB51+BP51+CD51+CR51+DF51+DT51+EH51</f>
        <v>0</v>
      </c>
      <c r="EO28" s="146"/>
      <c r="EP28" s="146"/>
      <c r="EQ28" s="22"/>
      <c r="ER28" s="116">
        <f t="shared" si="302"/>
        <v>0</v>
      </c>
      <c r="ES28" s="81">
        <f t="shared" si="300"/>
        <v>0</v>
      </c>
      <c r="ET28" s="280">
        <v>0</v>
      </c>
      <c r="EU28" s="9" t="s">
        <v>233</v>
      </c>
      <c r="EV28" s="581">
        <f t="shared" si="169"/>
        <v>0</v>
      </c>
      <c r="EW28" s="579">
        <f t="shared" si="127"/>
        <v>0</v>
      </c>
      <c r="EX28" s="582">
        <f t="shared" si="301"/>
        <v>0</v>
      </c>
      <c r="EY28" s="112"/>
      <c r="EZ28" s="573"/>
      <c r="FA28" s="162"/>
      <c r="FC28" s="46" t="s">
        <v>67</v>
      </c>
      <c r="FD28" s="72" t="s">
        <v>42</v>
      </c>
      <c r="FE28" s="141">
        <v>0</v>
      </c>
      <c r="FF28" s="141">
        <v>0</v>
      </c>
      <c r="FG28" s="142">
        <v>0</v>
      </c>
      <c r="FH28" s="9" t="s">
        <v>125</v>
      </c>
      <c r="FI28" s="122">
        <f t="shared" ref="FI28:FI39" si="303">FE28*FF28*FG28</f>
        <v>0</v>
      </c>
      <c r="FJ28" s="602">
        <v>0</v>
      </c>
      <c r="FK28" s="604">
        <f t="shared" ref="FK28:FK39" si="304">FI28*FJ28</f>
        <v>0</v>
      </c>
      <c r="FL28" s="590"/>
      <c r="FM28" s="569"/>
      <c r="FN28" s="610">
        <f>SUM(FK28:FK29)</f>
        <v>0</v>
      </c>
      <c r="FO28" s="127">
        <f>IF(FO$4=0,0,FN28/$FO$4)</f>
        <v>0</v>
      </c>
      <c r="FP28" s="135" t="s">
        <v>67</v>
      </c>
      <c r="FQ28" s="522">
        <f>EX16+EX26</f>
        <v>0</v>
      </c>
      <c r="FR28" s="496">
        <f>FN28</f>
        <v>0</v>
      </c>
      <c r="FS28" s="567">
        <f>SUM(FQ28:FR28)</f>
        <v>0</v>
      </c>
    </row>
    <row r="29" spans="1:175" x14ac:dyDescent="0.25">
      <c r="A29" s="44" t="s">
        <v>74</v>
      </c>
      <c r="B29" s="11" t="s">
        <v>16</v>
      </c>
      <c r="C29" s="29">
        <f t="shared" si="288"/>
        <v>0</v>
      </c>
      <c r="D29" s="65">
        <v>0</v>
      </c>
      <c r="E29" s="65">
        <v>0</v>
      </c>
      <c r="F29" s="17"/>
      <c r="G29" s="17"/>
      <c r="H29" s="16"/>
      <c r="I29" s="13"/>
      <c r="J29" s="13"/>
      <c r="K29" s="13"/>
      <c r="L29" s="13"/>
      <c r="M29" s="152"/>
      <c r="N29" s="10"/>
      <c r="O29" s="44" t="s">
        <v>74</v>
      </c>
      <c r="P29" s="11" t="s">
        <v>16</v>
      </c>
      <c r="Q29" s="29">
        <f t="shared" si="289"/>
        <v>0</v>
      </c>
      <c r="R29" s="65">
        <v>0</v>
      </c>
      <c r="S29" s="65">
        <v>0</v>
      </c>
      <c r="T29" s="17"/>
      <c r="U29" s="17"/>
      <c r="V29" s="16"/>
      <c r="W29" s="13"/>
      <c r="X29" s="13"/>
      <c r="Y29" s="13"/>
      <c r="Z29" s="13"/>
      <c r="AA29" s="152"/>
      <c r="AB29" s="10"/>
      <c r="AC29" s="44" t="s">
        <v>74</v>
      </c>
      <c r="AD29" s="11" t="s">
        <v>16</v>
      </c>
      <c r="AE29" s="29">
        <f t="shared" si="290"/>
        <v>0</v>
      </c>
      <c r="AF29" s="65">
        <v>0</v>
      </c>
      <c r="AG29" s="65">
        <v>0</v>
      </c>
      <c r="AH29" s="17"/>
      <c r="AI29" s="17"/>
      <c r="AJ29" s="16"/>
      <c r="AK29" s="13"/>
      <c r="AL29" s="13"/>
      <c r="AM29" s="13"/>
      <c r="AN29" s="13"/>
      <c r="AO29" s="152"/>
      <c r="AP29" s="10"/>
      <c r="AQ29" s="44" t="s">
        <v>74</v>
      </c>
      <c r="AR29" s="11" t="s">
        <v>16</v>
      </c>
      <c r="AS29" s="29">
        <f t="shared" si="290"/>
        <v>0</v>
      </c>
      <c r="AT29" s="65">
        <v>0</v>
      </c>
      <c r="AU29" s="65">
        <v>0</v>
      </c>
      <c r="AV29" s="17"/>
      <c r="AW29" s="17"/>
      <c r="AX29" s="16"/>
      <c r="AY29" s="13"/>
      <c r="AZ29" s="13"/>
      <c r="BA29" s="13"/>
      <c r="BB29" s="13"/>
      <c r="BC29" s="152"/>
      <c r="BD29" s="10"/>
      <c r="BE29" s="44" t="s">
        <v>74</v>
      </c>
      <c r="BF29" s="11" t="s">
        <v>16</v>
      </c>
      <c r="BG29" s="29">
        <f t="shared" si="290"/>
        <v>0</v>
      </c>
      <c r="BH29" s="65">
        <v>0</v>
      </c>
      <c r="BI29" s="65">
        <v>0</v>
      </c>
      <c r="BJ29" s="17"/>
      <c r="BK29" s="17"/>
      <c r="BL29" s="16"/>
      <c r="BM29" s="13"/>
      <c r="BN29" s="13"/>
      <c r="BO29" s="13"/>
      <c r="BP29" s="13"/>
      <c r="BQ29" s="152"/>
      <c r="BR29" s="10"/>
      <c r="BS29" s="44" t="s">
        <v>74</v>
      </c>
      <c r="BT29" s="11" t="s">
        <v>16</v>
      </c>
      <c r="BU29" s="29">
        <f t="shared" si="290"/>
        <v>0</v>
      </c>
      <c r="BV29" s="65">
        <v>0</v>
      </c>
      <c r="BW29" s="65">
        <v>0</v>
      </c>
      <c r="BX29" s="17"/>
      <c r="BY29" s="17"/>
      <c r="BZ29" s="16"/>
      <c r="CA29" s="13"/>
      <c r="CB29" s="13"/>
      <c r="CC29" s="13"/>
      <c r="CD29" s="13"/>
      <c r="CE29" s="152"/>
      <c r="CF29" s="10"/>
      <c r="CG29" s="44" t="s">
        <v>74</v>
      </c>
      <c r="CH29" s="11" t="s">
        <v>16</v>
      </c>
      <c r="CI29" s="29">
        <f t="shared" si="290"/>
        <v>0</v>
      </c>
      <c r="CJ29" s="65">
        <v>0</v>
      </c>
      <c r="CK29" s="65">
        <v>0</v>
      </c>
      <c r="CL29" s="17"/>
      <c r="CM29" s="17"/>
      <c r="CN29" s="16"/>
      <c r="CO29" s="13"/>
      <c r="CP29" s="13"/>
      <c r="CQ29" s="13"/>
      <c r="CR29" s="13"/>
      <c r="CS29" s="152"/>
      <c r="CT29" s="10"/>
      <c r="CU29" s="44" t="s">
        <v>74</v>
      </c>
      <c r="CV29" s="11" t="s">
        <v>16</v>
      </c>
      <c r="CW29" s="29">
        <f t="shared" si="291"/>
        <v>0</v>
      </c>
      <c r="CX29" s="65">
        <v>0</v>
      </c>
      <c r="CY29" s="65">
        <v>0</v>
      </c>
      <c r="CZ29" s="17"/>
      <c r="DA29" s="17"/>
      <c r="DB29" s="16"/>
      <c r="DC29" s="13"/>
      <c r="DD29" s="13"/>
      <c r="DE29" s="13"/>
      <c r="DF29" s="13"/>
      <c r="DG29" s="152"/>
      <c r="DH29" s="10"/>
      <c r="DI29" s="44" t="s">
        <v>74</v>
      </c>
      <c r="DJ29" s="11" t="s">
        <v>16</v>
      </c>
      <c r="DK29" s="29">
        <f t="shared" si="291"/>
        <v>0</v>
      </c>
      <c r="DL29" s="65">
        <v>0</v>
      </c>
      <c r="DM29" s="65">
        <v>0</v>
      </c>
      <c r="DN29" s="17"/>
      <c r="DO29" s="17"/>
      <c r="DP29" s="16"/>
      <c r="DQ29" s="13"/>
      <c r="DR29" s="13"/>
      <c r="DS29" s="13"/>
      <c r="DT29" s="13"/>
      <c r="DU29" s="152"/>
      <c r="DV29" s="10"/>
      <c r="DW29" s="44" t="s">
        <v>74</v>
      </c>
      <c r="DX29" s="11" t="s">
        <v>16</v>
      </c>
      <c r="DY29" s="29">
        <f t="shared" si="291"/>
        <v>0</v>
      </c>
      <c r="DZ29" s="65">
        <v>0</v>
      </c>
      <c r="EA29" s="65">
        <v>0</v>
      </c>
      <c r="EB29" s="17"/>
      <c r="EC29" s="17"/>
      <c r="ED29" s="16"/>
      <c r="EE29" s="13"/>
      <c r="EF29" s="13"/>
      <c r="EG29" s="13"/>
      <c r="EH29" s="13"/>
      <c r="EI29" s="152"/>
      <c r="EJ29" s="10"/>
      <c r="EK29" s="46" t="s">
        <v>65</v>
      </c>
      <c r="EL29" s="11"/>
      <c r="EM29" s="14">
        <f>L54+Z54+AN54+BB54+BP54+CD54+CR54+DF54+DT54+EH54</f>
        <v>0</v>
      </c>
      <c r="EO29" s="146"/>
      <c r="EP29" s="146"/>
      <c r="EQ29" s="22"/>
      <c r="ER29" s="116">
        <f t="shared" si="302"/>
        <v>0</v>
      </c>
      <c r="ES29" s="81">
        <f t="shared" si="300"/>
        <v>0</v>
      </c>
      <c r="ET29" s="280">
        <v>0</v>
      </c>
      <c r="EU29" s="9" t="s">
        <v>233</v>
      </c>
      <c r="EV29" s="581">
        <f t="shared" si="169"/>
        <v>0</v>
      </c>
      <c r="EW29" s="579">
        <f t="shared" si="127"/>
        <v>0</v>
      </c>
      <c r="EX29" s="582">
        <f t="shared" si="301"/>
        <v>0</v>
      </c>
      <c r="EY29" s="574">
        <f>EZ141</f>
        <v>0</v>
      </c>
      <c r="EZ29" s="575"/>
      <c r="FA29" s="567"/>
      <c r="FC29" s="46" t="s">
        <v>67</v>
      </c>
      <c r="FD29" s="72" t="s">
        <v>42</v>
      </c>
      <c r="FE29" s="141">
        <v>0</v>
      </c>
      <c r="FF29" s="141">
        <v>0</v>
      </c>
      <c r="FG29" s="142">
        <v>0</v>
      </c>
      <c r="FH29" s="9" t="s">
        <v>125</v>
      </c>
      <c r="FI29" s="122">
        <f t="shared" si="303"/>
        <v>0</v>
      </c>
      <c r="FJ29" s="602">
        <v>0</v>
      </c>
      <c r="FK29" s="604">
        <f t="shared" si="304"/>
        <v>0</v>
      </c>
      <c r="FL29" s="592"/>
      <c r="FM29" s="573"/>
      <c r="FN29" s="607"/>
      <c r="FO29" s="127"/>
      <c r="FP29" s="135"/>
      <c r="FQ29" s="522"/>
      <c r="FR29" s="61"/>
      <c r="FS29" s="567"/>
    </row>
    <row r="30" spans="1:175" x14ac:dyDescent="0.25">
      <c r="A30" s="44" t="s">
        <v>74</v>
      </c>
      <c r="B30" s="11" t="s">
        <v>16</v>
      </c>
      <c r="C30" s="29">
        <f t="shared" si="288"/>
        <v>0</v>
      </c>
      <c r="D30" s="65">
        <v>0</v>
      </c>
      <c r="E30" s="65">
        <v>0</v>
      </c>
      <c r="F30" s="17"/>
      <c r="G30" s="17"/>
      <c r="H30" s="16"/>
      <c r="I30" s="13"/>
      <c r="J30" s="13"/>
      <c r="K30" s="13"/>
      <c r="L30" s="13"/>
      <c r="M30" s="152"/>
      <c r="N30" s="10"/>
      <c r="O30" s="44" t="s">
        <v>74</v>
      </c>
      <c r="P30" s="11" t="s">
        <v>16</v>
      </c>
      <c r="Q30" s="29">
        <f t="shared" si="289"/>
        <v>0</v>
      </c>
      <c r="R30" s="65">
        <v>0</v>
      </c>
      <c r="S30" s="65">
        <v>0</v>
      </c>
      <c r="T30" s="17"/>
      <c r="U30" s="17"/>
      <c r="V30" s="16"/>
      <c r="W30" s="13"/>
      <c r="X30" s="13"/>
      <c r="Y30" s="13"/>
      <c r="Z30" s="13"/>
      <c r="AA30" s="152"/>
      <c r="AB30" s="10"/>
      <c r="AC30" s="44" t="s">
        <v>74</v>
      </c>
      <c r="AD30" s="11" t="s">
        <v>16</v>
      </c>
      <c r="AE30" s="29">
        <f t="shared" si="290"/>
        <v>0</v>
      </c>
      <c r="AF30" s="65">
        <v>0</v>
      </c>
      <c r="AG30" s="65">
        <v>0</v>
      </c>
      <c r="AH30" s="17"/>
      <c r="AI30" s="17"/>
      <c r="AJ30" s="16"/>
      <c r="AK30" s="13"/>
      <c r="AL30" s="13"/>
      <c r="AM30" s="13"/>
      <c r="AN30" s="13"/>
      <c r="AO30" s="152"/>
      <c r="AP30" s="10"/>
      <c r="AQ30" s="44" t="s">
        <v>74</v>
      </c>
      <c r="AR30" s="11" t="s">
        <v>16</v>
      </c>
      <c r="AS30" s="29">
        <f t="shared" si="290"/>
        <v>0</v>
      </c>
      <c r="AT30" s="65">
        <v>0</v>
      </c>
      <c r="AU30" s="65">
        <v>0</v>
      </c>
      <c r="AV30" s="17"/>
      <c r="AW30" s="17"/>
      <c r="AX30" s="16"/>
      <c r="AY30" s="13"/>
      <c r="AZ30" s="13"/>
      <c r="BA30" s="13"/>
      <c r="BB30" s="13"/>
      <c r="BC30" s="152"/>
      <c r="BD30" s="10"/>
      <c r="BE30" s="44" t="s">
        <v>74</v>
      </c>
      <c r="BF30" s="11" t="s">
        <v>16</v>
      </c>
      <c r="BG30" s="29">
        <f t="shared" si="290"/>
        <v>0</v>
      </c>
      <c r="BH30" s="65">
        <v>0</v>
      </c>
      <c r="BI30" s="65">
        <v>0</v>
      </c>
      <c r="BJ30" s="17"/>
      <c r="BK30" s="17"/>
      <c r="BL30" s="16"/>
      <c r="BM30" s="13"/>
      <c r="BN30" s="13"/>
      <c r="BO30" s="13"/>
      <c r="BP30" s="13"/>
      <c r="BQ30" s="152"/>
      <c r="BR30" s="10"/>
      <c r="BS30" s="44" t="s">
        <v>74</v>
      </c>
      <c r="BT30" s="11" t="s">
        <v>16</v>
      </c>
      <c r="BU30" s="29">
        <f t="shared" si="290"/>
        <v>0</v>
      </c>
      <c r="BV30" s="65">
        <v>0</v>
      </c>
      <c r="BW30" s="65">
        <v>0</v>
      </c>
      <c r="BX30" s="17"/>
      <c r="BY30" s="17"/>
      <c r="BZ30" s="16"/>
      <c r="CA30" s="13"/>
      <c r="CB30" s="13"/>
      <c r="CC30" s="13"/>
      <c r="CD30" s="13"/>
      <c r="CE30" s="152"/>
      <c r="CF30" s="10"/>
      <c r="CG30" s="44" t="s">
        <v>74</v>
      </c>
      <c r="CH30" s="11" t="s">
        <v>16</v>
      </c>
      <c r="CI30" s="29">
        <f t="shared" si="290"/>
        <v>0</v>
      </c>
      <c r="CJ30" s="65">
        <v>0</v>
      </c>
      <c r="CK30" s="65">
        <v>0</v>
      </c>
      <c r="CL30" s="17"/>
      <c r="CM30" s="17"/>
      <c r="CN30" s="16"/>
      <c r="CO30" s="13"/>
      <c r="CP30" s="13"/>
      <c r="CQ30" s="13"/>
      <c r="CR30" s="13"/>
      <c r="CS30" s="152"/>
      <c r="CT30" s="10"/>
      <c r="CU30" s="44" t="s">
        <v>74</v>
      </c>
      <c r="CV30" s="11" t="s">
        <v>16</v>
      </c>
      <c r="CW30" s="29">
        <f t="shared" si="291"/>
        <v>0</v>
      </c>
      <c r="CX30" s="65">
        <v>0</v>
      </c>
      <c r="CY30" s="65">
        <v>0</v>
      </c>
      <c r="CZ30" s="17"/>
      <c r="DA30" s="17"/>
      <c r="DB30" s="16"/>
      <c r="DC30" s="13"/>
      <c r="DD30" s="13"/>
      <c r="DE30" s="13"/>
      <c r="DF30" s="13"/>
      <c r="DG30" s="152"/>
      <c r="DH30" s="10"/>
      <c r="DI30" s="44" t="s">
        <v>74</v>
      </c>
      <c r="DJ30" s="11" t="s">
        <v>16</v>
      </c>
      <c r="DK30" s="29">
        <f t="shared" si="291"/>
        <v>0</v>
      </c>
      <c r="DL30" s="65">
        <v>0</v>
      </c>
      <c r="DM30" s="65">
        <v>0</v>
      </c>
      <c r="DN30" s="17"/>
      <c r="DO30" s="17"/>
      <c r="DP30" s="16"/>
      <c r="DQ30" s="13"/>
      <c r="DR30" s="13"/>
      <c r="DS30" s="13"/>
      <c r="DT30" s="13"/>
      <c r="DU30" s="152"/>
      <c r="DV30" s="10"/>
      <c r="DW30" s="44" t="s">
        <v>74</v>
      </c>
      <c r="DX30" s="11" t="s">
        <v>16</v>
      </c>
      <c r="DY30" s="29">
        <f t="shared" si="291"/>
        <v>0</v>
      </c>
      <c r="DZ30" s="65">
        <v>0</v>
      </c>
      <c r="EA30" s="65">
        <v>0</v>
      </c>
      <c r="EB30" s="17"/>
      <c r="EC30" s="17"/>
      <c r="ED30" s="16"/>
      <c r="EE30" s="13"/>
      <c r="EF30" s="13"/>
      <c r="EG30" s="13"/>
      <c r="EH30" s="13"/>
      <c r="EI30" s="152"/>
      <c r="EJ30" s="10"/>
      <c r="EK30" s="44" t="s">
        <v>76</v>
      </c>
      <c r="EL30" s="11" t="str">
        <f>$B$53</f>
        <v>special component / blind</v>
      </c>
      <c r="EM30" s="14">
        <f>K53+Y53+AM53+BA53+BO53+CC53+CQ53+DE53+DS53+EG53</f>
        <v>0</v>
      </c>
      <c r="EO30" s="30"/>
      <c r="EP30" s="146"/>
      <c r="EQ30" s="22"/>
      <c r="ER30" s="116">
        <f t="shared" si="302"/>
        <v>0</v>
      </c>
      <c r="ES30" s="81">
        <f t="shared" si="300"/>
        <v>0</v>
      </c>
      <c r="ET30" s="280">
        <v>0</v>
      </c>
      <c r="EU30" s="9" t="s">
        <v>233</v>
      </c>
      <c r="EV30" s="581">
        <f t="shared" si="169"/>
        <v>0</v>
      </c>
      <c r="EW30" s="579">
        <f t="shared" si="127"/>
        <v>0</v>
      </c>
      <c r="EX30" s="582">
        <f t="shared" si="301"/>
        <v>0</v>
      </c>
      <c r="EY30" s="574">
        <f>EZ143</f>
        <v>0</v>
      </c>
      <c r="EZ30" s="575"/>
      <c r="FA30" s="567"/>
      <c r="FC30" s="46" t="s">
        <v>66</v>
      </c>
      <c r="FD30" s="72" t="s">
        <v>42</v>
      </c>
      <c r="FE30" s="141">
        <v>0</v>
      </c>
      <c r="FF30" s="141">
        <v>0</v>
      </c>
      <c r="FG30" s="142">
        <v>0</v>
      </c>
      <c r="FH30" s="9" t="s">
        <v>125</v>
      </c>
      <c r="FI30" s="122">
        <f t="shared" si="303"/>
        <v>0</v>
      </c>
      <c r="FJ30" s="602">
        <v>0</v>
      </c>
      <c r="FK30" s="604">
        <f t="shared" si="304"/>
        <v>0</v>
      </c>
      <c r="FL30" s="592"/>
      <c r="FM30" s="573"/>
      <c r="FN30" s="610">
        <f>SUM(FK30:FK31)</f>
        <v>0</v>
      </c>
      <c r="FO30" s="127">
        <f>IF(FO$4=0,0,FN30/$FO$4)</f>
        <v>0</v>
      </c>
      <c r="FP30" s="135" t="s">
        <v>66</v>
      </c>
      <c r="FQ30" s="522">
        <f>EX27</f>
        <v>0</v>
      </c>
      <c r="FR30" s="496">
        <f>FN30</f>
        <v>0</v>
      </c>
      <c r="FS30" s="567">
        <f>SUM(FQ30:FR30)</f>
        <v>0</v>
      </c>
    </row>
    <row r="31" spans="1:175" x14ac:dyDescent="0.25">
      <c r="A31" s="44" t="s">
        <v>74</v>
      </c>
      <c r="B31" s="99" t="s">
        <v>17</v>
      </c>
      <c r="C31" s="29">
        <f t="shared" si="288"/>
        <v>0</v>
      </c>
      <c r="D31" s="65">
        <v>0</v>
      </c>
      <c r="E31" s="65">
        <v>0</v>
      </c>
      <c r="F31" s="17"/>
      <c r="G31" s="17"/>
      <c r="H31" s="16"/>
      <c r="I31" s="13"/>
      <c r="J31" s="13"/>
      <c r="K31" s="13"/>
      <c r="L31" s="13"/>
      <c r="M31" s="152"/>
      <c r="N31" s="10"/>
      <c r="O31" s="44" t="s">
        <v>74</v>
      </c>
      <c r="P31" s="99" t="s">
        <v>17</v>
      </c>
      <c r="Q31" s="29">
        <f t="shared" si="289"/>
        <v>0</v>
      </c>
      <c r="R31" s="65">
        <v>0</v>
      </c>
      <c r="S31" s="65">
        <v>0</v>
      </c>
      <c r="T31" s="17"/>
      <c r="U31" s="17"/>
      <c r="V31" s="16"/>
      <c r="W31" s="13"/>
      <c r="X31" s="13"/>
      <c r="Y31" s="13"/>
      <c r="Z31" s="13"/>
      <c r="AA31" s="152"/>
      <c r="AB31" s="10"/>
      <c r="AC31" s="44" t="s">
        <v>74</v>
      </c>
      <c r="AD31" s="99" t="s">
        <v>17</v>
      </c>
      <c r="AE31" s="29">
        <f t="shared" si="290"/>
        <v>0</v>
      </c>
      <c r="AF31" s="65">
        <v>0</v>
      </c>
      <c r="AG31" s="65">
        <v>0</v>
      </c>
      <c r="AH31" s="17"/>
      <c r="AI31" s="17"/>
      <c r="AJ31" s="16"/>
      <c r="AK31" s="13"/>
      <c r="AL31" s="13"/>
      <c r="AM31" s="13"/>
      <c r="AN31" s="13"/>
      <c r="AO31" s="152"/>
      <c r="AP31" s="10"/>
      <c r="AQ31" s="44" t="s">
        <v>74</v>
      </c>
      <c r="AR31" s="99" t="s">
        <v>17</v>
      </c>
      <c r="AS31" s="29">
        <f t="shared" si="290"/>
        <v>0</v>
      </c>
      <c r="AT31" s="65">
        <v>0</v>
      </c>
      <c r="AU31" s="65">
        <v>0</v>
      </c>
      <c r="AV31" s="17"/>
      <c r="AW31" s="17"/>
      <c r="AX31" s="16"/>
      <c r="AY31" s="13"/>
      <c r="AZ31" s="13"/>
      <c r="BA31" s="13"/>
      <c r="BB31" s="13"/>
      <c r="BC31" s="152"/>
      <c r="BD31" s="10"/>
      <c r="BE31" s="44" t="s">
        <v>74</v>
      </c>
      <c r="BF31" s="99" t="s">
        <v>17</v>
      </c>
      <c r="BG31" s="29">
        <f t="shared" si="290"/>
        <v>0</v>
      </c>
      <c r="BH31" s="65">
        <v>0</v>
      </c>
      <c r="BI31" s="65">
        <v>0</v>
      </c>
      <c r="BJ31" s="17"/>
      <c r="BK31" s="17"/>
      <c r="BL31" s="16"/>
      <c r="BM31" s="13"/>
      <c r="BN31" s="13"/>
      <c r="BO31" s="13"/>
      <c r="BP31" s="13"/>
      <c r="BQ31" s="152"/>
      <c r="BR31" s="10"/>
      <c r="BS31" s="44" t="s">
        <v>74</v>
      </c>
      <c r="BT31" s="99" t="s">
        <v>17</v>
      </c>
      <c r="BU31" s="29">
        <f t="shared" si="290"/>
        <v>0</v>
      </c>
      <c r="BV31" s="65">
        <v>0</v>
      </c>
      <c r="BW31" s="65">
        <v>0</v>
      </c>
      <c r="BX31" s="17"/>
      <c r="BY31" s="17"/>
      <c r="BZ31" s="16"/>
      <c r="CA31" s="13"/>
      <c r="CB31" s="13"/>
      <c r="CC31" s="13"/>
      <c r="CD31" s="13"/>
      <c r="CE31" s="152"/>
      <c r="CF31" s="10"/>
      <c r="CG31" s="44" t="s">
        <v>74</v>
      </c>
      <c r="CH31" s="99" t="s">
        <v>17</v>
      </c>
      <c r="CI31" s="29">
        <f t="shared" si="290"/>
        <v>0</v>
      </c>
      <c r="CJ31" s="65">
        <v>0</v>
      </c>
      <c r="CK31" s="65">
        <v>0</v>
      </c>
      <c r="CL31" s="17"/>
      <c r="CM31" s="17"/>
      <c r="CN31" s="16"/>
      <c r="CO31" s="13"/>
      <c r="CP31" s="13"/>
      <c r="CQ31" s="13"/>
      <c r="CR31" s="13"/>
      <c r="CS31" s="152"/>
      <c r="CT31" s="10"/>
      <c r="CU31" s="44" t="s">
        <v>74</v>
      </c>
      <c r="CV31" s="99" t="s">
        <v>17</v>
      </c>
      <c r="CW31" s="29">
        <f t="shared" si="291"/>
        <v>0</v>
      </c>
      <c r="CX31" s="65">
        <v>0</v>
      </c>
      <c r="CY31" s="65">
        <v>0</v>
      </c>
      <c r="CZ31" s="17"/>
      <c r="DA31" s="17"/>
      <c r="DB31" s="16"/>
      <c r="DC31" s="13"/>
      <c r="DD31" s="13"/>
      <c r="DE31" s="13"/>
      <c r="DF31" s="13"/>
      <c r="DG31" s="152"/>
      <c r="DH31" s="10"/>
      <c r="DI31" s="44" t="s">
        <v>74</v>
      </c>
      <c r="DJ31" s="99" t="s">
        <v>17</v>
      </c>
      <c r="DK31" s="29">
        <f t="shared" si="291"/>
        <v>0</v>
      </c>
      <c r="DL31" s="65">
        <v>0</v>
      </c>
      <c r="DM31" s="65">
        <v>0</v>
      </c>
      <c r="DN31" s="17"/>
      <c r="DO31" s="17"/>
      <c r="DP31" s="16"/>
      <c r="DQ31" s="13"/>
      <c r="DR31" s="13"/>
      <c r="DS31" s="13"/>
      <c r="DT31" s="13"/>
      <c r="DU31" s="152"/>
      <c r="DV31" s="10"/>
      <c r="DW31" s="44" t="s">
        <v>74</v>
      </c>
      <c r="DX31" s="99" t="s">
        <v>17</v>
      </c>
      <c r="DY31" s="29">
        <f t="shared" si="291"/>
        <v>0</v>
      </c>
      <c r="DZ31" s="65">
        <v>0</v>
      </c>
      <c r="EA31" s="65">
        <v>0</v>
      </c>
      <c r="EB31" s="17"/>
      <c r="EC31" s="17"/>
      <c r="ED31" s="16"/>
      <c r="EE31" s="13"/>
      <c r="EF31" s="13"/>
      <c r="EG31" s="13"/>
      <c r="EH31" s="13"/>
      <c r="EI31" s="152"/>
      <c r="EJ31" s="10"/>
      <c r="EK31" s="44" t="s">
        <v>76</v>
      </c>
      <c r="EL31" s="11" t="str">
        <f>$B$54</f>
        <v>special component / blind</v>
      </c>
      <c r="EM31" s="14">
        <f t="shared" ref="EM31:EM37" si="305">K54+Y54+AM54+BA54+BO54+CC54+CQ54+DE54+DS54+EG54</f>
        <v>0</v>
      </c>
      <c r="EO31" s="30"/>
      <c r="EP31" s="146"/>
      <c r="EQ31" s="746"/>
      <c r="ER31" s="116">
        <f t="shared" ref="ER31:ER37" si="306">IF(ER$4=0,0,EM31/ER$4)</f>
        <v>0</v>
      </c>
      <c r="ES31" s="81">
        <f t="shared" ref="ES31:ES37" si="307">ER31*ET31+ER31</f>
        <v>0</v>
      </c>
      <c r="ET31" s="280">
        <v>0</v>
      </c>
      <c r="EU31" s="9" t="s">
        <v>233</v>
      </c>
      <c r="EV31" s="581">
        <f t="shared" ref="EV31:EV37" si="308">EW$4</f>
        <v>0</v>
      </c>
      <c r="EW31" s="579">
        <f t="shared" ref="EW31:EW37" si="309">IF(EV31=0,0,EX31/EV31)</f>
        <v>0</v>
      </c>
      <c r="EX31" s="582">
        <f t="shared" ref="EX31:EX37" si="310">ER31*ER$4+ES31*ES$4</f>
        <v>0</v>
      </c>
      <c r="EY31" s="574"/>
      <c r="EZ31" s="575"/>
      <c r="FA31" s="567"/>
      <c r="FC31" s="46" t="s">
        <v>66</v>
      </c>
      <c r="FD31" s="72" t="s">
        <v>42</v>
      </c>
      <c r="FE31" s="141">
        <v>0</v>
      </c>
      <c r="FF31" s="141">
        <v>0</v>
      </c>
      <c r="FG31" s="142">
        <v>0</v>
      </c>
      <c r="FH31" s="9" t="s">
        <v>125</v>
      </c>
      <c r="FI31" s="122">
        <f t="shared" si="303"/>
        <v>0</v>
      </c>
      <c r="FJ31" s="602">
        <v>0</v>
      </c>
      <c r="FK31" s="604">
        <f t="shared" si="304"/>
        <v>0</v>
      </c>
      <c r="FL31" s="592"/>
      <c r="FM31" s="573"/>
      <c r="FN31" s="607"/>
      <c r="FO31" s="127"/>
      <c r="FP31" s="135"/>
      <c r="FQ31" s="522"/>
      <c r="FR31" s="61"/>
      <c r="FS31" s="567"/>
    </row>
    <row r="32" spans="1:175" x14ac:dyDescent="0.25">
      <c r="A32" s="44"/>
      <c r="B32" s="11"/>
      <c r="C32" s="8"/>
      <c r="D32" s="630" t="s">
        <v>21</v>
      </c>
      <c r="E32" s="286" t="s">
        <v>36</v>
      </c>
      <c r="F32" s="630"/>
      <c r="G32" s="630" t="s">
        <v>21</v>
      </c>
      <c r="H32" s="286" t="s">
        <v>36</v>
      </c>
      <c r="I32" s="16"/>
      <c r="J32" s="13"/>
      <c r="K32" s="13"/>
      <c r="L32" s="13"/>
      <c r="M32" s="152"/>
      <c r="N32" s="10"/>
      <c r="O32" s="44"/>
      <c r="P32" s="11"/>
      <c r="Q32" s="8"/>
      <c r="R32" s="738" t="s">
        <v>21</v>
      </c>
      <c r="S32" s="286" t="s">
        <v>36</v>
      </c>
      <c r="T32" s="738"/>
      <c r="U32" s="738" t="s">
        <v>21</v>
      </c>
      <c r="V32" s="286" t="s">
        <v>36</v>
      </c>
      <c r="W32" s="16"/>
      <c r="X32" s="13"/>
      <c r="Y32" s="13"/>
      <c r="Z32" s="13"/>
      <c r="AA32" s="152"/>
      <c r="AB32" s="10"/>
      <c r="AC32" s="44"/>
      <c r="AD32" s="11"/>
      <c r="AE32" s="8"/>
      <c r="AF32" s="815" t="s">
        <v>21</v>
      </c>
      <c r="AG32" s="286" t="s">
        <v>36</v>
      </c>
      <c r="AH32" s="815"/>
      <c r="AI32" s="815" t="s">
        <v>21</v>
      </c>
      <c r="AJ32" s="286" t="s">
        <v>36</v>
      </c>
      <c r="AK32" s="16"/>
      <c r="AL32" s="13"/>
      <c r="AM32" s="13"/>
      <c r="AN32" s="13"/>
      <c r="AO32" s="152"/>
      <c r="AP32" s="10"/>
      <c r="AQ32" s="44"/>
      <c r="AR32" s="11"/>
      <c r="AS32" s="8"/>
      <c r="AT32" s="815" t="s">
        <v>21</v>
      </c>
      <c r="AU32" s="286" t="s">
        <v>36</v>
      </c>
      <c r="AV32" s="815"/>
      <c r="AW32" s="815" t="s">
        <v>21</v>
      </c>
      <c r="AX32" s="286" t="s">
        <v>36</v>
      </c>
      <c r="AY32" s="16"/>
      <c r="AZ32" s="13"/>
      <c r="BA32" s="13"/>
      <c r="BB32" s="13"/>
      <c r="BC32" s="152"/>
      <c r="BD32" s="10"/>
      <c r="BE32" s="44"/>
      <c r="BF32" s="11"/>
      <c r="BG32" s="8"/>
      <c r="BH32" s="815" t="s">
        <v>21</v>
      </c>
      <c r="BI32" s="286" t="s">
        <v>36</v>
      </c>
      <c r="BJ32" s="815"/>
      <c r="BK32" s="815" t="s">
        <v>21</v>
      </c>
      <c r="BL32" s="286" t="s">
        <v>36</v>
      </c>
      <c r="BM32" s="16"/>
      <c r="BN32" s="13"/>
      <c r="BO32" s="13"/>
      <c r="BP32" s="13"/>
      <c r="BQ32" s="152"/>
      <c r="BR32" s="10"/>
      <c r="BS32" s="44"/>
      <c r="BT32" s="11"/>
      <c r="BU32" s="8"/>
      <c r="BV32" s="815" t="s">
        <v>21</v>
      </c>
      <c r="BW32" s="286" t="s">
        <v>36</v>
      </c>
      <c r="BX32" s="815"/>
      <c r="BY32" s="815" t="s">
        <v>21</v>
      </c>
      <c r="BZ32" s="286" t="s">
        <v>36</v>
      </c>
      <c r="CA32" s="16"/>
      <c r="CB32" s="13"/>
      <c r="CC32" s="13"/>
      <c r="CD32" s="13"/>
      <c r="CE32" s="152"/>
      <c r="CF32" s="10"/>
      <c r="CG32" s="44"/>
      <c r="CH32" s="11"/>
      <c r="CI32" s="8"/>
      <c r="CJ32" s="815" t="s">
        <v>21</v>
      </c>
      <c r="CK32" s="286" t="s">
        <v>36</v>
      </c>
      <c r="CL32" s="815"/>
      <c r="CM32" s="815" t="s">
        <v>21</v>
      </c>
      <c r="CN32" s="286" t="s">
        <v>36</v>
      </c>
      <c r="CO32" s="16"/>
      <c r="CP32" s="13"/>
      <c r="CQ32" s="13"/>
      <c r="CR32" s="13"/>
      <c r="CS32" s="152"/>
      <c r="CT32" s="10"/>
      <c r="CU32" s="44"/>
      <c r="CV32" s="11"/>
      <c r="CW32" s="8"/>
      <c r="CX32" s="815" t="s">
        <v>21</v>
      </c>
      <c r="CY32" s="286" t="s">
        <v>36</v>
      </c>
      <c r="CZ32" s="815"/>
      <c r="DA32" s="815" t="s">
        <v>21</v>
      </c>
      <c r="DB32" s="286" t="s">
        <v>36</v>
      </c>
      <c r="DC32" s="16"/>
      <c r="DD32" s="13"/>
      <c r="DE32" s="13"/>
      <c r="DF32" s="13"/>
      <c r="DG32" s="152"/>
      <c r="DH32" s="10"/>
      <c r="DI32" s="44"/>
      <c r="DJ32" s="11"/>
      <c r="DK32" s="8"/>
      <c r="DL32" s="815" t="s">
        <v>21</v>
      </c>
      <c r="DM32" s="286" t="s">
        <v>36</v>
      </c>
      <c r="DN32" s="815"/>
      <c r="DO32" s="815" t="s">
        <v>21</v>
      </c>
      <c r="DP32" s="286" t="s">
        <v>36</v>
      </c>
      <c r="DQ32" s="16"/>
      <c r="DR32" s="13"/>
      <c r="DS32" s="13"/>
      <c r="DT32" s="13"/>
      <c r="DU32" s="152"/>
      <c r="DV32" s="10"/>
      <c r="DW32" s="44"/>
      <c r="DX32" s="11"/>
      <c r="DY32" s="8"/>
      <c r="DZ32" s="815" t="s">
        <v>21</v>
      </c>
      <c r="EA32" s="286" t="s">
        <v>36</v>
      </c>
      <c r="EB32" s="815"/>
      <c r="EC32" s="815" t="s">
        <v>21</v>
      </c>
      <c r="ED32" s="286" t="s">
        <v>36</v>
      </c>
      <c r="EE32" s="16"/>
      <c r="EF32" s="13"/>
      <c r="EG32" s="13"/>
      <c r="EH32" s="13"/>
      <c r="EI32" s="152"/>
      <c r="EJ32" s="10"/>
      <c r="EK32" s="44" t="s">
        <v>76</v>
      </c>
      <c r="EL32" s="11" t="str">
        <f>$B$55</f>
        <v>special component / blind</v>
      </c>
      <c r="EM32" s="14">
        <f t="shared" si="305"/>
        <v>0</v>
      </c>
      <c r="EO32" s="30"/>
      <c r="EP32" s="146"/>
      <c r="EQ32" s="746"/>
      <c r="ER32" s="116">
        <f t="shared" si="306"/>
        <v>0</v>
      </c>
      <c r="ES32" s="81">
        <f t="shared" si="307"/>
        <v>0</v>
      </c>
      <c r="ET32" s="280">
        <v>0</v>
      </c>
      <c r="EU32" s="9" t="s">
        <v>233</v>
      </c>
      <c r="EV32" s="581">
        <f t="shared" si="308"/>
        <v>0</v>
      </c>
      <c r="EW32" s="579">
        <f t="shared" si="309"/>
        <v>0</v>
      </c>
      <c r="EX32" s="582">
        <f t="shared" si="310"/>
        <v>0</v>
      </c>
      <c r="EY32" s="574"/>
      <c r="EZ32" s="575"/>
      <c r="FA32" s="567"/>
      <c r="FC32" s="46" t="s">
        <v>585</v>
      </c>
      <c r="FD32" s="72" t="s">
        <v>42</v>
      </c>
      <c r="FE32" s="141">
        <v>0</v>
      </c>
      <c r="FF32" s="141">
        <v>0</v>
      </c>
      <c r="FG32" s="142">
        <v>0</v>
      </c>
      <c r="FH32" s="9" t="s">
        <v>125</v>
      </c>
      <c r="FI32" s="122">
        <f t="shared" si="303"/>
        <v>0</v>
      </c>
      <c r="FJ32" s="602">
        <v>0</v>
      </c>
      <c r="FK32" s="604">
        <f t="shared" si="304"/>
        <v>0</v>
      </c>
      <c r="FL32" s="592"/>
      <c r="FM32" s="573"/>
      <c r="FN32" s="610">
        <f>SUM(FK32:FK33)</f>
        <v>0</v>
      </c>
      <c r="FO32" s="127">
        <f>IF(FO$4=0,0,FN32/$FO$4)</f>
        <v>0</v>
      </c>
      <c r="FP32" s="135" t="s">
        <v>68</v>
      </c>
      <c r="FQ32" s="522">
        <f>EX28</f>
        <v>0</v>
      </c>
      <c r="FR32" s="496">
        <f>FN32</f>
        <v>0</v>
      </c>
      <c r="FS32" s="567">
        <f>SUM(FQ32:FR32)</f>
        <v>0</v>
      </c>
    </row>
    <row r="33" spans="1:175" ht="13.5" customHeight="1" x14ac:dyDescent="0.25">
      <c r="A33" s="44" t="s">
        <v>67</v>
      </c>
      <c r="B33" s="11" t="s">
        <v>70</v>
      </c>
      <c r="C33" s="8"/>
      <c r="D33" s="65">
        <v>0</v>
      </c>
      <c r="E33" s="70">
        <v>0</v>
      </c>
      <c r="F33" s="287" t="s">
        <v>120</v>
      </c>
      <c r="G33" s="65">
        <v>0</v>
      </c>
      <c r="H33" s="70">
        <v>0</v>
      </c>
      <c r="I33" s="16">
        <f>D33*E33+G33*H33</f>
        <v>0</v>
      </c>
      <c r="J33" s="13">
        <f>IF(E$113=0,0,I33/E$113)</f>
        <v>0</v>
      </c>
      <c r="K33" s="13">
        <f>(J33*G$2)</f>
        <v>0</v>
      </c>
      <c r="L33" s="13"/>
      <c r="M33" s="152"/>
      <c r="N33" s="10"/>
      <c r="O33" s="44" t="s">
        <v>67</v>
      </c>
      <c r="P33" s="11" t="s">
        <v>70</v>
      </c>
      <c r="Q33" s="8"/>
      <c r="R33" s="65">
        <v>0</v>
      </c>
      <c r="S33" s="70">
        <v>0</v>
      </c>
      <c r="T33" s="287" t="s">
        <v>120</v>
      </c>
      <c r="U33" s="65">
        <v>0</v>
      </c>
      <c r="V33" s="70">
        <v>0</v>
      </c>
      <c r="W33" s="16">
        <f>R33*S33+U33*V33</f>
        <v>0</v>
      </c>
      <c r="X33" s="13">
        <f>IF(S$113=0,0,W33/S$113)</f>
        <v>0</v>
      </c>
      <c r="Y33" s="13">
        <f>(X33*U$2)</f>
        <v>0</v>
      </c>
      <c r="Z33" s="13"/>
      <c r="AA33" s="152"/>
      <c r="AB33" s="10"/>
      <c r="AC33" s="44" t="s">
        <v>67</v>
      </c>
      <c r="AD33" s="11" t="s">
        <v>70</v>
      </c>
      <c r="AE33" s="8"/>
      <c r="AF33" s="65">
        <v>0</v>
      </c>
      <c r="AG33" s="70">
        <v>0</v>
      </c>
      <c r="AH33" s="287" t="s">
        <v>120</v>
      </c>
      <c r="AI33" s="65">
        <v>0</v>
      </c>
      <c r="AJ33" s="70">
        <v>0</v>
      </c>
      <c r="AK33" s="16">
        <f t="shared" ref="AK33" si="311">AF33*AG33+AI33*AJ33</f>
        <v>0</v>
      </c>
      <c r="AL33" s="13">
        <f t="shared" ref="AL33:AL35" si="312">IF(AG$113=0,0,AK33/AG$113)</f>
        <v>0</v>
      </c>
      <c r="AM33" s="13">
        <f t="shared" ref="AM33:AM35" si="313">(AL33*AI$2)</f>
        <v>0</v>
      </c>
      <c r="AN33" s="13"/>
      <c r="AO33" s="152"/>
      <c r="AP33" s="10"/>
      <c r="AQ33" s="44" t="s">
        <v>67</v>
      </c>
      <c r="AR33" s="11" t="s">
        <v>70</v>
      </c>
      <c r="AS33" s="8"/>
      <c r="AT33" s="65">
        <v>0</v>
      </c>
      <c r="AU33" s="70">
        <v>0</v>
      </c>
      <c r="AV33" s="287" t="s">
        <v>120</v>
      </c>
      <c r="AW33" s="65">
        <v>0</v>
      </c>
      <c r="AX33" s="70">
        <v>0</v>
      </c>
      <c r="AY33" s="16">
        <f t="shared" ref="AY33" si="314">AT33*AU33+AW33*AX33</f>
        <v>0</v>
      </c>
      <c r="AZ33" s="13">
        <f t="shared" ref="AZ33:AZ35" si="315">IF(AU$113=0,0,AY33/AU$113)</f>
        <v>0</v>
      </c>
      <c r="BA33" s="13">
        <f t="shared" ref="BA33:BA35" si="316">(AZ33*AW$2)</f>
        <v>0</v>
      </c>
      <c r="BB33" s="13"/>
      <c r="BC33" s="152"/>
      <c r="BD33" s="10"/>
      <c r="BE33" s="44" t="s">
        <v>67</v>
      </c>
      <c r="BF33" s="11" t="s">
        <v>70</v>
      </c>
      <c r="BG33" s="8"/>
      <c r="BH33" s="65">
        <v>0</v>
      </c>
      <c r="BI33" s="70">
        <v>0</v>
      </c>
      <c r="BJ33" s="287" t="s">
        <v>120</v>
      </c>
      <c r="BK33" s="65">
        <v>0</v>
      </c>
      <c r="BL33" s="70">
        <v>0</v>
      </c>
      <c r="BM33" s="16">
        <f t="shared" ref="BM33" si="317">BH33*BI33+BK33*BL33</f>
        <v>0</v>
      </c>
      <c r="BN33" s="13">
        <f t="shared" ref="BN33:BN35" si="318">IF(BI$113=0,0,BM33/BI$113)</f>
        <v>0</v>
      </c>
      <c r="BO33" s="13">
        <f t="shared" ref="BO33:BO35" si="319">(BN33*BK$2)</f>
        <v>0</v>
      </c>
      <c r="BP33" s="13"/>
      <c r="BQ33" s="152"/>
      <c r="BR33" s="10"/>
      <c r="BS33" s="44" t="s">
        <v>67</v>
      </c>
      <c r="BT33" s="11" t="s">
        <v>70</v>
      </c>
      <c r="BU33" s="8"/>
      <c r="BV33" s="65">
        <v>0</v>
      </c>
      <c r="BW33" s="70">
        <v>0</v>
      </c>
      <c r="BX33" s="287" t="s">
        <v>120</v>
      </c>
      <c r="BY33" s="65">
        <v>0</v>
      </c>
      <c r="BZ33" s="70">
        <v>0</v>
      </c>
      <c r="CA33" s="16">
        <f t="shared" ref="CA33" si="320">BV33*BW33+BY33*BZ33</f>
        <v>0</v>
      </c>
      <c r="CB33" s="13">
        <f t="shared" ref="CB33:CB35" si="321">IF(BW$113=0,0,CA33/BW$113)</f>
        <v>0</v>
      </c>
      <c r="CC33" s="13">
        <f t="shared" ref="CC33:CC35" si="322">(CB33*BY$2)</f>
        <v>0</v>
      </c>
      <c r="CD33" s="13"/>
      <c r="CE33" s="152"/>
      <c r="CF33" s="10"/>
      <c r="CG33" s="44" t="s">
        <v>67</v>
      </c>
      <c r="CH33" s="11" t="s">
        <v>70</v>
      </c>
      <c r="CI33" s="8"/>
      <c r="CJ33" s="65">
        <v>0</v>
      </c>
      <c r="CK33" s="70">
        <v>0</v>
      </c>
      <c r="CL33" s="287" t="s">
        <v>120</v>
      </c>
      <c r="CM33" s="65">
        <v>0</v>
      </c>
      <c r="CN33" s="70">
        <v>0</v>
      </c>
      <c r="CO33" s="16">
        <f t="shared" ref="CO33" si="323">CJ33*CK33+CM33*CN33</f>
        <v>0</v>
      </c>
      <c r="CP33" s="13">
        <f t="shared" ref="CP33:CP35" si="324">IF(CK$113=0,0,CO33/CK$113)</f>
        <v>0</v>
      </c>
      <c r="CQ33" s="13">
        <f t="shared" ref="CQ33:CQ35" si="325">(CP33*CM$2)</f>
        <v>0</v>
      </c>
      <c r="CR33" s="13"/>
      <c r="CS33" s="152"/>
      <c r="CT33" s="10"/>
      <c r="CU33" s="44" t="s">
        <v>67</v>
      </c>
      <c r="CV33" s="11" t="s">
        <v>70</v>
      </c>
      <c r="CW33" s="8"/>
      <c r="CX33" s="65">
        <v>0</v>
      </c>
      <c r="CY33" s="70">
        <v>0</v>
      </c>
      <c r="CZ33" s="287" t="s">
        <v>120</v>
      </c>
      <c r="DA33" s="65">
        <v>0</v>
      </c>
      <c r="DB33" s="70">
        <v>0</v>
      </c>
      <c r="DC33" s="16">
        <f t="shared" ref="DC33" si="326">CX33*CY33+DA33*DB33</f>
        <v>0</v>
      </c>
      <c r="DD33" s="13">
        <f t="shared" ref="DD33:DD35" si="327">IF(CY$113=0,0,DC33/CY$113)</f>
        <v>0</v>
      </c>
      <c r="DE33" s="13">
        <f t="shared" ref="DE33:DE35" si="328">(DD33*DA$2)</f>
        <v>0</v>
      </c>
      <c r="DF33" s="13"/>
      <c r="DG33" s="152"/>
      <c r="DH33" s="10"/>
      <c r="DI33" s="44" t="s">
        <v>67</v>
      </c>
      <c r="DJ33" s="11" t="s">
        <v>70</v>
      </c>
      <c r="DK33" s="8"/>
      <c r="DL33" s="65">
        <v>0</v>
      </c>
      <c r="DM33" s="70">
        <v>0</v>
      </c>
      <c r="DN33" s="287" t="s">
        <v>120</v>
      </c>
      <c r="DO33" s="65">
        <v>0</v>
      </c>
      <c r="DP33" s="70">
        <v>0</v>
      </c>
      <c r="DQ33" s="16">
        <f t="shared" ref="DQ33" si="329">DL33*DM33+DO33*DP33</f>
        <v>0</v>
      </c>
      <c r="DR33" s="13">
        <f t="shared" ref="DR33:DR35" si="330">IF(DM$113=0,0,DQ33/DM$113)</f>
        <v>0</v>
      </c>
      <c r="DS33" s="13">
        <f t="shared" ref="DS33:DS35" si="331">(DR33*DO$2)</f>
        <v>0</v>
      </c>
      <c r="DT33" s="13"/>
      <c r="DU33" s="152"/>
      <c r="DV33" s="10"/>
      <c r="DW33" s="44" t="s">
        <v>67</v>
      </c>
      <c r="DX33" s="11" t="s">
        <v>70</v>
      </c>
      <c r="DY33" s="8"/>
      <c r="DZ33" s="65">
        <v>0</v>
      </c>
      <c r="EA33" s="70">
        <v>0</v>
      </c>
      <c r="EB33" s="287" t="s">
        <v>120</v>
      </c>
      <c r="EC33" s="65">
        <v>0</v>
      </c>
      <c r="ED33" s="70">
        <v>0</v>
      </c>
      <c r="EE33" s="16">
        <f t="shared" ref="EE33" si="332">DZ33*EA33+EC33*ED33</f>
        <v>0</v>
      </c>
      <c r="EF33" s="13">
        <f t="shared" ref="EF33:EF35" si="333">IF(EA$113=0,0,EE33/EA$113)</f>
        <v>0</v>
      </c>
      <c r="EG33" s="13">
        <f t="shared" ref="EG33:EG35" si="334">(EF33*EC$2)</f>
        <v>0</v>
      </c>
      <c r="EH33" s="13"/>
      <c r="EI33" s="152"/>
      <c r="EJ33" s="10"/>
      <c r="EK33" s="44" t="s">
        <v>76</v>
      </c>
      <c r="EL33" s="11" t="str">
        <f>$B$56</f>
        <v>special component / blind</v>
      </c>
      <c r="EM33" s="14">
        <f t="shared" si="305"/>
        <v>0</v>
      </c>
      <c r="EO33" s="30"/>
      <c r="EP33" s="146"/>
      <c r="EQ33" s="746"/>
      <c r="ER33" s="116">
        <f t="shared" si="306"/>
        <v>0</v>
      </c>
      <c r="ES33" s="81">
        <f t="shared" si="307"/>
        <v>0</v>
      </c>
      <c r="ET33" s="280">
        <v>0</v>
      </c>
      <c r="EU33" s="9" t="s">
        <v>233</v>
      </c>
      <c r="EV33" s="581">
        <f t="shared" si="308"/>
        <v>0</v>
      </c>
      <c r="EW33" s="579">
        <f t="shared" si="309"/>
        <v>0</v>
      </c>
      <c r="EX33" s="582">
        <f t="shared" si="310"/>
        <v>0</v>
      </c>
      <c r="EY33" s="574"/>
      <c r="EZ33" s="575"/>
      <c r="FA33" s="567"/>
      <c r="FC33" s="46" t="s">
        <v>585</v>
      </c>
      <c r="FD33" s="72" t="s">
        <v>42</v>
      </c>
      <c r="FE33" s="141">
        <v>0</v>
      </c>
      <c r="FF33" s="141">
        <v>0</v>
      </c>
      <c r="FG33" s="142">
        <v>0</v>
      </c>
      <c r="FH33" s="9" t="s">
        <v>125</v>
      </c>
      <c r="FI33" s="122">
        <f t="shared" si="303"/>
        <v>0</v>
      </c>
      <c r="FJ33" s="602">
        <v>0</v>
      </c>
      <c r="FK33" s="604">
        <f t="shared" si="304"/>
        <v>0</v>
      </c>
      <c r="FL33" s="590"/>
      <c r="FM33" s="569"/>
      <c r="FN33" s="607"/>
      <c r="FO33" s="127"/>
      <c r="FP33" s="135"/>
      <c r="FQ33" s="522"/>
      <c r="FR33" s="61"/>
      <c r="FS33" s="567"/>
    </row>
    <row r="34" spans="1:175" x14ac:dyDescent="0.25">
      <c r="A34" s="44" t="s">
        <v>65</v>
      </c>
      <c r="B34" s="11" t="s">
        <v>64</v>
      </c>
      <c r="C34" s="8"/>
      <c r="D34" s="630"/>
      <c r="E34" s="630"/>
      <c r="F34" s="630"/>
      <c r="G34" s="65">
        <v>0</v>
      </c>
      <c r="H34" s="70">
        <v>0</v>
      </c>
      <c r="I34" s="16">
        <f>G34*H34</f>
        <v>0</v>
      </c>
      <c r="J34" s="13">
        <f>IF(E$113=0,0,I34/E$113)</f>
        <v>0</v>
      </c>
      <c r="K34" s="13">
        <f>(J34*G$2)</f>
        <v>0</v>
      </c>
      <c r="L34" s="13"/>
      <c r="M34" s="152"/>
      <c r="N34" s="10"/>
      <c r="O34" s="44" t="s">
        <v>65</v>
      </c>
      <c r="P34" s="11" t="s">
        <v>64</v>
      </c>
      <c r="Q34" s="8"/>
      <c r="R34" s="738"/>
      <c r="S34" s="738"/>
      <c r="T34" s="738"/>
      <c r="U34" s="65">
        <v>0</v>
      </c>
      <c r="V34" s="70">
        <v>0</v>
      </c>
      <c r="W34" s="16">
        <f>U34*V34</f>
        <v>0</v>
      </c>
      <c r="X34" s="13">
        <f>IF(S$113=0,0,W34/S$113)</f>
        <v>0</v>
      </c>
      <c r="Y34" s="13">
        <f>(X34*U$2)</f>
        <v>0</v>
      </c>
      <c r="Z34" s="13"/>
      <c r="AA34" s="152"/>
      <c r="AB34" s="10"/>
      <c r="AC34" s="44" t="s">
        <v>65</v>
      </c>
      <c r="AD34" s="11" t="s">
        <v>64</v>
      </c>
      <c r="AE34" s="8"/>
      <c r="AF34" s="815"/>
      <c r="AG34" s="815"/>
      <c r="AH34" s="815"/>
      <c r="AI34" s="65">
        <v>0</v>
      </c>
      <c r="AJ34" s="70">
        <v>0</v>
      </c>
      <c r="AK34" s="16">
        <f t="shared" ref="AK34:AK35" si="335">AI34*AJ34</f>
        <v>0</v>
      </c>
      <c r="AL34" s="13">
        <f t="shared" si="312"/>
        <v>0</v>
      </c>
      <c r="AM34" s="13">
        <f t="shared" si="313"/>
        <v>0</v>
      </c>
      <c r="AN34" s="13"/>
      <c r="AO34" s="152"/>
      <c r="AP34" s="10"/>
      <c r="AQ34" s="44" t="s">
        <v>65</v>
      </c>
      <c r="AR34" s="11" t="s">
        <v>64</v>
      </c>
      <c r="AS34" s="8"/>
      <c r="AT34" s="815"/>
      <c r="AU34" s="815"/>
      <c r="AV34" s="815"/>
      <c r="AW34" s="65">
        <v>0</v>
      </c>
      <c r="AX34" s="70">
        <v>0</v>
      </c>
      <c r="AY34" s="16">
        <f t="shared" ref="AY34:AY35" si="336">AW34*AX34</f>
        <v>0</v>
      </c>
      <c r="AZ34" s="13">
        <f t="shared" si="315"/>
        <v>0</v>
      </c>
      <c r="BA34" s="13">
        <f t="shared" si="316"/>
        <v>0</v>
      </c>
      <c r="BB34" s="13"/>
      <c r="BC34" s="152"/>
      <c r="BD34" s="10"/>
      <c r="BE34" s="44" t="s">
        <v>65</v>
      </c>
      <c r="BF34" s="11" t="s">
        <v>64</v>
      </c>
      <c r="BG34" s="8"/>
      <c r="BH34" s="815"/>
      <c r="BI34" s="815"/>
      <c r="BJ34" s="815"/>
      <c r="BK34" s="65">
        <v>0</v>
      </c>
      <c r="BL34" s="70">
        <v>0</v>
      </c>
      <c r="BM34" s="16">
        <f t="shared" ref="BM34:BM35" si="337">BK34*BL34</f>
        <v>0</v>
      </c>
      <c r="BN34" s="13">
        <f t="shared" si="318"/>
        <v>0</v>
      </c>
      <c r="BO34" s="13">
        <f t="shared" si="319"/>
        <v>0</v>
      </c>
      <c r="BP34" s="13"/>
      <c r="BQ34" s="152"/>
      <c r="BR34" s="10"/>
      <c r="BS34" s="44" t="s">
        <v>65</v>
      </c>
      <c r="BT34" s="11" t="s">
        <v>64</v>
      </c>
      <c r="BU34" s="8"/>
      <c r="BV34" s="815"/>
      <c r="BW34" s="815"/>
      <c r="BX34" s="815"/>
      <c r="BY34" s="65">
        <v>0</v>
      </c>
      <c r="BZ34" s="70">
        <v>0</v>
      </c>
      <c r="CA34" s="16">
        <f t="shared" ref="CA34:CA35" si="338">BY34*BZ34</f>
        <v>0</v>
      </c>
      <c r="CB34" s="13">
        <f t="shared" si="321"/>
        <v>0</v>
      </c>
      <c r="CC34" s="13">
        <f t="shared" si="322"/>
        <v>0</v>
      </c>
      <c r="CD34" s="13"/>
      <c r="CE34" s="152"/>
      <c r="CF34" s="10"/>
      <c r="CG34" s="44" t="s">
        <v>65</v>
      </c>
      <c r="CH34" s="11" t="s">
        <v>64</v>
      </c>
      <c r="CI34" s="8"/>
      <c r="CJ34" s="815"/>
      <c r="CK34" s="815"/>
      <c r="CL34" s="815"/>
      <c r="CM34" s="65">
        <v>0</v>
      </c>
      <c r="CN34" s="70">
        <v>0</v>
      </c>
      <c r="CO34" s="16">
        <f t="shared" ref="CO34:CO35" si="339">CM34*CN34</f>
        <v>0</v>
      </c>
      <c r="CP34" s="13">
        <f t="shared" si="324"/>
        <v>0</v>
      </c>
      <c r="CQ34" s="13">
        <f t="shared" si="325"/>
        <v>0</v>
      </c>
      <c r="CR34" s="13"/>
      <c r="CS34" s="152"/>
      <c r="CT34" s="10"/>
      <c r="CU34" s="44" t="s">
        <v>65</v>
      </c>
      <c r="CV34" s="11" t="s">
        <v>64</v>
      </c>
      <c r="CW34" s="8"/>
      <c r="CX34" s="815"/>
      <c r="CY34" s="815"/>
      <c r="CZ34" s="815"/>
      <c r="DA34" s="65">
        <v>0</v>
      </c>
      <c r="DB34" s="70">
        <v>0</v>
      </c>
      <c r="DC34" s="16">
        <f t="shared" ref="DC34:DC35" si="340">DA34*DB34</f>
        <v>0</v>
      </c>
      <c r="DD34" s="13">
        <f t="shared" si="327"/>
        <v>0</v>
      </c>
      <c r="DE34" s="13">
        <f t="shared" si="328"/>
        <v>0</v>
      </c>
      <c r="DF34" s="13"/>
      <c r="DG34" s="152"/>
      <c r="DH34" s="10"/>
      <c r="DI34" s="44" t="s">
        <v>65</v>
      </c>
      <c r="DJ34" s="11" t="s">
        <v>64</v>
      </c>
      <c r="DK34" s="8"/>
      <c r="DL34" s="815"/>
      <c r="DM34" s="815"/>
      <c r="DN34" s="815"/>
      <c r="DO34" s="65">
        <v>0</v>
      </c>
      <c r="DP34" s="70">
        <v>0</v>
      </c>
      <c r="DQ34" s="16">
        <f t="shared" ref="DQ34:DQ35" si="341">DO34*DP34</f>
        <v>0</v>
      </c>
      <c r="DR34" s="13">
        <f t="shared" si="330"/>
        <v>0</v>
      </c>
      <c r="DS34" s="13">
        <f t="shared" si="331"/>
        <v>0</v>
      </c>
      <c r="DT34" s="13"/>
      <c r="DU34" s="152"/>
      <c r="DV34" s="10"/>
      <c r="DW34" s="44" t="s">
        <v>65</v>
      </c>
      <c r="DX34" s="11" t="s">
        <v>64</v>
      </c>
      <c r="DY34" s="8"/>
      <c r="DZ34" s="815"/>
      <c r="EA34" s="815"/>
      <c r="EB34" s="815"/>
      <c r="EC34" s="65">
        <v>0</v>
      </c>
      <c r="ED34" s="70">
        <v>0</v>
      </c>
      <c r="EE34" s="16">
        <f t="shared" ref="EE34:EE35" si="342">EC34*ED34</f>
        <v>0</v>
      </c>
      <c r="EF34" s="13">
        <f t="shared" si="333"/>
        <v>0</v>
      </c>
      <c r="EG34" s="13">
        <f t="shared" si="334"/>
        <v>0</v>
      </c>
      <c r="EH34" s="13"/>
      <c r="EI34" s="152"/>
      <c r="EJ34" s="10"/>
      <c r="EK34" s="44" t="s">
        <v>76</v>
      </c>
      <c r="EL34" s="11" t="str">
        <f>$B$57</f>
        <v>special component / blind</v>
      </c>
      <c r="EM34" s="14">
        <f t="shared" si="305"/>
        <v>0</v>
      </c>
      <c r="EO34" s="30"/>
      <c r="EP34" s="146"/>
      <c r="EQ34" s="746"/>
      <c r="ER34" s="116">
        <f t="shared" si="306"/>
        <v>0</v>
      </c>
      <c r="ES34" s="81">
        <f t="shared" si="307"/>
        <v>0</v>
      </c>
      <c r="ET34" s="280">
        <v>0</v>
      </c>
      <c r="EU34" s="9" t="s">
        <v>233</v>
      </c>
      <c r="EV34" s="581">
        <f t="shared" si="308"/>
        <v>0</v>
      </c>
      <c r="EW34" s="579">
        <f t="shared" si="309"/>
        <v>0</v>
      </c>
      <c r="EX34" s="582">
        <f t="shared" si="310"/>
        <v>0</v>
      </c>
      <c r="EY34" s="574"/>
      <c r="EZ34" s="575"/>
      <c r="FA34" s="567"/>
      <c r="FC34" s="46" t="s">
        <v>65</v>
      </c>
      <c r="FD34" s="72" t="s">
        <v>42</v>
      </c>
      <c r="FE34" s="141">
        <v>0</v>
      </c>
      <c r="FF34" s="141">
        <v>0</v>
      </c>
      <c r="FG34" s="142">
        <v>0</v>
      </c>
      <c r="FH34" s="9" t="s">
        <v>125</v>
      </c>
      <c r="FI34" s="122">
        <f t="shared" si="303"/>
        <v>0</v>
      </c>
      <c r="FJ34" s="602">
        <v>0</v>
      </c>
      <c r="FK34" s="604">
        <f t="shared" si="304"/>
        <v>0</v>
      </c>
      <c r="FL34" s="591">
        <f>FR133</f>
        <v>0</v>
      </c>
      <c r="FM34" s="575"/>
      <c r="FN34" s="610">
        <f>SUM(FK34:FK35)+FL34</f>
        <v>0</v>
      </c>
      <c r="FO34" s="127">
        <f>IF(FO$4=0,0,FN34/$FO$4)</f>
        <v>0</v>
      </c>
      <c r="FP34" s="135" t="s">
        <v>65</v>
      </c>
      <c r="FQ34" s="522">
        <f>EX17+EX29+EY29</f>
        <v>0</v>
      </c>
      <c r="FR34" s="496">
        <f>FN34</f>
        <v>0</v>
      </c>
      <c r="FS34" s="567">
        <f>SUM(FQ34:FR34)</f>
        <v>0</v>
      </c>
    </row>
    <row r="35" spans="1:175" x14ac:dyDescent="0.25">
      <c r="A35" s="44" t="s">
        <v>72</v>
      </c>
      <c r="B35" s="11" t="s">
        <v>71</v>
      </c>
      <c r="C35" s="8"/>
      <c r="D35" s="630"/>
      <c r="E35" s="630"/>
      <c r="F35" s="630"/>
      <c r="G35" s="65">
        <v>0</v>
      </c>
      <c r="H35" s="70">
        <v>0</v>
      </c>
      <c r="I35" s="16">
        <f>G35*H35</f>
        <v>0</v>
      </c>
      <c r="J35" s="13">
        <f>IF(E$113=0,0,I35/E$113)</f>
        <v>0</v>
      </c>
      <c r="K35" s="13">
        <f>(J35*G$2)</f>
        <v>0</v>
      </c>
      <c r="L35" s="13"/>
      <c r="M35" s="152"/>
      <c r="N35" s="10"/>
      <c r="O35" s="44" t="s">
        <v>72</v>
      </c>
      <c r="P35" s="11" t="s">
        <v>71</v>
      </c>
      <c r="Q35" s="8"/>
      <c r="R35" s="738"/>
      <c r="S35" s="738"/>
      <c r="T35" s="738"/>
      <c r="U35" s="65">
        <v>0</v>
      </c>
      <c r="V35" s="70">
        <v>0</v>
      </c>
      <c r="W35" s="16">
        <f>U35*V35</f>
        <v>0</v>
      </c>
      <c r="X35" s="13">
        <f>IF(S$113=0,0,W35/S$113)</f>
        <v>0</v>
      </c>
      <c r="Y35" s="13">
        <f>(X35*U$2)</f>
        <v>0</v>
      </c>
      <c r="Z35" s="13"/>
      <c r="AA35" s="152"/>
      <c r="AB35" s="10"/>
      <c r="AC35" s="44" t="s">
        <v>72</v>
      </c>
      <c r="AD35" s="11" t="s">
        <v>71</v>
      </c>
      <c r="AE35" s="8"/>
      <c r="AF35" s="815"/>
      <c r="AG35" s="815"/>
      <c r="AH35" s="815"/>
      <c r="AI35" s="65">
        <v>0</v>
      </c>
      <c r="AJ35" s="70">
        <v>0</v>
      </c>
      <c r="AK35" s="16">
        <f t="shared" si="335"/>
        <v>0</v>
      </c>
      <c r="AL35" s="13">
        <f t="shared" si="312"/>
        <v>0</v>
      </c>
      <c r="AM35" s="13">
        <f t="shared" si="313"/>
        <v>0</v>
      </c>
      <c r="AN35" s="13"/>
      <c r="AO35" s="152"/>
      <c r="AP35" s="10"/>
      <c r="AQ35" s="44" t="s">
        <v>72</v>
      </c>
      <c r="AR35" s="11" t="s">
        <v>71</v>
      </c>
      <c r="AS35" s="8"/>
      <c r="AT35" s="815"/>
      <c r="AU35" s="815"/>
      <c r="AV35" s="815"/>
      <c r="AW35" s="65">
        <v>0</v>
      </c>
      <c r="AX35" s="70">
        <v>0</v>
      </c>
      <c r="AY35" s="16">
        <f t="shared" si="336"/>
        <v>0</v>
      </c>
      <c r="AZ35" s="13">
        <f t="shared" si="315"/>
        <v>0</v>
      </c>
      <c r="BA35" s="13">
        <f t="shared" si="316"/>
        <v>0</v>
      </c>
      <c r="BB35" s="13"/>
      <c r="BC35" s="152"/>
      <c r="BD35" s="10"/>
      <c r="BE35" s="44" t="s">
        <v>72</v>
      </c>
      <c r="BF35" s="11" t="s">
        <v>71</v>
      </c>
      <c r="BG35" s="8"/>
      <c r="BH35" s="815"/>
      <c r="BI35" s="815"/>
      <c r="BJ35" s="815"/>
      <c r="BK35" s="65">
        <v>0</v>
      </c>
      <c r="BL35" s="70">
        <v>0</v>
      </c>
      <c r="BM35" s="16">
        <f t="shared" si="337"/>
        <v>0</v>
      </c>
      <c r="BN35" s="13">
        <f t="shared" si="318"/>
        <v>0</v>
      </c>
      <c r="BO35" s="13">
        <f t="shared" si="319"/>
        <v>0</v>
      </c>
      <c r="BP35" s="13"/>
      <c r="BQ35" s="152"/>
      <c r="BR35" s="10"/>
      <c r="BS35" s="44" t="s">
        <v>72</v>
      </c>
      <c r="BT35" s="11" t="s">
        <v>71</v>
      </c>
      <c r="BU35" s="8"/>
      <c r="BV35" s="815"/>
      <c r="BW35" s="815"/>
      <c r="BX35" s="815"/>
      <c r="BY35" s="65">
        <v>0</v>
      </c>
      <c r="BZ35" s="70">
        <v>0</v>
      </c>
      <c r="CA35" s="16">
        <f t="shared" si="338"/>
        <v>0</v>
      </c>
      <c r="CB35" s="13">
        <f t="shared" si="321"/>
        <v>0</v>
      </c>
      <c r="CC35" s="13">
        <f t="shared" si="322"/>
        <v>0</v>
      </c>
      <c r="CD35" s="13"/>
      <c r="CE35" s="152"/>
      <c r="CF35" s="10"/>
      <c r="CG35" s="44" t="s">
        <v>72</v>
      </c>
      <c r="CH35" s="11" t="s">
        <v>71</v>
      </c>
      <c r="CI35" s="8"/>
      <c r="CJ35" s="815"/>
      <c r="CK35" s="815"/>
      <c r="CL35" s="815"/>
      <c r="CM35" s="65">
        <v>0</v>
      </c>
      <c r="CN35" s="70">
        <v>0</v>
      </c>
      <c r="CO35" s="16">
        <f t="shared" si="339"/>
        <v>0</v>
      </c>
      <c r="CP35" s="13">
        <f t="shared" si="324"/>
        <v>0</v>
      </c>
      <c r="CQ35" s="13">
        <f t="shared" si="325"/>
        <v>0</v>
      </c>
      <c r="CR35" s="13"/>
      <c r="CS35" s="152"/>
      <c r="CT35" s="10"/>
      <c r="CU35" s="44" t="s">
        <v>72</v>
      </c>
      <c r="CV35" s="11" t="s">
        <v>71</v>
      </c>
      <c r="CW35" s="8"/>
      <c r="CX35" s="815"/>
      <c r="CY35" s="815"/>
      <c r="CZ35" s="815"/>
      <c r="DA35" s="65">
        <v>0</v>
      </c>
      <c r="DB35" s="70">
        <v>0</v>
      </c>
      <c r="DC35" s="16">
        <f t="shared" si="340"/>
        <v>0</v>
      </c>
      <c r="DD35" s="13">
        <f t="shared" si="327"/>
        <v>0</v>
      </c>
      <c r="DE35" s="13">
        <f t="shared" si="328"/>
        <v>0</v>
      </c>
      <c r="DF35" s="13"/>
      <c r="DG35" s="152"/>
      <c r="DH35" s="10"/>
      <c r="DI35" s="44" t="s">
        <v>72</v>
      </c>
      <c r="DJ35" s="11" t="s">
        <v>71</v>
      </c>
      <c r="DK35" s="8"/>
      <c r="DL35" s="815"/>
      <c r="DM35" s="815"/>
      <c r="DN35" s="815"/>
      <c r="DO35" s="65">
        <v>0</v>
      </c>
      <c r="DP35" s="70">
        <v>0</v>
      </c>
      <c r="DQ35" s="16">
        <f t="shared" si="341"/>
        <v>0</v>
      </c>
      <c r="DR35" s="13">
        <f t="shared" si="330"/>
        <v>0</v>
      </c>
      <c r="DS35" s="13">
        <f t="shared" si="331"/>
        <v>0</v>
      </c>
      <c r="DT35" s="13"/>
      <c r="DU35" s="152"/>
      <c r="DV35" s="10"/>
      <c r="DW35" s="44" t="s">
        <v>72</v>
      </c>
      <c r="DX35" s="11" t="s">
        <v>71</v>
      </c>
      <c r="DY35" s="8"/>
      <c r="DZ35" s="815"/>
      <c r="EA35" s="815"/>
      <c r="EB35" s="815"/>
      <c r="EC35" s="65">
        <v>0</v>
      </c>
      <c r="ED35" s="70">
        <v>0</v>
      </c>
      <c r="EE35" s="16">
        <f t="shared" si="342"/>
        <v>0</v>
      </c>
      <c r="EF35" s="13">
        <f t="shared" si="333"/>
        <v>0</v>
      </c>
      <c r="EG35" s="13">
        <f t="shared" si="334"/>
        <v>0</v>
      </c>
      <c r="EH35" s="13"/>
      <c r="EI35" s="152"/>
      <c r="EJ35" s="10"/>
      <c r="EK35" s="44" t="s">
        <v>76</v>
      </c>
      <c r="EL35" s="11" t="str">
        <f>$B$58</f>
        <v>special component / blind</v>
      </c>
      <c r="EM35" s="14">
        <f t="shared" si="305"/>
        <v>0</v>
      </c>
      <c r="EO35" s="30"/>
      <c r="EP35" s="146"/>
      <c r="EQ35" s="746"/>
      <c r="ER35" s="116">
        <f t="shared" si="306"/>
        <v>0</v>
      </c>
      <c r="ES35" s="81">
        <f t="shared" si="307"/>
        <v>0</v>
      </c>
      <c r="ET35" s="280">
        <v>0</v>
      </c>
      <c r="EU35" s="9" t="s">
        <v>233</v>
      </c>
      <c r="EV35" s="581">
        <f t="shared" si="308"/>
        <v>0</v>
      </c>
      <c r="EW35" s="579">
        <f t="shared" si="309"/>
        <v>0</v>
      </c>
      <c r="EX35" s="582">
        <f t="shared" si="310"/>
        <v>0</v>
      </c>
      <c r="EY35" s="574"/>
      <c r="EZ35" s="575"/>
      <c r="FA35" s="567"/>
      <c r="FC35" s="46" t="s">
        <v>65</v>
      </c>
      <c r="FD35" s="72" t="s">
        <v>42</v>
      </c>
      <c r="FE35" s="141">
        <v>0</v>
      </c>
      <c r="FF35" s="141">
        <v>0</v>
      </c>
      <c r="FG35" s="142">
        <v>0</v>
      </c>
      <c r="FH35" s="9" t="s">
        <v>125</v>
      </c>
      <c r="FI35" s="122">
        <f t="shared" si="303"/>
        <v>0</v>
      </c>
      <c r="FJ35" s="602">
        <v>0</v>
      </c>
      <c r="FK35" s="604">
        <f t="shared" si="304"/>
        <v>0</v>
      </c>
      <c r="FL35" s="590"/>
      <c r="FM35" s="569"/>
      <c r="FN35" s="607"/>
      <c r="FO35" s="127"/>
      <c r="FP35" s="135"/>
      <c r="FQ35" s="522"/>
      <c r="FR35" s="61"/>
      <c r="FS35" s="567"/>
    </row>
    <row r="36" spans="1:175" x14ac:dyDescent="0.25">
      <c r="A36" s="45"/>
      <c r="B36" s="93"/>
      <c r="C36" s="629"/>
      <c r="D36" s="630" t="s">
        <v>20</v>
      </c>
      <c r="E36" s="630" t="s">
        <v>37</v>
      </c>
      <c r="F36" s="630" t="s">
        <v>37</v>
      </c>
      <c r="G36" s="288"/>
      <c r="H36" s="289"/>
      <c r="I36" s="14"/>
      <c r="J36" s="14"/>
      <c r="K36" s="14"/>
      <c r="L36" s="14"/>
      <c r="M36" s="153"/>
      <c r="N36" s="15"/>
      <c r="O36" s="45"/>
      <c r="P36" s="93"/>
      <c r="Q36" s="735"/>
      <c r="R36" s="738" t="s">
        <v>20</v>
      </c>
      <c r="S36" s="738" t="s">
        <v>37</v>
      </c>
      <c r="T36" s="738" t="s">
        <v>37</v>
      </c>
      <c r="U36" s="288"/>
      <c r="V36" s="289"/>
      <c r="W36" s="14"/>
      <c r="X36" s="14"/>
      <c r="Y36" s="14"/>
      <c r="Z36" s="14"/>
      <c r="AA36" s="153"/>
      <c r="AB36" s="15"/>
      <c r="AC36" s="45"/>
      <c r="AD36" s="93"/>
      <c r="AE36" s="814"/>
      <c r="AF36" s="815" t="s">
        <v>20</v>
      </c>
      <c r="AG36" s="815" t="s">
        <v>37</v>
      </c>
      <c r="AH36" s="815" t="s">
        <v>37</v>
      </c>
      <c r="AI36" s="288"/>
      <c r="AJ36" s="289"/>
      <c r="AK36" s="14"/>
      <c r="AL36" s="14"/>
      <c r="AM36" s="14"/>
      <c r="AN36" s="14"/>
      <c r="AO36" s="153"/>
      <c r="AP36" s="15"/>
      <c r="AQ36" s="45"/>
      <c r="AR36" s="93"/>
      <c r="AS36" s="814"/>
      <c r="AT36" s="815" t="s">
        <v>20</v>
      </c>
      <c r="AU36" s="815" t="s">
        <v>37</v>
      </c>
      <c r="AV36" s="815" t="s">
        <v>37</v>
      </c>
      <c r="AW36" s="288"/>
      <c r="AX36" s="289"/>
      <c r="AY36" s="14"/>
      <c r="AZ36" s="14"/>
      <c r="BA36" s="14"/>
      <c r="BB36" s="14"/>
      <c r="BC36" s="153"/>
      <c r="BD36" s="15"/>
      <c r="BE36" s="45"/>
      <c r="BF36" s="93"/>
      <c r="BG36" s="814"/>
      <c r="BH36" s="815" t="s">
        <v>20</v>
      </c>
      <c r="BI36" s="815" t="s">
        <v>37</v>
      </c>
      <c r="BJ36" s="815" t="s">
        <v>37</v>
      </c>
      <c r="BK36" s="288"/>
      <c r="BL36" s="289"/>
      <c r="BM36" s="14"/>
      <c r="BN36" s="14"/>
      <c r="BO36" s="14"/>
      <c r="BP36" s="14"/>
      <c r="BQ36" s="153"/>
      <c r="BR36" s="15"/>
      <c r="BS36" s="45"/>
      <c r="BT36" s="93"/>
      <c r="BU36" s="814"/>
      <c r="BV36" s="815" t="s">
        <v>20</v>
      </c>
      <c r="BW36" s="815" t="s">
        <v>37</v>
      </c>
      <c r="BX36" s="815" t="s">
        <v>37</v>
      </c>
      <c r="BY36" s="288"/>
      <c r="BZ36" s="289"/>
      <c r="CA36" s="14"/>
      <c r="CB36" s="14"/>
      <c r="CC36" s="14"/>
      <c r="CD36" s="14"/>
      <c r="CE36" s="153"/>
      <c r="CF36" s="15"/>
      <c r="CG36" s="45"/>
      <c r="CH36" s="93"/>
      <c r="CI36" s="814"/>
      <c r="CJ36" s="815" t="s">
        <v>20</v>
      </c>
      <c r="CK36" s="815" t="s">
        <v>37</v>
      </c>
      <c r="CL36" s="815" t="s">
        <v>37</v>
      </c>
      <c r="CM36" s="288"/>
      <c r="CN36" s="289"/>
      <c r="CO36" s="14"/>
      <c r="CP36" s="14"/>
      <c r="CQ36" s="14"/>
      <c r="CR36" s="14"/>
      <c r="CS36" s="153"/>
      <c r="CT36" s="15"/>
      <c r="CU36" s="45"/>
      <c r="CV36" s="93"/>
      <c r="CW36" s="814"/>
      <c r="CX36" s="815" t="s">
        <v>20</v>
      </c>
      <c r="CY36" s="815" t="s">
        <v>37</v>
      </c>
      <c r="CZ36" s="815" t="s">
        <v>37</v>
      </c>
      <c r="DA36" s="288"/>
      <c r="DB36" s="289"/>
      <c r="DC36" s="14"/>
      <c r="DD36" s="14"/>
      <c r="DE36" s="14"/>
      <c r="DF36" s="14"/>
      <c r="DG36" s="153"/>
      <c r="DH36" s="15"/>
      <c r="DI36" s="45"/>
      <c r="DJ36" s="93"/>
      <c r="DK36" s="814"/>
      <c r="DL36" s="815" t="s">
        <v>20</v>
      </c>
      <c r="DM36" s="815" t="s">
        <v>37</v>
      </c>
      <c r="DN36" s="815" t="s">
        <v>37</v>
      </c>
      <c r="DO36" s="288"/>
      <c r="DP36" s="289"/>
      <c r="DQ36" s="14"/>
      <c r="DR36" s="14"/>
      <c r="DS36" s="14"/>
      <c r="DT36" s="14"/>
      <c r="DU36" s="153"/>
      <c r="DV36" s="15"/>
      <c r="DW36" s="45"/>
      <c r="DX36" s="93"/>
      <c r="DY36" s="814"/>
      <c r="DZ36" s="815" t="s">
        <v>20</v>
      </c>
      <c r="EA36" s="815" t="s">
        <v>37</v>
      </c>
      <c r="EB36" s="815" t="s">
        <v>37</v>
      </c>
      <c r="EC36" s="288"/>
      <c r="ED36" s="289"/>
      <c r="EE36" s="14"/>
      <c r="EF36" s="14"/>
      <c r="EG36" s="14"/>
      <c r="EH36" s="14"/>
      <c r="EI36" s="153"/>
      <c r="EJ36" s="15"/>
      <c r="EK36" s="44" t="s">
        <v>76</v>
      </c>
      <c r="EL36" s="11" t="str">
        <f>$B$59</f>
        <v>special component / blind</v>
      </c>
      <c r="EM36" s="14">
        <f t="shared" si="305"/>
        <v>0</v>
      </c>
      <c r="EO36" s="30"/>
      <c r="EP36" s="146"/>
      <c r="EQ36" s="746"/>
      <c r="ER36" s="116">
        <f t="shared" si="306"/>
        <v>0</v>
      </c>
      <c r="ES36" s="81">
        <f t="shared" si="307"/>
        <v>0</v>
      </c>
      <c r="ET36" s="280">
        <v>0</v>
      </c>
      <c r="EU36" s="9" t="s">
        <v>233</v>
      </c>
      <c r="EV36" s="581">
        <f t="shared" si="308"/>
        <v>0</v>
      </c>
      <c r="EW36" s="579">
        <f t="shared" si="309"/>
        <v>0</v>
      </c>
      <c r="EX36" s="582">
        <f t="shared" si="310"/>
        <v>0</v>
      </c>
      <c r="EY36" s="574"/>
      <c r="EZ36" s="575"/>
      <c r="FA36" s="567"/>
      <c r="FC36" s="44" t="s">
        <v>76</v>
      </c>
      <c r="FD36" s="72" t="s">
        <v>42</v>
      </c>
      <c r="FE36" s="141">
        <v>0</v>
      </c>
      <c r="FF36" s="141">
        <v>0</v>
      </c>
      <c r="FG36" s="142">
        <v>0</v>
      </c>
      <c r="FH36" s="9" t="s">
        <v>125</v>
      </c>
      <c r="FI36" s="122">
        <f t="shared" si="303"/>
        <v>0</v>
      </c>
      <c r="FJ36" s="602">
        <v>0</v>
      </c>
      <c r="FK36" s="604">
        <f t="shared" si="304"/>
        <v>0</v>
      </c>
      <c r="FL36" s="591">
        <f>FR135</f>
        <v>0</v>
      </c>
      <c r="FM36" s="575"/>
      <c r="FN36" s="610">
        <f>SUM(FK36:FK37)+FL36</f>
        <v>0</v>
      </c>
      <c r="FO36" s="127">
        <f>IF(FO$4=0,0,FN36/$FO$4)</f>
        <v>0</v>
      </c>
      <c r="FP36" s="87" t="s">
        <v>76</v>
      </c>
      <c r="FQ36" s="522">
        <f>EY30+EX30+EX31+EX32+EX33+EX34+EX35+EX36+EX37</f>
        <v>0</v>
      </c>
      <c r="FR36" s="496">
        <f>FN36</f>
        <v>0</v>
      </c>
      <c r="FS36" s="567">
        <f>SUM(FQ36:FR36)</f>
        <v>0</v>
      </c>
    </row>
    <row r="37" spans="1:175" ht="13" thickBot="1" x14ac:dyDescent="0.3">
      <c r="A37" s="44" t="s">
        <v>72</v>
      </c>
      <c r="B37" s="11" t="s">
        <v>38</v>
      </c>
      <c r="C37" s="8"/>
      <c r="D37" s="71">
        <v>0</v>
      </c>
      <c r="E37" s="65">
        <v>0</v>
      </c>
      <c r="F37" s="65">
        <v>0</v>
      </c>
      <c r="G37" s="31">
        <v>1.4</v>
      </c>
      <c r="H37" s="70">
        <v>0</v>
      </c>
      <c r="I37" s="13">
        <f>D37*E37*F37*G37*H37/1000</f>
        <v>0</v>
      </c>
      <c r="J37" s="13">
        <f t="shared" ref="J37:J43" si="343">IF(E$113=0,0,I37/E$113)</f>
        <v>0</v>
      </c>
      <c r="K37" s="13">
        <f t="shared" ref="K37:K43" si="344">(J37*G$2)</f>
        <v>0</v>
      </c>
      <c r="L37" s="13"/>
      <c r="M37" s="152"/>
      <c r="N37" s="10"/>
      <c r="O37" s="44" t="s">
        <v>72</v>
      </c>
      <c r="P37" s="11" t="s">
        <v>38</v>
      </c>
      <c r="Q37" s="8"/>
      <c r="R37" s="71">
        <v>0</v>
      </c>
      <c r="S37" s="65">
        <v>0</v>
      </c>
      <c r="T37" s="65">
        <v>0</v>
      </c>
      <c r="U37" s="31">
        <v>1.4</v>
      </c>
      <c r="V37" s="70">
        <v>0</v>
      </c>
      <c r="W37" s="13">
        <f>R37*S37*T37*U37*V37/1000</f>
        <v>0</v>
      </c>
      <c r="X37" s="13">
        <f t="shared" ref="X37:X43" si="345">IF(S$113=0,0,W37/S$113)</f>
        <v>0</v>
      </c>
      <c r="Y37" s="13">
        <f t="shared" ref="Y37:Y43" si="346">(X37*U$2)</f>
        <v>0</v>
      </c>
      <c r="Z37" s="13"/>
      <c r="AA37" s="152"/>
      <c r="AB37" s="10"/>
      <c r="AC37" s="44" t="s">
        <v>72</v>
      </c>
      <c r="AD37" s="11" t="s">
        <v>38</v>
      </c>
      <c r="AE37" s="8"/>
      <c r="AF37" s="71">
        <v>0</v>
      </c>
      <c r="AG37" s="65">
        <v>0</v>
      </c>
      <c r="AH37" s="65">
        <v>0</v>
      </c>
      <c r="AI37" s="31">
        <v>1.4</v>
      </c>
      <c r="AJ37" s="70">
        <v>0</v>
      </c>
      <c r="AK37" s="13">
        <f t="shared" ref="AK37" si="347">AF37*AG37*AH37*AI37*AJ37/1000</f>
        <v>0</v>
      </c>
      <c r="AL37" s="13">
        <f t="shared" ref="AL37:AL43" si="348">IF(AG$113=0,0,AK37/AG$113)</f>
        <v>0</v>
      </c>
      <c r="AM37" s="13">
        <f t="shared" ref="AM37:AM43" si="349">(AL37*AI$2)</f>
        <v>0</v>
      </c>
      <c r="AN37" s="13"/>
      <c r="AO37" s="152"/>
      <c r="AP37" s="10"/>
      <c r="AQ37" s="44" t="s">
        <v>72</v>
      </c>
      <c r="AR37" s="11" t="s">
        <v>38</v>
      </c>
      <c r="AS37" s="8"/>
      <c r="AT37" s="71">
        <v>0</v>
      </c>
      <c r="AU37" s="65">
        <v>0</v>
      </c>
      <c r="AV37" s="65">
        <v>0</v>
      </c>
      <c r="AW37" s="31">
        <v>1.4</v>
      </c>
      <c r="AX37" s="70">
        <v>0</v>
      </c>
      <c r="AY37" s="13">
        <f t="shared" ref="AY37" si="350">AT37*AU37*AV37*AW37*AX37/1000</f>
        <v>0</v>
      </c>
      <c r="AZ37" s="13">
        <f t="shared" ref="AZ37:AZ43" si="351">IF(AU$113=0,0,AY37/AU$113)</f>
        <v>0</v>
      </c>
      <c r="BA37" s="13">
        <f t="shared" ref="BA37:BA43" si="352">(AZ37*AW$2)</f>
        <v>0</v>
      </c>
      <c r="BB37" s="13"/>
      <c r="BC37" s="152"/>
      <c r="BD37" s="10"/>
      <c r="BE37" s="44" t="s">
        <v>72</v>
      </c>
      <c r="BF37" s="11" t="s">
        <v>38</v>
      </c>
      <c r="BG37" s="8"/>
      <c r="BH37" s="71">
        <v>0</v>
      </c>
      <c r="BI37" s="65">
        <v>0</v>
      </c>
      <c r="BJ37" s="65">
        <v>0</v>
      </c>
      <c r="BK37" s="31">
        <v>1.4</v>
      </c>
      <c r="BL37" s="70">
        <v>0</v>
      </c>
      <c r="BM37" s="13">
        <f t="shared" ref="BM37" si="353">BH37*BI37*BJ37*BK37*BL37/1000</f>
        <v>0</v>
      </c>
      <c r="BN37" s="13">
        <f t="shared" ref="BN37:BN43" si="354">IF(BI$113=0,0,BM37/BI$113)</f>
        <v>0</v>
      </c>
      <c r="BO37" s="13">
        <f t="shared" ref="BO37:BO43" si="355">(BN37*BK$2)</f>
        <v>0</v>
      </c>
      <c r="BP37" s="13"/>
      <c r="BQ37" s="152"/>
      <c r="BR37" s="10"/>
      <c r="BS37" s="44" t="s">
        <v>72</v>
      </c>
      <c r="BT37" s="11" t="s">
        <v>38</v>
      </c>
      <c r="BU37" s="8"/>
      <c r="BV37" s="71">
        <v>0</v>
      </c>
      <c r="BW37" s="65">
        <v>0</v>
      </c>
      <c r="BX37" s="65">
        <v>0</v>
      </c>
      <c r="BY37" s="31">
        <v>1.4</v>
      </c>
      <c r="BZ37" s="70">
        <v>0</v>
      </c>
      <c r="CA37" s="13">
        <f t="shared" ref="CA37" si="356">BV37*BW37*BX37*BY37*BZ37/1000</f>
        <v>0</v>
      </c>
      <c r="CB37" s="13">
        <f t="shared" ref="CB37:CB43" si="357">IF(BW$113=0,0,CA37/BW$113)</f>
        <v>0</v>
      </c>
      <c r="CC37" s="13">
        <f t="shared" ref="CC37:CC43" si="358">(CB37*BY$2)</f>
        <v>0</v>
      </c>
      <c r="CD37" s="13"/>
      <c r="CE37" s="152"/>
      <c r="CF37" s="10"/>
      <c r="CG37" s="44" t="s">
        <v>72</v>
      </c>
      <c r="CH37" s="11" t="s">
        <v>38</v>
      </c>
      <c r="CI37" s="8"/>
      <c r="CJ37" s="71">
        <v>0</v>
      </c>
      <c r="CK37" s="65">
        <v>0</v>
      </c>
      <c r="CL37" s="65">
        <v>0</v>
      </c>
      <c r="CM37" s="31">
        <v>1.4</v>
      </c>
      <c r="CN37" s="70">
        <v>0</v>
      </c>
      <c r="CO37" s="13">
        <f t="shared" ref="CO37" si="359">CJ37*CK37*CL37*CM37*CN37/1000</f>
        <v>0</v>
      </c>
      <c r="CP37" s="13">
        <f t="shared" ref="CP37:CP43" si="360">IF(CK$113=0,0,CO37/CK$113)</f>
        <v>0</v>
      </c>
      <c r="CQ37" s="13">
        <f t="shared" ref="CQ37:CQ43" si="361">(CP37*CM$2)</f>
        <v>0</v>
      </c>
      <c r="CR37" s="13"/>
      <c r="CS37" s="152"/>
      <c r="CT37" s="10"/>
      <c r="CU37" s="44" t="s">
        <v>72</v>
      </c>
      <c r="CV37" s="11" t="s">
        <v>38</v>
      </c>
      <c r="CW37" s="8"/>
      <c r="CX37" s="71">
        <v>0</v>
      </c>
      <c r="CY37" s="65">
        <v>0</v>
      </c>
      <c r="CZ37" s="65">
        <v>0</v>
      </c>
      <c r="DA37" s="31">
        <v>1.4</v>
      </c>
      <c r="DB37" s="70">
        <v>0</v>
      </c>
      <c r="DC37" s="13">
        <f t="shared" ref="DC37" si="362">CX37*CY37*CZ37*DA37*DB37/1000</f>
        <v>0</v>
      </c>
      <c r="DD37" s="13">
        <f t="shared" ref="DD37:DD43" si="363">IF(CY$113=0,0,DC37/CY$113)</f>
        <v>0</v>
      </c>
      <c r="DE37" s="13">
        <f t="shared" ref="DE37:DE43" si="364">(DD37*DA$2)</f>
        <v>0</v>
      </c>
      <c r="DF37" s="13"/>
      <c r="DG37" s="152"/>
      <c r="DH37" s="10"/>
      <c r="DI37" s="44" t="s">
        <v>72</v>
      </c>
      <c r="DJ37" s="11" t="s">
        <v>38</v>
      </c>
      <c r="DK37" s="8"/>
      <c r="DL37" s="71">
        <v>0</v>
      </c>
      <c r="DM37" s="65">
        <v>0</v>
      </c>
      <c r="DN37" s="65">
        <v>0</v>
      </c>
      <c r="DO37" s="31">
        <v>1.4</v>
      </c>
      <c r="DP37" s="70">
        <v>0</v>
      </c>
      <c r="DQ37" s="13">
        <f t="shared" ref="DQ37" si="365">DL37*DM37*DN37*DO37*DP37/1000</f>
        <v>0</v>
      </c>
      <c r="DR37" s="13">
        <f t="shared" ref="DR37:DR43" si="366">IF(DM$113=0,0,DQ37/DM$113)</f>
        <v>0</v>
      </c>
      <c r="DS37" s="13">
        <f t="shared" ref="DS37:DS43" si="367">(DR37*DO$2)</f>
        <v>0</v>
      </c>
      <c r="DT37" s="13"/>
      <c r="DU37" s="152"/>
      <c r="DV37" s="10"/>
      <c r="DW37" s="44" t="s">
        <v>72</v>
      </c>
      <c r="DX37" s="11" t="s">
        <v>38</v>
      </c>
      <c r="DY37" s="8"/>
      <c r="DZ37" s="71">
        <v>0</v>
      </c>
      <c r="EA37" s="65">
        <v>0</v>
      </c>
      <c r="EB37" s="65">
        <v>0</v>
      </c>
      <c r="EC37" s="31">
        <v>1.4</v>
      </c>
      <c r="ED37" s="70">
        <v>0</v>
      </c>
      <c r="EE37" s="13">
        <f t="shared" ref="EE37" si="368">DZ37*EA37*EB37*EC37*ED37/1000</f>
        <v>0</v>
      </c>
      <c r="EF37" s="13">
        <f t="shared" ref="EF37:EF43" si="369">IF(EA$113=0,0,EE37/EA$113)</f>
        <v>0</v>
      </c>
      <c r="EG37" s="13">
        <f t="shared" ref="EG37:EG43" si="370">(EF37*EC$2)</f>
        <v>0</v>
      </c>
      <c r="EH37" s="13"/>
      <c r="EI37" s="152"/>
      <c r="EJ37" s="10"/>
      <c r="EK37" s="44" t="s">
        <v>76</v>
      </c>
      <c r="EL37" s="11" t="str">
        <f>$B$60</f>
        <v>special component / blind</v>
      </c>
      <c r="EM37" s="14">
        <f t="shared" si="305"/>
        <v>0</v>
      </c>
      <c r="EO37" s="30"/>
      <c r="EP37" s="146"/>
      <c r="EQ37" s="746"/>
      <c r="ER37" s="116">
        <f t="shared" si="306"/>
        <v>0</v>
      </c>
      <c r="ES37" s="81">
        <f t="shared" si="307"/>
        <v>0</v>
      </c>
      <c r="ET37" s="280">
        <v>0</v>
      </c>
      <c r="EU37" s="9" t="s">
        <v>233</v>
      </c>
      <c r="EV37" s="581">
        <f t="shared" si="308"/>
        <v>0</v>
      </c>
      <c r="EW37" s="579">
        <f t="shared" si="309"/>
        <v>0</v>
      </c>
      <c r="EX37" s="582">
        <f t="shared" si="310"/>
        <v>0</v>
      </c>
      <c r="EY37" s="574"/>
      <c r="EZ37" s="575"/>
      <c r="FA37" s="567"/>
      <c r="FC37" s="44" t="s">
        <v>76</v>
      </c>
      <c r="FD37" s="72" t="s">
        <v>42</v>
      </c>
      <c r="FE37" s="141">
        <v>0</v>
      </c>
      <c r="FF37" s="141">
        <v>0</v>
      </c>
      <c r="FG37" s="142">
        <v>0</v>
      </c>
      <c r="FH37" s="9" t="s">
        <v>125</v>
      </c>
      <c r="FI37" s="122">
        <f t="shared" si="303"/>
        <v>0</v>
      </c>
      <c r="FJ37" s="602">
        <v>0</v>
      </c>
      <c r="FK37" s="604">
        <f t="shared" si="304"/>
        <v>0</v>
      </c>
      <c r="FL37" s="592"/>
      <c r="FM37" s="573"/>
      <c r="FN37" s="607"/>
      <c r="FO37" s="127"/>
      <c r="FP37" s="87"/>
      <c r="FQ37" s="522"/>
      <c r="FR37" s="61"/>
      <c r="FS37" s="567"/>
    </row>
    <row r="38" spans="1:175" ht="13.5" thickTop="1" thickBot="1" x14ac:dyDescent="0.3">
      <c r="A38" s="44" t="s">
        <v>66</v>
      </c>
      <c r="B38" s="61" t="s">
        <v>740</v>
      </c>
      <c r="C38" s="8"/>
      <c r="D38" s="632"/>
      <c r="E38" s="30"/>
      <c r="F38" s="632"/>
      <c r="G38" s="65">
        <v>0</v>
      </c>
      <c r="H38" s="820"/>
      <c r="I38" s="13">
        <f>(G38*H38)</f>
        <v>0</v>
      </c>
      <c r="J38" s="13">
        <f t="shared" si="343"/>
        <v>0</v>
      </c>
      <c r="K38" s="13">
        <f t="shared" si="344"/>
        <v>0</v>
      </c>
      <c r="L38" s="13"/>
      <c r="M38" s="152"/>
      <c r="N38" s="10"/>
      <c r="O38" s="44" t="s">
        <v>66</v>
      </c>
      <c r="P38" s="61" t="s">
        <v>236</v>
      </c>
      <c r="Q38" s="8"/>
      <c r="R38" s="737"/>
      <c r="S38" s="30"/>
      <c r="T38" s="737"/>
      <c r="U38" s="65">
        <v>0</v>
      </c>
      <c r="V38" s="820"/>
      <c r="W38" s="13">
        <f>(U38*V38)</f>
        <v>0</v>
      </c>
      <c r="X38" s="13">
        <f t="shared" si="345"/>
        <v>0</v>
      </c>
      <c r="Y38" s="13">
        <f t="shared" si="346"/>
        <v>0</v>
      </c>
      <c r="Z38" s="13"/>
      <c r="AA38" s="152"/>
      <c r="AB38" s="10"/>
      <c r="AC38" s="44" t="s">
        <v>66</v>
      </c>
      <c r="AD38" s="61" t="s">
        <v>236</v>
      </c>
      <c r="AE38" s="8"/>
      <c r="AF38" s="817"/>
      <c r="AG38" s="30"/>
      <c r="AH38" s="817"/>
      <c r="AI38" s="65">
        <v>0</v>
      </c>
      <c r="AJ38" s="820"/>
      <c r="AK38" s="13">
        <f t="shared" ref="AK38:AK41" si="371">(AI38*AJ38)</f>
        <v>0</v>
      </c>
      <c r="AL38" s="13">
        <f t="shared" si="348"/>
        <v>0</v>
      </c>
      <c r="AM38" s="13">
        <f t="shared" si="349"/>
        <v>0</v>
      </c>
      <c r="AN38" s="13"/>
      <c r="AO38" s="152"/>
      <c r="AP38" s="10"/>
      <c r="AQ38" s="44" t="s">
        <v>66</v>
      </c>
      <c r="AR38" s="61" t="s">
        <v>236</v>
      </c>
      <c r="AS38" s="8"/>
      <c r="AT38" s="817"/>
      <c r="AU38" s="30"/>
      <c r="AV38" s="817"/>
      <c r="AW38" s="65">
        <v>0</v>
      </c>
      <c r="AX38" s="820"/>
      <c r="AY38" s="13">
        <f t="shared" ref="AY38:AY41" si="372">(AW38*AX38)</f>
        <v>0</v>
      </c>
      <c r="AZ38" s="13">
        <f t="shared" si="351"/>
        <v>0</v>
      </c>
      <c r="BA38" s="13">
        <f t="shared" si="352"/>
        <v>0</v>
      </c>
      <c r="BB38" s="13"/>
      <c r="BC38" s="152"/>
      <c r="BD38" s="10"/>
      <c r="BE38" s="44" t="s">
        <v>66</v>
      </c>
      <c r="BF38" s="61" t="s">
        <v>236</v>
      </c>
      <c r="BG38" s="8"/>
      <c r="BH38" s="817"/>
      <c r="BI38" s="30"/>
      <c r="BJ38" s="817"/>
      <c r="BK38" s="65">
        <v>0</v>
      </c>
      <c r="BL38" s="820"/>
      <c r="BM38" s="13">
        <f t="shared" ref="BM38:BM41" si="373">(BK38*BL38)</f>
        <v>0</v>
      </c>
      <c r="BN38" s="13">
        <f t="shared" si="354"/>
        <v>0</v>
      </c>
      <c r="BO38" s="13">
        <f t="shared" si="355"/>
        <v>0</v>
      </c>
      <c r="BP38" s="13"/>
      <c r="BQ38" s="152"/>
      <c r="BR38" s="10"/>
      <c r="BS38" s="44" t="s">
        <v>66</v>
      </c>
      <c r="BT38" s="61" t="s">
        <v>236</v>
      </c>
      <c r="BU38" s="8"/>
      <c r="BV38" s="817"/>
      <c r="BW38" s="30"/>
      <c r="BX38" s="817"/>
      <c r="BY38" s="65">
        <v>0</v>
      </c>
      <c r="BZ38" s="820"/>
      <c r="CA38" s="13">
        <f t="shared" ref="CA38:CA41" si="374">(BY38*BZ38)</f>
        <v>0</v>
      </c>
      <c r="CB38" s="13">
        <f t="shared" si="357"/>
        <v>0</v>
      </c>
      <c r="CC38" s="13">
        <f t="shared" si="358"/>
        <v>0</v>
      </c>
      <c r="CD38" s="13"/>
      <c r="CE38" s="152"/>
      <c r="CF38" s="10"/>
      <c r="CG38" s="44" t="s">
        <v>66</v>
      </c>
      <c r="CH38" s="61" t="s">
        <v>236</v>
      </c>
      <c r="CI38" s="8"/>
      <c r="CJ38" s="817"/>
      <c r="CK38" s="30"/>
      <c r="CL38" s="817"/>
      <c r="CM38" s="65">
        <v>0</v>
      </c>
      <c r="CN38" s="820"/>
      <c r="CO38" s="13">
        <f t="shared" ref="CO38:CO41" si="375">(CM38*CN38)</f>
        <v>0</v>
      </c>
      <c r="CP38" s="13">
        <f t="shared" si="360"/>
        <v>0</v>
      </c>
      <c r="CQ38" s="13">
        <f t="shared" si="361"/>
        <v>0</v>
      </c>
      <c r="CR38" s="13"/>
      <c r="CS38" s="152"/>
      <c r="CT38" s="10"/>
      <c r="CU38" s="44" t="s">
        <v>66</v>
      </c>
      <c r="CV38" s="61" t="s">
        <v>236</v>
      </c>
      <c r="CW38" s="8"/>
      <c r="CX38" s="817"/>
      <c r="CY38" s="30"/>
      <c r="CZ38" s="817"/>
      <c r="DA38" s="65">
        <v>0</v>
      </c>
      <c r="DB38" s="820"/>
      <c r="DC38" s="13">
        <f t="shared" ref="DC38:DC41" si="376">(DA38*DB38)</f>
        <v>0</v>
      </c>
      <c r="DD38" s="13">
        <f t="shared" si="363"/>
        <v>0</v>
      </c>
      <c r="DE38" s="13">
        <f t="shared" si="364"/>
        <v>0</v>
      </c>
      <c r="DF38" s="13"/>
      <c r="DG38" s="152"/>
      <c r="DH38" s="10"/>
      <c r="DI38" s="44" t="s">
        <v>66</v>
      </c>
      <c r="DJ38" s="61" t="s">
        <v>236</v>
      </c>
      <c r="DK38" s="8"/>
      <c r="DL38" s="817"/>
      <c r="DM38" s="30"/>
      <c r="DN38" s="817"/>
      <c r="DO38" s="65">
        <v>0</v>
      </c>
      <c r="DP38" s="820"/>
      <c r="DQ38" s="13">
        <f t="shared" ref="DQ38:DQ41" si="377">(DO38*DP38)</f>
        <v>0</v>
      </c>
      <c r="DR38" s="13">
        <f t="shared" si="366"/>
        <v>0</v>
      </c>
      <c r="DS38" s="13">
        <f t="shared" si="367"/>
        <v>0</v>
      </c>
      <c r="DT38" s="13"/>
      <c r="DU38" s="152"/>
      <c r="DV38" s="10"/>
      <c r="DW38" s="44" t="s">
        <v>66</v>
      </c>
      <c r="DX38" s="61" t="s">
        <v>236</v>
      </c>
      <c r="DY38" s="8"/>
      <c r="DZ38" s="817"/>
      <c r="EA38" s="30"/>
      <c r="EB38" s="817"/>
      <c r="EC38" s="65">
        <v>0</v>
      </c>
      <c r="ED38" s="820"/>
      <c r="EE38" s="13">
        <f t="shared" ref="EE38:EE41" si="378">(EC38*ED38)</f>
        <v>0</v>
      </c>
      <c r="EF38" s="13">
        <f t="shared" si="369"/>
        <v>0</v>
      </c>
      <c r="EG38" s="13">
        <f t="shared" si="370"/>
        <v>0</v>
      </c>
      <c r="EH38" s="13"/>
      <c r="EI38" s="152"/>
      <c r="EJ38" s="10"/>
      <c r="EK38" s="44" t="s">
        <v>133</v>
      </c>
      <c r="EL38" s="11"/>
      <c r="EM38" s="14">
        <f>L61+Z61+AN61+BB61+BP61+CD61+CR61+DF61+DT61+EH61</f>
        <v>0</v>
      </c>
      <c r="EO38" s="30"/>
      <c r="EP38" s="146"/>
      <c r="EQ38" s="22"/>
      <c r="ER38" s="116">
        <f>IF(ER$4=0,0,EM38/ER$4)</f>
        <v>0</v>
      </c>
      <c r="ES38" s="81">
        <f t="shared" si="300"/>
        <v>0</v>
      </c>
      <c r="ET38" s="280">
        <v>0</v>
      </c>
      <c r="EU38" s="9" t="s">
        <v>233</v>
      </c>
      <c r="EV38" s="581">
        <f t="shared" si="169"/>
        <v>0</v>
      </c>
      <c r="EW38" s="579">
        <f t="shared" si="127"/>
        <v>0</v>
      </c>
      <c r="EX38" s="582">
        <f t="shared" si="301"/>
        <v>0</v>
      </c>
      <c r="EY38" s="574">
        <f>EZ140</f>
        <v>0</v>
      </c>
      <c r="EZ38" s="575"/>
      <c r="FA38" s="567"/>
      <c r="FC38" s="44" t="s">
        <v>133</v>
      </c>
      <c r="FD38" s="72" t="s">
        <v>42</v>
      </c>
      <c r="FE38" s="141">
        <v>0</v>
      </c>
      <c r="FF38" s="141">
        <v>0</v>
      </c>
      <c r="FG38" s="142">
        <v>0</v>
      </c>
      <c r="FH38" s="9" t="s">
        <v>125</v>
      </c>
      <c r="FI38" s="122">
        <f t="shared" si="303"/>
        <v>0</v>
      </c>
      <c r="FJ38" s="602">
        <v>0</v>
      </c>
      <c r="FK38" s="604">
        <f t="shared" si="304"/>
        <v>0</v>
      </c>
      <c r="FL38" s="591">
        <f>FR132</f>
        <v>0</v>
      </c>
      <c r="FM38" s="575"/>
      <c r="FN38" s="610">
        <f>SUM(FK38:FK39)+FL38</f>
        <v>0</v>
      </c>
      <c r="FO38" s="127">
        <f>IF(FO$4=0,0,FN38/$FO$4)</f>
        <v>0</v>
      </c>
      <c r="FP38" s="87" t="s">
        <v>133</v>
      </c>
      <c r="FQ38" s="522">
        <f>SUM(EX38:EY38)</f>
        <v>0</v>
      </c>
      <c r="FR38" s="496">
        <f>FN38</f>
        <v>0</v>
      </c>
      <c r="FS38" s="567">
        <f>SUM(FQ38:FR38)</f>
        <v>0</v>
      </c>
    </row>
    <row r="39" spans="1:175" ht="13" thickTop="1" x14ac:dyDescent="0.25">
      <c r="A39" s="44" t="s">
        <v>67</v>
      </c>
      <c r="B39" s="94" t="s">
        <v>237</v>
      </c>
      <c r="C39" s="8"/>
      <c r="D39" s="632"/>
      <c r="E39" s="30"/>
      <c r="F39" s="632"/>
      <c r="G39" s="65">
        <v>0</v>
      </c>
      <c r="H39" s="70">
        <v>0</v>
      </c>
      <c r="I39" s="13">
        <f>(G39*H39)</f>
        <v>0</v>
      </c>
      <c r="J39" s="13">
        <f t="shared" si="343"/>
        <v>0</v>
      </c>
      <c r="K39" s="13">
        <f t="shared" si="344"/>
        <v>0</v>
      </c>
      <c r="L39" s="13"/>
      <c r="M39" s="152"/>
      <c r="N39" s="10"/>
      <c r="O39" s="44" t="s">
        <v>67</v>
      </c>
      <c r="P39" s="94" t="s">
        <v>237</v>
      </c>
      <c r="Q39" s="8"/>
      <c r="R39" s="737"/>
      <c r="S39" s="30"/>
      <c r="T39" s="737"/>
      <c r="U39" s="65">
        <v>0</v>
      </c>
      <c r="V39" s="70">
        <v>0</v>
      </c>
      <c r="W39" s="13">
        <f>(U39*V39)</f>
        <v>0</v>
      </c>
      <c r="X39" s="13">
        <f t="shared" si="345"/>
        <v>0</v>
      </c>
      <c r="Y39" s="13">
        <f t="shared" si="346"/>
        <v>0</v>
      </c>
      <c r="Z39" s="13"/>
      <c r="AA39" s="152"/>
      <c r="AB39" s="10"/>
      <c r="AC39" s="44" t="s">
        <v>67</v>
      </c>
      <c r="AD39" s="94" t="s">
        <v>237</v>
      </c>
      <c r="AE39" s="8"/>
      <c r="AF39" s="817"/>
      <c r="AG39" s="30"/>
      <c r="AH39" s="817"/>
      <c r="AI39" s="65">
        <v>0</v>
      </c>
      <c r="AJ39" s="70">
        <v>0</v>
      </c>
      <c r="AK39" s="13">
        <f t="shared" si="371"/>
        <v>0</v>
      </c>
      <c r="AL39" s="13">
        <f t="shared" si="348"/>
        <v>0</v>
      </c>
      <c r="AM39" s="13">
        <f t="shared" si="349"/>
        <v>0</v>
      </c>
      <c r="AN39" s="13"/>
      <c r="AO39" s="152"/>
      <c r="AP39" s="10"/>
      <c r="AQ39" s="44" t="s">
        <v>67</v>
      </c>
      <c r="AR39" s="94" t="s">
        <v>237</v>
      </c>
      <c r="AS39" s="8"/>
      <c r="AT39" s="817"/>
      <c r="AU39" s="30"/>
      <c r="AV39" s="817"/>
      <c r="AW39" s="65">
        <v>0</v>
      </c>
      <c r="AX39" s="70">
        <v>0</v>
      </c>
      <c r="AY39" s="13">
        <f t="shared" si="372"/>
        <v>0</v>
      </c>
      <c r="AZ39" s="13">
        <f t="shared" si="351"/>
        <v>0</v>
      </c>
      <c r="BA39" s="13">
        <f t="shared" si="352"/>
        <v>0</v>
      </c>
      <c r="BB39" s="13"/>
      <c r="BC39" s="152"/>
      <c r="BD39" s="10"/>
      <c r="BE39" s="44" t="s">
        <v>67</v>
      </c>
      <c r="BF39" s="94" t="s">
        <v>237</v>
      </c>
      <c r="BG39" s="8"/>
      <c r="BH39" s="817"/>
      <c r="BI39" s="30"/>
      <c r="BJ39" s="817"/>
      <c r="BK39" s="65">
        <v>0</v>
      </c>
      <c r="BL39" s="70">
        <v>0</v>
      </c>
      <c r="BM39" s="13">
        <f t="shared" si="373"/>
        <v>0</v>
      </c>
      <c r="BN39" s="13">
        <f t="shared" si="354"/>
        <v>0</v>
      </c>
      <c r="BO39" s="13">
        <f t="shared" si="355"/>
        <v>0</v>
      </c>
      <c r="BP39" s="13"/>
      <c r="BQ39" s="152"/>
      <c r="BR39" s="10"/>
      <c r="BS39" s="44" t="s">
        <v>67</v>
      </c>
      <c r="BT39" s="94" t="s">
        <v>237</v>
      </c>
      <c r="BU39" s="8"/>
      <c r="BV39" s="817"/>
      <c r="BW39" s="30"/>
      <c r="BX39" s="817"/>
      <c r="BY39" s="65">
        <v>0</v>
      </c>
      <c r="BZ39" s="70">
        <v>0</v>
      </c>
      <c r="CA39" s="13">
        <f t="shared" si="374"/>
        <v>0</v>
      </c>
      <c r="CB39" s="13">
        <f t="shared" si="357"/>
        <v>0</v>
      </c>
      <c r="CC39" s="13">
        <f t="shared" si="358"/>
        <v>0</v>
      </c>
      <c r="CD39" s="13"/>
      <c r="CE39" s="152"/>
      <c r="CF39" s="10"/>
      <c r="CG39" s="44" t="s">
        <v>67</v>
      </c>
      <c r="CH39" s="94" t="s">
        <v>237</v>
      </c>
      <c r="CI39" s="8"/>
      <c r="CJ39" s="817"/>
      <c r="CK39" s="30"/>
      <c r="CL39" s="817"/>
      <c r="CM39" s="65">
        <v>0</v>
      </c>
      <c r="CN39" s="70">
        <v>0</v>
      </c>
      <c r="CO39" s="13">
        <f t="shared" si="375"/>
        <v>0</v>
      </c>
      <c r="CP39" s="13">
        <f t="shared" si="360"/>
        <v>0</v>
      </c>
      <c r="CQ39" s="13">
        <f t="shared" si="361"/>
        <v>0</v>
      </c>
      <c r="CR39" s="13"/>
      <c r="CS39" s="152"/>
      <c r="CT39" s="10"/>
      <c r="CU39" s="44" t="s">
        <v>67</v>
      </c>
      <c r="CV39" s="94" t="s">
        <v>237</v>
      </c>
      <c r="CW39" s="8"/>
      <c r="CX39" s="817"/>
      <c r="CY39" s="30"/>
      <c r="CZ39" s="817"/>
      <c r="DA39" s="65">
        <v>0</v>
      </c>
      <c r="DB39" s="70">
        <v>0</v>
      </c>
      <c r="DC39" s="13">
        <f t="shared" si="376"/>
        <v>0</v>
      </c>
      <c r="DD39" s="13">
        <f t="shared" si="363"/>
        <v>0</v>
      </c>
      <c r="DE39" s="13">
        <f t="shared" si="364"/>
        <v>0</v>
      </c>
      <c r="DF39" s="13"/>
      <c r="DG39" s="152"/>
      <c r="DH39" s="10"/>
      <c r="DI39" s="44" t="s">
        <v>67</v>
      </c>
      <c r="DJ39" s="94" t="s">
        <v>237</v>
      </c>
      <c r="DK39" s="8"/>
      <c r="DL39" s="817"/>
      <c r="DM39" s="30"/>
      <c r="DN39" s="817"/>
      <c r="DO39" s="65">
        <v>0</v>
      </c>
      <c r="DP39" s="70">
        <v>0</v>
      </c>
      <c r="DQ39" s="13">
        <f t="shared" si="377"/>
        <v>0</v>
      </c>
      <c r="DR39" s="13">
        <f t="shared" si="366"/>
        <v>0</v>
      </c>
      <c r="DS39" s="13">
        <f t="shared" si="367"/>
        <v>0</v>
      </c>
      <c r="DT39" s="13"/>
      <c r="DU39" s="152"/>
      <c r="DV39" s="10"/>
      <c r="DW39" s="44" t="s">
        <v>67</v>
      </c>
      <c r="DX39" s="94" t="s">
        <v>237</v>
      </c>
      <c r="DY39" s="8"/>
      <c r="DZ39" s="817"/>
      <c r="EA39" s="30"/>
      <c r="EB39" s="817"/>
      <c r="EC39" s="65">
        <v>0</v>
      </c>
      <c r="ED39" s="70">
        <v>0</v>
      </c>
      <c r="EE39" s="13">
        <f t="shared" si="378"/>
        <v>0</v>
      </c>
      <c r="EF39" s="13">
        <f t="shared" si="369"/>
        <v>0</v>
      </c>
      <c r="EG39" s="13">
        <f t="shared" si="370"/>
        <v>0</v>
      </c>
      <c r="EH39" s="13"/>
      <c r="EI39" s="152"/>
      <c r="EJ39" s="10"/>
      <c r="EK39" s="44"/>
      <c r="EL39" s="11"/>
      <c r="EM39" s="14"/>
      <c r="EN39" s="1051" t="s">
        <v>44</v>
      </c>
      <c r="EO39" s="1051"/>
      <c r="EP39" s="22" t="s">
        <v>45</v>
      </c>
      <c r="EQ39" s="30"/>
      <c r="ER39" s="121"/>
      <c r="ES39" s="111"/>
      <c r="ET39" s="128"/>
      <c r="EU39" s="9"/>
      <c r="EV39" s="583"/>
      <c r="EW39" s="579"/>
      <c r="EX39" s="582"/>
      <c r="EY39" s="112"/>
      <c r="EZ39" s="573"/>
      <c r="FA39" s="162"/>
      <c r="FC39" s="44" t="s">
        <v>133</v>
      </c>
      <c r="FD39" s="72" t="s">
        <v>42</v>
      </c>
      <c r="FE39" s="141">
        <v>0</v>
      </c>
      <c r="FF39" s="141">
        <v>0</v>
      </c>
      <c r="FG39" s="142">
        <v>0</v>
      </c>
      <c r="FH39" s="9" t="s">
        <v>125</v>
      </c>
      <c r="FI39" s="122">
        <f t="shared" si="303"/>
        <v>0</v>
      </c>
      <c r="FJ39" s="602">
        <v>0</v>
      </c>
      <c r="FK39" s="604">
        <f t="shared" si="304"/>
        <v>0</v>
      </c>
      <c r="FL39" s="592"/>
      <c r="FM39" s="573"/>
      <c r="FN39" s="607"/>
      <c r="FO39" s="127"/>
      <c r="FP39" s="87"/>
      <c r="FQ39" s="522"/>
      <c r="FR39" s="61"/>
      <c r="FS39" s="567"/>
    </row>
    <row r="40" spans="1:175" ht="13" thickBot="1" x14ac:dyDescent="0.3">
      <c r="A40" s="44" t="s">
        <v>68</v>
      </c>
      <c r="B40" s="94" t="s">
        <v>238</v>
      </c>
      <c r="C40" s="8"/>
      <c r="D40" s="632"/>
      <c r="E40" s="30"/>
      <c r="F40" s="632"/>
      <c r="G40" s="65">
        <v>0</v>
      </c>
      <c r="H40" s="70">
        <v>0</v>
      </c>
      <c r="I40" s="13">
        <f>(G40*H40)</f>
        <v>0</v>
      </c>
      <c r="J40" s="13">
        <f t="shared" si="343"/>
        <v>0</v>
      </c>
      <c r="K40" s="13">
        <f t="shared" si="344"/>
        <v>0</v>
      </c>
      <c r="L40" s="13"/>
      <c r="M40" s="152"/>
      <c r="N40" s="10"/>
      <c r="O40" s="44" t="s">
        <v>68</v>
      </c>
      <c r="P40" s="94" t="s">
        <v>238</v>
      </c>
      <c r="Q40" s="8"/>
      <c r="R40" s="737"/>
      <c r="S40" s="30"/>
      <c r="T40" s="737"/>
      <c r="U40" s="65">
        <v>0</v>
      </c>
      <c r="V40" s="70">
        <v>0</v>
      </c>
      <c r="W40" s="13">
        <f>(U40*V40)</f>
        <v>0</v>
      </c>
      <c r="X40" s="13">
        <f t="shared" si="345"/>
        <v>0</v>
      </c>
      <c r="Y40" s="13">
        <f t="shared" si="346"/>
        <v>0</v>
      </c>
      <c r="Z40" s="13"/>
      <c r="AA40" s="152"/>
      <c r="AB40" s="10"/>
      <c r="AC40" s="44" t="s">
        <v>68</v>
      </c>
      <c r="AD40" s="94" t="s">
        <v>238</v>
      </c>
      <c r="AE40" s="8"/>
      <c r="AF40" s="817"/>
      <c r="AG40" s="30"/>
      <c r="AH40" s="817"/>
      <c r="AI40" s="65">
        <v>0</v>
      </c>
      <c r="AJ40" s="70">
        <v>0</v>
      </c>
      <c r="AK40" s="13">
        <f t="shared" si="371"/>
        <v>0</v>
      </c>
      <c r="AL40" s="13">
        <f t="shared" si="348"/>
        <v>0</v>
      </c>
      <c r="AM40" s="13">
        <f t="shared" si="349"/>
        <v>0</v>
      </c>
      <c r="AN40" s="13"/>
      <c r="AO40" s="152"/>
      <c r="AP40" s="10"/>
      <c r="AQ40" s="44" t="s">
        <v>68</v>
      </c>
      <c r="AR40" s="94" t="s">
        <v>238</v>
      </c>
      <c r="AS40" s="8"/>
      <c r="AT40" s="817"/>
      <c r="AU40" s="30"/>
      <c r="AV40" s="817"/>
      <c r="AW40" s="65">
        <v>0</v>
      </c>
      <c r="AX40" s="70">
        <v>0</v>
      </c>
      <c r="AY40" s="13">
        <f t="shared" si="372"/>
        <v>0</v>
      </c>
      <c r="AZ40" s="13">
        <f t="shared" si="351"/>
        <v>0</v>
      </c>
      <c r="BA40" s="13">
        <f t="shared" si="352"/>
        <v>0</v>
      </c>
      <c r="BB40" s="13"/>
      <c r="BC40" s="152"/>
      <c r="BD40" s="10"/>
      <c r="BE40" s="44" t="s">
        <v>68</v>
      </c>
      <c r="BF40" s="94" t="s">
        <v>238</v>
      </c>
      <c r="BG40" s="8"/>
      <c r="BH40" s="817"/>
      <c r="BI40" s="30"/>
      <c r="BJ40" s="817"/>
      <c r="BK40" s="65">
        <v>0</v>
      </c>
      <c r="BL40" s="70">
        <v>0</v>
      </c>
      <c r="BM40" s="13">
        <f t="shared" si="373"/>
        <v>0</v>
      </c>
      <c r="BN40" s="13">
        <f t="shared" si="354"/>
        <v>0</v>
      </c>
      <c r="BO40" s="13">
        <f t="shared" si="355"/>
        <v>0</v>
      </c>
      <c r="BP40" s="13"/>
      <c r="BQ40" s="152"/>
      <c r="BR40" s="10"/>
      <c r="BS40" s="44" t="s">
        <v>68</v>
      </c>
      <c r="BT40" s="94" t="s">
        <v>238</v>
      </c>
      <c r="BU40" s="8"/>
      <c r="BV40" s="817"/>
      <c r="BW40" s="30"/>
      <c r="BX40" s="817"/>
      <c r="BY40" s="65">
        <v>0</v>
      </c>
      <c r="BZ40" s="70">
        <v>0</v>
      </c>
      <c r="CA40" s="13">
        <f t="shared" si="374"/>
        <v>0</v>
      </c>
      <c r="CB40" s="13">
        <f t="shared" si="357"/>
        <v>0</v>
      </c>
      <c r="CC40" s="13">
        <f t="shared" si="358"/>
        <v>0</v>
      </c>
      <c r="CD40" s="13"/>
      <c r="CE40" s="152"/>
      <c r="CF40" s="10"/>
      <c r="CG40" s="44" t="s">
        <v>68</v>
      </c>
      <c r="CH40" s="94" t="s">
        <v>238</v>
      </c>
      <c r="CI40" s="8"/>
      <c r="CJ40" s="817"/>
      <c r="CK40" s="30"/>
      <c r="CL40" s="817"/>
      <c r="CM40" s="65">
        <v>0</v>
      </c>
      <c r="CN40" s="70">
        <v>0</v>
      </c>
      <c r="CO40" s="13">
        <f t="shared" si="375"/>
        <v>0</v>
      </c>
      <c r="CP40" s="13">
        <f t="shared" si="360"/>
        <v>0</v>
      </c>
      <c r="CQ40" s="13">
        <f t="shared" si="361"/>
        <v>0</v>
      </c>
      <c r="CR40" s="13"/>
      <c r="CS40" s="152"/>
      <c r="CT40" s="10"/>
      <c r="CU40" s="44" t="s">
        <v>68</v>
      </c>
      <c r="CV40" s="94" t="s">
        <v>238</v>
      </c>
      <c r="CW40" s="8"/>
      <c r="CX40" s="817"/>
      <c r="CY40" s="30"/>
      <c r="CZ40" s="817"/>
      <c r="DA40" s="65">
        <v>0</v>
      </c>
      <c r="DB40" s="70">
        <v>0</v>
      </c>
      <c r="DC40" s="13">
        <f t="shared" si="376"/>
        <v>0</v>
      </c>
      <c r="DD40" s="13">
        <f t="shared" si="363"/>
        <v>0</v>
      </c>
      <c r="DE40" s="13">
        <f t="shared" si="364"/>
        <v>0</v>
      </c>
      <c r="DF40" s="13"/>
      <c r="DG40" s="152"/>
      <c r="DH40" s="10"/>
      <c r="DI40" s="44" t="s">
        <v>68</v>
      </c>
      <c r="DJ40" s="94" t="s">
        <v>238</v>
      </c>
      <c r="DK40" s="8"/>
      <c r="DL40" s="817"/>
      <c r="DM40" s="30"/>
      <c r="DN40" s="817"/>
      <c r="DO40" s="65">
        <v>0</v>
      </c>
      <c r="DP40" s="70">
        <v>0</v>
      </c>
      <c r="DQ40" s="13">
        <f t="shared" si="377"/>
        <v>0</v>
      </c>
      <c r="DR40" s="13">
        <f t="shared" si="366"/>
        <v>0</v>
      </c>
      <c r="DS40" s="13">
        <f t="shared" si="367"/>
        <v>0</v>
      </c>
      <c r="DT40" s="13"/>
      <c r="DU40" s="152"/>
      <c r="DV40" s="10"/>
      <c r="DW40" s="44" t="s">
        <v>68</v>
      </c>
      <c r="DX40" s="94" t="s">
        <v>238</v>
      </c>
      <c r="DY40" s="8"/>
      <c r="DZ40" s="817"/>
      <c r="EA40" s="30"/>
      <c r="EB40" s="817"/>
      <c r="EC40" s="65">
        <v>0</v>
      </c>
      <c r="ED40" s="70">
        <v>0</v>
      </c>
      <c r="EE40" s="13">
        <f t="shared" si="378"/>
        <v>0</v>
      </c>
      <c r="EF40" s="13">
        <f t="shared" si="369"/>
        <v>0</v>
      </c>
      <c r="EG40" s="13">
        <f t="shared" si="370"/>
        <v>0</v>
      </c>
      <c r="EH40" s="13"/>
      <c r="EI40" s="152"/>
      <c r="EJ40" s="10"/>
      <c r="EK40" s="44" t="s">
        <v>77</v>
      </c>
      <c r="EL40" s="760" t="str">
        <f>Prices!$A$103</f>
        <v xml:space="preserve">glazing  </v>
      </c>
      <c r="EM40" s="767">
        <f>K63+Y63+AM63+BA63+BO63+CC63+CQ63+DE63+DS63+EG63</f>
        <v>0</v>
      </c>
      <c r="EN40" s="1042" t="s">
        <v>78</v>
      </c>
      <c r="EO40" s="1042"/>
      <c r="EP40" s="190">
        <f>F63*$C$2+T63*$Q$2+AH63*$AE$2+AV63*$AS$2+BJ63*$BG$2+BX63*$BU$2+CL63*$CI$2+CZ63*$CW$2+DN63*$DK$2+EB63*$DY$2</f>
        <v>0</v>
      </c>
      <c r="EQ40" s="79"/>
      <c r="ER40" s="116">
        <f t="shared" ref="ER40:ER59" si="379">IF(ER$4=0,0,EM40/ER$4)</f>
        <v>0</v>
      </c>
      <c r="ES40" s="81">
        <f t="shared" ref="ES40:ES59" si="380">ER40*ET40+ER40</f>
        <v>0</v>
      </c>
      <c r="ET40" s="280">
        <v>0</v>
      </c>
      <c r="EU40" s="9" t="s">
        <v>45</v>
      </c>
      <c r="EV40" s="583">
        <f t="shared" ref="EV40:EV59" si="381">IF(ER$4=0,0,EP40/$ER$4*$EX$4)</f>
        <v>0</v>
      </c>
      <c r="EW40" s="579">
        <f t="shared" si="86"/>
        <v>0</v>
      </c>
      <c r="EX40" s="582">
        <f t="shared" ref="EX40:EX59" si="382">ER40*ER$4+ES40*ES$4</f>
        <v>0</v>
      </c>
      <c r="EY40" s="112"/>
      <c r="EZ40" s="573"/>
      <c r="FA40" s="55"/>
      <c r="FC40" s="44"/>
      <c r="FD40" s="11"/>
      <c r="FE40" s="126"/>
      <c r="FF40" s="126"/>
      <c r="FG40" s="124"/>
      <c r="FH40" s="9"/>
      <c r="FI40" s="123"/>
      <c r="FJ40" s="121"/>
      <c r="FK40" s="604"/>
      <c r="FL40" s="592"/>
      <c r="FM40" s="573"/>
      <c r="FN40" s="607"/>
      <c r="FO40" s="127"/>
      <c r="FP40" s="87"/>
      <c r="FQ40" s="522"/>
      <c r="FR40" s="61"/>
      <c r="FS40" s="567"/>
    </row>
    <row r="41" spans="1:175" ht="13.5" thickTop="1" thickBot="1" x14ac:dyDescent="0.3">
      <c r="A41" s="44" t="s">
        <v>73</v>
      </c>
      <c r="B41" s="11" t="s">
        <v>41</v>
      </c>
      <c r="C41" s="8"/>
      <c r="D41" s="632"/>
      <c r="E41" s="30"/>
      <c r="F41" s="30"/>
      <c r="G41" s="65">
        <v>0</v>
      </c>
      <c r="H41" s="820"/>
      <c r="I41" s="13">
        <f>(G41*H41)</f>
        <v>0</v>
      </c>
      <c r="J41" s="13">
        <f t="shared" si="343"/>
        <v>0</v>
      </c>
      <c r="K41" s="13">
        <f t="shared" si="344"/>
        <v>0</v>
      </c>
      <c r="L41" s="13"/>
      <c r="M41" s="152"/>
      <c r="N41" s="10"/>
      <c r="O41" s="44" t="s">
        <v>73</v>
      </c>
      <c r="P41" s="11" t="s">
        <v>41</v>
      </c>
      <c r="Q41" s="8"/>
      <c r="R41" s="737"/>
      <c r="S41" s="30"/>
      <c r="T41" s="30"/>
      <c r="U41" s="65">
        <v>0</v>
      </c>
      <c r="V41" s="820"/>
      <c r="W41" s="13">
        <f>(U41*V41)</f>
        <v>0</v>
      </c>
      <c r="X41" s="13">
        <f t="shared" si="345"/>
        <v>0</v>
      </c>
      <c r="Y41" s="13">
        <f t="shared" si="346"/>
        <v>0</v>
      </c>
      <c r="Z41" s="13"/>
      <c r="AA41" s="152"/>
      <c r="AB41" s="10"/>
      <c r="AC41" s="44" t="s">
        <v>73</v>
      </c>
      <c r="AD41" s="11" t="s">
        <v>41</v>
      </c>
      <c r="AE41" s="8"/>
      <c r="AF41" s="817"/>
      <c r="AG41" s="30"/>
      <c r="AH41" s="30"/>
      <c r="AI41" s="65">
        <v>0</v>
      </c>
      <c r="AJ41" s="820"/>
      <c r="AK41" s="13">
        <f t="shared" si="371"/>
        <v>0</v>
      </c>
      <c r="AL41" s="13">
        <f t="shared" si="348"/>
        <v>0</v>
      </c>
      <c r="AM41" s="13">
        <f t="shared" si="349"/>
        <v>0</v>
      </c>
      <c r="AN41" s="13"/>
      <c r="AO41" s="152"/>
      <c r="AP41" s="10"/>
      <c r="AQ41" s="44" t="s">
        <v>73</v>
      </c>
      <c r="AR41" s="11" t="s">
        <v>41</v>
      </c>
      <c r="AS41" s="8"/>
      <c r="AT41" s="817"/>
      <c r="AU41" s="30"/>
      <c r="AV41" s="30"/>
      <c r="AW41" s="65">
        <v>0</v>
      </c>
      <c r="AX41" s="820"/>
      <c r="AY41" s="13">
        <f t="shared" si="372"/>
        <v>0</v>
      </c>
      <c r="AZ41" s="13">
        <f t="shared" si="351"/>
        <v>0</v>
      </c>
      <c r="BA41" s="13">
        <f t="shared" si="352"/>
        <v>0</v>
      </c>
      <c r="BB41" s="13"/>
      <c r="BC41" s="152"/>
      <c r="BD41" s="10"/>
      <c r="BE41" s="44" t="s">
        <v>73</v>
      </c>
      <c r="BF41" s="11" t="s">
        <v>41</v>
      </c>
      <c r="BG41" s="8"/>
      <c r="BH41" s="817"/>
      <c r="BI41" s="30"/>
      <c r="BJ41" s="30"/>
      <c r="BK41" s="65">
        <v>0</v>
      </c>
      <c r="BL41" s="820"/>
      <c r="BM41" s="13">
        <f t="shared" si="373"/>
        <v>0</v>
      </c>
      <c r="BN41" s="13">
        <f t="shared" si="354"/>
        <v>0</v>
      </c>
      <c r="BO41" s="13">
        <f t="shared" si="355"/>
        <v>0</v>
      </c>
      <c r="BP41" s="13"/>
      <c r="BQ41" s="152"/>
      <c r="BR41" s="10"/>
      <c r="BS41" s="44" t="s">
        <v>73</v>
      </c>
      <c r="BT41" s="11" t="s">
        <v>41</v>
      </c>
      <c r="BU41" s="8"/>
      <c r="BV41" s="817"/>
      <c r="BW41" s="30"/>
      <c r="BX41" s="30"/>
      <c r="BY41" s="65">
        <v>0</v>
      </c>
      <c r="BZ41" s="820"/>
      <c r="CA41" s="13">
        <f t="shared" si="374"/>
        <v>0</v>
      </c>
      <c r="CB41" s="13">
        <f t="shared" si="357"/>
        <v>0</v>
      </c>
      <c r="CC41" s="13">
        <f t="shared" si="358"/>
        <v>0</v>
      </c>
      <c r="CD41" s="13"/>
      <c r="CE41" s="152"/>
      <c r="CF41" s="10"/>
      <c r="CG41" s="44" t="s">
        <v>73</v>
      </c>
      <c r="CH41" s="11" t="s">
        <v>41</v>
      </c>
      <c r="CI41" s="8"/>
      <c r="CJ41" s="817"/>
      <c r="CK41" s="30"/>
      <c r="CL41" s="30"/>
      <c r="CM41" s="65">
        <v>0</v>
      </c>
      <c r="CN41" s="820"/>
      <c r="CO41" s="13">
        <f t="shared" si="375"/>
        <v>0</v>
      </c>
      <c r="CP41" s="13">
        <f t="shared" si="360"/>
        <v>0</v>
      </c>
      <c r="CQ41" s="13">
        <f t="shared" si="361"/>
        <v>0</v>
      </c>
      <c r="CR41" s="13"/>
      <c r="CS41" s="152"/>
      <c r="CT41" s="10"/>
      <c r="CU41" s="44" t="s">
        <v>73</v>
      </c>
      <c r="CV41" s="11" t="s">
        <v>41</v>
      </c>
      <c r="CW41" s="8"/>
      <c r="CX41" s="817"/>
      <c r="CY41" s="30"/>
      <c r="CZ41" s="30"/>
      <c r="DA41" s="65">
        <v>0</v>
      </c>
      <c r="DB41" s="820"/>
      <c r="DC41" s="13">
        <f t="shared" si="376"/>
        <v>0</v>
      </c>
      <c r="DD41" s="13">
        <f t="shared" si="363"/>
        <v>0</v>
      </c>
      <c r="DE41" s="13">
        <f t="shared" si="364"/>
        <v>0</v>
      </c>
      <c r="DF41" s="13"/>
      <c r="DG41" s="152"/>
      <c r="DH41" s="10"/>
      <c r="DI41" s="44" t="s">
        <v>73</v>
      </c>
      <c r="DJ41" s="11" t="s">
        <v>41</v>
      </c>
      <c r="DK41" s="8"/>
      <c r="DL41" s="817"/>
      <c r="DM41" s="30"/>
      <c r="DN41" s="30"/>
      <c r="DO41" s="65">
        <v>0</v>
      </c>
      <c r="DP41" s="820"/>
      <c r="DQ41" s="13">
        <f t="shared" si="377"/>
        <v>0</v>
      </c>
      <c r="DR41" s="13">
        <f t="shared" si="366"/>
        <v>0</v>
      </c>
      <c r="DS41" s="13">
        <f t="shared" si="367"/>
        <v>0</v>
      </c>
      <c r="DT41" s="13"/>
      <c r="DU41" s="152"/>
      <c r="DV41" s="10"/>
      <c r="DW41" s="44" t="s">
        <v>73</v>
      </c>
      <c r="DX41" s="11" t="s">
        <v>41</v>
      </c>
      <c r="DY41" s="8"/>
      <c r="DZ41" s="817"/>
      <c r="EA41" s="30"/>
      <c r="EB41" s="30"/>
      <c r="EC41" s="65">
        <v>0</v>
      </c>
      <c r="ED41" s="820"/>
      <c r="EE41" s="13">
        <f t="shared" si="378"/>
        <v>0</v>
      </c>
      <c r="EF41" s="13">
        <f t="shared" si="369"/>
        <v>0</v>
      </c>
      <c r="EG41" s="13">
        <f t="shared" si="370"/>
        <v>0</v>
      </c>
      <c r="EH41" s="13"/>
      <c r="EI41" s="152"/>
      <c r="EJ41" s="10"/>
      <c r="EK41" s="44" t="s">
        <v>77</v>
      </c>
      <c r="EL41" s="760" t="str">
        <f>Prices!$A$104</f>
        <v xml:space="preserve">glazing  </v>
      </c>
      <c r="EM41" s="760">
        <f t="shared" ref="EM41:EM59" si="383">K64+Y64+AM64+BA64+BO64+CC64+CQ64+DE64+DS64+EG64</f>
        <v>0</v>
      </c>
      <c r="EN41" s="1042" t="s">
        <v>79</v>
      </c>
      <c r="EO41" s="1052"/>
      <c r="EP41" s="190">
        <f t="shared" ref="EP41:EP59" si="384">F64*$C$2+T64*$Q$2+AH64*$AE$2+AV64*$AS$2+BJ64*$BG$2+BX64*$BU$2+CL64*$CI$2+CZ64*$CW$2+DN64*$DK$2+EB64*$DY$2</f>
        <v>0</v>
      </c>
      <c r="EQ41" s="79"/>
      <c r="ER41" s="116">
        <f t="shared" si="379"/>
        <v>0</v>
      </c>
      <c r="ES41" s="81">
        <f t="shared" si="380"/>
        <v>0</v>
      </c>
      <c r="ET41" s="280">
        <v>0</v>
      </c>
      <c r="EU41" s="9" t="s">
        <v>45</v>
      </c>
      <c r="EV41" s="583">
        <f t="shared" si="381"/>
        <v>0</v>
      </c>
      <c r="EW41" s="579">
        <f t="shared" si="86"/>
        <v>0</v>
      </c>
      <c r="EX41" s="582">
        <f t="shared" si="382"/>
        <v>0</v>
      </c>
      <c r="EY41" s="112"/>
      <c r="EZ41" s="573"/>
      <c r="FA41" s="55"/>
      <c r="FC41" s="44" t="s">
        <v>77</v>
      </c>
      <c r="FD41" s="72" t="s">
        <v>62</v>
      </c>
      <c r="FE41" s="141">
        <v>0</v>
      </c>
      <c r="FF41" s="141">
        <v>0</v>
      </c>
      <c r="FG41" s="142">
        <v>0</v>
      </c>
      <c r="FH41" s="9" t="s">
        <v>45</v>
      </c>
      <c r="FI41" s="122">
        <f t="shared" ref="FI41:FI52" si="385">FE41*FF41*FG41</f>
        <v>0</v>
      </c>
      <c r="FJ41" s="602">
        <v>0</v>
      </c>
      <c r="FK41" s="604">
        <f t="shared" ref="FK41:FK52" si="386">FI41*FJ41</f>
        <v>0</v>
      </c>
      <c r="FL41" s="592"/>
      <c r="FM41" s="573"/>
      <c r="FN41" s="610">
        <f>SUM(FK41:FK42)</f>
        <v>0</v>
      </c>
      <c r="FO41" s="127">
        <f>IF(FO$4=0,0,FN41/$FO$4)</f>
        <v>0</v>
      </c>
      <c r="FP41" s="87" t="s">
        <v>77</v>
      </c>
      <c r="FQ41" s="522">
        <f>SUM(EX40:EX59)</f>
        <v>0</v>
      </c>
      <c r="FR41" s="496">
        <f>FN41</f>
        <v>0</v>
      </c>
      <c r="FS41" s="567">
        <f>SUM(FQ41:FR41)</f>
        <v>0</v>
      </c>
    </row>
    <row r="42" spans="1:175" ht="13.5" thickTop="1" thickBot="1" x14ac:dyDescent="0.3">
      <c r="A42" s="44" t="s">
        <v>73</v>
      </c>
      <c r="B42" s="11" t="s">
        <v>39</v>
      </c>
      <c r="C42" s="8"/>
      <c r="D42" s="632"/>
      <c r="E42" s="30"/>
      <c r="F42" s="65">
        <v>0</v>
      </c>
      <c r="G42" s="65">
        <v>1</v>
      </c>
      <c r="H42" s="820"/>
      <c r="I42" s="16">
        <f>F42*G42*H42</f>
        <v>0</v>
      </c>
      <c r="J42" s="13">
        <f t="shared" si="343"/>
        <v>0</v>
      </c>
      <c r="K42" s="13">
        <f t="shared" si="344"/>
        <v>0</v>
      </c>
      <c r="L42" s="13"/>
      <c r="M42" s="152"/>
      <c r="N42" s="10"/>
      <c r="O42" s="44" t="s">
        <v>73</v>
      </c>
      <c r="P42" s="11" t="s">
        <v>39</v>
      </c>
      <c r="Q42" s="8"/>
      <c r="R42" s="737"/>
      <c r="S42" s="30"/>
      <c r="T42" s="65">
        <v>0</v>
      </c>
      <c r="U42" s="65">
        <v>1</v>
      </c>
      <c r="V42" s="820"/>
      <c r="W42" s="16">
        <f>T42*U42*V42</f>
        <v>0</v>
      </c>
      <c r="X42" s="13">
        <f t="shared" si="345"/>
        <v>0</v>
      </c>
      <c r="Y42" s="13">
        <f t="shared" si="346"/>
        <v>0</v>
      </c>
      <c r="Z42" s="13"/>
      <c r="AA42" s="152"/>
      <c r="AB42" s="10"/>
      <c r="AC42" s="44" t="s">
        <v>73</v>
      </c>
      <c r="AD42" s="11" t="s">
        <v>39</v>
      </c>
      <c r="AE42" s="8"/>
      <c r="AF42" s="817"/>
      <c r="AG42" s="30"/>
      <c r="AH42" s="65">
        <v>0</v>
      </c>
      <c r="AI42" s="65">
        <v>1</v>
      </c>
      <c r="AJ42" s="820"/>
      <c r="AK42" s="16">
        <f t="shared" ref="AK42" si="387">AH42*AI42*AJ42</f>
        <v>0</v>
      </c>
      <c r="AL42" s="13">
        <f t="shared" si="348"/>
        <v>0</v>
      </c>
      <c r="AM42" s="13">
        <f t="shared" si="349"/>
        <v>0</v>
      </c>
      <c r="AN42" s="13"/>
      <c r="AO42" s="152"/>
      <c r="AP42" s="10"/>
      <c r="AQ42" s="44" t="s">
        <v>73</v>
      </c>
      <c r="AR42" s="11" t="s">
        <v>39</v>
      </c>
      <c r="AS42" s="8"/>
      <c r="AT42" s="817"/>
      <c r="AU42" s="30"/>
      <c r="AV42" s="65">
        <v>0</v>
      </c>
      <c r="AW42" s="65">
        <v>1</v>
      </c>
      <c r="AX42" s="820"/>
      <c r="AY42" s="16">
        <f t="shared" ref="AY42" si="388">AV42*AW42*AX42</f>
        <v>0</v>
      </c>
      <c r="AZ42" s="13">
        <f t="shared" si="351"/>
        <v>0</v>
      </c>
      <c r="BA42" s="13">
        <f t="shared" si="352"/>
        <v>0</v>
      </c>
      <c r="BB42" s="13"/>
      <c r="BC42" s="152"/>
      <c r="BD42" s="10"/>
      <c r="BE42" s="44" t="s">
        <v>73</v>
      </c>
      <c r="BF42" s="11" t="s">
        <v>39</v>
      </c>
      <c r="BG42" s="8"/>
      <c r="BH42" s="817"/>
      <c r="BI42" s="30"/>
      <c r="BJ42" s="65">
        <v>0</v>
      </c>
      <c r="BK42" s="65">
        <v>1</v>
      </c>
      <c r="BL42" s="820"/>
      <c r="BM42" s="16">
        <f t="shared" ref="BM42" si="389">BJ42*BK42*BL42</f>
        <v>0</v>
      </c>
      <c r="BN42" s="13">
        <f t="shared" si="354"/>
        <v>0</v>
      </c>
      <c r="BO42" s="13">
        <f t="shared" si="355"/>
        <v>0</v>
      </c>
      <c r="BP42" s="13"/>
      <c r="BQ42" s="152"/>
      <c r="BR42" s="10"/>
      <c r="BS42" s="44" t="s">
        <v>73</v>
      </c>
      <c r="BT42" s="11" t="s">
        <v>39</v>
      </c>
      <c r="BU42" s="8"/>
      <c r="BV42" s="817"/>
      <c r="BW42" s="30"/>
      <c r="BX42" s="65">
        <v>0</v>
      </c>
      <c r="BY42" s="65">
        <v>1</v>
      </c>
      <c r="BZ42" s="820"/>
      <c r="CA42" s="16">
        <f t="shared" ref="CA42" si="390">BX42*BY42*BZ42</f>
        <v>0</v>
      </c>
      <c r="CB42" s="13">
        <f t="shared" si="357"/>
        <v>0</v>
      </c>
      <c r="CC42" s="13">
        <f t="shared" si="358"/>
        <v>0</v>
      </c>
      <c r="CD42" s="13"/>
      <c r="CE42" s="152"/>
      <c r="CF42" s="10"/>
      <c r="CG42" s="44" t="s">
        <v>73</v>
      </c>
      <c r="CH42" s="11" t="s">
        <v>39</v>
      </c>
      <c r="CI42" s="8"/>
      <c r="CJ42" s="817"/>
      <c r="CK42" s="30"/>
      <c r="CL42" s="65">
        <v>0</v>
      </c>
      <c r="CM42" s="65">
        <v>1</v>
      </c>
      <c r="CN42" s="820"/>
      <c r="CO42" s="16">
        <f t="shared" ref="CO42" si="391">CL42*CM42*CN42</f>
        <v>0</v>
      </c>
      <c r="CP42" s="13">
        <f t="shared" si="360"/>
        <v>0</v>
      </c>
      <c r="CQ42" s="13">
        <f t="shared" si="361"/>
        <v>0</v>
      </c>
      <c r="CR42" s="13"/>
      <c r="CS42" s="152"/>
      <c r="CT42" s="10"/>
      <c r="CU42" s="44" t="s">
        <v>73</v>
      </c>
      <c r="CV42" s="11" t="s">
        <v>39</v>
      </c>
      <c r="CW42" s="8"/>
      <c r="CX42" s="817"/>
      <c r="CY42" s="30"/>
      <c r="CZ42" s="65">
        <v>0</v>
      </c>
      <c r="DA42" s="65">
        <v>1</v>
      </c>
      <c r="DB42" s="820"/>
      <c r="DC42" s="16">
        <f t="shared" ref="DC42" si="392">CZ42*DA42*DB42</f>
        <v>0</v>
      </c>
      <c r="DD42" s="13">
        <f t="shared" si="363"/>
        <v>0</v>
      </c>
      <c r="DE42" s="13">
        <f t="shared" si="364"/>
        <v>0</v>
      </c>
      <c r="DF42" s="13"/>
      <c r="DG42" s="152"/>
      <c r="DH42" s="10"/>
      <c r="DI42" s="44" t="s">
        <v>73</v>
      </c>
      <c r="DJ42" s="11" t="s">
        <v>39</v>
      </c>
      <c r="DK42" s="8"/>
      <c r="DL42" s="817"/>
      <c r="DM42" s="30"/>
      <c r="DN42" s="65">
        <v>0</v>
      </c>
      <c r="DO42" s="65">
        <v>1</v>
      </c>
      <c r="DP42" s="820"/>
      <c r="DQ42" s="16">
        <f t="shared" ref="DQ42" si="393">DN42*DO42*DP42</f>
        <v>0</v>
      </c>
      <c r="DR42" s="13">
        <f t="shared" si="366"/>
        <v>0</v>
      </c>
      <c r="DS42" s="13">
        <f t="shared" si="367"/>
        <v>0</v>
      </c>
      <c r="DT42" s="13"/>
      <c r="DU42" s="152"/>
      <c r="DV42" s="10"/>
      <c r="DW42" s="44" t="s">
        <v>73</v>
      </c>
      <c r="DX42" s="11" t="s">
        <v>39</v>
      </c>
      <c r="DY42" s="8"/>
      <c r="DZ42" s="817"/>
      <c r="EA42" s="30"/>
      <c r="EB42" s="65">
        <v>0</v>
      </c>
      <c r="EC42" s="65">
        <v>1</v>
      </c>
      <c r="ED42" s="820"/>
      <c r="EE42" s="16">
        <f t="shared" ref="EE42" si="394">EB42*EC42*ED42</f>
        <v>0</v>
      </c>
      <c r="EF42" s="13">
        <f t="shared" si="369"/>
        <v>0</v>
      </c>
      <c r="EG42" s="13">
        <f t="shared" si="370"/>
        <v>0</v>
      </c>
      <c r="EH42" s="13"/>
      <c r="EI42" s="152"/>
      <c r="EJ42" s="10"/>
      <c r="EK42" s="44" t="s">
        <v>77</v>
      </c>
      <c r="EL42" s="760" t="str">
        <f>Prices!$A$105</f>
        <v xml:space="preserve">glazing  </v>
      </c>
      <c r="EM42" s="760">
        <f t="shared" si="383"/>
        <v>0</v>
      </c>
      <c r="EN42" s="1042" t="s">
        <v>80</v>
      </c>
      <c r="EO42" s="1052"/>
      <c r="EP42" s="190">
        <f t="shared" si="384"/>
        <v>0</v>
      </c>
      <c r="EQ42" s="79"/>
      <c r="ER42" s="116">
        <f t="shared" si="379"/>
        <v>0</v>
      </c>
      <c r="ES42" s="81">
        <f t="shared" si="380"/>
        <v>0</v>
      </c>
      <c r="ET42" s="280">
        <v>0</v>
      </c>
      <c r="EU42" s="9" t="s">
        <v>45</v>
      </c>
      <c r="EV42" s="583">
        <f t="shared" si="381"/>
        <v>0</v>
      </c>
      <c r="EW42" s="579">
        <f t="shared" si="86"/>
        <v>0</v>
      </c>
      <c r="EX42" s="582">
        <f t="shared" si="382"/>
        <v>0</v>
      </c>
      <c r="EY42" s="112"/>
      <c r="EZ42" s="573"/>
      <c r="FA42" s="55"/>
      <c r="FC42" s="44" t="s">
        <v>77</v>
      </c>
      <c r="FD42" s="72" t="s">
        <v>62</v>
      </c>
      <c r="FE42" s="141">
        <v>0</v>
      </c>
      <c r="FF42" s="141">
        <v>0</v>
      </c>
      <c r="FG42" s="142">
        <v>0</v>
      </c>
      <c r="FH42" s="9" t="s">
        <v>45</v>
      </c>
      <c r="FI42" s="122">
        <f t="shared" si="385"/>
        <v>0</v>
      </c>
      <c r="FJ42" s="602">
        <v>0</v>
      </c>
      <c r="FK42" s="604">
        <f t="shared" si="386"/>
        <v>0</v>
      </c>
      <c r="FL42" s="592"/>
      <c r="FM42" s="576"/>
      <c r="FN42" s="607"/>
      <c r="FO42" s="127"/>
      <c r="FP42" s="87"/>
      <c r="FQ42" s="522"/>
      <c r="FR42" s="61"/>
      <c r="FS42" s="567"/>
    </row>
    <row r="43" spans="1:175" ht="13" thickTop="1" x14ac:dyDescent="0.25">
      <c r="A43" s="44" t="s">
        <v>73</v>
      </c>
      <c r="B43" s="11" t="s">
        <v>40</v>
      </c>
      <c r="C43" s="8"/>
      <c r="D43" s="65">
        <v>0</v>
      </c>
      <c r="E43" s="65">
        <v>0</v>
      </c>
      <c r="F43" s="65">
        <v>0</v>
      </c>
      <c r="G43" s="30"/>
      <c r="H43" s="70">
        <v>0</v>
      </c>
      <c r="I43" s="13">
        <f>((D43+E43+F43)*H43)</f>
        <v>0</v>
      </c>
      <c r="J43" s="13">
        <f t="shared" si="343"/>
        <v>0</v>
      </c>
      <c r="K43" s="13">
        <f t="shared" si="344"/>
        <v>0</v>
      </c>
      <c r="L43" s="13"/>
      <c r="M43" s="152"/>
      <c r="N43" s="10"/>
      <c r="O43" s="44" t="s">
        <v>73</v>
      </c>
      <c r="P43" s="11" t="s">
        <v>40</v>
      </c>
      <c r="Q43" s="8"/>
      <c r="R43" s="65">
        <v>0</v>
      </c>
      <c r="S43" s="65">
        <v>0</v>
      </c>
      <c r="T43" s="65">
        <v>0</v>
      </c>
      <c r="U43" s="30"/>
      <c r="V43" s="70">
        <v>0</v>
      </c>
      <c r="W43" s="13">
        <f>((R43+S43+T43)*V43)</f>
        <v>0</v>
      </c>
      <c r="X43" s="13">
        <f t="shared" si="345"/>
        <v>0</v>
      </c>
      <c r="Y43" s="13">
        <f t="shared" si="346"/>
        <v>0</v>
      </c>
      <c r="Z43" s="13"/>
      <c r="AA43" s="152"/>
      <c r="AB43" s="10"/>
      <c r="AC43" s="44" t="s">
        <v>73</v>
      </c>
      <c r="AD43" s="11" t="s">
        <v>40</v>
      </c>
      <c r="AE43" s="8"/>
      <c r="AF43" s="65">
        <v>0</v>
      </c>
      <c r="AG43" s="65">
        <v>0</v>
      </c>
      <c r="AH43" s="65">
        <v>0</v>
      </c>
      <c r="AI43" s="30"/>
      <c r="AJ43" s="70">
        <v>0</v>
      </c>
      <c r="AK43" s="13">
        <f t="shared" ref="AK43" si="395">((AF43+AG43+AH43)*AJ43)</f>
        <v>0</v>
      </c>
      <c r="AL43" s="13">
        <f t="shared" si="348"/>
        <v>0</v>
      </c>
      <c r="AM43" s="13">
        <f t="shared" si="349"/>
        <v>0</v>
      </c>
      <c r="AN43" s="13"/>
      <c r="AO43" s="152"/>
      <c r="AP43" s="10"/>
      <c r="AQ43" s="44" t="s">
        <v>73</v>
      </c>
      <c r="AR43" s="11" t="s">
        <v>40</v>
      </c>
      <c r="AS43" s="8"/>
      <c r="AT43" s="65">
        <v>0</v>
      </c>
      <c r="AU43" s="65">
        <v>0</v>
      </c>
      <c r="AV43" s="65">
        <v>0</v>
      </c>
      <c r="AW43" s="30"/>
      <c r="AX43" s="70">
        <v>0</v>
      </c>
      <c r="AY43" s="13">
        <f t="shared" ref="AY43" si="396">((AT43+AU43+AV43)*AX43)</f>
        <v>0</v>
      </c>
      <c r="AZ43" s="13">
        <f t="shared" si="351"/>
        <v>0</v>
      </c>
      <c r="BA43" s="13">
        <f t="shared" si="352"/>
        <v>0</v>
      </c>
      <c r="BB43" s="13"/>
      <c r="BC43" s="152"/>
      <c r="BD43" s="10"/>
      <c r="BE43" s="44" t="s">
        <v>73</v>
      </c>
      <c r="BF43" s="11" t="s">
        <v>40</v>
      </c>
      <c r="BG43" s="8"/>
      <c r="BH43" s="65">
        <v>0</v>
      </c>
      <c r="BI43" s="65">
        <v>0</v>
      </c>
      <c r="BJ43" s="65">
        <v>0</v>
      </c>
      <c r="BK43" s="30"/>
      <c r="BL43" s="70">
        <v>0</v>
      </c>
      <c r="BM43" s="13">
        <f t="shared" ref="BM43" si="397">((BH43+BI43+BJ43)*BL43)</f>
        <v>0</v>
      </c>
      <c r="BN43" s="13">
        <f t="shared" si="354"/>
        <v>0</v>
      </c>
      <c r="BO43" s="13">
        <f t="shared" si="355"/>
        <v>0</v>
      </c>
      <c r="BP43" s="13"/>
      <c r="BQ43" s="152"/>
      <c r="BR43" s="10"/>
      <c r="BS43" s="44" t="s">
        <v>73</v>
      </c>
      <c r="BT43" s="11" t="s">
        <v>40</v>
      </c>
      <c r="BU43" s="8"/>
      <c r="BV43" s="65">
        <v>0</v>
      </c>
      <c r="BW43" s="65">
        <v>0</v>
      </c>
      <c r="BX43" s="65">
        <v>0</v>
      </c>
      <c r="BY43" s="30"/>
      <c r="BZ43" s="70">
        <v>0</v>
      </c>
      <c r="CA43" s="13">
        <f t="shared" ref="CA43" si="398">((BV43+BW43+BX43)*BZ43)</f>
        <v>0</v>
      </c>
      <c r="CB43" s="13">
        <f t="shared" si="357"/>
        <v>0</v>
      </c>
      <c r="CC43" s="13">
        <f t="shared" si="358"/>
        <v>0</v>
      </c>
      <c r="CD43" s="13"/>
      <c r="CE43" s="152"/>
      <c r="CF43" s="10"/>
      <c r="CG43" s="44" t="s">
        <v>73</v>
      </c>
      <c r="CH43" s="11" t="s">
        <v>40</v>
      </c>
      <c r="CI43" s="8"/>
      <c r="CJ43" s="65">
        <v>0</v>
      </c>
      <c r="CK43" s="65">
        <v>0</v>
      </c>
      <c r="CL43" s="65">
        <v>0</v>
      </c>
      <c r="CM43" s="30"/>
      <c r="CN43" s="70">
        <v>0</v>
      </c>
      <c r="CO43" s="13">
        <f t="shared" ref="CO43" si="399">((CJ43+CK43+CL43)*CN43)</f>
        <v>0</v>
      </c>
      <c r="CP43" s="13">
        <f t="shared" si="360"/>
        <v>0</v>
      </c>
      <c r="CQ43" s="13">
        <f t="shared" si="361"/>
        <v>0</v>
      </c>
      <c r="CR43" s="13"/>
      <c r="CS43" s="152"/>
      <c r="CT43" s="10"/>
      <c r="CU43" s="44" t="s">
        <v>73</v>
      </c>
      <c r="CV43" s="11" t="s">
        <v>40</v>
      </c>
      <c r="CW43" s="8"/>
      <c r="CX43" s="65">
        <v>0</v>
      </c>
      <c r="CY43" s="65">
        <v>0</v>
      </c>
      <c r="CZ43" s="65">
        <v>0</v>
      </c>
      <c r="DA43" s="30"/>
      <c r="DB43" s="70">
        <v>0</v>
      </c>
      <c r="DC43" s="13">
        <f t="shared" ref="DC43" si="400">((CX43+CY43+CZ43)*DB43)</f>
        <v>0</v>
      </c>
      <c r="DD43" s="13">
        <f t="shared" si="363"/>
        <v>0</v>
      </c>
      <c r="DE43" s="13">
        <f t="shared" si="364"/>
        <v>0</v>
      </c>
      <c r="DF43" s="13"/>
      <c r="DG43" s="152"/>
      <c r="DH43" s="10"/>
      <c r="DI43" s="44" t="s">
        <v>73</v>
      </c>
      <c r="DJ43" s="11" t="s">
        <v>40</v>
      </c>
      <c r="DK43" s="8"/>
      <c r="DL43" s="65">
        <v>0</v>
      </c>
      <c r="DM43" s="65">
        <v>0</v>
      </c>
      <c r="DN43" s="65">
        <v>0</v>
      </c>
      <c r="DO43" s="30"/>
      <c r="DP43" s="70">
        <v>0</v>
      </c>
      <c r="DQ43" s="13">
        <f t="shared" ref="DQ43" si="401">((DL43+DM43+DN43)*DP43)</f>
        <v>0</v>
      </c>
      <c r="DR43" s="13">
        <f t="shared" si="366"/>
        <v>0</v>
      </c>
      <c r="DS43" s="13">
        <f t="shared" si="367"/>
        <v>0</v>
      </c>
      <c r="DT43" s="13"/>
      <c r="DU43" s="152"/>
      <c r="DV43" s="10"/>
      <c r="DW43" s="44" t="s">
        <v>73</v>
      </c>
      <c r="DX43" s="11" t="s">
        <v>40</v>
      </c>
      <c r="DY43" s="8"/>
      <c r="DZ43" s="65">
        <v>0</v>
      </c>
      <c r="EA43" s="65">
        <v>0</v>
      </c>
      <c r="EB43" s="65">
        <v>0</v>
      </c>
      <c r="EC43" s="30"/>
      <c r="ED43" s="70">
        <v>0</v>
      </c>
      <c r="EE43" s="13">
        <f t="shared" ref="EE43" si="402">((DZ43+EA43+EB43)*ED43)</f>
        <v>0</v>
      </c>
      <c r="EF43" s="13">
        <f t="shared" si="369"/>
        <v>0</v>
      </c>
      <c r="EG43" s="13">
        <f t="shared" si="370"/>
        <v>0</v>
      </c>
      <c r="EH43" s="13"/>
      <c r="EI43" s="152"/>
      <c r="EJ43" s="10"/>
      <c r="EK43" s="44" t="s">
        <v>77</v>
      </c>
      <c r="EL43" s="760" t="str">
        <f>Prices!$A$106</f>
        <v xml:space="preserve">glazing  </v>
      </c>
      <c r="EM43" s="760">
        <f t="shared" si="383"/>
        <v>0</v>
      </c>
      <c r="EN43" s="1042" t="s">
        <v>81</v>
      </c>
      <c r="EO43" s="1052"/>
      <c r="EP43" s="190">
        <f t="shared" si="384"/>
        <v>0</v>
      </c>
      <c r="EQ43" s="79"/>
      <c r="ER43" s="116">
        <f t="shared" si="379"/>
        <v>0</v>
      </c>
      <c r="ES43" s="81">
        <f t="shared" si="380"/>
        <v>0</v>
      </c>
      <c r="ET43" s="280">
        <v>0</v>
      </c>
      <c r="EU43" s="9" t="s">
        <v>45</v>
      </c>
      <c r="EV43" s="583">
        <f t="shared" si="381"/>
        <v>0</v>
      </c>
      <c r="EW43" s="579">
        <f t="shared" si="86"/>
        <v>0</v>
      </c>
      <c r="EX43" s="582">
        <f t="shared" si="382"/>
        <v>0</v>
      </c>
      <c r="EY43" s="112"/>
      <c r="EZ43" s="573"/>
      <c r="FA43" s="55"/>
      <c r="FC43" s="44" t="s">
        <v>90</v>
      </c>
      <c r="FD43" s="95" t="s">
        <v>111</v>
      </c>
      <c r="FE43" s="141">
        <v>0</v>
      </c>
      <c r="FF43" s="141">
        <v>0</v>
      </c>
      <c r="FG43" s="142">
        <v>0</v>
      </c>
      <c r="FH43" s="9" t="s">
        <v>109</v>
      </c>
      <c r="FI43" s="122">
        <f t="shared" si="385"/>
        <v>0</v>
      </c>
      <c r="FJ43" s="602">
        <v>0</v>
      </c>
      <c r="FK43" s="604">
        <f t="shared" si="386"/>
        <v>0</v>
      </c>
      <c r="FL43" s="591">
        <f>FR126</f>
        <v>0</v>
      </c>
      <c r="FM43" s="542">
        <f>FL126</f>
        <v>0</v>
      </c>
      <c r="FN43" s="610">
        <f>SUM(FK43:FK45)+FL43</f>
        <v>0</v>
      </c>
      <c r="FO43" s="127">
        <f>IF(FO$4=0,0,FN43/$FO$4)</f>
        <v>0</v>
      </c>
      <c r="FP43" s="87" t="s">
        <v>90</v>
      </c>
      <c r="FQ43" s="522">
        <f>SUM(EX61:EX63)+EY61</f>
        <v>0</v>
      </c>
      <c r="FR43" s="496">
        <f>FN43</f>
        <v>0</v>
      </c>
      <c r="FS43" s="567">
        <f>SUM(FQ43:FR43)</f>
        <v>0</v>
      </c>
    </row>
    <row r="44" spans="1:175" x14ac:dyDescent="0.25">
      <c r="A44" s="45"/>
      <c r="B44" s="93"/>
      <c r="C44" s="629"/>
      <c r="D44" s="630" t="s">
        <v>32</v>
      </c>
      <c r="E44" s="630" t="s">
        <v>33</v>
      </c>
      <c r="F44" s="630" t="s">
        <v>34</v>
      </c>
      <c r="G44" s="630" t="s">
        <v>35</v>
      </c>
      <c r="H44" s="286" t="s">
        <v>36</v>
      </c>
      <c r="I44" s="14"/>
      <c r="J44" s="13"/>
      <c r="K44" s="14"/>
      <c r="L44" s="201" t="s">
        <v>574</v>
      </c>
      <c r="M44" s="154"/>
      <c r="N44" s="15"/>
      <c r="O44" s="45"/>
      <c r="P44" s="93"/>
      <c r="Q44" s="735"/>
      <c r="R44" s="738" t="s">
        <v>32</v>
      </c>
      <c r="S44" s="738" t="s">
        <v>33</v>
      </c>
      <c r="T44" s="738" t="s">
        <v>34</v>
      </c>
      <c r="U44" s="738" t="s">
        <v>35</v>
      </c>
      <c r="V44" s="286" t="s">
        <v>36</v>
      </c>
      <c r="W44" s="14"/>
      <c r="X44" s="13"/>
      <c r="Y44" s="14"/>
      <c r="Z44" s="201" t="s">
        <v>574</v>
      </c>
      <c r="AA44" s="154"/>
      <c r="AB44" s="15"/>
      <c r="AC44" s="45"/>
      <c r="AD44" s="93"/>
      <c r="AE44" s="814"/>
      <c r="AF44" s="815" t="s">
        <v>32</v>
      </c>
      <c r="AG44" s="815" t="s">
        <v>33</v>
      </c>
      <c r="AH44" s="815" t="s">
        <v>34</v>
      </c>
      <c r="AI44" s="815" t="s">
        <v>35</v>
      </c>
      <c r="AJ44" s="286" t="s">
        <v>36</v>
      </c>
      <c r="AK44" s="14"/>
      <c r="AL44" s="13"/>
      <c r="AM44" s="14"/>
      <c r="AN44" s="201" t="s">
        <v>574</v>
      </c>
      <c r="AO44" s="154"/>
      <c r="AP44" s="15"/>
      <c r="AQ44" s="45"/>
      <c r="AR44" s="93"/>
      <c r="AS44" s="814"/>
      <c r="AT44" s="815" t="s">
        <v>32</v>
      </c>
      <c r="AU44" s="815" t="s">
        <v>33</v>
      </c>
      <c r="AV44" s="815" t="s">
        <v>34</v>
      </c>
      <c r="AW44" s="815" t="s">
        <v>35</v>
      </c>
      <c r="AX44" s="286" t="s">
        <v>36</v>
      </c>
      <c r="AY44" s="14"/>
      <c r="AZ44" s="13"/>
      <c r="BA44" s="14"/>
      <c r="BB44" s="201" t="s">
        <v>574</v>
      </c>
      <c r="BC44" s="154"/>
      <c r="BD44" s="15"/>
      <c r="BE44" s="45"/>
      <c r="BF44" s="93"/>
      <c r="BG44" s="814"/>
      <c r="BH44" s="815" t="s">
        <v>32</v>
      </c>
      <c r="BI44" s="815" t="s">
        <v>33</v>
      </c>
      <c r="BJ44" s="815" t="s">
        <v>34</v>
      </c>
      <c r="BK44" s="815" t="s">
        <v>35</v>
      </c>
      <c r="BL44" s="286" t="s">
        <v>36</v>
      </c>
      <c r="BM44" s="14"/>
      <c r="BN44" s="13"/>
      <c r="BO44" s="14"/>
      <c r="BP44" s="201" t="s">
        <v>574</v>
      </c>
      <c r="BQ44" s="154"/>
      <c r="BR44" s="15"/>
      <c r="BS44" s="45"/>
      <c r="BT44" s="93"/>
      <c r="BU44" s="814"/>
      <c r="BV44" s="815" t="s">
        <v>32</v>
      </c>
      <c r="BW44" s="815" t="s">
        <v>33</v>
      </c>
      <c r="BX44" s="815" t="s">
        <v>34</v>
      </c>
      <c r="BY44" s="815" t="s">
        <v>35</v>
      </c>
      <c r="BZ44" s="286" t="s">
        <v>36</v>
      </c>
      <c r="CA44" s="14"/>
      <c r="CB44" s="13"/>
      <c r="CC44" s="14"/>
      <c r="CD44" s="201" t="s">
        <v>574</v>
      </c>
      <c r="CE44" s="154"/>
      <c r="CF44" s="15"/>
      <c r="CG44" s="45"/>
      <c r="CH44" s="93"/>
      <c r="CI44" s="814"/>
      <c r="CJ44" s="815" t="s">
        <v>32</v>
      </c>
      <c r="CK44" s="815" t="s">
        <v>33</v>
      </c>
      <c r="CL44" s="815" t="s">
        <v>34</v>
      </c>
      <c r="CM44" s="815" t="s">
        <v>35</v>
      </c>
      <c r="CN44" s="286" t="s">
        <v>36</v>
      </c>
      <c r="CO44" s="14"/>
      <c r="CP44" s="13"/>
      <c r="CQ44" s="14"/>
      <c r="CR44" s="201" t="s">
        <v>574</v>
      </c>
      <c r="CS44" s="154"/>
      <c r="CT44" s="15"/>
      <c r="CU44" s="45"/>
      <c r="CV44" s="93"/>
      <c r="CW44" s="814"/>
      <c r="CX44" s="815" t="s">
        <v>32</v>
      </c>
      <c r="CY44" s="815" t="s">
        <v>33</v>
      </c>
      <c r="CZ44" s="815" t="s">
        <v>34</v>
      </c>
      <c r="DA44" s="815" t="s">
        <v>35</v>
      </c>
      <c r="DB44" s="286" t="s">
        <v>36</v>
      </c>
      <c r="DC44" s="14"/>
      <c r="DD44" s="13"/>
      <c r="DE44" s="14"/>
      <c r="DF44" s="201" t="s">
        <v>574</v>
      </c>
      <c r="DG44" s="154"/>
      <c r="DH44" s="15"/>
      <c r="DI44" s="45"/>
      <c r="DJ44" s="93"/>
      <c r="DK44" s="814"/>
      <c r="DL44" s="815" t="s">
        <v>32</v>
      </c>
      <c r="DM44" s="815" t="s">
        <v>33</v>
      </c>
      <c r="DN44" s="815" t="s">
        <v>34</v>
      </c>
      <c r="DO44" s="815" t="s">
        <v>35</v>
      </c>
      <c r="DP44" s="286" t="s">
        <v>36</v>
      </c>
      <c r="DQ44" s="14"/>
      <c r="DR44" s="13"/>
      <c r="DS44" s="14"/>
      <c r="DT44" s="201" t="s">
        <v>574</v>
      </c>
      <c r="DU44" s="154"/>
      <c r="DV44" s="15"/>
      <c r="DW44" s="45"/>
      <c r="DX44" s="93"/>
      <c r="DY44" s="814"/>
      <c r="DZ44" s="815" t="s">
        <v>32</v>
      </c>
      <c r="EA44" s="815" t="s">
        <v>33</v>
      </c>
      <c r="EB44" s="815" t="s">
        <v>34</v>
      </c>
      <c r="EC44" s="815" t="s">
        <v>35</v>
      </c>
      <c r="ED44" s="286" t="s">
        <v>36</v>
      </c>
      <c r="EE44" s="14"/>
      <c r="EF44" s="13"/>
      <c r="EG44" s="14"/>
      <c r="EH44" s="201" t="s">
        <v>574</v>
      </c>
      <c r="EI44" s="154"/>
      <c r="EJ44" s="15"/>
      <c r="EK44" s="44" t="s">
        <v>77</v>
      </c>
      <c r="EL44" s="760" t="str">
        <f>Prices!$A$107</f>
        <v xml:space="preserve">glazing  </v>
      </c>
      <c r="EM44" s="760">
        <f t="shared" si="383"/>
        <v>0</v>
      </c>
      <c r="EN44" s="1042" t="s">
        <v>82</v>
      </c>
      <c r="EO44" s="1052"/>
      <c r="EP44" s="190">
        <f t="shared" si="384"/>
        <v>0</v>
      </c>
      <c r="EQ44" s="79"/>
      <c r="ER44" s="116">
        <f t="shared" si="379"/>
        <v>0</v>
      </c>
      <c r="ES44" s="81">
        <f t="shared" si="380"/>
        <v>0</v>
      </c>
      <c r="ET44" s="280">
        <v>0</v>
      </c>
      <c r="EU44" s="9" t="s">
        <v>45</v>
      </c>
      <c r="EV44" s="583">
        <f t="shared" si="381"/>
        <v>0</v>
      </c>
      <c r="EW44" s="579">
        <f t="shared" si="86"/>
        <v>0</v>
      </c>
      <c r="EX44" s="582">
        <f t="shared" si="382"/>
        <v>0</v>
      </c>
      <c r="EY44" s="112"/>
      <c r="EZ44" s="573"/>
      <c r="FA44" s="55"/>
      <c r="FC44" s="44" t="s">
        <v>90</v>
      </c>
      <c r="FD44" s="95" t="s">
        <v>111</v>
      </c>
      <c r="FE44" s="141">
        <v>0</v>
      </c>
      <c r="FF44" s="141">
        <v>0</v>
      </c>
      <c r="FG44" s="142">
        <v>0</v>
      </c>
      <c r="FH44" s="9" t="s">
        <v>109</v>
      </c>
      <c r="FI44" s="122">
        <f t="shared" si="385"/>
        <v>0</v>
      </c>
      <c r="FJ44" s="602">
        <v>0</v>
      </c>
      <c r="FK44" s="604">
        <f t="shared" si="386"/>
        <v>0</v>
      </c>
      <c r="FL44" s="592"/>
      <c r="FM44" s="573"/>
      <c r="FN44" s="607"/>
      <c r="FO44" s="127"/>
      <c r="FP44" s="87"/>
      <c r="FQ44" s="522"/>
      <c r="FR44" s="61"/>
      <c r="FS44" s="567"/>
    </row>
    <row r="45" spans="1:175" x14ac:dyDescent="0.25">
      <c r="A45" s="46" t="s">
        <v>67</v>
      </c>
      <c r="B45" s="72" t="s">
        <v>42</v>
      </c>
      <c r="C45" s="53"/>
      <c r="D45" s="73">
        <v>1</v>
      </c>
      <c r="E45" s="68">
        <v>1</v>
      </c>
      <c r="F45" s="68">
        <v>1</v>
      </c>
      <c r="G45" s="68">
        <v>1</v>
      </c>
      <c r="H45" s="70">
        <v>0</v>
      </c>
      <c r="I45" s="13">
        <f>D45*E45*F45*G45*H45</f>
        <v>0</v>
      </c>
      <c r="J45" s="13">
        <f t="shared" ref="J45:J53" si="403">IF(E$113=0,0,I45/E$113)</f>
        <v>0</v>
      </c>
      <c r="K45" s="13">
        <f t="shared" ref="K45:K61" si="404">(J45*G$2)</f>
        <v>0</v>
      </c>
      <c r="L45" s="215">
        <f>SUM(K45:K46)</f>
        <v>0</v>
      </c>
      <c r="M45" s="154"/>
      <c r="N45" s="10"/>
      <c r="O45" s="46" t="s">
        <v>67</v>
      </c>
      <c r="P45" s="72" t="s">
        <v>42</v>
      </c>
      <c r="Q45" s="53"/>
      <c r="R45" s="73">
        <v>1</v>
      </c>
      <c r="S45" s="68">
        <v>1</v>
      </c>
      <c r="T45" s="68">
        <v>1</v>
      </c>
      <c r="U45" s="68">
        <v>1</v>
      </c>
      <c r="V45" s="70">
        <v>0</v>
      </c>
      <c r="W45" s="13">
        <f>R45*S45*T45*U45*V45</f>
        <v>0</v>
      </c>
      <c r="X45" s="13">
        <f t="shared" ref="X45:X53" si="405">IF(S$113=0,0,W45/S$113)</f>
        <v>0</v>
      </c>
      <c r="Y45" s="13">
        <f t="shared" ref="Y45:Y61" si="406">(X45*U$2)</f>
        <v>0</v>
      </c>
      <c r="Z45" s="215">
        <f>SUM(Y45:Y46)</f>
        <v>0</v>
      </c>
      <c r="AA45" s="154"/>
      <c r="AB45" s="10"/>
      <c r="AC45" s="46" t="s">
        <v>67</v>
      </c>
      <c r="AD45" s="72" t="s">
        <v>42</v>
      </c>
      <c r="AE45" s="53"/>
      <c r="AF45" s="73">
        <v>1</v>
      </c>
      <c r="AG45" s="68">
        <v>1</v>
      </c>
      <c r="AH45" s="68">
        <v>1</v>
      </c>
      <c r="AI45" s="68">
        <v>1</v>
      </c>
      <c r="AJ45" s="70">
        <v>0</v>
      </c>
      <c r="AK45" s="13">
        <f t="shared" ref="AK45:AK52" si="407">AF45*AG45*AH45*AI45*AJ45</f>
        <v>0</v>
      </c>
      <c r="AL45" s="13">
        <f t="shared" ref="AL45:AL61" si="408">IF(AG$113=0,0,AK45/AG$113)</f>
        <v>0</v>
      </c>
      <c r="AM45" s="13">
        <f t="shared" ref="AM45:AM61" si="409">(AL45*AI$2)</f>
        <v>0</v>
      </c>
      <c r="AN45" s="215">
        <f t="shared" ref="AN45" si="410">SUM(AM45:AM46)</f>
        <v>0</v>
      </c>
      <c r="AO45" s="154"/>
      <c r="AP45" s="10"/>
      <c r="AQ45" s="46" t="s">
        <v>67</v>
      </c>
      <c r="AR45" s="72" t="s">
        <v>42</v>
      </c>
      <c r="AS45" s="53"/>
      <c r="AT45" s="73">
        <v>1</v>
      </c>
      <c r="AU45" s="68">
        <v>1</v>
      </c>
      <c r="AV45" s="68">
        <v>1</v>
      </c>
      <c r="AW45" s="68">
        <v>1</v>
      </c>
      <c r="AX45" s="70">
        <v>0</v>
      </c>
      <c r="AY45" s="13">
        <f t="shared" ref="AY45:AY52" si="411">AT45*AU45*AV45*AW45*AX45</f>
        <v>0</v>
      </c>
      <c r="AZ45" s="13">
        <f t="shared" ref="AZ45:AZ61" si="412">IF(AU$113=0,0,AY45/AU$113)</f>
        <v>0</v>
      </c>
      <c r="BA45" s="13">
        <f t="shared" ref="BA45:BA61" si="413">(AZ45*AW$2)</f>
        <v>0</v>
      </c>
      <c r="BB45" s="215">
        <f t="shared" ref="BB45" si="414">SUM(BA45:BA46)</f>
        <v>0</v>
      </c>
      <c r="BC45" s="154"/>
      <c r="BD45" s="10"/>
      <c r="BE45" s="46" t="s">
        <v>67</v>
      </c>
      <c r="BF45" s="72" t="s">
        <v>42</v>
      </c>
      <c r="BG45" s="53"/>
      <c r="BH45" s="73">
        <v>1</v>
      </c>
      <c r="BI45" s="68">
        <v>1</v>
      </c>
      <c r="BJ45" s="68">
        <v>1</v>
      </c>
      <c r="BK45" s="68">
        <v>1</v>
      </c>
      <c r="BL45" s="70">
        <v>0</v>
      </c>
      <c r="BM45" s="13">
        <f t="shared" ref="BM45:BM52" si="415">BH45*BI45*BJ45*BK45*BL45</f>
        <v>0</v>
      </c>
      <c r="BN45" s="13">
        <f t="shared" ref="BN45:BN61" si="416">IF(BI$113=0,0,BM45/BI$113)</f>
        <v>0</v>
      </c>
      <c r="BO45" s="13">
        <f t="shared" ref="BO45:BO61" si="417">(BN45*BK$2)</f>
        <v>0</v>
      </c>
      <c r="BP45" s="215">
        <f t="shared" ref="BP45" si="418">SUM(BO45:BO46)</f>
        <v>0</v>
      </c>
      <c r="BQ45" s="154"/>
      <c r="BR45" s="10"/>
      <c r="BS45" s="46" t="s">
        <v>67</v>
      </c>
      <c r="BT45" s="72" t="s">
        <v>42</v>
      </c>
      <c r="BU45" s="53"/>
      <c r="BV45" s="73">
        <v>1</v>
      </c>
      <c r="BW45" s="68">
        <v>1</v>
      </c>
      <c r="BX45" s="68">
        <v>1</v>
      </c>
      <c r="BY45" s="68">
        <v>1</v>
      </c>
      <c r="BZ45" s="70">
        <v>0</v>
      </c>
      <c r="CA45" s="13">
        <f t="shared" ref="CA45:CA52" si="419">BV45*BW45*BX45*BY45*BZ45</f>
        <v>0</v>
      </c>
      <c r="CB45" s="13">
        <f t="shared" ref="CB45:CB61" si="420">IF(BW$113=0,0,CA45/BW$113)</f>
        <v>0</v>
      </c>
      <c r="CC45" s="13">
        <f t="shared" ref="CC45:CC61" si="421">(CB45*BY$2)</f>
        <v>0</v>
      </c>
      <c r="CD45" s="215">
        <f t="shared" ref="CD45" si="422">SUM(CC45:CC46)</f>
        <v>0</v>
      </c>
      <c r="CE45" s="154"/>
      <c r="CF45" s="10"/>
      <c r="CG45" s="46" t="s">
        <v>67</v>
      </c>
      <c r="CH45" s="72" t="s">
        <v>42</v>
      </c>
      <c r="CI45" s="53"/>
      <c r="CJ45" s="73">
        <v>1</v>
      </c>
      <c r="CK45" s="68">
        <v>1</v>
      </c>
      <c r="CL45" s="68">
        <v>1</v>
      </c>
      <c r="CM45" s="68">
        <v>1</v>
      </c>
      <c r="CN45" s="70">
        <v>0</v>
      </c>
      <c r="CO45" s="13">
        <f t="shared" ref="CO45:CO52" si="423">CJ45*CK45*CL45*CM45*CN45</f>
        <v>0</v>
      </c>
      <c r="CP45" s="13">
        <f t="shared" ref="CP45:CP61" si="424">IF(CK$113=0,0,CO45/CK$113)</f>
        <v>0</v>
      </c>
      <c r="CQ45" s="13">
        <f t="shared" ref="CQ45:CQ61" si="425">(CP45*CM$2)</f>
        <v>0</v>
      </c>
      <c r="CR45" s="215">
        <f t="shared" ref="CR45" si="426">SUM(CQ45:CQ46)</f>
        <v>0</v>
      </c>
      <c r="CS45" s="154"/>
      <c r="CT45" s="10"/>
      <c r="CU45" s="46" t="s">
        <v>67</v>
      </c>
      <c r="CV45" s="72" t="s">
        <v>42</v>
      </c>
      <c r="CW45" s="53"/>
      <c r="CX45" s="73">
        <v>1</v>
      </c>
      <c r="CY45" s="68">
        <v>1</v>
      </c>
      <c r="CZ45" s="68">
        <v>1</v>
      </c>
      <c r="DA45" s="68">
        <v>1</v>
      </c>
      <c r="DB45" s="70">
        <v>0</v>
      </c>
      <c r="DC45" s="13">
        <f t="shared" ref="DC45:DC52" si="427">CX45*CY45*CZ45*DA45*DB45</f>
        <v>0</v>
      </c>
      <c r="DD45" s="13">
        <f t="shared" ref="DD45:DD61" si="428">IF(CY$113=0,0,DC45/CY$113)</f>
        <v>0</v>
      </c>
      <c r="DE45" s="13">
        <f t="shared" ref="DE45:DE61" si="429">(DD45*DA$2)</f>
        <v>0</v>
      </c>
      <c r="DF45" s="215">
        <f t="shared" ref="DF45" si="430">SUM(DE45:DE46)</f>
        <v>0</v>
      </c>
      <c r="DG45" s="154"/>
      <c r="DH45" s="10"/>
      <c r="DI45" s="46" t="s">
        <v>67</v>
      </c>
      <c r="DJ45" s="72" t="s">
        <v>42</v>
      </c>
      <c r="DK45" s="53"/>
      <c r="DL45" s="73">
        <v>1</v>
      </c>
      <c r="DM45" s="68">
        <v>1</v>
      </c>
      <c r="DN45" s="68">
        <v>1</v>
      </c>
      <c r="DO45" s="68">
        <v>1</v>
      </c>
      <c r="DP45" s="70">
        <v>0</v>
      </c>
      <c r="DQ45" s="13">
        <f t="shared" ref="DQ45:DQ52" si="431">DL45*DM45*DN45*DO45*DP45</f>
        <v>0</v>
      </c>
      <c r="DR45" s="13">
        <f t="shared" ref="DR45:DR61" si="432">IF(DM$113=0,0,DQ45/DM$113)</f>
        <v>0</v>
      </c>
      <c r="DS45" s="13">
        <f t="shared" ref="DS45:DS61" si="433">(DR45*DO$2)</f>
        <v>0</v>
      </c>
      <c r="DT45" s="215">
        <f t="shared" ref="DT45" si="434">SUM(DS45:DS46)</f>
        <v>0</v>
      </c>
      <c r="DU45" s="154"/>
      <c r="DV45" s="10"/>
      <c r="DW45" s="46" t="s">
        <v>67</v>
      </c>
      <c r="DX45" s="72" t="s">
        <v>42</v>
      </c>
      <c r="DY45" s="53"/>
      <c r="DZ45" s="73">
        <v>1</v>
      </c>
      <c r="EA45" s="68">
        <v>1</v>
      </c>
      <c r="EB45" s="68">
        <v>1</v>
      </c>
      <c r="EC45" s="68">
        <v>1</v>
      </c>
      <c r="ED45" s="70">
        <v>0</v>
      </c>
      <c r="EE45" s="13">
        <f t="shared" ref="EE45:EE52" si="435">DZ45*EA45*EB45*EC45*ED45</f>
        <v>0</v>
      </c>
      <c r="EF45" s="13">
        <f t="shared" ref="EF45:EF61" si="436">IF(EA$113=0,0,EE45/EA$113)</f>
        <v>0</v>
      </c>
      <c r="EG45" s="13">
        <f t="shared" ref="EG45:EG61" si="437">(EF45*EC$2)</f>
        <v>0</v>
      </c>
      <c r="EH45" s="215">
        <f t="shared" ref="EH45" si="438">SUM(EG45:EG46)</f>
        <v>0</v>
      </c>
      <c r="EI45" s="154"/>
      <c r="EJ45" s="10"/>
      <c r="EK45" s="44" t="s">
        <v>77</v>
      </c>
      <c r="EL45" s="760" t="str">
        <f>Prices!$A$108</f>
        <v xml:space="preserve">glazing  </v>
      </c>
      <c r="EM45" s="760">
        <f t="shared" si="383"/>
        <v>0</v>
      </c>
      <c r="EN45" s="1042" t="s">
        <v>83</v>
      </c>
      <c r="EO45" s="1052"/>
      <c r="EP45" s="190">
        <f t="shared" si="384"/>
        <v>0</v>
      </c>
      <c r="EQ45" s="79"/>
      <c r="ER45" s="116">
        <f t="shared" si="379"/>
        <v>0</v>
      </c>
      <c r="ES45" s="81">
        <f t="shared" si="380"/>
        <v>0</v>
      </c>
      <c r="ET45" s="280">
        <v>0</v>
      </c>
      <c r="EU45" s="9" t="s">
        <v>45</v>
      </c>
      <c r="EV45" s="583">
        <f t="shared" si="381"/>
        <v>0</v>
      </c>
      <c r="EW45" s="579">
        <f t="shared" si="86"/>
        <v>0</v>
      </c>
      <c r="EX45" s="582">
        <f t="shared" si="382"/>
        <v>0</v>
      </c>
      <c r="EY45" s="112"/>
      <c r="EZ45" s="573"/>
      <c r="FA45" s="55"/>
      <c r="FC45" s="44" t="s">
        <v>90</v>
      </c>
      <c r="FD45" s="95" t="s">
        <v>152</v>
      </c>
      <c r="FE45" s="141">
        <v>0</v>
      </c>
      <c r="FF45" s="141">
        <v>0</v>
      </c>
      <c r="FG45" s="142">
        <v>0</v>
      </c>
      <c r="FH45" s="9" t="s">
        <v>45</v>
      </c>
      <c r="FI45" s="122">
        <f t="shared" si="385"/>
        <v>0</v>
      </c>
      <c r="FJ45" s="602">
        <v>0</v>
      </c>
      <c r="FK45" s="604">
        <f t="shared" si="386"/>
        <v>0</v>
      </c>
      <c r="FL45" s="592"/>
      <c r="FM45" s="576"/>
      <c r="FN45" s="605"/>
      <c r="FO45" s="127"/>
      <c r="FP45" s="522"/>
      <c r="FQ45" s="61"/>
      <c r="FR45" s="61"/>
      <c r="FS45" s="88"/>
    </row>
    <row r="46" spans="1:175" x14ac:dyDescent="0.25">
      <c r="A46" s="46" t="s">
        <v>67</v>
      </c>
      <c r="B46" s="72" t="s">
        <v>42</v>
      </c>
      <c r="C46" s="53"/>
      <c r="D46" s="73">
        <v>1</v>
      </c>
      <c r="E46" s="68">
        <v>1</v>
      </c>
      <c r="F46" s="68">
        <v>1</v>
      </c>
      <c r="G46" s="68">
        <v>1</v>
      </c>
      <c r="H46" s="70">
        <v>0</v>
      </c>
      <c r="I46" s="13">
        <f t="shared" ref="I46:I52" si="439">D46*E46*F46*G46*H46</f>
        <v>0</v>
      </c>
      <c r="J46" s="13">
        <f t="shared" si="403"/>
        <v>0</v>
      </c>
      <c r="K46" s="13">
        <f t="shared" si="404"/>
        <v>0</v>
      </c>
      <c r="L46" s="117"/>
      <c r="M46" s="154"/>
      <c r="N46" s="10"/>
      <c r="O46" s="46" t="s">
        <v>67</v>
      </c>
      <c r="P46" s="72" t="s">
        <v>42</v>
      </c>
      <c r="Q46" s="53"/>
      <c r="R46" s="73">
        <v>1</v>
      </c>
      <c r="S46" s="68">
        <v>1</v>
      </c>
      <c r="T46" s="68">
        <v>1</v>
      </c>
      <c r="U46" s="68">
        <v>1</v>
      </c>
      <c r="V46" s="70">
        <v>0</v>
      </c>
      <c r="W46" s="13">
        <f t="shared" ref="W46:W52" si="440">R46*S46*T46*U46*V46</f>
        <v>0</v>
      </c>
      <c r="X46" s="13">
        <f t="shared" si="405"/>
        <v>0</v>
      </c>
      <c r="Y46" s="13">
        <f t="shared" si="406"/>
        <v>0</v>
      </c>
      <c r="Z46" s="117"/>
      <c r="AA46" s="154"/>
      <c r="AB46" s="10"/>
      <c r="AC46" s="46" t="s">
        <v>67</v>
      </c>
      <c r="AD46" s="72" t="s">
        <v>42</v>
      </c>
      <c r="AE46" s="53"/>
      <c r="AF46" s="73">
        <v>1</v>
      </c>
      <c r="AG46" s="68">
        <v>1</v>
      </c>
      <c r="AH46" s="68">
        <v>1</v>
      </c>
      <c r="AI46" s="68">
        <v>1</v>
      </c>
      <c r="AJ46" s="70">
        <v>0</v>
      </c>
      <c r="AK46" s="13">
        <f t="shared" si="407"/>
        <v>0</v>
      </c>
      <c r="AL46" s="13">
        <f t="shared" si="408"/>
        <v>0</v>
      </c>
      <c r="AM46" s="13">
        <f t="shared" si="409"/>
        <v>0</v>
      </c>
      <c r="AN46" s="117"/>
      <c r="AO46" s="154"/>
      <c r="AP46" s="10"/>
      <c r="AQ46" s="46" t="s">
        <v>67</v>
      </c>
      <c r="AR46" s="72" t="s">
        <v>42</v>
      </c>
      <c r="AS46" s="53"/>
      <c r="AT46" s="73">
        <v>1</v>
      </c>
      <c r="AU46" s="68">
        <v>1</v>
      </c>
      <c r="AV46" s="68">
        <v>1</v>
      </c>
      <c r="AW46" s="68">
        <v>1</v>
      </c>
      <c r="AX46" s="70">
        <v>0</v>
      </c>
      <c r="AY46" s="13">
        <f t="shared" si="411"/>
        <v>0</v>
      </c>
      <c r="AZ46" s="13">
        <f t="shared" si="412"/>
        <v>0</v>
      </c>
      <c r="BA46" s="13">
        <f t="shared" si="413"/>
        <v>0</v>
      </c>
      <c r="BB46" s="117"/>
      <c r="BC46" s="154"/>
      <c r="BD46" s="10"/>
      <c r="BE46" s="46" t="s">
        <v>67</v>
      </c>
      <c r="BF46" s="72" t="s">
        <v>42</v>
      </c>
      <c r="BG46" s="53"/>
      <c r="BH46" s="73">
        <v>1</v>
      </c>
      <c r="BI46" s="68">
        <v>1</v>
      </c>
      <c r="BJ46" s="68">
        <v>1</v>
      </c>
      <c r="BK46" s="68">
        <v>1</v>
      </c>
      <c r="BL46" s="70">
        <v>0</v>
      </c>
      <c r="BM46" s="13">
        <f t="shared" si="415"/>
        <v>0</v>
      </c>
      <c r="BN46" s="13">
        <f t="shared" si="416"/>
        <v>0</v>
      </c>
      <c r="BO46" s="13">
        <f t="shared" si="417"/>
        <v>0</v>
      </c>
      <c r="BP46" s="117"/>
      <c r="BQ46" s="154"/>
      <c r="BR46" s="10"/>
      <c r="BS46" s="46" t="s">
        <v>67</v>
      </c>
      <c r="BT46" s="72" t="s">
        <v>42</v>
      </c>
      <c r="BU46" s="53"/>
      <c r="BV46" s="73">
        <v>1</v>
      </c>
      <c r="BW46" s="68">
        <v>1</v>
      </c>
      <c r="BX46" s="68">
        <v>1</v>
      </c>
      <c r="BY46" s="68">
        <v>1</v>
      </c>
      <c r="BZ46" s="70">
        <v>0</v>
      </c>
      <c r="CA46" s="13">
        <f t="shared" si="419"/>
        <v>0</v>
      </c>
      <c r="CB46" s="13">
        <f t="shared" si="420"/>
        <v>0</v>
      </c>
      <c r="CC46" s="13">
        <f t="shared" si="421"/>
        <v>0</v>
      </c>
      <c r="CD46" s="117"/>
      <c r="CE46" s="154"/>
      <c r="CF46" s="10"/>
      <c r="CG46" s="46" t="s">
        <v>67</v>
      </c>
      <c r="CH46" s="72" t="s">
        <v>42</v>
      </c>
      <c r="CI46" s="53"/>
      <c r="CJ46" s="73">
        <v>1</v>
      </c>
      <c r="CK46" s="68">
        <v>1</v>
      </c>
      <c r="CL46" s="68">
        <v>1</v>
      </c>
      <c r="CM46" s="68">
        <v>1</v>
      </c>
      <c r="CN46" s="70">
        <v>0</v>
      </c>
      <c r="CO46" s="13">
        <f t="shared" si="423"/>
        <v>0</v>
      </c>
      <c r="CP46" s="13">
        <f t="shared" si="424"/>
        <v>0</v>
      </c>
      <c r="CQ46" s="13">
        <f t="shared" si="425"/>
        <v>0</v>
      </c>
      <c r="CR46" s="117"/>
      <c r="CS46" s="154"/>
      <c r="CT46" s="10"/>
      <c r="CU46" s="46" t="s">
        <v>67</v>
      </c>
      <c r="CV46" s="72" t="s">
        <v>42</v>
      </c>
      <c r="CW46" s="53"/>
      <c r="CX46" s="73">
        <v>1</v>
      </c>
      <c r="CY46" s="68">
        <v>1</v>
      </c>
      <c r="CZ46" s="68">
        <v>1</v>
      </c>
      <c r="DA46" s="68">
        <v>1</v>
      </c>
      <c r="DB46" s="70">
        <v>0</v>
      </c>
      <c r="DC46" s="13">
        <f t="shared" si="427"/>
        <v>0</v>
      </c>
      <c r="DD46" s="13">
        <f t="shared" si="428"/>
        <v>0</v>
      </c>
      <c r="DE46" s="13">
        <f t="shared" si="429"/>
        <v>0</v>
      </c>
      <c r="DF46" s="117"/>
      <c r="DG46" s="154"/>
      <c r="DH46" s="10"/>
      <c r="DI46" s="46" t="s">
        <v>67</v>
      </c>
      <c r="DJ46" s="72" t="s">
        <v>42</v>
      </c>
      <c r="DK46" s="53"/>
      <c r="DL46" s="73">
        <v>1</v>
      </c>
      <c r="DM46" s="68">
        <v>1</v>
      </c>
      <c r="DN46" s="68">
        <v>1</v>
      </c>
      <c r="DO46" s="68">
        <v>1</v>
      </c>
      <c r="DP46" s="70">
        <v>0</v>
      </c>
      <c r="DQ46" s="13">
        <f t="shared" si="431"/>
        <v>0</v>
      </c>
      <c r="DR46" s="13">
        <f t="shared" si="432"/>
        <v>0</v>
      </c>
      <c r="DS46" s="13">
        <f t="shared" si="433"/>
        <v>0</v>
      </c>
      <c r="DT46" s="117"/>
      <c r="DU46" s="154"/>
      <c r="DV46" s="10"/>
      <c r="DW46" s="46" t="s">
        <v>67</v>
      </c>
      <c r="DX46" s="72" t="s">
        <v>42</v>
      </c>
      <c r="DY46" s="53"/>
      <c r="DZ46" s="73">
        <v>1</v>
      </c>
      <c r="EA46" s="68">
        <v>1</v>
      </c>
      <c r="EB46" s="68">
        <v>1</v>
      </c>
      <c r="EC46" s="68">
        <v>1</v>
      </c>
      <c r="ED46" s="70">
        <v>0</v>
      </c>
      <c r="EE46" s="13">
        <f t="shared" si="435"/>
        <v>0</v>
      </c>
      <c r="EF46" s="13">
        <f t="shared" si="436"/>
        <v>0</v>
      </c>
      <c r="EG46" s="13">
        <f t="shared" si="437"/>
        <v>0</v>
      </c>
      <c r="EH46" s="117"/>
      <c r="EI46" s="154"/>
      <c r="EJ46" s="10"/>
      <c r="EK46" s="44" t="s">
        <v>77</v>
      </c>
      <c r="EL46" s="760" t="str">
        <f>Prices!$A$109</f>
        <v xml:space="preserve">glazing  </v>
      </c>
      <c r="EM46" s="760">
        <f t="shared" si="383"/>
        <v>0</v>
      </c>
      <c r="EN46" s="1042" t="s">
        <v>84</v>
      </c>
      <c r="EO46" s="1052"/>
      <c r="EP46" s="190">
        <f t="shared" si="384"/>
        <v>0</v>
      </c>
      <c r="EQ46" s="79"/>
      <c r="ER46" s="116">
        <f t="shared" si="379"/>
        <v>0</v>
      </c>
      <c r="ES46" s="81">
        <f t="shared" si="380"/>
        <v>0</v>
      </c>
      <c r="ET46" s="280">
        <v>0</v>
      </c>
      <c r="EU46" s="9" t="s">
        <v>45</v>
      </c>
      <c r="EV46" s="583">
        <f t="shared" si="381"/>
        <v>0</v>
      </c>
      <c r="EW46" s="579">
        <f t="shared" si="86"/>
        <v>0</v>
      </c>
      <c r="EX46" s="582">
        <f t="shared" si="382"/>
        <v>0</v>
      </c>
      <c r="EY46" s="112"/>
      <c r="EZ46" s="573"/>
      <c r="FA46" s="55"/>
      <c r="FC46" s="44" t="s">
        <v>99</v>
      </c>
      <c r="FD46" s="95" t="s">
        <v>112</v>
      </c>
      <c r="FE46" s="141">
        <v>0</v>
      </c>
      <c r="FF46" s="141">
        <v>0</v>
      </c>
      <c r="FG46" s="142">
        <v>0</v>
      </c>
      <c r="FH46" s="9" t="s">
        <v>109</v>
      </c>
      <c r="FI46" s="122">
        <f t="shared" si="385"/>
        <v>0</v>
      </c>
      <c r="FJ46" s="602">
        <v>0</v>
      </c>
      <c r="FK46" s="604">
        <f t="shared" si="386"/>
        <v>0</v>
      </c>
      <c r="FL46" s="591">
        <f>FR127</f>
        <v>0</v>
      </c>
      <c r="FM46" s="542">
        <f>FL127</f>
        <v>0</v>
      </c>
      <c r="FN46" s="610">
        <f>SUM(FK46:FK48)+FL46</f>
        <v>0</v>
      </c>
      <c r="FO46" s="127">
        <f>IF(FO$4=0,0,FN46/$FO$4)</f>
        <v>0</v>
      </c>
      <c r="FP46" s="87" t="s">
        <v>99</v>
      </c>
      <c r="FQ46" s="522">
        <f>SUM(EX64:EX66)+EY64</f>
        <v>0</v>
      </c>
      <c r="FR46" s="496">
        <f>FN46</f>
        <v>0</v>
      </c>
      <c r="FS46" s="567">
        <f>SUM(FQ46:FR46)</f>
        <v>0</v>
      </c>
    </row>
    <row r="47" spans="1:175" x14ac:dyDescent="0.25">
      <c r="A47" s="46" t="s">
        <v>66</v>
      </c>
      <c r="B47" s="72" t="s">
        <v>42</v>
      </c>
      <c r="C47" s="53"/>
      <c r="D47" s="73">
        <v>1</v>
      </c>
      <c r="E47" s="68">
        <v>1</v>
      </c>
      <c r="F47" s="68">
        <v>1</v>
      </c>
      <c r="G47" s="68">
        <v>1</v>
      </c>
      <c r="H47" s="70">
        <v>0</v>
      </c>
      <c r="I47" s="13">
        <f t="shared" si="439"/>
        <v>0</v>
      </c>
      <c r="J47" s="13">
        <f t="shared" si="403"/>
        <v>0</v>
      </c>
      <c r="K47" s="13">
        <f t="shared" si="404"/>
        <v>0</v>
      </c>
      <c r="L47" s="201" t="s">
        <v>575</v>
      </c>
      <c r="M47" s="154"/>
      <c r="N47" s="10"/>
      <c r="O47" s="46" t="s">
        <v>66</v>
      </c>
      <c r="P47" s="72" t="s">
        <v>42</v>
      </c>
      <c r="Q47" s="53"/>
      <c r="R47" s="73">
        <v>1</v>
      </c>
      <c r="S47" s="68">
        <v>1</v>
      </c>
      <c r="T47" s="68">
        <v>1</v>
      </c>
      <c r="U47" s="68">
        <v>1</v>
      </c>
      <c r="V47" s="70">
        <v>0</v>
      </c>
      <c r="W47" s="13">
        <f t="shared" si="440"/>
        <v>0</v>
      </c>
      <c r="X47" s="13">
        <f t="shared" si="405"/>
        <v>0</v>
      </c>
      <c r="Y47" s="13">
        <f t="shared" si="406"/>
        <v>0</v>
      </c>
      <c r="Z47" s="201" t="s">
        <v>575</v>
      </c>
      <c r="AA47" s="154"/>
      <c r="AB47" s="10"/>
      <c r="AC47" s="46" t="s">
        <v>66</v>
      </c>
      <c r="AD47" s="72" t="s">
        <v>42</v>
      </c>
      <c r="AE47" s="53"/>
      <c r="AF47" s="73">
        <v>1</v>
      </c>
      <c r="AG47" s="68">
        <v>1</v>
      </c>
      <c r="AH47" s="68">
        <v>1</v>
      </c>
      <c r="AI47" s="68">
        <v>1</v>
      </c>
      <c r="AJ47" s="70">
        <v>0</v>
      </c>
      <c r="AK47" s="13">
        <f t="shared" si="407"/>
        <v>0</v>
      </c>
      <c r="AL47" s="13">
        <f t="shared" si="408"/>
        <v>0</v>
      </c>
      <c r="AM47" s="13">
        <f t="shared" si="409"/>
        <v>0</v>
      </c>
      <c r="AN47" s="201" t="s">
        <v>575</v>
      </c>
      <c r="AO47" s="154"/>
      <c r="AP47" s="10"/>
      <c r="AQ47" s="46" t="s">
        <v>66</v>
      </c>
      <c r="AR47" s="72" t="s">
        <v>42</v>
      </c>
      <c r="AS47" s="53"/>
      <c r="AT47" s="73">
        <v>1</v>
      </c>
      <c r="AU47" s="68">
        <v>1</v>
      </c>
      <c r="AV47" s="68">
        <v>1</v>
      </c>
      <c r="AW47" s="68">
        <v>1</v>
      </c>
      <c r="AX47" s="70">
        <v>0</v>
      </c>
      <c r="AY47" s="13">
        <f t="shared" si="411"/>
        <v>0</v>
      </c>
      <c r="AZ47" s="13">
        <f t="shared" si="412"/>
        <v>0</v>
      </c>
      <c r="BA47" s="13">
        <f t="shared" si="413"/>
        <v>0</v>
      </c>
      <c r="BB47" s="201" t="s">
        <v>575</v>
      </c>
      <c r="BC47" s="154"/>
      <c r="BD47" s="10"/>
      <c r="BE47" s="46" t="s">
        <v>66</v>
      </c>
      <c r="BF47" s="72" t="s">
        <v>42</v>
      </c>
      <c r="BG47" s="53"/>
      <c r="BH47" s="73">
        <v>1</v>
      </c>
      <c r="BI47" s="68">
        <v>1</v>
      </c>
      <c r="BJ47" s="68">
        <v>1</v>
      </c>
      <c r="BK47" s="68">
        <v>1</v>
      </c>
      <c r="BL47" s="70">
        <v>0</v>
      </c>
      <c r="BM47" s="13">
        <f t="shared" si="415"/>
        <v>0</v>
      </c>
      <c r="BN47" s="13">
        <f t="shared" si="416"/>
        <v>0</v>
      </c>
      <c r="BO47" s="13">
        <f t="shared" si="417"/>
        <v>0</v>
      </c>
      <c r="BP47" s="201" t="s">
        <v>575</v>
      </c>
      <c r="BQ47" s="154"/>
      <c r="BR47" s="10"/>
      <c r="BS47" s="46" t="s">
        <v>66</v>
      </c>
      <c r="BT47" s="72" t="s">
        <v>42</v>
      </c>
      <c r="BU47" s="53"/>
      <c r="BV47" s="73">
        <v>1</v>
      </c>
      <c r="BW47" s="68">
        <v>1</v>
      </c>
      <c r="BX47" s="68">
        <v>1</v>
      </c>
      <c r="BY47" s="68">
        <v>1</v>
      </c>
      <c r="BZ47" s="70">
        <v>0</v>
      </c>
      <c r="CA47" s="13">
        <f t="shared" si="419"/>
        <v>0</v>
      </c>
      <c r="CB47" s="13">
        <f t="shared" si="420"/>
        <v>0</v>
      </c>
      <c r="CC47" s="13">
        <f t="shared" si="421"/>
        <v>0</v>
      </c>
      <c r="CD47" s="201" t="s">
        <v>575</v>
      </c>
      <c r="CE47" s="154"/>
      <c r="CF47" s="10"/>
      <c r="CG47" s="46" t="s">
        <v>66</v>
      </c>
      <c r="CH47" s="72" t="s">
        <v>42</v>
      </c>
      <c r="CI47" s="53"/>
      <c r="CJ47" s="73">
        <v>1</v>
      </c>
      <c r="CK47" s="68">
        <v>1</v>
      </c>
      <c r="CL47" s="68">
        <v>1</v>
      </c>
      <c r="CM47" s="68">
        <v>1</v>
      </c>
      <c r="CN47" s="70">
        <v>0</v>
      </c>
      <c r="CO47" s="13">
        <f t="shared" si="423"/>
        <v>0</v>
      </c>
      <c r="CP47" s="13">
        <f t="shared" si="424"/>
        <v>0</v>
      </c>
      <c r="CQ47" s="13">
        <f t="shared" si="425"/>
        <v>0</v>
      </c>
      <c r="CR47" s="201" t="s">
        <v>575</v>
      </c>
      <c r="CS47" s="154"/>
      <c r="CT47" s="10"/>
      <c r="CU47" s="46" t="s">
        <v>66</v>
      </c>
      <c r="CV47" s="72" t="s">
        <v>42</v>
      </c>
      <c r="CW47" s="53"/>
      <c r="CX47" s="73">
        <v>1</v>
      </c>
      <c r="CY47" s="68">
        <v>1</v>
      </c>
      <c r="CZ47" s="68">
        <v>1</v>
      </c>
      <c r="DA47" s="68">
        <v>1</v>
      </c>
      <c r="DB47" s="70">
        <v>0</v>
      </c>
      <c r="DC47" s="13">
        <f t="shared" si="427"/>
        <v>0</v>
      </c>
      <c r="DD47" s="13">
        <f t="shared" si="428"/>
        <v>0</v>
      </c>
      <c r="DE47" s="13">
        <f t="shared" si="429"/>
        <v>0</v>
      </c>
      <c r="DF47" s="201" t="s">
        <v>575</v>
      </c>
      <c r="DG47" s="154"/>
      <c r="DH47" s="10"/>
      <c r="DI47" s="46" t="s">
        <v>66</v>
      </c>
      <c r="DJ47" s="72" t="s">
        <v>42</v>
      </c>
      <c r="DK47" s="53"/>
      <c r="DL47" s="73">
        <v>1</v>
      </c>
      <c r="DM47" s="68">
        <v>1</v>
      </c>
      <c r="DN47" s="68">
        <v>1</v>
      </c>
      <c r="DO47" s="68">
        <v>1</v>
      </c>
      <c r="DP47" s="70">
        <v>0</v>
      </c>
      <c r="DQ47" s="13">
        <f t="shared" si="431"/>
        <v>0</v>
      </c>
      <c r="DR47" s="13">
        <f t="shared" si="432"/>
        <v>0</v>
      </c>
      <c r="DS47" s="13">
        <f t="shared" si="433"/>
        <v>0</v>
      </c>
      <c r="DT47" s="201" t="s">
        <v>575</v>
      </c>
      <c r="DU47" s="154"/>
      <c r="DV47" s="10"/>
      <c r="DW47" s="46" t="s">
        <v>66</v>
      </c>
      <c r="DX47" s="72" t="s">
        <v>42</v>
      </c>
      <c r="DY47" s="53"/>
      <c r="DZ47" s="73">
        <v>1</v>
      </c>
      <c r="EA47" s="68">
        <v>1</v>
      </c>
      <c r="EB47" s="68">
        <v>1</v>
      </c>
      <c r="EC47" s="68">
        <v>1</v>
      </c>
      <c r="ED47" s="70">
        <v>0</v>
      </c>
      <c r="EE47" s="13">
        <f t="shared" si="435"/>
        <v>0</v>
      </c>
      <c r="EF47" s="13">
        <f t="shared" si="436"/>
        <v>0</v>
      </c>
      <c r="EG47" s="13">
        <f t="shared" si="437"/>
        <v>0</v>
      </c>
      <c r="EH47" s="201" t="s">
        <v>575</v>
      </c>
      <c r="EI47" s="154"/>
      <c r="EJ47" s="10"/>
      <c r="EK47" s="44" t="s">
        <v>77</v>
      </c>
      <c r="EL47" s="760" t="str">
        <f>Prices!$A$110</f>
        <v xml:space="preserve">glazing  </v>
      </c>
      <c r="EM47" s="760">
        <f t="shared" si="383"/>
        <v>0</v>
      </c>
      <c r="EN47" s="1042" t="s">
        <v>85</v>
      </c>
      <c r="EO47" s="1052"/>
      <c r="EP47" s="190">
        <f t="shared" si="384"/>
        <v>0</v>
      </c>
      <c r="EQ47" s="79"/>
      <c r="ER47" s="116">
        <f t="shared" si="379"/>
        <v>0</v>
      </c>
      <c r="ES47" s="81">
        <f t="shared" si="380"/>
        <v>0</v>
      </c>
      <c r="ET47" s="280">
        <v>0</v>
      </c>
      <c r="EU47" s="9" t="s">
        <v>45</v>
      </c>
      <c r="EV47" s="583">
        <f t="shared" si="381"/>
        <v>0</v>
      </c>
      <c r="EW47" s="579">
        <f t="shared" si="86"/>
        <v>0</v>
      </c>
      <c r="EX47" s="582">
        <f t="shared" si="382"/>
        <v>0</v>
      </c>
      <c r="EY47" s="112"/>
      <c r="EZ47" s="573"/>
      <c r="FA47" s="55"/>
      <c r="FC47" s="44" t="s">
        <v>99</v>
      </c>
      <c r="FD47" s="95" t="s">
        <v>112</v>
      </c>
      <c r="FE47" s="141">
        <v>0</v>
      </c>
      <c r="FF47" s="141">
        <v>0</v>
      </c>
      <c r="FG47" s="142">
        <v>0</v>
      </c>
      <c r="FH47" s="9" t="s">
        <v>109</v>
      </c>
      <c r="FI47" s="122">
        <f t="shared" si="385"/>
        <v>0</v>
      </c>
      <c r="FJ47" s="602">
        <v>0</v>
      </c>
      <c r="FK47" s="604">
        <f t="shared" si="386"/>
        <v>0</v>
      </c>
      <c r="FL47" s="592"/>
      <c r="FM47" s="573"/>
      <c r="FN47" s="607"/>
      <c r="FO47" s="127"/>
      <c r="FP47" s="87"/>
      <c r="FQ47" s="522"/>
      <c r="FR47" s="61"/>
      <c r="FS47" s="567"/>
    </row>
    <row r="48" spans="1:175" x14ac:dyDescent="0.25">
      <c r="A48" s="44" t="s">
        <v>66</v>
      </c>
      <c r="B48" s="72" t="s">
        <v>42</v>
      </c>
      <c r="C48" s="53"/>
      <c r="D48" s="73">
        <v>1</v>
      </c>
      <c r="E48" s="68">
        <v>1</v>
      </c>
      <c r="F48" s="68">
        <v>1</v>
      </c>
      <c r="G48" s="68">
        <v>1</v>
      </c>
      <c r="H48" s="70">
        <v>0</v>
      </c>
      <c r="I48" s="13">
        <f t="shared" si="439"/>
        <v>0</v>
      </c>
      <c r="J48" s="13">
        <f t="shared" si="403"/>
        <v>0</v>
      </c>
      <c r="K48" s="13">
        <f t="shared" si="404"/>
        <v>0</v>
      </c>
      <c r="L48" s="215">
        <f>SUM(K47:K48)</f>
        <v>0</v>
      </c>
      <c r="M48" s="154"/>
      <c r="N48" s="10"/>
      <c r="O48" s="44" t="s">
        <v>66</v>
      </c>
      <c r="P48" s="72" t="s">
        <v>42</v>
      </c>
      <c r="Q48" s="53"/>
      <c r="R48" s="73">
        <v>1</v>
      </c>
      <c r="S48" s="68">
        <v>1</v>
      </c>
      <c r="T48" s="68">
        <v>1</v>
      </c>
      <c r="U48" s="68">
        <v>1</v>
      </c>
      <c r="V48" s="70">
        <v>0</v>
      </c>
      <c r="W48" s="13">
        <f t="shared" si="440"/>
        <v>0</v>
      </c>
      <c r="X48" s="13">
        <f t="shared" si="405"/>
        <v>0</v>
      </c>
      <c r="Y48" s="13">
        <f t="shared" si="406"/>
        <v>0</v>
      </c>
      <c r="Z48" s="215">
        <f>SUM(Y47:Y48)</f>
        <v>0</v>
      </c>
      <c r="AA48" s="154"/>
      <c r="AB48" s="10"/>
      <c r="AC48" s="44" t="s">
        <v>66</v>
      </c>
      <c r="AD48" s="72" t="s">
        <v>42</v>
      </c>
      <c r="AE48" s="53"/>
      <c r="AF48" s="73">
        <v>1</v>
      </c>
      <c r="AG48" s="68">
        <v>1</v>
      </c>
      <c r="AH48" s="68">
        <v>1</v>
      </c>
      <c r="AI48" s="68">
        <v>1</v>
      </c>
      <c r="AJ48" s="70">
        <v>0</v>
      </c>
      <c r="AK48" s="13">
        <f t="shared" si="407"/>
        <v>0</v>
      </c>
      <c r="AL48" s="13">
        <f t="shared" si="408"/>
        <v>0</v>
      </c>
      <c r="AM48" s="13">
        <f t="shared" si="409"/>
        <v>0</v>
      </c>
      <c r="AN48" s="215">
        <f t="shared" ref="AN48" si="441">SUM(AM47:AM48)</f>
        <v>0</v>
      </c>
      <c r="AO48" s="154"/>
      <c r="AP48" s="10"/>
      <c r="AQ48" s="44" t="s">
        <v>66</v>
      </c>
      <c r="AR48" s="72" t="s">
        <v>42</v>
      </c>
      <c r="AS48" s="53"/>
      <c r="AT48" s="73">
        <v>1</v>
      </c>
      <c r="AU48" s="68">
        <v>1</v>
      </c>
      <c r="AV48" s="68">
        <v>1</v>
      </c>
      <c r="AW48" s="68">
        <v>1</v>
      </c>
      <c r="AX48" s="70">
        <v>0</v>
      </c>
      <c r="AY48" s="13">
        <f t="shared" si="411"/>
        <v>0</v>
      </c>
      <c r="AZ48" s="13">
        <f t="shared" si="412"/>
        <v>0</v>
      </c>
      <c r="BA48" s="13">
        <f t="shared" si="413"/>
        <v>0</v>
      </c>
      <c r="BB48" s="215">
        <f t="shared" ref="BB48" si="442">SUM(BA47:BA48)</f>
        <v>0</v>
      </c>
      <c r="BC48" s="154"/>
      <c r="BD48" s="10"/>
      <c r="BE48" s="44" t="s">
        <v>66</v>
      </c>
      <c r="BF48" s="72" t="s">
        <v>42</v>
      </c>
      <c r="BG48" s="53"/>
      <c r="BH48" s="73">
        <v>1</v>
      </c>
      <c r="BI48" s="68">
        <v>1</v>
      </c>
      <c r="BJ48" s="68">
        <v>1</v>
      </c>
      <c r="BK48" s="68">
        <v>1</v>
      </c>
      <c r="BL48" s="70">
        <v>0</v>
      </c>
      <c r="BM48" s="13">
        <f t="shared" si="415"/>
        <v>0</v>
      </c>
      <c r="BN48" s="13">
        <f t="shared" si="416"/>
        <v>0</v>
      </c>
      <c r="BO48" s="13">
        <f t="shared" si="417"/>
        <v>0</v>
      </c>
      <c r="BP48" s="215">
        <f t="shared" ref="BP48" si="443">SUM(BO47:BO48)</f>
        <v>0</v>
      </c>
      <c r="BQ48" s="154"/>
      <c r="BR48" s="10"/>
      <c r="BS48" s="44" t="s">
        <v>66</v>
      </c>
      <c r="BT48" s="72" t="s">
        <v>42</v>
      </c>
      <c r="BU48" s="53"/>
      <c r="BV48" s="73">
        <v>1</v>
      </c>
      <c r="BW48" s="68">
        <v>1</v>
      </c>
      <c r="BX48" s="68">
        <v>1</v>
      </c>
      <c r="BY48" s="68">
        <v>1</v>
      </c>
      <c r="BZ48" s="70">
        <v>0</v>
      </c>
      <c r="CA48" s="13">
        <f t="shared" si="419"/>
        <v>0</v>
      </c>
      <c r="CB48" s="13">
        <f t="shared" si="420"/>
        <v>0</v>
      </c>
      <c r="CC48" s="13">
        <f t="shared" si="421"/>
        <v>0</v>
      </c>
      <c r="CD48" s="215">
        <f t="shared" ref="CD48" si="444">SUM(CC47:CC48)</f>
        <v>0</v>
      </c>
      <c r="CE48" s="154"/>
      <c r="CF48" s="10"/>
      <c r="CG48" s="44" t="s">
        <v>66</v>
      </c>
      <c r="CH48" s="72" t="s">
        <v>42</v>
      </c>
      <c r="CI48" s="53"/>
      <c r="CJ48" s="73">
        <v>1</v>
      </c>
      <c r="CK48" s="68">
        <v>1</v>
      </c>
      <c r="CL48" s="68">
        <v>1</v>
      </c>
      <c r="CM48" s="68">
        <v>1</v>
      </c>
      <c r="CN48" s="70">
        <v>0</v>
      </c>
      <c r="CO48" s="13">
        <f t="shared" si="423"/>
        <v>0</v>
      </c>
      <c r="CP48" s="13">
        <f t="shared" si="424"/>
        <v>0</v>
      </c>
      <c r="CQ48" s="13">
        <f t="shared" si="425"/>
        <v>0</v>
      </c>
      <c r="CR48" s="215">
        <f t="shared" ref="CR48" si="445">SUM(CQ47:CQ48)</f>
        <v>0</v>
      </c>
      <c r="CS48" s="154"/>
      <c r="CT48" s="10"/>
      <c r="CU48" s="44" t="s">
        <v>66</v>
      </c>
      <c r="CV48" s="72" t="s">
        <v>42</v>
      </c>
      <c r="CW48" s="53"/>
      <c r="CX48" s="73">
        <v>1</v>
      </c>
      <c r="CY48" s="68">
        <v>1</v>
      </c>
      <c r="CZ48" s="68">
        <v>1</v>
      </c>
      <c r="DA48" s="68">
        <v>1</v>
      </c>
      <c r="DB48" s="70">
        <v>0</v>
      </c>
      <c r="DC48" s="13">
        <f t="shared" si="427"/>
        <v>0</v>
      </c>
      <c r="DD48" s="13">
        <f t="shared" si="428"/>
        <v>0</v>
      </c>
      <c r="DE48" s="13">
        <f t="shared" si="429"/>
        <v>0</v>
      </c>
      <c r="DF48" s="215">
        <f t="shared" ref="DF48" si="446">SUM(DE47:DE48)</f>
        <v>0</v>
      </c>
      <c r="DG48" s="154"/>
      <c r="DH48" s="10"/>
      <c r="DI48" s="44" t="s">
        <v>66</v>
      </c>
      <c r="DJ48" s="72" t="s">
        <v>42</v>
      </c>
      <c r="DK48" s="53"/>
      <c r="DL48" s="73">
        <v>1</v>
      </c>
      <c r="DM48" s="68">
        <v>1</v>
      </c>
      <c r="DN48" s="68">
        <v>1</v>
      </c>
      <c r="DO48" s="68">
        <v>1</v>
      </c>
      <c r="DP48" s="70">
        <v>0</v>
      </c>
      <c r="DQ48" s="13">
        <f t="shared" si="431"/>
        <v>0</v>
      </c>
      <c r="DR48" s="13">
        <f t="shared" si="432"/>
        <v>0</v>
      </c>
      <c r="DS48" s="13">
        <f t="shared" si="433"/>
        <v>0</v>
      </c>
      <c r="DT48" s="215">
        <f t="shared" ref="DT48" si="447">SUM(DS47:DS48)</f>
        <v>0</v>
      </c>
      <c r="DU48" s="154"/>
      <c r="DV48" s="10"/>
      <c r="DW48" s="44" t="s">
        <v>66</v>
      </c>
      <c r="DX48" s="72" t="s">
        <v>42</v>
      </c>
      <c r="DY48" s="53"/>
      <c r="DZ48" s="73">
        <v>1</v>
      </c>
      <c r="EA48" s="68">
        <v>1</v>
      </c>
      <c r="EB48" s="68">
        <v>1</v>
      </c>
      <c r="EC48" s="68">
        <v>1</v>
      </c>
      <c r="ED48" s="70">
        <v>0</v>
      </c>
      <c r="EE48" s="13">
        <f t="shared" si="435"/>
        <v>0</v>
      </c>
      <c r="EF48" s="13">
        <f t="shared" si="436"/>
        <v>0</v>
      </c>
      <c r="EG48" s="13">
        <f t="shared" si="437"/>
        <v>0</v>
      </c>
      <c r="EH48" s="215">
        <f t="shared" ref="EH48" si="448">SUM(EG47:EG48)</f>
        <v>0</v>
      </c>
      <c r="EI48" s="154"/>
      <c r="EJ48" s="10"/>
      <c r="EK48" s="44" t="s">
        <v>77</v>
      </c>
      <c r="EL48" s="760" t="str">
        <f>Prices!$A$111</f>
        <v xml:space="preserve">glazing  </v>
      </c>
      <c r="EM48" s="760">
        <f t="shared" si="383"/>
        <v>0</v>
      </c>
      <c r="EN48" s="1042" t="s">
        <v>86</v>
      </c>
      <c r="EO48" s="1052"/>
      <c r="EP48" s="190">
        <f t="shared" si="384"/>
        <v>0</v>
      </c>
      <c r="EQ48" s="79"/>
      <c r="ER48" s="116">
        <f t="shared" si="379"/>
        <v>0</v>
      </c>
      <c r="ES48" s="81">
        <f t="shared" si="380"/>
        <v>0</v>
      </c>
      <c r="ET48" s="280">
        <v>0</v>
      </c>
      <c r="EU48" s="9" t="s">
        <v>45</v>
      </c>
      <c r="EV48" s="583">
        <f t="shared" si="381"/>
        <v>0</v>
      </c>
      <c r="EW48" s="579">
        <f t="shared" si="86"/>
        <v>0</v>
      </c>
      <c r="EX48" s="582">
        <f t="shared" si="382"/>
        <v>0</v>
      </c>
      <c r="EY48" s="112"/>
      <c r="EZ48" s="573"/>
      <c r="FA48" s="55"/>
      <c r="FC48" s="44" t="s">
        <v>99</v>
      </c>
      <c r="FD48" s="95" t="s">
        <v>153</v>
      </c>
      <c r="FE48" s="141">
        <v>0</v>
      </c>
      <c r="FF48" s="141">
        <v>0</v>
      </c>
      <c r="FG48" s="142">
        <v>0</v>
      </c>
      <c r="FH48" s="9" t="s">
        <v>45</v>
      </c>
      <c r="FI48" s="122">
        <f t="shared" si="385"/>
        <v>0</v>
      </c>
      <c r="FJ48" s="602">
        <v>0</v>
      </c>
      <c r="FK48" s="604">
        <f t="shared" si="386"/>
        <v>0</v>
      </c>
      <c r="FL48" s="592"/>
      <c r="FM48" s="576"/>
      <c r="FN48" s="605"/>
      <c r="FO48" s="127"/>
      <c r="FP48" s="522"/>
      <c r="FQ48" s="61"/>
      <c r="FR48" s="61"/>
      <c r="FS48" s="88"/>
    </row>
    <row r="49" spans="1:175" x14ac:dyDescent="0.25">
      <c r="A49" s="44" t="s">
        <v>68</v>
      </c>
      <c r="B49" s="72" t="s">
        <v>42</v>
      </c>
      <c r="C49" s="53"/>
      <c r="D49" s="73">
        <v>1</v>
      </c>
      <c r="E49" s="68">
        <v>1</v>
      </c>
      <c r="F49" s="68">
        <v>1</v>
      </c>
      <c r="G49" s="68">
        <v>1</v>
      </c>
      <c r="H49" s="70">
        <v>0</v>
      </c>
      <c r="I49" s="13">
        <f t="shared" si="439"/>
        <v>0</v>
      </c>
      <c r="J49" s="13">
        <f t="shared" si="403"/>
        <v>0</v>
      </c>
      <c r="K49" s="13">
        <f t="shared" si="404"/>
        <v>0</v>
      </c>
      <c r="L49" s="117"/>
      <c r="M49" s="154"/>
      <c r="N49" s="10"/>
      <c r="O49" s="44" t="s">
        <v>68</v>
      </c>
      <c r="P49" s="72" t="s">
        <v>42</v>
      </c>
      <c r="Q49" s="53"/>
      <c r="R49" s="73">
        <v>1</v>
      </c>
      <c r="S49" s="68">
        <v>1</v>
      </c>
      <c r="T49" s="68">
        <v>1</v>
      </c>
      <c r="U49" s="68">
        <v>1</v>
      </c>
      <c r="V49" s="70">
        <v>0</v>
      </c>
      <c r="W49" s="13">
        <f t="shared" si="440"/>
        <v>0</v>
      </c>
      <c r="X49" s="13">
        <f t="shared" si="405"/>
        <v>0</v>
      </c>
      <c r="Y49" s="13">
        <f t="shared" si="406"/>
        <v>0</v>
      </c>
      <c r="Z49" s="117"/>
      <c r="AA49" s="154"/>
      <c r="AB49" s="10"/>
      <c r="AC49" s="44" t="s">
        <v>68</v>
      </c>
      <c r="AD49" s="72" t="s">
        <v>42</v>
      </c>
      <c r="AE49" s="53"/>
      <c r="AF49" s="73">
        <v>1</v>
      </c>
      <c r="AG49" s="68">
        <v>1</v>
      </c>
      <c r="AH49" s="68">
        <v>1</v>
      </c>
      <c r="AI49" s="68">
        <v>1</v>
      </c>
      <c r="AJ49" s="70">
        <v>0</v>
      </c>
      <c r="AK49" s="13">
        <f t="shared" si="407"/>
        <v>0</v>
      </c>
      <c r="AL49" s="13">
        <f t="shared" si="408"/>
        <v>0</v>
      </c>
      <c r="AM49" s="13">
        <f t="shared" si="409"/>
        <v>0</v>
      </c>
      <c r="AN49" s="117"/>
      <c r="AO49" s="154"/>
      <c r="AP49" s="10"/>
      <c r="AQ49" s="44" t="s">
        <v>68</v>
      </c>
      <c r="AR49" s="72" t="s">
        <v>42</v>
      </c>
      <c r="AS49" s="53"/>
      <c r="AT49" s="73">
        <v>1</v>
      </c>
      <c r="AU49" s="68">
        <v>1</v>
      </c>
      <c r="AV49" s="68">
        <v>1</v>
      </c>
      <c r="AW49" s="68">
        <v>1</v>
      </c>
      <c r="AX49" s="70">
        <v>0</v>
      </c>
      <c r="AY49" s="13">
        <f t="shared" si="411"/>
        <v>0</v>
      </c>
      <c r="AZ49" s="13">
        <f t="shared" si="412"/>
        <v>0</v>
      </c>
      <c r="BA49" s="13">
        <f t="shared" si="413"/>
        <v>0</v>
      </c>
      <c r="BB49" s="117"/>
      <c r="BC49" s="154"/>
      <c r="BD49" s="10"/>
      <c r="BE49" s="44" t="s">
        <v>68</v>
      </c>
      <c r="BF49" s="72" t="s">
        <v>42</v>
      </c>
      <c r="BG49" s="53"/>
      <c r="BH49" s="73">
        <v>1</v>
      </c>
      <c r="BI49" s="68">
        <v>1</v>
      </c>
      <c r="BJ49" s="68">
        <v>1</v>
      </c>
      <c r="BK49" s="68">
        <v>1</v>
      </c>
      <c r="BL49" s="70">
        <v>0</v>
      </c>
      <c r="BM49" s="13">
        <f t="shared" si="415"/>
        <v>0</v>
      </c>
      <c r="BN49" s="13">
        <f t="shared" si="416"/>
        <v>0</v>
      </c>
      <c r="BO49" s="13">
        <f t="shared" si="417"/>
        <v>0</v>
      </c>
      <c r="BP49" s="117"/>
      <c r="BQ49" s="154"/>
      <c r="BR49" s="10"/>
      <c r="BS49" s="44" t="s">
        <v>68</v>
      </c>
      <c r="BT49" s="72" t="s">
        <v>42</v>
      </c>
      <c r="BU49" s="53"/>
      <c r="BV49" s="73">
        <v>1</v>
      </c>
      <c r="BW49" s="68">
        <v>1</v>
      </c>
      <c r="BX49" s="68">
        <v>1</v>
      </c>
      <c r="BY49" s="68">
        <v>1</v>
      </c>
      <c r="BZ49" s="70">
        <v>0</v>
      </c>
      <c r="CA49" s="13">
        <f t="shared" si="419"/>
        <v>0</v>
      </c>
      <c r="CB49" s="13">
        <f t="shared" si="420"/>
        <v>0</v>
      </c>
      <c r="CC49" s="13">
        <f t="shared" si="421"/>
        <v>0</v>
      </c>
      <c r="CD49" s="117"/>
      <c r="CE49" s="154"/>
      <c r="CF49" s="10"/>
      <c r="CG49" s="44" t="s">
        <v>68</v>
      </c>
      <c r="CH49" s="72" t="s">
        <v>42</v>
      </c>
      <c r="CI49" s="53"/>
      <c r="CJ49" s="73">
        <v>1</v>
      </c>
      <c r="CK49" s="68">
        <v>1</v>
      </c>
      <c r="CL49" s="68">
        <v>1</v>
      </c>
      <c r="CM49" s="68">
        <v>1</v>
      </c>
      <c r="CN49" s="70">
        <v>0</v>
      </c>
      <c r="CO49" s="13">
        <f t="shared" si="423"/>
        <v>0</v>
      </c>
      <c r="CP49" s="13">
        <f t="shared" si="424"/>
        <v>0</v>
      </c>
      <c r="CQ49" s="13">
        <f t="shared" si="425"/>
        <v>0</v>
      </c>
      <c r="CR49" s="117"/>
      <c r="CS49" s="154"/>
      <c r="CT49" s="10"/>
      <c r="CU49" s="44" t="s">
        <v>68</v>
      </c>
      <c r="CV49" s="72" t="s">
        <v>42</v>
      </c>
      <c r="CW49" s="53"/>
      <c r="CX49" s="73">
        <v>1</v>
      </c>
      <c r="CY49" s="68">
        <v>1</v>
      </c>
      <c r="CZ49" s="68">
        <v>1</v>
      </c>
      <c r="DA49" s="68">
        <v>1</v>
      </c>
      <c r="DB49" s="70">
        <v>0</v>
      </c>
      <c r="DC49" s="13">
        <f t="shared" si="427"/>
        <v>0</v>
      </c>
      <c r="DD49" s="13">
        <f t="shared" si="428"/>
        <v>0</v>
      </c>
      <c r="DE49" s="13">
        <f t="shared" si="429"/>
        <v>0</v>
      </c>
      <c r="DF49" s="117"/>
      <c r="DG49" s="154"/>
      <c r="DH49" s="10"/>
      <c r="DI49" s="44" t="s">
        <v>68</v>
      </c>
      <c r="DJ49" s="72" t="s">
        <v>42</v>
      </c>
      <c r="DK49" s="53"/>
      <c r="DL49" s="73">
        <v>1</v>
      </c>
      <c r="DM49" s="68">
        <v>1</v>
      </c>
      <c r="DN49" s="68">
        <v>1</v>
      </c>
      <c r="DO49" s="68">
        <v>1</v>
      </c>
      <c r="DP49" s="70">
        <v>0</v>
      </c>
      <c r="DQ49" s="13">
        <f t="shared" si="431"/>
        <v>0</v>
      </c>
      <c r="DR49" s="13">
        <f t="shared" si="432"/>
        <v>0</v>
      </c>
      <c r="DS49" s="13">
        <f t="shared" si="433"/>
        <v>0</v>
      </c>
      <c r="DT49" s="117"/>
      <c r="DU49" s="154"/>
      <c r="DV49" s="10"/>
      <c r="DW49" s="44" t="s">
        <v>68</v>
      </c>
      <c r="DX49" s="72" t="s">
        <v>42</v>
      </c>
      <c r="DY49" s="53"/>
      <c r="DZ49" s="73">
        <v>1</v>
      </c>
      <c r="EA49" s="68">
        <v>1</v>
      </c>
      <c r="EB49" s="68">
        <v>1</v>
      </c>
      <c r="EC49" s="68">
        <v>1</v>
      </c>
      <c r="ED49" s="70">
        <v>0</v>
      </c>
      <c r="EE49" s="13">
        <f t="shared" si="435"/>
        <v>0</v>
      </c>
      <c r="EF49" s="13">
        <f t="shared" si="436"/>
        <v>0</v>
      </c>
      <c r="EG49" s="13">
        <f t="shared" si="437"/>
        <v>0</v>
      </c>
      <c r="EH49" s="117"/>
      <c r="EI49" s="154"/>
      <c r="EJ49" s="10"/>
      <c r="EK49" s="44" t="s">
        <v>77</v>
      </c>
      <c r="EL49" s="760" t="str">
        <f>Prices!$A$112</f>
        <v xml:space="preserve">glazing  </v>
      </c>
      <c r="EM49" s="760">
        <f t="shared" si="383"/>
        <v>0</v>
      </c>
      <c r="EN49" s="1042" t="s">
        <v>87</v>
      </c>
      <c r="EO49" s="1052"/>
      <c r="EP49" s="190">
        <f t="shared" si="384"/>
        <v>0</v>
      </c>
      <c r="EQ49" s="79"/>
      <c r="ER49" s="116">
        <f t="shared" si="379"/>
        <v>0</v>
      </c>
      <c r="ES49" s="81">
        <f t="shared" si="380"/>
        <v>0</v>
      </c>
      <c r="ET49" s="280">
        <v>0</v>
      </c>
      <c r="EU49" s="9" t="s">
        <v>45</v>
      </c>
      <c r="EV49" s="583">
        <f t="shared" si="381"/>
        <v>0</v>
      </c>
      <c r="EW49" s="579">
        <f t="shared" si="86"/>
        <v>0</v>
      </c>
      <c r="EX49" s="582">
        <f t="shared" si="382"/>
        <v>0</v>
      </c>
      <c r="EY49" s="112"/>
      <c r="EZ49" s="573"/>
      <c r="FA49" s="55"/>
      <c r="FC49" s="44" t="s">
        <v>91</v>
      </c>
      <c r="FD49" s="95" t="s">
        <v>113</v>
      </c>
      <c r="FE49" s="141">
        <v>0</v>
      </c>
      <c r="FF49" s="141">
        <v>0</v>
      </c>
      <c r="FG49" s="142">
        <v>0</v>
      </c>
      <c r="FH49" s="9" t="s">
        <v>109</v>
      </c>
      <c r="FI49" s="122">
        <f t="shared" si="385"/>
        <v>0</v>
      </c>
      <c r="FJ49" s="602">
        <v>0</v>
      </c>
      <c r="FK49" s="604">
        <f t="shared" si="386"/>
        <v>0</v>
      </c>
      <c r="FL49" s="591">
        <f>FR128</f>
        <v>0</v>
      </c>
      <c r="FM49" s="542">
        <f>FL128</f>
        <v>0</v>
      </c>
      <c r="FN49" s="610">
        <f>SUM(FK49:FK50)+FL49</f>
        <v>0</v>
      </c>
      <c r="FO49" s="127">
        <f>IF(FO$4=0,0,FN49/$FO$4)</f>
        <v>0</v>
      </c>
      <c r="FP49" s="87" t="s">
        <v>91</v>
      </c>
      <c r="FQ49" s="522">
        <f>SUM(EX67:EX68)+EY67</f>
        <v>0</v>
      </c>
      <c r="FR49" s="496">
        <f>FN49</f>
        <v>0</v>
      </c>
      <c r="FS49" s="567">
        <f>SUM(FQ49:FR49)</f>
        <v>0</v>
      </c>
    </row>
    <row r="50" spans="1:175" x14ac:dyDescent="0.25">
      <c r="A50" s="44" t="s">
        <v>68</v>
      </c>
      <c r="B50" s="72" t="s">
        <v>42</v>
      </c>
      <c r="C50" s="53"/>
      <c r="D50" s="73">
        <v>1</v>
      </c>
      <c r="E50" s="68">
        <v>1</v>
      </c>
      <c r="F50" s="68">
        <v>1</v>
      </c>
      <c r="G50" s="68">
        <v>1</v>
      </c>
      <c r="H50" s="70">
        <v>0</v>
      </c>
      <c r="I50" s="13">
        <f t="shared" si="439"/>
        <v>0</v>
      </c>
      <c r="J50" s="13">
        <f t="shared" si="403"/>
        <v>0</v>
      </c>
      <c r="K50" s="13">
        <f t="shared" si="404"/>
        <v>0</v>
      </c>
      <c r="L50" s="201" t="s">
        <v>576</v>
      </c>
      <c r="M50" s="154"/>
      <c r="N50" s="10"/>
      <c r="O50" s="44" t="s">
        <v>68</v>
      </c>
      <c r="P50" s="72" t="s">
        <v>42</v>
      </c>
      <c r="Q50" s="53"/>
      <c r="R50" s="73">
        <v>1</v>
      </c>
      <c r="S50" s="68">
        <v>1</v>
      </c>
      <c r="T50" s="68">
        <v>1</v>
      </c>
      <c r="U50" s="68">
        <v>1</v>
      </c>
      <c r="V50" s="70">
        <v>0</v>
      </c>
      <c r="W50" s="13">
        <f t="shared" si="440"/>
        <v>0</v>
      </c>
      <c r="X50" s="13">
        <f t="shared" si="405"/>
        <v>0</v>
      </c>
      <c r="Y50" s="13">
        <f t="shared" si="406"/>
        <v>0</v>
      </c>
      <c r="Z50" s="201" t="s">
        <v>576</v>
      </c>
      <c r="AA50" s="154"/>
      <c r="AB50" s="10"/>
      <c r="AC50" s="44" t="s">
        <v>68</v>
      </c>
      <c r="AD50" s="72" t="s">
        <v>42</v>
      </c>
      <c r="AE50" s="53"/>
      <c r="AF50" s="73">
        <v>1</v>
      </c>
      <c r="AG50" s="68">
        <v>1</v>
      </c>
      <c r="AH50" s="68">
        <v>1</v>
      </c>
      <c r="AI50" s="68">
        <v>1</v>
      </c>
      <c r="AJ50" s="70">
        <v>0</v>
      </c>
      <c r="AK50" s="13">
        <f t="shared" si="407"/>
        <v>0</v>
      </c>
      <c r="AL50" s="13">
        <f t="shared" si="408"/>
        <v>0</v>
      </c>
      <c r="AM50" s="13">
        <f t="shared" si="409"/>
        <v>0</v>
      </c>
      <c r="AN50" s="201" t="s">
        <v>576</v>
      </c>
      <c r="AO50" s="154"/>
      <c r="AP50" s="10"/>
      <c r="AQ50" s="44" t="s">
        <v>68</v>
      </c>
      <c r="AR50" s="72" t="s">
        <v>42</v>
      </c>
      <c r="AS50" s="53"/>
      <c r="AT50" s="73">
        <v>1</v>
      </c>
      <c r="AU50" s="68">
        <v>1</v>
      </c>
      <c r="AV50" s="68">
        <v>1</v>
      </c>
      <c r="AW50" s="68">
        <v>1</v>
      </c>
      <c r="AX50" s="70">
        <v>0</v>
      </c>
      <c r="AY50" s="13">
        <f t="shared" si="411"/>
        <v>0</v>
      </c>
      <c r="AZ50" s="13">
        <f t="shared" si="412"/>
        <v>0</v>
      </c>
      <c r="BA50" s="13">
        <f t="shared" si="413"/>
        <v>0</v>
      </c>
      <c r="BB50" s="201" t="s">
        <v>576</v>
      </c>
      <c r="BC50" s="154"/>
      <c r="BD50" s="10"/>
      <c r="BE50" s="44" t="s">
        <v>68</v>
      </c>
      <c r="BF50" s="72" t="s">
        <v>42</v>
      </c>
      <c r="BG50" s="53"/>
      <c r="BH50" s="73">
        <v>1</v>
      </c>
      <c r="BI50" s="68">
        <v>1</v>
      </c>
      <c r="BJ50" s="68">
        <v>1</v>
      </c>
      <c r="BK50" s="68">
        <v>1</v>
      </c>
      <c r="BL50" s="70">
        <v>0</v>
      </c>
      <c r="BM50" s="13">
        <f t="shared" si="415"/>
        <v>0</v>
      </c>
      <c r="BN50" s="13">
        <f t="shared" si="416"/>
        <v>0</v>
      </c>
      <c r="BO50" s="13">
        <f t="shared" si="417"/>
        <v>0</v>
      </c>
      <c r="BP50" s="201" t="s">
        <v>576</v>
      </c>
      <c r="BQ50" s="154"/>
      <c r="BR50" s="10"/>
      <c r="BS50" s="44" t="s">
        <v>68</v>
      </c>
      <c r="BT50" s="72" t="s">
        <v>42</v>
      </c>
      <c r="BU50" s="53"/>
      <c r="BV50" s="73">
        <v>1</v>
      </c>
      <c r="BW50" s="68">
        <v>1</v>
      </c>
      <c r="BX50" s="68">
        <v>1</v>
      </c>
      <c r="BY50" s="68">
        <v>1</v>
      </c>
      <c r="BZ50" s="70">
        <v>0</v>
      </c>
      <c r="CA50" s="13">
        <f t="shared" si="419"/>
        <v>0</v>
      </c>
      <c r="CB50" s="13">
        <f t="shared" si="420"/>
        <v>0</v>
      </c>
      <c r="CC50" s="13">
        <f t="shared" si="421"/>
        <v>0</v>
      </c>
      <c r="CD50" s="201" t="s">
        <v>576</v>
      </c>
      <c r="CE50" s="154"/>
      <c r="CF50" s="10"/>
      <c r="CG50" s="44" t="s">
        <v>68</v>
      </c>
      <c r="CH50" s="72" t="s">
        <v>42</v>
      </c>
      <c r="CI50" s="53"/>
      <c r="CJ50" s="73">
        <v>1</v>
      </c>
      <c r="CK50" s="68">
        <v>1</v>
      </c>
      <c r="CL50" s="68">
        <v>1</v>
      </c>
      <c r="CM50" s="68">
        <v>1</v>
      </c>
      <c r="CN50" s="70">
        <v>0</v>
      </c>
      <c r="CO50" s="13">
        <f t="shared" si="423"/>
        <v>0</v>
      </c>
      <c r="CP50" s="13">
        <f t="shared" si="424"/>
        <v>0</v>
      </c>
      <c r="CQ50" s="13">
        <f t="shared" si="425"/>
        <v>0</v>
      </c>
      <c r="CR50" s="201" t="s">
        <v>576</v>
      </c>
      <c r="CS50" s="154"/>
      <c r="CT50" s="10"/>
      <c r="CU50" s="44" t="s">
        <v>68</v>
      </c>
      <c r="CV50" s="72" t="s">
        <v>42</v>
      </c>
      <c r="CW50" s="53"/>
      <c r="CX50" s="73">
        <v>1</v>
      </c>
      <c r="CY50" s="68">
        <v>1</v>
      </c>
      <c r="CZ50" s="68">
        <v>1</v>
      </c>
      <c r="DA50" s="68">
        <v>1</v>
      </c>
      <c r="DB50" s="70">
        <v>0</v>
      </c>
      <c r="DC50" s="13">
        <f t="shared" si="427"/>
        <v>0</v>
      </c>
      <c r="DD50" s="13">
        <f t="shared" si="428"/>
        <v>0</v>
      </c>
      <c r="DE50" s="13">
        <f t="shared" si="429"/>
        <v>0</v>
      </c>
      <c r="DF50" s="201" t="s">
        <v>576</v>
      </c>
      <c r="DG50" s="154"/>
      <c r="DH50" s="10"/>
      <c r="DI50" s="44" t="s">
        <v>68</v>
      </c>
      <c r="DJ50" s="72" t="s">
        <v>42</v>
      </c>
      <c r="DK50" s="53"/>
      <c r="DL50" s="73">
        <v>1</v>
      </c>
      <c r="DM50" s="68">
        <v>1</v>
      </c>
      <c r="DN50" s="68">
        <v>1</v>
      </c>
      <c r="DO50" s="68">
        <v>1</v>
      </c>
      <c r="DP50" s="70">
        <v>0</v>
      </c>
      <c r="DQ50" s="13">
        <f t="shared" si="431"/>
        <v>0</v>
      </c>
      <c r="DR50" s="13">
        <f t="shared" si="432"/>
        <v>0</v>
      </c>
      <c r="DS50" s="13">
        <f t="shared" si="433"/>
        <v>0</v>
      </c>
      <c r="DT50" s="201" t="s">
        <v>576</v>
      </c>
      <c r="DU50" s="154"/>
      <c r="DV50" s="10"/>
      <c r="DW50" s="44" t="s">
        <v>68</v>
      </c>
      <c r="DX50" s="72" t="s">
        <v>42</v>
      </c>
      <c r="DY50" s="53"/>
      <c r="DZ50" s="73">
        <v>1</v>
      </c>
      <c r="EA50" s="68">
        <v>1</v>
      </c>
      <c r="EB50" s="68">
        <v>1</v>
      </c>
      <c r="EC50" s="68">
        <v>1</v>
      </c>
      <c r="ED50" s="70">
        <v>0</v>
      </c>
      <c r="EE50" s="13">
        <f t="shared" si="435"/>
        <v>0</v>
      </c>
      <c r="EF50" s="13">
        <f t="shared" si="436"/>
        <v>0</v>
      </c>
      <c r="EG50" s="13">
        <f t="shared" si="437"/>
        <v>0</v>
      </c>
      <c r="EH50" s="201" t="s">
        <v>576</v>
      </c>
      <c r="EI50" s="154"/>
      <c r="EJ50" s="10"/>
      <c r="EK50" s="44" t="s">
        <v>77</v>
      </c>
      <c r="EL50" s="760" t="str">
        <f>Prices!$A$113</f>
        <v xml:space="preserve">glazing  </v>
      </c>
      <c r="EM50" s="760">
        <f t="shared" si="383"/>
        <v>0</v>
      </c>
      <c r="EN50" s="1042" t="s">
        <v>88</v>
      </c>
      <c r="EO50" s="1052"/>
      <c r="EP50" s="190">
        <f t="shared" si="384"/>
        <v>0</v>
      </c>
      <c r="EQ50" s="79"/>
      <c r="ER50" s="116">
        <f t="shared" si="379"/>
        <v>0</v>
      </c>
      <c r="ES50" s="81">
        <f t="shared" si="380"/>
        <v>0</v>
      </c>
      <c r="ET50" s="280">
        <v>0</v>
      </c>
      <c r="EU50" s="9" t="s">
        <v>45</v>
      </c>
      <c r="EV50" s="583">
        <f t="shared" si="381"/>
        <v>0</v>
      </c>
      <c r="EW50" s="579">
        <f t="shared" si="86"/>
        <v>0</v>
      </c>
      <c r="EX50" s="582">
        <f t="shared" si="382"/>
        <v>0</v>
      </c>
      <c r="EY50" s="112"/>
      <c r="EZ50" s="573"/>
      <c r="FA50" s="55"/>
      <c r="FC50" s="44" t="s">
        <v>91</v>
      </c>
      <c r="FD50" s="95" t="s">
        <v>113</v>
      </c>
      <c r="FE50" s="141">
        <v>0</v>
      </c>
      <c r="FF50" s="141">
        <v>0</v>
      </c>
      <c r="FG50" s="142">
        <v>0</v>
      </c>
      <c r="FH50" s="9" t="s">
        <v>109</v>
      </c>
      <c r="FI50" s="122">
        <f t="shared" si="385"/>
        <v>0</v>
      </c>
      <c r="FJ50" s="602">
        <v>0</v>
      </c>
      <c r="FK50" s="604">
        <f t="shared" si="386"/>
        <v>0</v>
      </c>
      <c r="FL50" s="592"/>
      <c r="FM50" s="576"/>
      <c r="FN50" s="607"/>
      <c r="FO50" s="127"/>
      <c r="FP50" s="87"/>
      <c r="FQ50" s="522"/>
      <c r="FR50" s="61"/>
      <c r="FS50" s="567"/>
    </row>
    <row r="51" spans="1:175" x14ac:dyDescent="0.25">
      <c r="A51" s="44" t="s">
        <v>65</v>
      </c>
      <c r="B51" s="72" t="s">
        <v>42</v>
      </c>
      <c r="C51" s="53"/>
      <c r="D51" s="73">
        <v>1</v>
      </c>
      <c r="E51" s="68">
        <v>1</v>
      </c>
      <c r="F51" s="68">
        <v>1</v>
      </c>
      <c r="G51" s="68">
        <v>1</v>
      </c>
      <c r="H51" s="70">
        <v>0</v>
      </c>
      <c r="I51" s="13">
        <f t="shared" si="439"/>
        <v>0</v>
      </c>
      <c r="J51" s="13">
        <f t="shared" si="403"/>
        <v>0</v>
      </c>
      <c r="K51" s="13">
        <f t="shared" si="404"/>
        <v>0</v>
      </c>
      <c r="L51" s="215">
        <f>SUM(K49:K50)</f>
        <v>0</v>
      </c>
      <c r="M51" s="154"/>
      <c r="N51" s="10"/>
      <c r="O51" s="44" t="s">
        <v>65</v>
      </c>
      <c r="P51" s="72" t="s">
        <v>42</v>
      </c>
      <c r="Q51" s="53"/>
      <c r="R51" s="73">
        <v>1</v>
      </c>
      <c r="S51" s="68">
        <v>1</v>
      </c>
      <c r="T51" s="68">
        <v>1</v>
      </c>
      <c r="U51" s="68">
        <v>1</v>
      </c>
      <c r="V51" s="70">
        <v>0</v>
      </c>
      <c r="W51" s="13">
        <f t="shared" si="440"/>
        <v>0</v>
      </c>
      <c r="X51" s="13">
        <f t="shared" si="405"/>
        <v>0</v>
      </c>
      <c r="Y51" s="13">
        <f t="shared" si="406"/>
        <v>0</v>
      </c>
      <c r="Z51" s="215">
        <f>SUM(Y49:Y50)</f>
        <v>0</v>
      </c>
      <c r="AA51" s="154"/>
      <c r="AB51" s="10"/>
      <c r="AC51" s="44" t="s">
        <v>65</v>
      </c>
      <c r="AD51" s="72" t="s">
        <v>42</v>
      </c>
      <c r="AE51" s="53"/>
      <c r="AF51" s="73">
        <v>1</v>
      </c>
      <c r="AG51" s="68">
        <v>1</v>
      </c>
      <c r="AH51" s="68">
        <v>1</v>
      </c>
      <c r="AI51" s="68">
        <v>1</v>
      </c>
      <c r="AJ51" s="70">
        <v>0</v>
      </c>
      <c r="AK51" s="13">
        <f t="shared" si="407"/>
        <v>0</v>
      </c>
      <c r="AL51" s="13">
        <f t="shared" si="408"/>
        <v>0</v>
      </c>
      <c r="AM51" s="13">
        <f t="shared" si="409"/>
        <v>0</v>
      </c>
      <c r="AN51" s="215">
        <f t="shared" ref="AN51" si="449">SUM(AM49:AM50)</f>
        <v>0</v>
      </c>
      <c r="AO51" s="154"/>
      <c r="AP51" s="10"/>
      <c r="AQ51" s="44" t="s">
        <v>65</v>
      </c>
      <c r="AR51" s="72" t="s">
        <v>42</v>
      </c>
      <c r="AS51" s="53"/>
      <c r="AT51" s="73">
        <v>1</v>
      </c>
      <c r="AU51" s="68">
        <v>1</v>
      </c>
      <c r="AV51" s="68">
        <v>1</v>
      </c>
      <c r="AW51" s="68">
        <v>1</v>
      </c>
      <c r="AX51" s="70">
        <v>0</v>
      </c>
      <c r="AY51" s="13">
        <f t="shared" si="411"/>
        <v>0</v>
      </c>
      <c r="AZ51" s="13">
        <f t="shared" si="412"/>
        <v>0</v>
      </c>
      <c r="BA51" s="13">
        <f t="shared" si="413"/>
        <v>0</v>
      </c>
      <c r="BB51" s="215">
        <f t="shared" ref="BB51" si="450">SUM(BA49:BA50)</f>
        <v>0</v>
      </c>
      <c r="BC51" s="154"/>
      <c r="BD51" s="10"/>
      <c r="BE51" s="44" t="s">
        <v>65</v>
      </c>
      <c r="BF51" s="72" t="s">
        <v>42</v>
      </c>
      <c r="BG51" s="53"/>
      <c r="BH51" s="73">
        <v>1</v>
      </c>
      <c r="BI51" s="68">
        <v>1</v>
      </c>
      <c r="BJ51" s="68">
        <v>1</v>
      </c>
      <c r="BK51" s="68">
        <v>1</v>
      </c>
      <c r="BL51" s="70">
        <v>0</v>
      </c>
      <c r="BM51" s="13">
        <f t="shared" si="415"/>
        <v>0</v>
      </c>
      <c r="BN51" s="13">
        <f t="shared" si="416"/>
        <v>0</v>
      </c>
      <c r="BO51" s="13">
        <f t="shared" si="417"/>
        <v>0</v>
      </c>
      <c r="BP51" s="215">
        <f t="shared" ref="BP51" si="451">SUM(BO49:BO50)</f>
        <v>0</v>
      </c>
      <c r="BQ51" s="154"/>
      <c r="BR51" s="10"/>
      <c r="BS51" s="44" t="s">
        <v>65</v>
      </c>
      <c r="BT51" s="72" t="s">
        <v>42</v>
      </c>
      <c r="BU51" s="53"/>
      <c r="BV51" s="73">
        <v>1</v>
      </c>
      <c r="BW51" s="68">
        <v>1</v>
      </c>
      <c r="BX51" s="68">
        <v>1</v>
      </c>
      <c r="BY51" s="68">
        <v>1</v>
      </c>
      <c r="BZ51" s="70">
        <v>0</v>
      </c>
      <c r="CA51" s="13">
        <f t="shared" si="419"/>
        <v>0</v>
      </c>
      <c r="CB51" s="13">
        <f t="shared" si="420"/>
        <v>0</v>
      </c>
      <c r="CC51" s="13">
        <f t="shared" si="421"/>
        <v>0</v>
      </c>
      <c r="CD51" s="215">
        <f t="shared" ref="CD51" si="452">SUM(CC49:CC50)</f>
        <v>0</v>
      </c>
      <c r="CE51" s="154"/>
      <c r="CF51" s="10"/>
      <c r="CG51" s="44" t="s">
        <v>65</v>
      </c>
      <c r="CH51" s="72" t="s">
        <v>42</v>
      </c>
      <c r="CI51" s="53"/>
      <c r="CJ51" s="73">
        <v>1</v>
      </c>
      <c r="CK51" s="68">
        <v>1</v>
      </c>
      <c r="CL51" s="68">
        <v>1</v>
      </c>
      <c r="CM51" s="68">
        <v>1</v>
      </c>
      <c r="CN51" s="70">
        <v>0</v>
      </c>
      <c r="CO51" s="13">
        <f t="shared" si="423"/>
        <v>0</v>
      </c>
      <c r="CP51" s="13">
        <f t="shared" si="424"/>
        <v>0</v>
      </c>
      <c r="CQ51" s="13">
        <f t="shared" si="425"/>
        <v>0</v>
      </c>
      <c r="CR51" s="215">
        <f t="shared" ref="CR51" si="453">SUM(CQ49:CQ50)</f>
        <v>0</v>
      </c>
      <c r="CS51" s="154"/>
      <c r="CT51" s="10"/>
      <c r="CU51" s="44" t="s">
        <v>65</v>
      </c>
      <c r="CV51" s="72" t="s">
        <v>42</v>
      </c>
      <c r="CW51" s="53"/>
      <c r="CX51" s="73">
        <v>1</v>
      </c>
      <c r="CY51" s="68">
        <v>1</v>
      </c>
      <c r="CZ51" s="68">
        <v>1</v>
      </c>
      <c r="DA51" s="68">
        <v>1</v>
      </c>
      <c r="DB51" s="70">
        <v>0</v>
      </c>
      <c r="DC51" s="13">
        <f t="shared" si="427"/>
        <v>0</v>
      </c>
      <c r="DD51" s="13">
        <f t="shared" si="428"/>
        <v>0</v>
      </c>
      <c r="DE51" s="13">
        <f t="shared" si="429"/>
        <v>0</v>
      </c>
      <c r="DF51" s="215">
        <f t="shared" ref="DF51" si="454">SUM(DE49:DE50)</f>
        <v>0</v>
      </c>
      <c r="DG51" s="154"/>
      <c r="DH51" s="10"/>
      <c r="DI51" s="44" t="s">
        <v>65</v>
      </c>
      <c r="DJ51" s="72" t="s">
        <v>42</v>
      </c>
      <c r="DK51" s="53"/>
      <c r="DL51" s="73">
        <v>1</v>
      </c>
      <c r="DM51" s="68">
        <v>1</v>
      </c>
      <c r="DN51" s="68">
        <v>1</v>
      </c>
      <c r="DO51" s="68">
        <v>1</v>
      </c>
      <c r="DP51" s="70">
        <v>0</v>
      </c>
      <c r="DQ51" s="13">
        <f t="shared" si="431"/>
        <v>0</v>
      </c>
      <c r="DR51" s="13">
        <f t="shared" si="432"/>
        <v>0</v>
      </c>
      <c r="DS51" s="13">
        <f t="shared" si="433"/>
        <v>0</v>
      </c>
      <c r="DT51" s="215">
        <f t="shared" ref="DT51" si="455">SUM(DS49:DS50)</f>
        <v>0</v>
      </c>
      <c r="DU51" s="154"/>
      <c r="DV51" s="10"/>
      <c r="DW51" s="44" t="s">
        <v>65</v>
      </c>
      <c r="DX51" s="72" t="s">
        <v>42</v>
      </c>
      <c r="DY51" s="53"/>
      <c r="DZ51" s="73">
        <v>1</v>
      </c>
      <c r="EA51" s="68">
        <v>1</v>
      </c>
      <c r="EB51" s="68">
        <v>1</v>
      </c>
      <c r="EC51" s="68">
        <v>1</v>
      </c>
      <c r="ED51" s="70">
        <v>0</v>
      </c>
      <c r="EE51" s="13">
        <f t="shared" si="435"/>
        <v>0</v>
      </c>
      <c r="EF51" s="13">
        <f t="shared" si="436"/>
        <v>0</v>
      </c>
      <c r="EG51" s="13">
        <f t="shared" si="437"/>
        <v>0</v>
      </c>
      <c r="EH51" s="215">
        <f t="shared" ref="EH51" si="456">SUM(EG49:EG50)</f>
        <v>0</v>
      </c>
      <c r="EI51" s="154"/>
      <c r="EJ51" s="10"/>
      <c r="EK51" s="44" t="s">
        <v>77</v>
      </c>
      <c r="EL51" s="760" t="str">
        <f>Prices!$A$114</f>
        <v xml:space="preserve">glazing  </v>
      </c>
      <c r="EM51" s="760">
        <f t="shared" si="383"/>
        <v>0</v>
      </c>
      <c r="EN51" s="1042" t="s">
        <v>89</v>
      </c>
      <c r="EO51" s="1052"/>
      <c r="EP51" s="190">
        <f t="shared" si="384"/>
        <v>0</v>
      </c>
      <c r="EQ51" s="79"/>
      <c r="ER51" s="116">
        <f t="shared" ref="ER51:ER54" si="457">IF(ER$4=0,0,EM51/ER$4)</f>
        <v>0</v>
      </c>
      <c r="ES51" s="81">
        <f t="shared" ref="ES51:ES54" si="458">ER51*ET51+ER51</f>
        <v>0</v>
      </c>
      <c r="ET51" s="280">
        <v>0</v>
      </c>
      <c r="EU51" s="9" t="s">
        <v>45</v>
      </c>
      <c r="EV51" s="583">
        <f t="shared" ref="EV51:EV54" si="459">IF(ER$4=0,0,EP51/$ER$4*$EX$4)</f>
        <v>0</v>
      </c>
      <c r="EW51" s="579">
        <f t="shared" ref="EW51:EW54" si="460">IF(EV51=0,0,EX51/EV51)</f>
        <v>0</v>
      </c>
      <c r="EX51" s="582">
        <f t="shared" ref="EX51:EX54" si="461">ER51*ER$4+ES51*ES$4</f>
        <v>0</v>
      </c>
      <c r="EY51" s="112"/>
      <c r="EZ51" s="573"/>
      <c r="FA51" s="55"/>
      <c r="FC51" s="44" t="s">
        <v>240</v>
      </c>
      <c r="FD51" s="95" t="s">
        <v>114</v>
      </c>
      <c r="FE51" s="141">
        <v>0</v>
      </c>
      <c r="FF51" s="141">
        <v>0</v>
      </c>
      <c r="FG51" s="142">
        <v>0</v>
      </c>
      <c r="FH51" s="9" t="s">
        <v>109</v>
      </c>
      <c r="FI51" s="122">
        <f t="shared" si="385"/>
        <v>0</v>
      </c>
      <c r="FJ51" s="602">
        <v>0</v>
      </c>
      <c r="FK51" s="604">
        <f t="shared" si="386"/>
        <v>0</v>
      </c>
      <c r="FL51" s="591">
        <f>FR129</f>
        <v>0</v>
      </c>
      <c r="FM51" s="542">
        <f>FL129</f>
        <v>0</v>
      </c>
      <c r="FN51" s="610">
        <f>SUM(FK51:FL51)</f>
        <v>0</v>
      </c>
      <c r="FO51" s="127">
        <f>IF(FO$4=0,0,FN51/$FO$4)</f>
        <v>0</v>
      </c>
      <c r="FP51" s="44" t="s">
        <v>240</v>
      </c>
      <c r="FQ51" s="522">
        <f>SUM(EX69:EY69)</f>
        <v>0</v>
      </c>
      <c r="FR51" s="496">
        <f>FN51</f>
        <v>0</v>
      </c>
      <c r="FS51" s="567">
        <f>SUM(FQ51:FR51)</f>
        <v>0</v>
      </c>
    </row>
    <row r="52" spans="1:175" x14ac:dyDescent="0.25">
      <c r="A52" s="44" t="s">
        <v>65</v>
      </c>
      <c r="B52" s="72" t="s">
        <v>524</v>
      </c>
      <c r="C52" s="53"/>
      <c r="D52" s="73">
        <v>1</v>
      </c>
      <c r="E52" s="68">
        <v>1</v>
      </c>
      <c r="F52" s="68">
        <v>1</v>
      </c>
      <c r="G52" s="68">
        <v>1</v>
      </c>
      <c r="H52" s="70">
        <v>0</v>
      </c>
      <c r="I52" s="13">
        <f t="shared" si="439"/>
        <v>0</v>
      </c>
      <c r="J52" s="13">
        <f t="shared" si="403"/>
        <v>0</v>
      </c>
      <c r="K52" s="13">
        <f t="shared" si="404"/>
        <v>0</v>
      </c>
      <c r="L52" s="117"/>
      <c r="M52" s="154"/>
      <c r="N52" s="10"/>
      <c r="O52" s="44" t="s">
        <v>65</v>
      </c>
      <c r="P52" s="72" t="s">
        <v>524</v>
      </c>
      <c r="Q52" s="53"/>
      <c r="R52" s="73">
        <v>1</v>
      </c>
      <c r="S52" s="68">
        <v>1</v>
      </c>
      <c r="T52" s="68">
        <v>1</v>
      </c>
      <c r="U52" s="68">
        <v>1</v>
      </c>
      <c r="V52" s="70">
        <v>0</v>
      </c>
      <c r="W52" s="13">
        <f t="shared" si="440"/>
        <v>0</v>
      </c>
      <c r="X52" s="13">
        <f t="shared" si="405"/>
        <v>0</v>
      </c>
      <c r="Y52" s="13">
        <f t="shared" si="406"/>
        <v>0</v>
      </c>
      <c r="Z52" s="117"/>
      <c r="AA52" s="154"/>
      <c r="AB52" s="10"/>
      <c r="AC52" s="44" t="s">
        <v>65</v>
      </c>
      <c r="AD52" s="72" t="s">
        <v>524</v>
      </c>
      <c r="AE52" s="53"/>
      <c r="AF52" s="73">
        <v>1</v>
      </c>
      <c r="AG52" s="68">
        <v>1</v>
      </c>
      <c r="AH52" s="68">
        <v>1</v>
      </c>
      <c r="AI52" s="68">
        <v>1</v>
      </c>
      <c r="AJ52" s="70">
        <v>0</v>
      </c>
      <c r="AK52" s="13">
        <f t="shared" si="407"/>
        <v>0</v>
      </c>
      <c r="AL52" s="13">
        <f t="shared" si="408"/>
        <v>0</v>
      </c>
      <c r="AM52" s="13">
        <f t="shared" si="409"/>
        <v>0</v>
      </c>
      <c r="AN52" s="117"/>
      <c r="AO52" s="154"/>
      <c r="AP52" s="10"/>
      <c r="AQ52" s="44" t="s">
        <v>65</v>
      </c>
      <c r="AR52" s="72" t="s">
        <v>524</v>
      </c>
      <c r="AS52" s="53"/>
      <c r="AT52" s="73">
        <v>1</v>
      </c>
      <c r="AU52" s="68">
        <v>1</v>
      </c>
      <c r="AV52" s="68">
        <v>1</v>
      </c>
      <c r="AW52" s="68">
        <v>1</v>
      </c>
      <c r="AX52" s="70">
        <v>0</v>
      </c>
      <c r="AY52" s="13">
        <f t="shared" si="411"/>
        <v>0</v>
      </c>
      <c r="AZ52" s="13">
        <f t="shared" si="412"/>
        <v>0</v>
      </c>
      <c r="BA52" s="13">
        <f t="shared" si="413"/>
        <v>0</v>
      </c>
      <c r="BB52" s="117"/>
      <c r="BC52" s="154"/>
      <c r="BD52" s="10"/>
      <c r="BE52" s="44" t="s">
        <v>65</v>
      </c>
      <c r="BF52" s="72" t="s">
        <v>524</v>
      </c>
      <c r="BG52" s="53"/>
      <c r="BH52" s="73">
        <v>1</v>
      </c>
      <c r="BI52" s="68">
        <v>1</v>
      </c>
      <c r="BJ52" s="68">
        <v>1</v>
      </c>
      <c r="BK52" s="68">
        <v>1</v>
      </c>
      <c r="BL52" s="70">
        <v>0</v>
      </c>
      <c r="BM52" s="13">
        <f t="shared" si="415"/>
        <v>0</v>
      </c>
      <c r="BN52" s="13">
        <f t="shared" si="416"/>
        <v>0</v>
      </c>
      <c r="BO52" s="13">
        <f t="shared" si="417"/>
        <v>0</v>
      </c>
      <c r="BP52" s="117"/>
      <c r="BQ52" s="154"/>
      <c r="BR52" s="10"/>
      <c r="BS52" s="44" t="s">
        <v>65</v>
      </c>
      <c r="BT52" s="72" t="s">
        <v>524</v>
      </c>
      <c r="BU52" s="53"/>
      <c r="BV52" s="73">
        <v>1</v>
      </c>
      <c r="BW52" s="68">
        <v>1</v>
      </c>
      <c r="BX52" s="68">
        <v>1</v>
      </c>
      <c r="BY52" s="68">
        <v>1</v>
      </c>
      <c r="BZ52" s="70">
        <v>0</v>
      </c>
      <c r="CA52" s="13">
        <f t="shared" si="419"/>
        <v>0</v>
      </c>
      <c r="CB52" s="13">
        <f t="shared" si="420"/>
        <v>0</v>
      </c>
      <c r="CC52" s="13">
        <f t="shared" si="421"/>
        <v>0</v>
      </c>
      <c r="CD52" s="117"/>
      <c r="CE52" s="154"/>
      <c r="CF52" s="10"/>
      <c r="CG52" s="44" t="s">
        <v>65</v>
      </c>
      <c r="CH52" s="72" t="s">
        <v>524</v>
      </c>
      <c r="CI52" s="53"/>
      <c r="CJ52" s="73">
        <v>1</v>
      </c>
      <c r="CK52" s="68">
        <v>1</v>
      </c>
      <c r="CL52" s="68">
        <v>1</v>
      </c>
      <c r="CM52" s="68">
        <v>1</v>
      </c>
      <c r="CN52" s="70">
        <v>0</v>
      </c>
      <c r="CO52" s="13">
        <f t="shared" si="423"/>
        <v>0</v>
      </c>
      <c r="CP52" s="13">
        <f t="shared" si="424"/>
        <v>0</v>
      </c>
      <c r="CQ52" s="13">
        <f t="shared" si="425"/>
        <v>0</v>
      </c>
      <c r="CR52" s="117"/>
      <c r="CS52" s="154"/>
      <c r="CT52" s="10"/>
      <c r="CU52" s="44" t="s">
        <v>65</v>
      </c>
      <c r="CV52" s="72" t="s">
        <v>524</v>
      </c>
      <c r="CW52" s="53"/>
      <c r="CX52" s="73">
        <v>1</v>
      </c>
      <c r="CY52" s="68">
        <v>1</v>
      </c>
      <c r="CZ52" s="68">
        <v>1</v>
      </c>
      <c r="DA52" s="68">
        <v>1</v>
      </c>
      <c r="DB52" s="70">
        <v>0</v>
      </c>
      <c r="DC52" s="13">
        <f t="shared" si="427"/>
        <v>0</v>
      </c>
      <c r="DD52" s="13">
        <f t="shared" si="428"/>
        <v>0</v>
      </c>
      <c r="DE52" s="13">
        <f t="shared" si="429"/>
        <v>0</v>
      </c>
      <c r="DF52" s="117"/>
      <c r="DG52" s="154"/>
      <c r="DH52" s="10"/>
      <c r="DI52" s="44" t="s">
        <v>65</v>
      </c>
      <c r="DJ52" s="72" t="s">
        <v>524</v>
      </c>
      <c r="DK52" s="53"/>
      <c r="DL52" s="73">
        <v>1</v>
      </c>
      <c r="DM52" s="68">
        <v>1</v>
      </c>
      <c r="DN52" s="68">
        <v>1</v>
      </c>
      <c r="DO52" s="68">
        <v>1</v>
      </c>
      <c r="DP52" s="70">
        <v>0</v>
      </c>
      <c r="DQ52" s="13">
        <f t="shared" si="431"/>
        <v>0</v>
      </c>
      <c r="DR52" s="13">
        <f t="shared" si="432"/>
        <v>0</v>
      </c>
      <c r="DS52" s="13">
        <f t="shared" si="433"/>
        <v>0</v>
      </c>
      <c r="DT52" s="117"/>
      <c r="DU52" s="154"/>
      <c r="DV52" s="10"/>
      <c r="DW52" s="44" t="s">
        <v>65</v>
      </c>
      <c r="DX52" s="72" t="s">
        <v>524</v>
      </c>
      <c r="DY52" s="53"/>
      <c r="DZ52" s="73">
        <v>1</v>
      </c>
      <c r="EA52" s="68">
        <v>1</v>
      </c>
      <c r="EB52" s="68">
        <v>1</v>
      </c>
      <c r="EC52" s="68">
        <v>1</v>
      </c>
      <c r="ED52" s="70">
        <v>0</v>
      </c>
      <c r="EE52" s="13">
        <f t="shared" si="435"/>
        <v>0</v>
      </c>
      <c r="EF52" s="13">
        <f t="shared" si="436"/>
        <v>0</v>
      </c>
      <c r="EG52" s="13">
        <f t="shared" si="437"/>
        <v>0</v>
      </c>
      <c r="EH52" s="117"/>
      <c r="EI52" s="154"/>
      <c r="EJ52" s="10"/>
      <c r="EK52" s="44" t="s">
        <v>77</v>
      </c>
      <c r="EL52" s="760" t="str">
        <f>Prices!$A$115</f>
        <v xml:space="preserve">glazing  </v>
      </c>
      <c r="EM52" s="760">
        <f t="shared" si="383"/>
        <v>0</v>
      </c>
      <c r="EN52" s="1042" t="s">
        <v>577</v>
      </c>
      <c r="EO52" s="1052"/>
      <c r="EP52" s="190">
        <f t="shared" si="384"/>
        <v>0</v>
      </c>
      <c r="EQ52" s="79"/>
      <c r="ER52" s="116">
        <f t="shared" si="457"/>
        <v>0</v>
      </c>
      <c r="ES52" s="81">
        <f t="shared" si="458"/>
        <v>0</v>
      </c>
      <c r="ET52" s="280">
        <v>0</v>
      </c>
      <c r="EU52" s="9" t="s">
        <v>45</v>
      </c>
      <c r="EV52" s="583">
        <f t="shared" si="459"/>
        <v>0</v>
      </c>
      <c r="EW52" s="579">
        <f t="shared" si="460"/>
        <v>0</v>
      </c>
      <c r="EX52" s="582">
        <f t="shared" si="461"/>
        <v>0</v>
      </c>
      <c r="EY52" s="112"/>
      <c r="EZ52" s="573"/>
      <c r="FA52" s="55"/>
      <c r="FC52" s="44" t="s">
        <v>241</v>
      </c>
      <c r="FD52" s="95" t="s">
        <v>115</v>
      </c>
      <c r="FE52" s="141">
        <v>0</v>
      </c>
      <c r="FF52" s="141">
        <v>0</v>
      </c>
      <c r="FG52" s="142">
        <v>0</v>
      </c>
      <c r="FH52" s="9" t="s">
        <v>109</v>
      </c>
      <c r="FI52" s="122">
        <f t="shared" si="385"/>
        <v>0</v>
      </c>
      <c r="FJ52" s="602">
        <v>0</v>
      </c>
      <c r="FK52" s="604">
        <f t="shared" si="386"/>
        <v>0</v>
      </c>
      <c r="FL52" s="592"/>
      <c r="FM52" s="573"/>
      <c r="FN52" s="610">
        <f>SUM(FK52)</f>
        <v>0</v>
      </c>
      <c r="FO52" s="127">
        <f>IF(FO$4=0,0,FN52/$FO$4)</f>
        <v>0</v>
      </c>
      <c r="FP52" s="44" t="s">
        <v>241</v>
      </c>
      <c r="FQ52" s="522">
        <f>SUM(EX70)</f>
        <v>0</v>
      </c>
      <c r="FR52" s="496">
        <f>FN52</f>
        <v>0</v>
      </c>
      <c r="FS52" s="567">
        <f>SUM(FQ52:FR52)</f>
        <v>0</v>
      </c>
    </row>
    <row r="53" spans="1:175" x14ac:dyDescent="0.25">
      <c r="A53" s="44" t="s">
        <v>76</v>
      </c>
      <c r="B53" s="72" t="s">
        <v>43</v>
      </c>
      <c r="C53" s="733"/>
      <c r="D53" s="734"/>
      <c r="E53" s="30"/>
      <c r="F53" s="68">
        <v>1</v>
      </c>
      <c r="G53" s="68">
        <v>1</v>
      </c>
      <c r="H53" s="70">
        <v>0</v>
      </c>
      <c r="I53" s="13">
        <f t="shared" ref="I53:I56" si="462">F53*G53*H53</f>
        <v>0</v>
      </c>
      <c r="J53" s="13">
        <f t="shared" si="403"/>
        <v>0</v>
      </c>
      <c r="K53" s="13">
        <f t="shared" si="404"/>
        <v>0</v>
      </c>
      <c r="L53" s="201" t="s">
        <v>272</v>
      </c>
      <c r="M53" s="154"/>
      <c r="N53" s="10"/>
      <c r="O53" s="44" t="s">
        <v>76</v>
      </c>
      <c r="P53" s="148" t="str">
        <f>$B$53</f>
        <v>special component / blind</v>
      </c>
      <c r="Q53" s="733"/>
      <c r="R53" s="734"/>
      <c r="S53" s="30"/>
      <c r="T53" s="68">
        <v>1</v>
      </c>
      <c r="U53" s="68">
        <v>1</v>
      </c>
      <c r="V53" s="70">
        <v>0</v>
      </c>
      <c r="W53" s="13">
        <f t="shared" ref="W53:W56" si="463">T53*U53*V53</f>
        <v>0</v>
      </c>
      <c r="X53" s="13">
        <f t="shared" si="405"/>
        <v>0</v>
      </c>
      <c r="Y53" s="13">
        <f t="shared" si="406"/>
        <v>0</v>
      </c>
      <c r="Z53" s="201" t="s">
        <v>272</v>
      </c>
      <c r="AA53" s="154"/>
      <c r="AB53" s="10"/>
      <c r="AC53" s="44" t="s">
        <v>76</v>
      </c>
      <c r="AD53" s="148" t="str">
        <f t="shared" ref="AD53" si="464">$B$53</f>
        <v>special component / blind</v>
      </c>
      <c r="AE53" s="733"/>
      <c r="AF53" s="734"/>
      <c r="AG53" s="30"/>
      <c r="AH53" s="68">
        <v>1</v>
      </c>
      <c r="AI53" s="68">
        <v>1</v>
      </c>
      <c r="AJ53" s="70">
        <v>0</v>
      </c>
      <c r="AK53" s="13">
        <f t="shared" ref="AK53:AK61" si="465">AH53*AI53*AJ53</f>
        <v>0</v>
      </c>
      <c r="AL53" s="13">
        <f t="shared" si="408"/>
        <v>0</v>
      </c>
      <c r="AM53" s="13">
        <f t="shared" si="409"/>
        <v>0</v>
      </c>
      <c r="AN53" s="201" t="s">
        <v>272</v>
      </c>
      <c r="AO53" s="154"/>
      <c r="AP53" s="10"/>
      <c r="AQ53" s="44" t="s">
        <v>76</v>
      </c>
      <c r="AR53" s="148" t="str">
        <f t="shared" ref="AR53" si="466">$B$53</f>
        <v>special component / blind</v>
      </c>
      <c r="AS53" s="733"/>
      <c r="AT53" s="734"/>
      <c r="AU53" s="30"/>
      <c r="AV53" s="68">
        <v>1</v>
      </c>
      <c r="AW53" s="68">
        <v>1</v>
      </c>
      <c r="AX53" s="70">
        <v>0</v>
      </c>
      <c r="AY53" s="13">
        <f t="shared" ref="AY53:AY61" si="467">AV53*AW53*AX53</f>
        <v>0</v>
      </c>
      <c r="AZ53" s="13">
        <f t="shared" si="412"/>
        <v>0</v>
      </c>
      <c r="BA53" s="13">
        <f t="shared" si="413"/>
        <v>0</v>
      </c>
      <c r="BB53" s="201" t="s">
        <v>272</v>
      </c>
      <c r="BC53" s="154"/>
      <c r="BD53" s="10"/>
      <c r="BE53" s="44" t="s">
        <v>76</v>
      </c>
      <c r="BF53" s="148" t="str">
        <f t="shared" ref="BF53" si="468">$B$53</f>
        <v>special component / blind</v>
      </c>
      <c r="BG53" s="733"/>
      <c r="BH53" s="734"/>
      <c r="BI53" s="30"/>
      <c r="BJ53" s="68">
        <v>1</v>
      </c>
      <c r="BK53" s="68">
        <v>1</v>
      </c>
      <c r="BL53" s="70">
        <v>0</v>
      </c>
      <c r="BM53" s="13">
        <f t="shared" ref="BM53:BM61" si="469">BJ53*BK53*BL53</f>
        <v>0</v>
      </c>
      <c r="BN53" s="13">
        <f t="shared" si="416"/>
        <v>0</v>
      </c>
      <c r="BO53" s="13">
        <f t="shared" si="417"/>
        <v>0</v>
      </c>
      <c r="BP53" s="201" t="s">
        <v>272</v>
      </c>
      <c r="BQ53" s="154"/>
      <c r="BR53" s="10"/>
      <c r="BS53" s="44" t="s">
        <v>76</v>
      </c>
      <c r="BT53" s="148" t="str">
        <f t="shared" ref="BT53" si="470">$B$53</f>
        <v>special component / blind</v>
      </c>
      <c r="BU53" s="733"/>
      <c r="BV53" s="734"/>
      <c r="BW53" s="30"/>
      <c r="BX53" s="68">
        <v>1</v>
      </c>
      <c r="BY53" s="68">
        <v>1</v>
      </c>
      <c r="BZ53" s="70">
        <v>0</v>
      </c>
      <c r="CA53" s="13">
        <f t="shared" ref="CA53:CA61" si="471">BX53*BY53*BZ53</f>
        <v>0</v>
      </c>
      <c r="CB53" s="13">
        <f t="shared" si="420"/>
        <v>0</v>
      </c>
      <c r="CC53" s="13">
        <f t="shared" si="421"/>
        <v>0</v>
      </c>
      <c r="CD53" s="201" t="s">
        <v>272</v>
      </c>
      <c r="CE53" s="154"/>
      <c r="CF53" s="10"/>
      <c r="CG53" s="44" t="s">
        <v>76</v>
      </c>
      <c r="CH53" s="148" t="str">
        <f t="shared" ref="CH53" si="472">$B$53</f>
        <v>special component / blind</v>
      </c>
      <c r="CI53" s="733"/>
      <c r="CJ53" s="734"/>
      <c r="CK53" s="30"/>
      <c r="CL53" s="68">
        <v>1</v>
      </c>
      <c r="CM53" s="68">
        <v>1</v>
      </c>
      <c r="CN53" s="70">
        <v>0</v>
      </c>
      <c r="CO53" s="13">
        <f t="shared" ref="CO53:CO61" si="473">CL53*CM53*CN53</f>
        <v>0</v>
      </c>
      <c r="CP53" s="13">
        <f t="shared" si="424"/>
        <v>0</v>
      </c>
      <c r="CQ53" s="13">
        <f t="shared" si="425"/>
        <v>0</v>
      </c>
      <c r="CR53" s="201" t="s">
        <v>272</v>
      </c>
      <c r="CS53" s="154"/>
      <c r="CT53" s="10"/>
      <c r="CU53" s="44" t="s">
        <v>76</v>
      </c>
      <c r="CV53" s="148" t="str">
        <f t="shared" ref="CV53" si="474">$B$53</f>
        <v>special component / blind</v>
      </c>
      <c r="CW53" s="733"/>
      <c r="CX53" s="734"/>
      <c r="CY53" s="30"/>
      <c r="CZ53" s="68">
        <v>1</v>
      </c>
      <c r="DA53" s="68">
        <v>1</v>
      </c>
      <c r="DB53" s="70">
        <v>0</v>
      </c>
      <c r="DC53" s="13">
        <f t="shared" ref="DC53:DC61" si="475">CZ53*DA53*DB53</f>
        <v>0</v>
      </c>
      <c r="DD53" s="13">
        <f t="shared" si="428"/>
        <v>0</v>
      </c>
      <c r="DE53" s="13">
        <f t="shared" si="429"/>
        <v>0</v>
      </c>
      <c r="DF53" s="201" t="s">
        <v>272</v>
      </c>
      <c r="DG53" s="154"/>
      <c r="DH53" s="10"/>
      <c r="DI53" s="44" t="s">
        <v>76</v>
      </c>
      <c r="DJ53" s="148" t="str">
        <f t="shared" ref="DJ53" si="476">$B$53</f>
        <v>special component / blind</v>
      </c>
      <c r="DK53" s="733"/>
      <c r="DL53" s="734"/>
      <c r="DM53" s="30"/>
      <c r="DN53" s="68">
        <v>1</v>
      </c>
      <c r="DO53" s="68">
        <v>1</v>
      </c>
      <c r="DP53" s="70">
        <v>0</v>
      </c>
      <c r="DQ53" s="13">
        <f t="shared" ref="DQ53:DQ61" si="477">DN53*DO53*DP53</f>
        <v>0</v>
      </c>
      <c r="DR53" s="13">
        <f t="shared" si="432"/>
        <v>0</v>
      </c>
      <c r="DS53" s="13">
        <f t="shared" si="433"/>
        <v>0</v>
      </c>
      <c r="DT53" s="201" t="s">
        <v>272</v>
      </c>
      <c r="DU53" s="154"/>
      <c r="DV53" s="10"/>
      <c r="DW53" s="44" t="s">
        <v>76</v>
      </c>
      <c r="DX53" s="148" t="str">
        <f t="shared" ref="DX53" si="478">$B$53</f>
        <v>special component / blind</v>
      </c>
      <c r="DY53" s="733"/>
      <c r="DZ53" s="734"/>
      <c r="EA53" s="30"/>
      <c r="EB53" s="68">
        <v>1</v>
      </c>
      <c r="EC53" s="68">
        <v>1</v>
      </c>
      <c r="ED53" s="70">
        <v>0</v>
      </c>
      <c r="EE53" s="13">
        <f t="shared" ref="EE53:EE61" si="479">EB53*EC53*ED53</f>
        <v>0</v>
      </c>
      <c r="EF53" s="13">
        <f t="shared" si="436"/>
        <v>0</v>
      </c>
      <c r="EG53" s="13">
        <f t="shared" si="437"/>
        <v>0</v>
      </c>
      <c r="EH53" s="201" t="s">
        <v>272</v>
      </c>
      <c r="EI53" s="154"/>
      <c r="EJ53" s="10"/>
      <c r="EK53" s="44" t="s">
        <v>77</v>
      </c>
      <c r="EL53" s="760" t="str">
        <f>Prices!$A$116</f>
        <v xml:space="preserve">glazing  </v>
      </c>
      <c r="EM53" s="760">
        <f t="shared" si="383"/>
        <v>0</v>
      </c>
      <c r="EN53" s="1042" t="s">
        <v>578</v>
      </c>
      <c r="EO53" s="1052"/>
      <c r="EP53" s="190">
        <f t="shared" si="384"/>
        <v>0</v>
      </c>
      <c r="EQ53" s="79"/>
      <c r="ER53" s="116">
        <f t="shared" si="457"/>
        <v>0</v>
      </c>
      <c r="ES53" s="81">
        <f t="shared" si="458"/>
        <v>0</v>
      </c>
      <c r="ET53" s="280">
        <v>0</v>
      </c>
      <c r="EU53" s="9" t="s">
        <v>45</v>
      </c>
      <c r="EV53" s="583">
        <f t="shared" si="459"/>
        <v>0</v>
      </c>
      <c r="EW53" s="579">
        <f t="shared" si="460"/>
        <v>0</v>
      </c>
      <c r="EX53" s="582">
        <f t="shared" si="461"/>
        <v>0</v>
      </c>
      <c r="EY53" s="112"/>
      <c r="EZ53" s="573"/>
      <c r="FA53" s="55"/>
      <c r="FC53" s="44"/>
      <c r="FD53" s="96"/>
      <c r="FE53" s="126"/>
      <c r="FF53" s="126"/>
      <c r="FG53" s="124"/>
      <c r="FH53" s="9"/>
      <c r="FI53" s="123"/>
      <c r="FJ53" s="121"/>
      <c r="FK53" s="604"/>
      <c r="FL53" s="590"/>
      <c r="FM53" s="569"/>
      <c r="FN53" s="607"/>
      <c r="FO53" s="127"/>
      <c r="FP53" s="87"/>
      <c r="FQ53" s="522"/>
      <c r="FR53" s="61"/>
      <c r="FS53" s="567"/>
    </row>
    <row r="54" spans="1:175" x14ac:dyDescent="0.25">
      <c r="A54" s="44" t="s">
        <v>76</v>
      </c>
      <c r="B54" s="72" t="s">
        <v>43</v>
      </c>
      <c r="C54" s="733"/>
      <c r="D54" s="17"/>
      <c r="E54" s="30"/>
      <c r="F54" s="68">
        <v>1</v>
      </c>
      <c r="G54" s="68">
        <v>1</v>
      </c>
      <c r="H54" s="70">
        <v>0</v>
      </c>
      <c r="I54" s="13">
        <f t="shared" si="462"/>
        <v>0</v>
      </c>
      <c r="J54" s="13">
        <f t="shared" ref="J54:J61" si="480">IF(E$113=0,0,I54/E$113)</f>
        <v>0</v>
      </c>
      <c r="K54" s="13">
        <f t="shared" si="404"/>
        <v>0</v>
      </c>
      <c r="L54" s="215">
        <f>SUM(K51:K52)</f>
        <v>0</v>
      </c>
      <c r="M54" s="154"/>
      <c r="N54" s="10"/>
      <c r="O54" s="44" t="s">
        <v>76</v>
      </c>
      <c r="P54" s="148" t="str">
        <f>$B$54</f>
        <v>special component / blind</v>
      </c>
      <c r="Q54" s="733"/>
      <c r="R54" s="17"/>
      <c r="S54" s="30"/>
      <c r="T54" s="68">
        <v>1</v>
      </c>
      <c r="U54" s="68">
        <v>1</v>
      </c>
      <c r="V54" s="70">
        <v>0</v>
      </c>
      <c r="W54" s="13">
        <f t="shared" si="463"/>
        <v>0</v>
      </c>
      <c r="X54" s="13">
        <f t="shared" ref="X54:X61" si="481">IF(S$113=0,0,W54/S$113)</f>
        <v>0</v>
      </c>
      <c r="Y54" s="13">
        <f t="shared" si="406"/>
        <v>0</v>
      </c>
      <c r="Z54" s="215">
        <f>SUM(Y51:Y52)</f>
        <v>0</v>
      </c>
      <c r="AA54" s="154"/>
      <c r="AB54" s="10"/>
      <c r="AC54" s="44" t="s">
        <v>76</v>
      </c>
      <c r="AD54" s="148" t="str">
        <f t="shared" ref="AD54" si="482">$B$54</f>
        <v>special component / blind</v>
      </c>
      <c r="AE54" s="733"/>
      <c r="AF54" s="17"/>
      <c r="AG54" s="30"/>
      <c r="AH54" s="68">
        <v>1</v>
      </c>
      <c r="AI54" s="68">
        <v>1</v>
      </c>
      <c r="AJ54" s="70">
        <v>0</v>
      </c>
      <c r="AK54" s="13">
        <f t="shared" si="465"/>
        <v>0</v>
      </c>
      <c r="AL54" s="13">
        <f t="shared" si="408"/>
        <v>0</v>
      </c>
      <c r="AM54" s="13">
        <f t="shared" si="409"/>
        <v>0</v>
      </c>
      <c r="AN54" s="215">
        <f t="shared" ref="AN54" si="483">SUM(AM51:AM52)</f>
        <v>0</v>
      </c>
      <c r="AO54" s="154"/>
      <c r="AP54" s="10"/>
      <c r="AQ54" s="44" t="s">
        <v>76</v>
      </c>
      <c r="AR54" s="148" t="str">
        <f t="shared" ref="AR54" si="484">$B$54</f>
        <v>special component / blind</v>
      </c>
      <c r="AS54" s="733"/>
      <c r="AT54" s="17"/>
      <c r="AU54" s="30"/>
      <c r="AV54" s="68">
        <v>1</v>
      </c>
      <c r="AW54" s="68">
        <v>1</v>
      </c>
      <c r="AX54" s="70">
        <v>0</v>
      </c>
      <c r="AY54" s="13">
        <f t="shared" si="467"/>
        <v>0</v>
      </c>
      <c r="AZ54" s="13">
        <f t="shared" si="412"/>
        <v>0</v>
      </c>
      <c r="BA54" s="13">
        <f t="shared" si="413"/>
        <v>0</v>
      </c>
      <c r="BB54" s="215">
        <f t="shared" ref="BB54" si="485">SUM(BA51:BA52)</f>
        <v>0</v>
      </c>
      <c r="BC54" s="154"/>
      <c r="BD54" s="10"/>
      <c r="BE54" s="44" t="s">
        <v>76</v>
      </c>
      <c r="BF54" s="148" t="str">
        <f t="shared" ref="BF54" si="486">$B$54</f>
        <v>special component / blind</v>
      </c>
      <c r="BG54" s="733"/>
      <c r="BH54" s="17"/>
      <c r="BI54" s="30"/>
      <c r="BJ54" s="68">
        <v>1</v>
      </c>
      <c r="BK54" s="68">
        <v>1</v>
      </c>
      <c r="BL54" s="70">
        <v>0</v>
      </c>
      <c r="BM54" s="13">
        <f t="shared" si="469"/>
        <v>0</v>
      </c>
      <c r="BN54" s="13">
        <f t="shared" si="416"/>
        <v>0</v>
      </c>
      <c r="BO54" s="13">
        <f t="shared" si="417"/>
        <v>0</v>
      </c>
      <c r="BP54" s="215">
        <f t="shared" ref="BP54" si="487">SUM(BO51:BO52)</f>
        <v>0</v>
      </c>
      <c r="BQ54" s="154"/>
      <c r="BR54" s="10"/>
      <c r="BS54" s="44" t="s">
        <v>76</v>
      </c>
      <c r="BT54" s="148" t="str">
        <f t="shared" ref="BT54" si="488">$B$54</f>
        <v>special component / blind</v>
      </c>
      <c r="BU54" s="733"/>
      <c r="BV54" s="17"/>
      <c r="BW54" s="30"/>
      <c r="BX54" s="68">
        <v>1</v>
      </c>
      <c r="BY54" s="68">
        <v>1</v>
      </c>
      <c r="BZ54" s="70">
        <v>0</v>
      </c>
      <c r="CA54" s="13">
        <f t="shared" si="471"/>
        <v>0</v>
      </c>
      <c r="CB54" s="13">
        <f t="shared" si="420"/>
        <v>0</v>
      </c>
      <c r="CC54" s="13">
        <f t="shared" si="421"/>
        <v>0</v>
      </c>
      <c r="CD54" s="215">
        <f t="shared" ref="CD54" si="489">SUM(CC51:CC52)</f>
        <v>0</v>
      </c>
      <c r="CE54" s="154"/>
      <c r="CF54" s="10"/>
      <c r="CG54" s="44" t="s">
        <v>76</v>
      </c>
      <c r="CH54" s="148" t="str">
        <f t="shared" ref="CH54" si="490">$B$54</f>
        <v>special component / blind</v>
      </c>
      <c r="CI54" s="733"/>
      <c r="CJ54" s="17"/>
      <c r="CK54" s="30"/>
      <c r="CL54" s="68">
        <v>1</v>
      </c>
      <c r="CM54" s="68">
        <v>1</v>
      </c>
      <c r="CN54" s="70">
        <v>0</v>
      </c>
      <c r="CO54" s="13">
        <f t="shared" si="473"/>
        <v>0</v>
      </c>
      <c r="CP54" s="13">
        <f t="shared" si="424"/>
        <v>0</v>
      </c>
      <c r="CQ54" s="13">
        <f t="shared" si="425"/>
        <v>0</v>
      </c>
      <c r="CR54" s="215">
        <f t="shared" ref="CR54" si="491">SUM(CQ51:CQ52)</f>
        <v>0</v>
      </c>
      <c r="CS54" s="154"/>
      <c r="CT54" s="10"/>
      <c r="CU54" s="44" t="s">
        <v>76</v>
      </c>
      <c r="CV54" s="148" t="str">
        <f t="shared" ref="CV54" si="492">$B$54</f>
        <v>special component / blind</v>
      </c>
      <c r="CW54" s="733"/>
      <c r="CX54" s="17"/>
      <c r="CY54" s="30"/>
      <c r="CZ54" s="68">
        <v>1</v>
      </c>
      <c r="DA54" s="68">
        <v>1</v>
      </c>
      <c r="DB54" s="70">
        <v>0</v>
      </c>
      <c r="DC54" s="13">
        <f t="shared" si="475"/>
        <v>0</v>
      </c>
      <c r="DD54" s="13">
        <f t="shared" si="428"/>
        <v>0</v>
      </c>
      <c r="DE54" s="13">
        <f t="shared" si="429"/>
        <v>0</v>
      </c>
      <c r="DF54" s="215">
        <f t="shared" ref="DF54" si="493">SUM(DE51:DE52)</f>
        <v>0</v>
      </c>
      <c r="DG54" s="154"/>
      <c r="DH54" s="10"/>
      <c r="DI54" s="44" t="s">
        <v>76</v>
      </c>
      <c r="DJ54" s="148" t="str">
        <f t="shared" ref="DJ54" si="494">$B$54</f>
        <v>special component / blind</v>
      </c>
      <c r="DK54" s="733"/>
      <c r="DL54" s="17"/>
      <c r="DM54" s="30"/>
      <c r="DN54" s="68">
        <v>1</v>
      </c>
      <c r="DO54" s="68">
        <v>1</v>
      </c>
      <c r="DP54" s="70">
        <v>0</v>
      </c>
      <c r="DQ54" s="13">
        <f t="shared" si="477"/>
        <v>0</v>
      </c>
      <c r="DR54" s="13">
        <f t="shared" si="432"/>
        <v>0</v>
      </c>
      <c r="DS54" s="13">
        <f t="shared" si="433"/>
        <v>0</v>
      </c>
      <c r="DT54" s="215">
        <f t="shared" ref="DT54" si="495">SUM(DS51:DS52)</f>
        <v>0</v>
      </c>
      <c r="DU54" s="154"/>
      <c r="DV54" s="10"/>
      <c r="DW54" s="44" t="s">
        <v>76</v>
      </c>
      <c r="DX54" s="148" t="str">
        <f t="shared" ref="DX54" si="496">$B$54</f>
        <v>special component / blind</v>
      </c>
      <c r="DY54" s="733"/>
      <c r="DZ54" s="17"/>
      <c r="EA54" s="30"/>
      <c r="EB54" s="68">
        <v>1</v>
      </c>
      <c r="EC54" s="68">
        <v>1</v>
      </c>
      <c r="ED54" s="70">
        <v>0</v>
      </c>
      <c r="EE54" s="13">
        <f t="shared" si="479"/>
        <v>0</v>
      </c>
      <c r="EF54" s="13">
        <f t="shared" si="436"/>
        <v>0</v>
      </c>
      <c r="EG54" s="13">
        <f t="shared" si="437"/>
        <v>0</v>
      </c>
      <c r="EH54" s="215">
        <f t="shared" ref="EH54" si="497">SUM(EG51:EG52)</f>
        <v>0</v>
      </c>
      <c r="EI54" s="154"/>
      <c r="EJ54" s="10"/>
      <c r="EK54" s="44" t="s">
        <v>77</v>
      </c>
      <c r="EL54" s="760" t="str">
        <f>Prices!$A$117</f>
        <v xml:space="preserve">glazing  </v>
      </c>
      <c r="EM54" s="760">
        <f t="shared" si="383"/>
        <v>0</v>
      </c>
      <c r="EN54" s="1042" t="s">
        <v>579</v>
      </c>
      <c r="EO54" s="1052"/>
      <c r="EP54" s="190">
        <f t="shared" si="384"/>
        <v>0</v>
      </c>
      <c r="EQ54" s="79"/>
      <c r="ER54" s="116">
        <f t="shared" si="457"/>
        <v>0</v>
      </c>
      <c r="ES54" s="81">
        <f t="shared" si="458"/>
        <v>0</v>
      </c>
      <c r="ET54" s="280">
        <v>0</v>
      </c>
      <c r="EU54" s="9" t="s">
        <v>45</v>
      </c>
      <c r="EV54" s="583">
        <f t="shared" si="459"/>
        <v>0</v>
      </c>
      <c r="EW54" s="579">
        <f t="shared" si="460"/>
        <v>0</v>
      </c>
      <c r="EX54" s="582">
        <f t="shared" si="461"/>
        <v>0</v>
      </c>
      <c r="EY54" s="112"/>
      <c r="EZ54" s="573"/>
      <c r="FA54" s="55"/>
      <c r="FC54" s="44" t="s">
        <v>92</v>
      </c>
      <c r="FD54" s="72"/>
      <c r="FE54" s="141">
        <v>0</v>
      </c>
      <c r="FF54" s="141">
        <v>0</v>
      </c>
      <c r="FG54" s="142">
        <v>0</v>
      </c>
      <c r="FH54" s="9" t="s">
        <v>45</v>
      </c>
      <c r="FI54" s="122">
        <f>FE54*FF54*FG54</f>
        <v>0</v>
      </c>
      <c r="FJ54" s="602">
        <v>0</v>
      </c>
      <c r="FK54" s="604">
        <f>FI54*FJ54</f>
        <v>0</v>
      </c>
      <c r="FL54" s="592"/>
      <c r="FM54" s="573"/>
      <c r="FN54" s="610">
        <f>SUM(FK54:FK55)</f>
        <v>0</v>
      </c>
      <c r="FO54" s="127">
        <f>IF(FO$4=0,0,FN54/$FO$4)</f>
        <v>0</v>
      </c>
      <c r="FP54" s="87" t="s">
        <v>92</v>
      </c>
      <c r="FQ54" s="522">
        <f>SUM(EX71:EX72)</f>
        <v>0</v>
      </c>
      <c r="FR54" s="496">
        <f>FN54</f>
        <v>0</v>
      </c>
      <c r="FS54" s="567">
        <f>SUM(FQ54:FR54)</f>
        <v>0</v>
      </c>
    </row>
    <row r="55" spans="1:175" x14ac:dyDescent="0.25">
      <c r="A55" s="44" t="s">
        <v>76</v>
      </c>
      <c r="B55" s="72" t="s">
        <v>43</v>
      </c>
      <c r="C55" s="733"/>
      <c r="D55" s="17"/>
      <c r="E55" s="30"/>
      <c r="F55" s="68">
        <v>1</v>
      </c>
      <c r="G55" s="68">
        <v>1</v>
      </c>
      <c r="H55" s="70">
        <v>0</v>
      </c>
      <c r="I55" s="13">
        <f t="shared" si="462"/>
        <v>0</v>
      </c>
      <c r="J55" s="13">
        <f t="shared" si="480"/>
        <v>0</v>
      </c>
      <c r="K55" s="13">
        <f t="shared" si="404"/>
        <v>0</v>
      </c>
      <c r="L55" s="117"/>
      <c r="M55" s="154"/>
      <c r="N55" s="10"/>
      <c r="O55" s="44" t="s">
        <v>76</v>
      </c>
      <c r="P55" s="148" t="str">
        <f>$B$55</f>
        <v>special component / blind</v>
      </c>
      <c r="Q55" s="733"/>
      <c r="R55" s="17"/>
      <c r="S55" s="30"/>
      <c r="T55" s="68">
        <v>1</v>
      </c>
      <c r="U55" s="68">
        <v>1</v>
      </c>
      <c r="V55" s="70">
        <v>0</v>
      </c>
      <c r="W55" s="13">
        <f t="shared" si="463"/>
        <v>0</v>
      </c>
      <c r="X55" s="13">
        <f t="shared" si="481"/>
        <v>0</v>
      </c>
      <c r="Y55" s="13">
        <f t="shared" si="406"/>
        <v>0</v>
      </c>
      <c r="Z55" s="117"/>
      <c r="AA55" s="154"/>
      <c r="AB55" s="10"/>
      <c r="AC55" s="44" t="s">
        <v>76</v>
      </c>
      <c r="AD55" s="148" t="str">
        <f t="shared" ref="AD55" si="498">$B$55</f>
        <v>special component / blind</v>
      </c>
      <c r="AE55" s="733"/>
      <c r="AF55" s="17"/>
      <c r="AG55" s="30"/>
      <c r="AH55" s="68">
        <v>1</v>
      </c>
      <c r="AI55" s="68">
        <v>1</v>
      </c>
      <c r="AJ55" s="70">
        <v>0</v>
      </c>
      <c r="AK55" s="13">
        <f t="shared" si="465"/>
        <v>0</v>
      </c>
      <c r="AL55" s="13">
        <f t="shared" si="408"/>
        <v>0</v>
      </c>
      <c r="AM55" s="13">
        <f t="shared" si="409"/>
        <v>0</v>
      </c>
      <c r="AN55" s="117"/>
      <c r="AO55" s="154"/>
      <c r="AP55" s="10"/>
      <c r="AQ55" s="44" t="s">
        <v>76</v>
      </c>
      <c r="AR55" s="148" t="str">
        <f t="shared" ref="AR55" si="499">$B$55</f>
        <v>special component / blind</v>
      </c>
      <c r="AS55" s="733"/>
      <c r="AT55" s="17"/>
      <c r="AU55" s="30"/>
      <c r="AV55" s="68">
        <v>1</v>
      </c>
      <c r="AW55" s="68">
        <v>1</v>
      </c>
      <c r="AX55" s="70">
        <v>0</v>
      </c>
      <c r="AY55" s="13">
        <f t="shared" si="467"/>
        <v>0</v>
      </c>
      <c r="AZ55" s="13">
        <f t="shared" si="412"/>
        <v>0</v>
      </c>
      <c r="BA55" s="13">
        <f t="shared" si="413"/>
        <v>0</v>
      </c>
      <c r="BB55" s="117"/>
      <c r="BC55" s="154"/>
      <c r="BD55" s="10"/>
      <c r="BE55" s="44" t="s">
        <v>76</v>
      </c>
      <c r="BF55" s="148" t="str">
        <f t="shared" ref="BF55" si="500">$B$55</f>
        <v>special component / blind</v>
      </c>
      <c r="BG55" s="733"/>
      <c r="BH55" s="17"/>
      <c r="BI55" s="30"/>
      <c r="BJ55" s="68">
        <v>1</v>
      </c>
      <c r="BK55" s="68">
        <v>1</v>
      </c>
      <c r="BL55" s="70">
        <v>0</v>
      </c>
      <c r="BM55" s="13">
        <f t="shared" si="469"/>
        <v>0</v>
      </c>
      <c r="BN55" s="13">
        <f t="shared" si="416"/>
        <v>0</v>
      </c>
      <c r="BO55" s="13">
        <f t="shared" si="417"/>
        <v>0</v>
      </c>
      <c r="BP55" s="117"/>
      <c r="BQ55" s="154"/>
      <c r="BR55" s="10"/>
      <c r="BS55" s="44" t="s">
        <v>76</v>
      </c>
      <c r="BT55" s="148" t="str">
        <f t="shared" ref="BT55" si="501">$B$55</f>
        <v>special component / blind</v>
      </c>
      <c r="BU55" s="733"/>
      <c r="BV55" s="17"/>
      <c r="BW55" s="30"/>
      <c r="BX55" s="68">
        <v>1</v>
      </c>
      <c r="BY55" s="68">
        <v>1</v>
      </c>
      <c r="BZ55" s="70">
        <v>0</v>
      </c>
      <c r="CA55" s="13">
        <f t="shared" si="471"/>
        <v>0</v>
      </c>
      <c r="CB55" s="13">
        <f t="shared" si="420"/>
        <v>0</v>
      </c>
      <c r="CC55" s="13">
        <f t="shared" si="421"/>
        <v>0</v>
      </c>
      <c r="CD55" s="117"/>
      <c r="CE55" s="154"/>
      <c r="CF55" s="10"/>
      <c r="CG55" s="44" t="s">
        <v>76</v>
      </c>
      <c r="CH55" s="148" t="str">
        <f t="shared" ref="CH55" si="502">$B$55</f>
        <v>special component / blind</v>
      </c>
      <c r="CI55" s="733"/>
      <c r="CJ55" s="17"/>
      <c r="CK55" s="30"/>
      <c r="CL55" s="68">
        <v>1</v>
      </c>
      <c r="CM55" s="68">
        <v>1</v>
      </c>
      <c r="CN55" s="70">
        <v>0</v>
      </c>
      <c r="CO55" s="13">
        <f t="shared" si="473"/>
        <v>0</v>
      </c>
      <c r="CP55" s="13">
        <f t="shared" si="424"/>
        <v>0</v>
      </c>
      <c r="CQ55" s="13">
        <f t="shared" si="425"/>
        <v>0</v>
      </c>
      <c r="CR55" s="117"/>
      <c r="CS55" s="154"/>
      <c r="CT55" s="10"/>
      <c r="CU55" s="44" t="s">
        <v>76</v>
      </c>
      <c r="CV55" s="148" t="str">
        <f t="shared" ref="CV55" si="503">$B$55</f>
        <v>special component / blind</v>
      </c>
      <c r="CW55" s="733"/>
      <c r="CX55" s="17"/>
      <c r="CY55" s="30"/>
      <c r="CZ55" s="68">
        <v>1</v>
      </c>
      <c r="DA55" s="68">
        <v>1</v>
      </c>
      <c r="DB55" s="70">
        <v>0</v>
      </c>
      <c r="DC55" s="13">
        <f t="shared" si="475"/>
        <v>0</v>
      </c>
      <c r="DD55" s="13">
        <f t="shared" si="428"/>
        <v>0</v>
      </c>
      <c r="DE55" s="13">
        <f t="shared" si="429"/>
        <v>0</v>
      </c>
      <c r="DF55" s="117"/>
      <c r="DG55" s="154"/>
      <c r="DH55" s="10"/>
      <c r="DI55" s="44" t="s">
        <v>76</v>
      </c>
      <c r="DJ55" s="148" t="str">
        <f t="shared" ref="DJ55" si="504">$B$55</f>
        <v>special component / blind</v>
      </c>
      <c r="DK55" s="733"/>
      <c r="DL55" s="17"/>
      <c r="DM55" s="30"/>
      <c r="DN55" s="68">
        <v>1</v>
      </c>
      <c r="DO55" s="68">
        <v>1</v>
      </c>
      <c r="DP55" s="70">
        <v>0</v>
      </c>
      <c r="DQ55" s="13">
        <f t="shared" si="477"/>
        <v>0</v>
      </c>
      <c r="DR55" s="13">
        <f t="shared" si="432"/>
        <v>0</v>
      </c>
      <c r="DS55" s="13">
        <f t="shared" si="433"/>
        <v>0</v>
      </c>
      <c r="DT55" s="117"/>
      <c r="DU55" s="154"/>
      <c r="DV55" s="10"/>
      <c r="DW55" s="44" t="s">
        <v>76</v>
      </c>
      <c r="DX55" s="148" t="str">
        <f t="shared" ref="DX55" si="505">$B$55</f>
        <v>special component / blind</v>
      </c>
      <c r="DY55" s="733"/>
      <c r="DZ55" s="17"/>
      <c r="EA55" s="30"/>
      <c r="EB55" s="68">
        <v>1</v>
      </c>
      <c r="EC55" s="68">
        <v>1</v>
      </c>
      <c r="ED55" s="70">
        <v>0</v>
      </c>
      <c r="EE55" s="13">
        <f t="shared" si="479"/>
        <v>0</v>
      </c>
      <c r="EF55" s="13">
        <f t="shared" si="436"/>
        <v>0</v>
      </c>
      <c r="EG55" s="13">
        <f t="shared" si="437"/>
        <v>0</v>
      </c>
      <c r="EH55" s="117"/>
      <c r="EI55" s="154"/>
      <c r="EJ55" s="10"/>
      <c r="EK55" s="44" t="s">
        <v>77</v>
      </c>
      <c r="EL55" s="760" t="str">
        <f>Prices!$A$118</f>
        <v xml:space="preserve">glazing  </v>
      </c>
      <c r="EM55" s="760">
        <f t="shared" si="383"/>
        <v>0</v>
      </c>
      <c r="EN55" s="1042" t="s">
        <v>580</v>
      </c>
      <c r="EO55" s="1052"/>
      <c r="EP55" s="190">
        <f t="shared" si="384"/>
        <v>0</v>
      </c>
      <c r="EQ55" s="79"/>
      <c r="ER55" s="116">
        <f t="shared" si="379"/>
        <v>0</v>
      </c>
      <c r="ES55" s="81">
        <f t="shared" si="380"/>
        <v>0</v>
      </c>
      <c r="ET55" s="280">
        <v>0</v>
      </c>
      <c r="EU55" s="9" t="s">
        <v>45</v>
      </c>
      <c r="EV55" s="583">
        <f t="shared" si="381"/>
        <v>0</v>
      </c>
      <c r="EW55" s="579">
        <f t="shared" si="86"/>
        <v>0</v>
      </c>
      <c r="EX55" s="582">
        <f t="shared" si="382"/>
        <v>0</v>
      </c>
      <c r="EY55" s="112"/>
      <c r="EZ55" s="573"/>
      <c r="FA55" s="55"/>
      <c r="FC55" s="44" t="s">
        <v>92</v>
      </c>
      <c r="FD55" s="72"/>
      <c r="FE55" s="141">
        <v>0</v>
      </c>
      <c r="FF55" s="141">
        <v>0</v>
      </c>
      <c r="FG55" s="142">
        <v>0</v>
      </c>
      <c r="FH55" s="9" t="s">
        <v>45</v>
      </c>
      <c r="FI55" s="122">
        <f>FE55*FF55*FG55</f>
        <v>0</v>
      </c>
      <c r="FJ55" s="602">
        <v>0</v>
      </c>
      <c r="FK55" s="604">
        <f>FI55*FJ55</f>
        <v>0</v>
      </c>
      <c r="FL55" s="592"/>
      <c r="FM55" s="573"/>
      <c r="FN55" s="607"/>
      <c r="FO55" s="127"/>
      <c r="FP55" s="87"/>
      <c r="FQ55" s="522"/>
      <c r="FR55" s="61"/>
      <c r="FS55" s="567"/>
    </row>
    <row r="56" spans="1:175" x14ac:dyDescent="0.25">
      <c r="A56" s="44" t="s">
        <v>76</v>
      </c>
      <c r="B56" s="72" t="s">
        <v>43</v>
      </c>
      <c r="C56" s="733"/>
      <c r="D56" s="17"/>
      <c r="E56" s="30"/>
      <c r="F56" s="68">
        <v>1</v>
      </c>
      <c r="G56" s="68">
        <v>1</v>
      </c>
      <c r="H56" s="70">
        <v>0</v>
      </c>
      <c r="I56" s="13">
        <f t="shared" si="462"/>
        <v>0</v>
      </c>
      <c r="J56" s="13">
        <f t="shared" si="480"/>
        <v>0</v>
      </c>
      <c r="K56" s="13">
        <f t="shared" si="404"/>
        <v>0</v>
      </c>
      <c r="L56" s="201" t="s">
        <v>273</v>
      </c>
      <c r="M56" s="154"/>
      <c r="N56" s="7"/>
      <c r="O56" s="44" t="s">
        <v>76</v>
      </c>
      <c r="P56" s="148" t="str">
        <f>$B$56</f>
        <v>special component / blind</v>
      </c>
      <c r="Q56" s="733"/>
      <c r="R56" s="17"/>
      <c r="S56" s="30"/>
      <c r="T56" s="68">
        <v>1</v>
      </c>
      <c r="U56" s="68">
        <v>1</v>
      </c>
      <c r="V56" s="70">
        <v>0</v>
      </c>
      <c r="W56" s="13">
        <f t="shared" si="463"/>
        <v>0</v>
      </c>
      <c r="X56" s="13">
        <f t="shared" si="481"/>
        <v>0</v>
      </c>
      <c r="Y56" s="13">
        <f t="shared" si="406"/>
        <v>0</v>
      </c>
      <c r="Z56" s="201" t="s">
        <v>273</v>
      </c>
      <c r="AA56" s="154"/>
      <c r="AB56" s="7"/>
      <c r="AC56" s="44" t="s">
        <v>76</v>
      </c>
      <c r="AD56" s="148" t="str">
        <f t="shared" ref="AD56" si="506">$B$56</f>
        <v>special component / blind</v>
      </c>
      <c r="AE56" s="733"/>
      <c r="AF56" s="17"/>
      <c r="AG56" s="30"/>
      <c r="AH56" s="68">
        <v>1</v>
      </c>
      <c r="AI56" s="68">
        <v>1</v>
      </c>
      <c r="AJ56" s="70">
        <v>0</v>
      </c>
      <c r="AK56" s="13">
        <f t="shared" si="465"/>
        <v>0</v>
      </c>
      <c r="AL56" s="13">
        <f t="shared" si="408"/>
        <v>0</v>
      </c>
      <c r="AM56" s="13">
        <f t="shared" si="409"/>
        <v>0</v>
      </c>
      <c r="AN56" s="201" t="s">
        <v>273</v>
      </c>
      <c r="AO56" s="154"/>
      <c r="AP56" s="7"/>
      <c r="AQ56" s="44" t="s">
        <v>76</v>
      </c>
      <c r="AR56" s="148" t="str">
        <f t="shared" ref="AR56" si="507">$B$56</f>
        <v>special component / blind</v>
      </c>
      <c r="AS56" s="733"/>
      <c r="AT56" s="17"/>
      <c r="AU56" s="30"/>
      <c r="AV56" s="68">
        <v>1</v>
      </c>
      <c r="AW56" s="68">
        <v>1</v>
      </c>
      <c r="AX56" s="70">
        <v>0</v>
      </c>
      <c r="AY56" s="13">
        <f t="shared" si="467"/>
        <v>0</v>
      </c>
      <c r="AZ56" s="13">
        <f t="shared" si="412"/>
        <v>0</v>
      </c>
      <c r="BA56" s="13">
        <f t="shared" si="413"/>
        <v>0</v>
      </c>
      <c r="BB56" s="201" t="s">
        <v>273</v>
      </c>
      <c r="BC56" s="154"/>
      <c r="BD56" s="7"/>
      <c r="BE56" s="44" t="s">
        <v>76</v>
      </c>
      <c r="BF56" s="148" t="str">
        <f t="shared" ref="BF56" si="508">$B$56</f>
        <v>special component / blind</v>
      </c>
      <c r="BG56" s="733"/>
      <c r="BH56" s="17"/>
      <c r="BI56" s="30"/>
      <c r="BJ56" s="68">
        <v>1</v>
      </c>
      <c r="BK56" s="68">
        <v>1</v>
      </c>
      <c r="BL56" s="70">
        <v>0</v>
      </c>
      <c r="BM56" s="13">
        <f t="shared" si="469"/>
        <v>0</v>
      </c>
      <c r="BN56" s="13">
        <f t="shared" si="416"/>
        <v>0</v>
      </c>
      <c r="BO56" s="13">
        <f t="shared" si="417"/>
        <v>0</v>
      </c>
      <c r="BP56" s="201" t="s">
        <v>273</v>
      </c>
      <c r="BQ56" s="154"/>
      <c r="BR56" s="7"/>
      <c r="BS56" s="44" t="s">
        <v>76</v>
      </c>
      <c r="BT56" s="148" t="str">
        <f t="shared" ref="BT56" si="509">$B$56</f>
        <v>special component / blind</v>
      </c>
      <c r="BU56" s="733"/>
      <c r="BV56" s="17"/>
      <c r="BW56" s="30"/>
      <c r="BX56" s="68">
        <v>1</v>
      </c>
      <c r="BY56" s="68">
        <v>1</v>
      </c>
      <c r="BZ56" s="70">
        <v>0</v>
      </c>
      <c r="CA56" s="13">
        <f t="shared" si="471"/>
        <v>0</v>
      </c>
      <c r="CB56" s="13">
        <f t="shared" si="420"/>
        <v>0</v>
      </c>
      <c r="CC56" s="13">
        <f t="shared" si="421"/>
        <v>0</v>
      </c>
      <c r="CD56" s="201" t="s">
        <v>273</v>
      </c>
      <c r="CE56" s="154"/>
      <c r="CF56" s="7"/>
      <c r="CG56" s="44" t="s">
        <v>76</v>
      </c>
      <c r="CH56" s="148" t="str">
        <f t="shared" ref="CH56" si="510">$B$56</f>
        <v>special component / blind</v>
      </c>
      <c r="CI56" s="733"/>
      <c r="CJ56" s="17"/>
      <c r="CK56" s="30"/>
      <c r="CL56" s="68">
        <v>1</v>
      </c>
      <c r="CM56" s="68">
        <v>1</v>
      </c>
      <c r="CN56" s="70">
        <v>0</v>
      </c>
      <c r="CO56" s="13">
        <f t="shared" si="473"/>
        <v>0</v>
      </c>
      <c r="CP56" s="13">
        <f t="shared" si="424"/>
        <v>0</v>
      </c>
      <c r="CQ56" s="13">
        <f t="shared" si="425"/>
        <v>0</v>
      </c>
      <c r="CR56" s="201" t="s">
        <v>273</v>
      </c>
      <c r="CS56" s="154"/>
      <c r="CT56" s="7"/>
      <c r="CU56" s="44" t="s">
        <v>76</v>
      </c>
      <c r="CV56" s="148" t="str">
        <f t="shared" ref="CV56" si="511">$B$56</f>
        <v>special component / blind</v>
      </c>
      <c r="CW56" s="733"/>
      <c r="CX56" s="17"/>
      <c r="CY56" s="30"/>
      <c r="CZ56" s="68">
        <v>1</v>
      </c>
      <c r="DA56" s="68">
        <v>1</v>
      </c>
      <c r="DB56" s="70">
        <v>0</v>
      </c>
      <c r="DC56" s="13">
        <f t="shared" si="475"/>
        <v>0</v>
      </c>
      <c r="DD56" s="13">
        <f t="shared" si="428"/>
        <v>0</v>
      </c>
      <c r="DE56" s="13">
        <f t="shared" si="429"/>
        <v>0</v>
      </c>
      <c r="DF56" s="201" t="s">
        <v>273</v>
      </c>
      <c r="DG56" s="154"/>
      <c r="DH56" s="7"/>
      <c r="DI56" s="44" t="s">
        <v>76</v>
      </c>
      <c r="DJ56" s="148" t="str">
        <f t="shared" ref="DJ56" si="512">$B$56</f>
        <v>special component / blind</v>
      </c>
      <c r="DK56" s="733"/>
      <c r="DL56" s="17"/>
      <c r="DM56" s="30"/>
      <c r="DN56" s="68">
        <v>1</v>
      </c>
      <c r="DO56" s="68">
        <v>1</v>
      </c>
      <c r="DP56" s="70">
        <v>0</v>
      </c>
      <c r="DQ56" s="13">
        <f t="shared" si="477"/>
        <v>0</v>
      </c>
      <c r="DR56" s="13">
        <f t="shared" si="432"/>
        <v>0</v>
      </c>
      <c r="DS56" s="13">
        <f t="shared" si="433"/>
        <v>0</v>
      </c>
      <c r="DT56" s="201" t="s">
        <v>273</v>
      </c>
      <c r="DU56" s="154"/>
      <c r="DV56" s="7"/>
      <c r="DW56" s="44" t="s">
        <v>76</v>
      </c>
      <c r="DX56" s="148" t="str">
        <f t="shared" ref="DX56" si="513">$B$56</f>
        <v>special component / blind</v>
      </c>
      <c r="DY56" s="733"/>
      <c r="DZ56" s="17"/>
      <c r="EA56" s="30"/>
      <c r="EB56" s="68">
        <v>1</v>
      </c>
      <c r="EC56" s="68">
        <v>1</v>
      </c>
      <c r="ED56" s="70">
        <v>0</v>
      </c>
      <c r="EE56" s="13">
        <f t="shared" si="479"/>
        <v>0</v>
      </c>
      <c r="EF56" s="13">
        <f t="shared" si="436"/>
        <v>0</v>
      </c>
      <c r="EG56" s="13">
        <f t="shared" si="437"/>
        <v>0</v>
      </c>
      <c r="EH56" s="201" t="s">
        <v>273</v>
      </c>
      <c r="EI56" s="154"/>
      <c r="EJ56" s="7"/>
      <c r="EK56" s="44" t="s">
        <v>77</v>
      </c>
      <c r="EL56" s="760" t="str">
        <f>Prices!$A$119</f>
        <v xml:space="preserve">glazing  </v>
      </c>
      <c r="EM56" s="760">
        <f t="shared" si="383"/>
        <v>0</v>
      </c>
      <c r="EN56" s="1042" t="s">
        <v>581</v>
      </c>
      <c r="EO56" s="1052"/>
      <c r="EP56" s="190">
        <f t="shared" si="384"/>
        <v>0</v>
      </c>
      <c r="EQ56" s="79"/>
      <c r="ER56" s="116">
        <f t="shared" ref="ER56" si="514">IF(ER$4=0,0,EM56/ER$4)</f>
        <v>0</v>
      </c>
      <c r="ES56" s="81">
        <f t="shared" ref="ES56" si="515">ER56*ET56+ER56</f>
        <v>0</v>
      </c>
      <c r="ET56" s="280">
        <v>0</v>
      </c>
      <c r="EU56" s="9" t="s">
        <v>45</v>
      </c>
      <c r="EV56" s="583">
        <f t="shared" ref="EV56" si="516">IF(ER$4=0,0,EP56/$ER$4*$EX$4)</f>
        <v>0</v>
      </c>
      <c r="EW56" s="579">
        <f t="shared" ref="EW56" si="517">IF(EV56=0,0,EX56/EV56)</f>
        <v>0</v>
      </c>
      <c r="EX56" s="582">
        <f t="shared" ref="EX56" si="518">ER56*ER$4+ES56*ES$4</f>
        <v>0</v>
      </c>
      <c r="EY56" s="112"/>
      <c r="EZ56" s="573"/>
      <c r="FA56" s="55"/>
      <c r="FC56" s="44" t="s">
        <v>93</v>
      </c>
      <c r="FD56" s="72"/>
      <c r="FE56" s="141">
        <v>0</v>
      </c>
      <c r="FF56" s="141">
        <v>0</v>
      </c>
      <c r="FG56" s="142">
        <v>0</v>
      </c>
      <c r="FH56" s="9" t="s">
        <v>45</v>
      </c>
      <c r="FI56" s="122">
        <f>FE56*FF56*FG56</f>
        <v>0</v>
      </c>
      <c r="FJ56" s="602">
        <v>0</v>
      </c>
      <c r="FK56" s="604">
        <f>FI56*FJ56</f>
        <v>0</v>
      </c>
      <c r="FL56" s="590"/>
      <c r="FM56" s="569"/>
      <c r="FN56" s="610">
        <f>SUM(FK56:FK57)</f>
        <v>0</v>
      </c>
      <c r="FO56" s="127">
        <f>IF(FO$4=0,0,FN56/$FO$4)</f>
        <v>0</v>
      </c>
      <c r="FP56" s="87" t="s">
        <v>93</v>
      </c>
      <c r="FQ56" s="522">
        <f>SUM(EX73:EX74)</f>
        <v>0</v>
      </c>
      <c r="FR56" s="496">
        <f>FN56</f>
        <v>0</v>
      </c>
      <c r="FS56" s="567">
        <f>SUM(FQ56:FR56)</f>
        <v>0</v>
      </c>
    </row>
    <row r="57" spans="1:175" x14ac:dyDescent="0.25">
      <c r="A57" s="44" t="s">
        <v>76</v>
      </c>
      <c r="B57" s="72" t="s">
        <v>43</v>
      </c>
      <c r="C57" s="17"/>
      <c r="D57" s="17"/>
      <c r="E57" s="30"/>
      <c r="F57" s="68">
        <v>1</v>
      </c>
      <c r="G57" s="68">
        <v>1</v>
      </c>
      <c r="H57" s="70">
        <v>0</v>
      </c>
      <c r="I57" s="13">
        <f>F57*G57*H57</f>
        <v>0</v>
      </c>
      <c r="J57" s="13">
        <f t="shared" si="480"/>
        <v>0</v>
      </c>
      <c r="K57" s="13">
        <f t="shared" si="404"/>
        <v>0</v>
      </c>
      <c r="L57" s="215">
        <f>SUM(K53:K60)</f>
        <v>0</v>
      </c>
      <c r="M57" s="154"/>
      <c r="N57" s="15"/>
      <c r="O57" s="44" t="s">
        <v>76</v>
      </c>
      <c r="P57" s="148" t="str">
        <f>$B$57</f>
        <v>special component / blind</v>
      </c>
      <c r="Q57" s="17"/>
      <c r="R57" s="17"/>
      <c r="S57" s="30"/>
      <c r="T57" s="68">
        <v>1</v>
      </c>
      <c r="U57" s="68">
        <v>1</v>
      </c>
      <c r="V57" s="70">
        <v>0</v>
      </c>
      <c r="W57" s="13">
        <f>T57*U57*V57</f>
        <v>0</v>
      </c>
      <c r="X57" s="13">
        <f t="shared" si="481"/>
        <v>0</v>
      </c>
      <c r="Y57" s="13">
        <f t="shared" si="406"/>
        <v>0</v>
      </c>
      <c r="Z57" s="215">
        <f>SUM(Y53:Y60)</f>
        <v>0</v>
      </c>
      <c r="AA57" s="154"/>
      <c r="AB57" s="15"/>
      <c r="AC57" s="44" t="s">
        <v>76</v>
      </c>
      <c r="AD57" s="148" t="str">
        <f t="shared" ref="AD57" si="519">$B$57</f>
        <v>special component / blind</v>
      </c>
      <c r="AE57" s="17"/>
      <c r="AF57" s="17"/>
      <c r="AG57" s="30"/>
      <c r="AH57" s="68">
        <v>1</v>
      </c>
      <c r="AI57" s="68">
        <v>1</v>
      </c>
      <c r="AJ57" s="70">
        <v>0</v>
      </c>
      <c r="AK57" s="13">
        <f t="shared" si="465"/>
        <v>0</v>
      </c>
      <c r="AL57" s="13">
        <f t="shared" si="408"/>
        <v>0</v>
      </c>
      <c r="AM57" s="13">
        <f t="shared" si="409"/>
        <v>0</v>
      </c>
      <c r="AN57" s="215">
        <f t="shared" ref="AN57" si="520">SUM(AM53:AM60)</f>
        <v>0</v>
      </c>
      <c r="AO57" s="154"/>
      <c r="AP57" s="15"/>
      <c r="AQ57" s="44" t="s">
        <v>76</v>
      </c>
      <c r="AR57" s="148" t="str">
        <f t="shared" ref="AR57" si="521">$B$57</f>
        <v>special component / blind</v>
      </c>
      <c r="AS57" s="17"/>
      <c r="AT57" s="17"/>
      <c r="AU57" s="30"/>
      <c r="AV57" s="68">
        <v>1</v>
      </c>
      <c r="AW57" s="68">
        <v>1</v>
      </c>
      <c r="AX57" s="70">
        <v>0</v>
      </c>
      <c r="AY57" s="13">
        <f t="shared" si="467"/>
        <v>0</v>
      </c>
      <c r="AZ57" s="13">
        <f t="shared" si="412"/>
        <v>0</v>
      </c>
      <c r="BA57" s="13">
        <f t="shared" si="413"/>
        <v>0</v>
      </c>
      <c r="BB57" s="215">
        <f t="shared" ref="BB57" si="522">SUM(BA53:BA60)</f>
        <v>0</v>
      </c>
      <c r="BC57" s="154"/>
      <c r="BD57" s="15"/>
      <c r="BE57" s="44" t="s">
        <v>76</v>
      </c>
      <c r="BF57" s="148" t="str">
        <f t="shared" ref="BF57" si="523">$B$57</f>
        <v>special component / blind</v>
      </c>
      <c r="BG57" s="17"/>
      <c r="BH57" s="17"/>
      <c r="BI57" s="30"/>
      <c r="BJ57" s="68">
        <v>1</v>
      </c>
      <c r="BK57" s="68">
        <v>1</v>
      </c>
      <c r="BL57" s="70">
        <v>0</v>
      </c>
      <c r="BM57" s="13">
        <f t="shared" si="469"/>
        <v>0</v>
      </c>
      <c r="BN57" s="13">
        <f t="shared" si="416"/>
        <v>0</v>
      </c>
      <c r="BO57" s="13">
        <f t="shared" si="417"/>
        <v>0</v>
      </c>
      <c r="BP57" s="215">
        <f t="shared" ref="BP57" si="524">SUM(BO53:BO60)</f>
        <v>0</v>
      </c>
      <c r="BQ57" s="154"/>
      <c r="BR57" s="15"/>
      <c r="BS57" s="44" t="s">
        <v>76</v>
      </c>
      <c r="BT57" s="148" t="str">
        <f t="shared" ref="BT57" si="525">$B$57</f>
        <v>special component / blind</v>
      </c>
      <c r="BU57" s="17"/>
      <c r="BV57" s="17"/>
      <c r="BW57" s="30"/>
      <c r="BX57" s="68">
        <v>1</v>
      </c>
      <c r="BY57" s="68">
        <v>1</v>
      </c>
      <c r="BZ57" s="70">
        <v>0</v>
      </c>
      <c r="CA57" s="13">
        <f t="shared" si="471"/>
        <v>0</v>
      </c>
      <c r="CB57" s="13">
        <f t="shared" si="420"/>
        <v>0</v>
      </c>
      <c r="CC57" s="13">
        <f t="shared" si="421"/>
        <v>0</v>
      </c>
      <c r="CD57" s="215">
        <f t="shared" ref="CD57" si="526">SUM(CC53:CC60)</f>
        <v>0</v>
      </c>
      <c r="CE57" s="154"/>
      <c r="CF57" s="15"/>
      <c r="CG57" s="44" t="s">
        <v>76</v>
      </c>
      <c r="CH57" s="148" t="str">
        <f t="shared" ref="CH57" si="527">$B$57</f>
        <v>special component / blind</v>
      </c>
      <c r="CI57" s="17"/>
      <c r="CJ57" s="17"/>
      <c r="CK57" s="30"/>
      <c r="CL57" s="68">
        <v>1</v>
      </c>
      <c r="CM57" s="68">
        <v>1</v>
      </c>
      <c r="CN57" s="70">
        <v>0</v>
      </c>
      <c r="CO57" s="13">
        <f t="shared" si="473"/>
        <v>0</v>
      </c>
      <c r="CP57" s="13">
        <f t="shared" si="424"/>
        <v>0</v>
      </c>
      <c r="CQ57" s="13">
        <f t="shared" si="425"/>
        <v>0</v>
      </c>
      <c r="CR57" s="215">
        <f t="shared" ref="CR57" si="528">SUM(CQ53:CQ60)</f>
        <v>0</v>
      </c>
      <c r="CS57" s="154"/>
      <c r="CT57" s="15"/>
      <c r="CU57" s="44" t="s">
        <v>76</v>
      </c>
      <c r="CV57" s="148" t="str">
        <f t="shared" ref="CV57" si="529">$B$57</f>
        <v>special component / blind</v>
      </c>
      <c r="CW57" s="17"/>
      <c r="CX57" s="17"/>
      <c r="CY57" s="30"/>
      <c r="CZ57" s="68">
        <v>1</v>
      </c>
      <c r="DA57" s="68">
        <v>1</v>
      </c>
      <c r="DB57" s="70">
        <v>0</v>
      </c>
      <c r="DC57" s="13">
        <f t="shared" si="475"/>
        <v>0</v>
      </c>
      <c r="DD57" s="13">
        <f t="shared" si="428"/>
        <v>0</v>
      </c>
      <c r="DE57" s="13">
        <f t="shared" si="429"/>
        <v>0</v>
      </c>
      <c r="DF57" s="215">
        <f t="shared" ref="DF57" si="530">SUM(DE53:DE60)</f>
        <v>0</v>
      </c>
      <c r="DG57" s="154"/>
      <c r="DH57" s="15"/>
      <c r="DI57" s="44" t="s">
        <v>76</v>
      </c>
      <c r="DJ57" s="148" t="str">
        <f t="shared" ref="DJ57" si="531">$B$57</f>
        <v>special component / blind</v>
      </c>
      <c r="DK57" s="17"/>
      <c r="DL57" s="17"/>
      <c r="DM57" s="30"/>
      <c r="DN57" s="68">
        <v>1</v>
      </c>
      <c r="DO57" s="68">
        <v>1</v>
      </c>
      <c r="DP57" s="70">
        <v>0</v>
      </c>
      <c r="DQ57" s="13">
        <f t="shared" si="477"/>
        <v>0</v>
      </c>
      <c r="DR57" s="13">
        <f t="shared" si="432"/>
        <v>0</v>
      </c>
      <c r="DS57" s="13">
        <f t="shared" si="433"/>
        <v>0</v>
      </c>
      <c r="DT57" s="215">
        <f t="shared" ref="DT57" si="532">SUM(DS53:DS60)</f>
        <v>0</v>
      </c>
      <c r="DU57" s="154"/>
      <c r="DV57" s="15"/>
      <c r="DW57" s="44" t="s">
        <v>76</v>
      </c>
      <c r="DX57" s="148" t="str">
        <f t="shared" ref="DX57" si="533">$B$57</f>
        <v>special component / blind</v>
      </c>
      <c r="DY57" s="17"/>
      <c r="DZ57" s="17"/>
      <c r="EA57" s="30"/>
      <c r="EB57" s="68">
        <v>1</v>
      </c>
      <c r="EC57" s="68">
        <v>1</v>
      </c>
      <c r="ED57" s="70">
        <v>0</v>
      </c>
      <c r="EE57" s="13">
        <f t="shared" si="479"/>
        <v>0</v>
      </c>
      <c r="EF57" s="13">
        <f t="shared" si="436"/>
        <v>0</v>
      </c>
      <c r="EG57" s="13">
        <f t="shared" si="437"/>
        <v>0</v>
      </c>
      <c r="EH57" s="215">
        <f t="shared" ref="EH57" si="534">SUM(EG53:EG60)</f>
        <v>0</v>
      </c>
      <c r="EI57" s="154"/>
      <c r="EJ57" s="15"/>
      <c r="EK57" s="44" t="s">
        <v>77</v>
      </c>
      <c r="EL57" s="760" t="str">
        <f>Prices!$A$120</f>
        <v xml:space="preserve">glazing  </v>
      </c>
      <c r="EM57" s="760">
        <f t="shared" si="383"/>
        <v>0</v>
      </c>
      <c r="EN57" s="1042" t="s">
        <v>582</v>
      </c>
      <c r="EO57" s="1052"/>
      <c r="EP57" s="190">
        <f t="shared" si="384"/>
        <v>0</v>
      </c>
      <c r="EQ57" s="79"/>
      <c r="ER57" s="116">
        <f t="shared" ref="ER57:ER58" si="535">IF(ER$4=0,0,EM57/ER$4)</f>
        <v>0</v>
      </c>
      <c r="ES57" s="81">
        <f t="shared" ref="ES57:ES58" si="536">ER57*ET57+ER57</f>
        <v>0</v>
      </c>
      <c r="ET57" s="280">
        <v>0</v>
      </c>
      <c r="EU57" s="9" t="s">
        <v>45</v>
      </c>
      <c r="EV57" s="583">
        <f t="shared" ref="EV57:EV58" si="537">IF(ER$4=0,0,EP57/$ER$4*$EX$4)</f>
        <v>0</v>
      </c>
      <c r="EW57" s="579">
        <f t="shared" ref="EW57:EW58" si="538">IF(EV57=0,0,EX57/EV57)</f>
        <v>0</v>
      </c>
      <c r="EX57" s="582">
        <f t="shared" ref="EX57:EX58" si="539">ER57*ER$4+ES57*ES$4</f>
        <v>0</v>
      </c>
      <c r="EY57" s="112"/>
      <c r="EZ57" s="573"/>
      <c r="FA57" s="55"/>
      <c r="FC57" s="44" t="s">
        <v>93</v>
      </c>
      <c r="FD57" s="72"/>
      <c r="FE57" s="141">
        <v>0</v>
      </c>
      <c r="FF57" s="141">
        <v>0</v>
      </c>
      <c r="FG57" s="142">
        <v>0</v>
      </c>
      <c r="FH57" s="9" t="s">
        <v>45</v>
      </c>
      <c r="FI57" s="122">
        <f>FE57*FF57*FG57</f>
        <v>0</v>
      </c>
      <c r="FJ57" s="602">
        <v>0</v>
      </c>
      <c r="FK57" s="604">
        <f>FI57*FJ57</f>
        <v>0</v>
      </c>
      <c r="FL57" s="592"/>
      <c r="FM57" s="573"/>
      <c r="FN57" s="607"/>
      <c r="FO57" s="127"/>
      <c r="FP57" s="87"/>
      <c r="FQ57" s="522"/>
      <c r="FR57" s="61"/>
      <c r="FS57" s="567"/>
    </row>
    <row r="58" spans="1:175" x14ac:dyDescent="0.25">
      <c r="A58" s="44" t="s">
        <v>76</v>
      </c>
      <c r="B58" s="72" t="s">
        <v>43</v>
      </c>
      <c r="C58" s="17"/>
      <c r="D58" s="17"/>
      <c r="E58" s="30"/>
      <c r="F58" s="68">
        <v>1</v>
      </c>
      <c r="G58" s="68">
        <v>1</v>
      </c>
      <c r="H58" s="70">
        <v>0</v>
      </c>
      <c r="I58" s="13">
        <f>F58*G58*H58</f>
        <v>0</v>
      </c>
      <c r="J58" s="13">
        <f t="shared" si="480"/>
        <v>0</v>
      </c>
      <c r="K58" s="13">
        <f t="shared" si="404"/>
        <v>0</v>
      </c>
      <c r="L58" s="117"/>
      <c r="M58" s="154"/>
      <c r="N58" s="7"/>
      <c r="O58" s="44" t="s">
        <v>76</v>
      </c>
      <c r="P58" s="148" t="str">
        <f>$B$58</f>
        <v>special component / blind</v>
      </c>
      <c r="Q58" s="17"/>
      <c r="R58" s="17"/>
      <c r="S58" s="30"/>
      <c r="T58" s="68">
        <v>1</v>
      </c>
      <c r="U58" s="68">
        <v>1</v>
      </c>
      <c r="V58" s="70">
        <v>0</v>
      </c>
      <c r="W58" s="13">
        <f>T58*U58*V58</f>
        <v>0</v>
      </c>
      <c r="X58" s="13">
        <f t="shared" si="481"/>
        <v>0</v>
      </c>
      <c r="Y58" s="13">
        <f t="shared" si="406"/>
        <v>0</v>
      </c>
      <c r="Z58" s="117"/>
      <c r="AA58" s="154"/>
      <c r="AB58" s="7"/>
      <c r="AC58" s="44" t="s">
        <v>76</v>
      </c>
      <c r="AD58" s="148" t="str">
        <f t="shared" ref="AD58" si="540">$B$58</f>
        <v>special component / blind</v>
      </c>
      <c r="AE58" s="17"/>
      <c r="AF58" s="17"/>
      <c r="AG58" s="30"/>
      <c r="AH58" s="68">
        <v>1</v>
      </c>
      <c r="AI58" s="68">
        <v>1</v>
      </c>
      <c r="AJ58" s="70">
        <v>0</v>
      </c>
      <c r="AK58" s="13">
        <f t="shared" si="465"/>
        <v>0</v>
      </c>
      <c r="AL58" s="13">
        <f t="shared" si="408"/>
        <v>0</v>
      </c>
      <c r="AM58" s="13">
        <f t="shared" si="409"/>
        <v>0</v>
      </c>
      <c r="AN58" s="117"/>
      <c r="AO58" s="154"/>
      <c r="AP58" s="7"/>
      <c r="AQ58" s="44" t="s">
        <v>76</v>
      </c>
      <c r="AR58" s="148" t="str">
        <f t="shared" ref="AR58" si="541">$B$58</f>
        <v>special component / blind</v>
      </c>
      <c r="AS58" s="17"/>
      <c r="AT58" s="17"/>
      <c r="AU58" s="30"/>
      <c r="AV58" s="68">
        <v>1</v>
      </c>
      <c r="AW58" s="68">
        <v>1</v>
      </c>
      <c r="AX58" s="70">
        <v>0</v>
      </c>
      <c r="AY58" s="13">
        <f t="shared" si="467"/>
        <v>0</v>
      </c>
      <c r="AZ58" s="13">
        <f t="shared" si="412"/>
        <v>0</v>
      </c>
      <c r="BA58" s="13">
        <f t="shared" si="413"/>
        <v>0</v>
      </c>
      <c r="BB58" s="117"/>
      <c r="BC58" s="154"/>
      <c r="BD58" s="7"/>
      <c r="BE58" s="44" t="s">
        <v>76</v>
      </c>
      <c r="BF58" s="148" t="str">
        <f t="shared" ref="BF58" si="542">$B$58</f>
        <v>special component / blind</v>
      </c>
      <c r="BG58" s="17"/>
      <c r="BH58" s="17"/>
      <c r="BI58" s="30"/>
      <c r="BJ58" s="68">
        <v>1</v>
      </c>
      <c r="BK58" s="68">
        <v>1</v>
      </c>
      <c r="BL58" s="70">
        <v>0</v>
      </c>
      <c r="BM58" s="13">
        <f t="shared" si="469"/>
        <v>0</v>
      </c>
      <c r="BN58" s="13">
        <f t="shared" si="416"/>
        <v>0</v>
      </c>
      <c r="BO58" s="13">
        <f t="shared" si="417"/>
        <v>0</v>
      </c>
      <c r="BP58" s="117"/>
      <c r="BQ58" s="154"/>
      <c r="BR58" s="7"/>
      <c r="BS58" s="44" t="s">
        <v>76</v>
      </c>
      <c r="BT58" s="148" t="str">
        <f t="shared" ref="BT58" si="543">$B$58</f>
        <v>special component / blind</v>
      </c>
      <c r="BU58" s="17"/>
      <c r="BV58" s="17"/>
      <c r="BW58" s="30"/>
      <c r="BX58" s="68">
        <v>1</v>
      </c>
      <c r="BY58" s="68">
        <v>1</v>
      </c>
      <c r="BZ58" s="70">
        <v>0</v>
      </c>
      <c r="CA58" s="13">
        <f t="shared" si="471"/>
        <v>0</v>
      </c>
      <c r="CB58" s="13">
        <f t="shared" si="420"/>
        <v>0</v>
      </c>
      <c r="CC58" s="13">
        <f t="shared" si="421"/>
        <v>0</v>
      </c>
      <c r="CD58" s="117"/>
      <c r="CE58" s="154"/>
      <c r="CF58" s="7"/>
      <c r="CG58" s="44" t="s">
        <v>76</v>
      </c>
      <c r="CH58" s="148" t="str">
        <f t="shared" ref="CH58" si="544">$B$58</f>
        <v>special component / blind</v>
      </c>
      <c r="CI58" s="17"/>
      <c r="CJ58" s="17"/>
      <c r="CK58" s="30"/>
      <c r="CL58" s="68">
        <v>1</v>
      </c>
      <c r="CM58" s="68">
        <v>1</v>
      </c>
      <c r="CN58" s="70">
        <v>0</v>
      </c>
      <c r="CO58" s="13">
        <f t="shared" si="473"/>
        <v>0</v>
      </c>
      <c r="CP58" s="13">
        <f t="shared" si="424"/>
        <v>0</v>
      </c>
      <c r="CQ58" s="13">
        <f t="shared" si="425"/>
        <v>0</v>
      </c>
      <c r="CR58" s="117"/>
      <c r="CS58" s="154"/>
      <c r="CT58" s="7"/>
      <c r="CU58" s="44" t="s">
        <v>76</v>
      </c>
      <c r="CV58" s="148" t="str">
        <f t="shared" ref="CV58" si="545">$B$58</f>
        <v>special component / blind</v>
      </c>
      <c r="CW58" s="17"/>
      <c r="CX58" s="17"/>
      <c r="CY58" s="30"/>
      <c r="CZ58" s="68">
        <v>1</v>
      </c>
      <c r="DA58" s="68">
        <v>1</v>
      </c>
      <c r="DB58" s="70">
        <v>0</v>
      </c>
      <c r="DC58" s="13">
        <f t="shared" si="475"/>
        <v>0</v>
      </c>
      <c r="DD58" s="13">
        <f t="shared" si="428"/>
        <v>0</v>
      </c>
      <c r="DE58" s="13">
        <f t="shared" si="429"/>
        <v>0</v>
      </c>
      <c r="DF58" s="117"/>
      <c r="DG58" s="154"/>
      <c r="DH58" s="7"/>
      <c r="DI58" s="44" t="s">
        <v>76</v>
      </c>
      <c r="DJ58" s="148" t="str">
        <f t="shared" ref="DJ58" si="546">$B$58</f>
        <v>special component / blind</v>
      </c>
      <c r="DK58" s="17"/>
      <c r="DL58" s="17"/>
      <c r="DM58" s="30"/>
      <c r="DN58" s="68">
        <v>1</v>
      </c>
      <c r="DO58" s="68">
        <v>1</v>
      </c>
      <c r="DP58" s="70">
        <v>0</v>
      </c>
      <c r="DQ58" s="13">
        <f t="shared" si="477"/>
        <v>0</v>
      </c>
      <c r="DR58" s="13">
        <f t="shared" si="432"/>
        <v>0</v>
      </c>
      <c r="DS58" s="13">
        <f t="shared" si="433"/>
        <v>0</v>
      </c>
      <c r="DT58" s="117"/>
      <c r="DU58" s="154"/>
      <c r="DV58" s="7"/>
      <c r="DW58" s="44" t="s">
        <v>76</v>
      </c>
      <c r="DX58" s="148" t="str">
        <f t="shared" ref="DX58" si="547">$B$58</f>
        <v>special component / blind</v>
      </c>
      <c r="DY58" s="17"/>
      <c r="DZ58" s="17"/>
      <c r="EA58" s="30"/>
      <c r="EB58" s="68">
        <v>1</v>
      </c>
      <c r="EC58" s="68">
        <v>1</v>
      </c>
      <c r="ED58" s="70">
        <v>0</v>
      </c>
      <c r="EE58" s="13">
        <f t="shared" si="479"/>
        <v>0</v>
      </c>
      <c r="EF58" s="13">
        <f t="shared" si="436"/>
        <v>0</v>
      </c>
      <c r="EG58" s="13">
        <f t="shared" si="437"/>
        <v>0</v>
      </c>
      <c r="EH58" s="117"/>
      <c r="EI58" s="154"/>
      <c r="EJ58" s="7"/>
      <c r="EK58" s="44" t="s">
        <v>77</v>
      </c>
      <c r="EL58" s="760" t="str">
        <f>Prices!$A$121</f>
        <v xml:space="preserve">glazing  </v>
      </c>
      <c r="EM58" s="760">
        <f t="shared" si="383"/>
        <v>0</v>
      </c>
      <c r="EN58" s="1042" t="s">
        <v>583</v>
      </c>
      <c r="EO58" s="1052"/>
      <c r="EP58" s="190">
        <f t="shared" si="384"/>
        <v>0</v>
      </c>
      <c r="EQ58" s="79"/>
      <c r="ER58" s="116">
        <f t="shared" si="535"/>
        <v>0</v>
      </c>
      <c r="ES58" s="81">
        <f t="shared" si="536"/>
        <v>0</v>
      </c>
      <c r="ET58" s="280">
        <v>0</v>
      </c>
      <c r="EU58" s="9" t="s">
        <v>45</v>
      </c>
      <c r="EV58" s="583">
        <f t="shared" si="537"/>
        <v>0</v>
      </c>
      <c r="EW58" s="579">
        <f t="shared" si="538"/>
        <v>0</v>
      </c>
      <c r="EX58" s="582">
        <f t="shared" si="539"/>
        <v>0</v>
      </c>
      <c r="EY58" s="112"/>
      <c r="EZ58" s="573"/>
      <c r="FA58" s="55"/>
      <c r="FC58" s="44"/>
      <c r="FD58" s="96"/>
      <c r="FE58" s="126"/>
      <c r="FF58" s="126"/>
      <c r="FG58" s="124"/>
      <c r="FH58" s="9"/>
      <c r="FI58" s="123"/>
      <c r="FJ58" s="121"/>
      <c r="FK58" s="604"/>
      <c r="FL58" s="592"/>
      <c r="FM58" s="573"/>
      <c r="FN58" s="607"/>
      <c r="FO58" s="127"/>
      <c r="FP58" s="87"/>
      <c r="FQ58" s="522"/>
      <c r="FR58" s="61"/>
      <c r="FS58" s="567"/>
    </row>
    <row r="59" spans="1:175" x14ac:dyDescent="0.25">
      <c r="A59" s="44" t="s">
        <v>76</v>
      </c>
      <c r="B59" s="72" t="s">
        <v>43</v>
      </c>
      <c r="C59" s="17"/>
      <c r="D59" s="17"/>
      <c r="E59" s="30"/>
      <c r="F59" s="68">
        <v>1</v>
      </c>
      <c r="G59" s="68">
        <v>1</v>
      </c>
      <c r="H59" s="70">
        <v>0</v>
      </c>
      <c r="I59" s="13">
        <f>F59*G59*H59</f>
        <v>0</v>
      </c>
      <c r="J59" s="13">
        <f t="shared" si="480"/>
        <v>0</v>
      </c>
      <c r="K59" s="13">
        <f t="shared" si="404"/>
        <v>0</v>
      </c>
      <c r="L59" s="117"/>
      <c r="M59" s="154"/>
      <c r="N59" s="7"/>
      <c r="O59" s="44" t="s">
        <v>76</v>
      </c>
      <c r="P59" s="148" t="str">
        <f>$B$59</f>
        <v>special component / blind</v>
      </c>
      <c r="Q59" s="17"/>
      <c r="R59" s="17"/>
      <c r="S59" s="30"/>
      <c r="T59" s="68">
        <v>1</v>
      </c>
      <c r="U59" s="68">
        <v>1</v>
      </c>
      <c r="V59" s="70">
        <v>0</v>
      </c>
      <c r="W59" s="13">
        <f>T59*U59*V59</f>
        <v>0</v>
      </c>
      <c r="X59" s="13">
        <f t="shared" si="481"/>
        <v>0</v>
      </c>
      <c r="Y59" s="13">
        <f t="shared" si="406"/>
        <v>0</v>
      </c>
      <c r="Z59" s="117"/>
      <c r="AA59" s="154"/>
      <c r="AB59" s="7"/>
      <c r="AC59" s="44" t="s">
        <v>76</v>
      </c>
      <c r="AD59" s="148" t="str">
        <f t="shared" ref="AD59" si="548">$B$59</f>
        <v>special component / blind</v>
      </c>
      <c r="AE59" s="17"/>
      <c r="AF59" s="17"/>
      <c r="AG59" s="30"/>
      <c r="AH59" s="68">
        <v>1</v>
      </c>
      <c r="AI59" s="68">
        <v>1</v>
      </c>
      <c r="AJ59" s="70">
        <v>0</v>
      </c>
      <c r="AK59" s="13">
        <f t="shared" si="465"/>
        <v>0</v>
      </c>
      <c r="AL59" s="13">
        <f t="shared" si="408"/>
        <v>0</v>
      </c>
      <c r="AM59" s="13">
        <f t="shared" si="409"/>
        <v>0</v>
      </c>
      <c r="AN59" s="117"/>
      <c r="AO59" s="154"/>
      <c r="AP59" s="7"/>
      <c r="AQ59" s="44" t="s">
        <v>76</v>
      </c>
      <c r="AR59" s="148" t="str">
        <f t="shared" ref="AR59" si="549">$B$59</f>
        <v>special component / blind</v>
      </c>
      <c r="AS59" s="17"/>
      <c r="AT59" s="17"/>
      <c r="AU59" s="30"/>
      <c r="AV59" s="68">
        <v>1</v>
      </c>
      <c r="AW59" s="68">
        <v>1</v>
      </c>
      <c r="AX59" s="70">
        <v>0</v>
      </c>
      <c r="AY59" s="13">
        <f t="shared" si="467"/>
        <v>0</v>
      </c>
      <c r="AZ59" s="13">
        <f t="shared" si="412"/>
        <v>0</v>
      </c>
      <c r="BA59" s="13">
        <f t="shared" si="413"/>
        <v>0</v>
      </c>
      <c r="BB59" s="117"/>
      <c r="BC59" s="154"/>
      <c r="BD59" s="7"/>
      <c r="BE59" s="44" t="s">
        <v>76</v>
      </c>
      <c r="BF59" s="148" t="str">
        <f t="shared" ref="BF59" si="550">$B$59</f>
        <v>special component / blind</v>
      </c>
      <c r="BG59" s="17"/>
      <c r="BH59" s="17"/>
      <c r="BI59" s="30"/>
      <c r="BJ59" s="68">
        <v>1</v>
      </c>
      <c r="BK59" s="68">
        <v>1</v>
      </c>
      <c r="BL59" s="70">
        <v>0</v>
      </c>
      <c r="BM59" s="13">
        <f t="shared" si="469"/>
        <v>0</v>
      </c>
      <c r="BN59" s="13">
        <f t="shared" si="416"/>
        <v>0</v>
      </c>
      <c r="BO59" s="13">
        <f t="shared" si="417"/>
        <v>0</v>
      </c>
      <c r="BP59" s="117"/>
      <c r="BQ59" s="154"/>
      <c r="BR59" s="7"/>
      <c r="BS59" s="44" t="s">
        <v>76</v>
      </c>
      <c r="BT59" s="148" t="str">
        <f t="shared" ref="BT59" si="551">$B$59</f>
        <v>special component / blind</v>
      </c>
      <c r="BU59" s="17"/>
      <c r="BV59" s="17"/>
      <c r="BW59" s="30"/>
      <c r="BX59" s="68">
        <v>1</v>
      </c>
      <c r="BY59" s="68">
        <v>1</v>
      </c>
      <c r="BZ59" s="70">
        <v>0</v>
      </c>
      <c r="CA59" s="13">
        <f t="shared" si="471"/>
        <v>0</v>
      </c>
      <c r="CB59" s="13">
        <f t="shared" si="420"/>
        <v>0</v>
      </c>
      <c r="CC59" s="13">
        <f t="shared" si="421"/>
        <v>0</v>
      </c>
      <c r="CD59" s="117"/>
      <c r="CE59" s="154"/>
      <c r="CF59" s="7"/>
      <c r="CG59" s="44" t="s">
        <v>76</v>
      </c>
      <c r="CH59" s="148" t="str">
        <f t="shared" ref="CH59" si="552">$B$59</f>
        <v>special component / blind</v>
      </c>
      <c r="CI59" s="17"/>
      <c r="CJ59" s="17"/>
      <c r="CK59" s="30"/>
      <c r="CL59" s="68">
        <v>1</v>
      </c>
      <c r="CM59" s="68">
        <v>1</v>
      </c>
      <c r="CN59" s="70">
        <v>0</v>
      </c>
      <c r="CO59" s="13">
        <f t="shared" si="473"/>
        <v>0</v>
      </c>
      <c r="CP59" s="13">
        <f t="shared" si="424"/>
        <v>0</v>
      </c>
      <c r="CQ59" s="13">
        <f t="shared" si="425"/>
        <v>0</v>
      </c>
      <c r="CR59" s="117"/>
      <c r="CS59" s="154"/>
      <c r="CT59" s="7"/>
      <c r="CU59" s="44" t="s">
        <v>76</v>
      </c>
      <c r="CV59" s="148" t="str">
        <f t="shared" ref="CV59" si="553">$B$59</f>
        <v>special component / blind</v>
      </c>
      <c r="CW59" s="17"/>
      <c r="CX59" s="17"/>
      <c r="CY59" s="30"/>
      <c r="CZ59" s="68">
        <v>1</v>
      </c>
      <c r="DA59" s="68">
        <v>1</v>
      </c>
      <c r="DB59" s="70">
        <v>0</v>
      </c>
      <c r="DC59" s="13">
        <f t="shared" si="475"/>
        <v>0</v>
      </c>
      <c r="DD59" s="13">
        <f t="shared" si="428"/>
        <v>0</v>
      </c>
      <c r="DE59" s="13">
        <f t="shared" si="429"/>
        <v>0</v>
      </c>
      <c r="DF59" s="117"/>
      <c r="DG59" s="154"/>
      <c r="DH59" s="7"/>
      <c r="DI59" s="44" t="s">
        <v>76</v>
      </c>
      <c r="DJ59" s="148" t="str">
        <f t="shared" ref="DJ59" si="554">$B$59</f>
        <v>special component / blind</v>
      </c>
      <c r="DK59" s="17"/>
      <c r="DL59" s="17"/>
      <c r="DM59" s="30"/>
      <c r="DN59" s="68">
        <v>1</v>
      </c>
      <c r="DO59" s="68">
        <v>1</v>
      </c>
      <c r="DP59" s="70">
        <v>0</v>
      </c>
      <c r="DQ59" s="13">
        <f t="shared" si="477"/>
        <v>0</v>
      </c>
      <c r="DR59" s="13">
        <f t="shared" si="432"/>
        <v>0</v>
      </c>
      <c r="DS59" s="13">
        <f t="shared" si="433"/>
        <v>0</v>
      </c>
      <c r="DT59" s="117"/>
      <c r="DU59" s="154"/>
      <c r="DV59" s="7"/>
      <c r="DW59" s="44" t="s">
        <v>76</v>
      </c>
      <c r="DX59" s="148" t="str">
        <f t="shared" ref="DX59" si="555">$B$59</f>
        <v>special component / blind</v>
      </c>
      <c r="DY59" s="17"/>
      <c r="DZ59" s="17"/>
      <c r="EA59" s="30"/>
      <c r="EB59" s="68">
        <v>1</v>
      </c>
      <c r="EC59" s="68">
        <v>1</v>
      </c>
      <c r="ED59" s="70">
        <v>0</v>
      </c>
      <c r="EE59" s="13">
        <f t="shared" si="479"/>
        <v>0</v>
      </c>
      <c r="EF59" s="13">
        <f t="shared" si="436"/>
        <v>0</v>
      </c>
      <c r="EG59" s="13">
        <f t="shared" si="437"/>
        <v>0</v>
      </c>
      <c r="EH59" s="117"/>
      <c r="EI59" s="154"/>
      <c r="EJ59" s="7"/>
      <c r="EK59" s="44" t="s">
        <v>77</v>
      </c>
      <c r="EL59" s="760" t="str">
        <f>Prices!$A$122</f>
        <v xml:space="preserve">glazing  </v>
      </c>
      <c r="EM59" s="760">
        <f t="shared" si="383"/>
        <v>0</v>
      </c>
      <c r="EN59" s="1042" t="s">
        <v>584</v>
      </c>
      <c r="EO59" s="1052"/>
      <c r="EP59" s="190">
        <f t="shared" si="384"/>
        <v>0</v>
      </c>
      <c r="EQ59" s="79"/>
      <c r="ER59" s="116">
        <f t="shared" si="379"/>
        <v>0</v>
      </c>
      <c r="ES59" s="81">
        <f t="shared" si="380"/>
        <v>0</v>
      </c>
      <c r="ET59" s="280">
        <v>0</v>
      </c>
      <c r="EU59" s="9" t="s">
        <v>45</v>
      </c>
      <c r="EV59" s="583">
        <f t="shared" si="381"/>
        <v>0</v>
      </c>
      <c r="EW59" s="579">
        <f t="shared" si="86"/>
        <v>0</v>
      </c>
      <c r="EX59" s="582">
        <f t="shared" si="382"/>
        <v>0</v>
      </c>
      <c r="EY59" s="112"/>
      <c r="EZ59" s="573"/>
      <c r="FA59" s="55"/>
      <c r="FC59" s="44" t="s">
        <v>94</v>
      </c>
      <c r="FD59" s="96" t="s">
        <v>95</v>
      </c>
      <c r="FE59" s="141">
        <v>0</v>
      </c>
      <c r="FF59" s="141">
        <v>0</v>
      </c>
      <c r="FG59" s="142">
        <v>0</v>
      </c>
      <c r="FH59" s="9" t="s">
        <v>45</v>
      </c>
      <c r="FI59" s="122">
        <f>FE59*FF59*FG59</f>
        <v>0</v>
      </c>
      <c r="FJ59" s="602">
        <v>0</v>
      </c>
      <c r="FK59" s="604">
        <f>FI59*FJ59</f>
        <v>0</v>
      </c>
      <c r="FL59" s="592"/>
      <c r="FM59" s="573"/>
      <c r="FN59" s="610">
        <f>SUM(FK59:FK60)</f>
        <v>0</v>
      </c>
      <c r="FO59" s="127">
        <f>IF(FO$4=0,0,FN59/$FO$4)</f>
        <v>0</v>
      </c>
      <c r="FP59" s="87" t="s">
        <v>94</v>
      </c>
      <c r="FQ59" s="522">
        <f>SUM(EX75:EX76)</f>
        <v>0</v>
      </c>
      <c r="FR59" s="496">
        <f>FN59</f>
        <v>0</v>
      </c>
      <c r="FS59" s="567">
        <f>SUM(FQ59:FR59)</f>
        <v>0</v>
      </c>
    </row>
    <row r="60" spans="1:175" x14ac:dyDescent="0.25">
      <c r="A60" s="44" t="s">
        <v>76</v>
      </c>
      <c r="B60" s="72" t="s">
        <v>43</v>
      </c>
      <c r="C60" s="17"/>
      <c r="D60" s="17"/>
      <c r="E60" s="30"/>
      <c r="F60" s="68">
        <v>1</v>
      </c>
      <c r="G60" s="68">
        <v>1</v>
      </c>
      <c r="H60" s="70">
        <v>0</v>
      </c>
      <c r="I60" s="13">
        <f>F60*G60*H60</f>
        <v>0</v>
      </c>
      <c r="J60" s="13">
        <f t="shared" si="480"/>
        <v>0</v>
      </c>
      <c r="K60" s="13">
        <f t="shared" si="404"/>
        <v>0</v>
      </c>
      <c r="L60" s="201" t="s">
        <v>274</v>
      </c>
      <c r="M60" s="154"/>
      <c r="N60" s="7"/>
      <c r="O60" s="44" t="s">
        <v>76</v>
      </c>
      <c r="P60" s="148" t="str">
        <f>$B$60</f>
        <v>special component / blind</v>
      </c>
      <c r="Q60" s="17"/>
      <c r="R60" s="17"/>
      <c r="S60" s="30"/>
      <c r="T60" s="68">
        <v>1</v>
      </c>
      <c r="U60" s="68">
        <v>1</v>
      </c>
      <c r="V60" s="70">
        <v>0</v>
      </c>
      <c r="W60" s="13">
        <f>T60*U60*V60</f>
        <v>0</v>
      </c>
      <c r="X60" s="13">
        <f t="shared" si="481"/>
        <v>0</v>
      </c>
      <c r="Y60" s="13">
        <f t="shared" si="406"/>
        <v>0</v>
      </c>
      <c r="Z60" s="201" t="s">
        <v>274</v>
      </c>
      <c r="AA60" s="154"/>
      <c r="AB60" s="7"/>
      <c r="AC60" s="44" t="s">
        <v>76</v>
      </c>
      <c r="AD60" s="148" t="str">
        <f t="shared" ref="AD60" si="556">$B$60</f>
        <v>special component / blind</v>
      </c>
      <c r="AE60" s="17"/>
      <c r="AF60" s="17"/>
      <c r="AG60" s="30"/>
      <c r="AH60" s="68">
        <v>1</v>
      </c>
      <c r="AI60" s="68">
        <v>1</v>
      </c>
      <c r="AJ60" s="70">
        <v>0</v>
      </c>
      <c r="AK60" s="13">
        <f t="shared" si="465"/>
        <v>0</v>
      </c>
      <c r="AL60" s="13">
        <f t="shared" si="408"/>
        <v>0</v>
      </c>
      <c r="AM60" s="13">
        <f t="shared" si="409"/>
        <v>0</v>
      </c>
      <c r="AN60" s="201" t="s">
        <v>274</v>
      </c>
      <c r="AO60" s="154"/>
      <c r="AP60" s="7"/>
      <c r="AQ60" s="44" t="s">
        <v>76</v>
      </c>
      <c r="AR60" s="148" t="str">
        <f t="shared" ref="AR60" si="557">$B$60</f>
        <v>special component / blind</v>
      </c>
      <c r="AS60" s="17"/>
      <c r="AT60" s="17"/>
      <c r="AU60" s="30"/>
      <c r="AV60" s="68">
        <v>1</v>
      </c>
      <c r="AW60" s="68">
        <v>1</v>
      </c>
      <c r="AX60" s="70">
        <v>0</v>
      </c>
      <c r="AY60" s="13">
        <f t="shared" si="467"/>
        <v>0</v>
      </c>
      <c r="AZ60" s="13">
        <f t="shared" si="412"/>
        <v>0</v>
      </c>
      <c r="BA60" s="13">
        <f t="shared" si="413"/>
        <v>0</v>
      </c>
      <c r="BB60" s="201" t="s">
        <v>274</v>
      </c>
      <c r="BC60" s="154"/>
      <c r="BD60" s="7"/>
      <c r="BE60" s="44" t="s">
        <v>76</v>
      </c>
      <c r="BF60" s="148" t="str">
        <f t="shared" ref="BF60" si="558">$B$60</f>
        <v>special component / blind</v>
      </c>
      <c r="BG60" s="17"/>
      <c r="BH60" s="17"/>
      <c r="BI60" s="30"/>
      <c r="BJ60" s="68">
        <v>1</v>
      </c>
      <c r="BK60" s="68">
        <v>1</v>
      </c>
      <c r="BL60" s="70">
        <v>0</v>
      </c>
      <c r="BM60" s="13">
        <f t="shared" si="469"/>
        <v>0</v>
      </c>
      <c r="BN60" s="13">
        <f t="shared" si="416"/>
        <v>0</v>
      </c>
      <c r="BO60" s="13">
        <f t="shared" si="417"/>
        <v>0</v>
      </c>
      <c r="BP60" s="201" t="s">
        <v>274</v>
      </c>
      <c r="BQ60" s="154"/>
      <c r="BR60" s="7"/>
      <c r="BS60" s="44" t="s">
        <v>76</v>
      </c>
      <c r="BT60" s="148" t="str">
        <f t="shared" ref="BT60" si="559">$B$60</f>
        <v>special component / blind</v>
      </c>
      <c r="BU60" s="17"/>
      <c r="BV60" s="17"/>
      <c r="BW60" s="30"/>
      <c r="BX60" s="68">
        <v>1</v>
      </c>
      <c r="BY60" s="68">
        <v>1</v>
      </c>
      <c r="BZ60" s="70">
        <v>0</v>
      </c>
      <c r="CA60" s="13">
        <f t="shared" si="471"/>
        <v>0</v>
      </c>
      <c r="CB60" s="13">
        <f t="shared" si="420"/>
        <v>0</v>
      </c>
      <c r="CC60" s="13">
        <f t="shared" si="421"/>
        <v>0</v>
      </c>
      <c r="CD60" s="201" t="s">
        <v>274</v>
      </c>
      <c r="CE60" s="154"/>
      <c r="CF60" s="7"/>
      <c r="CG60" s="44" t="s">
        <v>76</v>
      </c>
      <c r="CH60" s="148" t="str">
        <f t="shared" ref="CH60" si="560">$B$60</f>
        <v>special component / blind</v>
      </c>
      <c r="CI60" s="17"/>
      <c r="CJ60" s="17"/>
      <c r="CK60" s="30"/>
      <c r="CL60" s="68">
        <v>1</v>
      </c>
      <c r="CM60" s="68">
        <v>1</v>
      </c>
      <c r="CN60" s="70">
        <v>0</v>
      </c>
      <c r="CO60" s="13">
        <f t="shared" si="473"/>
        <v>0</v>
      </c>
      <c r="CP60" s="13">
        <f t="shared" si="424"/>
        <v>0</v>
      </c>
      <c r="CQ60" s="13">
        <f t="shared" si="425"/>
        <v>0</v>
      </c>
      <c r="CR60" s="201" t="s">
        <v>274</v>
      </c>
      <c r="CS60" s="154"/>
      <c r="CT60" s="7"/>
      <c r="CU60" s="44" t="s">
        <v>76</v>
      </c>
      <c r="CV60" s="148" t="str">
        <f t="shared" ref="CV60" si="561">$B$60</f>
        <v>special component / blind</v>
      </c>
      <c r="CW60" s="17"/>
      <c r="CX60" s="17"/>
      <c r="CY60" s="30"/>
      <c r="CZ60" s="68">
        <v>1</v>
      </c>
      <c r="DA60" s="68">
        <v>1</v>
      </c>
      <c r="DB60" s="70">
        <v>0</v>
      </c>
      <c r="DC60" s="13">
        <f t="shared" si="475"/>
        <v>0</v>
      </c>
      <c r="DD60" s="13">
        <f t="shared" si="428"/>
        <v>0</v>
      </c>
      <c r="DE60" s="13">
        <f t="shared" si="429"/>
        <v>0</v>
      </c>
      <c r="DF60" s="201" t="s">
        <v>274</v>
      </c>
      <c r="DG60" s="154"/>
      <c r="DH60" s="7"/>
      <c r="DI60" s="44" t="s">
        <v>76</v>
      </c>
      <c r="DJ60" s="148" t="str">
        <f t="shared" ref="DJ60" si="562">$B$60</f>
        <v>special component / blind</v>
      </c>
      <c r="DK60" s="17"/>
      <c r="DL60" s="17"/>
      <c r="DM60" s="30"/>
      <c r="DN60" s="68">
        <v>1</v>
      </c>
      <c r="DO60" s="68">
        <v>1</v>
      </c>
      <c r="DP60" s="70">
        <v>0</v>
      </c>
      <c r="DQ60" s="13">
        <f t="shared" si="477"/>
        <v>0</v>
      </c>
      <c r="DR60" s="13">
        <f t="shared" si="432"/>
        <v>0</v>
      </c>
      <c r="DS60" s="13">
        <f t="shared" si="433"/>
        <v>0</v>
      </c>
      <c r="DT60" s="201" t="s">
        <v>274</v>
      </c>
      <c r="DU60" s="154"/>
      <c r="DV60" s="7"/>
      <c r="DW60" s="44" t="s">
        <v>76</v>
      </c>
      <c r="DX60" s="148" t="str">
        <f t="shared" ref="DX60" si="563">$B$60</f>
        <v>special component / blind</v>
      </c>
      <c r="DY60" s="17"/>
      <c r="DZ60" s="17"/>
      <c r="EA60" s="30"/>
      <c r="EB60" s="68">
        <v>1</v>
      </c>
      <c r="EC60" s="68">
        <v>1</v>
      </c>
      <c r="ED60" s="70">
        <v>0</v>
      </c>
      <c r="EE60" s="13">
        <f t="shared" si="479"/>
        <v>0</v>
      </c>
      <c r="EF60" s="13">
        <f t="shared" si="436"/>
        <v>0</v>
      </c>
      <c r="EG60" s="13">
        <f t="shared" si="437"/>
        <v>0</v>
      </c>
      <c r="EH60" s="201" t="s">
        <v>274</v>
      </c>
      <c r="EI60" s="154"/>
      <c r="EJ60" s="7"/>
      <c r="EK60" s="45"/>
      <c r="EL60" s="93"/>
      <c r="EM60" s="14"/>
      <c r="EN60" s="743"/>
      <c r="EO60" s="743"/>
      <c r="EP60" s="38" t="s">
        <v>45</v>
      </c>
      <c r="EQ60" s="743" t="s">
        <v>47</v>
      </c>
      <c r="ER60" s="121"/>
      <c r="ES60" s="111"/>
      <c r="ET60" s="128"/>
      <c r="EU60" s="9" t="s">
        <v>45</v>
      </c>
      <c r="EV60" s="584">
        <f>SUM(EV40:EV59)</f>
        <v>0</v>
      </c>
      <c r="EW60" s="579"/>
      <c r="EX60" s="582"/>
      <c r="EY60" s="112"/>
      <c r="EZ60" s="576"/>
      <c r="FA60" s="162"/>
      <c r="FC60" s="44" t="s">
        <v>94</v>
      </c>
      <c r="FD60" s="96" t="s">
        <v>95</v>
      </c>
      <c r="FE60" s="141">
        <v>0</v>
      </c>
      <c r="FF60" s="141">
        <v>0</v>
      </c>
      <c r="FG60" s="142">
        <v>0</v>
      </c>
      <c r="FH60" s="9" t="s">
        <v>45</v>
      </c>
      <c r="FI60" s="122">
        <f>FE60*FF60*FG60</f>
        <v>0</v>
      </c>
      <c r="FJ60" s="602">
        <v>0</v>
      </c>
      <c r="FK60" s="604">
        <f>FI60*FJ60</f>
        <v>0</v>
      </c>
      <c r="FL60" s="592"/>
      <c r="FM60" s="576"/>
      <c r="FN60" s="607"/>
      <c r="FO60" s="127"/>
      <c r="FP60" s="87"/>
      <c r="FQ60" s="522"/>
      <c r="FR60" s="61"/>
      <c r="FS60" s="567">
        <f>SUM(FQ60:FR60)</f>
        <v>0</v>
      </c>
    </row>
    <row r="61" spans="1:175" x14ac:dyDescent="0.25">
      <c r="A61" s="44" t="s">
        <v>133</v>
      </c>
      <c r="B61" s="72" t="s">
        <v>146</v>
      </c>
      <c r="C61" s="17"/>
      <c r="D61" s="17"/>
      <c r="E61" s="30"/>
      <c r="F61" s="68">
        <v>1</v>
      </c>
      <c r="G61" s="68">
        <v>1</v>
      </c>
      <c r="H61" s="70">
        <v>0</v>
      </c>
      <c r="I61" s="13">
        <f>F61*G61*H61</f>
        <v>0</v>
      </c>
      <c r="J61" s="13">
        <f t="shared" si="480"/>
        <v>0</v>
      </c>
      <c r="K61" s="13">
        <f t="shared" si="404"/>
        <v>0</v>
      </c>
      <c r="L61" s="216">
        <f>K61</f>
        <v>0</v>
      </c>
      <c r="M61" s="154"/>
      <c r="N61" s="7"/>
      <c r="O61" s="44" t="s">
        <v>133</v>
      </c>
      <c r="P61" s="72" t="s">
        <v>146</v>
      </c>
      <c r="Q61" s="17"/>
      <c r="R61" s="17"/>
      <c r="S61" s="30"/>
      <c r="T61" s="68">
        <v>1</v>
      </c>
      <c r="U61" s="68">
        <v>1</v>
      </c>
      <c r="V61" s="70">
        <v>0</v>
      </c>
      <c r="W61" s="13">
        <f>T61*U61*V61</f>
        <v>0</v>
      </c>
      <c r="X61" s="13">
        <f t="shared" si="481"/>
        <v>0</v>
      </c>
      <c r="Y61" s="13">
        <f t="shared" si="406"/>
        <v>0</v>
      </c>
      <c r="Z61" s="216">
        <f>Y61</f>
        <v>0</v>
      </c>
      <c r="AA61" s="154"/>
      <c r="AB61" s="7"/>
      <c r="AC61" s="44" t="s">
        <v>133</v>
      </c>
      <c r="AD61" s="72" t="s">
        <v>146</v>
      </c>
      <c r="AE61" s="17"/>
      <c r="AF61" s="17"/>
      <c r="AG61" s="30"/>
      <c r="AH61" s="68">
        <v>1</v>
      </c>
      <c r="AI61" s="68">
        <v>1</v>
      </c>
      <c r="AJ61" s="70">
        <v>0</v>
      </c>
      <c r="AK61" s="13">
        <f t="shared" si="465"/>
        <v>0</v>
      </c>
      <c r="AL61" s="13">
        <f t="shared" si="408"/>
        <v>0</v>
      </c>
      <c r="AM61" s="13">
        <f t="shared" si="409"/>
        <v>0</v>
      </c>
      <c r="AN61" s="216">
        <f t="shared" ref="AN61" si="564">AM61</f>
        <v>0</v>
      </c>
      <c r="AO61" s="154"/>
      <c r="AP61" s="7"/>
      <c r="AQ61" s="44" t="s">
        <v>133</v>
      </c>
      <c r="AR61" s="72" t="s">
        <v>146</v>
      </c>
      <c r="AS61" s="17"/>
      <c r="AT61" s="17"/>
      <c r="AU61" s="30"/>
      <c r="AV61" s="68">
        <v>1</v>
      </c>
      <c r="AW61" s="68">
        <v>1</v>
      </c>
      <c r="AX61" s="70">
        <v>0</v>
      </c>
      <c r="AY61" s="13">
        <f t="shared" si="467"/>
        <v>0</v>
      </c>
      <c r="AZ61" s="13">
        <f t="shared" si="412"/>
        <v>0</v>
      </c>
      <c r="BA61" s="13">
        <f t="shared" si="413"/>
        <v>0</v>
      </c>
      <c r="BB61" s="216">
        <f t="shared" ref="BB61" si="565">BA61</f>
        <v>0</v>
      </c>
      <c r="BC61" s="154"/>
      <c r="BD61" s="7"/>
      <c r="BE61" s="44" t="s">
        <v>133</v>
      </c>
      <c r="BF61" s="72" t="s">
        <v>146</v>
      </c>
      <c r="BG61" s="17"/>
      <c r="BH61" s="17"/>
      <c r="BI61" s="30"/>
      <c r="BJ61" s="68">
        <v>1</v>
      </c>
      <c r="BK61" s="68">
        <v>1</v>
      </c>
      <c r="BL61" s="70">
        <v>0</v>
      </c>
      <c r="BM61" s="13">
        <f t="shared" si="469"/>
        <v>0</v>
      </c>
      <c r="BN61" s="13">
        <f t="shared" si="416"/>
        <v>0</v>
      </c>
      <c r="BO61" s="13">
        <f t="shared" si="417"/>
        <v>0</v>
      </c>
      <c r="BP61" s="216">
        <f t="shared" ref="BP61" si="566">BO61</f>
        <v>0</v>
      </c>
      <c r="BQ61" s="154"/>
      <c r="BR61" s="7"/>
      <c r="BS61" s="44" t="s">
        <v>133</v>
      </c>
      <c r="BT61" s="72" t="s">
        <v>146</v>
      </c>
      <c r="BU61" s="17"/>
      <c r="BV61" s="17"/>
      <c r="BW61" s="30"/>
      <c r="BX61" s="68">
        <v>1</v>
      </c>
      <c r="BY61" s="68">
        <v>1</v>
      </c>
      <c r="BZ61" s="70">
        <v>0</v>
      </c>
      <c r="CA61" s="13">
        <f t="shared" si="471"/>
        <v>0</v>
      </c>
      <c r="CB61" s="13">
        <f t="shared" si="420"/>
        <v>0</v>
      </c>
      <c r="CC61" s="13">
        <f t="shared" si="421"/>
        <v>0</v>
      </c>
      <c r="CD61" s="216">
        <f t="shared" ref="CD61" si="567">CC61</f>
        <v>0</v>
      </c>
      <c r="CE61" s="154"/>
      <c r="CF61" s="7"/>
      <c r="CG61" s="44" t="s">
        <v>133</v>
      </c>
      <c r="CH61" s="72" t="s">
        <v>146</v>
      </c>
      <c r="CI61" s="17"/>
      <c r="CJ61" s="17"/>
      <c r="CK61" s="30"/>
      <c r="CL61" s="68">
        <v>1</v>
      </c>
      <c r="CM61" s="68">
        <v>1</v>
      </c>
      <c r="CN61" s="70">
        <v>0</v>
      </c>
      <c r="CO61" s="13">
        <f t="shared" si="473"/>
        <v>0</v>
      </c>
      <c r="CP61" s="13">
        <f t="shared" si="424"/>
        <v>0</v>
      </c>
      <c r="CQ61" s="13">
        <f t="shared" si="425"/>
        <v>0</v>
      </c>
      <c r="CR61" s="216">
        <f t="shared" ref="CR61" si="568">CQ61</f>
        <v>0</v>
      </c>
      <c r="CS61" s="154"/>
      <c r="CT61" s="7"/>
      <c r="CU61" s="44" t="s">
        <v>133</v>
      </c>
      <c r="CV61" s="72" t="s">
        <v>146</v>
      </c>
      <c r="CW61" s="17"/>
      <c r="CX61" s="17"/>
      <c r="CY61" s="30"/>
      <c r="CZ61" s="68">
        <v>1</v>
      </c>
      <c r="DA61" s="68">
        <v>1</v>
      </c>
      <c r="DB61" s="70">
        <v>0</v>
      </c>
      <c r="DC61" s="13">
        <f t="shared" si="475"/>
        <v>0</v>
      </c>
      <c r="DD61" s="13">
        <f t="shared" si="428"/>
        <v>0</v>
      </c>
      <c r="DE61" s="13">
        <f t="shared" si="429"/>
        <v>0</v>
      </c>
      <c r="DF61" s="216">
        <f t="shared" ref="DF61" si="569">DE61</f>
        <v>0</v>
      </c>
      <c r="DG61" s="154"/>
      <c r="DH61" s="7"/>
      <c r="DI61" s="44" t="s">
        <v>133</v>
      </c>
      <c r="DJ61" s="72" t="s">
        <v>146</v>
      </c>
      <c r="DK61" s="17"/>
      <c r="DL61" s="17"/>
      <c r="DM61" s="30"/>
      <c r="DN61" s="68">
        <v>1</v>
      </c>
      <c r="DO61" s="68">
        <v>1</v>
      </c>
      <c r="DP61" s="70">
        <v>0</v>
      </c>
      <c r="DQ61" s="13">
        <f t="shared" si="477"/>
        <v>0</v>
      </c>
      <c r="DR61" s="13">
        <f t="shared" si="432"/>
        <v>0</v>
      </c>
      <c r="DS61" s="13">
        <f t="shared" si="433"/>
        <v>0</v>
      </c>
      <c r="DT61" s="216">
        <f t="shared" ref="DT61" si="570">DS61</f>
        <v>0</v>
      </c>
      <c r="DU61" s="154"/>
      <c r="DV61" s="7"/>
      <c r="DW61" s="44" t="s">
        <v>133</v>
      </c>
      <c r="DX61" s="72" t="s">
        <v>146</v>
      </c>
      <c r="DY61" s="17"/>
      <c r="DZ61" s="17"/>
      <c r="EA61" s="30"/>
      <c r="EB61" s="68">
        <v>1</v>
      </c>
      <c r="EC61" s="68">
        <v>1</v>
      </c>
      <c r="ED61" s="70">
        <v>0</v>
      </c>
      <c r="EE61" s="13">
        <f t="shared" si="479"/>
        <v>0</v>
      </c>
      <c r="EF61" s="13">
        <f t="shared" si="436"/>
        <v>0</v>
      </c>
      <c r="EG61" s="13">
        <f t="shared" si="437"/>
        <v>0</v>
      </c>
      <c r="EH61" s="216">
        <f t="shared" ref="EH61" si="571">EG61</f>
        <v>0</v>
      </c>
      <c r="EI61" s="154"/>
      <c r="EJ61" s="7"/>
      <c r="EK61" s="44" t="s">
        <v>90</v>
      </c>
      <c r="EL61" s="95" t="s">
        <v>111</v>
      </c>
      <c r="EM61" s="744">
        <f t="shared" ref="EM61:EM70" si="572">K84+Y84+AM84+BA84+BO84+CC84+CQ84+DE84+DS84+EG84</f>
        <v>0</v>
      </c>
      <c r="EN61" s="147"/>
      <c r="EO61" s="147"/>
      <c r="EP61" s="744">
        <f t="shared" ref="EP61:EP70" si="573">F84*$C$2+T84*$Q$2+AH84*$AE$2+AV84*$AS$2+BJ84*$BG$2+BX84*$BU$2+CL84*$CI$2+CZ84*$CW$2+DN84*$DK$2+EB84*$DY$2</f>
        <v>0</v>
      </c>
      <c r="EQ61" s="190">
        <f>G84*$C$2+U84*$Q$2+AI84*$AE$2+AW84*$AS$2+BK84*$BG$2+BY84*$BU$2+CM84*$CI$2+DA84*$CW$2+DO84*$DK$2+EC84*$DY$2</f>
        <v>0</v>
      </c>
      <c r="ER61" s="116">
        <f t="shared" ref="ER61:ER69" si="574">IF(ER$4=0,0,EM61/ER$4)</f>
        <v>0</v>
      </c>
      <c r="ES61" s="81">
        <f t="shared" ref="ES61:ES70" si="575">ER61*ET61+ER61</f>
        <v>0</v>
      </c>
      <c r="ET61" s="280">
        <v>0</v>
      </c>
      <c r="EU61" s="9" t="s">
        <v>109</v>
      </c>
      <c r="EV61" s="583">
        <f>IF(ER$4=0,0,EQ61/$ER$4*$EX$4)</f>
        <v>0</v>
      </c>
      <c r="EW61" s="579">
        <f t="shared" si="86"/>
        <v>0</v>
      </c>
      <c r="EX61" s="582">
        <f t="shared" ref="EX61:EX70" si="576">ER61*ER$4+ES61*ES$4</f>
        <v>0</v>
      </c>
      <c r="EY61" s="574">
        <f>EZ134</f>
        <v>0</v>
      </c>
      <c r="EZ61" s="542">
        <f>ET134</f>
        <v>0</v>
      </c>
      <c r="FA61" s="567"/>
      <c r="FC61" s="44" t="s">
        <v>96</v>
      </c>
      <c r="FD61" s="8" t="s">
        <v>46</v>
      </c>
      <c r="FE61" s="141">
        <v>0</v>
      </c>
      <c r="FF61" s="141">
        <v>0</v>
      </c>
      <c r="FG61" s="142">
        <v>0</v>
      </c>
      <c r="FH61" s="9" t="s">
        <v>45</v>
      </c>
      <c r="FI61" s="122">
        <f>FE61*FF61*FG61</f>
        <v>0</v>
      </c>
      <c r="FJ61" s="602">
        <v>0</v>
      </c>
      <c r="FK61" s="604">
        <f>FI61*FJ61</f>
        <v>0</v>
      </c>
      <c r="FL61" s="591">
        <f>FR130</f>
        <v>0</v>
      </c>
      <c r="FM61" s="543">
        <f>FL130</f>
        <v>0</v>
      </c>
      <c r="FN61" s="610">
        <f>SUM(FK61:FK62)+FL61</f>
        <v>0</v>
      </c>
      <c r="FO61" s="127">
        <f>IF(FO$4=0,0,FN61/$FO$4)</f>
        <v>0</v>
      </c>
      <c r="FP61" s="87" t="s">
        <v>96</v>
      </c>
      <c r="FQ61" s="522">
        <f>SUM(EX77:EX78)+EY77</f>
        <v>0</v>
      </c>
      <c r="FR61" s="496">
        <f>FN61</f>
        <v>0</v>
      </c>
      <c r="FS61" s="567">
        <f>SUM(FQ61:FR61)</f>
        <v>0</v>
      </c>
    </row>
    <row r="62" spans="1:175" ht="13" thickBot="1" x14ac:dyDescent="0.3">
      <c r="A62" s="44"/>
      <c r="B62" s="11"/>
      <c r="C62" s="290"/>
      <c r="D62" s="1043" t="s">
        <v>44</v>
      </c>
      <c r="E62" s="1043"/>
      <c r="F62" s="630" t="s">
        <v>45</v>
      </c>
      <c r="G62" s="54"/>
      <c r="H62" s="286" t="s">
        <v>36</v>
      </c>
      <c r="I62" s="13"/>
      <c r="J62" s="13"/>
      <c r="K62" s="13"/>
      <c r="L62" s="1044" t="s">
        <v>275</v>
      </c>
      <c r="M62" s="1045"/>
      <c r="N62" s="10"/>
      <c r="O62" s="44"/>
      <c r="P62" s="11"/>
      <c r="Q62" s="290"/>
      <c r="R62" s="1043" t="s">
        <v>44</v>
      </c>
      <c r="S62" s="1043"/>
      <c r="T62" s="738" t="s">
        <v>45</v>
      </c>
      <c r="U62" s="54"/>
      <c r="V62" s="286" t="s">
        <v>36</v>
      </c>
      <c r="W62" s="13"/>
      <c r="X62" s="13"/>
      <c r="Y62" s="13"/>
      <c r="Z62" s="1044" t="s">
        <v>275</v>
      </c>
      <c r="AA62" s="1045"/>
      <c r="AB62" s="10"/>
      <c r="AC62" s="44"/>
      <c r="AD62" s="11"/>
      <c r="AE62" s="290"/>
      <c r="AF62" s="1043" t="s">
        <v>44</v>
      </c>
      <c r="AG62" s="1043"/>
      <c r="AH62" s="815" t="s">
        <v>45</v>
      </c>
      <c r="AI62" s="54"/>
      <c r="AJ62" s="286" t="s">
        <v>36</v>
      </c>
      <c r="AK62" s="13"/>
      <c r="AL62" s="13"/>
      <c r="AM62" s="13"/>
      <c r="AN62" s="1044" t="s">
        <v>275</v>
      </c>
      <c r="AO62" s="1045"/>
      <c r="AP62" s="10"/>
      <c r="AQ62" s="44"/>
      <c r="AR62" s="11"/>
      <c r="AS62" s="290"/>
      <c r="AT62" s="1043" t="s">
        <v>44</v>
      </c>
      <c r="AU62" s="1043"/>
      <c r="AV62" s="815" t="s">
        <v>45</v>
      </c>
      <c r="AW62" s="54"/>
      <c r="AX62" s="286" t="s">
        <v>36</v>
      </c>
      <c r="AY62" s="13"/>
      <c r="AZ62" s="13"/>
      <c r="BA62" s="13"/>
      <c r="BB62" s="1044" t="s">
        <v>275</v>
      </c>
      <c r="BC62" s="1045"/>
      <c r="BD62" s="10"/>
      <c r="BE62" s="44"/>
      <c r="BF62" s="11"/>
      <c r="BG62" s="290"/>
      <c r="BH62" s="1043" t="s">
        <v>44</v>
      </c>
      <c r="BI62" s="1043"/>
      <c r="BJ62" s="815" t="s">
        <v>45</v>
      </c>
      <c r="BK62" s="54"/>
      <c r="BL62" s="286" t="s">
        <v>36</v>
      </c>
      <c r="BM62" s="13"/>
      <c r="BN62" s="13"/>
      <c r="BO62" s="13"/>
      <c r="BP62" s="1044" t="s">
        <v>275</v>
      </c>
      <c r="BQ62" s="1045"/>
      <c r="BR62" s="10"/>
      <c r="BS62" s="44"/>
      <c r="BT62" s="11"/>
      <c r="BU62" s="290"/>
      <c r="BV62" s="1043" t="s">
        <v>44</v>
      </c>
      <c r="BW62" s="1043"/>
      <c r="BX62" s="815" t="s">
        <v>45</v>
      </c>
      <c r="BY62" s="54"/>
      <c r="BZ62" s="286" t="s">
        <v>36</v>
      </c>
      <c r="CA62" s="13"/>
      <c r="CB62" s="13"/>
      <c r="CC62" s="13"/>
      <c r="CD62" s="1044" t="s">
        <v>275</v>
      </c>
      <c r="CE62" s="1045"/>
      <c r="CF62" s="10"/>
      <c r="CG62" s="44"/>
      <c r="CH62" s="11"/>
      <c r="CI62" s="290"/>
      <c r="CJ62" s="1043" t="s">
        <v>44</v>
      </c>
      <c r="CK62" s="1043"/>
      <c r="CL62" s="815" t="s">
        <v>45</v>
      </c>
      <c r="CM62" s="54"/>
      <c r="CN62" s="286" t="s">
        <v>36</v>
      </c>
      <c r="CO62" s="13"/>
      <c r="CP62" s="13"/>
      <c r="CQ62" s="13"/>
      <c r="CR62" s="1044" t="s">
        <v>275</v>
      </c>
      <c r="CS62" s="1045"/>
      <c r="CT62" s="10"/>
      <c r="CU62" s="44"/>
      <c r="CV62" s="11"/>
      <c r="CW62" s="290"/>
      <c r="CX62" s="1043" t="s">
        <v>44</v>
      </c>
      <c r="CY62" s="1043"/>
      <c r="CZ62" s="815" t="s">
        <v>45</v>
      </c>
      <c r="DA62" s="54"/>
      <c r="DB62" s="286" t="s">
        <v>36</v>
      </c>
      <c r="DC62" s="13"/>
      <c r="DD62" s="13"/>
      <c r="DE62" s="13"/>
      <c r="DF62" s="1044" t="s">
        <v>275</v>
      </c>
      <c r="DG62" s="1045"/>
      <c r="DH62" s="10"/>
      <c r="DI62" s="44"/>
      <c r="DJ62" s="11"/>
      <c r="DK62" s="290"/>
      <c r="DL62" s="1043" t="s">
        <v>44</v>
      </c>
      <c r="DM62" s="1043"/>
      <c r="DN62" s="815" t="s">
        <v>45</v>
      </c>
      <c r="DO62" s="54"/>
      <c r="DP62" s="286" t="s">
        <v>36</v>
      </c>
      <c r="DQ62" s="13"/>
      <c r="DR62" s="13"/>
      <c r="DS62" s="13"/>
      <c r="DT62" s="1044" t="s">
        <v>275</v>
      </c>
      <c r="DU62" s="1045"/>
      <c r="DV62" s="10"/>
      <c r="DW62" s="44"/>
      <c r="DX62" s="11"/>
      <c r="DY62" s="290"/>
      <c r="DZ62" s="1043" t="s">
        <v>44</v>
      </c>
      <c r="EA62" s="1043"/>
      <c r="EB62" s="815" t="s">
        <v>45</v>
      </c>
      <c r="EC62" s="54"/>
      <c r="ED62" s="286" t="s">
        <v>36</v>
      </c>
      <c r="EE62" s="13"/>
      <c r="EF62" s="13"/>
      <c r="EG62" s="13"/>
      <c r="EH62" s="1044" t="s">
        <v>275</v>
      </c>
      <c r="EI62" s="1045"/>
      <c r="EJ62" s="10"/>
      <c r="EK62" s="44" t="s">
        <v>90</v>
      </c>
      <c r="EL62" s="95" t="s">
        <v>111</v>
      </c>
      <c r="EM62" s="744">
        <f t="shared" si="572"/>
        <v>0</v>
      </c>
      <c r="EN62" s="147"/>
      <c r="EO62" s="147"/>
      <c r="EP62" s="744">
        <f t="shared" si="573"/>
        <v>0</v>
      </c>
      <c r="EQ62" s="190">
        <f>G85*$C$2+U85*$Q$2+AI85*$AE$2+AW85*$AS$2+BK85*$BG$2+BY85*$BU$2+CM85*$CI$2+DA85*$CW$2+DO85*$DK$2+EC85*$DY$2</f>
        <v>0</v>
      </c>
      <c r="ER62" s="116">
        <f t="shared" si="574"/>
        <v>0</v>
      </c>
      <c r="ES62" s="81">
        <f t="shared" si="575"/>
        <v>0</v>
      </c>
      <c r="ET62" s="280">
        <v>0</v>
      </c>
      <c r="EU62" s="9" t="s">
        <v>109</v>
      </c>
      <c r="EV62" s="583">
        <f>IF(ER$4=0,0,EQ62/$ER$4*$EX$4)</f>
        <v>0</v>
      </c>
      <c r="EW62" s="579">
        <f t="shared" si="86"/>
        <v>0</v>
      </c>
      <c r="EX62" s="582">
        <f t="shared" si="576"/>
        <v>0</v>
      </c>
      <c r="EY62" s="112"/>
      <c r="EZ62" s="573"/>
      <c r="FA62" s="162"/>
      <c r="FC62" s="44" t="s">
        <v>96</v>
      </c>
      <c r="FD62" s="8" t="s">
        <v>46</v>
      </c>
      <c r="FE62" s="141">
        <v>0</v>
      </c>
      <c r="FF62" s="141">
        <v>0</v>
      </c>
      <c r="FG62" s="142">
        <v>0</v>
      </c>
      <c r="FH62" s="9" t="s">
        <v>45</v>
      </c>
      <c r="FI62" s="122">
        <f>FE62*FF62*FG62</f>
        <v>0</v>
      </c>
      <c r="FJ62" s="602">
        <v>0</v>
      </c>
      <c r="FK62" s="604">
        <f>FI62*FJ62</f>
        <v>0</v>
      </c>
      <c r="FL62" s="592"/>
      <c r="FM62" s="573"/>
      <c r="FN62" s="607"/>
      <c r="FO62" s="127"/>
      <c r="FP62" s="87"/>
      <c r="FQ62" s="522"/>
      <c r="FR62" s="61"/>
      <c r="FS62" s="567"/>
    </row>
    <row r="63" spans="1:175" x14ac:dyDescent="0.25">
      <c r="A63" s="44" t="s">
        <v>77</v>
      </c>
      <c r="B63" s="1041" t="str">
        <f>Prices!$A$103</f>
        <v xml:space="preserve">glazing  </v>
      </c>
      <c r="C63" s="1041"/>
      <c r="D63" s="1042" t="s">
        <v>78</v>
      </c>
      <c r="E63" s="1042"/>
      <c r="F63" s="68">
        <v>0</v>
      </c>
      <c r="G63" s="8"/>
      <c r="H63" s="719">
        <f>Prices!$D103</f>
        <v>0</v>
      </c>
      <c r="I63" s="13">
        <f>(F63*H63)</f>
        <v>0</v>
      </c>
      <c r="J63" s="13">
        <f t="shared" ref="J63:J74" si="577">IF(E$113=0,0,I63/E$113)</f>
        <v>0</v>
      </c>
      <c r="K63" s="13">
        <f t="shared" ref="K63:K74" si="578">(J63*G$2)</f>
        <v>0</v>
      </c>
      <c r="L63" s="217">
        <f>SUM(K63:K82)</f>
        <v>0</v>
      </c>
      <c r="M63" s="218">
        <f>SUM(F63:F82)*C2</f>
        <v>0</v>
      </c>
      <c r="N63" s="10"/>
      <c r="O63" s="44" t="s">
        <v>77</v>
      </c>
      <c r="P63" s="1041" t="str">
        <f>Prices!$A$103</f>
        <v xml:space="preserve">glazing  </v>
      </c>
      <c r="Q63" s="1041"/>
      <c r="R63" s="1042" t="s">
        <v>78</v>
      </c>
      <c r="S63" s="1042"/>
      <c r="T63" s="68">
        <v>0</v>
      </c>
      <c r="U63" s="8"/>
      <c r="V63" s="719">
        <f>Prices!$D103</f>
        <v>0</v>
      </c>
      <c r="W63" s="13">
        <f>(T63*V63)</f>
        <v>0</v>
      </c>
      <c r="X63" s="13">
        <f t="shared" ref="X63:X82" si="579">IF(S$113=0,0,W63/S$113)</f>
        <v>0</v>
      </c>
      <c r="Y63" s="13">
        <f t="shared" ref="Y63:Y82" si="580">(X63*U$2)</f>
        <v>0</v>
      </c>
      <c r="Z63" s="217">
        <f>SUM(Y63:Y82)</f>
        <v>0</v>
      </c>
      <c r="AA63" s="218">
        <f>SUM(T63:T82)*Q2</f>
        <v>0</v>
      </c>
      <c r="AB63" s="10"/>
      <c r="AC63" s="44" t="s">
        <v>77</v>
      </c>
      <c r="AD63" s="1041" t="str">
        <f>Prices!$A$103</f>
        <v xml:space="preserve">glazing  </v>
      </c>
      <c r="AE63" s="1041"/>
      <c r="AF63" s="1042" t="s">
        <v>78</v>
      </c>
      <c r="AG63" s="1042"/>
      <c r="AH63" s="68">
        <v>0</v>
      </c>
      <c r="AI63" s="8"/>
      <c r="AJ63" s="719">
        <f>Prices!$D103</f>
        <v>0</v>
      </c>
      <c r="AK63" s="13">
        <f t="shared" ref="AK63:AK82" si="581">(AH63*AJ63)</f>
        <v>0</v>
      </c>
      <c r="AL63" s="13">
        <f t="shared" ref="AL63:AL82" si="582">IF(AG$113=0,0,AK63/AG$113)</f>
        <v>0</v>
      </c>
      <c r="AM63" s="13">
        <f t="shared" ref="AM63:AM82" si="583">(AL63*AI$2)</f>
        <v>0</v>
      </c>
      <c r="AN63" s="217">
        <f t="shared" ref="AN63" si="584">SUM(AM63:AM82)</f>
        <v>0</v>
      </c>
      <c r="AO63" s="218">
        <f t="shared" ref="AO63" si="585">SUM(AH63:AH82)*AE2</f>
        <v>0</v>
      </c>
      <c r="AP63" s="10"/>
      <c r="AQ63" s="44" t="s">
        <v>77</v>
      </c>
      <c r="AR63" s="1041" t="str">
        <f>Prices!$A$103</f>
        <v xml:space="preserve">glazing  </v>
      </c>
      <c r="AS63" s="1041"/>
      <c r="AT63" s="1042" t="s">
        <v>78</v>
      </c>
      <c r="AU63" s="1042"/>
      <c r="AV63" s="68">
        <v>0</v>
      </c>
      <c r="AW63" s="8"/>
      <c r="AX63" s="719">
        <f>Prices!$D103</f>
        <v>0</v>
      </c>
      <c r="AY63" s="13">
        <f t="shared" ref="AY63:AY82" si="586">(AV63*AX63)</f>
        <v>0</v>
      </c>
      <c r="AZ63" s="13">
        <f t="shared" ref="AZ63:AZ82" si="587">IF(AU$113=0,0,AY63/AU$113)</f>
        <v>0</v>
      </c>
      <c r="BA63" s="13">
        <f t="shared" ref="BA63:BA82" si="588">(AZ63*AW$2)</f>
        <v>0</v>
      </c>
      <c r="BB63" s="217">
        <f t="shared" ref="BB63" si="589">SUM(BA63:BA82)</f>
        <v>0</v>
      </c>
      <c r="BC63" s="218">
        <f t="shared" ref="BC63" si="590">SUM(AV63:AV82)*AS2</f>
        <v>0</v>
      </c>
      <c r="BD63" s="10"/>
      <c r="BE63" s="44" t="s">
        <v>77</v>
      </c>
      <c r="BF63" s="1041" t="str">
        <f>Prices!$A$103</f>
        <v xml:space="preserve">glazing  </v>
      </c>
      <c r="BG63" s="1041"/>
      <c r="BH63" s="1042" t="s">
        <v>78</v>
      </c>
      <c r="BI63" s="1042"/>
      <c r="BJ63" s="68">
        <v>0</v>
      </c>
      <c r="BK63" s="8"/>
      <c r="BL63" s="719">
        <f>Prices!$D103</f>
        <v>0</v>
      </c>
      <c r="BM63" s="13">
        <f t="shared" ref="BM63:BM82" si="591">(BJ63*BL63)</f>
        <v>0</v>
      </c>
      <c r="BN63" s="13">
        <f t="shared" ref="BN63:BN82" si="592">IF(BI$113=0,0,BM63/BI$113)</f>
        <v>0</v>
      </c>
      <c r="BO63" s="13">
        <f t="shared" ref="BO63:BO82" si="593">(BN63*BK$2)</f>
        <v>0</v>
      </c>
      <c r="BP63" s="217">
        <f t="shared" ref="BP63" si="594">SUM(BO63:BO82)</f>
        <v>0</v>
      </c>
      <c r="BQ63" s="218">
        <f t="shared" ref="BQ63" si="595">SUM(BJ63:BJ82)*BG2</f>
        <v>0</v>
      </c>
      <c r="BR63" s="10"/>
      <c r="BS63" s="44" t="s">
        <v>77</v>
      </c>
      <c r="BT63" s="1041" t="str">
        <f>Prices!$A$103</f>
        <v xml:space="preserve">glazing  </v>
      </c>
      <c r="BU63" s="1041"/>
      <c r="BV63" s="1042" t="s">
        <v>78</v>
      </c>
      <c r="BW63" s="1042"/>
      <c r="BX63" s="68">
        <v>0</v>
      </c>
      <c r="BY63" s="8"/>
      <c r="BZ63" s="719">
        <f>Prices!$D103</f>
        <v>0</v>
      </c>
      <c r="CA63" s="13">
        <f t="shared" ref="CA63:CA82" si="596">(BX63*BZ63)</f>
        <v>0</v>
      </c>
      <c r="CB63" s="13">
        <f t="shared" ref="CB63:CB82" si="597">IF(BW$113=0,0,CA63/BW$113)</f>
        <v>0</v>
      </c>
      <c r="CC63" s="13">
        <f t="shared" ref="CC63:CC82" si="598">(CB63*BY$2)</f>
        <v>0</v>
      </c>
      <c r="CD63" s="217">
        <f t="shared" ref="CD63" si="599">SUM(CC63:CC82)</f>
        <v>0</v>
      </c>
      <c r="CE63" s="218">
        <f t="shared" ref="CE63" si="600">SUM(BX63:BX82)*BU2</f>
        <v>0</v>
      </c>
      <c r="CF63" s="10"/>
      <c r="CG63" s="44" t="s">
        <v>77</v>
      </c>
      <c r="CH63" s="1041" t="str">
        <f>Prices!$A$103</f>
        <v xml:space="preserve">glazing  </v>
      </c>
      <c r="CI63" s="1041"/>
      <c r="CJ63" s="1042" t="s">
        <v>78</v>
      </c>
      <c r="CK63" s="1042"/>
      <c r="CL63" s="68">
        <v>0</v>
      </c>
      <c r="CM63" s="8"/>
      <c r="CN63" s="719">
        <f>Prices!$D103</f>
        <v>0</v>
      </c>
      <c r="CO63" s="13">
        <f t="shared" ref="CO63:CO82" si="601">(CL63*CN63)</f>
        <v>0</v>
      </c>
      <c r="CP63" s="13">
        <f t="shared" ref="CP63:CP82" si="602">IF(CK$113=0,0,CO63/CK$113)</f>
        <v>0</v>
      </c>
      <c r="CQ63" s="13">
        <f t="shared" ref="CQ63:CQ82" si="603">(CP63*CM$2)</f>
        <v>0</v>
      </c>
      <c r="CR63" s="217">
        <f t="shared" ref="CR63" si="604">SUM(CQ63:CQ82)</f>
        <v>0</v>
      </c>
      <c r="CS63" s="218">
        <f t="shared" ref="CS63" si="605">SUM(CL63:CL82)*CI2</f>
        <v>0</v>
      </c>
      <c r="CT63" s="10"/>
      <c r="CU63" s="44" t="s">
        <v>77</v>
      </c>
      <c r="CV63" s="1041" t="str">
        <f>Prices!$A$103</f>
        <v xml:space="preserve">glazing  </v>
      </c>
      <c r="CW63" s="1041"/>
      <c r="CX63" s="1042" t="s">
        <v>78</v>
      </c>
      <c r="CY63" s="1042"/>
      <c r="CZ63" s="68">
        <v>0</v>
      </c>
      <c r="DA63" s="8"/>
      <c r="DB63" s="719">
        <f>Prices!$D103</f>
        <v>0</v>
      </c>
      <c r="DC63" s="13">
        <f t="shared" ref="DC63:DC82" si="606">(CZ63*DB63)</f>
        <v>0</v>
      </c>
      <c r="DD63" s="13">
        <f t="shared" ref="DD63:DD82" si="607">IF(CY$113=0,0,DC63/CY$113)</f>
        <v>0</v>
      </c>
      <c r="DE63" s="13">
        <f t="shared" ref="DE63:DE82" si="608">(DD63*DA$2)</f>
        <v>0</v>
      </c>
      <c r="DF63" s="217">
        <f t="shared" ref="DF63" si="609">SUM(DE63:DE82)</f>
        <v>0</v>
      </c>
      <c r="DG63" s="218">
        <f t="shared" ref="DG63" si="610">SUM(CZ63:CZ82)*CW2</f>
        <v>0</v>
      </c>
      <c r="DH63" s="10"/>
      <c r="DI63" s="44" t="s">
        <v>77</v>
      </c>
      <c r="DJ63" s="1041" t="str">
        <f>Prices!$A$103</f>
        <v xml:space="preserve">glazing  </v>
      </c>
      <c r="DK63" s="1041"/>
      <c r="DL63" s="1042" t="s">
        <v>78</v>
      </c>
      <c r="DM63" s="1042"/>
      <c r="DN63" s="68">
        <v>0</v>
      </c>
      <c r="DO63" s="8"/>
      <c r="DP63" s="719">
        <f>Prices!$D103</f>
        <v>0</v>
      </c>
      <c r="DQ63" s="13">
        <f t="shared" ref="DQ63:DQ82" si="611">(DN63*DP63)</f>
        <v>0</v>
      </c>
      <c r="DR63" s="13">
        <f t="shared" ref="DR63:DR82" si="612">IF(DM$113=0,0,DQ63/DM$113)</f>
        <v>0</v>
      </c>
      <c r="DS63" s="13">
        <f t="shared" ref="DS63:DS82" si="613">(DR63*DO$2)</f>
        <v>0</v>
      </c>
      <c r="DT63" s="217">
        <f t="shared" ref="DT63" si="614">SUM(DS63:DS82)</f>
        <v>0</v>
      </c>
      <c r="DU63" s="218">
        <f t="shared" ref="DU63" si="615">SUM(DN63:DN82)*DK2</f>
        <v>0</v>
      </c>
      <c r="DV63" s="10"/>
      <c r="DW63" s="44" t="s">
        <v>77</v>
      </c>
      <c r="DX63" s="1041" t="str">
        <f>Prices!$A$103</f>
        <v xml:space="preserve">glazing  </v>
      </c>
      <c r="DY63" s="1041"/>
      <c r="DZ63" s="1042" t="s">
        <v>78</v>
      </c>
      <c r="EA63" s="1042"/>
      <c r="EB63" s="68">
        <v>0</v>
      </c>
      <c r="EC63" s="8"/>
      <c r="ED63" s="719">
        <f>Prices!$D103</f>
        <v>0</v>
      </c>
      <c r="EE63" s="13">
        <f t="shared" ref="EE63:EE82" si="616">(EB63*ED63)</f>
        <v>0</v>
      </c>
      <c r="EF63" s="13">
        <f t="shared" ref="EF63:EF82" si="617">IF(EA$113=0,0,EE63/EA$113)</f>
        <v>0</v>
      </c>
      <c r="EG63" s="13">
        <f t="shared" ref="EG63:EG82" si="618">(EF63*EC$2)</f>
        <v>0</v>
      </c>
      <c r="EH63" s="217">
        <f t="shared" ref="EH63" si="619">SUM(EG63:EG82)</f>
        <v>0</v>
      </c>
      <c r="EI63" s="218">
        <f t="shared" ref="EI63" si="620">SUM(EB63:EB82)*DY2</f>
        <v>0</v>
      </c>
      <c r="EJ63" s="10"/>
      <c r="EK63" s="44" t="s">
        <v>90</v>
      </c>
      <c r="EL63" s="95" t="s">
        <v>152</v>
      </c>
      <c r="EM63" s="744">
        <f t="shared" si="572"/>
        <v>0</v>
      </c>
      <c r="EN63" s="112"/>
      <c r="EO63" s="112"/>
      <c r="EP63" s="745">
        <f t="shared" si="573"/>
        <v>0</v>
      </c>
      <c r="EQ63" s="14"/>
      <c r="ER63" s="116">
        <f t="shared" si="574"/>
        <v>0</v>
      </c>
      <c r="ES63" s="81">
        <f t="shared" si="575"/>
        <v>0</v>
      </c>
      <c r="ET63" s="280">
        <v>0</v>
      </c>
      <c r="EU63" s="9" t="s">
        <v>45</v>
      </c>
      <c r="EV63" s="583">
        <f>IF(ER$4=0,0,EP63/$ER$4*$EX$4)</f>
        <v>0</v>
      </c>
      <c r="EW63" s="579">
        <f t="shared" si="86"/>
        <v>0</v>
      </c>
      <c r="EX63" s="582">
        <f t="shared" si="576"/>
        <v>0</v>
      </c>
      <c r="EY63" s="112"/>
      <c r="EZ63" s="576"/>
      <c r="FA63" s="162"/>
      <c r="FC63" s="44"/>
      <c r="FD63" s="8"/>
      <c r="FE63" s="126"/>
      <c r="FF63" s="126"/>
      <c r="FG63" s="124"/>
      <c r="FH63" s="9"/>
      <c r="FI63" s="123"/>
      <c r="FJ63" s="121"/>
      <c r="FK63" s="604"/>
      <c r="FL63" s="592"/>
      <c r="FM63" s="573"/>
      <c r="FN63" s="607"/>
      <c r="FO63" s="127"/>
      <c r="FP63" s="87"/>
      <c r="FQ63" s="522"/>
      <c r="FR63" s="61"/>
      <c r="FS63" s="567"/>
    </row>
    <row r="64" spans="1:175" x14ac:dyDescent="0.25">
      <c r="A64" s="44" t="s">
        <v>77</v>
      </c>
      <c r="B64" s="1041" t="str">
        <f>Prices!$A$104</f>
        <v xml:space="preserve">glazing  </v>
      </c>
      <c r="C64" s="1041"/>
      <c r="D64" s="1042" t="s">
        <v>79</v>
      </c>
      <c r="E64" s="1042"/>
      <c r="F64" s="68">
        <v>0</v>
      </c>
      <c r="G64" s="8"/>
      <c r="H64" s="720">
        <f>Prices!$D104</f>
        <v>0</v>
      </c>
      <c r="I64" s="13">
        <f t="shared" ref="I64:I74" si="621">(F64*H64)</f>
        <v>0</v>
      </c>
      <c r="J64" s="13">
        <f t="shared" si="577"/>
        <v>0</v>
      </c>
      <c r="K64" s="13">
        <f t="shared" si="578"/>
        <v>0</v>
      </c>
      <c r="L64" s="151"/>
      <c r="M64" s="155"/>
      <c r="N64" s="15"/>
      <c r="O64" s="44" t="s">
        <v>77</v>
      </c>
      <c r="P64" s="1041" t="str">
        <f>Prices!$A$104</f>
        <v xml:space="preserve">glazing  </v>
      </c>
      <c r="Q64" s="1041"/>
      <c r="R64" s="1042" t="s">
        <v>79</v>
      </c>
      <c r="S64" s="1042"/>
      <c r="T64" s="68">
        <v>0</v>
      </c>
      <c r="U64" s="8"/>
      <c r="V64" s="720">
        <f>Prices!$D104</f>
        <v>0</v>
      </c>
      <c r="W64" s="13">
        <f t="shared" ref="W64:W82" si="622">(T64*V64)</f>
        <v>0</v>
      </c>
      <c r="X64" s="13">
        <f t="shared" si="579"/>
        <v>0</v>
      </c>
      <c r="Y64" s="13">
        <f t="shared" si="580"/>
        <v>0</v>
      </c>
      <c r="Z64" s="151"/>
      <c r="AA64" s="155"/>
      <c r="AB64" s="15"/>
      <c r="AC64" s="44" t="s">
        <v>77</v>
      </c>
      <c r="AD64" s="1041" t="str">
        <f>Prices!$A$104</f>
        <v xml:space="preserve">glazing  </v>
      </c>
      <c r="AE64" s="1041"/>
      <c r="AF64" s="1042" t="s">
        <v>79</v>
      </c>
      <c r="AG64" s="1042"/>
      <c r="AH64" s="68">
        <v>0</v>
      </c>
      <c r="AI64" s="8"/>
      <c r="AJ64" s="720">
        <f>Prices!$D104</f>
        <v>0</v>
      </c>
      <c r="AK64" s="13">
        <f t="shared" si="581"/>
        <v>0</v>
      </c>
      <c r="AL64" s="13">
        <f t="shared" si="582"/>
        <v>0</v>
      </c>
      <c r="AM64" s="13">
        <f t="shared" si="583"/>
        <v>0</v>
      </c>
      <c r="AN64" s="151"/>
      <c r="AO64" s="155"/>
      <c r="AP64" s="15"/>
      <c r="AQ64" s="44" t="s">
        <v>77</v>
      </c>
      <c r="AR64" s="1041" t="str">
        <f>Prices!$A$104</f>
        <v xml:space="preserve">glazing  </v>
      </c>
      <c r="AS64" s="1041"/>
      <c r="AT64" s="1042" t="s">
        <v>79</v>
      </c>
      <c r="AU64" s="1042"/>
      <c r="AV64" s="68">
        <v>0</v>
      </c>
      <c r="AW64" s="8"/>
      <c r="AX64" s="720">
        <f>Prices!$D104</f>
        <v>0</v>
      </c>
      <c r="AY64" s="13">
        <f t="shared" si="586"/>
        <v>0</v>
      </c>
      <c r="AZ64" s="13">
        <f t="shared" si="587"/>
        <v>0</v>
      </c>
      <c r="BA64" s="13">
        <f t="shared" si="588"/>
        <v>0</v>
      </c>
      <c r="BB64" s="151"/>
      <c r="BC64" s="155"/>
      <c r="BD64" s="15"/>
      <c r="BE64" s="44" t="s">
        <v>77</v>
      </c>
      <c r="BF64" s="1041" t="str">
        <f>Prices!$A$104</f>
        <v xml:space="preserve">glazing  </v>
      </c>
      <c r="BG64" s="1041"/>
      <c r="BH64" s="1042" t="s">
        <v>79</v>
      </c>
      <c r="BI64" s="1042"/>
      <c r="BJ64" s="68">
        <v>0</v>
      </c>
      <c r="BK64" s="8"/>
      <c r="BL64" s="720">
        <f>Prices!$D104</f>
        <v>0</v>
      </c>
      <c r="BM64" s="13">
        <f t="shared" si="591"/>
        <v>0</v>
      </c>
      <c r="BN64" s="13">
        <f t="shared" si="592"/>
        <v>0</v>
      </c>
      <c r="BO64" s="13">
        <f t="shared" si="593"/>
        <v>0</v>
      </c>
      <c r="BP64" s="151"/>
      <c r="BQ64" s="155"/>
      <c r="BR64" s="15"/>
      <c r="BS64" s="44" t="s">
        <v>77</v>
      </c>
      <c r="BT64" s="1041" t="str">
        <f>Prices!$A$104</f>
        <v xml:space="preserve">glazing  </v>
      </c>
      <c r="BU64" s="1041"/>
      <c r="BV64" s="1042" t="s">
        <v>79</v>
      </c>
      <c r="BW64" s="1042"/>
      <c r="BX64" s="68">
        <v>0</v>
      </c>
      <c r="BY64" s="8"/>
      <c r="BZ64" s="720">
        <f>Prices!$D104</f>
        <v>0</v>
      </c>
      <c r="CA64" s="13">
        <f t="shared" si="596"/>
        <v>0</v>
      </c>
      <c r="CB64" s="13">
        <f t="shared" si="597"/>
        <v>0</v>
      </c>
      <c r="CC64" s="13">
        <f t="shared" si="598"/>
        <v>0</v>
      </c>
      <c r="CD64" s="151"/>
      <c r="CE64" s="155"/>
      <c r="CF64" s="15"/>
      <c r="CG64" s="44" t="s">
        <v>77</v>
      </c>
      <c r="CH64" s="1041" t="str">
        <f>Prices!$A$104</f>
        <v xml:space="preserve">glazing  </v>
      </c>
      <c r="CI64" s="1041"/>
      <c r="CJ64" s="1042" t="s">
        <v>79</v>
      </c>
      <c r="CK64" s="1042"/>
      <c r="CL64" s="68">
        <v>0</v>
      </c>
      <c r="CM64" s="8"/>
      <c r="CN64" s="720">
        <f>Prices!$D104</f>
        <v>0</v>
      </c>
      <c r="CO64" s="13">
        <f t="shared" si="601"/>
        <v>0</v>
      </c>
      <c r="CP64" s="13">
        <f t="shared" si="602"/>
        <v>0</v>
      </c>
      <c r="CQ64" s="13">
        <f t="shared" si="603"/>
        <v>0</v>
      </c>
      <c r="CR64" s="151"/>
      <c r="CS64" s="155"/>
      <c r="CT64" s="15"/>
      <c r="CU64" s="44" t="s">
        <v>77</v>
      </c>
      <c r="CV64" s="1041" t="str">
        <f>Prices!$A$104</f>
        <v xml:space="preserve">glazing  </v>
      </c>
      <c r="CW64" s="1041"/>
      <c r="CX64" s="1042" t="s">
        <v>79</v>
      </c>
      <c r="CY64" s="1042"/>
      <c r="CZ64" s="68">
        <v>0</v>
      </c>
      <c r="DA64" s="8"/>
      <c r="DB64" s="720">
        <f>Prices!$D104</f>
        <v>0</v>
      </c>
      <c r="DC64" s="13">
        <f t="shared" si="606"/>
        <v>0</v>
      </c>
      <c r="DD64" s="13">
        <f t="shared" si="607"/>
        <v>0</v>
      </c>
      <c r="DE64" s="13">
        <f t="shared" si="608"/>
        <v>0</v>
      </c>
      <c r="DF64" s="151"/>
      <c r="DG64" s="155"/>
      <c r="DH64" s="15"/>
      <c r="DI64" s="44" t="s">
        <v>77</v>
      </c>
      <c r="DJ64" s="1041" t="str">
        <f>Prices!$A$104</f>
        <v xml:space="preserve">glazing  </v>
      </c>
      <c r="DK64" s="1041"/>
      <c r="DL64" s="1042" t="s">
        <v>79</v>
      </c>
      <c r="DM64" s="1042"/>
      <c r="DN64" s="68">
        <v>0</v>
      </c>
      <c r="DO64" s="8"/>
      <c r="DP64" s="720">
        <f>Prices!$D104</f>
        <v>0</v>
      </c>
      <c r="DQ64" s="13">
        <f t="shared" si="611"/>
        <v>0</v>
      </c>
      <c r="DR64" s="13">
        <f t="shared" si="612"/>
        <v>0</v>
      </c>
      <c r="DS64" s="13">
        <f t="shared" si="613"/>
        <v>0</v>
      </c>
      <c r="DT64" s="151"/>
      <c r="DU64" s="155"/>
      <c r="DV64" s="15"/>
      <c r="DW64" s="44" t="s">
        <v>77</v>
      </c>
      <c r="DX64" s="1041" t="str">
        <f>Prices!$A$104</f>
        <v xml:space="preserve">glazing  </v>
      </c>
      <c r="DY64" s="1041"/>
      <c r="DZ64" s="1042" t="s">
        <v>79</v>
      </c>
      <c r="EA64" s="1042"/>
      <c r="EB64" s="68">
        <v>0</v>
      </c>
      <c r="EC64" s="8"/>
      <c r="ED64" s="720">
        <f>Prices!$D104</f>
        <v>0</v>
      </c>
      <c r="EE64" s="13">
        <f t="shared" si="616"/>
        <v>0</v>
      </c>
      <c r="EF64" s="13">
        <f t="shared" si="617"/>
        <v>0</v>
      </c>
      <c r="EG64" s="13">
        <f t="shared" si="618"/>
        <v>0</v>
      </c>
      <c r="EH64" s="151"/>
      <c r="EI64" s="155"/>
      <c r="EJ64" s="15"/>
      <c r="EK64" s="44" t="s">
        <v>99</v>
      </c>
      <c r="EL64" s="95" t="s">
        <v>112</v>
      </c>
      <c r="EM64" s="744">
        <f t="shared" si="572"/>
        <v>0</v>
      </c>
      <c r="EN64" s="147"/>
      <c r="EO64" s="147"/>
      <c r="EP64" s="744">
        <f t="shared" si="573"/>
        <v>0</v>
      </c>
      <c r="EQ64" s="190">
        <f>G87*$C$2+U87*$Q$2+AI87*$AE$2+AW87*$AS$2+BK87*$BG$2+BY87*$BU$2+CM87*$CI$2+DA87*$CW$2+DO87*$DK$2+EC87*$DY$2</f>
        <v>0</v>
      </c>
      <c r="ER64" s="116">
        <f t="shared" si="574"/>
        <v>0</v>
      </c>
      <c r="ES64" s="81">
        <f t="shared" si="575"/>
        <v>0</v>
      </c>
      <c r="ET64" s="280">
        <v>0</v>
      </c>
      <c r="EU64" s="9" t="s">
        <v>109</v>
      </c>
      <c r="EV64" s="583">
        <f>IF(ER$4=0,0,EQ64/$ER$4*$EX$4)</f>
        <v>0</v>
      </c>
      <c r="EW64" s="579">
        <f t="shared" si="86"/>
        <v>0</v>
      </c>
      <c r="EX64" s="582">
        <f t="shared" si="576"/>
        <v>0</v>
      </c>
      <c r="EY64" s="574">
        <f>EZ135</f>
        <v>0</v>
      </c>
      <c r="EZ64" s="542">
        <f>ET135</f>
        <v>0</v>
      </c>
      <c r="FA64" s="567"/>
      <c r="FC64" s="44" t="s">
        <v>66</v>
      </c>
      <c r="FD64" s="11" t="s">
        <v>48</v>
      </c>
      <c r="FE64" s="141">
        <v>0</v>
      </c>
      <c r="FF64" s="141">
        <v>0</v>
      </c>
      <c r="FG64" s="142">
        <v>0</v>
      </c>
      <c r="FH64" s="139" t="s">
        <v>109</v>
      </c>
      <c r="FI64" s="122">
        <f t="shared" ref="FI64:FI69" si="623">FE64*FF64*FG64</f>
        <v>0</v>
      </c>
      <c r="FJ64" s="602">
        <v>0</v>
      </c>
      <c r="FK64" s="604">
        <f t="shared" ref="FK64:FK69" si="624">FI64*FJ64</f>
        <v>0</v>
      </c>
      <c r="FL64" s="592"/>
      <c r="FM64" s="573"/>
      <c r="FN64" s="610">
        <f>SUM(FK64:FK65)</f>
        <v>0</v>
      </c>
      <c r="FO64" s="127">
        <f>IF(FO$4=0,0,FN64/$FO$4)</f>
        <v>0</v>
      </c>
      <c r="FP64" s="87" t="s">
        <v>66</v>
      </c>
      <c r="FQ64" s="522">
        <f>EX81</f>
        <v>0</v>
      </c>
      <c r="FR64" s="496">
        <f>FN64</f>
        <v>0</v>
      </c>
      <c r="FS64" s="567">
        <f>SUM(FQ64:FR65)</f>
        <v>0</v>
      </c>
    </row>
    <row r="65" spans="1:175" x14ac:dyDescent="0.25">
      <c r="A65" s="44" t="s">
        <v>77</v>
      </c>
      <c r="B65" s="1041" t="str">
        <f>Prices!$A$105</f>
        <v xml:space="preserve">glazing  </v>
      </c>
      <c r="C65" s="1041"/>
      <c r="D65" s="1042" t="s">
        <v>80</v>
      </c>
      <c r="E65" s="1042"/>
      <c r="F65" s="68">
        <v>0</v>
      </c>
      <c r="G65" s="8"/>
      <c r="H65" s="720">
        <f>Prices!$D105</f>
        <v>0</v>
      </c>
      <c r="I65" s="13">
        <f t="shared" si="621"/>
        <v>0</v>
      </c>
      <c r="J65" s="13">
        <f t="shared" si="577"/>
        <v>0</v>
      </c>
      <c r="K65" s="13">
        <f t="shared" si="578"/>
        <v>0</v>
      </c>
      <c r="L65" s="151"/>
      <c r="M65" s="155"/>
      <c r="N65" s="10"/>
      <c r="O65" s="44" t="s">
        <v>77</v>
      </c>
      <c r="P65" s="1041" t="str">
        <f>Prices!$A$105</f>
        <v xml:space="preserve">glazing  </v>
      </c>
      <c r="Q65" s="1041"/>
      <c r="R65" s="1042" t="s">
        <v>80</v>
      </c>
      <c r="S65" s="1042"/>
      <c r="T65" s="68">
        <v>0</v>
      </c>
      <c r="U65" s="8"/>
      <c r="V65" s="720">
        <f>Prices!$D105</f>
        <v>0</v>
      </c>
      <c r="W65" s="13">
        <f t="shared" si="622"/>
        <v>0</v>
      </c>
      <c r="X65" s="13">
        <f t="shared" si="579"/>
        <v>0</v>
      </c>
      <c r="Y65" s="13">
        <f t="shared" si="580"/>
        <v>0</v>
      </c>
      <c r="Z65" s="151"/>
      <c r="AA65" s="155"/>
      <c r="AB65" s="10"/>
      <c r="AC65" s="44" t="s">
        <v>77</v>
      </c>
      <c r="AD65" s="1041" t="str">
        <f>Prices!$A$105</f>
        <v xml:space="preserve">glazing  </v>
      </c>
      <c r="AE65" s="1041"/>
      <c r="AF65" s="1042" t="s">
        <v>80</v>
      </c>
      <c r="AG65" s="1042"/>
      <c r="AH65" s="68">
        <v>0</v>
      </c>
      <c r="AI65" s="8"/>
      <c r="AJ65" s="720">
        <f>Prices!$D105</f>
        <v>0</v>
      </c>
      <c r="AK65" s="13">
        <f t="shared" si="581"/>
        <v>0</v>
      </c>
      <c r="AL65" s="13">
        <f t="shared" si="582"/>
        <v>0</v>
      </c>
      <c r="AM65" s="13">
        <f t="shared" si="583"/>
        <v>0</v>
      </c>
      <c r="AN65" s="151"/>
      <c r="AO65" s="155"/>
      <c r="AP65" s="10"/>
      <c r="AQ65" s="44" t="s">
        <v>77</v>
      </c>
      <c r="AR65" s="1041" t="str">
        <f>Prices!$A$105</f>
        <v xml:space="preserve">glazing  </v>
      </c>
      <c r="AS65" s="1041"/>
      <c r="AT65" s="1042" t="s">
        <v>80</v>
      </c>
      <c r="AU65" s="1042"/>
      <c r="AV65" s="68">
        <v>0</v>
      </c>
      <c r="AW65" s="8"/>
      <c r="AX65" s="720">
        <f>Prices!$D105</f>
        <v>0</v>
      </c>
      <c r="AY65" s="13">
        <f t="shared" si="586"/>
        <v>0</v>
      </c>
      <c r="AZ65" s="13">
        <f t="shared" si="587"/>
        <v>0</v>
      </c>
      <c r="BA65" s="13">
        <f t="shared" si="588"/>
        <v>0</v>
      </c>
      <c r="BB65" s="151"/>
      <c r="BC65" s="155"/>
      <c r="BD65" s="10"/>
      <c r="BE65" s="44" t="s">
        <v>77</v>
      </c>
      <c r="BF65" s="1041" t="str">
        <f>Prices!$A$105</f>
        <v xml:space="preserve">glazing  </v>
      </c>
      <c r="BG65" s="1041"/>
      <c r="BH65" s="1042" t="s">
        <v>80</v>
      </c>
      <c r="BI65" s="1042"/>
      <c r="BJ65" s="68">
        <v>0</v>
      </c>
      <c r="BK65" s="8"/>
      <c r="BL65" s="720">
        <f>Prices!$D105</f>
        <v>0</v>
      </c>
      <c r="BM65" s="13">
        <f t="shared" si="591"/>
        <v>0</v>
      </c>
      <c r="BN65" s="13">
        <f t="shared" si="592"/>
        <v>0</v>
      </c>
      <c r="BO65" s="13">
        <f t="shared" si="593"/>
        <v>0</v>
      </c>
      <c r="BP65" s="151"/>
      <c r="BQ65" s="155"/>
      <c r="BR65" s="10"/>
      <c r="BS65" s="44" t="s">
        <v>77</v>
      </c>
      <c r="BT65" s="1041" t="str">
        <f>Prices!$A$105</f>
        <v xml:space="preserve">glazing  </v>
      </c>
      <c r="BU65" s="1041"/>
      <c r="BV65" s="1042" t="s">
        <v>80</v>
      </c>
      <c r="BW65" s="1042"/>
      <c r="BX65" s="68">
        <v>0</v>
      </c>
      <c r="BY65" s="8"/>
      <c r="BZ65" s="720">
        <f>Prices!$D105</f>
        <v>0</v>
      </c>
      <c r="CA65" s="13">
        <f t="shared" si="596"/>
        <v>0</v>
      </c>
      <c r="CB65" s="13">
        <f t="shared" si="597"/>
        <v>0</v>
      </c>
      <c r="CC65" s="13">
        <f t="shared" si="598"/>
        <v>0</v>
      </c>
      <c r="CD65" s="151"/>
      <c r="CE65" s="155"/>
      <c r="CF65" s="10"/>
      <c r="CG65" s="44" t="s">
        <v>77</v>
      </c>
      <c r="CH65" s="1041" t="str">
        <f>Prices!$A$105</f>
        <v xml:space="preserve">glazing  </v>
      </c>
      <c r="CI65" s="1041"/>
      <c r="CJ65" s="1042" t="s">
        <v>80</v>
      </c>
      <c r="CK65" s="1042"/>
      <c r="CL65" s="68">
        <v>0</v>
      </c>
      <c r="CM65" s="8"/>
      <c r="CN65" s="720">
        <f>Prices!$D105</f>
        <v>0</v>
      </c>
      <c r="CO65" s="13">
        <f t="shared" si="601"/>
        <v>0</v>
      </c>
      <c r="CP65" s="13">
        <f t="shared" si="602"/>
        <v>0</v>
      </c>
      <c r="CQ65" s="13">
        <f t="shared" si="603"/>
        <v>0</v>
      </c>
      <c r="CR65" s="151"/>
      <c r="CS65" s="155"/>
      <c r="CT65" s="10"/>
      <c r="CU65" s="44" t="s">
        <v>77</v>
      </c>
      <c r="CV65" s="1041" t="str">
        <f>Prices!$A$105</f>
        <v xml:space="preserve">glazing  </v>
      </c>
      <c r="CW65" s="1041"/>
      <c r="CX65" s="1042" t="s">
        <v>80</v>
      </c>
      <c r="CY65" s="1042"/>
      <c r="CZ65" s="68">
        <v>0</v>
      </c>
      <c r="DA65" s="8"/>
      <c r="DB65" s="720">
        <f>Prices!$D105</f>
        <v>0</v>
      </c>
      <c r="DC65" s="13">
        <f t="shared" si="606"/>
        <v>0</v>
      </c>
      <c r="DD65" s="13">
        <f t="shared" si="607"/>
        <v>0</v>
      </c>
      <c r="DE65" s="13">
        <f t="shared" si="608"/>
        <v>0</v>
      </c>
      <c r="DF65" s="151"/>
      <c r="DG65" s="155"/>
      <c r="DH65" s="10"/>
      <c r="DI65" s="44" t="s">
        <v>77</v>
      </c>
      <c r="DJ65" s="1041" t="str">
        <f>Prices!$A$105</f>
        <v xml:space="preserve">glazing  </v>
      </c>
      <c r="DK65" s="1041"/>
      <c r="DL65" s="1042" t="s">
        <v>80</v>
      </c>
      <c r="DM65" s="1042"/>
      <c r="DN65" s="68">
        <v>0</v>
      </c>
      <c r="DO65" s="8"/>
      <c r="DP65" s="720">
        <f>Prices!$D105</f>
        <v>0</v>
      </c>
      <c r="DQ65" s="13">
        <f t="shared" si="611"/>
        <v>0</v>
      </c>
      <c r="DR65" s="13">
        <f t="shared" si="612"/>
        <v>0</v>
      </c>
      <c r="DS65" s="13">
        <f t="shared" si="613"/>
        <v>0</v>
      </c>
      <c r="DT65" s="151"/>
      <c r="DU65" s="155"/>
      <c r="DV65" s="10"/>
      <c r="DW65" s="44" t="s">
        <v>77</v>
      </c>
      <c r="DX65" s="1041" t="str">
        <f>Prices!$A$105</f>
        <v xml:space="preserve">glazing  </v>
      </c>
      <c r="DY65" s="1041"/>
      <c r="DZ65" s="1042" t="s">
        <v>80</v>
      </c>
      <c r="EA65" s="1042"/>
      <c r="EB65" s="68">
        <v>0</v>
      </c>
      <c r="EC65" s="8"/>
      <c r="ED65" s="720">
        <f>Prices!$D105</f>
        <v>0</v>
      </c>
      <c r="EE65" s="13">
        <f t="shared" si="616"/>
        <v>0</v>
      </c>
      <c r="EF65" s="13">
        <f t="shared" si="617"/>
        <v>0</v>
      </c>
      <c r="EG65" s="13">
        <f t="shared" si="618"/>
        <v>0</v>
      </c>
      <c r="EH65" s="151"/>
      <c r="EI65" s="155"/>
      <c r="EJ65" s="10"/>
      <c r="EK65" s="44" t="s">
        <v>99</v>
      </c>
      <c r="EL65" s="95" t="s">
        <v>112</v>
      </c>
      <c r="EM65" s="744">
        <f t="shared" si="572"/>
        <v>0</v>
      </c>
      <c r="EN65" s="147"/>
      <c r="EO65" s="147"/>
      <c r="EP65" s="744">
        <f t="shared" si="573"/>
        <v>0</v>
      </c>
      <c r="EQ65" s="190">
        <f>G88*$C$2+U88*$Q$2+AI88*$AE$2+AW88*$AS$2+BK88*$BG$2+BY88*$BU$2+CM88*$CI$2+DA88*$CW$2+DO88*$DK$2+EC88*$DY$2</f>
        <v>0</v>
      </c>
      <c r="ER65" s="116">
        <f t="shared" si="574"/>
        <v>0</v>
      </c>
      <c r="ES65" s="81">
        <f t="shared" si="575"/>
        <v>0</v>
      </c>
      <c r="ET65" s="280">
        <v>0</v>
      </c>
      <c r="EU65" s="9" t="s">
        <v>109</v>
      </c>
      <c r="EV65" s="583">
        <f>IF(ER$4=0,0,EQ65/$ER$4*$EX$4)</f>
        <v>0</v>
      </c>
      <c r="EW65" s="579">
        <f t="shared" si="86"/>
        <v>0</v>
      </c>
      <c r="EX65" s="582">
        <f t="shared" si="576"/>
        <v>0</v>
      </c>
      <c r="EY65" s="112"/>
      <c r="EZ65" s="573"/>
      <c r="FA65" s="55"/>
      <c r="FC65" s="44" t="s">
        <v>66</v>
      </c>
      <c r="FD65" s="11" t="s">
        <v>48</v>
      </c>
      <c r="FE65" s="141">
        <v>0</v>
      </c>
      <c r="FF65" s="141">
        <v>0</v>
      </c>
      <c r="FG65" s="142">
        <v>0</v>
      </c>
      <c r="FH65" s="139" t="s">
        <v>21</v>
      </c>
      <c r="FI65" s="122">
        <f t="shared" si="623"/>
        <v>0</v>
      </c>
      <c r="FJ65" s="602">
        <v>0</v>
      </c>
      <c r="FK65" s="604">
        <f t="shared" si="624"/>
        <v>0</v>
      </c>
      <c r="FL65" s="592"/>
      <c r="FM65" s="573"/>
      <c r="FN65" s="607"/>
      <c r="FO65" s="127"/>
      <c r="FP65" s="87" t="s">
        <v>244</v>
      </c>
      <c r="FQ65" s="522">
        <f>EX20</f>
        <v>0</v>
      </c>
      <c r="FR65" s="496">
        <f>FN19</f>
        <v>0</v>
      </c>
      <c r="FS65" s="567"/>
    </row>
    <row r="66" spans="1:175" x14ac:dyDescent="0.25">
      <c r="A66" s="44" t="s">
        <v>77</v>
      </c>
      <c r="B66" s="1041" t="str">
        <f>Prices!$A$106</f>
        <v xml:space="preserve">glazing  </v>
      </c>
      <c r="C66" s="1041"/>
      <c r="D66" s="1042" t="s">
        <v>81</v>
      </c>
      <c r="E66" s="1042"/>
      <c r="F66" s="68">
        <v>0</v>
      </c>
      <c r="G66" s="8"/>
      <c r="H66" s="720">
        <f>Prices!$D106</f>
        <v>0</v>
      </c>
      <c r="I66" s="13">
        <f t="shared" si="621"/>
        <v>0</v>
      </c>
      <c r="J66" s="13">
        <f t="shared" si="577"/>
        <v>0</v>
      </c>
      <c r="K66" s="13">
        <f t="shared" si="578"/>
        <v>0</v>
      </c>
      <c r="L66" s="151"/>
      <c r="M66" s="155"/>
      <c r="N66" s="10"/>
      <c r="O66" s="44" t="s">
        <v>77</v>
      </c>
      <c r="P66" s="1041" t="str">
        <f>Prices!$A$106</f>
        <v xml:space="preserve">glazing  </v>
      </c>
      <c r="Q66" s="1041"/>
      <c r="R66" s="1042" t="s">
        <v>81</v>
      </c>
      <c r="S66" s="1042"/>
      <c r="T66" s="68">
        <v>0</v>
      </c>
      <c r="U66" s="8"/>
      <c r="V66" s="720">
        <f>Prices!$D106</f>
        <v>0</v>
      </c>
      <c r="W66" s="13">
        <f t="shared" si="622"/>
        <v>0</v>
      </c>
      <c r="X66" s="13">
        <f t="shared" si="579"/>
        <v>0</v>
      </c>
      <c r="Y66" s="13">
        <f t="shared" si="580"/>
        <v>0</v>
      </c>
      <c r="Z66" s="151"/>
      <c r="AA66" s="155"/>
      <c r="AB66" s="10"/>
      <c r="AC66" s="44" t="s">
        <v>77</v>
      </c>
      <c r="AD66" s="1041" t="str">
        <f>Prices!$A$106</f>
        <v xml:space="preserve">glazing  </v>
      </c>
      <c r="AE66" s="1041"/>
      <c r="AF66" s="1042" t="s">
        <v>81</v>
      </c>
      <c r="AG66" s="1042"/>
      <c r="AH66" s="68">
        <v>0</v>
      </c>
      <c r="AI66" s="8"/>
      <c r="AJ66" s="720">
        <f>Prices!$D106</f>
        <v>0</v>
      </c>
      <c r="AK66" s="13">
        <f t="shared" si="581"/>
        <v>0</v>
      </c>
      <c r="AL66" s="13">
        <f t="shared" si="582"/>
        <v>0</v>
      </c>
      <c r="AM66" s="13">
        <f t="shared" si="583"/>
        <v>0</v>
      </c>
      <c r="AN66" s="151"/>
      <c r="AO66" s="155"/>
      <c r="AP66" s="10"/>
      <c r="AQ66" s="44" t="s">
        <v>77</v>
      </c>
      <c r="AR66" s="1041" t="str">
        <f>Prices!$A$106</f>
        <v xml:space="preserve">glazing  </v>
      </c>
      <c r="AS66" s="1041"/>
      <c r="AT66" s="1042" t="s">
        <v>81</v>
      </c>
      <c r="AU66" s="1042"/>
      <c r="AV66" s="68">
        <v>0</v>
      </c>
      <c r="AW66" s="8"/>
      <c r="AX66" s="720">
        <f>Prices!$D106</f>
        <v>0</v>
      </c>
      <c r="AY66" s="13">
        <f t="shared" si="586"/>
        <v>0</v>
      </c>
      <c r="AZ66" s="13">
        <f t="shared" si="587"/>
        <v>0</v>
      </c>
      <c r="BA66" s="13">
        <f t="shared" si="588"/>
        <v>0</v>
      </c>
      <c r="BB66" s="151"/>
      <c r="BC66" s="155"/>
      <c r="BD66" s="10"/>
      <c r="BE66" s="44" t="s">
        <v>77</v>
      </c>
      <c r="BF66" s="1041" t="str">
        <f>Prices!$A$106</f>
        <v xml:space="preserve">glazing  </v>
      </c>
      <c r="BG66" s="1041"/>
      <c r="BH66" s="1042" t="s">
        <v>81</v>
      </c>
      <c r="BI66" s="1042"/>
      <c r="BJ66" s="68">
        <v>0</v>
      </c>
      <c r="BK66" s="8"/>
      <c r="BL66" s="720">
        <f>Prices!$D106</f>
        <v>0</v>
      </c>
      <c r="BM66" s="13">
        <f t="shared" si="591"/>
        <v>0</v>
      </c>
      <c r="BN66" s="13">
        <f t="shared" si="592"/>
        <v>0</v>
      </c>
      <c r="BO66" s="13">
        <f t="shared" si="593"/>
        <v>0</v>
      </c>
      <c r="BP66" s="151"/>
      <c r="BQ66" s="155"/>
      <c r="BR66" s="10"/>
      <c r="BS66" s="44" t="s">
        <v>77</v>
      </c>
      <c r="BT66" s="1041" t="str">
        <f>Prices!$A$106</f>
        <v xml:space="preserve">glazing  </v>
      </c>
      <c r="BU66" s="1041"/>
      <c r="BV66" s="1042" t="s">
        <v>81</v>
      </c>
      <c r="BW66" s="1042"/>
      <c r="BX66" s="68">
        <v>0</v>
      </c>
      <c r="BY66" s="8"/>
      <c r="BZ66" s="720">
        <f>Prices!$D106</f>
        <v>0</v>
      </c>
      <c r="CA66" s="13">
        <f t="shared" si="596"/>
        <v>0</v>
      </c>
      <c r="CB66" s="13">
        <f t="shared" si="597"/>
        <v>0</v>
      </c>
      <c r="CC66" s="13">
        <f t="shared" si="598"/>
        <v>0</v>
      </c>
      <c r="CD66" s="151"/>
      <c r="CE66" s="155"/>
      <c r="CF66" s="10"/>
      <c r="CG66" s="44" t="s">
        <v>77</v>
      </c>
      <c r="CH66" s="1041" t="str">
        <f>Prices!$A$106</f>
        <v xml:space="preserve">glazing  </v>
      </c>
      <c r="CI66" s="1041"/>
      <c r="CJ66" s="1042" t="s">
        <v>81</v>
      </c>
      <c r="CK66" s="1042"/>
      <c r="CL66" s="68">
        <v>0</v>
      </c>
      <c r="CM66" s="8"/>
      <c r="CN66" s="720">
        <f>Prices!$D106</f>
        <v>0</v>
      </c>
      <c r="CO66" s="13">
        <f t="shared" si="601"/>
        <v>0</v>
      </c>
      <c r="CP66" s="13">
        <f t="shared" si="602"/>
        <v>0</v>
      </c>
      <c r="CQ66" s="13">
        <f t="shared" si="603"/>
        <v>0</v>
      </c>
      <c r="CR66" s="151"/>
      <c r="CS66" s="155"/>
      <c r="CT66" s="10"/>
      <c r="CU66" s="44" t="s">
        <v>77</v>
      </c>
      <c r="CV66" s="1041" t="str">
        <f>Prices!$A$106</f>
        <v xml:space="preserve">glazing  </v>
      </c>
      <c r="CW66" s="1041"/>
      <c r="CX66" s="1042" t="s">
        <v>81</v>
      </c>
      <c r="CY66" s="1042"/>
      <c r="CZ66" s="68">
        <v>0</v>
      </c>
      <c r="DA66" s="8"/>
      <c r="DB66" s="720">
        <f>Prices!$D106</f>
        <v>0</v>
      </c>
      <c r="DC66" s="13">
        <f t="shared" si="606"/>
        <v>0</v>
      </c>
      <c r="DD66" s="13">
        <f t="shared" si="607"/>
        <v>0</v>
      </c>
      <c r="DE66" s="13">
        <f t="shared" si="608"/>
        <v>0</v>
      </c>
      <c r="DF66" s="151"/>
      <c r="DG66" s="155"/>
      <c r="DH66" s="10"/>
      <c r="DI66" s="44" t="s">
        <v>77</v>
      </c>
      <c r="DJ66" s="1041" t="str">
        <f>Prices!$A$106</f>
        <v xml:space="preserve">glazing  </v>
      </c>
      <c r="DK66" s="1041"/>
      <c r="DL66" s="1042" t="s">
        <v>81</v>
      </c>
      <c r="DM66" s="1042"/>
      <c r="DN66" s="68">
        <v>0</v>
      </c>
      <c r="DO66" s="8"/>
      <c r="DP66" s="720">
        <f>Prices!$D106</f>
        <v>0</v>
      </c>
      <c r="DQ66" s="13">
        <f t="shared" si="611"/>
        <v>0</v>
      </c>
      <c r="DR66" s="13">
        <f t="shared" si="612"/>
        <v>0</v>
      </c>
      <c r="DS66" s="13">
        <f t="shared" si="613"/>
        <v>0</v>
      </c>
      <c r="DT66" s="151"/>
      <c r="DU66" s="155"/>
      <c r="DV66" s="10"/>
      <c r="DW66" s="44" t="s">
        <v>77</v>
      </c>
      <c r="DX66" s="1041" t="str">
        <f>Prices!$A$106</f>
        <v xml:space="preserve">glazing  </v>
      </c>
      <c r="DY66" s="1041"/>
      <c r="DZ66" s="1042" t="s">
        <v>81</v>
      </c>
      <c r="EA66" s="1042"/>
      <c r="EB66" s="68">
        <v>0</v>
      </c>
      <c r="EC66" s="8"/>
      <c r="ED66" s="720">
        <f>Prices!$D106</f>
        <v>0</v>
      </c>
      <c r="EE66" s="13">
        <f t="shared" si="616"/>
        <v>0</v>
      </c>
      <c r="EF66" s="13">
        <f t="shared" si="617"/>
        <v>0</v>
      </c>
      <c r="EG66" s="13">
        <f t="shared" si="618"/>
        <v>0</v>
      </c>
      <c r="EH66" s="151"/>
      <c r="EI66" s="155"/>
      <c r="EJ66" s="10"/>
      <c r="EK66" s="44" t="s">
        <v>99</v>
      </c>
      <c r="EL66" s="95" t="s">
        <v>153</v>
      </c>
      <c r="EM66" s="744">
        <f t="shared" si="572"/>
        <v>0</v>
      </c>
      <c r="EN66" s="112"/>
      <c r="EO66" s="112"/>
      <c r="EP66" s="745">
        <f t="shared" si="573"/>
        <v>0</v>
      </c>
      <c r="EQ66" s="14"/>
      <c r="ER66" s="116">
        <f t="shared" si="574"/>
        <v>0</v>
      </c>
      <c r="ES66" s="81">
        <f t="shared" si="575"/>
        <v>0</v>
      </c>
      <c r="ET66" s="280">
        <v>0</v>
      </c>
      <c r="EU66" s="9" t="s">
        <v>45</v>
      </c>
      <c r="EV66" s="583">
        <f>IF(ER$4=0,0,EP66/$ER$4*$EX$4)</f>
        <v>0</v>
      </c>
      <c r="EW66" s="579">
        <f t="shared" si="86"/>
        <v>0</v>
      </c>
      <c r="EX66" s="582">
        <f t="shared" si="576"/>
        <v>0</v>
      </c>
      <c r="EY66" s="112"/>
      <c r="EZ66" s="576"/>
      <c r="FA66" s="162"/>
      <c r="FC66" s="44" t="s">
        <v>67</v>
      </c>
      <c r="FD66" s="11" t="s">
        <v>144</v>
      </c>
      <c r="FE66" s="141">
        <v>0</v>
      </c>
      <c r="FF66" s="141">
        <v>0</v>
      </c>
      <c r="FG66" s="142">
        <v>0</v>
      </c>
      <c r="FH66" s="139" t="s">
        <v>109</v>
      </c>
      <c r="FI66" s="122">
        <f t="shared" si="623"/>
        <v>0</v>
      </c>
      <c r="FJ66" s="602">
        <v>0</v>
      </c>
      <c r="FK66" s="604">
        <f t="shared" si="624"/>
        <v>0</v>
      </c>
      <c r="FL66" s="592"/>
      <c r="FM66" s="573"/>
      <c r="FN66" s="610">
        <f>SUM(FK66:FK67)</f>
        <v>0</v>
      </c>
      <c r="FO66" s="127">
        <f>IF(FO$4=0,0,FN66/$FO$4)</f>
        <v>0</v>
      </c>
      <c r="FP66" s="87" t="s">
        <v>67</v>
      </c>
      <c r="FQ66" s="522">
        <f>EX82</f>
        <v>0</v>
      </c>
      <c r="FR66" s="496">
        <f>FN66</f>
        <v>0</v>
      </c>
      <c r="FS66" s="567">
        <f>SUM(FQ66:FR67)</f>
        <v>0</v>
      </c>
    </row>
    <row r="67" spans="1:175" x14ac:dyDescent="0.25">
      <c r="A67" s="44" t="s">
        <v>77</v>
      </c>
      <c r="B67" s="1041" t="str">
        <f>Prices!$A$107</f>
        <v xml:space="preserve">glazing  </v>
      </c>
      <c r="C67" s="1041"/>
      <c r="D67" s="1042" t="s">
        <v>82</v>
      </c>
      <c r="E67" s="1042"/>
      <c r="F67" s="68">
        <v>0</v>
      </c>
      <c r="G67" s="8"/>
      <c r="H67" s="720">
        <f>Prices!$D107</f>
        <v>0</v>
      </c>
      <c r="I67" s="13">
        <f t="shared" si="621"/>
        <v>0</v>
      </c>
      <c r="J67" s="13">
        <f t="shared" si="577"/>
        <v>0</v>
      </c>
      <c r="K67" s="13">
        <f t="shared" si="578"/>
        <v>0</v>
      </c>
      <c r="L67" s="151"/>
      <c r="M67" s="155"/>
      <c r="N67" s="10"/>
      <c r="O67" s="44" t="s">
        <v>77</v>
      </c>
      <c r="P67" s="1041" t="str">
        <f>Prices!$A$107</f>
        <v xml:space="preserve">glazing  </v>
      </c>
      <c r="Q67" s="1041"/>
      <c r="R67" s="1042" t="s">
        <v>82</v>
      </c>
      <c r="S67" s="1042"/>
      <c r="T67" s="68">
        <v>0</v>
      </c>
      <c r="U67" s="8"/>
      <c r="V67" s="720">
        <f>Prices!$D107</f>
        <v>0</v>
      </c>
      <c r="W67" s="13">
        <f t="shared" si="622"/>
        <v>0</v>
      </c>
      <c r="X67" s="13">
        <f t="shared" si="579"/>
        <v>0</v>
      </c>
      <c r="Y67" s="13">
        <f t="shared" si="580"/>
        <v>0</v>
      </c>
      <c r="Z67" s="151"/>
      <c r="AA67" s="155"/>
      <c r="AB67" s="10"/>
      <c r="AC67" s="44" t="s">
        <v>77</v>
      </c>
      <c r="AD67" s="1041" t="str">
        <f>Prices!$A$107</f>
        <v xml:space="preserve">glazing  </v>
      </c>
      <c r="AE67" s="1041"/>
      <c r="AF67" s="1042" t="s">
        <v>82</v>
      </c>
      <c r="AG67" s="1042"/>
      <c r="AH67" s="68">
        <v>0</v>
      </c>
      <c r="AI67" s="8"/>
      <c r="AJ67" s="720">
        <f>Prices!$D107</f>
        <v>0</v>
      </c>
      <c r="AK67" s="13">
        <f t="shared" si="581"/>
        <v>0</v>
      </c>
      <c r="AL67" s="13">
        <f t="shared" si="582"/>
        <v>0</v>
      </c>
      <c r="AM67" s="13">
        <f t="shared" si="583"/>
        <v>0</v>
      </c>
      <c r="AN67" s="151"/>
      <c r="AO67" s="155"/>
      <c r="AP67" s="10"/>
      <c r="AQ67" s="44" t="s">
        <v>77</v>
      </c>
      <c r="AR67" s="1041" t="str">
        <f>Prices!$A$107</f>
        <v xml:space="preserve">glazing  </v>
      </c>
      <c r="AS67" s="1041"/>
      <c r="AT67" s="1042" t="s">
        <v>82</v>
      </c>
      <c r="AU67" s="1042"/>
      <c r="AV67" s="68">
        <v>0</v>
      </c>
      <c r="AW67" s="8"/>
      <c r="AX67" s="720">
        <f>Prices!$D107</f>
        <v>0</v>
      </c>
      <c r="AY67" s="13">
        <f t="shared" si="586"/>
        <v>0</v>
      </c>
      <c r="AZ67" s="13">
        <f t="shared" si="587"/>
        <v>0</v>
      </c>
      <c r="BA67" s="13">
        <f t="shared" si="588"/>
        <v>0</v>
      </c>
      <c r="BB67" s="151"/>
      <c r="BC67" s="155"/>
      <c r="BD67" s="10"/>
      <c r="BE67" s="44" t="s">
        <v>77</v>
      </c>
      <c r="BF67" s="1041" t="str">
        <f>Prices!$A$107</f>
        <v xml:space="preserve">glazing  </v>
      </c>
      <c r="BG67" s="1041"/>
      <c r="BH67" s="1042" t="s">
        <v>82</v>
      </c>
      <c r="BI67" s="1042"/>
      <c r="BJ67" s="68">
        <v>0</v>
      </c>
      <c r="BK67" s="8"/>
      <c r="BL67" s="720">
        <f>Prices!$D107</f>
        <v>0</v>
      </c>
      <c r="BM67" s="13">
        <f t="shared" si="591"/>
        <v>0</v>
      </c>
      <c r="BN67" s="13">
        <f t="shared" si="592"/>
        <v>0</v>
      </c>
      <c r="BO67" s="13">
        <f t="shared" si="593"/>
        <v>0</v>
      </c>
      <c r="BP67" s="151"/>
      <c r="BQ67" s="155"/>
      <c r="BR67" s="10"/>
      <c r="BS67" s="44" t="s">
        <v>77</v>
      </c>
      <c r="BT67" s="1041" t="str">
        <f>Prices!$A$107</f>
        <v xml:space="preserve">glazing  </v>
      </c>
      <c r="BU67" s="1041"/>
      <c r="BV67" s="1042" t="s">
        <v>82</v>
      </c>
      <c r="BW67" s="1042"/>
      <c r="BX67" s="68">
        <v>0</v>
      </c>
      <c r="BY67" s="8"/>
      <c r="BZ67" s="720">
        <f>Prices!$D107</f>
        <v>0</v>
      </c>
      <c r="CA67" s="13">
        <f t="shared" si="596"/>
        <v>0</v>
      </c>
      <c r="CB67" s="13">
        <f t="shared" si="597"/>
        <v>0</v>
      </c>
      <c r="CC67" s="13">
        <f t="shared" si="598"/>
        <v>0</v>
      </c>
      <c r="CD67" s="151"/>
      <c r="CE67" s="155"/>
      <c r="CF67" s="10"/>
      <c r="CG67" s="44" t="s">
        <v>77</v>
      </c>
      <c r="CH67" s="1041" t="str">
        <f>Prices!$A$107</f>
        <v xml:space="preserve">glazing  </v>
      </c>
      <c r="CI67" s="1041"/>
      <c r="CJ67" s="1042" t="s">
        <v>82</v>
      </c>
      <c r="CK67" s="1042"/>
      <c r="CL67" s="68">
        <v>0</v>
      </c>
      <c r="CM67" s="8"/>
      <c r="CN67" s="720">
        <f>Prices!$D107</f>
        <v>0</v>
      </c>
      <c r="CO67" s="13">
        <f t="shared" si="601"/>
        <v>0</v>
      </c>
      <c r="CP67" s="13">
        <f t="shared" si="602"/>
        <v>0</v>
      </c>
      <c r="CQ67" s="13">
        <f t="shared" si="603"/>
        <v>0</v>
      </c>
      <c r="CR67" s="151"/>
      <c r="CS67" s="155"/>
      <c r="CT67" s="10"/>
      <c r="CU67" s="44" t="s">
        <v>77</v>
      </c>
      <c r="CV67" s="1041" t="str">
        <f>Prices!$A$107</f>
        <v xml:space="preserve">glazing  </v>
      </c>
      <c r="CW67" s="1041"/>
      <c r="CX67" s="1042" t="s">
        <v>82</v>
      </c>
      <c r="CY67" s="1042"/>
      <c r="CZ67" s="68">
        <v>0</v>
      </c>
      <c r="DA67" s="8"/>
      <c r="DB67" s="720">
        <f>Prices!$D107</f>
        <v>0</v>
      </c>
      <c r="DC67" s="13">
        <f t="shared" si="606"/>
        <v>0</v>
      </c>
      <c r="DD67" s="13">
        <f t="shared" si="607"/>
        <v>0</v>
      </c>
      <c r="DE67" s="13">
        <f t="shared" si="608"/>
        <v>0</v>
      </c>
      <c r="DF67" s="151"/>
      <c r="DG67" s="155"/>
      <c r="DH67" s="10"/>
      <c r="DI67" s="44" t="s">
        <v>77</v>
      </c>
      <c r="DJ67" s="1041" t="str">
        <f>Prices!$A$107</f>
        <v xml:space="preserve">glazing  </v>
      </c>
      <c r="DK67" s="1041"/>
      <c r="DL67" s="1042" t="s">
        <v>82</v>
      </c>
      <c r="DM67" s="1042"/>
      <c r="DN67" s="68">
        <v>0</v>
      </c>
      <c r="DO67" s="8"/>
      <c r="DP67" s="720">
        <f>Prices!$D107</f>
        <v>0</v>
      </c>
      <c r="DQ67" s="13">
        <f t="shared" si="611"/>
        <v>0</v>
      </c>
      <c r="DR67" s="13">
        <f t="shared" si="612"/>
        <v>0</v>
      </c>
      <c r="DS67" s="13">
        <f t="shared" si="613"/>
        <v>0</v>
      </c>
      <c r="DT67" s="151"/>
      <c r="DU67" s="155"/>
      <c r="DV67" s="10"/>
      <c r="DW67" s="44" t="s">
        <v>77</v>
      </c>
      <c r="DX67" s="1041" t="str">
        <f>Prices!$A$107</f>
        <v xml:space="preserve">glazing  </v>
      </c>
      <c r="DY67" s="1041"/>
      <c r="DZ67" s="1042" t="s">
        <v>82</v>
      </c>
      <c r="EA67" s="1042"/>
      <c r="EB67" s="68">
        <v>0</v>
      </c>
      <c r="EC67" s="8"/>
      <c r="ED67" s="720">
        <f>Prices!$D107</f>
        <v>0</v>
      </c>
      <c r="EE67" s="13">
        <f t="shared" si="616"/>
        <v>0</v>
      </c>
      <c r="EF67" s="13">
        <f t="shared" si="617"/>
        <v>0</v>
      </c>
      <c r="EG67" s="13">
        <f t="shared" si="618"/>
        <v>0</v>
      </c>
      <c r="EH67" s="151"/>
      <c r="EI67" s="155"/>
      <c r="EJ67" s="10"/>
      <c r="EK67" s="44" t="s">
        <v>91</v>
      </c>
      <c r="EL67" s="95" t="s">
        <v>113</v>
      </c>
      <c r="EM67" s="744">
        <f t="shared" si="572"/>
        <v>0</v>
      </c>
      <c r="EN67" s="147"/>
      <c r="EO67" s="147"/>
      <c r="EP67" s="744">
        <f t="shared" si="573"/>
        <v>0</v>
      </c>
      <c r="EQ67" s="190">
        <f>G90*$C$2+U90*$Q$2+AI90*$AE$2+AW90*$AS$2+BK90*$BG$2+BY90*$BU$2+CM90*$CI$2+DA90*$CW$2+DO90*$DK$2+EC90*$DY$2</f>
        <v>0</v>
      </c>
      <c r="ER67" s="116">
        <f t="shared" si="574"/>
        <v>0</v>
      </c>
      <c r="ES67" s="81">
        <f t="shared" si="575"/>
        <v>0</v>
      </c>
      <c r="ET67" s="280">
        <v>0</v>
      </c>
      <c r="EU67" s="9" t="s">
        <v>109</v>
      </c>
      <c r="EV67" s="583">
        <f>IF(ER$4=0,0,EQ67/$ER$4*$EX$4)</f>
        <v>0</v>
      </c>
      <c r="EW67" s="579">
        <f t="shared" si="86"/>
        <v>0</v>
      </c>
      <c r="EX67" s="582">
        <f t="shared" si="576"/>
        <v>0</v>
      </c>
      <c r="EY67" s="574">
        <f>EZ136</f>
        <v>0</v>
      </c>
      <c r="EZ67" s="542">
        <f>ET136</f>
        <v>0</v>
      </c>
      <c r="FA67" s="567"/>
      <c r="FC67" s="44" t="s">
        <v>67</v>
      </c>
      <c r="FD67" s="11" t="s">
        <v>144</v>
      </c>
      <c r="FE67" s="141">
        <v>0</v>
      </c>
      <c r="FF67" s="141">
        <v>0</v>
      </c>
      <c r="FG67" s="142">
        <v>0</v>
      </c>
      <c r="FH67" s="139" t="s">
        <v>21</v>
      </c>
      <c r="FI67" s="122">
        <f t="shared" si="623"/>
        <v>0</v>
      </c>
      <c r="FJ67" s="602">
        <v>0</v>
      </c>
      <c r="FK67" s="604">
        <f t="shared" si="624"/>
        <v>0</v>
      </c>
      <c r="FL67" s="592"/>
      <c r="FM67" s="573"/>
      <c r="FN67" s="607"/>
      <c r="FO67" s="127"/>
      <c r="FP67" s="87" t="s">
        <v>243</v>
      </c>
      <c r="FQ67" s="522">
        <f>EX21</f>
        <v>0</v>
      </c>
      <c r="FR67" s="496">
        <f>FN21</f>
        <v>0</v>
      </c>
      <c r="FS67" s="567"/>
    </row>
    <row r="68" spans="1:175" x14ac:dyDescent="0.25">
      <c r="A68" s="44" t="s">
        <v>77</v>
      </c>
      <c r="B68" s="1041" t="str">
        <f>Prices!$A$108</f>
        <v xml:space="preserve">glazing  </v>
      </c>
      <c r="C68" s="1041"/>
      <c r="D68" s="1042" t="s">
        <v>83</v>
      </c>
      <c r="E68" s="1042"/>
      <c r="F68" s="68">
        <v>0</v>
      </c>
      <c r="G68" s="8"/>
      <c r="H68" s="720">
        <f>Prices!$D108</f>
        <v>0</v>
      </c>
      <c r="I68" s="13">
        <f t="shared" si="621"/>
        <v>0</v>
      </c>
      <c r="J68" s="13">
        <f t="shared" si="577"/>
        <v>0</v>
      </c>
      <c r="K68" s="13">
        <f t="shared" si="578"/>
        <v>0</v>
      </c>
      <c r="L68" s="151"/>
      <c r="M68" s="155"/>
      <c r="N68" s="15"/>
      <c r="O68" s="44" t="s">
        <v>77</v>
      </c>
      <c r="P68" s="1041" t="str">
        <f>Prices!$A$108</f>
        <v xml:space="preserve">glazing  </v>
      </c>
      <c r="Q68" s="1041"/>
      <c r="R68" s="1042" t="s">
        <v>83</v>
      </c>
      <c r="S68" s="1042"/>
      <c r="T68" s="68">
        <v>0</v>
      </c>
      <c r="U68" s="8"/>
      <c r="V68" s="720">
        <f>Prices!$D108</f>
        <v>0</v>
      </c>
      <c r="W68" s="13">
        <f t="shared" si="622"/>
        <v>0</v>
      </c>
      <c r="X68" s="13">
        <f t="shared" si="579"/>
        <v>0</v>
      </c>
      <c r="Y68" s="13">
        <f t="shared" si="580"/>
        <v>0</v>
      </c>
      <c r="Z68" s="151"/>
      <c r="AA68" s="155"/>
      <c r="AB68" s="15"/>
      <c r="AC68" s="44" t="s">
        <v>77</v>
      </c>
      <c r="AD68" s="1041" t="str">
        <f>Prices!$A$108</f>
        <v xml:space="preserve">glazing  </v>
      </c>
      <c r="AE68" s="1041"/>
      <c r="AF68" s="1042" t="s">
        <v>83</v>
      </c>
      <c r="AG68" s="1042"/>
      <c r="AH68" s="68">
        <v>0</v>
      </c>
      <c r="AI68" s="8"/>
      <c r="AJ68" s="720">
        <f>Prices!$D108</f>
        <v>0</v>
      </c>
      <c r="AK68" s="13">
        <f t="shared" si="581"/>
        <v>0</v>
      </c>
      <c r="AL68" s="13">
        <f t="shared" si="582"/>
        <v>0</v>
      </c>
      <c r="AM68" s="13">
        <f t="shared" si="583"/>
        <v>0</v>
      </c>
      <c r="AN68" s="151"/>
      <c r="AO68" s="155"/>
      <c r="AP68" s="15"/>
      <c r="AQ68" s="44" t="s">
        <v>77</v>
      </c>
      <c r="AR68" s="1041" t="str">
        <f>Prices!$A$108</f>
        <v xml:space="preserve">glazing  </v>
      </c>
      <c r="AS68" s="1041"/>
      <c r="AT68" s="1042" t="s">
        <v>83</v>
      </c>
      <c r="AU68" s="1042"/>
      <c r="AV68" s="68">
        <v>0</v>
      </c>
      <c r="AW68" s="8"/>
      <c r="AX68" s="720">
        <f>Prices!$D108</f>
        <v>0</v>
      </c>
      <c r="AY68" s="13">
        <f t="shared" si="586"/>
        <v>0</v>
      </c>
      <c r="AZ68" s="13">
        <f t="shared" si="587"/>
        <v>0</v>
      </c>
      <c r="BA68" s="13">
        <f t="shared" si="588"/>
        <v>0</v>
      </c>
      <c r="BB68" s="151"/>
      <c r="BC68" s="155"/>
      <c r="BD68" s="15"/>
      <c r="BE68" s="44" t="s">
        <v>77</v>
      </c>
      <c r="BF68" s="1041" t="str">
        <f>Prices!$A$108</f>
        <v xml:space="preserve">glazing  </v>
      </c>
      <c r="BG68" s="1041"/>
      <c r="BH68" s="1042" t="s">
        <v>83</v>
      </c>
      <c r="BI68" s="1042"/>
      <c r="BJ68" s="68">
        <v>0</v>
      </c>
      <c r="BK68" s="8"/>
      <c r="BL68" s="720">
        <f>Prices!$D108</f>
        <v>0</v>
      </c>
      <c r="BM68" s="13">
        <f t="shared" si="591"/>
        <v>0</v>
      </c>
      <c r="BN68" s="13">
        <f t="shared" si="592"/>
        <v>0</v>
      </c>
      <c r="BO68" s="13">
        <f t="shared" si="593"/>
        <v>0</v>
      </c>
      <c r="BP68" s="151"/>
      <c r="BQ68" s="155"/>
      <c r="BR68" s="15"/>
      <c r="BS68" s="44" t="s">
        <v>77</v>
      </c>
      <c r="BT68" s="1041" t="str">
        <f>Prices!$A$108</f>
        <v xml:space="preserve">glazing  </v>
      </c>
      <c r="BU68" s="1041"/>
      <c r="BV68" s="1042" t="s">
        <v>83</v>
      </c>
      <c r="BW68" s="1042"/>
      <c r="BX68" s="68">
        <v>0</v>
      </c>
      <c r="BY68" s="8"/>
      <c r="BZ68" s="720">
        <f>Prices!$D108</f>
        <v>0</v>
      </c>
      <c r="CA68" s="13">
        <f t="shared" si="596"/>
        <v>0</v>
      </c>
      <c r="CB68" s="13">
        <f t="shared" si="597"/>
        <v>0</v>
      </c>
      <c r="CC68" s="13">
        <f t="shared" si="598"/>
        <v>0</v>
      </c>
      <c r="CD68" s="151"/>
      <c r="CE68" s="155"/>
      <c r="CF68" s="15"/>
      <c r="CG68" s="44" t="s">
        <v>77</v>
      </c>
      <c r="CH68" s="1041" t="str">
        <f>Prices!$A$108</f>
        <v xml:space="preserve">glazing  </v>
      </c>
      <c r="CI68" s="1041"/>
      <c r="CJ68" s="1042" t="s">
        <v>83</v>
      </c>
      <c r="CK68" s="1042"/>
      <c r="CL68" s="68">
        <v>0</v>
      </c>
      <c r="CM68" s="8"/>
      <c r="CN68" s="720">
        <f>Prices!$D108</f>
        <v>0</v>
      </c>
      <c r="CO68" s="13">
        <f t="shared" si="601"/>
        <v>0</v>
      </c>
      <c r="CP68" s="13">
        <f t="shared" si="602"/>
        <v>0</v>
      </c>
      <c r="CQ68" s="13">
        <f t="shared" si="603"/>
        <v>0</v>
      </c>
      <c r="CR68" s="151"/>
      <c r="CS68" s="155"/>
      <c r="CT68" s="15"/>
      <c r="CU68" s="44" t="s">
        <v>77</v>
      </c>
      <c r="CV68" s="1041" t="str">
        <f>Prices!$A$108</f>
        <v xml:space="preserve">glazing  </v>
      </c>
      <c r="CW68" s="1041"/>
      <c r="CX68" s="1042" t="s">
        <v>83</v>
      </c>
      <c r="CY68" s="1042"/>
      <c r="CZ68" s="68">
        <v>0</v>
      </c>
      <c r="DA68" s="8"/>
      <c r="DB68" s="720">
        <f>Prices!$D108</f>
        <v>0</v>
      </c>
      <c r="DC68" s="13">
        <f t="shared" si="606"/>
        <v>0</v>
      </c>
      <c r="DD68" s="13">
        <f t="shared" si="607"/>
        <v>0</v>
      </c>
      <c r="DE68" s="13">
        <f t="shared" si="608"/>
        <v>0</v>
      </c>
      <c r="DF68" s="151"/>
      <c r="DG68" s="155"/>
      <c r="DH68" s="15"/>
      <c r="DI68" s="44" t="s">
        <v>77</v>
      </c>
      <c r="DJ68" s="1041" t="str">
        <f>Prices!$A$108</f>
        <v xml:space="preserve">glazing  </v>
      </c>
      <c r="DK68" s="1041"/>
      <c r="DL68" s="1042" t="s">
        <v>83</v>
      </c>
      <c r="DM68" s="1042"/>
      <c r="DN68" s="68">
        <v>0</v>
      </c>
      <c r="DO68" s="8"/>
      <c r="DP68" s="720">
        <f>Prices!$D108</f>
        <v>0</v>
      </c>
      <c r="DQ68" s="13">
        <f t="shared" si="611"/>
        <v>0</v>
      </c>
      <c r="DR68" s="13">
        <f t="shared" si="612"/>
        <v>0</v>
      </c>
      <c r="DS68" s="13">
        <f t="shared" si="613"/>
        <v>0</v>
      </c>
      <c r="DT68" s="151"/>
      <c r="DU68" s="155"/>
      <c r="DV68" s="15"/>
      <c r="DW68" s="44" t="s">
        <v>77</v>
      </c>
      <c r="DX68" s="1041" t="str">
        <f>Prices!$A$108</f>
        <v xml:space="preserve">glazing  </v>
      </c>
      <c r="DY68" s="1041"/>
      <c r="DZ68" s="1042" t="s">
        <v>83</v>
      </c>
      <c r="EA68" s="1042"/>
      <c r="EB68" s="68">
        <v>0</v>
      </c>
      <c r="EC68" s="8"/>
      <c r="ED68" s="720">
        <f>Prices!$D108</f>
        <v>0</v>
      </c>
      <c r="EE68" s="13">
        <f t="shared" si="616"/>
        <v>0</v>
      </c>
      <c r="EF68" s="13">
        <f t="shared" si="617"/>
        <v>0</v>
      </c>
      <c r="EG68" s="13">
        <f t="shared" si="618"/>
        <v>0</v>
      </c>
      <c r="EH68" s="151"/>
      <c r="EI68" s="155"/>
      <c r="EJ68" s="15"/>
      <c r="EK68" s="44" t="s">
        <v>91</v>
      </c>
      <c r="EL68" s="95" t="s">
        <v>113</v>
      </c>
      <c r="EM68" s="744">
        <f t="shared" si="572"/>
        <v>0</v>
      </c>
      <c r="EN68" s="147"/>
      <c r="EO68" s="147"/>
      <c r="EP68" s="744">
        <f t="shared" si="573"/>
        <v>0</v>
      </c>
      <c r="EQ68" s="190">
        <f>G91*$C$2+U91*$Q$2+AI91*$AE$2+AW91*$AS$2+BK91*$BG$2+BY91*$BU$2+CM91*$CI$2+DA91*$CW$2+DO91*$DK$2+EC91*$DY$2</f>
        <v>0</v>
      </c>
      <c r="ER68" s="116">
        <f t="shared" si="574"/>
        <v>0</v>
      </c>
      <c r="ES68" s="81">
        <f t="shared" si="575"/>
        <v>0</v>
      </c>
      <c r="ET68" s="280">
        <v>0</v>
      </c>
      <c r="EU68" s="9" t="s">
        <v>109</v>
      </c>
      <c r="EV68" s="583">
        <f>IF(ER$4=0,0,EQ68/$ER$4*$EX$4)</f>
        <v>0</v>
      </c>
      <c r="EW68" s="579">
        <f t="shared" si="86"/>
        <v>0</v>
      </c>
      <c r="EX68" s="582">
        <f t="shared" si="576"/>
        <v>0</v>
      </c>
      <c r="EY68" s="574"/>
      <c r="EZ68" s="576"/>
      <c r="FA68" s="162"/>
      <c r="FC68" s="44" t="s">
        <v>68</v>
      </c>
      <c r="FD68" s="11" t="s">
        <v>145</v>
      </c>
      <c r="FE68" s="141">
        <v>0</v>
      </c>
      <c r="FF68" s="141">
        <v>0</v>
      </c>
      <c r="FG68" s="142">
        <v>0</v>
      </c>
      <c r="FH68" s="139" t="s">
        <v>109</v>
      </c>
      <c r="FI68" s="122">
        <f t="shared" si="623"/>
        <v>0</v>
      </c>
      <c r="FJ68" s="602">
        <v>0</v>
      </c>
      <c r="FK68" s="604">
        <f t="shared" si="624"/>
        <v>0</v>
      </c>
      <c r="FL68" s="590"/>
      <c r="FM68" s="569"/>
      <c r="FN68" s="610">
        <f>SUM(FK68:FK69)</f>
        <v>0</v>
      </c>
      <c r="FO68" s="127">
        <f>IF(FO$4=0,0,FN68/$FO$4)</f>
        <v>0</v>
      </c>
      <c r="FP68" s="87" t="s">
        <v>68</v>
      </c>
      <c r="FQ68" s="522">
        <f>EX83</f>
        <v>0</v>
      </c>
      <c r="FR68" s="496">
        <f>FN68</f>
        <v>0</v>
      </c>
      <c r="FS68" s="567">
        <f>SUM(FQ68:FR69)</f>
        <v>0</v>
      </c>
    </row>
    <row r="69" spans="1:175" x14ac:dyDescent="0.25">
      <c r="A69" s="44" t="s">
        <v>77</v>
      </c>
      <c r="B69" s="1041" t="str">
        <f>Prices!$A$109</f>
        <v xml:space="preserve">glazing  </v>
      </c>
      <c r="C69" s="1041"/>
      <c r="D69" s="1042" t="s">
        <v>84</v>
      </c>
      <c r="E69" s="1042"/>
      <c r="F69" s="68">
        <v>0</v>
      </c>
      <c r="G69" s="8"/>
      <c r="H69" s="720">
        <f>Prices!$D109</f>
        <v>0</v>
      </c>
      <c r="I69" s="13">
        <f t="shared" si="621"/>
        <v>0</v>
      </c>
      <c r="J69" s="13">
        <f t="shared" si="577"/>
        <v>0</v>
      </c>
      <c r="K69" s="13">
        <f t="shared" si="578"/>
        <v>0</v>
      </c>
      <c r="L69" s="151"/>
      <c r="M69" s="155"/>
      <c r="N69" s="10"/>
      <c r="O69" s="44" t="s">
        <v>77</v>
      </c>
      <c r="P69" s="1041" t="str">
        <f>Prices!$A$109</f>
        <v xml:space="preserve">glazing  </v>
      </c>
      <c r="Q69" s="1041"/>
      <c r="R69" s="1042" t="s">
        <v>84</v>
      </c>
      <c r="S69" s="1042"/>
      <c r="T69" s="68">
        <v>0</v>
      </c>
      <c r="U69" s="8"/>
      <c r="V69" s="720">
        <f>Prices!$D109</f>
        <v>0</v>
      </c>
      <c r="W69" s="13">
        <f t="shared" si="622"/>
        <v>0</v>
      </c>
      <c r="X69" s="13">
        <f t="shared" si="579"/>
        <v>0</v>
      </c>
      <c r="Y69" s="13">
        <f t="shared" si="580"/>
        <v>0</v>
      </c>
      <c r="Z69" s="151"/>
      <c r="AA69" s="155"/>
      <c r="AB69" s="10"/>
      <c r="AC69" s="44" t="s">
        <v>77</v>
      </c>
      <c r="AD69" s="1041" t="str">
        <f>Prices!$A$109</f>
        <v xml:space="preserve">glazing  </v>
      </c>
      <c r="AE69" s="1041"/>
      <c r="AF69" s="1042" t="s">
        <v>84</v>
      </c>
      <c r="AG69" s="1042"/>
      <c r="AH69" s="68">
        <v>0</v>
      </c>
      <c r="AI69" s="8"/>
      <c r="AJ69" s="720">
        <f>Prices!$D109</f>
        <v>0</v>
      </c>
      <c r="AK69" s="13">
        <f t="shared" si="581"/>
        <v>0</v>
      </c>
      <c r="AL69" s="13">
        <f t="shared" si="582"/>
        <v>0</v>
      </c>
      <c r="AM69" s="13">
        <f t="shared" si="583"/>
        <v>0</v>
      </c>
      <c r="AN69" s="151"/>
      <c r="AO69" s="155"/>
      <c r="AP69" s="10"/>
      <c r="AQ69" s="44" t="s">
        <v>77</v>
      </c>
      <c r="AR69" s="1041" t="str">
        <f>Prices!$A$109</f>
        <v xml:space="preserve">glazing  </v>
      </c>
      <c r="AS69" s="1041"/>
      <c r="AT69" s="1042" t="s">
        <v>84</v>
      </c>
      <c r="AU69" s="1042"/>
      <c r="AV69" s="68">
        <v>0</v>
      </c>
      <c r="AW69" s="8"/>
      <c r="AX69" s="720">
        <f>Prices!$D109</f>
        <v>0</v>
      </c>
      <c r="AY69" s="13">
        <f t="shared" si="586"/>
        <v>0</v>
      </c>
      <c r="AZ69" s="13">
        <f t="shared" si="587"/>
        <v>0</v>
      </c>
      <c r="BA69" s="13">
        <f t="shared" si="588"/>
        <v>0</v>
      </c>
      <c r="BB69" s="151"/>
      <c r="BC69" s="155"/>
      <c r="BD69" s="10"/>
      <c r="BE69" s="44" t="s">
        <v>77</v>
      </c>
      <c r="BF69" s="1041" t="str">
        <f>Prices!$A$109</f>
        <v xml:space="preserve">glazing  </v>
      </c>
      <c r="BG69" s="1041"/>
      <c r="BH69" s="1042" t="s">
        <v>84</v>
      </c>
      <c r="BI69" s="1042"/>
      <c r="BJ69" s="68">
        <v>0</v>
      </c>
      <c r="BK69" s="8"/>
      <c r="BL69" s="720">
        <f>Prices!$D109</f>
        <v>0</v>
      </c>
      <c r="BM69" s="13">
        <f t="shared" si="591"/>
        <v>0</v>
      </c>
      <c r="BN69" s="13">
        <f t="shared" si="592"/>
        <v>0</v>
      </c>
      <c r="BO69" s="13">
        <f t="shared" si="593"/>
        <v>0</v>
      </c>
      <c r="BP69" s="151"/>
      <c r="BQ69" s="155"/>
      <c r="BR69" s="10"/>
      <c r="BS69" s="44" t="s">
        <v>77</v>
      </c>
      <c r="BT69" s="1041" t="str">
        <f>Prices!$A$109</f>
        <v xml:space="preserve">glazing  </v>
      </c>
      <c r="BU69" s="1041"/>
      <c r="BV69" s="1042" t="s">
        <v>84</v>
      </c>
      <c r="BW69" s="1042"/>
      <c r="BX69" s="68">
        <v>0</v>
      </c>
      <c r="BY69" s="8"/>
      <c r="BZ69" s="720">
        <f>Prices!$D109</f>
        <v>0</v>
      </c>
      <c r="CA69" s="13">
        <f t="shared" si="596"/>
        <v>0</v>
      </c>
      <c r="CB69" s="13">
        <f t="shared" si="597"/>
        <v>0</v>
      </c>
      <c r="CC69" s="13">
        <f t="shared" si="598"/>
        <v>0</v>
      </c>
      <c r="CD69" s="151"/>
      <c r="CE69" s="155"/>
      <c r="CF69" s="10"/>
      <c r="CG69" s="44" t="s">
        <v>77</v>
      </c>
      <c r="CH69" s="1041" t="str">
        <f>Prices!$A$109</f>
        <v xml:space="preserve">glazing  </v>
      </c>
      <c r="CI69" s="1041"/>
      <c r="CJ69" s="1042" t="s">
        <v>84</v>
      </c>
      <c r="CK69" s="1042"/>
      <c r="CL69" s="68">
        <v>0</v>
      </c>
      <c r="CM69" s="8"/>
      <c r="CN69" s="720">
        <f>Prices!$D109</f>
        <v>0</v>
      </c>
      <c r="CO69" s="13">
        <f t="shared" si="601"/>
        <v>0</v>
      </c>
      <c r="CP69" s="13">
        <f t="shared" si="602"/>
        <v>0</v>
      </c>
      <c r="CQ69" s="13">
        <f t="shared" si="603"/>
        <v>0</v>
      </c>
      <c r="CR69" s="151"/>
      <c r="CS69" s="155"/>
      <c r="CT69" s="10"/>
      <c r="CU69" s="44" t="s">
        <v>77</v>
      </c>
      <c r="CV69" s="1041" t="str">
        <f>Prices!$A$109</f>
        <v xml:space="preserve">glazing  </v>
      </c>
      <c r="CW69" s="1041"/>
      <c r="CX69" s="1042" t="s">
        <v>84</v>
      </c>
      <c r="CY69" s="1042"/>
      <c r="CZ69" s="68">
        <v>0</v>
      </c>
      <c r="DA69" s="8"/>
      <c r="DB69" s="720">
        <f>Prices!$D109</f>
        <v>0</v>
      </c>
      <c r="DC69" s="13">
        <f t="shared" si="606"/>
        <v>0</v>
      </c>
      <c r="DD69" s="13">
        <f t="shared" si="607"/>
        <v>0</v>
      </c>
      <c r="DE69" s="13">
        <f t="shared" si="608"/>
        <v>0</v>
      </c>
      <c r="DF69" s="151"/>
      <c r="DG69" s="155"/>
      <c r="DH69" s="10"/>
      <c r="DI69" s="44" t="s">
        <v>77</v>
      </c>
      <c r="DJ69" s="1041" t="str">
        <f>Prices!$A$109</f>
        <v xml:space="preserve">glazing  </v>
      </c>
      <c r="DK69" s="1041"/>
      <c r="DL69" s="1042" t="s">
        <v>84</v>
      </c>
      <c r="DM69" s="1042"/>
      <c r="DN69" s="68">
        <v>0</v>
      </c>
      <c r="DO69" s="8"/>
      <c r="DP69" s="720">
        <f>Prices!$D109</f>
        <v>0</v>
      </c>
      <c r="DQ69" s="13">
        <f t="shared" si="611"/>
        <v>0</v>
      </c>
      <c r="DR69" s="13">
        <f t="shared" si="612"/>
        <v>0</v>
      </c>
      <c r="DS69" s="13">
        <f t="shared" si="613"/>
        <v>0</v>
      </c>
      <c r="DT69" s="151"/>
      <c r="DU69" s="155"/>
      <c r="DV69" s="10"/>
      <c r="DW69" s="44" t="s">
        <v>77</v>
      </c>
      <c r="DX69" s="1041" t="str">
        <f>Prices!$A$109</f>
        <v xml:space="preserve">glazing  </v>
      </c>
      <c r="DY69" s="1041"/>
      <c r="DZ69" s="1042" t="s">
        <v>84</v>
      </c>
      <c r="EA69" s="1042"/>
      <c r="EB69" s="68">
        <v>0</v>
      </c>
      <c r="EC69" s="8"/>
      <c r="ED69" s="720">
        <f>Prices!$D109</f>
        <v>0</v>
      </c>
      <c r="EE69" s="13">
        <f t="shared" si="616"/>
        <v>0</v>
      </c>
      <c r="EF69" s="13">
        <f t="shared" si="617"/>
        <v>0</v>
      </c>
      <c r="EG69" s="13">
        <f t="shared" si="618"/>
        <v>0</v>
      </c>
      <c r="EH69" s="151"/>
      <c r="EI69" s="155"/>
      <c r="EJ69" s="10"/>
      <c r="EK69" s="44" t="s">
        <v>240</v>
      </c>
      <c r="EL69" s="95" t="s">
        <v>114</v>
      </c>
      <c r="EM69" s="744">
        <f t="shared" si="572"/>
        <v>0</v>
      </c>
      <c r="EN69" s="147"/>
      <c r="EO69" s="147"/>
      <c r="EP69" s="744">
        <f t="shared" si="573"/>
        <v>0</v>
      </c>
      <c r="EQ69" s="190">
        <f>G92*$C$2+U92*$Q$2+AI92*$AE$2+AW92*$AS$2+BK92*$BG$2+BY92*$BU$2+CM92*$CI$2+DA92*$CW$2+DO92*$DK$2+EC92*$DY$2</f>
        <v>0</v>
      </c>
      <c r="ER69" s="116">
        <f t="shared" si="574"/>
        <v>0</v>
      </c>
      <c r="ES69" s="81">
        <f t="shared" si="575"/>
        <v>0</v>
      </c>
      <c r="ET69" s="280">
        <v>0</v>
      </c>
      <c r="EU69" s="9" t="s">
        <v>109</v>
      </c>
      <c r="EV69" s="583">
        <f>IF(ER$4=0,0,EQ69/$ER$4*$EX$4)</f>
        <v>0</v>
      </c>
      <c r="EW69" s="579">
        <f t="shared" si="86"/>
        <v>0</v>
      </c>
      <c r="EX69" s="582">
        <f t="shared" si="576"/>
        <v>0</v>
      </c>
      <c r="EY69" s="574">
        <f>EZ137</f>
        <v>0</v>
      </c>
      <c r="EZ69" s="542">
        <f>ET137</f>
        <v>0</v>
      </c>
      <c r="FA69" s="567"/>
      <c r="FC69" s="44" t="s">
        <v>68</v>
      </c>
      <c r="FD69" s="11" t="s">
        <v>145</v>
      </c>
      <c r="FE69" s="141">
        <v>0</v>
      </c>
      <c r="FF69" s="141">
        <v>0</v>
      </c>
      <c r="FG69" s="142">
        <v>0</v>
      </c>
      <c r="FH69" s="139" t="s">
        <v>21</v>
      </c>
      <c r="FI69" s="122">
        <f t="shared" si="623"/>
        <v>0</v>
      </c>
      <c r="FJ69" s="602">
        <v>0</v>
      </c>
      <c r="FK69" s="604">
        <f t="shared" si="624"/>
        <v>0</v>
      </c>
      <c r="FL69" s="592"/>
      <c r="FM69" s="573"/>
      <c r="FN69" s="607"/>
      <c r="FO69" s="127"/>
      <c r="FP69" s="87" t="s">
        <v>242</v>
      </c>
      <c r="FQ69" s="522">
        <f>EX22</f>
        <v>0</v>
      </c>
      <c r="FR69" s="496">
        <f>FN23</f>
        <v>0</v>
      </c>
      <c r="FS69" s="567"/>
    </row>
    <row r="70" spans="1:175" x14ac:dyDescent="0.25">
      <c r="A70" s="44" t="s">
        <v>77</v>
      </c>
      <c r="B70" s="1041" t="str">
        <f>Prices!$A$110</f>
        <v xml:space="preserve">glazing  </v>
      </c>
      <c r="C70" s="1041"/>
      <c r="D70" s="1042" t="s">
        <v>85</v>
      </c>
      <c r="E70" s="1042"/>
      <c r="F70" s="68">
        <v>0</v>
      </c>
      <c r="G70" s="8"/>
      <c r="H70" s="720">
        <f>Prices!$D110</f>
        <v>0</v>
      </c>
      <c r="I70" s="13">
        <f t="shared" si="621"/>
        <v>0</v>
      </c>
      <c r="J70" s="13">
        <f t="shared" si="577"/>
        <v>0</v>
      </c>
      <c r="K70" s="13">
        <f t="shared" si="578"/>
        <v>0</v>
      </c>
      <c r="L70" s="151"/>
      <c r="M70" s="155"/>
      <c r="N70" s="10"/>
      <c r="O70" s="44" t="s">
        <v>77</v>
      </c>
      <c r="P70" s="1041" t="str">
        <f>Prices!$A$110</f>
        <v xml:space="preserve">glazing  </v>
      </c>
      <c r="Q70" s="1041"/>
      <c r="R70" s="1042" t="s">
        <v>85</v>
      </c>
      <c r="S70" s="1042"/>
      <c r="T70" s="68">
        <v>0</v>
      </c>
      <c r="U70" s="8"/>
      <c r="V70" s="720">
        <f>Prices!$D110</f>
        <v>0</v>
      </c>
      <c r="W70" s="13">
        <f t="shared" si="622"/>
        <v>0</v>
      </c>
      <c r="X70" s="13">
        <f t="shared" si="579"/>
        <v>0</v>
      </c>
      <c r="Y70" s="13">
        <f t="shared" si="580"/>
        <v>0</v>
      </c>
      <c r="Z70" s="151"/>
      <c r="AA70" s="155"/>
      <c r="AB70" s="10"/>
      <c r="AC70" s="44" t="s">
        <v>77</v>
      </c>
      <c r="AD70" s="1041" t="str">
        <f>Prices!$A$110</f>
        <v xml:space="preserve">glazing  </v>
      </c>
      <c r="AE70" s="1041"/>
      <c r="AF70" s="1042" t="s">
        <v>85</v>
      </c>
      <c r="AG70" s="1042"/>
      <c r="AH70" s="68">
        <v>0</v>
      </c>
      <c r="AI70" s="8"/>
      <c r="AJ70" s="720">
        <f>Prices!$D110</f>
        <v>0</v>
      </c>
      <c r="AK70" s="13">
        <f t="shared" si="581"/>
        <v>0</v>
      </c>
      <c r="AL70" s="13">
        <f t="shared" si="582"/>
        <v>0</v>
      </c>
      <c r="AM70" s="13">
        <f t="shared" si="583"/>
        <v>0</v>
      </c>
      <c r="AN70" s="151"/>
      <c r="AO70" s="155"/>
      <c r="AP70" s="10"/>
      <c r="AQ70" s="44" t="s">
        <v>77</v>
      </c>
      <c r="AR70" s="1041" t="str">
        <f>Prices!$A$110</f>
        <v xml:space="preserve">glazing  </v>
      </c>
      <c r="AS70" s="1041"/>
      <c r="AT70" s="1042" t="s">
        <v>85</v>
      </c>
      <c r="AU70" s="1042"/>
      <c r="AV70" s="68">
        <v>0</v>
      </c>
      <c r="AW70" s="8"/>
      <c r="AX70" s="720">
        <f>Prices!$D110</f>
        <v>0</v>
      </c>
      <c r="AY70" s="13">
        <f t="shared" si="586"/>
        <v>0</v>
      </c>
      <c r="AZ70" s="13">
        <f t="shared" si="587"/>
        <v>0</v>
      </c>
      <c r="BA70" s="13">
        <f t="shared" si="588"/>
        <v>0</v>
      </c>
      <c r="BB70" s="151"/>
      <c r="BC70" s="155"/>
      <c r="BD70" s="10"/>
      <c r="BE70" s="44" t="s">
        <v>77</v>
      </c>
      <c r="BF70" s="1041" t="str">
        <f>Prices!$A$110</f>
        <v xml:space="preserve">glazing  </v>
      </c>
      <c r="BG70" s="1041"/>
      <c r="BH70" s="1042" t="s">
        <v>85</v>
      </c>
      <c r="BI70" s="1042"/>
      <c r="BJ70" s="68">
        <v>0</v>
      </c>
      <c r="BK70" s="8"/>
      <c r="BL70" s="720">
        <f>Prices!$D110</f>
        <v>0</v>
      </c>
      <c r="BM70" s="13">
        <f t="shared" si="591"/>
        <v>0</v>
      </c>
      <c r="BN70" s="13">
        <f t="shared" si="592"/>
        <v>0</v>
      </c>
      <c r="BO70" s="13">
        <f t="shared" si="593"/>
        <v>0</v>
      </c>
      <c r="BP70" s="151"/>
      <c r="BQ70" s="155"/>
      <c r="BR70" s="10"/>
      <c r="BS70" s="44" t="s">
        <v>77</v>
      </c>
      <c r="BT70" s="1041" t="str">
        <f>Prices!$A$110</f>
        <v xml:space="preserve">glazing  </v>
      </c>
      <c r="BU70" s="1041"/>
      <c r="BV70" s="1042" t="s">
        <v>85</v>
      </c>
      <c r="BW70" s="1042"/>
      <c r="BX70" s="68">
        <v>0</v>
      </c>
      <c r="BY70" s="8"/>
      <c r="BZ70" s="720">
        <f>Prices!$D110</f>
        <v>0</v>
      </c>
      <c r="CA70" s="13">
        <f t="shared" si="596"/>
        <v>0</v>
      </c>
      <c r="CB70" s="13">
        <f t="shared" si="597"/>
        <v>0</v>
      </c>
      <c r="CC70" s="13">
        <f t="shared" si="598"/>
        <v>0</v>
      </c>
      <c r="CD70" s="151"/>
      <c r="CE70" s="155"/>
      <c r="CF70" s="10"/>
      <c r="CG70" s="44" t="s">
        <v>77</v>
      </c>
      <c r="CH70" s="1041" t="str">
        <f>Prices!$A$110</f>
        <v xml:space="preserve">glazing  </v>
      </c>
      <c r="CI70" s="1041"/>
      <c r="CJ70" s="1042" t="s">
        <v>85</v>
      </c>
      <c r="CK70" s="1042"/>
      <c r="CL70" s="68">
        <v>0</v>
      </c>
      <c r="CM70" s="8"/>
      <c r="CN70" s="720">
        <f>Prices!$D110</f>
        <v>0</v>
      </c>
      <c r="CO70" s="13">
        <f t="shared" si="601"/>
        <v>0</v>
      </c>
      <c r="CP70" s="13">
        <f t="shared" si="602"/>
        <v>0</v>
      </c>
      <c r="CQ70" s="13">
        <f t="shared" si="603"/>
        <v>0</v>
      </c>
      <c r="CR70" s="151"/>
      <c r="CS70" s="155"/>
      <c r="CT70" s="10"/>
      <c r="CU70" s="44" t="s">
        <v>77</v>
      </c>
      <c r="CV70" s="1041" t="str">
        <f>Prices!$A$110</f>
        <v xml:space="preserve">glazing  </v>
      </c>
      <c r="CW70" s="1041"/>
      <c r="CX70" s="1042" t="s">
        <v>85</v>
      </c>
      <c r="CY70" s="1042"/>
      <c r="CZ70" s="68">
        <v>0</v>
      </c>
      <c r="DA70" s="8"/>
      <c r="DB70" s="720">
        <f>Prices!$D110</f>
        <v>0</v>
      </c>
      <c r="DC70" s="13">
        <f t="shared" si="606"/>
        <v>0</v>
      </c>
      <c r="DD70" s="13">
        <f t="shared" si="607"/>
        <v>0</v>
      </c>
      <c r="DE70" s="13">
        <f t="shared" si="608"/>
        <v>0</v>
      </c>
      <c r="DF70" s="151"/>
      <c r="DG70" s="155"/>
      <c r="DH70" s="10"/>
      <c r="DI70" s="44" t="s">
        <v>77</v>
      </c>
      <c r="DJ70" s="1041" t="str">
        <f>Prices!$A$110</f>
        <v xml:space="preserve">glazing  </v>
      </c>
      <c r="DK70" s="1041"/>
      <c r="DL70" s="1042" t="s">
        <v>85</v>
      </c>
      <c r="DM70" s="1042"/>
      <c r="DN70" s="68">
        <v>0</v>
      </c>
      <c r="DO70" s="8"/>
      <c r="DP70" s="720">
        <f>Prices!$D110</f>
        <v>0</v>
      </c>
      <c r="DQ70" s="13">
        <f t="shared" si="611"/>
        <v>0</v>
      </c>
      <c r="DR70" s="13">
        <f t="shared" si="612"/>
        <v>0</v>
      </c>
      <c r="DS70" s="13">
        <f t="shared" si="613"/>
        <v>0</v>
      </c>
      <c r="DT70" s="151"/>
      <c r="DU70" s="155"/>
      <c r="DV70" s="10"/>
      <c r="DW70" s="44" t="s">
        <v>77</v>
      </c>
      <c r="DX70" s="1041" t="str">
        <f>Prices!$A$110</f>
        <v xml:space="preserve">glazing  </v>
      </c>
      <c r="DY70" s="1041"/>
      <c r="DZ70" s="1042" t="s">
        <v>85</v>
      </c>
      <c r="EA70" s="1042"/>
      <c r="EB70" s="68">
        <v>0</v>
      </c>
      <c r="EC70" s="8"/>
      <c r="ED70" s="720">
        <f>Prices!$D110</f>
        <v>0</v>
      </c>
      <c r="EE70" s="13">
        <f t="shared" si="616"/>
        <v>0</v>
      </c>
      <c r="EF70" s="13">
        <f t="shared" si="617"/>
        <v>0</v>
      </c>
      <c r="EG70" s="13">
        <f t="shared" si="618"/>
        <v>0</v>
      </c>
      <c r="EH70" s="151"/>
      <c r="EI70" s="155"/>
      <c r="EJ70" s="10"/>
      <c r="EK70" s="44" t="s">
        <v>241</v>
      </c>
      <c r="EL70" s="95" t="s">
        <v>115</v>
      </c>
      <c r="EM70" s="744">
        <f t="shared" si="572"/>
        <v>0</v>
      </c>
      <c r="EN70" s="147"/>
      <c r="EO70" s="147"/>
      <c r="EP70" s="744">
        <f t="shared" si="573"/>
        <v>0</v>
      </c>
      <c r="EQ70" s="190">
        <f>G93*$C$2+U93*$Q$2+AI93*$AE$2+AW93*$AS$2+BK93*$BG$2+BY93*$BU$2+CM93*$CI$2+DA93*$CW$2+DO93*$DK$2+EC93*$DY$2</f>
        <v>0</v>
      </c>
      <c r="ER70" s="116">
        <f t="shared" ref="ER70:ER79" si="625">IF(ER$4=0,0,EM70/ER$4)</f>
        <v>0</v>
      </c>
      <c r="ES70" s="81">
        <f t="shared" si="575"/>
        <v>0</v>
      </c>
      <c r="ET70" s="280">
        <v>0</v>
      </c>
      <c r="EU70" s="9" t="s">
        <v>109</v>
      </c>
      <c r="EV70" s="583">
        <f>IF(ER$4=0,0,EQ70/$ER$4*$EX$4)</f>
        <v>0</v>
      </c>
      <c r="EW70" s="579">
        <f t="shared" si="86"/>
        <v>0</v>
      </c>
      <c r="EX70" s="582">
        <f t="shared" si="576"/>
        <v>0</v>
      </c>
      <c r="EY70" s="112"/>
      <c r="EZ70" s="573"/>
      <c r="FA70" s="55"/>
      <c r="FC70" s="44"/>
      <c r="FD70" s="11"/>
      <c r="FE70" s="126"/>
      <c r="FF70" s="126"/>
      <c r="FG70" s="124"/>
      <c r="FH70" s="9"/>
      <c r="FI70" s="123"/>
      <c r="FJ70" s="121"/>
      <c r="FK70" s="604"/>
      <c r="FL70" s="592"/>
      <c r="FM70" s="573"/>
      <c r="FN70" s="607"/>
      <c r="FO70" s="127"/>
      <c r="FP70" s="87"/>
      <c r="FQ70" s="522"/>
      <c r="FR70" s="61"/>
      <c r="FS70" s="567"/>
    </row>
    <row r="71" spans="1:175" x14ac:dyDescent="0.25">
      <c r="A71" s="44" t="s">
        <v>77</v>
      </c>
      <c r="B71" s="1041" t="str">
        <f>Prices!$A$111</f>
        <v xml:space="preserve">glazing  </v>
      </c>
      <c r="C71" s="1041"/>
      <c r="D71" s="1042" t="s">
        <v>86</v>
      </c>
      <c r="E71" s="1042"/>
      <c r="F71" s="68">
        <v>0</v>
      </c>
      <c r="G71" s="8"/>
      <c r="H71" s="720">
        <f>Prices!$D111</f>
        <v>0</v>
      </c>
      <c r="I71" s="13">
        <f t="shared" si="621"/>
        <v>0</v>
      </c>
      <c r="J71" s="13">
        <f t="shared" si="577"/>
        <v>0</v>
      </c>
      <c r="K71" s="13">
        <f t="shared" si="578"/>
        <v>0</v>
      </c>
      <c r="L71" s="151"/>
      <c r="M71" s="155"/>
      <c r="N71" s="15"/>
      <c r="O71" s="44" t="s">
        <v>77</v>
      </c>
      <c r="P71" s="1041" t="str">
        <f>Prices!$A$111</f>
        <v xml:space="preserve">glazing  </v>
      </c>
      <c r="Q71" s="1041"/>
      <c r="R71" s="1042" t="s">
        <v>86</v>
      </c>
      <c r="S71" s="1042"/>
      <c r="T71" s="68">
        <v>0</v>
      </c>
      <c r="U71" s="8"/>
      <c r="V71" s="720">
        <f>Prices!$D111</f>
        <v>0</v>
      </c>
      <c r="W71" s="13">
        <f t="shared" si="622"/>
        <v>0</v>
      </c>
      <c r="X71" s="13">
        <f t="shared" si="579"/>
        <v>0</v>
      </c>
      <c r="Y71" s="13">
        <f t="shared" si="580"/>
        <v>0</v>
      </c>
      <c r="Z71" s="151"/>
      <c r="AA71" s="155"/>
      <c r="AB71" s="15"/>
      <c r="AC71" s="44" t="s">
        <v>77</v>
      </c>
      <c r="AD71" s="1041" t="str">
        <f>Prices!$A$111</f>
        <v xml:space="preserve">glazing  </v>
      </c>
      <c r="AE71" s="1041"/>
      <c r="AF71" s="1042" t="s">
        <v>86</v>
      </c>
      <c r="AG71" s="1042"/>
      <c r="AH71" s="68">
        <v>0</v>
      </c>
      <c r="AI71" s="8"/>
      <c r="AJ71" s="720">
        <f>Prices!$D111</f>
        <v>0</v>
      </c>
      <c r="AK71" s="13">
        <f t="shared" si="581"/>
        <v>0</v>
      </c>
      <c r="AL71" s="13">
        <f t="shared" si="582"/>
        <v>0</v>
      </c>
      <c r="AM71" s="13">
        <f t="shared" si="583"/>
        <v>0</v>
      </c>
      <c r="AN71" s="151"/>
      <c r="AO71" s="155"/>
      <c r="AP71" s="15"/>
      <c r="AQ71" s="44" t="s">
        <v>77</v>
      </c>
      <c r="AR71" s="1041" t="str">
        <f>Prices!$A$111</f>
        <v xml:space="preserve">glazing  </v>
      </c>
      <c r="AS71" s="1041"/>
      <c r="AT71" s="1042" t="s">
        <v>86</v>
      </c>
      <c r="AU71" s="1042"/>
      <c r="AV71" s="68">
        <v>0</v>
      </c>
      <c r="AW71" s="8"/>
      <c r="AX71" s="720">
        <f>Prices!$D111</f>
        <v>0</v>
      </c>
      <c r="AY71" s="13">
        <f t="shared" si="586"/>
        <v>0</v>
      </c>
      <c r="AZ71" s="13">
        <f t="shared" si="587"/>
        <v>0</v>
      </c>
      <c r="BA71" s="13">
        <f t="shared" si="588"/>
        <v>0</v>
      </c>
      <c r="BB71" s="151"/>
      <c r="BC71" s="155"/>
      <c r="BD71" s="15"/>
      <c r="BE71" s="44" t="s">
        <v>77</v>
      </c>
      <c r="BF71" s="1041" t="str">
        <f>Prices!$A$111</f>
        <v xml:space="preserve">glazing  </v>
      </c>
      <c r="BG71" s="1041"/>
      <c r="BH71" s="1042" t="s">
        <v>86</v>
      </c>
      <c r="BI71" s="1042"/>
      <c r="BJ71" s="68">
        <v>0</v>
      </c>
      <c r="BK71" s="8"/>
      <c r="BL71" s="720">
        <f>Prices!$D111</f>
        <v>0</v>
      </c>
      <c r="BM71" s="13">
        <f t="shared" si="591"/>
        <v>0</v>
      </c>
      <c r="BN71" s="13">
        <f t="shared" si="592"/>
        <v>0</v>
      </c>
      <c r="BO71" s="13">
        <f t="shared" si="593"/>
        <v>0</v>
      </c>
      <c r="BP71" s="151"/>
      <c r="BQ71" s="155"/>
      <c r="BR71" s="15"/>
      <c r="BS71" s="44" t="s">
        <v>77</v>
      </c>
      <c r="BT71" s="1041" t="str">
        <f>Prices!$A$111</f>
        <v xml:space="preserve">glazing  </v>
      </c>
      <c r="BU71" s="1041"/>
      <c r="BV71" s="1042" t="s">
        <v>86</v>
      </c>
      <c r="BW71" s="1042"/>
      <c r="BX71" s="68">
        <v>0</v>
      </c>
      <c r="BY71" s="8"/>
      <c r="BZ71" s="720">
        <f>Prices!$D111</f>
        <v>0</v>
      </c>
      <c r="CA71" s="13">
        <f t="shared" si="596"/>
        <v>0</v>
      </c>
      <c r="CB71" s="13">
        <f t="shared" si="597"/>
        <v>0</v>
      </c>
      <c r="CC71" s="13">
        <f t="shared" si="598"/>
        <v>0</v>
      </c>
      <c r="CD71" s="151"/>
      <c r="CE71" s="155"/>
      <c r="CF71" s="15"/>
      <c r="CG71" s="44" t="s">
        <v>77</v>
      </c>
      <c r="CH71" s="1041" t="str">
        <f>Prices!$A$111</f>
        <v xml:space="preserve">glazing  </v>
      </c>
      <c r="CI71" s="1041"/>
      <c r="CJ71" s="1042" t="s">
        <v>86</v>
      </c>
      <c r="CK71" s="1042"/>
      <c r="CL71" s="68">
        <v>0</v>
      </c>
      <c r="CM71" s="8"/>
      <c r="CN71" s="720">
        <f>Prices!$D111</f>
        <v>0</v>
      </c>
      <c r="CO71" s="13">
        <f t="shared" si="601"/>
        <v>0</v>
      </c>
      <c r="CP71" s="13">
        <f t="shared" si="602"/>
        <v>0</v>
      </c>
      <c r="CQ71" s="13">
        <f t="shared" si="603"/>
        <v>0</v>
      </c>
      <c r="CR71" s="151"/>
      <c r="CS71" s="155"/>
      <c r="CT71" s="15"/>
      <c r="CU71" s="44" t="s">
        <v>77</v>
      </c>
      <c r="CV71" s="1041" t="str">
        <f>Prices!$A$111</f>
        <v xml:space="preserve">glazing  </v>
      </c>
      <c r="CW71" s="1041"/>
      <c r="CX71" s="1042" t="s">
        <v>86</v>
      </c>
      <c r="CY71" s="1042"/>
      <c r="CZ71" s="68">
        <v>0</v>
      </c>
      <c r="DA71" s="8"/>
      <c r="DB71" s="720">
        <f>Prices!$D111</f>
        <v>0</v>
      </c>
      <c r="DC71" s="13">
        <f t="shared" si="606"/>
        <v>0</v>
      </c>
      <c r="DD71" s="13">
        <f t="shared" si="607"/>
        <v>0</v>
      </c>
      <c r="DE71" s="13">
        <f t="shared" si="608"/>
        <v>0</v>
      </c>
      <c r="DF71" s="151"/>
      <c r="DG71" s="155"/>
      <c r="DH71" s="15"/>
      <c r="DI71" s="44" t="s">
        <v>77</v>
      </c>
      <c r="DJ71" s="1041" t="str">
        <f>Prices!$A$111</f>
        <v xml:space="preserve">glazing  </v>
      </c>
      <c r="DK71" s="1041"/>
      <c r="DL71" s="1042" t="s">
        <v>86</v>
      </c>
      <c r="DM71" s="1042"/>
      <c r="DN71" s="68">
        <v>0</v>
      </c>
      <c r="DO71" s="8"/>
      <c r="DP71" s="720">
        <f>Prices!$D111</f>
        <v>0</v>
      </c>
      <c r="DQ71" s="13">
        <f t="shared" si="611"/>
        <v>0</v>
      </c>
      <c r="DR71" s="13">
        <f t="shared" si="612"/>
        <v>0</v>
      </c>
      <c r="DS71" s="13">
        <f t="shared" si="613"/>
        <v>0</v>
      </c>
      <c r="DT71" s="151"/>
      <c r="DU71" s="155"/>
      <c r="DV71" s="15"/>
      <c r="DW71" s="44" t="s">
        <v>77</v>
      </c>
      <c r="DX71" s="1041" t="str">
        <f>Prices!$A$111</f>
        <v xml:space="preserve">glazing  </v>
      </c>
      <c r="DY71" s="1041"/>
      <c r="DZ71" s="1042" t="s">
        <v>86</v>
      </c>
      <c r="EA71" s="1042"/>
      <c r="EB71" s="68">
        <v>0</v>
      </c>
      <c r="EC71" s="8"/>
      <c r="ED71" s="720">
        <f>Prices!$D111</f>
        <v>0</v>
      </c>
      <c r="EE71" s="13">
        <f t="shared" si="616"/>
        <v>0</v>
      </c>
      <c r="EF71" s="13">
        <f t="shared" si="617"/>
        <v>0</v>
      </c>
      <c r="EG71" s="13">
        <f t="shared" si="618"/>
        <v>0</v>
      </c>
      <c r="EH71" s="151"/>
      <c r="EI71" s="155"/>
      <c r="EJ71" s="15"/>
      <c r="EK71" s="44" t="s">
        <v>92</v>
      </c>
      <c r="EL71" s="148"/>
      <c r="EM71" s="744">
        <f>K95+Y95+AM95+BA95+BO95+CC95+CQ95+DE95+DS95+EG95</f>
        <v>0</v>
      </c>
      <c r="EN71" s="147"/>
      <c r="EO71" s="747" t="s">
        <v>45</v>
      </c>
      <c r="EP71" s="190">
        <f>F95*$C$2+T95*$Q$2+AH95*$AE$2+AV95*$AS$2+BJ95*$BG$2+BX95*$BU$2+CL95*$CI$2+CZ95*$CW$2+DN95*$DK$2+EB95*$DY$2</f>
        <v>0</v>
      </c>
      <c r="EQ71" s="79"/>
      <c r="ER71" s="116">
        <f t="shared" si="625"/>
        <v>0</v>
      </c>
      <c r="ES71" s="81">
        <f t="shared" ref="ES71:ES79" si="626">ER71*ET71+ER71</f>
        <v>0</v>
      </c>
      <c r="ET71" s="280">
        <v>0</v>
      </c>
      <c r="EU71" s="9" t="s">
        <v>45</v>
      </c>
      <c r="EV71" s="583">
        <f t="shared" ref="EV71:EV79" si="627">IF(ER$4=0,0,EP71/$ER$4*$EX$4)</f>
        <v>0</v>
      </c>
      <c r="EW71" s="579">
        <f t="shared" si="86"/>
        <v>0</v>
      </c>
      <c r="EX71" s="582">
        <f t="shared" ref="EX71:EX78" si="628">ER71*ER$4+ES71*ES$4</f>
        <v>0</v>
      </c>
      <c r="EY71" s="112"/>
      <c r="EZ71" s="573"/>
      <c r="FA71" s="55"/>
      <c r="FC71" s="44" t="s">
        <v>100</v>
      </c>
      <c r="FD71" s="11" t="s">
        <v>52</v>
      </c>
      <c r="FE71" s="141">
        <v>0</v>
      </c>
      <c r="FF71" s="141">
        <v>0</v>
      </c>
      <c r="FG71" s="142">
        <v>0</v>
      </c>
      <c r="FH71" s="9" t="s">
        <v>63</v>
      </c>
      <c r="FI71" s="122">
        <f>FE71*FF71*FG71</f>
        <v>0</v>
      </c>
      <c r="FJ71" s="602">
        <v>0</v>
      </c>
      <c r="FK71" s="604">
        <f>FI71*FJ71</f>
        <v>0</v>
      </c>
      <c r="FL71" s="591">
        <f>FM133</f>
        <v>0</v>
      </c>
      <c r="FM71" s="544">
        <f>IF(FJ71=0,0,FL71/FJ71)</f>
        <v>0</v>
      </c>
      <c r="FN71" s="610">
        <f>SUM(FK71:FK72)+FL71</f>
        <v>0</v>
      </c>
      <c r="FO71" s="127">
        <f>IF(FO$4=0,0,FN71/$FO$4)</f>
        <v>0</v>
      </c>
      <c r="FP71" s="87" t="s">
        <v>100</v>
      </c>
      <c r="FQ71" s="522">
        <f>EX85+EY85</f>
        <v>0</v>
      </c>
      <c r="FR71" s="496">
        <f>FN71</f>
        <v>0</v>
      </c>
      <c r="FS71" s="567">
        <f>SUM(FQ71:FR71)</f>
        <v>0</v>
      </c>
    </row>
    <row r="72" spans="1:175" x14ac:dyDescent="0.25">
      <c r="A72" s="44" t="s">
        <v>77</v>
      </c>
      <c r="B72" s="1041" t="str">
        <f>Prices!$A$112</f>
        <v xml:space="preserve">glazing  </v>
      </c>
      <c r="C72" s="1041"/>
      <c r="D72" s="1042" t="s">
        <v>87</v>
      </c>
      <c r="E72" s="1042"/>
      <c r="F72" s="68">
        <v>0</v>
      </c>
      <c r="G72" s="8"/>
      <c r="H72" s="720">
        <f>Prices!$D112</f>
        <v>0</v>
      </c>
      <c r="I72" s="13">
        <f t="shared" si="621"/>
        <v>0</v>
      </c>
      <c r="J72" s="13">
        <f t="shared" si="577"/>
        <v>0</v>
      </c>
      <c r="K72" s="13">
        <f t="shared" si="578"/>
        <v>0</v>
      </c>
      <c r="L72" s="151"/>
      <c r="M72" s="155"/>
      <c r="N72" s="10"/>
      <c r="O72" s="44" t="s">
        <v>77</v>
      </c>
      <c r="P72" s="1041" t="str">
        <f>Prices!$A$112</f>
        <v xml:space="preserve">glazing  </v>
      </c>
      <c r="Q72" s="1041"/>
      <c r="R72" s="1042" t="s">
        <v>87</v>
      </c>
      <c r="S72" s="1042"/>
      <c r="T72" s="68">
        <v>0</v>
      </c>
      <c r="U72" s="8"/>
      <c r="V72" s="720">
        <f>Prices!$D112</f>
        <v>0</v>
      </c>
      <c r="W72" s="13">
        <f t="shared" si="622"/>
        <v>0</v>
      </c>
      <c r="X72" s="13">
        <f t="shared" si="579"/>
        <v>0</v>
      </c>
      <c r="Y72" s="13">
        <f t="shared" si="580"/>
        <v>0</v>
      </c>
      <c r="Z72" s="151"/>
      <c r="AA72" s="155"/>
      <c r="AB72" s="10"/>
      <c r="AC72" s="44" t="s">
        <v>77</v>
      </c>
      <c r="AD72" s="1041" t="str">
        <f>Prices!$A$112</f>
        <v xml:space="preserve">glazing  </v>
      </c>
      <c r="AE72" s="1041"/>
      <c r="AF72" s="1042" t="s">
        <v>87</v>
      </c>
      <c r="AG72" s="1042"/>
      <c r="AH72" s="68">
        <v>0</v>
      </c>
      <c r="AI72" s="8"/>
      <c r="AJ72" s="720">
        <f>Prices!$D112</f>
        <v>0</v>
      </c>
      <c r="AK72" s="13">
        <f t="shared" si="581"/>
        <v>0</v>
      </c>
      <c r="AL72" s="13">
        <f t="shared" si="582"/>
        <v>0</v>
      </c>
      <c r="AM72" s="13">
        <f t="shared" si="583"/>
        <v>0</v>
      </c>
      <c r="AN72" s="151"/>
      <c r="AO72" s="155"/>
      <c r="AP72" s="10"/>
      <c r="AQ72" s="44" t="s">
        <v>77</v>
      </c>
      <c r="AR72" s="1041" t="str">
        <f>Prices!$A$112</f>
        <v xml:space="preserve">glazing  </v>
      </c>
      <c r="AS72" s="1041"/>
      <c r="AT72" s="1042" t="s">
        <v>87</v>
      </c>
      <c r="AU72" s="1042"/>
      <c r="AV72" s="68">
        <v>0</v>
      </c>
      <c r="AW72" s="8"/>
      <c r="AX72" s="720">
        <f>Prices!$D112</f>
        <v>0</v>
      </c>
      <c r="AY72" s="13">
        <f t="shared" si="586"/>
        <v>0</v>
      </c>
      <c r="AZ72" s="13">
        <f t="shared" si="587"/>
        <v>0</v>
      </c>
      <c r="BA72" s="13">
        <f t="shared" si="588"/>
        <v>0</v>
      </c>
      <c r="BB72" s="151"/>
      <c r="BC72" s="155"/>
      <c r="BD72" s="10"/>
      <c r="BE72" s="44" t="s">
        <v>77</v>
      </c>
      <c r="BF72" s="1041" t="str">
        <f>Prices!$A$112</f>
        <v xml:space="preserve">glazing  </v>
      </c>
      <c r="BG72" s="1041"/>
      <c r="BH72" s="1042" t="s">
        <v>87</v>
      </c>
      <c r="BI72" s="1042"/>
      <c r="BJ72" s="68">
        <v>0</v>
      </c>
      <c r="BK72" s="8"/>
      <c r="BL72" s="720">
        <f>Prices!$D112</f>
        <v>0</v>
      </c>
      <c r="BM72" s="13">
        <f t="shared" si="591"/>
        <v>0</v>
      </c>
      <c r="BN72" s="13">
        <f t="shared" si="592"/>
        <v>0</v>
      </c>
      <c r="BO72" s="13">
        <f t="shared" si="593"/>
        <v>0</v>
      </c>
      <c r="BP72" s="151"/>
      <c r="BQ72" s="155"/>
      <c r="BR72" s="10"/>
      <c r="BS72" s="44" t="s">
        <v>77</v>
      </c>
      <c r="BT72" s="1041" t="str">
        <f>Prices!$A$112</f>
        <v xml:space="preserve">glazing  </v>
      </c>
      <c r="BU72" s="1041"/>
      <c r="BV72" s="1042" t="s">
        <v>87</v>
      </c>
      <c r="BW72" s="1042"/>
      <c r="BX72" s="68">
        <v>0</v>
      </c>
      <c r="BY72" s="8"/>
      <c r="BZ72" s="720">
        <f>Prices!$D112</f>
        <v>0</v>
      </c>
      <c r="CA72" s="13">
        <f t="shared" si="596"/>
        <v>0</v>
      </c>
      <c r="CB72" s="13">
        <f t="shared" si="597"/>
        <v>0</v>
      </c>
      <c r="CC72" s="13">
        <f t="shared" si="598"/>
        <v>0</v>
      </c>
      <c r="CD72" s="151"/>
      <c r="CE72" s="155"/>
      <c r="CF72" s="10"/>
      <c r="CG72" s="44" t="s">
        <v>77</v>
      </c>
      <c r="CH72" s="1041" t="str">
        <f>Prices!$A$112</f>
        <v xml:space="preserve">glazing  </v>
      </c>
      <c r="CI72" s="1041"/>
      <c r="CJ72" s="1042" t="s">
        <v>87</v>
      </c>
      <c r="CK72" s="1042"/>
      <c r="CL72" s="68">
        <v>0</v>
      </c>
      <c r="CM72" s="8"/>
      <c r="CN72" s="720">
        <f>Prices!$D112</f>
        <v>0</v>
      </c>
      <c r="CO72" s="13">
        <f t="shared" si="601"/>
        <v>0</v>
      </c>
      <c r="CP72" s="13">
        <f t="shared" si="602"/>
        <v>0</v>
      </c>
      <c r="CQ72" s="13">
        <f t="shared" si="603"/>
        <v>0</v>
      </c>
      <c r="CR72" s="151"/>
      <c r="CS72" s="155"/>
      <c r="CT72" s="10"/>
      <c r="CU72" s="44" t="s">
        <v>77</v>
      </c>
      <c r="CV72" s="1041" t="str">
        <f>Prices!$A$112</f>
        <v xml:space="preserve">glazing  </v>
      </c>
      <c r="CW72" s="1041"/>
      <c r="CX72" s="1042" t="s">
        <v>87</v>
      </c>
      <c r="CY72" s="1042"/>
      <c r="CZ72" s="68">
        <v>0</v>
      </c>
      <c r="DA72" s="8"/>
      <c r="DB72" s="720">
        <f>Prices!$D112</f>
        <v>0</v>
      </c>
      <c r="DC72" s="13">
        <f t="shared" si="606"/>
        <v>0</v>
      </c>
      <c r="DD72" s="13">
        <f t="shared" si="607"/>
        <v>0</v>
      </c>
      <c r="DE72" s="13">
        <f t="shared" si="608"/>
        <v>0</v>
      </c>
      <c r="DF72" s="151"/>
      <c r="DG72" s="155"/>
      <c r="DH72" s="10"/>
      <c r="DI72" s="44" t="s">
        <v>77</v>
      </c>
      <c r="DJ72" s="1041" t="str">
        <f>Prices!$A$112</f>
        <v xml:space="preserve">glazing  </v>
      </c>
      <c r="DK72" s="1041"/>
      <c r="DL72" s="1042" t="s">
        <v>87</v>
      </c>
      <c r="DM72" s="1042"/>
      <c r="DN72" s="68">
        <v>0</v>
      </c>
      <c r="DO72" s="8"/>
      <c r="DP72" s="720">
        <f>Prices!$D112</f>
        <v>0</v>
      </c>
      <c r="DQ72" s="13">
        <f t="shared" si="611"/>
        <v>0</v>
      </c>
      <c r="DR72" s="13">
        <f t="shared" si="612"/>
        <v>0</v>
      </c>
      <c r="DS72" s="13">
        <f t="shared" si="613"/>
        <v>0</v>
      </c>
      <c r="DT72" s="151"/>
      <c r="DU72" s="155"/>
      <c r="DV72" s="10"/>
      <c r="DW72" s="44" t="s">
        <v>77</v>
      </c>
      <c r="DX72" s="1041" t="str">
        <f>Prices!$A$112</f>
        <v xml:space="preserve">glazing  </v>
      </c>
      <c r="DY72" s="1041"/>
      <c r="DZ72" s="1042" t="s">
        <v>87</v>
      </c>
      <c r="EA72" s="1042"/>
      <c r="EB72" s="68">
        <v>0</v>
      </c>
      <c r="EC72" s="8"/>
      <c r="ED72" s="720">
        <f>Prices!$D112</f>
        <v>0</v>
      </c>
      <c r="EE72" s="13">
        <f t="shared" si="616"/>
        <v>0</v>
      </c>
      <c r="EF72" s="13">
        <f t="shared" si="617"/>
        <v>0</v>
      </c>
      <c r="EG72" s="13">
        <f t="shared" si="618"/>
        <v>0</v>
      </c>
      <c r="EH72" s="151"/>
      <c r="EI72" s="155"/>
      <c r="EJ72" s="10"/>
      <c r="EK72" s="44" t="s">
        <v>92</v>
      </c>
      <c r="EL72" s="148"/>
      <c r="EM72" s="744">
        <f>K96+Y96+AM96+BA96+BO96+CC96+CQ96+DE96+DS96+EG96</f>
        <v>0</v>
      </c>
      <c r="EN72" s="147"/>
      <c r="EO72" s="747" t="s">
        <v>45</v>
      </c>
      <c r="EP72" s="190">
        <f>F96*$C$2+T96*$Q$2+AH96*$AE$2+AV96*$AS$2+BJ96*$BG$2+BX96*$BU$2+CL96*$CI$2+CZ96*$CW$2+DN96*$DK$2+EB96*$DY$2</f>
        <v>0</v>
      </c>
      <c r="EQ72" s="79"/>
      <c r="ER72" s="116">
        <f t="shared" si="625"/>
        <v>0</v>
      </c>
      <c r="ES72" s="81">
        <f t="shared" si="626"/>
        <v>0</v>
      </c>
      <c r="ET72" s="280">
        <v>0</v>
      </c>
      <c r="EU72" s="9" t="s">
        <v>45</v>
      </c>
      <c r="EV72" s="583">
        <f t="shared" si="627"/>
        <v>0</v>
      </c>
      <c r="EW72" s="579">
        <f t="shared" si="86"/>
        <v>0</v>
      </c>
      <c r="EX72" s="582">
        <f t="shared" si="628"/>
        <v>0</v>
      </c>
      <c r="EY72" s="112"/>
      <c r="EZ72" s="573"/>
      <c r="FA72" s="55"/>
      <c r="FC72" s="44" t="s">
        <v>100</v>
      </c>
      <c r="FD72" s="11" t="s">
        <v>52</v>
      </c>
      <c r="FE72" s="141">
        <v>0</v>
      </c>
      <c r="FF72" s="141">
        <v>0</v>
      </c>
      <c r="FG72" s="142">
        <v>0</v>
      </c>
      <c r="FH72" s="9" t="s">
        <v>63</v>
      </c>
      <c r="FI72" s="122">
        <f>FE72*FF72*FG72</f>
        <v>0</v>
      </c>
      <c r="FJ72" s="602">
        <v>0</v>
      </c>
      <c r="FK72" s="604">
        <f>FI72*FJ72</f>
        <v>0</v>
      </c>
      <c r="FL72" s="592"/>
      <c r="FM72" s="573"/>
      <c r="FN72" s="607"/>
      <c r="FO72" s="127"/>
      <c r="FP72" s="87"/>
      <c r="FQ72" s="522"/>
      <c r="FR72" s="61"/>
      <c r="FS72" s="567"/>
    </row>
    <row r="73" spans="1:175" x14ac:dyDescent="0.25">
      <c r="A73" s="44" t="s">
        <v>77</v>
      </c>
      <c r="B73" s="1041" t="str">
        <f>Prices!$A$113</f>
        <v xml:space="preserve">glazing  </v>
      </c>
      <c r="C73" s="1041"/>
      <c r="D73" s="1042" t="s">
        <v>88</v>
      </c>
      <c r="E73" s="1042"/>
      <c r="F73" s="68">
        <v>0</v>
      </c>
      <c r="G73" s="8"/>
      <c r="H73" s="720">
        <f>Prices!$D113</f>
        <v>0</v>
      </c>
      <c r="I73" s="13">
        <f t="shared" si="621"/>
        <v>0</v>
      </c>
      <c r="J73" s="13">
        <f t="shared" si="577"/>
        <v>0</v>
      </c>
      <c r="K73" s="13">
        <f t="shared" si="578"/>
        <v>0</v>
      </c>
      <c r="L73" s="151"/>
      <c r="M73" s="155"/>
      <c r="N73" s="10"/>
      <c r="O73" s="44" t="s">
        <v>77</v>
      </c>
      <c r="P73" s="1041" t="str">
        <f>Prices!$A$113</f>
        <v xml:space="preserve">glazing  </v>
      </c>
      <c r="Q73" s="1041"/>
      <c r="R73" s="1042" t="s">
        <v>88</v>
      </c>
      <c r="S73" s="1042"/>
      <c r="T73" s="68">
        <v>0</v>
      </c>
      <c r="U73" s="8"/>
      <c r="V73" s="720">
        <f>Prices!$D113</f>
        <v>0</v>
      </c>
      <c r="W73" s="13">
        <f t="shared" si="622"/>
        <v>0</v>
      </c>
      <c r="X73" s="13">
        <f t="shared" si="579"/>
        <v>0</v>
      </c>
      <c r="Y73" s="13">
        <f t="shared" si="580"/>
        <v>0</v>
      </c>
      <c r="Z73" s="151"/>
      <c r="AA73" s="155"/>
      <c r="AB73" s="10"/>
      <c r="AC73" s="44" t="s">
        <v>77</v>
      </c>
      <c r="AD73" s="1041" t="str">
        <f>Prices!$A$113</f>
        <v xml:space="preserve">glazing  </v>
      </c>
      <c r="AE73" s="1041"/>
      <c r="AF73" s="1042" t="s">
        <v>88</v>
      </c>
      <c r="AG73" s="1042"/>
      <c r="AH73" s="68">
        <v>0</v>
      </c>
      <c r="AI73" s="8"/>
      <c r="AJ73" s="720">
        <f>Prices!$D113</f>
        <v>0</v>
      </c>
      <c r="AK73" s="13">
        <f t="shared" si="581"/>
        <v>0</v>
      </c>
      <c r="AL73" s="13">
        <f t="shared" si="582"/>
        <v>0</v>
      </c>
      <c r="AM73" s="13">
        <f t="shared" si="583"/>
        <v>0</v>
      </c>
      <c r="AN73" s="151"/>
      <c r="AO73" s="155"/>
      <c r="AP73" s="10"/>
      <c r="AQ73" s="44" t="s">
        <v>77</v>
      </c>
      <c r="AR73" s="1041" t="str">
        <f>Prices!$A$113</f>
        <v xml:space="preserve">glazing  </v>
      </c>
      <c r="AS73" s="1041"/>
      <c r="AT73" s="1042" t="s">
        <v>88</v>
      </c>
      <c r="AU73" s="1042"/>
      <c r="AV73" s="68">
        <v>0</v>
      </c>
      <c r="AW73" s="8"/>
      <c r="AX73" s="720">
        <f>Prices!$D113</f>
        <v>0</v>
      </c>
      <c r="AY73" s="13">
        <f t="shared" si="586"/>
        <v>0</v>
      </c>
      <c r="AZ73" s="13">
        <f t="shared" si="587"/>
        <v>0</v>
      </c>
      <c r="BA73" s="13">
        <f t="shared" si="588"/>
        <v>0</v>
      </c>
      <c r="BB73" s="151"/>
      <c r="BC73" s="155"/>
      <c r="BD73" s="10"/>
      <c r="BE73" s="44" t="s">
        <v>77</v>
      </c>
      <c r="BF73" s="1041" t="str">
        <f>Prices!$A$113</f>
        <v xml:space="preserve">glazing  </v>
      </c>
      <c r="BG73" s="1041"/>
      <c r="BH73" s="1042" t="s">
        <v>88</v>
      </c>
      <c r="BI73" s="1042"/>
      <c r="BJ73" s="68">
        <v>0</v>
      </c>
      <c r="BK73" s="8"/>
      <c r="BL73" s="720">
        <f>Prices!$D113</f>
        <v>0</v>
      </c>
      <c r="BM73" s="13">
        <f t="shared" si="591"/>
        <v>0</v>
      </c>
      <c r="BN73" s="13">
        <f t="shared" si="592"/>
        <v>0</v>
      </c>
      <c r="BO73" s="13">
        <f t="shared" si="593"/>
        <v>0</v>
      </c>
      <c r="BP73" s="151"/>
      <c r="BQ73" s="155"/>
      <c r="BR73" s="10"/>
      <c r="BS73" s="44" t="s">
        <v>77</v>
      </c>
      <c r="BT73" s="1041" t="str">
        <f>Prices!$A$113</f>
        <v xml:space="preserve">glazing  </v>
      </c>
      <c r="BU73" s="1041"/>
      <c r="BV73" s="1042" t="s">
        <v>88</v>
      </c>
      <c r="BW73" s="1042"/>
      <c r="BX73" s="68">
        <v>0</v>
      </c>
      <c r="BY73" s="8"/>
      <c r="BZ73" s="720">
        <f>Prices!$D113</f>
        <v>0</v>
      </c>
      <c r="CA73" s="13">
        <f t="shared" si="596"/>
        <v>0</v>
      </c>
      <c r="CB73" s="13">
        <f t="shared" si="597"/>
        <v>0</v>
      </c>
      <c r="CC73" s="13">
        <f t="shared" si="598"/>
        <v>0</v>
      </c>
      <c r="CD73" s="151"/>
      <c r="CE73" s="155"/>
      <c r="CF73" s="10"/>
      <c r="CG73" s="44" t="s">
        <v>77</v>
      </c>
      <c r="CH73" s="1041" t="str">
        <f>Prices!$A$113</f>
        <v xml:space="preserve">glazing  </v>
      </c>
      <c r="CI73" s="1041"/>
      <c r="CJ73" s="1042" t="s">
        <v>88</v>
      </c>
      <c r="CK73" s="1042"/>
      <c r="CL73" s="68">
        <v>0</v>
      </c>
      <c r="CM73" s="8"/>
      <c r="CN73" s="720">
        <f>Prices!$D113</f>
        <v>0</v>
      </c>
      <c r="CO73" s="13">
        <f t="shared" si="601"/>
        <v>0</v>
      </c>
      <c r="CP73" s="13">
        <f t="shared" si="602"/>
        <v>0</v>
      </c>
      <c r="CQ73" s="13">
        <f t="shared" si="603"/>
        <v>0</v>
      </c>
      <c r="CR73" s="151"/>
      <c r="CS73" s="155"/>
      <c r="CT73" s="10"/>
      <c r="CU73" s="44" t="s">
        <v>77</v>
      </c>
      <c r="CV73" s="1041" t="str">
        <f>Prices!$A$113</f>
        <v xml:space="preserve">glazing  </v>
      </c>
      <c r="CW73" s="1041"/>
      <c r="CX73" s="1042" t="s">
        <v>88</v>
      </c>
      <c r="CY73" s="1042"/>
      <c r="CZ73" s="68">
        <v>0</v>
      </c>
      <c r="DA73" s="8"/>
      <c r="DB73" s="720">
        <f>Prices!$D113</f>
        <v>0</v>
      </c>
      <c r="DC73" s="13">
        <f t="shared" si="606"/>
        <v>0</v>
      </c>
      <c r="DD73" s="13">
        <f t="shared" si="607"/>
        <v>0</v>
      </c>
      <c r="DE73" s="13">
        <f t="shared" si="608"/>
        <v>0</v>
      </c>
      <c r="DF73" s="151"/>
      <c r="DG73" s="155"/>
      <c r="DH73" s="10"/>
      <c r="DI73" s="44" t="s">
        <v>77</v>
      </c>
      <c r="DJ73" s="1041" t="str">
        <f>Prices!$A$113</f>
        <v xml:space="preserve">glazing  </v>
      </c>
      <c r="DK73" s="1041"/>
      <c r="DL73" s="1042" t="s">
        <v>88</v>
      </c>
      <c r="DM73" s="1042"/>
      <c r="DN73" s="68">
        <v>0</v>
      </c>
      <c r="DO73" s="8"/>
      <c r="DP73" s="720">
        <f>Prices!$D113</f>
        <v>0</v>
      </c>
      <c r="DQ73" s="13">
        <f t="shared" si="611"/>
        <v>0</v>
      </c>
      <c r="DR73" s="13">
        <f t="shared" si="612"/>
        <v>0</v>
      </c>
      <c r="DS73" s="13">
        <f t="shared" si="613"/>
        <v>0</v>
      </c>
      <c r="DT73" s="151"/>
      <c r="DU73" s="155"/>
      <c r="DV73" s="10"/>
      <c r="DW73" s="44" t="s">
        <v>77</v>
      </c>
      <c r="DX73" s="1041" t="str">
        <f>Prices!$A$113</f>
        <v xml:space="preserve">glazing  </v>
      </c>
      <c r="DY73" s="1041"/>
      <c r="DZ73" s="1042" t="s">
        <v>88</v>
      </c>
      <c r="EA73" s="1042"/>
      <c r="EB73" s="68">
        <v>0</v>
      </c>
      <c r="EC73" s="8"/>
      <c r="ED73" s="720">
        <f>Prices!$D113</f>
        <v>0</v>
      </c>
      <c r="EE73" s="13">
        <f t="shared" si="616"/>
        <v>0</v>
      </c>
      <c r="EF73" s="13">
        <f t="shared" si="617"/>
        <v>0</v>
      </c>
      <c r="EG73" s="13">
        <f t="shared" si="618"/>
        <v>0</v>
      </c>
      <c r="EH73" s="151"/>
      <c r="EI73" s="155"/>
      <c r="EJ73" s="10"/>
      <c r="EK73" s="44" t="s">
        <v>93</v>
      </c>
      <c r="EL73" s="148"/>
      <c r="EM73" s="744">
        <f>K97+Y97+AM97+BA97+BO97+CC97+CQ97+DE97+DS97+EG97</f>
        <v>0</v>
      </c>
      <c r="EN73" s="147"/>
      <c r="EO73" s="747" t="s">
        <v>45</v>
      </c>
      <c r="EP73" s="190">
        <f>F97*$C$2+T97*$Q$2+AH97*$AE$2+AV97*$AS$2+BJ97*$BG$2+BX97*$BU$2+CL97*$CI$2+CZ97*$CW$2+DN97*$DK$2+EB97*$DY$2</f>
        <v>0</v>
      </c>
      <c r="EQ73" s="79"/>
      <c r="ER73" s="116">
        <f t="shared" si="625"/>
        <v>0</v>
      </c>
      <c r="ES73" s="81">
        <f t="shared" si="626"/>
        <v>0</v>
      </c>
      <c r="ET73" s="280">
        <v>0</v>
      </c>
      <c r="EU73" s="9" t="s">
        <v>45</v>
      </c>
      <c r="EV73" s="583">
        <f t="shared" si="627"/>
        <v>0</v>
      </c>
      <c r="EW73" s="579">
        <f t="shared" si="86"/>
        <v>0</v>
      </c>
      <c r="EX73" s="582">
        <f t="shared" si="628"/>
        <v>0</v>
      </c>
      <c r="EY73" s="112"/>
      <c r="EZ73" s="573"/>
      <c r="FA73" s="55"/>
      <c r="FC73" s="44" t="s">
        <v>97</v>
      </c>
      <c r="FD73" s="11" t="s">
        <v>53</v>
      </c>
      <c r="FE73" s="141">
        <v>0</v>
      </c>
      <c r="FF73" s="141">
        <v>0</v>
      </c>
      <c r="FG73" s="142">
        <v>0</v>
      </c>
      <c r="FH73" s="9" t="s">
        <v>63</v>
      </c>
      <c r="FI73" s="122">
        <f>FE73*FF73*FG73</f>
        <v>0</v>
      </c>
      <c r="FJ73" s="602">
        <v>0</v>
      </c>
      <c r="FK73" s="604">
        <f>FI73*FJ73</f>
        <v>0</v>
      </c>
      <c r="FL73" s="592"/>
      <c r="FM73" s="573"/>
      <c r="FN73" s="610">
        <f>SUM(FK73:FK74)</f>
        <v>0</v>
      </c>
      <c r="FO73" s="127">
        <f>IF(FO$4=0,0,FN73/$FO$4)</f>
        <v>0</v>
      </c>
      <c r="FP73" s="87" t="s">
        <v>97</v>
      </c>
      <c r="FQ73" s="522">
        <f>EX79+EX86</f>
        <v>0</v>
      </c>
      <c r="FR73" s="496">
        <f>FN73</f>
        <v>0</v>
      </c>
      <c r="FS73" s="567">
        <f>SUM(FQ73:FR73)</f>
        <v>0</v>
      </c>
    </row>
    <row r="74" spans="1:175" x14ac:dyDescent="0.25">
      <c r="A74" s="44" t="s">
        <v>77</v>
      </c>
      <c r="B74" s="1041" t="str">
        <f>Prices!$A$114</f>
        <v xml:space="preserve">glazing  </v>
      </c>
      <c r="C74" s="1041"/>
      <c r="D74" s="1042" t="s">
        <v>89</v>
      </c>
      <c r="E74" s="1042"/>
      <c r="F74" s="68">
        <v>0</v>
      </c>
      <c r="G74" s="8"/>
      <c r="H74" s="720">
        <f>Prices!$D114</f>
        <v>0</v>
      </c>
      <c r="I74" s="13">
        <f t="shared" si="621"/>
        <v>0</v>
      </c>
      <c r="J74" s="13">
        <f t="shared" si="577"/>
        <v>0</v>
      </c>
      <c r="K74" s="13">
        <f t="shared" si="578"/>
        <v>0</v>
      </c>
      <c r="L74" s="151"/>
      <c r="M74" s="155"/>
      <c r="N74" s="10"/>
      <c r="O74" s="44" t="s">
        <v>77</v>
      </c>
      <c r="P74" s="1041" t="str">
        <f>Prices!$A$114</f>
        <v xml:space="preserve">glazing  </v>
      </c>
      <c r="Q74" s="1041"/>
      <c r="R74" s="1042" t="s">
        <v>89</v>
      </c>
      <c r="S74" s="1042"/>
      <c r="T74" s="68">
        <v>0</v>
      </c>
      <c r="U74" s="8"/>
      <c r="V74" s="720">
        <f>Prices!$D114</f>
        <v>0</v>
      </c>
      <c r="W74" s="13">
        <f t="shared" si="622"/>
        <v>0</v>
      </c>
      <c r="X74" s="13">
        <f t="shared" si="579"/>
        <v>0</v>
      </c>
      <c r="Y74" s="13">
        <f t="shared" si="580"/>
        <v>0</v>
      </c>
      <c r="Z74" s="151"/>
      <c r="AA74" s="155"/>
      <c r="AB74" s="10"/>
      <c r="AC74" s="44" t="s">
        <v>77</v>
      </c>
      <c r="AD74" s="1041" t="str">
        <f>Prices!$A$114</f>
        <v xml:space="preserve">glazing  </v>
      </c>
      <c r="AE74" s="1041"/>
      <c r="AF74" s="1042" t="s">
        <v>89</v>
      </c>
      <c r="AG74" s="1042"/>
      <c r="AH74" s="68">
        <v>0</v>
      </c>
      <c r="AI74" s="8"/>
      <c r="AJ74" s="720">
        <f>Prices!$D114</f>
        <v>0</v>
      </c>
      <c r="AK74" s="13">
        <f t="shared" si="581"/>
        <v>0</v>
      </c>
      <c r="AL74" s="13">
        <f t="shared" si="582"/>
        <v>0</v>
      </c>
      <c r="AM74" s="13">
        <f t="shared" si="583"/>
        <v>0</v>
      </c>
      <c r="AN74" s="151"/>
      <c r="AO74" s="155"/>
      <c r="AP74" s="10"/>
      <c r="AQ74" s="44" t="s">
        <v>77</v>
      </c>
      <c r="AR74" s="1041" t="str">
        <f>Prices!$A$114</f>
        <v xml:space="preserve">glazing  </v>
      </c>
      <c r="AS74" s="1041"/>
      <c r="AT74" s="1042" t="s">
        <v>89</v>
      </c>
      <c r="AU74" s="1042"/>
      <c r="AV74" s="68">
        <v>0</v>
      </c>
      <c r="AW74" s="8"/>
      <c r="AX74" s="720">
        <f>Prices!$D114</f>
        <v>0</v>
      </c>
      <c r="AY74" s="13">
        <f t="shared" si="586"/>
        <v>0</v>
      </c>
      <c r="AZ74" s="13">
        <f t="shared" si="587"/>
        <v>0</v>
      </c>
      <c r="BA74" s="13">
        <f t="shared" si="588"/>
        <v>0</v>
      </c>
      <c r="BB74" s="151"/>
      <c r="BC74" s="155"/>
      <c r="BD74" s="10"/>
      <c r="BE74" s="44" t="s">
        <v>77</v>
      </c>
      <c r="BF74" s="1041" t="str">
        <f>Prices!$A$114</f>
        <v xml:space="preserve">glazing  </v>
      </c>
      <c r="BG74" s="1041"/>
      <c r="BH74" s="1042" t="s">
        <v>89</v>
      </c>
      <c r="BI74" s="1042"/>
      <c r="BJ74" s="68">
        <v>0</v>
      </c>
      <c r="BK74" s="8"/>
      <c r="BL74" s="720">
        <f>Prices!$D114</f>
        <v>0</v>
      </c>
      <c r="BM74" s="13">
        <f t="shared" si="591"/>
        <v>0</v>
      </c>
      <c r="BN74" s="13">
        <f t="shared" si="592"/>
        <v>0</v>
      </c>
      <c r="BO74" s="13">
        <f t="shared" si="593"/>
        <v>0</v>
      </c>
      <c r="BP74" s="151"/>
      <c r="BQ74" s="155"/>
      <c r="BR74" s="10"/>
      <c r="BS74" s="44" t="s">
        <v>77</v>
      </c>
      <c r="BT74" s="1041" t="str">
        <f>Prices!$A$114</f>
        <v xml:space="preserve">glazing  </v>
      </c>
      <c r="BU74" s="1041"/>
      <c r="BV74" s="1042" t="s">
        <v>89</v>
      </c>
      <c r="BW74" s="1042"/>
      <c r="BX74" s="68">
        <v>0</v>
      </c>
      <c r="BY74" s="8"/>
      <c r="BZ74" s="720">
        <f>Prices!$D114</f>
        <v>0</v>
      </c>
      <c r="CA74" s="13">
        <f t="shared" si="596"/>
        <v>0</v>
      </c>
      <c r="CB74" s="13">
        <f t="shared" si="597"/>
        <v>0</v>
      </c>
      <c r="CC74" s="13">
        <f t="shared" si="598"/>
        <v>0</v>
      </c>
      <c r="CD74" s="151"/>
      <c r="CE74" s="155"/>
      <c r="CF74" s="10"/>
      <c r="CG74" s="44" t="s">
        <v>77</v>
      </c>
      <c r="CH74" s="1041" t="str">
        <f>Prices!$A$114</f>
        <v xml:space="preserve">glazing  </v>
      </c>
      <c r="CI74" s="1041"/>
      <c r="CJ74" s="1042" t="s">
        <v>89</v>
      </c>
      <c r="CK74" s="1042"/>
      <c r="CL74" s="68">
        <v>0</v>
      </c>
      <c r="CM74" s="8"/>
      <c r="CN74" s="720">
        <f>Prices!$D114</f>
        <v>0</v>
      </c>
      <c r="CO74" s="13">
        <f t="shared" si="601"/>
        <v>0</v>
      </c>
      <c r="CP74" s="13">
        <f t="shared" si="602"/>
        <v>0</v>
      </c>
      <c r="CQ74" s="13">
        <f t="shared" si="603"/>
        <v>0</v>
      </c>
      <c r="CR74" s="151"/>
      <c r="CS74" s="155"/>
      <c r="CT74" s="10"/>
      <c r="CU74" s="44" t="s">
        <v>77</v>
      </c>
      <c r="CV74" s="1041" t="str">
        <f>Prices!$A$114</f>
        <v xml:space="preserve">glazing  </v>
      </c>
      <c r="CW74" s="1041"/>
      <c r="CX74" s="1042" t="s">
        <v>89</v>
      </c>
      <c r="CY74" s="1042"/>
      <c r="CZ74" s="68">
        <v>0</v>
      </c>
      <c r="DA74" s="8"/>
      <c r="DB74" s="720">
        <f>Prices!$D114</f>
        <v>0</v>
      </c>
      <c r="DC74" s="13">
        <f t="shared" si="606"/>
        <v>0</v>
      </c>
      <c r="DD74" s="13">
        <f t="shared" si="607"/>
        <v>0</v>
      </c>
      <c r="DE74" s="13">
        <f t="shared" si="608"/>
        <v>0</v>
      </c>
      <c r="DF74" s="151"/>
      <c r="DG74" s="155"/>
      <c r="DH74" s="10"/>
      <c r="DI74" s="44" t="s">
        <v>77</v>
      </c>
      <c r="DJ74" s="1041" t="str">
        <f>Prices!$A$114</f>
        <v xml:space="preserve">glazing  </v>
      </c>
      <c r="DK74" s="1041"/>
      <c r="DL74" s="1042" t="s">
        <v>89</v>
      </c>
      <c r="DM74" s="1042"/>
      <c r="DN74" s="68">
        <v>0</v>
      </c>
      <c r="DO74" s="8"/>
      <c r="DP74" s="720">
        <f>Prices!$D114</f>
        <v>0</v>
      </c>
      <c r="DQ74" s="13">
        <f t="shared" si="611"/>
        <v>0</v>
      </c>
      <c r="DR74" s="13">
        <f t="shared" si="612"/>
        <v>0</v>
      </c>
      <c r="DS74" s="13">
        <f t="shared" si="613"/>
        <v>0</v>
      </c>
      <c r="DT74" s="151"/>
      <c r="DU74" s="155"/>
      <c r="DV74" s="10"/>
      <c r="DW74" s="44" t="s">
        <v>77</v>
      </c>
      <c r="DX74" s="1041" t="str">
        <f>Prices!$A$114</f>
        <v xml:space="preserve">glazing  </v>
      </c>
      <c r="DY74" s="1041"/>
      <c r="DZ74" s="1042" t="s">
        <v>89</v>
      </c>
      <c r="EA74" s="1042"/>
      <c r="EB74" s="68">
        <v>0</v>
      </c>
      <c r="EC74" s="8"/>
      <c r="ED74" s="720">
        <f>Prices!$D114</f>
        <v>0</v>
      </c>
      <c r="EE74" s="13">
        <f t="shared" si="616"/>
        <v>0</v>
      </c>
      <c r="EF74" s="13">
        <f t="shared" si="617"/>
        <v>0</v>
      </c>
      <c r="EG74" s="13">
        <f t="shared" si="618"/>
        <v>0</v>
      </c>
      <c r="EH74" s="151"/>
      <c r="EI74" s="155"/>
      <c r="EJ74" s="10"/>
      <c r="EK74" s="44" t="s">
        <v>93</v>
      </c>
      <c r="EL74" s="148"/>
      <c r="EM74" s="744">
        <f>K98+Y98+AM98+BA98+BO98+CC98+CQ98+DE98+DS98+EG98</f>
        <v>0</v>
      </c>
      <c r="EN74" s="147"/>
      <c r="EO74" s="747" t="s">
        <v>45</v>
      </c>
      <c r="EP74" s="190">
        <f>F98*$C$2+T98*$Q$2+AH98*$AE$2+AV98*$AS$2+BJ98*$BG$2+BX98*$BU$2+CL98*$CI$2+CZ98*$CW$2+DN98*$DK$2+EB98*$DY$2</f>
        <v>0</v>
      </c>
      <c r="EQ74" s="79"/>
      <c r="ER74" s="116">
        <f t="shared" si="625"/>
        <v>0</v>
      </c>
      <c r="ES74" s="81">
        <f t="shared" si="626"/>
        <v>0</v>
      </c>
      <c r="ET74" s="280">
        <v>0</v>
      </c>
      <c r="EU74" s="9" t="s">
        <v>45</v>
      </c>
      <c r="EV74" s="583">
        <f t="shared" si="627"/>
        <v>0</v>
      </c>
      <c r="EW74" s="579">
        <f t="shared" si="86"/>
        <v>0</v>
      </c>
      <c r="EX74" s="582">
        <f t="shared" si="628"/>
        <v>0</v>
      </c>
      <c r="EY74" s="112"/>
      <c r="EZ74" s="573"/>
      <c r="FA74" s="55"/>
      <c r="FC74" s="44" t="s">
        <v>97</v>
      </c>
      <c r="FD74" s="11" t="s">
        <v>53</v>
      </c>
      <c r="FE74" s="141">
        <v>0</v>
      </c>
      <c r="FF74" s="141">
        <v>0</v>
      </c>
      <c r="FG74" s="142">
        <v>0</v>
      </c>
      <c r="FH74" s="9" t="s">
        <v>63</v>
      </c>
      <c r="FI74" s="122">
        <f>FE74*FF74*FG74</f>
        <v>0</v>
      </c>
      <c r="FJ74" s="602">
        <v>0</v>
      </c>
      <c r="FK74" s="604">
        <f>FI74*FJ74</f>
        <v>0</v>
      </c>
      <c r="FL74" s="592"/>
      <c r="FM74" s="573"/>
      <c r="FN74" s="607"/>
      <c r="FO74" s="127"/>
      <c r="FP74" s="87"/>
      <c r="FQ74" s="522"/>
      <c r="FR74" s="61"/>
      <c r="FS74" s="567"/>
    </row>
    <row r="75" spans="1:175" x14ac:dyDescent="0.25">
      <c r="A75" s="44" t="s">
        <v>77</v>
      </c>
      <c r="B75" s="1041" t="str">
        <f>Prices!$A$115</f>
        <v xml:space="preserve">glazing  </v>
      </c>
      <c r="C75" s="1041"/>
      <c r="D75" s="1042" t="s">
        <v>577</v>
      </c>
      <c r="E75" s="1042"/>
      <c r="F75" s="68">
        <v>0</v>
      </c>
      <c r="G75" s="8"/>
      <c r="H75" s="720">
        <f>Prices!$D115</f>
        <v>0</v>
      </c>
      <c r="I75" s="13">
        <f t="shared" ref="I75:I82" si="629">(F75*H75)</f>
        <v>0</v>
      </c>
      <c r="J75" s="13">
        <f t="shared" ref="J75:J82" si="630">IF(E$113=0,0,I75/E$113)</f>
        <v>0</v>
      </c>
      <c r="K75" s="13">
        <f t="shared" ref="K75:K82" si="631">(J75*G$2)</f>
        <v>0</v>
      </c>
      <c r="L75" s="151"/>
      <c r="M75" s="155"/>
      <c r="N75" s="15"/>
      <c r="O75" s="44" t="s">
        <v>77</v>
      </c>
      <c r="P75" s="1041" t="str">
        <f>Prices!$A$115</f>
        <v xml:space="preserve">glazing  </v>
      </c>
      <c r="Q75" s="1041"/>
      <c r="R75" s="1042" t="s">
        <v>577</v>
      </c>
      <c r="S75" s="1042"/>
      <c r="T75" s="68">
        <v>0</v>
      </c>
      <c r="U75" s="8"/>
      <c r="V75" s="720">
        <f>Prices!$D115</f>
        <v>0</v>
      </c>
      <c r="W75" s="13">
        <f t="shared" si="622"/>
        <v>0</v>
      </c>
      <c r="X75" s="13">
        <f t="shared" si="579"/>
        <v>0</v>
      </c>
      <c r="Y75" s="13">
        <f t="shared" si="580"/>
        <v>0</v>
      </c>
      <c r="Z75" s="151"/>
      <c r="AA75" s="155"/>
      <c r="AB75" s="15"/>
      <c r="AC75" s="44" t="s">
        <v>77</v>
      </c>
      <c r="AD75" s="1041" t="str">
        <f>Prices!$A$115</f>
        <v xml:space="preserve">glazing  </v>
      </c>
      <c r="AE75" s="1041"/>
      <c r="AF75" s="1042" t="s">
        <v>577</v>
      </c>
      <c r="AG75" s="1042"/>
      <c r="AH75" s="68">
        <v>0</v>
      </c>
      <c r="AI75" s="8"/>
      <c r="AJ75" s="720">
        <f>Prices!$D115</f>
        <v>0</v>
      </c>
      <c r="AK75" s="13">
        <f t="shared" si="581"/>
        <v>0</v>
      </c>
      <c r="AL75" s="13">
        <f t="shared" si="582"/>
        <v>0</v>
      </c>
      <c r="AM75" s="13">
        <f t="shared" si="583"/>
        <v>0</v>
      </c>
      <c r="AN75" s="151"/>
      <c r="AO75" s="155"/>
      <c r="AP75" s="15"/>
      <c r="AQ75" s="44" t="s">
        <v>77</v>
      </c>
      <c r="AR75" s="1041" t="str">
        <f>Prices!$A$115</f>
        <v xml:space="preserve">glazing  </v>
      </c>
      <c r="AS75" s="1041"/>
      <c r="AT75" s="1042" t="s">
        <v>577</v>
      </c>
      <c r="AU75" s="1042"/>
      <c r="AV75" s="68">
        <v>0</v>
      </c>
      <c r="AW75" s="8"/>
      <c r="AX75" s="720">
        <f>Prices!$D115</f>
        <v>0</v>
      </c>
      <c r="AY75" s="13">
        <f t="shared" si="586"/>
        <v>0</v>
      </c>
      <c r="AZ75" s="13">
        <f t="shared" si="587"/>
        <v>0</v>
      </c>
      <c r="BA75" s="13">
        <f t="shared" si="588"/>
        <v>0</v>
      </c>
      <c r="BB75" s="151"/>
      <c r="BC75" s="155"/>
      <c r="BD75" s="15"/>
      <c r="BE75" s="44" t="s">
        <v>77</v>
      </c>
      <c r="BF75" s="1041" t="str">
        <f>Prices!$A$115</f>
        <v xml:space="preserve">glazing  </v>
      </c>
      <c r="BG75" s="1041"/>
      <c r="BH75" s="1042" t="s">
        <v>577</v>
      </c>
      <c r="BI75" s="1042"/>
      <c r="BJ75" s="68">
        <v>0</v>
      </c>
      <c r="BK75" s="8"/>
      <c r="BL75" s="720">
        <f>Prices!$D115</f>
        <v>0</v>
      </c>
      <c r="BM75" s="13">
        <f t="shared" si="591"/>
        <v>0</v>
      </c>
      <c r="BN75" s="13">
        <f t="shared" si="592"/>
        <v>0</v>
      </c>
      <c r="BO75" s="13">
        <f t="shared" si="593"/>
        <v>0</v>
      </c>
      <c r="BP75" s="151"/>
      <c r="BQ75" s="155"/>
      <c r="BR75" s="15"/>
      <c r="BS75" s="44" t="s">
        <v>77</v>
      </c>
      <c r="BT75" s="1041" t="str">
        <f>Prices!$A$115</f>
        <v xml:space="preserve">glazing  </v>
      </c>
      <c r="BU75" s="1041"/>
      <c r="BV75" s="1042" t="s">
        <v>577</v>
      </c>
      <c r="BW75" s="1042"/>
      <c r="BX75" s="68">
        <v>0</v>
      </c>
      <c r="BY75" s="8"/>
      <c r="BZ75" s="720">
        <f>Prices!$D115</f>
        <v>0</v>
      </c>
      <c r="CA75" s="13">
        <f t="shared" si="596"/>
        <v>0</v>
      </c>
      <c r="CB75" s="13">
        <f t="shared" si="597"/>
        <v>0</v>
      </c>
      <c r="CC75" s="13">
        <f t="shared" si="598"/>
        <v>0</v>
      </c>
      <c r="CD75" s="151"/>
      <c r="CE75" s="155"/>
      <c r="CF75" s="15"/>
      <c r="CG75" s="44" t="s">
        <v>77</v>
      </c>
      <c r="CH75" s="1041" t="str">
        <f>Prices!$A$115</f>
        <v xml:space="preserve">glazing  </v>
      </c>
      <c r="CI75" s="1041"/>
      <c r="CJ75" s="1042" t="s">
        <v>577</v>
      </c>
      <c r="CK75" s="1042"/>
      <c r="CL75" s="68">
        <v>0</v>
      </c>
      <c r="CM75" s="8"/>
      <c r="CN75" s="720">
        <f>Prices!$D115</f>
        <v>0</v>
      </c>
      <c r="CO75" s="13">
        <f t="shared" si="601"/>
        <v>0</v>
      </c>
      <c r="CP75" s="13">
        <f t="shared" si="602"/>
        <v>0</v>
      </c>
      <c r="CQ75" s="13">
        <f t="shared" si="603"/>
        <v>0</v>
      </c>
      <c r="CR75" s="151"/>
      <c r="CS75" s="155"/>
      <c r="CT75" s="15"/>
      <c r="CU75" s="44" t="s">
        <v>77</v>
      </c>
      <c r="CV75" s="1041" t="str">
        <f>Prices!$A$115</f>
        <v xml:space="preserve">glazing  </v>
      </c>
      <c r="CW75" s="1041"/>
      <c r="CX75" s="1042" t="s">
        <v>577</v>
      </c>
      <c r="CY75" s="1042"/>
      <c r="CZ75" s="68">
        <v>0</v>
      </c>
      <c r="DA75" s="8"/>
      <c r="DB75" s="720">
        <f>Prices!$D115</f>
        <v>0</v>
      </c>
      <c r="DC75" s="13">
        <f t="shared" si="606"/>
        <v>0</v>
      </c>
      <c r="DD75" s="13">
        <f t="shared" si="607"/>
        <v>0</v>
      </c>
      <c r="DE75" s="13">
        <f t="shared" si="608"/>
        <v>0</v>
      </c>
      <c r="DF75" s="151"/>
      <c r="DG75" s="155"/>
      <c r="DH75" s="15"/>
      <c r="DI75" s="44" t="s">
        <v>77</v>
      </c>
      <c r="DJ75" s="1041" t="str">
        <f>Prices!$A$115</f>
        <v xml:space="preserve">glazing  </v>
      </c>
      <c r="DK75" s="1041"/>
      <c r="DL75" s="1042" t="s">
        <v>577</v>
      </c>
      <c r="DM75" s="1042"/>
      <c r="DN75" s="68">
        <v>0</v>
      </c>
      <c r="DO75" s="8"/>
      <c r="DP75" s="720">
        <f>Prices!$D115</f>
        <v>0</v>
      </c>
      <c r="DQ75" s="13">
        <f t="shared" si="611"/>
        <v>0</v>
      </c>
      <c r="DR75" s="13">
        <f t="shared" si="612"/>
        <v>0</v>
      </c>
      <c r="DS75" s="13">
        <f t="shared" si="613"/>
        <v>0</v>
      </c>
      <c r="DT75" s="151"/>
      <c r="DU75" s="155"/>
      <c r="DV75" s="15"/>
      <c r="DW75" s="44" t="s">
        <v>77</v>
      </c>
      <c r="DX75" s="1041" t="str">
        <f>Prices!$A$115</f>
        <v xml:space="preserve">glazing  </v>
      </c>
      <c r="DY75" s="1041"/>
      <c r="DZ75" s="1042" t="s">
        <v>577</v>
      </c>
      <c r="EA75" s="1042"/>
      <c r="EB75" s="68">
        <v>0</v>
      </c>
      <c r="EC75" s="8"/>
      <c r="ED75" s="720">
        <f>Prices!$D115</f>
        <v>0</v>
      </c>
      <c r="EE75" s="13">
        <f t="shared" si="616"/>
        <v>0</v>
      </c>
      <c r="EF75" s="13">
        <f t="shared" si="617"/>
        <v>0</v>
      </c>
      <c r="EG75" s="13">
        <f t="shared" si="618"/>
        <v>0</v>
      </c>
      <c r="EH75" s="151"/>
      <c r="EI75" s="155"/>
      <c r="EJ75" s="15"/>
      <c r="EK75" s="44" t="s">
        <v>94</v>
      </c>
      <c r="EL75" s="96" t="s">
        <v>95</v>
      </c>
      <c r="EM75" s="744">
        <f>K100+Y100+AM100+BA100+BO100+CC100+CQ100+DE100+DS100+EG100</f>
        <v>0</v>
      </c>
      <c r="EN75" s="33"/>
      <c r="EO75" s="747" t="s">
        <v>45</v>
      </c>
      <c r="EP75" s="190">
        <f>F100*$C$2+T100*$Q$2+AH100*$AE$2+AV100*$AS$2+BJ100*$BG$2+BX100*$BU$2+CL100*$CI$2+CZ100*$CW$2+DN100*$DK$2+EB100*$DY$2</f>
        <v>0</v>
      </c>
      <c r="EQ75" s="33"/>
      <c r="ER75" s="116">
        <f t="shared" si="625"/>
        <v>0</v>
      </c>
      <c r="ES75" s="81">
        <f t="shared" si="626"/>
        <v>0</v>
      </c>
      <c r="ET75" s="280">
        <v>0</v>
      </c>
      <c r="EU75" s="9" t="s">
        <v>45</v>
      </c>
      <c r="EV75" s="583">
        <f t="shared" si="627"/>
        <v>0</v>
      </c>
      <c r="EW75" s="579">
        <f t="shared" si="86"/>
        <v>0</v>
      </c>
      <c r="EX75" s="582">
        <f t="shared" si="628"/>
        <v>0</v>
      </c>
      <c r="EY75" s="112"/>
      <c r="EZ75" s="573"/>
      <c r="FA75" s="55"/>
      <c r="FC75" s="44"/>
      <c r="FD75" s="61"/>
      <c r="FE75" s="126"/>
      <c r="FF75" s="126"/>
      <c r="FG75" s="124"/>
      <c r="FH75" s="9"/>
      <c r="FI75" s="123"/>
      <c r="FJ75" s="121"/>
      <c r="FK75" s="604"/>
      <c r="FL75" s="592"/>
      <c r="FM75" s="573"/>
      <c r="FN75" s="607"/>
      <c r="FO75" s="127"/>
      <c r="FP75" s="87"/>
      <c r="FQ75" s="522"/>
      <c r="FR75" s="61"/>
      <c r="FS75" s="567"/>
    </row>
    <row r="76" spans="1:175" x14ac:dyDescent="0.25">
      <c r="A76" s="44" t="s">
        <v>77</v>
      </c>
      <c r="B76" s="1041" t="str">
        <f>Prices!$A$116</f>
        <v xml:space="preserve">glazing  </v>
      </c>
      <c r="C76" s="1041"/>
      <c r="D76" s="1042" t="s">
        <v>578</v>
      </c>
      <c r="E76" s="1042"/>
      <c r="F76" s="68">
        <v>0</v>
      </c>
      <c r="G76" s="8"/>
      <c r="H76" s="720">
        <f>Prices!$D116</f>
        <v>0</v>
      </c>
      <c r="I76" s="13">
        <f t="shared" si="629"/>
        <v>0</v>
      </c>
      <c r="J76" s="13">
        <f t="shared" si="630"/>
        <v>0</v>
      </c>
      <c r="K76" s="13">
        <f t="shared" si="631"/>
        <v>0</v>
      </c>
      <c r="L76" s="151"/>
      <c r="M76" s="155"/>
      <c r="N76" s="10"/>
      <c r="O76" s="44" t="s">
        <v>77</v>
      </c>
      <c r="P76" s="1041" t="str">
        <f>Prices!$A$116</f>
        <v xml:space="preserve">glazing  </v>
      </c>
      <c r="Q76" s="1041"/>
      <c r="R76" s="1042" t="s">
        <v>578</v>
      </c>
      <c r="S76" s="1042"/>
      <c r="T76" s="68">
        <v>0</v>
      </c>
      <c r="U76" s="8"/>
      <c r="V76" s="720">
        <f>Prices!$D116</f>
        <v>0</v>
      </c>
      <c r="W76" s="13">
        <f t="shared" si="622"/>
        <v>0</v>
      </c>
      <c r="X76" s="13">
        <f t="shared" si="579"/>
        <v>0</v>
      </c>
      <c r="Y76" s="13">
        <f t="shared" si="580"/>
        <v>0</v>
      </c>
      <c r="Z76" s="151"/>
      <c r="AA76" s="155"/>
      <c r="AB76" s="10"/>
      <c r="AC76" s="44" t="s">
        <v>77</v>
      </c>
      <c r="AD76" s="1041" t="str">
        <f>Prices!$A$116</f>
        <v xml:space="preserve">glazing  </v>
      </c>
      <c r="AE76" s="1041"/>
      <c r="AF76" s="1042" t="s">
        <v>578</v>
      </c>
      <c r="AG76" s="1042"/>
      <c r="AH76" s="68">
        <v>0</v>
      </c>
      <c r="AI76" s="8"/>
      <c r="AJ76" s="720">
        <f>Prices!$D116</f>
        <v>0</v>
      </c>
      <c r="AK76" s="13">
        <f t="shared" si="581"/>
        <v>0</v>
      </c>
      <c r="AL76" s="13">
        <f t="shared" si="582"/>
        <v>0</v>
      </c>
      <c r="AM76" s="13">
        <f t="shared" si="583"/>
        <v>0</v>
      </c>
      <c r="AN76" s="151"/>
      <c r="AO76" s="155"/>
      <c r="AP76" s="10"/>
      <c r="AQ76" s="44" t="s">
        <v>77</v>
      </c>
      <c r="AR76" s="1041" t="str">
        <f>Prices!$A$116</f>
        <v xml:space="preserve">glazing  </v>
      </c>
      <c r="AS76" s="1041"/>
      <c r="AT76" s="1042" t="s">
        <v>578</v>
      </c>
      <c r="AU76" s="1042"/>
      <c r="AV76" s="68">
        <v>0</v>
      </c>
      <c r="AW76" s="8"/>
      <c r="AX76" s="720">
        <f>Prices!$D116</f>
        <v>0</v>
      </c>
      <c r="AY76" s="13">
        <f t="shared" si="586"/>
        <v>0</v>
      </c>
      <c r="AZ76" s="13">
        <f t="shared" si="587"/>
        <v>0</v>
      </c>
      <c r="BA76" s="13">
        <f t="shared" si="588"/>
        <v>0</v>
      </c>
      <c r="BB76" s="151"/>
      <c r="BC76" s="155"/>
      <c r="BD76" s="10"/>
      <c r="BE76" s="44" t="s">
        <v>77</v>
      </c>
      <c r="BF76" s="1041" t="str">
        <f>Prices!$A$116</f>
        <v xml:space="preserve">glazing  </v>
      </c>
      <c r="BG76" s="1041"/>
      <c r="BH76" s="1042" t="s">
        <v>578</v>
      </c>
      <c r="BI76" s="1042"/>
      <c r="BJ76" s="68">
        <v>0</v>
      </c>
      <c r="BK76" s="8"/>
      <c r="BL76" s="720">
        <f>Prices!$D116</f>
        <v>0</v>
      </c>
      <c r="BM76" s="13">
        <f t="shared" si="591"/>
        <v>0</v>
      </c>
      <c r="BN76" s="13">
        <f t="shared" si="592"/>
        <v>0</v>
      </c>
      <c r="BO76" s="13">
        <f t="shared" si="593"/>
        <v>0</v>
      </c>
      <c r="BP76" s="151"/>
      <c r="BQ76" s="155"/>
      <c r="BR76" s="10"/>
      <c r="BS76" s="44" t="s">
        <v>77</v>
      </c>
      <c r="BT76" s="1041" t="str">
        <f>Prices!$A$116</f>
        <v xml:space="preserve">glazing  </v>
      </c>
      <c r="BU76" s="1041"/>
      <c r="BV76" s="1042" t="s">
        <v>578</v>
      </c>
      <c r="BW76" s="1042"/>
      <c r="BX76" s="68">
        <v>0</v>
      </c>
      <c r="BY76" s="8"/>
      <c r="BZ76" s="720">
        <f>Prices!$D116</f>
        <v>0</v>
      </c>
      <c r="CA76" s="13">
        <f t="shared" si="596"/>
        <v>0</v>
      </c>
      <c r="CB76" s="13">
        <f t="shared" si="597"/>
        <v>0</v>
      </c>
      <c r="CC76" s="13">
        <f t="shared" si="598"/>
        <v>0</v>
      </c>
      <c r="CD76" s="151"/>
      <c r="CE76" s="155"/>
      <c r="CF76" s="10"/>
      <c r="CG76" s="44" t="s">
        <v>77</v>
      </c>
      <c r="CH76" s="1041" t="str">
        <f>Prices!$A$116</f>
        <v xml:space="preserve">glazing  </v>
      </c>
      <c r="CI76" s="1041"/>
      <c r="CJ76" s="1042" t="s">
        <v>578</v>
      </c>
      <c r="CK76" s="1042"/>
      <c r="CL76" s="68">
        <v>0</v>
      </c>
      <c r="CM76" s="8"/>
      <c r="CN76" s="720">
        <f>Prices!$D116</f>
        <v>0</v>
      </c>
      <c r="CO76" s="13">
        <f t="shared" si="601"/>
        <v>0</v>
      </c>
      <c r="CP76" s="13">
        <f t="shared" si="602"/>
        <v>0</v>
      </c>
      <c r="CQ76" s="13">
        <f t="shared" si="603"/>
        <v>0</v>
      </c>
      <c r="CR76" s="151"/>
      <c r="CS76" s="155"/>
      <c r="CT76" s="10"/>
      <c r="CU76" s="44" t="s">
        <v>77</v>
      </c>
      <c r="CV76" s="1041" t="str">
        <f>Prices!$A$116</f>
        <v xml:space="preserve">glazing  </v>
      </c>
      <c r="CW76" s="1041"/>
      <c r="CX76" s="1042" t="s">
        <v>578</v>
      </c>
      <c r="CY76" s="1042"/>
      <c r="CZ76" s="68">
        <v>0</v>
      </c>
      <c r="DA76" s="8"/>
      <c r="DB76" s="720">
        <f>Prices!$D116</f>
        <v>0</v>
      </c>
      <c r="DC76" s="13">
        <f t="shared" si="606"/>
        <v>0</v>
      </c>
      <c r="DD76" s="13">
        <f t="shared" si="607"/>
        <v>0</v>
      </c>
      <c r="DE76" s="13">
        <f t="shared" si="608"/>
        <v>0</v>
      </c>
      <c r="DF76" s="151"/>
      <c r="DG76" s="155"/>
      <c r="DH76" s="10"/>
      <c r="DI76" s="44" t="s">
        <v>77</v>
      </c>
      <c r="DJ76" s="1041" t="str">
        <f>Prices!$A$116</f>
        <v xml:space="preserve">glazing  </v>
      </c>
      <c r="DK76" s="1041"/>
      <c r="DL76" s="1042" t="s">
        <v>578</v>
      </c>
      <c r="DM76" s="1042"/>
      <c r="DN76" s="68">
        <v>0</v>
      </c>
      <c r="DO76" s="8"/>
      <c r="DP76" s="720">
        <f>Prices!$D116</f>
        <v>0</v>
      </c>
      <c r="DQ76" s="13">
        <f t="shared" si="611"/>
        <v>0</v>
      </c>
      <c r="DR76" s="13">
        <f t="shared" si="612"/>
        <v>0</v>
      </c>
      <c r="DS76" s="13">
        <f t="shared" si="613"/>
        <v>0</v>
      </c>
      <c r="DT76" s="151"/>
      <c r="DU76" s="155"/>
      <c r="DV76" s="10"/>
      <c r="DW76" s="44" t="s">
        <v>77</v>
      </c>
      <c r="DX76" s="1041" t="str">
        <f>Prices!$A$116</f>
        <v xml:space="preserve">glazing  </v>
      </c>
      <c r="DY76" s="1041"/>
      <c r="DZ76" s="1042" t="s">
        <v>578</v>
      </c>
      <c r="EA76" s="1042"/>
      <c r="EB76" s="68">
        <v>0</v>
      </c>
      <c r="EC76" s="8"/>
      <c r="ED76" s="720">
        <f>Prices!$D116</f>
        <v>0</v>
      </c>
      <c r="EE76" s="13">
        <f t="shared" si="616"/>
        <v>0</v>
      </c>
      <c r="EF76" s="13">
        <f t="shared" si="617"/>
        <v>0</v>
      </c>
      <c r="EG76" s="13">
        <f t="shared" si="618"/>
        <v>0</v>
      </c>
      <c r="EH76" s="151"/>
      <c r="EI76" s="155"/>
      <c r="EJ76" s="10"/>
      <c r="EK76" s="44" t="s">
        <v>94</v>
      </c>
      <c r="EL76" s="96" t="s">
        <v>95</v>
      </c>
      <c r="EM76" s="744">
        <f>K101+Y101+AM101+BA101+BO101+CC101+CQ101+DE101+DS101+EG101</f>
        <v>0</v>
      </c>
      <c r="EN76" s="33"/>
      <c r="EO76" s="747" t="s">
        <v>45</v>
      </c>
      <c r="EP76" s="190">
        <f>F101*$C$2+T101*$Q$2+AH101*$AE$2+AV101*$AS$2+BJ101*$BG$2+BX101*$BU$2+CL101*$CI$2+CZ101*$CW$2+DN101*$DK$2+EB101*$DY$2</f>
        <v>0</v>
      </c>
      <c r="EQ76" s="33"/>
      <c r="ER76" s="116">
        <f t="shared" si="625"/>
        <v>0</v>
      </c>
      <c r="ES76" s="81">
        <f t="shared" si="626"/>
        <v>0</v>
      </c>
      <c r="ET76" s="280">
        <v>0</v>
      </c>
      <c r="EU76" s="9" t="s">
        <v>45</v>
      </c>
      <c r="EV76" s="583">
        <f t="shared" si="627"/>
        <v>0</v>
      </c>
      <c r="EW76" s="579">
        <f t="shared" si="86"/>
        <v>0</v>
      </c>
      <c r="EX76" s="582">
        <f t="shared" si="628"/>
        <v>0</v>
      </c>
      <c r="EY76" s="112"/>
      <c r="EZ76" s="576"/>
      <c r="FA76" s="162"/>
      <c r="FC76" s="44" t="s">
        <v>101</v>
      </c>
      <c r="FD76" s="11" t="s">
        <v>102</v>
      </c>
      <c r="FE76" s="141">
        <v>0</v>
      </c>
      <c r="FF76" s="141">
        <v>0</v>
      </c>
      <c r="FG76" s="142">
        <v>0</v>
      </c>
      <c r="FH76" s="9" t="s">
        <v>21</v>
      </c>
      <c r="FI76" s="122">
        <f>FE76*FF76*FG76</f>
        <v>0</v>
      </c>
      <c r="FJ76" s="602">
        <v>0</v>
      </c>
      <c r="FK76" s="604">
        <f>FI76*FJ76</f>
        <v>0</v>
      </c>
      <c r="FL76" s="591">
        <f>FM132</f>
        <v>0</v>
      </c>
      <c r="FM76" s="543">
        <f>IF(FJ76=0,0,FL76/FJ76)</f>
        <v>0</v>
      </c>
      <c r="FN76" s="610">
        <f>FK76+FL76</f>
        <v>0</v>
      </c>
      <c r="FO76" s="127">
        <f>IF(FO$4=0,0,FN76/$FO$4)</f>
        <v>0</v>
      </c>
      <c r="FP76" s="87" t="s">
        <v>101</v>
      </c>
      <c r="FQ76" s="522">
        <f>EX88+EY88</f>
        <v>0</v>
      </c>
      <c r="FR76" s="496">
        <f>FN76</f>
        <v>0</v>
      </c>
      <c r="FS76" s="567">
        <f>SUM(FQ76:FR76)</f>
        <v>0</v>
      </c>
    </row>
    <row r="77" spans="1:175" x14ac:dyDescent="0.25">
      <c r="A77" s="44" t="s">
        <v>77</v>
      </c>
      <c r="B77" s="1041" t="str">
        <f>Prices!$A$117</f>
        <v xml:space="preserve">glazing  </v>
      </c>
      <c r="C77" s="1041"/>
      <c r="D77" s="1042" t="s">
        <v>579</v>
      </c>
      <c r="E77" s="1042"/>
      <c r="F77" s="68">
        <v>0</v>
      </c>
      <c r="G77" s="8"/>
      <c r="H77" s="720">
        <f>Prices!$D117</f>
        <v>0</v>
      </c>
      <c r="I77" s="13">
        <f t="shared" si="629"/>
        <v>0</v>
      </c>
      <c r="J77" s="13">
        <f t="shared" si="630"/>
        <v>0</v>
      </c>
      <c r="K77" s="13">
        <f t="shared" si="631"/>
        <v>0</v>
      </c>
      <c r="L77" s="151"/>
      <c r="M77" s="155"/>
      <c r="N77" s="15"/>
      <c r="O77" s="44" t="s">
        <v>77</v>
      </c>
      <c r="P77" s="1041" t="str">
        <f>Prices!$A$117</f>
        <v xml:space="preserve">glazing  </v>
      </c>
      <c r="Q77" s="1041"/>
      <c r="R77" s="1042" t="s">
        <v>579</v>
      </c>
      <c r="S77" s="1042"/>
      <c r="T77" s="68">
        <v>0</v>
      </c>
      <c r="U77" s="8"/>
      <c r="V77" s="720">
        <f>Prices!$D117</f>
        <v>0</v>
      </c>
      <c r="W77" s="13">
        <f t="shared" si="622"/>
        <v>0</v>
      </c>
      <c r="X77" s="13">
        <f t="shared" si="579"/>
        <v>0</v>
      </c>
      <c r="Y77" s="13">
        <f t="shared" si="580"/>
        <v>0</v>
      </c>
      <c r="Z77" s="151"/>
      <c r="AA77" s="155"/>
      <c r="AB77" s="15"/>
      <c r="AC77" s="44" t="s">
        <v>77</v>
      </c>
      <c r="AD77" s="1041" t="str">
        <f>Prices!$A$117</f>
        <v xml:space="preserve">glazing  </v>
      </c>
      <c r="AE77" s="1041"/>
      <c r="AF77" s="1042" t="s">
        <v>579</v>
      </c>
      <c r="AG77" s="1042"/>
      <c r="AH77" s="68">
        <v>0</v>
      </c>
      <c r="AI77" s="8"/>
      <c r="AJ77" s="720">
        <f>Prices!$D117</f>
        <v>0</v>
      </c>
      <c r="AK77" s="13">
        <f t="shared" si="581"/>
        <v>0</v>
      </c>
      <c r="AL77" s="13">
        <f t="shared" si="582"/>
        <v>0</v>
      </c>
      <c r="AM77" s="13">
        <f t="shared" si="583"/>
        <v>0</v>
      </c>
      <c r="AN77" s="151"/>
      <c r="AO77" s="155"/>
      <c r="AP77" s="15"/>
      <c r="AQ77" s="44" t="s">
        <v>77</v>
      </c>
      <c r="AR77" s="1041" t="str">
        <f>Prices!$A$117</f>
        <v xml:space="preserve">glazing  </v>
      </c>
      <c r="AS77" s="1041"/>
      <c r="AT77" s="1042" t="s">
        <v>579</v>
      </c>
      <c r="AU77" s="1042"/>
      <c r="AV77" s="68">
        <v>0</v>
      </c>
      <c r="AW77" s="8"/>
      <c r="AX77" s="720">
        <f>Prices!$D117</f>
        <v>0</v>
      </c>
      <c r="AY77" s="13">
        <f t="shared" si="586"/>
        <v>0</v>
      </c>
      <c r="AZ77" s="13">
        <f t="shared" si="587"/>
        <v>0</v>
      </c>
      <c r="BA77" s="13">
        <f t="shared" si="588"/>
        <v>0</v>
      </c>
      <c r="BB77" s="151"/>
      <c r="BC77" s="155"/>
      <c r="BD77" s="15"/>
      <c r="BE77" s="44" t="s">
        <v>77</v>
      </c>
      <c r="BF77" s="1041" t="str">
        <f>Prices!$A$117</f>
        <v xml:space="preserve">glazing  </v>
      </c>
      <c r="BG77" s="1041"/>
      <c r="BH77" s="1042" t="s">
        <v>579</v>
      </c>
      <c r="BI77" s="1042"/>
      <c r="BJ77" s="68">
        <v>0</v>
      </c>
      <c r="BK77" s="8"/>
      <c r="BL77" s="720">
        <f>Prices!$D117</f>
        <v>0</v>
      </c>
      <c r="BM77" s="13">
        <f t="shared" si="591"/>
        <v>0</v>
      </c>
      <c r="BN77" s="13">
        <f t="shared" si="592"/>
        <v>0</v>
      </c>
      <c r="BO77" s="13">
        <f t="shared" si="593"/>
        <v>0</v>
      </c>
      <c r="BP77" s="151"/>
      <c r="BQ77" s="155"/>
      <c r="BR77" s="15"/>
      <c r="BS77" s="44" t="s">
        <v>77</v>
      </c>
      <c r="BT77" s="1041" t="str">
        <f>Prices!$A$117</f>
        <v xml:space="preserve">glazing  </v>
      </c>
      <c r="BU77" s="1041"/>
      <c r="BV77" s="1042" t="s">
        <v>579</v>
      </c>
      <c r="BW77" s="1042"/>
      <c r="BX77" s="68">
        <v>0</v>
      </c>
      <c r="BY77" s="8"/>
      <c r="BZ77" s="720">
        <f>Prices!$D117</f>
        <v>0</v>
      </c>
      <c r="CA77" s="13">
        <f t="shared" si="596"/>
        <v>0</v>
      </c>
      <c r="CB77" s="13">
        <f t="shared" si="597"/>
        <v>0</v>
      </c>
      <c r="CC77" s="13">
        <f t="shared" si="598"/>
        <v>0</v>
      </c>
      <c r="CD77" s="151"/>
      <c r="CE77" s="155"/>
      <c r="CF77" s="15"/>
      <c r="CG77" s="44" t="s">
        <v>77</v>
      </c>
      <c r="CH77" s="1041" t="str">
        <f>Prices!$A$117</f>
        <v xml:space="preserve">glazing  </v>
      </c>
      <c r="CI77" s="1041"/>
      <c r="CJ77" s="1042" t="s">
        <v>579</v>
      </c>
      <c r="CK77" s="1042"/>
      <c r="CL77" s="68">
        <v>0</v>
      </c>
      <c r="CM77" s="8"/>
      <c r="CN77" s="720">
        <f>Prices!$D117</f>
        <v>0</v>
      </c>
      <c r="CO77" s="13">
        <f t="shared" si="601"/>
        <v>0</v>
      </c>
      <c r="CP77" s="13">
        <f t="shared" si="602"/>
        <v>0</v>
      </c>
      <c r="CQ77" s="13">
        <f t="shared" si="603"/>
        <v>0</v>
      </c>
      <c r="CR77" s="151"/>
      <c r="CS77" s="155"/>
      <c r="CT77" s="15"/>
      <c r="CU77" s="44" t="s">
        <v>77</v>
      </c>
      <c r="CV77" s="1041" t="str">
        <f>Prices!$A$117</f>
        <v xml:space="preserve">glazing  </v>
      </c>
      <c r="CW77" s="1041"/>
      <c r="CX77" s="1042" t="s">
        <v>579</v>
      </c>
      <c r="CY77" s="1042"/>
      <c r="CZ77" s="68">
        <v>0</v>
      </c>
      <c r="DA77" s="8"/>
      <c r="DB77" s="720">
        <f>Prices!$D117</f>
        <v>0</v>
      </c>
      <c r="DC77" s="13">
        <f t="shared" si="606"/>
        <v>0</v>
      </c>
      <c r="DD77" s="13">
        <f t="shared" si="607"/>
        <v>0</v>
      </c>
      <c r="DE77" s="13">
        <f t="shared" si="608"/>
        <v>0</v>
      </c>
      <c r="DF77" s="151"/>
      <c r="DG77" s="155"/>
      <c r="DH77" s="15"/>
      <c r="DI77" s="44" t="s">
        <v>77</v>
      </c>
      <c r="DJ77" s="1041" t="str">
        <f>Prices!$A$117</f>
        <v xml:space="preserve">glazing  </v>
      </c>
      <c r="DK77" s="1041"/>
      <c r="DL77" s="1042" t="s">
        <v>579</v>
      </c>
      <c r="DM77" s="1042"/>
      <c r="DN77" s="68">
        <v>0</v>
      </c>
      <c r="DO77" s="8"/>
      <c r="DP77" s="720">
        <f>Prices!$D117</f>
        <v>0</v>
      </c>
      <c r="DQ77" s="13">
        <f t="shared" si="611"/>
        <v>0</v>
      </c>
      <c r="DR77" s="13">
        <f t="shared" si="612"/>
        <v>0</v>
      </c>
      <c r="DS77" s="13">
        <f t="shared" si="613"/>
        <v>0</v>
      </c>
      <c r="DT77" s="151"/>
      <c r="DU77" s="155"/>
      <c r="DV77" s="15"/>
      <c r="DW77" s="44" t="s">
        <v>77</v>
      </c>
      <c r="DX77" s="1041" t="str">
        <f>Prices!$A$117</f>
        <v xml:space="preserve">glazing  </v>
      </c>
      <c r="DY77" s="1041"/>
      <c r="DZ77" s="1042" t="s">
        <v>579</v>
      </c>
      <c r="EA77" s="1042"/>
      <c r="EB77" s="68">
        <v>0</v>
      </c>
      <c r="EC77" s="8"/>
      <c r="ED77" s="720">
        <f>Prices!$D117</f>
        <v>0</v>
      </c>
      <c r="EE77" s="13">
        <f t="shared" si="616"/>
        <v>0</v>
      </c>
      <c r="EF77" s="13">
        <f t="shared" si="617"/>
        <v>0</v>
      </c>
      <c r="EG77" s="13">
        <f t="shared" si="618"/>
        <v>0</v>
      </c>
      <c r="EH77" s="151"/>
      <c r="EI77" s="155"/>
      <c r="EJ77" s="15"/>
      <c r="EK77" s="44" t="s">
        <v>96</v>
      </c>
      <c r="EL77" s="8" t="s">
        <v>46</v>
      </c>
      <c r="EM77" s="744">
        <f>K102+Y102+AM102+BA102+BO102+CC102+CQ102+DE102+DS102+EG102</f>
        <v>0</v>
      </c>
      <c r="EN77" s="79"/>
      <c r="EO77" s="747" t="s">
        <v>45</v>
      </c>
      <c r="EP77" s="190">
        <f>F102*$C$2+T102*$Q$2+AH102*$AE$2+AV102*$AS$2+BJ102*$BG$2+BX102*$BU$2+CL102*$CI$2+CZ102*$CW$2+DN102*$DK$2+EB102*$DY$2</f>
        <v>0</v>
      </c>
      <c r="EQ77" s="33"/>
      <c r="ER77" s="116">
        <f t="shared" si="625"/>
        <v>0</v>
      </c>
      <c r="ES77" s="81">
        <f t="shared" si="626"/>
        <v>0</v>
      </c>
      <c r="ET77" s="280">
        <v>0</v>
      </c>
      <c r="EU77" s="9" t="s">
        <v>45</v>
      </c>
      <c r="EV77" s="583">
        <f t="shared" si="627"/>
        <v>0</v>
      </c>
      <c r="EW77" s="579">
        <f t="shared" si="86"/>
        <v>0</v>
      </c>
      <c r="EX77" s="582">
        <f t="shared" si="628"/>
        <v>0</v>
      </c>
      <c r="EY77" s="574">
        <f>EZ138</f>
        <v>0</v>
      </c>
      <c r="EZ77" s="543">
        <f>ET138</f>
        <v>0</v>
      </c>
      <c r="FA77" s="567"/>
      <c r="FC77" s="137"/>
      <c r="FD77" s="61"/>
      <c r="FE77" s="8"/>
      <c r="FF77" s="8"/>
      <c r="FG77" s="8"/>
      <c r="FH77" s="61"/>
      <c r="FI77" s="61"/>
      <c r="FJ77" s="8"/>
      <c r="FK77" s="605"/>
      <c r="FL77" s="592"/>
      <c r="FM77" s="573"/>
      <c r="FN77" s="607"/>
      <c r="FO77" s="127"/>
      <c r="FP77" s="87"/>
      <c r="FQ77" s="522"/>
      <c r="FR77" s="61"/>
      <c r="FS77" s="567"/>
    </row>
    <row r="78" spans="1:175" x14ac:dyDescent="0.25">
      <c r="A78" s="44" t="s">
        <v>77</v>
      </c>
      <c r="B78" s="1041" t="str">
        <f>Prices!$A$118</f>
        <v xml:space="preserve">glazing  </v>
      </c>
      <c r="C78" s="1041"/>
      <c r="D78" s="1042" t="s">
        <v>580</v>
      </c>
      <c r="E78" s="1042"/>
      <c r="F78" s="68">
        <v>0</v>
      </c>
      <c r="G78" s="8"/>
      <c r="H78" s="720">
        <f>Prices!$D118</f>
        <v>0</v>
      </c>
      <c r="I78" s="13">
        <f t="shared" si="629"/>
        <v>0</v>
      </c>
      <c r="J78" s="13">
        <f t="shared" si="630"/>
        <v>0</v>
      </c>
      <c r="K78" s="13">
        <f t="shared" si="631"/>
        <v>0</v>
      </c>
      <c r="L78" s="151"/>
      <c r="M78" s="155"/>
      <c r="N78" s="15"/>
      <c r="O78" s="44" t="s">
        <v>77</v>
      </c>
      <c r="P78" s="1041" t="str">
        <f>Prices!$A$118</f>
        <v xml:space="preserve">glazing  </v>
      </c>
      <c r="Q78" s="1041"/>
      <c r="R78" s="1042" t="s">
        <v>580</v>
      </c>
      <c r="S78" s="1042"/>
      <c r="T78" s="68">
        <v>0</v>
      </c>
      <c r="U78" s="8"/>
      <c r="V78" s="720">
        <f>Prices!$D118</f>
        <v>0</v>
      </c>
      <c r="W78" s="13">
        <f t="shared" si="622"/>
        <v>0</v>
      </c>
      <c r="X78" s="13">
        <f t="shared" si="579"/>
        <v>0</v>
      </c>
      <c r="Y78" s="13">
        <f t="shared" si="580"/>
        <v>0</v>
      </c>
      <c r="Z78" s="151"/>
      <c r="AA78" s="155"/>
      <c r="AB78" s="15"/>
      <c r="AC78" s="44" t="s">
        <v>77</v>
      </c>
      <c r="AD78" s="1041" t="str">
        <f>Prices!$A$118</f>
        <v xml:space="preserve">glazing  </v>
      </c>
      <c r="AE78" s="1041"/>
      <c r="AF78" s="1042" t="s">
        <v>580</v>
      </c>
      <c r="AG78" s="1042"/>
      <c r="AH78" s="68">
        <v>0</v>
      </c>
      <c r="AI78" s="8"/>
      <c r="AJ78" s="720">
        <f>Prices!$D118</f>
        <v>0</v>
      </c>
      <c r="AK78" s="13">
        <f t="shared" si="581"/>
        <v>0</v>
      </c>
      <c r="AL78" s="13">
        <f t="shared" si="582"/>
        <v>0</v>
      </c>
      <c r="AM78" s="13">
        <f t="shared" si="583"/>
        <v>0</v>
      </c>
      <c r="AN78" s="151"/>
      <c r="AO78" s="155"/>
      <c r="AP78" s="15"/>
      <c r="AQ78" s="44" t="s">
        <v>77</v>
      </c>
      <c r="AR78" s="1041" t="str">
        <f>Prices!$A$118</f>
        <v xml:space="preserve">glazing  </v>
      </c>
      <c r="AS78" s="1041"/>
      <c r="AT78" s="1042" t="s">
        <v>580</v>
      </c>
      <c r="AU78" s="1042"/>
      <c r="AV78" s="68">
        <v>0</v>
      </c>
      <c r="AW78" s="8"/>
      <c r="AX78" s="720">
        <f>Prices!$D118</f>
        <v>0</v>
      </c>
      <c r="AY78" s="13">
        <f t="shared" si="586"/>
        <v>0</v>
      </c>
      <c r="AZ78" s="13">
        <f t="shared" si="587"/>
        <v>0</v>
      </c>
      <c r="BA78" s="13">
        <f t="shared" si="588"/>
        <v>0</v>
      </c>
      <c r="BB78" s="151"/>
      <c r="BC78" s="155"/>
      <c r="BD78" s="15"/>
      <c r="BE78" s="44" t="s">
        <v>77</v>
      </c>
      <c r="BF78" s="1041" t="str">
        <f>Prices!$A$118</f>
        <v xml:space="preserve">glazing  </v>
      </c>
      <c r="BG78" s="1041"/>
      <c r="BH78" s="1042" t="s">
        <v>580</v>
      </c>
      <c r="BI78" s="1042"/>
      <c r="BJ78" s="68">
        <v>0</v>
      </c>
      <c r="BK78" s="8"/>
      <c r="BL78" s="720">
        <f>Prices!$D118</f>
        <v>0</v>
      </c>
      <c r="BM78" s="13">
        <f t="shared" si="591"/>
        <v>0</v>
      </c>
      <c r="BN78" s="13">
        <f t="shared" si="592"/>
        <v>0</v>
      </c>
      <c r="BO78" s="13">
        <f t="shared" si="593"/>
        <v>0</v>
      </c>
      <c r="BP78" s="151"/>
      <c r="BQ78" s="155"/>
      <c r="BR78" s="15"/>
      <c r="BS78" s="44" t="s">
        <v>77</v>
      </c>
      <c r="BT78" s="1041" t="str">
        <f>Prices!$A$118</f>
        <v xml:space="preserve">glazing  </v>
      </c>
      <c r="BU78" s="1041"/>
      <c r="BV78" s="1042" t="s">
        <v>580</v>
      </c>
      <c r="BW78" s="1042"/>
      <c r="BX78" s="68">
        <v>0</v>
      </c>
      <c r="BY78" s="8"/>
      <c r="BZ78" s="720">
        <f>Prices!$D118</f>
        <v>0</v>
      </c>
      <c r="CA78" s="13">
        <f t="shared" si="596"/>
        <v>0</v>
      </c>
      <c r="CB78" s="13">
        <f t="shared" si="597"/>
        <v>0</v>
      </c>
      <c r="CC78" s="13">
        <f t="shared" si="598"/>
        <v>0</v>
      </c>
      <c r="CD78" s="151"/>
      <c r="CE78" s="155"/>
      <c r="CF78" s="15"/>
      <c r="CG78" s="44" t="s">
        <v>77</v>
      </c>
      <c r="CH78" s="1041" t="str">
        <f>Prices!$A$118</f>
        <v xml:space="preserve">glazing  </v>
      </c>
      <c r="CI78" s="1041"/>
      <c r="CJ78" s="1042" t="s">
        <v>580</v>
      </c>
      <c r="CK78" s="1042"/>
      <c r="CL78" s="68">
        <v>0</v>
      </c>
      <c r="CM78" s="8"/>
      <c r="CN78" s="720">
        <f>Prices!$D118</f>
        <v>0</v>
      </c>
      <c r="CO78" s="13">
        <f t="shared" si="601"/>
        <v>0</v>
      </c>
      <c r="CP78" s="13">
        <f t="shared" si="602"/>
        <v>0</v>
      </c>
      <c r="CQ78" s="13">
        <f t="shared" si="603"/>
        <v>0</v>
      </c>
      <c r="CR78" s="151"/>
      <c r="CS78" s="155"/>
      <c r="CT78" s="15"/>
      <c r="CU78" s="44" t="s">
        <v>77</v>
      </c>
      <c r="CV78" s="1041" t="str">
        <f>Prices!$A$118</f>
        <v xml:space="preserve">glazing  </v>
      </c>
      <c r="CW78" s="1041"/>
      <c r="CX78" s="1042" t="s">
        <v>580</v>
      </c>
      <c r="CY78" s="1042"/>
      <c r="CZ78" s="68">
        <v>0</v>
      </c>
      <c r="DA78" s="8"/>
      <c r="DB78" s="720">
        <f>Prices!$D118</f>
        <v>0</v>
      </c>
      <c r="DC78" s="13">
        <f t="shared" si="606"/>
        <v>0</v>
      </c>
      <c r="DD78" s="13">
        <f t="shared" si="607"/>
        <v>0</v>
      </c>
      <c r="DE78" s="13">
        <f t="shared" si="608"/>
        <v>0</v>
      </c>
      <c r="DF78" s="151"/>
      <c r="DG78" s="155"/>
      <c r="DH78" s="15"/>
      <c r="DI78" s="44" t="s">
        <v>77</v>
      </c>
      <c r="DJ78" s="1041" t="str">
        <f>Prices!$A$118</f>
        <v xml:space="preserve">glazing  </v>
      </c>
      <c r="DK78" s="1041"/>
      <c r="DL78" s="1042" t="s">
        <v>580</v>
      </c>
      <c r="DM78" s="1042"/>
      <c r="DN78" s="68">
        <v>0</v>
      </c>
      <c r="DO78" s="8"/>
      <c r="DP78" s="720">
        <f>Prices!$D118</f>
        <v>0</v>
      </c>
      <c r="DQ78" s="13">
        <f t="shared" si="611"/>
        <v>0</v>
      </c>
      <c r="DR78" s="13">
        <f t="shared" si="612"/>
        <v>0</v>
      </c>
      <c r="DS78" s="13">
        <f t="shared" si="613"/>
        <v>0</v>
      </c>
      <c r="DT78" s="151"/>
      <c r="DU78" s="155"/>
      <c r="DV78" s="15"/>
      <c r="DW78" s="44" t="s">
        <v>77</v>
      </c>
      <c r="DX78" s="1041" t="str">
        <f>Prices!$A$118</f>
        <v xml:space="preserve">glazing  </v>
      </c>
      <c r="DY78" s="1041"/>
      <c r="DZ78" s="1042" t="s">
        <v>580</v>
      </c>
      <c r="EA78" s="1042"/>
      <c r="EB78" s="68">
        <v>0</v>
      </c>
      <c r="EC78" s="8"/>
      <c r="ED78" s="720">
        <f>Prices!$D118</f>
        <v>0</v>
      </c>
      <c r="EE78" s="13">
        <f t="shared" si="616"/>
        <v>0</v>
      </c>
      <c r="EF78" s="13">
        <f t="shared" si="617"/>
        <v>0</v>
      </c>
      <c r="EG78" s="13">
        <f t="shared" si="618"/>
        <v>0</v>
      </c>
      <c r="EH78" s="151"/>
      <c r="EI78" s="155"/>
      <c r="EJ78" s="15"/>
      <c r="EK78" s="44" t="s">
        <v>96</v>
      </c>
      <c r="EL78" s="8" t="s">
        <v>46</v>
      </c>
      <c r="EM78" s="744">
        <f>K103+Y103+AM103+BA103+BO103+CC103+CQ103+DE103+DS103+EG103</f>
        <v>0</v>
      </c>
      <c r="EN78" s="79"/>
      <c r="EO78" s="747" t="s">
        <v>45</v>
      </c>
      <c r="EP78" s="190">
        <f>F103*$C$2+T103*$Q$2+AH103*$AE$2+AV103*$AS$2+BJ103*$BG$2+BX103*$BU$2+CL103*$CI$2+CZ103*$CW$2+DN103*$DK$2+EB103*$DY$2</f>
        <v>0</v>
      </c>
      <c r="EQ78" s="33"/>
      <c r="ER78" s="116">
        <f t="shared" si="625"/>
        <v>0</v>
      </c>
      <c r="ES78" s="81">
        <f t="shared" si="626"/>
        <v>0</v>
      </c>
      <c r="ET78" s="280">
        <v>0</v>
      </c>
      <c r="EU78" s="9" t="s">
        <v>45</v>
      </c>
      <c r="EV78" s="583">
        <f t="shared" si="627"/>
        <v>0</v>
      </c>
      <c r="EW78" s="579">
        <f t="shared" si="86"/>
        <v>0</v>
      </c>
      <c r="EX78" s="582">
        <f t="shared" si="628"/>
        <v>0</v>
      </c>
      <c r="EY78" s="112"/>
      <c r="EZ78" s="573"/>
      <c r="FA78" s="55"/>
      <c r="FC78" s="44" t="s">
        <v>104</v>
      </c>
      <c r="FD78" s="11" t="s">
        <v>56</v>
      </c>
      <c r="FE78" s="141">
        <v>0</v>
      </c>
      <c r="FF78" s="141">
        <v>0</v>
      </c>
      <c r="FG78" s="142">
        <v>0</v>
      </c>
      <c r="FH78" s="9" t="s">
        <v>21</v>
      </c>
      <c r="FI78" s="122">
        <f>FE78*FF78*FG78</f>
        <v>0</v>
      </c>
      <c r="FJ78" s="602">
        <v>0</v>
      </c>
      <c r="FK78" s="604">
        <f>FI78*FJ78</f>
        <v>0</v>
      </c>
      <c r="FL78" s="591">
        <f>FM134</f>
        <v>0</v>
      </c>
      <c r="FM78" s="545">
        <f>IF(FJ78=0,0,FL78/FJ78)</f>
        <v>0</v>
      </c>
      <c r="FN78" s="607">
        <f>FK78+FL78</f>
        <v>0</v>
      </c>
      <c r="FO78" s="127">
        <f>IF(FO$4=0,0,FN78/$FO$4)</f>
        <v>0</v>
      </c>
      <c r="FP78" s="87" t="s">
        <v>104</v>
      </c>
      <c r="FQ78" s="522">
        <f>EX90+EY90</f>
        <v>0</v>
      </c>
      <c r="FR78" s="496">
        <f>FN78</f>
        <v>0</v>
      </c>
      <c r="FS78" s="567">
        <f>SUM(FQ78:FR78)</f>
        <v>0</v>
      </c>
    </row>
    <row r="79" spans="1:175" x14ac:dyDescent="0.25">
      <c r="A79" s="44" t="s">
        <v>77</v>
      </c>
      <c r="B79" s="1041" t="str">
        <f>Prices!$A$119</f>
        <v xml:space="preserve">glazing  </v>
      </c>
      <c r="C79" s="1041"/>
      <c r="D79" s="1042" t="s">
        <v>581</v>
      </c>
      <c r="E79" s="1042"/>
      <c r="F79" s="68">
        <v>0</v>
      </c>
      <c r="G79" s="8"/>
      <c r="H79" s="720">
        <f>Prices!$D119</f>
        <v>0</v>
      </c>
      <c r="I79" s="13">
        <f t="shared" si="629"/>
        <v>0</v>
      </c>
      <c r="J79" s="13">
        <f t="shared" si="630"/>
        <v>0</v>
      </c>
      <c r="K79" s="13">
        <f t="shared" si="631"/>
        <v>0</v>
      </c>
      <c r="L79" s="151"/>
      <c r="M79" s="155"/>
      <c r="N79" s="15"/>
      <c r="O79" s="44" t="s">
        <v>77</v>
      </c>
      <c r="P79" s="1041" t="str">
        <f>Prices!$A$119</f>
        <v xml:space="preserve">glazing  </v>
      </c>
      <c r="Q79" s="1041"/>
      <c r="R79" s="1042" t="s">
        <v>581</v>
      </c>
      <c r="S79" s="1042"/>
      <c r="T79" s="68">
        <v>0</v>
      </c>
      <c r="U79" s="8"/>
      <c r="V79" s="720">
        <f>Prices!$D119</f>
        <v>0</v>
      </c>
      <c r="W79" s="13">
        <f t="shared" si="622"/>
        <v>0</v>
      </c>
      <c r="X79" s="13">
        <f t="shared" si="579"/>
        <v>0</v>
      </c>
      <c r="Y79" s="13">
        <f t="shared" si="580"/>
        <v>0</v>
      </c>
      <c r="Z79" s="151"/>
      <c r="AA79" s="155"/>
      <c r="AB79" s="15"/>
      <c r="AC79" s="44" t="s">
        <v>77</v>
      </c>
      <c r="AD79" s="1041" t="str">
        <f>Prices!$A$119</f>
        <v xml:space="preserve">glazing  </v>
      </c>
      <c r="AE79" s="1041"/>
      <c r="AF79" s="1042" t="s">
        <v>581</v>
      </c>
      <c r="AG79" s="1042"/>
      <c r="AH79" s="68">
        <v>0</v>
      </c>
      <c r="AI79" s="8"/>
      <c r="AJ79" s="720">
        <f>Prices!$D119</f>
        <v>0</v>
      </c>
      <c r="AK79" s="13">
        <f t="shared" si="581"/>
        <v>0</v>
      </c>
      <c r="AL79" s="13">
        <f t="shared" si="582"/>
        <v>0</v>
      </c>
      <c r="AM79" s="13">
        <f t="shared" si="583"/>
        <v>0</v>
      </c>
      <c r="AN79" s="151"/>
      <c r="AO79" s="155"/>
      <c r="AP79" s="15"/>
      <c r="AQ79" s="44" t="s">
        <v>77</v>
      </c>
      <c r="AR79" s="1041" t="str">
        <f>Prices!$A$119</f>
        <v xml:space="preserve">glazing  </v>
      </c>
      <c r="AS79" s="1041"/>
      <c r="AT79" s="1042" t="s">
        <v>581</v>
      </c>
      <c r="AU79" s="1042"/>
      <c r="AV79" s="68">
        <v>0</v>
      </c>
      <c r="AW79" s="8"/>
      <c r="AX79" s="720">
        <f>Prices!$D119</f>
        <v>0</v>
      </c>
      <c r="AY79" s="13">
        <f t="shared" si="586"/>
        <v>0</v>
      </c>
      <c r="AZ79" s="13">
        <f t="shared" si="587"/>
        <v>0</v>
      </c>
      <c r="BA79" s="13">
        <f t="shared" si="588"/>
        <v>0</v>
      </c>
      <c r="BB79" s="151"/>
      <c r="BC79" s="155"/>
      <c r="BD79" s="15"/>
      <c r="BE79" s="44" t="s">
        <v>77</v>
      </c>
      <c r="BF79" s="1041" t="str">
        <f>Prices!$A$119</f>
        <v xml:space="preserve">glazing  </v>
      </c>
      <c r="BG79" s="1041"/>
      <c r="BH79" s="1042" t="s">
        <v>581</v>
      </c>
      <c r="BI79" s="1042"/>
      <c r="BJ79" s="68">
        <v>0</v>
      </c>
      <c r="BK79" s="8"/>
      <c r="BL79" s="720">
        <f>Prices!$D119</f>
        <v>0</v>
      </c>
      <c r="BM79" s="13">
        <f t="shared" si="591"/>
        <v>0</v>
      </c>
      <c r="BN79" s="13">
        <f t="shared" si="592"/>
        <v>0</v>
      </c>
      <c r="BO79" s="13">
        <f t="shared" si="593"/>
        <v>0</v>
      </c>
      <c r="BP79" s="151"/>
      <c r="BQ79" s="155"/>
      <c r="BR79" s="15"/>
      <c r="BS79" s="44" t="s">
        <v>77</v>
      </c>
      <c r="BT79" s="1041" t="str">
        <f>Prices!$A$119</f>
        <v xml:space="preserve">glazing  </v>
      </c>
      <c r="BU79" s="1041"/>
      <c r="BV79" s="1042" t="s">
        <v>581</v>
      </c>
      <c r="BW79" s="1042"/>
      <c r="BX79" s="68">
        <v>0</v>
      </c>
      <c r="BY79" s="8"/>
      <c r="BZ79" s="720">
        <f>Prices!$D119</f>
        <v>0</v>
      </c>
      <c r="CA79" s="13">
        <f t="shared" si="596"/>
        <v>0</v>
      </c>
      <c r="CB79" s="13">
        <f t="shared" si="597"/>
        <v>0</v>
      </c>
      <c r="CC79" s="13">
        <f t="shared" si="598"/>
        <v>0</v>
      </c>
      <c r="CD79" s="151"/>
      <c r="CE79" s="155"/>
      <c r="CF79" s="15"/>
      <c r="CG79" s="44" t="s">
        <v>77</v>
      </c>
      <c r="CH79" s="1041" t="str">
        <f>Prices!$A$119</f>
        <v xml:space="preserve">glazing  </v>
      </c>
      <c r="CI79" s="1041"/>
      <c r="CJ79" s="1042" t="s">
        <v>581</v>
      </c>
      <c r="CK79" s="1042"/>
      <c r="CL79" s="68">
        <v>0</v>
      </c>
      <c r="CM79" s="8"/>
      <c r="CN79" s="720">
        <f>Prices!$D119</f>
        <v>0</v>
      </c>
      <c r="CO79" s="13">
        <f t="shared" si="601"/>
        <v>0</v>
      </c>
      <c r="CP79" s="13">
        <f t="shared" si="602"/>
        <v>0</v>
      </c>
      <c r="CQ79" s="13">
        <f t="shared" si="603"/>
        <v>0</v>
      </c>
      <c r="CR79" s="151"/>
      <c r="CS79" s="155"/>
      <c r="CT79" s="15"/>
      <c r="CU79" s="44" t="s">
        <v>77</v>
      </c>
      <c r="CV79" s="1041" t="str">
        <f>Prices!$A$119</f>
        <v xml:space="preserve">glazing  </v>
      </c>
      <c r="CW79" s="1041"/>
      <c r="CX79" s="1042" t="s">
        <v>581</v>
      </c>
      <c r="CY79" s="1042"/>
      <c r="CZ79" s="68">
        <v>0</v>
      </c>
      <c r="DA79" s="8"/>
      <c r="DB79" s="720">
        <f>Prices!$D119</f>
        <v>0</v>
      </c>
      <c r="DC79" s="13">
        <f t="shared" si="606"/>
        <v>0</v>
      </c>
      <c r="DD79" s="13">
        <f t="shared" si="607"/>
        <v>0</v>
      </c>
      <c r="DE79" s="13">
        <f t="shared" si="608"/>
        <v>0</v>
      </c>
      <c r="DF79" s="151"/>
      <c r="DG79" s="155"/>
      <c r="DH79" s="15"/>
      <c r="DI79" s="44" t="s">
        <v>77</v>
      </c>
      <c r="DJ79" s="1041" t="str">
        <f>Prices!$A$119</f>
        <v xml:space="preserve">glazing  </v>
      </c>
      <c r="DK79" s="1041"/>
      <c r="DL79" s="1042" t="s">
        <v>581</v>
      </c>
      <c r="DM79" s="1042"/>
      <c r="DN79" s="68">
        <v>0</v>
      </c>
      <c r="DO79" s="8"/>
      <c r="DP79" s="720">
        <f>Prices!$D119</f>
        <v>0</v>
      </c>
      <c r="DQ79" s="13">
        <f t="shared" si="611"/>
        <v>0</v>
      </c>
      <c r="DR79" s="13">
        <f t="shared" si="612"/>
        <v>0</v>
      </c>
      <c r="DS79" s="13">
        <f t="shared" si="613"/>
        <v>0</v>
      </c>
      <c r="DT79" s="151"/>
      <c r="DU79" s="155"/>
      <c r="DV79" s="15"/>
      <c r="DW79" s="44" t="s">
        <v>77</v>
      </c>
      <c r="DX79" s="1041" t="str">
        <f>Prices!$A$119</f>
        <v xml:space="preserve">glazing  </v>
      </c>
      <c r="DY79" s="1041"/>
      <c r="DZ79" s="1042" t="s">
        <v>581</v>
      </c>
      <c r="EA79" s="1042"/>
      <c r="EB79" s="68">
        <v>0</v>
      </c>
      <c r="EC79" s="8"/>
      <c r="ED79" s="720">
        <f>Prices!$D119</f>
        <v>0</v>
      </c>
      <c r="EE79" s="13">
        <f t="shared" si="616"/>
        <v>0</v>
      </c>
      <c r="EF79" s="13">
        <f t="shared" si="617"/>
        <v>0</v>
      </c>
      <c r="EG79" s="13">
        <f t="shared" si="618"/>
        <v>0</v>
      </c>
      <c r="EH79" s="151"/>
      <c r="EI79" s="155"/>
      <c r="EJ79" s="15"/>
      <c r="EK79" s="45" t="s">
        <v>97</v>
      </c>
      <c r="EL79" s="93" t="s">
        <v>98</v>
      </c>
      <c r="EM79" s="744">
        <f>K104+Y104+AM104+BA104+BO104+CC104+CQ104+DE104+DS104+EG104</f>
        <v>0</v>
      </c>
      <c r="EN79" s="741"/>
      <c r="EO79" s="747" t="s">
        <v>45</v>
      </c>
      <c r="EP79" s="190">
        <f>F104*$C$2+T104*$Q$2+AH104*$AE$2+AV104*$AS$2+BJ104*$BG$2+BX104*$BU$2+CL104*$CI$2+CZ104*$CW$2+DN104*$DK$2+EB104*$DY$2</f>
        <v>0</v>
      </c>
      <c r="EQ79" s="33"/>
      <c r="ER79" s="116">
        <f t="shared" si="625"/>
        <v>0</v>
      </c>
      <c r="ES79" s="81">
        <f t="shared" si="626"/>
        <v>0</v>
      </c>
      <c r="ET79" s="280">
        <v>0</v>
      </c>
      <c r="EU79" s="9" t="s">
        <v>45</v>
      </c>
      <c r="EV79" s="583">
        <f t="shared" si="627"/>
        <v>0</v>
      </c>
      <c r="EW79" s="579">
        <f t="shared" si="86"/>
        <v>0</v>
      </c>
      <c r="EX79" s="582">
        <f t="shared" ref="EX79:EX86" si="632">ER79*ER$4+ES79*ES$4</f>
        <v>0</v>
      </c>
      <c r="EY79" s="112"/>
      <c r="EZ79" s="573"/>
      <c r="FA79" s="55"/>
      <c r="FC79" s="44"/>
      <c r="FD79" s="11"/>
      <c r="FE79" s="126"/>
      <c r="FF79" s="126"/>
      <c r="FG79" s="124"/>
      <c r="FH79" s="9"/>
      <c r="FI79" s="123"/>
      <c r="FJ79" s="121"/>
      <c r="FK79" s="604"/>
      <c r="FL79" s="592"/>
      <c r="FM79" s="573"/>
      <c r="FN79" s="607"/>
      <c r="FO79" s="127"/>
      <c r="FP79" s="87"/>
      <c r="FQ79" s="522"/>
      <c r="FR79" s="61"/>
      <c r="FS79" s="567"/>
    </row>
    <row r="80" spans="1:175" x14ac:dyDescent="0.25">
      <c r="A80" s="44" t="s">
        <v>77</v>
      </c>
      <c r="B80" s="1041" t="str">
        <f>Prices!$A$120</f>
        <v xml:space="preserve">glazing  </v>
      </c>
      <c r="C80" s="1041"/>
      <c r="D80" s="1042" t="s">
        <v>582</v>
      </c>
      <c r="E80" s="1042"/>
      <c r="F80" s="68">
        <v>0</v>
      </c>
      <c r="G80" s="8"/>
      <c r="H80" s="720">
        <f>Prices!$D120</f>
        <v>0</v>
      </c>
      <c r="I80" s="13">
        <f t="shared" si="629"/>
        <v>0</v>
      </c>
      <c r="J80" s="13">
        <f t="shared" si="630"/>
        <v>0</v>
      </c>
      <c r="K80" s="13">
        <f t="shared" si="631"/>
        <v>0</v>
      </c>
      <c r="L80" s="151"/>
      <c r="M80" s="155"/>
      <c r="N80" s="15"/>
      <c r="O80" s="44" t="s">
        <v>77</v>
      </c>
      <c r="P80" s="1041" t="str">
        <f>Prices!$A$120</f>
        <v xml:space="preserve">glazing  </v>
      </c>
      <c r="Q80" s="1041"/>
      <c r="R80" s="1042" t="s">
        <v>582</v>
      </c>
      <c r="S80" s="1042"/>
      <c r="T80" s="68">
        <v>0</v>
      </c>
      <c r="U80" s="8"/>
      <c r="V80" s="720">
        <f>Prices!$D120</f>
        <v>0</v>
      </c>
      <c r="W80" s="13">
        <f t="shared" si="622"/>
        <v>0</v>
      </c>
      <c r="X80" s="13">
        <f t="shared" si="579"/>
        <v>0</v>
      </c>
      <c r="Y80" s="13">
        <f t="shared" si="580"/>
        <v>0</v>
      </c>
      <c r="Z80" s="151"/>
      <c r="AA80" s="155"/>
      <c r="AB80" s="15"/>
      <c r="AC80" s="44" t="s">
        <v>77</v>
      </c>
      <c r="AD80" s="1041" t="str">
        <f>Prices!$A$120</f>
        <v xml:space="preserve">glazing  </v>
      </c>
      <c r="AE80" s="1041"/>
      <c r="AF80" s="1042" t="s">
        <v>582</v>
      </c>
      <c r="AG80" s="1042"/>
      <c r="AH80" s="68">
        <v>0</v>
      </c>
      <c r="AI80" s="8"/>
      <c r="AJ80" s="720">
        <f>Prices!$D120</f>
        <v>0</v>
      </c>
      <c r="AK80" s="13">
        <f t="shared" si="581"/>
        <v>0</v>
      </c>
      <c r="AL80" s="13">
        <f t="shared" si="582"/>
        <v>0</v>
      </c>
      <c r="AM80" s="13">
        <f t="shared" si="583"/>
        <v>0</v>
      </c>
      <c r="AN80" s="151"/>
      <c r="AO80" s="155"/>
      <c r="AP80" s="15"/>
      <c r="AQ80" s="44" t="s">
        <v>77</v>
      </c>
      <c r="AR80" s="1041" t="str">
        <f>Prices!$A$120</f>
        <v xml:space="preserve">glazing  </v>
      </c>
      <c r="AS80" s="1041"/>
      <c r="AT80" s="1042" t="s">
        <v>582</v>
      </c>
      <c r="AU80" s="1042"/>
      <c r="AV80" s="68">
        <v>0</v>
      </c>
      <c r="AW80" s="8"/>
      <c r="AX80" s="720">
        <f>Prices!$D120</f>
        <v>0</v>
      </c>
      <c r="AY80" s="13">
        <f t="shared" si="586"/>
        <v>0</v>
      </c>
      <c r="AZ80" s="13">
        <f t="shared" si="587"/>
        <v>0</v>
      </c>
      <c r="BA80" s="13">
        <f t="shared" si="588"/>
        <v>0</v>
      </c>
      <c r="BB80" s="151"/>
      <c r="BC80" s="155"/>
      <c r="BD80" s="15"/>
      <c r="BE80" s="44" t="s">
        <v>77</v>
      </c>
      <c r="BF80" s="1041" t="str">
        <f>Prices!$A$120</f>
        <v xml:space="preserve">glazing  </v>
      </c>
      <c r="BG80" s="1041"/>
      <c r="BH80" s="1042" t="s">
        <v>582</v>
      </c>
      <c r="BI80" s="1042"/>
      <c r="BJ80" s="68">
        <v>0</v>
      </c>
      <c r="BK80" s="8"/>
      <c r="BL80" s="720">
        <f>Prices!$D120</f>
        <v>0</v>
      </c>
      <c r="BM80" s="13">
        <f t="shared" si="591"/>
        <v>0</v>
      </c>
      <c r="BN80" s="13">
        <f t="shared" si="592"/>
        <v>0</v>
      </c>
      <c r="BO80" s="13">
        <f t="shared" si="593"/>
        <v>0</v>
      </c>
      <c r="BP80" s="151"/>
      <c r="BQ80" s="155"/>
      <c r="BR80" s="15"/>
      <c r="BS80" s="44" t="s">
        <v>77</v>
      </c>
      <c r="BT80" s="1041" t="str">
        <f>Prices!$A$120</f>
        <v xml:space="preserve">glazing  </v>
      </c>
      <c r="BU80" s="1041"/>
      <c r="BV80" s="1042" t="s">
        <v>582</v>
      </c>
      <c r="BW80" s="1042"/>
      <c r="BX80" s="68">
        <v>0</v>
      </c>
      <c r="BY80" s="8"/>
      <c r="BZ80" s="720">
        <f>Prices!$D120</f>
        <v>0</v>
      </c>
      <c r="CA80" s="13">
        <f t="shared" si="596"/>
        <v>0</v>
      </c>
      <c r="CB80" s="13">
        <f t="shared" si="597"/>
        <v>0</v>
      </c>
      <c r="CC80" s="13">
        <f t="shared" si="598"/>
        <v>0</v>
      </c>
      <c r="CD80" s="151"/>
      <c r="CE80" s="155"/>
      <c r="CF80" s="15"/>
      <c r="CG80" s="44" t="s">
        <v>77</v>
      </c>
      <c r="CH80" s="1041" t="str">
        <f>Prices!$A$120</f>
        <v xml:space="preserve">glazing  </v>
      </c>
      <c r="CI80" s="1041"/>
      <c r="CJ80" s="1042" t="s">
        <v>582</v>
      </c>
      <c r="CK80" s="1042"/>
      <c r="CL80" s="68">
        <v>0</v>
      </c>
      <c r="CM80" s="8"/>
      <c r="CN80" s="720">
        <f>Prices!$D120</f>
        <v>0</v>
      </c>
      <c r="CO80" s="13">
        <f t="shared" si="601"/>
        <v>0</v>
      </c>
      <c r="CP80" s="13">
        <f t="shared" si="602"/>
        <v>0</v>
      </c>
      <c r="CQ80" s="13">
        <f t="shared" si="603"/>
        <v>0</v>
      </c>
      <c r="CR80" s="151"/>
      <c r="CS80" s="155"/>
      <c r="CT80" s="15"/>
      <c r="CU80" s="44" t="s">
        <v>77</v>
      </c>
      <c r="CV80" s="1041" t="str">
        <f>Prices!$A$120</f>
        <v xml:space="preserve">glazing  </v>
      </c>
      <c r="CW80" s="1041"/>
      <c r="CX80" s="1042" t="s">
        <v>582</v>
      </c>
      <c r="CY80" s="1042"/>
      <c r="CZ80" s="68">
        <v>0</v>
      </c>
      <c r="DA80" s="8"/>
      <c r="DB80" s="720">
        <f>Prices!$D120</f>
        <v>0</v>
      </c>
      <c r="DC80" s="13">
        <f t="shared" si="606"/>
        <v>0</v>
      </c>
      <c r="DD80" s="13">
        <f t="shared" si="607"/>
        <v>0</v>
      </c>
      <c r="DE80" s="13">
        <f t="shared" si="608"/>
        <v>0</v>
      </c>
      <c r="DF80" s="151"/>
      <c r="DG80" s="155"/>
      <c r="DH80" s="15"/>
      <c r="DI80" s="44" t="s">
        <v>77</v>
      </c>
      <c r="DJ80" s="1041" t="str">
        <f>Prices!$A$120</f>
        <v xml:space="preserve">glazing  </v>
      </c>
      <c r="DK80" s="1041"/>
      <c r="DL80" s="1042" t="s">
        <v>582</v>
      </c>
      <c r="DM80" s="1042"/>
      <c r="DN80" s="68">
        <v>0</v>
      </c>
      <c r="DO80" s="8"/>
      <c r="DP80" s="720">
        <f>Prices!$D120</f>
        <v>0</v>
      </c>
      <c r="DQ80" s="13">
        <f t="shared" si="611"/>
        <v>0</v>
      </c>
      <c r="DR80" s="13">
        <f t="shared" si="612"/>
        <v>0</v>
      </c>
      <c r="DS80" s="13">
        <f t="shared" si="613"/>
        <v>0</v>
      </c>
      <c r="DT80" s="151"/>
      <c r="DU80" s="155"/>
      <c r="DV80" s="15"/>
      <c r="DW80" s="44" t="s">
        <v>77</v>
      </c>
      <c r="DX80" s="1041" t="str">
        <f>Prices!$A$120</f>
        <v xml:space="preserve">glazing  </v>
      </c>
      <c r="DY80" s="1041"/>
      <c r="DZ80" s="1042" t="s">
        <v>582</v>
      </c>
      <c r="EA80" s="1042"/>
      <c r="EB80" s="68">
        <v>0</v>
      </c>
      <c r="EC80" s="8"/>
      <c r="ED80" s="720">
        <f>Prices!$D120</f>
        <v>0</v>
      </c>
      <c r="EE80" s="13">
        <f t="shared" si="616"/>
        <v>0</v>
      </c>
      <c r="EF80" s="13">
        <f t="shared" si="617"/>
        <v>0</v>
      </c>
      <c r="EG80" s="13">
        <f t="shared" si="618"/>
        <v>0</v>
      </c>
      <c r="EH80" s="151"/>
      <c r="EI80" s="155"/>
      <c r="EJ80" s="15"/>
      <c r="EK80" s="44"/>
      <c r="EL80" s="8"/>
      <c r="EM80" s="14"/>
      <c r="EN80" s="743"/>
      <c r="EO80" s="743"/>
      <c r="EP80" s="38"/>
      <c r="EQ80" s="743"/>
      <c r="ER80" s="121"/>
      <c r="ES80" s="111"/>
      <c r="ET80" s="128"/>
      <c r="EU80" s="9"/>
      <c r="EV80" s="583"/>
      <c r="EW80" s="579"/>
      <c r="EX80" s="582"/>
      <c r="EY80" s="112"/>
      <c r="EZ80" s="573"/>
      <c r="FA80" s="162"/>
      <c r="FC80" s="44" t="s">
        <v>105</v>
      </c>
      <c r="FD80" s="11" t="s">
        <v>57</v>
      </c>
      <c r="FE80" s="141">
        <v>0</v>
      </c>
      <c r="FF80" s="141">
        <v>0</v>
      </c>
      <c r="FG80" s="142">
        <v>0</v>
      </c>
      <c r="FH80" s="9" t="s">
        <v>63</v>
      </c>
      <c r="FI80" s="122">
        <f>FE80*FF80*FG80</f>
        <v>0</v>
      </c>
      <c r="FJ80" s="602">
        <v>0</v>
      </c>
      <c r="FK80" s="604">
        <f>FI80*FJ80</f>
        <v>0</v>
      </c>
      <c r="FL80" s="591">
        <f>FR136</f>
        <v>0</v>
      </c>
      <c r="FM80" s="544">
        <f>IF(FJ80=0,0,FL80/FJ80)</f>
        <v>0</v>
      </c>
      <c r="FN80" s="610">
        <f>SUM(FK80:FK81)+FL80</f>
        <v>0</v>
      </c>
      <c r="FO80" s="127">
        <f>IF(FO$4=0,0,FN80/$FO$4)</f>
        <v>0</v>
      </c>
      <c r="FP80" s="87" t="s">
        <v>105</v>
      </c>
      <c r="FQ80" s="522">
        <f>EX92+EY92</f>
        <v>0</v>
      </c>
      <c r="FR80" s="496">
        <f>FN80</f>
        <v>0</v>
      </c>
      <c r="FS80" s="567">
        <f>SUM(FQ80:FR80)</f>
        <v>0</v>
      </c>
    </row>
    <row r="81" spans="1:175" x14ac:dyDescent="0.25">
      <c r="A81" s="44" t="s">
        <v>77</v>
      </c>
      <c r="B81" s="1041" t="str">
        <f>Prices!$A$121</f>
        <v xml:space="preserve">glazing  </v>
      </c>
      <c r="C81" s="1041"/>
      <c r="D81" s="1042" t="s">
        <v>583</v>
      </c>
      <c r="E81" s="1042"/>
      <c r="F81" s="68">
        <v>0</v>
      </c>
      <c r="G81" s="8"/>
      <c r="H81" s="720">
        <f>Prices!$D121</f>
        <v>0</v>
      </c>
      <c r="I81" s="13">
        <f t="shared" si="629"/>
        <v>0</v>
      </c>
      <c r="J81" s="13">
        <f t="shared" si="630"/>
        <v>0</v>
      </c>
      <c r="K81" s="13">
        <f t="shared" si="631"/>
        <v>0</v>
      </c>
      <c r="L81" s="151"/>
      <c r="M81" s="155"/>
      <c r="N81" s="15"/>
      <c r="O81" s="44" t="s">
        <v>77</v>
      </c>
      <c r="P81" s="1041" t="str">
        <f>Prices!$A$121</f>
        <v xml:space="preserve">glazing  </v>
      </c>
      <c r="Q81" s="1041"/>
      <c r="R81" s="1042" t="s">
        <v>583</v>
      </c>
      <c r="S81" s="1042"/>
      <c r="T81" s="68">
        <v>0</v>
      </c>
      <c r="U81" s="8"/>
      <c r="V81" s="720">
        <f>Prices!$D121</f>
        <v>0</v>
      </c>
      <c r="W81" s="13">
        <f t="shared" si="622"/>
        <v>0</v>
      </c>
      <c r="X81" s="13">
        <f t="shared" si="579"/>
        <v>0</v>
      </c>
      <c r="Y81" s="13">
        <f t="shared" si="580"/>
        <v>0</v>
      </c>
      <c r="Z81" s="151"/>
      <c r="AA81" s="155"/>
      <c r="AB81" s="15"/>
      <c r="AC81" s="44" t="s">
        <v>77</v>
      </c>
      <c r="AD81" s="1041" t="str">
        <f>Prices!$A$121</f>
        <v xml:space="preserve">glazing  </v>
      </c>
      <c r="AE81" s="1041"/>
      <c r="AF81" s="1042" t="s">
        <v>583</v>
      </c>
      <c r="AG81" s="1042"/>
      <c r="AH81" s="68">
        <v>0</v>
      </c>
      <c r="AI81" s="8"/>
      <c r="AJ81" s="720">
        <f>Prices!$D121</f>
        <v>0</v>
      </c>
      <c r="AK81" s="13">
        <f t="shared" si="581"/>
        <v>0</v>
      </c>
      <c r="AL81" s="13">
        <f t="shared" si="582"/>
        <v>0</v>
      </c>
      <c r="AM81" s="13">
        <f t="shared" si="583"/>
        <v>0</v>
      </c>
      <c r="AN81" s="151"/>
      <c r="AO81" s="155"/>
      <c r="AP81" s="15"/>
      <c r="AQ81" s="44" t="s">
        <v>77</v>
      </c>
      <c r="AR81" s="1041" t="str">
        <f>Prices!$A$121</f>
        <v xml:space="preserve">glazing  </v>
      </c>
      <c r="AS81" s="1041"/>
      <c r="AT81" s="1042" t="s">
        <v>583</v>
      </c>
      <c r="AU81" s="1042"/>
      <c r="AV81" s="68">
        <v>0</v>
      </c>
      <c r="AW81" s="8"/>
      <c r="AX81" s="720">
        <f>Prices!$D121</f>
        <v>0</v>
      </c>
      <c r="AY81" s="13">
        <f t="shared" si="586"/>
        <v>0</v>
      </c>
      <c r="AZ81" s="13">
        <f t="shared" si="587"/>
        <v>0</v>
      </c>
      <c r="BA81" s="13">
        <f t="shared" si="588"/>
        <v>0</v>
      </c>
      <c r="BB81" s="151"/>
      <c r="BC81" s="155"/>
      <c r="BD81" s="15"/>
      <c r="BE81" s="44" t="s">
        <v>77</v>
      </c>
      <c r="BF81" s="1041" t="str">
        <f>Prices!$A$121</f>
        <v xml:space="preserve">glazing  </v>
      </c>
      <c r="BG81" s="1041"/>
      <c r="BH81" s="1042" t="s">
        <v>583</v>
      </c>
      <c r="BI81" s="1042"/>
      <c r="BJ81" s="68">
        <v>0</v>
      </c>
      <c r="BK81" s="8"/>
      <c r="BL81" s="720">
        <f>Prices!$D121</f>
        <v>0</v>
      </c>
      <c r="BM81" s="13">
        <f t="shared" si="591"/>
        <v>0</v>
      </c>
      <c r="BN81" s="13">
        <f t="shared" si="592"/>
        <v>0</v>
      </c>
      <c r="BO81" s="13">
        <f t="shared" si="593"/>
        <v>0</v>
      </c>
      <c r="BP81" s="151"/>
      <c r="BQ81" s="155"/>
      <c r="BR81" s="15"/>
      <c r="BS81" s="44" t="s">
        <v>77</v>
      </c>
      <c r="BT81" s="1041" t="str">
        <f>Prices!$A$121</f>
        <v xml:space="preserve">glazing  </v>
      </c>
      <c r="BU81" s="1041"/>
      <c r="BV81" s="1042" t="s">
        <v>583</v>
      </c>
      <c r="BW81" s="1042"/>
      <c r="BX81" s="68">
        <v>0</v>
      </c>
      <c r="BY81" s="8"/>
      <c r="BZ81" s="720">
        <f>Prices!$D121</f>
        <v>0</v>
      </c>
      <c r="CA81" s="13">
        <f t="shared" si="596"/>
        <v>0</v>
      </c>
      <c r="CB81" s="13">
        <f t="shared" si="597"/>
        <v>0</v>
      </c>
      <c r="CC81" s="13">
        <f t="shared" si="598"/>
        <v>0</v>
      </c>
      <c r="CD81" s="151"/>
      <c r="CE81" s="155"/>
      <c r="CF81" s="15"/>
      <c r="CG81" s="44" t="s">
        <v>77</v>
      </c>
      <c r="CH81" s="1041" t="str">
        <f>Prices!$A$121</f>
        <v xml:space="preserve">glazing  </v>
      </c>
      <c r="CI81" s="1041"/>
      <c r="CJ81" s="1042" t="s">
        <v>583</v>
      </c>
      <c r="CK81" s="1042"/>
      <c r="CL81" s="68">
        <v>0</v>
      </c>
      <c r="CM81" s="8"/>
      <c r="CN81" s="720">
        <f>Prices!$D121</f>
        <v>0</v>
      </c>
      <c r="CO81" s="13">
        <f t="shared" si="601"/>
        <v>0</v>
      </c>
      <c r="CP81" s="13">
        <f t="shared" si="602"/>
        <v>0</v>
      </c>
      <c r="CQ81" s="13">
        <f t="shared" si="603"/>
        <v>0</v>
      </c>
      <c r="CR81" s="151"/>
      <c r="CS81" s="155"/>
      <c r="CT81" s="15"/>
      <c r="CU81" s="44" t="s">
        <v>77</v>
      </c>
      <c r="CV81" s="1041" t="str">
        <f>Prices!$A$121</f>
        <v xml:space="preserve">glazing  </v>
      </c>
      <c r="CW81" s="1041"/>
      <c r="CX81" s="1042" t="s">
        <v>583</v>
      </c>
      <c r="CY81" s="1042"/>
      <c r="CZ81" s="68">
        <v>0</v>
      </c>
      <c r="DA81" s="8"/>
      <c r="DB81" s="720">
        <f>Prices!$D121</f>
        <v>0</v>
      </c>
      <c r="DC81" s="13">
        <f t="shared" si="606"/>
        <v>0</v>
      </c>
      <c r="DD81" s="13">
        <f t="shared" si="607"/>
        <v>0</v>
      </c>
      <c r="DE81" s="13">
        <f t="shared" si="608"/>
        <v>0</v>
      </c>
      <c r="DF81" s="151"/>
      <c r="DG81" s="155"/>
      <c r="DH81" s="15"/>
      <c r="DI81" s="44" t="s">
        <v>77</v>
      </c>
      <c r="DJ81" s="1041" t="str">
        <f>Prices!$A$121</f>
        <v xml:space="preserve">glazing  </v>
      </c>
      <c r="DK81" s="1041"/>
      <c r="DL81" s="1042" t="s">
        <v>583</v>
      </c>
      <c r="DM81" s="1042"/>
      <c r="DN81" s="68">
        <v>0</v>
      </c>
      <c r="DO81" s="8"/>
      <c r="DP81" s="720">
        <f>Prices!$D121</f>
        <v>0</v>
      </c>
      <c r="DQ81" s="13">
        <f t="shared" si="611"/>
        <v>0</v>
      </c>
      <c r="DR81" s="13">
        <f t="shared" si="612"/>
        <v>0</v>
      </c>
      <c r="DS81" s="13">
        <f t="shared" si="613"/>
        <v>0</v>
      </c>
      <c r="DT81" s="151"/>
      <c r="DU81" s="155"/>
      <c r="DV81" s="15"/>
      <c r="DW81" s="44" t="s">
        <v>77</v>
      </c>
      <c r="DX81" s="1041" t="str">
        <f>Prices!$A$121</f>
        <v xml:space="preserve">glazing  </v>
      </c>
      <c r="DY81" s="1041"/>
      <c r="DZ81" s="1042" t="s">
        <v>583</v>
      </c>
      <c r="EA81" s="1042"/>
      <c r="EB81" s="68">
        <v>0</v>
      </c>
      <c r="EC81" s="8"/>
      <c r="ED81" s="720">
        <f>Prices!$D121</f>
        <v>0</v>
      </c>
      <c r="EE81" s="13">
        <f t="shared" si="616"/>
        <v>0</v>
      </c>
      <c r="EF81" s="13">
        <f t="shared" si="617"/>
        <v>0</v>
      </c>
      <c r="EG81" s="13">
        <f t="shared" si="618"/>
        <v>0</v>
      </c>
      <c r="EH81" s="151"/>
      <c r="EI81" s="155"/>
      <c r="EJ81" s="15"/>
      <c r="EK81" s="44" t="s">
        <v>66</v>
      </c>
      <c r="EL81" s="11" t="s">
        <v>48</v>
      </c>
      <c r="EM81" s="744">
        <f>L106+Z106+AN106+BB106+BP106+CD106+CR106+DF106+DT106+EH106</f>
        <v>0</v>
      </c>
      <c r="EN81" s="14"/>
      <c r="EP81" s="747" t="s">
        <v>109</v>
      </c>
      <c r="EQ81" s="190">
        <f>M106+AA106+AO106+BC106+BQ106+CE106+CS106+DG106+DU106+EI106</f>
        <v>0</v>
      </c>
      <c r="ER81" s="116">
        <f>IF(ER$4=0,0,EM81/ER$4)</f>
        <v>0</v>
      </c>
      <c r="ES81" s="81">
        <f>ER81*ET81+ER81</f>
        <v>0</v>
      </c>
      <c r="ET81" s="280">
        <v>0</v>
      </c>
      <c r="EU81" s="9" t="s">
        <v>109</v>
      </c>
      <c r="EV81" s="583">
        <f>IF(ER$4=0,0,EQ81/$ER$4*$EX$4)</f>
        <v>0</v>
      </c>
      <c r="EW81" s="579">
        <f t="shared" ref="EW81:EW92" si="633">IF(EV81=0,0,EX81/EV81)</f>
        <v>0</v>
      </c>
      <c r="EX81" s="582">
        <f t="shared" si="632"/>
        <v>0</v>
      </c>
      <c r="EY81" s="112"/>
      <c r="EZ81" s="573"/>
      <c r="FA81" s="55"/>
      <c r="FC81" s="44" t="s">
        <v>105</v>
      </c>
      <c r="FD81" s="11" t="s">
        <v>57</v>
      </c>
      <c r="FE81" s="141">
        <v>0</v>
      </c>
      <c r="FF81" s="141">
        <v>0</v>
      </c>
      <c r="FG81" s="142">
        <v>0</v>
      </c>
      <c r="FH81" s="9" t="s">
        <v>63</v>
      </c>
      <c r="FI81" s="122">
        <f>FE81*FF81*FG81</f>
        <v>0</v>
      </c>
      <c r="FJ81" s="602">
        <v>0</v>
      </c>
      <c r="FK81" s="604">
        <f>FI81*FJ81</f>
        <v>0</v>
      </c>
      <c r="FL81" s="592"/>
      <c r="FM81" s="573"/>
      <c r="FN81" s="607"/>
      <c r="FO81" s="127"/>
      <c r="FP81" s="87"/>
      <c r="FQ81" s="522"/>
      <c r="FR81" s="61"/>
      <c r="FS81" s="567"/>
    </row>
    <row r="82" spans="1:175" ht="13" thickBot="1" x14ac:dyDescent="0.3">
      <c r="A82" s="44" t="s">
        <v>77</v>
      </c>
      <c r="B82" s="1041" t="str">
        <f>Prices!$A$122</f>
        <v xml:space="preserve">glazing  </v>
      </c>
      <c r="C82" s="1041"/>
      <c r="D82" s="1042" t="s">
        <v>584</v>
      </c>
      <c r="E82" s="1042"/>
      <c r="F82" s="68">
        <v>0</v>
      </c>
      <c r="G82" s="8"/>
      <c r="H82" s="721">
        <f>Prices!$D122</f>
        <v>0</v>
      </c>
      <c r="I82" s="13">
        <f t="shared" si="629"/>
        <v>0</v>
      </c>
      <c r="J82" s="13">
        <f t="shared" si="630"/>
        <v>0</v>
      </c>
      <c r="K82" s="13">
        <f t="shared" si="631"/>
        <v>0</v>
      </c>
      <c r="L82" s="151"/>
      <c r="M82" s="155"/>
      <c r="N82" s="10"/>
      <c r="O82" s="44" t="s">
        <v>77</v>
      </c>
      <c r="P82" s="1041" t="str">
        <f>Prices!$A$122</f>
        <v xml:space="preserve">glazing  </v>
      </c>
      <c r="Q82" s="1041"/>
      <c r="R82" s="1042" t="s">
        <v>584</v>
      </c>
      <c r="S82" s="1042"/>
      <c r="T82" s="68">
        <v>0</v>
      </c>
      <c r="U82" s="8"/>
      <c r="V82" s="721">
        <f>Prices!$D122</f>
        <v>0</v>
      </c>
      <c r="W82" s="13">
        <f t="shared" si="622"/>
        <v>0</v>
      </c>
      <c r="X82" s="13">
        <f t="shared" si="579"/>
        <v>0</v>
      </c>
      <c r="Y82" s="13">
        <f t="shared" si="580"/>
        <v>0</v>
      </c>
      <c r="Z82" s="151"/>
      <c r="AA82" s="155"/>
      <c r="AB82" s="10"/>
      <c r="AC82" s="44" t="s">
        <v>77</v>
      </c>
      <c r="AD82" s="1041" t="str">
        <f>Prices!$A$122</f>
        <v xml:space="preserve">glazing  </v>
      </c>
      <c r="AE82" s="1041"/>
      <c r="AF82" s="1042" t="s">
        <v>584</v>
      </c>
      <c r="AG82" s="1042"/>
      <c r="AH82" s="68">
        <v>0</v>
      </c>
      <c r="AI82" s="8"/>
      <c r="AJ82" s="721">
        <f>Prices!$D122</f>
        <v>0</v>
      </c>
      <c r="AK82" s="13">
        <f t="shared" si="581"/>
        <v>0</v>
      </c>
      <c r="AL82" s="13">
        <f t="shared" si="582"/>
        <v>0</v>
      </c>
      <c r="AM82" s="13">
        <f t="shared" si="583"/>
        <v>0</v>
      </c>
      <c r="AN82" s="151"/>
      <c r="AO82" s="155"/>
      <c r="AP82" s="10"/>
      <c r="AQ82" s="44" t="s">
        <v>77</v>
      </c>
      <c r="AR82" s="1041" t="str">
        <f>Prices!$A$122</f>
        <v xml:space="preserve">glazing  </v>
      </c>
      <c r="AS82" s="1041"/>
      <c r="AT82" s="1042" t="s">
        <v>584</v>
      </c>
      <c r="AU82" s="1042"/>
      <c r="AV82" s="68">
        <v>0</v>
      </c>
      <c r="AW82" s="8"/>
      <c r="AX82" s="721">
        <f>Prices!$D122</f>
        <v>0</v>
      </c>
      <c r="AY82" s="13">
        <f t="shared" si="586"/>
        <v>0</v>
      </c>
      <c r="AZ82" s="13">
        <f t="shared" si="587"/>
        <v>0</v>
      </c>
      <c r="BA82" s="13">
        <f t="shared" si="588"/>
        <v>0</v>
      </c>
      <c r="BB82" s="151"/>
      <c r="BC82" s="155"/>
      <c r="BD82" s="10"/>
      <c r="BE82" s="44" t="s">
        <v>77</v>
      </c>
      <c r="BF82" s="1041" t="str">
        <f>Prices!$A$122</f>
        <v xml:space="preserve">glazing  </v>
      </c>
      <c r="BG82" s="1041"/>
      <c r="BH82" s="1042" t="s">
        <v>584</v>
      </c>
      <c r="BI82" s="1042"/>
      <c r="BJ82" s="68">
        <v>0</v>
      </c>
      <c r="BK82" s="8"/>
      <c r="BL82" s="721">
        <f>Prices!$D122</f>
        <v>0</v>
      </c>
      <c r="BM82" s="13">
        <f t="shared" si="591"/>
        <v>0</v>
      </c>
      <c r="BN82" s="13">
        <f t="shared" si="592"/>
        <v>0</v>
      </c>
      <c r="BO82" s="13">
        <f t="shared" si="593"/>
        <v>0</v>
      </c>
      <c r="BP82" s="151"/>
      <c r="BQ82" s="155"/>
      <c r="BR82" s="10"/>
      <c r="BS82" s="44" t="s">
        <v>77</v>
      </c>
      <c r="BT82" s="1041" t="str">
        <f>Prices!$A$122</f>
        <v xml:space="preserve">glazing  </v>
      </c>
      <c r="BU82" s="1041"/>
      <c r="BV82" s="1042" t="s">
        <v>584</v>
      </c>
      <c r="BW82" s="1042"/>
      <c r="BX82" s="68">
        <v>0</v>
      </c>
      <c r="BY82" s="8"/>
      <c r="BZ82" s="721">
        <f>Prices!$D122</f>
        <v>0</v>
      </c>
      <c r="CA82" s="13">
        <f t="shared" si="596"/>
        <v>0</v>
      </c>
      <c r="CB82" s="13">
        <f t="shared" si="597"/>
        <v>0</v>
      </c>
      <c r="CC82" s="13">
        <f t="shared" si="598"/>
        <v>0</v>
      </c>
      <c r="CD82" s="151"/>
      <c r="CE82" s="155"/>
      <c r="CF82" s="10"/>
      <c r="CG82" s="44" t="s">
        <v>77</v>
      </c>
      <c r="CH82" s="1041" t="str">
        <f>Prices!$A$122</f>
        <v xml:space="preserve">glazing  </v>
      </c>
      <c r="CI82" s="1041"/>
      <c r="CJ82" s="1042" t="s">
        <v>584</v>
      </c>
      <c r="CK82" s="1042"/>
      <c r="CL82" s="68">
        <v>0</v>
      </c>
      <c r="CM82" s="8"/>
      <c r="CN82" s="721">
        <f>Prices!$D122</f>
        <v>0</v>
      </c>
      <c r="CO82" s="13">
        <f t="shared" si="601"/>
        <v>0</v>
      </c>
      <c r="CP82" s="13">
        <f t="shared" si="602"/>
        <v>0</v>
      </c>
      <c r="CQ82" s="13">
        <f t="shared" si="603"/>
        <v>0</v>
      </c>
      <c r="CR82" s="151"/>
      <c r="CS82" s="155"/>
      <c r="CT82" s="10"/>
      <c r="CU82" s="44" t="s">
        <v>77</v>
      </c>
      <c r="CV82" s="1041" t="str">
        <f>Prices!$A$122</f>
        <v xml:space="preserve">glazing  </v>
      </c>
      <c r="CW82" s="1041"/>
      <c r="CX82" s="1042" t="s">
        <v>584</v>
      </c>
      <c r="CY82" s="1042"/>
      <c r="CZ82" s="68">
        <v>0</v>
      </c>
      <c r="DA82" s="8"/>
      <c r="DB82" s="721">
        <f>Prices!$D122</f>
        <v>0</v>
      </c>
      <c r="DC82" s="13">
        <f t="shared" si="606"/>
        <v>0</v>
      </c>
      <c r="DD82" s="13">
        <f t="shared" si="607"/>
        <v>0</v>
      </c>
      <c r="DE82" s="13">
        <f t="shared" si="608"/>
        <v>0</v>
      </c>
      <c r="DF82" s="151"/>
      <c r="DG82" s="155"/>
      <c r="DH82" s="10"/>
      <c r="DI82" s="44" t="s">
        <v>77</v>
      </c>
      <c r="DJ82" s="1041" t="str">
        <f>Prices!$A$122</f>
        <v xml:space="preserve">glazing  </v>
      </c>
      <c r="DK82" s="1041"/>
      <c r="DL82" s="1042" t="s">
        <v>584</v>
      </c>
      <c r="DM82" s="1042"/>
      <c r="DN82" s="68">
        <v>0</v>
      </c>
      <c r="DO82" s="8"/>
      <c r="DP82" s="721">
        <f>Prices!$D122</f>
        <v>0</v>
      </c>
      <c r="DQ82" s="13">
        <f t="shared" si="611"/>
        <v>0</v>
      </c>
      <c r="DR82" s="13">
        <f t="shared" si="612"/>
        <v>0</v>
      </c>
      <c r="DS82" s="13">
        <f t="shared" si="613"/>
        <v>0</v>
      </c>
      <c r="DT82" s="151"/>
      <c r="DU82" s="155"/>
      <c r="DV82" s="10"/>
      <c r="DW82" s="44" t="s">
        <v>77</v>
      </c>
      <c r="DX82" s="1041" t="str">
        <f>Prices!$A$122</f>
        <v xml:space="preserve">glazing  </v>
      </c>
      <c r="DY82" s="1041"/>
      <c r="DZ82" s="1042" t="s">
        <v>584</v>
      </c>
      <c r="EA82" s="1042"/>
      <c r="EB82" s="68">
        <v>0</v>
      </c>
      <c r="EC82" s="8"/>
      <c r="ED82" s="721">
        <f>Prices!$D122</f>
        <v>0</v>
      </c>
      <c r="EE82" s="13">
        <f t="shared" si="616"/>
        <v>0</v>
      </c>
      <c r="EF82" s="13">
        <f t="shared" si="617"/>
        <v>0</v>
      </c>
      <c r="EG82" s="13">
        <f t="shared" si="618"/>
        <v>0</v>
      </c>
      <c r="EH82" s="151"/>
      <c r="EI82" s="155"/>
      <c r="EJ82" s="10"/>
      <c r="EK82" s="44" t="s">
        <v>67</v>
      </c>
      <c r="EL82" s="11" t="s">
        <v>144</v>
      </c>
      <c r="EM82" s="744">
        <f>L108+Z108+AN108+BB108+BP108+CD108+CR108+DF108+DT108+EH108</f>
        <v>0</v>
      </c>
      <c r="EN82" s="14"/>
      <c r="EP82" s="747" t="s">
        <v>109</v>
      </c>
      <c r="EQ82" s="190">
        <f>M108+AA108+AO108+BC108+BQ108+CE108+CS108+DG108+DU108+EI108</f>
        <v>0</v>
      </c>
      <c r="ER82" s="116">
        <f t="shared" ref="ER82" si="634">IF(ER$4=0,0,EM82/ER$4)</f>
        <v>0</v>
      </c>
      <c r="ES82" s="81">
        <f>ER82*ET82+ER82</f>
        <v>0</v>
      </c>
      <c r="ET82" s="280">
        <v>0</v>
      </c>
      <c r="EU82" s="9" t="s">
        <v>109</v>
      </c>
      <c r="EV82" s="583">
        <f t="shared" ref="EV82:EV83" si="635">IF(ER$4=0,0,EQ82/$ER$4*$EX$4)</f>
        <v>0</v>
      </c>
      <c r="EW82" s="579">
        <f t="shared" si="633"/>
        <v>0</v>
      </c>
      <c r="EX82" s="582">
        <f t="shared" si="632"/>
        <v>0</v>
      </c>
      <c r="EY82" s="112"/>
      <c r="EZ82" s="573"/>
      <c r="FA82" s="55"/>
      <c r="FC82" s="44"/>
      <c r="FD82" s="11"/>
      <c r="FE82" s="17"/>
      <c r="FF82" s="17"/>
      <c r="FG82" s="18"/>
      <c r="FH82" s="17"/>
      <c r="FI82" s="22"/>
      <c r="FJ82" s="22"/>
      <c r="FK82" s="606"/>
      <c r="FL82" s="592"/>
      <c r="FM82" s="573"/>
      <c r="FN82" s="607"/>
      <c r="FO82" s="127"/>
      <c r="FP82" s="87"/>
      <c r="FQ82" s="522"/>
      <c r="FR82" s="61"/>
      <c r="FS82" s="567"/>
    </row>
    <row r="83" spans="1:175" ht="13" thickBot="1" x14ac:dyDescent="0.3">
      <c r="A83" s="45"/>
      <c r="B83" s="93"/>
      <c r="C83" s="6" t="s">
        <v>37</v>
      </c>
      <c r="D83" s="630" t="s">
        <v>20</v>
      </c>
      <c r="E83" s="630" t="s">
        <v>20</v>
      </c>
      <c r="F83" s="18" t="s">
        <v>45</v>
      </c>
      <c r="G83" s="6" t="s">
        <v>109</v>
      </c>
      <c r="H83" s="286" t="s">
        <v>36</v>
      </c>
      <c r="I83" s="13"/>
      <c r="J83" s="13"/>
      <c r="K83" s="13"/>
      <c r="L83" s="1044" t="s">
        <v>276</v>
      </c>
      <c r="M83" s="1045"/>
      <c r="N83" s="10"/>
      <c r="O83" s="45"/>
      <c r="P83" s="93"/>
      <c r="Q83" s="6" t="s">
        <v>37</v>
      </c>
      <c r="R83" s="738" t="s">
        <v>20</v>
      </c>
      <c r="S83" s="738" t="s">
        <v>20</v>
      </c>
      <c r="T83" s="18" t="s">
        <v>45</v>
      </c>
      <c r="U83" s="6" t="s">
        <v>109</v>
      </c>
      <c r="V83" s="286" t="s">
        <v>36</v>
      </c>
      <c r="W83" s="13"/>
      <c r="X83" s="13"/>
      <c r="Y83" s="13"/>
      <c r="Z83" s="1044" t="s">
        <v>276</v>
      </c>
      <c r="AA83" s="1045"/>
      <c r="AB83" s="10"/>
      <c r="AC83" s="45"/>
      <c r="AD83" s="93"/>
      <c r="AE83" s="6" t="s">
        <v>37</v>
      </c>
      <c r="AF83" s="815" t="s">
        <v>20</v>
      </c>
      <c r="AG83" s="815" t="s">
        <v>20</v>
      </c>
      <c r="AH83" s="18" t="s">
        <v>45</v>
      </c>
      <c r="AI83" s="6" t="s">
        <v>109</v>
      </c>
      <c r="AJ83" s="286" t="s">
        <v>36</v>
      </c>
      <c r="AK83" s="13"/>
      <c r="AL83" s="13"/>
      <c r="AM83" s="13"/>
      <c r="AN83" s="1044" t="s">
        <v>276</v>
      </c>
      <c r="AO83" s="1045"/>
      <c r="AP83" s="10"/>
      <c r="AQ83" s="45"/>
      <c r="AR83" s="93"/>
      <c r="AS83" s="6" t="s">
        <v>37</v>
      </c>
      <c r="AT83" s="815" t="s">
        <v>20</v>
      </c>
      <c r="AU83" s="815" t="s">
        <v>20</v>
      </c>
      <c r="AV83" s="18" t="s">
        <v>45</v>
      </c>
      <c r="AW83" s="6" t="s">
        <v>109</v>
      </c>
      <c r="AX83" s="286" t="s">
        <v>36</v>
      </c>
      <c r="AY83" s="13"/>
      <c r="AZ83" s="13"/>
      <c r="BA83" s="13"/>
      <c r="BB83" s="1044" t="s">
        <v>276</v>
      </c>
      <c r="BC83" s="1045"/>
      <c r="BD83" s="10"/>
      <c r="BE83" s="45"/>
      <c r="BF83" s="93"/>
      <c r="BG83" s="6" t="s">
        <v>37</v>
      </c>
      <c r="BH83" s="815" t="s">
        <v>20</v>
      </c>
      <c r="BI83" s="815" t="s">
        <v>20</v>
      </c>
      <c r="BJ83" s="18" t="s">
        <v>45</v>
      </c>
      <c r="BK83" s="6" t="s">
        <v>109</v>
      </c>
      <c r="BL83" s="286" t="s">
        <v>36</v>
      </c>
      <c r="BM83" s="13"/>
      <c r="BN83" s="13"/>
      <c r="BO83" s="13"/>
      <c r="BP83" s="1044" t="s">
        <v>276</v>
      </c>
      <c r="BQ83" s="1045"/>
      <c r="BR83" s="10"/>
      <c r="BS83" s="45"/>
      <c r="BT83" s="93"/>
      <c r="BU83" s="6" t="s">
        <v>37</v>
      </c>
      <c r="BV83" s="815" t="s">
        <v>20</v>
      </c>
      <c r="BW83" s="815" t="s">
        <v>20</v>
      </c>
      <c r="BX83" s="18" t="s">
        <v>45</v>
      </c>
      <c r="BY83" s="6" t="s">
        <v>109</v>
      </c>
      <c r="BZ83" s="286" t="s">
        <v>36</v>
      </c>
      <c r="CA83" s="13"/>
      <c r="CB83" s="13"/>
      <c r="CC83" s="13"/>
      <c r="CD83" s="1044" t="s">
        <v>276</v>
      </c>
      <c r="CE83" s="1045"/>
      <c r="CF83" s="10"/>
      <c r="CG83" s="45"/>
      <c r="CH83" s="93"/>
      <c r="CI83" s="6" t="s">
        <v>37</v>
      </c>
      <c r="CJ83" s="815" t="s">
        <v>20</v>
      </c>
      <c r="CK83" s="815" t="s">
        <v>20</v>
      </c>
      <c r="CL83" s="18" t="s">
        <v>45</v>
      </c>
      <c r="CM83" s="6" t="s">
        <v>109</v>
      </c>
      <c r="CN83" s="286" t="s">
        <v>36</v>
      </c>
      <c r="CO83" s="13"/>
      <c r="CP83" s="13"/>
      <c r="CQ83" s="13"/>
      <c r="CR83" s="1044" t="s">
        <v>276</v>
      </c>
      <c r="CS83" s="1045"/>
      <c r="CT83" s="10"/>
      <c r="CU83" s="45"/>
      <c r="CV83" s="93"/>
      <c r="CW83" s="6" t="s">
        <v>37</v>
      </c>
      <c r="CX83" s="815" t="s">
        <v>20</v>
      </c>
      <c r="CY83" s="815" t="s">
        <v>20</v>
      </c>
      <c r="CZ83" s="18" t="s">
        <v>45</v>
      </c>
      <c r="DA83" s="6" t="s">
        <v>109</v>
      </c>
      <c r="DB83" s="286" t="s">
        <v>36</v>
      </c>
      <c r="DC83" s="13"/>
      <c r="DD83" s="13"/>
      <c r="DE83" s="13"/>
      <c r="DF83" s="1044" t="s">
        <v>276</v>
      </c>
      <c r="DG83" s="1045"/>
      <c r="DH83" s="10"/>
      <c r="DI83" s="45"/>
      <c r="DJ83" s="93"/>
      <c r="DK83" s="6" t="s">
        <v>37</v>
      </c>
      <c r="DL83" s="815" t="s">
        <v>20</v>
      </c>
      <c r="DM83" s="815" t="s">
        <v>20</v>
      </c>
      <c r="DN83" s="18" t="s">
        <v>45</v>
      </c>
      <c r="DO83" s="6" t="s">
        <v>109</v>
      </c>
      <c r="DP83" s="286" t="s">
        <v>36</v>
      </c>
      <c r="DQ83" s="13"/>
      <c r="DR83" s="13"/>
      <c r="DS83" s="13"/>
      <c r="DT83" s="1044" t="s">
        <v>276</v>
      </c>
      <c r="DU83" s="1045"/>
      <c r="DV83" s="10"/>
      <c r="DW83" s="45"/>
      <c r="DX83" s="93"/>
      <c r="DY83" s="6" t="s">
        <v>37</v>
      </c>
      <c r="DZ83" s="815" t="s">
        <v>20</v>
      </c>
      <c r="EA83" s="815" t="s">
        <v>20</v>
      </c>
      <c r="EB83" s="18" t="s">
        <v>45</v>
      </c>
      <c r="EC83" s="6" t="s">
        <v>109</v>
      </c>
      <c r="ED83" s="286" t="s">
        <v>36</v>
      </c>
      <c r="EE83" s="13"/>
      <c r="EF83" s="13"/>
      <c r="EG83" s="13"/>
      <c r="EH83" s="1044" t="s">
        <v>276</v>
      </c>
      <c r="EI83" s="1045"/>
      <c r="EJ83" s="10"/>
      <c r="EK83" s="44" t="s">
        <v>68</v>
      </c>
      <c r="EL83" s="11" t="s">
        <v>145</v>
      </c>
      <c r="EM83" s="744">
        <f>L110+Z110+AN110+BB110+BP110+CD110+CR110+DF110+DT110+EH110</f>
        <v>0</v>
      </c>
      <c r="EN83" s="14"/>
      <c r="EP83" s="747" t="s">
        <v>109</v>
      </c>
      <c r="EQ83" s="190">
        <f>M110+AA110+AO110+BC110+BQ110+CE110+CS110+DG110+DU110+EI110</f>
        <v>0</v>
      </c>
      <c r="ER83" s="116">
        <f>IF(ER$4=0,0,EM83/ER$4)</f>
        <v>0</v>
      </c>
      <c r="ES83" s="81">
        <f>ER83*ET83+ER83</f>
        <v>0</v>
      </c>
      <c r="ET83" s="280">
        <v>0</v>
      </c>
      <c r="EU83" s="9" t="s">
        <v>109</v>
      </c>
      <c r="EV83" s="583">
        <f t="shared" si="635"/>
        <v>0</v>
      </c>
      <c r="EW83" s="579">
        <f t="shared" si="633"/>
        <v>0</v>
      </c>
      <c r="EX83" s="582">
        <f t="shared" si="632"/>
        <v>0</v>
      </c>
      <c r="EY83" s="112"/>
      <c r="EZ83" s="573"/>
      <c r="FA83" s="55"/>
      <c r="FC83" s="44"/>
      <c r="FD83" s="61"/>
      <c r="FE83" s="61"/>
      <c r="FF83" s="61"/>
      <c r="FG83" s="61"/>
      <c r="FH83" s="61"/>
      <c r="FI83" s="61"/>
      <c r="FJ83" s="61"/>
      <c r="FK83" s="607"/>
      <c r="FL83" s="590"/>
      <c r="FM83" s="569"/>
      <c r="FN83" s="606"/>
      <c r="FO83" s="127"/>
      <c r="FP83" s="522"/>
      <c r="FQ83" s="599"/>
      <c r="FR83" s="61"/>
      <c r="FS83" s="567"/>
    </row>
    <row r="84" spans="1:175" ht="13" thickTop="1" x14ac:dyDescent="0.25">
      <c r="A84" s="44" t="s">
        <v>90</v>
      </c>
      <c r="B84" s="95" t="s">
        <v>111</v>
      </c>
      <c r="C84" s="68">
        <v>0</v>
      </c>
      <c r="D84" s="74">
        <v>0</v>
      </c>
      <c r="E84" s="74">
        <v>0</v>
      </c>
      <c r="F84" s="129">
        <f>D84*E84</f>
        <v>0</v>
      </c>
      <c r="G84" s="722">
        <f>C84*F84*2.7</f>
        <v>0</v>
      </c>
      <c r="H84" s="821"/>
      <c r="I84" s="13">
        <f>(G84*H84)</f>
        <v>0</v>
      </c>
      <c r="J84" s="13">
        <f>IF(E$113=0,0,I84/E$113)</f>
        <v>0</v>
      </c>
      <c r="K84" s="13">
        <f t="shared" ref="K84:K93" si="636">(J84*G$2)</f>
        <v>0</v>
      </c>
      <c r="L84" s="217">
        <f>SUM(K84:K86)</f>
        <v>0</v>
      </c>
      <c r="M84" s="218">
        <f>SUM(F84:F85)*C$2</f>
        <v>0</v>
      </c>
      <c r="N84" s="10"/>
      <c r="O84" s="44" t="s">
        <v>90</v>
      </c>
      <c r="P84" s="95" t="s">
        <v>111</v>
      </c>
      <c r="Q84" s="68">
        <v>0</v>
      </c>
      <c r="R84" s="74">
        <v>0</v>
      </c>
      <c r="S84" s="74">
        <v>0</v>
      </c>
      <c r="T84" s="129">
        <f>R84*S84</f>
        <v>0</v>
      </c>
      <c r="U84" s="722">
        <f>Q84*T84*2.7</f>
        <v>0</v>
      </c>
      <c r="V84" s="821"/>
      <c r="W84" s="13">
        <f>(U84*V84)</f>
        <v>0</v>
      </c>
      <c r="X84" s="13">
        <f>IF(S$113=0,0,W84/S$113)</f>
        <v>0</v>
      </c>
      <c r="Y84" s="13">
        <f t="shared" ref="Y84:Y93" si="637">(X84*U$2)</f>
        <v>0</v>
      </c>
      <c r="Z84" s="217">
        <f>SUM(Y84:Y86)</f>
        <v>0</v>
      </c>
      <c r="AA84" s="218">
        <f>SUM(T84:T85)*Q$2</f>
        <v>0</v>
      </c>
      <c r="AB84" s="10"/>
      <c r="AC84" s="44" t="s">
        <v>90</v>
      </c>
      <c r="AD84" s="95" t="s">
        <v>111</v>
      </c>
      <c r="AE84" s="68">
        <v>0</v>
      </c>
      <c r="AF84" s="74">
        <v>0</v>
      </c>
      <c r="AG84" s="74">
        <v>0</v>
      </c>
      <c r="AH84" s="129">
        <f t="shared" ref="AH84:AH85" si="638">AF84*AG84</f>
        <v>0</v>
      </c>
      <c r="AI84" s="722">
        <f t="shared" ref="AI84:AI85" si="639">AE84*AH84*2.7</f>
        <v>0</v>
      </c>
      <c r="AJ84" s="821"/>
      <c r="AK84" s="13">
        <f t="shared" ref="AK84:AK85" si="640">(AI84*AJ84)</f>
        <v>0</v>
      </c>
      <c r="AL84" s="13">
        <f t="shared" ref="AL84:AL93" si="641">IF(AG$113=0,0,AK84/AG$113)</f>
        <v>0</v>
      </c>
      <c r="AM84" s="13">
        <f t="shared" ref="AM84:AM93" si="642">(AL84*AI$2)</f>
        <v>0</v>
      </c>
      <c r="AN84" s="217">
        <f t="shared" ref="AN84" si="643">SUM(AM84:AM86)</f>
        <v>0</v>
      </c>
      <c r="AO84" s="218">
        <f t="shared" ref="AO84" si="644">SUM(AH84:AH85)*AE$2</f>
        <v>0</v>
      </c>
      <c r="AP84" s="10"/>
      <c r="AQ84" s="44" t="s">
        <v>90</v>
      </c>
      <c r="AR84" s="95" t="s">
        <v>111</v>
      </c>
      <c r="AS84" s="68">
        <v>0</v>
      </c>
      <c r="AT84" s="74">
        <v>0</v>
      </c>
      <c r="AU84" s="74">
        <v>0</v>
      </c>
      <c r="AV84" s="129">
        <f t="shared" ref="AV84:AV85" si="645">AT84*AU84</f>
        <v>0</v>
      </c>
      <c r="AW84" s="722">
        <f t="shared" ref="AW84:AW85" si="646">AS84*AV84*2.7</f>
        <v>0</v>
      </c>
      <c r="AX84" s="821"/>
      <c r="AY84" s="13">
        <f t="shared" ref="AY84:AY85" si="647">(AW84*AX84)</f>
        <v>0</v>
      </c>
      <c r="AZ84" s="13">
        <f t="shared" ref="AZ84:AZ93" si="648">IF(AU$113=0,0,AY84/AU$113)</f>
        <v>0</v>
      </c>
      <c r="BA84" s="13">
        <f t="shared" ref="BA84:BA93" si="649">(AZ84*AW$2)</f>
        <v>0</v>
      </c>
      <c r="BB84" s="217">
        <f t="shared" ref="BB84" si="650">SUM(BA84:BA86)</f>
        <v>0</v>
      </c>
      <c r="BC84" s="218">
        <f t="shared" ref="BC84" si="651">SUM(AV84:AV85)*AS$2</f>
        <v>0</v>
      </c>
      <c r="BD84" s="10"/>
      <c r="BE84" s="44" t="s">
        <v>90</v>
      </c>
      <c r="BF84" s="95" t="s">
        <v>111</v>
      </c>
      <c r="BG84" s="68">
        <v>0</v>
      </c>
      <c r="BH84" s="74">
        <v>0</v>
      </c>
      <c r="BI84" s="74">
        <v>0</v>
      </c>
      <c r="BJ84" s="129">
        <f t="shared" ref="BJ84:BJ85" si="652">BH84*BI84</f>
        <v>0</v>
      </c>
      <c r="BK84" s="722">
        <f t="shared" ref="BK84:BK85" si="653">BG84*BJ84*2.7</f>
        <v>0</v>
      </c>
      <c r="BL84" s="821"/>
      <c r="BM84" s="13">
        <f t="shared" ref="BM84:BM85" si="654">(BK84*BL84)</f>
        <v>0</v>
      </c>
      <c r="BN84" s="13">
        <f t="shared" ref="BN84:BN93" si="655">IF(BI$113=0,0,BM84/BI$113)</f>
        <v>0</v>
      </c>
      <c r="BO84" s="13">
        <f t="shared" ref="BO84:BO93" si="656">(BN84*BK$2)</f>
        <v>0</v>
      </c>
      <c r="BP84" s="217">
        <f t="shared" ref="BP84" si="657">SUM(BO84:BO86)</f>
        <v>0</v>
      </c>
      <c r="BQ84" s="218">
        <f t="shared" ref="BQ84" si="658">SUM(BJ84:BJ85)*BG$2</f>
        <v>0</v>
      </c>
      <c r="BR84" s="10"/>
      <c r="BS84" s="44" t="s">
        <v>90</v>
      </c>
      <c r="BT84" s="95" t="s">
        <v>111</v>
      </c>
      <c r="BU84" s="68">
        <v>0</v>
      </c>
      <c r="BV84" s="74">
        <v>0</v>
      </c>
      <c r="BW84" s="74">
        <v>0</v>
      </c>
      <c r="BX84" s="129">
        <f t="shared" ref="BX84:BX85" si="659">BV84*BW84</f>
        <v>0</v>
      </c>
      <c r="BY84" s="722">
        <f t="shared" ref="BY84:BY85" si="660">BU84*BX84*2.7</f>
        <v>0</v>
      </c>
      <c r="BZ84" s="821"/>
      <c r="CA84" s="13">
        <f t="shared" ref="CA84:CA85" si="661">(BY84*BZ84)</f>
        <v>0</v>
      </c>
      <c r="CB84" s="13">
        <f t="shared" ref="CB84:CB93" si="662">IF(BW$113=0,0,CA84/BW$113)</f>
        <v>0</v>
      </c>
      <c r="CC84" s="13">
        <f t="shared" ref="CC84:CC93" si="663">(CB84*BY$2)</f>
        <v>0</v>
      </c>
      <c r="CD84" s="217">
        <f t="shared" ref="CD84" si="664">SUM(CC84:CC86)</f>
        <v>0</v>
      </c>
      <c r="CE84" s="218">
        <f t="shared" ref="CE84" si="665">SUM(BX84:BX85)*BU$2</f>
        <v>0</v>
      </c>
      <c r="CF84" s="10"/>
      <c r="CG84" s="44" t="s">
        <v>90</v>
      </c>
      <c r="CH84" s="95" t="s">
        <v>111</v>
      </c>
      <c r="CI84" s="68">
        <v>0</v>
      </c>
      <c r="CJ84" s="74">
        <v>0</v>
      </c>
      <c r="CK84" s="74">
        <v>0</v>
      </c>
      <c r="CL84" s="129">
        <f t="shared" ref="CL84:CL85" si="666">CJ84*CK84</f>
        <v>0</v>
      </c>
      <c r="CM84" s="722">
        <f t="shared" ref="CM84:CM85" si="667">CI84*CL84*2.7</f>
        <v>0</v>
      </c>
      <c r="CN84" s="821"/>
      <c r="CO84" s="13">
        <f t="shared" ref="CO84:CO85" si="668">(CM84*CN84)</f>
        <v>0</v>
      </c>
      <c r="CP84" s="13">
        <f t="shared" ref="CP84:CP93" si="669">IF(CK$113=0,0,CO84/CK$113)</f>
        <v>0</v>
      </c>
      <c r="CQ84" s="13">
        <f t="shared" ref="CQ84:CQ93" si="670">(CP84*CM$2)</f>
        <v>0</v>
      </c>
      <c r="CR84" s="217">
        <f t="shared" ref="CR84" si="671">SUM(CQ84:CQ86)</f>
        <v>0</v>
      </c>
      <c r="CS84" s="218">
        <f t="shared" ref="CS84" si="672">SUM(CL84:CL85)*CI$2</f>
        <v>0</v>
      </c>
      <c r="CT84" s="10"/>
      <c r="CU84" s="44" t="s">
        <v>90</v>
      </c>
      <c r="CV84" s="95" t="s">
        <v>111</v>
      </c>
      <c r="CW84" s="68">
        <v>0</v>
      </c>
      <c r="CX84" s="74">
        <v>0</v>
      </c>
      <c r="CY84" s="74">
        <v>0</v>
      </c>
      <c r="CZ84" s="129">
        <f t="shared" ref="CZ84:CZ85" si="673">CX84*CY84</f>
        <v>0</v>
      </c>
      <c r="DA84" s="722">
        <f t="shared" ref="DA84:DA85" si="674">CW84*CZ84*2.7</f>
        <v>0</v>
      </c>
      <c r="DB84" s="821"/>
      <c r="DC84" s="13">
        <f t="shared" ref="DC84:DC85" si="675">(DA84*DB84)</f>
        <v>0</v>
      </c>
      <c r="DD84" s="13">
        <f t="shared" ref="DD84:DD93" si="676">IF(CY$113=0,0,DC84/CY$113)</f>
        <v>0</v>
      </c>
      <c r="DE84" s="13">
        <f t="shared" ref="DE84:DE93" si="677">(DD84*DA$2)</f>
        <v>0</v>
      </c>
      <c r="DF84" s="217">
        <f t="shared" ref="DF84" si="678">SUM(DE84:DE86)</f>
        <v>0</v>
      </c>
      <c r="DG84" s="218">
        <f t="shared" ref="DG84" si="679">SUM(CZ84:CZ85)*CW$2</f>
        <v>0</v>
      </c>
      <c r="DH84" s="10"/>
      <c r="DI84" s="44" t="s">
        <v>90</v>
      </c>
      <c r="DJ84" s="95" t="s">
        <v>111</v>
      </c>
      <c r="DK84" s="68">
        <v>0</v>
      </c>
      <c r="DL84" s="74">
        <v>0</v>
      </c>
      <c r="DM84" s="74">
        <v>0</v>
      </c>
      <c r="DN84" s="129">
        <f t="shared" ref="DN84:DN85" si="680">DL84*DM84</f>
        <v>0</v>
      </c>
      <c r="DO84" s="722">
        <f t="shared" ref="DO84:DO85" si="681">DK84*DN84*2.7</f>
        <v>0</v>
      </c>
      <c r="DP84" s="821"/>
      <c r="DQ84" s="13">
        <f t="shared" ref="DQ84:DQ85" si="682">(DO84*DP84)</f>
        <v>0</v>
      </c>
      <c r="DR84" s="13">
        <f t="shared" ref="DR84:DR93" si="683">IF(DM$113=0,0,DQ84/DM$113)</f>
        <v>0</v>
      </c>
      <c r="DS84" s="13">
        <f t="shared" ref="DS84:DS93" si="684">(DR84*DO$2)</f>
        <v>0</v>
      </c>
      <c r="DT84" s="217">
        <f t="shared" ref="DT84" si="685">SUM(DS84:DS86)</f>
        <v>0</v>
      </c>
      <c r="DU84" s="218">
        <f t="shared" ref="DU84" si="686">SUM(DN84:DN85)*DK$2</f>
        <v>0</v>
      </c>
      <c r="DV84" s="10"/>
      <c r="DW84" s="44" t="s">
        <v>90</v>
      </c>
      <c r="DX84" s="95" t="s">
        <v>111</v>
      </c>
      <c r="DY84" s="68">
        <v>0</v>
      </c>
      <c r="DZ84" s="74">
        <v>0</v>
      </c>
      <c r="EA84" s="74">
        <v>0</v>
      </c>
      <c r="EB84" s="129">
        <f t="shared" ref="EB84:EB85" si="687">DZ84*EA84</f>
        <v>0</v>
      </c>
      <c r="EC84" s="722">
        <f t="shared" ref="EC84:EC85" si="688">DY84*EB84*2.7</f>
        <v>0</v>
      </c>
      <c r="ED84" s="821"/>
      <c r="EE84" s="13">
        <f t="shared" ref="EE84:EE85" si="689">(EC84*ED84)</f>
        <v>0</v>
      </c>
      <c r="EF84" s="13">
        <f t="shared" ref="EF84:EF93" si="690">IF(EA$113=0,0,EE84/EA$113)</f>
        <v>0</v>
      </c>
      <c r="EG84" s="13">
        <f t="shared" ref="EG84:EG93" si="691">(EF84*EC$2)</f>
        <v>0</v>
      </c>
      <c r="EH84" s="217">
        <f t="shared" ref="EH84" si="692">SUM(EG84:EG86)</f>
        <v>0</v>
      </c>
      <c r="EI84" s="218">
        <f t="shared" ref="EI84" si="693">SUM(EB84:EB85)*DY$2</f>
        <v>0</v>
      </c>
      <c r="EJ84" s="10"/>
      <c r="EK84" s="44"/>
      <c r="EL84" s="11"/>
      <c r="EM84" s="14"/>
      <c r="EN84" s="14"/>
      <c r="EO84" s="38"/>
      <c r="EP84" s="743"/>
      <c r="ER84" s="131"/>
      <c r="ES84" s="111"/>
      <c r="ET84" s="128"/>
      <c r="EU84" s="9"/>
      <c r="EV84" s="583"/>
      <c r="EW84" s="579"/>
      <c r="EX84" s="582"/>
      <c r="EY84" s="112"/>
      <c r="EZ84" s="573"/>
      <c r="FA84" s="162"/>
      <c r="FC84" s="44"/>
      <c r="FD84" s="61"/>
      <c r="FE84" s="61"/>
      <c r="FF84" s="61"/>
      <c r="FG84" s="61"/>
      <c r="FH84" s="61"/>
      <c r="FI84" s="61"/>
      <c r="FJ84" s="61"/>
      <c r="FK84" s="608"/>
      <c r="FL84" s="593"/>
      <c r="FM84" s="577"/>
      <c r="FN84" s="608"/>
      <c r="FO84" s="127"/>
      <c r="FP84" s="522"/>
      <c r="FQ84" s="61"/>
      <c r="FR84" s="61"/>
      <c r="FS84" s="567"/>
    </row>
    <row r="85" spans="1:175" ht="13" thickBot="1" x14ac:dyDescent="0.3">
      <c r="A85" s="44" t="s">
        <v>90</v>
      </c>
      <c r="B85" s="95" t="s">
        <v>111</v>
      </c>
      <c r="C85" s="68">
        <v>0</v>
      </c>
      <c r="D85" s="74">
        <v>0</v>
      </c>
      <c r="E85" s="74">
        <v>0</v>
      </c>
      <c r="F85" s="129">
        <f t="shared" ref="F85:F93" si="694">D85*E85</f>
        <v>0</v>
      </c>
      <c r="G85" s="722">
        <f>C85*F85*2.7</f>
        <v>0</v>
      </c>
      <c r="H85" s="822"/>
      <c r="I85" s="13">
        <f>(G85*H85)</f>
        <v>0</v>
      </c>
      <c r="J85" s="13">
        <f t="shared" ref="J85:J93" si="695">IF(E$113=0,0,I85/E$113)</f>
        <v>0</v>
      </c>
      <c r="K85" s="13">
        <f t="shared" si="636"/>
        <v>0</v>
      </c>
      <c r="L85" s="151"/>
      <c r="M85" s="155"/>
      <c r="N85" s="15"/>
      <c r="O85" s="44" t="s">
        <v>90</v>
      </c>
      <c r="P85" s="95" t="s">
        <v>111</v>
      </c>
      <c r="Q85" s="68">
        <v>0</v>
      </c>
      <c r="R85" s="74">
        <v>0</v>
      </c>
      <c r="S85" s="74">
        <v>0</v>
      </c>
      <c r="T85" s="129">
        <f t="shared" ref="T85" si="696">R85*S85</f>
        <v>0</v>
      </c>
      <c r="U85" s="722">
        <f>Q85*T85*2.7</f>
        <v>0</v>
      </c>
      <c r="V85" s="822"/>
      <c r="W85" s="13">
        <f>(U85*V85)</f>
        <v>0</v>
      </c>
      <c r="X85" s="13">
        <f t="shared" ref="X85:X88" si="697">IF(S$113=0,0,W85/S$113)</f>
        <v>0</v>
      </c>
      <c r="Y85" s="13">
        <f t="shared" si="637"/>
        <v>0</v>
      </c>
      <c r="Z85" s="151"/>
      <c r="AA85" s="155"/>
      <c r="AB85" s="15"/>
      <c r="AC85" s="44" t="s">
        <v>90</v>
      </c>
      <c r="AD85" s="95" t="s">
        <v>111</v>
      </c>
      <c r="AE85" s="68">
        <v>0</v>
      </c>
      <c r="AF85" s="74">
        <v>0</v>
      </c>
      <c r="AG85" s="74">
        <v>0</v>
      </c>
      <c r="AH85" s="129">
        <f t="shared" si="638"/>
        <v>0</v>
      </c>
      <c r="AI85" s="722">
        <f t="shared" si="639"/>
        <v>0</v>
      </c>
      <c r="AJ85" s="822"/>
      <c r="AK85" s="13">
        <f t="shared" si="640"/>
        <v>0</v>
      </c>
      <c r="AL85" s="13">
        <f t="shared" si="641"/>
        <v>0</v>
      </c>
      <c r="AM85" s="13">
        <f t="shared" si="642"/>
        <v>0</v>
      </c>
      <c r="AN85" s="151"/>
      <c r="AO85" s="155"/>
      <c r="AP85" s="15"/>
      <c r="AQ85" s="44" t="s">
        <v>90</v>
      </c>
      <c r="AR85" s="95" t="s">
        <v>111</v>
      </c>
      <c r="AS85" s="68">
        <v>0</v>
      </c>
      <c r="AT85" s="74">
        <v>0</v>
      </c>
      <c r="AU85" s="74">
        <v>0</v>
      </c>
      <c r="AV85" s="129">
        <f t="shared" si="645"/>
        <v>0</v>
      </c>
      <c r="AW85" s="722">
        <f t="shared" si="646"/>
        <v>0</v>
      </c>
      <c r="AX85" s="822"/>
      <c r="AY85" s="13">
        <f t="shared" si="647"/>
        <v>0</v>
      </c>
      <c r="AZ85" s="13">
        <f t="shared" si="648"/>
        <v>0</v>
      </c>
      <c r="BA85" s="13">
        <f t="shared" si="649"/>
        <v>0</v>
      </c>
      <c r="BB85" s="151"/>
      <c r="BC85" s="155"/>
      <c r="BD85" s="15"/>
      <c r="BE85" s="44" t="s">
        <v>90</v>
      </c>
      <c r="BF85" s="95" t="s">
        <v>111</v>
      </c>
      <c r="BG85" s="68">
        <v>0</v>
      </c>
      <c r="BH85" s="74">
        <v>0</v>
      </c>
      <c r="BI85" s="74">
        <v>0</v>
      </c>
      <c r="BJ85" s="129">
        <f t="shared" si="652"/>
        <v>0</v>
      </c>
      <c r="BK85" s="722">
        <f t="shared" si="653"/>
        <v>0</v>
      </c>
      <c r="BL85" s="822"/>
      <c r="BM85" s="13">
        <f t="shared" si="654"/>
        <v>0</v>
      </c>
      <c r="BN85" s="13">
        <f t="shared" si="655"/>
        <v>0</v>
      </c>
      <c r="BO85" s="13">
        <f t="shared" si="656"/>
        <v>0</v>
      </c>
      <c r="BP85" s="151"/>
      <c r="BQ85" s="155"/>
      <c r="BR85" s="15"/>
      <c r="BS85" s="44" t="s">
        <v>90</v>
      </c>
      <c r="BT85" s="95" t="s">
        <v>111</v>
      </c>
      <c r="BU85" s="68">
        <v>0</v>
      </c>
      <c r="BV85" s="74">
        <v>0</v>
      </c>
      <c r="BW85" s="74">
        <v>0</v>
      </c>
      <c r="BX85" s="129">
        <f t="shared" si="659"/>
        <v>0</v>
      </c>
      <c r="BY85" s="722">
        <f t="shared" si="660"/>
        <v>0</v>
      </c>
      <c r="BZ85" s="822"/>
      <c r="CA85" s="13">
        <f t="shared" si="661"/>
        <v>0</v>
      </c>
      <c r="CB85" s="13">
        <f t="shared" si="662"/>
        <v>0</v>
      </c>
      <c r="CC85" s="13">
        <f t="shared" si="663"/>
        <v>0</v>
      </c>
      <c r="CD85" s="151"/>
      <c r="CE85" s="155"/>
      <c r="CF85" s="15"/>
      <c r="CG85" s="44" t="s">
        <v>90</v>
      </c>
      <c r="CH85" s="95" t="s">
        <v>111</v>
      </c>
      <c r="CI85" s="68">
        <v>0</v>
      </c>
      <c r="CJ85" s="74">
        <v>0</v>
      </c>
      <c r="CK85" s="74">
        <v>0</v>
      </c>
      <c r="CL85" s="129">
        <f t="shared" si="666"/>
        <v>0</v>
      </c>
      <c r="CM85" s="722">
        <f t="shared" si="667"/>
        <v>0</v>
      </c>
      <c r="CN85" s="822"/>
      <c r="CO85" s="13">
        <f t="shared" si="668"/>
        <v>0</v>
      </c>
      <c r="CP85" s="13">
        <f t="shared" si="669"/>
        <v>0</v>
      </c>
      <c r="CQ85" s="13">
        <f t="shared" si="670"/>
        <v>0</v>
      </c>
      <c r="CR85" s="151"/>
      <c r="CS85" s="155"/>
      <c r="CT85" s="15"/>
      <c r="CU85" s="44" t="s">
        <v>90</v>
      </c>
      <c r="CV85" s="95" t="s">
        <v>111</v>
      </c>
      <c r="CW85" s="68">
        <v>0</v>
      </c>
      <c r="CX85" s="74">
        <v>0</v>
      </c>
      <c r="CY85" s="74">
        <v>0</v>
      </c>
      <c r="CZ85" s="129">
        <f t="shared" si="673"/>
        <v>0</v>
      </c>
      <c r="DA85" s="722">
        <f t="shared" si="674"/>
        <v>0</v>
      </c>
      <c r="DB85" s="822"/>
      <c r="DC85" s="13">
        <f t="shared" si="675"/>
        <v>0</v>
      </c>
      <c r="DD85" s="13">
        <f t="shared" si="676"/>
        <v>0</v>
      </c>
      <c r="DE85" s="13">
        <f t="shared" si="677"/>
        <v>0</v>
      </c>
      <c r="DF85" s="151"/>
      <c r="DG85" s="155"/>
      <c r="DH85" s="15"/>
      <c r="DI85" s="44" t="s">
        <v>90</v>
      </c>
      <c r="DJ85" s="95" t="s">
        <v>111</v>
      </c>
      <c r="DK85" s="68">
        <v>0</v>
      </c>
      <c r="DL85" s="74">
        <v>0</v>
      </c>
      <c r="DM85" s="74">
        <v>0</v>
      </c>
      <c r="DN85" s="129">
        <f t="shared" si="680"/>
        <v>0</v>
      </c>
      <c r="DO85" s="722">
        <f t="shared" si="681"/>
        <v>0</v>
      </c>
      <c r="DP85" s="822"/>
      <c r="DQ85" s="13">
        <f t="shared" si="682"/>
        <v>0</v>
      </c>
      <c r="DR85" s="13">
        <f t="shared" si="683"/>
        <v>0</v>
      </c>
      <c r="DS85" s="13">
        <f t="shared" si="684"/>
        <v>0</v>
      </c>
      <c r="DT85" s="151"/>
      <c r="DU85" s="155"/>
      <c r="DV85" s="15"/>
      <c r="DW85" s="44" t="s">
        <v>90</v>
      </c>
      <c r="DX85" s="95" t="s">
        <v>111</v>
      </c>
      <c r="DY85" s="68">
        <v>0</v>
      </c>
      <c r="DZ85" s="74">
        <v>0</v>
      </c>
      <c r="EA85" s="74">
        <v>0</v>
      </c>
      <c r="EB85" s="129">
        <f t="shared" si="687"/>
        <v>0</v>
      </c>
      <c r="EC85" s="722">
        <f t="shared" si="688"/>
        <v>0</v>
      </c>
      <c r="ED85" s="822"/>
      <c r="EE85" s="13">
        <f t="shared" si="689"/>
        <v>0</v>
      </c>
      <c r="EF85" s="13">
        <f t="shared" si="690"/>
        <v>0</v>
      </c>
      <c r="EG85" s="13">
        <f t="shared" si="691"/>
        <v>0</v>
      </c>
      <c r="EH85" s="151"/>
      <c r="EI85" s="155"/>
      <c r="EJ85" s="15"/>
      <c r="EK85" s="44" t="s">
        <v>100</v>
      </c>
      <c r="EL85" s="11" t="s">
        <v>52</v>
      </c>
      <c r="EM85" s="744">
        <f>K113+Y113+AM113+BA113+BO113+CC113+CQ113+DE113+DS113+EG113</f>
        <v>0</v>
      </c>
      <c r="EN85" s="112"/>
      <c r="EO85" s="38"/>
      <c r="EP85" s="60" t="s">
        <v>169</v>
      </c>
      <c r="EQ85" s="156">
        <f>IF(EM85=0,0,EM85/(EI113+DU113+DG113+CS113+CE113+BQ113+BC113+AO113+AA113+M113))</f>
        <v>0</v>
      </c>
      <c r="ER85" s="116">
        <f>IF(ER$4=0,0,EM85/ER$4)</f>
        <v>0</v>
      </c>
      <c r="ES85" s="81">
        <f>ER85*ET85+ER85</f>
        <v>0</v>
      </c>
      <c r="ET85" s="280">
        <v>0</v>
      </c>
      <c r="EU85" s="9" t="s">
        <v>63</v>
      </c>
      <c r="EV85" s="583">
        <f>IF(EQ85=0,0,EX85/EQ85)</f>
        <v>0</v>
      </c>
      <c r="EW85" s="579">
        <f t="shared" si="633"/>
        <v>0</v>
      </c>
      <c r="EX85" s="582">
        <f>ER85*ER$4+ES85*ES$4</f>
        <v>0</v>
      </c>
      <c r="EY85" s="574">
        <f>EU141</f>
        <v>0</v>
      </c>
      <c r="EZ85" s="544">
        <f>IF(EQ85=0,0,EY85/EQ85)</f>
        <v>0</v>
      </c>
      <c r="FA85" s="567"/>
      <c r="FC85" s="199" t="s">
        <v>375</v>
      </c>
      <c r="FD85" s="61"/>
      <c r="FE85" s="61"/>
      <c r="FF85" s="61"/>
      <c r="FG85" s="61"/>
      <c r="FH85" s="61"/>
      <c r="FI85" s="61"/>
      <c r="FJ85" s="1046"/>
      <c r="FK85" s="163"/>
      <c r="FL85" s="265"/>
      <c r="FM85" s="594"/>
      <c r="FN85" s="167"/>
      <c r="FO85" s="201"/>
      <c r="FP85" s="1048"/>
      <c r="FQ85" s="164"/>
      <c r="FR85" s="167"/>
      <c r="FS85" s="165"/>
    </row>
    <row r="86" spans="1:175" ht="13.5" thickTop="1" thickBot="1" x14ac:dyDescent="0.3">
      <c r="A86" s="44" t="s">
        <v>90</v>
      </c>
      <c r="B86" s="95" t="s">
        <v>152</v>
      </c>
      <c r="C86" s="129"/>
      <c r="D86" s="129"/>
      <c r="E86" s="129"/>
      <c r="F86" s="35">
        <f>SUM(F84:F85)</f>
        <v>0</v>
      </c>
      <c r="G86" s="41"/>
      <c r="H86" s="820"/>
      <c r="I86" s="13">
        <f>F86*H86</f>
        <v>0</v>
      </c>
      <c r="J86" s="13">
        <f t="shared" si="695"/>
        <v>0</v>
      </c>
      <c r="K86" s="13">
        <f t="shared" si="636"/>
        <v>0</v>
      </c>
      <c r="L86" s="1044" t="s">
        <v>277</v>
      </c>
      <c r="M86" s="1045"/>
      <c r="N86" s="15"/>
      <c r="O86" s="44" t="s">
        <v>90</v>
      </c>
      <c r="P86" s="95" t="s">
        <v>152</v>
      </c>
      <c r="Q86" s="129"/>
      <c r="R86" s="129"/>
      <c r="S86" s="129"/>
      <c r="T86" s="35">
        <f>SUM(T84:T85)</f>
        <v>0</v>
      </c>
      <c r="U86" s="41"/>
      <c r="V86" s="820"/>
      <c r="W86" s="13">
        <f>T86*V86</f>
        <v>0</v>
      </c>
      <c r="X86" s="13">
        <f t="shared" si="697"/>
        <v>0</v>
      </c>
      <c r="Y86" s="13">
        <f t="shared" si="637"/>
        <v>0</v>
      </c>
      <c r="Z86" s="1044" t="s">
        <v>277</v>
      </c>
      <c r="AA86" s="1045"/>
      <c r="AB86" s="15"/>
      <c r="AC86" s="44" t="s">
        <v>90</v>
      </c>
      <c r="AD86" s="95" t="s">
        <v>152</v>
      </c>
      <c r="AE86" s="129"/>
      <c r="AF86" s="129"/>
      <c r="AG86" s="129"/>
      <c r="AH86" s="35">
        <f t="shared" ref="AH86" si="698">SUM(AH84:AH85)</f>
        <v>0</v>
      </c>
      <c r="AI86" s="41"/>
      <c r="AJ86" s="820"/>
      <c r="AK86" s="13">
        <f t="shared" ref="AK86" si="699">AH86*AJ86</f>
        <v>0</v>
      </c>
      <c r="AL86" s="13">
        <f t="shared" si="641"/>
        <v>0</v>
      </c>
      <c r="AM86" s="13">
        <f t="shared" si="642"/>
        <v>0</v>
      </c>
      <c r="AN86" s="1044" t="s">
        <v>277</v>
      </c>
      <c r="AO86" s="1045"/>
      <c r="AP86" s="15"/>
      <c r="AQ86" s="44" t="s">
        <v>90</v>
      </c>
      <c r="AR86" s="95" t="s">
        <v>152</v>
      </c>
      <c r="AS86" s="129"/>
      <c r="AT86" s="129"/>
      <c r="AU86" s="129"/>
      <c r="AV86" s="35">
        <f t="shared" ref="AV86" si="700">SUM(AV84:AV85)</f>
        <v>0</v>
      </c>
      <c r="AW86" s="41"/>
      <c r="AX86" s="820"/>
      <c r="AY86" s="13">
        <f t="shared" ref="AY86" si="701">AV86*AX86</f>
        <v>0</v>
      </c>
      <c r="AZ86" s="13">
        <f t="shared" si="648"/>
        <v>0</v>
      </c>
      <c r="BA86" s="13">
        <f t="shared" si="649"/>
        <v>0</v>
      </c>
      <c r="BB86" s="1044" t="s">
        <v>277</v>
      </c>
      <c r="BC86" s="1045"/>
      <c r="BD86" s="15"/>
      <c r="BE86" s="44" t="s">
        <v>90</v>
      </c>
      <c r="BF86" s="95" t="s">
        <v>152</v>
      </c>
      <c r="BG86" s="129"/>
      <c r="BH86" s="129"/>
      <c r="BI86" s="129"/>
      <c r="BJ86" s="35">
        <f t="shared" ref="BJ86" si="702">SUM(BJ84:BJ85)</f>
        <v>0</v>
      </c>
      <c r="BK86" s="41"/>
      <c r="BL86" s="820"/>
      <c r="BM86" s="13">
        <f t="shared" ref="BM86" si="703">BJ86*BL86</f>
        <v>0</v>
      </c>
      <c r="BN86" s="13">
        <f t="shared" si="655"/>
        <v>0</v>
      </c>
      <c r="BO86" s="13">
        <f t="shared" si="656"/>
        <v>0</v>
      </c>
      <c r="BP86" s="1044" t="s">
        <v>277</v>
      </c>
      <c r="BQ86" s="1045"/>
      <c r="BR86" s="15"/>
      <c r="BS86" s="44" t="s">
        <v>90</v>
      </c>
      <c r="BT86" s="95" t="s">
        <v>152</v>
      </c>
      <c r="BU86" s="129"/>
      <c r="BV86" s="129"/>
      <c r="BW86" s="129"/>
      <c r="BX86" s="35">
        <f t="shared" ref="BX86" si="704">SUM(BX84:BX85)</f>
        <v>0</v>
      </c>
      <c r="BY86" s="41"/>
      <c r="BZ86" s="820"/>
      <c r="CA86" s="13">
        <f t="shared" ref="CA86" si="705">BX86*BZ86</f>
        <v>0</v>
      </c>
      <c r="CB86" s="13">
        <f t="shared" si="662"/>
        <v>0</v>
      </c>
      <c r="CC86" s="13">
        <f t="shared" si="663"/>
        <v>0</v>
      </c>
      <c r="CD86" s="1044" t="s">
        <v>277</v>
      </c>
      <c r="CE86" s="1045"/>
      <c r="CF86" s="15"/>
      <c r="CG86" s="44" t="s">
        <v>90</v>
      </c>
      <c r="CH86" s="95" t="s">
        <v>152</v>
      </c>
      <c r="CI86" s="129"/>
      <c r="CJ86" s="129"/>
      <c r="CK86" s="129"/>
      <c r="CL86" s="35">
        <f t="shared" ref="CL86" si="706">SUM(CL84:CL85)</f>
        <v>0</v>
      </c>
      <c r="CM86" s="41"/>
      <c r="CN86" s="820"/>
      <c r="CO86" s="13">
        <f t="shared" ref="CO86" si="707">CL86*CN86</f>
        <v>0</v>
      </c>
      <c r="CP86" s="13">
        <f t="shared" si="669"/>
        <v>0</v>
      </c>
      <c r="CQ86" s="13">
        <f t="shared" si="670"/>
        <v>0</v>
      </c>
      <c r="CR86" s="1044" t="s">
        <v>277</v>
      </c>
      <c r="CS86" s="1045"/>
      <c r="CT86" s="15"/>
      <c r="CU86" s="44" t="s">
        <v>90</v>
      </c>
      <c r="CV86" s="95" t="s">
        <v>152</v>
      </c>
      <c r="CW86" s="129"/>
      <c r="CX86" s="129"/>
      <c r="CY86" s="129"/>
      <c r="CZ86" s="35">
        <f t="shared" ref="CZ86" si="708">SUM(CZ84:CZ85)</f>
        <v>0</v>
      </c>
      <c r="DA86" s="41"/>
      <c r="DB86" s="820"/>
      <c r="DC86" s="13">
        <f t="shared" ref="DC86" si="709">CZ86*DB86</f>
        <v>0</v>
      </c>
      <c r="DD86" s="13">
        <f t="shared" si="676"/>
        <v>0</v>
      </c>
      <c r="DE86" s="13">
        <f t="shared" si="677"/>
        <v>0</v>
      </c>
      <c r="DF86" s="1044" t="s">
        <v>277</v>
      </c>
      <c r="DG86" s="1045"/>
      <c r="DH86" s="15"/>
      <c r="DI86" s="44" t="s">
        <v>90</v>
      </c>
      <c r="DJ86" s="95" t="s">
        <v>152</v>
      </c>
      <c r="DK86" s="129"/>
      <c r="DL86" s="129"/>
      <c r="DM86" s="129"/>
      <c r="DN86" s="35">
        <f t="shared" ref="DN86" si="710">SUM(DN84:DN85)</f>
        <v>0</v>
      </c>
      <c r="DO86" s="41"/>
      <c r="DP86" s="820"/>
      <c r="DQ86" s="13">
        <f t="shared" ref="DQ86" si="711">DN86*DP86</f>
        <v>0</v>
      </c>
      <c r="DR86" s="13">
        <f t="shared" si="683"/>
        <v>0</v>
      </c>
      <c r="DS86" s="13">
        <f t="shared" si="684"/>
        <v>0</v>
      </c>
      <c r="DT86" s="1044" t="s">
        <v>277</v>
      </c>
      <c r="DU86" s="1045"/>
      <c r="DV86" s="15"/>
      <c r="DW86" s="44" t="s">
        <v>90</v>
      </c>
      <c r="DX86" s="95" t="s">
        <v>152</v>
      </c>
      <c r="DY86" s="129"/>
      <c r="DZ86" s="129"/>
      <c r="EA86" s="129"/>
      <c r="EB86" s="35">
        <f t="shared" ref="EB86" si="712">SUM(EB84:EB85)</f>
        <v>0</v>
      </c>
      <c r="EC86" s="41"/>
      <c r="ED86" s="820"/>
      <c r="EE86" s="13">
        <f t="shared" ref="EE86" si="713">EB86*ED86</f>
        <v>0</v>
      </c>
      <c r="EF86" s="13">
        <f t="shared" si="690"/>
        <v>0</v>
      </c>
      <c r="EG86" s="13">
        <f t="shared" si="691"/>
        <v>0</v>
      </c>
      <c r="EH86" s="1044" t="s">
        <v>277</v>
      </c>
      <c r="EI86" s="1045"/>
      <c r="EJ86" s="15"/>
      <c r="EK86" s="44" t="s">
        <v>97</v>
      </c>
      <c r="EL86" s="11" t="s">
        <v>53</v>
      </c>
      <c r="EM86" s="744">
        <f>K116+Y116+AM116+BA116+BO116+CC116+CQ116+DE116+DS116+EG116</f>
        <v>0</v>
      </c>
      <c r="EN86" s="14"/>
      <c r="EO86" s="38"/>
      <c r="EP86" s="60" t="s">
        <v>169</v>
      </c>
      <c r="EQ86" s="156">
        <f>IF(EM86=0,0,EM86/(EI116+DU116+DG116+CS116+CE116+BQ116+BC116+AO116+AA116+M116))</f>
        <v>0</v>
      </c>
      <c r="ER86" s="116">
        <f>IF(ER$4=0,0,EM86/ER$4)</f>
        <v>0</v>
      </c>
      <c r="ES86" s="81">
        <f>ER86*ET86+ER86</f>
        <v>0</v>
      </c>
      <c r="ET86" s="280">
        <v>0</v>
      </c>
      <c r="EU86" s="9" t="s">
        <v>63</v>
      </c>
      <c r="EV86" s="583">
        <f>IF(EQ86=0,0,EX86/EQ86)</f>
        <v>0</v>
      </c>
      <c r="EW86" s="579">
        <f t="shared" si="633"/>
        <v>0</v>
      </c>
      <c r="EX86" s="582">
        <f t="shared" si="632"/>
        <v>0</v>
      </c>
      <c r="EY86" s="112"/>
      <c r="EZ86" s="573"/>
      <c r="FA86" s="567"/>
      <c r="FC86" s="266">
        <v>1</v>
      </c>
      <c r="FD86" s="171"/>
      <c r="FE86" s="130"/>
      <c r="FF86" s="130"/>
      <c r="FG86" s="172"/>
      <c r="FH86" s="173"/>
      <c r="FI86" s="173"/>
      <c r="FJ86" s="1047"/>
      <c r="FK86" s="597">
        <f>SUM(FK6:FK81)</f>
        <v>0</v>
      </c>
      <c r="FL86" s="595">
        <f>SUM(FL6:FL81)</f>
        <v>0</v>
      </c>
      <c r="FM86" s="596"/>
      <c r="FN86" s="597">
        <f>SUM(FN6:FN80)</f>
        <v>0</v>
      </c>
      <c r="FO86" s="611">
        <f>IF(FO$4=0,0,FN86/$FO$4)</f>
        <v>0</v>
      </c>
      <c r="FP86" s="1049"/>
      <c r="FQ86" s="626">
        <f>SUM(FQ6:FQ80)</f>
        <v>0</v>
      </c>
      <c r="FR86" s="626">
        <f>SUM(FR6:FR80)</f>
        <v>0</v>
      </c>
      <c r="FS86" s="627">
        <f>SUM(FQ86:FR86)</f>
        <v>0</v>
      </c>
    </row>
    <row r="87" spans="1:175" ht="13" thickTop="1" x14ac:dyDescent="0.25">
      <c r="A87" s="44" t="s">
        <v>99</v>
      </c>
      <c r="B87" s="95" t="s">
        <v>112</v>
      </c>
      <c r="C87" s="68">
        <v>0</v>
      </c>
      <c r="D87" s="74">
        <v>0</v>
      </c>
      <c r="E87" s="74">
        <v>0</v>
      </c>
      <c r="F87" s="129">
        <f t="shared" si="694"/>
        <v>0</v>
      </c>
      <c r="G87" s="722">
        <f>C87*F87*7.8</f>
        <v>0</v>
      </c>
      <c r="H87" s="821"/>
      <c r="I87" s="13">
        <f>(G87*H87)</f>
        <v>0</v>
      </c>
      <c r="J87" s="13">
        <f t="shared" si="695"/>
        <v>0</v>
      </c>
      <c r="K87" s="13">
        <f t="shared" si="636"/>
        <v>0</v>
      </c>
      <c r="L87" s="217">
        <f>SUM(K87:K89)</f>
        <v>0</v>
      </c>
      <c r="M87" s="218">
        <f>SUM(F87:F88)*C$2</f>
        <v>0</v>
      </c>
      <c r="N87" s="10"/>
      <c r="O87" s="44" t="s">
        <v>99</v>
      </c>
      <c r="P87" s="95" t="s">
        <v>112</v>
      </c>
      <c r="Q87" s="68">
        <v>0</v>
      </c>
      <c r="R87" s="74">
        <v>0</v>
      </c>
      <c r="S87" s="74">
        <v>0</v>
      </c>
      <c r="T87" s="129">
        <f t="shared" ref="T87:T88" si="714">R87*S87</f>
        <v>0</v>
      </c>
      <c r="U87" s="34">
        <f>Q87*T87*7.8</f>
        <v>0</v>
      </c>
      <c r="V87" s="821"/>
      <c r="W87" s="13">
        <f>(U87*V87)</f>
        <v>0</v>
      </c>
      <c r="X87" s="13">
        <f t="shared" si="697"/>
        <v>0</v>
      </c>
      <c r="Y87" s="13">
        <f t="shared" si="637"/>
        <v>0</v>
      </c>
      <c r="Z87" s="217">
        <f>SUM(Y87:Y89)</f>
        <v>0</v>
      </c>
      <c r="AA87" s="218">
        <f>SUM(T87:T88)*Q$2</f>
        <v>0</v>
      </c>
      <c r="AB87" s="10"/>
      <c r="AC87" s="44" t="s">
        <v>99</v>
      </c>
      <c r="AD87" s="95" t="s">
        <v>112</v>
      </c>
      <c r="AE87" s="68">
        <v>0</v>
      </c>
      <c r="AF87" s="74">
        <v>0</v>
      </c>
      <c r="AG87" s="74">
        <v>0</v>
      </c>
      <c r="AH87" s="129">
        <f t="shared" ref="AH87:AH88" si="715">AF87*AG87</f>
        <v>0</v>
      </c>
      <c r="AI87" s="34">
        <f t="shared" ref="AI87:AI88" si="716">AE87*AH87*7.8</f>
        <v>0</v>
      </c>
      <c r="AJ87" s="821"/>
      <c r="AK87" s="13">
        <f t="shared" ref="AK87:AK88" si="717">(AI87*AJ87)</f>
        <v>0</v>
      </c>
      <c r="AL87" s="13">
        <f t="shared" si="641"/>
        <v>0</v>
      </c>
      <c r="AM87" s="13">
        <f t="shared" si="642"/>
        <v>0</v>
      </c>
      <c r="AN87" s="217">
        <f t="shared" ref="AN87" si="718">SUM(AM87:AM89)</f>
        <v>0</v>
      </c>
      <c r="AO87" s="218">
        <f t="shared" ref="AO87" si="719">SUM(AH87:AH88)*AE$2</f>
        <v>0</v>
      </c>
      <c r="AP87" s="10"/>
      <c r="AQ87" s="44" t="s">
        <v>99</v>
      </c>
      <c r="AR87" s="95" t="s">
        <v>112</v>
      </c>
      <c r="AS87" s="68">
        <v>0</v>
      </c>
      <c r="AT87" s="74">
        <v>0</v>
      </c>
      <c r="AU87" s="74">
        <v>0</v>
      </c>
      <c r="AV87" s="129">
        <f t="shared" ref="AV87:AV88" si="720">AT87*AU87</f>
        <v>0</v>
      </c>
      <c r="AW87" s="34">
        <f t="shared" ref="AW87:AW88" si="721">AS87*AV87*7.8</f>
        <v>0</v>
      </c>
      <c r="AX87" s="821"/>
      <c r="AY87" s="13">
        <f t="shared" ref="AY87:AY88" si="722">(AW87*AX87)</f>
        <v>0</v>
      </c>
      <c r="AZ87" s="13">
        <f t="shared" si="648"/>
        <v>0</v>
      </c>
      <c r="BA87" s="13">
        <f t="shared" si="649"/>
        <v>0</v>
      </c>
      <c r="BB87" s="217">
        <f t="shared" ref="BB87" si="723">SUM(BA87:BA89)</f>
        <v>0</v>
      </c>
      <c r="BC87" s="218">
        <f t="shared" ref="BC87" si="724">SUM(AV87:AV88)*AS$2</f>
        <v>0</v>
      </c>
      <c r="BD87" s="10"/>
      <c r="BE87" s="44" t="s">
        <v>99</v>
      </c>
      <c r="BF87" s="95" t="s">
        <v>112</v>
      </c>
      <c r="BG87" s="68">
        <v>0</v>
      </c>
      <c r="BH87" s="74">
        <v>0</v>
      </c>
      <c r="BI87" s="74">
        <v>0</v>
      </c>
      <c r="BJ87" s="129">
        <f t="shared" ref="BJ87:BJ88" si="725">BH87*BI87</f>
        <v>0</v>
      </c>
      <c r="BK87" s="34">
        <f t="shared" ref="BK87:BK88" si="726">BG87*BJ87*7.8</f>
        <v>0</v>
      </c>
      <c r="BL87" s="821"/>
      <c r="BM87" s="13">
        <f t="shared" ref="BM87:BM88" si="727">(BK87*BL87)</f>
        <v>0</v>
      </c>
      <c r="BN87" s="13">
        <f t="shared" si="655"/>
        <v>0</v>
      </c>
      <c r="BO87" s="13">
        <f t="shared" si="656"/>
        <v>0</v>
      </c>
      <c r="BP87" s="217">
        <f t="shared" ref="BP87" si="728">SUM(BO87:BO89)</f>
        <v>0</v>
      </c>
      <c r="BQ87" s="218">
        <f t="shared" ref="BQ87" si="729">SUM(BJ87:BJ88)*BG$2</f>
        <v>0</v>
      </c>
      <c r="BR87" s="10"/>
      <c r="BS87" s="44" t="s">
        <v>99</v>
      </c>
      <c r="BT87" s="95" t="s">
        <v>112</v>
      </c>
      <c r="BU87" s="68">
        <v>0</v>
      </c>
      <c r="BV87" s="74">
        <v>0</v>
      </c>
      <c r="BW87" s="74">
        <v>0</v>
      </c>
      <c r="BX87" s="129">
        <f t="shared" ref="BX87:BX88" si="730">BV87*BW87</f>
        <v>0</v>
      </c>
      <c r="BY87" s="34">
        <f t="shared" ref="BY87:BY88" si="731">BU87*BX87*7.8</f>
        <v>0</v>
      </c>
      <c r="BZ87" s="821"/>
      <c r="CA87" s="13">
        <f t="shared" ref="CA87:CA88" si="732">(BY87*BZ87)</f>
        <v>0</v>
      </c>
      <c r="CB87" s="13">
        <f t="shared" si="662"/>
        <v>0</v>
      </c>
      <c r="CC87" s="13">
        <f t="shared" si="663"/>
        <v>0</v>
      </c>
      <c r="CD87" s="217">
        <f t="shared" ref="CD87" si="733">SUM(CC87:CC89)</f>
        <v>0</v>
      </c>
      <c r="CE87" s="218">
        <f t="shared" ref="CE87" si="734">SUM(BX87:BX88)*BU$2</f>
        <v>0</v>
      </c>
      <c r="CF87" s="10"/>
      <c r="CG87" s="44" t="s">
        <v>99</v>
      </c>
      <c r="CH87" s="95" t="s">
        <v>112</v>
      </c>
      <c r="CI87" s="68">
        <v>0</v>
      </c>
      <c r="CJ87" s="74">
        <v>0</v>
      </c>
      <c r="CK87" s="74">
        <v>0</v>
      </c>
      <c r="CL87" s="129">
        <f t="shared" ref="CL87:CL88" si="735">CJ87*CK87</f>
        <v>0</v>
      </c>
      <c r="CM87" s="34">
        <f t="shared" ref="CM87:CM88" si="736">CI87*CL87*7.8</f>
        <v>0</v>
      </c>
      <c r="CN87" s="821"/>
      <c r="CO87" s="13">
        <f t="shared" ref="CO87:CO88" si="737">(CM87*CN87)</f>
        <v>0</v>
      </c>
      <c r="CP87" s="13">
        <f t="shared" si="669"/>
        <v>0</v>
      </c>
      <c r="CQ87" s="13">
        <f t="shared" si="670"/>
        <v>0</v>
      </c>
      <c r="CR87" s="217">
        <f t="shared" ref="CR87" si="738">SUM(CQ87:CQ89)</f>
        <v>0</v>
      </c>
      <c r="CS87" s="218">
        <f t="shared" ref="CS87" si="739">SUM(CL87:CL88)*CI$2</f>
        <v>0</v>
      </c>
      <c r="CT87" s="10"/>
      <c r="CU87" s="44" t="s">
        <v>99</v>
      </c>
      <c r="CV87" s="95" t="s">
        <v>112</v>
      </c>
      <c r="CW87" s="68">
        <v>0</v>
      </c>
      <c r="CX87" s="74">
        <v>0</v>
      </c>
      <c r="CY87" s="74">
        <v>0</v>
      </c>
      <c r="CZ87" s="129">
        <f t="shared" ref="CZ87:CZ88" si="740">CX87*CY87</f>
        <v>0</v>
      </c>
      <c r="DA87" s="34">
        <f t="shared" ref="DA87:DA88" si="741">CW87*CZ87*7.8</f>
        <v>0</v>
      </c>
      <c r="DB87" s="821"/>
      <c r="DC87" s="13">
        <f t="shared" ref="DC87:DC88" si="742">(DA87*DB87)</f>
        <v>0</v>
      </c>
      <c r="DD87" s="13">
        <f t="shared" si="676"/>
        <v>0</v>
      </c>
      <c r="DE87" s="13">
        <f t="shared" si="677"/>
        <v>0</v>
      </c>
      <c r="DF87" s="217">
        <f t="shared" ref="DF87" si="743">SUM(DE87:DE89)</f>
        <v>0</v>
      </c>
      <c r="DG87" s="218">
        <f t="shared" ref="DG87" si="744">SUM(CZ87:CZ88)*CW$2</f>
        <v>0</v>
      </c>
      <c r="DH87" s="10"/>
      <c r="DI87" s="44" t="s">
        <v>99</v>
      </c>
      <c r="DJ87" s="95" t="s">
        <v>112</v>
      </c>
      <c r="DK87" s="68">
        <v>0</v>
      </c>
      <c r="DL87" s="74">
        <v>0</v>
      </c>
      <c r="DM87" s="74">
        <v>0</v>
      </c>
      <c r="DN87" s="129">
        <f t="shared" ref="DN87:DN88" si="745">DL87*DM87</f>
        <v>0</v>
      </c>
      <c r="DO87" s="34">
        <f t="shared" ref="DO87:DO88" si="746">DK87*DN87*7.8</f>
        <v>0</v>
      </c>
      <c r="DP87" s="821"/>
      <c r="DQ87" s="13">
        <f t="shared" ref="DQ87:DQ88" si="747">(DO87*DP87)</f>
        <v>0</v>
      </c>
      <c r="DR87" s="13">
        <f t="shared" si="683"/>
        <v>0</v>
      </c>
      <c r="DS87" s="13">
        <f t="shared" si="684"/>
        <v>0</v>
      </c>
      <c r="DT87" s="217">
        <f t="shared" ref="DT87" si="748">SUM(DS87:DS89)</f>
        <v>0</v>
      </c>
      <c r="DU87" s="218">
        <f t="shared" ref="DU87" si="749">SUM(DN87:DN88)*DK$2</f>
        <v>0</v>
      </c>
      <c r="DV87" s="10"/>
      <c r="DW87" s="44" t="s">
        <v>99</v>
      </c>
      <c r="DX87" s="95" t="s">
        <v>112</v>
      </c>
      <c r="DY87" s="68">
        <v>0</v>
      </c>
      <c r="DZ87" s="74">
        <v>0</v>
      </c>
      <c r="EA87" s="74">
        <v>0</v>
      </c>
      <c r="EB87" s="129">
        <f t="shared" ref="EB87:EB88" si="750">DZ87*EA87</f>
        <v>0</v>
      </c>
      <c r="EC87" s="34">
        <f t="shared" ref="EC87:EC88" si="751">DY87*EB87*7.8</f>
        <v>0</v>
      </c>
      <c r="ED87" s="821"/>
      <c r="EE87" s="13">
        <f t="shared" ref="EE87:EE88" si="752">(EC87*ED87)</f>
        <v>0</v>
      </c>
      <c r="EF87" s="13">
        <f t="shared" si="690"/>
        <v>0</v>
      </c>
      <c r="EG87" s="13">
        <f t="shared" si="691"/>
        <v>0</v>
      </c>
      <c r="EH87" s="217">
        <f t="shared" ref="EH87" si="753">SUM(EG87:EG89)</f>
        <v>0</v>
      </c>
      <c r="EI87" s="218">
        <f t="shared" ref="EI87" si="754">SUM(EB87:EB88)*DY$2</f>
        <v>0</v>
      </c>
      <c r="EJ87" s="10"/>
      <c r="EK87" s="44"/>
      <c r="EL87" s="61"/>
      <c r="EM87" s="14"/>
      <c r="EN87" s="112"/>
      <c r="EO87" s="38"/>
      <c r="EP87" s="143"/>
      <c r="EQ87" s="8"/>
      <c r="ER87" s="116"/>
      <c r="ES87" s="111"/>
      <c r="ET87" s="128"/>
      <c r="EU87" s="9"/>
      <c r="EV87" s="583"/>
      <c r="EW87" s="579"/>
      <c r="EX87" s="582"/>
      <c r="EY87" s="112"/>
      <c r="EZ87" s="573"/>
      <c r="FA87" s="162"/>
      <c r="FC87" s="44"/>
      <c r="FD87" s="61"/>
      <c r="FE87" s="61"/>
      <c r="FF87" s="61"/>
      <c r="FG87" s="61"/>
      <c r="FH87" s="61"/>
      <c r="FI87" s="61"/>
      <c r="FJ87" s="61"/>
      <c r="FK87" s="61"/>
      <c r="FL87" s="61"/>
      <c r="FM87" s="61"/>
      <c r="FN87" s="61"/>
      <c r="FO87" s="120"/>
      <c r="FP87" s="120"/>
      <c r="FQ87" s="61"/>
      <c r="FR87" s="61"/>
      <c r="FS87" s="88"/>
    </row>
    <row r="88" spans="1:175" ht="13" thickBot="1" x14ac:dyDescent="0.3">
      <c r="A88" s="44" t="s">
        <v>99</v>
      </c>
      <c r="B88" s="95" t="s">
        <v>112</v>
      </c>
      <c r="C88" s="68">
        <v>0</v>
      </c>
      <c r="D88" s="74">
        <v>0</v>
      </c>
      <c r="E88" s="74">
        <v>0</v>
      </c>
      <c r="F88" s="129">
        <f t="shared" si="694"/>
        <v>0</v>
      </c>
      <c r="G88" s="722">
        <f>C88*F88*7.8</f>
        <v>0</v>
      </c>
      <c r="H88" s="823"/>
      <c r="I88" s="13">
        <f>(G88*H88)</f>
        <v>0</v>
      </c>
      <c r="J88" s="13">
        <f t="shared" si="695"/>
        <v>0</v>
      </c>
      <c r="K88" s="13">
        <f t="shared" si="636"/>
        <v>0</v>
      </c>
      <c r="L88" s="151"/>
      <c r="M88" s="155"/>
      <c r="N88" s="10"/>
      <c r="O88" s="44" t="s">
        <v>99</v>
      </c>
      <c r="P88" s="95" t="s">
        <v>112</v>
      </c>
      <c r="Q88" s="68">
        <v>0</v>
      </c>
      <c r="R88" s="74">
        <v>0</v>
      </c>
      <c r="S88" s="74">
        <v>0</v>
      </c>
      <c r="T88" s="129">
        <f t="shared" si="714"/>
        <v>0</v>
      </c>
      <c r="U88" s="34">
        <f>Q88*T88*7.8</f>
        <v>0</v>
      </c>
      <c r="V88" s="823"/>
      <c r="W88" s="13">
        <f>(U88*V88)</f>
        <v>0</v>
      </c>
      <c r="X88" s="13">
        <f t="shared" si="697"/>
        <v>0</v>
      </c>
      <c r="Y88" s="13">
        <f t="shared" si="637"/>
        <v>0</v>
      </c>
      <c r="Z88" s="151"/>
      <c r="AA88" s="155"/>
      <c r="AB88" s="10"/>
      <c r="AC88" s="44" t="s">
        <v>99</v>
      </c>
      <c r="AD88" s="95" t="s">
        <v>112</v>
      </c>
      <c r="AE88" s="68">
        <v>0</v>
      </c>
      <c r="AF88" s="74">
        <v>0</v>
      </c>
      <c r="AG88" s="74">
        <v>0</v>
      </c>
      <c r="AH88" s="129">
        <f t="shared" si="715"/>
        <v>0</v>
      </c>
      <c r="AI88" s="34">
        <f t="shared" si="716"/>
        <v>0</v>
      </c>
      <c r="AJ88" s="823"/>
      <c r="AK88" s="13">
        <f t="shared" si="717"/>
        <v>0</v>
      </c>
      <c r="AL88" s="13">
        <f t="shared" si="641"/>
        <v>0</v>
      </c>
      <c r="AM88" s="13">
        <f t="shared" si="642"/>
        <v>0</v>
      </c>
      <c r="AN88" s="151"/>
      <c r="AO88" s="155"/>
      <c r="AP88" s="10"/>
      <c r="AQ88" s="44" t="s">
        <v>99</v>
      </c>
      <c r="AR88" s="95" t="s">
        <v>112</v>
      </c>
      <c r="AS88" s="68">
        <v>0</v>
      </c>
      <c r="AT88" s="74">
        <v>0</v>
      </c>
      <c r="AU88" s="74">
        <v>0</v>
      </c>
      <c r="AV88" s="129">
        <f t="shared" si="720"/>
        <v>0</v>
      </c>
      <c r="AW88" s="34">
        <f t="shared" si="721"/>
        <v>0</v>
      </c>
      <c r="AX88" s="823"/>
      <c r="AY88" s="13">
        <f t="shared" si="722"/>
        <v>0</v>
      </c>
      <c r="AZ88" s="13">
        <f t="shared" si="648"/>
        <v>0</v>
      </c>
      <c r="BA88" s="13">
        <f t="shared" si="649"/>
        <v>0</v>
      </c>
      <c r="BB88" s="151"/>
      <c r="BC88" s="155"/>
      <c r="BD88" s="10"/>
      <c r="BE88" s="44" t="s">
        <v>99</v>
      </c>
      <c r="BF88" s="95" t="s">
        <v>112</v>
      </c>
      <c r="BG88" s="68">
        <v>0</v>
      </c>
      <c r="BH88" s="74">
        <v>0</v>
      </c>
      <c r="BI88" s="74">
        <v>0</v>
      </c>
      <c r="BJ88" s="129">
        <f t="shared" si="725"/>
        <v>0</v>
      </c>
      <c r="BK88" s="34">
        <f t="shared" si="726"/>
        <v>0</v>
      </c>
      <c r="BL88" s="823"/>
      <c r="BM88" s="13">
        <f t="shared" si="727"/>
        <v>0</v>
      </c>
      <c r="BN88" s="13">
        <f t="shared" si="655"/>
        <v>0</v>
      </c>
      <c r="BO88" s="13">
        <f t="shared" si="656"/>
        <v>0</v>
      </c>
      <c r="BP88" s="151"/>
      <c r="BQ88" s="155"/>
      <c r="BR88" s="10"/>
      <c r="BS88" s="44" t="s">
        <v>99</v>
      </c>
      <c r="BT88" s="95" t="s">
        <v>112</v>
      </c>
      <c r="BU88" s="68">
        <v>0</v>
      </c>
      <c r="BV88" s="74">
        <v>0</v>
      </c>
      <c r="BW88" s="74">
        <v>0</v>
      </c>
      <c r="BX88" s="129">
        <f t="shared" si="730"/>
        <v>0</v>
      </c>
      <c r="BY88" s="34">
        <f t="shared" si="731"/>
        <v>0</v>
      </c>
      <c r="BZ88" s="823"/>
      <c r="CA88" s="13">
        <f t="shared" si="732"/>
        <v>0</v>
      </c>
      <c r="CB88" s="13">
        <f t="shared" si="662"/>
        <v>0</v>
      </c>
      <c r="CC88" s="13">
        <f t="shared" si="663"/>
        <v>0</v>
      </c>
      <c r="CD88" s="151"/>
      <c r="CE88" s="155"/>
      <c r="CF88" s="10"/>
      <c r="CG88" s="44" t="s">
        <v>99</v>
      </c>
      <c r="CH88" s="95" t="s">
        <v>112</v>
      </c>
      <c r="CI88" s="68">
        <v>0</v>
      </c>
      <c r="CJ88" s="74">
        <v>0</v>
      </c>
      <c r="CK88" s="74">
        <v>0</v>
      </c>
      <c r="CL88" s="129">
        <f t="shared" si="735"/>
        <v>0</v>
      </c>
      <c r="CM88" s="34">
        <f t="shared" si="736"/>
        <v>0</v>
      </c>
      <c r="CN88" s="823"/>
      <c r="CO88" s="13">
        <f t="shared" si="737"/>
        <v>0</v>
      </c>
      <c r="CP88" s="13">
        <f t="shared" si="669"/>
        <v>0</v>
      </c>
      <c r="CQ88" s="13">
        <f t="shared" si="670"/>
        <v>0</v>
      </c>
      <c r="CR88" s="151"/>
      <c r="CS88" s="155"/>
      <c r="CT88" s="10"/>
      <c r="CU88" s="44" t="s">
        <v>99</v>
      </c>
      <c r="CV88" s="95" t="s">
        <v>112</v>
      </c>
      <c r="CW88" s="68">
        <v>0</v>
      </c>
      <c r="CX88" s="74">
        <v>0</v>
      </c>
      <c r="CY88" s="74">
        <v>0</v>
      </c>
      <c r="CZ88" s="129">
        <f t="shared" si="740"/>
        <v>0</v>
      </c>
      <c r="DA88" s="34">
        <f t="shared" si="741"/>
        <v>0</v>
      </c>
      <c r="DB88" s="823"/>
      <c r="DC88" s="13">
        <f t="shared" si="742"/>
        <v>0</v>
      </c>
      <c r="DD88" s="13">
        <f t="shared" si="676"/>
        <v>0</v>
      </c>
      <c r="DE88" s="13">
        <f t="shared" si="677"/>
        <v>0</v>
      </c>
      <c r="DF88" s="151"/>
      <c r="DG88" s="155"/>
      <c r="DH88" s="10"/>
      <c r="DI88" s="44" t="s">
        <v>99</v>
      </c>
      <c r="DJ88" s="95" t="s">
        <v>112</v>
      </c>
      <c r="DK88" s="68">
        <v>0</v>
      </c>
      <c r="DL88" s="74">
        <v>0</v>
      </c>
      <c r="DM88" s="74">
        <v>0</v>
      </c>
      <c r="DN88" s="129">
        <f t="shared" si="745"/>
        <v>0</v>
      </c>
      <c r="DO88" s="34">
        <f t="shared" si="746"/>
        <v>0</v>
      </c>
      <c r="DP88" s="823"/>
      <c r="DQ88" s="13">
        <f t="shared" si="747"/>
        <v>0</v>
      </c>
      <c r="DR88" s="13">
        <f t="shared" si="683"/>
        <v>0</v>
      </c>
      <c r="DS88" s="13">
        <f t="shared" si="684"/>
        <v>0</v>
      </c>
      <c r="DT88" s="151"/>
      <c r="DU88" s="155"/>
      <c r="DV88" s="10"/>
      <c r="DW88" s="44" t="s">
        <v>99</v>
      </c>
      <c r="DX88" s="95" t="s">
        <v>112</v>
      </c>
      <c r="DY88" s="68">
        <v>0</v>
      </c>
      <c r="DZ88" s="74">
        <v>0</v>
      </c>
      <c r="EA88" s="74">
        <v>0</v>
      </c>
      <c r="EB88" s="129">
        <f t="shared" si="750"/>
        <v>0</v>
      </c>
      <c r="EC88" s="34">
        <f t="shared" si="751"/>
        <v>0</v>
      </c>
      <c r="ED88" s="823"/>
      <c r="EE88" s="13">
        <f t="shared" si="752"/>
        <v>0</v>
      </c>
      <c r="EF88" s="13">
        <f t="shared" si="690"/>
        <v>0</v>
      </c>
      <c r="EG88" s="13">
        <f t="shared" si="691"/>
        <v>0</v>
      </c>
      <c r="EH88" s="151"/>
      <c r="EI88" s="155"/>
      <c r="EJ88" s="10"/>
      <c r="EK88" s="44" t="s">
        <v>101</v>
      </c>
      <c r="EL88" s="11" t="s">
        <v>102</v>
      </c>
      <c r="EM88" s="744">
        <f>K118+Y118+AM118+BA118+BO118+CC118+CQ118+DE118+DS118+EG118</f>
        <v>0</v>
      </c>
      <c r="EN88" s="33"/>
      <c r="EO88" s="38"/>
      <c r="EP88" s="143"/>
      <c r="ER88" s="116">
        <f>IF(ER$4=0,0,EM88/ER$4)</f>
        <v>0</v>
      </c>
      <c r="ES88" s="81">
        <f>ER88*ET88+ER88</f>
        <v>0</v>
      </c>
      <c r="ET88" s="280">
        <v>0</v>
      </c>
      <c r="EU88" s="9" t="s">
        <v>233</v>
      </c>
      <c r="EV88" s="581">
        <f>EW4</f>
        <v>0</v>
      </c>
      <c r="EW88" s="579">
        <f t="shared" si="633"/>
        <v>0</v>
      </c>
      <c r="EX88" s="582">
        <f>ER88*ER$4+ES88*ES$4</f>
        <v>0</v>
      </c>
      <c r="EY88" s="574">
        <f>EU140</f>
        <v>0</v>
      </c>
      <c r="EZ88" s="543">
        <f>IF(ER88=0,0,EY88/ER88)</f>
        <v>0</v>
      </c>
      <c r="FA88" s="567"/>
      <c r="FC88" s="44"/>
      <c r="FD88" s="8" t="s">
        <v>126</v>
      </c>
      <c r="FE88" s="183" t="s">
        <v>127</v>
      </c>
      <c r="FF88" s="183" t="s">
        <v>4</v>
      </c>
      <c r="FG88" s="183" t="s">
        <v>128</v>
      </c>
      <c r="FH88" s="8"/>
      <c r="FI88" s="8"/>
      <c r="FJ88" s="8"/>
      <c r="FK88" s="10"/>
      <c r="FL88" s="61"/>
      <c r="FM88" s="61"/>
      <c r="FN88" s="183" t="s">
        <v>127</v>
      </c>
      <c r="FO88" s="183" t="s">
        <v>4</v>
      </c>
      <c r="FP88" s="183" t="s">
        <v>128</v>
      </c>
      <c r="FQ88" s="10"/>
      <c r="FR88" s="8"/>
      <c r="FS88" s="88"/>
    </row>
    <row r="89" spans="1:175" ht="13.5" thickTop="1" thickBot="1" x14ac:dyDescent="0.3">
      <c r="A89" s="44" t="s">
        <v>99</v>
      </c>
      <c r="B89" s="95" t="s">
        <v>153</v>
      </c>
      <c r="C89" s="129"/>
      <c r="D89" s="129"/>
      <c r="E89" s="129"/>
      <c r="F89" s="35">
        <f>SUM(F87:F88)</f>
        <v>0</v>
      </c>
      <c r="G89" s="41"/>
      <c r="H89" s="820"/>
      <c r="I89" s="13">
        <f>F89*H89</f>
        <v>0</v>
      </c>
      <c r="J89" s="13">
        <f>IF(E$113=0,0,I89/E$113)</f>
        <v>0</v>
      </c>
      <c r="K89" s="13">
        <f t="shared" si="636"/>
        <v>0</v>
      </c>
      <c r="L89" s="1044" t="s">
        <v>278</v>
      </c>
      <c r="M89" s="1045"/>
      <c r="N89" s="15"/>
      <c r="O89" s="44" t="s">
        <v>99</v>
      </c>
      <c r="P89" s="95" t="s">
        <v>153</v>
      </c>
      <c r="Q89" s="129"/>
      <c r="R89" s="129"/>
      <c r="S89" s="129"/>
      <c r="T89" s="35">
        <f>SUM(T87:T88)</f>
        <v>0</v>
      </c>
      <c r="U89" s="41"/>
      <c r="V89" s="820"/>
      <c r="W89" s="13">
        <f>T89*V89</f>
        <v>0</v>
      </c>
      <c r="X89" s="13">
        <f>IF(S$113=0,0,W89/S$113)</f>
        <v>0</v>
      </c>
      <c r="Y89" s="13">
        <f t="shared" si="637"/>
        <v>0</v>
      </c>
      <c r="Z89" s="1044" t="s">
        <v>278</v>
      </c>
      <c r="AA89" s="1045"/>
      <c r="AB89" s="15"/>
      <c r="AC89" s="44" t="s">
        <v>99</v>
      </c>
      <c r="AD89" s="95" t="s">
        <v>153</v>
      </c>
      <c r="AE89" s="129"/>
      <c r="AF89" s="129"/>
      <c r="AG89" s="129"/>
      <c r="AH89" s="35">
        <f t="shared" ref="AH89" si="755">SUM(AH87:AH88)</f>
        <v>0</v>
      </c>
      <c r="AI89" s="41"/>
      <c r="AJ89" s="820"/>
      <c r="AK89" s="13">
        <f t="shared" ref="AK89" si="756">AH89*AJ89</f>
        <v>0</v>
      </c>
      <c r="AL89" s="13">
        <f t="shared" si="641"/>
        <v>0</v>
      </c>
      <c r="AM89" s="13">
        <f t="shared" si="642"/>
        <v>0</v>
      </c>
      <c r="AN89" s="1044" t="s">
        <v>278</v>
      </c>
      <c r="AO89" s="1045"/>
      <c r="AP89" s="15"/>
      <c r="AQ89" s="44" t="s">
        <v>99</v>
      </c>
      <c r="AR89" s="95" t="s">
        <v>153</v>
      </c>
      <c r="AS89" s="129"/>
      <c r="AT89" s="129"/>
      <c r="AU89" s="129"/>
      <c r="AV89" s="35">
        <f t="shared" ref="AV89" si="757">SUM(AV87:AV88)</f>
        <v>0</v>
      </c>
      <c r="AW89" s="41"/>
      <c r="AX89" s="820"/>
      <c r="AY89" s="13">
        <f t="shared" ref="AY89" si="758">AV89*AX89</f>
        <v>0</v>
      </c>
      <c r="AZ89" s="13">
        <f t="shared" si="648"/>
        <v>0</v>
      </c>
      <c r="BA89" s="13">
        <f t="shared" si="649"/>
        <v>0</v>
      </c>
      <c r="BB89" s="1044" t="s">
        <v>278</v>
      </c>
      <c r="BC89" s="1045"/>
      <c r="BD89" s="15"/>
      <c r="BE89" s="44" t="s">
        <v>99</v>
      </c>
      <c r="BF89" s="95" t="s">
        <v>153</v>
      </c>
      <c r="BG89" s="129"/>
      <c r="BH89" s="129"/>
      <c r="BI89" s="129"/>
      <c r="BJ89" s="35">
        <f t="shared" ref="BJ89" si="759">SUM(BJ87:BJ88)</f>
        <v>0</v>
      </c>
      <c r="BK89" s="41"/>
      <c r="BL89" s="820"/>
      <c r="BM89" s="13">
        <f t="shared" ref="BM89" si="760">BJ89*BL89</f>
        <v>0</v>
      </c>
      <c r="BN89" s="13">
        <f t="shared" si="655"/>
        <v>0</v>
      </c>
      <c r="BO89" s="13">
        <f t="shared" si="656"/>
        <v>0</v>
      </c>
      <c r="BP89" s="1044" t="s">
        <v>278</v>
      </c>
      <c r="BQ89" s="1045"/>
      <c r="BR89" s="15"/>
      <c r="BS89" s="44" t="s">
        <v>99</v>
      </c>
      <c r="BT89" s="95" t="s">
        <v>153</v>
      </c>
      <c r="BU89" s="129"/>
      <c r="BV89" s="129"/>
      <c r="BW89" s="129"/>
      <c r="BX89" s="35">
        <f t="shared" ref="BX89" si="761">SUM(BX87:BX88)</f>
        <v>0</v>
      </c>
      <c r="BY89" s="41"/>
      <c r="BZ89" s="820"/>
      <c r="CA89" s="13">
        <f t="shared" ref="CA89" si="762">BX89*BZ89</f>
        <v>0</v>
      </c>
      <c r="CB89" s="13">
        <f t="shared" si="662"/>
        <v>0</v>
      </c>
      <c r="CC89" s="13">
        <f t="shared" si="663"/>
        <v>0</v>
      </c>
      <c r="CD89" s="1044" t="s">
        <v>278</v>
      </c>
      <c r="CE89" s="1045"/>
      <c r="CF89" s="15"/>
      <c r="CG89" s="44" t="s">
        <v>99</v>
      </c>
      <c r="CH89" s="95" t="s">
        <v>153</v>
      </c>
      <c r="CI89" s="129"/>
      <c r="CJ89" s="129"/>
      <c r="CK89" s="129"/>
      <c r="CL89" s="35">
        <f t="shared" ref="CL89" si="763">SUM(CL87:CL88)</f>
        <v>0</v>
      </c>
      <c r="CM89" s="41"/>
      <c r="CN89" s="820"/>
      <c r="CO89" s="13">
        <f t="shared" ref="CO89" si="764">CL89*CN89</f>
        <v>0</v>
      </c>
      <c r="CP89" s="13">
        <f t="shared" si="669"/>
        <v>0</v>
      </c>
      <c r="CQ89" s="13">
        <f t="shared" si="670"/>
        <v>0</v>
      </c>
      <c r="CR89" s="1044" t="s">
        <v>278</v>
      </c>
      <c r="CS89" s="1045"/>
      <c r="CT89" s="15"/>
      <c r="CU89" s="44" t="s">
        <v>99</v>
      </c>
      <c r="CV89" s="95" t="s">
        <v>153</v>
      </c>
      <c r="CW89" s="129"/>
      <c r="CX89" s="129"/>
      <c r="CY89" s="129"/>
      <c r="CZ89" s="35">
        <f t="shared" ref="CZ89" si="765">SUM(CZ87:CZ88)</f>
        <v>0</v>
      </c>
      <c r="DA89" s="41"/>
      <c r="DB89" s="820"/>
      <c r="DC89" s="13">
        <f t="shared" ref="DC89" si="766">CZ89*DB89</f>
        <v>0</v>
      </c>
      <c r="DD89" s="13">
        <f t="shared" si="676"/>
        <v>0</v>
      </c>
      <c r="DE89" s="13">
        <f t="shared" si="677"/>
        <v>0</v>
      </c>
      <c r="DF89" s="1044" t="s">
        <v>278</v>
      </c>
      <c r="DG89" s="1045"/>
      <c r="DH89" s="15"/>
      <c r="DI89" s="44" t="s">
        <v>99</v>
      </c>
      <c r="DJ89" s="95" t="s">
        <v>153</v>
      </c>
      <c r="DK89" s="129"/>
      <c r="DL89" s="129"/>
      <c r="DM89" s="129"/>
      <c r="DN89" s="35">
        <f t="shared" ref="DN89" si="767">SUM(DN87:DN88)</f>
        <v>0</v>
      </c>
      <c r="DO89" s="41"/>
      <c r="DP89" s="820"/>
      <c r="DQ89" s="13">
        <f t="shared" ref="DQ89" si="768">DN89*DP89</f>
        <v>0</v>
      </c>
      <c r="DR89" s="13">
        <f t="shared" si="683"/>
        <v>0</v>
      </c>
      <c r="DS89" s="13">
        <f t="shared" si="684"/>
        <v>0</v>
      </c>
      <c r="DT89" s="1044" t="s">
        <v>278</v>
      </c>
      <c r="DU89" s="1045"/>
      <c r="DV89" s="15"/>
      <c r="DW89" s="44" t="s">
        <v>99</v>
      </c>
      <c r="DX89" s="95" t="s">
        <v>153</v>
      </c>
      <c r="DY89" s="129"/>
      <c r="DZ89" s="129"/>
      <c r="EA89" s="129"/>
      <c r="EB89" s="35">
        <f t="shared" ref="EB89" si="769">SUM(EB87:EB88)</f>
        <v>0</v>
      </c>
      <c r="EC89" s="41"/>
      <c r="ED89" s="820"/>
      <c r="EE89" s="13">
        <f t="shared" ref="EE89" si="770">EB89*ED89</f>
        <v>0</v>
      </c>
      <c r="EF89" s="13">
        <f t="shared" si="690"/>
        <v>0</v>
      </c>
      <c r="EG89" s="13">
        <f t="shared" si="691"/>
        <v>0</v>
      </c>
      <c r="EH89" s="1044" t="s">
        <v>278</v>
      </c>
      <c r="EI89" s="1045"/>
      <c r="EJ89" s="15"/>
      <c r="EK89" s="44"/>
      <c r="EL89" s="11"/>
      <c r="EM89" s="14"/>
      <c r="EN89" s="33"/>
      <c r="EO89" s="38"/>
      <c r="EP89" s="143"/>
      <c r="EQ89" s="743" t="s">
        <v>4</v>
      </c>
      <c r="ER89" s="121"/>
      <c r="ES89" s="111"/>
      <c r="ET89" s="111"/>
      <c r="EU89" s="9"/>
      <c r="EV89" s="583"/>
      <c r="EW89" s="579"/>
      <c r="EX89" s="582"/>
      <c r="EY89" s="112"/>
      <c r="EZ89" s="573"/>
      <c r="FA89" s="162"/>
      <c r="FC89" s="44"/>
      <c r="FD89" s="295" t="s">
        <v>331</v>
      </c>
      <c r="FE89" s="296">
        <v>0</v>
      </c>
      <c r="FF89" s="297">
        <v>1</v>
      </c>
      <c r="FG89" s="190">
        <f>SUM(FH90:FH100)</f>
        <v>76.39</v>
      </c>
      <c r="FH89" s="107"/>
      <c r="FI89" s="108">
        <f>SUM(FI90:FI100)</f>
        <v>0</v>
      </c>
      <c r="FJ89" s="10"/>
      <c r="FK89" s="298" t="s">
        <v>330</v>
      </c>
      <c r="FL89" s="301"/>
      <c r="FM89" s="299"/>
      <c r="FN89" s="296">
        <v>0</v>
      </c>
      <c r="FO89" s="300">
        <v>1</v>
      </c>
      <c r="FP89" s="190">
        <f>SUM(FQ90:FQ100)</f>
        <v>47.54</v>
      </c>
      <c r="FQ89" s="107"/>
      <c r="FR89" s="108">
        <f>SUM(FR90:FR100)</f>
        <v>0</v>
      </c>
      <c r="FS89" s="88"/>
    </row>
    <row r="90" spans="1:175" ht="13" thickTop="1" x14ac:dyDescent="0.25">
      <c r="A90" s="44" t="s">
        <v>91</v>
      </c>
      <c r="B90" s="95" t="s">
        <v>113</v>
      </c>
      <c r="C90" s="68">
        <v>0</v>
      </c>
      <c r="D90" s="74">
        <v>0</v>
      </c>
      <c r="E90" s="74">
        <v>0</v>
      </c>
      <c r="F90" s="129">
        <f t="shared" si="694"/>
        <v>0</v>
      </c>
      <c r="G90" s="34">
        <f>C90*F90*8</f>
        <v>0</v>
      </c>
      <c r="H90" s="63">
        <v>0</v>
      </c>
      <c r="I90" s="13">
        <f>(G90*H90)</f>
        <v>0</v>
      </c>
      <c r="J90" s="13">
        <f t="shared" si="695"/>
        <v>0</v>
      </c>
      <c r="K90" s="13">
        <f t="shared" si="636"/>
        <v>0</v>
      </c>
      <c r="L90" s="217">
        <f>SUM(K90:K91)</f>
        <v>0</v>
      </c>
      <c r="M90" s="218">
        <f>SUM(F90:F91)*C$2</f>
        <v>0</v>
      </c>
      <c r="N90" s="10"/>
      <c r="O90" s="44" t="s">
        <v>91</v>
      </c>
      <c r="P90" s="95" t="s">
        <v>113</v>
      </c>
      <c r="Q90" s="68">
        <v>0</v>
      </c>
      <c r="R90" s="74">
        <v>0</v>
      </c>
      <c r="S90" s="74">
        <v>0</v>
      </c>
      <c r="T90" s="129">
        <f t="shared" ref="T90:T93" si="771">R90*S90</f>
        <v>0</v>
      </c>
      <c r="U90" s="34">
        <f>Q90*T90*8</f>
        <v>0</v>
      </c>
      <c r="V90" s="63">
        <v>0</v>
      </c>
      <c r="W90" s="13">
        <f>(U90*V90)</f>
        <v>0</v>
      </c>
      <c r="X90" s="13">
        <f t="shared" ref="X90:X93" si="772">IF(S$113=0,0,W90/S$113)</f>
        <v>0</v>
      </c>
      <c r="Y90" s="13">
        <f t="shared" si="637"/>
        <v>0</v>
      </c>
      <c r="Z90" s="217">
        <f>SUM(Y90:Y91)</f>
        <v>0</v>
      </c>
      <c r="AA90" s="218">
        <f>SUM(T90:T91)*Q$2</f>
        <v>0</v>
      </c>
      <c r="AB90" s="10"/>
      <c r="AC90" s="44" t="s">
        <v>91</v>
      </c>
      <c r="AD90" s="95" t="s">
        <v>113</v>
      </c>
      <c r="AE90" s="68">
        <v>0</v>
      </c>
      <c r="AF90" s="74">
        <v>0</v>
      </c>
      <c r="AG90" s="74">
        <v>0</v>
      </c>
      <c r="AH90" s="129">
        <f t="shared" ref="AH90:AH93" si="773">AF90*AG90</f>
        <v>0</v>
      </c>
      <c r="AI90" s="34">
        <f t="shared" ref="AI90:AI91" si="774">AE90*AH90*8</f>
        <v>0</v>
      </c>
      <c r="AJ90" s="63">
        <v>0</v>
      </c>
      <c r="AK90" s="13">
        <f t="shared" ref="AK90:AK93" si="775">(AI90*AJ90)</f>
        <v>0</v>
      </c>
      <c r="AL90" s="13">
        <f t="shared" si="641"/>
        <v>0</v>
      </c>
      <c r="AM90" s="13">
        <f t="shared" si="642"/>
        <v>0</v>
      </c>
      <c r="AN90" s="217">
        <f t="shared" ref="AN90" si="776">SUM(AM90:AM91)</f>
        <v>0</v>
      </c>
      <c r="AO90" s="218">
        <f t="shared" ref="AO90" si="777">SUM(AH90:AH91)*AE$2</f>
        <v>0</v>
      </c>
      <c r="AP90" s="10"/>
      <c r="AQ90" s="44" t="s">
        <v>91</v>
      </c>
      <c r="AR90" s="95" t="s">
        <v>113</v>
      </c>
      <c r="AS90" s="68">
        <v>0</v>
      </c>
      <c r="AT90" s="74">
        <v>0</v>
      </c>
      <c r="AU90" s="74">
        <v>0</v>
      </c>
      <c r="AV90" s="129">
        <f t="shared" ref="AV90:AV93" si="778">AT90*AU90</f>
        <v>0</v>
      </c>
      <c r="AW90" s="34">
        <f t="shared" ref="AW90:AW91" si="779">AS90*AV90*8</f>
        <v>0</v>
      </c>
      <c r="AX90" s="63">
        <v>0</v>
      </c>
      <c r="AY90" s="13">
        <f t="shared" ref="AY90:AY93" si="780">(AW90*AX90)</f>
        <v>0</v>
      </c>
      <c r="AZ90" s="13">
        <f t="shared" si="648"/>
        <v>0</v>
      </c>
      <c r="BA90" s="13">
        <f t="shared" si="649"/>
        <v>0</v>
      </c>
      <c r="BB90" s="217">
        <f t="shared" ref="BB90" si="781">SUM(BA90:BA91)</f>
        <v>0</v>
      </c>
      <c r="BC90" s="218">
        <f t="shared" ref="BC90" si="782">SUM(AV90:AV91)*AS$2</f>
        <v>0</v>
      </c>
      <c r="BD90" s="10"/>
      <c r="BE90" s="44" t="s">
        <v>91</v>
      </c>
      <c r="BF90" s="95" t="s">
        <v>113</v>
      </c>
      <c r="BG90" s="68">
        <v>0</v>
      </c>
      <c r="BH90" s="74">
        <v>0</v>
      </c>
      <c r="BI90" s="74">
        <v>0</v>
      </c>
      <c r="BJ90" s="129">
        <f t="shared" ref="BJ90:BJ93" si="783">BH90*BI90</f>
        <v>0</v>
      </c>
      <c r="BK90" s="34">
        <f t="shared" ref="BK90:BK91" si="784">BG90*BJ90*8</f>
        <v>0</v>
      </c>
      <c r="BL90" s="63">
        <v>0</v>
      </c>
      <c r="BM90" s="13">
        <f t="shared" ref="BM90:BM93" si="785">(BK90*BL90)</f>
        <v>0</v>
      </c>
      <c r="BN90" s="13">
        <f t="shared" si="655"/>
        <v>0</v>
      </c>
      <c r="BO90" s="13">
        <f t="shared" si="656"/>
        <v>0</v>
      </c>
      <c r="BP90" s="217">
        <f t="shared" ref="BP90" si="786">SUM(BO90:BO91)</f>
        <v>0</v>
      </c>
      <c r="BQ90" s="218">
        <f t="shared" ref="BQ90" si="787">SUM(BJ90:BJ91)*BG$2</f>
        <v>0</v>
      </c>
      <c r="BR90" s="10"/>
      <c r="BS90" s="44" t="s">
        <v>91</v>
      </c>
      <c r="BT90" s="95" t="s">
        <v>113</v>
      </c>
      <c r="BU90" s="68">
        <v>0</v>
      </c>
      <c r="BV90" s="74">
        <v>0</v>
      </c>
      <c r="BW90" s="74">
        <v>0</v>
      </c>
      <c r="BX90" s="129">
        <f t="shared" ref="BX90:BX93" si="788">BV90*BW90</f>
        <v>0</v>
      </c>
      <c r="BY90" s="34">
        <f t="shared" ref="BY90:BY91" si="789">BU90*BX90*8</f>
        <v>0</v>
      </c>
      <c r="BZ90" s="63">
        <v>0</v>
      </c>
      <c r="CA90" s="13">
        <f t="shared" ref="CA90:CA93" si="790">(BY90*BZ90)</f>
        <v>0</v>
      </c>
      <c r="CB90" s="13">
        <f t="shared" si="662"/>
        <v>0</v>
      </c>
      <c r="CC90" s="13">
        <f t="shared" si="663"/>
        <v>0</v>
      </c>
      <c r="CD90" s="217">
        <f t="shared" ref="CD90" si="791">SUM(CC90:CC91)</f>
        <v>0</v>
      </c>
      <c r="CE90" s="218">
        <f t="shared" ref="CE90" si="792">SUM(BX90:BX91)*BU$2</f>
        <v>0</v>
      </c>
      <c r="CF90" s="10"/>
      <c r="CG90" s="44" t="s">
        <v>91</v>
      </c>
      <c r="CH90" s="95" t="s">
        <v>113</v>
      </c>
      <c r="CI90" s="68">
        <v>0</v>
      </c>
      <c r="CJ90" s="74">
        <v>0</v>
      </c>
      <c r="CK90" s="74">
        <v>0</v>
      </c>
      <c r="CL90" s="129">
        <f t="shared" ref="CL90:CL93" si="793">CJ90*CK90</f>
        <v>0</v>
      </c>
      <c r="CM90" s="34">
        <f t="shared" ref="CM90:CM91" si="794">CI90*CL90*8</f>
        <v>0</v>
      </c>
      <c r="CN90" s="63">
        <v>0</v>
      </c>
      <c r="CO90" s="13">
        <f t="shared" ref="CO90:CO93" si="795">(CM90*CN90)</f>
        <v>0</v>
      </c>
      <c r="CP90" s="13">
        <f t="shared" si="669"/>
        <v>0</v>
      </c>
      <c r="CQ90" s="13">
        <f t="shared" si="670"/>
        <v>0</v>
      </c>
      <c r="CR90" s="217">
        <f t="shared" ref="CR90" si="796">SUM(CQ90:CQ91)</f>
        <v>0</v>
      </c>
      <c r="CS90" s="218">
        <f t="shared" ref="CS90" si="797">SUM(CL90:CL91)*CI$2</f>
        <v>0</v>
      </c>
      <c r="CT90" s="10"/>
      <c r="CU90" s="44" t="s">
        <v>91</v>
      </c>
      <c r="CV90" s="95" t="s">
        <v>113</v>
      </c>
      <c r="CW90" s="68">
        <v>0</v>
      </c>
      <c r="CX90" s="74">
        <v>0</v>
      </c>
      <c r="CY90" s="74">
        <v>0</v>
      </c>
      <c r="CZ90" s="129">
        <f t="shared" ref="CZ90:CZ93" si="798">CX90*CY90</f>
        <v>0</v>
      </c>
      <c r="DA90" s="34">
        <f t="shared" ref="DA90:DA91" si="799">CW90*CZ90*8</f>
        <v>0</v>
      </c>
      <c r="DB90" s="63">
        <v>0</v>
      </c>
      <c r="DC90" s="13">
        <f t="shared" ref="DC90:DC93" si="800">(DA90*DB90)</f>
        <v>0</v>
      </c>
      <c r="DD90" s="13">
        <f t="shared" si="676"/>
        <v>0</v>
      </c>
      <c r="DE90" s="13">
        <f t="shared" si="677"/>
        <v>0</v>
      </c>
      <c r="DF90" s="217">
        <f t="shared" ref="DF90" si="801">SUM(DE90:DE91)</f>
        <v>0</v>
      </c>
      <c r="DG90" s="218">
        <f t="shared" ref="DG90" si="802">SUM(CZ90:CZ91)*CW$2</f>
        <v>0</v>
      </c>
      <c r="DH90" s="10"/>
      <c r="DI90" s="44" t="s">
        <v>91</v>
      </c>
      <c r="DJ90" s="95" t="s">
        <v>113</v>
      </c>
      <c r="DK90" s="68">
        <v>0</v>
      </c>
      <c r="DL90" s="74">
        <v>0</v>
      </c>
      <c r="DM90" s="74">
        <v>0</v>
      </c>
      <c r="DN90" s="129">
        <f t="shared" ref="DN90:DN93" si="803">DL90*DM90</f>
        <v>0</v>
      </c>
      <c r="DO90" s="34">
        <f t="shared" ref="DO90:DO91" si="804">DK90*DN90*8</f>
        <v>0</v>
      </c>
      <c r="DP90" s="63">
        <v>0</v>
      </c>
      <c r="DQ90" s="13">
        <f t="shared" ref="DQ90:DQ93" si="805">(DO90*DP90)</f>
        <v>0</v>
      </c>
      <c r="DR90" s="13">
        <f t="shared" si="683"/>
        <v>0</v>
      </c>
      <c r="DS90" s="13">
        <f t="shared" si="684"/>
        <v>0</v>
      </c>
      <c r="DT90" s="217">
        <f t="shared" ref="DT90" si="806">SUM(DS90:DS91)</f>
        <v>0</v>
      </c>
      <c r="DU90" s="218">
        <f t="shared" ref="DU90" si="807">SUM(DN90:DN91)*DK$2</f>
        <v>0</v>
      </c>
      <c r="DV90" s="10"/>
      <c r="DW90" s="44" t="s">
        <v>91</v>
      </c>
      <c r="DX90" s="95" t="s">
        <v>113</v>
      </c>
      <c r="DY90" s="68">
        <v>0</v>
      </c>
      <c r="DZ90" s="74">
        <v>0</v>
      </c>
      <c r="EA90" s="74">
        <v>0</v>
      </c>
      <c r="EB90" s="129">
        <f t="shared" ref="EB90:EB93" si="808">DZ90*EA90</f>
        <v>0</v>
      </c>
      <c r="EC90" s="34">
        <f t="shared" ref="EC90:EC91" si="809">DY90*EB90*8</f>
        <v>0</v>
      </c>
      <c r="ED90" s="63">
        <v>0</v>
      </c>
      <c r="EE90" s="13">
        <f t="shared" ref="EE90:EE93" si="810">(EC90*ED90)</f>
        <v>0</v>
      </c>
      <c r="EF90" s="13">
        <f t="shared" si="690"/>
        <v>0</v>
      </c>
      <c r="EG90" s="13">
        <f t="shared" si="691"/>
        <v>0</v>
      </c>
      <c r="EH90" s="217">
        <f t="shared" ref="EH90" si="811">SUM(EG90:EG91)</f>
        <v>0</v>
      </c>
      <c r="EI90" s="218">
        <f t="shared" ref="EI90" si="812">SUM(EB90:EB91)*DY$2</f>
        <v>0</v>
      </c>
      <c r="EJ90" s="10"/>
      <c r="EK90" s="44" t="s">
        <v>104</v>
      </c>
      <c r="EL90" s="11" t="s">
        <v>56</v>
      </c>
      <c r="EM90" s="744">
        <f>K120+Y120+AM120+BA120+BO120+CC120+CQ120+DE120+DS120+EG120</f>
        <v>0</v>
      </c>
      <c r="EN90" s="33"/>
      <c r="EO90" s="191"/>
      <c r="EP90" s="143"/>
      <c r="EQ90" s="190">
        <f>M120+AA120+AO120+BC120+BQ120+CE120+CS120+DG120+DU120+EI120</f>
        <v>0</v>
      </c>
      <c r="ER90" s="116">
        <f>IF(ER$4=0,0,EM90/ER$4)</f>
        <v>0</v>
      </c>
      <c r="ES90" s="81">
        <f>ER90*ET90+ER90</f>
        <v>0</v>
      </c>
      <c r="ET90" s="280">
        <v>0</v>
      </c>
      <c r="EU90" s="9" t="s">
        <v>4</v>
      </c>
      <c r="EV90" s="583">
        <f>IF(ER$4=0,0,EQ90/$ER$4*$EX$4)</f>
        <v>0</v>
      </c>
      <c r="EW90" s="579">
        <f t="shared" si="633"/>
        <v>0</v>
      </c>
      <c r="EX90" s="582">
        <f>ER90*ER$4+ES90*ES$4</f>
        <v>0</v>
      </c>
      <c r="EY90" s="574">
        <f>EU142</f>
        <v>0</v>
      </c>
      <c r="EZ90" s="545">
        <f>IF(EW90=0,0,EY90/EW90)</f>
        <v>0</v>
      </c>
      <c r="FA90" s="567"/>
      <c r="FC90" s="44"/>
      <c r="FD90" s="302"/>
      <c r="FE90" s="87" t="s">
        <v>90</v>
      </c>
      <c r="FF90" s="95" t="s">
        <v>111</v>
      </c>
      <c r="FG90" s="14"/>
      <c r="FH90" s="72">
        <v>27.32</v>
      </c>
      <c r="FI90" s="108">
        <f t="shared" ref="FI90:FI100" si="813">FE$89*FF$89*FH90</f>
        <v>0</v>
      </c>
      <c r="FJ90" s="10"/>
      <c r="FK90" s="302"/>
      <c r="FL90" s="61"/>
      <c r="FM90" s="61"/>
      <c r="FN90" s="87" t="s">
        <v>90</v>
      </c>
      <c r="FO90" s="95" t="s">
        <v>111</v>
      </c>
      <c r="FP90" s="14"/>
      <c r="FQ90" s="72">
        <v>3.29</v>
      </c>
      <c r="FR90" s="108">
        <f t="shared" ref="FR90:FR100" si="814">FN$89*FO$89*FQ90</f>
        <v>0</v>
      </c>
      <c r="FS90" s="88"/>
    </row>
    <row r="91" spans="1:175" x14ac:dyDescent="0.25">
      <c r="A91" s="44" t="s">
        <v>91</v>
      </c>
      <c r="B91" s="95" t="s">
        <v>113</v>
      </c>
      <c r="C91" s="68">
        <v>0</v>
      </c>
      <c r="D91" s="74">
        <v>0</v>
      </c>
      <c r="E91" s="74">
        <v>0</v>
      </c>
      <c r="F91" s="129">
        <f t="shared" si="694"/>
        <v>0</v>
      </c>
      <c r="G91" s="34">
        <f>C91*F91*8</f>
        <v>0</v>
      </c>
      <c r="H91" s="63">
        <v>0</v>
      </c>
      <c r="I91" s="13">
        <f>(G91*H91)</f>
        <v>0</v>
      </c>
      <c r="J91" s="13">
        <f t="shared" si="695"/>
        <v>0</v>
      </c>
      <c r="K91" s="13">
        <f t="shared" si="636"/>
        <v>0</v>
      </c>
      <c r="L91" s="151"/>
      <c r="M91" s="291"/>
      <c r="N91" s="10"/>
      <c r="O91" s="44" t="s">
        <v>91</v>
      </c>
      <c r="P91" s="95" t="s">
        <v>113</v>
      </c>
      <c r="Q91" s="68">
        <v>0</v>
      </c>
      <c r="R91" s="74">
        <v>0</v>
      </c>
      <c r="S91" s="74">
        <v>0</v>
      </c>
      <c r="T91" s="129">
        <f t="shared" si="771"/>
        <v>0</v>
      </c>
      <c r="U91" s="34">
        <f>Q91*T91*8</f>
        <v>0</v>
      </c>
      <c r="V91" s="63">
        <v>0</v>
      </c>
      <c r="W91" s="13">
        <f>(U91*V91)</f>
        <v>0</v>
      </c>
      <c r="X91" s="13">
        <f t="shared" si="772"/>
        <v>0</v>
      </c>
      <c r="Y91" s="13">
        <f t="shared" si="637"/>
        <v>0</v>
      </c>
      <c r="Z91" s="151"/>
      <c r="AA91" s="291"/>
      <c r="AB91" s="10"/>
      <c r="AC91" s="44" t="s">
        <v>91</v>
      </c>
      <c r="AD91" s="95" t="s">
        <v>113</v>
      </c>
      <c r="AE91" s="68">
        <v>0</v>
      </c>
      <c r="AF91" s="74">
        <v>0</v>
      </c>
      <c r="AG91" s="74">
        <v>0</v>
      </c>
      <c r="AH91" s="129">
        <f t="shared" si="773"/>
        <v>0</v>
      </c>
      <c r="AI91" s="34">
        <f t="shared" si="774"/>
        <v>0</v>
      </c>
      <c r="AJ91" s="63">
        <v>0</v>
      </c>
      <c r="AK91" s="13">
        <f t="shared" si="775"/>
        <v>0</v>
      </c>
      <c r="AL91" s="13">
        <f t="shared" si="641"/>
        <v>0</v>
      </c>
      <c r="AM91" s="13">
        <f t="shared" si="642"/>
        <v>0</v>
      </c>
      <c r="AN91" s="151"/>
      <c r="AO91" s="291"/>
      <c r="AP91" s="10"/>
      <c r="AQ91" s="44" t="s">
        <v>91</v>
      </c>
      <c r="AR91" s="95" t="s">
        <v>113</v>
      </c>
      <c r="AS91" s="68">
        <v>0</v>
      </c>
      <c r="AT91" s="74">
        <v>0</v>
      </c>
      <c r="AU91" s="74">
        <v>0</v>
      </c>
      <c r="AV91" s="129">
        <f t="shared" si="778"/>
        <v>0</v>
      </c>
      <c r="AW91" s="34">
        <f t="shared" si="779"/>
        <v>0</v>
      </c>
      <c r="AX91" s="63">
        <v>0</v>
      </c>
      <c r="AY91" s="13">
        <f t="shared" si="780"/>
        <v>0</v>
      </c>
      <c r="AZ91" s="13">
        <f t="shared" si="648"/>
        <v>0</v>
      </c>
      <c r="BA91" s="13">
        <f t="shared" si="649"/>
        <v>0</v>
      </c>
      <c r="BB91" s="151"/>
      <c r="BC91" s="291"/>
      <c r="BD91" s="10"/>
      <c r="BE91" s="44" t="s">
        <v>91</v>
      </c>
      <c r="BF91" s="95" t="s">
        <v>113</v>
      </c>
      <c r="BG91" s="68">
        <v>0</v>
      </c>
      <c r="BH91" s="74">
        <v>0</v>
      </c>
      <c r="BI91" s="74">
        <v>0</v>
      </c>
      <c r="BJ91" s="129">
        <f t="shared" si="783"/>
        <v>0</v>
      </c>
      <c r="BK91" s="34">
        <f t="shared" si="784"/>
        <v>0</v>
      </c>
      <c r="BL91" s="63">
        <v>0</v>
      </c>
      <c r="BM91" s="13">
        <f t="shared" si="785"/>
        <v>0</v>
      </c>
      <c r="BN91" s="13">
        <f t="shared" si="655"/>
        <v>0</v>
      </c>
      <c r="BO91" s="13">
        <f t="shared" si="656"/>
        <v>0</v>
      </c>
      <c r="BP91" s="151"/>
      <c r="BQ91" s="291"/>
      <c r="BR91" s="10"/>
      <c r="BS91" s="44" t="s">
        <v>91</v>
      </c>
      <c r="BT91" s="95" t="s">
        <v>113</v>
      </c>
      <c r="BU91" s="68">
        <v>0</v>
      </c>
      <c r="BV91" s="74">
        <v>0</v>
      </c>
      <c r="BW91" s="74">
        <v>0</v>
      </c>
      <c r="BX91" s="129">
        <f t="shared" si="788"/>
        <v>0</v>
      </c>
      <c r="BY91" s="34">
        <f t="shared" si="789"/>
        <v>0</v>
      </c>
      <c r="BZ91" s="63">
        <v>0</v>
      </c>
      <c r="CA91" s="13">
        <f t="shared" si="790"/>
        <v>0</v>
      </c>
      <c r="CB91" s="13">
        <f t="shared" si="662"/>
        <v>0</v>
      </c>
      <c r="CC91" s="13">
        <f t="shared" si="663"/>
        <v>0</v>
      </c>
      <c r="CD91" s="151"/>
      <c r="CE91" s="291"/>
      <c r="CF91" s="10"/>
      <c r="CG91" s="44" t="s">
        <v>91</v>
      </c>
      <c r="CH91" s="95" t="s">
        <v>113</v>
      </c>
      <c r="CI91" s="68">
        <v>0</v>
      </c>
      <c r="CJ91" s="74">
        <v>0</v>
      </c>
      <c r="CK91" s="74">
        <v>0</v>
      </c>
      <c r="CL91" s="129">
        <f t="shared" si="793"/>
        <v>0</v>
      </c>
      <c r="CM91" s="34">
        <f t="shared" si="794"/>
        <v>0</v>
      </c>
      <c r="CN91" s="63">
        <v>0</v>
      </c>
      <c r="CO91" s="13">
        <f t="shared" si="795"/>
        <v>0</v>
      </c>
      <c r="CP91" s="13">
        <f t="shared" si="669"/>
        <v>0</v>
      </c>
      <c r="CQ91" s="13">
        <f t="shared" si="670"/>
        <v>0</v>
      </c>
      <c r="CR91" s="151"/>
      <c r="CS91" s="291"/>
      <c r="CT91" s="10"/>
      <c r="CU91" s="44" t="s">
        <v>91</v>
      </c>
      <c r="CV91" s="95" t="s">
        <v>113</v>
      </c>
      <c r="CW91" s="68">
        <v>0</v>
      </c>
      <c r="CX91" s="74">
        <v>0</v>
      </c>
      <c r="CY91" s="74">
        <v>0</v>
      </c>
      <c r="CZ91" s="129">
        <f t="shared" si="798"/>
        <v>0</v>
      </c>
      <c r="DA91" s="34">
        <f t="shared" si="799"/>
        <v>0</v>
      </c>
      <c r="DB91" s="63">
        <v>0</v>
      </c>
      <c r="DC91" s="13">
        <f t="shared" si="800"/>
        <v>0</v>
      </c>
      <c r="DD91" s="13">
        <f t="shared" si="676"/>
        <v>0</v>
      </c>
      <c r="DE91" s="13">
        <f t="shared" si="677"/>
        <v>0</v>
      </c>
      <c r="DF91" s="151"/>
      <c r="DG91" s="291"/>
      <c r="DH91" s="10"/>
      <c r="DI91" s="44" t="s">
        <v>91</v>
      </c>
      <c r="DJ91" s="95" t="s">
        <v>113</v>
      </c>
      <c r="DK91" s="68">
        <v>0</v>
      </c>
      <c r="DL91" s="74">
        <v>0</v>
      </c>
      <c r="DM91" s="74">
        <v>0</v>
      </c>
      <c r="DN91" s="129">
        <f t="shared" si="803"/>
        <v>0</v>
      </c>
      <c r="DO91" s="34">
        <f t="shared" si="804"/>
        <v>0</v>
      </c>
      <c r="DP91" s="63">
        <v>0</v>
      </c>
      <c r="DQ91" s="13">
        <f t="shared" si="805"/>
        <v>0</v>
      </c>
      <c r="DR91" s="13">
        <f t="shared" si="683"/>
        <v>0</v>
      </c>
      <c r="DS91" s="13">
        <f t="shared" si="684"/>
        <v>0</v>
      </c>
      <c r="DT91" s="151"/>
      <c r="DU91" s="291"/>
      <c r="DV91" s="10"/>
      <c r="DW91" s="44" t="s">
        <v>91</v>
      </c>
      <c r="DX91" s="95" t="s">
        <v>113</v>
      </c>
      <c r="DY91" s="68">
        <v>0</v>
      </c>
      <c r="DZ91" s="74">
        <v>0</v>
      </c>
      <c r="EA91" s="74">
        <v>0</v>
      </c>
      <c r="EB91" s="129">
        <f t="shared" si="808"/>
        <v>0</v>
      </c>
      <c r="EC91" s="34">
        <f t="shared" si="809"/>
        <v>0</v>
      </c>
      <c r="ED91" s="63">
        <v>0</v>
      </c>
      <c r="EE91" s="13">
        <f t="shared" si="810"/>
        <v>0</v>
      </c>
      <c r="EF91" s="13">
        <f t="shared" si="690"/>
        <v>0</v>
      </c>
      <c r="EG91" s="13">
        <f t="shared" si="691"/>
        <v>0</v>
      </c>
      <c r="EH91" s="151"/>
      <c r="EI91" s="291"/>
      <c r="EJ91" s="10"/>
      <c r="EK91" s="44"/>
      <c r="EL91" s="11"/>
      <c r="EM91" s="14"/>
      <c r="EN91" s="38"/>
      <c r="EO91" s="38"/>
      <c r="EP91" s="143"/>
      <c r="EQ91" s="743" t="s">
        <v>169</v>
      </c>
      <c r="ER91" s="121"/>
      <c r="ES91" s="111"/>
      <c r="ET91" s="111"/>
      <c r="EU91" s="9"/>
      <c r="EV91" s="583"/>
      <c r="EW91" s="579"/>
      <c r="EX91" s="582"/>
      <c r="EY91" s="112"/>
      <c r="EZ91" s="573"/>
      <c r="FA91" s="162"/>
      <c r="FC91" s="44"/>
      <c r="FD91" s="302"/>
      <c r="FE91" s="87" t="s">
        <v>99</v>
      </c>
      <c r="FF91" s="95" t="s">
        <v>112</v>
      </c>
      <c r="FG91" s="14"/>
      <c r="FH91" s="72">
        <v>2.56</v>
      </c>
      <c r="FI91" s="108">
        <f t="shared" si="813"/>
        <v>0</v>
      </c>
      <c r="FJ91" s="10"/>
      <c r="FK91" s="302"/>
      <c r="FL91" s="61"/>
      <c r="FM91" s="61"/>
      <c r="FN91" s="87" t="s">
        <v>99</v>
      </c>
      <c r="FO91" s="95" t="s">
        <v>112</v>
      </c>
      <c r="FP91" s="14"/>
      <c r="FQ91" s="72">
        <v>7.43</v>
      </c>
      <c r="FR91" s="108">
        <f t="shared" si="814"/>
        <v>0</v>
      </c>
      <c r="FS91" s="88"/>
    </row>
    <row r="92" spans="1:175" x14ac:dyDescent="0.25">
      <c r="A92" s="44" t="s">
        <v>240</v>
      </c>
      <c r="B92" s="95" t="s">
        <v>114</v>
      </c>
      <c r="C92" s="68">
        <v>0</v>
      </c>
      <c r="D92" s="74">
        <v>0</v>
      </c>
      <c r="E92" s="74">
        <v>0</v>
      </c>
      <c r="F92" s="129">
        <f t="shared" si="694"/>
        <v>0</v>
      </c>
      <c r="G92" s="34">
        <f>C92*F92*2.7</f>
        <v>0</v>
      </c>
      <c r="H92" s="63">
        <v>0</v>
      </c>
      <c r="I92" s="13">
        <f>(G92*H92)</f>
        <v>0</v>
      </c>
      <c r="J92" s="13">
        <f t="shared" si="695"/>
        <v>0</v>
      </c>
      <c r="K92" s="13">
        <f t="shared" si="636"/>
        <v>0</v>
      </c>
      <c r="L92" s="151"/>
      <c r="M92" s="155"/>
      <c r="N92" s="10"/>
      <c r="O92" s="44" t="s">
        <v>240</v>
      </c>
      <c r="P92" s="95" t="s">
        <v>114</v>
      </c>
      <c r="Q92" s="68">
        <v>0</v>
      </c>
      <c r="R92" s="74">
        <v>0</v>
      </c>
      <c r="S92" s="74">
        <v>0</v>
      </c>
      <c r="T92" s="129">
        <f t="shared" si="771"/>
        <v>0</v>
      </c>
      <c r="U92" s="34">
        <f>Q92*T92*2.7</f>
        <v>0</v>
      </c>
      <c r="V92" s="63">
        <v>0</v>
      </c>
      <c r="W92" s="13">
        <f>(U92*V92)</f>
        <v>0</v>
      </c>
      <c r="X92" s="13">
        <f t="shared" si="772"/>
        <v>0</v>
      </c>
      <c r="Y92" s="13">
        <f t="shared" si="637"/>
        <v>0</v>
      </c>
      <c r="Z92" s="151"/>
      <c r="AA92" s="155"/>
      <c r="AB92" s="10"/>
      <c r="AC92" s="44" t="s">
        <v>240</v>
      </c>
      <c r="AD92" s="95" t="s">
        <v>114</v>
      </c>
      <c r="AE92" s="68">
        <v>0</v>
      </c>
      <c r="AF92" s="74">
        <v>0</v>
      </c>
      <c r="AG92" s="74">
        <v>0</v>
      </c>
      <c r="AH92" s="129">
        <f t="shared" si="773"/>
        <v>0</v>
      </c>
      <c r="AI92" s="34">
        <f t="shared" ref="AI92" si="815">AE92*AH92*2.7</f>
        <v>0</v>
      </c>
      <c r="AJ92" s="63">
        <v>0</v>
      </c>
      <c r="AK92" s="13">
        <f t="shared" si="775"/>
        <v>0</v>
      </c>
      <c r="AL92" s="13">
        <f t="shared" si="641"/>
        <v>0</v>
      </c>
      <c r="AM92" s="13">
        <f t="shared" si="642"/>
        <v>0</v>
      </c>
      <c r="AN92" s="151"/>
      <c r="AO92" s="155"/>
      <c r="AP92" s="10"/>
      <c r="AQ92" s="44" t="s">
        <v>240</v>
      </c>
      <c r="AR92" s="95" t="s">
        <v>114</v>
      </c>
      <c r="AS92" s="68">
        <v>0</v>
      </c>
      <c r="AT92" s="74">
        <v>0</v>
      </c>
      <c r="AU92" s="74">
        <v>0</v>
      </c>
      <c r="AV92" s="129">
        <f t="shared" si="778"/>
        <v>0</v>
      </c>
      <c r="AW92" s="34">
        <f t="shared" ref="AW92" si="816">AS92*AV92*2.7</f>
        <v>0</v>
      </c>
      <c r="AX92" s="63">
        <v>0</v>
      </c>
      <c r="AY92" s="13">
        <f t="shared" si="780"/>
        <v>0</v>
      </c>
      <c r="AZ92" s="13">
        <f t="shared" si="648"/>
        <v>0</v>
      </c>
      <c r="BA92" s="13">
        <f t="shared" si="649"/>
        <v>0</v>
      </c>
      <c r="BB92" s="151"/>
      <c r="BC92" s="155"/>
      <c r="BD92" s="10"/>
      <c r="BE92" s="44" t="s">
        <v>240</v>
      </c>
      <c r="BF92" s="95" t="s">
        <v>114</v>
      </c>
      <c r="BG92" s="68">
        <v>0</v>
      </c>
      <c r="BH92" s="74">
        <v>0</v>
      </c>
      <c r="BI92" s="74">
        <v>0</v>
      </c>
      <c r="BJ92" s="129">
        <f t="shared" si="783"/>
        <v>0</v>
      </c>
      <c r="BK92" s="34">
        <f t="shared" ref="BK92" si="817">BG92*BJ92*2.7</f>
        <v>0</v>
      </c>
      <c r="BL92" s="63">
        <v>0</v>
      </c>
      <c r="BM92" s="13">
        <f t="shared" si="785"/>
        <v>0</v>
      </c>
      <c r="BN92" s="13">
        <f t="shared" si="655"/>
        <v>0</v>
      </c>
      <c r="BO92" s="13">
        <f t="shared" si="656"/>
        <v>0</v>
      </c>
      <c r="BP92" s="151"/>
      <c r="BQ92" s="155"/>
      <c r="BR92" s="10"/>
      <c r="BS92" s="44" t="s">
        <v>240</v>
      </c>
      <c r="BT92" s="95" t="s">
        <v>114</v>
      </c>
      <c r="BU92" s="68">
        <v>0</v>
      </c>
      <c r="BV92" s="74">
        <v>0</v>
      </c>
      <c r="BW92" s="74">
        <v>0</v>
      </c>
      <c r="BX92" s="129">
        <f t="shared" si="788"/>
        <v>0</v>
      </c>
      <c r="BY92" s="34">
        <f t="shared" ref="BY92" si="818">BU92*BX92*2.7</f>
        <v>0</v>
      </c>
      <c r="BZ92" s="63">
        <v>0</v>
      </c>
      <c r="CA92" s="13">
        <f t="shared" si="790"/>
        <v>0</v>
      </c>
      <c r="CB92" s="13">
        <f t="shared" si="662"/>
        <v>0</v>
      </c>
      <c r="CC92" s="13">
        <f t="shared" si="663"/>
        <v>0</v>
      </c>
      <c r="CD92" s="151"/>
      <c r="CE92" s="155"/>
      <c r="CF92" s="10"/>
      <c r="CG92" s="44" t="s">
        <v>240</v>
      </c>
      <c r="CH92" s="95" t="s">
        <v>114</v>
      </c>
      <c r="CI92" s="68">
        <v>0</v>
      </c>
      <c r="CJ92" s="74">
        <v>0</v>
      </c>
      <c r="CK92" s="74">
        <v>0</v>
      </c>
      <c r="CL92" s="129">
        <f t="shared" si="793"/>
        <v>0</v>
      </c>
      <c r="CM92" s="34">
        <f t="shared" ref="CM92" si="819">CI92*CL92*2.7</f>
        <v>0</v>
      </c>
      <c r="CN92" s="63">
        <v>0</v>
      </c>
      <c r="CO92" s="13">
        <f t="shared" si="795"/>
        <v>0</v>
      </c>
      <c r="CP92" s="13">
        <f t="shared" si="669"/>
        <v>0</v>
      </c>
      <c r="CQ92" s="13">
        <f t="shared" si="670"/>
        <v>0</v>
      </c>
      <c r="CR92" s="151"/>
      <c r="CS92" s="155"/>
      <c r="CT92" s="10"/>
      <c r="CU92" s="44" t="s">
        <v>240</v>
      </c>
      <c r="CV92" s="95" t="s">
        <v>114</v>
      </c>
      <c r="CW92" s="68">
        <v>0</v>
      </c>
      <c r="CX92" s="74">
        <v>0</v>
      </c>
      <c r="CY92" s="74">
        <v>0</v>
      </c>
      <c r="CZ92" s="129">
        <f t="shared" si="798"/>
        <v>0</v>
      </c>
      <c r="DA92" s="34">
        <f t="shared" ref="DA92" si="820">CW92*CZ92*2.7</f>
        <v>0</v>
      </c>
      <c r="DB92" s="63">
        <v>0</v>
      </c>
      <c r="DC92" s="13">
        <f t="shared" si="800"/>
        <v>0</v>
      </c>
      <c r="DD92" s="13">
        <f t="shared" si="676"/>
        <v>0</v>
      </c>
      <c r="DE92" s="13">
        <f t="shared" si="677"/>
        <v>0</v>
      </c>
      <c r="DF92" s="151"/>
      <c r="DG92" s="155"/>
      <c r="DH92" s="10"/>
      <c r="DI92" s="44" t="s">
        <v>240</v>
      </c>
      <c r="DJ92" s="95" t="s">
        <v>114</v>
      </c>
      <c r="DK92" s="68">
        <v>0</v>
      </c>
      <c r="DL92" s="74">
        <v>0</v>
      </c>
      <c r="DM92" s="74">
        <v>0</v>
      </c>
      <c r="DN92" s="129">
        <f t="shared" si="803"/>
        <v>0</v>
      </c>
      <c r="DO92" s="34">
        <f t="shared" ref="DO92" si="821">DK92*DN92*2.7</f>
        <v>0</v>
      </c>
      <c r="DP92" s="63">
        <v>0</v>
      </c>
      <c r="DQ92" s="13">
        <f t="shared" si="805"/>
        <v>0</v>
      </c>
      <c r="DR92" s="13">
        <f t="shared" si="683"/>
        <v>0</v>
      </c>
      <c r="DS92" s="13">
        <f t="shared" si="684"/>
        <v>0</v>
      </c>
      <c r="DT92" s="151"/>
      <c r="DU92" s="155"/>
      <c r="DV92" s="10"/>
      <c r="DW92" s="44" t="s">
        <v>240</v>
      </c>
      <c r="DX92" s="95" t="s">
        <v>114</v>
      </c>
      <c r="DY92" s="68">
        <v>0</v>
      </c>
      <c r="DZ92" s="74">
        <v>0</v>
      </c>
      <c r="EA92" s="74">
        <v>0</v>
      </c>
      <c r="EB92" s="129">
        <f t="shared" si="808"/>
        <v>0</v>
      </c>
      <c r="EC92" s="34">
        <f t="shared" ref="EC92" si="822">DY92*EB92*2.7</f>
        <v>0</v>
      </c>
      <c r="ED92" s="63">
        <v>0</v>
      </c>
      <c r="EE92" s="13">
        <f t="shared" si="810"/>
        <v>0</v>
      </c>
      <c r="EF92" s="13">
        <f t="shared" si="690"/>
        <v>0</v>
      </c>
      <c r="EG92" s="13">
        <f t="shared" si="691"/>
        <v>0</v>
      </c>
      <c r="EH92" s="151"/>
      <c r="EI92" s="155"/>
      <c r="EJ92" s="10"/>
      <c r="EK92" s="44" t="s">
        <v>105</v>
      </c>
      <c r="EL92" s="11" t="s">
        <v>57</v>
      </c>
      <c r="EM92" s="744">
        <f>K122+Y122+AM122+BA122+BO122+CC122+CQ122+DE122+DS122+EG122</f>
        <v>0</v>
      </c>
      <c r="EN92" s="82"/>
      <c r="EO92" s="743"/>
      <c r="EP92" s="742"/>
      <c r="EQ92" s="156">
        <f>IF(EM92=0,0,EM92/(EI122+DU122+DG122+CS122+CE122+BQ122+BC122+AO122+AA122+M122))</f>
        <v>0</v>
      </c>
      <c r="ER92" s="116">
        <f>IF(ER$4=0,0,EM92/ER$4)</f>
        <v>0</v>
      </c>
      <c r="ES92" s="81">
        <f>ER92*ET92+ER92</f>
        <v>0</v>
      </c>
      <c r="ET92" s="280">
        <v>0</v>
      </c>
      <c r="EU92" s="9" t="s">
        <v>63</v>
      </c>
      <c r="EV92" s="583">
        <f>IF(EQ92=0,0,EX92/EQ92)</f>
        <v>0</v>
      </c>
      <c r="EW92" s="579">
        <f t="shared" si="633"/>
        <v>0</v>
      </c>
      <c r="EX92" s="582">
        <f>ER92*ER$4+ES92*ES$4</f>
        <v>0</v>
      </c>
      <c r="EY92" s="574">
        <f>EZ144</f>
        <v>0</v>
      </c>
      <c r="EZ92" s="544">
        <f>IF(EQ92=0,0,EY92/EQ92)</f>
        <v>0</v>
      </c>
      <c r="FA92" s="567"/>
      <c r="FC92" s="44"/>
      <c r="FD92" s="302"/>
      <c r="FE92" s="87" t="s">
        <v>91</v>
      </c>
      <c r="FF92" s="95" t="s">
        <v>321</v>
      </c>
      <c r="FG92" s="14"/>
      <c r="FH92" s="72">
        <v>0</v>
      </c>
      <c r="FI92" s="108">
        <f t="shared" si="813"/>
        <v>0</v>
      </c>
      <c r="FJ92" s="10"/>
      <c r="FK92" s="302"/>
      <c r="FL92" s="61"/>
      <c r="FM92" s="61"/>
      <c r="FN92" s="87" t="s">
        <v>91</v>
      </c>
      <c r="FO92" s="95" t="s">
        <v>321</v>
      </c>
      <c r="FP92" s="14"/>
      <c r="FQ92" s="72">
        <v>0</v>
      </c>
      <c r="FR92" s="108">
        <f t="shared" si="814"/>
        <v>0</v>
      </c>
      <c r="FS92" s="88"/>
    </row>
    <row r="93" spans="1:175" x14ac:dyDescent="0.25">
      <c r="A93" s="44" t="s">
        <v>241</v>
      </c>
      <c r="B93" s="95" t="s">
        <v>115</v>
      </c>
      <c r="C93" s="68">
        <v>0</v>
      </c>
      <c r="D93" s="74">
        <v>0</v>
      </c>
      <c r="E93" s="74">
        <v>0</v>
      </c>
      <c r="F93" s="129">
        <f t="shared" si="694"/>
        <v>0</v>
      </c>
      <c r="G93" s="34">
        <f>C93*F93*7.8</f>
        <v>0</v>
      </c>
      <c r="H93" s="63">
        <v>0</v>
      </c>
      <c r="I93" s="13">
        <f>(G93*H93)</f>
        <v>0</v>
      </c>
      <c r="J93" s="13">
        <f t="shared" si="695"/>
        <v>0</v>
      </c>
      <c r="K93" s="13">
        <f t="shared" si="636"/>
        <v>0</v>
      </c>
      <c r="L93" s="151"/>
      <c r="M93" s="155"/>
      <c r="N93" s="15"/>
      <c r="O93" s="44" t="s">
        <v>241</v>
      </c>
      <c r="P93" s="95" t="s">
        <v>115</v>
      </c>
      <c r="Q93" s="68">
        <v>0</v>
      </c>
      <c r="R93" s="74">
        <v>0</v>
      </c>
      <c r="S93" s="74">
        <v>0</v>
      </c>
      <c r="T93" s="129">
        <f t="shared" si="771"/>
        <v>0</v>
      </c>
      <c r="U93" s="34">
        <f>Q93*T93*7.8</f>
        <v>0</v>
      </c>
      <c r="V93" s="63">
        <v>0</v>
      </c>
      <c r="W93" s="13">
        <f>(U93*V93)</f>
        <v>0</v>
      </c>
      <c r="X93" s="13">
        <f t="shared" si="772"/>
        <v>0</v>
      </c>
      <c r="Y93" s="13">
        <f t="shared" si="637"/>
        <v>0</v>
      </c>
      <c r="Z93" s="151"/>
      <c r="AA93" s="155"/>
      <c r="AB93" s="15"/>
      <c r="AC93" s="44" t="s">
        <v>241</v>
      </c>
      <c r="AD93" s="95" t="s">
        <v>115</v>
      </c>
      <c r="AE93" s="68">
        <v>0</v>
      </c>
      <c r="AF93" s="74">
        <v>0</v>
      </c>
      <c r="AG93" s="74">
        <v>0</v>
      </c>
      <c r="AH93" s="129">
        <f t="shared" si="773"/>
        <v>0</v>
      </c>
      <c r="AI93" s="34">
        <f t="shared" ref="AI93" si="823">AE93*AH93*7.8</f>
        <v>0</v>
      </c>
      <c r="AJ93" s="63">
        <v>0</v>
      </c>
      <c r="AK93" s="13">
        <f t="shared" si="775"/>
        <v>0</v>
      </c>
      <c r="AL93" s="13">
        <f t="shared" si="641"/>
        <v>0</v>
      </c>
      <c r="AM93" s="13">
        <f t="shared" si="642"/>
        <v>0</v>
      </c>
      <c r="AN93" s="151"/>
      <c r="AO93" s="155"/>
      <c r="AP93" s="15"/>
      <c r="AQ93" s="44" t="s">
        <v>241</v>
      </c>
      <c r="AR93" s="95" t="s">
        <v>115</v>
      </c>
      <c r="AS93" s="68">
        <v>0</v>
      </c>
      <c r="AT93" s="74">
        <v>0</v>
      </c>
      <c r="AU93" s="74">
        <v>0</v>
      </c>
      <c r="AV93" s="129">
        <f t="shared" si="778"/>
        <v>0</v>
      </c>
      <c r="AW93" s="34">
        <f t="shared" ref="AW93" si="824">AS93*AV93*7.8</f>
        <v>0</v>
      </c>
      <c r="AX93" s="63">
        <v>0</v>
      </c>
      <c r="AY93" s="13">
        <f t="shared" si="780"/>
        <v>0</v>
      </c>
      <c r="AZ93" s="13">
        <f t="shared" si="648"/>
        <v>0</v>
      </c>
      <c r="BA93" s="13">
        <f t="shared" si="649"/>
        <v>0</v>
      </c>
      <c r="BB93" s="151"/>
      <c r="BC93" s="155"/>
      <c r="BD93" s="15"/>
      <c r="BE93" s="44" t="s">
        <v>241</v>
      </c>
      <c r="BF93" s="95" t="s">
        <v>115</v>
      </c>
      <c r="BG93" s="68">
        <v>0</v>
      </c>
      <c r="BH93" s="74">
        <v>0</v>
      </c>
      <c r="BI93" s="74">
        <v>0</v>
      </c>
      <c r="BJ93" s="129">
        <f t="shared" si="783"/>
        <v>0</v>
      </c>
      <c r="BK93" s="34">
        <f t="shared" ref="BK93" si="825">BG93*BJ93*7.8</f>
        <v>0</v>
      </c>
      <c r="BL93" s="63">
        <v>0</v>
      </c>
      <c r="BM93" s="13">
        <f t="shared" si="785"/>
        <v>0</v>
      </c>
      <c r="BN93" s="13">
        <f t="shared" si="655"/>
        <v>0</v>
      </c>
      <c r="BO93" s="13">
        <f t="shared" si="656"/>
        <v>0</v>
      </c>
      <c r="BP93" s="151"/>
      <c r="BQ93" s="155"/>
      <c r="BR93" s="15"/>
      <c r="BS93" s="44" t="s">
        <v>241</v>
      </c>
      <c r="BT93" s="95" t="s">
        <v>115</v>
      </c>
      <c r="BU93" s="68">
        <v>0</v>
      </c>
      <c r="BV93" s="74">
        <v>0</v>
      </c>
      <c r="BW93" s="74">
        <v>0</v>
      </c>
      <c r="BX93" s="129">
        <f t="shared" si="788"/>
        <v>0</v>
      </c>
      <c r="BY93" s="34">
        <f t="shared" ref="BY93" si="826">BU93*BX93*7.8</f>
        <v>0</v>
      </c>
      <c r="BZ93" s="63">
        <v>0</v>
      </c>
      <c r="CA93" s="13">
        <f t="shared" si="790"/>
        <v>0</v>
      </c>
      <c r="CB93" s="13">
        <f t="shared" si="662"/>
        <v>0</v>
      </c>
      <c r="CC93" s="13">
        <f t="shared" si="663"/>
        <v>0</v>
      </c>
      <c r="CD93" s="151"/>
      <c r="CE93" s="155"/>
      <c r="CF93" s="15"/>
      <c r="CG93" s="44" t="s">
        <v>241</v>
      </c>
      <c r="CH93" s="95" t="s">
        <v>115</v>
      </c>
      <c r="CI93" s="68">
        <v>0</v>
      </c>
      <c r="CJ93" s="74">
        <v>0</v>
      </c>
      <c r="CK93" s="74">
        <v>0</v>
      </c>
      <c r="CL93" s="129">
        <f t="shared" si="793"/>
        <v>0</v>
      </c>
      <c r="CM93" s="34">
        <f t="shared" ref="CM93" si="827">CI93*CL93*7.8</f>
        <v>0</v>
      </c>
      <c r="CN93" s="63">
        <v>0</v>
      </c>
      <c r="CO93" s="13">
        <f t="shared" si="795"/>
        <v>0</v>
      </c>
      <c r="CP93" s="13">
        <f t="shared" si="669"/>
        <v>0</v>
      </c>
      <c r="CQ93" s="13">
        <f t="shared" si="670"/>
        <v>0</v>
      </c>
      <c r="CR93" s="151"/>
      <c r="CS93" s="155"/>
      <c r="CT93" s="15"/>
      <c r="CU93" s="44" t="s">
        <v>241</v>
      </c>
      <c r="CV93" s="95" t="s">
        <v>115</v>
      </c>
      <c r="CW93" s="68">
        <v>0</v>
      </c>
      <c r="CX93" s="74">
        <v>0</v>
      </c>
      <c r="CY93" s="74">
        <v>0</v>
      </c>
      <c r="CZ93" s="129">
        <f t="shared" si="798"/>
        <v>0</v>
      </c>
      <c r="DA93" s="34">
        <f t="shared" ref="DA93" si="828">CW93*CZ93*7.8</f>
        <v>0</v>
      </c>
      <c r="DB93" s="63">
        <v>0</v>
      </c>
      <c r="DC93" s="13">
        <f t="shared" si="800"/>
        <v>0</v>
      </c>
      <c r="DD93" s="13">
        <f t="shared" si="676"/>
        <v>0</v>
      </c>
      <c r="DE93" s="13">
        <f t="shared" si="677"/>
        <v>0</v>
      </c>
      <c r="DF93" s="151"/>
      <c r="DG93" s="155"/>
      <c r="DH93" s="15"/>
      <c r="DI93" s="44" t="s">
        <v>241</v>
      </c>
      <c r="DJ93" s="95" t="s">
        <v>115</v>
      </c>
      <c r="DK93" s="68">
        <v>0</v>
      </c>
      <c r="DL93" s="74">
        <v>0</v>
      </c>
      <c r="DM93" s="74">
        <v>0</v>
      </c>
      <c r="DN93" s="129">
        <f t="shared" si="803"/>
        <v>0</v>
      </c>
      <c r="DO93" s="34">
        <f t="shared" ref="DO93" si="829">DK93*DN93*7.8</f>
        <v>0</v>
      </c>
      <c r="DP93" s="63">
        <v>0</v>
      </c>
      <c r="DQ93" s="13">
        <f t="shared" si="805"/>
        <v>0</v>
      </c>
      <c r="DR93" s="13">
        <f t="shared" si="683"/>
        <v>0</v>
      </c>
      <c r="DS93" s="13">
        <f t="shared" si="684"/>
        <v>0</v>
      </c>
      <c r="DT93" s="151"/>
      <c r="DU93" s="155"/>
      <c r="DV93" s="15"/>
      <c r="DW93" s="44" t="s">
        <v>241</v>
      </c>
      <c r="DX93" s="95" t="s">
        <v>115</v>
      </c>
      <c r="DY93" s="68">
        <v>0</v>
      </c>
      <c r="DZ93" s="74">
        <v>0</v>
      </c>
      <c r="EA93" s="74">
        <v>0</v>
      </c>
      <c r="EB93" s="129">
        <f t="shared" si="808"/>
        <v>0</v>
      </c>
      <c r="EC93" s="34">
        <f t="shared" ref="EC93" si="830">DY93*EB93*7.8</f>
        <v>0</v>
      </c>
      <c r="ED93" s="63">
        <v>0</v>
      </c>
      <c r="EE93" s="13">
        <f t="shared" si="810"/>
        <v>0</v>
      </c>
      <c r="EF93" s="13">
        <f t="shared" si="690"/>
        <v>0</v>
      </c>
      <c r="EG93" s="13">
        <f t="shared" si="691"/>
        <v>0</v>
      </c>
      <c r="EH93" s="151"/>
      <c r="EI93" s="155"/>
      <c r="EJ93" s="15"/>
      <c r="EK93" s="44"/>
      <c r="EL93" s="130"/>
      <c r="EM93" s="17"/>
      <c r="EN93" s="17"/>
      <c r="EO93" s="18"/>
      <c r="EP93" s="17"/>
      <c r="EQ93" s="159"/>
      <c r="ER93" s="13"/>
      <c r="ES93" s="13"/>
      <c r="ET93" s="13"/>
      <c r="EU93" s="9"/>
      <c r="EV93" s="585"/>
      <c r="EW93" s="586"/>
      <c r="EX93" s="577"/>
      <c r="EY93" s="61"/>
      <c r="EZ93" s="587"/>
      <c r="FA93" s="751" t="s">
        <v>235</v>
      </c>
      <c r="FC93" s="137"/>
      <c r="FD93" s="61"/>
      <c r="FE93" s="87" t="s">
        <v>240</v>
      </c>
      <c r="FF93" s="95" t="s">
        <v>246</v>
      </c>
      <c r="FG93" s="14"/>
      <c r="FH93" s="72">
        <v>19.89</v>
      </c>
      <c r="FI93" s="108">
        <f t="shared" si="813"/>
        <v>0</v>
      </c>
      <c r="FJ93" s="61"/>
      <c r="FK93" s="61"/>
      <c r="FL93" s="61"/>
      <c r="FM93" s="61"/>
      <c r="FN93" s="87" t="s">
        <v>240</v>
      </c>
      <c r="FO93" s="95" t="s">
        <v>246</v>
      </c>
      <c r="FP93" s="14"/>
      <c r="FQ93" s="72">
        <v>0</v>
      </c>
      <c r="FR93" s="108">
        <f t="shared" si="814"/>
        <v>0</v>
      </c>
      <c r="FS93" s="88"/>
    </row>
    <row r="94" spans="1:175" x14ac:dyDescent="0.25">
      <c r="A94" s="44"/>
      <c r="B94" s="96"/>
      <c r="C94" s="41"/>
      <c r="D94" s="630" t="s">
        <v>20</v>
      </c>
      <c r="E94" s="630" t="s">
        <v>20</v>
      </c>
      <c r="F94" s="630" t="s">
        <v>45</v>
      </c>
      <c r="G94" s="41"/>
      <c r="H94" s="286" t="s">
        <v>36</v>
      </c>
      <c r="I94" s="13"/>
      <c r="J94" s="13"/>
      <c r="K94" s="13"/>
      <c r="L94" s="1044" t="s">
        <v>279</v>
      </c>
      <c r="M94" s="1045"/>
      <c r="N94" s="10"/>
      <c r="O94" s="44"/>
      <c r="P94" s="96"/>
      <c r="Q94" s="41"/>
      <c r="R94" s="738" t="s">
        <v>20</v>
      </c>
      <c r="S94" s="738" t="s">
        <v>20</v>
      </c>
      <c r="T94" s="738" t="s">
        <v>45</v>
      </c>
      <c r="U94" s="41"/>
      <c r="V94" s="286" t="s">
        <v>36</v>
      </c>
      <c r="W94" s="13"/>
      <c r="X94" s="13"/>
      <c r="Y94" s="13"/>
      <c r="Z94" s="1044" t="s">
        <v>279</v>
      </c>
      <c r="AA94" s="1045"/>
      <c r="AB94" s="10"/>
      <c r="AC94" s="44"/>
      <c r="AD94" s="96"/>
      <c r="AE94" s="41"/>
      <c r="AF94" s="815" t="s">
        <v>20</v>
      </c>
      <c r="AG94" s="815" t="s">
        <v>20</v>
      </c>
      <c r="AH94" s="815" t="s">
        <v>45</v>
      </c>
      <c r="AI94" s="41"/>
      <c r="AJ94" s="286" t="s">
        <v>36</v>
      </c>
      <c r="AK94" s="13"/>
      <c r="AL94" s="13"/>
      <c r="AM94" s="13"/>
      <c r="AN94" s="1044" t="s">
        <v>279</v>
      </c>
      <c r="AO94" s="1045"/>
      <c r="AP94" s="10"/>
      <c r="AQ94" s="44"/>
      <c r="AR94" s="96"/>
      <c r="AS94" s="41"/>
      <c r="AT94" s="815" t="s">
        <v>20</v>
      </c>
      <c r="AU94" s="815" t="s">
        <v>20</v>
      </c>
      <c r="AV94" s="815" t="s">
        <v>45</v>
      </c>
      <c r="AW94" s="41"/>
      <c r="AX94" s="286" t="s">
        <v>36</v>
      </c>
      <c r="AY94" s="13"/>
      <c r="AZ94" s="13"/>
      <c r="BA94" s="13"/>
      <c r="BB94" s="1044" t="s">
        <v>279</v>
      </c>
      <c r="BC94" s="1045"/>
      <c r="BD94" s="10"/>
      <c r="BE94" s="44"/>
      <c r="BF94" s="96"/>
      <c r="BG94" s="41"/>
      <c r="BH94" s="815" t="s">
        <v>20</v>
      </c>
      <c r="BI94" s="815" t="s">
        <v>20</v>
      </c>
      <c r="BJ94" s="815" t="s">
        <v>45</v>
      </c>
      <c r="BK94" s="41"/>
      <c r="BL94" s="286" t="s">
        <v>36</v>
      </c>
      <c r="BM94" s="13"/>
      <c r="BN94" s="13"/>
      <c r="BO94" s="13"/>
      <c r="BP94" s="1044" t="s">
        <v>279</v>
      </c>
      <c r="BQ94" s="1045"/>
      <c r="BR94" s="10"/>
      <c r="BS94" s="44"/>
      <c r="BT94" s="96"/>
      <c r="BU94" s="41"/>
      <c r="BV94" s="815" t="s">
        <v>20</v>
      </c>
      <c r="BW94" s="815" t="s">
        <v>20</v>
      </c>
      <c r="BX94" s="815" t="s">
        <v>45</v>
      </c>
      <c r="BY94" s="41"/>
      <c r="BZ94" s="286" t="s">
        <v>36</v>
      </c>
      <c r="CA94" s="13"/>
      <c r="CB94" s="13"/>
      <c r="CC94" s="13"/>
      <c r="CD94" s="1044" t="s">
        <v>279</v>
      </c>
      <c r="CE94" s="1045"/>
      <c r="CF94" s="10"/>
      <c r="CG94" s="44"/>
      <c r="CH94" s="96"/>
      <c r="CI94" s="41"/>
      <c r="CJ94" s="815" t="s">
        <v>20</v>
      </c>
      <c r="CK94" s="815" t="s">
        <v>20</v>
      </c>
      <c r="CL94" s="815" t="s">
        <v>45</v>
      </c>
      <c r="CM94" s="41"/>
      <c r="CN94" s="286" t="s">
        <v>36</v>
      </c>
      <c r="CO94" s="13"/>
      <c r="CP94" s="13"/>
      <c r="CQ94" s="13"/>
      <c r="CR94" s="1044" t="s">
        <v>279</v>
      </c>
      <c r="CS94" s="1045"/>
      <c r="CT94" s="10"/>
      <c r="CU94" s="44"/>
      <c r="CV94" s="96"/>
      <c r="CW94" s="41"/>
      <c r="CX94" s="815" t="s">
        <v>20</v>
      </c>
      <c r="CY94" s="815" t="s">
        <v>20</v>
      </c>
      <c r="CZ94" s="815" t="s">
        <v>45</v>
      </c>
      <c r="DA94" s="41"/>
      <c r="DB94" s="286" t="s">
        <v>36</v>
      </c>
      <c r="DC94" s="13"/>
      <c r="DD94" s="13"/>
      <c r="DE94" s="13"/>
      <c r="DF94" s="1044" t="s">
        <v>279</v>
      </c>
      <c r="DG94" s="1045"/>
      <c r="DH94" s="10"/>
      <c r="DI94" s="44"/>
      <c r="DJ94" s="96"/>
      <c r="DK94" s="41"/>
      <c r="DL94" s="815" t="s">
        <v>20</v>
      </c>
      <c r="DM94" s="815" t="s">
        <v>20</v>
      </c>
      <c r="DN94" s="815" t="s">
        <v>45</v>
      </c>
      <c r="DO94" s="41"/>
      <c r="DP94" s="286" t="s">
        <v>36</v>
      </c>
      <c r="DQ94" s="13"/>
      <c r="DR94" s="13"/>
      <c r="DS94" s="13"/>
      <c r="DT94" s="1044" t="s">
        <v>279</v>
      </c>
      <c r="DU94" s="1045"/>
      <c r="DV94" s="10"/>
      <c r="DW94" s="44"/>
      <c r="DX94" s="96"/>
      <c r="DY94" s="41"/>
      <c r="DZ94" s="815" t="s">
        <v>20</v>
      </c>
      <c r="EA94" s="815" t="s">
        <v>20</v>
      </c>
      <c r="EB94" s="815" t="s">
        <v>45</v>
      </c>
      <c r="EC94" s="41"/>
      <c r="ED94" s="286" t="s">
        <v>36</v>
      </c>
      <c r="EE94" s="13"/>
      <c r="EF94" s="13"/>
      <c r="EG94" s="13"/>
      <c r="EH94" s="1044" t="s">
        <v>279</v>
      </c>
      <c r="EI94" s="1045"/>
      <c r="EJ94" s="10"/>
      <c r="EK94" s="292"/>
      <c r="EL94" s="293" t="s">
        <v>457</v>
      </c>
      <c r="EM94" s="100">
        <f>SUM(EM6:EM92)</f>
        <v>0</v>
      </c>
      <c r="EN94" s="160"/>
      <c r="EO94" s="48"/>
      <c r="EP94" s="49"/>
      <c r="EQ94" s="294" t="s">
        <v>157</v>
      </c>
      <c r="ER94" s="158">
        <f>IF(ER$4=0,0,EM94/ER$4)</f>
        <v>0</v>
      </c>
      <c r="ES94" s="161"/>
      <c r="ET94" s="101"/>
      <c r="EU94" s="294" t="s">
        <v>157</v>
      </c>
      <c r="EV94" s="565">
        <f>IF(EX4=0,0,EX94/EX4)</f>
        <v>0</v>
      </c>
      <c r="EW94" s="564"/>
      <c r="EX94" s="507">
        <f>SUM(EX6:EX92)</f>
        <v>0</v>
      </c>
      <c r="EY94" s="749">
        <f>SUM(EY13:EY92)</f>
        <v>0</v>
      </c>
      <c r="EZ94" s="104"/>
      <c r="FA94" s="750">
        <f>SUM(EX94:EY94)</f>
        <v>0</v>
      </c>
      <c r="FC94" s="44"/>
      <c r="FD94" s="302"/>
      <c r="FE94" s="87" t="s">
        <v>96</v>
      </c>
      <c r="FF94" s="8" t="s">
        <v>46</v>
      </c>
      <c r="FG94" s="61"/>
      <c r="FH94" s="72">
        <v>5.13</v>
      </c>
      <c r="FI94" s="108">
        <f t="shared" si="813"/>
        <v>0</v>
      </c>
      <c r="FJ94" s="10"/>
      <c r="FK94" s="302"/>
      <c r="FL94" s="61"/>
      <c r="FM94" s="61"/>
      <c r="FN94" s="87" t="s">
        <v>96</v>
      </c>
      <c r="FO94" s="8" t="s">
        <v>46</v>
      </c>
      <c r="FP94" s="61"/>
      <c r="FQ94" s="72">
        <v>23.69</v>
      </c>
      <c r="FR94" s="108">
        <f t="shared" si="814"/>
        <v>0</v>
      </c>
      <c r="FS94" s="88"/>
    </row>
    <row r="95" spans="1:175" x14ac:dyDescent="0.25">
      <c r="A95" s="44" t="s">
        <v>92</v>
      </c>
      <c r="B95" s="72" t="s">
        <v>116</v>
      </c>
      <c r="C95" s="33"/>
      <c r="D95" s="74">
        <v>0</v>
      </c>
      <c r="E95" s="74">
        <v>0</v>
      </c>
      <c r="F95" s="32">
        <f>D95*E95</f>
        <v>0</v>
      </c>
      <c r="G95" s="8"/>
      <c r="H95" s="63">
        <v>0</v>
      </c>
      <c r="I95" s="13">
        <f>(F95*H95)</f>
        <v>0</v>
      </c>
      <c r="J95" s="13">
        <f>IF(E$113=0,0,I95/E$113)</f>
        <v>0</v>
      </c>
      <c r="K95" s="13">
        <f>(J95*G$2)</f>
        <v>0</v>
      </c>
      <c r="L95" s="217">
        <f>SUM(K95:K96)</f>
        <v>0</v>
      </c>
      <c r="M95" s="218">
        <f>SUM(F95:F96)*C$2</f>
        <v>0</v>
      </c>
      <c r="N95" s="10"/>
      <c r="O95" s="44" t="s">
        <v>92</v>
      </c>
      <c r="P95" s="72" t="s">
        <v>116</v>
      </c>
      <c r="Q95" s="33"/>
      <c r="R95" s="74">
        <v>0</v>
      </c>
      <c r="S95" s="74">
        <v>0</v>
      </c>
      <c r="T95" s="32">
        <f>R95*S95</f>
        <v>0</v>
      </c>
      <c r="U95" s="8"/>
      <c r="V95" s="63">
        <v>0</v>
      </c>
      <c r="W95" s="13">
        <f>(T95*V95)</f>
        <v>0</v>
      </c>
      <c r="X95" s="13">
        <f>IF(S$113=0,0,W95/S$113)</f>
        <v>0</v>
      </c>
      <c r="Y95" s="13">
        <f>(X95*U$2)</f>
        <v>0</v>
      </c>
      <c r="Z95" s="217">
        <f>SUM(Y95:Y96)</f>
        <v>0</v>
      </c>
      <c r="AA95" s="218">
        <f>SUM(T95:T96)*Q$2</f>
        <v>0</v>
      </c>
      <c r="AB95" s="10"/>
      <c r="AC95" s="44" t="s">
        <v>92</v>
      </c>
      <c r="AD95" s="72" t="s">
        <v>116</v>
      </c>
      <c r="AE95" s="33"/>
      <c r="AF95" s="74">
        <v>0</v>
      </c>
      <c r="AG95" s="74">
        <v>0</v>
      </c>
      <c r="AH95" s="32">
        <f t="shared" ref="AH95:AH98" si="831">AF95*AG95</f>
        <v>0</v>
      </c>
      <c r="AI95" s="8"/>
      <c r="AJ95" s="63">
        <v>0</v>
      </c>
      <c r="AK95" s="13">
        <f t="shared" ref="AK95:AK98" si="832">(AH95*AJ95)</f>
        <v>0</v>
      </c>
      <c r="AL95" s="13">
        <f t="shared" ref="AL95:AL98" si="833">IF(AG$113=0,0,AK95/AG$113)</f>
        <v>0</v>
      </c>
      <c r="AM95" s="13">
        <f t="shared" ref="AM95:AM98" si="834">(AL95*AI$2)</f>
        <v>0</v>
      </c>
      <c r="AN95" s="217">
        <f t="shared" ref="AN95" si="835">SUM(AM95:AM96)</f>
        <v>0</v>
      </c>
      <c r="AO95" s="218">
        <f t="shared" ref="AO95" si="836">SUM(AH95:AH96)*AE$2</f>
        <v>0</v>
      </c>
      <c r="AP95" s="10"/>
      <c r="AQ95" s="44" t="s">
        <v>92</v>
      </c>
      <c r="AR95" s="72" t="s">
        <v>116</v>
      </c>
      <c r="AS95" s="33"/>
      <c r="AT95" s="74">
        <v>0</v>
      </c>
      <c r="AU95" s="74">
        <v>0</v>
      </c>
      <c r="AV95" s="32">
        <f t="shared" ref="AV95:AV98" si="837">AT95*AU95</f>
        <v>0</v>
      </c>
      <c r="AW95" s="8"/>
      <c r="AX95" s="63">
        <v>0</v>
      </c>
      <c r="AY95" s="13">
        <f t="shared" ref="AY95:AY98" si="838">(AV95*AX95)</f>
        <v>0</v>
      </c>
      <c r="AZ95" s="13">
        <f t="shared" ref="AZ95:AZ98" si="839">IF(AU$113=0,0,AY95/AU$113)</f>
        <v>0</v>
      </c>
      <c r="BA95" s="13">
        <f t="shared" ref="BA95:BA98" si="840">(AZ95*AW$2)</f>
        <v>0</v>
      </c>
      <c r="BB95" s="217">
        <f t="shared" ref="BB95" si="841">SUM(BA95:BA96)</f>
        <v>0</v>
      </c>
      <c r="BC95" s="218">
        <f t="shared" ref="BC95" si="842">SUM(AV95:AV96)*AS$2</f>
        <v>0</v>
      </c>
      <c r="BD95" s="10"/>
      <c r="BE95" s="44" t="s">
        <v>92</v>
      </c>
      <c r="BF95" s="72" t="s">
        <v>116</v>
      </c>
      <c r="BG95" s="33"/>
      <c r="BH95" s="74">
        <v>0</v>
      </c>
      <c r="BI95" s="74">
        <v>0</v>
      </c>
      <c r="BJ95" s="32">
        <f t="shared" ref="BJ95:BJ98" si="843">BH95*BI95</f>
        <v>0</v>
      </c>
      <c r="BK95" s="8"/>
      <c r="BL95" s="63">
        <v>0</v>
      </c>
      <c r="BM95" s="13">
        <f t="shared" ref="BM95:BM98" si="844">(BJ95*BL95)</f>
        <v>0</v>
      </c>
      <c r="BN95" s="13">
        <f t="shared" ref="BN95:BN98" si="845">IF(BI$113=0,0,BM95/BI$113)</f>
        <v>0</v>
      </c>
      <c r="BO95" s="13">
        <f t="shared" ref="BO95:BO98" si="846">(BN95*BK$2)</f>
        <v>0</v>
      </c>
      <c r="BP95" s="217">
        <f t="shared" ref="BP95" si="847">SUM(BO95:BO96)</f>
        <v>0</v>
      </c>
      <c r="BQ95" s="218">
        <f t="shared" ref="BQ95" si="848">SUM(BJ95:BJ96)*BG$2</f>
        <v>0</v>
      </c>
      <c r="BR95" s="10"/>
      <c r="BS95" s="44" t="s">
        <v>92</v>
      </c>
      <c r="BT95" s="72" t="s">
        <v>116</v>
      </c>
      <c r="BU95" s="33"/>
      <c r="BV95" s="74">
        <v>0</v>
      </c>
      <c r="BW95" s="74">
        <v>0</v>
      </c>
      <c r="BX95" s="32">
        <f t="shared" ref="BX95:BX98" si="849">BV95*BW95</f>
        <v>0</v>
      </c>
      <c r="BY95" s="8"/>
      <c r="BZ95" s="63">
        <v>0</v>
      </c>
      <c r="CA95" s="13">
        <f t="shared" ref="CA95:CA98" si="850">(BX95*BZ95)</f>
        <v>0</v>
      </c>
      <c r="CB95" s="13">
        <f t="shared" ref="CB95:CB98" si="851">IF(BW$113=0,0,CA95/BW$113)</f>
        <v>0</v>
      </c>
      <c r="CC95" s="13">
        <f t="shared" ref="CC95:CC98" si="852">(CB95*BY$2)</f>
        <v>0</v>
      </c>
      <c r="CD95" s="217">
        <f t="shared" ref="CD95" si="853">SUM(CC95:CC96)</f>
        <v>0</v>
      </c>
      <c r="CE95" s="218">
        <f t="shared" ref="CE95" si="854">SUM(BX95:BX96)*BU$2</f>
        <v>0</v>
      </c>
      <c r="CF95" s="10"/>
      <c r="CG95" s="44" t="s">
        <v>92</v>
      </c>
      <c r="CH95" s="72" t="s">
        <v>116</v>
      </c>
      <c r="CI95" s="33"/>
      <c r="CJ95" s="74">
        <v>0</v>
      </c>
      <c r="CK95" s="74">
        <v>0</v>
      </c>
      <c r="CL95" s="32">
        <f t="shared" ref="CL95:CL98" si="855">CJ95*CK95</f>
        <v>0</v>
      </c>
      <c r="CM95" s="8"/>
      <c r="CN95" s="63">
        <v>0</v>
      </c>
      <c r="CO95" s="13">
        <f t="shared" ref="CO95:CO98" si="856">(CL95*CN95)</f>
        <v>0</v>
      </c>
      <c r="CP95" s="13">
        <f t="shared" ref="CP95:CP98" si="857">IF(CK$113=0,0,CO95/CK$113)</f>
        <v>0</v>
      </c>
      <c r="CQ95" s="13">
        <f t="shared" ref="CQ95:CQ98" si="858">(CP95*CM$2)</f>
        <v>0</v>
      </c>
      <c r="CR95" s="217">
        <f t="shared" ref="CR95" si="859">SUM(CQ95:CQ96)</f>
        <v>0</v>
      </c>
      <c r="CS95" s="218">
        <f t="shared" ref="CS95" si="860">SUM(CL95:CL96)*CI$2</f>
        <v>0</v>
      </c>
      <c r="CT95" s="10"/>
      <c r="CU95" s="44" t="s">
        <v>92</v>
      </c>
      <c r="CV95" s="72" t="s">
        <v>116</v>
      </c>
      <c r="CW95" s="33"/>
      <c r="CX95" s="74">
        <v>0</v>
      </c>
      <c r="CY95" s="74">
        <v>0</v>
      </c>
      <c r="CZ95" s="32">
        <f t="shared" ref="CZ95:CZ98" si="861">CX95*CY95</f>
        <v>0</v>
      </c>
      <c r="DA95" s="8"/>
      <c r="DB95" s="63">
        <v>0</v>
      </c>
      <c r="DC95" s="13">
        <f t="shared" ref="DC95:DC98" si="862">(CZ95*DB95)</f>
        <v>0</v>
      </c>
      <c r="DD95" s="13">
        <f t="shared" ref="DD95:DD98" si="863">IF(CY$113=0,0,DC95/CY$113)</f>
        <v>0</v>
      </c>
      <c r="DE95" s="13">
        <f t="shared" ref="DE95:DE98" si="864">(DD95*DA$2)</f>
        <v>0</v>
      </c>
      <c r="DF95" s="217">
        <f t="shared" ref="DF95" si="865">SUM(DE95:DE96)</f>
        <v>0</v>
      </c>
      <c r="DG95" s="218">
        <f t="shared" ref="DG95" si="866">SUM(CZ95:CZ96)*CW$2</f>
        <v>0</v>
      </c>
      <c r="DH95" s="10"/>
      <c r="DI95" s="44" t="s">
        <v>92</v>
      </c>
      <c r="DJ95" s="72" t="s">
        <v>116</v>
      </c>
      <c r="DK95" s="33"/>
      <c r="DL95" s="74">
        <v>0</v>
      </c>
      <c r="DM95" s="74">
        <v>0</v>
      </c>
      <c r="DN95" s="32">
        <f t="shared" ref="DN95:DN98" si="867">DL95*DM95</f>
        <v>0</v>
      </c>
      <c r="DO95" s="8"/>
      <c r="DP95" s="63">
        <v>0</v>
      </c>
      <c r="DQ95" s="13">
        <f t="shared" ref="DQ95:DQ98" si="868">(DN95*DP95)</f>
        <v>0</v>
      </c>
      <c r="DR95" s="13">
        <f t="shared" ref="DR95:DR98" si="869">IF(DM$113=0,0,DQ95/DM$113)</f>
        <v>0</v>
      </c>
      <c r="DS95" s="13">
        <f t="shared" ref="DS95:DS98" si="870">(DR95*DO$2)</f>
        <v>0</v>
      </c>
      <c r="DT95" s="217">
        <f t="shared" ref="DT95" si="871">SUM(DS95:DS96)</f>
        <v>0</v>
      </c>
      <c r="DU95" s="218">
        <f t="shared" ref="DU95" si="872">SUM(DN95:DN96)*DK$2</f>
        <v>0</v>
      </c>
      <c r="DV95" s="10"/>
      <c r="DW95" s="44" t="s">
        <v>92</v>
      </c>
      <c r="DX95" s="72" t="s">
        <v>116</v>
      </c>
      <c r="DY95" s="33"/>
      <c r="DZ95" s="74">
        <v>0</v>
      </c>
      <c r="EA95" s="74">
        <v>0</v>
      </c>
      <c r="EB95" s="32">
        <f t="shared" ref="EB95:EB98" si="873">DZ95*EA95</f>
        <v>0</v>
      </c>
      <c r="EC95" s="8"/>
      <c r="ED95" s="63">
        <v>0</v>
      </c>
      <c r="EE95" s="13">
        <f t="shared" ref="EE95:EE98" si="874">(EB95*ED95)</f>
        <v>0</v>
      </c>
      <c r="EF95" s="13">
        <f t="shared" ref="EF95:EF98" si="875">IF(EA$113=0,0,EE95/EA$113)</f>
        <v>0</v>
      </c>
      <c r="EG95" s="13">
        <f t="shared" ref="EG95:EG98" si="876">(EF95*EC$2)</f>
        <v>0</v>
      </c>
      <c r="EH95" s="217">
        <f t="shared" ref="EH95" si="877">SUM(EG95:EG96)</f>
        <v>0</v>
      </c>
      <c r="EI95" s="218">
        <f t="shared" ref="EI95" si="878">SUM(EB95:EB96)*DY$2</f>
        <v>0</v>
      </c>
      <c r="EJ95" s="10"/>
      <c r="EK95" s="265"/>
      <c r="EL95" s="104"/>
      <c r="EM95" s="104"/>
      <c r="EN95" s="104"/>
      <c r="EO95" s="104"/>
      <c r="EP95" s="104"/>
      <c r="EQ95" s="104"/>
      <c r="ER95" s="105"/>
      <c r="ES95" s="105"/>
      <c r="ET95" s="105"/>
      <c r="EU95" s="105"/>
      <c r="EV95" s="492"/>
      <c r="EW95" s="504"/>
      <c r="EZ95" s="748"/>
      <c r="FA95" s="86"/>
      <c r="FC95" s="44"/>
      <c r="FD95" s="302"/>
      <c r="FE95" s="87" t="s">
        <v>73</v>
      </c>
      <c r="FF95" s="8" t="s">
        <v>129</v>
      </c>
      <c r="FG95" s="61"/>
      <c r="FH95" s="72">
        <v>1.74</v>
      </c>
      <c r="FI95" s="108">
        <f t="shared" si="813"/>
        <v>0</v>
      </c>
      <c r="FJ95" s="10"/>
      <c r="FK95" s="302"/>
      <c r="FL95" s="61"/>
      <c r="FM95" s="61"/>
      <c r="FN95" s="87" t="s">
        <v>73</v>
      </c>
      <c r="FO95" s="8" t="s">
        <v>129</v>
      </c>
      <c r="FP95" s="61"/>
      <c r="FQ95" s="72">
        <v>2.1800000000000002</v>
      </c>
      <c r="FR95" s="108">
        <f t="shared" si="814"/>
        <v>0</v>
      </c>
      <c r="FS95" s="88"/>
    </row>
    <row r="96" spans="1:175" x14ac:dyDescent="0.25">
      <c r="A96" s="44" t="s">
        <v>92</v>
      </c>
      <c r="B96" s="72" t="s">
        <v>116</v>
      </c>
      <c r="C96" s="33"/>
      <c r="D96" s="74">
        <v>0</v>
      </c>
      <c r="E96" s="74">
        <v>0</v>
      </c>
      <c r="F96" s="32">
        <f>D96*E96</f>
        <v>0</v>
      </c>
      <c r="G96" s="8"/>
      <c r="H96" s="63">
        <v>0</v>
      </c>
      <c r="I96" s="13">
        <f>(F96*H96)</f>
        <v>0</v>
      </c>
      <c r="J96" s="13">
        <f>IF(E$113=0,0,I96/E$113)</f>
        <v>0</v>
      </c>
      <c r="K96" s="13">
        <f>(J96*G$2)</f>
        <v>0</v>
      </c>
      <c r="L96" s="1044" t="s">
        <v>280</v>
      </c>
      <c r="M96" s="1045"/>
      <c r="N96" s="15"/>
      <c r="O96" s="44" t="s">
        <v>92</v>
      </c>
      <c r="P96" s="72" t="s">
        <v>116</v>
      </c>
      <c r="Q96" s="33"/>
      <c r="R96" s="74">
        <v>0</v>
      </c>
      <c r="S96" s="74">
        <v>0</v>
      </c>
      <c r="T96" s="32">
        <f>R96*S96</f>
        <v>0</v>
      </c>
      <c r="U96" s="8"/>
      <c r="V96" s="63">
        <v>0</v>
      </c>
      <c r="W96" s="13">
        <f>(T96*V96)</f>
        <v>0</v>
      </c>
      <c r="X96" s="13">
        <f>IF(S$113=0,0,W96/S$113)</f>
        <v>0</v>
      </c>
      <c r="Y96" s="13">
        <f>(X96*U$2)</f>
        <v>0</v>
      </c>
      <c r="Z96" s="1044" t="s">
        <v>280</v>
      </c>
      <c r="AA96" s="1045"/>
      <c r="AB96" s="15"/>
      <c r="AC96" s="44" t="s">
        <v>92</v>
      </c>
      <c r="AD96" s="72" t="s">
        <v>116</v>
      </c>
      <c r="AE96" s="33"/>
      <c r="AF96" s="74">
        <v>0</v>
      </c>
      <c r="AG96" s="74">
        <v>0</v>
      </c>
      <c r="AH96" s="32">
        <f t="shared" si="831"/>
        <v>0</v>
      </c>
      <c r="AI96" s="8"/>
      <c r="AJ96" s="63">
        <v>0</v>
      </c>
      <c r="AK96" s="13">
        <f t="shared" si="832"/>
        <v>0</v>
      </c>
      <c r="AL96" s="13">
        <f t="shared" si="833"/>
        <v>0</v>
      </c>
      <c r="AM96" s="13">
        <f t="shared" si="834"/>
        <v>0</v>
      </c>
      <c r="AN96" s="1044" t="s">
        <v>280</v>
      </c>
      <c r="AO96" s="1045"/>
      <c r="AP96" s="15"/>
      <c r="AQ96" s="44" t="s">
        <v>92</v>
      </c>
      <c r="AR96" s="72" t="s">
        <v>116</v>
      </c>
      <c r="AS96" s="33"/>
      <c r="AT96" s="74">
        <v>0</v>
      </c>
      <c r="AU96" s="74">
        <v>0</v>
      </c>
      <c r="AV96" s="32">
        <f t="shared" si="837"/>
        <v>0</v>
      </c>
      <c r="AW96" s="8"/>
      <c r="AX96" s="63">
        <v>0</v>
      </c>
      <c r="AY96" s="13">
        <f t="shared" si="838"/>
        <v>0</v>
      </c>
      <c r="AZ96" s="13">
        <f t="shared" si="839"/>
        <v>0</v>
      </c>
      <c r="BA96" s="13">
        <f t="shared" si="840"/>
        <v>0</v>
      </c>
      <c r="BB96" s="1044" t="s">
        <v>280</v>
      </c>
      <c r="BC96" s="1045"/>
      <c r="BD96" s="15"/>
      <c r="BE96" s="44" t="s">
        <v>92</v>
      </c>
      <c r="BF96" s="72" t="s">
        <v>116</v>
      </c>
      <c r="BG96" s="33"/>
      <c r="BH96" s="74">
        <v>0</v>
      </c>
      <c r="BI96" s="74">
        <v>0</v>
      </c>
      <c r="BJ96" s="32">
        <f t="shared" si="843"/>
        <v>0</v>
      </c>
      <c r="BK96" s="8"/>
      <c r="BL96" s="63">
        <v>0</v>
      </c>
      <c r="BM96" s="13">
        <f t="shared" si="844"/>
        <v>0</v>
      </c>
      <c r="BN96" s="13">
        <f t="shared" si="845"/>
        <v>0</v>
      </c>
      <c r="BO96" s="13">
        <f t="shared" si="846"/>
        <v>0</v>
      </c>
      <c r="BP96" s="1044" t="s">
        <v>280</v>
      </c>
      <c r="BQ96" s="1045"/>
      <c r="BR96" s="15"/>
      <c r="BS96" s="44" t="s">
        <v>92</v>
      </c>
      <c r="BT96" s="72" t="s">
        <v>116</v>
      </c>
      <c r="BU96" s="33"/>
      <c r="BV96" s="74">
        <v>0</v>
      </c>
      <c r="BW96" s="74">
        <v>0</v>
      </c>
      <c r="BX96" s="32">
        <f t="shared" si="849"/>
        <v>0</v>
      </c>
      <c r="BY96" s="8"/>
      <c r="BZ96" s="63">
        <v>0</v>
      </c>
      <c r="CA96" s="13">
        <f t="shared" si="850"/>
        <v>0</v>
      </c>
      <c r="CB96" s="13">
        <f t="shared" si="851"/>
        <v>0</v>
      </c>
      <c r="CC96" s="13">
        <f t="shared" si="852"/>
        <v>0</v>
      </c>
      <c r="CD96" s="1044" t="s">
        <v>280</v>
      </c>
      <c r="CE96" s="1045"/>
      <c r="CF96" s="15"/>
      <c r="CG96" s="44" t="s">
        <v>92</v>
      </c>
      <c r="CH96" s="72" t="s">
        <v>116</v>
      </c>
      <c r="CI96" s="33"/>
      <c r="CJ96" s="74">
        <v>0</v>
      </c>
      <c r="CK96" s="74">
        <v>0</v>
      </c>
      <c r="CL96" s="32">
        <f t="shared" si="855"/>
        <v>0</v>
      </c>
      <c r="CM96" s="8"/>
      <c r="CN96" s="63">
        <v>0</v>
      </c>
      <c r="CO96" s="13">
        <f t="shared" si="856"/>
        <v>0</v>
      </c>
      <c r="CP96" s="13">
        <f t="shared" si="857"/>
        <v>0</v>
      </c>
      <c r="CQ96" s="13">
        <f t="shared" si="858"/>
        <v>0</v>
      </c>
      <c r="CR96" s="1044" t="s">
        <v>280</v>
      </c>
      <c r="CS96" s="1045"/>
      <c r="CT96" s="15"/>
      <c r="CU96" s="44" t="s">
        <v>92</v>
      </c>
      <c r="CV96" s="72" t="s">
        <v>116</v>
      </c>
      <c r="CW96" s="33"/>
      <c r="CX96" s="74">
        <v>0</v>
      </c>
      <c r="CY96" s="74">
        <v>0</v>
      </c>
      <c r="CZ96" s="32">
        <f t="shared" si="861"/>
        <v>0</v>
      </c>
      <c r="DA96" s="8"/>
      <c r="DB96" s="63">
        <v>0</v>
      </c>
      <c r="DC96" s="13">
        <f t="shared" si="862"/>
        <v>0</v>
      </c>
      <c r="DD96" s="13">
        <f t="shared" si="863"/>
        <v>0</v>
      </c>
      <c r="DE96" s="13">
        <f t="shared" si="864"/>
        <v>0</v>
      </c>
      <c r="DF96" s="1044" t="s">
        <v>280</v>
      </c>
      <c r="DG96" s="1045"/>
      <c r="DH96" s="15"/>
      <c r="DI96" s="44" t="s">
        <v>92</v>
      </c>
      <c r="DJ96" s="72" t="s">
        <v>116</v>
      </c>
      <c r="DK96" s="33"/>
      <c r="DL96" s="74">
        <v>0</v>
      </c>
      <c r="DM96" s="74">
        <v>0</v>
      </c>
      <c r="DN96" s="32">
        <f t="shared" si="867"/>
        <v>0</v>
      </c>
      <c r="DO96" s="8"/>
      <c r="DP96" s="63">
        <v>0</v>
      </c>
      <c r="DQ96" s="13">
        <f t="shared" si="868"/>
        <v>0</v>
      </c>
      <c r="DR96" s="13">
        <f t="shared" si="869"/>
        <v>0</v>
      </c>
      <c r="DS96" s="13">
        <f t="shared" si="870"/>
        <v>0</v>
      </c>
      <c r="DT96" s="1044" t="s">
        <v>280</v>
      </c>
      <c r="DU96" s="1045"/>
      <c r="DV96" s="15"/>
      <c r="DW96" s="44" t="s">
        <v>92</v>
      </c>
      <c r="DX96" s="72" t="s">
        <v>116</v>
      </c>
      <c r="DY96" s="33"/>
      <c r="DZ96" s="74">
        <v>0</v>
      </c>
      <c r="EA96" s="74">
        <v>0</v>
      </c>
      <c r="EB96" s="32">
        <f t="shared" si="873"/>
        <v>0</v>
      </c>
      <c r="EC96" s="8"/>
      <c r="ED96" s="63">
        <v>0</v>
      </c>
      <c r="EE96" s="13">
        <f t="shared" si="874"/>
        <v>0</v>
      </c>
      <c r="EF96" s="13">
        <f t="shared" si="875"/>
        <v>0</v>
      </c>
      <c r="EG96" s="13">
        <f t="shared" si="876"/>
        <v>0</v>
      </c>
      <c r="EH96" s="1044" t="s">
        <v>280</v>
      </c>
      <c r="EI96" s="1045"/>
      <c r="EJ96" s="15"/>
      <c r="EK96" s="44"/>
      <c r="EL96" s="8" t="s">
        <v>126</v>
      </c>
      <c r="EM96" s="183" t="s">
        <v>127</v>
      </c>
      <c r="EN96" s="183" t="s">
        <v>4</v>
      </c>
      <c r="EO96" s="183" t="s">
        <v>128</v>
      </c>
      <c r="EP96" s="8"/>
      <c r="EQ96" s="8"/>
      <c r="ER96" s="10"/>
      <c r="ES96" s="61"/>
      <c r="ET96" s="10"/>
      <c r="EU96" s="10"/>
      <c r="EV96" s="183" t="s">
        <v>127</v>
      </c>
      <c r="EW96" s="183" t="s">
        <v>4</v>
      </c>
      <c r="EX96" s="183" t="s">
        <v>128</v>
      </c>
      <c r="EY96" s="8"/>
      <c r="EZ96" s="8"/>
      <c r="FA96" s="88"/>
      <c r="FC96" s="44"/>
      <c r="FD96" s="302"/>
      <c r="FE96" s="87" t="s">
        <v>133</v>
      </c>
      <c r="FF96" s="8" t="s">
        <v>132</v>
      </c>
      <c r="FG96" s="61"/>
      <c r="FH96" s="72">
        <v>3.39</v>
      </c>
      <c r="FI96" s="108">
        <f t="shared" si="813"/>
        <v>0</v>
      </c>
      <c r="FJ96" s="10"/>
      <c r="FK96" s="302"/>
      <c r="FL96" s="61"/>
      <c r="FM96" s="61"/>
      <c r="FN96" s="87" t="s">
        <v>133</v>
      </c>
      <c r="FO96" s="8" t="s">
        <v>132</v>
      </c>
      <c r="FP96" s="61"/>
      <c r="FQ96" s="72">
        <v>0</v>
      </c>
      <c r="FR96" s="108">
        <f t="shared" si="814"/>
        <v>0</v>
      </c>
      <c r="FS96" s="88"/>
    </row>
    <row r="97" spans="1:175" x14ac:dyDescent="0.25">
      <c r="A97" s="44" t="s">
        <v>93</v>
      </c>
      <c r="B97" s="72" t="s">
        <v>117</v>
      </c>
      <c r="C97" s="33"/>
      <c r="D97" s="74">
        <v>0</v>
      </c>
      <c r="E97" s="74">
        <v>0</v>
      </c>
      <c r="F97" s="32">
        <f>D97*E97</f>
        <v>0</v>
      </c>
      <c r="G97" s="8"/>
      <c r="H97" s="63">
        <v>0</v>
      </c>
      <c r="I97" s="13">
        <f>(F97*H97)</f>
        <v>0</v>
      </c>
      <c r="J97" s="13">
        <f>IF(E$113=0,0,I97/E$113)</f>
        <v>0</v>
      </c>
      <c r="K97" s="13">
        <f>(J97*G$2)</f>
        <v>0</v>
      </c>
      <c r="L97" s="217">
        <f>SUM(K97:K98)</f>
        <v>0</v>
      </c>
      <c r="M97" s="218">
        <f>SUM(F97:F98)*C$2</f>
        <v>0</v>
      </c>
      <c r="N97" s="10"/>
      <c r="O97" s="44" t="s">
        <v>93</v>
      </c>
      <c r="P97" s="72" t="s">
        <v>117</v>
      </c>
      <c r="Q97" s="33"/>
      <c r="R97" s="74">
        <v>0</v>
      </c>
      <c r="S97" s="74">
        <v>0</v>
      </c>
      <c r="T97" s="32">
        <f>R97*S97</f>
        <v>0</v>
      </c>
      <c r="U97" s="8"/>
      <c r="V97" s="63">
        <v>0</v>
      </c>
      <c r="W97" s="13">
        <f>(T97*V97)</f>
        <v>0</v>
      </c>
      <c r="X97" s="13">
        <f>IF(S$113=0,0,W97/S$113)</f>
        <v>0</v>
      </c>
      <c r="Y97" s="13">
        <f>(X97*U$2)</f>
        <v>0</v>
      </c>
      <c r="Z97" s="217">
        <f>SUM(Y97:Y98)</f>
        <v>0</v>
      </c>
      <c r="AA97" s="218">
        <f>SUM(T97:T98)*Q$2</f>
        <v>0</v>
      </c>
      <c r="AB97" s="10"/>
      <c r="AC97" s="44" t="s">
        <v>93</v>
      </c>
      <c r="AD97" s="72" t="s">
        <v>117</v>
      </c>
      <c r="AE97" s="33"/>
      <c r="AF97" s="74">
        <v>0</v>
      </c>
      <c r="AG97" s="74">
        <v>0</v>
      </c>
      <c r="AH97" s="32">
        <f t="shared" si="831"/>
        <v>0</v>
      </c>
      <c r="AI97" s="8"/>
      <c r="AJ97" s="63">
        <v>0</v>
      </c>
      <c r="AK97" s="13">
        <f t="shared" si="832"/>
        <v>0</v>
      </c>
      <c r="AL97" s="13">
        <f t="shared" si="833"/>
        <v>0</v>
      </c>
      <c r="AM97" s="13">
        <f t="shared" si="834"/>
        <v>0</v>
      </c>
      <c r="AN97" s="217">
        <f t="shared" ref="AN97" si="879">SUM(AM97:AM98)</f>
        <v>0</v>
      </c>
      <c r="AO97" s="218">
        <f t="shared" ref="AO97" si="880">SUM(AH97:AH98)*AE$2</f>
        <v>0</v>
      </c>
      <c r="AP97" s="10"/>
      <c r="AQ97" s="44" t="s">
        <v>93</v>
      </c>
      <c r="AR97" s="72" t="s">
        <v>117</v>
      </c>
      <c r="AS97" s="33"/>
      <c r="AT97" s="74">
        <v>0</v>
      </c>
      <c r="AU97" s="74">
        <v>0</v>
      </c>
      <c r="AV97" s="32">
        <f t="shared" si="837"/>
        <v>0</v>
      </c>
      <c r="AW97" s="8"/>
      <c r="AX97" s="63">
        <v>0</v>
      </c>
      <c r="AY97" s="13">
        <f t="shared" si="838"/>
        <v>0</v>
      </c>
      <c r="AZ97" s="13">
        <f t="shared" si="839"/>
        <v>0</v>
      </c>
      <c r="BA97" s="13">
        <f t="shared" si="840"/>
        <v>0</v>
      </c>
      <c r="BB97" s="217">
        <f t="shared" ref="BB97" si="881">SUM(BA97:BA98)</f>
        <v>0</v>
      </c>
      <c r="BC97" s="218">
        <f t="shared" ref="BC97" si="882">SUM(AV97:AV98)*AS$2</f>
        <v>0</v>
      </c>
      <c r="BD97" s="10"/>
      <c r="BE97" s="44" t="s">
        <v>93</v>
      </c>
      <c r="BF97" s="72" t="s">
        <v>117</v>
      </c>
      <c r="BG97" s="33"/>
      <c r="BH97" s="74">
        <v>0</v>
      </c>
      <c r="BI97" s="74">
        <v>0</v>
      </c>
      <c r="BJ97" s="32">
        <f t="shared" si="843"/>
        <v>0</v>
      </c>
      <c r="BK97" s="8"/>
      <c r="BL97" s="63">
        <v>0</v>
      </c>
      <c r="BM97" s="13">
        <f t="shared" si="844"/>
        <v>0</v>
      </c>
      <c r="BN97" s="13">
        <f t="shared" si="845"/>
        <v>0</v>
      </c>
      <c r="BO97" s="13">
        <f t="shared" si="846"/>
        <v>0</v>
      </c>
      <c r="BP97" s="217">
        <f t="shared" ref="BP97" si="883">SUM(BO97:BO98)</f>
        <v>0</v>
      </c>
      <c r="BQ97" s="218">
        <f t="shared" ref="BQ97" si="884">SUM(BJ97:BJ98)*BG$2</f>
        <v>0</v>
      </c>
      <c r="BR97" s="10"/>
      <c r="BS97" s="44" t="s">
        <v>93</v>
      </c>
      <c r="BT97" s="72" t="s">
        <v>117</v>
      </c>
      <c r="BU97" s="33"/>
      <c r="BV97" s="74">
        <v>0</v>
      </c>
      <c r="BW97" s="74">
        <v>0</v>
      </c>
      <c r="BX97" s="32">
        <f t="shared" si="849"/>
        <v>0</v>
      </c>
      <c r="BY97" s="8"/>
      <c r="BZ97" s="63">
        <v>0</v>
      </c>
      <c r="CA97" s="13">
        <f t="shared" si="850"/>
        <v>0</v>
      </c>
      <c r="CB97" s="13">
        <f t="shared" si="851"/>
        <v>0</v>
      </c>
      <c r="CC97" s="13">
        <f t="shared" si="852"/>
        <v>0</v>
      </c>
      <c r="CD97" s="217">
        <f t="shared" ref="CD97" si="885">SUM(CC97:CC98)</f>
        <v>0</v>
      </c>
      <c r="CE97" s="218">
        <f t="shared" ref="CE97" si="886">SUM(BX97:BX98)*BU$2</f>
        <v>0</v>
      </c>
      <c r="CF97" s="10"/>
      <c r="CG97" s="44" t="s">
        <v>93</v>
      </c>
      <c r="CH97" s="72" t="s">
        <v>117</v>
      </c>
      <c r="CI97" s="33"/>
      <c r="CJ97" s="74">
        <v>0</v>
      </c>
      <c r="CK97" s="74">
        <v>0</v>
      </c>
      <c r="CL97" s="32">
        <f t="shared" si="855"/>
        <v>0</v>
      </c>
      <c r="CM97" s="8"/>
      <c r="CN97" s="63">
        <v>0</v>
      </c>
      <c r="CO97" s="13">
        <f t="shared" si="856"/>
        <v>0</v>
      </c>
      <c r="CP97" s="13">
        <f t="shared" si="857"/>
        <v>0</v>
      </c>
      <c r="CQ97" s="13">
        <f t="shared" si="858"/>
        <v>0</v>
      </c>
      <c r="CR97" s="217">
        <f t="shared" ref="CR97" si="887">SUM(CQ97:CQ98)</f>
        <v>0</v>
      </c>
      <c r="CS97" s="218">
        <f t="shared" ref="CS97" si="888">SUM(CL97:CL98)*CI$2</f>
        <v>0</v>
      </c>
      <c r="CT97" s="10"/>
      <c r="CU97" s="44" t="s">
        <v>93</v>
      </c>
      <c r="CV97" s="72" t="s">
        <v>117</v>
      </c>
      <c r="CW97" s="33"/>
      <c r="CX97" s="74">
        <v>0</v>
      </c>
      <c r="CY97" s="74">
        <v>0</v>
      </c>
      <c r="CZ97" s="32">
        <f t="shared" si="861"/>
        <v>0</v>
      </c>
      <c r="DA97" s="8"/>
      <c r="DB97" s="63">
        <v>0</v>
      </c>
      <c r="DC97" s="13">
        <f t="shared" si="862"/>
        <v>0</v>
      </c>
      <c r="DD97" s="13">
        <f t="shared" si="863"/>
        <v>0</v>
      </c>
      <c r="DE97" s="13">
        <f t="shared" si="864"/>
        <v>0</v>
      </c>
      <c r="DF97" s="217">
        <f t="shared" ref="DF97" si="889">SUM(DE97:DE98)</f>
        <v>0</v>
      </c>
      <c r="DG97" s="218">
        <f t="shared" ref="DG97" si="890">SUM(CZ97:CZ98)*CW$2</f>
        <v>0</v>
      </c>
      <c r="DH97" s="10"/>
      <c r="DI97" s="44" t="s">
        <v>93</v>
      </c>
      <c r="DJ97" s="72" t="s">
        <v>117</v>
      </c>
      <c r="DK97" s="33"/>
      <c r="DL97" s="74">
        <v>0</v>
      </c>
      <c r="DM97" s="74">
        <v>0</v>
      </c>
      <c r="DN97" s="32">
        <f t="shared" si="867"/>
        <v>0</v>
      </c>
      <c r="DO97" s="8"/>
      <c r="DP97" s="63">
        <v>0</v>
      </c>
      <c r="DQ97" s="13">
        <f t="shared" si="868"/>
        <v>0</v>
      </c>
      <c r="DR97" s="13">
        <f t="shared" si="869"/>
        <v>0</v>
      </c>
      <c r="DS97" s="13">
        <f t="shared" si="870"/>
        <v>0</v>
      </c>
      <c r="DT97" s="217">
        <f t="shared" ref="DT97" si="891">SUM(DS97:DS98)</f>
        <v>0</v>
      </c>
      <c r="DU97" s="218">
        <f t="shared" ref="DU97" si="892">SUM(DN97:DN98)*DK$2</f>
        <v>0</v>
      </c>
      <c r="DV97" s="10"/>
      <c r="DW97" s="44" t="s">
        <v>93</v>
      </c>
      <c r="DX97" s="72" t="s">
        <v>117</v>
      </c>
      <c r="DY97" s="33"/>
      <c r="DZ97" s="74">
        <v>0</v>
      </c>
      <c r="EA97" s="74">
        <v>0</v>
      </c>
      <c r="EB97" s="32">
        <f t="shared" si="873"/>
        <v>0</v>
      </c>
      <c r="EC97" s="8"/>
      <c r="ED97" s="63">
        <v>0</v>
      </c>
      <c r="EE97" s="13">
        <f t="shared" si="874"/>
        <v>0</v>
      </c>
      <c r="EF97" s="13">
        <f t="shared" si="875"/>
        <v>0</v>
      </c>
      <c r="EG97" s="13">
        <f t="shared" si="876"/>
        <v>0</v>
      </c>
      <c r="EH97" s="217">
        <f t="shared" ref="EH97" si="893">SUM(EG97:EG98)</f>
        <v>0</v>
      </c>
      <c r="EI97" s="218">
        <f t="shared" ref="EI97" si="894">SUM(EB97:EB98)*DY$2</f>
        <v>0</v>
      </c>
      <c r="EJ97" s="10"/>
      <c r="EK97" s="44"/>
      <c r="EL97" s="295" t="s">
        <v>331</v>
      </c>
      <c r="EM97" s="296">
        <v>0</v>
      </c>
      <c r="EN97" s="297">
        <v>1</v>
      </c>
      <c r="EO97" s="190">
        <f>SUM(EP98:EP108)</f>
        <v>76.39</v>
      </c>
      <c r="EP97" s="107"/>
      <c r="EQ97" s="108">
        <f>SUM(EQ98:EQ108)</f>
        <v>0</v>
      </c>
      <c r="ER97" s="10"/>
      <c r="ES97" s="61"/>
      <c r="ET97" s="298" t="s">
        <v>330</v>
      </c>
      <c r="EU97" s="299"/>
      <c r="EV97" s="296">
        <v>0</v>
      </c>
      <c r="EW97" s="300">
        <v>1</v>
      </c>
      <c r="EX97" s="190">
        <f>SUM(EY98:EY108)</f>
        <v>47.54</v>
      </c>
      <c r="EY97" s="107"/>
      <c r="EZ97" s="108">
        <f>SUM(EZ98:EZ108)</f>
        <v>0</v>
      </c>
      <c r="FA97" s="88"/>
      <c r="FC97" s="44"/>
      <c r="FD97" s="302"/>
      <c r="FE97" s="87" t="s">
        <v>65</v>
      </c>
      <c r="FF97" s="95" t="s">
        <v>60</v>
      </c>
      <c r="FG97" s="14"/>
      <c r="FH97" s="72">
        <v>0.69</v>
      </c>
      <c r="FI97" s="108">
        <f t="shared" si="813"/>
        <v>0</v>
      </c>
      <c r="FJ97" s="10"/>
      <c r="FK97" s="302"/>
      <c r="FL97" s="61"/>
      <c r="FM97" s="61"/>
      <c r="FN97" s="87" t="s">
        <v>65</v>
      </c>
      <c r="FO97" s="95" t="s">
        <v>60</v>
      </c>
      <c r="FP97" s="14"/>
      <c r="FQ97" s="72">
        <v>0.83</v>
      </c>
      <c r="FR97" s="108">
        <f t="shared" si="814"/>
        <v>0</v>
      </c>
      <c r="FS97" s="88"/>
    </row>
    <row r="98" spans="1:175" x14ac:dyDescent="0.25">
      <c r="A98" s="44" t="s">
        <v>93</v>
      </c>
      <c r="B98" s="72" t="s">
        <v>117</v>
      </c>
      <c r="C98" s="33"/>
      <c r="D98" s="74">
        <v>0</v>
      </c>
      <c r="E98" s="74">
        <v>0</v>
      </c>
      <c r="F98" s="32">
        <f>D98*E98</f>
        <v>0</v>
      </c>
      <c r="G98" s="8"/>
      <c r="H98" s="63">
        <v>0</v>
      </c>
      <c r="I98" s="13">
        <f>(F98*H98)</f>
        <v>0</v>
      </c>
      <c r="J98" s="13">
        <f>IF(E$113=0,0,I98/E$113)</f>
        <v>0</v>
      </c>
      <c r="K98" s="13">
        <f>(J98*G$2)</f>
        <v>0</v>
      </c>
      <c r="L98" s="151"/>
      <c r="M98" s="155"/>
      <c r="N98" s="10"/>
      <c r="O98" s="44" t="s">
        <v>93</v>
      </c>
      <c r="P98" s="72" t="s">
        <v>117</v>
      </c>
      <c r="Q98" s="33"/>
      <c r="R98" s="74">
        <v>0</v>
      </c>
      <c r="S98" s="74">
        <v>0</v>
      </c>
      <c r="T98" s="32">
        <f>R98*S98</f>
        <v>0</v>
      </c>
      <c r="U98" s="8"/>
      <c r="V98" s="63">
        <v>0</v>
      </c>
      <c r="W98" s="13">
        <f>(T98*V98)</f>
        <v>0</v>
      </c>
      <c r="X98" s="13">
        <f>IF(S$113=0,0,W98/S$113)</f>
        <v>0</v>
      </c>
      <c r="Y98" s="13">
        <f>(X98*U$2)</f>
        <v>0</v>
      </c>
      <c r="Z98" s="151"/>
      <c r="AA98" s="155"/>
      <c r="AB98" s="10"/>
      <c r="AC98" s="44" t="s">
        <v>93</v>
      </c>
      <c r="AD98" s="72" t="s">
        <v>117</v>
      </c>
      <c r="AE98" s="33"/>
      <c r="AF98" s="74">
        <v>0</v>
      </c>
      <c r="AG98" s="74">
        <v>0</v>
      </c>
      <c r="AH98" s="32">
        <f t="shared" si="831"/>
        <v>0</v>
      </c>
      <c r="AI98" s="8"/>
      <c r="AJ98" s="63">
        <v>0</v>
      </c>
      <c r="AK98" s="13">
        <f t="shared" si="832"/>
        <v>0</v>
      </c>
      <c r="AL98" s="13">
        <f t="shared" si="833"/>
        <v>0</v>
      </c>
      <c r="AM98" s="13">
        <f t="shared" si="834"/>
        <v>0</v>
      </c>
      <c r="AN98" s="151"/>
      <c r="AO98" s="155"/>
      <c r="AP98" s="10"/>
      <c r="AQ98" s="44" t="s">
        <v>93</v>
      </c>
      <c r="AR98" s="72" t="s">
        <v>117</v>
      </c>
      <c r="AS98" s="33"/>
      <c r="AT98" s="74">
        <v>0</v>
      </c>
      <c r="AU98" s="74">
        <v>0</v>
      </c>
      <c r="AV98" s="32">
        <f t="shared" si="837"/>
        <v>0</v>
      </c>
      <c r="AW98" s="8"/>
      <c r="AX98" s="63">
        <v>0</v>
      </c>
      <c r="AY98" s="13">
        <f t="shared" si="838"/>
        <v>0</v>
      </c>
      <c r="AZ98" s="13">
        <f t="shared" si="839"/>
        <v>0</v>
      </c>
      <c r="BA98" s="13">
        <f t="shared" si="840"/>
        <v>0</v>
      </c>
      <c r="BB98" s="151"/>
      <c r="BC98" s="155"/>
      <c r="BD98" s="10"/>
      <c r="BE98" s="44" t="s">
        <v>93</v>
      </c>
      <c r="BF98" s="72" t="s">
        <v>117</v>
      </c>
      <c r="BG98" s="33"/>
      <c r="BH98" s="74">
        <v>0</v>
      </c>
      <c r="BI98" s="74">
        <v>0</v>
      </c>
      <c r="BJ98" s="32">
        <f t="shared" si="843"/>
        <v>0</v>
      </c>
      <c r="BK98" s="8"/>
      <c r="BL98" s="63">
        <v>0</v>
      </c>
      <c r="BM98" s="13">
        <f t="shared" si="844"/>
        <v>0</v>
      </c>
      <c r="BN98" s="13">
        <f t="shared" si="845"/>
        <v>0</v>
      </c>
      <c r="BO98" s="13">
        <f t="shared" si="846"/>
        <v>0</v>
      </c>
      <c r="BP98" s="151"/>
      <c r="BQ98" s="155"/>
      <c r="BR98" s="10"/>
      <c r="BS98" s="44" t="s">
        <v>93</v>
      </c>
      <c r="BT98" s="72" t="s">
        <v>117</v>
      </c>
      <c r="BU98" s="33"/>
      <c r="BV98" s="74">
        <v>0</v>
      </c>
      <c r="BW98" s="74">
        <v>0</v>
      </c>
      <c r="BX98" s="32">
        <f t="shared" si="849"/>
        <v>0</v>
      </c>
      <c r="BY98" s="8"/>
      <c r="BZ98" s="63">
        <v>0</v>
      </c>
      <c r="CA98" s="13">
        <f t="shared" si="850"/>
        <v>0</v>
      </c>
      <c r="CB98" s="13">
        <f t="shared" si="851"/>
        <v>0</v>
      </c>
      <c r="CC98" s="13">
        <f t="shared" si="852"/>
        <v>0</v>
      </c>
      <c r="CD98" s="151"/>
      <c r="CE98" s="155"/>
      <c r="CF98" s="10"/>
      <c r="CG98" s="44" t="s">
        <v>93</v>
      </c>
      <c r="CH98" s="72" t="s">
        <v>117</v>
      </c>
      <c r="CI98" s="33"/>
      <c r="CJ98" s="74">
        <v>0</v>
      </c>
      <c r="CK98" s="74">
        <v>0</v>
      </c>
      <c r="CL98" s="32">
        <f t="shared" si="855"/>
        <v>0</v>
      </c>
      <c r="CM98" s="8"/>
      <c r="CN98" s="63">
        <v>0</v>
      </c>
      <c r="CO98" s="13">
        <f t="shared" si="856"/>
        <v>0</v>
      </c>
      <c r="CP98" s="13">
        <f t="shared" si="857"/>
        <v>0</v>
      </c>
      <c r="CQ98" s="13">
        <f t="shared" si="858"/>
        <v>0</v>
      </c>
      <c r="CR98" s="151"/>
      <c r="CS98" s="155"/>
      <c r="CT98" s="10"/>
      <c r="CU98" s="44" t="s">
        <v>93</v>
      </c>
      <c r="CV98" s="72" t="s">
        <v>117</v>
      </c>
      <c r="CW98" s="33"/>
      <c r="CX98" s="74">
        <v>0</v>
      </c>
      <c r="CY98" s="74">
        <v>0</v>
      </c>
      <c r="CZ98" s="32">
        <f t="shared" si="861"/>
        <v>0</v>
      </c>
      <c r="DA98" s="8"/>
      <c r="DB98" s="63">
        <v>0</v>
      </c>
      <c r="DC98" s="13">
        <f t="shared" si="862"/>
        <v>0</v>
      </c>
      <c r="DD98" s="13">
        <f t="shared" si="863"/>
        <v>0</v>
      </c>
      <c r="DE98" s="13">
        <f t="shared" si="864"/>
        <v>0</v>
      </c>
      <c r="DF98" s="151"/>
      <c r="DG98" s="155"/>
      <c r="DH98" s="10"/>
      <c r="DI98" s="44" t="s">
        <v>93</v>
      </c>
      <c r="DJ98" s="72" t="s">
        <v>117</v>
      </c>
      <c r="DK98" s="33"/>
      <c r="DL98" s="74">
        <v>0</v>
      </c>
      <c r="DM98" s="74">
        <v>0</v>
      </c>
      <c r="DN98" s="32">
        <f t="shared" si="867"/>
        <v>0</v>
      </c>
      <c r="DO98" s="8"/>
      <c r="DP98" s="63">
        <v>0</v>
      </c>
      <c r="DQ98" s="13">
        <f t="shared" si="868"/>
        <v>0</v>
      </c>
      <c r="DR98" s="13">
        <f t="shared" si="869"/>
        <v>0</v>
      </c>
      <c r="DS98" s="13">
        <f t="shared" si="870"/>
        <v>0</v>
      </c>
      <c r="DT98" s="151"/>
      <c r="DU98" s="155"/>
      <c r="DV98" s="10"/>
      <c r="DW98" s="44" t="s">
        <v>93</v>
      </c>
      <c r="DX98" s="72" t="s">
        <v>117</v>
      </c>
      <c r="DY98" s="33"/>
      <c r="DZ98" s="74">
        <v>0</v>
      </c>
      <c r="EA98" s="74">
        <v>0</v>
      </c>
      <c r="EB98" s="32">
        <f t="shared" si="873"/>
        <v>0</v>
      </c>
      <c r="EC98" s="8"/>
      <c r="ED98" s="63">
        <v>0</v>
      </c>
      <c r="EE98" s="13">
        <f t="shared" si="874"/>
        <v>0</v>
      </c>
      <c r="EF98" s="13">
        <f t="shared" si="875"/>
        <v>0</v>
      </c>
      <c r="EG98" s="13">
        <f t="shared" si="876"/>
        <v>0</v>
      </c>
      <c r="EH98" s="151"/>
      <c r="EI98" s="155"/>
      <c r="EJ98" s="10"/>
      <c r="EK98" s="44"/>
      <c r="EL98" s="302"/>
      <c r="EM98" s="87" t="s">
        <v>90</v>
      </c>
      <c r="EN98" s="95" t="s">
        <v>111</v>
      </c>
      <c r="EO98" s="14"/>
      <c r="EP98" s="72">
        <v>27.32</v>
      </c>
      <c r="EQ98" s="108">
        <f t="shared" ref="EQ98:EQ108" si="895">EM$97*EN$97*EP98</f>
        <v>0</v>
      </c>
      <c r="ER98" s="10"/>
      <c r="ES98" s="61"/>
      <c r="ET98" s="302"/>
      <c r="EU98" s="61"/>
      <c r="EV98" s="87" t="s">
        <v>90</v>
      </c>
      <c r="EW98" s="95" t="s">
        <v>111</v>
      </c>
      <c r="EX98" s="14"/>
      <c r="EY98" s="72">
        <v>3.29</v>
      </c>
      <c r="EZ98" s="108">
        <f t="shared" ref="EZ98:EZ108" si="896">EV$97*EW$97*EY98</f>
        <v>0</v>
      </c>
      <c r="FA98" s="88"/>
      <c r="FC98" s="44"/>
      <c r="FD98" s="302"/>
      <c r="FE98" s="87" t="s">
        <v>72</v>
      </c>
      <c r="FF98" s="8" t="s">
        <v>154</v>
      </c>
      <c r="FG98" s="61"/>
      <c r="FH98" s="72">
        <v>2.4700000000000002</v>
      </c>
      <c r="FI98" s="108">
        <f t="shared" si="813"/>
        <v>0</v>
      </c>
      <c r="FJ98" s="10"/>
      <c r="FK98" s="302"/>
      <c r="FL98" s="61"/>
      <c r="FM98" s="61"/>
      <c r="FN98" s="87" t="s">
        <v>72</v>
      </c>
      <c r="FO98" s="8" t="s">
        <v>154</v>
      </c>
      <c r="FP98" s="61"/>
      <c r="FQ98" s="72">
        <v>2.27</v>
      </c>
      <c r="FR98" s="108">
        <f t="shared" si="814"/>
        <v>0</v>
      </c>
      <c r="FS98" s="88"/>
    </row>
    <row r="99" spans="1:175" x14ac:dyDescent="0.25">
      <c r="A99" s="44"/>
      <c r="B99" s="96"/>
      <c r="C99" s="33"/>
      <c r="D99" s="33"/>
      <c r="E99" s="303"/>
      <c r="F99" s="630" t="s">
        <v>45</v>
      </c>
      <c r="G99" s="33"/>
      <c r="H99" s="286" t="s">
        <v>36</v>
      </c>
      <c r="I99" s="13"/>
      <c r="J99" s="13"/>
      <c r="K99" s="13"/>
      <c r="L99" s="201" t="s">
        <v>281</v>
      </c>
      <c r="M99" s="155"/>
      <c r="N99" s="10"/>
      <c r="O99" s="44"/>
      <c r="P99" s="96"/>
      <c r="Q99" s="33"/>
      <c r="R99" s="33"/>
      <c r="S99" s="303"/>
      <c r="T99" s="738" t="s">
        <v>45</v>
      </c>
      <c r="U99" s="33"/>
      <c r="V99" s="286" t="s">
        <v>36</v>
      </c>
      <c r="W99" s="13"/>
      <c r="X99" s="13"/>
      <c r="Y99" s="13"/>
      <c r="Z99" s="201" t="s">
        <v>281</v>
      </c>
      <c r="AA99" s="155"/>
      <c r="AB99" s="10"/>
      <c r="AC99" s="44"/>
      <c r="AD99" s="96"/>
      <c r="AE99" s="33"/>
      <c r="AF99" s="33"/>
      <c r="AG99" s="303"/>
      <c r="AH99" s="815" t="s">
        <v>45</v>
      </c>
      <c r="AI99" s="33"/>
      <c r="AJ99" s="286" t="s">
        <v>36</v>
      </c>
      <c r="AK99" s="13"/>
      <c r="AL99" s="13"/>
      <c r="AM99" s="13"/>
      <c r="AN99" s="201" t="s">
        <v>281</v>
      </c>
      <c r="AO99" s="155"/>
      <c r="AP99" s="10"/>
      <c r="AQ99" s="44"/>
      <c r="AR99" s="96"/>
      <c r="AS99" s="33"/>
      <c r="AT99" s="33"/>
      <c r="AU99" s="303"/>
      <c r="AV99" s="815" t="s">
        <v>45</v>
      </c>
      <c r="AW99" s="33"/>
      <c r="AX99" s="286" t="s">
        <v>36</v>
      </c>
      <c r="AY99" s="13"/>
      <c r="AZ99" s="13"/>
      <c r="BA99" s="13"/>
      <c r="BB99" s="201" t="s">
        <v>281</v>
      </c>
      <c r="BC99" s="155"/>
      <c r="BD99" s="10"/>
      <c r="BE99" s="44"/>
      <c r="BF99" s="96"/>
      <c r="BG99" s="33"/>
      <c r="BH99" s="33"/>
      <c r="BI99" s="303"/>
      <c r="BJ99" s="815" t="s">
        <v>45</v>
      </c>
      <c r="BK99" s="33"/>
      <c r="BL99" s="286" t="s">
        <v>36</v>
      </c>
      <c r="BM99" s="13"/>
      <c r="BN99" s="13"/>
      <c r="BO99" s="13"/>
      <c r="BP99" s="201" t="s">
        <v>281</v>
      </c>
      <c r="BQ99" s="155"/>
      <c r="BR99" s="10"/>
      <c r="BS99" s="44"/>
      <c r="BT99" s="96"/>
      <c r="BU99" s="33"/>
      <c r="BV99" s="33"/>
      <c r="BW99" s="303"/>
      <c r="BX99" s="815" t="s">
        <v>45</v>
      </c>
      <c r="BY99" s="33"/>
      <c r="BZ99" s="286" t="s">
        <v>36</v>
      </c>
      <c r="CA99" s="13"/>
      <c r="CB99" s="13"/>
      <c r="CC99" s="13"/>
      <c r="CD99" s="201" t="s">
        <v>281</v>
      </c>
      <c r="CE99" s="155"/>
      <c r="CF99" s="10"/>
      <c r="CG99" s="44"/>
      <c r="CH99" s="96"/>
      <c r="CI99" s="33"/>
      <c r="CJ99" s="33"/>
      <c r="CK99" s="303"/>
      <c r="CL99" s="815" t="s">
        <v>45</v>
      </c>
      <c r="CM99" s="33"/>
      <c r="CN99" s="286" t="s">
        <v>36</v>
      </c>
      <c r="CO99" s="13"/>
      <c r="CP99" s="13"/>
      <c r="CQ99" s="13"/>
      <c r="CR99" s="201" t="s">
        <v>281</v>
      </c>
      <c r="CS99" s="155"/>
      <c r="CT99" s="10"/>
      <c r="CU99" s="44"/>
      <c r="CV99" s="96"/>
      <c r="CW99" s="33"/>
      <c r="CX99" s="33"/>
      <c r="CY99" s="303"/>
      <c r="CZ99" s="815" t="s">
        <v>45</v>
      </c>
      <c r="DA99" s="33"/>
      <c r="DB99" s="286" t="s">
        <v>36</v>
      </c>
      <c r="DC99" s="13"/>
      <c r="DD99" s="13"/>
      <c r="DE99" s="13"/>
      <c r="DF99" s="201" t="s">
        <v>281</v>
      </c>
      <c r="DG99" s="155"/>
      <c r="DH99" s="10"/>
      <c r="DI99" s="44"/>
      <c r="DJ99" s="96"/>
      <c r="DK99" s="33"/>
      <c r="DL99" s="33"/>
      <c r="DM99" s="303"/>
      <c r="DN99" s="815" t="s">
        <v>45</v>
      </c>
      <c r="DO99" s="33"/>
      <c r="DP99" s="286" t="s">
        <v>36</v>
      </c>
      <c r="DQ99" s="13"/>
      <c r="DR99" s="13"/>
      <c r="DS99" s="13"/>
      <c r="DT99" s="201" t="s">
        <v>281</v>
      </c>
      <c r="DU99" s="155"/>
      <c r="DV99" s="10"/>
      <c r="DW99" s="44"/>
      <c r="DX99" s="96"/>
      <c r="DY99" s="33"/>
      <c r="DZ99" s="33"/>
      <c r="EA99" s="303"/>
      <c r="EB99" s="815" t="s">
        <v>45</v>
      </c>
      <c r="EC99" s="33"/>
      <c r="ED99" s="286" t="s">
        <v>36</v>
      </c>
      <c r="EE99" s="13"/>
      <c r="EF99" s="13"/>
      <c r="EG99" s="13"/>
      <c r="EH99" s="201" t="s">
        <v>281</v>
      </c>
      <c r="EI99" s="155"/>
      <c r="EJ99" s="10"/>
      <c r="EK99" s="44"/>
      <c r="EL99" s="302"/>
      <c r="EM99" s="87" t="s">
        <v>99</v>
      </c>
      <c r="EN99" s="95" t="s">
        <v>112</v>
      </c>
      <c r="EO99" s="14"/>
      <c r="EP99" s="72">
        <v>2.56</v>
      </c>
      <c r="EQ99" s="108">
        <f t="shared" si="895"/>
        <v>0</v>
      </c>
      <c r="ER99" s="10"/>
      <c r="ES99" s="61"/>
      <c r="ET99" s="302"/>
      <c r="EU99" s="61"/>
      <c r="EV99" s="87" t="s">
        <v>99</v>
      </c>
      <c r="EW99" s="95" t="s">
        <v>112</v>
      </c>
      <c r="EX99" s="14"/>
      <c r="EY99" s="72">
        <v>7.43</v>
      </c>
      <c r="EZ99" s="108">
        <f t="shared" si="896"/>
        <v>0</v>
      </c>
      <c r="FA99" s="88"/>
      <c r="FC99" s="44"/>
      <c r="FD99" s="302"/>
      <c r="FE99" s="87" t="s">
        <v>76</v>
      </c>
      <c r="FF99" s="11" t="s">
        <v>53</v>
      </c>
      <c r="FG99" s="14"/>
      <c r="FH99" s="72">
        <v>0</v>
      </c>
      <c r="FI99" s="108">
        <f t="shared" si="813"/>
        <v>0</v>
      </c>
      <c r="FJ99" s="10"/>
      <c r="FK99" s="302"/>
      <c r="FL99" s="61"/>
      <c r="FM99" s="61"/>
      <c r="FN99" s="87" t="s">
        <v>76</v>
      </c>
      <c r="FO99" s="11" t="s">
        <v>53</v>
      </c>
      <c r="FP99" s="14"/>
      <c r="FQ99" s="72">
        <v>0</v>
      </c>
      <c r="FR99" s="108">
        <f t="shared" si="814"/>
        <v>0</v>
      </c>
      <c r="FS99" s="88"/>
    </row>
    <row r="100" spans="1:175" x14ac:dyDescent="0.25">
      <c r="A100" s="44" t="s">
        <v>94</v>
      </c>
      <c r="B100" s="96" t="s">
        <v>95</v>
      </c>
      <c r="C100" s="8"/>
      <c r="D100" s="17"/>
      <c r="E100" s="8"/>
      <c r="F100" s="74">
        <v>0</v>
      </c>
      <c r="G100" s="17"/>
      <c r="H100" s="63">
        <v>0</v>
      </c>
      <c r="I100" s="13">
        <f>(F100*H100)</f>
        <v>0</v>
      </c>
      <c r="J100" s="13">
        <f>IF(E$113=0,0,I100/E$113)</f>
        <v>0</v>
      </c>
      <c r="K100" s="13">
        <f>(J100*G$2)</f>
        <v>0</v>
      </c>
      <c r="L100" s="219">
        <f>SUM(K100:K104)</f>
        <v>0</v>
      </c>
      <c r="M100" s="155"/>
      <c r="N100" s="10"/>
      <c r="O100" s="44" t="s">
        <v>94</v>
      </c>
      <c r="P100" s="96" t="s">
        <v>95</v>
      </c>
      <c r="Q100" s="8"/>
      <c r="R100" s="17"/>
      <c r="S100" s="8"/>
      <c r="T100" s="74">
        <v>0</v>
      </c>
      <c r="U100" s="17"/>
      <c r="V100" s="63">
        <v>0</v>
      </c>
      <c r="W100" s="13">
        <f>(T100*V100)</f>
        <v>0</v>
      </c>
      <c r="X100" s="13">
        <f>IF(S$113=0,0,W100/S$113)</f>
        <v>0</v>
      </c>
      <c r="Y100" s="13">
        <f>(X100*U$2)</f>
        <v>0</v>
      </c>
      <c r="Z100" s="219">
        <f>SUM(Y100:Y104)</f>
        <v>0</v>
      </c>
      <c r="AA100" s="155"/>
      <c r="AB100" s="10"/>
      <c r="AC100" s="44" t="s">
        <v>94</v>
      </c>
      <c r="AD100" s="96" t="s">
        <v>95</v>
      </c>
      <c r="AE100" s="8"/>
      <c r="AF100" s="17"/>
      <c r="AG100" s="8"/>
      <c r="AH100" s="74">
        <v>0</v>
      </c>
      <c r="AI100" s="17"/>
      <c r="AJ100" s="63">
        <v>0</v>
      </c>
      <c r="AK100" s="13">
        <f t="shared" ref="AK100:AK104" si="897">(AH100*AJ100)</f>
        <v>0</v>
      </c>
      <c r="AL100" s="13">
        <f t="shared" ref="AL100:AL104" si="898">IF(AG$113=0,0,AK100/AG$113)</f>
        <v>0</v>
      </c>
      <c r="AM100" s="13">
        <f t="shared" ref="AM100:AM104" si="899">(AL100*AI$2)</f>
        <v>0</v>
      </c>
      <c r="AN100" s="219">
        <f t="shared" ref="AN100" si="900">SUM(AM100:AM104)</f>
        <v>0</v>
      </c>
      <c r="AO100" s="155"/>
      <c r="AP100" s="10"/>
      <c r="AQ100" s="44" t="s">
        <v>94</v>
      </c>
      <c r="AR100" s="96" t="s">
        <v>95</v>
      </c>
      <c r="AS100" s="8"/>
      <c r="AT100" s="17"/>
      <c r="AU100" s="8"/>
      <c r="AV100" s="74">
        <v>0</v>
      </c>
      <c r="AW100" s="17"/>
      <c r="AX100" s="63">
        <v>0</v>
      </c>
      <c r="AY100" s="13">
        <f t="shared" ref="AY100:AY104" si="901">(AV100*AX100)</f>
        <v>0</v>
      </c>
      <c r="AZ100" s="13">
        <f t="shared" ref="AZ100:AZ104" si="902">IF(AU$113=0,0,AY100/AU$113)</f>
        <v>0</v>
      </c>
      <c r="BA100" s="13">
        <f t="shared" ref="BA100:BA104" si="903">(AZ100*AW$2)</f>
        <v>0</v>
      </c>
      <c r="BB100" s="219">
        <f t="shared" ref="BB100" si="904">SUM(BA100:BA104)</f>
        <v>0</v>
      </c>
      <c r="BC100" s="155"/>
      <c r="BD100" s="10"/>
      <c r="BE100" s="44" t="s">
        <v>94</v>
      </c>
      <c r="BF100" s="96" t="s">
        <v>95</v>
      </c>
      <c r="BG100" s="8"/>
      <c r="BH100" s="17"/>
      <c r="BI100" s="8"/>
      <c r="BJ100" s="74">
        <v>0</v>
      </c>
      <c r="BK100" s="17"/>
      <c r="BL100" s="63">
        <v>0</v>
      </c>
      <c r="BM100" s="13">
        <f t="shared" ref="BM100:BM104" si="905">(BJ100*BL100)</f>
        <v>0</v>
      </c>
      <c r="BN100" s="13">
        <f t="shared" ref="BN100:BN104" si="906">IF(BI$113=0,0,BM100/BI$113)</f>
        <v>0</v>
      </c>
      <c r="BO100" s="13">
        <f t="shared" ref="BO100:BO104" si="907">(BN100*BK$2)</f>
        <v>0</v>
      </c>
      <c r="BP100" s="219">
        <f t="shared" ref="BP100" si="908">SUM(BO100:BO104)</f>
        <v>0</v>
      </c>
      <c r="BQ100" s="155"/>
      <c r="BR100" s="10"/>
      <c r="BS100" s="44" t="s">
        <v>94</v>
      </c>
      <c r="BT100" s="96" t="s">
        <v>95</v>
      </c>
      <c r="BU100" s="8"/>
      <c r="BV100" s="17"/>
      <c r="BW100" s="8"/>
      <c r="BX100" s="74">
        <v>0</v>
      </c>
      <c r="BY100" s="17"/>
      <c r="BZ100" s="63">
        <v>0</v>
      </c>
      <c r="CA100" s="13">
        <f t="shared" ref="CA100:CA104" si="909">(BX100*BZ100)</f>
        <v>0</v>
      </c>
      <c r="CB100" s="13">
        <f t="shared" ref="CB100:CB104" si="910">IF(BW$113=0,0,CA100/BW$113)</f>
        <v>0</v>
      </c>
      <c r="CC100" s="13">
        <f t="shared" ref="CC100:CC104" si="911">(CB100*BY$2)</f>
        <v>0</v>
      </c>
      <c r="CD100" s="219">
        <f t="shared" ref="CD100" si="912">SUM(CC100:CC104)</f>
        <v>0</v>
      </c>
      <c r="CE100" s="155"/>
      <c r="CF100" s="10"/>
      <c r="CG100" s="44" t="s">
        <v>94</v>
      </c>
      <c r="CH100" s="96" t="s">
        <v>95</v>
      </c>
      <c r="CI100" s="8"/>
      <c r="CJ100" s="17"/>
      <c r="CK100" s="8"/>
      <c r="CL100" s="74">
        <v>0</v>
      </c>
      <c r="CM100" s="17"/>
      <c r="CN100" s="63">
        <v>0</v>
      </c>
      <c r="CO100" s="13">
        <f t="shared" ref="CO100:CO104" si="913">(CL100*CN100)</f>
        <v>0</v>
      </c>
      <c r="CP100" s="13">
        <f t="shared" ref="CP100:CP104" si="914">IF(CK$113=0,0,CO100/CK$113)</f>
        <v>0</v>
      </c>
      <c r="CQ100" s="13">
        <f t="shared" ref="CQ100:CQ104" si="915">(CP100*CM$2)</f>
        <v>0</v>
      </c>
      <c r="CR100" s="219">
        <f t="shared" ref="CR100" si="916">SUM(CQ100:CQ104)</f>
        <v>0</v>
      </c>
      <c r="CS100" s="155"/>
      <c r="CT100" s="10"/>
      <c r="CU100" s="44" t="s">
        <v>94</v>
      </c>
      <c r="CV100" s="96" t="s">
        <v>95</v>
      </c>
      <c r="CW100" s="8"/>
      <c r="CX100" s="17"/>
      <c r="CY100" s="8"/>
      <c r="CZ100" s="74">
        <v>0</v>
      </c>
      <c r="DA100" s="17"/>
      <c r="DB100" s="63">
        <v>0</v>
      </c>
      <c r="DC100" s="13">
        <f t="shared" ref="DC100:DC104" si="917">(CZ100*DB100)</f>
        <v>0</v>
      </c>
      <c r="DD100" s="13">
        <f t="shared" ref="DD100:DD104" si="918">IF(CY$113=0,0,DC100/CY$113)</f>
        <v>0</v>
      </c>
      <c r="DE100" s="13">
        <f t="shared" ref="DE100:DE104" si="919">(DD100*DA$2)</f>
        <v>0</v>
      </c>
      <c r="DF100" s="219">
        <f t="shared" ref="DF100" si="920">SUM(DE100:DE104)</f>
        <v>0</v>
      </c>
      <c r="DG100" s="155"/>
      <c r="DH100" s="10"/>
      <c r="DI100" s="44" t="s">
        <v>94</v>
      </c>
      <c r="DJ100" s="96" t="s">
        <v>95</v>
      </c>
      <c r="DK100" s="8"/>
      <c r="DL100" s="17"/>
      <c r="DM100" s="8"/>
      <c r="DN100" s="74">
        <v>0</v>
      </c>
      <c r="DO100" s="17"/>
      <c r="DP100" s="63">
        <v>0</v>
      </c>
      <c r="DQ100" s="13">
        <f t="shared" ref="DQ100:DQ104" si="921">(DN100*DP100)</f>
        <v>0</v>
      </c>
      <c r="DR100" s="13">
        <f t="shared" ref="DR100:DR104" si="922">IF(DM$113=0,0,DQ100/DM$113)</f>
        <v>0</v>
      </c>
      <c r="DS100" s="13">
        <f t="shared" ref="DS100:DS104" si="923">(DR100*DO$2)</f>
        <v>0</v>
      </c>
      <c r="DT100" s="219">
        <f t="shared" ref="DT100" si="924">SUM(DS100:DS104)</f>
        <v>0</v>
      </c>
      <c r="DU100" s="155"/>
      <c r="DV100" s="10"/>
      <c r="DW100" s="44" t="s">
        <v>94</v>
      </c>
      <c r="DX100" s="96" t="s">
        <v>95</v>
      </c>
      <c r="DY100" s="8"/>
      <c r="DZ100" s="17"/>
      <c r="EA100" s="8"/>
      <c r="EB100" s="74">
        <v>0</v>
      </c>
      <c r="EC100" s="17"/>
      <c r="ED100" s="63">
        <v>0</v>
      </c>
      <c r="EE100" s="13">
        <f t="shared" ref="EE100:EE104" si="925">(EB100*ED100)</f>
        <v>0</v>
      </c>
      <c r="EF100" s="13">
        <f t="shared" ref="EF100:EF104" si="926">IF(EA$113=0,0,EE100/EA$113)</f>
        <v>0</v>
      </c>
      <c r="EG100" s="13">
        <f t="shared" ref="EG100:EG104" si="927">(EF100*EC$2)</f>
        <v>0</v>
      </c>
      <c r="EH100" s="219">
        <f t="shared" ref="EH100" si="928">SUM(EG100:EG104)</f>
        <v>0</v>
      </c>
      <c r="EI100" s="155"/>
      <c r="EJ100" s="10"/>
      <c r="EK100" s="44"/>
      <c r="EL100" s="302"/>
      <c r="EM100" s="87" t="s">
        <v>91</v>
      </c>
      <c r="EN100" s="95" t="s">
        <v>321</v>
      </c>
      <c r="EO100" s="14"/>
      <c r="EP100" s="72">
        <v>0</v>
      </c>
      <c r="EQ100" s="108">
        <f t="shared" si="895"/>
        <v>0</v>
      </c>
      <c r="ER100" s="10"/>
      <c r="ES100" s="61"/>
      <c r="ET100" s="302"/>
      <c r="EU100" s="61"/>
      <c r="EV100" s="87" t="s">
        <v>91</v>
      </c>
      <c r="EW100" s="95" t="s">
        <v>321</v>
      </c>
      <c r="EX100" s="14"/>
      <c r="EY100" s="72">
        <v>0</v>
      </c>
      <c r="EZ100" s="108">
        <f t="shared" si="896"/>
        <v>0</v>
      </c>
      <c r="FA100" s="88"/>
      <c r="FC100" s="44"/>
      <c r="FD100" s="302"/>
      <c r="FE100" s="87" t="s">
        <v>105</v>
      </c>
      <c r="FF100" s="11" t="s">
        <v>57</v>
      </c>
      <c r="FG100" s="14"/>
      <c r="FH100" s="72">
        <v>13.2</v>
      </c>
      <c r="FI100" s="108">
        <f t="shared" si="813"/>
        <v>0</v>
      </c>
      <c r="FJ100" s="10"/>
      <c r="FK100" s="302"/>
      <c r="FL100" s="61"/>
      <c r="FM100" s="61"/>
      <c r="FN100" s="87" t="s">
        <v>105</v>
      </c>
      <c r="FO100" s="11" t="s">
        <v>57</v>
      </c>
      <c r="FP100" s="14"/>
      <c r="FQ100" s="72">
        <v>7.85</v>
      </c>
      <c r="FR100" s="108">
        <f t="shared" si="814"/>
        <v>0</v>
      </c>
      <c r="FS100" s="88"/>
    </row>
    <row r="101" spans="1:175" x14ac:dyDescent="0.25">
      <c r="A101" s="44" t="s">
        <v>94</v>
      </c>
      <c r="B101" s="96" t="s">
        <v>95</v>
      </c>
      <c r="C101" s="8"/>
      <c r="D101" s="17"/>
      <c r="E101" s="8"/>
      <c r="F101" s="74">
        <v>0</v>
      </c>
      <c r="G101" s="17"/>
      <c r="H101" s="63">
        <v>0</v>
      </c>
      <c r="I101" s="13">
        <f>(F101*H101)</f>
        <v>0</v>
      </c>
      <c r="J101" s="13">
        <f>IF(E$113=0,0,I101/E$113)</f>
        <v>0</v>
      </c>
      <c r="K101" s="13">
        <f>(J101*G$2)</f>
        <v>0</v>
      </c>
      <c r="L101" s="151"/>
      <c r="M101" s="155"/>
      <c r="N101" s="10"/>
      <c r="O101" s="44" t="s">
        <v>94</v>
      </c>
      <c r="P101" s="96" t="s">
        <v>95</v>
      </c>
      <c r="Q101" s="8"/>
      <c r="R101" s="17"/>
      <c r="S101" s="8"/>
      <c r="T101" s="74">
        <v>0</v>
      </c>
      <c r="U101" s="17"/>
      <c r="V101" s="63">
        <v>0</v>
      </c>
      <c r="W101" s="13">
        <f>(T101*V101)</f>
        <v>0</v>
      </c>
      <c r="X101" s="13">
        <f>IF(S$113=0,0,W101/S$113)</f>
        <v>0</v>
      </c>
      <c r="Y101" s="13">
        <f>(X101*U$2)</f>
        <v>0</v>
      </c>
      <c r="Z101" s="151"/>
      <c r="AA101" s="155"/>
      <c r="AB101" s="10"/>
      <c r="AC101" s="44" t="s">
        <v>94</v>
      </c>
      <c r="AD101" s="96" t="s">
        <v>95</v>
      </c>
      <c r="AE101" s="8"/>
      <c r="AF101" s="17"/>
      <c r="AG101" s="8"/>
      <c r="AH101" s="74">
        <v>0</v>
      </c>
      <c r="AI101" s="17"/>
      <c r="AJ101" s="63">
        <v>0</v>
      </c>
      <c r="AK101" s="13">
        <f t="shared" si="897"/>
        <v>0</v>
      </c>
      <c r="AL101" s="13">
        <f t="shared" si="898"/>
        <v>0</v>
      </c>
      <c r="AM101" s="13">
        <f t="shared" si="899"/>
        <v>0</v>
      </c>
      <c r="AN101" s="151"/>
      <c r="AO101" s="155"/>
      <c r="AP101" s="10"/>
      <c r="AQ101" s="44" t="s">
        <v>94</v>
      </c>
      <c r="AR101" s="96" t="s">
        <v>95</v>
      </c>
      <c r="AS101" s="8"/>
      <c r="AT101" s="17"/>
      <c r="AU101" s="8"/>
      <c r="AV101" s="74">
        <v>0</v>
      </c>
      <c r="AW101" s="17"/>
      <c r="AX101" s="63">
        <v>0</v>
      </c>
      <c r="AY101" s="13">
        <f t="shared" si="901"/>
        <v>0</v>
      </c>
      <c r="AZ101" s="13">
        <f t="shared" si="902"/>
        <v>0</v>
      </c>
      <c r="BA101" s="13">
        <f t="shared" si="903"/>
        <v>0</v>
      </c>
      <c r="BB101" s="151"/>
      <c r="BC101" s="155"/>
      <c r="BD101" s="10"/>
      <c r="BE101" s="44" t="s">
        <v>94</v>
      </c>
      <c r="BF101" s="96" t="s">
        <v>95</v>
      </c>
      <c r="BG101" s="8"/>
      <c r="BH101" s="17"/>
      <c r="BI101" s="8"/>
      <c r="BJ101" s="74">
        <v>0</v>
      </c>
      <c r="BK101" s="17"/>
      <c r="BL101" s="63">
        <v>0</v>
      </c>
      <c r="BM101" s="13">
        <f t="shared" si="905"/>
        <v>0</v>
      </c>
      <c r="BN101" s="13">
        <f t="shared" si="906"/>
        <v>0</v>
      </c>
      <c r="BO101" s="13">
        <f t="shared" si="907"/>
        <v>0</v>
      </c>
      <c r="BP101" s="151"/>
      <c r="BQ101" s="155"/>
      <c r="BR101" s="10"/>
      <c r="BS101" s="44" t="s">
        <v>94</v>
      </c>
      <c r="BT101" s="96" t="s">
        <v>95</v>
      </c>
      <c r="BU101" s="8"/>
      <c r="BV101" s="17"/>
      <c r="BW101" s="8"/>
      <c r="BX101" s="74">
        <v>0</v>
      </c>
      <c r="BY101" s="17"/>
      <c r="BZ101" s="63">
        <v>0</v>
      </c>
      <c r="CA101" s="13">
        <f t="shared" si="909"/>
        <v>0</v>
      </c>
      <c r="CB101" s="13">
        <f t="shared" si="910"/>
        <v>0</v>
      </c>
      <c r="CC101" s="13">
        <f t="shared" si="911"/>
        <v>0</v>
      </c>
      <c r="CD101" s="151"/>
      <c r="CE101" s="155"/>
      <c r="CF101" s="10"/>
      <c r="CG101" s="44" t="s">
        <v>94</v>
      </c>
      <c r="CH101" s="96" t="s">
        <v>95</v>
      </c>
      <c r="CI101" s="8"/>
      <c r="CJ101" s="17"/>
      <c r="CK101" s="8"/>
      <c r="CL101" s="74">
        <v>0</v>
      </c>
      <c r="CM101" s="17"/>
      <c r="CN101" s="63">
        <v>0</v>
      </c>
      <c r="CO101" s="13">
        <f t="shared" si="913"/>
        <v>0</v>
      </c>
      <c r="CP101" s="13">
        <f t="shared" si="914"/>
        <v>0</v>
      </c>
      <c r="CQ101" s="13">
        <f t="shared" si="915"/>
        <v>0</v>
      </c>
      <c r="CR101" s="151"/>
      <c r="CS101" s="155"/>
      <c r="CT101" s="10"/>
      <c r="CU101" s="44" t="s">
        <v>94</v>
      </c>
      <c r="CV101" s="96" t="s">
        <v>95</v>
      </c>
      <c r="CW101" s="8"/>
      <c r="CX101" s="17"/>
      <c r="CY101" s="8"/>
      <c r="CZ101" s="74">
        <v>0</v>
      </c>
      <c r="DA101" s="17"/>
      <c r="DB101" s="63">
        <v>0</v>
      </c>
      <c r="DC101" s="13">
        <f t="shared" si="917"/>
        <v>0</v>
      </c>
      <c r="DD101" s="13">
        <f t="shared" si="918"/>
        <v>0</v>
      </c>
      <c r="DE101" s="13">
        <f t="shared" si="919"/>
        <v>0</v>
      </c>
      <c r="DF101" s="151"/>
      <c r="DG101" s="155"/>
      <c r="DH101" s="10"/>
      <c r="DI101" s="44" t="s">
        <v>94</v>
      </c>
      <c r="DJ101" s="96" t="s">
        <v>95</v>
      </c>
      <c r="DK101" s="8"/>
      <c r="DL101" s="17"/>
      <c r="DM101" s="8"/>
      <c r="DN101" s="74">
        <v>0</v>
      </c>
      <c r="DO101" s="17"/>
      <c r="DP101" s="63">
        <v>0</v>
      </c>
      <c r="DQ101" s="13">
        <f t="shared" si="921"/>
        <v>0</v>
      </c>
      <c r="DR101" s="13">
        <f t="shared" si="922"/>
        <v>0</v>
      </c>
      <c r="DS101" s="13">
        <f t="shared" si="923"/>
        <v>0</v>
      </c>
      <c r="DT101" s="151"/>
      <c r="DU101" s="155"/>
      <c r="DV101" s="10"/>
      <c r="DW101" s="44" t="s">
        <v>94</v>
      </c>
      <c r="DX101" s="96" t="s">
        <v>95</v>
      </c>
      <c r="DY101" s="8"/>
      <c r="DZ101" s="17"/>
      <c r="EA101" s="8"/>
      <c r="EB101" s="74">
        <v>0</v>
      </c>
      <c r="EC101" s="17"/>
      <c r="ED101" s="63">
        <v>0</v>
      </c>
      <c r="EE101" s="13">
        <f t="shared" si="925"/>
        <v>0</v>
      </c>
      <c r="EF101" s="13">
        <f t="shared" si="926"/>
        <v>0</v>
      </c>
      <c r="EG101" s="13">
        <f t="shared" si="927"/>
        <v>0</v>
      </c>
      <c r="EH101" s="151"/>
      <c r="EI101" s="155"/>
      <c r="EJ101" s="10"/>
      <c r="EK101" s="44"/>
      <c r="EL101" s="61"/>
      <c r="EM101" s="87" t="s">
        <v>240</v>
      </c>
      <c r="EN101" s="95" t="s">
        <v>246</v>
      </c>
      <c r="EO101" s="14"/>
      <c r="EP101" s="72">
        <v>19.89</v>
      </c>
      <c r="EQ101" s="108">
        <f t="shared" si="895"/>
        <v>0</v>
      </c>
      <c r="ER101" s="61"/>
      <c r="ES101" s="61"/>
      <c r="ET101" s="61"/>
      <c r="EU101" s="61"/>
      <c r="EV101" s="87" t="s">
        <v>240</v>
      </c>
      <c r="EW101" s="95" t="s">
        <v>246</v>
      </c>
      <c r="EX101" s="14"/>
      <c r="EY101" s="72">
        <v>0</v>
      </c>
      <c r="EZ101" s="108">
        <f t="shared" si="896"/>
        <v>0</v>
      </c>
      <c r="FA101" s="88"/>
      <c r="FC101" s="44"/>
      <c r="FD101" s="295" t="s">
        <v>332</v>
      </c>
      <c r="FE101" s="296">
        <v>0</v>
      </c>
      <c r="FF101" s="297">
        <v>1</v>
      </c>
      <c r="FG101" s="190">
        <f>SUM(FH102:FH112)</f>
        <v>39</v>
      </c>
      <c r="FH101" s="107"/>
      <c r="FI101" s="108">
        <f>SUM(FI102:FI112)</f>
        <v>0</v>
      </c>
      <c r="FJ101" s="10"/>
      <c r="FK101" s="298" t="s">
        <v>329</v>
      </c>
      <c r="FL101" s="301"/>
      <c r="FM101" s="299"/>
      <c r="FN101" s="296">
        <v>0</v>
      </c>
      <c r="FO101" s="300">
        <v>1</v>
      </c>
      <c r="FP101" s="190">
        <f>SUM(FQ102:FQ112)</f>
        <v>17.29</v>
      </c>
      <c r="FQ101" s="107"/>
      <c r="FR101" s="108">
        <f>SUM(FR102:FR112)</f>
        <v>0</v>
      </c>
      <c r="FS101" s="88"/>
    </row>
    <row r="102" spans="1:175" x14ac:dyDescent="0.25">
      <c r="A102" s="44" t="s">
        <v>96</v>
      </c>
      <c r="B102" s="8" t="s">
        <v>46</v>
      </c>
      <c r="C102" s="8"/>
      <c r="D102" s="8"/>
      <c r="E102" s="8"/>
      <c r="F102" s="74">
        <v>0</v>
      </c>
      <c r="G102" s="17"/>
      <c r="H102" s="63">
        <v>0</v>
      </c>
      <c r="I102" s="13">
        <f>(F102*H102)</f>
        <v>0</v>
      </c>
      <c r="J102" s="13">
        <f>IF(E$113=0,0,I102/E$113)</f>
        <v>0</v>
      </c>
      <c r="K102" s="13">
        <f>(J102*G$2)</f>
        <v>0</v>
      </c>
      <c r="L102" s="151"/>
      <c r="M102" s="155"/>
      <c r="N102" s="10"/>
      <c r="O102" s="44" t="s">
        <v>96</v>
      </c>
      <c r="P102" s="8" t="s">
        <v>46</v>
      </c>
      <c r="Q102" s="8"/>
      <c r="R102" s="8"/>
      <c r="S102" s="8"/>
      <c r="T102" s="74">
        <v>0</v>
      </c>
      <c r="U102" s="17"/>
      <c r="V102" s="63">
        <v>0</v>
      </c>
      <c r="W102" s="13">
        <f>(T102*V102)</f>
        <v>0</v>
      </c>
      <c r="X102" s="13">
        <f>IF(S$113=0,0,W102/S$113)</f>
        <v>0</v>
      </c>
      <c r="Y102" s="13">
        <f>(X102*U$2)</f>
        <v>0</v>
      </c>
      <c r="Z102" s="151"/>
      <c r="AA102" s="155"/>
      <c r="AB102" s="10"/>
      <c r="AC102" s="44" t="s">
        <v>96</v>
      </c>
      <c r="AD102" s="8" t="s">
        <v>46</v>
      </c>
      <c r="AE102" s="8"/>
      <c r="AF102" s="8"/>
      <c r="AG102" s="8"/>
      <c r="AH102" s="74">
        <v>0</v>
      </c>
      <c r="AI102" s="17"/>
      <c r="AJ102" s="63">
        <v>0</v>
      </c>
      <c r="AK102" s="13">
        <f t="shared" si="897"/>
        <v>0</v>
      </c>
      <c r="AL102" s="13">
        <f t="shared" si="898"/>
        <v>0</v>
      </c>
      <c r="AM102" s="13">
        <f t="shared" si="899"/>
        <v>0</v>
      </c>
      <c r="AN102" s="151"/>
      <c r="AO102" s="155"/>
      <c r="AP102" s="10"/>
      <c r="AQ102" s="44" t="s">
        <v>96</v>
      </c>
      <c r="AR102" s="8" t="s">
        <v>46</v>
      </c>
      <c r="AS102" s="8"/>
      <c r="AT102" s="8"/>
      <c r="AU102" s="8"/>
      <c r="AV102" s="74">
        <v>0</v>
      </c>
      <c r="AW102" s="17"/>
      <c r="AX102" s="63">
        <v>0</v>
      </c>
      <c r="AY102" s="13">
        <f t="shared" si="901"/>
        <v>0</v>
      </c>
      <c r="AZ102" s="13">
        <f t="shared" si="902"/>
        <v>0</v>
      </c>
      <c r="BA102" s="13">
        <f t="shared" si="903"/>
        <v>0</v>
      </c>
      <c r="BB102" s="151"/>
      <c r="BC102" s="155"/>
      <c r="BD102" s="10"/>
      <c r="BE102" s="44" t="s">
        <v>96</v>
      </c>
      <c r="BF102" s="8" t="s">
        <v>46</v>
      </c>
      <c r="BG102" s="8"/>
      <c r="BH102" s="8"/>
      <c r="BI102" s="8"/>
      <c r="BJ102" s="74">
        <v>0</v>
      </c>
      <c r="BK102" s="17"/>
      <c r="BL102" s="63">
        <v>0</v>
      </c>
      <c r="BM102" s="13">
        <f t="shared" si="905"/>
        <v>0</v>
      </c>
      <c r="BN102" s="13">
        <f t="shared" si="906"/>
        <v>0</v>
      </c>
      <c r="BO102" s="13">
        <f t="shared" si="907"/>
        <v>0</v>
      </c>
      <c r="BP102" s="151"/>
      <c r="BQ102" s="155"/>
      <c r="BR102" s="10"/>
      <c r="BS102" s="44" t="s">
        <v>96</v>
      </c>
      <c r="BT102" s="8" t="s">
        <v>46</v>
      </c>
      <c r="BU102" s="8"/>
      <c r="BV102" s="8"/>
      <c r="BW102" s="8"/>
      <c r="BX102" s="74">
        <v>0</v>
      </c>
      <c r="BY102" s="17"/>
      <c r="BZ102" s="63">
        <v>0</v>
      </c>
      <c r="CA102" s="13">
        <f t="shared" si="909"/>
        <v>0</v>
      </c>
      <c r="CB102" s="13">
        <f t="shared" si="910"/>
        <v>0</v>
      </c>
      <c r="CC102" s="13">
        <f t="shared" si="911"/>
        <v>0</v>
      </c>
      <c r="CD102" s="151"/>
      <c r="CE102" s="155"/>
      <c r="CF102" s="10"/>
      <c r="CG102" s="44" t="s">
        <v>96</v>
      </c>
      <c r="CH102" s="8" t="s">
        <v>46</v>
      </c>
      <c r="CI102" s="8"/>
      <c r="CJ102" s="8"/>
      <c r="CK102" s="8"/>
      <c r="CL102" s="74">
        <v>0</v>
      </c>
      <c r="CM102" s="17"/>
      <c r="CN102" s="63">
        <v>0</v>
      </c>
      <c r="CO102" s="13">
        <f t="shared" si="913"/>
        <v>0</v>
      </c>
      <c r="CP102" s="13">
        <f t="shared" si="914"/>
        <v>0</v>
      </c>
      <c r="CQ102" s="13">
        <f t="shared" si="915"/>
        <v>0</v>
      </c>
      <c r="CR102" s="151"/>
      <c r="CS102" s="155"/>
      <c r="CT102" s="10"/>
      <c r="CU102" s="44" t="s">
        <v>96</v>
      </c>
      <c r="CV102" s="8" t="s">
        <v>46</v>
      </c>
      <c r="CW102" s="8"/>
      <c r="CX102" s="8"/>
      <c r="CY102" s="8"/>
      <c r="CZ102" s="74">
        <v>0</v>
      </c>
      <c r="DA102" s="17"/>
      <c r="DB102" s="63">
        <v>0</v>
      </c>
      <c r="DC102" s="13">
        <f t="shared" si="917"/>
        <v>0</v>
      </c>
      <c r="DD102" s="13">
        <f t="shared" si="918"/>
        <v>0</v>
      </c>
      <c r="DE102" s="13">
        <f t="shared" si="919"/>
        <v>0</v>
      </c>
      <c r="DF102" s="151"/>
      <c r="DG102" s="155"/>
      <c r="DH102" s="10"/>
      <c r="DI102" s="44" t="s">
        <v>96</v>
      </c>
      <c r="DJ102" s="8" t="s">
        <v>46</v>
      </c>
      <c r="DK102" s="8"/>
      <c r="DL102" s="8"/>
      <c r="DM102" s="8"/>
      <c r="DN102" s="74">
        <v>0</v>
      </c>
      <c r="DO102" s="17"/>
      <c r="DP102" s="63">
        <v>0</v>
      </c>
      <c r="DQ102" s="13">
        <f t="shared" si="921"/>
        <v>0</v>
      </c>
      <c r="DR102" s="13">
        <f t="shared" si="922"/>
        <v>0</v>
      </c>
      <c r="DS102" s="13">
        <f t="shared" si="923"/>
        <v>0</v>
      </c>
      <c r="DT102" s="151"/>
      <c r="DU102" s="155"/>
      <c r="DV102" s="10"/>
      <c r="DW102" s="44" t="s">
        <v>96</v>
      </c>
      <c r="DX102" s="8" t="s">
        <v>46</v>
      </c>
      <c r="DY102" s="8"/>
      <c r="DZ102" s="8"/>
      <c r="EA102" s="8"/>
      <c r="EB102" s="74">
        <v>0</v>
      </c>
      <c r="EC102" s="17"/>
      <c r="ED102" s="63">
        <v>0</v>
      </c>
      <c r="EE102" s="13">
        <f t="shared" si="925"/>
        <v>0</v>
      </c>
      <c r="EF102" s="13">
        <f t="shared" si="926"/>
        <v>0</v>
      </c>
      <c r="EG102" s="13">
        <f t="shared" si="927"/>
        <v>0</v>
      </c>
      <c r="EH102" s="151"/>
      <c r="EI102" s="155"/>
      <c r="EJ102" s="10"/>
      <c r="EK102" s="44"/>
      <c r="EL102" s="302"/>
      <c r="EM102" s="87" t="s">
        <v>96</v>
      </c>
      <c r="EN102" s="8" t="s">
        <v>46</v>
      </c>
      <c r="EO102" s="61"/>
      <c r="EP102" s="72">
        <v>5.13</v>
      </c>
      <c r="EQ102" s="108">
        <f t="shared" si="895"/>
        <v>0</v>
      </c>
      <c r="ER102" s="10"/>
      <c r="ES102" s="61"/>
      <c r="ET102" s="302"/>
      <c r="EU102" s="61"/>
      <c r="EV102" s="87" t="s">
        <v>96</v>
      </c>
      <c r="EW102" s="8" t="s">
        <v>46</v>
      </c>
      <c r="EX102" s="61"/>
      <c r="EY102" s="72">
        <v>23.69</v>
      </c>
      <c r="EZ102" s="108">
        <f t="shared" si="896"/>
        <v>0</v>
      </c>
      <c r="FA102" s="88"/>
      <c r="FC102" s="44"/>
      <c r="FD102" s="302"/>
      <c r="FE102" s="87" t="s">
        <v>90</v>
      </c>
      <c r="FF102" s="95" t="s">
        <v>111</v>
      </c>
      <c r="FG102" s="14"/>
      <c r="FH102" s="72">
        <v>0</v>
      </c>
      <c r="FI102" s="108">
        <f t="shared" ref="FI102:FI112" si="929">FE$101*FF$101*FH102</f>
        <v>0</v>
      </c>
      <c r="FJ102" s="10"/>
      <c r="FK102" s="302"/>
      <c r="FL102" s="61"/>
      <c r="FM102" s="61"/>
      <c r="FN102" s="87" t="s">
        <v>90</v>
      </c>
      <c r="FO102" s="95" t="s">
        <v>111</v>
      </c>
      <c r="FP102" s="14"/>
      <c r="FQ102" s="72">
        <v>0</v>
      </c>
      <c r="FR102" s="108">
        <f t="shared" ref="FR102:FR112" si="930">FN$101*FO$101*FQ102</f>
        <v>0</v>
      </c>
      <c r="FS102" s="88"/>
    </row>
    <row r="103" spans="1:175" x14ac:dyDescent="0.25">
      <c r="A103" s="44" t="s">
        <v>96</v>
      </c>
      <c r="B103" s="8" t="s">
        <v>46</v>
      </c>
      <c r="C103" s="8"/>
      <c r="D103" s="8"/>
      <c r="E103" s="8"/>
      <c r="F103" s="74">
        <v>0</v>
      </c>
      <c r="G103" s="17"/>
      <c r="H103" s="63">
        <v>0</v>
      </c>
      <c r="I103" s="13">
        <f>(F103*H103)</f>
        <v>0</v>
      </c>
      <c r="J103" s="13">
        <f>IF(E$113=0,0,I103/E$113)</f>
        <v>0</v>
      </c>
      <c r="K103" s="13">
        <f>(J103*G$2)</f>
        <v>0</v>
      </c>
      <c r="L103" s="151"/>
      <c r="M103" s="155"/>
      <c r="N103" s="10"/>
      <c r="O103" s="44" t="s">
        <v>96</v>
      </c>
      <c r="P103" s="8" t="s">
        <v>46</v>
      </c>
      <c r="Q103" s="8"/>
      <c r="R103" s="8"/>
      <c r="S103" s="8"/>
      <c r="T103" s="74">
        <v>0</v>
      </c>
      <c r="U103" s="17"/>
      <c r="V103" s="63">
        <v>0</v>
      </c>
      <c r="W103" s="13">
        <f>(T103*V103)</f>
        <v>0</v>
      </c>
      <c r="X103" s="13">
        <f>IF(S$113=0,0,W103/S$113)</f>
        <v>0</v>
      </c>
      <c r="Y103" s="13">
        <f>(X103*U$2)</f>
        <v>0</v>
      </c>
      <c r="Z103" s="151"/>
      <c r="AA103" s="155"/>
      <c r="AB103" s="10"/>
      <c r="AC103" s="44" t="s">
        <v>96</v>
      </c>
      <c r="AD103" s="8" t="s">
        <v>46</v>
      </c>
      <c r="AE103" s="8"/>
      <c r="AF103" s="8"/>
      <c r="AG103" s="8"/>
      <c r="AH103" s="74">
        <v>0</v>
      </c>
      <c r="AI103" s="17"/>
      <c r="AJ103" s="63">
        <v>0</v>
      </c>
      <c r="AK103" s="13">
        <f t="shared" si="897"/>
        <v>0</v>
      </c>
      <c r="AL103" s="13">
        <f t="shared" si="898"/>
        <v>0</v>
      </c>
      <c r="AM103" s="13">
        <f t="shared" si="899"/>
        <v>0</v>
      </c>
      <c r="AN103" s="151"/>
      <c r="AO103" s="155"/>
      <c r="AP103" s="10"/>
      <c r="AQ103" s="44" t="s">
        <v>96</v>
      </c>
      <c r="AR103" s="8" t="s">
        <v>46</v>
      </c>
      <c r="AS103" s="8"/>
      <c r="AT103" s="8"/>
      <c r="AU103" s="8"/>
      <c r="AV103" s="74">
        <v>0</v>
      </c>
      <c r="AW103" s="17"/>
      <c r="AX103" s="63">
        <v>0</v>
      </c>
      <c r="AY103" s="13">
        <f t="shared" si="901"/>
        <v>0</v>
      </c>
      <c r="AZ103" s="13">
        <f t="shared" si="902"/>
        <v>0</v>
      </c>
      <c r="BA103" s="13">
        <f t="shared" si="903"/>
        <v>0</v>
      </c>
      <c r="BB103" s="151"/>
      <c r="BC103" s="155"/>
      <c r="BD103" s="10"/>
      <c r="BE103" s="44" t="s">
        <v>96</v>
      </c>
      <c r="BF103" s="8" t="s">
        <v>46</v>
      </c>
      <c r="BG103" s="8"/>
      <c r="BH103" s="8"/>
      <c r="BI103" s="8"/>
      <c r="BJ103" s="74">
        <v>0</v>
      </c>
      <c r="BK103" s="17"/>
      <c r="BL103" s="63">
        <v>0</v>
      </c>
      <c r="BM103" s="13">
        <f t="shared" si="905"/>
        <v>0</v>
      </c>
      <c r="BN103" s="13">
        <f t="shared" si="906"/>
        <v>0</v>
      </c>
      <c r="BO103" s="13">
        <f t="shared" si="907"/>
        <v>0</v>
      </c>
      <c r="BP103" s="151"/>
      <c r="BQ103" s="155"/>
      <c r="BR103" s="10"/>
      <c r="BS103" s="44" t="s">
        <v>96</v>
      </c>
      <c r="BT103" s="8" t="s">
        <v>46</v>
      </c>
      <c r="BU103" s="8"/>
      <c r="BV103" s="8"/>
      <c r="BW103" s="8"/>
      <c r="BX103" s="74">
        <v>0</v>
      </c>
      <c r="BY103" s="17"/>
      <c r="BZ103" s="63">
        <v>0</v>
      </c>
      <c r="CA103" s="13">
        <f t="shared" si="909"/>
        <v>0</v>
      </c>
      <c r="CB103" s="13">
        <f t="shared" si="910"/>
        <v>0</v>
      </c>
      <c r="CC103" s="13">
        <f t="shared" si="911"/>
        <v>0</v>
      </c>
      <c r="CD103" s="151"/>
      <c r="CE103" s="155"/>
      <c r="CF103" s="10"/>
      <c r="CG103" s="44" t="s">
        <v>96</v>
      </c>
      <c r="CH103" s="8" t="s">
        <v>46</v>
      </c>
      <c r="CI103" s="8"/>
      <c r="CJ103" s="8"/>
      <c r="CK103" s="8"/>
      <c r="CL103" s="74">
        <v>0</v>
      </c>
      <c r="CM103" s="17"/>
      <c r="CN103" s="63">
        <v>0</v>
      </c>
      <c r="CO103" s="13">
        <f t="shared" si="913"/>
        <v>0</v>
      </c>
      <c r="CP103" s="13">
        <f t="shared" si="914"/>
        <v>0</v>
      </c>
      <c r="CQ103" s="13">
        <f t="shared" si="915"/>
        <v>0</v>
      </c>
      <c r="CR103" s="151"/>
      <c r="CS103" s="155"/>
      <c r="CT103" s="10"/>
      <c r="CU103" s="44" t="s">
        <v>96</v>
      </c>
      <c r="CV103" s="8" t="s">
        <v>46</v>
      </c>
      <c r="CW103" s="8"/>
      <c r="CX103" s="8"/>
      <c r="CY103" s="8"/>
      <c r="CZ103" s="74">
        <v>0</v>
      </c>
      <c r="DA103" s="17"/>
      <c r="DB103" s="63">
        <v>0</v>
      </c>
      <c r="DC103" s="13">
        <f t="shared" si="917"/>
        <v>0</v>
      </c>
      <c r="DD103" s="13">
        <f t="shared" si="918"/>
        <v>0</v>
      </c>
      <c r="DE103" s="13">
        <f t="shared" si="919"/>
        <v>0</v>
      </c>
      <c r="DF103" s="151"/>
      <c r="DG103" s="155"/>
      <c r="DH103" s="10"/>
      <c r="DI103" s="44" t="s">
        <v>96</v>
      </c>
      <c r="DJ103" s="8" t="s">
        <v>46</v>
      </c>
      <c r="DK103" s="8"/>
      <c r="DL103" s="8"/>
      <c r="DM103" s="8"/>
      <c r="DN103" s="74">
        <v>0</v>
      </c>
      <c r="DO103" s="17"/>
      <c r="DP103" s="63">
        <v>0</v>
      </c>
      <c r="DQ103" s="13">
        <f t="shared" si="921"/>
        <v>0</v>
      </c>
      <c r="DR103" s="13">
        <f t="shared" si="922"/>
        <v>0</v>
      </c>
      <c r="DS103" s="13">
        <f t="shared" si="923"/>
        <v>0</v>
      </c>
      <c r="DT103" s="151"/>
      <c r="DU103" s="155"/>
      <c r="DV103" s="10"/>
      <c r="DW103" s="44" t="s">
        <v>96</v>
      </c>
      <c r="DX103" s="8" t="s">
        <v>46</v>
      </c>
      <c r="DY103" s="8"/>
      <c r="DZ103" s="8"/>
      <c r="EA103" s="8"/>
      <c r="EB103" s="74">
        <v>0</v>
      </c>
      <c r="EC103" s="17"/>
      <c r="ED103" s="63">
        <v>0</v>
      </c>
      <c r="EE103" s="13">
        <f t="shared" si="925"/>
        <v>0</v>
      </c>
      <c r="EF103" s="13">
        <f t="shared" si="926"/>
        <v>0</v>
      </c>
      <c r="EG103" s="13">
        <f t="shared" si="927"/>
        <v>0</v>
      </c>
      <c r="EH103" s="151"/>
      <c r="EI103" s="155"/>
      <c r="EJ103" s="10"/>
      <c r="EK103" s="44"/>
      <c r="EL103" s="302"/>
      <c r="EM103" s="87" t="s">
        <v>73</v>
      </c>
      <c r="EN103" s="8" t="s">
        <v>129</v>
      </c>
      <c r="EO103" s="61"/>
      <c r="EP103" s="72">
        <v>1.74</v>
      </c>
      <c r="EQ103" s="108">
        <f t="shared" si="895"/>
        <v>0</v>
      </c>
      <c r="ER103" s="10"/>
      <c r="ES103" s="61"/>
      <c r="ET103" s="302"/>
      <c r="EU103" s="61"/>
      <c r="EV103" s="87" t="s">
        <v>73</v>
      </c>
      <c r="EW103" s="8" t="s">
        <v>129</v>
      </c>
      <c r="EX103" s="61"/>
      <c r="EY103" s="72">
        <v>2.1800000000000002</v>
      </c>
      <c r="EZ103" s="108">
        <f t="shared" si="896"/>
        <v>0</v>
      </c>
      <c r="FA103" s="88"/>
      <c r="FC103" s="44"/>
      <c r="FD103" s="302"/>
      <c r="FE103" s="87" t="s">
        <v>99</v>
      </c>
      <c r="FF103" s="95" t="s">
        <v>112</v>
      </c>
      <c r="FG103" s="14"/>
      <c r="FH103" s="72">
        <v>3.35</v>
      </c>
      <c r="FI103" s="108">
        <f t="shared" si="929"/>
        <v>0</v>
      </c>
      <c r="FJ103" s="10"/>
      <c r="FK103" s="302"/>
      <c r="FL103" s="61"/>
      <c r="FM103" s="61"/>
      <c r="FN103" s="87" t="s">
        <v>99</v>
      </c>
      <c r="FO103" s="95" t="s">
        <v>112</v>
      </c>
      <c r="FP103" s="14"/>
      <c r="FQ103" s="72">
        <v>0</v>
      </c>
      <c r="FR103" s="108">
        <f t="shared" si="930"/>
        <v>0</v>
      </c>
      <c r="FS103" s="88"/>
    </row>
    <row r="104" spans="1:175" x14ac:dyDescent="0.25">
      <c r="A104" s="45" t="s">
        <v>97</v>
      </c>
      <c r="B104" s="93" t="s">
        <v>98</v>
      </c>
      <c r="C104" s="629"/>
      <c r="D104" s="629"/>
      <c r="E104" s="629"/>
      <c r="F104" s="74">
        <v>0</v>
      </c>
      <c r="G104" s="17"/>
      <c r="H104" s="63">
        <v>0</v>
      </c>
      <c r="I104" s="13">
        <f>(F104*H104)</f>
        <v>0</v>
      </c>
      <c r="J104" s="13">
        <f>IF(E$113=0,0,I104/E$113)</f>
        <v>0</v>
      </c>
      <c r="K104" s="13">
        <f>(J104*G$2)</f>
        <v>0</v>
      </c>
      <c r="L104" s="151"/>
      <c r="M104" s="155"/>
      <c r="N104" s="10"/>
      <c r="O104" s="45" t="s">
        <v>97</v>
      </c>
      <c r="P104" s="93" t="s">
        <v>98</v>
      </c>
      <c r="Q104" s="735"/>
      <c r="R104" s="735"/>
      <c r="S104" s="735"/>
      <c r="T104" s="74">
        <v>0</v>
      </c>
      <c r="U104" s="17"/>
      <c r="V104" s="63">
        <v>0</v>
      </c>
      <c r="W104" s="13">
        <f>(T104*V104)</f>
        <v>0</v>
      </c>
      <c r="X104" s="13">
        <f>IF(S$113=0,0,W104/S$113)</f>
        <v>0</v>
      </c>
      <c r="Y104" s="13">
        <f>(X104*U$2)</f>
        <v>0</v>
      </c>
      <c r="Z104" s="151"/>
      <c r="AA104" s="155"/>
      <c r="AB104" s="10"/>
      <c r="AC104" s="45" t="s">
        <v>97</v>
      </c>
      <c r="AD104" s="93" t="s">
        <v>98</v>
      </c>
      <c r="AE104" s="814"/>
      <c r="AF104" s="814"/>
      <c r="AG104" s="814"/>
      <c r="AH104" s="74">
        <v>0</v>
      </c>
      <c r="AI104" s="17"/>
      <c r="AJ104" s="63">
        <v>0</v>
      </c>
      <c r="AK104" s="13">
        <f t="shared" si="897"/>
        <v>0</v>
      </c>
      <c r="AL104" s="13">
        <f t="shared" si="898"/>
        <v>0</v>
      </c>
      <c r="AM104" s="13">
        <f t="shared" si="899"/>
        <v>0</v>
      </c>
      <c r="AN104" s="151"/>
      <c r="AO104" s="155"/>
      <c r="AP104" s="10"/>
      <c r="AQ104" s="45" t="s">
        <v>97</v>
      </c>
      <c r="AR104" s="93" t="s">
        <v>98</v>
      </c>
      <c r="AS104" s="814"/>
      <c r="AT104" s="814"/>
      <c r="AU104" s="814"/>
      <c r="AV104" s="74">
        <v>0</v>
      </c>
      <c r="AW104" s="17"/>
      <c r="AX104" s="63">
        <v>0</v>
      </c>
      <c r="AY104" s="13">
        <f t="shared" si="901"/>
        <v>0</v>
      </c>
      <c r="AZ104" s="13">
        <f t="shared" si="902"/>
        <v>0</v>
      </c>
      <c r="BA104" s="13">
        <f t="shared" si="903"/>
        <v>0</v>
      </c>
      <c r="BB104" s="151"/>
      <c r="BC104" s="155"/>
      <c r="BD104" s="10"/>
      <c r="BE104" s="45" t="s">
        <v>97</v>
      </c>
      <c r="BF104" s="93" t="s">
        <v>98</v>
      </c>
      <c r="BG104" s="814"/>
      <c r="BH104" s="814"/>
      <c r="BI104" s="814"/>
      <c r="BJ104" s="74">
        <v>0</v>
      </c>
      <c r="BK104" s="17"/>
      <c r="BL104" s="63">
        <v>0</v>
      </c>
      <c r="BM104" s="13">
        <f t="shared" si="905"/>
        <v>0</v>
      </c>
      <c r="BN104" s="13">
        <f t="shared" si="906"/>
        <v>0</v>
      </c>
      <c r="BO104" s="13">
        <f t="shared" si="907"/>
        <v>0</v>
      </c>
      <c r="BP104" s="151"/>
      <c r="BQ104" s="155"/>
      <c r="BR104" s="10"/>
      <c r="BS104" s="45" t="s">
        <v>97</v>
      </c>
      <c r="BT104" s="93" t="s">
        <v>98</v>
      </c>
      <c r="BU104" s="814"/>
      <c r="BV104" s="814"/>
      <c r="BW104" s="814"/>
      <c r="BX104" s="74">
        <v>0</v>
      </c>
      <c r="BY104" s="17"/>
      <c r="BZ104" s="63">
        <v>0</v>
      </c>
      <c r="CA104" s="13">
        <f t="shared" si="909"/>
        <v>0</v>
      </c>
      <c r="CB104" s="13">
        <f t="shared" si="910"/>
        <v>0</v>
      </c>
      <c r="CC104" s="13">
        <f t="shared" si="911"/>
        <v>0</v>
      </c>
      <c r="CD104" s="151"/>
      <c r="CE104" s="155"/>
      <c r="CF104" s="10"/>
      <c r="CG104" s="45" t="s">
        <v>97</v>
      </c>
      <c r="CH104" s="93" t="s">
        <v>98</v>
      </c>
      <c r="CI104" s="814"/>
      <c r="CJ104" s="814"/>
      <c r="CK104" s="814"/>
      <c r="CL104" s="74">
        <v>0</v>
      </c>
      <c r="CM104" s="17"/>
      <c r="CN104" s="63">
        <v>0</v>
      </c>
      <c r="CO104" s="13">
        <f t="shared" si="913"/>
        <v>0</v>
      </c>
      <c r="CP104" s="13">
        <f t="shared" si="914"/>
        <v>0</v>
      </c>
      <c r="CQ104" s="13">
        <f t="shared" si="915"/>
        <v>0</v>
      </c>
      <c r="CR104" s="151"/>
      <c r="CS104" s="155"/>
      <c r="CT104" s="10"/>
      <c r="CU104" s="45" t="s">
        <v>97</v>
      </c>
      <c r="CV104" s="93" t="s">
        <v>98</v>
      </c>
      <c r="CW104" s="814"/>
      <c r="CX104" s="814"/>
      <c r="CY104" s="814"/>
      <c r="CZ104" s="74">
        <v>0</v>
      </c>
      <c r="DA104" s="17"/>
      <c r="DB104" s="63">
        <v>0</v>
      </c>
      <c r="DC104" s="13">
        <f t="shared" si="917"/>
        <v>0</v>
      </c>
      <c r="DD104" s="13">
        <f t="shared" si="918"/>
        <v>0</v>
      </c>
      <c r="DE104" s="13">
        <f t="shared" si="919"/>
        <v>0</v>
      </c>
      <c r="DF104" s="151"/>
      <c r="DG104" s="155"/>
      <c r="DH104" s="10"/>
      <c r="DI104" s="45" t="s">
        <v>97</v>
      </c>
      <c r="DJ104" s="93" t="s">
        <v>98</v>
      </c>
      <c r="DK104" s="814"/>
      <c r="DL104" s="814"/>
      <c r="DM104" s="814"/>
      <c r="DN104" s="74">
        <v>0</v>
      </c>
      <c r="DO104" s="17"/>
      <c r="DP104" s="63">
        <v>0</v>
      </c>
      <c r="DQ104" s="13">
        <f t="shared" si="921"/>
        <v>0</v>
      </c>
      <c r="DR104" s="13">
        <f t="shared" si="922"/>
        <v>0</v>
      </c>
      <c r="DS104" s="13">
        <f t="shared" si="923"/>
        <v>0</v>
      </c>
      <c r="DT104" s="151"/>
      <c r="DU104" s="155"/>
      <c r="DV104" s="10"/>
      <c r="DW104" s="45" t="s">
        <v>97</v>
      </c>
      <c r="DX104" s="93" t="s">
        <v>98</v>
      </c>
      <c r="DY104" s="814"/>
      <c r="DZ104" s="814"/>
      <c r="EA104" s="814"/>
      <c r="EB104" s="74">
        <v>0</v>
      </c>
      <c r="EC104" s="17"/>
      <c r="ED104" s="63">
        <v>0</v>
      </c>
      <c r="EE104" s="13">
        <f t="shared" si="925"/>
        <v>0</v>
      </c>
      <c r="EF104" s="13">
        <f t="shared" si="926"/>
        <v>0</v>
      </c>
      <c r="EG104" s="13">
        <f t="shared" si="927"/>
        <v>0</v>
      </c>
      <c r="EH104" s="151"/>
      <c r="EI104" s="155"/>
      <c r="EJ104" s="10"/>
      <c r="EK104" s="44"/>
      <c r="EL104" s="302"/>
      <c r="EM104" s="87" t="s">
        <v>133</v>
      </c>
      <c r="EN104" s="8" t="s">
        <v>132</v>
      </c>
      <c r="EO104" s="61"/>
      <c r="EP104" s="72">
        <v>3.39</v>
      </c>
      <c r="EQ104" s="108">
        <f t="shared" si="895"/>
        <v>0</v>
      </c>
      <c r="ER104" s="10"/>
      <c r="ES104" s="61"/>
      <c r="ET104" s="302"/>
      <c r="EU104" s="61"/>
      <c r="EV104" s="87" t="s">
        <v>133</v>
      </c>
      <c r="EW104" s="8" t="s">
        <v>132</v>
      </c>
      <c r="EX104" s="61"/>
      <c r="EY104" s="72">
        <v>0</v>
      </c>
      <c r="EZ104" s="108">
        <f t="shared" si="896"/>
        <v>0</v>
      </c>
      <c r="FA104" s="88"/>
      <c r="FC104" s="44"/>
      <c r="FD104" s="302"/>
      <c r="FE104" s="87" t="s">
        <v>91</v>
      </c>
      <c r="FF104" s="95" t="s">
        <v>321</v>
      </c>
      <c r="FG104" s="14"/>
      <c r="FH104" s="72">
        <v>0</v>
      </c>
      <c r="FI104" s="108">
        <f t="shared" si="929"/>
        <v>0</v>
      </c>
      <c r="FJ104" s="10"/>
      <c r="FK104" s="302"/>
      <c r="FL104" s="61"/>
      <c r="FM104" s="61"/>
      <c r="FN104" s="87" t="s">
        <v>91</v>
      </c>
      <c r="FO104" s="95" t="s">
        <v>321</v>
      </c>
      <c r="FP104" s="14"/>
      <c r="FQ104" s="72">
        <v>0</v>
      </c>
      <c r="FR104" s="108">
        <f t="shared" si="930"/>
        <v>0</v>
      </c>
      <c r="FS104" s="88"/>
    </row>
    <row r="105" spans="1:175" x14ac:dyDescent="0.25">
      <c r="A105" s="44"/>
      <c r="B105" s="8"/>
      <c r="C105" s="6"/>
      <c r="D105" s="630"/>
      <c r="E105" s="630" t="s">
        <v>20</v>
      </c>
      <c r="F105" s="18" t="s">
        <v>110</v>
      </c>
      <c r="G105" s="630" t="s">
        <v>109</v>
      </c>
      <c r="H105" s="286" t="s">
        <v>36</v>
      </c>
      <c r="I105" s="13"/>
      <c r="J105" s="13"/>
      <c r="K105" s="13"/>
      <c r="L105" s="1044" t="s">
        <v>282</v>
      </c>
      <c r="M105" s="1045"/>
      <c r="N105" s="10"/>
      <c r="O105" s="44"/>
      <c r="P105" s="8"/>
      <c r="Q105" s="6"/>
      <c r="R105" s="738"/>
      <c r="S105" s="738" t="s">
        <v>20</v>
      </c>
      <c r="T105" s="18" t="s">
        <v>110</v>
      </c>
      <c r="U105" s="738" t="s">
        <v>109</v>
      </c>
      <c r="V105" s="286" t="s">
        <v>36</v>
      </c>
      <c r="W105" s="13"/>
      <c r="X105" s="13"/>
      <c r="Y105" s="13"/>
      <c r="Z105" s="1044" t="s">
        <v>282</v>
      </c>
      <c r="AA105" s="1045"/>
      <c r="AB105" s="10"/>
      <c r="AC105" s="44"/>
      <c r="AD105" s="8"/>
      <c r="AE105" s="6"/>
      <c r="AF105" s="815"/>
      <c r="AG105" s="815" t="s">
        <v>20</v>
      </c>
      <c r="AH105" s="18" t="s">
        <v>110</v>
      </c>
      <c r="AI105" s="815" t="s">
        <v>109</v>
      </c>
      <c r="AJ105" s="286" t="s">
        <v>36</v>
      </c>
      <c r="AK105" s="13"/>
      <c r="AL105" s="13"/>
      <c r="AM105" s="13"/>
      <c r="AN105" s="1044" t="s">
        <v>282</v>
      </c>
      <c r="AO105" s="1045"/>
      <c r="AP105" s="10"/>
      <c r="AQ105" s="44"/>
      <c r="AR105" s="8"/>
      <c r="AS105" s="6"/>
      <c r="AT105" s="815"/>
      <c r="AU105" s="815" t="s">
        <v>20</v>
      </c>
      <c r="AV105" s="18" t="s">
        <v>110</v>
      </c>
      <c r="AW105" s="815" t="s">
        <v>109</v>
      </c>
      <c r="AX105" s="286" t="s">
        <v>36</v>
      </c>
      <c r="AY105" s="13"/>
      <c r="AZ105" s="13"/>
      <c r="BA105" s="13"/>
      <c r="BB105" s="1044" t="s">
        <v>282</v>
      </c>
      <c r="BC105" s="1045"/>
      <c r="BD105" s="10"/>
      <c r="BE105" s="44"/>
      <c r="BF105" s="8"/>
      <c r="BG105" s="6"/>
      <c r="BH105" s="815"/>
      <c r="BI105" s="815" t="s">
        <v>20</v>
      </c>
      <c r="BJ105" s="18" t="s">
        <v>110</v>
      </c>
      <c r="BK105" s="815" t="s">
        <v>109</v>
      </c>
      <c r="BL105" s="286" t="s">
        <v>36</v>
      </c>
      <c r="BM105" s="13"/>
      <c r="BN105" s="13"/>
      <c r="BO105" s="13"/>
      <c r="BP105" s="1044" t="s">
        <v>282</v>
      </c>
      <c r="BQ105" s="1045"/>
      <c r="BR105" s="10"/>
      <c r="BS105" s="44"/>
      <c r="BT105" s="8"/>
      <c r="BU105" s="6"/>
      <c r="BV105" s="815"/>
      <c r="BW105" s="815" t="s">
        <v>20</v>
      </c>
      <c r="BX105" s="18" t="s">
        <v>110</v>
      </c>
      <c r="BY105" s="815" t="s">
        <v>109</v>
      </c>
      <c r="BZ105" s="286" t="s">
        <v>36</v>
      </c>
      <c r="CA105" s="13"/>
      <c r="CB105" s="13"/>
      <c r="CC105" s="13"/>
      <c r="CD105" s="1044" t="s">
        <v>282</v>
      </c>
      <c r="CE105" s="1045"/>
      <c r="CF105" s="10"/>
      <c r="CG105" s="44"/>
      <c r="CH105" s="8"/>
      <c r="CI105" s="6"/>
      <c r="CJ105" s="815"/>
      <c r="CK105" s="815" t="s">
        <v>20</v>
      </c>
      <c r="CL105" s="18" t="s">
        <v>110</v>
      </c>
      <c r="CM105" s="815" t="s">
        <v>109</v>
      </c>
      <c r="CN105" s="286" t="s">
        <v>36</v>
      </c>
      <c r="CO105" s="13"/>
      <c r="CP105" s="13"/>
      <c r="CQ105" s="13"/>
      <c r="CR105" s="1044" t="s">
        <v>282</v>
      </c>
      <c r="CS105" s="1045"/>
      <c r="CT105" s="10"/>
      <c r="CU105" s="44"/>
      <c r="CV105" s="8"/>
      <c r="CW105" s="6"/>
      <c r="CX105" s="815"/>
      <c r="CY105" s="815" t="s">
        <v>20</v>
      </c>
      <c r="CZ105" s="18" t="s">
        <v>110</v>
      </c>
      <c r="DA105" s="815" t="s">
        <v>109</v>
      </c>
      <c r="DB105" s="286" t="s">
        <v>36</v>
      </c>
      <c r="DC105" s="13"/>
      <c r="DD105" s="13"/>
      <c r="DE105" s="13"/>
      <c r="DF105" s="1044" t="s">
        <v>282</v>
      </c>
      <c r="DG105" s="1045"/>
      <c r="DH105" s="10"/>
      <c r="DI105" s="44"/>
      <c r="DJ105" s="8"/>
      <c r="DK105" s="6"/>
      <c r="DL105" s="815"/>
      <c r="DM105" s="815" t="s">
        <v>20</v>
      </c>
      <c r="DN105" s="18" t="s">
        <v>110</v>
      </c>
      <c r="DO105" s="815" t="s">
        <v>109</v>
      </c>
      <c r="DP105" s="286" t="s">
        <v>36</v>
      </c>
      <c r="DQ105" s="13"/>
      <c r="DR105" s="13"/>
      <c r="DS105" s="13"/>
      <c r="DT105" s="1044" t="s">
        <v>282</v>
      </c>
      <c r="DU105" s="1045"/>
      <c r="DV105" s="10"/>
      <c r="DW105" s="44"/>
      <c r="DX105" s="8"/>
      <c r="DY105" s="6"/>
      <c r="DZ105" s="815"/>
      <c r="EA105" s="815" t="s">
        <v>20</v>
      </c>
      <c r="EB105" s="18" t="s">
        <v>110</v>
      </c>
      <c r="EC105" s="815" t="s">
        <v>109</v>
      </c>
      <c r="ED105" s="286" t="s">
        <v>36</v>
      </c>
      <c r="EE105" s="13"/>
      <c r="EF105" s="13"/>
      <c r="EG105" s="13"/>
      <c r="EH105" s="1044" t="s">
        <v>282</v>
      </c>
      <c r="EI105" s="1045"/>
      <c r="EJ105" s="10"/>
      <c r="EK105" s="44"/>
      <c r="EL105" s="302"/>
      <c r="EM105" s="87" t="s">
        <v>65</v>
      </c>
      <c r="EN105" s="95" t="s">
        <v>60</v>
      </c>
      <c r="EO105" s="14"/>
      <c r="EP105" s="72">
        <v>0.69</v>
      </c>
      <c r="EQ105" s="108">
        <f t="shared" si="895"/>
        <v>0</v>
      </c>
      <c r="ER105" s="10"/>
      <c r="ES105" s="61"/>
      <c r="ET105" s="302"/>
      <c r="EU105" s="61"/>
      <c r="EV105" s="87" t="s">
        <v>65</v>
      </c>
      <c r="EW105" s="95" t="s">
        <v>60</v>
      </c>
      <c r="EX105" s="14"/>
      <c r="EY105" s="72">
        <v>0.83</v>
      </c>
      <c r="EZ105" s="108">
        <f t="shared" si="896"/>
        <v>0</v>
      </c>
      <c r="FA105" s="88"/>
      <c r="FC105" s="137"/>
      <c r="FD105" s="61"/>
      <c r="FE105" s="87" t="s">
        <v>240</v>
      </c>
      <c r="FF105" s="95" t="s">
        <v>246</v>
      </c>
      <c r="FG105" s="14"/>
      <c r="FH105" s="72">
        <v>9.06</v>
      </c>
      <c r="FI105" s="108">
        <f t="shared" si="929"/>
        <v>0</v>
      </c>
      <c r="FJ105" s="61"/>
      <c r="FK105" s="61"/>
      <c r="FL105" s="61"/>
      <c r="FM105" s="61"/>
      <c r="FN105" s="87" t="s">
        <v>240</v>
      </c>
      <c r="FO105" s="95" t="s">
        <v>246</v>
      </c>
      <c r="FP105" s="14"/>
      <c r="FQ105" s="72">
        <v>4.8099999999999996</v>
      </c>
      <c r="FR105" s="108">
        <f t="shared" si="930"/>
        <v>0</v>
      </c>
      <c r="FS105" s="88"/>
    </row>
    <row r="106" spans="1:175" x14ac:dyDescent="0.25">
      <c r="A106" s="44" t="s">
        <v>66</v>
      </c>
      <c r="B106" s="11" t="s">
        <v>48</v>
      </c>
      <c r="C106" s="8"/>
      <c r="D106" s="17"/>
      <c r="E106" s="74">
        <v>0</v>
      </c>
      <c r="F106" s="75">
        <v>0</v>
      </c>
      <c r="G106" s="34">
        <f t="shared" ref="G106:G111" si="931">F106*E106</f>
        <v>0</v>
      </c>
      <c r="H106" s="63">
        <v>0</v>
      </c>
      <c r="I106" s="13">
        <f t="shared" ref="I106:I111" si="932">(G106*H106)</f>
        <v>0</v>
      </c>
      <c r="J106" s="13">
        <f t="shared" ref="J106:J111" si="933">IF(E$113=0,0,I106/E$113)</f>
        <v>0</v>
      </c>
      <c r="K106" s="13">
        <f t="shared" ref="K106:K111" si="934">(J106*G$2)</f>
        <v>0</v>
      </c>
      <c r="L106" s="217">
        <f>SUM(K106:K107)</f>
        <v>0</v>
      </c>
      <c r="M106" s="218">
        <f>SUM(G106:G107)*C$2</f>
        <v>0</v>
      </c>
      <c r="N106" s="10"/>
      <c r="O106" s="44" t="s">
        <v>66</v>
      </c>
      <c r="P106" s="11" t="s">
        <v>48</v>
      </c>
      <c r="Q106" s="8"/>
      <c r="R106" s="17"/>
      <c r="S106" s="74">
        <v>0</v>
      </c>
      <c r="T106" s="75">
        <v>0</v>
      </c>
      <c r="U106" s="34">
        <f t="shared" ref="U106:U111" si="935">T106*S106</f>
        <v>0</v>
      </c>
      <c r="V106" s="63">
        <v>0</v>
      </c>
      <c r="W106" s="13">
        <f t="shared" ref="W106:W111" si="936">(U106*V106)</f>
        <v>0</v>
      </c>
      <c r="X106" s="13">
        <f t="shared" ref="X106:X111" si="937">IF(S$113=0,0,W106/S$113)</f>
        <v>0</v>
      </c>
      <c r="Y106" s="13">
        <f t="shared" ref="Y106:Y111" si="938">(X106*U$2)</f>
        <v>0</v>
      </c>
      <c r="Z106" s="217">
        <f>SUM(Y106:Y107)</f>
        <v>0</v>
      </c>
      <c r="AA106" s="218">
        <f>SUM(U106:U107)*Q$2</f>
        <v>0</v>
      </c>
      <c r="AB106" s="10"/>
      <c r="AC106" s="44" t="s">
        <v>66</v>
      </c>
      <c r="AD106" s="11" t="s">
        <v>48</v>
      </c>
      <c r="AE106" s="8"/>
      <c r="AF106" s="17"/>
      <c r="AG106" s="74">
        <v>0</v>
      </c>
      <c r="AH106" s="75">
        <v>0</v>
      </c>
      <c r="AI106" s="34">
        <f t="shared" ref="AI106:AI111" si="939">AH106*AG106</f>
        <v>0</v>
      </c>
      <c r="AJ106" s="63">
        <v>0</v>
      </c>
      <c r="AK106" s="13">
        <f t="shared" ref="AK106:AK111" si="940">(AI106*AJ106)</f>
        <v>0</v>
      </c>
      <c r="AL106" s="13">
        <f t="shared" ref="AL106:AL111" si="941">IF(AG$113=0,0,AK106/AG$113)</f>
        <v>0</v>
      </c>
      <c r="AM106" s="13">
        <f t="shared" ref="AM106:AM111" si="942">(AL106*AI$2)</f>
        <v>0</v>
      </c>
      <c r="AN106" s="217">
        <f t="shared" ref="AN106" si="943">SUM(AM106:AM107)</f>
        <v>0</v>
      </c>
      <c r="AO106" s="218">
        <f t="shared" ref="AO106" si="944">SUM(AI106:AI107)*AE$2</f>
        <v>0</v>
      </c>
      <c r="AP106" s="10"/>
      <c r="AQ106" s="44" t="s">
        <v>66</v>
      </c>
      <c r="AR106" s="11" t="s">
        <v>48</v>
      </c>
      <c r="AS106" s="8"/>
      <c r="AT106" s="17"/>
      <c r="AU106" s="74">
        <v>0</v>
      </c>
      <c r="AV106" s="75">
        <v>0</v>
      </c>
      <c r="AW106" s="34">
        <f t="shared" ref="AW106:AW111" si="945">AV106*AU106</f>
        <v>0</v>
      </c>
      <c r="AX106" s="63">
        <v>0</v>
      </c>
      <c r="AY106" s="13">
        <f t="shared" ref="AY106:AY111" si="946">(AW106*AX106)</f>
        <v>0</v>
      </c>
      <c r="AZ106" s="13">
        <f t="shared" ref="AZ106:AZ111" si="947">IF(AU$113=0,0,AY106/AU$113)</f>
        <v>0</v>
      </c>
      <c r="BA106" s="13">
        <f t="shared" ref="BA106:BA111" si="948">(AZ106*AW$2)</f>
        <v>0</v>
      </c>
      <c r="BB106" s="217">
        <f t="shared" ref="BB106" si="949">SUM(BA106:BA107)</f>
        <v>0</v>
      </c>
      <c r="BC106" s="218">
        <f t="shared" ref="BC106" si="950">SUM(AW106:AW107)*AS$2</f>
        <v>0</v>
      </c>
      <c r="BD106" s="10"/>
      <c r="BE106" s="44" t="s">
        <v>66</v>
      </c>
      <c r="BF106" s="11" t="s">
        <v>48</v>
      </c>
      <c r="BG106" s="8"/>
      <c r="BH106" s="17"/>
      <c r="BI106" s="74">
        <v>0</v>
      </c>
      <c r="BJ106" s="75">
        <v>0</v>
      </c>
      <c r="BK106" s="34">
        <f t="shared" ref="BK106:BK111" si="951">BJ106*BI106</f>
        <v>0</v>
      </c>
      <c r="BL106" s="63">
        <v>0</v>
      </c>
      <c r="BM106" s="13">
        <f t="shared" ref="BM106:BM111" si="952">(BK106*BL106)</f>
        <v>0</v>
      </c>
      <c r="BN106" s="13">
        <f t="shared" ref="BN106:BN111" si="953">IF(BI$113=0,0,BM106/BI$113)</f>
        <v>0</v>
      </c>
      <c r="BO106" s="13">
        <f t="shared" ref="BO106:BO111" si="954">(BN106*BK$2)</f>
        <v>0</v>
      </c>
      <c r="BP106" s="217">
        <f t="shared" ref="BP106" si="955">SUM(BO106:BO107)</f>
        <v>0</v>
      </c>
      <c r="BQ106" s="218">
        <f t="shared" ref="BQ106" si="956">SUM(BK106:BK107)*BG$2</f>
        <v>0</v>
      </c>
      <c r="BR106" s="10"/>
      <c r="BS106" s="44" t="s">
        <v>66</v>
      </c>
      <c r="BT106" s="11" t="s">
        <v>48</v>
      </c>
      <c r="BU106" s="8"/>
      <c r="BV106" s="17"/>
      <c r="BW106" s="74">
        <v>0</v>
      </c>
      <c r="BX106" s="75">
        <v>0</v>
      </c>
      <c r="BY106" s="34">
        <f t="shared" ref="BY106:BY111" si="957">BX106*BW106</f>
        <v>0</v>
      </c>
      <c r="BZ106" s="63">
        <v>0</v>
      </c>
      <c r="CA106" s="13">
        <f t="shared" ref="CA106:CA111" si="958">(BY106*BZ106)</f>
        <v>0</v>
      </c>
      <c r="CB106" s="13">
        <f t="shared" ref="CB106:CB111" si="959">IF(BW$113=0,0,CA106/BW$113)</f>
        <v>0</v>
      </c>
      <c r="CC106" s="13">
        <f t="shared" ref="CC106:CC111" si="960">(CB106*BY$2)</f>
        <v>0</v>
      </c>
      <c r="CD106" s="217">
        <f t="shared" ref="CD106" si="961">SUM(CC106:CC107)</f>
        <v>0</v>
      </c>
      <c r="CE106" s="218">
        <f t="shared" ref="CE106" si="962">SUM(BY106:BY107)*BU$2</f>
        <v>0</v>
      </c>
      <c r="CF106" s="10"/>
      <c r="CG106" s="44" t="s">
        <v>66</v>
      </c>
      <c r="CH106" s="11" t="s">
        <v>48</v>
      </c>
      <c r="CI106" s="8"/>
      <c r="CJ106" s="17"/>
      <c r="CK106" s="74">
        <v>0</v>
      </c>
      <c r="CL106" s="75">
        <v>0</v>
      </c>
      <c r="CM106" s="34">
        <f t="shared" ref="CM106:CM111" si="963">CL106*CK106</f>
        <v>0</v>
      </c>
      <c r="CN106" s="63">
        <v>0</v>
      </c>
      <c r="CO106" s="13">
        <f t="shared" ref="CO106:CO111" si="964">(CM106*CN106)</f>
        <v>0</v>
      </c>
      <c r="CP106" s="13">
        <f t="shared" ref="CP106:CP111" si="965">IF(CK$113=0,0,CO106/CK$113)</f>
        <v>0</v>
      </c>
      <c r="CQ106" s="13">
        <f t="shared" ref="CQ106:CQ111" si="966">(CP106*CM$2)</f>
        <v>0</v>
      </c>
      <c r="CR106" s="217">
        <f t="shared" ref="CR106" si="967">SUM(CQ106:CQ107)</f>
        <v>0</v>
      </c>
      <c r="CS106" s="218">
        <f t="shared" ref="CS106" si="968">SUM(CM106:CM107)*CI$2</f>
        <v>0</v>
      </c>
      <c r="CT106" s="10"/>
      <c r="CU106" s="44" t="s">
        <v>66</v>
      </c>
      <c r="CV106" s="11" t="s">
        <v>48</v>
      </c>
      <c r="CW106" s="8"/>
      <c r="CX106" s="17"/>
      <c r="CY106" s="74">
        <v>0</v>
      </c>
      <c r="CZ106" s="75">
        <v>0</v>
      </c>
      <c r="DA106" s="34">
        <f t="shared" ref="DA106:DA111" si="969">CZ106*CY106</f>
        <v>0</v>
      </c>
      <c r="DB106" s="63">
        <v>0</v>
      </c>
      <c r="DC106" s="13">
        <f t="shared" ref="DC106:DC111" si="970">(DA106*DB106)</f>
        <v>0</v>
      </c>
      <c r="DD106" s="13">
        <f t="shared" ref="DD106:DD111" si="971">IF(CY$113=0,0,DC106/CY$113)</f>
        <v>0</v>
      </c>
      <c r="DE106" s="13">
        <f t="shared" ref="DE106:DE111" si="972">(DD106*DA$2)</f>
        <v>0</v>
      </c>
      <c r="DF106" s="217">
        <f t="shared" ref="DF106" si="973">SUM(DE106:DE107)</f>
        <v>0</v>
      </c>
      <c r="DG106" s="218">
        <f t="shared" ref="DG106" si="974">SUM(DA106:DA107)*CW$2</f>
        <v>0</v>
      </c>
      <c r="DH106" s="10"/>
      <c r="DI106" s="44" t="s">
        <v>66</v>
      </c>
      <c r="DJ106" s="11" t="s">
        <v>48</v>
      </c>
      <c r="DK106" s="8"/>
      <c r="DL106" s="17"/>
      <c r="DM106" s="74">
        <v>0</v>
      </c>
      <c r="DN106" s="75">
        <v>0</v>
      </c>
      <c r="DO106" s="34">
        <f t="shared" ref="DO106:DO111" si="975">DN106*DM106</f>
        <v>0</v>
      </c>
      <c r="DP106" s="63">
        <v>0</v>
      </c>
      <c r="DQ106" s="13">
        <f t="shared" ref="DQ106:DQ111" si="976">(DO106*DP106)</f>
        <v>0</v>
      </c>
      <c r="DR106" s="13">
        <f t="shared" ref="DR106:DR111" si="977">IF(DM$113=0,0,DQ106/DM$113)</f>
        <v>0</v>
      </c>
      <c r="DS106" s="13">
        <f t="shared" ref="DS106:DS111" si="978">(DR106*DO$2)</f>
        <v>0</v>
      </c>
      <c r="DT106" s="217">
        <f t="shared" ref="DT106" si="979">SUM(DS106:DS107)</f>
        <v>0</v>
      </c>
      <c r="DU106" s="218">
        <f t="shared" ref="DU106" si="980">SUM(DO106:DO107)*DK$2</f>
        <v>0</v>
      </c>
      <c r="DV106" s="10"/>
      <c r="DW106" s="44" t="s">
        <v>66</v>
      </c>
      <c r="DX106" s="11" t="s">
        <v>48</v>
      </c>
      <c r="DY106" s="8"/>
      <c r="DZ106" s="17"/>
      <c r="EA106" s="74">
        <v>0</v>
      </c>
      <c r="EB106" s="75">
        <v>0</v>
      </c>
      <c r="EC106" s="34">
        <f t="shared" ref="EC106:EC111" si="981">EB106*EA106</f>
        <v>0</v>
      </c>
      <c r="ED106" s="63">
        <v>0</v>
      </c>
      <c r="EE106" s="13">
        <f t="shared" ref="EE106:EE111" si="982">(EC106*ED106)</f>
        <v>0</v>
      </c>
      <c r="EF106" s="13">
        <f t="shared" ref="EF106:EF111" si="983">IF(EA$113=0,0,EE106/EA$113)</f>
        <v>0</v>
      </c>
      <c r="EG106" s="13">
        <f t="shared" ref="EG106:EG111" si="984">(EF106*EC$2)</f>
        <v>0</v>
      </c>
      <c r="EH106" s="217">
        <f t="shared" ref="EH106" si="985">SUM(EG106:EG107)</f>
        <v>0</v>
      </c>
      <c r="EI106" s="218">
        <f t="shared" ref="EI106" si="986">SUM(EC106:EC107)*DY$2</f>
        <v>0</v>
      </c>
      <c r="EJ106" s="10"/>
      <c r="EK106" s="44"/>
      <c r="EL106" s="302"/>
      <c r="EM106" s="87" t="s">
        <v>72</v>
      </c>
      <c r="EN106" s="8" t="s">
        <v>154</v>
      </c>
      <c r="EO106" s="61"/>
      <c r="EP106" s="72">
        <v>2.4700000000000002</v>
      </c>
      <c r="EQ106" s="108">
        <f t="shared" si="895"/>
        <v>0</v>
      </c>
      <c r="ER106" s="10"/>
      <c r="ES106" s="61"/>
      <c r="ET106" s="302"/>
      <c r="EU106" s="61"/>
      <c r="EV106" s="87" t="s">
        <v>72</v>
      </c>
      <c r="EW106" s="8" t="s">
        <v>154</v>
      </c>
      <c r="EX106" s="61"/>
      <c r="EY106" s="72">
        <v>2.27</v>
      </c>
      <c r="EZ106" s="108">
        <f t="shared" si="896"/>
        <v>0</v>
      </c>
      <c r="FA106" s="88"/>
      <c r="FC106" s="44"/>
      <c r="FD106" s="302"/>
      <c r="FE106" s="87" t="s">
        <v>96</v>
      </c>
      <c r="FF106" s="8" t="s">
        <v>46</v>
      </c>
      <c r="FG106" s="61"/>
      <c r="FH106" s="72">
        <v>0.56999999999999995</v>
      </c>
      <c r="FI106" s="108">
        <f t="shared" si="929"/>
        <v>0</v>
      </c>
      <c r="FJ106" s="10"/>
      <c r="FK106" s="302"/>
      <c r="FL106" s="61"/>
      <c r="FM106" s="61"/>
      <c r="FN106" s="87" t="s">
        <v>96</v>
      </c>
      <c r="FO106" s="8" t="s">
        <v>46</v>
      </c>
      <c r="FP106" s="61"/>
      <c r="FQ106" s="72">
        <v>0.93</v>
      </c>
      <c r="FR106" s="108">
        <f t="shared" si="930"/>
        <v>0</v>
      </c>
      <c r="FS106" s="88"/>
    </row>
    <row r="107" spans="1:175" x14ac:dyDescent="0.25">
      <c r="A107" s="44" t="s">
        <v>66</v>
      </c>
      <c r="B107" s="11" t="s">
        <v>48</v>
      </c>
      <c r="C107" s="8"/>
      <c r="D107" s="17"/>
      <c r="E107" s="74">
        <v>0</v>
      </c>
      <c r="F107" s="75">
        <v>0</v>
      </c>
      <c r="G107" s="34">
        <f t="shared" si="931"/>
        <v>0</v>
      </c>
      <c r="H107" s="63">
        <v>0</v>
      </c>
      <c r="I107" s="13">
        <f t="shared" si="932"/>
        <v>0</v>
      </c>
      <c r="J107" s="13">
        <f t="shared" si="933"/>
        <v>0</v>
      </c>
      <c r="K107" s="13">
        <f t="shared" si="934"/>
        <v>0</v>
      </c>
      <c r="L107" s="1044" t="s">
        <v>283</v>
      </c>
      <c r="M107" s="1045"/>
      <c r="N107" s="10"/>
      <c r="O107" s="44" t="s">
        <v>66</v>
      </c>
      <c r="P107" s="11" t="s">
        <v>48</v>
      </c>
      <c r="Q107" s="8"/>
      <c r="R107" s="17"/>
      <c r="S107" s="74">
        <v>0</v>
      </c>
      <c r="T107" s="75">
        <v>0</v>
      </c>
      <c r="U107" s="34">
        <f t="shared" si="935"/>
        <v>0</v>
      </c>
      <c r="V107" s="63">
        <v>0</v>
      </c>
      <c r="W107" s="13">
        <f t="shared" si="936"/>
        <v>0</v>
      </c>
      <c r="X107" s="13">
        <f t="shared" si="937"/>
        <v>0</v>
      </c>
      <c r="Y107" s="13">
        <f t="shared" si="938"/>
        <v>0</v>
      </c>
      <c r="Z107" s="1044" t="s">
        <v>283</v>
      </c>
      <c r="AA107" s="1045"/>
      <c r="AB107" s="10"/>
      <c r="AC107" s="44" t="s">
        <v>66</v>
      </c>
      <c r="AD107" s="11" t="s">
        <v>48</v>
      </c>
      <c r="AE107" s="8"/>
      <c r="AF107" s="17"/>
      <c r="AG107" s="74">
        <v>0</v>
      </c>
      <c r="AH107" s="75">
        <v>0</v>
      </c>
      <c r="AI107" s="34">
        <f t="shared" si="939"/>
        <v>0</v>
      </c>
      <c r="AJ107" s="63">
        <v>0</v>
      </c>
      <c r="AK107" s="13">
        <f t="shared" si="940"/>
        <v>0</v>
      </c>
      <c r="AL107" s="13">
        <f t="shared" si="941"/>
        <v>0</v>
      </c>
      <c r="AM107" s="13">
        <f t="shared" si="942"/>
        <v>0</v>
      </c>
      <c r="AN107" s="1044" t="s">
        <v>283</v>
      </c>
      <c r="AO107" s="1045"/>
      <c r="AP107" s="10"/>
      <c r="AQ107" s="44" t="s">
        <v>66</v>
      </c>
      <c r="AR107" s="11" t="s">
        <v>48</v>
      </c>
      <c r="AS107" s="8"/>
      <c r="AT107" s="17"/>
      <c r="AU107" s="74">
        <v>0</v>
      </c>
      <c r="AV107" s="75">
        <v>0</v>
      </c>
      <c r="AW107" s="34">
        <f t="shared" si="945"/>
        <v>0</v>
      </c>
      <c r="AX107" s="63">
        <v>0</v>
      </c>
      <c r="AY107" s="13">
        <f t="shared" si="946"/>
        <v>0</v>
      </c>
      <c r="AZ107" s="13">
        <f t="shared" si="947"/>
        <v>0</v>
      </c>
      <c r="BA107" s="13">
        <f t="shared" si="948"/>
        <v>0</v>
      </c>
      <c r="BB107" s="1044" t="s">
        <v>283</v>
      </c>
      <c r="BC107" s="1045"/>
      <c r="BD107" s="10"/>
      <c r="BE107" s="44" t="s">
        <v>66</v>
      </c>
      <c r="BF107" s="11" t="s">
        <v>48</v>
      </c>
      <c r="BG107" s="8"/>
      <c r="BH107" s="17"/>
      <c r="BI107" s="74">
        <v>0</v>
      </c>
      <c r="BJ107" s="75">
        <v>0</v>
      </c>
      <c r="BK107" s="34">
        <f t="shared" si="951"/>
        <v>0</v>
      </c>
      <c r="BL107" s="63">
        <v>0</v>
      </c>
      <c r="BM107" s="13">
        <f t="shared" si="952"/>
        <v>0</v>
      </c>
      <c r="BN107" s="13">
        <f t="shared" si="953"/>
        <v>0</v>
      </c>
      <c r="BO107" s="13">
        <f t="shared" si="954"/>
        <v>0</v>
      </c>
      <c r="BP107" s="1044" t="s">
        <v>283</v>
      </c>
      <c r="BQ107" s="1045"/>
      <c r="BR107" s="10"/>
      <c r="BS107" s="44" t="s">
        <v>66</v>
      </c>
      <c r="BT107" s="11" t="s">
        <v>48</v>
      </c>
      <c r="BU107" s="8"/>
      <c r="BV107" s="17"/>
      <c r="BW107" s="74">
        <v>0</v>
      </c>
      <c r="BX107" s="75">
        <v>0</v>
      </c>
      <c r="BY107" s="34">
        <f t="shared" si="957"/>
        <v>0</v>
      </c>
      <c r="BZ107" s="63">
        <v>0</v>
      </c>
      <c r="CA107" s="13">
        <f t="shared" si="958"/>
        <v>0</v>
      </c>
      <c r="CB107" s="13">
        <f t="shared" si="959"/>
        <v>0</v>
      </c>
      <c r="CC107" s="13">
        <f t="shared" si="960"/>
        <v>0</v>
      </c>
      <c r="CD107" s="1044" t="s">
        <v>283</v>
      </c>
      <c r="CE107" s="1045"/>
      <c r="CF107" s="10"/>
      <c r="CG107" s="44" t="s">
        <v>66</v>
      </c>
      <c r="CH107" s="11" t="s">
        <v>48</v>
      </c>
      <c r="CI107" s="8"/>
      <c r="CJ107" s="17"/>
      <c r="CK107" s="74">
        <v>0</v>
      </c>
      <c r="CL107" s="75">
        <v>0</v>
      </c>
      <c r="CM107" s="34">
        <f t="shared" si="963"/>
        <v>0</v>
      </c>
      <c r="CN107" s="63">
        <v>0</v>
      </c>
      <c r="CO107" s="13">
        <f t="shared" si="964"/>
        <v>0</v>
      </c>
      <c r="CP107" s="13">
        <f t="shared" si="965"/>
        <v>0</v>
      </c>
      <c r="CQ107" s="13">
        <f t="shared" si="966"/>
        <v>0</v>
      </c>
      <c r="CR107" s="1044" t="s">
        <v>283</v>
      </c>
      <c r="CS107" s="1045"/>
      <c r="CT107" s="10"/>
      <c r="CU107" s="44" t="s">
        <v>66</v>
      </c>
      <c r="CV107" s="11" t="s">
        <v>48</v>
      </c>
      <c r="CW107" s="8"/>
      <c r="CX107" s="17"/>
      <c r="CY107" s="74">
        <v>0</v>
      </c>
      <c r="CZ107" s="75">
        <v>0</v>
      </c>
      <c r="DA107" s="34">
        <f t="shared" si="969"/>
        <v>0</v>
      </c>
      <c r="DB107" s="63">
        <v>0</v>
      </c>
      <c r="DC107" s="13">
        <f t="shared" si="970"/>
        <v>0</v>
      </c>
      <c r="DD107" s="13">
        <f t="shared" si="971"/>
        <v>0</v>
      </c>
      <c r="DE107" s="13">
        <f t="shared" si="972"/>
        <v>0</v>
      </c>
      <c r="DF107" s="1044" t="s">
        <v>283</v>
      </c>
      <c r="DG107" s="1045"/>
      <c r="DH107" s="10"/>
      <c r="DI107" s="44" t="s">
        <v>66</v>
      </c>
      <c r="DJ107" s="11" t="s">
        <v>48</v>
      </c>
      <c r="DK107" s="8"/>
      <c r="DL107" s="17"/>
      <c r="DM107" s="74">
        <v>0</v>
      </c>
      <c r="DN107" s="75">
        <v>0</v>
      </c>
      <c r="DO107" s="34">
        <f t="shared" si="975"/>
        <v>0</v>
      </c>
      <c r="DP107" s="63">
        <v>0</v>
      </c>
      <c r="DQ107" s="13">
        <f t="shared" si="976"/>
        <v>0</v>
      </c>
      <c r="DR107" s="13">
        <f t="shared" si="977"/>
        <v>0</v>
      </c>
      <c r="DS107" s="13">
        <f t="shared" si="978"/>
        <v>0</v>
      </c>
      <c r="DT107" s="1044" t="s">
        <v>283</v>
      </c>
      <c r="DU107" s="1045"/>
      <c r="DV107" s="10"/>
      <c r="DW107" s="44" t="s">
        <v>66</v>
      </c>
      <c r="DX107" s="11" t="s">
        <v>48</v>
      </c>
      <c r="DY107" s="8"/>
      <c r="DZ107" s="17"/>
      <c r="EA107" s="74">
        <v>0</v>
      </c>
      <c r="EB107" s="75">
        <v>0</v>
      </c>
      <c r="EC107" s="34">
        <f t="shared" si="981"/>
        <v>0</v>
      </c>
      <c r="ED107" s="63">
        <v>0</v>
      </c>
      <c r="EE107" s="13">
        <f t="shared" si="982"/>
        <v>0</v>
      </c>
      <c r="EF107" s="13">
        <f t="shared" si="983"/>
        <v>0</v>
      </c>
      <c r="EG107" s="13">
        <f t="shared" si="984"/>
        <v>0</v>
      </c>
      <c r="EH107" s="1044" t="s">
        <v>283</v>
      </c>
      <c r="EI107" s="1045"/>
      <c r="EJ107" s="10"/>
      <c r="EK107" s="44"/>
      <c r="EL107" s="302"/>
      <c r="EM107" s="87" t="s">
        <v>76</v>
      </c>
      <c r="EN107" s="11" t="s">
        <v>53</v>
      </c>
      <c r="EO107" s="14"/>
      <c r="EP107" s="72">
        <v>0</v>
      </c>
      <c r="EQ107" s="108">
        <f t="shared" si="895"/>
        <v>0</v>
      </c>
      <c r="ER107" s="10"/>
      <c r="ES107" s="61"/>
      <c r="ET107" s="302"/>
      <c r="EU107" s="61"/>
      <c r="EV107" s="87" t="s">
        <v>76</v>
      </c>
      <c r="EW107" s="11" t="s">
        <v>53</v>
      </c>
      <c r="EX107" s="14"/>
      <c r="EY107" s="72">
        <v>0</v>
      </c>
      <c r="EZ107" s="108">
        <f t="shared" si="896"/>
        <v>0</v>
      </c>
      <c r="FA107" s="88"/>
      <c r="FC107" s="44"/>
      <c r="FD107" s="302"/>
      <c r="FE107" s="87" t="s">
        <v>73</v>
      </c>
      <c r="FF107" s="8" t="s">
        <v>129</v>
      </c>
      <c r="FG107" s="61"/>
      <c r="FH107" s="72">
        <v>1.37</v>
      </c>
      <c r="FI107" s="108">
        <f t="shared" si="929"/>
        <v>0</v>
      </c>
      <c r="FJ107" s="10"/>
      <c r="FK107" s="302"/>
      <c r="FL107" s="61"/>
      <c r="FM107" s="61"/>
      <c r="FN107" s="87" t="s">
        <v>73</v>
      </c>
      <c r="FO107" s="8" t="s">
        <v>129</v>
      </c>
      <c r="FP107" s="61"/>
      <c r="FQ107" s="72">
        <v>2.06</v>
      </c>
      <c r="FR107" s="108">
        <f t="shared" si="930"/>
        <v>0</v>
      </c>
      <c r="FS107" s="88"/>
    </row>
    <row r="108" spans="1:175" x14ac:dyDescent="0.25">
      <c r="A108" s="44" t="s">
        <v>67</v>
      </c>
      <c r="B108" s="11" t="s">
        <v>144</v>
      </c>
      <c r="C108" s="8"/>
      <c r="D108" s="17"/>
      <c r="E108" s="74">
        <v>0</v>
      </c>
      <c r="F108" s="75">
        <v>0</v>
      </c>
      <c r="G108" s="34">
        <f t="shared" si="931"/>
        <v>0</v>
      </c>
      <c r="H108" s="63">
        <v>0</v>
      </c>
      <c r="I108" s="13">
        <f t="shared" si="932"/>
        <v>0</v>
      </c>
      <c r="J108" s="13">
        <f t="shared" si="933"/>
        <v>0</v>
      </c>
      <c r="K108" s="13">
        <f t="shared" si="934"/>
        <v>0</v>
      </c>
      <c r="L108" s="217">
        <f>SUM(K108:K109)</f>
        <v>0</v>
      </c>
      <c r="M108" s="218">
        <f>SUM(G108:G109)*C$2</f>
        <v>0</v>
      </c>
      <c r="N108" s="10"/>
      <c r="O108" s="44" t="s">
        <v>67</v>
      </c>
      <c r="P108" s="11" t="s">
        <v>144</v>
      </c>
      <c r="Q108" s="8"/>
      <c r="R108" s="17"/>
      <c r="S108" s="74">
        <v>0</v>
      </c>
      <c r="T108" s="75">
        <v>0</v>
      </c>
      <c r="U108" s="34">
        <f t="shared" si="935"/>
        <v>0</v>
      </c>
      <c r="V108" s="63">
        <v>0</v>
      </c>
      <c r="W108" s="13">
        <f t="shared" si="936"/>
        <v>0</v>
      </c>
      <c r="X108" s="13">
        <f t="shared" si="937"/>
        <v>0</v>
      </c>
      <c r="Y108" s="13">
        <f t="shared" si="938"/>
        <v>0</v>
      </c>
      <c r="Z108" s="217">
        <f>SUM(Y108:Y109)</f>
        <v>0</v>
      </c>
      <c r="AA108" s="218">
        <f>SUM(U108:U109)*Q$2</f>
        <v>0</v>
      </c>
      <c r="AB108" s="10"/>
      <c r="AC108" s="44" t="s">
        <v>67</v>
      </c>
      <c r="AD108" s="11" t="s">
        <v>144</v>
      </c>
      <c r="AE108" s="8"/>
      <c r="AF108" s="17"/>
      <c r="AG108" s="74">
        <v>0</v>
      </c>
      <c r="AH108" s="75">
        <v>0</v>
      </c>
      <c r="AI108" s="34">
        <f t="shared" si="939"/>
        <v>0</v>
      </c>
      <c r="AJ108" s="63">
        <v>0</v>
      </c>
      <c r="AK108" s="13">
        <f t="shared" si="940"/>
        <v>0</v>
      </c>
      <c r="AL108" s="13">
        <f t="shared" si="941"/>
        <v>0</v>
      </c>
      <c r="AM108" s="13">
        <f t="shared" si="942"/>
        <v>0</v>
      </c>
      <c r="AN108" s="217">
        <f t="shared" ref="AN108" si="987">SUM(AM108:AM109)</f>
        <v>0</v>
      </c>
      <c r="AO108" s="218">
        <f t="shared" ref="AO108" si="988">SUM(AI108:AI109)*AE$2</f>
        <v>0</v>
      </c>
      <c r="AP108" s="10"/>
      <c r="AQ108" s="44" t="s">
        <v>67</v>
      </c>
      <c r="AR108" s="11" t="s">
        <v>144</v>
      </c>
      <c r="AS108" s="8"/>
      <c r="AT108" s="17"/>
      <c r="AU108" s="74">
        <v>0</v>
      </c>
      <c r="AV108" s="75">
        <v>0</v>
      </c>
      <c r="AW108" s="34">
        <f t="shared" si="945"/>
        <v>0</v>
      </c>
      <c r="AX108" s="63">
        <v>0</v>
      </c>
      <c r="AY108" s="13">
        <f t="shared" si="946"/>
        <v>0</v>
      </c>
      <c r="AZ108" s="13">
        <f t="shared" si="947"/>
        <v>0</v>
      </c>
      <c r="BA108" s="13">
        <f t="shared" si="948"/>
        <v>0</v>
      </c>
      <c r="BB108" s="217">
        <f t="shared" ref="BB108" si="989">SUM(BA108:BA109)</f>
        <v>0</v>
      </c>
      <c r="BC108" s="218">
        <f t="shared" ref="BC108" si="990">SUM(AW108:AW109)*AS$2</f>
        <v>0</v>
      </c>
      <c r="BD108" s="10"/>
      <c r="BE108" s="44" t="s">
        <v>67</v>
      </c>
      <c r="BF108" s="11" t="s">
        <v>144</v>
      </c>
      <c r="BG108" s="8"/>
      <c r="BH108" s="17"/>
      <c r="BI108" s="74">
        <v>0</v>
      </c>
      <c r="BJ108" s="75">
        <v>0</v>
      </c>
      <c r="BK108" s="34">
        <f t="shared" si="951"/>
        <v>0</v>
      </c>
      <c r="BL108" s="63">
        <v>0</v>
      </c>
      <c r="BM108" s="13">
        <f t="shared" si="952"/>
        <v>0</v>
      </c>
      <c r="BN108" s="13">
        <f t="shared" si="953"/>
        <v>0</v>
      </c>
      <c r="BO108" s="13">
        <f t="shared" si="954"/>
        <v>0</v>
      </c>
      <c r="BP108" s="217">
        <f t="shared" ref="BP108" si="991">SUM(BO108:BO109)</f>
        <v>0</v>
      </c>
      <c r="BQ108" s="218">
        <f t="shared" ref="BQ108" si="992">SUM(BK108:BK109)*BG$2</f>
        <v>0</v>
      </c>
      <c r="BR108" s="10"/>
      <c r="BS108" s="44" t="s">
        <v>67</v>
      </c>
      <c r="BT108" s="11" t="s">
        <v>144</v>
      </c>
      <c r="BU108" s="8"/>
      <c r="BV108" s="17"/>
      <c r="BW108" s="74">
        <v>0</v>
      </c>
      <c r="BX108" s="75">
        <v>0</v>
      </c>
      <c r="BY108" s="34">
        <f t="shared" si="957"/>
        <v>0</v>
      </c>
      <c r="BZ108" s="63">
        <v>0</v>
      </c>
      <c r="CA108" s="13">
        <f t="shared" si="958"/>
        <v>0</v>
      </c>
      <c r="CB108" s="13">
        <f t="shared" si="959"/>
        <v>0</v>
      </c>
      <c r="CC108" s="13">
        <f t="shared" si="960"/>
        <v>0</v>
      </c>
      <c r="CD108" s="217">
        <f t="shared" ref="CD108" si="993">SUM(CC108:CC109)</f>
        <v>0</v>
      </c>
      <c r="CE108" s="218">
        <f t="shared" ref="CE108" si="994">SUM(BY108:BY109)*BU$2</f>
        <v>0</v>
      </c>
      <c r="CF108" s="10"/>
      <c r="CG108" s="44" t="s">
        <v>67</v>
      </c>
      <c r="CH108" s="11" t="s">
        <v>144</v>
      </c>
      <c r="CI108" s="8"/>
      <c r="CJ108" s="17"/>
      <c r="CK108" s="74">
        <v>0</v>
      </c>
      <c r="CL108" s="75">
        <v>0</v>
      </c>
      <c r="CM108" s="34">
        <f t="shared" si="963"/>
        <v>0</v>
      </c>
      <c r="CN108" s="63">
        <v>0</v>
      </c>
      <c r="CO108" s="13">
        <f t="shared" si="964"/>
        <v>0</v>
      </c>
      <c r="CP108" s="13">
        <f t="shared" si="965"/>
        <v>0</v>
      </c>
      <c r="CQ108" s="13">
        <f t="shared" si="966"/>
        <v>0</v>
      </c>
      <c r="CR108" s="217">
        <f t="shared" ref="CR108" si="995">SUM(CQ108:CQ109)</f>
        <v>0</v>
      </c>
      <c r="CS108" s="218">
        <f t="shared" ref="CS108" si="996">SUM(CM108:CM109)*CI$2</f>
        <v>0</v>
      </c>
      <c r="CT108" s="10"/>
      <c r="CU108" s="44" t="s">
        <v>67</v>
      </c>
      <c r="CV108" s="11" t="s">
        <v>144</v>
      </c>
      <c r="CW108" s="8"/>
      <c r="CX108" s="17"/>
      <c r="CY108" s="74">
        <v>0</v>
      </c>
      <c r="CZ108" s="75">
        <v>0</v>
      </c>
      <c r="DA108" s="34">
        <f t="shared" si="969"/>
        <v>0</v>
      </c>
      <c r="DB108" s="63">
        <v>0</v>
      </c>
      <c r="DC108" s="13">
        <f t="shared" si="970"/>
        <v>0</v>
      </c>
      <c r="DD108" s="13">
        <f t="shared" si="971"/>
        <v>0</v>
      </c>
      <c r="DE108" s="13">
        <f t="shared" si="972"/>
        <v>0</v>
      </c>
      <c r="DF108" s="217">
        <f t="shared" ref="DF108" si="997">SUM(DE108:DE109)</f>
        <v>0</v>
      </c>
      <c r="DG108" s="218">
        <f t="shared" ref="DG108" si="998">SUM(DA108:DA109)*CW$2</f>
        <v>0</v>
      </c>
      <c r="DH108" s="10"/>
      <c r="DI108" s="44" t="s">
        <v>67</v>
      </c>
      <c r="DJ108" s="11" t="s">
        <v>144</v>
      </c>
      <c r="DK108" s="8"/>
      <c r="DL108" s="17"/>
      <c r="DM108" s="74">
        <v>0</v>
      </c>
      <c r="DN108" s="75">
        <v>0</v>
      </c>
      <c r="DO108" s="34">
        <f t="shared" si="975"/>
        <v>0</v>
      </c>
      <c r="DP108" s="63">
        <v>0</v>
      </c>
      <c r="DQ108" s="13">
        <f t="shared" si="976"/>
        <v>0</v>
      </c>
      <c r="DR108" s="13">
        <f t="shared" si="977"/>
        <v>0</v>
      </c>
      <c r="DS108" s="13">
        <f t="shared" si="978"/>
        <v>0</v>
      </c>
      <c r="DT108" s="217">
        <f t="shared" ref="DT108" si="999">SUM(DS108:DS109)</f>
        <v>0</v>
      </c>
      <c r="DU108" s="218">
        <f t="shared" ref="DU108" si="1000">SUM(DO108:DO109)*DK$2</f>
        <v>0</v>
      </c>
      <c r="DV108" s="10"/>
      <c r="DW108" s="44" t="s">
        <v>67</v>
      </c>
      <c r="DX108" s="11" t="s">
        <v>144</v>
      </c>
      <c r="DY108" s="8"/>
      <c r="DZ108" s="17"/>
      <c r="EA108" s="74">
        <v>0</v>
      </c>
      <c r="EB108" s="75">
        <v>0</v>
      </c>
      <c r="EC108" s="34">
        <f t="shared" si="981"/>
        <v>0</v>
      </c>
      <c r="ED108" s="63">
        <v>0</v>
      </c>
      <c r="EE108" s="13">
        <f t="shared" si="982"/>
        <v>0</v>
      </c>
      <c r="EF108" s="13">
        <f t="shared" si="983"/>
        <v>0</v>
      </c>
      <c r="EG108" s="13">
        <f t="shared" si="984"/>
        <v>0</v>
      </c>
      <c r="EH108" s="217">
        <f t="shared" ref="EH108" si="1001">SUM(EG108:EG109)</f>
        <v>0</v>
      </c>
      <c r="EI108" s="218">
        <f t="shared" ref="EI108" si="1002">SUM(EC108:EC109)*DY$2</f>
        <v>0</v>
      </c>
      <c r="EJ108" s="10"/>
      <c r="EK108" s="44"/>
      <c r="EL108" s="302"/>
      <c r="EM108" s="87" t="s">
        <v>105</v>
      </c>
      <c r="EN108" s="11" t="s">
        <v>57</v>
      </c>
      <c r="EO108" s="14"/>
      <c r="EP108" s="72">
        <v>13.2</v>
      </c>
      <c r="EQ108" s="108">
        <f t="shared" si="895"/>
        <v>0</v>
      </c>
      <c r="ER108" s="10"/>
      <c r="ES108" s="61"/>
      <c r="ET108" s="302"/>
      <c r="EU108" s="61"/>
      <c r="EV108" s="87" t="s">
        <v>105</v>
      </c>
      <c r="EW108" s="11" t="s">
        <v>57</v>
      </c>
      <c r="EX108" s="14"/>
      <c r="EY108" s="72">
        <v>7.85</v>
      </c>
      <c r="EZ108" s="108">
        <f t="shared" si="896"/>
        <v>0</v>
      </c>
      <c r="FA108" s="88"/>
      <c r="FC108" s="44"/>
      <c r="FD108" s="302"/>
      <c r="FE108" s="87" t="s">
        <v>133</v>
      </c>
      <c r="FF108" s="8" t="s">
        <v>132</v>
      </c>
      <c r="FG108" s="61"/>
      <c r="FH108" s="72">
        <v>1.98</v>
      </c>
      <c r="FI108" s="108">
        <f t="shared" si="929"/>
        <v>0</v>
      </c>
      <c r="FJ108" s="10"/>
      <c r="FK108" s="302"/>
      <c r="FL108" s="61"/>
      <c r="FM108" s="61"/>
      <c r="FN108" s="87" t="s">
        <v>133</v>
      </c>
      <c r="FO108" s="8" t="s">
        <v>132</v>
      </c>
      <c r="FP108" s="61"/>
      <c r="FQ108" s="72">
        <v>1.3</v>
      </c>
      <c r="FR108" s="108">
        <f t="shared" si="930"/>
        <v>0</v>
      </c>
      <c r="FS108" s="88"/>
    </row>
    <row r="109" spans="1:175" x14ac:dyDescent="0.25">
      <c r="A109" s="44" t="s">
        <v>67</v>
      </c>
      <c r="B109" s="11" t="s">
        <v>144</v>
      </c>
      <c r="C109" s="8"/>
      <c r="D109" s="17"/>
      <c r="E109" s="74">
        <v>0</v>
      </c>
      <c r="F109" s="75">
        <v>0</v>
      </c>
      <c r="G109" s="34">
        <f t="shared" si="931"/>
        <v>0</v>
      </c>
      <c r="H109" s="63">
        <v>0</v>
      </c>
      <c r="I109" s="13">
        <f t="shared" si="932"/>
        <v>0</v>
      </c>
      <c r="J109" s="13">
        <f t="shared" si="933"/>
        <v>0</v>
      </c>
      <c r="K109" s="13">
        <f t="shared" si="934"/>
        <v>0</v>
      </c>
      <c r="L109" s="1044" t="s">
        <v>284</v>
      </c>
      <c r="M109" s="1045"/>
      <c r="N109" s="10"/>
      <c r="O109" s="44" t="s">
        <v>67</v>
      </c>
      <c r="P109" s="11" t="s">
        <v>144</v>
      </c>
      <c r="Q109" s="8"/>
      <c r="R109" s="17"/>
      <c r="S109" s="74">
        <v>0</v>
      </c>
      <c r="T109" s="75">
        <v>0</v>
      </c>
      <c r="U109" s="34">
        <f t="shared" si="935"/>
        <v>0</v>
      </c>
      <c r="V109" s="63">
        <v>0</v>
      </c>
      <c r="W109" s="13">
        <f t="shared" si="936"/>
        <v>0</v>
      </c>
      <c r="X109" s="13">
        <f t="shared" si="937"/>
        <v>0</v>
      </c>
      <c r="Y109" s="13">
        <f t="shared" si="938"/>
        <v>0</v>
      </c>
      <c r="Z109" s="1044" t="s">
        <v>284</v>
      </c>
      <c r="AA109" s="1045"/>
      <c r="AB109" s="10"/>
      <c r="AC109" s="44" t="s">
        <v>67</v>
      </c>
      <c r="AD109" s="11" t="s">
        <v>144</v>
      </c>
      <c r="AE109" s="8"/>
      <c r="AF109" s="17"/>
      <c r="AG109" s="74">
        <v>0</v>
      </c>
      <c r="AH109" s="75">
        <v>0</v>
      </c>
      <c r="AI109" s="34">
        <f t="shared" si="939"/>
        <v>0</v>
      </c>
      <c r="AJ109" s="63">
        <v>0</v>
      </c>
      <c r="AK109" s="13">
        <f t="shared" si="940"/>
        <v>0</v>
      </c>
      <c r="AL109" s="13">
        <f t="shared" si="941"/>
        <v>0</v>
      </c>
      <c r="AM109" s="13">
        <f t="shared" si="942"/>
        <v>0</v>
      </c>
      <c r="AN109" s="1044" t="s">
        <v>284</v>
      </c>
      <c r="AO109" s="1045"/>
      <c r="AP109" s="10"/>
      <c r="AQ109" s="44" t="s">
        <v>67</v>
      </c>
      <c r="AR109" s="11" t="s">
        <v>144</v>
      </c>
      <c r="AS109" s="8"/>
      <c r="AT109" s="17"/>
      <c r="AU109" s="74">
        <v>0</v>
      </c>
      <c r="AV109" s="75">
        <v>0</v>
      </c>
      <c r="AW109" s="34">
        <f t="shared" si="945"/>
        <v>0</v>
      </c>
      <c r="AX109" s="63">
        <v>0</v>
      </c>
      <c r="AY109" s="13">
        <f t="shared" si="946"/>
        <v>0</v>
      </c>
      <c r="AZ109" s="13">
        <f t="shared" si="947"/>
        <v>0</v>
      </c>
      <c r="BA109" s="13">
        <f t="shared" si="948"/>
        <v>0</v>
      </c>
      <c r="BB109" s="1044" t="s">
        <v>284</v>
      </c>
      <c r="BC109" s="1045"/>
      <c r="BD109" s="10"/>
      <c r="BE109" s="44" t="s">
        <v>67</v>
      </c>
      <c r="BF109" s="11" t="s">
        <v>144</v>
      </c>
      <c r="BG109" s="8"/>
      <c r="BH109" s="17"/>
      <c r="BI109" s="74">
        <v>0</v>
      </c>
      <c r="BJ109" s="75">
        <v>0</v>
      </c>
      <c r="BK109" s="34">
        <f t="shared" si="951"/>
        <v>0</v>
      </c>
      <c r="BL109" s="63">
        <v>0</v>
      </c>
      <c r="BM109" s="13">
        <f t="shared" si="952"/>
        <v>0</v>
      </c>
      <c r="BN109" s="13">
        <f t="shared" si="953"/>
        <v>0</v>
      </c>
      <c r="BO109" s="13">
        <f t="shared" si="954"/>
        <v>0</v>
      </c>
      <c r="BP109" s="1044" t="s">
        <v>284</v>
      </c>
      <c r="BQ109" s="1045"/>
      <c r="BR109" s="10"/>
      <c r="BS109" s="44" t="s">
        <v>67</v>
      </c>
      <c r="BT109" s="11" t="s">
        <v>144</v>
      </c>
      <c r="BU109" s="8"/>
      <c r="BV109" s="17"/>
      <c r="BW109" s="74">
        <v>0</v>
      </c>
      <c r="BX109" s="75">
        <v>0</v>
      </c>
      <c r="BY109" s="34">
        <f t="shared" si="957"/>
        <v>0</v>
      </c>
      <c r="BZ109" s="63">
        <v>0</v>
      </c>
      <c r="CA109" s="13">
        <f t="shared" si="958"/>
        <v>0</v>
      </c>
      <c r="CB109" s="13">
        <f t="shared" si="959"/>
        <v>0</v>
      </c>
      <c r="CC109" s="13">
        <f t="shared" si="960"/>
        <v>0</v>
      </c>
      <c r="CD109" s="1044" t="s">
        <v>284</v>
      </c>
      <c r="CE109" s="1045"/>
      <c r="CF109" s="10"/>
      <c r="CG109" s="44" t="s">
        <v>67</v>
      </c>
      <c r="CH109" s="11" t="s">
        <v>144</v>
      </c>
      <c r="CI109" s="8"/>
      <c r="CJ109" s="17"/>
      <c r="CK109" s="74">
        <v>0</v>
      </c>
      <c r="CL109" s="75">
        <v>0</v>
      </c>
      <c r="CM109" s="34">
        <f t="shared" si="963"/>
        <v>0</v>
      </c>
      <c r="CN109" s="63">
        <v>0</v>
      </c>
      <c r="CO109" s="13">
        <f t="shared" si="964"/>
        <v>0</v>
      </c>
      <c r="CP109" s="13">
        <f t="shared" si="965"/>
        <v>0</v>
      </c>
      <c r="CQ109" s="13">
        <f t="shared" si="966"/>
        <v>0</v>
      </c>
      <c r="CR109" s="1044" t="s">
        <v>284</v>
      </c>
      <c r="CS109" s="1045"/>
      <c r="CT109" s="10"/>
      <c r="CU109" s="44" t="s">
        <v>67</v>
      </c>
      <c r="CV109" s="11" t="s">
        <v>144</v>
      </c>
      <c r="CW109" s="8"/>
      <c r="CX109" s="17"/>
      <c r="CY109" s="74">
        <v>0</v>
      </c>
      <c r="CZ109" s="75">
        <v>0</v>
      </c>
      <c r="DA109" s="34">
        <f t="shared" si="969"/>
        <v>0</v>
      </c>
      <c r="DB109" s="63">
        <v>0</v>
      </c>
      <c r="DC109" s="13">
        <f t="shared" si="970"/>
        <v>0</v>
      </c>
      <c r="DD109" s="13">
        <f t="shared" si="971"/>
        <v>0</v>
      </c>
      <c r="DE109" s="13">
        <f t="shared" si="972"/>
        <v>0</v>
      </c>
      <c r="DF109" s="1044" t="s">
        <v>284</v>
      </c>
      <c r="DG109" s="1045"/>
      <c r="DH109" s="10"/>
      <c r="DI109" s="44" t="s">
        <v>67</v>
      </c>
      <c r="DJ109" s="11" t="s">
        <v>144</v>
      </c>
      <c r="DK109" s="8"/>
      <c r="DL109" s="17"/>
      <c r="DM109" s="74">
        <v>0</v>
      </c>
      <c r="DN109" s="75">
        <v>0</v>
      </c>
      <c r="DO109" s="34">
        <f t="shared" si="975"/>
        <v>0</v>
      </c>
      <c r="DP109" s="63">
        <v>0</v>
      </c>
      <c r="DQ109" s="13">
        <f t="shared" si="976"/>
        <v>0</v>
      </c>
      <c r="DR109" s="13">
        <f t="shared" si="977"/>
        <v>0</v>
      </c>
      <c r="DS109" s="13">
        <f t="shared" si="978"/>
        <v>0</v>
      </c>
      <c r="DT109" s="1044" t="s">
        <v>284</v>
      </c>
      <c r="DU109" s="1045"/>
      <c r="DV109" s="10"/>
      <c r="DW109" s="44" t="s">
        <v>67</v>
      </c>
      <c r="DX109" s="11" t="s">
        <v>144</v>
      </c>
      <c r="DY109" s="8"/>
      <c r="DZ109" s="17"/>
      <c r="EA109" s="74">
        <v>0</v>
      </c>
      <c r="EB109" s="75">
        <v>0</v>
      </c>
      <c r="EC109" s="34">
        <f t="shared" si="981"/>
        <v>0</v>
      </c>
      <c r="ED109" s="63">
        <v>0</v>
      </c>
      <c r="EE109" s="13">
        <f t="shared" si="982"/>
        <v>0</v>
      </c>
      <c r="EF109" s="13">
        <f t="shared" si="983"/>
        <v>0</v>
      </c>
      <c r="EG109" s="13">
        <f t="shared" si="984"/>
        <v>0</v>
      </c>
      <c r="EH109" s="1044" t="s">
        <v>284</v>
      </c>
      <c r="EI109" s="1045"/>
      <c r="EJ109" s="10"/>
      <c r="EK109" s="44"/>
      <c r="EL109" s="295" t="s">
        <v>332</v>
      </c>
      <c r="EM109" s="296">
        <v>0</v>
      </c>
      <c r="EN109" s="297">
        <v>1</v>
      </c>
      <c r="EO109" s="190">
        <f>SUM(EP110:EP120)</f>
        <v>39</v>
      </c>
      <c r="EP109" s="107"/>
      <c r="EQ109" s="108">
        <f>SUM(EQ110:EQ120)</f>
        <v>0</v>
      </c>
      <c r="ER109" s="10"/>
      <c r="ES109" s="61"/>
      <c r="ET109" s="298" t="s">
        <v>329</v>
      </c>
      <c r="EU109" s="299"/>
      <c r="EV109" s="296">
        <v>0</v>
      </c>
      <c r="EW109" s="300">
        <v>1</v>
      </c>
      <c r="EX109" s="190">
        <f>SUM(EY110:EY120)</f>
        <v>17.29</v>
      </c>
      <c r="EY109" s="107"/>
      <c r="EZ109" s="108">
        <f>SUM(EZ110:EZ120)</f>
        <v>0</v>
      </c>
      <c r="FA109" s="88"/>
      <c r="FC109" s="44"/>
      <c r="FD109" s="302"/>
      <c r="FE109" s="87" t="s">
        <v>65</v>
      </c>
      <c r="FF109" s="95" t="s">
        <v>60</v>
      </c>
      <c r="FG109" s="14"/>
      <c r="FH109" s="72">
        <v>8.85</v>
      </c>
      <c r="FI109" s="108">
        <f t="shared" si="929"/>
        <v>0</v>
      </c>
      <c r="FJ109" s="10"/>
      <c r="FK109" s="302"/>
      <c r="FL109" s="61"/>
      <c r="FM109" s="61"/>
      <c r="FN109" s="87" t="s">
        <v>65</v>
      </c>
      <c r="FO109" s="95" t="s">
        <v>60</v>
      </c>
      <c r="FP109" s="14"/>
      <c r="FQ109" s="72">
        <v>2.69</v>
      </c>
      <c r="FR109" s="108">
        <f t="shared" si="930"/>
        <v>0</v>
      </c>
      <c r="FS109" s="88"/>
    </row>
    <row r="110" spans="1:175" x14ac:dyDescent="0.25">
      <c r="A110" s="44" t="s">
        <v>68</v>
      </c>
      <c r="B110" s="11" t="s">
        <v>145</v>
      </c>
      <c r="C110" s="8"/>
      <c r="D110" s="17"/>
      <c r="E110" s="74">
        <v>0</v>
      </c>
      <c r="F110" s="75">
        <v>0</v>
      </c>
      <c r="G110" s="34">
        <f t="shared" si="931"/>
        <v>0</v>
      </c>
      <c r="H110" s="63">
        <v>0</v>
      </c>
      <c r="I110" s="13">
        <f t="shared" si="932"/>
        <v>0</v>
      </c>
      <c r="J110" s="13">
        <f t="shared" si="933"/>
        <v>0</v>
      </c>
      <c r="K110" s="13">
        <f t="shared" si="934"/>
        <v>0</v>
      </c>
      <c r="L110" s="217">
        <f>SUM(K110:K111)</f>
        <v>0</v>
      </c>
      <c r="M110" s="218">
        <f>SUM(G110:G111)*C$2</f>
        <v>0</v>
      </c>
      <c r="N110" s="10"/>
      <c r="O110" s="44" t="s">
        <v>68</v>
      </c>
      <c r="P110" s="11" t="s">
        <v>145</v>
      </c>
      <c r="Q110" s="8"/>
      <c r="R110" s="17"/>
      <c r="S110" s="74">
        <v>0</v>
      </c>
      <c r="T110" s="75">
        <v>0</v>
      </c>
      <c r="U110" s="34">
        <f t="shared" si="935"/>
        <v>0</v>
      </c>
      <c r="V110" s="63">
        <v>0</v>
      </c>
      <c r="W110" s="13">
        <f t="shared" si="936"/>
        <v>0</v>
      </c>
      <c r="X110" s="13">
        <f t="shared" si="937"/>
        <v>0</v>
      </c>
      <c r="Y110" s="13">
        <f t="shared" si="938"/>
        <v>0</v>
      </c>
      <c r="Z110" s="217">
        <f>SUM(Y110:Y111)</f>
        <v>0</v>
      </c>
      <c r="AA110" s="218">
        <f>SUM(U110:U111)*Q$2</f>
        <v>0</v>
      </c>
      <c r="AB110" s="10"/>
      <c r="AC110" s="44" t="s">
        <v>68</v>
      </c>
      <c r="AD110" s="11" t="s">
        <v>145</v>
      </c>
      <c r="AE110" s="8"/>
      <c r="AF110" s="17"/>
      <c r="AG110" s="74">
        <v>0</v>
      </c>
      <c r="AH110" s="75">
        <v>0</v>
      </c>
      <c r="AI110" s="34">
        <f t="shared" si="939"/>
        <v>0</v>
      </c>
      <c r="AJ110" s="63">
        <v>0</v>
      </c>
      <c r="AK110" s="13">
        <f t="shared" si="940"/>
        <v>0</v>
      </c>
      <c r="AL110" s="13">
        <f t="shared" si="941"/>
        <v>0</v>
      </c>
      <c r="AM110" s="13">
        <f t="shared" si="942"/>
        <v>0</v>
      </c>
      <c r="AN110" s="217">
        <f t="shared" ref="AN110" si="1003">SUM(AM110:AM111)</f>
        <v>0</v>
      </c>
      <c r="AO110" s="218">
        <f t="shared" ref="AO110" si="1004">SUM(AI110:AI111)*AE$2</f>
        <v>0</v>
      </c>
      <c r="AP110" s="10"/>
      <c r="AQ110" s="44" t="s">
        <v>68</v>
      </c>
      <c r="AR110" s="11" t="s">
        <v>145</v>
      </c>
      <c r="AS110" s="8"/>
      <c r="AT110" s="17"/>
      <c r="AU110" s="74">
        <v>0</v>
      </c>
      <c r="AV110" s="75">
        <v>0</v>
      </c>
      <c r="AW110" s="34">
        <f t="shared" si="945"/>
        <v>0</v>
      </c>
      <c r="AX110" s="63">
        <v>0</v>
      </c>
      <c r="AY110" s="13">
        <f t="shared" si="946"/>
        <v>0</v>
      </c>
      <c r="AZ110" s="13">
        <f t="shared" si="947"/>
        <v>0</v>
      </c>
      <c r="BA110" s="13">
        <f t="shared" si="948"/>
        <v>0</v>
      </c>
      <c r="BB110" s="217">
        <f t="shared" ref="BB110" si="1005">SUM(BA110:BA111)</f>
        <v>0</v>
      </c>
      <c r="BC110" s="218">
        <f t="shared" ref="BC110" si="1006">SUM(AW110:AW111)*AS$2</f>
        <v>0</v>
      </c>
      <c r="BD110" s="10"/>
      <c r="BE110" s="44" t="s">
        <v>68</v>
      </c>
      <c r="BF110" s="11" t="s">
        <v>145</v>
      </c>
      <c r="BG110" s="8"/>
      <c r="BH110" s="17"/>
      <c r="BI110" s="74">
        <v>0</v>
      </c>
      <c r="BJ110" s="75">
        <v>0</v>
      </c>
      <c r="BK110" s="34">
        <f t="shared" si="951"/>
        <v>0</v>
      </c>
      <c r="BL110" s="63">
        <v>0</v>
      </c>
      <c r="BM110" s="13">
        <f t="shared" si="952"/>
        <v>0</v>
      </c>
      <c r="BN110" s="13">
        <f t="shared" si="953"/>
        <v>0</v>
      </c>
      <c r="BO110" s="13">
        <f t="shared" si="954"/>
        <v>0</v>
      </c>
      <c r="BP110" s="217">
        <f t="shared" ref="BP110" si="1007">SUM(BO110:BO111)</f>
        <v>0</v>
      </c>
      <c r="BQ110" s="218">
        <f t="shared" ref="BQ110" si="1008">SUM(BK110:BK111)*BG$2</f>
        <v>0</v>
      </c>
      <c r="BR110" s="10"/>
      <c r="BS110" s="44" t="s">
        <v>68</v>
      </c>
      <c r="BT110" s="11" t="s">
        <v>145</v>
      </c>
      <c r="BU110" s="8"/>
      <c r="BV110" s="17"/>
      <c r="BW110" s="74">
        <v>0</v>
      </c>
      <c r="BX110" s="75">
        <v>0</v>
      </c>
      <c r="BY110" s="34">
        <f t="shared" si="957"/>
        <v>0</v>
      </c>
      <c r="BZ110" s="63">
        <v>0</v>
      </c>
      <c r="CA110" s="13">
        <f t="shared" si="958"/>
        <v>0</v>
      </c>
      <c r="CB110" s="13">
        <f t="shared" si="959"/>
        <v>0</v>
      </c>
      <c r="CC110" s="13">
        <f t="shared" si="960"/>
        <v>0</v>
      </c>
      <c r="CD110" s="217">
        <f t="shared" ref="CD110" si="1009">SUM(CC110:CC111)</f>
        <v>0</v>
      </c>
      <c r="CE110" s="218">
        <f t="shared" ref="CE110" si="1010">SUM(BY110:BY111)*BU$2</f>
        <v>0</v>
      </c>
      <c r="CF110" s="10"/>
      <c r="CG110" s="44" t="s">
        <v>68</v>
      </c>
      <c r="CH110" s="11" t="s">
        <v>145</v>
      </c>
      <c r="CI110" s="8"/>
      <c r="CJ110" s="17"/>
      <c r="CK110" s="74">
        <v>0</v>
      </c>
      <c r="CL110" s="75">
        <v>0</v>
      </c>
      <c r="CM110" s="34">
        <f t="shared" si="963"/>
        <v>0</v>
      </c>
      <c r="CN110" s="63">
        <v>0</v>
      </c>
      <c r="CO110" s="13">
        <f t="shared" si="964"/>
        <v>0</v>
      </c>
      <c r="CP110" s="13">
        <f t="shared" si="965"/>
        <v>0</v>
      </c>
      <c r="CQ110" s="13">
        <f t="shared" si="966"/>
        <v>0</v>
      </c>
      <c r="CR110" s="217">
        <f t="shared" ref="CR110" si="1011">SUM(CQ110:CQ111)</f>
        <v>0</v>
      </c>
      <c r="CS110" s="218">
        <f t="shared" ref="CS110" si="1012">SUM(CM110:CM111)*CI$2</f>
        <v>0</v>
      </c>
      <c r="CT110" s="10"/>
      <c r="CU110" s="44" t="s">
        <v>68</v>
      </c>
      <c r="CV110" s="11" t="s">
        <v>145</v>
      </c>
      <c r="CW110" s="8"/>
      <c r="CX110" s="17"/>
      <c r="CY110" s="74">
        <v>0</v>
      </c>
      <c r="CZ110" s="75">
        <v>0</v>
      </c>
      <c r="DA110" s="34">
        <f t="shared" si="969"/>
        <v>0</v>
      </c>
      <c r="DB110" s="63">
        <v>0</v>
      </c>
      <c r="DC110" s="13">
        <f t="shared" si="970"/>
        <v>0</v>
      </c>
      <c r="DD110" s="13">
        <f t="shared" si="971"/>
        <v>0</v>
      </c>
      <c r="DE110" s="13">
        <f t="shared" si="972"/>
        <v>0</v>
      </c>
      <c r="DF110" s="217">
        <f t="shared" ref="DF110" si="1013">SUM(DE110:DE111)</f>
        <v>0</v>
      </c>
      <c r="DG110" s="218">
        <f t="shared" ref="DG110" si="1014">SUM(DA110:DA111)*CW$2</f>
        <v>0</v>
      </c>
      <c r="DH110" s="10"/>
      <c r="DI110" s="44" t="s">
        <v>68</v>
      </c>
      <c r="DJ110" s="11" t="s">
        <v>145</v>
      </c>
      <c r="DK110" s="8"/>
      <c r="DL110" s="17"/>
      <c r="DM110" s="74">
        <v>0</v>
      </c>
      <c r="DN110" s="75">
        <v>0</v>
      </c>
      <c r="DO110" s="34">
        <f t="shared" si="975"/>
        <v>0</v>
      </c>
      <c r="DP110" s="63">
        <v>0</v>
      </c>
      <c r="DQ110" s="13">
        <f t="shared" si="976"/>
        <v>0</v>
      </c>
      <c r="DR110" s="13">
        <f t="shared" si="977"/>
        <v>0</v>
      </c>
      <c r="DS110" s="13">
        <f t="shared" si="978"/>
        <v>0</v>
      </c>
      <c r="DT110" s="217">
        <f t="shared" ref="DT110" si="1015">SUM(DS110:DS111)</f>
        <v>0</v>
      </c>
      <c r="DU110" s="218">
        <f t="shared" ref="DU110" si="1016">SUM(DO110:DO111)*DK$2</f>
        <v>0</v>
      </c>
      <c r="DV110" s="10"/>
      <c r="DW110" s="44" t="s">
        <v>68</v>
      </c>
      <c r="DX110" s="11" t="s">
        <v>145</v>
      </c>
      <c r="DY110" s="8"/>
      <c r="DZ110" s="17"/>
      <c r="EA110" s="74">
        <v>0</v>
      </c>
      <c r="EB110" s="75">
        <v>0</v>
      </c>
      <c r="EC110" s="34">
        <f t="shared" si="981"/>
        <v>0</v>
      </c>
      <c r="ED110" s="63">
        <v>0</v>
      </c>
      <c r="EE110" s="13">
        <f t="shared" si="982"/>
        <v>0</v>
      </c>
      <c r="EF110" s="13">
        <f t="shared" si="983"/>
        <v>0</v>
      </c>
      <c r="EG110" s="13">
        <f t="shared" si="984"/>
        <v>0</v>
      </c>
      <c r="EH110" s="217">
        <f t="shared" ref="EH110" si="1017">SUM(EG110:EG111)</f>
        <v>0</v>
      </c>
      <c r="EI110" s="218">
        <f t="shared" ref="EI110" si="1018">SUM(EC110:EC111)*DY$2</f>
        <v>0</v>
      </c>
      <c r="EJ110" s="10"/>
      <c r="EK110" s="44"/>
      <c r="EL110" s="302"/>
      <c r="EM110" s="87" t="s">
        <v>90</v>
      </c>
      <c r="EN110" s="95" t="s">
        <v>111</v>
      </c>
      <c r="EO110" s="14"/>
      <c r="EP110" s="72">
        <v>0</v>
      </c>
      <c r="EQ110" s="108">
        <f t="shared" ref="EQ110:EQ120" si="1019">EM$109*EN$109*EP110</f>
        <v>0</v>
      </c>
      <c r="ER110" s="10"/>
      <c r="ES110" s="61"/>
      <c r="ET110" s="302"/>
      <c r="EU110" s="61"/>
      <c r="EV110" s="87" t="s">
        <v>90</v>
      </c>
      <c r="EW110" s="95" t="s">
        <v>111</v>
      </c>
      <c r="EX110" s="14"/>
      <c r="EY110" s="72">
        <v>0</v>
      </c>
      <c r="EZ110" s="108">
        <f t="shared" ref="EZ110:EZ120" si="1020">EV$109*EW$109*EY110</f>
        <v>0</v>
      </c>
      <c r="FA110" s="88"/>
      <c r="FC110" s="44"/>
      <c r="FD110" s="302"/>
      <c r="FE110" s="87" t="s">
        <v>72</v>
      </c>
      <c r="FF110" s="8" t="s">
        <v>154</v>
      </c>
      <c r="FG110" s="61"/>
      <c r="FH110" s="72">
        <v>0.62</v>
      </c>
      <c r="FI110" s="108">
        <f t="shared" si="929"/>
        <v>0</v>
      </c>
      <c r="FJ110" s="10"/>
      <c r="FK110" s="302"/>
      <c r="FL110" s="61"/>
      <c r="FM110" s="61"/>
      <c r="FN110" s="87" t="s">
        <v>72</v>
      </c>
      <c r="FO110" s="8" t="s">
        <v>154</v>
      </c>
      <c r="FP110" s="61"/>
      <c r="FQ110" s="72">
        <v>0</v>
      </c>
      <c r="FR110" s="108">
        <f t="shared" si="930"/>
        <v>0</v>
      </c>
      <c r="FS110" s="88"/>
    </row>
    <row r="111" spans="1:175" x14ac:dyDescent="0.25">
      <c r="A111" s="44" t="s">
        <v>68</v>
      </c>
      <c r="B111" s="11" t="s">
        <v>145</v>
      </c>
      <c r="C111" s="8"/>
      <c r="D111" s="17"/>
      <c r="E111" s="74">
        <v>0</v>
      </c>
      <c r="F111" s="75">
        <v>0</v>
      </c>
      <c r="G111" s="34">
        <f t="shared" si="931"/>
        <v>0</v>
      </c>
      <c r="H111" s="63">
        <v>0</v>
      </c>
      <c r="I111" s="13">
        <f t="shared" si="932"/>
        <v>0</v>
      </c>
      <c r="J111" s="13">
        <f t="shared" si="933"/>
        <v>0</v>
      </c>
      <c r="K111" s="13">
        <f t="shared" si="934"/>
        <v>0</v>
      </c>
      <c r="L111" s="151"/>
      <c r="M111" s="155"/>
      <c r="N111" s="10"/>
      <c r="O111" s="44" t="s">
        <v>68</v>
      </c>
      <c r="P111" s="11" t="s">
        <v>145</v>
      </c>
      <c r="Q111" s="8"/>
      <c r="R111" s="17"/>
      <c r="S111" s="74">
        <v>0</v>
      </c>
      <c r="T111" s="75">
        <v>0</v>
      </c>
      <c r="U111" s="34">
        <f t="shared" si="935"/>
        <v>0</v>
      </c>
      <c r="V111" s="63">
        <v>0</v>
      </c>
      <c r="W111" s="13">
        <f t="shared" si="936"/>
        <v>0</v>
      </c>
      <c r="X111" s="13">
        <f t="shared" si="937"/>
        <v>0</v>
      </c>
      <c r="Y111" s="13">
        <f t="shared" si="938"/>
        <v>0</v>
      </c>
      <c r="Z111" s="151"/>
      <c r="AA111" s="155"/>
      <c r="AB111" s="10"/>
      <c r="AC111" s="44" t="s">
        <v>68</v>
      </c>
      <c r="AD111" s="11" t="s">
        <v>145</v>
      </c>
      <c r="AE111" s="8"/>
      <c r="AF111" s="17"/>
      <c r="AG111" s="74">
        <v>0</v>
      </c>
      <c r="AH111" s="75">
        <v>0</v>
      </c>
      <c r="AI111" s="34">
        <f t="shared" si="939"/>
        <v>0</v>
      </c>
      <c r="AJ111" s="63">
        <v>0</v>
      </c>
      <c r="AK111" s="13">
        <f t="shared" si="940"/>
        <v>0</v>
      </c>
      <c r="AL111" s="13">
        <f t="shared" si="941"/>
        <v>0</v>
      </c>
      <c r="AM111" s="13">
        <f t="shared" si="942"/>
        <v>0</v>
      </c>
      <c r="AN111" s="151"/>
      <c r="AO111" s="155"/>
      <c r="AP111" s="10"/>
      <c r="AQ111" s="44" t="s">
        <v>68</v>
      </c>
      <c r="AR111" s="11" t="s">
        <v>145</v>
      </c>
      <c r="AS111" s="8"/>
      <c r="AT111" s="17"/>
      <c r="AU111" s="74">
        <v>0</v>
      </c>
      <c r="AV111" s="75">
        <v>0</v>
      </c>
      <c r="AW111" s="34">
        <f t="shared" si="945"/>
        <v>0</v>
      </c>
      <c r="AX111" s="63">
        <v>0</v>
      </c>
      <c r="AY111" s="13">
        <f t="shared" si="946"/>
        <v>0</v>
      </c>
      <c r="AZ111" s="13">
        <f t="shared" si="947"/>
        <v>0</v>
      </c>
      <c r="BA111" s="13">
        <f t="shared" si="948"/>
        <v>0</v>
      </c>
      <c r="BB111" s="151"/>
      <c r="BC111" s="155"/>
      <c r="BD111" s="10"/>
      <c r="BE111" s="44" t="s">
        <v>68</v>
      </c>
      <c r="BF111" s="11" t="s">
        <v>145</v>
      </c>
      <c r="BG111" s="8"/>
      <c r="BH111" s="17"/>
      <c r="BI111" s="74">
        <v>0</v>
      </c>
      <c r="BJ111" s="75">
        <v>0</v>
      </c>
      <c r="BK111" s="34">
        <f t="shared" si="951"/>
        <v>0</v>
      </c>
      <c r="BL111" s="63">
        <v>0</v>
      </c>
      <c r="BM111" s="13">
        <f t="shared" si="952"/>
        <v>0</v>
      </c>
      <c r="BN111" s="13">
        <f t="shared" si="953"/>
        <v>0</v>
      </c>
      <c r="BO111" s="13">
        <f t="shared" si="954"/>
        <v>0</v>
      </c>
      <c r="BP111" s="151"/>
      <c r="BQ111" s="155"/>
      <c r="BR111" s="10"/>
      <c r="BS111" s="44" t="s">
        <v>68</v>
      </c>
      <c r="BT111" s="11" t="s">
        <v>145</v>
      </c>
      <c r="BU111" s="8"/>
      <c r="BV111" s="17"/>
      <c r="BW111" s="74">
        <v>0</v>
      </c>
      <c r="BX111" s="75">
        <v>0</v>
      </c>
      <c r="BY111" s="34">
        <f t="shared" si="957"/>
        <v>0</v>
      </c>
      <c r="BZ111" s="63">
        <v>0</v>
      </c>
      <c r="CA111" s="13">
        <f t="shared" si="958"/>
        <v>0</v>
      </c>
      <c r="CB111" s="13">
        <f t="shared" si="959"/>
        <v>0</v>
      </c>
      <c r="CC111" s="13">
        <f t="shared" si="960"/>
        <v>0</v>
      </c>
      <c r="CD111" s="151"/>
      <c r="CE111" s="155"/>
      <c r="CF111" s="10"/>
      <c r="CG111" s="44" t="s">
        <v>68</v>
      </c>
      <c r="CH111" s="11" t="s">
        <v>145</v>
      </c>
      <c r="CI111" s="8"/>
      <c r="CJ111" s="17"/>
      <c r="CK111" s="74">
        <v>0</v>
      </c>
      <c r="CL111" s="75">
        <v>0</v>
      </c>
      <c r="CM111" s="34">
        <f t="shared" si="963"/>
        <v>0</v>
      </c>
      <c r="CN111" s="63">
        <v>0</v>
      </c>
      <c r="CO111" s="13">
        <f t="shared" si="964"/>
        <v>0</v>
      </c>
      <c r="CP111" s="13">
        <f t="shared" si="965"/>
        <v>0</v>
      </c>
      <c r="CQ111" s="13">
        <f t="shared" si="966"/>
        <v>0</v>
      </c>
      <c r="CR111" s="151"/>
      <c r="CS111" s="155"/>
      <c r="CT111" s="10"/>
      <c r="CU111" s="44" t="s">
        <v>68</v>
      </c>
      <c r="CV111" s="11" t="s">
        <v>145</v>
      </c>
      <c r="CW111" s="8"/>
      <c r="CX111" s="17"/>
      <c r="CY111" s="74">
        <v>0</v>
      </c>
      <c r="CZ111" s="75">
        <v>0</v>
      </c>
      <c r="DA111" s="34">
        <f t="shared" si="969"/>
        <v>0</v>
      </c>
      <c r="DB111" s="63">
        <v>0</v>
      </c>
      <c r="DC111" s="13">
        <f t="shared" si="970"/>
        <v>0</v>
      </c>
      <c r="DD111" s="13">
        <f t="shared" si="971"/>
        <v>0</v>
      </c>
      <c r="DE111" s="13">
        <f t="shared" si="972"/>
        <v>0</v>
      </c>
      <c r="DF111" s="151"/>
      <c r="DG111" s="155"/>
      <c r="DH111" s="10"/>
      <c r="DI111" s="44" t="s">
        <v>68</v>
      </c>
      <c r="DJ111" s="11" t="s">
        <v>145</v>
      </c>
      <c r="DK111" s="8"/>
      <c r="DL111" s="17"/>
      <c r="DM111" s="74">
        <v>0</v>
      </c>
      <c r="DN111" s="75">
        <v>0</v>
      </c>
      <c r="DO111" s="34">
        <f t="shared" si="975"/>
        <v>0</v>
      </c>
      <c r="DP111" s="63">
        <v>0</v>
      </c>
      <c r="DQ111" s="13">
        <f t="shared" si="976"/>
        <v>0</v>
      </c>
      <c r="DR111" s="13">
        <f t="shared" si="977"/>
        <v>0</v>
      </c>
      <c r="DS111" s="13">
        <f t="shared" si="978"/>
        <v>0</v>
      </c>
      <c r="DT111" s="151"/>
      <c r="DU111" s="155"/>
      <c r="DV111" s="10"/>
      <c r="DW111" s="44" t="s">
        <v>68</v>
      </c>
      <c r="DX111" s="11" t="s">
        <v>145</v>
      </c>
      <c r="DY111" s="8"/>
      <c r="DZ111" s="17"/>
      <c r="EA111" s="74">
        <v>0</v>
      </c>
      <c r="EB111" s="75">
        <v>0</v>
      </c>
      <c r="EC111" s="34">
        <f t="shared" si="981"/>
        <v>0</v>
      </c>
      <c r="ED111" s="63">
        <v>0</v>
      </c>
      <c r="EE111" s="13">
        <f t="shared" si="982"/>
        <v>0</v>
      </c>
      <c r="EF111" s="13">
        <f t="shared" si="983"/>
        <v>0</v>
      </c>
      <c r="EG111" s="13">
        <f t="shared" si="984"/>
        <v>0</v>
      </c>
      <c r="EH111" s="151"/>
      <c r="EI111" s="155"/>
      <c r="EJ111" s="10"/>
      <c r="EK111" s="44"/>
      <c r="EL111" s="302"/>
      <c r="EM111" s="87" t="s">
        <v>99</v>
      </c>
      <c r="EN111" s="95" t="s">
        <v>112</v>
      </c>
      <c r="EO111" s="14"/>
      <c r="EP111" s="72">
        <v>3.35</v>
      </c>
      <c r="EQ111" s="108">
        <f t="shared" si="1019"/>
        <v>0</v>
      </c>
      <c r="ER111" s="10"/>
      <c r="ES111" s="61"/>
      <c r="ET111" s="302"/>
      <c r="EU111" s="61"/>
      <c r="EV111" s="87" t="s">
        <v>99</v>
      </c>
      <c r="EW111" s="95" t="s">
        <v>112</v>
      </c>
      <c r="EX111" s="14"/>
      <c r="EY111" s="72">
        <v>0</v>
      </c>
      <c r="EZ111" s="108">
        <f t="shared" si="1020"/>
        <v>0</v>
      </c>
      <c r="FA111" s="88"/>
      <c r="FC111" s="44"/>
      <c r="FD111" s="302"/>
      <c r="FE111" s="87" t="s">
        <v>76</v>
      </c>
      <c r="FF111" s="11" t="s">
        <v>53</v>
      </c>
      <c r="FG111" s="14"/>
      <c r="FH111" s="72">
        <v>0</v>
      </c>
      <c r="FI111" s="108">
        <f t="shared" si="929"/>
        <v>0</v>
      </c>
      <c r="FJ111" s="10"/>
      <c r="FK111" s="302"/>
      <c r="FL111" s="61"/>
      <c r="FM111" s="61"/>
      <c r="FN111" s="87" t="s">
        <v>76</v>
      </c>
      <c r="FO111" s="11" t="s">
        <v>53</v>
      </c>
      <c r="FP111" s="14"/>
      <c r="FQ111" s="72">
        <v>0</v>
      </c>
      <c r="FR111" s="108">
        <f t="shared" si="930"/>
        <v>0</v>
      </c>
      <c r="FS111" s="88"/>
    </row>
    <row r="112" spans="1:175" ht="13" thickBot="1" x14ac:dyDescent="0.3">
      <c r="A112" s="44"/>
      <c r="B112" s="11"/>
      <c r="C112" s="17"/>
      <c r="D112" s="630" t="s">
        <v>49</v>
      </c>
      <c r="E112" s="18" t="s">
        <v>45</v>
      </c>
      <c r="F112" s="630" t="s">
        <v>4</v>
      </c>
      <c r="G112" s="630" t="s">
        <v>50</v>
      </c>
      <c r="H112" s="304" t="s">
        <v>51</v>
      </c>
      <c r="I112" s="61"/>
      <c r="J112" s="61"/>
      <c r="K112" s="61"/>
      <c r="L112" s="117"/>
      <c r="M112" s="305" t="s">
        <v>285</v>
      </c>
      <c r="N112" s="10"/>
      <c r="O112" s="44"/>
      <c r="P112" s="11"/>
      <c r="Q112" s="17"/>
      <c r="R112" s="738" t="s">
        <v>49</v>
      </c>
      <c r="S112" s="18" t="s">
        <v>45</v>
      </c>
      <c r="T112" s="738" t="s">
        <v>4</v>
      </c>
      <c r="U112" s="738" t="s">
        <v>50</v>
      </c>
      <c r="V112" s="304" t="s">
        <v>51</v>
      </c>
      <c r="W112" s="61"/>
      <c r="X112" s="61"/>
      <c r="Y112" s="61"/>
      <c r="Z112" s="117"/>
      <c r="AA112" s="305" t="s">
        <v>285</v>
      </c>
      <c r="AB112" s="10"/>
      <c r="AC112" s="44"/>
      <c r="AD112" s="11"/>
      <c r="AE112" s="17"/>
      <c r="AF112" s="815" t="s">
        <v>49</v>
      </c>
      <c r="AG112" s="18" t="s">
        <v>45</v>
      </c>
      <c r="AH112" s="815" t="s">
        <v>4</v>
      </c>
      <c r="AI112" s="815" t="s">
        <v>50</v>
      </c>
      <c r="AJ112" s="304" t="s">
        <v>51</v>
      </c>
      <c r="AK112" s="61"/>
      <c r="AL112" s="61"/>
      <c r="AM112" s="61"/>
      <c r="AN112" s="117"/>
      <c r="AO112" s="305" t="s">
        <v>285</v>
      </c>
      <c r="AP112" s="10"/>
      <c r="AQ112" s="44"/>
      <c r="AR112" s="11"/>
      <c r="AS112" s="17"/>
      <c r="AT112" s="815" t="s">
        <v>49</v>
      </c>
      <c r="AU112" s="18" t="s">
        <v>45</v>
      </c>
      <c r="AV112" s="815" t="s">
        <v>4</v>
      </c>
      <c r="AW112" s="815" t="s">
        <v>50</v>
      </c>
      <c r="AX112" s="304" t="s">
        <v>51</v>
      </c>
      <c r="AY112" s="61"/>
      <c r="AZ112" s="61"/>
      <c r="BA112" s="61"/>
      <c r="BB112" s="117"/>
      <c r="BC112" s="305" t="s">
        <v>285</v>
      </c>
      <c r="BD112" s="10"/>
      <c r="BE112" s="44"/>
      <c r="BF112" s="11"/>
      <c r="BG112" s="17"/>
      <c r="BH112" s="815" t="s">
        <v>49</v>
      </c>
      <c r="BI112" s="18" t="s">
        <v>45</v>
      </c>
      <c r="BJ112" s="815" t="s">
        <v>4</v>
      </c>
      <c r="BK112" s="815" t="s">
        <v>50</v>
      </c>
      <c r="BL112" s="304" t="s">
        <v>51</v>
      </c>
      <c r="BM112" s="61"/>
      <c r="BN112" s="61"/>
      <c r="BO112" s="61"/>
      <c r="BP112" s="117"/>
      <c r="BQ112" s="305" t="s">
        <v>285</v>
      </c>
      <c r="BR112" s="10"/>
      <c r="BS112" s="44"/>
      <c r="BT112" s="11"/>
      <c r="BU112" s="17"/>
      <c r="BV112" s="815" t="s">
        <v>49</v>
      </c>
      <c r="BW112" s="18" t="s">
        <v>45</v>
      </c>
      <c r="BX112" s="815" t="s">
        <v>4</v>
      </c>
      <c r="BY112" s="815" t="s">
        <v>50</v>
      </c>
      <c r="BZ112" s="304" t="s">
        <v>51</v>
      </c>
      <c r="CA112" s="61"/>
      <c r="CB112" s="61"/>
      <c r="CC112" s="61"/>
      <c r="CD112" s="117"/>
      <c r="CE112" s="305" t="s">
        <v>285</v>
      </c>
      <c r="CF112" s="10"/>
      <c r="CG112" s="44"/>
      <c r="CH112" s="11"/>
      <c r="CI112" s="17"/>
      <c r="CJ112" s="815" t="s">
        <v>49</v>
      </c>
      <c r="CK112" s="18" t="s">
        <v>45</v>
      </c>
      <c r="CL112" s="815" t="s">
        <v>4</v>
      </c>
      <c r="CM112" s="815" t="s">
        <v>50</v>
      </c>
      <c r="CN112" s="304" t="s">
        <v>51</v>
      </c>
      <c r="CO112" s="61"/>
      <c r="CP112" s="61"/>
      <c r="CQ112" s="61"/>
      <c r="CR112" s="117"/>
      <c r="CS112" s="305" t="s">
        <v>285</v>
      </c>
      <c r="CT112" s="10"/>
      <c r="CU112" s="44"/>
      <c r="CV112" s="11"/>
      <c r="CW112" s="17"/>
      <c r="CX112" s="815" t="s">
        <v>49</v>
      </c>
      <c r="CY112" s="18" t="s">
        <v>45</v>
      </c>
      <c r="CZ112" s="815" t="s">
        <v>4</v>
      </c>
      <c r="DA112" s="815" t="s">
        <v>50</v>
      </c>
      <c r="DB112" s="304" t="s">
        <v>51</v>
      </c>
      <c r="DC112" s="61"/>
      <c r="DD112" s="61"/>
      <c r="DE112" s="61"/>
      <c r="DF112" s="117"/>
      <c r="DG112" s="305" t="s">
        <v>285</v>
      </c>
      <c r="DH112" s="10"/>
      <c r="DI112" s="44"/>
      <c r="DJ112" s="11"/>
      <c r="DK112" s="17"/>
      <c r="DL112" s="815" t="s">
        <v>49</v>
      </c>
      <c r="DM112" s="18" t="s">
        <v>45</v>
      </c>
      <c r="DN112" s="815" t="s">
        <v>4</v>
      </c>
      <c r="DO112" s="815" t="s">
        <v>50</v>
      </c>
      <c r="DP112" s="304" t="s">
        <v>51</v>
      </c>
      <c r="DQ112" s="61"/>
      <c r="DR112" s="61"/>
      <c r="DS112" s="61"/>
      <c r="DT112" s="117"/>
      <c r="DU112" s="305" t="s">
        <v>285</v>
      </c>
      <c r="DV112" s="10"/>
      <c r="DW112" s="44"/>
      <c r="DX112" s="11"/>
      <c r="DY112" s="17"/>
      <c r="DZ112" s="815" t="s">
        <v>49</v>
      </c>
      <c r="EA112" s="18" t="s">
        <v>45</v>
      </c>
      <c r="EB112" s="815" t="s">
        <v>4</v>
      </c>
      <c r="EC112" s="815" t="s">
        <v>50</v>
      </c>
      <c r="ED112" s="304" t="s">
        <v>51</v>
      </c>
      <c r="EE112" s="61"/>
      <c r="EF112" s="61"/>
      <c r="EG112" s="61"/>
      <c r="EH112" s="117"/>
      <c r="EI112" s="305" t="s">
        <v>285</v>
      </c>
      <c r="EJ112" s="10"/>
      <c r="EK112" s="44"/>
      <c r="EL112" s="302"/>
      <c r="EM112" s="87" t="s">
        <v>91</v>
      </c>
      <c r="EN112" s="95" t="s">
        <v>321</v>
      </c>
      <c r="EO112" s="14"/>
      <c r="EP112" s="72">
        <v>0</v>
      </c>
      <c r="EQ112" s="108">
        <f t="shared" si="1019"/>
        <v>0</v>
      </c>
      <c r="ER112" s="10"/>
      <c r="ES112" s="61"/>
      <c r="ET112" s="302"/>
      <c r="EU112" s="61"/>
      <c r="EV112" s="87" t="s">
        <v>91</v>
      </c>
      <c r="EW112" s="95" t="s">
        <v>321</v>
      </c>
      <c r="EX112" s="14"/>
      <c r="EY112" s="72">
        <v>0</v>
      </c>
      <c r="EZ112" s="108">
        <f t="shared" si="1020"/>
        <v>0</v>
      </c>
      <c r="FA112" s="88"/>
      <c r="FC112" s="44"/>
      <c r="FD112" s="302"/>
      <c r="FE112" s="87" t="s">
        <v>105</v>
      </c>
      <c r="FF112" s="11" t="s">
        <v>57</v>
      </c>
      <c r="FG112" s="14"/>
      <c r="FH112" s="72">
        <v>13.2</v>
      </c>
      <c r="FI112" s="108">
        <f t="shared" si="929"/>
        <v>0</v>
      </c>
      <c r="FJ112" s="10"/>
      <c r="FK112" s="302"/>
      <c r="FL112" s="61"/>
      <c r="FM112" s="61"/>
      <c r="FN112" s="87" t="s">
        <v>105</v>
      </c>
      <c r="FO112" s="11" t="s">
        <v>57</v>
      </c>
      <c r="FP112" s="14"/>
      <c r="FQ112" s="72">
        <v>5.5</v>
      </c>
      <c r="FR112" s="108">
        <f t="shared" si="930"/>
        <v>0</v>
      </c>
      <c r="FS112" s="88"/>
    </row>
    <row r="113" spans="1:175" ht="13" thickBot="1" x14ac:dyDescent="0.3">
      <c r="A113" s="44" t="s">
        <v>100</v>
      </c>
      <c r="B113" s="11" t="s">
        <v>52</v>
      </c>
      <c r="C113" s="17"/>
      <c r="D113" s="17"/>
      <c r="E113" s="36">
        <f>C5*C6</f>
        <v>0</v>
      </c>
      <c r="F113" s="65">
        <v>1</v>
      </c>
      <c r="G113" s="65">
        <v>0</v>
      </c>
      <c r="H113" s="63">
        <v>0</v>
      </c>
      <c r="I113" s="13">
        <f>(E113*F113*G113*H113/60)+(E114*F114*G114*H114/60)+(E115*G115*H115/60)</f>
        <v>0</v>
      </c>
      <c r="J113" s="13">
        <f>IF(E$113=0,0,I113/E$113)</f>
        <v>0</v>
      </c>
      <c r="K113" s="13">
        <f>(J113*G$2)</f>
        <v>0</v>
      </c>
      <c r="L113" s="151"/>
      <c r="M113" s="220">
        <f>IF(H113=0,0,K113/H113)</f>
        <v>0</v>
      </c>
      <c r="N113" s="10"/>
      <c r="O113" s="44" t="s">
        <v>100</v>
      </c>
      <c r="P113" s="11" t="s">
        <v>52</v>
      </c>
      <c r="Q113" s="17"/>
      <c r="R113" s="17"/>
      <c r="S113" s="36">
        <f>Q5*Q6</f>
        <v>0</v>
      </c>
      <c r="T113" s="65">
        <v>1</v>
      </c>
      <c r="U113" s="65">
        <v>0</v>
      </c>
      <c r="V113" s="63">
        <v>0</v>
      </c>
      <c r="W113" s="13">
        <f>(S113*T113*U113*V113/60)+(S114*T114*U114*V114/60)+(S115*U115*V115/60)</f>
        <v>0</v>
      </c>
      <c r="X113" s="13">
        <f>IF(S$113=0,0,W113/S$113)</f>
        <v>0</v>
      </c>
      <c r="Y113" s="13">
        <f>(X113*U$2)</f>
        <v>0</v>
      </c>
      <c r="Z113" s="151"/>
      <c r="AA113" s="220">
        <f>IF(V113=0,0,Y113/V113)</f>
        <v>0</v>
      </c>
      <c r="AB113" s="10"/>
      <c r="AC113" s="44" t="s">
        <v>100</v>
      </c>
      <c r="AD113" s="11" t="s">
        <v>52</v>
      </c>
      <c r="AE113" s="17"/>
      <c r="AF113" s="17"/>
      <c r="AG113" s="36">
        <f t="shared" ref="AG113" si="1021">AE5*AE6</f>
        <v>0</v>
      </c>
      <c r="AH113" s="65">
        <v>1</v>
      </c>
      <c r="AI113" s="65">
        <v>0</v>
      </c>
      <c r="AJ113" s="63">
        <v>0</v>
      </c>
      <c r="AK113" s="13">
        <f t="shared" ref="AK113" si="1022">(AG113*AH113*AI113*AJ113/60)+(AG114*AH114*AI114*AJ114/60)+(AG115*AI115*AJ115/60)</f>
        <v>0</v>
      </c>
      <c r="AL113" s="13">
        <f t="shared" ref="AL113" si="1023">IF(AG$113=0,0,AK113/AG$113)</f>
        <v>0</v>
      </c>
      <c r="AM113" s="13">
        <f t="shared" ref="AM113" si="1024">(AL113*AI$2)</f>
        <v>0</v>
      </c>
      <c r="AN113" s="151"/>
      <c r="AO113" s="220">
        <f t="shared" ref="AO113" si="1025">IF(AJ113=0,0,AM113/AJ113)</f>
        <v>0</v>
      </c>
      <c r="AP113" s="10"/>
      <c r="AQ113" s="44" t="s">
        <v>100</v>
      </c>
      <c r="AR113" s="11" t="s">
        <v>52</v>
      </c>
      <c r="AS113" s="17"/>
      <c r="AT113" s="17"/>
      <c r="AU113" s="36">
        <f t="shared" ref="AU113" si="1026">AS5*AS6</f>
        <v>0</v>
      </c>
      <c r="AV113" s="65">
        <v>1</v>
      </c>
      <c r="AW113" s="65">
        <v>0</v>
      </c>
      <c r="AX113" s="63">
        <v>0</v>
      </c>
      <c r="AY113" s="13">
        <f t="shared" ref="AY113" si="1027">(AU113*AV113*AW113*AX113/60)+(AU114*AV114*AW114*AX114/60)+(AU115*AW115*AX115/60)</f>
        <v>0</v>
      </c>
      <c r="AZ113" s="13">
        <f t="shared" ref="AZ113" si="1028">IF(AU$113=0,0,AY113/AU$113)</f>
        <v>0</v>
      </c>
      <c r="BA113" s="13">
        <f t="shared" ref="BA113" si="1029">(AZ113*AW$2)</f>
        <v>0</v>
      </c>
      <c r="BB113" s="151"/>
      <c r="BC113" s="220">
        <f t="shared" ref="BC113" si="1030">IF(AX113=0,0,BA113/AX113)</f>
        <v>0</v>
      </c>
      <c r="BD113" s="10"/>
      <c r="BE113" s="44" t="s">
        <v>100</v>
      </c>
      <c r="BF113" s="11" t="s">
        <v>52</v>
      </c>
      <c r="BG113" s="17"/>
      <c r="BH113" s="17"/>
      <c r="BI113" s="36">
        <f t="shared" ref="BI113" si="1031">BG5*BG6</f>
        <v>0</v>
      </c>
      <c r="BJ113" s="65">
        <v>1</v>
      </c>
      <c r="BK113" s="65">
        <v>0</v>
      </c>
      <c r="BL113" s="63">
        <v>0</v>
      </c>
      <c r="BM113" s="13">
        <f t="shared" ref="BM113" si="1032">(BI113*BJ113*BK113*BL113/60)+(BI114*BJ114*BK114*BL114/60)+(BI115*BK115*BL115/60)</f>
        <v>0</v>
      </c>
      <c r="BN113" s="13">
        <f t="shared" ref="BN113" si="1033">IF(BI$113=0,0,BM113/BI$113)</f>
        <v>0</v>
      </c>
      <c r="BO113" s="13">
        <f t="shared" ref="BO113" si="1034">(BN113*BK$2)</f>
        <v>0</v>
      </c>
      <c r="BP113" s="151"/>
      <c r="BQ113" s="220">
        <f t="shared" ref="BQ113" si="1035">IF(BL113=0,0,BO113/BL113)</f>
        <v>0</v>
      </c>
      <c r="BR113" s="10"/>
      <c r="BS113" s="44" t="s">
        <v>100</v>
      </c>
      <c r="BT113" s="11" t="s">
        <v>52</v>
      </c>
      <c r="BU113" s="17"/>
      <c r="BV113" s="17"/>
      <c r="BW113" s="36">
        <f t="shared" ref="BW113" si="1036">BU5*BU6</f>
        <v>0</v>
      </c>
      <c r="BX113" s="65">
        <v>1</v>
      </c>
      <c r="BY113" s="65">
        <v>0</v>
      </c>
      <c r="BZ113" s="63">
        <v>0</v>
      </c>
      <c r="CA113" s="13">
        <f t="shared" ref="CA113" si="1037">(BW113*BX113*BY113*BZ113/60)+(BW114*BX114*BY114*BZ114/60)+(BW115*BY115*BZ115/60)</f>
        <v>0</v>
      </c>
      <c r="CB113" s="13">
        <f t="shared" ref="CB113" si="1038">IF(BW$113=0,0,CA113/BW$113)</f>
        <v>0</v>
      </c>
      <c r="CC113" s="13">
        <f t="shared" ref="CC113" si="1039">(CB113*BY$2)</f>
        <v>0</v>
      </c>
      <c r="CD113" s="151"/>
      <c r="CE113" s="220">
        <f t="shared" ref="CE113" si="1040">IF(BZ113=0,0,CC113/BZ113)</f>
        <v>0</v>
      </c>
      <c r="CF113" s="10"/>
      <c r="CG113" s="44" t="s">
        <v>100</v>
      </c>
      <c r="CH113" s="11" t="s">
        <v>52</v>
      </c>
      <c r="CI113" s="17"/>
      <c r="CJ113" s="17"/>
      <c r="CK113" s="36">
        <f t="shared" ref="CK113" si="1041">CI5*CI6</f>
        <v>0</v>
      </c>
      <c r="CL113" s="65">
        <v>1</v>
      </c>
      <c r="CM113" s="65">
        <v>0</v>
      </c>
      <c r="CN113" s="63">
        <v>0</v>
      </c>
      <c r="CO113" s="13">
        <f t="shared" ref="CO113" si="1042">(CK113*CL113*CM113*CN113/60)+(CK114*CL114*CM114*CN114/60)+(CK115*CM115*CN115/60)</f>
        <v>0</v>
      </c>
      <c r="CP113" s="13">
        <f t="shared" ref="CP113" si="1043">IF(CK$113=0,0,CO113/CK$113)</f>
        <v>0</v>
      </c>
      <c r="CQ113" s="13">
        <f t="shared" ref="CQ113" si="1044">(CP113*CM$2)</f>
        <v>0</v>
      </c>
      <c r="CR113" s="151"/>
      <c r="CS113" s="220">
        <f t="shared" ref="CS113" si="1045">IF(CN113=0,0,CQ113/CN113)</f>
        <v>0</v>
      </c>
      <c r="CT113" s="10"/>
      <c r="CU113" s="44" t="s">
        <v>100</v>
      </c>
      <c r="CV113" s="11" t="s">
        <v>52</v>
      </c>
      <c r="CW113" s="17"/>
      <c r="CX113" s="17"/>
      <c r="CY113" s="36">
        <f t="shared" ref="CY113" si="1046">CW5*CW6</f>
        <v>0</v>
      </c>
      <c r="CZ113" s="65">
        <v>1</v>
      </c>
      <c r="DA113" s="65">
        <v>0</v>
      </c>
      <c r="DB113" s="63">
        <v>0</v>
      </c>
      <c r="DC113" s="13">
        <f t="shared" ref="DC113" si="1047">(CY113*CZ113*DA113*DB113/60)+(CY114*CZ114*DA114*DB114/60)+(CY115*DA115*DB115/60)</f>
        <v>0</v>
      </c>
      <c r="DD113" s="13">
        <f t="shared" ref="DD113" si="1048">IF(CY$113=0,0,DC113/CY$113)</f>
        <v>0</v>
      </c>
      <c r="DE113" s="13">
        <f t="shared" ref="DE113" si="1049">(DD113*DA$2)</f>
        <v>0</v>
      </c>
      <c r="DF113" s="151"/>
      <c r="DG113" s="220">
        <f t="shared" ref="DG113" si="1050">IF(DB113=0,0,DE113/DB113)</f>
        <v>0</v>
      </c>
      <c r="DH113" s="10"/>
      <c r="DI113" s="44" t="s">
        <v>100</v>
      </c>
      <c r="DJ113" s="11" t="s">
        <v>52</v>
      </c>
      <c r="DK113" s="17"/>
      <c r="DL113" s="17"/>
      <c r="DM113" s="36">
        <f t="shared" ref="DM113" si="1051">DK5*DK6</f>
        <v>0</v>
      </c>
      <c r="DN113" s="65">
        <v>1</v>
      </c>
      <c r="DO113" s="65">
        <v>0</v>
      </c>
      <c r="DP113" s="63">
        <v>0</v>
      </c>
      <c r="DQ113" s="13">
        <f t="shared" ref="DQ113" si="1052">(DM113*DN113*DO113*DP113/60)+(DM114*DN114*DO114*DP114/60)+(DM115*DO115*DP115/60)</f>
        <v>0</v>
      </c>
      <c r="DR113" s="13">
        <f t="shared" ref="DR113" si="1053">IF(DM$113=0,0,DQ113/DM$113)</f>
        <v>0</v>
      </c>
      <c r="DS113" s="13">
        <f t="shared" ref="DS113" si="1054">(DR113*DO$2)</f>
        <v>0</v>
      </c>
      <c r="DT113" s="151"/>
      <c r="DU113" s="220">
        <f t="shared" ref="DU113" si="1055">IF(DP113=0,0,DS113/DP113)</f>
        <v>0</v>
      </c>
      <c r="DV113" s="10"/>
      <c r="DW113" s="44" t="s">
        <v>100</v>
      </c>
      <c r="DX113" s="11" t="s">
        <v>52</v>
      </c>
      <c r="DY113" s="17"/>
      <c r="DZ113" s="17"/>
      <c r="EA113" s="36">
        <f t="shared" ref="EA113" si="1056">DY5*DY6</f>
        <v>0</v>
      </c>
      <c r="EB113" s="65">
        <v>1</v>
      </c>
      <c r="EC113" s="65">
        <v>0</v>
      </c>
      <c r="ED113" s="63">
        <v>0</v>
      </c>
      <c r="EE113" s="13">
        <f t="shared" ref="EE113" si="1057">(EA113*EB113*EC113*ED113/60)+(EA114*EB114*EC114*ED114/60)+(EA115*EC115*ED115/60)</f>
        <v>0</v>
      </c>
      <c r="EF113" s="13">
        <f t="shared" ref="EF113" si="1058">IF(EA$113=0,0,EE113/EA$113)</f>
        <v>0</v>
      </c>
      <c r="EG113" s="13">
        <f t="shared" ref="EG113" si="1059">(EF113*EC$2)</f>
        <v>0</v>
      </c>
      <c r="EH113" s="151"/>
      <c r="EI113" s="220">
        <f t="shared" ref="EI113" si="1060">IF(ED113=0,0,EG113/ED113)</f>
        <v>0</v>
      </c>
      <c r="EJ113" s="10"/>
      <c r="EK113" s="44"/>
      <c r="EL113" s="61"/>
      <c r="EM113" s="87" t="s">
        <v>240</v>
      </c>
      <c r="EN113" s="95" t="s">
        <v>246</v>
      </c>
      <c r="EO113" s="14"/>
      <c r="EP113" s="72">
        <v>9.06</v>
      </c>
      <c r="EQ113" s="108">
        <f t="shared" si="1019"/>
        <v>0</v>
      </c>
      <c r="ER113" s="61"/>
      <c r="ES113" s="61"/>
      <c r="ET113" s="61"/>
      <c r="EU113" s="61"/>
      <c r="EV113" s="87" t="s">
        <v>240</v>
      </c>
      <c r="EW113" s="95" t="s">
        <v>246</v>
      </c>
      <c r="EX113" s="14"/>
      <c r="EY113" s="72">
        <v>4.8099999999999996</v>
      </c>
      <c r="EZ113" s="108">
        <f t="shared" si="1020"/>
        <v>0</v>
      </c>
      <c r="FA113" s="88"/>
      <c r="FC113" s="44"/>
      <c r="FD113" s="295" t="s">
        <v>333</v>
      </c>
      <c r="FE113" s="296">
        <v>0</v>
      </c>
      <c r="FF113" s="297">
        <v>1</v>
      </c>
      <c r="FG113" s="190">
        <f>SUM(FH114:FH124)</f>
        <v>19.54</v>
      </c>
      <c r="FH113" s="107"/>
      <c r="FI113" s="108">
        <f>SUM(FI114:FI124)</f>
        <v>0</v>
      </c>
      <c r="FJ113" s="10"/>
      <c r="FK113" s="307" t="s">
        <v>334</v>
      </c>
      <c r="FL113" s="309"/>
      <c r="FM113" s="308"/>
      <c r="FN113" s="296">
        <v>0</v>
      </c>
      <c r="FO113" s="300">
        <v>1</v>
      </c>
      <c r="FP113" s="190">
        <f>SUM(FQ114:FQ124)</f>
        <v>0</v>
      </c>
      <c r="FQ113" s="107"/>
      <c r="FR113" s="108">
        <f>SUM(FR114:FR124)</f>
        <v>0</v>
      </c>
      <c r="FS113" s="88"/>
    </row>
    <row r="114" spans="1:175" x14ac:dyDescent="0.25">
      <c r="A114" s="44" t="s">
        <v>100</v>
      </c>
      <c r="B114" s="11" t="s">
        <v>52</v>
      </c>
      <c r="C114" s="17"/>
      <c r="D114" s="17"/>
      <c r="E114" s="76">
        <v>0</v>
      </c>
      <c r="F114" s="65">
        <v>1</v>
      </c>
      <c r="G114" s="65">
        <v>0</v>
      </c>
      <c r="H114" s="59">
        <f>H113</f>
        <v>0</v>
      </c>
      <c r="I114" s="13"/>
      <c r="J114" s="13"/>
      <c r="K114" s="13"/>
      <c r="L114" s="151"/>
      <c r="M114" s="155"/>
      <c r="N114" s="10"/>
      <c r="O114" s="44" t="s">
        <v>100</v>
      </c>
      <c r="P114" s="11" t="s">
        <v>52</v>
      </c>
      <c r="Q114" s="17"/>
      <c r="R114" s="17"/>
      <c r="S114" s="76">
        <v>0</v>
      </c>
      <c r="T114" s="65">
        <v>1</v>
      </c>
      <c r="U114" s="65">
        <v>0</v>
      </c>
      <c r="V114" s="59">
        <f>V113</f>
        <v>0</v>
      </c>
      <c r="W114" s="13"/>
      <c r="X114" s="13"/>
      <c r="Y114" s="13"/>
      <c r="Z114" s="151"/>
      <c r="AA114" s="155"/>
      <c r="AB114" s="10"/>
      <c r="AC114" s="44" t="s">
        <v>100</v>
      </c>
      <c r="AD114" s="11" t="s">
        <v>52</v>
      </c>
      <c r="AE114" s="17"/>
      <c r="AF114" s="17"/>
      <c r="AG114" s="76">
        <v>0</v>
      </c>
      <c r="AH114" s="65">
        <v>1</v>
      </c>
      <c r="AI114" s="65">
        <v>0</v>
      </c>
      <c r="AJ114" s="59">
        <f t="shared" ref="AJ114" si="1061">AJ113</f>
        <v>0</v>
      </c>
      <c r="AK114" s="13"/>
      <c r="AL114" s="13"/>
      <c r="AM114" s="13"/>
      <c r="AN114" s="151"/>
      <c r="AO114" s="155"/>
      <c r="AP114" s="10"/>
      <c r="AQ114" s="44" t="s">
        <v>100</v>
      </c>
      <c r="AR114" s="11" t="s">
        <v>52</v>
      </c>
      <c r="AS114" s="17"/>
      <c r="AT114" s="17"/>
      <c r="AU114" s="76">
        <v>0</v>
      </c>
      <c r="AV114" s="65">
        <v>1</v>
      </c>
      <c r="AW114" s="65">
        <v>0</v>
      </c>
      <c r="AX114" s="59">
        <f t="shared" ref="AX114" si="1062">AX113</f>
        <v>0</v>
      </c>
      <c r="AY114" s="13"/>
      <c r="AZ114" s="13"/>
      <c r="BA114" s="13"/>
      <c r="BB114" s="151"/>
      <c r="BC114" s="155"/>
      <c r="BD114" s="10"/>
      <c r="BE114" s="44" t="s">
        <v>100</v>
      </c>
      <c r="BF114" s="11" t="s">
        <v>52</v>
      </c>
      <c r="BG114" s="17"/>
      <c r="BH114" s="17"/>
      <c r="BI114" s="76">
        <v>0</v>
      </c>
      <c r="BJ114" s="65">
        <v>1</v>
      </c>
      <c r="BK114" s="65">
        <v>0</v>
      </c>
      <c r="BL114" s="59">
        <f t="shared" ref="BL114" si="1063">BL113</f>
        <v>0</v>
      </c>
      <c r="BM114" s="13"/>
      <c r="BN114" s="13"/>
      <c r="BO114" s="13"/>
      <c r="BP114" s="151"/>
      <c r="BQ114" s="155"/>
      <c r="BR114" s="10"/>
      <c r="BS114" s="44" t="s">
        <v>100</v>
      </c>
      <c r="BT114" s="11" t="s">
        <v>52</v>
      </c>
      <c r="BU114" s="17"/>
      <c r="BV114" s="17"/>
      <c r="BW114" s="76">
        <v>0</v>
      </c>
      <c r="BX114" s="65">
        <v>1</v>
      </c>
      <c r="BY114" s="65">
        <v>0</v>
      </c>
      <c r="BZ114" s="59">
        <f t="shared" ref="BZ114" si="1064">BZ113</f>
        <v>0</v>
      </c>
      <c r="CA114" s="13"/>
      <c r="CB114" s="13"/>
      <c r="CC114" s="13"/>
      <c r="CD114" s="151"/>
      <c r="CE114" s="155"/>
      <c r="CF114" s="10"/>
      <c r="CG114" s="44" t="s">
        <v>100</v>
      </c>
      <c r="CH114" s="11" t="s">
        <v>52</v>
      </c>
      <c r="CI114" s="17"/>
      <c r="CJ114" s="17"/>
      <c r="CK114" s="76">
        <v>0</v>
      </c>
      <c r="CL114" s="65">
        <v>1</v>
      </c>
      <c r="CM114" s="65">
        <v>0</v>
      </c>
      <c r="CN114" s="59">
        <f t="shared" ref="CN114" si="1065">CN113</f>
        <v>0</v>
      </c>
      <c r="CO114" s="13"/>
      <c r="CP114" s="13"/>
      <c r="CQ114" s="13"/>
      <c r="CR114" s="151"/>
      <c r="CS114" s="155"/>
      <c r="CT114" s="10"/>
      <c r="CU114" s="44" t="s">
        <v>100</v>
      </c>
      <c r="CV114" s="11" t="s">
        <v>52</v>
      </c>
      <c r="CW114" s="17"/>
      <c r="CX114" s="17"/>
      <c r="CY114" s="76">
        <v>0</v>
      </c>
      <c r="CZ114" s="65">
        <v>1</v>
      </c>
      <c r="DA114" s="65">
        <v>0</v>
      </c>
      <c r="DB114" s="59">
        <f t="shared" ref="DB114" si="1066">DB113</f>
        <v>0</v>
      </c>
      <c r="DC114" s="13"/>
      <c r="DD114" s="13"/>
      <c r="DE114" s="13"/>
      <c r="DF114" s="151"/>
      <c r="DG114" s="155"/>
      <c r="DH114" s="10"/>
      <c r="DI114" s="44" t="s">
        <v>100</v>
      </c>
      <c r="DJ114" s="11" t="s">
        <v>52</v>
      </c>
      <c r="DK114" s="17"/>
      <c r="DL114" s="17"/>
      <c r="DM114" s="76">
        <v>0</v>
      </c>
      <c r="DN114" s="65">
        <v>1</v>
      </c>
      <c r="DO114" s="65">
        <v>0</v>
      </c>
      <c r="DP114" s="59">
        <f t="shared" ref="DP114" si="1067">DP113</f>
        <v>0</v>
      </c>
      <c r="DQ114" s="13"/>
      <c r="DR114" s="13"/>
      <c r="DS114" s="13"/>
      <c r="DT114" s="151"/>
      <c r="DU114" s="155"/>
      <c r="DV114" s="10"/>
      <c r="DW114" s="44" t="s">
        <v>100</v>
      </c>
      <c r="DX114" s="11" t="s">
        <v>52</v>
      </c>
      <c r="DY114" s="17"/>
      <c r="DZ114" s="17"/>
      <c r="EA114" s="76">
        <v>0</v>
      </c>
      <c r="EB114" s="65">
        <v>1</v>
      </c>
      <c r="EC114" s="65">
        <v>0</v>
      </c>
      <c r="ED114" s="59">
        <f t="shared" ref="ED114" si="1068">ED113</f>
        <v>0</v>
      </c>
      <c r="EE114" s="13"/>
      <c r="EF114" s="13"/>
      <c r="EG114" s="13"/>
      <c r="EH114" s="151"/>
      <c r="EI114" s="155"/>
      <c r="EJ114" s="10"/>
      <c r="EK114" s="44"/>
      <c r="EL114" s="302"/>
      <c r="EM114" s="87" t="s">
        <v>96</v>
      </c>
      <c r="EN114" s="8" t="s">
        <v>46</v>
      </c>
      <c r="EO114" s="61"/>
      <c r="EP114" s="72">
        <v>0.56999999999999995</v>
      </c>
      <c r="EQ114" s="108">
        <f t="shared" si="1019"/>
        <v>0</v>
      </c>
      <c r="ER114" s="10"/>
      <c r="ES114" s="61"/>
      <c r="ET114" s="302"/>
      <c r="EU114" s="61"/>
      <c r="EV114" s="87" t="s">
        <v>96</v>
      </c>
      <c r="EW114" s="8" t="s">
        <v>46</v>
      </c>
      <c r="EX114" s="61"/>
      <c r="EY114" s="72">
        <v>0.93</v>
      </c>
      <c r="EZ114" s="108">
        <f t="shared" si="1020"/>
        <v>0</v>
      </c>
      <c r="FA114" s="88"/>
      <c r="FC114" s="44"/>
      <c r="FD114" s="302"/>
      <c r="FE114" s="87" t="s">
        <v>90</v>
      </c>
      <c r="FF114" s="95" t="s">
        <v>111</v>
      </c>
      <c r="FG114" s="14"/>
      <c r="FH114" s="72">
        <v>0</v>
      </c>
      <c r="FI114" s="108">
        <f t="shared" ref="FI114:FI124" si="1069">FE$113*FF$113*FH114</f>
        <v>0</v>
      </c>
      <c r="FJ114" s="10"/>
      <c r="FK114" s="8"/>
      <c r="FL114" s="61"/>
      <c r="FM114" s="61"/>
      <c r="FN114" s="87" t="s">
        <v>90</v>
      </c>
      <c r="FO114" s="95" t="s">
        <v>111</v>
      </c>
      <c r="FP114" s="14"/>
      <c r="FQ114" s="72">
        <v>0</v>
      </c>
      <c r="FR114" s="108">
        <f t="shared" ref="FR114:FR124" si="1070">FN$113*FO$113*FQ114</f>
        <v>0</v>
      </c>
      <c r="FS114" s="88"/>
    </row>
    <row r="115" spans="1:175" x14ac:dyDescent="0.25">
      <c r="A115" s="44" t="s">
        <v>100</v>
      </c>
      <c r="B115" s="11" t="s">
        <v>103</v>
      </c>
      <c r="C115" s="17"/>
      <c r="D115" s="17"/>
      <c r="E115" s="18">
        <f>E113</f>
        <v>0</v>
      </c>
      <c r="F115" s="17"/>
      <c r="G115" s="65">
        <v>0</v>
      </c>
      <c r="H115" s="59">
        <f>H113</f>
        <v>0</v>
      </c>
      <c r="I115" s="13"/>
      <c r="J115" s="13"/>
      <c r="K115" s="13"/>
      <c r="L115" s="151"/>
      <c r="M115" s="305" t="s">
        <v>286</v>
      </c>
      <c r="N115" s="15"/>
      <c r="O115" s="44" t="s">
        <v>100</v>
      </c>
      <c r="P115" s="11" t="s">
        <v>103</v>
      </c>
      <c r="Q115" s="17"/>
      <c r="R115" s="17"/>
      <c r="S115" s="18">
        <f>S113</f>
        <v>0</v>
      </c>
      <c r="T115" s="17"/>
      <c r="U115" s="65">
        <v>0</v>
      </c>
      <c r="V115" s="59">
        <f>V113</f>
        <v>0</v>
      </c>
      <c r="W115" s="13"/>
      <c r="X115" s="13"/>
      <c r="Y115" s="13"/>
      <c r="Z115" s="151"/>
      <c r="AA115" s="305" t="s">
        <v>286</v>
      </c>
      <c r="AB115" s="15"/>
      <c r="AC115" s="44" t="s">
        <v>100</v>
      </c>
      <c r="AD115" s="11" t="s">
        <v>103</v>
      </c>
      <c r="AE115" s="17"/>
      <c r="AF115" s="17"/>
      <c r="AG115" s="18">
        <f t="shared" ref="AG115" si="1071">AG113</f>
        <v>0</v>
      </c>
      <c r="AH115" s="17"/>
      <c r="AI115" s="65">
        <v>0</v>
      </c>
      <c r="AJ115" s="59">
        <f t="shared" ref="AJ115" si="1072">AJ113</f>
        <v>0</v>
      </c>
      <c r="AK115" s="13"/>
      <c r="AL115" s="13"/>
      <c r="AM115" s="13"/>
      <c r="AN115" s="151"/>
      <c r="AO115" s="305" t="s">
        <v>286</v>
      </c>
      <c r="AP115" s="15"/>
      <c r="AQ115" s="44" t="s">
        <v>100</v>
      </c>
      <c r="AR115" s="11" t="s">
        <v>103</v>
      </c>
      <c r="AS115" s="17"/>
      <c r="AT115" s="17"/>
      <c r="AU115" s="18">
        <f t="shared" ref="AU115" si="1073">AU113</f>
        <v>0</v>
      </c>
      <c r="AV115" s="17"/>
      <c r="AW115" s="65">
        <v>0</v>
      </c>
      <c r="AX115" s="59">
        <f t="shared" ref="AX115" si="1074">AX113</f>
        <v>0</v>
      </c>
      <c r="AY115" s="13"/>
      <c r="AZ115" s="13"/>
      <c r="BA115" s="13"/>
      <c r="BB115" s="151"/>
      <c r="BC115" s="305" t="s">
        <v>286</v>
      </c>
      <c r="BD115" s="15"/>
      <c r="BE115" s="44" t="s">
        <v>100</v>
      </c>
      <c r="BF115" s="11" t="s">
        <v>103</v>
      </c>
      <c r="BG115" s="17"/>
      <c r="BH115" s="17"/>
      <c r="BI115" s="18">
        <f t="shared" ref="BI115" si="1075">BI113</f>
        <v>0</v>
      </c>
      <c r="BJ115" s="17"/>
      <c r="BK115" s="65">
        <v>0</v>
      </c>
      <c r="BL115" s="59">
        <f t="shared" ref="BL115" si="1076">BL113</f>
        <v>0</v>
      </c>
      <c r="BM115" s="13"/>
      <c r="BN115" s="13"/>
      <c r="BO115" s="13"/>
      <c r="BP115" s="151"/>
      <c r="BQ115" s="305" t="s">
        <v>286</v>
      </c>
      <c r="BR115" s="15"/>
      <c r="BS115" s="44" t="s">
        <v>100</v>
      </c>
      <c r="BT115" s="11" t="s">
        <v>103</v>
      </c>
      <c r="BU115" s="17"/>
      <c r="BV115" s="17"/>
      <c r="BW115" s="18">
        <f t="shared" ref="BW115" si="1077">BW113</f>
        <v>0</v>
      </c>
      <c r="BX115" s="17"/>
      <c r="BY115" s="65">
        <v>0</v>
      </c>
      <c r="BZ115" s="59">
        <f t="shared" ref="BZ115" si="1078">BZ113</f>
        <v>0</v>
      </c>
      <c r="CA115" s="13"/>
      <c r="CB115" s="13"/>
      <c r="CC115" s="13"/>
      <c r="CD115" s="151"/>
      <c r="CE115" s="305" t="s">
        <v>286</v>
      </c>
      <c r="CF115" s="15"/>
      <c r="CG115" s="44" t="s">
        <v>100</v>
      </c>
      <c r="CH115" s="11" t="s">
        <v>103</v>
      </c>
      <c r="CI115" s="17"/>
      <c r="CJ115" s="17"/>
      <c r="CK115" s="18">
        <f t="shared" ref="CK115" si="1079">CK113</f>
        <v>0</v>
      </c>
      <c r="CL115" s="17"/>
      <c r="CM115" s="65">
        <v>0</v>
      </c>
      <c r="CN115" s="59">
        <f t="shared" ref="CN115" si="1080">CN113</f>
        <v>0</v>
      </c>
      <c r="CO115" s="13"/>
      <c r="CP115" s="13"/>
      <c r="CQ115" s="13"/>
      <c r="CR115" s="151"/>
      <c r="CS115" s="305" t="s">
        <v>286</v>
      </c>
      <c r="CT115" s="15"/>
      <c r="CU115" s="44" t="s">
        <v>100</v>
      </c>
      <c r="CV115" s="11" t="s">
        <v>103</v>
      </c>
      <c r="CW115" s="17"/>
      <c r="CX115" s="17"/>
      <c r="CY115" s="18">
        <f t="shared" ref="CY115" si="1081">CY113</f>
        <v>0</v>
      </c>
      <c r="CZ115" s="17"/>
      <c r="DA115" s="65">
        <v>0</v>
      </c>
      <c r="DB115" s="59">
        <f t="shared" ref="DB115" si="1082">DB113</f>
        <v>0</v>
      </c>
      <c r="DC115" s="13"/>
      <c r="DD115" s="13"/>
      <c r="DE115" s="13"/>
      <c r="DF115" s="151"/>
      <c r="DG115" s="305" t="s">
        <v>286</v>
      </c>
      <c r="DH115" s="15"/>
      <c r="DI115" s="44" t="s">
        <v>100</v>
      </c>
      <c r="DJ115" s="11" t="s">
        <v>103</v>
      </c>
      <c r="DK115" s="17"/>
      <c r="DL115" s="17"/>
      <c r="DM115" s="18">
        <f t="shared" ref="DM115" si="1083">DM113</f>
        <v>0</v>
      </c>
      <c r="DN115" s="17"/>
      <c r="DO115" s="65">
        <v>0</v>
      </c>
      <c r="DP115" s="59">
        <f t="shared" ref="DP115" si="1084">DP113</f>
        <v>0</v>
      </c>
      <c r="DQ115" s="13"/>
      <c r="DR115" s="13"/>
      <c r="DS115" s="13"/>
      <c r="DT115" s="151"/>
      <c r="DU115" s="305" t="s">
        <v>286</v>
      </c>
      <c r="DV115" s="15"/>
      <c r="DW115" s="44" t="s">
        <v>100</v>
      </c>
      <c r="DX115" s="11" t="s">
        <v>103</v>
      </c>
      <c r="DY115" s="17"/>
      <c r="DZ115" s="17"/>
      <c r="EA115" s="18">
        <f t="shared" ref="EA115" si="1085">EA113</f>
        <v>0</v>
      </c>
      <c r="EB115" s="17"/>
      <c r="EC115" s="65">
        <v>0</v>
      </c>
      <c r="ED115" s="59">
        <f t="shared" ref="ED115" si="1086">ED113</f>
        <v>0</v>
      </c>
      <c r="EE115" s="13"/>
      <c r="EF115" s="13"/>
      <c r="EG115" s="13"/>
      <c r="EH115" s="151"/>
      <c r="EI115" s="305" t="s">
        <v>286</v>
      </c>
      <c r="EJ115" s="15"/>
      <c r="EK115" s="44"/>
      <c r="EL115" s="302"/>
      <c r="EM115" s="87" t="s">
        <v>73</v>
      </c>
      <c r="EN115" s="8" t="s">
        <v>129</v>
      </c>
      <c r="EO115" s="61"/>
      <c r="EP115" s="72">
        <v>1.37</v>
      </c>
      <c r="EQ115" s="108">
        <f t="shared" si="1019"/>
        <v>0</v>
      </c>
      <c r="ER115" s="10"/>
      <c r="ES115" s="61"/>
      <c r="ET115" s="302"/>
      <c r="EU115" s="61"/>
      <c r="EV115" s="87" t="s">
        <v>73</v>
      </c>
      <c r="EW115" s="8" t="s">
        <v>129</v>
      </c>
      <c r="EX115" s="61"/>
      <c r="EY115" s="72">
        <v>2.06</v>
      </c>
      <c r="EZ115" s="108">
        <f t="shared" si="1020"/>
        <v>0</v>
      </c>
      <c r="FA115" s="88"/>
      <c r="FC115" s="44"/>
      <c r="FD115" s="302"/>
      <c r="FE115" s="87" t="s">
        <v>99</v>
      </c>
      <c r="FF115" s="95" t="s">
        <v>112</v>
      </c>
      <c r="FG115" s="14"/>
      <c r="FH115" s="72">
        <v>2.48</v>
      </c>
      <c r="FI115" s="108">
        <f t="shared" si="1069"/>
        <v>0</v>
      </c>
      <c r="FJ115" s="10"/>
      <c r="FK115" s="8"/>
      <c r="FL115" s="61"/>
      <c r="FM115" s="61"/>
      <c r="FN115" s="87" t="s">
        <v>99</v>
      </c>
      <c r="FO115" s="95" t="s">
        <v>112</v>
      </c>
      <c r="FP115" s="14"/>
      <c r="FQ115" s="72">
        <v>0</v>
      </c>
      <c r="FR115" s="108">
        <f t="shared" si="1070"/>
        <v>0</v>
      </c>
      <c r="FS115" s="88"/>
    </row>
    <row r="116" spans="1:175" x14ac:dyDescent="0.25">
      <c r="A116" s="44" t="s">
        <v>97</v>
      </c>
      <c r="B116" s="11" t="s">
        <v>53</v>
      </c>
      <c r="C116" s="17"/>
      <c r="D116" s="68">
        <v>0</v>
      </c>
      <c r="E116" s="8"/>
      <c r="F116" s="65">
        <v>1</v>
      </c>
      <c r="G116" s="65">
        <v>0</v>
      </c>
      <c r="H116" s="63">
        <v>0</v>
      </c>
      <c r="I116" s="13">
        <f>+(D116*F116*G116*H116/60)</f>
        <v>0</v>
      </c>
      <c r="J116" s="13">
        <f>IF(E$113=0,0,I116/E$113)</f>
        <v>0</v>
      </c>
      <c r="K116" s="13">
        <f>(J116*G$2)</f>
        <v>0</v>
      </c>
      <c r="L116" s="151"/>
      <c r="M116" s="220">
        <f>IF(H116=0,0,K116/H116)</f>
        <v>0</v>
      </c>
      <c r="N116" s="10"/>
      <c r="O116" s="44" t="s">
        <v>97</v>
      </c>
      <c r="P116" s="11" t="s">
        <v>53</v>
      </c>
      <c r="Q116" s="17"/>
      <c r="R116" s="68">
        <v>0</v>
      </c>
      <c r="S116" s="8"/>
      <c r="T116" s="65">
        <v>1</v>
      </c>
      <c r="U116" s="65">
        <v>0</v>
      </c>
      <c r="V116" s="63">
        <v>0</v>
      </c>
      <c r="W116" s="13">
        <f>+(R116*T116*U116*V116/60)</f>
        <v>0</v>
      </c>
      <c r="X116" s="13">
        <f>IF(S$113=0,0,W116/S$113)</f>
        <v>0</v>
      </c>
      <c r="Y116" s="13">
        <f>(X116*U$2)</f>
        <v>0</v>
      </c>
      <c r="Z116" s="151"/>
      <c r="AA116" s="220">
        <f>IF(V116=0,0,Y116/V116)</f>
        <v>0</v>
      </c>
      <c r="AB116" s="10"/>
      <c r="AC116" s="44" t="s">
        <v>97</v>
      </c>
      <c r="AD116" s="11" t="s">
        <v>53</v>
      </c>
      <c r="AE116" s="17"/>
      <c r="AF116" s="68">
        <v>0</v>
      </c>
      <c r="AG116" s="8"/>
      <c r="AH116" s="65">
        <v>1</v>
      </c>
      <c r="AI116" s="65">
        <v>0</v>
      </c>
      <c r="AJ116" s="63">
        <v>0</v>
      </c>
      <c r="AK116" s="13">
        <f t="shared" ref="AK116" si="1087">+(AF116*AH116*AI116*AJ116/60)</f>
        <v>0</v>
      </c>
      <c r="AL116" s="13">
        <f t="shared" ref="AL116" si="1088">IF(AG$113=0,0,AK116/AG$113)</f>
        <v>0</v>
      </c>
      <c r="AM116" s="13">
        <f t="shared" ref="AM116" si="1089">(AL116*AI$2)</f>
        <v>0</v>
      </c>
      <c r="AN116" s="151"/>
      <c r="AO116" s="220">
        <f t="shared" ref="AO116" si="1090">IF(AJ116=0,0,AM116/AJ116)</f>
        <v>0</v>
      </c>
      <c r="AP116" s="10"/>
      <c r="AQ116" s="44" t="s">
        <v>97</v>
      </c>
      <c r="AR116" s="11" t="s">
        <v>53</v>
      </c>
      <c r="AS116" s="17"/>
      <c r="AT116" s="68">
        <v>0</v>
      </c>
      <c r="AU116" s="8"/>
      <c r="AV116" s="65">
        <v>1</v>
      </c>
      <c r="AW116" s="65">
        <v>0</v>
      </c>
      <c r="AX116" s="63">
        <v>0</v>
      </c>
      <c r="AY116" s="13">
        <f t="shared" ref="AY116" si="1091">+(AT116*AV116*AW116*AX116/60)</f>
        <v>0</v>
      </c>
      <c r="AZ116" s="13">
        <f t="shared" ref="AZ116" si="1092">IF(AU$113=0,0,AY116/AU$113)</f>
        <v>0</v>
      </c>
      <c r="BA116" s="13">
        <f t="shared" ref="BA116" si="1093">(AZ116*AW$2)</f>
        <v>0</v>
      </c>
      <c r="BB116" s="151"/>
      <c r="BC116" s="220">
        <f t="shared" ref="BC116" si="1094">IF(AX116=0,0,BA116/AX116)</f>
        <v>0</v>
      </c>
      <c r="BD116" s="10"/>
      <c r="BE116" s="44" t="s">
        <v>97</v>
      </c>
      <c r="BF116" s="11" t="s">
        <v>53</v>
      </c>
      <c r="BG116" s="17"/>
      <c r="BH116" s="68">
        <v>0</v>
      </c>
      <c r="BI116" s="8"/>
      <c r="BJ116" s="65">
        <v>1</v>
      </c>
      <c r="BK116" s="65">
        <v>0</v>
      </c>
      <c r="BL116" s="63">
        <v>0</v>
      </c>
      <c r="BM116" s="13">
        <f t="shared" ref="BM116" si="1095">+(BH116*BJ116*BK116*BL116/60)</f>
        <v>0</v>
      </c>
      <c r="BN116" s="13">
        <f t="shared" ref="BN116" si="1096">IF(BI$113=0,0,BM116/BI$113)</f>
        <v>0</v>
      </c>
      <c r="BO116" s="13">
        <f t="shared" ref="BO116" si="1097">(BN116*BK$2)</f>
        <v>0</v>
      </c>
      <c r="BP116" s="151"/>
      <c r="BQ116" s="220">
        <f t="shared" ref="BQ116" si="1098">IF(BL116=0,0,BO116/BL116)</f>
        <v>0</v>
      </c>
      <c r="BR116" s="10"/>
      <c r="BS116" s="44" t="s">
        <v>97</v>
      </c>
      <c r="BT116" s="11" t="s">
        <v>53</v>
      </c>
      <c r="BU116" s="17"/>
      <c r="BV116" s="68">
        <v>0</v>
      </c>
      <c r="BW116" s="8"/>
      <c r="BX116" s="65">
        <v>1</v>
      </c>
      <c r="BY116" s="65">
        <v>0</v>
      </c>
      <c r="BZ116" s="63">
        <v>0</v>
      </c>
      <c r="CA116" s="13">
        <f t="shared" ref="CA116" si="1099">+(BV116*BX116*BY116*BZ116/60)</f>
        <v>0</v>
      </c>
      <c r="CB116" s="13">
        <f t="shared" ref="CB116" si="1100">IF(BW$113=0,0,CA116/BW$113)</f>
        <v>0</v>
      </c>
      <c r="CC116" s="13">
        <f t="shared" ref="CC116" si="1101">(CB116*BY$2)</f>
        <v>0</v>
      </c>
      <c r="CD116" s="151"/>
      <c r="CE116" s="220">
        <f t="shared" ref="CE116" si="1102">IF(BZ116=0,0,CC116/BZ116)</f>
        <v>0</v>
      </c>
      <c r="CF116" s="10"/>
      <c r="CG116" s="44" t="s">
        <v>97</v>
      </c>
      <c r="CH116" s="11" t="s">
        <v>53</v>
      </c>
      <c r="CI116" s="17"/>
      <c r="CJ116" s="68">
        <v>0</v>
      </c>
      <c r="CK116" s="8"/>
      <c r="CL116" s="65">
        <v>1</v>
      </c>
      <c r="CM116" s="65">
        <v>0</v>
      </c>
      <c r="CN116" s="63">
        <v>0</v>
      </c>
      <c r="CO116" s="13">
        <f t="shared" ref="CO116" si="1103">+(CJ116*CL116*CM116*CN116/60)</f>
        <v>0</v>
      </c>
      <c r="CP116" s="13">
        <f t="shared" ref="CP116" si="1104">IF(CK$113=0,0,CO116/CK$113)</f>
        <v>0</v>
      </c>
      <c r="CQ116" s="13">
        <f t="shared" ref="CQ116" si="1105">(CP116*CM$2)</f>
        <v>0</v>
      </c>
      <c r="CR116" s="151"/>
      <c r="CS116" s="220">
        <f t="shared" ref="CS116" si="1106">IF(CN116=0,0,CQ116/CN116)</f>
        <v>0</v>
      </c>
      <c r="CT116" s="10"/>
      <c r="CU116" s="44" t="s">
        <v>97</v>
      </c>
      <c r="CV116" s="11" t="s">
        <v>53</v>
      </c>
      <c r="CW116" s="17"/>
      <c r="CX116" s="68">
        <v>0</v>
      </c>
      <c r="CY116" s="8"/>
      <c r="CZ116" s="65">
        <v>1</v>
      </c>
      <c r="DA116" s="65">
        <v>0</v>
      </c>
      <c r="DB116" s="63">
        <v>0</v>
      </c>
      <c r="DC116" s="13">
        <f t="shared" ref="DC116" si="1107">+(CX116*CZ116*DA116*DB116/60)</f>
        <v>0</v>
      </c>
      <c r="DD116" s="13">
        <f t="shared" ref="DD116" si="1108">IF(CY$113=0,0,DC116/CY$113)</f>
        <v>0</v>
      </c>
      <c r="DE116" s="13">
        <f t="shared" ref="DE116" si="1109">(DD116*DA$2)</f>
        <v>0</v>
      </c>
      <c r="DF116" s="151"/>
      <c r="DG116" s="220">
        <f t="shared" ref="DG116" si="1110">IF(DB116=0,0,DE116/DB116)</f>
        <v>0</v>
      </c>
      <c r="DH116" s="10"/>
      <c r="DI116" s="44" t="s">
        <v>97</v>
      </c>
      <c r="DJ116" s="11" t="s">
        <v>53</v>
      </c>
      <c r="DK116" s="17"/>
      <c r="DL116" s="68">
        <v>0</v>
      </c>
      <c r="DM116" s="8"/>
      <c r="DN116" s="65">
        <v>1</v>
      </c>
      <c r="DO116" s="65">
        <v>0</v>
      </c>
      <c r="DP116" s="63">
        <v>0</v>
      </c>
      <c r="DQ116" s="13">
        <f t="shared" ref="DQ116" si="1111">+(DL116*DN116*DO116*DP116/60)</f>
        <v>0</v>
      </c>
      <c r="DR116" s="13">
        <f t="shared" ref="DR116" si="1112">IF(DM$113=0,0,DQ116/DM$113)</f>
        <v>0</v>
      </c>
      <c r="DS116" s="13">
        <f t="shared" ref="DS116" si="1113">(DR116*DO$2)</f>
        <v>0</v>
      </c>
      <c r="DT116" s="151"/>
      <c r="DU116" s="220">
        <f t="shared" ref="DU116" si="1114">IF(DP116=0,0,DS116/DP116)</f>
        <v>0</v>
      </c>
      <c r="DV116" s="10"/>
      <c r="DW116" s="44" t="s">
        <v>97</v>
      </c>
      <c r="DX116" s="11" t="s">
        <v>53</v>
      </c>
      <c r="DY116" s="17"/>
      <c r="DZ116" s="68">
        <v>0</v>
      </c>
      <c r="EA116" s="8"/>
      <c r="EB116" s="65">
        <v>1</v>
      </c>
      <c r="EC116" s="65">
        <v>0</v>
      </c>
      <c r="ED116" s="63">
        <v>0</v>
      </c>
      <c r="EE116" s="13">
        <f t="shared" ref="EE116" si="1115">+(DZ116*EB116*EC116*ED116/60)</f>
        <v>0</v>
      </c>
      <c r="EF116" s="13">
        <f t="shared" ref="EF116" si="1116">IF(EA$113=0,0,EE116/EA$113)</f>
        <v>0</v>
      </c>
      <c r="EG116" s="13">
        <f t="shared" ref="EG116" si="1117">(EF116*EC$2)</f>
        <v>0</v>
      </c>
      <c r="EH116" s="151"/>
      <c r="EI116" s="220">
        <f t="shared" ref="EI116" si="1118">IF(ED116=0,0,EG116/ED116)</f>
        <v>0</v>
      </c>
      <c r="EJ116" s="10"/>
      <c r="EK116" s="44"/>
      <c r="EL116" s="302"/>
      <c r="EM116" s="87" t="s">
        <v>133</v>
      </c>
      <c r="EN116" s="8" t="s">
        <v>132</v>
      </c>
      <c r="EO116" s="61"/>
      <c r="EP116" s="72">
        <v>1.98</v>
      </c>
      <c r="EQ116" s="108">
        <f t="shared" si="1019"/>
        <v>0</v>
      </c>
      <c r="ER116" s="10"/>
      <c r="ES116" s="61"/>
      <c r="ET116" s="302"/>
      <c r="EU116" s="61"/>
      <c r="EV116" s="87" t="s">
        <v>133</v>
      </c>
      <c r="EW116" s="8" t="s">
        <v>132</v>
      </c>
      <c r="EX116" s="61"/>
      <c r="EY116" s="72">
        <v>1.3</v>
      </c>
      <c r="EZ116" s="108">
        <f t="shared" si="1020"/>
        <v>0</v>
      </c>
      <c r="FA116" s="88"/>
      <c r="FC116" s="44"/>
      <c r="FD116" s="302"/>
      <c r="FE116" s="87" t="s">
        <v>91</v>
      </c>
      <c r="FF116" s="95" t="s">
        <v>321</v>
      </c>
      <c r="FG116" s="14"/>
      <c r="FH116" s="72">
        <v>0</v>
      </c>
      <c r="FI116" s="108">
        <f t="shared" si="1069"/>
        <v>0</v>
      </c>
      <c r="FJ116" s="10"/>
      <c r="FK116" s="8"/>
      <c r="FL116" s="61"/>
      <c r="FM116" s="61"/>
      <c r="FN116" s="87" t="s">
        <v>91</v>
      </c>
      <c r="FO116" s="95" t="s">
        <v>321</v>
      </c>
      <c r="FP116" s="14"/>
      <c r="FQ116" s="72">
        <v>0</v>
      </c>
      <c r="FR116" s="108">
        <f t="shared" si="1070"/>
        <v>0</v>
      </c>
      <c r="FS116" s="88"/>
    </row>
    <row r="117" spans="1:175" x14ac:dyDescent="0.25">
      <c r="A117" s="44"/>
      <c r="B117" s="61"/>
      <c r="C117" s="61"/>
      <c r="D117" s="61"/>
      <c r="E117" s="61"/>
      <c r="F117" s="61"/>
      <c r="G117" s="61"/>
      <c r="H117" s="286" t="s">
        <v>36</v>
      </c>
      <c r="I117" s="13"/>
      <c r="J117" s="13"/>
      <c r="K117" s="13"/>
      <c r="L117" s="151"/>
      <c r="M117" s="155"/>
      <c r="N117" s="10"/>
      <c r="O117" s="44"/>
      <c r="P117" s="61"/>
      <c r="Q117" s="61"/>
      <c r="R117" s="61"/>
      <c r="S117" s="61"/>
      <c r="T117" s="61"/>
      <c r="U117" s="61"/>
      <c r="V117" s="286" t="s">
        <v>36</v>
      </c>
      <c r="W117" s="13"/>
      <c r="X117" s="13"/>
      <c r="Y117" s="13"/>
      <c r="Z117" s="151"/>
      <c r="AA117" s="155"/>
      <c r="AB117" s="10"/>
      <c r="AC117" s="44"/>
      <c r="AD117" s="61"/>
      <c r="AE117" s="61"/>
      <c r="AF117" s="61"/>
      <c r="AG117" s="61"/>
      <c r="AH117" s="61"/>
      <c r="AI117" s="61"/>
      <c r="AJ117" s="286" t="s">
        <v>36</v>
      </c>
      <c r="AK117" s="13"/>
      <c r="AL117" s="13"/>
      <c r="AM117" s="13"/>
      <c r="AN117" s="151"/>
      <c r="AO117" s="155"/>
      <c r="AP117" s="10"/>
      <c r="AQ117" s="44"/>
      <c r="AR117" s="61"/>
      <c r="AS117" s="61"/>
      <c r="AT117" s="61"/>
      <c r="AU117" s="61"/>
      <c r="AV117" s="61"/>
      <c r="AW117" s="61"/>
      <c r="AX117" s="286" t="s">
        <v>36</v>
      </c>
      <c r="AY117" s="13"/>
      <c r="AZ117" s="13"/>
      <c r="BA117" s="13"/>
      <c r="BB117" s="151"/>
      <c r="BC117" s="155"/>
      <c r="BD117" s="10"/>
      <c r="BE117" s="44"/>
      <c r="BF117" s="61"/>
      <c r="BG117" s="61"/>
      <c r="BH117" s="61"/>
      <c r="BI117" s="61"/>
      <c r="BJ117" s="61"/>
      <c r="BK117" s="61"/>
      <c r="BL117" s="286" t="s">
        <v>36</v>
      </c>
      <c r="BM117" s="13"/>
      <c r="BN117" s="13"/>
      <c r="BO117" s="13"/>
      <c r="BP117" s="151"/>
      <c r="BQ117" s="155"/>
      <c r="BR117" s="10"/>
      <c r="BS117" s="44"/>
      <c r="BT117" s="61"/>
      <c r="BU117" s="61"/>
      <c r="BV117" s="61"/>
      <c r="BW117" s="61"/>
      <c r="BX117" s="61"/>
      <c r="BY117" s="61"/>
      <c r="BZ117" s="286" t="s">
        <v>36</v>
      </c>
      <c r="CA117" s="13"/>
      <c r="CB117" s="13"/>
      <c r="CC117" s="13"/>
      <c r="CD117" s="151"/>
      <c r="CE117" s="155"/>
      <c r="CF117" s="10"/>
      <c r="CG117" s="44"/>
      <c r="CH117" s="61"/>
      <c r="CI117" s="61"/>
      <c r="CJ117" s="61"/>
      <c r="CK117" s="61"/>
      <c r="CL117" s="61"/>
      <c r="CM117" s="61"/>
      <c r="CN117" s="286" t="s">
        <v>36</v>
      </c>
      <c r="CO117" s="13"/>
      <c r="CP117" s="13"/>
      <c r="CQ117" s="13"/>
      <c r="CR117" s="151"/>
      <c r="CS117" s="155"/>
      <c r="CT117" s="10"/>
      <c r="CU117" s="44"/>
      <c r="CV117" s="61"/>
      <c r="CW117" s="61"/>
      <c r="CX117" s="61"/>
      <c r="CY117" s="61"/>
      <c r="CZ117" s="61"/>
      <c r="DA117" s="61"/>
      <c r="DB117" s="286" t="s">
        <v>36</v>
      </c>
      <c r="DC117" s="13"/>
      <c r="DD117" s="13"/>
      <c r="DE117" s="13"/>
      <c r="DF117" s="151"/>
      <c r="DG117" s="155"/>
      <c r="DH117" s="10"/>
      <c r="DI117" s="44"/>
      <c r="DJ117" s="61"/>
      <c r="DK117" s="61"/>
      <c r="DL117" s="61"/>
      <c r="DM117" s="61"/>
      <c r="DN117" s="61"/>
      <c r="DO117" s="61"/>
      <c r="DP117" s="286" t="s">
        <v>36</v>
      </c>
      <c r="DQ117" s="13"/>
      <c r="DR117" s="13"/>
      <c r="DS117" s="13"/>
      <c r="DT117" s="151"/>
      <c r="DU117" s="155"/>
      <c r="DV117" s="10"/>
      <c r="DW117" s="44"/>
      <c r="DX117" s="61"/>
      <c r="DY117" s="61"/>
      <c r="DZ117" s="61"/>
      <c r="EA117" s="61"/>
      <c r="EB117" s="61"/>
      <c r="EC117" s="61"/>
      <c r="ED117" s="286" t="s">
        <v>36</v>
      </c>
      <c r="EE117" s="13"/>
      <c r="EF117" s="13"/>
      <c r="EG117" s="13"/>
      <c r="EH117" s="151"/>
      <c r="EI117" s="155"/>
      <c r="EJ117" s="10"/>
      <c r="EK117" s="44"/>
      <c r="EL117" s="302"/>
      <c r="EM117" s="87" t="s">
        <v>65</v>
      </c>
      <c r="EN117" s="95" t="s">
        <v>60</v>
      </c>
      <c r="EO117" s="14"/>
      <c r="EP117" s="72">
        <v>8.85</v>
      </c>
      <c r="EQ117" s="108">
        <f t="shared" si="1019"/>
        <v>0</v>
      </c>
      <c r="ER117" s="10"/>
      <c r="ES117" s="61"/>
      <c r="ET117" s="302"/>
      <c r="EU117" s="61"/>
      <c r="EV117" s="87" t="s">
        <v>65</v>
      </c>
      <c r="EW117" s="95" t="s">
        <v>60</v>
      </c>
      <c r="EX117" s="14"/>
      <c r="EY117" s="72">
        <v>2.69</v>
      </c>
      <c r="EZ117" s="108">
        <f t="shared" si="1020"/>
        <v>0</v>
      </c>
      <c r="FA117" s="88"/>
      <c r="FC117" s="137"/>
      <c r="FD117" s="61"/>
      <c r="FE117" s="87" t="s">
        <v>240</v>
      </c>
      <c r="FF117" s="95" t="s">
        <v>246</v>
      </c>
      <c r="FG117" s="14"/>
      <c r="FH117" s="72">
        <v>6.02</v>
      </c>
      <c r="FI117" s="108">
        <f t="shared" si="1069"/>
        <v>0</v>
      </c>
      <c r="FJ117" s="61"/>
      <c r="FK117" s="61"/>
      <c r="FL117" s="61"/>
      <c r="FM117" s="61"/>
      <c r="FN117" s="87" t="s">
        <v>240</v>
      </c>
      <c r="FO117" s="95" t="s">
        <v>246</v>
      </c>
      <c r="FP117" s="14"/>
      <c r="FQ117" s="72">
        <v>0</v>
      </c>
      <c r="FR117" s="108">
        <f t="shared" si="1070"/>
        <v>0</v>
      </c>
      <c r="FS117" s="88"/>
    </row>
    <row r="118" spans="1:175" x14ac:dyDescent="0.25">
      <c r="A118" s="44" t="s">
        <v>101</v>
      </c>
      <c r="B118" s="11" t="s">
        <v>102</v>
      </c>
      <c r="C118" s="8"/>
      <c r="D118" s="17"/>
      <c r="E118" s="18">
        <f>E113</f>
        <v>0</v>
      </c>
      <c r="F118" s="17"/>
      <c r="G118" s="17"/>
      <c r="H118" s="78">
        <v>0</v>
      </c>
      <c r="I118" s="13">
        <f>(E118*H118)</f>
        <v>0</v>
      </c>
      <c r="J118" s="13">
        <f>IF(E$113=0,0,I118/E$113)</f>
        <v>0</v>
      </c>
      <c r="K118" s="13">
        <f>(J118*G$2)</f>
        <v>0</v>
      </c>
      <c r="L118" s="151"/>
      <c r="M118" s="155"/>
      <c r="N118" s="10"/>
      <c r="O118" s="44" t="s">
        <v>101</v>
      </c>
      <c r="P118" s="11" t="s">
        <v>102</v>
      </c>
      <c r="Q118" s="8"/>
      <c r="R118" s="17"/>
      <c r="S118" s="18">
        <f>S113</f>
        <v>0</v>
      </c>
      <c r="T118" s="17"/>
      <c r="U118" s="17"/>
      <c r="V118" s="78">
        <v>0</v>
      </c>
      <c r="W118" s="13">
        <f>(S118*V118)</f>
        <v>0</v>
      </c>
      <c r="X118" s="13">
        <f>IF(S$113=0,0,W118/S$113)</f>
        <v>0</v>
      </c>
      <c r="Y118" s="13">
        <f>(X118*U$2)</f>
        <v>0</v>
      </c>
      <c r="Z118" s="151"/>
      <c r="AA118" s="155"/>
      <c r="AB118" s="10"/>
      <c r="AC118" s="44" t="s">
        <v>101</v>
      </c>
      <c r="AD118" s="11" t="s">
        <v>102</v>
      </c>
      <c r="AE118" s="8"/>
      <c r="AF118" s="17"/>
      <c r="AG118" s="18">
        <f t="shared" ref="AG118" si="1119">AG113</f>
        <v>0</v>
      </c>
      <c r="AH118" s="17"/>
      <c r="AI118" s="17"/>
      <c r="AJ118" s="78">
        <v>0</v>
      </c>
      <c r="AK118" s="13">
        <f t="shared" ref="AK118" si="1120">(AG118*AJ118)</f>
        <v>0</v>
      </c>
      <c r="AL118" s="13">
        <f t="shared" ref="AL118" si="1121">IF(AG$113=0,0,AK118/AG$113)</f>
        <v>0</v>
      </c>
      <c r="AM118" s="13">
        <f t="shared" ref="AM118" si="1122">(AL118*AI$2)</f>
        <v>0</v>
      </c>
      <c r="AN118" s="151"/>
      <c r="AO118" s="155"/>
      <c r="AP118" s="10"/>
      <c r="AQ118" s="44" t="s">
        <v>101</v>
      </c>
      <c r="AR118" s="11" t="s">
        <v>102</v>
      </c>
      <c r="AS118" s="8"/>
      <c r="AT118" s="17"/>
      <c r="AU118" s="18">
        <f t="shared" ref="AU118" si="1123">AU113</f>
        <v>0</v>
      </c>
      <c r="AV118" s="17"/>
      <c r="AW118" s="17"/>
      <c r="AX118" s="78">
        <v>0</v>
      </c>
      <c r="AY118" s="13">
        <f t="shared" ref="AY118" si="1124">(AU118*AX118)</f>
        <v>0</v>
      </c>
      <c r="AZ118" s="13">
        <f t="shared" ref="AZ118" si="1125">IF(AU$113=0,0,AY118/AU$113)</f>
        <v>0</v>
      </c>
      <c r="BA118" s="13">
        <f t="shared" ref="BA118" si="1126">(AZ118*AW$2)</f>
        <v>0</v>
      </c>
      <c r="BB118" s="151"/>
      <c r="BC118" s="155"/>
      <c r="BD118" s="10"/>
      <c r="BE118" s="44" t="s">
        <v>101</v>
      </c>
      <c r="BF118" s="11" t="s">
        <v>102</v>
      </c>
      <c r="BG118" s="8"/>
      <c r="BH118" s="17"/>
      <c r="BI118" s="18">
        <f t="shared" ref="BI118" si="1127">BI113</f>
        <v>0</v>
      </c>
      <c r="BJ118" s="17"/>
      <c r="BK118" s="17"/>
      <c r="BL118" s="78">
        <v>0</v>
      </c>
      <c r="BM118" s="13">
        <f t="shared" ref="BM118" si="1128">(BI118*BL118)</f>
        <v>0</v>
      </c>
      <c r="BN118" s="13">
        <f t="shared" ref="BN118" si="1129">IF(BI$113=0,0,BM118/BI$113)</f>
        <v>0</v>
      </c>
      <c r="BO118" s="13">
        <f t="shared" ref="BO118" si="1130">(BN118*BK$2)</f>
        <v>0</v>
      </c>
      <c r="BP118" s="151"/>
      <c r="BQ118" s="155"/>
      <c r="BR118" s="10"/>
      <c r="BS118" s="44" t="s">
        <v>101</v>
      </c>
      <c r="BT118" s="11" t="s">
        <v>102</v>
      </c>
      <c r="BU118" s="8"/>
      <c r="BV118" s="17"/>
      <c r="BW118" s="18">
        <f t="shared" ref="BW118" si="1131">BW113</f>
        <v>0</v>
      </c>
      <c r="BX118" s="17"/>
      <c r="BY118" s="17"/>
      <c r="BZ118" s="78">
        <v>0</v>
      </c>
      <c r="CA118" s="13">
        <f t="shared" ref="CA118" si="1132">(BW118*BZ118)</f>
        <v>0</v>
      </c>
      <c r="CB118" s="13">
        <f t="shared" ref="CB118" si="1133">IF(BW$113=0,0,CA118/BW$113)</f>
        <v>0</v>
      </c>
      <c r="CC118" s="13">
        <f t="shared" ref="CC118" si="1134">(CB118*BY$2)</f>
        <v>0</v>
      </c>
      <c r="CD118" s="151"/>
      <c r="CE118" s="155"/>
      <c r="CF118" s="10"/>
      <c r="CG118" s="44" t="s">
        <v>101</v>
      </c>
      <c r="CH118" s="11" t="s">
        <v>102</v>
      </c>
      <c r="CI118" s="8"/>
      <c r="CJ118" s="17"/>
      <c r="CK118" s="18">
        <f t="shared" ref="CK118" si="1135">CK113</f>
        <v>0</v>
      </c>
      <c r="CL118" s="17"/>
      <c r="CM118" s="17"/>
      <c r="CN118" s="78">
        <v>0</v>
      </c>
      <c r="CO118" s="13">
        <f t="shared" ref="CO118" si="1136">(CK118*CN118)</f>
        <v>0</v>
      </c>
      <c r="CP118" s="13">
        <f t="shared" ref="CP118" si="1137">IF(CK$113=0,0,CO118/CK$113)</f>
        <v>0</v>
      </c>
      <c r="CQ118" s="13">
        <f t="shared" ref="CQ118" si="1138">(CP118*CM$2)</f>
        <v>0</v>
      </c>
      <c r="CR118" s="151"/>
      <c r="CS118" s="155"/>
      <c r="CT118" s="10"/>
      <c r="CU118" s="44" t="s">
        <v>101</v>
      </c>
      <c r="CV118" s="11" t="s">
        <v>102</v>
      </c>
      <c r="CW118" s="8"/>
      <c r="CX118" s="17"/>
      <c r="CY118" s="18">
        <f t="shared" ref="CY118" si="1139">CY113</f>
        <v>0</v>
      </c>
      <c r="CZ118" s="17"/>
      <c r="DA118" s="17"/>
      <c r="DB118" s="78">
        <v>0</v>
      </c>
      <c r="DC118" s="13">
        <f t="shared" ref="DC118" si="1140">(CY118*DB118)</f>
        <v>0</v>
      </c>
      <c r="DD118" s="13">
        <f t="shared" ref="DD118" si="1141">IF(CY$113=0,0,DC118/CY$113)</f>
        <v>0</v>
      </c>
      <c r="DE118" s="13">
        <f t="shared" ref="DE118" si="1142">(DD118*DA$2)</f>
        <v>0</v>
      </c>
      <c r="DF118" s="151"/>
      <c r="DG118" s="155"/>
      <c r="DH118" s="10"/>
      <c r="DI118" s="44" t="s">
        <v>101</v>
      </c>
      <c r="DJ118" s="11" t="s">
        <v>102</v>
      </c>
      <c r="DK118" s="8"/>
      <c r="DL118" s="17"/>
      <c r="DM118" s="18">
        <f t="shared" ref="DM118" si="1143">DM113</f>
        <v>0</v>
      </c>
      <c r="DN118" s="17"/>
      <c r="DO118" s="17"/>
      <c r="DP118" s="78">
        <v>0</v>
      </c>
      <c r="DQ118" s="13">
        <f t="shared" ref="DQ118" si="1144">(DM118*DP118)</f>
        <v>0</v>
      </c>
      <c r="DR118" s="13">
        <f t="shared" ref="DR118" si="1145">IF(DM$113=0,0,DQ118/DM$113)</f>
        <v>0</v>
      </c>
      <c r="DS118" s="13">
        <f t="shared" ref="DS118" si="1146">(DR118*DO$2)</f>
        <v>0</v>
      </c>
      <c r="DT118" s="151"/>
      <c r="DU118" s="155"/>
      <c r="DV118" s="10"/>
      <c r="DW118" s="44" t="s">
        <v>101</v>
      </c>
      <c r="DX118" s="11" t="s">
        <v>102</v>
      </c>
      <c r="DY118" s="8"/>
      <c r="DZ118" s="17"/>
      <c r="EA118" s="18">
        <f t="shared" ref="EA118" si="1147">EA113</f>
        <v>0</v>
      </c>
      <c r="EB118" s="17"/>
      <c r="EC118" s="17"/>
      <c r="ED118" s="78">
        <v>0</v>
      </c>
      <c r="EE118" s="13">
        <f t="shared" ref="EE118" si="1148">(EA118*ED118)</f>
        <v>0</v>
      </c>
      <c r="EF118" s="13">
        <f t="shared" ref="EF118" si="1149">IF(EA$113=0,0,EE118/EA$113)</f>
        <v>0</v>
      </c>
      <c r="EG118" s="13">
        <f t="shared" ref="EG118" si="1150">(EF118*EC$2)</f>
        <v>0</v>
      </c>
      <c r="EH118" s="151"/>
      <c r="EI118" s="155"/>
      <c r="EJ118" s="10"/>
      <c r="EK118" s="44"/>
      <c r="EL118" s="302"/>
      <c r="EM118" s="87" t="s">
        <v>72</v>
      </c>
      <c r="EN118" s="8" t="s">
        <v>154</v>
      </c>
      <c r="EO118" s="61"/>
      <c r="EP118" s="72">
        <v>0.62</v>
      </c>
      <c r="EQ118" s="108">
        <f t="shared" si="1019"/>
        <v>0</v>
      </c>
      <c r="ER118" s="10"/>
      <c r="ES118" s="61"/>
      <c r="ET118" s="302"/>
      <c r="EU118" s="61"/>
      <c r="EV118" s="87" t="s">
        <v>72</v>
      </c>
      <c r="EW118" s="8" t="s">
        <v>154</v>
      </c>
      <c r="EX118" s="61"/>
      <c r="EY118" s="72">
        <v>0</v>
      </c>
      <c r="EZ118" s="108">
        <f t="shared" si="1020"/>
        <v>0</v>
      </c>
      <c r="FA118" s="88"/>
      <c r="FC118" s="44"/>
      <c r="FD118" s="302"/>
      <c r="FE118" s="87" t="s">
        <v>96</v>
      </c>
      <c r="FF118" s="8" t="s">
        <v>46</v>
      </c>
      <c r="FG118" s="61"/>
      <c r="FH118" s="72">
        <v>0.64</v>
      </c>
      <c r="FI118" s="108">
        <f t="shared" si="1069"/>
        <v>0</v>
      </c>
      <c r="FJ118" s="10"/>
      <c r="FK118" s="8"/>
      <c r="FL118" s="61"/>
      <c r="FM118" s="61"/>
      <c r="FN118" s="87" t="s">
        <v>96</v>
      </c>
      <c r="FO118" s="8" t="s">
        <v>46</v>
      </c>
      <c r="FP118" s="61"/>
      <c r="FQ118" s="72">
        <v>0</v>
      </c>
      <c r="FR118" s="108">
        <f t="shared" si="1070"/>
        <v>0</v>
      </c>
      <c r="FS118" s="88"/>
    </row>
    <row r="119" spans="1:175" ht="13" thickBot="1" x14ac:dyDescent="0.3">
      <c r="A119" s="44"/>
      <c r="B119" s="11"/>
      <c r="C119" s="8"/>
      <c r="D119" s="17"/>
      <c r="E119" s="18"/>
      <c r="F119" s="630" t="s">
        <v>54</v>
      </c>
      <c r="G119" s="17"/>
      <c r="H119" s="304" t="s">
        <v>55</v>
      </c>
      <c r="I119" s="13"/>
      <c r="J119" s="13"/>
      <c r="K119" s="13"/>
      <c r="L119" s="151"/>
      <c r="M119" s="306" t="s">
        <v>287</v>
      </c>
      <c r="N119" s="10"/>
      <c r="O119" s="44"/>
      <c r="P119" s="11"/>
      <c r="Q119" s="8"/>
      <c r="R119" s="17"/>
      <c r="S119" s="18"/>
      <c r="T119" s="738" t="s">
        <v>54</v>
      </c>
      <c r="U119" s="17"/>
      <c r="V119" s="304" t="s">
        <v>55</v>
      </c>
      <c r="W119" s="13"/>
      <c r="X119" s="13"/>
      <c r="Y119" s="13"/>
      <c r="Z119" s="151"/>
      <c r="AA119" s="306" t="s">
        <v>287</v>
      </c>
      <c r="AB119" s="10"/>
      <c r="AC119" s="44"/>
      <c r="AD119" s="11"/>
      <c r="AE119" s="8"/>
      <c r="AF119" s="17"/>
      <c r="AG119" s="18"/>
      <c r="AH119" s="815" t="s">
        <v>54</v>
      </c>
      <c r="AI119" s="17"/>
      <c r="AJ119" s="304" t="s">
        <v>55</v>
      </c>
      <c r="AK119" s="13"/>
      <c r="AL119" s="13"/>
      <c r="AM119" s="13"/>
      <c r="AN119" s="151"/>
      <c r="AO119" s="306" t="s">
        <v>287</v>
      </c>
      <c r="AP119" s="10"/>
      <c r="AQ119" s="44"/>
      <c r="AR119" s="11"/>
      <c r="AS119" s="8"/>
      <c r="AT119" s="17"/>
      <c r="AU119" s="18"/>
      <c r="AV119" s="815" t="s">
        <v>54</v>
      </c>
      <c r="AW119" s="17"/>
      <c r="AX119" s="304" t="s">
        <v>55</v>
      </c>
      <c r="AY119" s="13"/>
      <c r="AZ119" s="13"/>
      <c r="BA119" s="13"/>
      <c r="BB119" s="151"/>
      <c r="BC119" s="306" t="s">
        <v>287</v>
      </c>
      <c r="BD119" s="10"/>
      <c r="BE119" s="44"/>
      <c r="BF119" s="11"/>
      <c r="BG119" s="8"/>
      <c r="BH119" s="17"/>
      <c r="BI119" s="18"/>
      <c r="BJ119" s="815" t="s">
        <v>54</v>
      </c>
      <c r="BK119" s="17"/>
      <c r="BL119" s="304" t="s">
        <v>55</v>
      </c>
      <c r="BM119" s="13"/>
      <c r="BN119" s="13"/>
      <c r="BO119" s="13"/>
      <c r="BP119" s="151"/>
      <c r="BQ119" s="306" t="s">
        <v>287</v>
      </c>
      <c r="BR119" s="10"/>
      <c r="BS119" s="44"/>
      <c r="BT119" s="11"/>
      <c r="BU119" s="8"/>
      <c r="BV119" s="17"/>
      <c r="BW119" s="18"/>
      <c r="BX119" s="815" t="s">
        <v>54</v>
      </c>
      <c r="BY119" s="17"/>
      <c r="BZ119" s="304" t="s">
        <v>55</v>
      </c>
      <c r="CA119" s="13"/>
      <c r="CB119" s="13"/>
      <c r="CC119" s="13"/>
      <c r="CD119" s="151"/>
      <c r="CE119" s="306" t="s">
        <v>287</v>
      </c>
      <c r="CF119" s="10"/>
      <c r="CG119" s="44"/>
      <c r="CH119" s="11"/>
      <c r="CI119" s="8"/>
      <c r="CJ119" s="17"/>
      <c r="CK119" s="18"/>
      <c r="CL119" s="815" t="s">
        <v>54</v>
      </c>
      <c r="CM119" s="17"/>
      <c r="CN119" s="304" t="s">
        <v>55</v>
      </c>
      <c r="CO119" s="13"/>
      <c r="CP119" s="13"/>
      <c r="CQ119" s="13"/>
      <c r="CR119" s="151"/>
      <c r="CS119" s="306" t="s">
        <v>287</v>
      </c>
      <c r="CT119" s="10"/>
      <c r="CU119" s="44"/>
      <c r="CV119" s="11"/>
      <c r="CW119" s="8"/>
      <c r="CX119" s="17"/>
      <c r="CY119" s="18"/>
      <c r="CZ119" s="815" t="s">
        <v>54</v>
      </c>
      <c r="DA119" s="17"/>
      <c r="DB119" s="304" t="s">
        <v>55</v>
      </c>
      <c r="DC119" s="13"/>
      <c r="DD119" s="13"/>
      <c r="DE119" s="13"/>
      <c r="DF119" s="151"/>
      <c r="DG119" s="306" t="s">
        <v>287</v>
      </c>
      <c r="DH119" s="10"/>
      <c r="DI119" s="44"/>
      <c r="DJ119" s="11"/>
      <c r="DK119" s="8"/>
      <c r="DL119" s="17"/>
      <c r="DM119" s="18"/>
      <c r="DN119" s="815" t="s">
        <v>54</v>
      </c>
      <c r="DO119" s="17"/>
      <c r="DP119" s="304" t="s">
        <v>55</v>
      </c>
      <c r="DQ119" s="13"/>
      <c r="DR119" s="13"/>
      <c r="DS119" s="13"/>
      <c r="DT119" s="151"/>
      <c r="DU119" s="306" t="s">
        <v>287</v>
      </c>
      <c r="DV119" s="10"/>
      <c r="DW119" s="44"/>
      <c r="DX119" s="11"/>
      <c r="DY119" s="8"/>
      <c r="DZ119" s="17"/>
      <c r="EA119" s="18"/>
      <c r="EB119" s="815" t="s">
        <v>54</v>
      </c>
      <c r="EC119" s="17"/>
      <c r="ED119" s="304" t="s">
        <v>55</v>
      </c>
      <c r="EE119" s="13"/>
      <c r="EF119" s="13"/>
      <c r="EG119" s="13"/>
      <c r="EH119" s="151"/>
      <c r="EI119" s="306" t="s">
        <v>287</v>
      </c>
      <c r="EJ119" s="10"/>
      <c r="EK119" s="44"/>
      <c r="EL119" s="302"/>
      <c r="EM119" s="87" t="s">
        <v>76</v>
      </c>
      <c r="EN119" s="11" t="s">
        <v>53</v>
      </c>
      <c r="EO119" s="14"/>
      <c r="EP119" s="72">
        <v>0</v>
      </c>
      <c r="EQ119" s="108">
        <f t="shared" si="1019"/>
        <v>0</v>
      </c>
      <c r="ER119" s="10"/>
      <c r="ES119" s="61"/>
      <c r="ET119" s="302"/>
      <c r="EU119" s="61"/>
      <c r="EV119" s="87" t="s">
        <v>76</v>
      </c>
      <c r="EW119" s="11" t="s">
        <v>53</v>
      </c>
      <c r="EX119" s="14"/>
      <c r="EY119" s="72">
        <v>0</v>
      </c>
      <c r="EZ119" s="108">
        <f t="shared" si="1020"/>
        <v>0</v>
      </c>
      <c r="FA119" s="88"/>
      <c r="FC119" s="44"/>
      <c r="FD119" s="302"/>
      <c r="FE119" s="87" t="s">
        <v>73</v>
      </c>
      <c r="FF119" s="8" t="s">
        <v>129</v>
      </c>
      <c r="FG119" s="61"/>
      <c r="FH119" s="72">
        <v>2.31</v>
      </c>
      <c r="FI119" s="108">
        <f t="shared" si="1069"/>
        <v>0</v>
      </c>
      <c r="FJ119" s="10"/>
      <c r="FK119" s="8"/>
      <c r="FL119" s="61"/>
      <c r="FM119" s="61"/>
      <c r="FN119" s="87" t="s">
        <v>73</v>
      </c>
      <c r="FO119" s="8" t="s">
        <v>129</v>
      </c>
      <c r="FP119" s="61"/>
      <c r="FQ119" s="72">
        <v>0</v>
      </c>
      <c r="FR119" s="108">
        <f t="shared" si="1070"/>
        <v>0</v>
      </c>
      <c r="FS119" s="88"/>
    </row>
    <row r="120" spans="1:175" ht="13.5" thickTop="1" thickBot="1" x14ac:dyDescent="0.3">
      <c r="A120" s="44" t="s">
        <v>104</v>
      </c>
      <c r="B120" s="11" t="s">
        <v>56</v>
      </c>
      <c r="C120" s="8"/>
      <c r="D120" s="17"/>
      <c r="E120" s="17"/>
      <c r="F120" s="77">
        <v>0</v>
      </c>
      <c r="G120" s="17"/>
      <c r="H120" s="820"/>
      <c r="I120" s="13">
        <f>IF(F120=0,0,H120/F120*E$113)</f>
        <v>0</v>
      </c>
      <c r="J120" s="13">
        <f>IF(E$113=0,0,I120/E$113)</f>
        <v>0</v>
      </c>
      <c r="K120" s="13">
        <f>(J120*G$2)</f>
        <v>0</v>
      </c>
      <c r="L120" s="151"/>
      <c r="M120" s="220">
        <f>IF(H120=0,0,K120/H120)</f>
        <v>0</v>
      </c>
      <c r="N120" s="10"/>
      <c r="O120" s="44" t="s">
        <v>104</v>
      </c>
      <c r="P120" s="11" t="s">
        <v>56</v>
      </c>
      <c r="Q120" s="8"/>
      <c r="R120" s="17"/>
      <c r="S120" s="17"/>
      <c r="T120" s="77">
        <v>0</v>
      </c>
      <c r="U120" s="17"/>
      <c r="V120" s="820"/>
      <c r="W120" s="13">
        <f>IF(T120=0,0,V120/T120*S$113)</f>
        <v>0</v>
      </c>
      <c r="X120" s="13">
        <f>IF(S$113=0,0,W120/S$113)</f>
        <v>0</v>
      </c>
      <c r="Y120" s="13">
        <f>(X120*U$2)</f>
        <v>0</v>
      </c>
      <c r="Z120" s="151"/>
      <c r="AA120" s="220">
        <f>IF(V120=0,0,Y120/V120)</f>
        <v>0</v>
      </c>
      <c r="AB120" s="10"/>
      <c r="AC120" s="44" t="s">
        <v>104</v>
      </c>
      <c r="AD120" s="11" t="s">
        <v>56</v>
      </c>
      <c r="AE120" s="8"/>
      <c r="AF120" s="17"/>
      <c r="AG120" s="17"/>
      <c r="AH120" s="77">
        <v>0</v>
      </c>
      <c r="AI120" s="17"/>
      <c r="AJ120" s="820"/>
      <c r="AK120" s="13">
        <f t="shared" ref="AK120" si="1151">IF(AH120=0,0,AJ120/AH120*AG$113)</f>
        <v>0</v>
      </c>
      <c r="AL120" s="13">
        <f t="shared" ref="AL120" si="1152">IF(AG$113=0,0,AK120/AG$113)</f>
        <v>0</v>
      </c>
      <c r="AM120" s="13">
        <f t="shared" ref="AM120" si="1153">(AL120*AI$2)</f>
        <v>0</v>
      </c>
      <c r="AN120" s="151"/>
      <c r="AO120" s="220">
        <f t="shared" ref="AO120" si="1154">IF(AJ120=0,0,AM120/AJ120)</f>
        <v>0</v>
      </c>
      <c r="AP120" s="10"/>
      <c r="AQ120" s="44" t="s">
        <v>104</v>
      </c>
      <c r="AR120" s="11" t="s">
        <v>56</v>
      </c>
      <c r="AS120" s="8"/>
      <c r="AT120" s="17"/>
      <c r="AU120" s="17"/>
      <c r="AV120" s="77">
        <v>0</v>
      </c>
      <c r="AW120" s="17"/>
      <c r="AX120" s="820"/>
      <c r="AY120" s="13">
        <f t="shared" ref="AY120" si="1155">IF(AV120=0,0,AX120/AV120*AU$113)</f>
        <v>0</v>
      </c>
      <c r="AZ120" s="13">
        <f t="shared" ref="AZ120" si="1156">IF(AU$113=0,0,AY120/AU$113)</f>
        <v>0</v>
      </c>
      <c r="BA120" s="13">
        <f t="shared" ref="BA120" si="1157">(AZ120*AW$2)</f>
        <v>0</v>
      </c>
      <c r="BB120" s="151"/>
      <c r="BC120" s="220">
        <f t="shared" ref="BC120" si="1158">IF(AX120=0,0,BA120/AX120)</f>
        <v>0</v>
      </c>
      <c r="BD120" s="10"/>
      <c r="BE120" s="44" t="s">
        <v>104</v>
      </c>
      <c r="BF120" s="11" t="s">
        <v>56</v>
      </c>
      <c r="BG120" s="8"/>
      <c r="BH120" s="17"/>
      <c r="BI120" s="17"/>
      <c r="BJ120" s="77">
        <v>0</v>
      </c>
      <c r="BK120" s="17"/>
      <c r="BL120" s="820"/>
      <c r="BM120" s="13">
        <f t="shared" ref="BM120" si="1159">IF(BJ120=0,0,BL120/BJ120*BI$113)</f>
        <v>0</v>
      </c>
      <c r="BN120" s="13">
        <f t="shared" ref="BN120" si="1160">IF(BI$113=0,0,BM120/BI$113)</f>
        <v>0</v>
      </c>
      <c r="BO120" s="13">
        <f t="shared" ref="BO120" si="1161">(BN120*BK$2)</f>
        <v>0</v>
      </c>
      <c r="BP120" s="151"/>
      <c r="BQ120" s="220">
        <f t="shared" ref="BQ120" si="1162">IF(BL120=0,0,BO120/BL120)</f>
        <v>0</v>
      </c>
      <c r="BR120" s="10"/>
      <c r="BS120" s="44" t="s">
        <v>104</v>
      </c>
      <c r="BT120" s="11" t="s">
        <v>56</v>
      </c>
      <c r="BU120" s="8"/>
      <c r="BV120" s="17"/>
      <c r="BW120" s="17"/>
      <c r="BX120" s="77">
        <v>0</v>
      </c>
      <c r="BY120" s="17"/>
      <c r="BZ120" s="820"/>
      <c r="CA120" s="13">
        <f t="shared" ref="CA120" si="1163">IF(BX120=0,0,BZ120/BX120*BW$113)</f>
        <v>0</v>
      </c>
      <c r="CB120" s="13">
        <f t="shared" ref="CB120" si="1164">IF(BW$113=0,0,CA120/BW$113)</f>
        <v>0</v>
      </c>
      <c r="CC120" s="13">
        <f t="shared" ref="CC120" si="1165">(CB120*BY$2)</f>
        <v>0</v>
      </c>
      <c r="CD120" s="151"/>
      <c r="CE120" s="220">
        <f t="shared" ref="CE120" si="1166">IF(BZ120=0,0,CC120/BZ120)</f>
        <v>0</v>
      </c>
      <c r="CF120" s="10"/>
      <c r="CG120" s="44" t="s">
        <v>104</v>
      </c>
      <c r="CH120" s="11" t="s">
        <v>56</v>
      </c>
      <c r="CI120" s="8"/>
      <c r="CJ120" s="17"/>
      <c r="CK120" s="17"/>
      <c r="CL120" s="77">
        <v>0</v>
      </c>
      <c r="CM120" s="17"/>
      <c r="CN120" s="820"/>
      <c r="CO120" s="13">
        <f t="shared" ref="CO120" si="1167">IF(CL120=0,0,CN120/CL120*CK$113)</f>
        <v>0</v>
      </c>
      <c r="CP120" s="13">
        <f t="shared" ref="CP120" si="1168">IF(CK$113=0,0,CO120/CK$113)</f>
        <v>0</v>
      </c>
      <c r="CQ120" s="13">
        <f t="shared" ref="CQ120" si="1169">(CP120*CM$2)</f>
        <v>0</v>
      </c>
      <c r="CR120" s="151"/>
      <c r="CS120" s="220">
        <f t="shared" ref="CS120" si="1170">IF(CN120=0,0,CQ120/CN120)</f>
        <v>0</v>
      </c>
      <c r="CT120" s="10"/>
      <c r="CU120" s="44" t="s">
        <v>104</v>
      </c>
      <c r="CV120" s="11" t="s">
        <v>56</v>
      </c>
      <c r="CW120" s="8"/>
      <c r="CX120" s="17"/>
      <c r="CY120" s="17"/>
      <c r="CZ120" s="77">
        <v>0</v>
      </c>
      <c r="DA120" s="17"/>
      <c r="DB120" s="820"/>
      <c r="DC120" s="13">
        <f t="shared" ref="DC120" si="1171">IF(CZ120=0,0,DB120/CZ120*CY$113)</f>
        <v>0</v>
      </c>
      <c r="DD120" s="13">
        <f t="shared" ref="DD120" si="1172">IF(CY$113=0,0,DC120/CY$113)</f>
        <v>0</v>
      </c>
      <c r="DE120" s="13">
        <f t="shared" ref="DE120" si="1173">(DD120*DA$2)</f>
        <v>0</v>
      </c>
      <c r="DF120" s="151"/>
      <c r="DG120" s="220">
        <f t="shared" ref="DG120" si="1174">IF(DB120=0,0,DE120/DB120)</f>
        <v>0</v>
      </c>
      <c r="DH120" s="10"/>
      <c r="DI120" s="44" t="s">
        <v>104</v>
      </c>
      <c r="DJ120" s="11" t="s">
        <v>56</v>
      </c>
      <c r="DK120" s="8"/>
      <c r="DL120" s="17"/>
      <c r="DM120" s="17"/>
      <c r="DN120" s="77">
        <v>0</v>
      </c>
      <c r="DO120" s="17"/>
      <c r="DP120" s="820"/>
      <c r="DQ120" s="13">
        <f t="shared" ref="DQ120" si="1175">IF(DN120=0,0,DP120/DN120*DM$113)</f>
        <v>0</v>
      </c>
      <c r="DR120" s="13">
        <f t="shared" ref="DR120" si="1176">IF(DM$113=0,0,DQ120/DM$113)</f>
        <v>0</v>
      </c>
      <c r="DS120" s="13">
        <f t="shared" ref="DS120" si="1177">(DR120*DO$2)</f>
        <v>0</v>
      </c>
      <c r="DT120" s="151"/>
      <c r="DU120" s="220">
        <f t="shared" ref="DU120" si="1178">IF(DP120=0,0,DS120/DP120)</f>
        <v>0</v>
      </c>
      <c r="DV120" s="10"/>
      <c r="DW120" s="44" t="s">
        <v>104</v>
      </c>
      <c r="DX120" s="11" t="s">
        <v>56</v>
      </c>
      <c r="DY120" s="8"/>
      <c r="DZ120" s="17"/>
      <c r="EA120" s="17"/>
      <c r="EB120" s="77">
        <v>0</v>
      </c>
      <c r="EC120" s="17"/>
      <c r="ED120" s="820"/>
      <c r="EE120" s="13">
        <f t="shared" ref="EE120" si="1179">IF(EB120=0,0,ED120/EB120*EA$113)</f>
        <v>0</v>
      </c>
      <c r="EF120" s="13">
        <f t="shared" ref="EF120" si="1180">IF(EA$113=0,0,EE120/EA$113)</f>
        <v>0</v>
      </c>
      <c r="EG120" s="13">
        <f t="shared" ref="EG120" si="1181">(EF120*EC$2)</f>
        <v>0</v>
      </c>
      <c r="EH120" s="151"/>
      <c r="EI120" s="220">
        <f t="shared" ref="EI120" si="1182">IF(ED120=0,0,EG120/ED120)</f>
        <v>0</v>
      </c>
      <c r="EJ120" s="10"/>
      <c r="EK120" s="44"/>
      <c r="EL120" s="302"/>
      <c r="EM120" s="87" t="s">
        <v>105</v>
      </c>
      <c r="EN120" s="11" t="s">
        <v>57</v>
      </c>
      <c r="EO120" s="14"/>
      <c r="EP120" s="72">
        <v>13.2</v>
      </c>
      <c r="EQ120" s="108">
        <f t="shared" si="1019"/>
        <v>0</v>
      </c>
      <c r="ER120" s="10"/>
      <c r="ES120" s="61"/>
      <c r="ET120" s="302"/>
      <c r="EU120" s="61"/>
      <c r="EV120" s="87" t="s">
        <v>105</v>
      </c>
      <c r="EW120" s="11" t="s">
        <v>57</v>
      </c>
      <c r="EX120" s="14"/>
      <c r="EY120" s="72">
        <v>5.5</v>
      </c>
      <c r="EZ120" s="108">
        <f t="shared" si="1020"/>
        <v>0</v>
      </c>
      <c r="FA120" s="88"/>
      <c r="FC120" s="44"/>
      <c r="FD120" s="302"/>
      <c r="FE120" s="87" t="s">
        <v>133</v>
      </c>
      <c r="FF120" s="8" t="s">
        <v>132</v>
      </c>
      <c r="FG120" s="61"/>
      <c r="FH120" s="72">
        <v>1.08</v>
      </c>
      <c r="FI120" s="108">
        <f t="shared" si="1069"/>
        <v>0</v>
      </c>
      <c r="FJ120" s="10"/>
      <c r="FK120" s="8"/>
      <c r="FL120" s="61"/>
      <c r="FM120" s="61"/>
      <c r="FN120" s="87" t="s">
        <v>133</v>
      </c>
      <c r="FO120" s="8" t="s">
        <v>132</v>
      </c>
      <c r="FP120" s="61"/>
      <c r="FQ120" s="72">
        <v>0</v>
      </c>
      <c r="FR120" s="108">
        <f t="shared" si="1070"/>
        <v>0</v>
      </c>
      <c r="FS120" s="88"/>
    </row>
    <row r="121" spans="1:175" ht="13.5" thickTop="1" thickBot="1" x14ac:dyDescent="0.3">
      <c r="A121" s="44"/>
      <c r="B121" s="11"/>
      <c r="C121" s="33"/>
      <c r="D121" s="18" t="s">
        <v>45</v>
      </c>
      <c r="E121" s="33"/>
      <c r="F121" s="33"/>
      <c r="G121" s="33"/>
      <c r="H121" s="304" t="s">
        <v>51</v>
      </c>
      <c r="I121" s="13"/>
      <c r="J121" s="13"/>
      <c r="K121" s="13"/>
      <c r="L121" s="13"/>
      <c r="M121" s="306" t="s">
        <v>288</v>
      </c>
      <c r="N121" s="10"/>
      <c r="O121" s="44"/>
      <c r="P121" s="11"/>
      <c r="Q121" s="33"/>
      <c r="R121" s="18" t="s">
        <v>45</v>
      </c>
      <c r="S121" s="33"/>
      <c r="T121" s="33"/>
      <c r="U121" s="33"/>
      <c r="V121" s="304" t="s">
        <v>51</v>
      </c>
      <c r="W121" s="13"/>
      <c r="X121" s="13"/>
      <c r="Y121" s="13"/>
      <c r="Z121" s="13"/>
      <c r="AA121" s="306" t="s">
        <v>288</v>
      </c>
      <c r="AB121" s="10"/>
      <c r="AC121" s="44"/>
      <c r="AD121" s="11"/>
      <c r="AE121" s="33"/>
      <c r="AF121" s="18" t="s">
        <v>45</v>
      </c>
      <c r="AG121" s="33"/>
      <c r="AH121" s="33"/>
      <c r="AI121" s="33"/>
      <c r="AJ121" s="304" t="s">
        <v>51</v>
      </c>
      <c r="AK121" s="13"/>
      <c r="AL121" s="13"/>
      <c r="AM121" s="13"/>
      <c r="AN121" s="13"/>
      <c r="AO121" s="306" t="s">
        <v>288</v>
      </c>
      <c r="AP121" s="10"/>
      <c r="AQ121" s="44"/>
      <c r="AR121" s="11"/>
      <c r="AS121" s="33"/>
      <c r="AT121" s="18" t="s">
        <v>45</v>
      </c>
      <c r="AU121" s="33"/>
      <c r="AV121" s="33"/>
      <c r="AW121" s="33"/>
      <c r="AX121" s="304" t="s">
        <v>51</v>
      </c>
      <c r="AY121" s="13"/>
      <c r="AZ121" s="13"/>
      <c r="BA121" s="13"/>
      <c r="BB121" s="13"/>
      <c r="BC121" s="306" t="s">
        <v>288</v>
      </c>
      <c r="BD121" s="10"/>
      <c r="BE121" s="44"/>
      <c r="BF121" s="11"/>
      <c r="BG121" s="33"/>
      <c r="BH121" s="18" t="s">
        <v>45</v>
      </c>
      <c r="BI121" s="33"/>
      <c r="BJ121" s="33"/>
      <c r="BK121" s="33"/>
      <c r="BL121" s="304" t="s">
        <v>51</v>
      </c>
      <c r="BM121" s="13"/>
      <c r="BN121" s="13"/>
      <c r="BO121" s="13"/>
      <c r="BP121" s="13"/>
      <c r="BQ121" s="306" t="s">
        <v>288</v>
      </c>
      <c r="BR121" s="10"/>
      <c r="BS121" s="44"/>
      <c r="BT121" s="11"/>
      <c r="BU121" s="33"/>
      <c r="BV121" s="18" t="s">
        <v>45</v>
      </c>
      <c r="BW121" s="33"/>
      <c r="BX121" s="33"/>
      <c r="BY121" s="33"/>
      <c r="BZ121" s="304" t="s">
        <v>51</v>
      </c>
      <c r="CA121" s="13"/>
      <c r="CB121" s="13"/>
      <c r="CC121" s="13"/>
      <c r="CD121" s="13"/>
      <c r="CE121" s="306" t="s">
        <v>288</v>
      </c>
      <c r="CF121" s="10"/>
      <c r="CG121" s="44"/>
      <c r="CH121" s="11"/>
      <c r="CI121" s="33"/>
      <c r="CJ121" s="18" t="s">
        <v>45</v>
      </c>
      <c r="CK121" s="33"/>
      <c r="CL121" s="33"/>
      <c r="CM121" s="33"/>
      <c r="CN121" s="304" t="s">
        <v>51</v>
      </c>
      <c r="CO121" s="13"/>
      <c r="CP121" s="13"/>
      <c r="CQ121" s="13"/>
      <c r="CR121" s="13"/>
      <c r="CS121" s="306" t="s">
        <v>288</v>
      </c>
      <c r="CT121" s="10"/>
      <c r="CU121" s="44"/>
      <c r="CV121" s="11"/>
      <c r="CW121" s="33"/>
      <c r="CX121" s="18" t="s">
        <v>45</v>
      </c>
      <c r="CY121" s="33"/>
      <c r="CZ121" s="33"/>
      <c r="DA121" s="33"/>
      <c r="DB121" s="304" t="s">
        <v>51</v>
      </c>
      <c r="DC121" s="13"/>
      <c r="DD121" s="13"/>
      <c r="DE121" s="13"/>
      <c r="DF121" s="13"/>
      <c r="DG121" s="306" t="s">
        <v>288</v>
      </c>
      <c r="DH121" s="10"/>
      <c r="DI121" s="44"/>
      <c r="DJ121" s="11"/>
      <c r="DK121" s="33"/>
      <c r="DL121" s="18" t="s">
        <v>45</v>
      </c>
      <c r="DM121" s="33"/>
      <c r="DN121" s="33"/>
      <c r="DO121" s="33"/>
      <c r="DP121" s="304" t="s">
        <v>51</v>
      </c>
      <c r="DQ121" s="13"/>
      <c r="DR121" s="13"/>
      <c r="DS121" s="13"/>
      <c r="DT121" s="13"/>
      <c r="DU121" s="306" t="s">
        <v>288</v>
      </c>
      <c r="DV121" s="10"/>
      <c r="DW121" s="44"/>
      <c r="DX121" s="11"/>
      <c r="DY121" s="33"/>
      <c r="DZ121" s="18" t="s">
        <v>45</v>
      </c>
      <c r="EA121" s="33"/>
      <c r="EB121" s="33"/>
      <c r="EC121" s="33"/>
      <c r="ED121" s="304" t="s">
        <v>51</v>
      </c>
      <c r="EE121" s="13"/>
      <c r="EF121" s="13"/>
      <c r="EG121" s="13"/>
      <c r="EH121" s="13"/>
      <c r="EI121" s="306" t="s">
        <v>288</v>
      </c>
      <c r="EJ121" s="10"/>
      <c r="EK121" s="44"/>
      <c r="EL121" s="295" t="s">
        <v>333</v>
      </c>
      <c r="EM121" s="296">
        <v>0</v>
      </c>
      <c r="EN121" s="297">
        <v>1</v>
      </c>
      <c r="EO121" s="190">
        <f>SUM(EP122:EP132)</f>
        <v>19.54</v>
      </c>
      <c r="EP121" s="107"/>
      <c r="EQ121" s="108">
        <f>SUM(EQ122:EQ132)</f>
        <v>0</v>
      </c>
      <c r="ER121" s="10"/>
      <c r="ES121" s="61"/>
      <c r="ET121" s="307" t="s">
        <v>334</v>
      </c>
      <c r="EU121" s="308"/>
      <c r="EV121" s="296">
        <v>0</v>
      </c>
      <c r="EW121" s="300">
        <v>1</v>
      </c>
      <c r="EX121" s="190">
        <f>SUM(EY122:EY132)</f>
        <v>0</v>
      </c>
      <c r="EY121" s="107"/>
      <c r="EZ121" s="108">
        <f>SUM(EZ122:EZ132)</f>
        <v>0</v>
      </c>
      <c r="FA121" s="88"/>
      <c r="FC121" s="44"/>
      <c r="FD121" s="302"/>
      <c r="FE121" s="87" t="s">
        <v>65</v>
      </c>
      <c r="FF121" s="95" t="s">
        <v>60</v>
      </c>
      <c r="FG121" s="14"/>
      <c r="FH121" s="72">
        <v>0.87</v>
      </c>
      <c r="FI121" s="108">
        <f t="shared" si="1069"/>
        <v>0</v>
      </c>
      <c r="FJ121" s="10"/>
      <c r="FK121" s="8"/>
      <c r="FL121" s="61"/>
      <c r="FM121" s="61"/>
      <c r="FN121" s="87" t="s">
        <v>65</v>
      </c>
      <c r="FO121" s="95" t="s">
        <v>60</v>
      </c>
      <c r="FP121" s="14"/>
      <c r="FQ121" s="72">
        <v>0</v>
      </c>
      <c r="FR121" s="108">
        <f t="shared" si="1070"/>
        <v>0</v>
      </c>
      <c r="FS121" s="88"/>
    </row>
    <row r="122" spans="1:175" ht="13.5" thickTop="1" thickBot="1" x14ac:dyDescent="0.3">
      <c r="A122" s="44" t="s">
        <v>105</v>
      </c>
      <c r="B122" s="11" t="s">
        <v>57</v>
      </c>
      <c r="C122" s="8"/>
      <c r="D122" s="18">
        <f>E113</f>
        <v>0</v>
      </c>
      <c r="E122" s="630" t="s">
        <v>58</v>
      </c>
      <c r="F122" s="630" t="s">
        <v>21</v>
      </c>
      <c r="G122" s="778" t="s">
        <v>625</v>
      </c>
      <c r="H122" s="820"/>
      <c r="I122" s="13">
        <f>IF(D122=0,0,H122*((G124/60)+(G125/60)+(H126/60)+(G127/60*D122)+(G128/60*D122)))</f>
        <v>0</v>
      </c>
      <c r="J122" s="13">
        <f>IF(E$113=0,0,I122/E$113)</f>
        <v>0</v>
      </c>
      <c r="K122" s="13">
        <f>(J122*G$2)</f>
        <v>0</v>
      </c>
      <c r="L122" s="13"/>
      <c r="M122" s="220">
        <f>IF(H122=0,0,K122/H122)</f>
        <v>0</v>
      </c>
      <c r="N122" s="10"/>
      <c r="O122" s="44" t="s">
        <v>105</v>
      </c>
      <c r="P122" s="11" t="s">
        <v>57</v>
      </c>
      <c r="Q122" s="8"/>
      <c r="R122" s="18">
        <f>S113</f>
        <v>0</v>
      </c>
      <c r="S122" s="738" t="s">
        <v>58</v>
      </c>
      <c r="T122" s="738" t="s">
        <v>21</v>
      </c>
      <c r="U122" s="778" t="s">
        <v>625</v>
      </c>
      <c r="V122" s="820"/>
      <c r="W122" s="13">
        <f>IF(R122=0,0,V122*((U124/60)+(U125/60)+(V126/60)+(U127/60*R122)+(U128/60*R122)))</f>
        <v>0</v>
      </c>
      <c r="X122" s="13">
        <f>IF(S$113=0,0,W122/S$113)</f>
        <v>0</v>
      </c>
      <c r="Y122" s="13">
        <f>(X122*U$2)</f>
        <v>0</v>
      </c>
      <c r="Z122" s="13"/>
      <c r="AA122" s="220">
        <f>IF(V122=0,0,Y122/V122)</f>
        <v>0</v>
      </c>
      <c r="AB122" s="10"/>
      <c r="AC122" s="44" t="s">
        <v>105</v>
      </c>
      <c r="AD122" s="11" t="s">
        <v>57</v>
      </c>
      <c r="AE122" s="8"/>
      <c r="AF122" s="18">
        <f t="shared" ref="AF122" si="1183">AG113</f>
        <v>0</v>
      </c>
      <c r="AG122" s="815" t="s">
        <v>58</v>
      </c>
      <c r="AH122" s="815" t="s">
        <v>21</v>
      </c>
      <c r="AI122" s="778" t="s">
        <v>625</v>
      </c>
      <c r="AJ122" s="820"/>
      <c r="AK122" s="13">
        <f t="shared" ref="AK122" si="1184">IF(AF122=0,0,AJ122*((AI124/60)+(AI125/60)+(AJ126/60)+(AI127/60*AF122)+(AI128/60*AF122)))</f>
        <v>0</v>
      </c>
      <c r="AL122" s="13">
        <f t="shared" ref="AL122" si="1185">IF(AG$113=0,0,AK122/AG$113)</f>
        <v>0</v>
      </c>
      <c r="AM122" s="13">
        <f t="shared" ref="AM122" si="1186">(AL122*AI$2)</f>
        <v>0</v>
      </c>
      <c r="AN122" s="13"/>
      <c r="AO122" s="220">
        <f t="shared" ref="AO122" si="1187">IF(AJ122=0,0,AM122/AJ122)</f>
        <v>0</v>
      </c>
      <c r="AP122" s="10"/>
      <c r="AQ122" s="44" t="s">
        <v>105</v>
      </c>
      <c r="AR122" s="11" t="s">
        <v>57</v>
      </c>
      <c r="AS122" s="8"/>
      <c r="AT122" s="18">
        <f t="shared" ref="AT122" si="1188">AU113</f>
        <v>0</v>
      </c>
      <c r="AU122" s="815" t="s">
        <v>58</v>
      </c>
      <c r="AV122" s="815" t="s">
        <v>21</v>
      </c>
      <c r="AW122" s="778" t="s">
        <v>625</v>
      </c>
      <c r="AX122" s="820"/>
      <c r="AY122" s="13">
        <f t="shared" ref="AY122" si="1189">IF(AT122=0,0,AX122*((AW124/60)+(AW125/60)+(AX126/60)+(AW127/60*AT122)+(AW128/60*AT122)))</f>
        <v>0</v>
      </c>
      <c r="AZ122" s="13">
        <f t="shared" ref="AZ122" si="1190">IF(AU$113=0,0,AY122/AU$113)</f>
        <v>0</v>
      </c>
      <c r="BA122" s="13">
        <f t="shared" ref="BA122" si="1191">(AZ122*AW$2)</f>
        <v>0</v>
      </c>
      <c r="BB122" s="13"/>
      <c r="BC122" s="220">
        <f t="shared" ref="BC122" si="1192">IF(AX122=0,0,BA122/AX122)</f>
        <v>0</v>
      </c>
      <c r="BD122" s="10"/>
      <c r="BE122" s="44" t="s">
        <v>105</v>
      </c>
      <c r="BF122" s="11" t="s">
        <v>57</v>
      </c>
      <c r="BG122" s="8"/>
      <c r="BH122" s="18">
        <f t="shared" ref="BH122" si="1193">BI113</f>
        <v>0</v>
      </c>
      <c r="BI122" s="815" t="s">
        <v>58</v>
      </c>
      <c r="BJ122" s="815" t="s">
        <v>21</v>
      </c>
      <c r="BK122" s="778" t="s">
        <v>625</v>
      </c>
      <c r="BL122" s="820"/>
      <c r="BM122" s="13">
        <f t="shared" ref="BM122" si="1194">IF(BH122=0,0,BL122*((BK124/60)+(BK125/60)+(BL126/60)+(BK127/60*BH122)+(BK128/60*BH122)))</f>
        <v>0</v>
      </c>
      <c r="BN122" s="13">
        <f t="shared" ref="BN122" si="1195">IF(BI$113=0,0,BM122/BI$113)</f>
        <v>0</v>
      </c>
      <c r="BO122" s="13">
        <f t="shared" ref="BO122" si="1196">(BN122*BK$2)</f>
        <v>0</v>
      </c>
      <c r="BP122" s="13"/>
      <c r="BQ122" s="220">
        <f t="shared" ref="BQ122" si="1197">IF(BL122=0,0,BO122/BL122)</f>
        <v>0</v>
      </c>
      <c r="BR122" s="10"/>
      <c r="BS122" s="44" t="s">
        <v>105</v>
      </c>
      <c r="BT122" s="11" t="s">
        <v>57</v>
      </c>
      <c r="BU122" s="8"/>
      <c r="BV122" s="18">
        <f t="shared" ref="BV122" si="1198">BW113</f>
        <v>0</v>
      </c>
      <c r="BW122" s="815" t="s">
        <v>58</v>
      </c>
      <c r="BX122" s="815" t="s">
        <v>21</v>
      </c>
      <c r="BY122" s="778" t="s">
        <v>625</v>
      </c>
      <c r="BZ122" s="820"/>
      <c r="CA122" s="13">
        <f t="shared" ref="CA122" si="1199">IF(BV122=0,0,BZ122*((BY124/60)+(BY125/60)+(BZ126/60)+(BY127/60*BV122)+(BY128/60*BV122)))</f>
        <v>0</v>
      </c>
      <c r="CB122" s="13">
        <f t="shared" ref="CB122" si="1200">IF(BW$113=0,0,CA122/BW$113)</f>
        <v>0</v>
      </c>
      <c r="CC122" s="13">
        <f t="shared" ref="CC122" si="1201">(CB122*BY$2)</f>
        <v>0</v>
      </c>
      <c r="CD122" s="13"/>
      <c r="CE122" s="220">
        <f t="shared" ref="CE122" si="1202">IF(BZ122=0,0,CC122/BZ122)</f>
        <v>0</v>
      </c>
      <c r="CF122" s="10"/>
      <c r="CG122" s="44" t="s">
        <v>105</v>
      </c>
      <c r="CH122" s="11" t="s">
        <v>57</v>
      </c>
      <c r="CI122" s="8"/>
      <c r="CJ122" s="18">
        <f t="shared" ref="CJ122" si="1203">CK113</f>
        <v>0</v>
      </c>
      <c r="CK122" s="815" t="s">
        <v>58</v>
      </c>
      <c r="CL122" s="815" t="s">
        <v>21</v>
      </c>
      <c r="CM122" s="778" t="s">
        <v>625</v>
      </c>
      <c r="CN122" s="820"/>
      <c r="CO122" s="13">
        <f t="shared" ref="CO122" si="1204">IF(CJ122=0,0,CN122*((CM124/60)+(CM125/60)+(CN126/60)+(CM127/60*CJ122)+(CM128/60*CJ122)))</f>
        <v>0</v>
      </c>
      <c r="CP122" s="13">
        <f t="shared" ref="CP122" si="1205">IF(CK$113=0,0,CO122/CK$113)</f>
        <v>0</v>
      </c>
      <c r="CQ122" s="13">
        <f t="shared" ref="CQ122" si="1206">(CP122*CM$2)</f>
        <v>0</v>
      </c>
      <c r="CR122" s="13"/>
      <c r="CS122" s="220">
        <f t="shared" ref="CS122" si="1207">IF(CN122=0,0,CQ122/CN122)</f>
        <v>0</v>
      </c>
      <c r="CT122" s="10"/>
      <c r="CU122" s="44" t="s">
        <v>105</v>
      </c>
      <c r="CV122" s="11" t="s">
        <v>57</v>
      </c>
      <c r="CW122" s="8"/>
      <c r="CX122" s="18">
        <f t="shared" ref="CX122" si="1208">CY113</f>
        <v>0</v>
      </c>
      <c r="CY122" s="815" t="s">
        <v>58</v>
      </c>
      <c r="CZ122" s="815" t="s">
        <v>21</v>
      </c>
      <c r="DA122" s="778" t="s">
        <v>625</v>
      </c>
      <c r="DB122" s="820"/>
      <c r="DC122" s="13">
        <f t="shared" ref="DC122" si="1209">IF(CX122=0,0,DB122*((DA124/60)+(DA125/60)+(DB126/60)+(DA127/60*CX122)+(DA128/60*CX122)))</f>
        <v>0</v>
      </c>
      <c r="DD122" s="13">
        <f t="shared" ref="DD122" si="1210">IF(CY$113=0,0,DC122/CY$113)</f>
        <v>0</v>
      </c>
      <c r="DE122" s="13">
        <f t="shared" ref="DE122" si="1211">(DD122*DA$2)</f>
        <v>0</v>
      </c>
      <c r="DF122" s="13"/>
      <c r="DG122" s="220">
        <f t="shared" ref="DG122" si="1212">IF(DB122=0,0,DE122/DB122)</f>
        <v>0</v>
      </c>
      <c r="DH122" s="10"/>
      <c r="DI122" s="44" t="s">
        <v>105</v>
      </c>
      <c r="DJ122" s="11" t="s">
        <v>57</v>
      </c>
      <c r="DK122" s="8"/>
      <c r="DL122" s="18">
        <f t="shared" ref="DL122" si="1213">DM113</f>
        <v>0</v>
      </c>
      <c r="DM122" s="815" t="s">
        <v>58</v>
      </c>
      <c r="DN122" s="815" t="s">
        <v>21</v>
      </c>
      <c r="DO122" s="778" t="s">
        <v>625</v>
      </c>
      <c r="DP122" s="820"/>
      <c r="DQ122" s="13">
        <f t="shared" ref="DQ122" si="1214">IF(DL122=0,0,DP122*((DO124/60)+(DO125/60)+(DP126/60)+(DO127/60*DL122)+(DO128/60*DL122)))</f>
        <v>0</v>
      </c>
      <c r="DR122" s="13">
        <f t="shared" ref="DR122" si="1215">IF(DM$113=0,0,DQ122/DM$113)</f>
        <v>0</v>
      </c>
      <c r="DS122" s="13">
        <f t="shared" ref="DS122" si="1216">(DR122*DO$2)</f>
        <v>0</v>
      </c>
      <c r="DT122" s="13"/>
      <c r="DU122" s="220">
        <f t="shared" ref="DU122" si="1217">IF(DP122=0,0,DS122/DP122)</f>
        <v>0</v>
      </c>
      <c r="DV122" s="10"/>
      <c r="DW122" s="44" t="s">
        <v>105</v>
      </c>
      <c r="DX122" s="11" t="s">
        <v>57</v>
      </c>
      <c r="DY122" s="8"/>
      <c r="DZ122" s="18">
        <f t="shared" ref="DZ122" si="1218">EA113</f>
        <v>0</v>
      </c>
      <c r="EA122" s="815" t="s">
        <v>58</v>
      </c>
      <c r="EB122" s="815" t="s">
        <v>21</v>
      </c>
      <c r="EC122" s="778" t="s">
        <v>625</v>
      </c>
      <c r="ED122" s="820"/>
      <c r="EE122" s="13">
        <f t="shared" ref="EE122" si="1219">IF(DZ122=0,0,ED122*((EC124/60)+(EC125/60)+(ED126/60)+(EC127/60*DZ122)+(EC128/60*DZ122)))</f>
        <v>0</v>
      </c>
      <c r="EF122" s="13">
        <f t="shared" ref="EF122" si="1220">IF(EA$113=0,0,EE122/EA$113)</f>
        <v>0</v>
      </c>
      <c r="EG122" s="13">
        <f t="shared" ref="EG122" si="1221">(EF122*EC$2)</f>
        <v>0</v>
      </c>
      <c r="EH122" s="13"/>
      <c r="EI122" s="220">
        <f t="shared" ref="EI122" si="1222">IF(ED122=0,0,EG122/ED122)</f>
        <v>0</v>
      </c>
      <c r="EJ122" s="10"/>
      <c r="EK122" s="44"/>
      <c r="EL122" s="302"/>
      <c r="EM122" s="87" t="s">
        <v>90</v>
      </c>
      <c r="EN122" s="95" t="s">
        <v>111</v>
      </c>
      <c r="EO122" s="14"/>
      <c r="EP122" s="72">
        <v>0</v>
      </c>
      <c r="EQ122" s="108">
        <f>EM$121*EN$121*EP122</f>
        <v>0</v>
      </c>
      <c r="ER122" s="10"/>
      <c r="ES122" s="61"/>
      <c r="ET122" s="8"/>
      <c r="EU122" s="61"/>
      <c r="EV122" s="87" t="s">
        <v>90</v>
      </c>
      <c r="EW122" s="95" t="s">
        <v>111</v>
      </c>
      <c r="EX122" s="14"/>
      <c r="EY122" s="72">
        <v>0</v>
      </c>
      <c r="EZ122" s="108">
        <f t="shared" ref="EZ122:EZ132" si="1223">EV$121*EW$121*EY122</f>
        <v>0</v>
      </c>
      <c r="FA122" s="88"/>
      <c r="FC122" s="44"/>
      <c r="FD122" s="302"/>
      <c r="FE122" s="87" t="s">
        <v>72</v>
      </c>
      <c r="FF122" s="8" t="s">
        <v>154</v>
      </c>
      <c r="FG122" s="61"/>
      <c r="FH122" s="72">
        <v>0.64</v>
      </c>
      <c r="FI122" s="108">
        <f t="shared" si="1069"/>
        <v>0</v>
      </c>
      <c r="FJ122" s="10"/>
      <c r="FK122" s="8"/>
      <c r="FL122" s="61"/>
      <c r="FM122" s="61"/>
      <c r="FN122" s="87" t="s">
        <v>72</v>
      </c>
      <c r="FO122" s="8" t="s">
        <v>154</v>
      </c>
      <c r="FP122" s="61"/>
      <c r="FQ122" s="72">
        <v>0</v>
      </c>
      <c r="FR122" s="108">
        <f t="shared" si="1070"/>
        <v>0</v>
      </c>
      <c r="FS122" s="88"/>
    </row>
    <row r="123" spans="1:175" ht="13" thickTop="1" x14ac:dyDescent="0.25">
      <c r="A123" s="44"/>
      <c r="B123" s="93"/>
      <c r="C123" s="629"/>
      <c r="D123" s="629"/>
      <c r="E123" s="629"/>
      <c r="F123" s="21"/>
      <c r="G123" s="629"/>
      <c r="H123" s="188"/>
      <c r="I123" s="14"/>
      <c r="J123" s="14"/>
      <c r="K123" s="14"/>
      <c r="L123" s="14"/>
      <c r="M123" s="56"/>
      <c r="O123" s="44"/>
      <c r="P123" s="93"/>
      <c r="Q123" s="735"/>
      <c r="R123" s="735"/>
      <c r="S123" s="735"/>
      <c r="T123" s="21"/>
      <c r="U123" s="735"/>
      <c r="V123" s="188"/>
      <c r="W123" s="14"/>
      <c r="X123" s="14"/>
      <c r="Y123" s="14"/>
      <c r="Z123" s="14"/>
      <c r="AA123" s="56"/>
      <c r="AB123" s="27"/>
      <c r="AC123" s="44"/>
      <c r="AD123" s="93"/>
      <c r="AE123" s="814"/>
      <c r="AF123" s="814"/>
      <c r="AG123" s="814"/>
      <c r="AH123" s="21"/>
      <c r="AI123" s="814"/>
      <c r="AJ123" s="188"/>
      <c r="AK123" s="14"/>
      <c r="AL123" s="14"/>
      <c r="AM123" s="14"/>
      <c r="AN123" s="14"/>
      <c r="AO123" s="56"/>
      <c r="AP123" s="27"/>
      <c r="AQ123" s="44"/>
      <c r="AR123" s="93"/>
      <c r="AS123" s="814"/>
      <c r="AT123" s="814"/>
      <c r="AU123" s="814"/>
      <c r="AV123" s="21"/>
      <c r="AW123" s="814"/>
      <c r="AX123" s="188"/>
      <c r="AY123" s="14"/>
      <c r="AZ123" s="14"/>
      <c r="BA123" s="14"/>
      <c r="BB123" s="14"/>
      <c r="BC123" s="56"/>
      <c r="BD123" s="27"/>
      <c r="BE123" s="44"/>
      <c r="BF123" s="93"/>
      <c r="BG123" s="814"/>
      <c r="BH123" s="814"/>
      <c r="BI123" s="814"/>
      <c r="BJ123" s="21"/>
      <c r="BK123" s="814"/>
      <c r="BL123" s="188"/>
      <c r="BM123" s="14"/>
      <c r="BN123" s="14"/>
      <c r="BO123" s="14"/>
      <c r="BP123" s="14"/>
      <c r="BQ123" s="56"/>
      <c r="BR123" s="27"/>
      <c r="BS123" s="44"/>
      <c r="BT123" s="93"/>
      <c r="BU123" s="814"/>
      <c r="BV123" s="814"/>
      <c r="BW123" s="814"/>
      <c r="BX123" s="21"/>
      <c r="BY123" s="814"/>
      <c r="BZ123" s="188"/>
      <c r="CA123" s="14"/>
      <c r="CB123" s="14"/>
      <c r="CC123" s="14"/>
      <c r="CD123" s="14"/>
      <c r="CE123" s="56"/>
      <c r="CF123" s="27"/>
      <c r="CG123" s="44"/>
      <c r="CH123" s="93"/>
      <c r="CI123" s="814"/>
      <c r="CJ123" s="814"/>
      <c r="CK123" s="814"/>
      <c r="CL123" s="21"/>
      <c r="CM123" s="814"/>
      <c r="CN123" s="188"/>
      <c r="CO123" s="14"/>
      <c r="CP123" s="14"/>
      <c r="CQ123" s="14"/>
      <c r="CR123" s="14"/>
      <c r="CS123" s="56"/>
      <c r="CT123" s="27"/>
      <c r="CU123" s="44"/>
      <c r="CV123" s="93"/>
      <c r="CW123" s="814"/>
      <c r="CX123" s="814"/>
      <c r="CY123" s="814"/>
      <c r="CZ123" s="21"/>
      <c r="DA123" s="814"/>
      <c r="DB123" s="188"/>
      <c r="DC123" s="14"/>
      <c r="DD123" s="14"/>
      <c r="DE123" s="14"/>
      <c r="DF123" s="14"/>
      <c r="DG123" s="56"/>
      <c r="DH123" s="27"/>
      <c r="DI123" s="44"/>
      <c r="DJ123" s="93"/>
      <c r="DK123" s="814"/>
      <c r="DL123" s="814"/>
      <c r="DM123" s="814"/>
      <c r="DN123" s="21"/>
      <c r="DO123" s="814"/>
      <c r="DP123" s="188"/>
      <c r="DQ123" s="14"/>
      <c r="DR123" s="14"/>
      <c r="DS123" s="14"/>
      <c r="DT123" s="14"/>
      <c r="DU123" s="56"/>
      <c r="DV123" s="27"/>
      <c r="DW123" s="44"/>
      <c r="DX123" s="93"/>
      <c r="DY123" s="814"/>
      <c r="DZ123" s="814"/>
      <c r="EA123" s="814"/>
      <c r="EB123" s="21"/>
      <c r="EC123" s="814"/>
      <c r="ED123" s="188"/>
      <c r="EE123" s="14"/>
      <c r="EF123" s="14"/>
      <c r="EG123" s="14"/>
      <c r="EH123" s="14"/>
      <c r="EI123" s="56"/>
      <c r="EJ123" s="27"/>
      <c r="EK123" s="44"/>
      <c r="EL123" s="302"/>
      <c r="EM123" s="87" t="s">
        <v>99</v>
      </c>
      <c r="EN123" s="95" t="s">
        <v>112</v>
      </c>
      <c r="EO123" s="14"/>
      <c r="EP123" s="72">
        <v>2.48</v>
      </c>
      <c r="EQ123" s="108">
        <f>EM$121*EN$121*EP123</f>
        <v>0</v>
      </c>
      <c r="ER123" s="10"/>
      <c r="ES123" s="61"/>
      <c r="ET123" s="8"/>
      <c r="EU123" s="61"/>
      <c r="EV123" s="87" t="s">
        <v>99</v>
      </c>
      <c r="EW123" s="95" t="s">
        <v>112</v>
      </c>
      <c r="EX123" s="14"/>
      <c r="EY123" s="72">
        <v>0</v>
      </c>
      <c r="EZ123" s="108">
        <f t="shared" si="1223"/>
        <v>0</v>
      </c>
      <c r="FA123" s="88"/>
      <c r="FC123" s="44"/>
      <c r="FD123" s="302"/>
      <c r="FE123" s="87" t="s">
        <v>76</v>
      </c>
      <c r="FF123" s="11" t="s">
        <v>53</v>
      </c>
      <c r="FG123" s="14"/>
      <c r="FH123" s="72">
        <v>0</v>
      </c>
      <c r="FI123" s="108">
        <f t="shared" si="1069"/>
        <v>0</v>
      </c>
      <c r="FJ123" s="10"/>
      <c r="FK123" s="8"/>
      <c r="FL123" s="61"/>
      <c r="FM123" s="61"/>
      <c r="FN123" s="87" t="s">
        <v>76</v>
      </c>
      <c r="FO123" s="11" t="s">
        <v>53</v>
      </c>
      <c r="FP123" s="14"/>
      <c r="FQ123" s="72">
        <v>0</v>
      </c>
      <c r="FR123" s="108">
        <f t="shared" si="1070"/>
        <v>0</v>
      </c>
      <c r="FS123" s="88"/>
    </row>
    <row r="124" spans="1:175" x14ac:dyDescent="0.25">
      <c r="A124" s="44" t="s">
        <v>105</v>
      </c>
      <c r="B124" s="11" t="s">
        <v>118</v>
      </c>
      <c r="C124" s="8"/>
      <c r="D124" s="8"/>
      <c r="E124" s="65">
        <v>0</v>
      </c>
      <c r="F124" s="65">
        <v>0</v>
      </c>
      <c r="G124" s="632">
        <f>IF(F124=0,0,E124*8/F124*60)</f>
        <v>0</v>
      </c>
      <c r="H124" s="9"/>
      <c r="I124" s="13"/>
      <c r="J124" s="13"/>
      <c r="K124" s="13"/>
      <c r="L124" s="13"/>
      <c r="M124" s="55"/>
      <c r="O124" s="44" t="s">
        <v>105</v>
      </c>
      <c r="P124" s="11" t="s">
        <v>118</v>
      </c>
      <c r="Q124" s="8"/>
      <c r="R124" s="8"/>
      <c r="S124" s="65">
        <v>0</v>
      </c>
      <c r="T124" s="65">
        <v>0</v>
      </c>
      <c r="U124" s="737">
        <f>IF(T124=0,0,S124*8/T124*60)</f>
        <v>0</v>
      </c>
      <c r="V124" s="9"/>
      <c r="W124" s="13"/>
      <c r="X124" s="13"/>
      <c r="Y124" s="13"/>
      <c r="Z124" s="13"/>
      <c r="AA124" s="55"/>
      <c r="AC124" s="44" t="s">
        <v>105</v>
      </c>
      <c r="AD124" s="11" t="s">
        <v>118</v>
      </c>
      <c r="AE124" s="8"/>
      <c r="AF124" s="8"/>
      <c r="AG124" s="65">
        <v>0</v>
      </c>
      <c r="AH124" s="65">
        <v>0</v>
      </c>
      <c r="AI124" s="817">
        <f t="shared" ref="AI124:AI125" si="1224">IF(AH124=0,0,AG124*8/AH124*60)</f>
        <v>0</v>
      </c>
      <c r="AJ124" s="9"/>
      <c r="AK124" s="13"/>
      <c r="AL124" s="13"/>
      <c r="AM124" s="13"/>
      <c r="AN124" s="13"/>
      <c r="AO124" s="55"/>
      <c r="AQ124" s="44" t="s">
        <v>105</v>
      </c>
      <c r="AR124" s="11" t="s">
        <v>118</v>
      </c>
      <c r="AS124" s="8"/>
      <c r="AT124" s="8"/>
      <c r="AU124" s="65">
        <v>0</v>
      </c>
      <c r="AV124" s="65">
        <v>0</v>
      </c>
      <c r="AW124" s="817">
        <f t="shared" ref="AW124:AW125" si="1225">IF(AV124=0,0,AU124*8/AV124*60)</f>
        <v>0</v>
      </c>
      <c r="AX124" s="9"/>
      <c r="AY124" s="13"/>
      <c r="AZ124" s="13"/>
      <c r="BA124" s="13"/>
      <c r="BB124" s="13"/>
      <c r="BC124" s="55"/>
      <c r="BE124" s="44" t="s">
        <v>105</v>
      </c>
      <c r="BF124" s="11" t="s">
        <v>118</v>
      </c>
      <c r="BG124" s="8"/>
      <c r="BH124" s="8"/>
      <c r="BI124" s="65">
        <v>0</v>
      </c>
      <c r="BJ124" s="65">
        <v>0</v>
      </c>
      <c r="BK124" s="817">
        <f t="shared" ref="BK124:BK125" si="1226">IF(BJ124=0,0,BI124*8/BJ124*60)</f>
        <v>0</v>
      </c>
      <c r="BL124" s="9"/>
      <c r="BM124" s="13"/>
      <c r="BN124" s="13"/>
      <c r="BO124" s="13"/>
      <c r="BP124" s="13"/>
      <c r="BQ124" s="55"/>
      <c r="BS124" s="44" t="s">
        <v>105</v>
      </c>
      <c r="BT124" s="11" t="s">
        <v>118</v>
      </c>
      <c r="BU124" s="8"/>
      <c r="BV124" s="8"/>
      <c r="BW124" s="65">
        <v>0</v>
      </c>
      <c r="BX124" s="65">
        <v>0</v>
      </c>
      <c r="BY124" s="817">
        <f t="shared" ref="BY124:BY125" si="1227">IF(BX124=0,0,BW124*8/BX124*60)</f>
        <v>0</v>
      </c>
      <c r="BZ124" s="9"/>
      <c r="CA124" s="13"/>
      <c r="CB124" s="13"/>
      <c r="CC124" s="13"/>
      <c r="CD124" s="13"/>
      <c r="CE124" s="55"/>
      <c r="CG124" s="44" t="s">
        <v>105</v>
      </c>
      <c r="CH124" s="11" t="s">
        <v>118</v>
      </c>
      <c r="CI124" s="8"/>
      <c r="CJ124" s="8"/>
      <c r="CK124" s="65">
        <v>0</v>
      </c>
      <c r="CL124" s="65">
        <v>0</v>
      </c>
      <c r="CM124" s="817">
        <f t="shared" ref="CM124:CM125" si="1228">IF(CL124=0,0,CK124*8/CL124*60)</f>
        <v>0</v>
      </c>
      <c r="CN124" s="9"/>
      <c r="CO124" s="13"/>
      <c r="CP124" s="13"/>
      <c r="CQ124" s="13"/>
      <c r="CR124" s="13"/>
      <c r="CS124" s="55"/>
      <c r="CU124" s="44" t="s">
        <v>105</v>
      </c>
      <c r="CV124" s="11" t="s">
        <v>118</v>
      </c>
      <c r="CW124" s="8"/>
      <c r="CX124" s="8"/>
      <c r="CY124" s="65">
        <v>0</v>
      </c>
      <c r="CZ124" s="65">
        <v>0</v>
      </c>
      <c r="DA124" s="817">
        <f t="shared" ref="DA124:DA125" si="1229">IF(CZ124=0,0,CY124*8/CZ124*60)</f>
        <v>0</v>
      </c>
      <c r="DB124" s="9"/>
      <c r="DC124" s="13"/>
      <c r="DD124" s="13"/>
      <c r="DE124" s="13"/>
      <c r="DF124" s="13"/>
      <c r="DG124" s="55"/>
      <c r="DI124" s="44" t="s">
        <v>105</v>
      </c>
      <c r="DJ124" s="11" t="s">
        <v>118</v>
      </c>
      <c r="DK124" s="8"/>
      <c r="DL124" s="8"/>
      <c r="DM124" s="65">
        <v>0</v>
      </c>
      <c r="DN124" s="65">
        <v>0</v>
      </c>
      <c r="DO124" s="817">
        <f t="shared" ref="DO124:DO125" si="1230">IF(DN124=0,0,DM124*8/DN124*60)</f>
        <v>0</v>
      </c>
      <c r="DP124" s="9"/>
      <c r="DQ124" s="13"/>
      <c r="DR124" s="13"/>
      <c r="DS124" s="13"/>
      <c r="DT124" s="13"/>
      <c r="DU124" s="55"/>
      <c r="DW124" s="44" t="s">
        <v>105</v>
      </c>
      <c r="DX124" s="11" t="s">
        <v>118</v>
      </c>
      <c r="DY124" s="8"/>
      <c r="DZ124" s="8"/>
      <c r="EA124" s="65">
        <v>0</v>
      </c>
      <c r="EB124" s="65">
        <v>0</v>
      </c>
      <c r="EC124" s="817">
        <f t="shared" ref="EC124:EC125" si="1231">IF(EB124=0,0,EA124*8/EB124*60)</f>
        <v>0</v>
      </c>
      <c r="ED124" s="9"/>
      <c r="EE124" s="13"/>
      <c r="EF124" s="13"/>
      <c r="EG124" s="13"/>
      <c r="EH124" s="13"/>
      <c r="EI124" s="55"/>
      <c r="EK124" s="44"/>
      <c r="EL124" s="302"/>
      <c r="EM124" s="87" t="s">
        <v>91</v>
      </c>
      <c r="EN124" s="95" t="s">
        <v>321</v>
      </c>
      <c r="EO124" s="14"/>
      <c r="EP124" s="72">
        <v>0</v>
      </c>
      <c r="EQ124" s="108">
        <f>EM$121*EN$121*EP124</f>
        <v>0</v>
      </c>
      <c r="ER124" s="10"/>
      <c r="ES124" s="61"/>
      <c r="ET124" s="8"/>
      <c r="EU124" s="61"/>
      <c r="EV124" s="87" t="s">
        <v>91</v>
      </c>
      <c r="EW124" s="95" t="s">
        <v>321</v>
      </c>
      <c r="EX124" s="14"/>
      <c r="EY124" s="72">
        <v>0</v>
      </c>
      <c r="EZ124" s="108">
        <f t="shared" si="1223"/>
        <v>0</v>
      </c>
      <c r="FA124" s="88"/>
      <c r="FC124" s="44"/>
      <c r="FD124" s="302"/>
      <c r="FE124" s="87" t="s">
        <v>105</v>
      </c>
      <c r="FF124" s="11" t="s">
        <v>57</v>
      </c>
      <c r="FG124" s="14"/>
      <c r="FH124" s="72">
        <v>5.5</v>
      </c>
      <c r="FI124" s="108">
        <f t="shared" si="1069"/>
        <v>0</v>
      </c>
      <c r="FJ124" s="10"/>
      <c r="FK124" s="8"/>
      <c r="FL124" s="61"/>
      <c r="FM124" s="61"/>
      <c r="FN124" s="87" t="s">
        <v>105</v>
      </c>
      <c r="FO124" s="11" t="s">
        <v>57</v>
      </c>
      <c r="FP124" s="14"/>
      <c r="FQ124" s="72">
        <v>0</v>
      </c>
      <c r="FR124" s="108">
        <f t="shared" si="1070"/>
        <v>0</v>
      </c>
      <c r="FS124" s="88"/>
    </row>
    <row r="125" spans="1:175" x14ac:dyDescent="0.25">
      <c r="A125" s="44" t="s">
        <v>105</v>
      </c>
      <c r="B125" s="8" t="s">
        <v>106</v>
      </c>
      <c r="C125" s="8"/>
      <c r="D125" s="8"/>
      <c r="E125" s="65">
        <v>0</v>
      </c>
      <c r="F125" s="65">
        <v>0</v>
      </c>
      <c r="G125" s="632">
        <f>IF(F125=0,0,E125*8/F125*60)</f>
        <v>0</v>
      </c>
      <c r="H125" s="631" t="s">
        <v>59</v>
      </c>
      <c r="I125" s="13"/>
      <c r="J125" s="13"/>
      <c r="K125" s="13"/>
      <c r="L125" s="13"/>
      <c r="M125" s="55"/>
      <c r="O125" s="44" t="s">
        <v>105</v>
      </c>
      <c r="P125" s="8" t="s">
        <v>106</v>
      </c>
      <c r="Q125" s="8"/>
      <c r="R125" s="8"/>
      <c r="S125" s="65">
        <v>0</v>
      </c>
      <c r="T125" s="65">
        <v>0</v>
      </c>
      <c r="U125" s="737">
        <f>IF(T125=0,0,S125*8/T125*60)</f>
        <v>0</v>
      </c>
      <c r="V125" s="736" t="s">
        <v>59</v>
      </c>
      <c r="W125" s="13"/>
      <c r="X125" s="13"/>
      <c r="Y125" s="13"/>
      <c r="Z125" s="13"/>
      <c r="AA125" s="55"/>
      <c r="AC125" s="44" t="s">
        <v>105</v>
      </c>
      <c r="AD125" s="8" t="s">
        <v>106</v>
      </c>
      <c r="AE125" s="8"/>
      <c r="AF125" s="8"/>
      <c r="AG125" s="65">
        <v>0</v>
      </c>
      <c r="AH125" s="65">
        <v>0</v>
      </c>
      <c r="AI125" s="817">
        <f t="shared" si="1224"/>
        <v>0</v>
      </c>
      <c r="AJ125" s="816" t="s">
        <v>59</v>
      </c>
      <c r="AK125" s="13"/>
      <c r="AL125" s="13"/>
      <c r="AM125" s="13"/>
      <c r="AN125" s="13"/>
      <c r="AO125" s="55"/>
      <c r="AQ125" s="44" t="s">
        <v>105</v>
      </c>
      <c r="AR125" s="8" t="s">
        <v>106</v>
      </c>
      <c r="AS125" s="8"/>
      <c r="AT125" s="8"/>
      <c r="AU125" s="65">
        <v>0</v>
      </c>
      <c r="AV125" s="65">
        <v>0</v>
      </c>
      <c r="AW125" s="817">
        <f t="shared" si="1225"/>
        <v>0</v>
      </c>
      <c r="AX125" s="816" t="s">
        <v>59</v>
      </c>
      <c r="AY125" s="13"/>
      <c r="AZ125" s="13"/>
      <c r="BA125" s="13"/>
      <c r="BB125" s="13"/>
      <c r="BC125" s="55"/>
      <c r="BE125" s="44" t="s">
        <v>105</v>
      </c>
      <c r="BF125" s="8" t="s">
        <v>106</v>
      </c>
      <c r="BG125" s="8"/>
      <c r="BH125" s="8"/>
      <c r="BI125" s="65">
        <v>0</v>
      </c>
      <c r="BJ125" s="65">
        <v>0</v>
      </c>
      <c r="BK125" s="817">
        <f t="shared" si="1226"/>
        <v>0</v>
      </c>
      <c r="BL125" s="816" t="s">
        <v>59</v>
      </c>
      <c r="BM125" s="13"/>
      <c r="BN125" s="13"/>
      <c r="BO125" s="13"/>
      <c r="BP125" s="13"/>
      <c r="BQ125" s="55"/>
      <c r="BS125" s="44" t="s">
        <v>105</v>
      </c>
      <c r="BT125" s="8" t="s">
        <v>106</v>
      </c>
      <c r="BU125" s="8"/>
      <c r="BV125" s="8"/>
      <c r="BW125" s="65">
        <v>0</v>
      </c>
      <c r="BX125" s="65">
        <v>0</v>
      </c>
      <c r="BY125" s="817">
        <f t="shared" si="1227"/>
        <v>0</v>
      </c>
      <c r="BZ125" s="816" t="s">
        <v>59</v>
      </c>
      <c r="CA125" s="13"/>
      <c r="CB125" s="13"/>
      <c r="CC125" s="13"/>
      <c r="CD125" s="13"/>
      <c r="CE125" s="55"/>
      <c r="CG125" s="44" t="s">
        <v>105</v>
      </c>
      <c r="CH125" s="8" t="s">
        <v>106</v>
      </c>
      <c r="CI125" s="8"/>
      <c r="CJ125" s="8"/>
      <c r="CK125" s="65">
        <v>0</v>
      </c>
      <c r="CL125" s="65">
        <v>0</v>
      </c>
      <c r="CM125" s="817">
        <f t="shared" si="1228"/>
        <v>0</v>
      </c>
      <c r="CN125" s="816" t="s">
        <v>59</v>
      </c>
      <c r="CO125" s="13"/>
      <c r="CP125" s="13"/>
      <c r="CQ125" s="13"/>
      <c r="CR125" s="13"/>
      <c r="CS125" s="55"/>
      <c r="CU125" s="44" t="s">
        <v>105</v>
      </c>
      <c r="CV125" s="8" t="s">
        <v>106</v>
      </c>
      <c r="CW125" s="8"/>
      <c r="CX125" s="8"/>
      <c r="CY125" s="65">
        <v>0</v>
      </c>
      <c r="CZ125" s="65">
        <v>0</v>
      </c>
      <c r="DA125" s="817">
        <f t="shared" si="1229"/>
        <v>0</v>
      </c>
      <c r="DB125" s="816" t="s">
        <v>59</v>
      </c>
      <c r="DC125" s="13"/>
      <c r="DD125" s="13"/>
      <c r="DE125" s="13"/>
      <c r="DF125" s="13"/>
      <c r="DG125" s="55"/>
      <c r="DI125" s="44" t="s">
        <v>105</v>
      </c>
      <c r="DJ125" s="8" t="s">
        <v>106</v>
      </c>
      <c r="DK125" s="8"/>
      <c r="DL125" s="8"/>
      <c r="DM125" s="65">
        <v>0</v>
      </c>
      <c r="DN125" s="65">
        <v>0</v>
      </c>
      <c r="DO125" s="817">
        <f t="shared" si="1230"/>
        <v>0</v>
      </c>
      <c r="DP125" s="816" t="s">
        <v>59</v>
      </c>
      <c r="DQ125" s="13"/>
      <c r="DR125" s="13"/>
      <c r="DS125" s="13"/>
      <c r="DT125" s="13"/>
      <c r="DU125" s="55"/>
      <c r="DW125" s="44" t="s">
        <v>105</v>
      </c>
      <c r="DX125" s="8" t="s">
        <v>106</v>
      </c>
      <c r="DY125" s="8"/>
      <c r="DZ125" s="8"/>
      <c r="EA125" s="65">
        <v>0</v>
      </c>
      <c r="EB125" s="65">
        <v>0</v>
      </c>
      <c r="EC125" s="817">
        <f t="shared" si="1231"/>
        <v>0</v>
      </c>
      <c r="ED125" s="816" t="s">
        <v>59</v>
      </c>
      <c r="EE125" s="13"/>
      <c r="EF125" s="13"/>
      <c r="EG125" s="13"/>
      <c r="EH125" s="13"/>
      <c r="EI125" s="55"/>
      <c r="EK125" s="44"/>
      <c r="EL125" s="61"/>
      <c r="EM125" s="87" t="s">
        <v>240</v>
      </c>
      <c r="EN125" s="95" t="s">
        <v>246</v>
      </c>
      <c r="EO125" s="14"/>
      <c r="EP125" s="72">
        <v>6.02</v>
      </c>
      <c r="EQ125" s="108">
        <f>EM$121*EN$121*EP125</f>
        <v>0</v>
      </c>
      <c r="ER125" s="61"/>
      <c r="ES125" s="61"/>
      <c r="ET125" s="61"/>
      <c r="EU125" s="61"/>
      <c r="EV125" s="87" t="s">
        <v>240</v>
      </c>
      <c r="EW125" s="95" t="s">
        <v>246</v>
      </c>
      <c r="EX125" s="14"/>
      <c r="EY125" s="72">
        <v>0</v>
      </c>
      <c r="EZ125" s="108">
        <f t="shared" si="1223"/>
        <v>0</v>
      </c>
      <c r="FA125" s="88"/>
      <c r="FC125" s="44"/>
      <c r="FD125" s="295" t="s">
        <v>335</v>
      </c>
      <c r="FE125" s="296">
        <v>0</v>
      </c>
      <c r="FF125" s="297">
        <v>1</v>
      </c>
      <c r="FG125" s="190">
        <f>SUM(FH126:FH136)</f>
        <v>32.5</v>
      </c>
      <c r="FH125" s="107"/>
      <c r="FI125" s="108">
        <f>SUM(FI126:FI136)</f>
        <v>0</v>
      </c>
      <c r="FJ125" s="10"/>
      <c r="FK125" s="61"/>
      <c r="FL125" s="87"/>
      <c r="FM125" s="262" t="s">
        <v>229</v>
      </c>
      <c r="FN125" s="8"/>
      <c r="FO125" s="8"/>
      <c r="FP125" s="8"/>
      <c r="FQ125" s="8"/>
      <c r="FR125" s="109"/>
      <c r="FS125" s="88"/>
    </row>
    <row r="126" spans="1:175" x14ac:dyDescent="0.25">
      <c r="A126" s="44" t="s">
        <v>105</v>
      </c>
      <c r="B126" s="93" t="s">
        <v>119</v>
      </c>
      <c r="C126" s="37"/>
      <c r="D126" s="38"/>
      <c r="E126" s="65">
        <v>0</v>
      </c>
      <c r="F126" s="39"/>
      <c r="G126" s="65">
        <v>0</v>
      </c>
      <c r="H126" s="9">
        <f>IF(F120=0,0,E126*G126/F120*D122)</f>
        <v>0</v>
      </c>
      <c r="I126" s="13"/>
      <c r="J126" s="13"/>
      <c r="K126" s="13"/>
      <c r="L126" s="13"/>
      <c r="M126" s="55"/>
      <c r="O126" s="44" t="s">
        <v>105</v>
      </c>
      <c r="P126" s="93" t="s">
        <v>119</v>
      </c>
      <c r="Q126" s="37"/>
      <c r="R126" s="38"/>
      <c r="S126" s="65">
        <v>0</v>
      </c>
      <c r="T126" s="39"/>
      <c r="U126" s="65">
        <v>0</v>
      </c>
      <c r="V126" s="9">
        <f>IF(T120=0,0,S126*U126/T120*R122)</f>
        <v>0</v>
      </c>
      <c r="W126" s="13"/>
      <c r="X126" s="13"/>
      <c r="Y126" s="13"/>
      <c r="Z126" s="13"/>
      <c r="AA126" s="55"/>
      <c r="AC126" s="44" t="s">
        <v>105</v>
      </c>
      <c r="AD126" s="93" t="s">
        <v>119</v>
      </c>
      <c r="AE126" s="37"/>
      <c r="AF126" s="38"/>
      <c r="AG126" s="65">
        <v>0</v>
      </c>
      <c r="AH126" s="39"/>
      <c r="AI126" s="65">
        <v>0</v>
      </c>
      <c r="AJ126" s="9">
        <f t="shared" ref="AJ126" si="1232">IF(AH120=0,0,AG126*AI126/AH120*AF122)</f>
        <v>0</v>
      </c>
      <c r="AK126" s="13"/>
      <c r="AL126" s="13"/>
      <c r="AM126" s="13"/>
      <c r="AN126" s="13"/>
      <c r="AO126" s="55"/>
      <c r="AQ126" s="44" t="s">
        <v>105</v>
      </c>
      <c r="AR126" s="93" t="s">
        <v>119</v>
      </c>
      <c r="AS126" s="37"/>
      <c r="AT126" s="38"/>
      <c r="AU126" s="65">
        <v>0</v>
      </c>
      <c r="AV126" s="39"/>
      <c r="AW126" s="65">
        <v>0</v>
      </c>
      <c r="AX126" s="9">
        <f t="shared" ref="AX126" si="1233">IF(AV120=0,0,AU126*AW126/AV120*AT122)</f>
        <v>0</v>
      </c>
      <c r="AY126" s="13"/>
      <c r="AZ126" s="13"/>
      <c r="BA126" s="13"/>
      <c r="BB126" s="13"/>
      <c r="BC126" s="55"/>
      <c r="BE126" s="44" t="s">
        <v>105</v>
      </c>
      <c r="BF126" s="93" t="s">
        <v>119</v>
      </c>
      <c r="BG126" s="37"/>
      <c r="BH126" s="38"/>
      <c r="BI126" s="65">
        <v>0</v>
      </c>
      <c r="BJ126" s="39"/>
      <c r="BK126" s="65">
        <v>0</v>
      </c>
      <c r="BL126" s="9">
        <f t="shared" ref="BL126" si="1234">IF(BJ120=0,0,BI126*BK126/BJ120*BH122)</f>
        <v>0</v>
      </c>
      <c r="BM126" s="13"/>
      <c r="BN126" s="13"/>
      <c r="BO126" s="13"/>
      <c r="BP126" s="13"/>
      <c r="BQ126" s="55"/>
      <c r="BS126" s="44" t="s">
        <v>105</v>
      </c>
      <c r="BT126" s="93" t="s">
        <v>119</v>
      </c>
      <c r="BU126" s="37"/>
      <c r="BV126" s="38"/>
      <c r="BW126" s="65">
        <v>0</v>
      </c>
      <c r="BX126" s="39"/>
      <c r="BY126" s="65">
        <v>0</v>
      </c>
      <c r="BZ126" s="9">
        <f t="shared" ref="BZ126" si="1235">IF(BX120=0,0,BW126*BY126/BX120*BV122)</f>
        <v>0</v>
      </c>
      <c r="CA126" s="13"/>
      <c r="CB126" s="13"/>
      <c r="CC126" s="13"/>
      <c r="CD126" s="13"/>
      <c r="CE126" s="55"/>
      <c r="CG126" s="44" t="s">
        <v>105</v>
      </c>
      <c r="CH126" s="93" t="s">
        <v>119</v>
      </c>
      <c r="CI126" s="37"/>
      <c r="CJ126" s="38"/>
      <c r="CK126" s="65">
        <v>0</v>
      </c>
      <c r="CL126" s="39"/>
      <c r="CM126" s="65">
        <v>0</v>
      </c>
      <c r="CN126" s="9">
        <f t="shared" ref="CN126" si="1236">IF(CL120=0,0,CK126*CM126/CL120*CJ122)</f>
        <v>0</v>
      </c>
      <c r="CO126" s="13"/>
      <c r="CP126" s="13"/>
      <c r="CQ126" s="13"/>
      <c r="CR126" s="13"/>
      <c r="CS126" s="55"/>
      <c r="CU126" s="44" t="s">
        <v>105</v>
      </c>
      <c r="CV126" s="93" t="s">
        <v>119</v>
      </c>
      <c r="CW126" s="37"/>
      <c r="CX126" s="38"/>
      <c r="CY126" s="65">
        <v>0</v>
      </c>
      <c r="CZ126" s="39"/>
      <c r="DA126" s="65">
        <v>0</v>
      </c>
      <c r="DB126" s="9">
        <f t="shared" ref="DB126" si="1237">IF(CZ120=0,0,CY126*DA126/CZ120*CX122)</f>
        <v>0</v>
      </c>
      <c r="DC126" s="13"/>
      <c r="DD126" s="13"/>
      <c r="DE126" s="13"/>
      <c r="DF126" s="13"/>
      <c r="DG126" s="55"/>
      <c r="DI126" s="44" t="s">
        <v>105</v>
      </c>
      <c r="DJ126" s="93" t="s">
        <v>119</v>
      </c>
      <c r="DK126" s="37"/>
      <c r="DL126" s="38"/>
      <c r="DM126" s="65">
        <v>0</v>
      </c>
      <c r="DN126" s="39"/>
      <c r="DO126" s="65">
        <v>0</v>
      </c>
      <c r="DP126" s="9">
        <f t="shared" ref="DP126" si="1238">IF(DN120=0,0,DM126*DO126/DN120*DL122)</f>
        <v>0</v>
      </c>
      <c r="DQ126" s="13"/>
      <c r="DR126" s="13"/>
      <c r="DS126" s="13"/>
      <c r="DT126" s="13"/>
      <c r="DU126" s="55"/>
      <c r="DW126" s="44" t="s">
        <v>105</v>
      </c>
      <c r="DX126" s="93" t="s">
        <v>119</v>
      </c>
      <c r="DY126" s="37"/>
      <c r="DZ126" s="38"/>
      <c r="EA126" s="65">
        <v>0</v>
      </c>
      <c r="EB126" s="39"/>
      <c r="EC126" s="65">
        <v>0</v>
      </c>
      <c r="ED126" s="9">
        <f t="shared" ref="ED126" si="1239">IF(EB120=0,0,EA126*EC126/EB120*DZ122)</f>
        <v>0</v>
      </c>
      <c r="EE126" s="13"/>
      <c r="EF126" s="13"/>
      <c r="EG126" s="13"/>
      <c r="EH126" s="13"/>
      <c r="EI126" s="55"/>
      <c r="EK126" s="44"/>
      <c r="EL126" s="302"/>
      <c r="EM126" s="87" t="s">
        <v>96</v>
      </c>
      <c r="EN126" s="8" t="s">
        <v>46</v>
      </c>
      <c r="EO126" s="61"/>
      <c r="EP126" s="72">
        <v>0.64</v>
      </c>
      <c r="EQ126" s="108">
        <f t="shared" ref="EQ126:EQ132" si="1240">EM$121*EN$121*EP126</f>
        <v>0</v>
      </c>
      <c r="ER126" s="10"/>
      <c r="ES126" s="61"/>
      <c r="ET126" s="8"/>
      <c r="EU126" s="61"/>
      <c r="EV126" s="87" t="s">
        <v>96</v>
      </c>
      <c r="EW126" s="8" t="s">
        <v>46</v>
      </c>
      <c r="EX126" s="61"/>
      <c r="EY126" s="72">
        <v>0</v>
      </c>
      <c r="EZ126" s="108">
        <f t="shared" si="1223"/>
        <v>0</v>
      </c>
      <c r="FA126" s="88"/>
      <c r="FC126" s="44"/>
      <c r="FD126" s="302"/>
      <c r="FE126" s="87" t="s">
        <v>90</v>
      </c>
      <c r="FF126" s="95" t="s">
        <v>111</v>
      </c>
      <c r="FG126" s="14"/>
      <c r="FH126" s="72">
        <v>0</v>
      </c>
      <c r="FI126" s="108">
        <f t="shared" ref="FI126:FI136" si="1241">FE$125*FF$125*FH126</f>
        <v>0</v>
      </c>
      <c r="FJ126" s="10"/>
      <c r="FK126" s="175" t="s">
        <v>109</v>
      </c>
      <c r="FL126" s="240">
        <f>IF(FM126=0,0,FR126/FM126)</f>
        <v>0</v>
      </c>
      <c r="FM126" s="72">
        <f>5.5+(9.6/2/2.75)</f>
        <v>7.2454545454545451</v>
      </c>
      <c r="FN126" s="87" t="s">
        <v>90</v>
      </c>
      <c r="FO126" s="95" t="s">
        <v>111</v>
      </c>
      <c r="FP126" s="14"/>
      <c r="FQ126" s="109"/>
      <c r="FR126" s="109">
        <f t="shared" ref="FR126:FR136" si="1242">FR114+FR102+FR90+FI126+FI114+FI102+FI90</f>
        <v>0</v>
      </c>
      <c r="FS126" s="88"/>
    </row>
    <row r="127" spans="1:175" x14ac:dyDescent="0.25">
      <c r="A127" s="44" t="s">
        <v>105</v>
      </c>
      <c r="B127" s="72" t="s">
        <v>525</v>
      </c>
      <c r="C127" s="37"/>
      <c r="D127" s="38">
        <f>D122</f>
        <v>0</v>
      </c>
      <c r="E127" s="8"/>
      <c r="F127" s="8"/>
      <c r="G127" s="65">
        <v>0</v>
      </c>
      <c r="H127" s="9"/>
      <c r="I127" s="13"/>
      <c r="J127" s="13"/>
      <c r="K127" s="13"/>
      <c r="L127" s="13"/>
      <c r="M127" s="55"/>
      <c r="O127" s="44" t="s">
        <v>105</v>
      </c>
      <c r="P127" s="72" t="s">
        <v>525</v>
      </c>
      <c r="Q127" s="37"/>
      <c r="R127" s="38">
        <f>R122</f>
        <v>0</v>
      </c>
      <c r="S127" s="8"/>
      <c r="T127" s="8"/>
      <c r="U127" s="65">
        <v>0</v>
      </c>
      <c r="V127" s="9"/>
      <c r="W127" s="13"/>
      <c r="X127" s="13"/>
      <c r="Y127" s="13"/>
      <c r="Z127" s="13"/>
      <c r="AA127" s="55"/>
      <c r="AC127" s="44" t="s">
        <v>105</v>
      </c>
      <c r="AD127" s="72" t="s">
        <v>525</v>
      </c>
      <c r="AE127" s="37"/>
      <c r="AF127" s="38">
        <f t="shared" ref="AF127" si="1243">AF122</f>
        <v>0</v>
      </c>
      <c r="AG127" s="8"/>
      <c r="AH127" s="8"/>
      <c r="AI127" s="65">
        <v>0</v>
      </c>
      <c r="AJ127" s="9"/>
      <c r="AK127" s="13"/>
      <c r="AL127" s="13"/>
      <c r="AM127" s="13"/>
      <c r="AN127" s="13"/>
      <c r="AO127" s="55"/>
      <c r="AQ127" s="44" t="s">
        <v>105</v>
      </c>
      <c r="AR127" s="72" t="s">
        <v>525</v>
      </c>
      <c r="AS127" s="37"/>
      <c r="AT127" s="38">
        <f t="shared" ref="AT127" si="1244">AT122</f>
        <v>0</v>
      </c>
      <c r="AU127" s="8"/>
      <c r="AV127" s="8"/>
      <c r="AW127" s="65">
        <v>0</v>
      </c>
      <c r="AX127" s="9"/>
      <c r="AY127" s="13"/>
      <c r="AZ127" s="13"/>
      <c r="BA127" s="13"/>
      <c r="BB127" s="13"/>
      <c r="BC127" s="55"/>
      <c r="BE127" s="44" t="s">
        <v>105</v>
      </c>
      <c r="BF127" s="72" t="s">
        <v>525</v>
      </c>
      <c r="BG127" s="37"/>
      <c r="BH127" s="38">
        <f t="shared" ref="BH127" si="1245">BH122</f>
        <v>0</v>
      </c>
      <c r="BI127" s="8"/>
      <c r="BJ127" s="8"/>
      <c r="BK127" s="65">
        <v>0</v>
      </c>
      <c r="BL127" s="9"/>
      <c r="BM127" s="13"/>
      <c r="BN127" s="13"/>
      <c r="BO127" s="13"/>
      <c r="BP127" s="13"/>
      <c r="BQ127" s="55"/>
      <c r="BS127" s="44" t="s">
        <v>105</v>
      </c>
      <c r="BT127" s="72" t="s">
        <v>525</v>
      </c>
      <c r="BU127" s="37"/>
      <c r="BV127" s="38">
        <f t="shared" ref="BV127" si="1246">BV122</f>
        <v>0</v>
      </c>
      <c r="BW127" s="8"/>
      <c r="BX127" s="8"/>
      <c r="BY127" s="65">
        <v>0</v>
      </c>
      <c r="BZ127" s="9"/>
      <c r="CA127" s="13"/>
      <c r="CB127" s="13"/>
      <c r="CC127" s="13"/>
      <c r="CD127" s="13"/>
      <c r="CE127" s="55"/>
      <c r="CG127" s="44" t="s">
        <v>105</v>
      </c>
      <c r="CH127" s="72" t="s">
        <v>525</v>
      </c>
      <c r="CI127" s="37"/>
      <c r="CJ127" s="38">
        <f t="shared" ref="CJ127" si="1247">CJ122</f>
        <v>0</v>
      </c>
      <c r="CK127" s="8"/>
      <c r="CL127" s="8"/>
      <c r="CM127" s="65">
        <v>0</v>
      </c>
      <c r="CN127" s="9"/>
      <c r="CO127" s="13"/>
      <c r="CP127" s="13"/>
      <c r="CQ127" s="13"/>
      <c r="CR127" s="13"/>
      <c r="CS127" s="55"/>
      <c r="CU127" s="44" t="s">
        <v>105</v>
      </c>
      <c r="CV127" s="72" t="s">
        <v>525</v>
      </c>
      <c r="CW127" s="37"/>
      <c r="CX127" s="38">
        <f t="shared" ref="CX127" si="1248">CX122</f>
        <v>0</v>
      </c>
      <c r="CY127" s="8"/>
      <c r="CZ127" s="8"/>
      <c r="DA127" s="65">
        <v>0</v>
      </c>
      <c r="DB127" s="9"/>
      <c r="DC127" s="13"/>
      <c r="DD127" s="13"/>
      <c r="DE127" s="13"/>
      <c r="DF127" s="13"/>
      <c r="DG127" s="55"/>
      <c r="DI127" s="44" t="s">
        <v>105</v>
      </c>
      <c r="DJ127" s="72" t="s">
        <v>525</v>
      </c>
      <c r="DK127" s="37"/>
      <c r="DL127" s="38">
        <f t="shared" ref="DL127" si="1249">DL122</f>
        <v>0</v>
      </c>
      <c r="DM127" s="8"/>
      <c r="DN127" s="8"/>
      <c r="DO127" s="65">
        <v>0</v>
      </c>
      <c r="DP127" s="9"/>
      <c r="DQ127" s="13"/>
      <c r="DR127" s="13"/>
      <c r="DS127" s="13"/>
      <c r="DT127" s="13"/>
      <c r="DU127" s="55"/>
      <c r="DW127" s="44" t="s">
        <v>105</v>
      </c>
      <c r="DX127" s="72" t="s">
        <v>525</v>
      </c>
      <c r="DY127" s="37"/>
      <c r="DZ127" s="38">
        <f t="shared" ref="DZ127" si="1250">DZ122</f>
        <v>0</v>
      </c>
      <c r="EA127" s="8"/>
      <c r="EB127" s="8"/>
      <c r="EC127" s="65">
        <v>0</v>
      </c>
      <c r="ED127" s="9"/>
      <c r="EE127" s="13"/>
      <c r="EF127" s="13"/>
      <c r="EG127" s="13"/>
      <c r="EH127" s="13"/>
      <c r="EI127" s="55"/>
      <c r="EK127" s="44"/>
      <c r="EL127" s="302"/>
      <c r="EM127" s="87" t="s">
        <v>73</v>
      </c>
      <c r="EN127" s="8" t="s">
        <v>129</v>
      </c>
      <c r="EO127" s="61"/>
      <c r="EP127" s="72">
        <v>2.31</v>
      </c>
      <c r="EQ127" s="108">
        <f t="shared" si="1240"/>
        <v>0</v>
      </c>
      <c r="ER127" s="10"/>
      <c r="ES127" s="61"/>
      <c r="ET127" s="8"/>
      <c r="EU127" s="61"/>
      <c r="EV127" s="87" t="s">
        <v>73</v>
      </c>
      <c r="EW127" s="8" t="s">
        <v>129</v>
      </c>
      <c r="EX127" s="61"/>
      <c r="EY127" s="72">
        <v>0</v>
      </c>
      <c r="EZ127" s="108">
        <f t="shared" si="1223"/>
        <v>0</v>
      </c>
      <c r="FA127" s="88"/>
      <c r="FC127" s="44"/>
      <c r="FD127" s="302"/>
      <c r="FE127" s="87" t="s">
        <v>99</v>
      </c>
      <c r="FF127" s="95" t="s">
        <v>112</v>
      </c>
      <c r="FG127" s="14"/>
      <c r="FH127" s="72">
        <v>0</v>
      </c>
      <c r="FI127" s="108">
        <f t="shared" si="1241"/>
        <v>0</v>
      </c>
      <c r="FJ127" s="10"/>
      <c r="FK127" s="175" t="s">
        <v>109</v>
      </c>
      <c r="FL127" s="240">
        <f>IF(FM127=0,0,FR127/FM127)</f>
        <v>0</v>
      </c>
      <c r="FM127" s="72">
        <f>1.75+(9.3/2/7.85)</f>
        <v>2.3423566878980893</v>
      </c>
      <c r="FN127" s="87" t="s">
        <v>99</v>
      </c>
      <c r="FO127" s="95" t="s">
        <v>112</v>
      </c>
      <c r="FP127" s="14"/>
      <c r="FQ127" s="109"/>
      <c r="FR127" s="109">
        <f t="shared" si="1242"/>
        <v>0</v>
      </c>
      <c r="FS127" s="88"/>
    </row>
    <row r="128" spans="1:175" x14ac:dyDescent="0.25">
      <c r="A128" s="44" t="s">
        <v>105</v>
      </c>
      <c r="B128" s="72" t="s">
        <v>60</v>
      </c>
      <c r="C128" s="37"/>
      <c r="D128" s="38">
        <f>D122</f>
        <v>0</v>
      </c>
      <c r="E128" s="8"/>
      <c r="F128" s="8"/>
      <c r="G128" s="65">
        <v>0</v>
      </c>
      <c r="H128" s="9"/>
      <c r="I128" s="13"/>
      <c r="J128" s="13"/>
      <c r="K128" s="13"/>
      <c r="L128" s="10"/>
      <c r="M128" s="43"/>
      <c r="O128" s="44" t="s">
        <v>105</v>
      </c>
      <c r="P128" s="72" t="s">
        <v>60</v>
      </c>
      <c r="Q128" s="37"/>
      <c r="R128" s="38">
        <f>R122</f>
        <v>0</v>
      </c>
      <c r="S128" s="8"/>
      <c r="T128" s="8"/>
      <c r="U128" s="65">
        <v>0</v>
      </c>
      <c r="V128" s="9"/>
      <c r="W128" s="13"/>
      <c r="X128" s="13"/>
      <c r="Y128" s="13"/>
      <c r="Z128" s="10"/>
      <c r="AA128" s="43"/>
      <c r="AC128" s="44" t="s">
        <v>105</v>
      </c>
      <c r="AD128" s="72" t="s">
        <v>60</v>
      </c>
      <c r="AE128" s="37"/>
      <c r="AF128" s="38">
        <f t="shared" ref="AF128" si="1251">AF122</f>
        <v>0</v>
      </c>
      <c r="AG128" s="8"/>
      <c r="AH128" s="8"/>
      <c r="AI128" s="65">
        <v>0</v>
      </c>
      <c r="AJ128" s="9"/>
      <c r="AK128" s="13"/>
      <c r="AL128" s="13"/>
      <c r="AM128" s="13"/>
      <c r="AN128" s="10"/>
      <c r="AO128" s="43"/>
      <c r="AQ128" s="44" t="s">
        <v>105</v>
      </c>
      <c r="AR128" s="72" t="s">
        <v>60</v>
      </c>
      <c r="AS128" s="37"/>
      <c r="AT128" s="38">
        <f t="shared" ref="AT128" si="1252">AT122</f>
        <v>0</v>
      </c>
      <c r="AU128" s="8"/>
      <c r="AV128" s="8"/>
      <c r="AW128" s="65">
        <v>0</v>
      </c>
      <c r="AX128" s="9"/>
      <c r="AY128" s="13"/>
      <c r="AZ128" s="13"/>
      <c r="BA128" s="13"/>
      <c r="BB128" s="10"/>
      <c r="BC128" s="43"/>
      <c r="BE128" s="44" t="s">
        <v>105</v>
      </c>
      <c r="BF128" s="72" t="s">
        <v>60</v>
      </c>
      <c r="BG128" s="37"/>
      <c r="BH128" s="38">
        <f t="shared" ref="BH128" si="1253">BH122</f>
        <v>0</v>
      </c>
      <c r="BI128" s="8"/>
      <c r="BJ128" s="8"/>
      <c r="BK128" s="65">
        <v>0</v>
      </c>
      <c r="BL128" s="9"/>
      <c r="BM128" s="13"/>
      <c r="BN128" s="13"/>
      <c r="BO128" s="13"/>
      <c r="BP128" s="10"/>
      <c r="BQ128" s="43"/>
      <c r="BS128" s="44" t="s">
        <v>105</v>
      </c>
      <c r="BT128" s="72" t="s">
        <v>60</v>
      </c>
      <c r="BU128" s="37"/>
      <c r="BV128" s="38">
        <f t="shared" ref="BV128" si="1254">BV122</f>
        <v>0</v>
      </c>
      <c r="BW128" s="8"/>
      <c r="BX128" s="8"/>
      <c r="BY128" s="65">
        <v>0</v>
      </c>
      <c r="BZ128" s="9"/>
      <c r="CA128" s="13"/>
      <c r="CB128" s="13"/>
      <c r="CC128" s="13"/>
      <c r="CD128" s="10"/>
      <c r="CE128" s="43"/>
      <c r="CG128" s="44" t="s">
        <v>105</v>
      </c>
      <c r="CH128" s="72" t="s">
        <v>60</v>
      </c>
      <c r="CI128" s="37"/>
      <c r="CJ128" s="38">
        <f t="shared" ref="CJ128" si="1255">CJ122</f>
        <v>0</v>
      </c>
      <c r="CK128" s="8"/>
      <c r="CL128" s="8"/>
      <c r="CM128" s="65">
        <v>0</v>
      </c>
      <c r="CN128" s="9"/>
      <c r="CO128" s="13"/>
      <c r="CP128" s="13"/>
      <c r="CQ128" s="13"/>
      <c r="CR128" s="10"/>
      <c r="CS128" s="43"/>
      <c r="CU128" s="44" t="s">
        <v>105</v>
      </c>
      <c r="CV128" s="72" t="s">
        <v>60</v>
      </c>
      <c r="CW128" s="37"/>
      <c r="CX128" s="38">
        <f t="shared" ref="CX128" si="1256">CX122</f>
        <v>0</v>
      </c>
      <c r="CY128" s="8"/>
      <c r="CZ128" s="8"/>
      <c r="DA128" s="65">
        <v>0</v>
      </c>
      <c r="DB128" s="9"/>
      <c r="DC128" s="13"/>
      <c r="DD128" s="13"/>
      <c r="DE128" s="13"/>
      <c r="DF128" s="10"/>
      <c r="DG128" s="43"/>
      <c r="DI128" s="44" t="s">
        <v>105</v>
      </c>
      <c r="DJ128" s="72" t="s">
        <v>60</v>
      </c>
      <c r="DK128" s="37"/>
      <c r="DL128" s="38">
        <f t="shared" ref="DL128" si="1257">DL122</f>
        <v>0</v>
      </c>
      <c r="DM128" s="8"/>
      <c r="DN128" s="8"/>
      <c r="DO128" s="65">
        <v>0</v>
      </c>
      <c r="DP128" s="9"/>
      <c r="DQ128" s="13"/>
      <c r="DR128" s="13"/>
      <c r="DS128" s="13"/>
      <c r="DT128" s="10"/>
      <c r="DU128" s="43"/>
      <c r="DW128" s="44" t="s">
        <v>105</v>
      </c>
      <c r="DX128" s="72" t="s">
        <v>60</v>
      </c>
      <c r="DY128" s="37"/>
      <c r="DZ128" s="38">
        <f t="shared" ref="DZ128" si="1258">DZ122</f>
        <v>0</v>
      </c>
      <c r="EA128" s="8"/>
      <c r="EB128" s="8"/>
      <c r="EC128" s="65">
        <v>0</v>
      </c>
      <c r="ED128" s="9"/>
      <c r="EE128" s="13"/>
      <c r="EF128" s="13"/>
      <c r="EG128" s="13"/>
      <c r="EH128" s="10"/>
      <c r="EI128" s="43"/>
      <c r="EK128" s="44"/>
      <c r="EL128" s="302"/>
      <c r="EM128" s="87" t="s">
        <v>133</v>
      </c>
      <c r="EN128" s="8" t="s">
        <v>132</v>
      </c>
      <c r="EO128" s="61"/>
      <c r="EP128" s="72">
        <v>1.08</v>
      </c>
      <c r="EQ128" s="108">
        <f t="shared" si="1240"/>
        <v>0</v>
      </c>
      <c r="ER128" s="10"/>
      <c r="ES128" s="61"/>
      <c r="ET128" s="8"/>
      <c r="EU128" s="61"/>
      <c r="EV128" s="87" t="s">
        <v>133</v>
      </c>
      <c r="EW128" s="8" t="s">
        <v>132</v>
      </c>
      <c r="EX128" s="61"/>
      <c r="EY128" s="72">
        <v>0</v>
      </c>
      <c r="EZ128" s="108">
        <f t="shared" si="1223"/>
        <v>0</v>
      </c>
      <c r="FA128" s="88"/>
      <c r="FC128" s="44"/>
      <c r="FD128" s="302"/>
      <c r="FE128" s="87" t="s">
        <v>91</v>
      </c>
      <c r="FF128" s="95" t="s">
        <v>321</v>
      </c>
      <c r="FG128" s="14"/>
      <c r="FH128" s="72">
        <v>0</v>
      </c>
      <c r="FI128" s="108">
        <f t="shared" si="1241"/>
        <v>0</v>
      </c>
      <c r="FJ128" s="10"/>
      <c r="FK128" s="175" t="s">
        <v>109</v>
      </c>
      <c r="FL128" s="240">
        <f>IF(FM128=0,0,FR128/FM128)</f>
        <v>0</v>
      </c>
      <c r="FM128" s="72">
        <v>8.8000000000000007</v>
      </c>
      <c r="FN128" s="87" t="s">
        <v>91</v>
      </c>
      <c r="FO128" s="95" t="s">
        <v>113</v>
      </c>
      <c r="FP128" s="14"/>
      <c r="FQ128" s="109"/>
      <c r="FR128" s="109">
        <f t="shared" si="1242"/>
        <v>0</v>
      </c>
      <c r="FS128" s="88"/>
    </row>
    <row r="129" spans="1:175" x14ac:dyDescent="0.25">
      <c r="A129" s="44"/>
      <c r="B129" s="11"/>
      <c r="C129" s="17"/>
      <c r="D129" s="17"/>
      <c r="E129" s="18"/>
      <c r="F129" s="17"/>
      <c r="G129" s="632"/>
      <c r="H129" s="9"/>
      <c r="I129" s="13"/>
      <c r="J129" s="13"/>
      <c r="K129" s="13"/>
      <c r="L129" s="10"/>
      <c r="M129" s="43"/>
      <c r="O129" s="44"/>
      <c r="P129" s="11"/>
      <c r="Q129" s="17"/>
      <c r="R129" s="17"/>
      <c r="S129" s="18"/>
      <c r="T129" s="17"/>
      <c r="U129" s="737"/>
      <c r="V129" s="9"/>
      <c r="W129" s="13"/>
      <c r="X129" s="13"/>
      <c r="Y129" s="13"/>
      <c r="Z129" s="10"/>
      <c r="AA129" s="43"/>
      <c r="AC129" s="44"/>
      <c r="AD129" s="11"/>
      <c r="AE129" s="17"/>
      <c r="AF129" s="17"/>
      <c r="AG129" s="18"/>
      <c r="AH129" s="17"/>
      <c r="AI129" s="817"/>
      <c r="AJ129" s="9"/>
      <c r="AK129" s="13"/>
      <c r="AL129" s="13"/>
      <c r="AM129" s="13"/>
      <c r="AN129" s="10"/>
      <c r="AO129" s="43"/>
      <c r="AQ129" s="44"/>
      <c r="AR129" s="11"/>
      <c r="AS129" s="17"/>
      <c r="AT129" s="17"/>
      <c r="AU129" s="18"/>
      <c r="AV129" s="17"/>
      <c r="AW129" s="817"/>
      <c r="AX129" s="9"/>
      <c r="AY129" s="13"/>
      <c r="AZ129" s="13"/>
      <c r="BA129" s="13"/>
      <c r="BB129" s="10"/>
      <c r="BC129" s="43"/>
      <c r="BE129" s="44"/>
      <c r="BF129" s="11"/>
      <c r="BG129" s="17"/>
      <c r="BH129" s="17"/>
      <c r="BI129" s="18"/>
      <c r="BJ129" s="17"/>
      <c r="BK129" s="817"/>
      <c r="BL129" s="9"/>
      <c r="BM129" s="13"/>
      <c r="BN129" s="13"/>
      <c r="BO129" s="13"/>
      <c r="BP129" s="10"/>
      <c r="BQ129" s="43"/>
      <c r="BS129" s="44"/>
      <c r="BT129" s="11"/>
      <c r="BU129" s="17"/>
      <c r="BV129" s="17"/>
      <c r="BW129" s="18"/>
      <c r="BX129" s="17"/>
      <c r="BY129" s="817"/>
      <c r="BZ129" s="9"/>
      <c r="CA129" s="13"/>
      <c r="CB129" s="13"/>
      <c r="CC129" s="13"/>
      <c r="CD129" s="10"/>
      <c r="CE129" s="43"/>
      <c r="CG129" s="44"/>
      <c r="CH129" s="11"/>
      <c r="CI129" s="17"/>
      <c r="CJ129" s="17"/>
      <c r="CK129" s="18"/>
      <c r="CL129" s="17"/>
      <c r="CM129" s="817"/>
      <c r="CN129" s="9"/>
      <c r="CO129" s="13"/>
      <c r="CP129" s="13"/>
      <c r="CQ129" s="13"/>
      <c r="CR129" s="10"/>
      <c r="CS129" s="43"/>
      <c r="CU129" s="44"/>
      <c r="CV129" s="11"/>
      <c r="CW129" s="17"/>
      <c r="CX129" s="17"/>
      <c r="CY129" s="18"/>
      <c r="CZ129" s="17"/>
      <c r="DA129" s="817"/>
      <c r="DB129" s="9"/>
      <c r="DC129" s="13"/>
      <c r="DD129" s="13"/>
      <c r="DE129" s="13"/>
      <c r="DF129" s="10"/>
      <c r="DG129" s="43"/>
      <c r="DI129" s="44"/>
      <c r="DJ129" s="11"/>
      <c r="DK129" s="17"/>
      <c r="DL129" s="17"/>
      <c r="DM129" s="18"/>
      <c r="DN129" s="17"/>
      <c r="DO129" s="817"/>
      <c r="DP129" s="9"/>
      <c r="DQ129" s="13"/>
      <c r="DR129" s="13"/>
      <c r="DS129" s="13"/>
      <c r="DT129" s="10"/>
      <c r="DU129" s="43"/>
      <c r="DW129" s="44"/>
      <c r="DX129" s="11"/>
      <c r="DY129" s="17"/>
      <c r="DZ129" s="17"/>
      <c r="EA129" s="18"/>
      <c r="EB129" s="17"/>
      <c r="EC129" s="817"/>
      <c r="ED129" s="9"/>
      <c r="EE129" s="13"/>
      <c r="EF129" s="13"/>
      <c r="EG129" s="13"/>
      <c r="EH129" s="10"/>
      <c r="EI129" s="43"/>
      <c r="EK129" s="44"/>
      <c r="EL129" s="302"/>
      <c r="EM129" s="87" t="s">
        <v>65</v>
      </c>
      <c r="EN129" s="95" t="s">
        <v>60</v>
      </c>
      <c r="EO129" s="14"/>
      <c r="EP129" s="72">
        <v>0.87</v>
      </c>
      <c r="EQ129" s="108">
        <f t="shared" si="1240"/>
        <v>0</v>
      </c>
      <c r="ER129" s="10"/>
      <c r="ES129" s="61"/>
      <c r="ET129" s="8"/>
      <c r="EU129" s="61"/>
      <c r="EV129" s="87" t="s">
        <v>65</v>
      </c>
      <c r="EW129" s="95" t="s">
        <v>60</v>
      </c>
      <c r="EX129" s="14"/>
      <c r="EY129" s="72">
        <v>0</v>
      </c>
      <c r="EZ129" s="108">
        <f t="shared" si="1223"/>
        <v>0</v>
      </c>
      <c r="FA129" s="88"/>
      <c r="FC129" s="137"/>
      <c r="FD129" s="61"/>
      <c r="FE129" s="87" t="s">
        <v>240</v>
      </c>
      <c r="FF129" s="95" t="s">
        <v>246</v>
      </c>
      <c r="FG129" s="14"/>
      <c r="FH129" s="72">
        <v>0</v>
      </c>
      <c r="FI129" s="108">
        <f t="shared" si="1241"/>
        <v>0</v>
      </c>
      <c r="FJ129" s="61"/>
      <c r="FK129" s="175" t="s">
        <v>109</v>
      </c>
      <c r="FL129" s="240">
        <f>IF(FM129=0,0,FR129/FM129)</f>
        <v>0</v>
      </c>
      <c r="FM129" s="72">
        <v>6.3</v>
      </c>
      <c r="FN129" s="87" t="s">
        <v>240</v>
      </c>
      <c r="FO129" s="95" t="s">
        <v>246</v>
      </c>
      <c r="FP129" s="14"/>
      <c r="FQ129" s="109"/>
      <c r="FR129" s="109">
        <f t="shared" si="1242"/>
        <v>0</v>
      </c>
      <c r="FS129" s="88"/>
    </row>
    <row r="130" spans="1:175" x14ac:dyDescent="0.25">
      <c r="A130" s="633"/>
      <c r="B130" s="97" t="s">
        <v>61</v>
      </c>
      <c r="C130" s="47"/>
      <c r="D130" s="47"/>
      <c r="E130" s="48"/>
      <c r="F130" s="49"/>
      <c r="G130" s="49"/>
      <c r="H130" s="50"/>
      <c r="I130" s="51">
        <f>SUM(I4:I122)</f>
        <v>0</v>
      </c>
      <c r="J130" s="51">
        <f>SUM(J4:J122)</f>
        <v>0</v>
      </c>
      <c r="K130" s="51">
        <f>SUM(K4:K122)</f>
        <v>0</v>
      </c>
      <c r="L130" s="57"/>
      <c r="M130" s="58"/>
      <c r="O130" s="739"/>
      <c r="P130" s="97" t="s">
        <v>61</v>
      </c>
      <c r="Q130" s="47"/>
      <c r="R130" s="47"/>
      <c r="S130" s="48"/>
      <c r="T130" s="49"/>
      <c r="U130" s="49"/>
      <c r="V130" s="50"/>
      <c r="W130" s="51">
        <f>SUM(W4:W122)</f>
        <v>0</v>
      </c>
      <c r="X130" s="51">
        <f>SUM(X4:X122)</f>
        <v>0</v>
      </c>
      <c r="Y130" s="51">
        <f>SUM(Y4:Y122)</f>
        <v>0</v>
      </c>
      <c r="Z130" s="57"/>
      <c r="AA130" s="58"/>
      <c r="AC130" s="818"/>
      <c r="AD130" s="97" t="s">
        <v>61</v>
      </c>
      <c r="AE130" s="47"/>
      <c r="AF130" s="47"/>
      <c r="AG130" s="48"/>
      <c r="AH130" s="49"/>
      <c r="AI130" s="49"/>
      <c r="AJ130" s="50"/>
      <c r="AK130" s="51">
        <f t="shared" ref="AK130:AM130" si="1259">SUM(AK4:AK122)</f>
        <v>0</v>
      </c>
      <c r="AL130" s="51">
        <f t="shared" si="1259"/>
        <v>0</v>
      </c>
      <c r="AM130" s="51">
        <f t="shared" si="1259"/>
        <v>0</v>
      </c>
      <c r="AN130" s="57"/>
      <c r="AO130" s="58"/>
      <c r="AQ130" s="818"/>
      <c r="AR130" s="97" t="s">
        <v>61</v>
      </c>
      <c r="AS130" s="47"/>
      <c r="AT130" s="47"/>
      <c r="AU130" s="48"/>
      <c r="AV130" s="49"/>
      <c r="AW130" s="49"/>
      <c r="AX130" s="50"/>
      <c r="AY130" s="51">
        <f t="shared" ref="AY130:BA130" si="1260">SUM(AY4:AY122)</f>
        <v>0</v>
      </c>
      <c r="AZ130" s="51">
        <f t="shared" si="1260"/>
        <v>0</v>
      </c>
      <c r="BA130" s="51">
        <f t="shared" si="1260"/>
        <v>0</v>
      </c>
      <c r="BB130" s="57"/>
      <c r="BC130" s="58"/>
      <c r="BE130" s="818"/>
      <c r="BF130" s="97" t="s">
        <v>61</v>
      </c>
      <c r="BG130" s="47"/>
      <c r="BH130" s="47"/>
      <c r="BI130" s="48"/>
      <c r="BJ130" s="49"/>
      <c r="BK130" s="49"/>
      <c r="BL130" s="50"/>
      <c r="BM130" s="51">
        <f t="shared" ref="BM130:BO130" si="1261">SUM(BM4:BM122)</f>
        <v>0</v>
      </c>
      <c r="BN130" s="51">
        <f t="shared" si="1261"/>
        <v>0</v>
      </c>
      <c r="BO130" s="51">
        <f t="shared" si="1261"/>
        <v>0</v>
      </c>
      <c r="BP130" s="57"/>
      <c r="BQ130" s="58"/>
      <c r="BS130" s="818"/>
      <c r="BT130" s="97" t="s">
        <v>61</v>
      </c>
      <c r="BU130" s="47"/>
      <c r="BV130" s="47"/>
      <c r="BW130" s="48"/>
      <c r="BX130" s="49"/>
      <c r="BY130" s="49"/>
      <c r="BZ130" s="50"/>
      <c r="CA130" s="51">
        <f t="shared" ref="CA130:CC130" si="1262">SUM(CA4:CA122)</f>
        <v>0</v>
      </c>
      <c r="CB130" s="51">
        <f t="shared" si="1262"/>
        <v>0</v>
      </c>
      <c r="CC130" s="51">
        <f t="shared" si="1262"/>
        <v>0</v>
      </c>
      <c r="CD130" s="57"/>
      <c r="CE130" s="58"/>
      <c r="CG130" s="818"/>
      <c r="CH130" s="97" t="s">
        <v>61</v>
      </c>
      <c r="CI130" s="47"/>
      <c r="CJ130" s="47"/>
      <c r="CK130" s="48"/>
      <c r="CL130" s="49"/>
      <c r="CM130" s="49"/>
      <c r="CN130" s="50"/>
      <c r="CO130" s="51">
        <f t="shared" ref="CO130:CQ130" si="1263">SUM(CO4:CO122)</f>
        <v>0</v>
      </c>
      <c r="CP130" s="51">
        <f t="shared" si="1263"/>
        <v>0</v>
      </c>
      <c r="CQ130" s="51">
        <f t="shared" si="1263"/>
        <v>0</v>
      </c>
      <c r="CR130" s="57"/>
      <c r="CS130" s="58"/>
      <c r="CU130" s="818"/>
      <c r="CV130" s="97" t="s">
        <v>61</v>
      </c>
      <c r="CW130" s="47"/>
      <c r="CX130" s="47"/>
      <c r="CY130" s="48"/>
      <c r="CZ130" s="49"/>
      <c r="DA130" s="49"/>
      <c r="DB130" s="50"/>
      <c r="DC130" s="51">
        <f t="shared" ref="DC130:DE130" si="1264">SUM(DC4:DC122)</f>
        <v>0</v>
      </c>
      <c r="DD130" s="51">
        <f t="shared" si="1264"/>
        <v>0</v>
      </c>
      <c r="DE130" s="51">
        <f t="shared" si="1264"/>
        <v>0</v>
      </c>
      <c r="DF130" s="57"/>
      <c r="DG130" s="58"/>
      <c r="DI130" s="818"/>
      <c r="DJ130" s="97" t="s">
        <v>61</v>
      </c>
      <c r="DK130" s="47"/>
      <c r="DL130" s="47"/>
      <c r="DM130" s="48"/>
      <c r="DN130" s="49"/>
      <c r="DO130" s="49"/>
      <c r="DP130" s="50"/>
      <c r="DQ130" s="51">
        <f t="shared" ref="DQ130:DS130" si="1265">SUM(DQ4:DQ122)</f>
        <v>0</v>
      </c>
      <c r="DR130" s="51">
        <f t="shared" si="1265"/>
        <v>0</v>
      </c>
      <c r="DS130" s="51">
        <f t="shared" si="1265"/>
        <v>0</v>
      </c>
      <c r="DT130" s="57"/>
      <c r="DU130" s="58"/>
      <c r="DW130" s="818"/>
      <c r="DX130" s="97" t="s">
        <v>61</v>
      </c>
      <c r="DY130" s="47"/>
      <c r="DZ130" s="47"/>
      <c r="EA130" s="48"/>
      <c r="EB130" s="49"/>
      <c r="EC130" s="49"/>
      <c r="ED130" s="50"/>
      <c r="EE130" s="51">
        <f t="shared" ref="EE130:EG130" si="1266">SUM(EE4:EE122)</f>
        <v>0</v>
      </c>
      <c r="EF130" s="51">
        <f t="shared" si="1266"/>
        <v>0</v>
      </c>
      <c r="EG130" s="51">
        <f t="shared" si="1266"/>
        <v>0</v>
      </c>
      <c r="EH130" s="57"/>
      <c r="EI130" s="58"/>
      <c r="EK130" s="44"/>
      <c r="EL130" s="302"/>
      <c r="EM130" s="87" t="s">
        <v>72</v>
      </c>
      <c r="EN130" s="8" t="s">
        <v>154</v>
      </c>
      <c r="EO130" s="61"/>
      <c r="EP130" s="72">
        <v>0.64</v>
      </c>
      <c r="EQ130" s="108">
        <f t="shared" si="1240"/>
        <v>0</v>
      </c>
      <c r="ER130" s="10"/>
      <c r="ES130" s="61"/>
      <c r="ET130" s="8"/>
      <c r="EU130" s="61"/>
      <c r="EV130" s="87" t="s">
        <v>72</v>
      </c>
      <c r="EW130" s="8" t="s">
        <v>154</v>
      </c>
      <c r="EX130" s="61"/>
      <c r="EY130" s="72">
        <v>0</v>
      </c>
      <c r="EZ130" s="108">
        <f t="shared" si="1223"/>
        <v>0</v>
      </c>
      <c r="FA130" s="88"/>
      <c r="FC130" s="44"/>
      <c r="FD130" s="302"/>
      <c r="FE130" s="236" t="s">
        <v>101</v>
      </c>
      <c r="FF130" s="238" t="s">
        <v>322</v>
      </c>
      <c r="FG130" s="238"/>
      <c r="FH130" s="239">
        <v>7.5</v>
      </c>
      <c r="FI130" s="108">
        <f t="shared" si="1241"/>
        <v>0</v>
      </c>
      <c r="FJ130" s="10"/>
      <c r="FK130" s="175" t="s">
        <v>45</v>
      </c>
      <c r="FL130" s="240">
        <f>IF(FM130=0,0,FR130/FM130)</f>
        <v>0</v>
      </c>
      <c r="FM130" s="72">
        <v>7</v>
      </c>
      <c r="FN130" s="87" t="s">
        <v>96</v>
      </c>
      <c r="FO130" s="8" t="s">
        <v>46</v>
      </c>
      <c r="FP130" s="61"/>
      <c r="FQ130" s="109"/>
      <c r="FR130" s="109">
        <f>FR118+FR106+FR94+FI118+FI106+FI94</f>
        <v>0</v>
      </c>
      <c r="FS130" s="88"/>
    </row>
    <row r="131" spans="1:175" x14ac:dyDescent="0.25">
      <c r="O131" s="5"/>
      <c r="P131" s="7"/>
      <c r="Q131" s="7"/>
      <c r="R131" s="7"/>
      <c r="S131" s="7"/>
      <c r="T131" s="7"/>
      <c r="U131" s="7"/>
      <c r="V131" s="40"/>
      <c r="W131" s="27"/>
      <c r="X131" s="27"/>
      <c r="Y131" s="27"/>
      <c r="Z131" s="27"/>
      <c r="AA131" s="27"/>
      <c r="AC131" s="5"/>
      <c r="AD131" s="7"/>
      <c r="AE131" s="7"/>
      <c r="AF131" s="7"/>
      <c r="AG131" s="7"/>
      <c r="AH131" s="7"/>
      <c r="AI131" s="7"/>
      <c r="AJ131" s="40"/>
      <c r="AK131" s="27"/>
      <c r="AL131" s="27"/>
      <c r="AM131" s="27"/>
      <c r="AN131" s="27"/>
      <c r="AO131" s="27"/>
      <c r="AQ131" s="5"/>
      <c r="AR131" s="7"/>
      <c r="AS131" s="7"/>
      <c r="AT131" s="7"/>
      <c r="AU131" s="7"/>
      <c r="AV131" s="7"/>
      <c r="AW131" s="7"/>
      <c r="AX131" s="40"/>
      <c r="AY131" s="27"/>
      <c r="AZ131" s="27"/>
      <c r="BA131" s="27"/>
      <c r="BB131" s="27"/>
      <c r="BC131" s="27"/>
      <c r="BE131" s="5"/>
      <c r="BF131" s="7"/>
      <c r="BG131" s="7"/>
      <c r="BH131" s="7"/>
      <c r="BI131" s="7"/>
      <c r="BJ131" s="7"/>
      <c r="BK131" s="7"/>
      <c r="BL131" s="40"/>
      <c r="BM131" s="27"/>
      <c r="BN131" s="27"/>
      <c r="BO131" s="27"/>
      <c r="BP131" s="27"/>
      <c r="BQ131" s="27"/>
      <c r="BS131" s="5"/>
      <c r="BT131" s="7"/>
      <c r="BU131" s="7"/>
      <c r="BV131" s="7"/>
      <c r="BW131" s="7"/>
      <c r="BX131" s="7"/>
      <c r="BY131" s="7"/>
      <c r="BZ131" s="40"/>
      <c r="CA131" s="27"/>
      <c r="CB131" s="27"/>
      <c r="CC131" s="27"/>
      <c r="CD131" s="27"/>
      <c r="CE131" s="27"/>
      <c r="CG131" s="5"/>
      <c r="CH131" s="7"/>
      <c r="CI131" s="7"/>
      <c r="CJ131" s="7"/>
      <c r="CK131" s="7"/>
      <c r="CL131" s="7"/>
      <c r="CM131" s="7"/>
      <c r="CN131" s="40"/>
      <c r="CO131" s="27"/>
      <c r="CP131" s="27"/>
      <c r="CQ131" s="27"/>
      <c r="CR131" s="27"/>
      <c r="CS131" s="27"/>
      <c r="CU131" s="5"/>
      <c r="CV131" s="7"/>
      <c r="CW131" s="7"/>
      <c r="CX131" s="7"/>
      <c r="CY131" s="7"/>
      <c r="CZ131" s="7"/>
      <c r="DA131" s="7"/>
      <c r="DB131" s="40"/>
      <c r="DC131" s="27"/>
      <c r="DD131" s="27"/>
      <c r="DE131" s="27"/>
      <c r="DF131" s="27"/>
      <c r="DG131" s="27"/>
      <c r="DI131" s="5"/>
      <c r="DJ131" s="7"/>
      <c r="DK131" s="7"/>
      <c r="DL131" s="7"/>
      <c r="DM131" s="7"/>
      <c r="DN131" s="7"/>
      <c r="DO131" s="7"/>
      <c r="DP131" s="40"/>
      <c r="DQ131" s="27"/>
      <c r="DR131" s="27"/>
      <c r="DS131" s="27"/>
      <c r="DT131" s="27"/>
      <c r="DU131" s="27"/>
      <c r="DW131" s="5"/>
      <c r="DX131" s="7"/>
      <c r="DY131" s="7"/>
      <c r="DZ131" s="7"/>
      <c r="EA131" s="7"/>
      <c r="EB131" s="7"/>
      <c r="EC131" s="7"/>
      <c r="ED131" s="40"/>
      <c r="EE131" s="27"/>
      <c r="EF131" s="27"/>
      <c r="EG131" s="27"/>
      <c r="EH131" s="27"/>
      <c r="EI131" s="27"/>
      <c r="EK131" s="44"/>
      <c r="EL131" s="302"/>
      <c r="EM131" s="87" t="s">
        <v>76</v>
      </c>
      <c r="EN131" s="11" t="s">
        <v>53</v>
      </c>
      <c r="EO131" s="14"/>
      <c r="EP131" s="72">
        <v>0</v>
      </c>
      <c r="EQ131" s="108">
        <f t="shared" si="1240"/>
        <v>0</v>
      </c>
      <c r="ER131" s="10"/>
      <c r="ES131" s="61"/>
      <c r="ET131" s="8"/>
      <c r="EU131" s="61"/>
      <c r="EV131" s="87" t="s">
        <v>76</v>
      </c>
      <c r="EW131" s="11" t="s">
        <v>53</v>
      </c>
      <c r="EX131" s="14"/>
      <c r="EY131" s="72">
        <v>0</v>
      </c>
      <c r="EZ131" s="108">
        <f t="shared" si="1223"/>
        <v>0</v>
      </c>
      <c r="FA131" s="88"/>
      <c r="FC131" s="44"/>
      <c r="FD131" s="302"/>
      <c r="FE131" s="87" t="s">
        <v>73</v>
      </c>
      <c r="FF131" s="8" t="s">
        <v>129</v>
      </c>
      <c r="FG131" s="61"/>
      <c r="FH131" s="72">
        <v>0</v>
      </c>
      <c r="FI131" s="108">
        <f t="shared" si="1241"/>
        <v>0</v>
      </c>
      <c r="FJ131" s="10"/>
      <c r="FK131" s="8"/>
      <c r="FL131" s="61"/>
      <c r="FM131" s="61"/>
      <c r="FN131" s="87" t="s">
        <v>73</v>
      </c>
      <c r="FO131" s="8" t="s">
        <v>129</v>
      </c>
      <c r="FP131" s="61"/>
      <c r="FQ131" s="109"/>
      <c r="FR131" s="109">
        <f t="shared" si="1242"/>
        <v>0</v>
      </c>
      <c r="FS131" s="88"/>
    </row>
    <row r="132" spans="1:175" x14ac:dyDescent="0.25">
      <c r="O132" s="5"/>
      <c r="P132" s="7"/>
      <c r="Q132" s="7"/>
      <c r="R132" s="7"/>
      <c r="S132" s="7"/>
      <c r="T132" s="7"/>
      <c r="U132" s="7"/>
      <c r="V132" s="40"/>
      <c r="W132" s="27"/>
      <c r="X132" s="27"/>
      <c r="Y132" s="27"/>
      <c r="Z132" s="27"/>
      <c r="AA132" s="27"/>
      <c r="EK132" s="44"/>
      <c r="EL132" s="302"/>
      <c r="EM132" s="87" t="s">
        <v>105</v>
      </c>
      <c r="EN132" s="11" t="s">
        <v>57</v>
      </c>
      <c r="EO132" s="14"/>
      <c r="EP132" s="72">
        <v>5.5</v>
      </c>
      <c r="EQ132" s="108">
        <f t="shared" si="1240"/>
        <v>0</v>
      </c>
      <c r="ER132" s="10"/>
      <c r="ES132" s="61"/>
      <c r="ET132" s="8"/>
      <c r="EU132" s="61"/>
      <c r="EV132" s="87" t="s">
        <v>105</v>
      </c>
      <c r="EW132" s="11" t="s">
        <v>57</v>
      </c>
      <c r="EX132" s="14"/>
      <c r="EY132" s="72">
        <v>0</v>
      </c>
      <c r="EZ132" s="108">
        <f t="shared" si="1223"/>
        <v>0</v>
      </c>
      <c r="FA132" s="88"/>
      <c r="FC132" s="44"/>
      <c r="FD132" s="302"/>
      <c r="FE132" s="236" t="s">
        <v>100</v>
      </c>
      <c r="FF132" s="238" t="s">
        <v>52</v>
      </c>
      <c r="FG132" s="238"/>
      <c r="FH132" s="239">
        <f>IF($EX$4=0,0,$EX$85/$EX$4*3)</f>
        <v>0</v>
      </c>
      <c r="FI132" s="108">
        <f t="shared" si="1241"/>
        <v>0</v>
      </c>
      <c r="FJ132" s="252" t="str">
        <f>IF(FH132&gt;0,"","CONTROL")</f>
        <v>CONTROL</v>
      </c>
      <c r="FK132" s="87" t="s">
        <v>101</v>
      </c>
      <c r="FL132" s="8" t="s">
        <v>322</v>
      </c>
      <c r="FM132" s="109">
        <f>FI130</f>
        <v>0</v>
      </c>
      <c r="FN132" s="87" t="s">
        <v>133</v>
      </c>
      <c r="FO132" s="8" t="s">
        <v>132</v>
      </c>
      <c r="FP132" s="61"/>
      <c r="FQ132" s="109"/>
      <c r="FR132" s="109">
        <f>FR120+FR108+FR96+FI120+FI108+FI96</f>
        <v>0</v>
      </c>
      <c r="FS132" s="88"/>
    </row>
    <row r="133" spans="1:175" x14ac:dyDescent="0.25">
      <c r="O133" s="5"/>
      <c r="P133" s="7"/>
      <c r="Q133" s="7"/>
      <c r="R133" s="7"/>
      <c r="S133" s="7"/>
      <c r="T133" s="7"/>
      <c r="U133" s="7"/>
      <c r="V133" s="40"/>
      <c r="W133" s="27"/>
      <c r="X133" s="27"/>
      <c r="Y133" s="27"/>
      <c r="Z133" s="27"/>
      <c r="AA133" s="27"/>
      <c r="EK133" s="44"/>
      <c r="EL133" s="295" t="s">
        <v>335</v>
      </c>
      <c r="EM133" s="296">
        <v>0</v>
      </c>
      <c r="EN133" s="297">
        <v>1</v>
      </c>
      <c r="EO133" s="190">
        <f>SUM(EP134:EP144)</f>
        <v>32.5</v>
      </c>
      <c r="EP133" s="107"/>
      <c r="EQ133" s="108">
        <f>SUM(EQ134:EQ144)</f>
        <v>0</v>
      </c>
      <c r="ER133" s="10"/>
      <c r="ES133" s="61"/>
      <c r="ET133" s="87"/>
      <c r="EU133" s="262" t="s">
        <v>229</v>
      </c>
      <c r="EV133" s="8"/>
      <c r="EW133" s="8"/>
      <c r="EX133" s="8"/>
      <c r="EY133" s="8"/>
      <c r="EZ133" s="109"/>
      <c r="FA133" s="88"/>
      <c r="FC133" s="44"/>
      <c r="FD133" s="302"/>
      <c r="FE133" s="87" t="s">
        <v>65</v>
      </c>
      <c r="FF133" s="95" t="s">
        <v>60</v>
      </c>
      <c r="FG133" s="14"/>
      <c r="FH133" s="72">
        <v>0</v>
      </c>
      <c r="FI133" s="108">
        <f t="shared" si="1241"/>
        <v>0</v>
      </c>
      <c r="FJ133" s="10"/>
      <c r="FK133" s="87" t="s">
        <v>100</v>
      </c>
      <c r="FL133" s="8" t="s">
        <v>52</v>
      </c>
      <c r="FM133" s="109">
        <f>FI132</f>
        <v>0</v>
      </c>
      <c r="FN133" s="87" t="s">
        <v>65</v>
      </c>
      <c r="FO133" s="95" t="s">
        <v>60</v>
      </c>
      <c r="FP133" s="14"/>
      <c r="FQ133" s="109"/>
      <c r="FR133" s="109">
        <f t="shared" si="1242"/>
        <v>0</v>
      </c>
      <c r="FS133" s="88"/>
    </row>
    <row r="134" spans="1:175" x14ac:dyDescent="0.25">
      <c r="EK134" s="44"/>
      <c r="EL134" s="302"/>
      <c r="EM134" s="87" t="s">
        <v>90</v>
      </c>
      <c r="EN134" s="95" t="s">
        <v>111</v>
      </c>
      <c r="EO134" s="14"/>
      <c r="EP134" s="72">
        <v>0</v>
      </c>
      <c r="EQ134" s="108">
        <f t="shared" ref="EQ134:EQ144" si="1267">EM$133*EN$133*EP134</f>
        <v>0</v>
      </c>
      <c r="ER134" s="10"/>
      <c r="ES134" s="175" t="s">
        <v>109</v>
      </c>
      <c r="ET134" s="240">
        <f>IF(EU134=0,0,EZ134/EU134)</f>
        <v>0</v>
      </c>
      <c r="EU134" s="72">
        <f>5.5+(9.6/2/2.75)</f>
        <v>7.2454545454545451</v>
      </c>
      <c r="EV134" s="87" t="s">
        <v>90</v>
      </c>
      <c r="EW134" s="95" t="s">
        <v>111</v>
      </c>
      <c r="EX134" s="14"/>
      <c r="EY134" s="109"/>
      <c r="EZ134" s="109">
        <f t="shared" ref="EZ134:EZ144" si="1268">EZ122+EZ110+EZ98+EQ134+EQ122+EQ110+EQ98</f>
        <v>0</v>
      </c>
      <c r="FA134" s="88"/>
      <c r="FC134" s="44"/>
      <c r="FD134" s="302"/>
      <c r="FE134" s="87" t="s">
        <v>72</v>
      </c>
      <c r="FF134" s="8" t="s">
        <v>154</v>
      </c>
      <c r="FG134" s="61"/>
      <c r="FH134" s="72">
        <v>0</v>
      </c>
      <c r="FI134" s="108">
        <f t="shared" si="1241"/>
        <v>0</v>
      </c>
      <c r="FJ134" s="10"/>
      <c r="FK134" s="87" t="s">
        <v>104</v>
      </c>
      <c r="FL134" s="11" t="s">
        <v>56</v>
      </c>
      <c r="FM134" s="109">
        <f>FI135</f>
        <v>0</v>
      </c>
      <c r="FN134" s="87" t="s">
        <v>72</v>
      </c>
      <c r="FO134" s="8" t="s">
        <v>154</v>
      </c>
      <c r="FP134" s="61"/>
      <c r="FQ134" s="109"/>
      <c r="FR134" s="109">
        <f t="shared" si="1242"/>
        <v>0</v>
      </c>
      <c r="FS134" s="88"/>
    </row>
    <row r="135" spans="1:175" x14ac:dyDescent="0.25">
      <c r="EK135" s="44"/>
      <c r="EL135" s="302"/>
      <c r="EM135" s="87" t="s">
        <v>99</v>
      </c>
      <c r="EN135" s="95" t="s">
        <v>112</v>
      </c>
      <c r="EO135" s="14"/>
      <c r="EP135" s="72">
        <v>0</v>
      </c>
      <c r="EQ135" s="108">
        <f t="shared" si="1267"/>
        <v>0</v>
      </c>
      <c r="ER135" s="10"/>
      <c r="ES135" s="175" t="s">
        <v>109</v>
      </c>
      <c r="ET135" s="240">
        <f>IF(EU135=0,0,EZ135/EU135)</f>
        <v>0</v>
      </c>
      <c r="EU135" s="72">
        <f>1.75+(9.3/2/7.85)</f>
        <v>2.3423566878980893</v>
      </c>
      <c r="EV135" s="87" t="s">
        <v>99</v>
      </c>
      <c r="EW135" s="95" t="s">
        <v>112</v>
      </c>
      <c r="EX135" s="14"/>
      <c r="EY135" s="109"/>
      <c r="EZ135" s="109">
        <f t="shared" si="1268"/>
        <v>0</v>
      </c>
      <c r="FA135" s="88"/>
      <c r="FC135" s="44"/>
      <c r="FD135" s="302"/>
      <c r="FE135" s="236" t="s">
        <v>104</v>
      </c>
      <c r="FF135" s="237" t="s">
        <v>56</v>
      </c>
      <c r="FG135" s="310"/>
      <c r="FH135" s="239">
        <f>IF($EV$90=0,0,$EX$90/$EV$90/6/4/2)</f>
        <v>0</v>
      </c>
      <c r="FI135" s="108">
        <f t="shared" si="1241"/>
        <v>0</v>
      </c>
      <c r="FJ135" s="252" t="str">
        <f>IF(FH135&gt;0,"","CONTROL")</f>
        <v>CONTROL</v>
      </c>
      <c r="FK135" s="8"/>
      <c r="FL135" s="61"/>
      <c r="FM135" s="61"/>
      <c r="FN135" s="87" t="s">
        <v>76</v>
      </c>
      <c r="FO135" s="11" t="s">
        <v>53</v>
      </c>
      <c r="FP135" s="14"/>
      <c r="FQ135" s="109"/>
      <c r="FR135" s="109">
        <f>FR123+FR111+FR99+FI123+FI111+FI99</f>
        <v>0</v>
      </c>
      <c r="FS135" s="88"/>
    </row>
    <row r="136" spans="1:175" x14ac:dyDescent="0.25">
      <c r="EK136" s="44"/>
      <c r="EL136" s="302"/>
      <c r="EM136" s="87" t="s">
        <v>91</v>
      </c>
      <c r="EN136" s="95" t="s">
        <v>321</v>
      </c>
      <c r="EO136" s="14"/>
      <c r="EP136" s="72">
        <v>0</v>
      </c>
      <c r="EQ136" s="108">
        <f t="shared" si="1267"/>
        <v>0</v>
      </c>
      <c r="ER136" s="10"/>
      <c r="ES136" s="175" t="s">
        <v>109</v>
      </c>
      <c r="ET136" s="240">
        <f>IF(EU136=0,0,EZ136/EU136)</f>
        <v>0</v>
      </c>
      <c r="EU136" s="72">
        <v>8.8000000000000007</v>
      </c>
      <c r="EV136" s="87" t="s">
        <v>91</v>
      </c>
      <c r="EW136" s="95" t="s">
        <v>321</v>
      </c>
      <c r="EX136" s="14"/>
      <c r="EY136" s="109"/>
      <c r="EZ136" s="109">
        <f t="shared" si="1268"/>
        <v>0</v>
      </c>
      <c r="FA136" s="88"/>
      <c r="FC136" s="44"/>
      <c r="FD136" s="302"/>
      <c r="FE136" s="87" t="s">
        <v>105</v>
      </c>
      <c r="FF136" s="11" t="s">
        <v>57</v>
      </c>
      <c r="FG136" s="14"/>
      <c r="FH136" s="72">
        <v>25</v>
      </c>
      <c r="FI136" s="108">
        <f t="shared" si="1241"/>
        <v>0</v>
      </c>
      <c r="FJ136" s="10"/>
      <c r="FK136" s="8"/>
      <c r="FL136" s="61"/>
      <c r="FM136" s="61"/>
      <c r="FN136" s="87" t="s">
        <v>105</v>
      </c>
      <c r="FO136" s="11" t="s">
        <v>57</v>
      </c>
      <c r="FP136" s="14"/>
      <c r="FQ136" s="109"/>
      <c r="FR136" s="109">
        <f t="shared" si="1242"/>
        <v>0</v>
      </c>
      <c r="FS136" s="88"/>
    </row>
    <row r="137" spans="1:175" x14ac:dyDescent="0.25">
      <c r="EK137" s="44"/>
      <c r="EL137" s="61"/>
      <c r="EM137" s="87" t="s">
        <v>240</v>
      </c>
      <c r="EN137" s="95" t="s">
        <v>246</v>
      </c>
      <c r="EO137" s="14"/>
      <c r="EP137" s="72">
        <v>0</v>
      </c>
      <c r="EQ137" s="108">
        <f t="shared" si="1267"/>
        <v>0</v>
      </c>
      <c r="ER137" s="61"/>
      <c r="ES137" s="175" t="s">
        <v>109</v>
      </c>
      <c r="ET137" s="240">
        <f>IF(EU137=0,0,EZ137/EU137)</f>
        <v>0</v>
      </c>
      <c r="EU137" s="72">
        <v>6.3</v>
      </c>
      <c r="EV137" s="87" t="s">
        <v>240</v>
      </c>
      <c r="EW137" s="95" t="s">
        <v>246</v>
      </c>
      <c r="EX137" s="14"/>
      <c r="EY137" s="109"/>
      <c r="EZ137" s="109">
        <f t="shared" si="1268"/>
        <v>0</v>
      </c>
      <c r="FA137" s="88"/>
      <c r="FC137" s="110"/>
      <c r="FD137" s="113"/>
      <c r="FE137" s="113"/>
      <c r="FF137" s="113"/>
      <c r="FG137" s="113"/>
      <c r="FH137" s="113"/>
      <c r="FI137" s="113"/>
      <c r="FJ137" s="89"/>
      <c r="FK137" s="90"/>
      <c r="FL137" s="113"/>
      <c r="FM137" s="113"/>
      <c r="FN137" s="176"/>
      <c r="FO137" s="90"/>
      <c r="FP137" s="90"/>
      <c r="FQ137" s="90"/>
      <c r="FR137" s="133">
        <f>SUM(FR126:FR136)+FM132+FM133+FM134</f>
        <v>0</v>
      </c>
      <c r="FS137" s="91" t="s">
        <v>245</v>
      </c>
    </row>
    <row r="138" spans="1:175" x14ac:dyDescent="0.25">
      <c r="EK138" s="44"/>
      <c r="EL138" s="302"/>
      <c r="EM138" s="236" t="s">
        <v>101</v>
      </c>
      <c r="EN138" s="238" t="s">
        <v>322</v>
      </c>
      <c r="EO138" s="238"/>
      <c r="EP138" s="239">
        <v>7.5</v>
      </c>
      <c r="EQ138" s="108">
        <f t="shared" si="1267"/>
        <v>0</v>
      </c>
      <c r="ER138" s="10"/>
      <c r="ES138" s="175" t="s">
        <v>45</v>
      </c>
      <c r="ET138" s="240">
        <f>IF(EU138=0,0,EZ138/EU138)</f>
        <v>0</v>
      </c>
      <c r="EU138" s="72">
        <v>7</v>
      </c>
      <c r="EV138" s="87" t="s">
        <v>96</v>
      </c>
      <c r="EW138" s="8" t="s">
        <v>46</v>
      </c>
      <c r="EX138" s="61"/>
      <c r="EY138" s="109"/>
      <c r="EZ138" s="109">
        <f>EZ126+EZ114+EZ102+EQ126+EQ114+EQ102</f>
        <v>0</v>
      </c>
      <c r="FA138" s="88"/>
      <c r="FB138" s="61"/>
      <c r="FC138" s="87"/>
      <c r="FD138" s="61"/>
      <c r="FE138" s="61"/>
      <c r="FF138" s="61"/>
      <c r="FG138" s="61"/>
      <c r="FH138" s="61"/>
      <c r="FI138" s="61"/>
      <c r="FJ138" s="108"/>
      <c r="FK138" s="10"/>
      <c r="FL138" s="10"/>
      <c r="FM138" s="10"/>
      <c r="FN138" s="10"/>
      <c r="FO138" s="119"/>
      <c r="FP138" s="118"/>
      <c r="FQ138" s="10"/>
      <c r="FR138" s="8"/>
      <c r="FS138" s="61"/>
    </row>
    <row r="139" spans="1:175" x14ac:dyDescent="0.25">
      <c r="EK139" s="44"/>
      <c r="EL139" s="302"/>
      <c r="EM139" s="87" t="s">
        <v>73</v>
      </c>
      <c r="EN139" s="8" t="s">
        <v>129</v>
      </c>
      <c r="EO139" s="61"/>
      <c r="EP139" s="72">
        <v>0</v>
      </c>
      <c r="EQ139" s="108">
        <f t="shared" si="1267"/>
        <v>0</v>
      </c>
      <c r="ER139" s="10"/>
      <c r="ES139" s="61"/>
      <c r="ET139" s="8"/>
      <c r="EU139" s="61"/>
      <c r="EV139" s="87" t="s">
        <v>73</v>
      </c>
      <c r="EW139" s="8" t="s">
        <v>129</v>
      </c>
      <c r="EX139" s="61"/>
      <c r="EY139" s="109"/>
      <c r="EZ139" s="109">
        <f t="shared" si="1268"/>
        <v>0</v>
      </c>
      <c r="FA139" s="88"/>
      <c r="FB139" s="61"/>
      <c r="FC139" s="87"/>
      <c r="FD139" s="61"/>
      <c r="FE139" s="61"/>
      <c r="FF139" s="61"/>
      <c r="FG139" s="61"/>
      <c r="FH139" s="61"/>
      <c r="FI139" s="61"/>
      <c r="FJ139" s="108"/>
      <c r="FK139" s="10"/>
      <c r="FL139" s="10"/>
      <c r="FM139" s="10"/>
      <c r="FN139" s="10"/>
      <c r="FO139" s="119"/>
      <c r="FP139" s="118"/>
      <c r="FQ139" s="10"/>
      <c r="FR139" s="8"/>
      <c r="FS139" s="61"/>
    </row>
    <row r="140" spans="1:175" x14ac:dyDescent="0.25">
      <c r="EK140" s="44"/>
      <c r="EL140" s="302"/>
      <c r="EM140" s="236" t="s">
        <v>100</v>
      </c>
      <c r="EN140" s="238" t="s">
        <v>52</v>
      </c>
      <c r="EO140" s="238"/>
      <c r="EP140" s="239">
        <f>IF($EX$4=0,0,$EX$85/$EX$4*3)</f>
        <v>0</v>
      </c>
      <c r="EQ140" s="108">
        <f t="shared" si="1267"/>
        <v>0</v>
      </c>
      <c r="ER140" s="251" t="str">
        <f>IF(EP140&gt;0,"","CONTROL")</f>
        <v>CONTROL</v>
      </c>
      <c r="ES140" s="87" t="s">
        <v>101</v>
      </c>
      <c r="ET140" s="8" t="s">
        <v>322</v>
      </c>
      <c r="EU140" s="109">
        <f>EQ138</f>
        <v>0</v>
      </c>
      <c r="EV140" s="87" t="s">
        <v>133</v>
      </c>
      <c r="EW140" s="8" t="s">
        <v>132</v>
      </c>
      <c r="EX140" s="61"/>
      <c r="EY140" s="109"/>
      <c r="EZ140" s="109">
        <f>EZ128+EZ116+EZ104+EQ128+EQ116+EQ104</f>
        <v>0</v>
      </c>
      <c r="FA140" s="88"/>
      <c r="FB140" s="61"/>
      <c r="FC140" s="87"/>
      <c r="FD140" s="61"/>
      <c r="FE140" s="61"/>
      <c r="FF140" s="61"/>
      <c r="FG140" s="61"/>
      <c r="FH140" s="61"/>
      <c r="FI140" s="61"/>
      <c r="FJ140" s="108"/>
      <c r="FK140" s="10"/>
      <c r="FL140" s="10"/>
      <c r="FM140" s="10"/>
      <c r="FN140" s="10"/>
      <c r="FO140" s="119"/>
      <c r="FP140" s="118"/>
      <c r="FQ140" s="10"/>
      <c r="FR140" s="8"/>
      <c r="FS140" s="61"/>
    </row>
    <row r="141" spans="1:175" x14ac:dyDescent="0.25">
      <c r="EK141" s="44"/>
      <c r="EL141" s="302"/>
      <c r="EM141" s="87" t="s">
        <v>65</v>
      </c>
      <c r="EN141" s="95" t="s">
        <v>60</v>
      </c>
      <c r="EO141" s="14"/>
      <c r="EP141" s="72">
        <v>0</v>
      </c>
      <c r="EQ141" s="108">
        <f t="shared" si="1267"/>
        <v>0</v>
      </c>
      <c r="ER141" s="10"/>
      <c r="ES141" s="87" t="s">
        <v>100</v>
      </c>
      <c r="ET141" s="8" t="s">
        <v>52</v>
      </c>
      <c r="EU141" s="109">
        <f>EQ140</f>
        <v>0</v>
      </c>
      <c r="EV141" s="87" t="s">
        <v>65</v>
      </c>
      <c r="EW141" s="95" t="s">
        <v>60</v>
      </c>
      <c r="EX141" s="14"/>
      <c r="EY141" s="109"/>
      <c r="EZ141" s="109">
        <f t="shared" si="1268"/>
        <v>0</v>
      </c>
      <c r="FA141" s="88"/>
      <c r="FB141" s="61"/>
      <c r="FC141" s="87"/>
      <c r="FD141" s="61"/>
      <c r="FE141" s="61"/>
      <c r="FF141" s="61"/>
      <c r="FG141" s="61"/>
      <c r="FH141" s="61"/>
      <c r="FI141" s="61"/>
      <c r="FJ141" s="108"/>
      <c r="FK141" s="10"/>
      <c r="FL141" s="10"/>
      <c r="FM141" s="10"/>
      <c r="FN141" s="10"/>
      <c r="FO141" s="119"/>
      <c r="FP141" s="118"/>
      <c r="FQ141" s="10"/>
      <c r="FR141" s="8"/>
      <c r="FS141" s="61"/>
    </row>
    <row r="142" spans="1:175" x14ac:dyDescent="0.25">
      <c r="EK142" s="44"/>
      <c r="EL142" s="302"/>
      <c r="EM142" s="87" t="s">
        <v>72</v>
      </c>
      <c r="EN142" s="8" t="s">
        <v>154</v>
      </c>
      <c r="EO142" s="61"/>
      <c r="EP142" s="72">
        <v>0</v>
      </c>
      <c r="EQ142" s="108">
        <f t="shared" si="1267"/>
        <v>0</v>
      </c>
      <c r="ER142" s="10"/>
      <c r="ES142" s="87" t="s">
        <v>104</v>
      </c>
      <c r="ET142" s="11" t="s">
        <v>56</v>
      </c>
      <c r="EU142" s="109">
        <f>EQ143</f>
        <v>0</v>
      </c>
      <c r="EV142" s="87" t="s">
        <v>72</v>
      </c>
      <c r="EW142" s="8" t="s">
        <v>154</v>
      </c>
      <c r="EX142" s="61"/>
      <c r="EY142" s="109"/>
      <c r="EZ142" s="109">
        <f t="shared" si="1268"/>
        <v>0</v>
      </c>
      <c r="FA142" s="88"/>
      <c r="FB142" s="61"/>
      <c r="FC142" s="87"/>
      <c r="FD142" s="61"/>
      <c r="FE142" s="61"/>
      <c r="FF142" s="61"/>
      <c r="FG142" s="61"/>
      <c r="FH142" s="61"/>
      <c r="FI142" s="61"/>
      <c r="FJ142" s="108"/>
      <c r="FK142" s="10"/>
      <c r="FL142" s="10"/>
      <c r="FM142" s="10"/>
      <c r="FN142" s="10"/>
      <c r="FO142" s="119"/>
      <c r="FP142" s="118"/>
      <c r="FQ142" s="10"/>
      <c r="FR142" s="8"/>
      <c r="FS142" s="61"/>
    </row>
    <row r="143" spans="1:175" x14ac:dyDescent="0.25">
      <c r="EK143" s="44"/>
      <c r="EL143" s="302"/>
      <c r="EM143" s="236" t="s">
        <v>104</v>
      </c>
      <c r="EN143" s="237" t="s">
        <v>56</v>
      </c>
      <c r="EO143" s="310"/>
      <c r="EP143" s="239">
        <f>IF($EV$90=0,0,$EX$90/$EV$90/6/4/2)</f>
        <v>0</v>
      </c>
      <c r="EQ143" s="108">
        <f t="shared" si="1267"/>
        <v>0</v>
      </c>
      <c r="ER143" s="251" t="str">
        <f>IF(EP143&gt;0,"","CONTROL")</f>
        <v>CONTROL</v>
      </c>
      <c r="ES143" s="61"/>
      <c r="ET143" s="8"/>
      <c r="EU143" s="61"/>
      <c r="EV143" s="87" t="s">
        <v>76</v>
      </c>
      <c r="EW143" s="11" t="s">
        <v>53</v>
      </c>
      <c r="EX143" s="14"/>
      <c r="EY143" s="109"/>
      <c r="EZ143" s="109">
        <f>EZ131+EZ119+EZ107+EQ131+EQ119+EQ107</f>
        <v>0</v>
      </c>
      <c r="FA143" s="88"/>
      <c r="FB143" s="61"/>
      <c r="FC143" s="87"/>
      <c r="FD143" s="61"/>
      <c r="FE143" s="61"/>
      <c r="FF143" s="61"/>
      <c r="FG143" s="61"/>
      <c r="FH143" s="61"/>
      <c r="FI143" s="61"/>
      <c r="FJ143" s="108"/>
      <c r="FK143" s="10"/>
      <c r="FL143" s="10"/>
      <c r="FM143" s="10"/>
      <c r="FN143" s="10"/>
      <c r="FO143" s="119"/>
      <c r="FP143" s="118"/>
      <c r="FQ143" s="10"/>
      <c r="FR143" s="8"/>
      <c r="FS143" s="61"/>
    </row>
    <row r="144" spans="1:175" x14ac:dyDescent="0.25">
      <c r="EK144" s="44"/>
      <c r="EL144" s="302"/>
      <c r="EM144" s="87" t="s">
        <v>105</v>
      </c>
      <c r="EN144" s="11" t="s">
        <v>57</v>
      </c>
      <c r="EO144" s="14"/>
      <c r="EP144" s="72">
        <v>25</v>
      </c>
      <c r="EQ144" s="108">
        <f t="shared" si="1267"/>
        <v>0</v>
      </c>
      <c r="ER144" s="10"/>
      <c r="ES144" s="61"/>
      <c r="ET144" s="8"/>
      <c r="EU144" s="61"/>
      <c r="EV144" s="87" t="s">
        <v>105</v>
      </c>
      <c r="EW144" s="11" t="s">
        <v>57</v>
      </c>
      <c r="EX144" s="14"/>
      <c r="EY144" s="109"/>
      <c r="EZ144" s="109">
        <f t="shared" si="1268"/>
        <v>0</v>
      </c>
      <c r="FA144" s="88"/>
      <c r="FB144" s="61"/>
      <c r="FC144" s="87"/>
      <c r="FD144" s="61"/>
      <c r="FE144" s="61"/>
      <c r="FF144" s="61"/>
      <c r="FG144" s="61"/>
      <c r="FH144" s="61"/>
      <c r="FI144" s="61"/>
      <c r="FJ144" s="108"/>
      <c r="FK144" s="10"/>
      <c r="FL144" s="10"/>
      <c r="FM144" s="10"/>
      <c r="FN144" s="10"/>
      <c r="FO144" s="119"/>
      <c r="FP144" s="118"/>
      <c r="FQ144" s="10"/>
      <c r="FR144" s="8"/>
      <c r="FS144" s="61"/>
    </row>
    <row r="145" spans="1:175" x14ac:dyDescent="0.25">
      <c r="EK145" s="110"/>
      <c r="EL145" s="113"/>
      <c r="EM145" s="113"/>
      <c r="EN145" s="113"/>
      <c r="EO145" s="113"/>
      <c r="EP145" s="113"/>
      <c r="EQ145" s="113"/>
      <c r="ER145" s="89"/>
      <c r="ES145" s="176"/>
      <c r="ET145" s="113"/>
      <c r="EU145" s="90"/>
      <c r="EV145" s="90"/>
      <c r="EW145" s="90"/>
      <c r="EX145" s="90"/>
      <c r="EY145" s="90"/>
      <c r="EZ145" s="133">
        <f>SUM(EZ134:EZ144)+EU140+EU141+EU142</f>
        <v>0</v>
      </c>
      <c r="FA145" s="91" t="s">
        <v>245</v>
      </c>
      <c r="FB145" s="61"/>
      <c r="FC145" s="87"/>
      <c r="FD145" s="61"/>
      <c r="FE145" s="61"/>
      <c r="FF145" s="61"/>
      <c r="FG145" s="61"/>
      <c r="FH145" s="61"/>
      <c r="FI145" s="61"/>
      <c r="FJ145" s="108"/>
      <c r="FK145" s="10"/>
      <c r="FL145" s="10"/>
      <c r="FM145" s="10"/>
      <c r="FN145" s="10"/>
      <c r="FO145" s="119"/>
      <c r="FP145" s="118"/>
      <c r="FQ145" s="10"/>
      <c r="FR145" s="8"/>
      <c r="FS145" s="61"/>
    </row>
    <row r="150" spans="1:175" x14ac:dyDescent="0.25">
      <c r="A150" s="1040" t="s">
        <v>980</v>
      </c>
      <c r="B150" s="1038" t="s">
        <v>446</v>
      </c>
      <c r="C150" s="1039" t="s">
        <v>981</v>
      </c>
      <c r="D150" s="1039" t="s">
        <v>982</v>
      </c>
      <c r="E150" s="1039" t="s">
        <v>983</v>
      </c>
    </row>
  </sheetData>
  <mergeCells count="527">
    <mergeCell ref="EH105:EI105"/>
    <mergeCell ref="EH107:EI107"/>
    <mergeCell ref="EH109:EI109"/>
    <mergeCell ref="EN57:EO57"/>
    <mergeCell ref="EN55:EO55"/>
    <mergeCell ref="EN56:EO56"/>
    <mergeCell ref="EN51:EO51"/>
    <mergeCell ref="EN52:EO52"/>
    <mergeCell ref="EN53:EO53"/>
    <mergeCell ref="EN54:EO54"/>
    <mergeCell ref="EN58:EO58"/>
    <mergeCell ref="EH62:EI62"/>
    <mergeCell ref="EH86:EI86"/>
    <mergeCell ref="EH83:EI83"/>
    <mergeCell ref="EH89:EI89"/>
    <mergeCell ref="EH94:EI94"/>
    <mergeCell ref="EH96:EI96"/>
    <mergeCell ref="AN109:AO109"/>
    <mergeCell ref="BB109:BC109"/>
    <mergeCell ref="BP109:BQ109"/>
    <mergeCell ref="CD109:CE109"/>
    <mergeCell ref="CR109:CS109"/>
    <mergeCell ref="DF109:DG109"/>
    <mergeCell ref="DT109:DU109"/>
    <mergeCell ref="DX75:DY75"/>
    <mergeCell ref="DZ75:EA75"/>
    <mergeCell ref="DX76:DY76"/>
    <mergeCell ref="DZ76:EA76"/>
    <mergeCell ref="DX77:DY77"/>
    <mergeCell ref="DZ77:EA77"/>
    <mergeCell ref="DX78:DY78"/>
    <mergeCell ref="DZ78:EA78"/>
    <mergeCell ref="DX79:DY79"/>
    <mergeCell ref="DZ79:EA79"/>
    <mergeCell ref="DX80:DY80"/>
    <mergeCell ref="DZ80:EA80"/>
    <mergeCell ref="DX81:DY81"/>
    <mergeCell ref="DZ81:EA81"/>
    <mergeCell ref="DX82:DY82"/>
    <mergeCell ref="DZ82:EA82"/>
    <mergeCell ref="AN105:AO105"/>
    <mergeCell ref="BB105:BC105"/>
    <mergeCell ref="BP105:BQ105"/>
    <mergeCell ref="CD105:CE105"/>
    <mergeCell ref="CR105:CS105"/>
    <mergeCell ref="DF105:DG105"/>
    <mergeCell ref="DT105:DU105"/>
    <mergeCell ref="AN107:AO107"/>
    <mergeCell ref="BB107:BC107"/>
    <mergeCell ref="BP107:BQ107"/>
    <mergeCell ref="CD107:CE107"/>
    <mergeCell ref="CR107:CS107"/>
    <mergeCell ref="DF107:DG107"/>
    <mergeCell ref="DT107:DU107"/>
    <mergeCell ref="BB94:BC94"/>
    <mergeCell ref="BP94:BQ94"/>
    <mergeCell ref="CD94:CE94"/>
    <mergeCell ref="CR94:CS94"/>
    <mergeCell ref="DF94:DG94"/>
    <mergeCell ref="DT94:DU94"/>
    <mergeCell ref="AN96:AO96"/>
    <mergeCell ref="BB96:BC96"/>
    <mergeCell ref="BP96:BQ96"/>
    <mergeCell ref="CD96:CE96"/>
    <mergeCell ref="CR96:CS96"/>
    <mergeCell ref="DF96:DG96"/>
    <mergeCell ref="DT96:DU96"/>
    <mergeCell ref="BB83:BC83"/>
    <mergeCell ref="BP83:BQ83"/>
    <mergeCell ref="CD83:CE83"/>
    <mergeCell ref="CR83:CS83"/>
    <mergeCell ref="DF83:DG83"/>
    <mergeCell ref="DT83:DU83"/>
    <mergeCell ref="AN89:AO89"/>
    <mergeCell ref="BB89:BC89"/>
    <mergeCell ref="BP89:BQ89"/>
    <mergeCell ref="CD89:CE89"/>
    <mergeCell ref="CR89:CS89"/>
    <mergeCell ref="DF89:DG89"/>
    <mergeCell ref="DT89:DU89"/>
    <mergeCell ref="CJ82:CK82"/>
    <mergeCell ref="CV82:CW82"/>
    <mergeCell ref="CX82:CY82"/>
    <mergeCell ref="DJ82:DK82"/>
    <mergeCell ref="DL82:DM82"/>
    <mergeCell ref="AD81:AE81"/>
    <mergeCell ref="AF81:AG81"/>
    <mergeCell ref="AR81:AS81"/>
    <mergeCell ref="AT81:AU81"/>
    <mergeCell ref="BF81:BG81"/>
    <mergeCell ref="AD82:AE82"/>
    <mergeCell ref="AF82:AG82"/>
    <mergeCell ref="AR82:AS82"/>
    <mergeCell ref="AT82:AU82"/>
    <mergeCell ref="BF82:BG82"/>
    <mergeCell ref="BH82:BI82"/>
    <mergeCell ref="BT82:BU82"/>
    <mergeCell ref="BV82:BW82"/>
    <mergeCell ref="CH82:CI82"/>
    <mergeCell ref="BH81:BI81"/>
    <mergeCell ref="BT81:BU81"/>
    <mergeCell ref="BV81:BW81"/>
    <mergeCell ref="CH81:CI81"/>
    <mergeCell ref="CJ81:CK81"/>
    <mergeCell ref="CJ79:CK79"/>
    <mergeCell ref="CV79:CW79"/>
    <mergeCell ref="CX79:CY79"/>
    <mergeCell ref="DJ79:DK79"/>
    <mergeCell ref="DL79:DM79"/>
    <mergeCell ref="CJ80:CK80"/>
    <mergeCell ref="CV80:CW80"/>
    <mergeCell ref="CX80:CY80"/>
    <mergeCell ref="DJ80:DK80"/>
    <mergeCell ref="DL80:DM80"/>
    <mergeCell ref="CV81:CW81"/>
    <mergeCell ref="CX81:CY81"/>
    <mergeCell ref="DJ81:DK81"/>
    <mergeCell ref="DL81:DM81"/>
    <mergeCell ref="AD80:AE80"/>
    <mergeCell ref="AF80:AG80"/>
    <mergeCell ref="AR80:AS80"/>
    <mergeCell ref="AT80:AU80"/>
    <mergeCell ref="BF80:BG80"/>
    <mergeCell ref="BH80:BI80"/>
    <mergeCell ref="BT80:BU80"/>
    <mergeCell ref="BV80:BW80"/>
    <mergeCell ref="CH80:CI80"/>
    <mergeCell ref="AD79:AE79"/>
    <mergeCell ref="AF79:AG79"/>
    <mergeCell ref="AR79:AS79"/>
    <mergeCell ref="AT79:AU79"/>
    <mergeCell ref="BF79:BG79"/>
    <mergeCell ref="BH79:BI79"/>
    <mergeCell ref="BT79:BU79"/>
    <mergeCell ref="BV79:BW79"/>
    <mergeCell ref="CH79:CI79"/>
    <mergeCell ref="CJ78:CK78"/>
    <mergeCell ref="CV78:CW78"/>
    <mergeCell ref="CX78:CY78"/>
    <mergeCell ref="DJ78:DK78"/>
    <mergeCell ref="DL78:DM78"/>
    <mergeCell ref="AD77:AE77"/>
    <mergeCell ref="AF77:AG77"/>
    <mergeCell ref="AR77:AS77"/>
    <mergeCell ref="AT77:AU77"/>
    <mergeCell ref="BF77:BG77"/>
    <mergeCell ref="AD78:AE78"/>
    <mergeCell ref="AF78:AG78"/>
    <mergeCell ref="AR78:AS78"/>
    <mergeCell ref="AT78:AU78"/>
    <mergeCell ref="BF78:BG78"/>
    <mergeCell ref="BH78:BI78"/>
    <mergeCell ref="BT78:BU78"/>
    <mergeCell ref="BV78:BW78"/>
    <mergeCell ref="CH78:CI78"/>
    <mergeCell ref="BH77:BI77"/>
    <mergeCell ref="BT77:BU77"/>
    <mergeCell ref="BV77:BW77"/>
    <mergeCell ref="CH77:CI77"/>
    <mergeCell ref="CJ77:CK77"/>
    <mergeCell ref="CJ75:CK75"/>
    <mergeCell ref="CV75:CW75"/>
    <mergeCell ref="CX75:CY75"/>
    <mergeCell ref="DJ75:DK75"/>
    <mergeCell ref="DL75:DM75"/>
    <mergeCell ref="CJ76:CK76"/>
    <mergeCell ref="CV76:CW76"/>
    <mergeCell ref="CX76:CY76"/>
    <mergeCell ref="DJ76:DK76"/>
    <mergeCell ref="DL76:DM76"/>
    <mergeCell ref="CV77:CW77"/>
    <mergeCell ref="CX77:CY77"/>
    <mergeCell ref="DJ77:DK77"/>
    <mergeCell ref="DL77:DM77"/>
    <mergeCell ref="AD76:AE76"/>
    <mergeCell ref="AF76:AG76"/>
    <mergeCell ref="AR76:AS76"/>
    <mergeCell ref="AT76:AU76"/>
    <mergeCell ref="BF76:BG76"/>
    <mergeCell ref="BH76:BI76"/>
    <mergeCell ref="BT76:BU76"/>
    <mergeCell ref="BV76:BW76"/>
    <mergeCell ref="CH76:CI76"/>
    <mergeCell ref="AD75:AE75"/>
    <mergeCell ref="AF75:AG75"/>
    <mergeCell ref="AR75:AS75"/>
    <mergeCell ref="AT75:AU75"/>
    <mergeCell ref="BF75:BG75"/>
    <mergeCell ref="BH75:BI75"/>
    <mergeCell ref="BT75:BU75"/>
    <mergeCell ref="BV75:BW75"/>
    <mergeCell ref="CH75:CI75"/>
    <mergeCell ref="Z96:AA96"/>
    <mergeCell ref="Z105:AA105"/>
    <mergeCell ref="Z107:AA107"/>
    <mergeCell ref="Z109:AA109"/>
    <mergeCell ref="P80:Q80"/>
    <mergeCell ref="R80:S80"/>
    <mergeCell ref="P81:Q81"/>
    <mergeCell ref="R81:S81"/>
    <mergeCell ref="P82:Q82"/>
    <mergeCell ref="R82:S82"/>
    <mergeCell ref="Z83:AA83"/>
    <mergeCell ref="Z89:AA89"/>
    <mergeCell ref="Z94:AA94"/>
    <mergeCell ref="P75:Q75"/>
    <mergeCell ref="R75:S75"/>
    <mergeCell ref="P76:Q76"/>
    <mergeCell ref="R76:S76"/>
    <mergeCell ref="P77:Q77"/>
    <mergeCell ref="R77:S77"/>
    <mergeCell ref="P78:Q78"/>
    <mergeCell ref="R78:S78"/>
    <mergeCell ref="P79:Q79"/>
    <mergeCell ref="R79:S79"/>
    <mergeCell ref="DT62:DU62"/>
    <mergeCell ref="DT86:DU86"/>
    <mergeCell ref="DF62:DG62"/>
    <mergeCell ref="DF86:DG86"/>
    <mergeCell ref="CR62:CS62"/>
    <mergeCell ref="CR86:CS86"/>
    <mergeCell ref="CD62:CE62"/>
    <mergeCell ref="CD86:CE86"/>
    <mergeCell ref="BB86:BC86"/>
    <mergeCell ref="BP62:BQ62"/>
    <mergeCell ref="BP86:BQ86"/>
    <mergeCell ref="BF73:BG73"/>
    <mergeCell ref="BH73:BI73"/>
    <mergeCell ref="BF74:BG74"/>
    <mergeCell ref="BH74:BI74"/>
    <mergeCell ref="BF69:BG69"/>
    <mergeCell ref="BH69:BI69"/>
    <mergeCell ref="BF70:BG70"/>
    <mergeCell ref="DJ66:DK66"/>
    <mergeCell ref="DL66:DM66"/>
    <mergeCell ref="DJ67:DK67"/>
    <mergeCell ref="DL67:DM67"/>
    <mergeCell ref="DJ68:DK68"/>
    <mergeCell ref="DL68:DM68"/>
    <mergeCell ref="AN62:AO62"/>
    <mergeCell ref="AN86:AO86"/>
    <mergeCell ref="AN83:AO83"/>
    <mergeCell ref="AN94:AO94"/>
    <mergeCell ref="L109:M109"/>
    <mergeCell ref="Z62:AA62"/>
    <mergeCell ref="Z86:AA86"/>
    <mergeCell ref="L62:M62"/>
    <mergeCell ref="L83:M83"/>
    <mergeCell ref="L86:M86"/>
    <mergeCell ref="L89:M89"/>
    <mergeCell ref="L94:M94"/>
    <mergeCell ref="L96:M96"/>
    <mergeCell ref="L105:M105"/>
    <mergeCell ref="L107:M107"/>
    <mergeCell ref="P74:Q74"/>
    <mergeCell ref="R74:S74"/>
    <mergeCell ref="P69:Q69"/>
    <mergeCell ref="R69:S69"/>
    <mergeCell ref="P70:Q70"/>
    <mergeCell ref="R70:S70"/>
    <mergeCell ref="P72:Q72"/>
    <mergeCell ref="R72:S72"/>
    <mergeCell ref="P73:Q73"/>
    <mergeCell ref="R73:S73"/>
    <mergeCell ref="R62:S62"/>
    <mergeCell ref="P63:Q63"/>
    <mergeCell ref="R63:S63"/>
    <mergeCell ref="FJ85:FJ86"/>
    <mergeCell ref="FP85:FP86"/>
    <mergeCell ref="FP3:FQ3"/>
    <mergeCell ref="EU3:EV3"/>
    <mergeCell ref="EN39:EO39"/>
    <mergeCell ref="EN40:EO40"/>
    <mergeCell ref="EN41:EO41"/>
    <mergeCell ref="EN42:EO42"/>
    <mergeCell ref="FL5:FM5"/>
    <mergeCell ref="EN43:EO43"/>
    <mergeCell ref="EN50:EO50"/>
    <mergeCell ref="EN59:EO59"/>
    <mergeCell ref="EN44:EO44"/>
    <mergeCell ref="EN45:EO45"/>
    <mergeCell ref="EN46:EO46"/>
    <mergeCell ref="EN47:EO47"/>
    <mergeCell ref="EN48:EO48"/>
    <mergeCell ref="EN49:EO49"/>
    <mergeCell ref="EY5:EZ5"/>
    <mergeCell ref="DX66:DY66"/>
    <mergeCell ref="DZ66:EA66"/>
    <mergeCell ref="DX67:DY67"/>
    <mergeCell ref="DZ67:EA67"/>
    <mergeCell ref="DX68:DY68"/>
    <mergeCell ref="DZ68:EA68"/>
    <mergeCell ref="DZ62:EA62"/>
    <mergeCell ref="DX63:DY63"/>
    <mergeCell ref="DZ63:EA63"/>
    <mergeCell ref="DX64:DY64"/>
    <mergeCell ref="DZ64:EA64"/>
    <mergeCell ref="DX65:DY65"/>
    <mergeCell ref="DZ65:EA65"/>
    <mergeCell ref="DX72:DY72"/>
    <mergeCell ref="DZ72:EA72"/>
    <mergeCell ref="DX73:DY73"/>
    <mergeCell ref="DZ73:EA73"/>
    <mergeCell ref="DX74:DY74"/>
    <mergeCell ref="DZ74:EA74"/>
    <mergeCell ref="DX69:DY69"/>
    <mergeCell ref="DZ69:EA69"/>
    <mergeCell ref="DX70:DY70"/>
    <mergeCell ref="DZ70:EA70"/>
    <mergeCell ref="DX71:DY71"/>
    <mergeCell ref="DZ71:EA71"/>
    <mergeCell ref="DL62:DM62"/>
    <mergeCell ref="DJ63:DK63"/>
    <mergeCell ref="DL63:DM63"/>
    <mergeCell ref="DJ64:DK64"/>
    <mergeCell ref="DL64:DM64"/>
    <mergeCell ref="DJ65:DK65"/>
    <mergeCell ref="DL65:DM65"/>
    <mergeCell ref="DJ72:DK72"/>
    <mergeCell ref="DL72:DM72"/>
    <mergeCell ref="DJ73:DK73"/>
    <mergeCell ref="DL73:DM73"/>
    <mergeCell ref="DJ74:DK74"/>
    <mergeCell ref="DL74:DM74"/>
    <mergeCell ref="DJ69:DK69"/>
    <mergeCell ref="DL69:DM69"/>
    <mergeCell ref="DJ70:DK70"/>
    <mergeCell ref="DL70:DM70"/>
    <mergeCell ref="DJ71:DK71"/>
    <mergeCell ref="DL71:DM71"/>
    <mergeCell ref="CV66:CW66"/>
    <mergeCell ref="CX66:CY66"/>
    <mergeCell ref="CV67:CW67"/>
    <mergeCell ref="CX67:CY67"/>
    <mergeCell ref="CV68:CW68"/>
    <mergeCell ref="CX68:CY68"/>
    <mergeCell ref="CX62:CY62"/>
    <mergeCell ref="CV63:CW63"/>
    <mergeCell ref="CX63:CY63"/>
    <mergeCell ref="CV64:CW64"/>
    <mergeCell ref="CX64:CY64"/>
    <mergeCell ref="CV65:CW65"/>
    <mergeCell ref="CX65:CY65"/>
    <mergeCell ref="CV72:CW72"/>
    <mergeCell ref="CX72:CY72"/>
    <mergeCell ref="CV73:CW73"/>
    <mergeCell ref="CX73:CY73"/>
    <mergeCell ref="CV74:CW74"/>
    <mergeCell ref="CX74:CY74"/>
    <mergeCell ref="CV69:CW69"/>
    <mergeCell ref="CX69:CY69"/>
    <mergeCell ref="CV70:CW70"/>
    <mergeCell ref="CX70:CY70"/>
    <mergeCell ref="CV71:CW71"/>
    <mergeCell ref="CX71:CY71"/>
    <mergeCell ref="CH66:CI66"/>
    <mergeCell ref="CJ66:CK66"/>
    <mergeCell ref="CH67:CI67"/>
    <mergeCell ref="CJ67:CK67"/>
    <mergeCell ref="CH68:CI68"/>
    <mergeCell ref="CJ68:CK68"/>
    <mergeCell ref="CJ62:CK62"/>
    <mergeCell ref="CH63:CI63"/>
    <mergeCell ref="CJ63:CK63"/>
    <mergeCell ref="CH64:CI64"/>
    <mergeCell ref="CJ64:CK64"/>
    <mergeCell ref="CH65:CI65"/>
    <mergeCell ref="CJ65:CK65"/>
    <mergeCell ref="CH72:CI72"/>
    <mergeCell ref="CJ72:CK72"/>
    <mergeCell ref="CH73:CI73"/>
    <mergeCell ref="CJ73:CK73"/>
    <mergeCell ref="CH74:CI74"/>
    <mergeCell ref="CJ74:CK74"/>
    <mergeCell ref="CH69:CI69"/>
    <mergeCell ref="CJ69:CK69"/>
    <mergeCell ref="CH70:CI70"/>
    <mergeCell ref="CJ70:CK70"/>
    <mergeCell ref="CH71:CI71"/>
    <mergeCell ref="CJ71:CK71"/>
    <mergeCell ref="BV66:BW66"/>
    <mergeCell ref="BT67:BU67"/>
    <mergeCell ref="BV67:BW67"/>
    <mergeCell ref="BT68:BU68"/>
    <mergeCell ref="BV68:BW68"/>
    <mergeCell ref="BV62:BW62"/>
    <mergeCell ref="BT63:BU63"/>
    <mergeCell ref="BV63:BW63"/>
    <mergeCell ref="BT64:BU64"/>
    <mergeCell ref="BV64:BW64"/>
    <mergeCell ref="BT65:BU65"/>
    <mergeCell ref="BV65:BW65"/>
    <mergeCell ref="BV72:BW72"/>
    <mergeCell ref="BT73:BU73"/>
    <mergeCell ref="BV73:BW73"/>
    <mergeCell ref="BT74:BU74"/>
    <mergeCell ref="BV74:BW74"/>
    <mergeCell ref="BT69:BU69"/>
    <mergeCell ref="BV69:BW69"/>
    <mergeCell ref="BT70:BU70"/>
    <mergeCell ref="BV70:BW70"/>
    <mergeCell ref="BT71:BU71"/>
    <mergeCell ref="BV71:BW71"/>
    <mergeCell ref="AT62:AU62"/>
    <mergeCell ref="AR63:AS63"/>
    <mergeCell ref="AT63:AU63"/>
    <mergeCell ref="AR64:AS64"/>
    <mergeCell ref="AT64:AU64"/>
    <mergeCell ref="AR65:AS65"/>
    <mergeCell ref="AT65:AU65"/>
    <mergeCell ref="BB62:BC62"/>
    <mergeCell ref="BT72:BU72"/>
    <mergeCell ref="BT66:BU66"/>
    <mergeCell ref="BF72:BG72"/>
    <mergeCell ref="BH72:BI72"/>
    <mergeCell ref="BF66:BG66"/>
    <mergeCell ref="BH66:BI66"/>
    <mergeCell ref="BF67:BG67"/>
    <mergeCell ref="BH67:BI67"/>
    <mergeCell ref="BF68:BG68"/>
    <mergeCell ref="BH68:BI68"/>
    <mergeCell ref="BH62:BI62"/>
    <mergeCell ref="BF63:BG63"/>
    <mergeCell ref="BH63:BI63"/>
    <mergeCell ref="BF64:BG64"/>
    <mergeCell ref="BH64:BI64"/>
    <mergeCell ref="BF65:BG65"/>
    <mergeCell ref="BH65:BI65"/>
    <mergeCell ref="BH70:BI70"/>
    <mergeCell ref="BF71:BG71"/>
    <mergeCell ref="BH71:BI71"/>
    <mergeCell ref="AR74:AS74"/>
    <mergeCell ref="AT74:AU74"/>
    <mergeCell ref="AR69:AS69"/>
    <mergeCell ref="AT69:AU69"/>
    <mergeCell ref="AR70:AS70"/>
    <mergeCell ref="AT70:AU70"/>
    <mergeCell ref="AR71:AS71"/>
    <mergeCell ref="AT71:AU71"/>
    <mergeCell ref="AR66:AS66"/>
    <mergeCell ref="AT66:AU66"/>
    <mergeCell ref="AR67:AS67"/>
    <mergeCell ref="AT67:AU67"/>
    <mergeCell ref="AR68:AS68"/>
    <mergeCell ref="AT68:AU68"/>
    <mergeCell ref="AF63:AG63"/>
    <mergeCell ref="AD64:AE64"/>
    <mergeCell ref="AF64:AG64"/>
    <mergeCell ref="AD65:AE65"/>
    <mergeCell ref="AF65:AG65"/>
    <mergeCell ref="AR72:AS72"/>
    <mergeCell ref="AT72:AU72"/>
    <mergeCell ref="AR73:AS73"/>
    <mergeCell ref="AT73:AU73"/>
    <mergeCell ref="D62:E62"/>
    <mergeCell ref="D69:E69"/>
    <mergeCell ref="D70:E70"/>
    <mergeCell ref="D71:E71"/>
    <mergeCell ref="AD72:AE72"/>
    <mergeCell ref="AF72:AG72"/>
    <mergeCell ref="AD73:AE73"/>
    <mergeCell ref="AF73:AG73"/>
    <mergeCell ref="AD74:AE74"/>
    <mergeCell ref="AF74:AG74"/>
    <mergeCell ref="AD69:AE69"/>
    <mergeCell ref="AF69:AG69"/>
    <mergeCell ref="AD70:AE70"/>
    <mergeCell ref="AF70:AG70"/>
    <mergeCell ref="AD71:AE71"/>
    <mergeCell ref="AF71:AG71"/>
    <mergeCell ref="AD66:AE66"/>
    <mergeCell ref="AF66:AG66"/>
    <mergeCell ref="AD67:AE67"/>
    <mergeCell ref="AF67:AG67"/>
    <mergeCell ref="AD68:AE68"/>
    <mergeCell ref="AF68:AG68"/>
    <mergeCell ref="AF62:AG62"/>
    <mergeCell ref="AD63:AE63"/>
    <mergeCell ref="P64:Q64"/>
    <mergeCell ref="R64:S64"/>
    <mergeCell ref="P65:Q65"/>
    <mergeCell ref="R65:S65"/>
    <mergeCell ref="P71:Q71"/>
    <mergeCell ref="R71:S71"/>
    <mergeCell ref="P66:Q66"/>
    <mergeCell ref="R66:S66"/>
    <mergeCell ref="P67:Q67"/>
    <mergeCell ref="R67:S67"/>
    <mergeCell ref="P68:Q68"/>
    <mergeCell ref="R68:S68"/>
    <mergeCell ref="D74:E74"/>
    <mergeCell ref="B74:C74"/>
    <mergeCell ref="B63:C63"/>
    <mergeCell ref="B64:C64"/>
    <mergeCell ref="B65:C65"/>
    <mergeCell ref="B66:C66"/>
    <mergeCell ref="B67:C67"/>
    <mergeCell ref="B68:C68"/>
    <mergeCell ref="B70:C70"/>
    <mergeCell ref="B71:C71"/>
    <mergeCell ref="B72:C72"/>
    <mergeCell ref="B73:C73"/>
    <mergeCell ref="B69:C69"/>
    <mergeCell ref="D63:E63"/>
    <mergeCell ref="D64:E64"/>
    <mergeCell ref="D65:E65"/>
    <mergeCell ref="D66:E66"/>
    <mergeCell ref="D67:E67"/>
    <mergeCell ref="D68:E68"/>
    <mergeCell ref="D72:E72"/>
    <mergeCell ref="D73:E73"/>
    <mergeCell ref="B80:C80"/>
    <mergeCell ref="D80:E80"/>
    <mergeCell ref="B81:C81"/>
    <mergeCell ref="D81:E81"/>
    <mergeCell ref="B82:C82"/>
    <mergeCell ref="D82:E82"/>
    <mergeCell ref="B75:C75"/>
    <mergeCell ref="D75:E75"/>
    <mergeCell ref="B76:C76"/>
    <mergeCell ref="D76:E76"/>
    <mergeCell ref="B77:C77"/>
    <mergeCell ref="D77:E77"/>
    <mergeCell ref="B78:C78"/>
    <mergeCell ref="D78:E78"/>
    <mergeCell ref="B79:C79"/>
    <mergeCell ref="D79:E79"/>
  </mergeCells>
  <dataValidations count="3">
    <dataValidation type="decimal" allowBlank="1" showInputMessage="1" showErrorMessage="1" errorTitle="Focchi." error="No, You can't." sqref="EP134:EP144 ET81:ET83 ET85:ET86 ET88 ET90 ET92 ET61:ET79 ET40:ET59 V120 T120 V118 FN89:FO89 V116 T116 FN101:FO101 FN113:FO113 FH90:FH100 FH102:FH112 R116 U115:U116 S114:U114 FH114:FH124 T113:V113 FH126:FH136 FM126:FM130 V106:V111 FQ114:FQ124 FQ102:FQ112 S106:T111 FQ90:FQ100 V100:V104 T100:T104 FJ76 V95:V98 R95:S98 Q2 R45:S52 Q5:S11 Q90:S93 D45:E52 T4 T45:V61 Q87:S88 Q84:S85 Q22 S17:T17 R18 S19:T19 R20 S21:T22 U15 V17:V22 V4 R25:S31 U28 R33:S33 U33:V35 V84:V93 R37:T37 T42:T43 R43:S43 H63:H82 U38:U42 V14:V15 V24 EV97:EW97 EM133:EN133 EM97:EN97 T63:T82 EM121:EN121 EM109:EN109 CW2 C2 ET15:ET38 ET9:ET13 U126:U128 S126 S124:T125 G126:G128 E126 E124:F125 H84:H93 H122 F120 H118 H116 F116 D116 G115:G116 E114:G114 F113:H113 H106:H111 E106:F111 H100:H104 F100:F104 H95:H98 D95:E98 C90:E93 C87:E88 C84:E85 EY98:EY108 H120 EY110:EY120 EY122:EY132 EU134:EU138 EP122:EP132 EP110:EP120 EP98:EP108 EV121:EW121 EV109:EW109 F45:H61 V122 F4 H4 C22 E17:F17 D18 E19:F19 D20 E21:F22 G15 H17:H22 H14:H15 D25:E31 G28 D33:E33 G33:H35 D37:F37 F42:F43 D43:E43 G38:G42 H24 H37:H43 ES4:ET4 ET6:ET7 C5:E11 FO4 FE6:FG17 FE19:FG26 FE28:FG39 FE41:FG52 FE54:FG57 FE59:FG62 FE64:FG69 FE71:FG74 FE76:FG76 FE78:FG78 FE80:FG81 FJ80:FJ81 FJ78 FJ71:FJ74 FJ64:FJ69 FJ59:FJ62 FJ54:FJ57 FJ41:FJ52 FJ28:FJ39 FJ19:FJ26 FJ6:FJ17 V37:V43 F63:F82 FE89:FF89 FE101:FF101 FE113:FF113 FE125:FF125 DK2 DY2 DP63:DP82 AE2 AS2 BG2 BU2 CI2 AJ120 AX120 BL120 BZ120 CN120 DB120 DP120 ED120 AH120 AV120 BJ120 BX120 CL120 CZ120 DN120 EB120 AJ118 AX118 BL118 BZ118 CN118 DB118 DP118 ED118 AJ116 AX116 BL116 BZ116 CN116 DB116 DP116 ED116 AH116 AV116 BJ116 BX116 CL116 CZ116 DN116 EB116 AF116 AT116 BH116 BV116 CJ116 CX116 DL116 DZ116 AI115:AI116 AW115:AW116 BK115:BK116 BY115:BY116 CM115:CM116 DA115:DA116 DO115:DO116 EC115:EC116 AG114:AI114 AU114:AW114 BI114:BK114 BW114:BY114 CK114:CM114 CY114:DA114 DM114:DO114 EA114:EC114 AH113:AJ113 AV113:AX113 BJ113:BL113 BX113:BZ113 CL113:CN113 CZ113:DB113 DN113:DP113 EB113:ED113 AJ106:AJ111 AX106:AX111 BL106:BL111 BZ106:BZ111 CN106:CN111 DB106:DB111 DP106:DP111 ED106:ED111 AG106:AH111 AU106:AV111 BI106:BJ111 BW106:BX111 CK106:CL111 CY106:CZ111 DM106:DN111 EA106:EB111 AJ100:AJ104 AX100:AX104 BL100:BL104 BZ100:BZ104 CN100:CN104 DB100:DB104 DP100:DP104 ED100:ED104 AH100:AH104 AV100:AV104 BJ100:BJ104 BX100:BX104 CL100:CL104 CZ100:CZ104 DN100:DN104 EB100:EB104 AJ95:AJ98 AX95:AX98 BL95:BL98 BZ95:BZ98 CN95:CN98 DB95:DB98 DP95:DP98 ED95:ED98 AF95:AG98 AT95:AU98 BH95:BI98 BV95:BW98 CJ95:CK98 CX95:CY98 DL95:DM98 DZ95:EA98 AF45:AG52 AT45:AU52 BH45:BI52 BV45:BW52 CJ45:CK52 CX45:CY52 DL45:DM52 DZ45:EA52 AE5:AG11 AS5:AU11 BG5:BI11 BU5:BW11 CI5:CK11 CW5:CY11 DK5:DM11 DY5:EA11 AE90:AG93 AS90:AU93 BG90:BI93 BU90:BW93 CI90:CK93 CW90:CY93 DK90:DM93 DY90:EA93 AH4 AV4 BJ4 BX4 CL4 CZ4 DN4 EB4 AH45:AJ61 AV45:AX61 BJ45:BL61 BX45:BZ61 CL45:CN61 CZ45:DB61 DN45:DP61 EB45:ED61 AE87:AG88 AS87:AU88 BG87:BI88 BU87:BW88 CI87:CK88 CW87:CY88 DK87:DM88 DY87:EA88 AE84:AG85 AS84:AU85 BG84:BI85 BU84:BW85 CI84:CK85 CW84:CY85 DK84:DM85 DY84:EA85 AE22 AS22 BG22 BU22 CI22 CW22 DK22 DY22 AG17:AH17 AU17:AV17 BI17:BJ17 BW17:BX17 CK17:CL17 CY17:CZ17 DM17:DN17 EA17:EB17 AF18 AT18 BH18 BV18 CJ18 CX18 DL18 DZ18 AG19:AH19 AU19:AV19 BI19:BJ19 BW19:BX19 CK19:CL19 CY19:CZ19 DM19:DN19 EA19:EB19 AF20 AT20 BH20 BV20 CJ20 CX20 DL20 DZ20 AG21:AH22 AU21:AV22 BI21:BJ22 BW21:BX22 CK21:CL22 CY21:CZ22 DM21:DN22 EA21:EB22 AI15 AW15 BK15 BY15 CM15 DA15 DO15 EC15 AJ17:AJ22 AX17:AX22 BL17:BL22 BZ17:BZ22 CN17:CN22 DB17:DB22 DP17:DP22 ED17:ED22 AJ4 AX4 BL4 BZ4 CN4 DB4 DP4 ED4 AF25:AG31 AT25:AU31 BH25:BI31 BV25:BW31 CJ25:CK31 CX25:CY31 DL25:DM31 DZ25:EA31 AI28 AW28 BK28 BY28 CM28 DA28 DO28 EC28 AF33:AG33 AT33:AU33 BH33:BI33 BV33:BW33 CJ33:CK33 CX33:CY33 DL33:DM33 DZ33:EA33 AI33:AJ35 AW33:AX35 BK33:BL35 BY33:BZ35 CM33:CN35 DA33:DB35 DO33:DP35 EC33:ED35 AJ84:AJ93 AX84:AX93 BL84:BL93 BZ84:BZ93 CN84:CN93 DB84:DB93 DP84:DP93 ED84:ED93 AF37:AH37 AT37:AV37 BH37:BJ37 BV37:BX37 CJ37:CL37 CX37:CZ37 DL37:DN37 DZ37:EB37 AH42:AH43 AV42:AV43 BJ42:BJ43 BX42:BX43 CL42:CL43 CZ42:CZ43 DN42:DN43 EB42:EB43 AF43:AG43 AT43:AU43 BH43:BI43 BV43:BW43 CJ43:CK43 CX43:CY43 DL43:DM43 DZ43:EA43 AI38:AI42 AW38:AW42 BK38:BK42 BY38:BY42 CM38:CM42 DA38:DA42 DO38:DO42 EC38:EC42 AJ14:AJ15 AX14:AX15 BL14:BL15 BZ14:BZ15 CN14:CN15 DB14:DB15 DP14:DP15 ED14:ED15 AJ24 AX24 BL24 BZ24 CN24 DB24 DP24 ED24 AH63:AH82 AV63:AV82 BJ63:BJ82 BX63:BX82 CL63:CL82 CZ63:CZ82 DN63:DN82 EB63:EB82 AI126:AI128 AW126:AW128 BK126:BK128 BY126:BY128 CM126:CM128 DA126:DA128 DO126:DO128 EC126:EC128 AG126 AU126 BI126 BW126 CK126 CY126 DM126 EA126 AG124:AH125 AU124:AV125 BI124:BJ125 BW124:BX125 CK124:CL125 CY124:CZ125 DM124:DN125 EA124:EB125 AJ122 AX122 BL122 BZ122 CN122 DB122 DP122 ED122 AJ37:AJ43 AX37:AX43 BL37:BL43 BZ37:BZ43 CN37:CN43 DB37:DB43 DP37:DP43 ED37:ED43 V63:V82 AJ63:AJ82 AX63:AX82 BL63:BL82 BZ63:BZ82 CN63:CN82 DB63:DB82 ED63:ED82">
      <formula1>-999999999999</formula1>
      <formula2>999999999999</formula2>
    </dataValidation>
    <dataValidation type="custom" allowBlank="1" showInputMessage="1" showErrorMessage="1" errorTitle="Focchi massage" error="Accepted only  ref" sqref="FC85">
      <formula1>"ref"</formula1>
    </dataValidation>
    <dataValidation type="whole" showInputMessage="1" showErrorMessage="1" errorTitle="Focchi message " error="Accepted only 1" sqref="FC86">
      <formula1>1</formula1>
      <formula2>1</formula2>
    </dataValidation>
  </dataValidations>
  <printOptions horizontalCentered="1" verticalCentered="1"/>
  <pageMargins left="0" right="0" top="0.19685039370078741" bottom="0.19685039370078741" header="0" footer="0"/>
  <pageSetup paperSize="8" scale="59" fitToWidth="12" orientation="portrait" r:id="rId1"/>
  <headerFooter>
    <oddFooter>&amp;L     &amp;F     &amp;A&amp;C&amp;D     &amp;T&amp;R&amp;P/&amp;N          .</oddFooter>
  </headerFooter>
  <colBreaks count="11" manualBreakCount="11">
    <brk id="14" max="1048575" man="1"/>
    <brk id="28" max="1048575" man="1"/>
    <brk id="42" max="1048575" man="1"/>
    <brk id="56" max="1048575" man="1"/>
    <brk id="70" max="1048575" man="1"/>
    <brk id="84" max="1048575" man="1"/>
    <brk id="98" max="1048575" man="1"/>
    <brk id="112" max="1048575" man="1"/>
    <brk id="126" max="1048575" man="1"/>
    <brk id="140" max="1048575" man="1"/>
    <brk id="158"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dimension ref="A1:FS145"/>
  <sheetViews>
    <sheetView zoomScale="85" zoomScaleNormal="85" zoomScaleSheetLayoutView="75" workbookViewId="0">
      <pane ySplit="2" topLeftCell="A3" activePane="bottomLeft" state="frozen"/>
      <selection pane="bottomLeft" activeCell="B2" sqref="B2"/>
    </sheetView>
  </sheetViews>
  <sheetFormatPr defaultColWidth="9.08984375" defaultRowHeight="12.5" x14ac:dyDescent="0.25"/>
  <cols>
    <col min="1" max="1" width="6" style="5" bestFit="1" customWidth="1"/>
    <col min="2" max="2" width="53.90625" style="7" customWidth="1"/>
    <col min="3" max="6" width="11.453125" style="7" customWidth="1"/>
    <col min="7" max="7" width="11.36328125" style="7" customWidth="1"/>
    <col min="8" max="8" width="12.90625" style="40" customWidth="1"/>
    <col min="9" max="9" width="14.453125" style="27" customWidth="1"/>
    <col min="10" max="13" width="14.36328125" style="27" customWidth="1"/>
    <col min="14" max="14" width="9.08984375" style="27" customWidth="1"/>
    <col min="15" max="15" width="6" style="7" hidden="1" customWidth="1"/>
    <col min="16" max="16" width="53.90625" style="60" hidden="1" customWidth="1"/>
    <col min="17" max="20" width="11.453125" style="60" hidden="1" customWidth="1"/>
    <col min="21" max="21" width="11.36328125" style="60" hidden="1" customWidth="1"/>
    <col min="22" max="22" width="12.90625" style="60" hidden="1" customWidth="1"/>
    <col min="23" max="23" width="14.453125" style="60" hidden="1" customWidth="1"/>
    <col min="24" max="27" width="14.36328125" style="60" hidden="1" customWidth="1"/>
    <col min="28" max="28" width="9.08984375" style="60" hidden="1" customWidth="1"/>
    <col min="29" max="29" width="6" style="60" hidden="1" customWidth="1"/>
    <col min="30" max="30" width="53.90625" style="60" hidden="1" customWidth="1"/>
    <col min="31" max="34" width="11.453125" style="60" hidden="1" customWidth="1"/>
    <col min="35" max="35" width="11.36328125" style="60" hidden="1" customWidth="1"/>
    <col min="36" max="36" width="12.90625" style="60" hidden="1" customWidth="1"/>
    <col min="37" max="37" width="14.453125" style="60" hidden="1" customWidth="1"/>
    <col min="38" max="41" width="14.36328125" style="60" hidden="1" customWidth="1"/>
    <col min="42" max="42" width="9.08984375" style="60" hidden="1" customWidth="1"/>
    <col min="43" max="43" width="6" style="60" hidden="1" customWidth="1"/>
    <col min="44" max="44" width="53.90625" style="60" hidden="1" customWidth="1"/>
    <col min="45" max="48" width="11.453125" style="60" hidden="1" customWidth="1"/>
    <col min="49" max="49" width="11.36328125" style="60" hidden="1" customWidth="1"/>
    <col min="50" max="50" width="12.90625" style="60" hidden="1" customWidth="1"/>
    <col min="51" max="51" width="14.453125" style="60" hidden="1" customWidth="1"/>
    <col min="52" max="55" width="14.36328125" style="60" hidden="1" customWidth="1"/>
    <col min="56" max="56" width="9.08984375" style="60" hidden="1" customWidth="1"/>
    <col min="57" max="57" width="6" style="60" hidden="1" customWidth="1"/>
    <col min="58" max="58" width="53.90625" style="60" hidden="1" customWidth="1"/>
    <col min="59" max="62" width="11.453125" style="60" hidden="1" customWidth="1"/>
    <col min="63" max="63" width="11.36328125" style="60" hidden="1" customWidth="1"/>
    <col min="64" max="64" width="12.90625" style="60" hidden="1" customWidth="1"/>
    <col min="65" max="65" width="14.453125" style="60" hidden="1" customWidth="1"/>
    <col min="66" max="69" width="14.36328125" style="60" hidden="1" customWidth="1"/>
    <col min="70" max="70" width="9.08984375" style="60" hidden="1" customWidth="1"/>
    <col min="71" max="71" width="6" style="60" hidden="1" customWidth="1"/>
    <col min="72" max="72" width="53.90625" style="60" hidden="1" customWidth="1"/>
    <col min="73" max="76" width="11.453125" style="60" hidden="1" customWidth="1"/>
    <col min="77" max="77" width="11.36328125" style="60" hidden="1" customWidth="1"/>
    <col min="78" max="78" width="12.90625" style="60" hidden="1" customWidth="1"/>
    <col min="79" max="79" width="14.453125" style="60" hidden="1" customWidth="1"/>
    <col min="80" max="83" width="14.36328125" style="60" hidden="1" customWidth="1"/>
    <col min="84" max="84" width="9.08984375" style="60" hidden="1" customWidth="1"/>
    <col min="85" max="85" width="6" style="60" hidden="1" customWidth="1"/>
    <col min="86" max="86" width="53.90625" style="60" hidden="1" customWidth="1"/>
    <col min="87" max="90" width="11.453125" style="60" hidden="1" customWidth="1"/>
    <col min="91" max="91" width="11.36328125" style="60" hidden="1" customWidth="1"/>
    <col min="92" max="92" width="12.90625" style="60" hidden="1" customWidth="1"/>
    <col min="93" max="93" width="14.453125" style="60" hidden="1" customWidth="1"/>
    <col min="94" max="97" width="14.36328125" style="60" hidden="1" customWidth="1"/>
    <col min="98" max="98" width="9.08984375" style="60" hidden="1" customWidth="1"/>
    <col min="99" max="99" width="6" style="60" hidden="1" customWidth="1"/>
    <col min="100" max="100" width="53.90625" style="60" hidden="1" customWidth="1"/>
    <col min="101" max="104" width="11.453125" style="60" hidden="1" customWidth="1"/>
    <col min="105" max="105" width="11.36328125" style="60" hidden="1" customWidth="1"/>
    <col min="106" max="106" width="12.90625" style="60" hidden="1" customWidth="1"/>
    <col min="107" max="107" width="14.453125" style="60" hidden="1" customWidth="1"/>
    <col min="108" max="111" width="14.36328125" style="60" hidden="1" customWidth="1"/>
    <col min="112" max="112" width="9.08984375" style="60" hidden="1" customWidth="1"/>
    <col min="113" max="113" width="6" style="60" hidden="1" customWidth="1"/>
    <col min="114" max="114" width="53.90625" style="60" hidden="1" customWidth="1"/>
    <col min="115" max="118" width="11.453125" style="60" hidden="1" customWidth="1"/>
    <col min="119" max="119" width="11.36328125" style="60" hidden="1" customWidth="1"/>
    <col min="120" max="120" width="12.90625" style="60" hidden="1" customWidth="1"/>
    <col min="121" max="121" width="14.453125" style="60" hidden="1" customWidth="1"/>
    <col min="122" max="125" width="14.36328125" style="60" hidden="1" customWidth="1"/>
    <col min="126" max="126" width="9.08984375" style="60" hidden="1" customWidth="1"/>
    <col min="127" max="127" width="6" style="60" hidden="1" customWidth="1"/>
    <col min="128" max="128" width="53.90625" style="60" hidden="1" customWidth="1"/>
    <col min="129" max="132" width="11.453125" style="60" hidden="1" customWidth="1"/>
    <col min="133" max="133" width="11.36328125" style="60" hidden="1" customWidth="1"/>
    <col min="134" max="134" width="12.90625" style="60" hidden="1" customWidth="1"/>
    <col min="135" max="135" width="14.453125" style="60" hidden="1" customWidth="1"/>
    <col min="136" max="139" width="14.36328125" style="60" hidden="1" customWidth="1"/>
    <col min="140" max="140" width="9.08984375" style="60" hidden="1" customWidth="1"/>
    <col min="141" max="141" width="6" style="60" bestFit="1" customWidth="1"/>
    <col min="142" max="142" width="53.90625" style="60" customWidth="1"/>
    <col min="143" max="143" width="14.453125" style="60" customWidth="1"/>
    <col min="144" max="144" width="9.08984375" style="60" customWidth="1"/>
    <col min="145" max="145" width="10.08984375" style="60" customWidth="1"/>
    <col min="146" max="146" width="11.54296875" style="60" customWidth="1"/>
    <col min="147" max="147" width="11.453125" style="60" customWidth="1"/>
    <col min="148" max="149" width="12.6328125" style="60" customWidth="1"/>
    <col min="150" max="150" width="11.453125" style="60" customWidth="1"/>
    <col min="151" max="151" width="12.90625" style="60" customWidth="1"/>
    <col min="152" max="157" width="12.6328125" style="60" customWidth="1"/>
    <col min="158" max="158" width="7.6328125" style="60" customWidth="1"/>
    <col min="159" max="159" width="6" style="60" bestFit="1" customWidth="1"/>
    <col min="160" max="160" width="36.08984375" style="60" customWidth="1"/>
    <col min="161" max="161" width="10.36328125" style="60" customWidth="1"/>
    <col min="162" max="162" width="10.6328125" style="60" customWidth="1"/>
    <col min="163" max="163" width="10.453125" style="60" customWidth="1"/>
    <col min="164" max="164" width="11.08984375" style="60" customWidth="1"/>
    <col min="165" max="165" width="12.90625" style="60" customWidth="1"/>
    <col min="166" max="166" width="11.453125" style="60" customWidth="1"/>
    <col min="167" max="167" width="16.36328125" style="60" customWidth="1"/>
    <col min="168" max="169" width="12.90625" style="60" customWidth="1"/>
    <col min="170" max="170" width="14.36328125" style="60" customWidth="1"/>
    <col min="171" max="172" width="11.6328125" style="115" customWidth="1"/>
    <col min="173" max="173" width="14.08984375" style="60" customWidth="1"/>
    <col min="174" max="174" width="14.453125" style="60" customWidth="1"/>
    <col min="175" max="175" width="14.36328125" style="60" customWidth="1"/>
    <col min="176" max="16384" width="9.08984375" style="60"/>
  </cols>
  <sheetData>
    <row r="1" spans="1:175" ht="15" customHeight="1" thickBot="1" x14ac:dyDescent="0.3">
      <c r="A1" s="83"/>
      <c r="B1" s="84" t="s">
        <v>159</v>
      </c>
      <c r="C1" s="84" t="s">
        <v>4</v>
      </c>
      <c r="D1" s="84"/>
      <c r="E1" s="84" t="s">
        <v>45</v>
      </c>
      <c r="F1" s="84"/>
      <c r="G1" s="85" t="s">
        <v>5</v>
      </c>
      <c r="H1" s="106"/>
      <c r="I1" s="85" t="s">
        <v>0</v>
      </c>
      <c r="J1" s="85"/>
      <c r="K1" s="85" t="s">
        <v>270</v>
      </c>
      <c r="L1" s="85"/>
      <c r="M1" s="212" t="s">
        <v>269</v>
      </c>
      <c r="N1" s="4"/>
      <c r="O1" s="83"/>
      <c r="P1" s="84" t="s">
        <v>160</v>
      </c>
      <c r="Q1" s="84" t="s">
        <v>4</v>
      </c>
      <c r="R1" s="84"/>
      <c r="S1" s="84" t="s">
        <v>45</v>
      </c>
      <c r="T1" s="84"/>
      <c r="U1" s="85" t="s">
        <v>5</v>
      </c>
      <c r="V1" s="106"/>
      <c r="W1" s="85" t="s">
        <v>0</v>
      </c>
      <c r="X1" s="85"/>
      <c r="Y1" s="85" t="s">
        <v>270</v>
      </c>
      <c r="Z1" s="85"/>
      <c r="AA1" s="212" t="s">
        <v>269</v>
      </c>
      <c r="AB1" s="4"/>
      <c r="AC1" s="83"/>
      <c r="AD1" s="84" t="s">
        <v>161</v>
      </c>
      <c r="AE1" s="84" t="s">
        <v>4</v>
      </c>
      <c r="AF1" s="84"/>
      <c r="AG1" s="84" t="s">
        <v>45</v>
      </c>
      <c r="AH1" s="84"/>
      <c r="AI1" s="85" t="s">
        <v>5</v>
      </c>
      <c r="AJ1" s="106"/>
      <c r="AK1" s="85" t="s">
        <v>0</v>
      </c>
      <c r="AL1" s="85"/>
      <c r="AM1" s="85" t="s">
        <v>270</v>
      </c>
      <c r="AN1" s="85"/>
      <c r="AO1" s="212" t="s">
        <v>269</v>
      </c>
      <c r="AP1" s="4"/>
      <c r="AQ1" s="83"/>
      <c r="AR1" s="84" t="s">
        <v>162</v>
      </c>
      <c r="AS1" s="84" t="s">
        <v>4</v>
      </c>
      <c r="AT1" s="84"/>
      <c r="AU1" s="84" t="s">
        <v>45</v>
      </c>
      <c r="AV1" s="84"/>
      <c r="AW1" s="85" t="s">
        <v>5</v>
      </c>
      <c r="AX1" s="106"/>
      <c r="AY1" s="85" t="s">
        <v>0</v>
      </c>
      <c r="AZ1" s="85"/>
      <c r="BA1" s="85" t="s">
        <v>270</v>
      </c>
      <c r="BB1" s="85"/>
      <c r="BC1" s="212" t="s">
        <v>269</v>
      </c>
      <c r="BD1" s="4"/>
      <c r="BE1" s="83"/>
      <c r="BF1" s="84" t="s">
        <v>163</v>
      </c>
      <c r="BG1" s="84" t="s">
        <v>4</v>
      </c>
      <c r="BH1" s="84"/>
      <c r="BI1" s="84" t="s">
        <v>45</v>
      </c>
      <c r="BJ1" s="84"/>
      <c r="BK1" s="85" t="s">
        <v>5</v>
      </c>
      <c r="BL1" s="106"/>
      <c r="BM1" s="85" t="s">
        <v>0</v>
      </c>
      <c r="BN1" s="85"/>
      <c r="BO1" s="85" t="s">
        <v>270</v>
      </c>
      <c r="BP1" s="85"/>
      <c r="BQ1" s="212" t="s">
        <v>269</v>
      </c>
      <c r="BR1" s="4"/>
      <c r="BS1" s="83"/>
      <c r="BT1" s="84" t="s">
        <v>164</v>
      </c>
      <c r="BU1" s="84" t="s">
        <v>4</v>
      </c>
      <c r="BV1" s="84"/>
      <c r="BW1" s="84" t="s">
        <v>45</v>
      </c>
      <c r="BX1" s="84"/>
      <c r="BY1" s="85" t="s">
        <v>5</v>
      </c>
      <c r="BZ1" s="106"/>
      <c r="CA1" s="85" t="s">
        <v>0</v>
      </c>
      <c r="CB1" s="85"/>
      <c r="CC1" s="85" t="s">
        <v>270</v>
      </c>
      <c r="CD1" s="85"/>
      <c r="CE1" s="212" t="s">
        <v>269</v>
      </c>
      <c r="CF1" s="4"/>
      <c r="CG1" s="83"/>
      <c r="CH1" s="84" t="s">
        <v>165</v>
      </c>
      <c r="CI1" s="84" t="s">
        <v>4</v>
      </c>
      <c r="CJ1" s="84"/>
      <c r="CK1" s="84" t="s">
        <v>45</v>
      </c>
      <c r="CL1" s="84"/>
      <c r="CM1" s="85" t="s">
        <v>5</v>
      </c>
      <c r="CN1" s="106"/>
      <c r="CO1" s="85" t="s">
        <v>0</v>
      </c>
      <c r="CP1" s="85"/>
      <c r="CQ1" s="85" t="s">
        <v>270</v>
      </c>
      <c r="CR1" s="85"/>
      <c r="CS1" s="212" t="s">
        <v>269</v>
      </c>
      <c r="CT1" s="4"/>
      <c r="CU1" s="83"/>
      <c r="CV1" s="84" t="s">
        <v>166</v>
      </c>
      <c r="CW1" s="84" t="s">
        <v>4</v>
      </c>
      <c r="CX1" s="84"/>
      <c r="CY1" s="84" t="s">
        <v>45</v>
      </c>
      <c r="CZ1" s="84"/>
      <c r="DA1" s="85" t="s">
        <v>5</v>
      </c>
      <c r="DB1" s="106"/>
      <c r="DC1" s="85" t="s">
        <v>0</v>
      </c>
      <c r="DD1" s="85"/>
      <c r="DE1" s="85" t="s">
        <v>270</v>
      </c>
      <c r="DF1" s="85"/>
      <c r="DG1" s="212" t="s">
        <v>269</v>
      </c>
      <c r="DH1" s="4"/>
      <c r="DI1" s="83"/>
      <c r="DJ1" s="84" t="s">
        <v>167</v>
      </c>
      <c r="DK1" s="84" t="s">
        <v>4</v>
      </c>
      <c r="DL1" s="84"/>
      <c r="DM1" s="84" t="s">
        <v>45</v>
      </c>
      <c r="DN1" s="84"/>
      <c r="DO1" s="85" t="s">
        <v>5</v>
      </c>
      <c r="DP1" s="106"/>
      <c r="DQ1" s="85" t="s">
        <v>0</v>
      </c>
      <c r="DR1" s="85"/>
      <c r="DS1" s="85" t="s">
        <v>270</v>
      </c>
      <c r="DT1" s="85"/>
      <c r="DU1" s="212" t="s">
        <v>269</v>
      </c>
      <c r="DV1" s="4"/>
      <c r="DW1" s="83"/>
      <c r="DX1" s="84" t="s">
        <v>168</v>
      </c>
      <c r="DY1" s="84" t="s">
        <v>4</v>
      </c>
      <c r="DZ1" s="84"/>
      <c r="EA1" s="84" t="s">
        <v>45</v>
      </c>
      <c r="EB1" s="84"/>
      <c r="EC1" s="85" t="s">
        <v>5</v>
      </c>
      <c r="ED1" s="106"/>
      <c r="EE1" s="85" t="s">
        <v>0</v>
      </c>
      <c r="EF1" s="85"/>
      <c r="EG1" s="85" t="s">
        <v>270</v>
      </c>
      <c r="EH1" s="85"/>
      <c r="EI1" s="212" t="s">
        <v>269</v>
      </c>
      <c r="EJ1" s="4"/>
      <c r="EK1" s="83"/>
      <c r="EL1" s="92"/>
      <c r="EM1" s="84"/>
      <c r="EN1" s="84"/>
      <c r="EO1" s="84"/>
      <c r="EP1" s="84"/>
      <c r="EQ1" s="84"/>
      <c r="ER1" s="85"/>
      <c r="ES1" s="85"/>
      <c r="ET1" s="85"/>
      <c r="EU1" s="85"/>
      <c r="EV1" s="267"/>
      <c r="EW1" s="267"/>
      <c r="EX1" s="85"/>
      <c r="EY1" s="84"/>
      <c r="EZ1" s="84"/>
      <c r="FA1" s="86"/>
      <c r="FC1" s="83"/>
      <c r="FD1" s="92"/>
      <c r="FE1" s="234"/>
      <c r="FF1" s="84"/>
      <c r="FG1" s="84"/>
      <c r="FH1" s="84"/>
      <c r="FI1" s="84"/>
      <c r="FJ1" s="84"/>
      <c r="FK1" s="85"/>
      <c r="FL1" s="85"/>
      <c r="FM1" s="85"/>
      <c r="FN1" s="85"/>
      <c r="FO1" s="268"/>
      <c r="FP1" s="269"/>
      <c r="FQ1" s="85"/>
      <c r="FR1" s="84"/>
      <c r="FS1" s="86"/>
    </row>
    <row r="2" spans="1:175" ht="18" customHeight="1" thickBot="1" x14ac:dyDescent="0.3">
      <c r="A2" s="42"/>
      <c r="B2" s="63">
        <v>0</v>
      </c>
      <c r="C2" s="270">
        <v>0</v>
      </c>
      <c r="D2" s="271"/>
      <c r="E2" s="213">
        <f>E113</f>
        <v>0</v>
      </c>
      <c r="F2" s="6"/>
      <c r="G2" s="272">
        <f>C2*E113</f>
        <v>0</v>
      </c>
      <c r="I2" s="222" t="str">
        <f>$EO$2</f>
        <v>A2</v>
      </c>
      <c r="J2" s="1"/>
      <c r="K2" s="222">
        <f>Total!$B$2</f>
        <v>0</v>
      </c>
      <c r="L2" s="2"/>
      <c r="M2" s="222">
        <f>Total!$D$2</f>
        <v>0</v>
      </c>
      <c r="N2" s="949"/>
      <c r="O2" s="42"/>
      <c r="P2" s="63">
        <v>0</v>
      </c>
      <c r="Q2" s="270">
        <v>0</v>
      </c>
      <c r="R2" s="271"/>
      <c r="S2" s="213">
        <f>S113</f>
        <v>0</v>
      </c>
      <c r="T2" s="6"/>
      <c r="U2" s="272">
        <f>Q2*S113</f>
        <v>0</v>
      </c>
      <c r="V2" s="40"/>
      <c r="W2" s="222" t="str">
        <f>$EO$2</f>
        <v>A2</v>
      </c>
      <c r="X2" s="1"/>
      <c r="Y2" s="222">
        <f>Total!$B$2</f>
        <v>0</v>
      </c>
      <c r="Z2" s="2"/>
      <c r="AA2" s="222">
        <f>Total!$D$2</f>
        <v>0</v>
      </c>
      <c r="AB2" s="949"/>
      <c r="AC2" s="42"/>
      <c r="AD2" s="63">
        <v>0</v>
      </c>
      <c r="AE2" s="270">
        <v>0</v>
      </c>
      <c r="AF2" s="271"/>
      <c r="AG2" s="213">
        <f t="shared" ref="AG2" si="0">AG113</f>
        <v>0</v>
      </c>
      <c r="AH2" s="6"/>
      <c r="AI2" s="272">
        <f t="shared" ref="AI2" si="1">AE2*AG113</f>
        <v>0</v>
      </c>
      <c r="AJ2" s="40"/>
      <c r="AK2" s="222" t="str">
        <f t="shared" ref="AK2" si="2">$EO$2</f>
        <v>A2</v>
      </c>
      <c r="AL2" s="1"/>
      <c r="AM2" s="222">
        <f>Total!$B$2</f>
        <v>0</v>
      </c>
      <c r="AN2" s="2"/>
      <c r="AO2" s="222">
        <f>Total!$D$2</f>
        <v>0</v>
      </c>
      <c r="AP2" s="949"/>
      <c r="AQ2" s="42"/>
      <c r="AR2" s="63">
        <v>0</v>
      </c>
      <c r="AS2" s="270">
        <v>0</v>
      </c>
      <c r="AT2" s="271"/>
      <c r="AU2" s="213">
        <f t="shared" ref="AU2" si="3">AU113</f>
        <v>0</v>
      </c>
      <c r="AV2" s="6"/>
      <c r="AW2" s="272">
        <f t="shared" ref="AW2" si="4">AS2*AU113</f>
        <v>0</v>
      </c>
      <c r="AX2" s="40"/>
      <c r="AY2" s="222" t="str">
        <f t="shared" ref="AY2" si="5">$EO$2</f>
        <v>A2</v>
      </c>
      <c r="AZ2" s="1"/>
      <c r="BA2" s="222">
        <f>Total!$B$2</f>
        <v>0</v>
      </c>
      <c r="BB2" s="2"/>
      <c r="BC2" s="222">
        <f>Total!$D$2</f>
        <v>0</v>
      </c>
      <c r="BD2" s="949"/>
      <c r="BE2" s="42"/>
      <c r="BF2" s="63">
        <v>0</v>
      </c>
      <c r="BG2" s="270">
        <v>0</v>
      </c>
      <c r="BH2" s="271"/>
      <c r="BI2" s="213">
        <f t="shared" ref="BI2" si="6">BI113</f>
        <v>0</v>
      </c>
      <c r="BJ2" s="6"/>
      <c r="BK2" s="272">
        <f t="shared" ref="BK2" si="7">BG2*BI113</f>
        <v>0</v>
      </c>
      <c r="BL2" s="40"/>
      <c r="BM2" s="222" t="str">
        <f t="shared" ref="BM2" si="8">$EO$2</f>
        <v>A2</v>
      </c>
      <c r="BN2" s="1"/>
      <c r="BO2" s="222">
        <f>Total!$B$2</f>
        <v>0</v>
      </c>
      <c r="BP2" s="2"/>
      <c r="BQ2" s="222">
        <f>Total!$D$2</f>
        <v>0</v>
      </c>
      <c r="BR2" s="949"/>
      <c r="BS2" s="42"/>
      <c r="BT2" s="63">
        <v>0</v>
      </c>
      <c r="BU2" s="270">
        <v>0</v>
      </c>
      <c r="BV2" s="271"/>
      <c r="BW2" s="213">
        <f t="shared" ref="BW2" si="9">BW113</f>
        <v>0</v>
      </c>
      <c r="BX2" s="6"/>
      <c r="BY2" s="272">
        <f t="shared" ref="BY2" si="10">BU2*BW113</f>
        <v>0</v>
      </c>
      <c r="BZ2" s="40"/>
      <c r="CA2" s="222" t="str">
        <f t="shared" ref="CA2" si="11">$EO$2</f>
        <v>A2</v>
      </c>
      <c r="CB2" s="1"/>
      <c r="CC2" s="222">
        <f>Total!$B$2</f>
        <v>0</v>
      </c>
      <c r="CD2" s="2"/>
      <c r="CE2" s="222">
        <f>Total!$D$2</f>
        <v>0</v>
      </c>
      <c r="CF2" s="949"/>
      <c r="CG2" s="42"/>
      <c r="CH2" s="63">
        <v>0</v>
      </c>
      <c r="CI2" s="270">
        <v>0</v>
      </c>
      <c r="CJ2" s="271"/>
      <c r="CK2" s="213">
        <f t="shared" ref="CK2" si="12">CK113</f>
        <v>0</v>
      </c>
      <c r="CL2" s="6"/>
      <c r="CM2" s="272">
        <f t="shared" ref="CM2" si="13">CI2*CK113</f>
        <v>0</v>
      </c>
      <c r="CN2" s="40"/>
      <c r="CO2" s="222" t="str">
        <f t="shared" ref="CO2" si="14">$EO$2</f>
        <v>A2</v>
      </c>
      <c r="CP2" s="1"/>
      <c r="CQ2" s="222">
        <f>Total!$B$2</f>
        <v>0</v>
      </c>
      <c r="CR2" s="2"/>
      <c r="CS2" s="222">
        <f>Total!$D$2</f>
        <v>0</v>
      </c>
      <c r="CT2" s="949"/>
      <c r="CU2" s="42"/>
      <c r="CV2" s="63">
        <v>0</v>
      </c>
      <c r="CW2" s="270">
        <v>0</v>
      </c>
      <c r="CX2" s="271"/>
      <c r="CY2" s="213">
        <f t="shared" ref="CY2" si="15">CY113</f>
        <v>0</v>
      </c>
      <c r="CZ2" s="6"/>
      <c r="DA2" s="272">
        <f t="shared" ref="DA2" si="16">CW2*CY113</f>
        <v>0</v>
      </c>
      <c r="DB2" s="40"/>
      <c r="DC2" s="222" t="str">
        <f t="shared" ref="DC2" si="17">$EO$2</f>
        <v>A2</v>
      </c>
      <c r="DD2" s="1"/>
      <c r="DE2" s="222">
        <f>Total!$B$2</f>
        <v>0</v>
      </c>
      <c r="DF2" s="2"/>
      <c r="DG2" s="222">
        <f>Total!$D$2</f>
        <v>0</v>
      </c>
      <c r="DH2" s="949"/>
      <c r="DI2" s="42"/>
      <c r="DJ2" s="63">
        <v>0</v>
      </c>
      <c r="DK2" s="270">
        <v>0</v>
      </c>
      <c r="DL2" s="271"/>
      <c r="DM2" s="213">
        <f t="shared" ref="DM2" si="18">DM113</f>
        <v>0</v>
      </c>
      <c r="DN2" s="6"/>
      <c r="DO2" s="272">
        <f t="shared" ref="DO2" si="19">DK2*DM113</f>
        <v>0</v>
      </c>
      <c r="DP2" s="40"/>
      <c r="DQ2" s="222" t="str">
        <f t="shared" ref="DQ2" si="20">$EO$2</f>
        <v>A2</v>
      </c>
      <c r="DR2" s="1"/>
      <c r="DS2" s="222">
        <f>Total!$B$2</f>
        <v>0</v>
      </c>
      <c r="DT2" s="2"/>
      <c r="DU2" s="222">
        <f>Total!$D$2</f>
        <v>0</v>
      </c>
      <c r="DV2" s="949"/>
      <c r="DW2" s="42"/>
      <c r="DX2" s="63">
        <v>0</v>
      </c>
      <c r="DY2" s="270">
        <v>0</v>
      </c>
      <c r="DZ2" s="271"/>
      <c r="EA2" s="213">
        <f t="shared" ref="EA2" si="21">EA113</f>
        <v>0</v>
      </c>
      <c r="EB2" s="6"/>
      <c r="EC2" s="272">
        <f t="shared" ref="EC2" si="22">DY2*EA113</f>
        <v>0</v>
      </c>
      <c r="ED2" s="40"/>
      <c r="EE2" s="222" t="str">
        <f t="shared" ref="EE2" si="23">$EO$2</f>
        <v>A2</v>
      </c>
      <c r="EF2" s="1"/>
      <c r="EG2" s="222">
        <f>Total!$B$2</f>
        <v>0</v>
      </c>
      <c r="EH2" s="2"/>
      <c r="EI2" s="222">
        <f>Total!$D$2</f>
        <v>0</v>
      </c>
      <c r="EJ2" s="949"/>
      <c r="EK2" s="42"/>
      <c r="EL2" s="271" t="s">
        <v>158</v>
      </c>
      <c r="EM2" s="193"/>
      <c r="EN2" s="1" t="s">
        <v>0</v>
      </c>
      <c r="EO2" s="3" t="str">
        <f>Setup!$K$3</f>
        <v>A2</v>
      </c>
      <c r="EP2" s="61"/>
      <c r="EQ2" s="14"/>
      <c r="ER2" s="4" t="s">
        <v>270</v>
      </c>
      <c r="ES2" s="3">
        <f>EG2</f>
        <v>0</v>
      </c>
      <c r="ET2" s="114" t="s">
        <v>1</v>
      </c>
      <c r="EU2" s="3">
        <f>EI2</f>
        <v>0</v>
      </c>
      <c r="EV2" s="102"/>
      <c r="EW2" s="102"/>
      <c r="EX2" s="949"/>
      <c r="EY2" s="87"/>
      <c r="EZ2" s="87"/>
      <c r="FA2" s="88"/>
      <c r="FC2" s="42"/>
      <c r="FD2" s="63">
        <v>0</v>
      </c>
      <c r="FE2" s="44" t="s">
        <v>450</v>
      </c>
      <c r="FF2" s="194"/>
      <c r="FG2" s="600" t="s">
        <v>0</v>
      </c>
      <c r="FH2" s="273" t="str">
        <f>Setup!$O$3</f>
        <v>A2</v>
      </c>
      <c r="FI2" s="601" t="s">
        <v>270</v>
      </c>
      <c r="FJ2" s="3">
        <f>ES2</f>
        <v>0</v>
      </c>
      <c r="FK2" s="114" t="s">
        <v>1</v>
      </c>
      <c r="FL2" s="3">
        <f>EU2</f>
        <v>0</v>
      </c>
      <c r="FM2" s="82"/>
      <c r="FN2" s="61"/>
      <c r="FO2" s="127"/>
      <c r="FP2" s="116"/>
      <c r="FQ2" s="949"/>
      <c r="FR2" s="87"/>
      <c r="FS2" s="88"/>
    </row>
    <row r="3" spans="1:175" ht="28.5" customHeight="1" thickBot="1" x14ac:dyDescent="0.3">
      <c r="A3" s="42"/>
      <c r="B3" s="8"/>
      <c r="C3" s="274"/>
      <c r="E3" s="271"/>
      <c r="F3" s="275" t="s">
        <v>6</v>
      </c>
      <c r="G3" s="6" t="s">
        <v>109</v>
      </c>
      <c r="H3" s="4" t="s">
        <v>107</v>
      </c>
      <c r="I3" s="4" t="s">
        <v>2</v>
      </c>
      <c r="J3" s="4" t="s">
        <v>157</v>
      </c>
      <c r="K3" s="4" t="s">
        <v>3</v>
      </c>
      <c r="L3" s="10"/>
      <c r="M3" s="43"/>
      <c r="N3" s="10"/>
      <c r="O3" s="42"/>
      <c r="P3" s="8"/>
      <c r="Q3" s="274"/>
      <c r="R3" s="7"/>
      <c r="S3" s="271"/>
      <c r="T3" s="275" t="s">
        <v>6</v>
      </c>
      <c r="U3" s="6" t="s">
        <v>109</v>
      </c>
      <c r="V3" s="4" t="s">
        <v>107</v>
      </c>
      <c r="W3" s="4" t="s">
        <v>2</v>
      </c>
      <c r="X3" s="4" t="s">
        <v>157</v>
      </c>
      <c r="Y3" s="4" t="s">
        <v>3</v>
      </c>
      <c r="Z3" s="10"/>
      <c r="AA3" s="43"/>
      <c r="AB3" s="10"/>
      <c r="AC3" s="42"/>
      <c r="AD3" s="8"/>
      <c r="AE3" s="274"/>
      <c r="AF3" s="7"/>
      <c r="AG3" s="271"/>
      <c r="AH3" s="275" t="s">
        <v>6</v>
      </c>
      <c r="AI3" s="6" t="s">
        <v>109</v>
      </c>
      <c r="AJ3" s="4" t="s">
        <v>107</v>
      </c>
      <c r="AK3" s="4" t="s">
        <v>2</v>
      </c>
      <c r="AL3" s="4" t="s">
        <v>157</v>
      </c>
      <c r="AM3" s="4" t="s">
        <v>3</v>
      </c>
      <c r="AN3" s="10"/>
      <c r="AO3" s="43"/>
      <c r="AP3" s="10"/>
      <c r="AQ3" s="42"/>
      <c r="AR3" s="8"/>
      <c r="AS3" s="274"/>
      <c r="AT3" s="7"/>
      <c r="AU3" s="271"/>
      <c r="AV3" s="275" t="s">
        <v>6</v>
      </c>
      <c r="AW3" s="6" t="s">
        <v>109</v>
      </c>
      <c r="AX3" s="4" t="s">
        <v>107</v>
      </c>
      <c r="AY3" s="4" t="s">
        <v>2</v>
      </c>
      <c r="AZ3" s="4" t="s">
        <v>157</v>
      </c>
      <c r="BA3" s="4" t="s">
        <v>3</v>
      </c>
      <c r="BB3" s="10"/>
      <c r="BC3" s="43"/>
      <c r="BD3" s="10"/>
      <c r="BE3" s="42"/>
      <c r="BF3" s="8"/>
      <c r="BG3" s="274"/>
      <c r="BH3" s="7"/>
      <c r="BI3" s="271"/>
      <c r="BJ3" s="275" t="s">
        <v>6</v>
      </c>
      <c r="BK3" s="6" t="s">
        <v>109</v>
      </c>
      <c r="BL3" s="4" t="s">
        <v>107</v>
      </c>
      <c r="BM3" s="4" t="s">
        <v>2</v>
      </c>
      <c r="BN3" s="4" t="s">
        <v>157</v>
      </c>
      <c r="BO3" s="4" t="s">
        <v>3</v>
      </c>
      <c r="BP3" s="10"/>
      <c r="BQ3" s="43"/>
      <c r="BR3" s="10"/>
      <c r="BS3" s="42"/>
      <c r="BT3" s="8"/>
      <c r="BU3" s="274"/>
      <c r="BV3" s="7"/>
      <c r="BW3" s="271"/>
      <c r="BX3" s="275" t="s">
        <v>6</v>
      </c>
      <c r="BY3" s="6" t="s">
        <v>109</v>
      </c>
      <c r="BZ3" s="4" t="s">
        <v>107</v>
      </c>
      <c r="CA3" s="4" t="s">
        <v>2</v>
      </c>
      <c r="CB3" s="4" t="s">
        <v>157</v>
      </c>
      <c r="CC3" s="4" t="s">
        <v>3</v>
      </c>
      <c r="CD3" s="10"/>
      <c r="CE3" s="43"/>
      <c r="CF3" s="10"/>
      <c r="CG3" s="42"/>
      <c r="CH3" s="8"/>
      <c r="CI3" s="274"/>
      <c r="CJ3" s="7"/>
      <c r="CK3" s="271"/>
      <c r="CL3" s="275" t="s">
        <v>6</v>
      </c>
      <c r="CM3" s="6" t="s">
        <v>109</v>
      </c>
      <c r="CN3" s="4" t="s">
        <v>107</v>
      </c>
      <c r="CO3" s="4" t="s">
        <v>2</v>
      </c>
      <c r="CP3" s="4" t="s">
        <v>157</v>
      </c>
      <c r="CQ3" s="4" t="s">
        <v>3</v>
      </c>
      <c r="CR3" s="10"/>
      <c r="CS3" s="43"/>
      <c r="CT3" s="10"/>
      <c r="CU3" s="42"/>
      <c r="CV3" s="8"/>
      <c r="CW3" s="274"/>
      <c r="CX3" s="7"/>
      <c r="CY3" s="271"/>
      <c r="CZ3" s="275" t="s">
        <v>6</v>
      </c>
      <c r="DA3" s="6" t="s">
        <v>109</v>
      </c>
      <c r="DB3" s="4" t="s">
        <v>107</v>
      </c>
      <c r="DC3" s="4" t="s">
        <v>2</v>
      </c>
      <c r="DD3" s="4" t="s">
        <v>157</v>
      </c>
      <c r="DE3" s="4" t="s">
        <v>3</v>
      </c>
      <c r="DF3" s="10"/>
      <c r="DG3" s="43"/>
      <c r="DH3" s="10"/>
      <c r="DI3" s="42"/>
      <c r="DJ3" s="8"/>
      <c r="DK3" s="274"/>
      <c r="DL3" s="7"/>
      <c r="DM3" s="271"/>
      <c r="DN3" s="275" t="s">
        <v>6</v>
      </c>
      <c r="DO3" s="6" t="s">
        <v>109</v>
      </c>
      <c r="DP3" s="4" t="s">
        <v>107</v>
      </c>
      <c r="DQ3" s="4" t="s">
        <v>2</v>
      </c>
      <c r="DR3" s="4" t="s">
        <v>157</v>
      </c>
      <c r="DS3" s="4" t="s">
        <v>3</v>
      </c>
      <c r="DT3" s="10"/>
      <c r="DU3" s="43"/>
      <c r="DV3" s="10"/>
      <c r="DW3" s="42"/>
      <c r="DX3" s="8"/>
      <c r="DY3" s="274"/>
      <c r="DZ3" s="7"/>
      <c r="EA3" s="271"/>
      <c r="EB3" s="275" t="s">
        <v>6</v>
      </c>
      <c r="EC3" s="6" t="s">
        <v>109</v>
      </c>
      <c r="ED3" s="4" t="s">
        <v>107</v>
      </c>
      <c r="EE3" s="4" t="s">
        <v>2</v>
      </c>
      <c r="EF3" s="4" t="s">
        <v>157</v>
      </c>
      <c r="EG3" s="4" t="s">
        <v>3</v>
      </c>
      <c r="EH3" s="10"/>
      <c r="EI3" s="43"/>
      <c r="EJ3" s="10"/>
      <c r="EK3" s="42"/>
      <c r="EL3" s="276"/>
      <c r="EM3" s="193"/>
      <c r="EN3" s="276"/>
      <c r="EO3" s="277"/>
      <c r="EP3" s="6"/>
      <c r="EQ3" s="1"/>
      <c r="ER3" s="953" t="s">
        <v>122</v>
      </c>
      <c r="ES3" s="953" t="s">
        <v>123</v>
      </c>
      <c r="ET3" s="157" t="s">
        <v>231</v>
      </c>
      <c r="EU3" s="1050"/>
      <c r="EV3" s="1050"/>
      <c r="EW3" s="412" t="s">
        <v>232</v>
      </c>
      <c r="EX3" s="559" t="s">
        <v>5</v>
      </c>
      <c r="EY3" s="598"/>
      <c r="EZ3" s="598"/>
      <c r="FA3" s="88"/>
      <c r="FC3" s="42"/>
      <c r="FD3" s="276"/>
      <c r="FE3" s="61"/>
      <c r="FF3" s="276"/>
      <c r="FG3" s="277"/>
      <c r="FH3" s="104"/>
      <c r="FI3" s="6"/>
      <c r="FJ3" s="1"/>
      <c r="FK3" s="1"/>
      <c r="FL3" s="10"/>
      <c r="FM3" s="10"/>
      <c r="FN3" s="61"/>
      <c r="FO3" s="278" t="s">
        <v>122</v>
      </c>
      <c r="FP3" s="1050"/>
      <c r="FQ3" s="1050"/>
      <c r="FR3" s="87"/>
      <c r="FS3" s="88"/>
    </row>
    <row r="4" spans="1:175" ht="13.5" thickTop="1" thickBot="1" x14ac:dyDescent="0.3">
      <c r="A4" s="44" t="s">
        <v>74</v>
      </c>
      <c r="B4" s="11" t="s">
        <v>569</v>
      </c>
      <c r="C4" s="6" t="s">
        <v>9</v>
      </c>
      <c r="D4" s="6" t="s">
        <v>10</v>
      </c>
      <c r="E4" s="6" t="s">
        <v>11</v>
      </c>
      <c r="F4" s="62">
        <v>6</v>
      </c>
      <c r="G4" s="819">
        <f>(SUM(F5:G11)*(100+F4)/100)+H5</f>
        <v>0</v>
      </c>
      <c r="H4" s="820"/>
      <c r="I4" s="13">
        <f>G4*H4</f>
        <v>0</v>
      </c>
      <c r="J4" s="13">
        <f>IF(E$113=0,0,I4/E$113)</f>
        <v>0</v>
      </c>
      <c r="K4" s="13">
        <f>(J4*G$2)</f>
        <v>0</v>
      </c>
      <c r="L4" s="13"/>
      <c r="M4" s="55"/>
      <c r="N4" s="10"/>
      <c r="O4" s="44" t="s">
        <v>74</v>
      </c>
      <c r="P4" s="11" t="s">
        <v>8</v>
      </c>
      <c r="Q4" s="6" t="s">
        <v>9</v>
      </c>
      <c r="R4" s="6" t="s">
        <v>10</v>
      </c>
      <c r="S4" s="6" t="s">
        <v>11</v>
      </c>
      <c r="T4" s="62">
        <v>6</v>
      </c>
      <c r="U4" s="12">
        <f>(SUM(T5:U11)*(100+T4)/100)+V5</f>
        <v>0</v>
      </c>
      <c r="V4" s="820"/>
      <c r="W4" s="13">
        <f>U4*V4</f>
        <v>0</v>
      </c>
      <c r="X4" s="13">
        <f>IF(S$113=0,0,W4/S$113)</f>
        <v>0</v>
      </c>
      <c r="Y4" s="13">
        <f>(X4*U$2)</f>
        <v>0</v>
      </c>
      <c r="Z4" s="13"/>
      <c r="AA4" s="55"/>
      <c r="AB4" s="10"/>
      <c r="AC4" s="44" t="s">
        <v>74</v>
      </c>
      <c r="AD4" s="11" t="s">
        <v>8</v>
      </c>
      <c r="AE4" s="6" t="s">
        <v>9</v>
      </c>
      <c r="AF4" s="6" t="s">
        <v>10</v>
      </c>
      <c r="AG4" s="6" t="s">
        <v>11</v>
      </c>
      <c r="AH4" s="62">
        <v>6</v>
      </c>
      <c r="AI4" s="12">
        <f t="shared" ref="AI4" si="24">(SUM(AH5:AI11)*(100+AH4)/100)+AJ5</f>
        <v>0</v>
      </c>
      <c r="AJ4" s="820"/>
      <c r="AK4" s="13">
        <f t="shared" ref="AK4" si="25">AI4*AJ4</f>
        <v>0</v>
      </c>
      <c r="AL4" s="13">
        <f t="shared" ref="AL4" si="26">IF(AG$113=0,0,AK4/AG$113)</f>
        <v>0</v>
      </c>
      <c r="AM4" s="13">
        <f t="shared" ref="AM4" si="27">(AL4*AI$2)</f>
        <v>0</v>
      </c>
      <c r="AN4" s="13"/>
      <c r="AO4" s="55"/>
      <c r="AP4" s="10"/>
      <c r="AQ4" s="44" t="s">
        <v>74</v>
      </c>
      <c r="AR4" s="11" t="s">
        <v>8</v>
      </c>
      <c r="AS4" s="6" t="s">
        <v>9</v>
      </c>
      <c r="AT4" s="6" t="s">
        <v>10</v>
      </c>
      <c r="AU4" s="6" t="s">
        <v>11</v>
      </c>
      <c r="AV4" s="62">
        <v>6</v>
      </c>
      <c r="AW4" s="12">
        <f t="shared" ref="AW4" si="28">(SUM(AV5:AW11)*(100+AV4)/100)+AX5</f>
        <v>0</v>
      </c>
      <c r="AX4" s="820"/>
      <c r="AY4" s="13">
        <f t="shared" ref="AY4" si="29">AW4*AX4</f>
        <v>0</v>
      </c>
      <c r="AZ4" s="13">
        <f t="shared" ref="AZ4" si="30">IF(AU$113=0,0,AY4/AU$113)</f>
        <v>0</v>
      </c>
      <c r="BA4" s="13">
        <f t="shared" ref="BA4" si="31">(AZ4*AW$2)</f>
        <v>0</v>
      </c>
      <c r="BB4" s="13"/>
      <c r="BC4" s="55"/>
      <c r="BD4" s="10"/>
      <c r="BE4" s="44" t="s">
        <v>74</v>
      </c>
      <c r="BF4" s="11" t="s">
        <v>8</v>
      </c>
      <c r="BG4" s="6" t="s">
        <v>9</v>
      </c>
      <c r="BH4" s="6" t="s">
        <v>10</v>
      </c>
      <c r="BI4" s="6" t="s">
        <v>11</v>
      </c>
      <c r="BJ4" s="62">
        <v>6</v>
      </c>
      <c r="BK4" s="12">
        <f t="shared" ref="BK4" si="32">(SUM(BJ5:BK11)*(100+BJ4)/100)+BL5</f>
        <v>0</v>
      </c>
      <c r="BL4" s="820"/>
      <c r="BM4" s="13">
        <f t="shared" ref="BM4" si="33">BK4*BL4</f>
        <v>0</v>
      </c>
      <c r="BN4" s="13">
        <f t="shared" ref="BN4" si="34">IF(BI$113=0,0,BM4/BI$113)</f>
        <v>0</v>
      </c>
      <c r="BO4" s="13">
        <f t="shared" ref="BO4" si="35">(BN4*BK$2)</f>
        <v>0</v>
      </c>
      <c r="BP4" s="13"/>
      <c r="BQ4" s="55"/>
      <c r="BR4" s="10"/>
      <c r="BS4" s="44" t="s">
        <v>74</v>
      </c>
      <c r="BT4" s="11" t="s">
        <v>8</v>
      </c>
      <c r="BU4" s="6" t="s">
        <v>9</v>
      </c>
      <c r="BV4" s="6" t="s">
        <v>10</v>
      </c>
      <c r="BW4" s="6" t="s">
        <v>11</v>
      </c>
      <c r="BX4" s="62">
        <v>6</v>
      </c>
      <c r="BY4" s="12">
        <f t="shared" ref="BY4" si="36">(SUM(BX5:BY11)*(100+BX4)/100)+BZ5</f>
        <v>0</v>
      </c>
      <c r="BZ4" s="820"/>
      <c r="CA4" s="13">
        <f t="shared" ref="CA4" si="37">BY4*BZ4</f>
        <v>0</v>
      </c>
      <c r="CB4" s="13">
        <f t="shared" ref="CB4" si="38">IF(BW$113=0,0,CA4/BW$113)</f>
        <v>0</v>
      </c>
      <c r="CC4" s="13">
        <f t="shared" ref="CC4" si="39">(CB4*BY$2)</f>
        <v>0</v>
      </c>
      <c r="CD4" s="13"/>
      <c r="CE4" s="55"/>
      <c r="CF4" s="10"/>
      <c r="CG4" s="44" t="s">
        <v>74</v>
      </c>
      <c r="CH4" s="11" t="s">
        <v>8</v>
      </c>
      <c r="CI4" s="6" t="s">
        <v>9</v>
      </c>
      <c r="CJ4" s="6" t="s">
        <v>10</v>
      </c>
      <c r="CK4" s="6" t="s">
        <v>11</v>
      </c>
      <c r="CL4" s="62">
        <v>6</v>
      </c>
      <c r="CM4" s="12">
        <f t="shared" ref="CM4" si="40">(SUM(CL5:CM11)*(100+CL4)/100)+CN5</f>
        <v>0</v>
      </c>
      <c r="CN4" s="820"/>
      <c r="CO4" s="13">
        <f t="shared" ref="CO4" si="41">CM4*CN4</f>
        <v>0</v>
      </c>
      <c r="CP4" s="13">
        <f t="shared" ref="CP4" si="42">IF(CK$113=0,0,CO4/CK$113)</f>
        <v>0</v>
      </c>
      <c r="CQ4" s="13">
        <f t="shared" ref="CQ4" si="43">(CP4*CM$2)</f>
        <v>0</v>
      </c>
      <c r="CR4" s="13"/>
      <c r="CS4" s="55"/>
      <c r="CT4" s="10"/>
      <c r="CU4" s="44" t="s">
        <v>74</v>
      </c>
      <c r="CV4" s="11" t="s">
        <v>8</v>
      </c>
      <c r="CW4" s="6" t="s">
        <v>9</v>
      </c>
      <c r="CX4" s="6" t="s">
        <v>10</v>
      </c>
      <c r="CY4" s="6" t="s">
        <v>11</v>
      </c>
      <c r="CZ4" s="62">
        <v>6</v>
      </c>
      <c r="DA4" s="12">
        <f t="shared" ref="DA4" si="44">(SUM(CZ5:DA11)*(100+CZ4)/100)+DB5</f>
        <v>0</v>
      </c>
      <c r="DB4" s="820"/>
      <c r="DC4" s="13">
        <f t="shared" ref="DC4" si="45">DA4*DB4</f>
        <v>0</v>
      </c>
      <c r="DD4" s="13">
        <f t="shared" ref="DD4" si="46">IF(CY$113=0,0,DC4/CY$113)</f>
        <v>0</v>
      </c>
      <c r="DE4" s="13">
        <f t="shared" ref="DE4" si="47">(DD4*DA$2)</f>
        <v>0</v>
      </c>
      <c r="DF4" s="13"/>
      <c r="DG4" s="55"/>
      <c r="DH4" s="10"/>
      <c r="DI4" s="44" t="s">
        <v>74</v>
      </c>
      <c r="DJ4" s="11" t="s">
        <v>8</v>
      </c>
      <c r="DK4" s="6" t="s">
        <v>9</v>
      </c>
      <c r="DL4" s="6" t="s">
        <v>10</v>
      </c>
      <c r="DM4" s="6" t="s">
        <v>11</v>
      </c>
      <c r="DN4" s="62">
        <v>6</v>
      </c>
      <c r="DO4" s="12">
        <f t="shared" ref="DO4" si="48">(SUM(DN5:DO11)*(100+DN4)/100)+DP5</f>
        <v>0</v>
      </c>
      <c r="DP4" s="820"/>
      <c r="DQ4" s="13">
        <f t="shared" ref="DQ4" si="49">DO4*DP4</f>
        <v>0</v>
      </c>
      <c r="DR4" s="13">
        <f t="shared" ref="DR4" si="50">IF(DM$113=0,0,DQ4/DM$113)</f>
        <v>0</v>
      </c>
      <c r="DS4" s="13">
        <f t="shared" ref="DS4" si="51">(DR4*DO$2)</f>
        <v>0</v>
      </c>
      <c r="DT4" s="13"/>
      <c r="DU4" s="55"/>
      <c r="DV4" s="10"/>
      <c r="DW4" s="44" t="s">
        <v>74</v>
      </c>
      <c r="DX4" s="11" t="s">
        <v>8</v>
      </c>
      <c r="DY4" s="6" t="s">
        <v>9</v>
      </c>
      <c r="DZ4" s="6" t="s">
        <v>10</v>
      </c>
      <c r="EA4" s="6" t="s">
        <v>11</v>
      </c>
      <c r="EB4" s="62">
        <v>6</v>
      </c>
      <c r="EC4" s="12">
        <f t="shared" ref="EC4" si="52">(SUM(EB5:EC11)*(100+EB4)/100)+ED5</f>
        <v>0</v>
      </c>
      <c r="ED4" s="820"/>
      <c r="EE4" s="13">
        <f t="shared" ref="EE4" si="53">EC4*ED4</f>
        <v>0</v>
      </c>
      <c r="EF4" s="13">
        <f t="shared" ref="EF4" si="54">IF(EA$113=0,0,EE4/EA$113)</f>
        <v>0</v>
      </c>
      <c r="EG4" s="13">
        <f t="shared" ref="EG4" si="55">(EF4*EC$2)</f>
        <v>0</v>
      </c>
      <c r="EH4" s="13"/>
      <c r="EI4" s="55"/>
      <c r="EJ4" s="10"/>
      <c r="EK4" s="42"/>
      <c r="EL4" s="276"/>
      <c r="EM4" s="193"/>
      <c r="EN4" s="276"/>
      <c r="EO4" s="271" t="s">
        <v>230</v>
      </c>
      <c r="EP4" s="190">
        <f>C2+Q2+AE2+AS2+BG2+BU2+CI2+CW2+DK2+DY2</f>
        <v>0</v>
      </c>
      <c r="EQ4" s="61"/>
      <c r="ER4" s="190">
        <f>G2+U2+AI2+AW2+BK2+BY2+CM2+DA2+DO2+EC2</f>
        <v>0</v>
      </c>
      <c r="ES4" s="71">
        <v>0</v>
      </c>
      <c r="ET4" s="65">
        <v>0</v>
      </c>
      <c r="EU4" s="103"/>
      <c r="EV4" s="949"/>
      <c r="EW4" s="560">
        <f>EP4+ET4</f>
        <v>0</v>
      </c>
      <c r="EX4" s="561">
        <f>ER4+ES4</f>
        <v>0</v>
      </c>
      <c r="EY4" s="61"/>
      <c r="EZ4" s="61"/>
      <c r="FA4" s="88"/>
      <c r="FC4" s="42"/>
      <c r="FD4" s="276"/>
      <c r="FE4" s="61"/>
      <c r="FF4" s="185"/>
      <c r="FG4" s="134"/>
      <c r="FH4" s="8"/>
      <c r="FI4" s="946"/>
      <c r="FJ4" s="61"/>
      <c r="FK4" s="61"/>
      <c r="FL4" s="10"/>
      <c r="FM4" s="10"/>
      <c r="FN4" s="61"/>
      <c r="FO4" s="141">
        <v>0</v>
      </c>
      <c r="FP4" s="116"/>
      <c r="FQ4" s="949"/>
      <c r="FR4" s="87"/>
      <c r="FS4" s="88"/>
    </row>
    <row r="5" spans="1:175" ht="25.5" customHeight="1" x14ac:dyDescent="0.25">
      <c r="A5" s="44" t="s">
        <v>74</v>
      </c>
      <c r="B5" s="11" t="s">
        <v>12</v>
      </c>
      <c r="C5" s="64">
        <v>0</v>
      </c>
      <c r="D5" s="64">
        <v>0</v>
      </c>
      <c r="E5" s="64">
        <v>0</v>
      </c>
      <c r="F5" s="11">
        <f>C5*(D5)</f>
        <v>0</v>
      </c>
      <c r="G5" s="11">
        <f>C5*(E5)</f>
        <v>0</v>
      </c>
      <c r="H5" s="16">
        <f>G26</f>
        <v>0</v>
      </c>
      <c r="I5" s="13"/>
      <c r="J5" s="13"/>
      <c r="K5" s="13"/>
      <c r="L5" s="13"/>
      <c r="M5" s="55"/>
      <c r="N5" s="10"/>
      <c r="O5" s="44" t="s">
        <v>74</v>
      </c>
      <c r="P5" s="11" t="s">
        <v>12</v>
      </c>
      <c r="Q5" s="64">
        <v>0</v>
      </c>
      <c r="R5" s="64">
        <v>0</v>
      </c>
      <c r="S5" s="64">
        <v>0</v>
      </c>
      <c r="T5" s="11">
        <f>Q5*(R5)</f>
        <v>0</v>
      </c>
      <c r="U5" s="11">
        <f>Q5*(S5)</f>
        <v>0</v>
      </c>
      <c r="V5" s="16">
        <f>U26</f>
        <v>0</v>
      </c>
      <c r="W5" s="13"/>
      <c r="X5" s="13"/>
      <c r="Y5" s="13"/>
      <c r="Z5" s="13"/>
      <c r="AA5" s="55"/>
      <c r="AB5" s="10"/>
      <c r="AC5" s="44" t="s">
        <v>74</v>
      </c>
      <c r="AD5" s="11" t="s">
        <v>12</v>
      </c>
      <c r="AE5" s="64">
        <v>0</v>
      </c>
      <c r="AF5" s="64">
        <v>0</v>
      </c>
      <c r="AG5" s="64">
        <v>0</v>
      </c>
      <c r="AH5" s="11">
        <f t="shared" ref="AH5:AH11" si="56">AE5*(AF5)</f>
        <v>0</v>
      </c>
      <c r="AI5" s="11">
        <f t="shared" ref="AI5:AI11" si="57">AE5*(AG5)</f>
        <v>0</v>
      </c>
      <c r="AJ5" s="16">
        <f t="shared" ref="AJ5" si="58">AI26</f>
        <v>0</v>
      </c>
      <c r="AK5" s="13"/>
      <c r="AL5" s="13"/>
      <c r="AM5" s="13"/>
      <c r="AN5" s="13"/>
      <c r="AO5" s="55"/>
      <c r="AP5" s="10"/>
      <c r="AQ5" s="44" t="s">
        <v>74</v>
      </c>
      <c r="AR5" s="11" t="s">
        <v>12</v>
      </c>
      <c r="AS5" s="64">
        <v>0</v>
      </c>
      <c r="AT5" s="64">
        <v>0</v>
      </c>
      <c r="AU5" s="64">
        <v>0</v>
      </c>
      <c r="AV5" s="11">
        <f t="shared" ref="AV5:AV11" si="59">AS5*(AT5)</f>
        <v>0</v>
      </c>
      <c r="AW5" s="11">
        <f t="shared" ref="AW5:AW11" si="60">AS5*(AU5)</f>
        <v>0</v>
      </c>
      <c r="AX5" s="16">
        <f t="shared" ref="AX5" si="61">AW26</f>
        <v>0</v>
      </c>
      <c r="AY5" s="13"/>
      <c r="AZ5" s="13"/>
      <c r="BA5" s="13"/>
      <c r="BB5" s="13"/>
      <c r="BC5" s="55"/>
      <c r="BD5" s="10"/>
      <c r="BE5" s="44" t="s">
        <v>74</v>
      </c>
      <c r="BF5" s="11" t="s">
        <v>12</v>
      </c>
      <c r="BG5" s="64">
        <v>0</v>
      </c>
      <c r="BH5" s="64">
        <v>0</v>
      </c>
      <c r="BI5" s="64">
        <v>0</v>
      </c>
      <c r="BJ5" s="11">
        <f t="shared" ref="BJ5:BJ11" si="62">BG5*(BH5)</f>
        <v>0</v>
      </c>
      <c r="BK5" s="11">
        <f t="shared" ref="BK5:BK11" si="63">BG5*(BI5)</f>
        <v>0</v>
      </c>
      <c r="BL5" s="16">
        <f t="shared" ref="BL5" si="64">BK26</f>
        <v>0</v>
      </c>
      <c r="BM5" s="13"/>
      <c r="BN5" s="13"/>
      <c r="BO5" s="13"/>
      <c r="BP5" s="13"/>
      <c r="BQ5" s="55"/>
      <c r="BR5" s="10"/>
      <c r="BS5" s="44" t="s">
        <v>74</v>
      </c>
      <c r="BT5" s="11" t="s">
        <v>12</v>
      </c>
      <c r="BU5" s="64">
        <v>0</v>
      </c>
      <c r="BV5" s="64">
        <v>0</v>
      </c>
      <c r="BW5" s="64">
        <v>0</v>
      </c>
      <c r="BX5" s="11">
        <f t="shared" ref="BX5:BX11" si="65">BU5*(BV5)</f>
        <v>0</v>
      </c>
      <c r="BY5" s="11">
        <f t="shared" ref="BY5:BY11" si="66">BU5*(BW5)</f>
        <v>0</v>
      </c>
      <c r="BZ5" s="16">
        <f t="shared" ref="BZ5" si="67">BY26</f>
        <v>0</v>
      </c>
      <c r="CA5" s="13"/>
      <c r="CB5" s="13"/>
      <c r="CC5" s="13"/>
      <c r="CD5" s="13"/>
      <c r="CE5" s="55"/>
      <c r="CF5" s="10"/>
      <c r="CG5" s="44" t="s">
        <v>74</v>
      </c>
      <c r="CH5" s="11" t="s">
        <v>12</v>
      </c>
      <c r="CI5" s="64">
        <v>0</v>
      </c>
      <c r="CJ5" s="64">
        <v>0</v>
      </c>
      <c r="CK5" s="64">
        <v>0</v>
      </c>
      <c r="CL5" s="11">
        <f t="shared" ref="CL5:CL11" si="68">CI5*(CJ5)</f>
        <v>0</v>
      </c>
      <c r="CM5" s="11">
        <f t="shared" ref="CM5:CM11" si="69">CI5*(CK5)</f>
        <v>0</v>
      </c>
      <c r="CN5" s="16">
        <f t="shared" ref="CN5" si="70">CM26</f>
        <v>0</v>
      </c>
      <c r="CO5" s="13"/>
      <c r="CP5" s="13"/>
      <c r="CQ5" s="13"/>
      <c r="CR5" s="13"/>
      <c r="CS5" s="55"/>
      <c r="CT5" s="10"/>
      <c r="CU5" s="44" t="s">
        <v>74</v>
      </c>
      <c r="CV5" s="11" t="s">
        <v>12</v>
      </c>
      <c r="CW5" s="64">
        <v>0</v>
      </c>
      <c r="CX5" s="64">
        <v>0</v>
      </c>
      <c r="CY5" s="64">
        <v>0</v>
      </c>
      <c r="CZ5" s="11">
        <f t="shared" ref="CZ5:CZ11" si="71">CW5*(CX5)</f>
        <v>0</v>
      </c>
      <c r="DA5" s="11">
        <f t="shared" ref="DA5:DA11" si="72">CW5*(CY5)</f>
        <v>0</v>
      </c>
      <c r="DB5" s="16">
        <f t="shared" ref="DB5" si="73">DA26</f>
        <v>0</v>
      </c>
      <c r="DC5" s="13"/>
      <c r="DD5" s="13"/>
      <c r="DE5" s="13"/>
      <c r="DF5" s="13"/>
      <c r="DG5" s="55"/>
      <c r="DH5" s="10"/>
      <c r="DI5" s="44" t="s">
        <v>74</v>
      </c>
      <c r="DJ5" s="11" t="s">
        <v>12</v>
      </c>
      <c r="DK5" s="64">
        <v>0</v>
      </c>
      <c r="DL5" s="64">
        <v>0</v>
      </c>
      <c r="DM5" s="64">
        <v>0</v>
      </c>
      <c r="DN5" s="11">
        <f t="shared" ref="DN5:DN11" si="74">DK5*(DL5)</f>
        <v>0</v>
      </c>
      <c r="DO5" s="11">
        <f t="shared" ref="DO5:DO11" si="75">DK5*(DM5)</f>
        <v>0</v>
      </c>
      <c r="DP5" s="16">
        <f t="shared" ref="DP5" si="76">DO26</f>
        <v>0</v>
      </c>
      <c r="DQ5" s="13"/>
      <c r="DR5" s="13"/>
      <c r="DS5" s="13"/>
      <c r="DT5" s="13"/>
      <c r="DU5" s="55"/>
      <c r="DV5" s="10"/>
      <c r="DW5" s="44" t="s">
        <v>74</v>
      </c>
      <c r="DX5" s="11" t="s">
        <v>12</v>
      </c>
      <c r="DY5" s="64">
        <v>0</v>
      </c>
      <c r="DZ5" s="64">
        <v>0</v>
      </c>
      <c r="EA5" s="64">
        <v>0</v>
      </c>
      <c r="EB5" s="11">
        <f t="shared" ref="EB5:EB11" si="77">DY5*(DZ5)</f>
        <v>0</v>
      </c>
      <c r="EC5" s="11">
        <f t="shared" ref="EC5:EC11" si="78">DY5*(EA5)</f>
        <v>0</v>
      </c>
      <c r="ED5" s="16">
        <f t="shared" ref="ED5" si="79">EC26</f>
        <v>0</v>
      </c>
      <c r="EE5" s="13"/>
      <c r="EF5" s="13"/>
      <c r="EG5" s="13"/>
      <c r="EH5" s="13"/>
      <c r="EI5" s="55"/>
      <c r="EJ5" s="10"/>
      <c r="EK5" s="42"/>
      <c r="EL5" s="8"/>
      <c r="EM5" s="951" t="s">
        <v>130</v>
      </c>
      <c r="EN5" s="279"/>
      <c r="EO5" s="271"/>
      <c r="EP5" s="275"/>
      <c r="EQ5" s="6" t="s">
        <v>7</v>
      </c>
      <c r="ER5" s="4" t="s">
        <v>157</v>
      </c>
      <c r="ES5" s="4"/>
      <c r="ET5" s="951" t="s">
        <v>124</v>
      </c>
      <c r="EU5" s="396"/>
      <c r="EV5" s="562" t="s">
        <v>429</v>
      </c>
      <c r="EW5" s="563" t="s">
        <v>447</v>
      </c>
      <c r="EX5" s="563" t="s">
        <v>430</v>
      </c>
      <c r="EY5" s="1055" t="s">
        <v>448</v>
      </c>
      <c r="EZ5" s="1056"/>
      <c r="FA5" s="232"/>
      <c r="FC5" s="42"/>
      <c r="FD5" s="8"/>
      <c r="FE5" s="613" t="s">
        <v>136</v>
      </c>
      <c r="FF5" s="613" t="s">
        <v>137</v>
      </c>
      <c r="FG5" s="614" t="s">
        <v>138</v>
      </c>
      <c r="FH5" s="287"/>
      <c r="FI5" s="614" t="s">
        <v>139</v>
      </c>
      <c r="FJ5" s="615" t="s">
        <v>140</v>
      </c>
      <c r="FK5" s="612" t="str">
        <f>FE2</f>
        <v>Item 1</v>
      </c>
      <c r="FL5" s="1053" t="s">
        <v>448</v>
      </c>
      <c r="FM5" s="1054"/>
      <c r="FN5" s="612" t="s">
        <v>438</v>
      </c>
      <c r="FO5" s="612" t="s">
        <v>157</v>
      </c>
      <c r="FP5" s="411"/>
      <c r="FQ5" s="616" t="s">
        <v>434</v>
      </c>
      <c r="FR5" s="617" t="s">
        <v>451</v>
      </c>
      <c r="FS5" s="618" t="s">
        <v>438</v>
      </c>
    </row>
    <row r="6" spans="1:175" x14ac:dyDescent="0.25">
      <c r="A6" s="44" t="s">
        <v>74</v>
      </c>
      <c r="B6" s="11" t="s">
        <v>13</v>
      </c>
      <c r="C6" s="64">
        <v>0</v>
      </c>
      <c r="D6" s="64">
        <v>0</v>
      </c>
      <c r="E6" s="64">
        <v>0</v>
      </c>
      <c r="F6" s="11">
        <f t="shared" ref="F6:F11" si="80">C6*(D6)</f>
        <v>0</v>
      </c>
      <c r="G6" s="11">
        <f t="shared" ref="G6:G11" si="81">C6*(E6)</f>
        <v>0</v>
      </c>
      <c r="H6" s="16"/>
      <c r="I6" s="13"/>
      <c r="J6" s="13"/>
      <c r="K6" s="13"/>
      <c r="L6" s="13"/>
      <c r="M6" s="55"/>
      <c r="N6" s="10"/>
      <c r="O6" s="44" t="s">
        <v>74</v>
      </c>
      <c r="P6" s="11" t="s">
        <v>13</v>
      </c>
      <c r="Q6" s="64">
        <v>0</v>
      </c>
      <c r="R6" s="64">
        <v>0</v>
      </c>
      <c r="S6" s="64">
        <v>0</v>
      </c>
      <c r="T6" s="11">
        <f t="shared" ref="T6:T11" si="82">Q6*(R6)</f>
        <v>0</v>
      </c>
      <c r="U6" s="11">
        <f t="shared" ref="U6:U11" si="83">Q6*(S6)</f>
        <v>0</v>
      </c>
      <c r="V6" s="16"/>
      <c r="W6" s="13"/>
      <c r="X6" s="13"/>
      <c r="Y6" s="13"/>
      <c r="Z6" s="13"/>
      <c r="AA6" s="55"/>
      <c r="AB6" s="10"/>
      <c r="AC6" s="44" t="s">
        <v>74</v>
      </c>
      <c r="AD6" s="11" t="s">
        <v>13</v>
      </c>
      <c r="AE6" s="64">
        <v>0</v>
      </c>
      <c r="AF6" s="64">
        <v>0</v>
      </c>
      <c r="AG6" s="64">
        <v>0</v>
      </c>
      <c r="AH6" s="11">
        <f t="shared" si="56"/>
        <v>0</v>
      </c>
      <c r="AI6" s="11">
        <f t="shared" si="57"/>
        <v>0</v>
      </c>
      <c r="AJ6" s="16"/>
      <c r="AK6" s="13"/>
      <c r="AL6" s="13"/>
      <c r="AM6" s="13"/>
      <c r="AN6" s="13"/>
      <c r="AO6" s="55"/>
      <c r="AP6" s="10"/>
      <c r="AQ6" s="44" t="s">
        <v>74</v>
      </c>
      <c r="AR6" s="11" t="s">
        <v>13</v>
      </c>
      <c r="AS6" s="64">
        <v>0</v>
      </c>
      <c r="AT6" s="64">
        <v>0</v>
      </c>
      <c r="AU6" s="64">
        <v>0</v>
      </c>
      <c r="AV6" s="11">
        <f t="shared" si="59"/>
        <v>0</v>
      </c>
      <c r="AW6" s="11">
        <f t="shared" si="60"/>
        <v>0</v>
      </c>
      <c r="AX6" s="16"/>
      <c r="AY6" s="13"/>
      <c r="AZ6" s="13"/>
      <c r="BA6" s="13"/>
      <c r="BB6" s="13"/>
      <c r="BC6" s="55"/>
      <c r="BD6" s="10"/>
      <c r="BE6" s="44" t="s">
        <v>74</v>
      </c>
      <c r="BF6" s="11" t="s">
        <v>13</v>
      </c>
      <c r="BG6" s="64">
        <v>0</v>
      </c>
      <c r="BH6" s="64">
        <v>0</v>
      </c>
      <c r="BI6" s="64">
        <v>0</v>
      </c>
      <c r="BJ6" s="11">
        <f t="shared" si="62"/>
        <v>0</v>
      </c>
      <c r="BK6" s="11">
        <f t="shared" si="63"/>
        <v>0</v>
      </c>
      <c r="BL6" s="16"/>
      <c r="BM6" s="13"/>
      <c r="BN6" s="13"/>
      <c r="BO6" s="13"/>
      <c r="BP6" s="13"/>
      <c r="BQ6" s="55"/>
      <c r="BR6" s="10"/>
      <c r="BS6" s="44" t="s">
        <v>74</v>
      </c>
      <c r="BT6" s="11" t="s">
        <v>13</v>
      </c>
      <c r="BU6" s="64">
        <v>0</v>
      </c>
      <c r="BV6" s="64">
        <v>0</v>
      </c>
      <c r="BW6" s="64">
        <v>0</v>
      </c>
      <c r="BX6" s="11">
        <f t="shared" si="65"/>
        <v>0</v>
      </c>
      <c r="BY6" s="11">
        <f t="shared" si="66"/>
        <v>0</v>
      </c>
      <c r="BZ6" s="16"/>
      <c r="CA6" s="13"/>
      <c r="CB6" s="13"/>
      <c r="CC6" s="13"/>
      <c r="CD6" s="13"/>
      <c r="CE6" s="55"/>
      <c r="CF6" s="10"/>
      <c r="CG6" s="44" t="s">
        <v>74</v>
      </c>
      <c r="CH6" s="11" t="s">
        <v>13</v>
      </c>
      <c r="CI6" s="64">
        <v>0</v>
      </c>
      <c r="CJ6" s="64">
        <v>0</v>
      </c>
      <c r="CK6" s="64">
        <v>0</v>
      </c>
      <c r="CL6" s="11">
        <f t="shared" si="68"/>
        <v>0</v>
      </c>
      <c r="CM6" s="11">
        <f t="shared" si="69"/>
        <v>0</v>
      </c>
      <c r="CN6" s="16"/>
      <c r="CO6" s="13"/>
      <c r="CP6" s="13"/>
      <c r="CQ6" s="13"/>
      <c r="CR6" s="13"/>
      <c r="CS6" s="55"/>
      <c r="CT6" s="10"/>
      <c r="CU6" s="44" t="s">
        <v>74</v>
      </c>
      <c r="CV6" s="11" t="s">
        <v>13</v>
      </c>
      <c r="CW6" s="64">
        <v>0</v>
      </c>
      <c r="CX6" s="64">
        <v>0</v>
      </c>
      <c r="CY6" s="64">
        <v>0</v>
      </c>
      <c r="CZ6" s="11">
        <f t="shared" si="71"/>
        <v>0</v>
      </c>
      <c r="DA6" s="11">
        <f t="shared" si="72"/>
        <v>0</v>
      </c>
      <c r="DB6" s="16"/>
      <c r="DC6" s="13"/>
      <c r="DD6" s="13"/>
      <c r="DE6" s="13"/>
      <c r="DF6" s="13"/>
      <c r="DG6" s="55"/>
      <c r="DH6" s="10"/>
      <c r="DI6" s="44" t="s">
        <v>74</v>
      </c>
      <c r="DJ6" s="11" t="s">
        <v>13</v>
      </c>
      <c r="DK6" s="64">
        <v>0</v>
      </c>
      <c r="DL6" s="64">
        <v>0</v>
      </c>
      <c r="DM6" s="64">
        <v>0</v>
      </c>
      <c r="DN6" s="11">
        <f t="shared" si="74"/>
        <v>0</v>
      </c>
      <c r="DO6" s="11">
        <f t="shared" si="75"/>
        <v>0</v>
      </c>
      <c r="DP6" s="16"/>
      <c r="DQ6" s="13"/>
      <c r="DR6" s="13"/>
      <c r="DS6" s="13"/>
      <c r="DT6" s="13"/>
      <c r="DU6" s="55"/>
      <c r="DV6" s="10"/>
      <c r="DW6" s="44" t="s">
        <v>74</v>
      </c>
      <c r="DX6" s="11" t="s">
        <v>13</v>
      </c>
      <c r="DY6" s="64">
        <v>0</v>
      </c>
      <c r="DZ6" s="64">
        <v>0</v>
      </c>
      <c r="EA6" s="64">
        <v>0</v>
      </c>
      <c r="EB6" s="11">
        <f t="shared" si="77"/>
        <v>0</v>
      </c>
      <c r="EC6" s="11">
        <f t="shared" si="78"/>
        <v>0</v>
      </c>
      <c r="ED6" s="16"/>
      <c r="EE6" s="13"/>
      <c r="EF6" s="13"/>
      <c r="EG6" s="13"/>
      <c r="EH6" s="13"/>
      <c r="EI6" s="55"/>
      <c r="EJ6" s="10"/>
      <c r="EK6" s="44" t="s">
        <v>74</v>
      </c>
      <c r="EL6" s="11" t="s">
        <v>8</v>
      </c>
      <c r="EM6" s="14">
        <f>K4+Y4+AM4+BA4+BO4+CC4+CQ4+DE4+DS4+EG4</f>
        <v>0</v>
      </c>
      <c r="EN6" s="946"/>
      <c r="EO6" s="946"/>
      <c r="EP6" s="275"/>
      <c r="EQ6" s="51">
        <f>G4*$C$2+U4*$Q$2+AI4*$AE$2+AW4*$AS$2+BK4*$BG$2+BY4*$BU$2+CM4*$CI$2+DA4*$CW$2+DO4*$DK$2+EC4*$DY$2</f>
        <v>0</v>
      </c>
      <c r="ER6" s="116">
        <f>IF(ER$4=0,0,EM6/ER$4)</f>
        <v>0</v>
      </c>
      <c r="ES6" s="81">
        <f>ER6*ET6+ER6</f>
        <v>0</v>
      </c>
      <c r="ET6" s="280">
        <v>0</v>
      </c>
      <c r="EU6" s="9" t="s">
        <v>109</v>
      </c>
      <c r="EV6" s="518">
        <f>IF(ER$4=0,0,EQ6/$ER$4*$EX$4)</f>
        <v>0</v>
      </c>
      <c r="EW6" s="578">
        <f>IF(EV6=0,0,EX6/EV6)</f>
        <v>0</v>
      </c>
      <c r="EX6" s="511">
        <f>ER6*ER$4+ES6*ES$4</f>
        <v>0</v>
      </c>
      <c r="EY6" s="137"/>
      <c r="EZ6" s="568"/>
      <c r="FA6" s="88"/>
      <c r="FC6" s="44" t="s">
        <v>74</v>
      </c>
      <c r="FD6" s="11" t="s">
        <v>8</v>
      </c>
      <c r="FE6" s="141">
        <v>0</v>
      </c>
      <c r="FF6" s="141">
        <v>0</v>
      </c>
      <c r="FG6" s="142">
        <v>0</v>
      </c>
      <c r="FH6" s="9" t="s">
        <v>109</v>
      </c>
      <c r="FI6" s="122">
        <f t="shared" ref="FI6:FI17" si="84">FE6*FF6*FG6</f>
        <v>0</v>
      </c>
      <c r="FJ6" s="602">
        <v>0</v>
      </c>
      <c r="FK6" s="603">
        <f>FI6*FJ6</f>
        <v>0</v>
      </c>
      <c r="FL6" s="588"/>
      <c r="FM6" s="589"/>
      <c r="FN6" s="609">
        <f>SUM(FK6:FK9)</f>
        <v>0</v>
      </c>
      <c r="FO6" s="127">
        <f>IF(FO$4=0,0,FN6/$FO$4)</f>
        <v>0</v>
      </c>
      <c r="FP6" s="87" t="s">
        <v>74</v>
      </c>
      <c r="FQ6" s="599">
        <f>SUM(EX6:EX7)</f>
        <v>0</v>
      </c>
      <c r="FR6" s="496">
        <f>FN6</f>
        <v>0</v>
      </c>
      <c r="FS6" s="567">
        <f>SUM(FQ6:FR7)</f>
        <v>0</v>
      </c>
    </row>
    <row r="7" spans="1:175" x14ac:dyDescent="0.25">
      <c r="A7" s="44" t="s">
        <v>74</v>
      </c>
      <c r="B7" s="11" t="s">
        <v>14</v>
      </c>
      <c r="C7" s="64">
        <v>0</v>
      </c>
      <c r="D7" s="64">
        <v>0</v>
      </c>
      <c r="E7" s="64">
        <v>0</v>
      </c>
      <c r="F7" s="11">
        <f t="shared" si="80"/>
        <v>0</v>
      </c>
      <c r="G7" s="11">
        <f t="shared" si="81"/>
        <v>0</v>
      </c>
      <c r="H7" s="16"/>
      <c r="I7" s="13"/>
      <c r="J7" s="13"/>
      <c r="K7" s="13"/>
      <c r="L7" s="13"/>
      <c r="M7" s="55"/>
      <c r="N7" s="10"/>
      <c r="O7" s="44" t="s">
        <v>74</v>
      </c>
      <c r="P7" s="11" t="s">
        <v>14</v>
      </c>
      <c r="Q7" s="64">
        <v>0</v>
      </c>
      <c r="R7" s="64">
        <v>0</v>
      </c>
      <c r="S7" s="64">
        <v>0</v>
      </c>
      <c r="T7" s="11">
        <f t="shared" si="82"/>
        <v>0</v>
      </c>
      <c r="U7" s="11">
        <f t="shared" si="83"/>
        <v>0</v>
      </c>
      <c r="V7" s="16"/>
      <c r="W7" s="13"/>
      <c r="X7" s="13"/>
      <c r="Y7" s="13"/>
      <c r="Z7" s="13"/>
      <c r="AA7" s="55"/>
      <c r="AB7" s="10"/>
      <c r="AC7" s="44" t="s">
        <v>74</v>
      </c>
      <c r="AD7" s="11" t="s">
        <v>14</v>
      </c>
      <c r="AE7" s="64">
        <v>0</v>
      </c>
      <c r="AF7" s="64">
        <v>0</v>
      </c>
      <c r="AG7" s="64">
        <v>0</v>
      </c>
      <c r="AH7" s="11">
        <f t="shared" si="56"/>
        <v>0</v>
      </c>
      <c r="AI7" s="11">
        <f t="shared" si="57"/>
        <v>0</v>
      </c>
      <c r="AJ7" s="16"/>
      <c r="AK7" s="13"/>
      <c r="AL7" s="13"/>
      <c r="AM7" s="13"/>
      <c r="AN7" s="13"/>
      <c r="AO7" s="55"/>
      <c r="AP7" s="10"/>
      <c r="AQ7" s="44" t="s">
        <v>74</v>
      </c>
      <c r="AR7" s="11" t="s">
        <v>14</v>
      </c>
      <c r="AS7" s="64">
        <v>0</v>
      </c>
      <c r="AT7" s="64">
        <v>0</v>
      </c>
      <c r="AU7" s="64">
        <v>0</v>
      </c>
      <c r="AV7" s="11">
        <f t="shared" si="59"/>
        <v>0</v>
      </c>
      <c r="AW7" s="11">
        <f t="shared" si="60"/>
        <v>0</v>
      </c>
      <c r="AX7" s="16"/>
      <c r="AY7" s="13"/>
      <c r="AZ7" s="13"/>
      <c r="BA7" s="13"/>
      <c r="BB7" s="13"/>
      <c r="BC7" s="55"/>
      <c r="BD7" s="10"/>
      <c r="BE7" s="44" t="s">
        <v>74</v>
      </c>
      <c r="BF7" s="11" t="s">
        <v>14</v>
      </c>
      <c r="BG7" s="64">
        <v>0</v>
      </c>
      <c r="BH7" s="64">
        <v>0</v>
      </c>
      <c r="BI7" s="64">
        <v>0</v>
      </c>
      <c r="BJ7" s="11">
        <f t="shared" si="62"/>
        <v>0</v>
      </c>
      <c r="BK7" s="11">
        <f t="shared" si="63"/>
        <v>0</v>
      </c>
      <c r="BL7" s="16"/>
      <c r="BM7" s="13"/>
      <c r="BN7" s="13"/>
      <c r="BO7" s="13"/>
      <c r="BP7" s="13"/>
      <c r="BQ7" s="55"/>
      <c r="BR7" s="10"/>
      <c r="BS7" s="44" t="s">
        <v>74</v>
      </c>
      <c r="BT7" s="11" t="s">
        <v>14</v>
      </c>
      <c r="BU7" s="64">
        <v>0</v>
      </c>
      <c r="BV7" s="64">
        <v>0</v>
      </c>
      <c r="BW7" s="64">
        <v>0</v>
      </c>
      <c r="BX7" s="11">
        <f t="shared" si="65"/>
        <v>0</v>
      </c>
      <c r="BY7" s="11">
        <f t="shared" si="66"/>
        <v>0</v>
      </c>
      <c r="BZ7" s="16"/>
      <c r="CA7" s="13"/>
      <c r="CB7" s="13"/>
      <c r="CC7" s="13"/>
      <c r="CD7" s="13"/>
      <c r="CE7" s="55"/>
      <c r="CF7" s="10"/>
      <c r="CG7" s="44" t="s">
        <v>74</v>
      </c>
      <c r="CH7" s="11" t="s">
        <v>14</v>
      </c>
      <c r="CI7" s="64">
        <v>0</v>
      </c>
      <c r="CJ7" s="64">
        <v>0</v>
      </c>
      <c r="CK7" s="64">
        <v>0</v>
      </c>
      <c r="CL7" s="11">
        <f t="shared" si="68"/>
        <v>0</v>
      </c>
      <c r="CM7" s="11">
        <f t="shared" si="69"/>
        <v>0</v>
      </c>
      <c r="CN7" s="16"/>
      <c r="CO7" s="13"/>
      <c r="CP7" s="13"/>
      <c r="CQ7" s="13"/>
      <c r="CR7" s="13"/>
      <c r="CS7" s="55"/>
      <c r="CT7" s="10"/>
      <c r="CU7" s="44" t="s">
        <v>74</v>
      </c>
      <c r="CV7" s="11" t="s">
        <v>14</v>
      </c>
      <c r="CW7" s="64">
        <v>0</v>
      </c>
      <c r="CX7" s="64">
        <v>0</v>
      </c>
      <c r="CY7" s="64">
        <v>0</v>
      </c>
      <c r="CZ7" s="11">
        <f t="shared" si="71"/>
        <v>0</v>
      </c>
      <c r="DA7" s="11">
        <f t="shared" si="72"/>
        <v>0</v>
      </c>
      <c r="DB7" s="16"/>
      <c r="DC7" s="13"/>
      <c r="DD7" s="13"/>
      <c r="DE7" s="13"/>
      <c r="DF7" s="13"/>
      <c r="DG7" s="55"/>
      <c r="DH7" s="10"/>
      <c r="DI7" s="44" t="s">
        <v>74</v>
      </c>
      <c r="DJ7" s="11" t="s">
        <v>14</v>
      </c>
      <c r="DK7" s="64">
        <v>0</v>
      </c>
      <c r="DL7" s="64">
        <v>0</v>
      </c>
      <c r="DM7" s="64">
        <v>0</v>
      </c>
      <c r="DN7" s="11">
        <f t="shared" si="74"/>
        <v>0</v>
      </c>
      <c r="DO7" s="11">
        <f t="shared" si="75"/>
        <v>0</v>
      </c>
      <c r="DP7" s="16"/>
      <c r="DQ7" s="13"/>
      <c r="DR7" s="13"/>
      <c r="DS7" s="13"/>
      <c r="DT7" s="13"/>
      <c r="DU7" s="55"/>
      <c r="DV7" s="10"/>
      <c r="DW7" s="44" t="s">
        <v>74</v>
      </c>
      <c r="DX7" s="11" t="s">
        <v>14</v>
      </c>
      <c r="DY7" s="64">
        <v>0</v>
      </c>
      <c r="DZ7" s="64">
        <v>0</v>
      </c>
      <c r="EA7" s="64">
        <v>0</v>
      </c>
      <c r="EB7" s="11">
        <f t="shared" si="77"/>
        <v>0</v>
      </c>
      <c r="EC7" s="11">
        <f t="shared" si="78"/>
        <v>0</v>
      </c>
      <c r="ED7" s="16"/>
      <c r="EE7" s="13"/>
      <c r="EF7" s="13"/>
      <c r="EG7" s="13"/>
      <c r="EH7" s="13"/>
      <c r="EI7" s="55"/>
      <c r="EJ7" s="10"/>
      <c r="EK7" s="44" t="s">
        <v>74</v>
      </c>
      <c r="EL7" s="11" t="s">
        <v>18</v>
      </c>
      <c r="EM7" s="14">
        <f>K14+Y14+AM14+BA14+BO14+CC14+CQ14+DE14+DS14+EG14</f>
        <v>0</v>
      </c>
      <c r="EN7" s="33"/>
      <c r="EO7" s="33"/>
      <c r="EP7" s="275"/>
      <c r="EQ7" s="51">
        <f>G14*$C$2+U14*$Q$2+AI14*$AE$2+AW14*$AS$2+BK14*$BG$2+BY14*$BU$2+CM14*$CI$2+DA14*$CW$2+DO14*$DK$2+EC14*$DY$2</f>
        <v>0</v>
      </c>
      <c r="ER7" s="116">
        <f>IF(ER$4=0,0,EM7/ER$4)</f>
        <v>0</v>
      </c>
      <c r="ES7" s="81">
        <f>ER7*ET7+ER7</f>
        <v>0</v>
      </c>
      <c r="ET7" s="280">
        <v>0</v>
      </c>
      <c r="EU7" s="9" t="s">
        <v>109</v>
      </c>
      <c r="EV7" s="518">
        <f>IF(ER$4=0,0,EQ7/$ER$4*$EX$4)</f>
        <v>0</v>
      </c>
      <c r="EW7" s="579">
        <f>IF(EV7=0,0,EX7/EV7)</f>
        <v>0</v>
      </c>
      <c r="EX7" s="511">
        <f>ER7*ER$4+ES7*ES$4</f>
        <v>0</v>
      </c>
      <c r="EY7" s="137"/>
      <c r="EZ7" s="569"/>
      <c r="FA7" s="88"/>
      <c r="FC7" s="44" t="s">
        <v>74</v>
      </c>
      <c r="FD7" s="11" t="s">
        <v>8</v>
      </c>
      <c r="FE7" s="141">
        <v>0</v>
      </c>
      <c r="FF7" s="141">
        <v>0</v>
      </c>
      <c r="FG7" s="142">
        <v>0</v>
      </c>
      <c r="FH7" s="9" t="s">
        <v>109</v>
      </c>
      <c r="FI7" s="122">
        <f t="shared" si="84"/>
        <v>0</v>
      </c>
      <c r="FJ7" s="602">
        <v>0</v>
      </c>
      <c r="FK7" s="604">
        <f t="shared" ref="FK7:FK17" si="85">FI7*FJ7</f>
        <v>0</v>
      </c>
      <c r="FL7" s="588"/>
      <c r="FM7" s="589"/>
      <c r="FN7" s="610"/>
      <c r="FO7" s="127"/>
      <c r="FP7" s="87"/>
      <c r="FQ7" s="522">
        <f>EX15</f>
        <v>0</v>
      </c>
      <c r="FR7" s="496">
        <f>FN16</f>
        <v>0</v>
      </c>
      <c r="FS7" s="567"/>
    </row>
    <row r="8" spans="1:175" x14ac:dyDescent="0.25">
      <c r="A8" s="44" t="s">
        <v>74</v>
      </c>
      <c r="B8" s="11" t="s">
        <v>15</v>
      </c>
      <c r="C8" s="64">
        <v>0</v>
      </c>
      <c r="D8" s="64">
        <v>0</v>
      </c>
      <c r="E8" s="64">
        <v>0</v>
      </c>
      <c r="F8" s="11">
        <f t="shared" si="80"/>
        <v>0</v>
      </c>
      <c r="G8" s="11">
        <f t="shared" si="81"/>
        <v>0</v>
      </c>
      <c r="H8" s="16"/>
      <c r="I8" s="13"/>
      <c r="J8" s="13"/>
      <c r="K8" s="13"/>
      <c r="L8" s="13"/>
      <c r="M8" s="55"/>
      <c r="N8" s="10"/>
      <c r="O8" s="44" t="s">
        <v>74</v>
      </c>
      <c r="P8" s="11" t="s">
        <v>15</v>
      </c>
      <c r="Q8" s="64">
        <v>0</v>
      </c>
      <c r="R8" s="64">
        <v>0</v>
      </c>
      <c r="S8" s="64">
        <v>0</v>
      </c>
      <c r="T8" s="11">
        <f t="shared" si="82"/>
        <v>0</v>
      </c>
      <c r="U8" s="11">
        <f t="shared" si="83"/>
        <v>0</v>
      </c>
      <c r="V8" s="16"/>
      <c r="W8" s="13"/>
      <c r="X8" s="13"/>
      <c r="Y8" s="13"/>
      <c r="Z8" s="13"/>
      <c r="AA8" s="55"/>
      <c r="AB8" s="10"/>
      <c r="AC8" s="44" t="s">
        <v>74</v>
      </c>
      <c r="AD8" s="11" t="s">
        <v>15</v>
      </c>
      <c r="AE8" s="64">
        <v>0</v>
      </c>
      <c r="AF8" s="64">
        <v>0</v>
      </c>
      <c r="AG8" s="64">
        <v>0</v>
      </c>
      <c r="AH8" s="11">
        <f t="shared" si="56"/>
        <v>0</v>
      </c>
      <c r="AI8" s="11">
        <f t="shared" si="57"/>
        <v>0</v>
      </c>
      <c r="AJ8" s="16"/>
      <c r="AK8" s="13"/>
      <c r="AL8" s="13"/>
      <c r="AM8" s="13"/>
      <c r="AN8" s="13"/>
      <c r="AO8" s="55"/>
      <c r="AP8" s="10"/>
      <c r="AQ8" s="44" t="s">
        <v>74</v>
      </c>
      <c r="AR8" s="11" t="s">
        <v>15</v>
      </c>
      <c r="AS8" s="64">
        <v>0</v>
      </c>
      <c r="AT8" s="64">
        <v>0</v>
      </c>
      <c r="AU8" s="64">
        <v>0</v>
      </c>
      <c r="AV8" s="11">
        <f t="shared" si="59"/>
        <v>0</v>
      </c>
      <c r="AW8" s="11">
        <f t="shared" si="60"/>
        <v>0</v>
      </c>
      <c r="AX8" s="16"/>
      <c r="AY8" s="13"/>
      <c r="AZ8" s="13"/>
      <c r="BA8" s="13"/>
      <c r="BB8" s="13"/>
      <c r="BC8" s="55"/>
      <c r="BD8" s="10"/>
      <c r="BE8" s="44" t="s">
        <v>74</v>
      </c>
      <c r="BF8" s="11" t="s">
        <v>15</v>
      </c>
      <c r="BG8" s="64">
        <v>0</v>
      </c>
      <c r="BH8" s="64">
        <v>0</v>
      </c>
      <c r="BI8" s="64">
        <v>0</v>
      </c>
      <c r="BJ8" s="11">
        <f t="shared" si="62"/>
        <v>0</v>
      </c>
      <c r="BK8" s="11">
        <f t="shared" si="63"/>
        <v>0</v>
      </c>
      <c r="BL8" s="16"/>
      <c r="BM8" s="13"/>
      <c r="BN8" s="13"/>
      <c r="BO8" s="13"/>
      <c r="BP8" s="13"/>
      <c r="BQ8" s="55"/>
      <c r="BR8" s="10"/>
      <c r="BS8" s="44" t="s">
        <v>74</v>
      </c>
      <c r="BT8" s="11" t="s">
        <v>15</v>
      </c>
      <c r="BU8" s="64">
        <v>0</v>
      </c>
      <c r="BV8" s="64">
        <v>0</v>
      </c>
      <c r="BW8" s="64">
        <v>0</v>
      </c>
      <c r="BX8" s="11">
        <f t="shared" si="65"/>
        <v>0</v>
      </c>
      <c r="BY8" s="11">
        <f t="shared" si="66"/>
        <v>0</v>
      </c>
      <c r="BZ8" s="16"/>
      <c r="CA8" s="13"/>
      <c r="CB8" s="13"/>
      <c r="CC8" s="13"/>
      <c r="CD8" s="13"/>
      <c r="CE8" s="55"/>
      <c r="CF8" s="10"/>
      <c r="CG8" s="44" t="s">
        <v>74</v>
      </c>
      <c r="CH8" s="11" t="s">
        <v>15</v>
      </c>
      <c r="CI8" s="64">
        <v>0</v>
      </c>
      <c r="CJ8" s="64">
        <v>0</v>
      </c>
      <c r="CK8" s="64">
        <v>0</v>
      </c>
      <c r="CL8" s="11">
        <f t="shared" si="68"/>
        <v>0</v>
      </c>
      <c r="CM8" s="11">
        <f t="shared" si="69"/>
        <v>0</v>
      </c>
      <c r="CN8" s="16"/>
      <c r="CO8" s="13"/>
      <c r="CP8" s="13"/>
      <c r="CQ8" s="13"/>
      <c r="CR8" s="13"/>
      <c r="CS8" s="55"/>
      <c r="CT8" s="10"/>
      <c r="CU8" s="44" t="s">
        <v>74</v>
      </c>
      <c r="CV8" s="11" t="s">
        <v>15</v>
      </c>
      <c r="CW8" s="64">
        <v>0</v>
      </c>
      <c r="CX8" s="64">
        <v>0</v>
      </c>
      <c r="CY8" s="64">
        <v>0</v>
      </c>
      <c r="CZ8" s="11">
        <f t="shared" si="71"/>
        <v>0</v>
      </c>
      <c r="DA8" s="11">
        <f t="shared" si="72"/>
        <v>0</v>
      </c>
      <c r="DB8" s="16"/>
      <c r="DC8" s="13"/>
      <c r="DD8" s="13"/>
      <c r="DE8" s="13"/>
      <c r="DF8" s="13"/>
      <c r="DG8" s="55"/>
      <c r="DH8" s="10"/>
      <c r="DI8" s="44" t="s">
        <v>74</v>
      </c>
      <c r="DJ8" s="11" t="s">
        <v>15</v>
      </c>
      <c r="DK8" s="64">
        <v>0</v>
      </c>
      <c r="DL8" s="64">
        <v>0</v>
      </c>
      <c r="DM8" s="64">
        <v>0</v>
      </c>
      <c r="DN8" s="11">
        <f t="shared" si="74"/>
        <v>0</v>
      </c>
      <c r="DO8" s="11">
        <f t="shared" si="75"/>
        <v>0</v>
      </c>
      <c r="DP8" s="16"/>
      <c r="DQ8" s="13"/>
      <c r="DR8" s="13"/>
      <c r="DS8" s="13"/>
      <c r="DT8" s="13"/>
      <c r="DU8" s="55"/>
      <c r="DV8" s="10"/>
      <c r="DW8" s="44" t="s">
        <v>74</v>
      </c>
      <c r="DX8" s="11" t="s">
        <v>15</v>
      </c>
      <c r="DY8" s="64">
        <v>0</v>
      </c>
      <c r="DZ8" s="64">
        <v>0</v>
      </c>
      <c r="EA8" s="64">
        <v>0</v>
      </c>
      <c r="EB8" s="11">
        <f t="shared" si="77"/>
        <v>0</v>
      </c>
      <c r="EC8" s="11">
        <f t="shared" si="78"/>
        <v>0</v>
      </c>
      <c r="ED8" s="16"/>
      <c r="EE8" s="13"/>
      <c r="EF8" s="13"/>
      <c r="EG8" s="13"/>
      <c r="EH8" s="13"/>
      <c r="EI8" s="55"/>
      <c r="EJ8" s="10"/>
      <c r="EK8" s="44"/>
      <c r="EL8" s="11"/>
      <c r="EM8" s="14"/>
      <c r="EN8" s="134"/>
      <c r="EO8" s="281"/>
      <c r="EP8" s="281"/>
      <c r="EQ8" s="6" t="s">
        <v>7</v>
      </c>
      <c r="ER8" s="121"/>
      <c r="ES8" s="111"/>
      <c r="ET8" s="128"/>
      <c r="EU8" s="9"/>
      <c r="EV8" s="518"/>
      <c r="EW8" s="579"/>
      <c r="EX8" s="511"/>
      <c r="EY8" s="137"/>
      <c r="EZ8" s="569"/>
      <c r="FA8" s="88"/>
      <c r="FC8" s="44" t="s">
        <v>74</v>
      </c>
      <c r="FD8" s="11" t="s">
        <v>18</v>
      </c>
      <c r="FE8" s="141">
        <v>0</v>
      </c>
      <c r="FF8" s="141">
        <v>0</v>
      </c>
      <c r="FG8" s="142">
        <v>0</v>
      </c>
      <c r="FH8" s="9" t="s">
        <v>109</v>
      </c>
      <c r="FI8" s="122">
        <f t="shared" si="84"/>
        <v>0</v>
      </c>
      <c r="FJ8" s="602">
        <v>0</v>
      </c>
      <c r="FK8" s="604">
        <f t="shared" si="85"/>
        <v>0</v>
      </c>
      <c r="FL8" s="588"/>
      <c r="FM8" s="589"/>
      <c r="FN8" s="610"/>
      <c r="FO8" s="127"/>
      <c r="FP8" s="87"/>
      <c r="FQ8" s="599"/>
      <c r="FR8" s="61"/>
      <c r="FS8" s="567"/>
    </row>
    <row r="9" spans="1:175" x14ac:dyDescent="0.25">
      <c r="A9" s="44" t="s">
        <v>74</v>
      </c>
      <c r="B9" s="11" t="s">
        <v>16</v>
      </c>
      <c r="C9" s="64">
        <v>0</v>
      </c>
      <c r="D9" s="64">
        <v>0</v>
      </c>
      <c r="E9" s="64">
        <v>0</v>
      </c>
      <c r="F9" s="11">
        <f t="shared" si="80"/>
        <v>0</v>
      </c>
      <c r="G9" s="11">
        <f t="shared" si="81"/>
        <v>0</v>
      </c>
      <c r="H9" s="16"/>
      <c r="I9" s="13"/>
      <c r="J9" s="13"/>
      <c r="K9" s="13"/>
      <c r="L9" s="13"/>
      <c r="M9" s="55"/>
      <c r="N9" s="10"/>
      <c r="O9" s="44" t="s">
        <v>74</v>
      </c>
      <c r="P9" s="11" t="s">
        <v>16</v>
      </c>
      <c r="Q9" s="64">
        <v>0</v>
      </c>
      <c r="R9" s="64">
        <v>0</v>
      </c>
      <c r="S9" s="64">
        <v>0</v>
      </c>
      <c r="T9" s="11">
        <f t="shared" si="82"/>
        <v>0</v>
      </c>
      <c r="U9" s="11">
        <f t="shared" si="83"/>
        <v>0</v>
      </c>
      <c r="V9" s="16"/>
      <c r="W9" s="13"/>
      <c r="X9" s="13"/>
      <c r="Y9" s="13"/>
      <c r="Z9" s="13"/>
      <c r="AA9" s="55"/>
      <c r="AB9" s="10"/>
      <c r="AC9" s="44" t="s">
        <v>74</v>
      </c>
      <c r="AD9" s="11" t="s">
        <v>16</v>
      </c>
      <c r="AE9" s="64">
        <v>0</v>
      </c>
      <c r="AF9" s="64">
        <v>0</v>
      </c>
      <c r="AG9" s="64">
        <v>0</v>
      </c>
      <c r="AH9" s="11">
        <f t="shared" si="56"/>
        <v>0</v>
      </c>
      <c r="AI9" s="11">
        <f t="shared" si="57"/>
        <v>0</v>
      </c>
      <c r="AJ9" s="16"/>
      <c r="AK9" s="13"/>
      <c r="AL9" s="13"/>
      <c r="AM9" s="13"/>
      <c r="AN9" s="13"/>
      <c r="AO9" s="55"/>
      <c r="AP9" s="10"/>
      <c r="AQ9" s="44" t="s">
        <v>74</v>
      </c>
      <c r="AR9" s="11" t="s">
        <v>16</v>
      </c>
      <c r="AS9" s="64">
        <v>0</v>
      </c>
      <c r="AT9" s="64">
        <v>0</v>
      </c>
      <c r="AU9" s="64">
        <v>0</v>
      </c>
      <c r="AV9" s="11">
        <f t="shared" si="59"/>
        <v>0</v>
      </c>
      <c r="AW9" s="11">
        <f t="shared" si="60"/>
        <v>0</v>
      </c>
      <c r="AX9" s="16"/>
      <c r="AY9" s="13"/>
      <c r="AZ9" s="13"/>
      <c r="BA9" s="13"/>
      <c r="BB9" s="13"/>
      <c r="BC9" s="55"/>
      <c r="BD9" s="10"/>
      <c r="BE9" s="44" t="s">
        <v>74</v>
      </c>
      <c r="BF9" s="11" t="s">
        <v>16</v>
      </c>
      <c r="BG9" s="64">
        <v>0</v>
      </c>
      <c r="BH9" s="64">
        <v>0</v>
      </c>
      <c r="BI9" s="64">
        <v>0</v>
      </c>
      <c r="BJ9" s="11">
        <f t="shared" si="62"/>
        <v>0</v>
      </c>
      <c r="BK9" s="11">
        <f t="shared" si="63"/>
        <v>0</v>
      </c>
      <c r="BL9" s="16"/>
      <c r="BM9" s="13"/>
      <c r="BN9" s="13"/>
      <c r="BO9" s="13"/>
      <c r="BP9" s="13"/>
      <c r="BQ9" s="55"/>
      <c r="BR9" s="10"/>
      <c r="BS9" s="44" t="s">
        <v>74</v>
      </c>
      <c r="BT9" s="11" t="s">
        <v>16</v>
      </c>
      <c r="BU9" s="64">
        <v>0</v>
      </c>
      <c r="BV9" s="64">
        <v>0</v>
      </c>
      <c r="BW9" s="64">
        <v>0</v>
      </c>
      <c r="BX9" s="11">
        <f t="shared" si="65"/>
        <v>0</v>
      </c>
      <c r="BY9" s="11">
        <f t="shared" si="66"/>
        <v>0</v>
      </c>
      <c r="BZ9" s="16"/>
      <c r="CA9" s="13"/>
      <c r="CB9" s="13"/>
      <c r="CC9" s="13"/>
      <c r="CD9" s="13"/>
      <c r="CE9" s="55"/>
      <c r="CF9" s="10"/>
      <c r="CG9" s="44" t="s">
        <v>74</v>
      </c>
      <c r="CH9" s="11" t="s">
        <v>16</v>
      </c>
      <c r="CI9" s="64">
        <v>0</v>
      </c>
      <c r="CJ9" s="64">
        <v>0</v>
      </c>
      <c r="CK9" s="64">
        <v>0</v>
      </c>
      <c r="CL9" s="11">
        <f t="shared" si="68"/>
        <v>0</v>
      </c>
      <c r="CM9" s="11">
        <f t="shared" si="69"/>
        <v>0</v>
      </c>
      <c r="CN9" s="16"/>
      <c r="CO9" s="13"/>
      <c r="CP9" s="13"/>
      <c r="CQ9" s="13"/>
      <c r="CR9" s="13"/>
      <c r="CS9" s="55"/>
      <c r="CT9" s="10"/>
      <c r="CU9" s="44" t="s">
        <v>74</v>
      </c>
      <c r="CV9" s="11" t="s">
        <v>16</v>
      </c>
      <c r="CW9" s="64">
        <v>0</v>
      </c>
      <c r="CX9" s="64">
        <v>0</v>
      </c>
      <c r="CY9" s="64">
        <v>0</v>
      </c>
      <c r="CZ9" s="11">
        <f t="shared" si="71"/>
        <v>0</v>
      </c>
      <c r="DA9" s="11">
        <f t="shared" si="72"/>
        <v>0</v>
      </c>
      <c r="DB9" s="16"/>
      <c r="DC9" s="13"/>
      <c r="DD9" s="13"/>
      <c r="DE9" s="13"/>
      <c r="DF9" s="13"/>
      <c r="DG9" s="55"/>
      <c r="DH9" s="10"/>
      <c r="DI9" s="44" t="s">
        <v>74</v>
      </c>
      <c r="DJ9" s="11" t="s">
        <v>16</v>
      </c>
      <c r="DK9" s="64">
        <v>0</v>
      </c>
      <c r="DL9" s="64">
        <v>0</v>
      </c>
      <c r="DM9" s="64">
        <v>0</v>
      </c>
      <c r="DN9" s="11">
        <f t="shared" si="74"/>
        <v>0</v>
      </c>
      <c r="DO9" s="11">
        <f t="shared" si="75"/>
        <v>0</v>
      </c>
      <c r="DP9" s="16"/>
      <c r="DQ9" s="13"/>
      <c r="DR9" s="13"/>
      <c r="DS9" s="13"/>
      <c r="DT9" s="13"/>
      <c r="DU9" s="55"/>
      <c r="DV9" s="10"/>
      <c r="DW9" s="44" t="s">
        <v>74</v>
      </c>
      <c r="DX9" s="11" t="s">
        <v>16</v>
      </c>
      <c r="DY9" s="64">
        <v>0</v>
      </c>
      <c r="DZ9" s="64">
        <v>0</v>
      </c>
      <c r="EA9" s="64">
        <v>0</v>
      </c>
      <c r="EB9" s="11">
        <f t="shared" si="77"/>
        <v>0</v>
      </c>
      <c r="EC9" s="11">
        <f t="shared" si="78"/>
        <v>0</v>
      </c>
      <c r="ED9" s="16"/>
      <c r="EE9" s="13"/>
      <c r="EF9" s="13"/>
      <c r="EG9" s="13"/>
      <c r="EH9" s="13"/>
      <c r="EI9" s="55"/>
      <c r="EJ9" s="10"/>
      <c r="EK9" s="44" t="s">
        <v>75</v>
      </c>
      <c r="EL9" s="11" t="s">
        <v>23</v>
      </c>
      <c r="EM9" s="14">
        <f>K17+Y17+AM17+BA17+BO17+CC17+CQ17+DE17+DS17+EG17</f>
        <v>0</v>
      </c>
      <c r="EN9" s="79"/>
      <c r="EO9" s="281"/>
      <c r="EP9" s="6" t="s">
        <v>4</v>
      </c>
      <c r="EQ9" s="51">
        <f>G17*$C$2+U17*$Q$2+AI17*$AE$2+AW17*$AS$2+BK17*$BG$2+BY17*$BU$2+CM17*$CI$2+DA17*$CW$2+DO17*$DK$2+EC17*$DY$2</f>
        <v>0</v>
      </c>
      <c r="ER9" s="116">
        <f>IF(ER$4=0,0,EM9/ER$4)</f>
        <v>0</v>
      </c>
      <c r="ES9" s="81">
        <f>ER9*ET9+ER9</f>
        <v>0</v>
      </c>
      <c r="ET9" s="280">
        <v>0</v>
      </c>
      <c r="EU9" s="9" t="s">
        <v>109</v>
      </c>
      <c r="EV9" s="518">
        <f>IF(ER$4=0,0,EQ9/$ER$4*$EX$4)</f>
        <v>0</v>
      </c>
      <c r="EW9" s="579">
        <f t="shared" ref="EW9:EW79" si="86">IF(EV9=0,0,EX9/EV9)</f>
        <v>0</v>
      </c>
      <c r="EX9" s="511">
        <f>ER9*ER$4+ES9*ES$4</f>
        <v>0</v>
      </c>
      <c r="EY9" s="137"/>
      <c r="EZ9" s="569"/>
      <c r="FA9" s="88"/>
      <c r="FC9" s="44" t="s">
        <v>74</v>
      </c>
      <c r="FD9" s="11" t="s">
        <v>18</v>
      </c>
      <c r="FE9" s="141">
        <v>0</v>
      </c>
      <c r="FF9" s="141">
        <v>0</v>
      </c>
      <c r="FG9" s="142">
        <v>0</v>
      </c>
      <c r="FH9" s="9" t="s">
        <v>109</v>
      </c>
      <c r="FI9" s="122">
        <f t="shared" si="84"/>
        <v>0</v>
      </c>
      <c r="FJ9" s="602">
        <v>0</v>
      </c>
      <c r="FK9" s="604">
        <f t="shared" si="85"/>
        <v>0</v>
      </c>
      <c r="FL9" s="588"/>
      <c r="FM9" s="589"/>
      <c r="FN9" s="610"/>
      <c r="FO9" s="127"/>
      <c r="FP9" s="87"/>
      <c r="FQ9" s="599"/>
      <c r="FR9" s="61"/>
      <c r="FS9" s="567"/>
    </row>
    <row r="10" spans="1:175" x14ac:dyDescent="0.25">
      <c r="A10" s="44" t="s">
        <v>74</v>
      </c>
      <c r="B10" s="11" t="s">
        <v>16</v>
      </c>
      <c r="C10" s="64">
        <v>0</v>
      </c>
      <c r="D10" s="64">
        <v>0</v>
      </c>
      <c r="E10" s="64">
        <v>0</v>
      </c>
      <c r="F10" s="11">
        <f t="shared" si="80"/>
        <v>0</v>
      </c>
      <c r="G10" s="11">
        <f t="shared" si="81"/>
        <v>0</v>
      </c>
      <c r="H10" s="16"/>
      <c r="I10" s="13"/>
      <c r="J10" s="13"/>
      <c r="K10" s="13"/>
      <c r="L10" s="13"/>
      <c r="M10" s="55"/>
      <c r="N10" s="10"/>
      <c r="O10" s="44" t="s">
        <v>74</v>
      </c>
      <c r="P10" s="11" t="s">
        <v>16</v>
      </c>
      <c r="Q10" s="64">
        <v>0</v>
      </c>
      <c r="R10" s="64">
        <v>0</v>
      </c>
      <c r="S10" s="64">
        <v>0</v>
      </c>
      <c r="T10" s="11">
        <f t="shared" si="82"/>
        <v>0</v>
      </c>
      <c r="U10" s="11">
        <f t="shared" si="83"/>
        <v>0</v>
      </c>
      <c r="V10" s="16"/>
      <c r="W10" s="13"/>
      <c r="X10" s="13"/>
      <c r="Y10" s="13"/>
      <c r="Z10" s="13"/>
      <c r="AA10" s="55"/>
      <c r="AB10" s="10"/>
      <c r="AC10" s="44" t="s">
        <v>74</v>
      </c>
      <c r="AD10" s="11" t="s">
        <v>16</v>
      </c>
      <c r="AE10" s="64">
        <v>0</v>
      </c>
      <c r="AF10" s="64">
        <v>0</v>
      </c>
      <c r="AG10" s="64">
        <v>0</v>
      </c>
      <c r="AH10" s="11">
        <f t="shared" si="56"/>
        <v>0</v>
      </c>
      <c r="AI10" s="11">
        <f t="shared" si="57"/>
        <v>0</v>
      </c>
      <c r="AJ10" s="16"/>
      <c r="AK10" s="13"/>
      <c r="AL10" s="13"/>
      <c r="AM10" s="13"/>
      <c r="AN10" s="13"/>
      <c r="AO10" s="55"/>
      <c r="AP10" s="10"/>
      <c r="AQ10" s="44" t="s">
        <v>74</v>
      </c>
      <c r="AR10" s="11" t="s">
        <v>16</v>
      </c>
      <c r="AS10" s="64">
        <v>0</v>
      </c>
      <c r="AT10" s="64">
        <v>0</v>
      </c>
      <c r="AU10" s="64">
        <v>0</v>
      </c>
      <c r="AV10" s="11">
        <f t="shared" si="59"/>
        <v>0</v>
      </c>
      <c r="AW10" s="11">
        <f t="shared" si="60"/>
        <v>0</v>
      </c>
      <c r="AX10" s="16"/>
      <c r="AY10" s="13"/>
      <c r="AZ10" s="13"/>
      <c r="BA10" s="13"/>
      <c r="BB10" s="13"/>
      <c r="BC10" s="55"/>
      <c r="BD10" s="10"/>
      <c r="BE10" s="44" t="s">
        <v>74</v>
      </c>
      <c r="BF10" s="11" t="s">
        <v>16</v>
      </c>
      <c r="BG10" s="64">
        <v>0</v>
      </c>
      <c r="BH10" s="64">
        <v>0</v>
      </c>
      <c r="BI10" s="64">
        <v>0</v>
      </c>
      <c r="BJ10" s="11">
        <f t="shared" si="62"/>
        <v>0</v>
      </c>
      <c r="BK10" s="11">
        <f t="shared" si="63"/>
        <v>0</v>
      </c>
      <c r="BL10" s="16"/>
      <c r="BM10" s="13"/>
      <c r="BN10" s="13"/>
      <c r="BO10" s="13"/>
      <c r="BP10" s="13"/>
      <c r="BQ10" s="55"/>
      <c r="BR10" s="10"/>
      <c r="BS10" s="44" t="s">
        <v>74</v>
      </c>
      <c r="BT10" s="11" t="s">
        <v>16</v>
      </c>
      <c r="BU10" s="64">
        <v>0</v>
      </c>
      <c r="BV10" s="64">
        <v>0</v>
      </c>
      <c r="BW10" s="64">
        <v>0</v>
      </c>
      <c r="BX10" s="11">
        <f t="shared" si="65"/>
        <v>0</v>
      </c>
      <c r="BY10" s="11">
        <f t="shared" si="66"/>
        <v>0</v>
      </c>
      <c r="BZ10" s="16"/>
      <c r="CA10" s="13"/>
      <c r="CB10" s="13"/>
      <c r="CC10" s="13"/>
      <c r="CD10" s="13"/>
      <c r="CE10" s="55"/>
      <c r="CF10" s="10"/>
      <c r="CG10" s="44" t="s">
        <v>74</v>
      </c>
      <c r="CH10" s="11" t="s">
        <v>16</v>
      </c>
      <c r="CI10" s="64">
        <v>0</v>
      </c>
      <c r="CJ10" s="64">
        <v>0</v>
      </c>
      <c r="CK10" s="64">
        <v>0</v>
      </c>
      <c r="CL10" s="11">
        <f t="shared" si="68"/>
        <v>0</v>
      </c>
      <c r="CM10" s="11">
        <f t="shared" si="69"/>
        <v>0</v>
      </c>
      <c r="CN10" s="16"/>
      <c r="CO10" s="13"/>
      <c r="CP10" s="13"/>
      <c r="CQ10" s="13"/>
      <c r="CR10" s="13"/>
      <c r="CS10" s="55"/>
      <c r="CT10" s="10"/>
      <c r="CU10" s="44" t="s">
        <v>74</v>
      </c>
      <c r="CV10" s="11" t="s">
        <v>16</v>
      </c>
      <c r="CW10" s="64">
        <v>0</v>
      </c>
      <c r="CX10" s="64">
        <v>0</v>
      </c>
      <c r="CY10" s="64">
        <v>0</v>
      </c>
      <c r="CZ10" s="11">
        <f t="shared" si="71"/>
        <v>0</v>
      </c>
      <c r="DA10" s="11">
        <f t="shared" si="72"/>
        <v>0</v>
      </c>
      <c r="DB10" s="16"/>
      <c r="DC10" s="13"/>
      <c r="DD10" s="13"/>
      <c r="DE10" s="13"/>
      <c r="DF10" s="13"/>
      <c r="DG10" s="55"/>
      <c r="DH10" s="10"/>
      <c r="DI10" s="44" t="s">
        <v>74</v>
      </c>
      <c r="DJ10" s="11" t="s">
        <v>16</v>
      </c>
      <c r="DK10" s="64">
        <v>0</v>
      </c>
      <c r="DL10" s="64">
        <v>0</v>
      </c>
      <c r="DM10" s="64">
        <v>0</v>
      </c>
      <c r="DN10" s="11">
        <f t="shared" si="74"/>
        <v>0</v>
      </c>
      <c r="DO10" s="11">
        <f t="shared" si="75"/>
        <v>0</v>
      </c>
      <c r="DP10" s="16"/>
      <c r="DQ10" s="13"/>
      <c r="DR10" s="13"/>
      <c r="DS10" s="13"/>
      <c r="DT10" s="13"/>
      <c r="DU10" s="55"/>
      <c r="DV10" s="10"/>
      <c r="DW10" s="44" t="s">
        <v>74</v>
      </c>
      <c r="DX10" s="11" t="s">
        <v>16</v>
      </c>
      <c r="DY10" s="64">
        <v>0</v>
      </c>
      <c r="DZ10" s="64">
        <v>0</v>
      </c>
      <c r="EA10" s="64">
        <v>0</v>
      </c>
      <c r="EB10" s="11">
        <f t="shared" si="77"/>
        <v>0</v>
      </c>
      <c r="EC10" s="11">
        <f t="shared" si="78"/>
        <v>0</v>
      </c>
      <c r="ED10" s="16"/>
      <c r="EE10" s="13"/>
      <c r="EF10" s="13"/>
      <c r="EG10" s="13"/>
      <c r="EH10" s="13"/>
      <c r="EI10" s="55"/>
      <c r="EJ10" s="10"/>
      <c r="EK10" s="44" t="s">
        <v>75</v>
      </c>
      <c r="EL10" s="11" t="s">
        <v>24</v>
      </c>
      <c r="EM10" s="14">
        <f>K18+Y18+AM18+BA18+BO18+CC18+CQ18+DE18+DS18+EG18</f>
        <v>0</v>
      </c>
      <c r="EN10" s="191"/>
      <c r="EO10" s="281"/>
      <c r="EP10" s="51">
        <f>D18*$C$2+R18*$Q$2+AF18*$AE$2+AT18*$AS$2+BH18*$BG$2+BV18*$BU$2+CJ18*$CI$2+CX18*$CW$2+DL18*$DK$2+DZ18*$DY$2</f>
        <v>0</v>
      </c>
      <c r="ER10" s="116">
        <f>IF(ER$4=0,0,EM10/ER$4)</f>
        <v>0</v>
      </c>
      <c r="ES10" s="81">
        <f>ER10*ET10+ER10</f>
        <v>0</v>
      </c>
      <c r="ET10" s="280">
        <v>0</v>
      </c>
      <c r="EU10" s="9" t="s">
        <v>4</v>
      </c>
      <c r="EV10" s="518">
        <f>IF(ER$4=0,0,EP10/$ER$4*$EX$4)</f>
        <v>0</v>
      </c>
      <c r="EW10" s="579">
        <f t="shared" si="86"/>
        <v>0</v>
      </c>
      <c r="EX10" s="511">
        <f>ER10*ER$4+ES10*ES$4</f>
        <v>0</v>
      </c>
      <c r="EY10" s="137"/>
      <c r="EZ10" s="569"/>
      <c r="FA10" s="88"/>
      <c r="FC10" s="44" t="s">
        <v>75</v>
      </c>
      <c r="FD10" s="11" t="s">
        <v>23</v>
      </c>
      <c r="FE10" s="141">
        <v>0</v>
      </c>
      <c r="FF10" s="141">
        <v>0</v>
      </c>
      <c r="FG10" s="142">
        <v>0</v>
      </c>
      <c r="FH10" s="9" t="s">
        <v>109</v>
      </c>
      <c r="FI10" s="122">
        <f t="shared" si="84"/>
        <v>0</v>
      </c>
      <c r="FJ10" s="602">
        <v>0</v>
      </c>
      <c r="FK10" s="604">
        <f t="shared" si="85"/>
        <v>0</v>
      </c>
      <c r="FL10" s="588"/>
      <c r="FM10" s="589"/>
      <c r="FN10" s="610">
        <f>SUM(FK10:FK13)</f>
        <v>0</v>
      </c>
      <c r="FO10" s="127">
        <f>IF(FO$4=0,0,FN10/$FO$4)</f>
        <v>0</v>
      </c>
      <c r="FP10" s="87" t="s">
        <v>75</v>
      </c>
      <c r="FQ10" s="599">
        <f>SUM(EX9:EX12)</f>
        <v>0</v>
      </c>
      <c r="FR10" s="496">
        <f>FN10</f>
        <v>0</v>
      </c>
      <c r="FS10" s="567">
        <f>SUM(FQ10:FR10)</f>
        <v>0</v>
      </c>
    </row>
    <row r="11" spans="1:175" x14ac:dyDescent="0.25">
      <c r="A11" s="44" t="s">
        <v>74</v>
      </c>
      <c r="B11" s="98" t="s">
        <v>17</v>
      </c>
      <c r="C11" s="64">
        <v>0</v>
      </c>
      <c r="D11" s="64">
        <v>0</v>
      </c>
      <c r="E11" s="64">
        <v>0</v>
      </c>
      <c r="F11" s="11">
        <f t="shared" si="80"/>
        <v>0</v>
      </c>
      <c r="G11" s="11">
        <f t="shared" si="81"/>
        <v>0</v>
      </c>
      <c r="H11" s="16"/>
      <c r="I11" s="13"/>
      <c r="J11" s="13"/>
      <c r="K11" s="13"/>
      <c r="L11" s="13"/>
      <c r="M11" s="55"/>
      <c r="N11" s="10"/>
      <c r="O11" s="44" t="s">
        <v>74</v>
      </c>
      <c r="P11" s="98" t="s">
        <v>17</v>
      </c>
      <c r="Q11" s="64">
        <v>0</v>
      </c>
      <c r="R11" s="64">
        <v>0</v>
      </c>
      <c r="S11" s="64">
        <v>0</v>
      </c>
      <c r="T11" s="11">
        <f t="shared" si="82"/>
        <v>0</v>
      </c>
      <c r="U11" s="11">
        <f t="shared" si="83"/>
        <v>0</v>
      </c>
      <c r="V11" s="16"/>
      <c r="W11" s="13"/>
      <c r="X11" s="13"/>
      <c r="Y11" s="13"/>
      <c r="Z11" s="13"/>
      <c r="AA11" s="55"/>
      <c r="AB11" s="10"/>
      <c r="AC11" s="44" t="s">
        <v>74</v>
      </c>
      <c r="AD11" s="98" t="s">
        <v>17</v>
      </c>
      <c r="AE11" s="64">
        <v>0</v>
      </c>
      <c r="AF11" s="64">
        <v>0</v>
      </c>
      <c r="AG11" s="64">
        <v>0</v>
      </c>
      <c r="AH11" s="11">
        <f t="shared" si="56"/>
        <v>0</v>
      </c>
      <c r="AI11" s="11">
        <f t="shared" si="57"/>
        <v>0</v>
      </c>
      <c r="AJ11" s="16"/>
      <c r="AK11" s="13"/>
      <c r="AL11" s="13"/>
      <c r="AM11" s="13"/>
      <c r="AN11" s="13"/>
      <c r="AO11" s="55"/>
      <c r="AP11" s="10"/>
      <c r="AQ11" s="44" t="s">
        <v>74</v>
      </c>
      <c r="AR11" s="98" t="s">
        <v>17</v>
      </c>
      <c r="AS11" s="64">
        <v>0</v>
      </c>
      <c r="AT11" s="64">
        <v>0</v>
      </c>
      <c r="AU11" s="64">
        <v>0</v>
      </c>
      <c r="AV11" s="11">
        <f t="shared" si="59"/>
        <v>0</v>
      </c>
      <c r="AW11" s="11">
        <f t="shared" si="60"/>
        <v>0</v>
      </c>
      <c r="AX11" s="16"/>
      <c r="AY11" s="13"/>
      <c r="AZ11" s="13"/>
      <c r="BA11" s="13"/>
      <c r="BB11" s="13"/>
      <c r="BC11" s="55"/>
      <c r="BD11" s="10"/>
      <c r="BE11" s="44" t="s">
        <v>74</v>
      </c>
      <c r="BF11" s="98" t="s">
        <v>17</v>
      </c>
      <c r="BG11" s="64">
        <v>0</v>
      </c>
      <c r="BH11" s="64">
        <v>0</v>
      </c>
      <c r="BI11" s="64">
        <v>0</v>
      </c>
      <c r="BJ11" s="11">
        <f t="shared" si="62"/>
        <v>0</v>
      </c>
      <c r="BK11" s="11">
        <f t="shared" si="63"/>
        <v>0</v>
      </c>
      <c r="BL11" s="16"/>
      <c r="BM11" s="13"/>
      <c r="BN11" s="13"/>
      <c r="BO11" s="13"/>
      <c r="BP11" s="13"/>
      <c r="BQ11" s="55"/>
      <c r="BR11" s="10"/>
      <c r="BS11" s="44" t="s">
        <v>74</v>
      </c>
      <c r="BT11" s="98" t="s">
        <v>17</v>
      </c>
      <c r="BU11" s="64">
        <v>0</v>
      </c>
      <c r="BV11" s="64">
        <v>0</v>
      </c>
      <c r="BW11" s="64">
        <v>0</v>
      </c>
      <c r="BX11" s="11">
        <f t="shared" si="65"/>
        <v>0</v>
      </c>
      <c r="BY11" s="11">
        <f t="shared" si="66"/>
        <v>0</v>
      </c>
      <c r="BZ11" s="16"/>
      <c r="CA11" s="13"/>
      <c r="CB11" s="13"/>
      <c r="CC11" s="13"/>
      <c r="CD11" s="13"/>
      <c r="CE11" s="55"/>
      <c r="CF11" s="10"/>
      <c r="CG11" s="44" t="s">
        <v>74</v>
      </c>
      <c r="CH11" s="98" t="s">
        <v>17</v>
      </c>
      <c r="CI11" s="64">
        <v>0</v>
      </c>
      <c r="CJ11" s="64">
        <v>0</v>
      </c>
      <c r="CK11" s="64">
        <v>0</v>
      </c>
      <c r="CL11" s="11">
        <f t="shared" si="68"/>
        <v>0</v>
      </c>
      <c r="CM11" s="11">
        <f t="shared" si="69"/>
        <v>0</v>
      </c>
      <c r="CN11" s="16"/>
      <c r="CO11" s="13"/>
      <c r="CP11" s="13"/>
      <c r="CQ11" s="13"/>
      <c r="CR11" s="13"/>
      <c r="CS11" s="55"/>
      <c r="CT11" s="10"/>
      <c r="CU11" s="44" t="s">
        <v>74</v>
      </c>
      <c r="CV11" s="98" t="s">
        <v>17</v>
      </c>
      <c r="CW11" s="64">
        <v>0</v>
      </c>
      <c r="CX11" s="64">
        <v>0</v>
      </c>
      <c r="CY11" s="64">
        <v>0</v>
      </c>
      <c r="CZ11" s="11">
        <f t="shared" si="71"/>
        <v>0</v>
      </c>
      <c r="DA11" s="11">
        <f t="shared" si="72"/>
        <v>0</v>
      </c>
      <c r="DB11" s="16"/>
      <c r="DC11" s="13"/>
      <c r="DD11" s="13"/>
      <c r="DE11" s="13"/>
      <c r="DF11" s="13"/>
      <c r="DG11" s="55"/>
      <c r="DH11" s="10"/>
      <c r="DI11" s="44" t="s">
        <v>74</v>
      </c>
      <c r="DJ11" s="98" t="s">
        <v>17</v>
      </c>
      <c r="DK11" s="64">
        <v>0</v>
      </c>
      <c r="DL11" s="64">
        <v>0</v>
      </c>
      <c r="DM11" s="64">
        <v>0</v>
      </c>
      <c r="DN11" s="11">
        <f t="shared" si="74"/>
        <v>0</v>
      </c>
      <c r="DO11" s="11">
        <f t="shared" si="75"/>
        <v>0</v>
      </c>
      <c r="DP11" s="16"/>
      <c r="DQ11" s="13"/>
      <c r="DR11" s="13"/>
      <c r="DS11" s="13"/>
      <c r="DT11" s="13"/>
      <c r="DU11" s="55"/>
      <c r="DV11" s="10"/>
      <c r="DW11" s="44" t="s">
        <v>74</v>
      </c>
      <c r="DX11" s="98" t="s">
        <v>17</v>
      </c>
      <c r="DY11" s="64">
        <v>0</v>
      </c>
      <c r="DZ11" s="64">
        <v>0</v>
      </c>
      <c r="EA11" s="64">
        <v>0</v>
      </c>
      <c r="EB11" s="11">
        <f t="shared" si="77"/>
        <v>0</v>
      </c>
      <c r="EC11" s="11">
        <f t="shared" si="78"/>
        <v>0</v>
      </c>
      <c r="ED11" s="16"/>
      <c r="EE11" s="13"/>
      <c r="EF11" s="13"/>
      <c r="EG11" s="13"/>
      <c r="EH11" s="13"/>
      <c r="EI11" s="55"/>
      <c r="EJ11" s="10"/>
      <c r="EK11" s="44" t="s">
        <v>75</v>
      </c>
      <c r="EL11" s="11" t="s">
        <v>25</v>
      </c>
      <c r="EM11" s="14">
        <f>K19+Y19+AM19+BA19+BO19+CC19+CQ19+DE19+DS19+EG19</f>
        <v>0</v>
      </c>
      <c r="EN11" s="112"/>
      <c r="EO11" s="143"/>
      <c r="EP11" s="6" t="s">
        <v>4</v>
      </c>
      <c r="EQ11" s="51">
        <f>G19*$C$2+U19*$Q$2+AI19*$AE$2+AW19*$AS$2+BK19*$BG$2+BY19*$BU$2+CM19*$CI$2+DA19*$CW$2+DO19*$DK$2+EC19*$DY$2</f>
        <v>0</v>
      </c>
      <c r="ER11" s="116">
        <f>IF(ER$4=0,0,EM11/ER$4)</f>
        <v>0</v>
      </c>
      <c r="ES11" s="81">
        <f>ER11*ET11+ER11</f>
        <v>0</v>
      </c>
      <c r="ET11" s="280">
        <v>0</v>
      </c>
      <c r="EU11" s="9" t="s">
        <v>109</v>
      </c>
      <c r="EV11" s="518">
        <f>IF(ER$4=0,0,EQ11/$ER$4*$EX$4)</f>
        <v>0</v>
      </c>
      <c r="EW11" s="579">
        <f t="shared" si="86"/>
        <v>0</v>
      </c>
      <c r="EX11" s="511">
        <f>ER11*ER$4+ES11*ES$4</f>
        <v>0</v>
      </c>
      <c r="EY11" s="137"/>
      <c r="EZ11" s="569"/>
      <c r="FA11" s="88"/>
      <c r="FC11" s="44" t="s">
        <v>75</v>
      </c>
      <c r="FD11" s="11" t="s">
        <v>134</v>
      </c>
      <c r="FE11" s="141">
        <v>0</v>
      </c>
      <c r="FF11" s="141">
        <v>0</v>
      </c>
      <c r="FG11" s="142">
        <v>0</v>
      </c>
      <c r="FH11" s="9" t="s">
        <v>21</v>
      </c>
      <c r="FI11" s="122">
        <f t="shared" si="84"/>
        <v>0</v>
      </c>
      <c r="FJ11" s="602">
        <v>0</v>
      </c>
      <c r="FK11" s="604">
        <f t="shared" si="85"/>
        <v>0</v>
      </c>
      <c r="FL11" s="588"/>
      <c r="FM11" s="589"/>
      <c r="FN11" s="610"/>
      <c r="FO11" s="127"/>
      <c r="FP11" s="87"/>
      <c r="FQ11" s="599"/>
      <c r="FR11" s="61"/>
      <c r="FS11" s="567"/>
    </row>
    <row r="12" spans="1:175" x14ac:dyDescent="0.25">
      <c r="A12" s="44"/>
      <c r="B12" s="98"/>
      <c r="C12" s="17"/>
      <c r="D12" s="17"/>
      <c r="E12" s="17" t="s">
        <v>108</v>
      </c>
      <c r="F12" s="52">
        <f>SUM(F5:F11)</f>
        <v>0</v>
      </c>
      <c r="G12" s="52">
        <f>SUM(G5:G11)</f>
        <v>0</v>
      </c>
      <c r="H12" s="16"/>
      <c r="I12" s="13"/>
      <c r="J12" s="13"/>
      <c r="K12" s="13"/>
      <c r="L12" s="13"/>
      <c r="M12" s="55"/>
      <c r="N12" s="10"/>
      <c r="O12" s="44"/>
      <c r="P12" s="98"/>
      <c r="Q12" s="17"/>
      <c r="R12" s="17"/>
      <c r="S12" s="17" t="s">
        <v>108</v>
      </c>
      <c r="T12" s="52">
        <f>SUM(T5:T11)</f>
        <v>0</v>
      </c>
      <c r="U12" s="52">
        <f>SUM(U5:U11)</f>
        <v>0</v>
      </c>
      <c r="V12" s="16"/>
      <c r="W12" s="13"/>
      <c r="X12" s="13"/>
      <c r="Y12" s="13"/>
      <c r="Z12" s="13"/>
      <c r="AA12" s="55"/>
      <c r="AB12" s="10"/>
      <c r="AC12" s="44"/>
      <c r="AD12" s="98"/>
      <c r="AE12" s="17"/>
      <c r="AF12" s="17"/>
      <c r="AG12" s="17" t="s">
        <v>108</v>
      </c>
      <c r="AH12" s="52">
        <f t="shared" ref="AH12:AI12" si="87">SUM(AH5:AH11)</f>
        <v>0</v>
      </c>
      <c r="AI12" s="52">
        <f t="shared" si="87"/>
        <v>0</v>
      </c>
      <c r="AJ12" s="16"/>
      <c r="AK12" s="13"/>
      <c r="AL12" s="13"/>
      <c r="AM12" s="13"/>
      <c r="AN12" s="13"/>
      <c r="AO12" s="55"/>
      <c r="AP12" s="10"/>
      <c r="AQ12" s="44"/>
      <c r="AR12" s="98"/>
      <c r="AS12" s="17"/>
      <c r="AT12" s="17"/>
      <c r="AU12" s="17" t="s">
        <v>108</v>
      </c>
      <c r="AV12" s="52">
        <f t="shared" ref="AV12:AW12" si="88">SUM(AV5:AV11)</f>
        <v>0</v>
      </c>
      <c r="AW12" s="52">
        <f t="shared" si="88"/>
        <v>0</v>
      </c>
      <c r="AX12" s="16"/>
      <c r="AY12" s="13"/>
      <c r="AZ12" s="13"/>
      <c r="BA12" s="13"/>
      <c r="BB12" s="13"/>
      <c r="BC12" s="55"/>
      <c r="BD12" s="10"/>
      <c r="BE12" s="44"/>
      <c r="BF12" s="98"/>
      <c r="BG12" s="17"/>
      <c r="BH12" s="17"/>
      <c r="BI12" s="17" t="s">
        <v>108</v>
      </c>
      <c r="BJ12" s="52">
        <f t="shared" ref="BJ12:BK12" si="89">SUM(BJ5:BJ11)</f>
        <v>0</v>
      </c>
      <c r="BK12" s="52">
        <f t="shared" si="89"/>
        <v>0</v>
      </c>
      <c r="BL12" s="16"/>
      <c r="BM12" s="13"/>
      <c r="BN12" s="13"/>
      <c r="BO12" s="13"/>
      <c r="BP12" s="13"/>
      <c r="BQ12" s="55"/>
      <c r="BR12" s="10"/>
      <c r="BS12" s="44"/>
      <c r="BT12" s="98"/>
      <c r="BU12" s="17"/>
      <c r="BV12" s="17"/>
      <c r="BW12" s="17" t="s">
        <v>108</v>
      </c>
      <c r="BX12" s="52">
        <f t="shared" ref="BX12:BY12" si="90">SUM(BX5:BX11)</f>
        <v>0</v>
      </c>
      <c r="BY12" s="52">
        <f t="shared" si="90"/>
        <v>0</v>
      </c>
      <c r="BZ12" s="16"/>
      <c r="CA12" s="13"/>
      <c r="CB12" s="13"/>
      <c r="CC12" s="13"/>
      <c r="CD12" s="13"/>
      <c r="CE12" s="55"/>
      <c r="CF12" s="10"/>
      <c r="CG12" s="44"/>
      <c r="CH12" s="98"/>
      <c r="CI12" s="17"/>
      <c r="CJ12" s="17"/>
      <c r="CK12" s="17" t="s">
        <v>108</v>
      </c>
      <c r="CL12" s="52">
        <f t="shared" ref="CL12:CM12" si="91">SUM(CL5:CL11)</f>
        <v>0</v>
      </c>
      <c r="CM12" s="52">
        <f t="shared" si="91"/>
        <v>0</v>
      </c>
      <c r="CN12" s="16"/>
      <c r="CO12" s="13"/>
      <c r="CP12" s="13"/>
      <c r="CQ12" s="13"/>
      <c r="CR12" s="13"/>
      <c r="CS12" s="55"/>
      <c r="CT12" s="10"/>
      <c r="CU12" s="44"/>
      <c r="CV12" s="98"/>
      <c r="CW12" s="17"/>
      <c r="CX12" s="17"/>
      <c r="CY12" s="17" t="s">
        <v>108</v>
      </c>
      <c r="CZ12" s="52">
        <f t="shared" ref="CZ12:DA12" si="92">SUM(CZ5:CZ11)</f>
        <v>0</v>
      </c>
      <c r="DA12" s="52">
        <f t="shared" si="92"/>
        <v>0</v>
      </c>
      <c r="DB12" s="16"/>
      <c r="DC12" s="13"/>
      <c r="DD12" s="13"/>
      <c r="DE12" s="13"/>
      <c r="DF12" s="13"/>
      <c r="DG12" s="55"/>
      <c r="DH12" s="10"/>
      <c r="DI12" s="44"/>
      <c r="DJ12" s="98"/>
      <c r="DK12" s="17"/>
      <c r="DL12" s="17"/>
      <c r="DM12" s="17" t="s">
        <v>108</v>
      </c>
      <c r="DN12" s="52">
        <f t="shared" ref="DN12:DO12" si="93">SUM(DN5:DN11)</f>
        <v>0</v>
      </c>
      <c r="DO12" s="52">
        <f t="shared" si="93"/>
        <v>0</v>
      </c>
      <c r="DP12" s="16"/>
      <c r="DQ12" s="13"/>
      <c r="DR12" s="13"/>
      <c r="DS12" s="13"/>
      <c r="DT12" s="13"/>
      <c r="DU12" s="55"/>
      <c r="DV12" s="10"/>
      <c r="DW12" s="44"/>
      <c r="DX12" s="98"/>
      <c r="DY12" s="17"/>
      <c r="DZ12" s="17"/>
      <c r="EA12" s="17" t="s">
        <v>108</v>
      </c>
      <c r="EB12" s="52">
        <f t="shared" ref="EB12:EC12" si="94">SUM(EB5:EB11)</f>
        <v>0</v>
      </c>
      <c r="EC12" s="52">
        <f t="shared" si="94"/>
        <v>0</v>
      </c>
      <c r="ED12" s="16"/>
      <c r="EE12" s="13"/>
      <c r="EF12" s="13"/>
      <c r="EG12" s="13"/>
      <c r="EH12" s="13"/>
      <c r="EI12" s="55"/>
      <c r="EJ12" s="10"/>
      <c r="EK12" s="44" t="s">
        <v>75</v>
      </c>
      <c r="EL12" s="11" t="s">
        <v>24</v>
      </c>
      <c r="EM12" s="14">
        <f>K20+Y20+AM20+BA20+BO20+CC20+CQ20+DE20+DS20+EG20</f>
        <v>0</v>
      </c>
      <c r="EN12" s="112"/>
      <c r="EO12" s="946" t="s">
        <v>155</v>
      </c>
      <c r="EP12" s="51">
        <f>D20*$C$2+R20*$Q$2+AF20*$AE$2+AT20*$AS$2+BH20*$BG$2+BV20*$BU$2+CJ20*$CI$2+CX20*$CW$2+DL20*$DK$2+DZ20*$DY$2</f>
        <v>0</v>
      </c>
      <c r="ER12" s="116">
        <f>IF(ER$4=0,0,EM12/ER$4)</f>
        <v>0</v>
      </c>
      <c r="ES12" s="81">
        <f>ER12*ET12+ER12</f>
        <v>0</v>
      </c>
      <c r="ET12" s="280">
        <v>0</v>
      </c>
      <c r="EU12" s="9" t="s">
        <v>4</v>
      </c>
      <c r="EV12" s="518">
        <f>IF(ER$4=0,0,EP12/$ER$4*$EX$4)</f>
        <v>0</v>
      </c>
      <c r="EW12" s="579">
        <f t="shared" si="86"/>
        <v>0</v>
      </c>
      <c r="EX12" s="511">
        <f>ER12*ER$4+ES12*ES$4</f>
        <v>0</v>
      </c>
      <c r="EY12" s="137"/>
      <c r="EZ12" s="569"/>
      <c r="FA12" s="138"/>
      <c r="FC12" s="44" t="s">
        <v>75</v>
      </c>
      <c r="FD12" s="11" t="s">
        <v>135</v>
      </c>
      <c r="FE12" s="141">
        <v>0</v>
      </c>
      <c r="FF12" s="141">
        <v>0</v>
      </c>
      <c r="FG12" s="142">
        <v>0</v>
      </c>
      <c r="FH12" s="9" t="s">
        <v>109</v>
      </c>
      <c r="FI12" s="122">
        <f t="shared" si="84"/>
        <v>0</v>
      </c>
      <c r="FJ12" s="602">
        <v>0</v>
      </c>
      <c r="FK12" s="604">
        <f t="shared" si="85"/>
        <v>0</v>
      </c>
      <c r="FL12" s="588"/>
      <c r="FM12" s="589"/>
      <c r="FN12" s="610"/>
      <c r="FO12" s="127"/>
      <c r="FP12" s="87"/>
      <c r="FQ12" s="599"/>
      <c r="FR12" s="61"/>
      <c r="FS12" s="567"/>
    </row>
    <row r="13" spans="1:175" ht="13" thickBot="1" x14ac:dyDescent="0.3">
      <c r="A13" s="44"/>
      <c r="B13" s="11"/>
      <c r="C13" s="17"/>
      <c r="D13" s="17"/>
      <c r="E13" s="17"/>
      <c r="F13" s="17"/>
      <c r="G13" s="6" t="s">
        <v>109</v>
      </c>
      <c r="H13" s="4" t="s">
        <v>107</v>
      </c>
      <c r="I13" s="13"/>
      <c r="J13" s="13"/>
      <c r="K13" s="13"/>
      <c r="L13" s="13"/>
      <c r="M13" s="55"/>
      <c r="N13" s="10"/>
      <c r="O13" s="44"/>
      <c r="P13" s="11"/>
      <c r="Q13" s="17"/>
      <c r="R13" s="17"/>
      <c r="S13" s="17"/>
      <c r="T13" s="17"/>
      <c r="U13" s="6" t="s">
        <v>109</v>
      </c>
      <c r="V13" s="4" t="s">
        <v>107</v>
      </c>
      <c r="W13" s="13"/>
      <c r="X13" s="13"/>
      <c r="Y13" s="13"/>
      <c r="Z13" s="13"/>
      <c r="AA13" s="55"/>
      <c r="AB13" s="10"/>
      <c r="AC13" s="44"/>
      <c r="AD13" s="11"/>
      <c r="AE13" s="17"/>
      <c r="AF13" s="17"/>
      <c r="AG13" s="17"/>
      <c r="AH13" s="17"/>
      <c r="AI13" s="6" t="s">
        <v>109</v>
      </c>
      <c r="AJ13" s="4" t="s">
        <v>107</v>
      </c>
      <c r="AK13" s="13"/>
      <c r="AL13" s="13"/>
      <c r="AM13" s="13"/>
      <c r="AN13" s="13"/>
      <c r="AO13" s="55"/>
      <c r="AP13" s="10"/>
      <c r="AQ13" s="44"/>
      <c r="AR13" s="11"/>
      <c r="AS13" s="17"/>
      <c r="AT13" s="17"/>
      <c r="AU13" s="17"/>
      <c r="AV13" s="17"/>
      <c r="AW13" s="6" t="s">
        <v>109</v>
      </c>
      <c r="AX13" s="4" t="s">
        <v>107</v>
      </c>
      <c r="AY13" s="13"/>
      <c r="AZ13" s="13"/>
      <c r="BA13" s="13"/>
      <c r="BB13" s="13"/>
      <c r="BC13" s="55"/>
      <c r="BD13" s="10"/>
      <c r="BE13" s="44"/>
      <c r="BF13" s="11"/>
      <c r="BG13" s="17"/>
      <c r="BH13" s="17"/>
      <c r="BI13" s="17"/>
      <c r="BJ13" s="17"/>
      <c r="BK13" s="6" t="s">
        <v>109</v>
      </c>
      <c r="BL13" s="4" t="s">
        <v>107</v>
      </c>
      <c r="BM13" s="13"/>
      <c r="BN13" s="13"/>
      <c r="BO13" s="13"/>
      <c r="BP13" s="13"/>
      <c r="BQ13" s="55"/>
      <c r="BR13" s="10"/>
      <c r="BS13" s="44"/>
      <c r="BT13" s="11"/>
      <c r="BU13" s="17"/>
      <c r="BV13" s="17"/>
      <c r="BW13" s="17"/>
      <c r="BX13" s="17"/>
      <c r="BY13" s="6" t="s">
        <v>109</v>
      </c>
      <c r="BZ13" s="4" t="s">
        <v>107</v>
      </c>
      <c r="CA13" s="13"/>
      <c r="CB13" s="13"/>
      <c r="CC13" s="13"/>
      <c r="CD13" s="13"/>
      <c r="CE13" s="55"/>
      <c r="CF13" s="10"/>
      <c r="CG13" s="44"/>
      <c r="CH13" s="11"/>
      <c r="CI13" s="17"/>
      <c r="CJ13" s="17"/>
      <c r="CK13" s="17"/>
      <c r="CL13" s="17"/>
      <c r="CM13" s="6" t="s">
        <v>109</v>
      </c>
      <c r="CN13" s="4" t="s">
        <v>107</v>
      </c>
      <c r="CO13" s="13"/>
      <c r="CP13" s="13"/>
      <c r="CQ13" s="13"/>
      <c r="CR13" s="13"/>
      <c r="CS13" s="55"/>
      <c r="CT13" s="10"/>
      <c r="CU13" s="44"/>
      <c r="CV13" s="11"/>
      <c r="CW13" s="17"/>
      <c r="CX13" s="17"/>
      <c r="CY13" s="17"/>
      <c r="CZ13" s="17"/>
      <c r="DA13" s="6" t="s">
        <v>109</v>
      </c>
      <c r="DB13" s="4" t="s">
        <v>107</v>
      </c>
      <c r="DC13" s="13"/>
      <c r="DD13" s="13"/>
      <c r="DE13" s="13"/>
      <c r="DF13" s="13"/>
      <c r="DG13" s="55"/>
      <c r="DH13" s="10"/>
      <c r="DI13" s="44"/>
      <c r="DJ13" s="11"/>
      <c r="DK13" s="17"/>
      <c r="DL13" s="17"/>
      <c r="DM13" s="17"/>
      <c r="DN13" s="17"/>
      <c r="DO13" s="6" t="s">
        <v>109</v>
      </c>
      <c r="DP13" s="4" t="s">
        <v>107</v>
      </c>
      <c r="DQ13" s="13"/>
      <c r="DR13" s="13"/>
      <c r="DS13" s="13"/>
      <c r="DT13" s="13"/>
      <c r="DU13" s="55"/>
      <c r="DV13" s="10"/>
      <c r="DW13" s="44"/>
      <c r="DX13" s="11"/>
      <c r="DY13" s="17"/>
      <c r="DZ13" s="17"/>
      <c r="EA13" s="17"/>
      <c r="EB13" s="17"/>
      <c r="EC13" s="6" t="s">
        <v>109</v>
      </c>
      <c r="ED13" s="4" t="s">
        <v>107</v>
      </c>
      <c r="EE13" s="13"/>
      <c r="EF13" s="13"/>
      <c r="EG13" s="13"/>
      <c r="EH13" s="13"/>
      <c r="EI13" s="55"/>
      <c r="EJ13" s="10"/>
      <c r="EK13" s="44" t="s">
        <v>72</v>
      </c>
      <c r="EL13" s="11" t="s">
        <v>141</v>
      </c>
      <c r="EM13" s="14">
        <f>K21+Y21+AM21+BA21+BO21+CC21+CQ21+DE21+DS21+EG21</f>
        <v>0</v>
      </c>
      <c r="EN13" s="14"/>
      <c r="EO13" s="190">
        <f>(G21+G22)*$C$2+(U21+U22)*$Q$2+(AI21+AI22)*$AE$2+(AW21+AW22)*$AS$2+(BK21+BK22)*$BG$2+(BY21+BY22)*$BU$2+(CM21+CM22)*$CI$2+(DA21+DA22)*$CW$2+(DO21+DO22)*$DK$2+(EC21+EC22)*$DY$2</f>
        <v>0</v>
      </c>
      <c r="EP13" s="80"/>
      <c r="EQ13" s="80"/>
      <c r="ER13" s="116">
        <f>IF(ER$4=0,0,EM13/ER$4)</f>
        <v>0</v>
      </c>
      <c r="ES13" s="81">
        <f>ER13*ET13+ER13</f>
        <v>0</v>
      </c>
      <c r="ET13" s="280">
        <v>0</v>
      </c>
      <c r="EU13" s="9" t="s">
        <v>156</v>
      </c>
      <c r="EV13" s="518">
        <f>IF(ER$4=0,0,EO13/$ER$4*$EX$4)</f>
        <v>0</v>
      </c>
      <c r="EW13" s="579">
        <f t="shared" si="86"/>
        <v>0</v>
      </c>
      <c r="EX13" s="511">
        <f>ER13*ER$4+ES13*ES$4</f>
        <v>0</v>
      </c>
      <c r="EY13" s="570">
        <f>EZ142</f>
        <v>0</v>
      </c>
      <c r="EZ13" s="571"/>
      <c r="FA13" s="566"/>
      <c r="FC13" s="44" t="s">
        <v>75</v>
      </c>
      <c r="FD13" s="11" t="s">
        <v>134</v>
      </c>
      <c r="FE13" s="141">
        <v>0</v>
      </c>
      <c r="FF13" s="141">
        <v>0</v>
      </c>
      <c r="FG13" s="142">
        <v>0</v>
      </c>
      <c r="FH13" s="9" t="s">
        <v>21</v>
      </c>
      <c r="FI13" s="122">
        <f t="shared" si="84"/>
        <v>0</v>
      </c>
      <c r="FJ13" s="602">
        <v>0</v>
      </c>
      <c r="FK13" s="604">
        <f t="shared" si="85"/>
        <v>0</v>
      </c>
      <c r="FL13" s="588"/>
      <c r="FM13" s="589"/>
      <c r="FN13" s="610"/>
      <c r="FO13" s="127"/>
      <c r="FP13" s="87"/>
      <c r="FQ13" s="599"/>
      <c r="FR13" s="61"/>
      <c r="FS13" s="567"/>
    </row>
    <row r="14" spans="1:175" ht="13.5" thickTop="1" thickBot="1" x14ac:dyDescent="0.3">
      <c r="A14" s="44" t="s">
        <v>74</v>
      </c>
      <c r="B14" s="11" t="s">
        <v>18</v>
      </c>
      <c r="C14" s="17"/>
      <c r="D14" s="17"/>
      <c r="E14" s="17"/>
      <c r="F14" s="8"/>
      <c r="G14" s="18">
        <f>G4</f>
        <v>0</v>
      </c>
      <c r="H14" s="820"/>
      <c r="I14" s="13">
        <f>G14*H14+G15*H15</f>
        <v>0</v>
      </c>
      <c r="J14" s="13">
        <f>IF(E$113=0,0,I14/E$113)</f>
        <v>0</v>
      </c>
      <c r="K14" s="13">
        <f>(J14*G$2)</f>
        <v>0</v>
      </c>
      <c r="L14" s="13"/>
      <c r="M14" s="55"/>
      <c r="N14" s="10"/>
      <c r="O14" s="44" t="s">
        <v>74</v>
      </c>
      <c r="P14" s="11" t="s">
        <v>18</v>
      </c>
      <c r="Q14" s="17"/>
      <c r="R14" s="17"/>
      <c r="S14" s="17"/>
      <c r="T14" s="8"/>
      <c r="U14" s="18">
        <f>U4</f>
        <v>0</v>
      </c>
      <c r="V14" s="820"/>
      <c r="W14" s="13">
        <f>U14*V14+U15*V15</f>
        <v>0</v>
      </c>
      <c r="X14" s="13">
        <f>IF(S$113=0,0,W14/S$113)</f>
        <v>0</v>
      </c>
      <c r="Y14" s="13">
        <f>(X14*U$2)</f>
        <v>0</v>
      </c>
      <c r="Z14" s="13"/>
      <c r="AA14" s="55"/>
      <c r="AB14" s="10"/>
      <c r="AC14" s="44" t="s">
        <v>74</v>
      </c>
      <c r="AD14" s="11" t="s">
        <v>18</v>
      </c>
      <c r="AE14" s="17"/>
      <c r="AF14" s="17"/>
      <c r="AG14" s="17"/>
      <c r="AH14" s="8"/>
      <c r="AI14" s="18">
        <f t="shared" ref="AI14" si="95">AI4</f>
        <v>0</v>
      </c>
      <c r="AJ14" s="820"/>
      <c r="AK14" s="13">
        <f t="shared" ref="AK14" si="96">AI14*AJ14+AI15*AJ15</f>
        <v>0</v>
      </c>
      <c r="AL14" s="13">
        <f t="shared" ref="AL14" si="97">IF(AG$113=0,0,AK14/AG$113)</f>
        <v>0</v>
      </c>
      <c r="AM14" s="13">
        <f t="shared" ref="AM14" si="98">(AL14*AI$2)</f>
        <v>0</v>
      </c>
      <c r="AN14" s="13"/>
      <c r="AO14" s="55"/>
      <c r="AP14" s="10"/>
      <c r="AQ14" s="44" t="s">
        <v>74</v>
      </c>
      <c r="AR14" s="11" t="s">
        <v>18</v>
      </c>
      <c r="AS14" s="17"/>
      <c r="AT14" s="17"/>
      <c r="AU14" s="17"/>
      <c r="AV14" s="8"/>
      <c r="AW14" s="18">
        <f t="shared" ref="AW14" si="99">AW4</f>
        <v>0</v>
      </c>
      <c r="AX14" s="820"/>
      <c r="AY14" s="13">
        <f t="shared" ref="AY14" si="100">AW14*AX14+AW15*AX15</f>
        <v>0</v>
      </c>
      <c r="AZ14" s="13">
        <f t="shared" ref="AZ14" si="101">IF(AU$113=0,0,AY14/AU$113)</f>
        <v>0</v>
      </c>
      <c r="BA14" s="13">
        <f t="shared" ref="BA14" si="102">(AZ14*AW$2)</f>
        <v>0</v>
      </c>
      <c r="BB14" s="13"/>
      <c r="BC14" s="55"/>
      <c r="BD14" s="10"/>
      <c r="BE14" s="44" t="s">
        <v>74</v>
      </c>
      <c r="BF14" s="11" t="s">
        <v>18</v>
      </c>
      <c r="BG14" s="17"/>
      <c r="BH14" s="17"/>
      <c r="BI14" s="17"/>
      <c r="BJ14" s="8"/>
      <c r="BK14" s="18">
        <f t="shared" ref="BK14" si="103">BK4</f>
        <v>0</v>
      </c>
      <c r="BL14" s="820"/>
      <c r="BM14" s="13">
        <f t="shared" ref="BM14" si="104">BK14*BL14+BK15*BL15</f>
        <v>0</v>
      </c>
      <c r="BN14" s="13">
        <f t="shared" ref="BN14" si="105">IF(BI$113=0,0,BM14/BI$113)</f>
        <v>0</v>
      </c>
      <c r="BO14" s="13">
        <f t="shared" ref="BO14" si="106">(BN14*BK$2)</f>
        <v>0</v>
      </c>
      <c r="BP14" s="13"/>
      <c r="BQ14" s="55"/>
      <c r="BR14" s="10"/>
      <c r="BS14" s="44" t="s">
        <v>74</v>
      </c>
      <c r="BT14" s="11" t="s">
        <v>18</v>
      </c>
      <c r="BU14" s="17"/>
      <c r="BV14" s="17"/>
      <c r="BW14" s="17"/>
      <c r="BX14" s="8"/>
      <c r="BY14" s="18">
        <f t="shared" ref="BY14" si="107">BY4</f>
        <v>0</v>
      </c>
      <c r="BZ14" s="820"/>
      <c r="CA14" s="13">
        <f t="shared" ref="CA14" si="108">BY14*BZ14+BY15*BZ15</f>
        <v>0</v>
      </c>
      <c r="CB14" s="13">
        <f t="shared" ref="CB14" si="109">IF(BW$113=0,0,CA14/BW$113)</f>
        <v>0</v>
      </c>
      <c r="CC14" s="13">
        <f t="shared" ref="CC14" si="110">(CB14*BY$2)</f>
        <v>0</v>
      </c>
      <c r="CD14" s="13"/>
      <c r="CE14" s="55"/>
      <c r="CF14" s="10"/>
      <c r="CG14" s="44" t="s">
        <v>74</v>
      </c>
      <c r="CH14" s="11" t="s">
        <v>18</v>
      </c>
      <c r="CI14" s="17"/>
      <c r="CJ14" s="17"/>
      <c r="CK14" s="17"/>
      <c r="CL14" s="8"/>
      <c r="CM14" s="18">
        <f t="shared" ref="CM14" si="111">CM4</f>
        <v>0</v>
      </c>
      <c r="CN14" s="820"/>
      <c r="CO14" s="13">
        <f t="shared" ref="CO14" si="112">CM14*CN14+CM15*CN15</f>
        <v>0</v>
      </c>
      <c r="CP14" s="13">
        <f t="shared" ref="CP14" si="113">IF(CK$113=0,0,CO14/CK$113)</f>
        <v>0</v>
      </c>
      <c r="CQ14" s="13">
        <f t="shared" ref="CQ14" si="114">(CP14*CM$2)</f>
        <v>0</v>
      </c>
      <c r="CR14" s="13"/>
      <c r="CS14" s="55"/>
      <c r="CT14" s="10"/>
      <c r="CU14" s="44" t="s">
        <v>74</v>
      </c>
      <c r="CV14" s="11" t="s">
        <v>18</v>
      </c>
      <c r="CW14" s="17"/>
      <c r="CX14" s="17"/>
      <c r="CY14" s="17"/>
      <c r="CZ14" s="8"/>
      <c r="DA14" s="18">
        <f t="shared" ref="DA14" si="115">DA4</f>
        <v>0</v>
      </c>
      <c r="DB14" s="820"/>
      <c r="DC14" s="13">
        <f t="shared" ref="DC14" si="116">DA14*DB14+DA15*DB15</f>
        <v>0</v>
      </c>
      <c r="DD14" s="13">
        <f t="shared" ref="DD14" si="117">IF(CY$113=0,0,DC14/CY$113)</f>
        <v>0</v>
      </c>
      <c r="DE14" s="13">
        <f t="shared" ref="DE14" si="118">(DD14*DA$2)</f>
        <v>0</v>
      </c>
      <c r="DF14" s="13"/>
      <c r="DG14" s="55"/>
      <c r="DH14" s="10"/>
      <c r="DI14" s="44" t="s">
        <v>74</v>
      </c>
      <c r="DJ14" s="11" t="s">
        <v>18</v>
      </c>
      <c r="DK14" s="17"/>
      <c r="DL14" s="17"/>
      <c r="DM14" s="17"/>
      <c r="DN14" s="8"/>
      <c r="DO14" s="18">
        <f t="shared" ref="DO14" si="119">DO4</f>
        <v>0</v>
      </c>
      <c r="DP14" s="820"/>
      <c r="DQ14" s="13">
        <f t="shared" ref="DQ14" si="120">DO14*DP14+DO15*DP15</f>
        <v>0</v>
      </c>
      <c r="DR14" s="13">
        <f t="shared" ref="DR14" si="121">IF(DM$113=0,0,DQ14/DM$113)</f>
        <v>0</v>
      </c>
      <c r="DS14" s="13">
        <f t="shared" ref="DS14" si="122">(DR14*DO$2)</f>
        <v>0</v>
      </c>
      <c r="DT14" s="13"/>
      <c r="DU14" s="55"/>
      <c r="DV14" s="10"/>
      <c r="DW14" s="44" t="s">
        <v>74</v>
      </c>
      <c r="DX14" s="11" t="s">
        <v>18</v>
      </c>
      <c r="DY14" s="17"/>
      <c r="DZ14" s="17"/>
      <c r="EA14" s="17"/>
      <c r="EB14" s="8"/>
      <c r="EC14" s="18">
        <f t="shared" ref="EC14" si="123">EC4</f>
        <v>0</v>
      </c>
      <c r="ED14" s="820"/>
      <c r="EE14" s="13">
        <f t="shared" ref="EE14" si="124">EC14*ED14+EC15*ED15</f>
        <v>0</v>
      </c>
      <c r="EF14" s="13">
        <f t="shared" ref="EF14" si="125">IF(EA$113=0,0,EE14/EA$113)</f>
        <v>0</v>
      </c>
      <c r="EG14" s="13">
        <f t="shared" ref="EG14" si="126">(EF14*EC$2)</f>
        <v>0</v>
      </c>
      <c r="EH14" s="13"/>
      <c r="EI14" s="55"/>
      <c r="EJ14" s="10"/>
      <c r="EK14" s="44"/>
      <c r="EL14" s="11"/>
      <c r="EM14" s="14"/>
      <c r="EN14" s="33"/>
      <c r="EO14" s="950"/>
      <c r="EP14" s="79"/>
      <c r="EQ14" s="134" t="s">
        <v>20</v>
      </c>
      <c r="ER14" s="121"/>
      <c r="ES14" s="111"/>
      <c r="ET14" s="128"/>
      <c r="EU14" s="9"/>
      <c r="EV14" s="518"/>
      <c r="EW14" s="579"/>
      <c r="EX14" s="511"/>
      <c r="EY14" s="572"/>
      <c r="EZ14" s="573"/>
      <c r="FA14" s="88"/>
      <c r="FC14" s="44" t="s">
        <v>72</v>
      </c>
      <c r="FD14" s="11" t="s">
        <v>121</v>
      </c>
      <c r="FE14" s="141">
        <v>0</v>
      </c>
      <c r="FF14" s="141">
        <v>0</v>
      </c>
      <c r="FG14" s="142">
        <v>0</v>
      </c>
      <c r="FH14" s="9" t="s">
        <v>109</v>
      </c>
      <c r="FI14" s="122">
        <f t="shared" si="84"/>
        <v>0</v>
      </c>
      <c r="FJ14" s="602">
        <v>0</v>
      </c>
      <c r="FK14" s="604">
        <f t="shared" si="85"/>
        <v>0</v>
      </c>
      <c r="FL14" s="590"/>
      <c r="FM14" s="569"/>
      <c r="FN14" s="610">
        <f>SUM(FK14:FK15)+FL15</f>
        <v>0</v>
      </c>
      <c r="FO14" s="127">
        <f>IF(FO$4=0,0,FN14/$FO$4)</f>
        <v>0</v>
      </c>
      <c r="FP14" s="87" t="s">
        <v>72</v>
      </c>
      <c r="FQ14" s="522">
        <f>EX13+EX18+EX19+EY13</f>
        <v>0</v>
      </c>
      <c r="FR14" s="496">
        <f>FN14</f>
        <v>0</v>
      </c>
      <c r="FS14" s="567">
        <f>SUM(FQ14:FR14)</f>
        <v>0</v>
      </c>
    </row>
    <row r="15" spans="1:175" ht="13" thickTop="1" x14ac:dyDescent="0.25">
      <c r="A15" s="44" t="s">
        <v>74</v>
      </c>
      <c r="B15" s="8" t="s">
        <v>19</v>
      </c>
      <c r="C15" s="8"/>
      <c r="D15" s="8"/>
      <c r="E15" s="8"/>
      <c r="F15" s="8"/>
      <c r="G15" s="68">
        <v>0</v>
      </c>
      <c r="H15" s="63">
        <v>0</v>
      </c>
      <c r="I15" s="13"/>
      <c r="J15" s="13"/>
      <c r="K15" s="13"/>
      <c r="L15" s="13"/>
      <c r="M15" s="55"/>
      <c r="N15" s="10"/>
      <c r="O15" s="44" t="s">
        <v>74</v>
      </c>
      <c r="P15" s="8" t="s">
        <v>19</v>
      </c>
      <c r="Q15" s="8"/>
      <c r="R15" s="8"/>
      <c r="S15" s="8"/>
      <c r="T15" s="8"/>
      <c r="U15" s="68">
        <v>0</v>
      </c>
      <c r="V15" s="63">
        <v>0</v>
      </c>
      <c r="W15" s="13"/>
      <c r="X15" s="13"/>
      <c r="Y15" s="13"/>
      <c r="Z15" s="13"/>
      <c r="AA15" s="55"/>
      <c r="AB15" s="10"/>
      <c r="AC15" s="44" t="s">
        <v>74</v>
      </c>
      <c r="AD15" s="8" t="s">
        <v>19</v>
      </c>
      <c r="AE15" s="8"/>
      <c r="AF15" s="8"/>
      <c r="AG15" s="8"/>
      <c r="AH15" s="8"/>
      <c r="AI15" s="68">
        <v>0</v>
      </c>
      <c r="AJ15" s="63">
        <v>0</v>
      </c>
      <c r="AK15" s="13"/>
      <c r="AL15" s="13"/>
      <c r="AM15" s="13"/>
      <c r="AN15" s="13"/>
      <c r="AO15" s="55"/>
      <c r="AP15" s="10"/>
      <c r="AQ15" s="44" t="s">
        <v>74</v>
      </c>
      <c r="AR15" s="8" t="s">
        <v>19</v>
      </c>
      <c r="AS15" s="8"/>
      <c r="AT15" s="8"/>
      <c r="AU15" s="8"/>
      <c r="AV15" s="8"/>
      <c r="AW15" s="68">
        <v>0</v>
      </c>
      <c r="AX15" s="63">
        <v>0</v>
      </c>
      <c r="AY15" s="13"/>
      <c r="AZ15" s="13"/>
      <c r="BA15" s="13"/>
      <c r="BB15" s="13"/>
      <c r="BC15" s="55"/>
      <c r="BD15" s="10"/>
      <c r="BE15" s="44" t="s">
        <v>74</v>
      </c>
      <c r="BF15" s="8" t="s">
        <v>19</v>
      </c>
      <c r="BG15" s="8"/>
      <c r="BH15" s="8"/>
      <c r="BI15" s="8"/>
      <c r="BJ15" s="8"/>
      <c r="BK15" s="68">
        <v>0</v>
      </c>
      <c r="BL15" s="63">
        <v>0</v>
      </c>
      <c r="BM15" s="13"/>
      <c r="BN15" s="13"/>
      <c r="BO15" s="13"/>
      <c r="BP15" s="13"/>
      <c r="BQ15" s="55"/>
      <c r="BR15" s="10"/>
      <c r="BS15" s="44" t="s">
        <v>74</v>
      </c>
      <c r="BT15" s="8" t="s">
        <v>19</v>
      </c>
      <c r="BU15" s="8"/>
      <c r="BV15" s="8"/>
      <c r="BW15" s="8"/>
      <c r="BX15" s="8"/>
      <c r="BY15" s="68">
        <v>0</v>
      </c>
      <c r="BZ15" s="63">
        <v>0</v>
      </c>
      <c r="CA15" s="13"/>
      <c r="CB15" s="13"/>
      <c r="CC15" s="13"/>
      <c r="CD15" s="13"/>
      <c r="CE15" s="55"/>
      <c r="CF15" s="10"/>
      <c r="CG15" s="44" t="s">
        <v>74</v>
      </c>
      <c r="CH15" s="8" t="s">
        <v>19</v>
      </c>
      <c r="CI15" s="8"/>
      <c r="CJ15" s="8"/>
      <c r="CK15" s="8"/>
      <c r="CL15" s="8"/>
      <c r="CM15" s="68">
        <v>0</v>
      </c>
      <c r="CN15" s="63">
        <v>0</v>
      </c>
      <c r="CO15" s="13"/>
      <c r="CP15" s="13"/>
      <c r="CQ15" s="13"/>
      <c r="CR15" s="13"/>
      <c r="CS15" s="55"/>
      <c r="CT15" s="10"/>
      <c r="CU15" s="44" t="s">
        <v>74</v>
      </c>
      <c r="CV15" s="8" t="s">
        <v>19</v>
      </c>
      <c r="CW15" s="8"/>
      <c r="CX15" s="8"/>
      <c r="CY15" s="8"/>
      <c r="CZ15" s="8"/>
      <c r="DA15" s="68">
        <v>0</v>
      </c>
      <c r="DB15" s="63">
        <v>0</v>
      </c>
      <c r="DC15" s="13"/>
      <c r="DD15" s="13"/>
      <c r="DE15" s="13"/>
      <c r="DF15" s="13"/>
      <c r="DG15" s="55"/>
      <c r="DH15" s="10"/>
      <c r="DI15" s="44" t="s">
        <v>74</v>
      </c>
      <c r="DJ15" s="8" t="s">
        <v>19</v>
      </c>
      <c r="DK15" s="8"/>
      <c r="DL15" s="8"/>
      <c r="DM15" s="8"/>
      <c r="DN15" s="8"/>
      <c r="DO15" s="68">
        <v>0</v>
      </c>
      <c r="DP15" s="63">
        <v>0</v>
      </c>
      <c r="DQ15" s="13"/>
      <c r="DR15" s="13"/>
      <c r="DS15" s="13"/>
      <c r="DT15" s="13"/>
      <c r="DU15" s="55"/>
      <c r="DV15" s="10"/>
      <c r="DW15" s="44" t="s">
        <v>74</v>
      </c>
      <c r="DX15" s="8" t="s">
        <v>19</v>
      </c>
      <c r="DY15" s="8"/>
      <c r="DZ15" s="8"/>
      <c r="EA15" s="8"/>
      <c r="EB15" s="8"/>
      <c r="EC15" s="68">
        <v>0</v>
      </c>
      <c r="ED15" s="63">
        <v>0</v>
      </c>
      <c r="EE15" s="13"/>
      <c r="EF15" s="13"/>
      <c r="EG15" s="13"/>
      <c r="EH15" s="13"/>
      <c r="EI15" s="55"/>
      <c r="EJ15" s="10"/>
      <c r="EK15" s="44" t="s">
        <v>74</v>
      </c>
      <c r="EL15" s="11" t="s">
        <v>28</v>
      </c>
      <c r="EM15" s="14">
        <f>K24+Y24+AM24+BA24+BO24+CC24+CQ24+DE24+DS24+EG24</f>
        <v>0</v>
      </c>
      <c r="EN15" s="950"/>
      <c r="EO15" s="950"/>
      <c r="EQ15" s="51">
        <f>G24*$C$2+U24*$Q$2+AI24*$AE$2+AW24*$AS$2+BK24*$BG$2+BY24*$BU$2+CM24*$CI$2+DA24*$CW$2+DO24*$DK$2+EC24*$DY$2</f>
        <v>0</v>
      </c>
      <c r="ER15" s="116">
        <f>IF(ER$4=0,0,EM15/ER$4)</f>
        <v>0</v>
      </c>
      <c r="ES15" s="81">
        <f>ER15*ET15+ER15</f>
        <v>0</v>
      </c>
      <c r="ET15" s="280">
        <v>0</v>
      </c>
      <c r="EU15" s="9" t="s">
        <v>20</v>
      </c>
      <c r="EV15" s="518">
        <f>IF(ER$4=0,0,EQ15/$ER$4*$EX$4)</f>
        <v>0</v>
      </c>
      <c r="EW15" s="579">
        <f>IF(EV15=0,0,EX15/EV15)</f>
        <v>0</v>
      </c>
      <c r="EX15" s="511">
        <f>ER15*ER$4+ES15*ES$4</f>
        <v>0</v>
      </c>
      <c r="EY15" s="572"/>
      <c r="EZ15" s="573"/>
      <c r="FA15" s="88"/>
      <c r="FC15" s="44" t="s">
        <v>72</v>
      </c>
      <c r="FD15" s="11" t="s">
        <v>141</v>
      </c>
      <c r="FE15" s="141">
        <v>0</v>
      </c>
      <c r="FF15" s="141">
        <v>0</v>
      </c>
      <c r="FG15" s="142">
        <v>0</v>
      </c>
      <c r="FH15" s="9" t="s">
        <v>125</v>
      </c>
      <c r="FI15" s="122">
        <f t="shared" si="84"/>
        <v>0</v>
      </c>
      <c r="FJ15" s="602">
        <v>0</v>
      </c>
      <c r="FK15" s="604">
        <f t="shared" si="85"/>
        <v>0</v>
      </c>
      <c r="FL15" s="591">
        <f>FR134</f>
        <v>0</v>
      </c>
      <c r="FM15" s="575"/>
      <c r="FN15" s="610"/>
      <c r="FO15" s="127"/>
      <c r="FP15" s="87"/>
      <c r="FQ15" s="522"/>
      <c r="FR15" s="61"/>
      <c r="FS15" s="567"/>
    </row>
    <row r="16" spans="1:175" ht="13" thickBot="1" x14ac:dyDescent="0.3">
      <c r="A16" s="44"/>
      <c r="B16" s="11"/>
      <c r="C16" s="948" t="s">
        <v>20</v>
      </c>
      <c r="D16" s="87" t="s">
        <v>21</v>
      </c>
      <c r="E16" s="6" t="s">
        <v>22</v>
      </c>
      <c r="F16" s="275" t="s">
        <v>6</v>
      </c>
      <c r="G16" s="6" t="s">
        <v>109</v>
      </c>
      <c r="H16" s="16"/>
      <c r="I16" s="13"/>
      <c r="J16" s="13"/>
      <c r="K16" s="13"/>
      <c r="L16" s="13"/>
      <c r="M16" s="55"/>
      <c r="N16" s="10"/>
      <c r="O16" s="44"/>
      <c r="P16" s="11"/>
      <c r="Q16" s="948" t="s">
        <v>20</v>
      </c>
      <c r="R16" s="87" t="s">
        <v>21</v>
      </c>
      <c r="S16" s="6" t="s">
        <v>22</v>
      </c>
      <c r="T16" s="275" t="s">
        <v>6</v>
      </c>
      <c r="U16" s="6" t="s">
        <v>109</v>
      </c>
      <c r="V16" s="16"/>
      <c r="W16" s="13"/>
      <c r="X16" s="13"/>
      <c r="Y16" s="13"/>
      <c r="Z16" s="13"/>
      <c r="AA16" s="55"/>
      <c r="AB16" s="10"/>
      <c r="AC16" s="44"/>
      <c r="AD16" s="11"/>
      <c r="AE16" s="948" t="s">
        <v>20</v>
      </c>
      <c r="AF16" s="87" t="s">
        <v>21</v>
      </c>
      <c r="AG16" s="6" t="s">
        <v>22</v>
      </c>
      <c r="AH16" s="275" t="s">
        <v>6</v>
      </c>
      <c r="AI16" s="6" t="s">
        <v>109</v>
      </c>
      <c r="AJ16" s="16"/>
      <c r="AK16" s="13"/>
      <c r="AL16" s="13"/>
      <c r="AM16" s="13"/>
      <c r="AN16" s="13"/>
      <c r="AO16" s="55"/>
      <c r="AP16" s="10"/>
      <c r="AQ16" s="44"/>
      <c r="AR16" s="11"/>
      <c r="AS16" s="948" t="s">
        <v>20</v>
      </c>
      <c r="AT16" s="87" t="s">
        <v>21</v>
      </c>
      <c r="AU16" s="6" t="s">
        <v>22</v>
      </c>
      <c r="AV16" s="275" t="s">
        <v>6</v>
      </c>
      <c r="AW16" s="6" t="s">
        <v>109</v>
      </c>
      <c r="AX16" s="16"/>
      <c r="AY16" s="13"/>
      <c r="AZ16" s="13"/>
      <c r="BA16" s="13"/>
      <c r="BB16" s="13"/>
      <c r="BC16" s="55"/>
      <c r="BD16" s="10"/>
      <c r="BE16" s="44"/>
      <c r="BF16" s="11"/>
      <c r="BG16" s="948" t="s">
        <v>20</v>
      </c>
      <c r="BH16" s="87" t="s">
        <v>21</v>
      </c>
      <c r="BI16" s="6" t="s">
        <v>22</v>
      </c>
      <c r="BJ16" s="275" t="s">
        <v>6</v>
      </c>
      <c r="BK16" s="6" t="s">
        <v>109</v>
      </c>
      <c r="BL16" s="16"/>
      <c r="BM16" s="13"/>
      <c r="BN16" s="13"/>
      <c r="BO16" s="13"/>
      <c r="BP16" s="13"/>
      <c r="BQ16" s="55"/>
      <c r="BR16" s="10"/>
      <c r="BS16" s="44"/>
      <c r="BT16" s="11"/>
      <c r="BU16" s="948" t="s">
        <v>20</v>
      </c>
      <c r="BV16" s="87" t="s">
        <v>21</v>
      </c>
      <c r="BW16" s="6" t="s">
        <v>22</v>
      </c>
      <c r="BX16" s="275" t="s">
        <v>6</v>
      </c>
      <c r="BY16" s="6" t="s">
        <v>109</v>
      </c>
      <c r="BZ16" s="16"/>
      <c r="CA16" s="13"/>
      <c r="CB16" s="13"/>
      <c r="CC16" s="13"/>
      <c r="CD16" s="13"/>
      <c r="CE16" s="55"/>
      <c r="CF16" s="10"/>
      <c r="CG16" s="44"/>
      <c r="CH16" s="11"/>
      <c r="CI16" s="948" t="s">
        <v>20</v>
      </c>
      <c r="CJ16" s="87" t="s">
        <v>21</v>
      </c>
      <c r="CK16" s="6" t="s">
        <v>22</v>
      </c>
      <c r="CL16" s="275" t="s">
        <v>6</v>
      </c>
      <c r="CM16" s="6" t="s">
        <v>109</v>
      </c>
      <c r="CN16" s="16"/>
      <c r="CO16" s="13"/>
      <c r="CP16" s="13"/>
      <c r="CQ16" s="13"/>
      <c r="CR16" s="13"/>
      <c r="CS16" s="55"/>
      <c r="CT16" s="10"/>
      <c r="CU16" s="44"/>
      <c r="CV16" s="11"/>
      <c r="CW16" s="948" t="s">
        <v>20</v>
      </c>
      <c r="CX16" s="87" t="s">
        <v>21</v>
      </c>
      <c r="CY16" s="6" t="s">
        <v>22</v>
      </c>
      <c r="CZ16" s="275" t="s">
        <v>6</v>
      </c>
      <c r="DA16" s="6" t="s">
        <v>109</v>
      </c>
      <c r="DB16" s="16"/>
      <c r="DC16" s="13"/>
      <c r="DD16" s="13"/>
      <c r="DE16" s="13"/>
      <c r="DF16" s="13"/>
      <c r="DG16" s="55"/>
      <c r="DH16" s="10"/>
      <c r="DI16" s="44"/>
      <c r="DJ16" s="11"/>
      <c r="DK16" s="948" t="s">
        <v>20</v>
      </c>
      <c r="DL16" s="87" t="s">
        <v>21</v>
      </c>
      <c r="DM16" s="6" t="s">
        <v>22</v>
      </c>
      <c r="DN16" s="275" t="s">
        <v>6</v>
      </c>
      <c r="DO16" s="6" t="s">
        <v>109</v>
      </c>
      <c r="DP16" s="16"/>
      <c r="DQ16" s="13"/>
      <c r="DR16" s="13"/>
      <c r="DS16" s="13"/>
      <c r="DT16" s="13"/>
      <c r="DU16" s="55"/>
      <c r="DV16" s="10"/>
      <c r="DW16" s="44"/>
      <c r="DX16" s="11"/>
      <c r="DY16" s="948" t="s">
        <v>20</v>
      </c>
      <c r="DZ16" s="87" t="s">
        <v>21</v>
      </c>
      <c r="EA16" s="6" t="s">
        <v>22</v>
      </c>
      <c r="EB16" s="275" t="s">
        <v>6</v>
      </c>
      <c r="EC16" s="6" t="s">
        <v>109</v>
      </c>
      <c r="ED16" s="16"/>
      <c r="EE16" s="13"/>
      <c r="EF16" s="13"/>
      <c r="EG16" s="13"/>
      <c r="EH16" s="13"/>
      <c r="EI16" s="55"/>
      <c r="EJ16" s="10"/>
      <c r="EK16" s="44" t="s">
        <v>67</v>
      </c>
      <c r="EL16" s="11" t="s">
        <v>70</v>
      </c>
      <c r="EM16" s="14">
        <f>K33+Y33+AM33+BA33+BO33+CC33+CQ33+DE33+DS33+EG33</f>
        <v>0</v>
      </c>
      <c r="EN16" s="143"/>
      <c r="EO16" s="144"/>
      <c r="EP16" s="283"/>
      <c r="EQ16" s="950"/>
      <c r="ER16" s="116">
        <f>IF(ER$4=0,0,EM16/ER$4)</f>
        <v>0</v>
      </c>
      <c r="ES16" s="81">
        <f>ER16*ET16+ER16</f>
        <v>0</v>
      </c>
      <c r="ET16" s="280">
        <v>0</v>
      </c>
      <c r="EU16" s="9" t="s">
        <v>233</v>
      </c>
      <c r="EV16" s="580">
        <f>EW$4</f>
        <v>0</v>
      </c>
      <c r="EW16" s="579">
        <f t="shared" ref="EW16:EW38" si="127">IF(EV16=0,0,EX16/EV16)</f>
        <v>0</v>
      </c>
      <c r="EX16" s="439">
        <f>ER16*ER$4+ES16*ES$4</f>
        <v>0</v>
      </c>
      <c r="EY16" s="572"/>
      <c r="EZ16" s="573"/>
      <c r="FA16" s="88"/>
      <c r="FC16" s="44" t="s">
        <v>74</v>
      </c>
      <c r="FD16" s="11" t="s">
        <v>28</v>
      </c>
      <c r="FE16" s="141">
        <v>0</v>
      </c>
      <c r="FF16" s="141">
        <v>0</v>
      </c>
      <c r="FG16" s="142">
        <v>0</v>
      </c>
      <c r="FH16" s="9" t="s">
        <v>20</v>
      </c>
      <c r="FI16" s="122">
        <f t="shared" si="84"/>
        <v>0</v>
      </c>
      <c r="FJ16" s="602">
        <v>0</v>
      </c>
      <c r="FK16" s="604">
        <f t="shared" si="85"/>
        <v>0</v>
      </c>
      <c r="FL16" s="592"/>
      <c r="FM16" s="573"/>
      <c r="FN16" s="610">
        <f>SUM(FK16:FK17)</f>
        <v>0</v>
      </c>
      <c r="FO16" s="127">
        <f>IF(FO$4=0,0,FN16/$FO$4)</f>
        <v>0</v>
      </c>
      <c r="FP16" s="87"/>
      <c r="FQ16" s="61"/>
      <c r="FR16" s="61"/>
      <c r="FS16" s="567"/>
    </row>
    <row r="17" spans="1:175" ht="13" thickBot="1" x14ac:dyDescent="0.3">
      <c r="A17" s="44" t="s">
        <v>75</v>
      </c>
      <c r="B17" s="11" t="s">
        <v>23</v>
      </c>
      <c r="C17" s="18">
        <f>SUM(C5:C10)</f>
        <v>0</v>
      </c>
      <c r="D17" s="19"/>
      <c r="E17" s="65">
        <v>0</v>
      </c>
      <c r="F17" s="62">
        <v>10</v>
      </c>
      <c r="G17" s="20">
        <f>C17*E17/1000*(100+F17)/100</f>
        <v>0</v>
      </c>
      <c r="H17" s="66">
        <v>0</v>
      </c>
      <c r="I17" s="13">
        <f>G17*H17</f>
        <v>0</v>
      </c>
      <c r="J17" s="13">
        <f>IF(E$113=0,0,I17/E$113)</f>
        <v>0</v>
      </c>
      <c r="K17" s="13">
        <f>(J17*G$2)</f>
        <v>0</v>
      </c>
      <c r="L17" s="13"/>
      <c r="M17" s="55"/>
      <c r="N17" s="10"/>
      <c r="O17" s="44" t="s">
        <v>75</v>
      </c>
      <c r="P17" s="11" t="s">
        <v>23</v>
      </c>
      <c r="Q17" s="18">
        <f>SUM(Q5:Q10)</f>
        <v>0</v>
      </c>
      <c r="R17" s="19"/>
      <c r="S17" s="65">
        <v>0</v>
      </c>
      <c r="T17" s="62">
        <v>10</v>
      </c>
      <c r="U17" s="20">
        <f>Q17*S17/1000*(100+T17)/100</f>
        <v>0</v>
      </c>
      <c r="V17" s="66">
        <v>0</v>
      </c>
      <c r="W17" s="13">
        <f>U17*V17</f>
        <v>0</v>
      </c>
      <c r="X17" s="13">
        <f>IF(S$113=0,0,W17/S$113)</f>
        <v>0</v>
      </c>
      <c r="Y17" s="13">
        <f>(X17*U$2)</f>
        <v>0</v>
      </c>
      <c r="Z17" s="13"/>
      <c r="AA17" s="55"/>
      <c r="AB17" s="10"/>
      <c r="AC17" s="44" t="s">
        <v>75</v>
      </c>
      <c r="AD17" s="11" t="s">
        <v>23</v>
      </c>
      <c r="AE17" s="18">
        <f t="shared" ref="AE17" si="128">SUM(AE5:AE10)</f>
        <v>0</v>
      </c>
      <c r="AF17" s="19"/>
      <c r="AG17" s="65">
        <v>0</v>
      </c>
      <c r="AH17" s="62">
        <v>10</v>
      </c>
      <c r="AI17" s="20">
        <f t="shared" ref="AI17" si="129">AE17*AG17/1000*(100+AH17)/100</f>
        <v>0</v>
      </c>
      <c r="AJ17" s="66">
        <v>0</v>
      </c>
      <c r="AK17" s="13">
        <f t="shared" ref="AK17" si="130">AI17*AJ17</f>
        <v>0</v>
      </c>
      <c r="AL17" s="13">
        <f t="shared" ref="AL17:AL21" si="131">IF(AG$113=0,0,AK17/AG$113)</f>
        <v>0</v>
      </c>
      <c r="AM17" s="13">
        <f t="shared" ref="AM17:AM21" si="132">(AL17*AI$2)</f>
        <v>0</v>
      </c>
      <c r="AN17" s="13"/>
      <c r="AO17" s="55"/>
      <c r="AP17" s="10"/>
      <c r="AQ17" s="44" t="s">
        <v>75</v>
      </c>
      <c r="AR17" s="11" t="s">
        <v>23</v>
      </c>
      <c r="AS17" s="18">
        <f t="shared" ref="AS17" si="133">SUM(AS5:AS10)</f>
        <v>0</v>
      </c>
      <c r="AT17" s="19"/>
      <c r="AU17" s="65">
        <v>0</v>
      </c>
      <c r="AV17" s="62">
        <v>10</v>
      </c>
      <c r="AW17" s="20">
        <f t="shared" ref="AW17" si="134">AS17*AU17/1000*(100+AV17)/100</f>
        <v>0</v>
      </c>
      <c r="AX17" s="66">
        <v>0</v>
      </c>
      <c r="AY17" s="13">
        <f t="shared" ref="AY17" si="135">AW17*AX17</f>
        <v>0</v>
      </c>
      <c r="AZ17" s="13">
        <f t="shared" ref="AZ17:AZ21" si="136">IF(AU$113=0,0,AY17/AU$113)</f>
        <v>0</v>
      </c>
      <c r="BA17" s="13">
        <f t="shared" ref="BA17:BA21" si="137">(AZ17*AW$2)</f>
        <v>0</v>
      </c>
      <c r="BB17" s="13"/>
      <c r="BC17" s="55"/>
      <c r="BD17" s="10"/>
      <c r="BE17" s="44" t="s">
        <v>75</v>
      </c>
      <c r="BF17" s="11" t="s">
        <v>23</v>
      </c>
      <c r="BG17" s="18">
        <f t="shared" ref="BG17" si="138">SUM(BG5:BG10)</f>
        <v>0</v>
      </c>
      <c r="BH17" s="19"/>
      <c r="BI17" s="65">
        <v>0</v>
      </c>
      <c r="BJ17" s="62">
        <v>10</v>
      </c>
      <c r="BK17" s="20">
        <f t="shared" ref="BK17" si="139">BG17*BI17/1000*(100+BJ17)/100</f>
        <v>0</v>
      </c>
      <c r="BL17" s="66">
        <v>0</v>
      </c>
      <c r="BM17" s="13">
        <f t="shared" ref="BM17" si="140">BK17*BL17</f>
        <v>0</v>
      </c>
      <c r="BN17" s="13">
        <f t="shared" ref="BN17:BN21" si="141">IF(BI$113=0,0,BM17/BI$113)</f>
        <v>0</v>
      </c>
      <c r="BO17" s="13">
        <f t="shared" ref="BO17:BO21" si="142">(BN17*BK$2)</f>
        <v>0</v>
      </c>
      <c r="BP17" s="13"/>
      <c r="BQ17" s="55"/>
      <c r="BR17" s="10"/>
      <c r="BS17" s="44" t="s">
        <v>75</v>
      </c>
      <c r="BT17" s="11" t="s">
        <v>23</v>
      </c>
      <c r="BU17" s="18">
        <f t="shared" ref="BU17" si="143">SUM(BU5:BU10)</f>
        <v>0</v>
      </c>
      <c r="BV17" s="19"/>
      <c r="BW17" s="65">
        <v>0</v>
      </c>
      <c r="BX17" s="62">
        <v>10</v>
      </c>
      <c r="BY17" s="20">
        <f t="shared" ref="BY17" si="144">BU17*BW17/1000*(100+BX17)/100</f>
        <v>0</v>
      </c>
      <c r="BZ17" s="66">
        <v>0</v>
      </c>
      <c r="CA17" s="13">
        <f t="shared" ref="CA17" si="145">BY17*BZ17</f>
        <v>0</v>
      </c>
      <c r="CB17" s="13">
        <f t="shared" ref="CB17:CB21" si="146">IF(BW$113=0,0,CA17/BW$113)</f>
        <v>0</v>
      </c>
      <c r="CC17" s="13">
        <f t="shared" ref="CC17:CC21" si="147">(CB17*BY$2)</f>
        <v>0</v>
      </c>
      <c r="CD17" s="13"/>
      <c r="CE17" s="55"/>
      <c r="CF17" s="10"/>
      <c r="CG17" s="44" t="s">
        <v>75</v>
      </c>
      <c r="CH17" s="11" t="s">
        <v>23</v>
      </c>
      <c r="CI17" s="18">
        <f t="shared" ref="CI17" si="148">SUM(CI5:CI10)</f>
        <v>0</v>
      </c>
      <c r="CJ17" s="19"/>
      <c r="CK17" s="65">
        <v>0</v>
      </c>
      <c r="CL17" s="62">
        <v>10</v>
      </c>
      <c r="CM17" s="20">
        <f t="shared" ref="CM17" si="149">CI17*CK17/1000*(100+CL17)/100</f>
        <v>0</v>
      </c>
      <c r="CN17" s="66">
        <v>0</v>
      </c>
      <c r="CO17" s="13">
        <f t="shared" ref="CO17" si="150">CM17*CN17</f>
        <v>0</v>
      </c>
      <c r="CP17" s="13">
        <f t="shared" ref="CP17:CP21" si="151">IF(CK$113=0,0,CO17/CK$113)</f>
        <v>0</v>
      </c>
      <c r="CQ17" s="13">
        <f t="shared" ref="CQ17:CQ21" si="152">(CP17*CM$2)</f>
        <v>0</v>
      </c>
      <c r="CR17" s="13"/>
      <c r="CS17" s="55"/>
      <c r="CT17" s="10"/>
      <c r="CU17" s="44" t="s">
        <v>75</v>
      </c>
      <c r="CV17" s="11" t="s">
        <v>23</v>
      </c>
      <c r="CW17" s="18">
        <f t="shared" ref="CW17" si="153">SUM(CW5:CW10)</f>
        <v>0</v>
      </c>
      <c r="CX17" s="19"/>
      <c r="CY17" s="65">
        <v>0</v>
      </c>
      <c r="CZ17" s="62">
        <v>10</v>
      </c>
      <c r="DA17" s="20">
        <f t="shared" ref="DA17" si="154">CW17*CY17/1000*(100+CZ17)/100</f>
        <v>0</v>
      </c>
      <c r="DB17" s="66">
        <v>0</v>
      </c>
      <c r="DC17" s="13">
        <f t="shared" ref="DC17" si="155">DA17*DB17</f>
        <v>0</v>
      </c>
      <c r="DD17" s="13">
        <f t="shared" ref="DD17:DD21" si="156">IF(CY$113=0,0,DC17/CY$113)</f>
        <v>0</v>
      </c>
      <c r="DE17" s="13">
        <f t="shared" ref="DE17:DE21" si="157">(DD17*DA$2)</f>
        <v>0</v>
      </c>
      <c r="DF17" s="13"/>
      <c r="DG17" s="55"/>
      <c r="DH17" s="10"/>
      <c r="DI17" s="44" t="s">
        <v>75</v>
      </c>
      <c r="DJ17" s="11" t="s">
        <v>23</v>
      </c>
      <c r="DK17" s="18">
        <f t="shared" ref="DK17" si="158">SUM(DK5:DK10)</f>
        <v>0</v>
      </c>
      <c r="DL17" s="19"/>
      <c r="DM17" s="65">
        <v>0</v>
      </c>
      <c r="DN17" s="62">
        <v>10</v>
      </c>
      <c r="DO17" s="20">
        <f t="shared" ref="DO17" si="159">DK17*DM17/1000*(100+DN17)/100</f>
        <v>0</v>
      </c>
      <c r="DP17" s="66">
        <v>0</v>
      </c>
      <c r="DQ17" s="13">
        <f t="shared" ref="DQ17" si="160">DO17*DP17</f>
        <v>0</v>
      </c>
      <c r="DR17" s="13">
        <f t="shared" ref="DR17:DR21" si="161">IF(DM$113=0,0,DQ17/DM$113)</f>
        <v>0</v>
      </c>
      <c r="DS17" s="13">
        <f t="shared" ref="DS17:DS21" si="162">(DR17*DO$2)</f>
        <v>0</v>
      </c>
      <c r="DT17" s="13"/>
      <c r="DU17" s="55"/>
      <c r="DV17" s="10"/>
      <c r="DW17" s="44" t="s">
        <v>75</v>
      </c>
      <c r="DX17" s="11" t="s">
        <v>23</v>
      </c>
      <c r="DY17" s="18">
        <f t="shared" ref="DY17" si="163">SUM(DY5:DY10)</f>
        <v>0</v>
      </c>
      <c r="DZ17" s="19"/>
      <c r="EA17" s="65">
        <v>0</v>
      </c>
      <c r="EB17" s="62">
        <v>10</v>
      </c>
      <c r="EC17" s="20">
        <f t="shared" ref="EC17" si="164">DY17*EA17/1000*(100+EB17)/100</f>
        <v>0</v>
      </c>
      <c r="ED17" s="66">
        <v>0</v>
      </c>
      <c r="EE17" s="13">
        <f t="shared" ref="EE17" si="165">EC17*ED17</f>
        <v>0</v>
      </c>
      <c r="EF17" s="13">
        <f t="shared" ref="EF17:EF21" si="166">IF(EA$113=0,0,EE17/EA$113)</f>
        <v>0</v>
      </c>
      <c r="EG17" s="13">
        <f t="shared" ref="EG17:EG21" si="167">(EF17*EC$2)</f>
        <v>0</v>
      </c>
      <c r="EH17" s="13"/>
      <c r="EI17" s="55"/>
      <c r="EJ17" s="10"/>
      <c r="EK17" s="44" t="s">
        <v>65</v>
      </c>
      <c r="EL17" s="11" t="s">
        <v>64</v>
      </c>
      <c r="EM17" s="14">
        <f t="shared" ref="EM17:EM18" si="168">K34+Y34+AM34+BA34+BO34+CC34+CQ34+DE34+DS34+EG34</f>
        <v>0</v>
      </c>
      <c r="EN17" s="950"/>
      <c r="EO17" s="950"/>
      <c r="EP17" s="950"/>
      <c r="EQ17" s="950"/>
      <c r="ER17" s="116">
        <f>IF(ER$4=0,0,EM17/ER$4)</f>
        <v>0</v>
      </c>
      <c r="ES17" s="81">
        <f>ER17*ET17+ER17</f>
        <v>0</v>
      </c>
      <c r="ET17" s="280">
        <v>0</v>
      </c>
      <c r="EU17" s="9" t="s">
        <v>233</v>
      </c>
      <c r="EV17" s="580">
        <f t="shared" ref="EV17:EV38" si="169">EW$4</f>
        <v>0</v>
      </c>
      <c r="EW17" s="579">
        <f t="shared" si="127"/>
        <v>0</v>
      </c>
      <c r="EX17" s="439">
        <f>ER17*ER$4+ES17*ES$4</f>
        <v>0</v>
      </c>
      <c r="EY17" s="572"/>
      <c r="EZ17" s="573"/>
      <c r="FA17" s="88"/>
      <c r="FC17" s="44" t="s">
        <v>74</v>
      </c>
      <c r="FD17" s="11" t="s">
        <v>28</v>
      </c>
      <c r="FE17" s="141">
        <v>0</v>
      </c>
      <c r="FF17" s="141">
        <v>0</v>
      </c>
      <c r="FG17" s="142">
        <v>0</v>
      </c>
      <c r="FH17" s="9" t="s">
        <v>20</v>
      </c>
      <c r="FI17" s="122">
        <f t="shared" si="84"/>
        <v>0</v>
      </c>
      <c r="FJ17" s="602">
        <v>0</v>
      </c>
      <c r="FK17" s="604">
        <f t="shared" si="85"/>
        <v>0</v>
      </c>
      <c r="FL17" s="592"/>
      <c r="FM17" s="573"/>
      <c r="FN17" s="610"/>
      <c r="FO17" s="127"/>
      <c r="FP17" s="87"/>
      <c r="FQ17" s="522"/>
      <c r="FR17" s="61"/>
      <c r="FS17" s="567"/>
    </row>
    <row r="18" spans="1:175" ht="14.25" customHeight="1" thickBot="1" x14ac:dyDescent="0.3">
      <c r="A18" s="44" t="s">
        <v>75</v>
      </c>
      <c r="B18" s="11" t="s">
        <v>24</v>
      </c>
      <c r="C18" s="18"/>
      <c r="D18" s="65">
        <v>0</v>
      </c>
      <c r="E18" s="950"/>
      <c r="F18" s="21"/>
      <c r="G18" s="23"/>
      <c r="H18" s="66">
        <v>0</v>
      </c>
      <c r="I18" s="13">
        <f>D18*H18</f>
        <v>0</v>
      </c>
      <c r="J18" s="13">
        <f>IF(E$113=0,0,I18/E$113)</f>
        <v>0</v>
      </c>
      <c r="K18" s="13">
        <f>(J18*G$2)</f>
        <v>0</v>
      </c>
      <c r="L18" s="13"/>
      <c r="M18" s="55"/>
      <c r="N18" s="10"/>
      <c r="O18" s="44" t="s">
        <v>75</v>
      </c>
      <c r="P18" s="11" t="s">
        <v>24</v>
      </c>
      <c r="Q18" s="18"/>
      <c r="R18" s="65">
        <v>0</v>
      </c>
      <c r="S18" s="950"/>
      <c r="T18" s="21"/>
      <c r="U18" s="23"/>
      <c r="V18" s="66">
        <v>0</v>
      </c>
      <c r="W18" s="13">
        <f>R18*V18</f>
        <v>0</v>
      </c>
      <c r="X18" s="13">
        <f>IF(S$113=0,0,W18/S$113)</f>
        <v>0</v>
      </c>
      <c r="Y18" s="13">
        <f>(X18*U$2)</f>
        <v>0</v>
      </c>
      <c r="Z18" s="13"/>
      <c r="AA18" s="55"/>
      <c r="AB18" s="10"/>
      <c r="AC18" s="44" t="s">
        <v>75</v>
      </c>
      <c r="AD18" s="11" t="s">
        <v>24</v>
      </c>
      <c r="AE18" s="18"/>
      <c r="AF18" s="65">
        <v>0</v>
      </c>
      <c r="AG18" s="950"/>
      <c r="AH18" s="21"/>
      <c r="AI18" s="23"/>
      <c r="AJ18" s="66">
        <v>0</v>
      </c>
      <c r="AK18" s="13">
        <f t="shared" ref="AK18" si="170">AF18*AJ18</f>
        <v>0</v>
      </c>
      <c r="AL18" s="13">
        <f t="shared" si="131"/>
        <v>0</v>
      </c>
      <c r="AM18" s="13">
        <f t="shared" si="132"/>
        <v>0</v>
      </c>
      <c r="AN18" s="13"/>
      <c r="AO18" s="55"/>
      <c r="AP18" s="10"/>
      <c r="AQ18" s="44" t="s">
        <v>75</v>
      </c>
      <c r="AR18" s="11" t="s">
        <v>24</v>
      </c>
      <c r="AS18" s="18"/>
      <c r="AT18" s="65">
        <v>0</v>
      </c>
      <c r="AU18" s="950"/>
      <c r="AV18" s="21"/>
      <c r="AW18" s="23"/>
      <c r="AX18" s="66">
        <v>0</v>
      </c>
      <c r="AY18" s="13">
        <f t="shared" ref="AY18" si="171">AT18*AX18</f>
        <v>0</v>
      </c>
      <c r="AZ18" s="13">
        <f t="shared" si="136"/>
        <v>0</v>
      </c>
      <c r="BA18" s="13">
        <f t="shared" si="137"/>
        <v>0</v>
      </c>
      <c r="BB18" s="13"/>
      <c r="BC18" s="55"/>
      <c r="BD18" s="10"/>
      <c r="BE18" s="44" t="s">
        <v>75</v>
      </c>
      <c r="BF18" s="11" t="s">
        <v>24</v>
      </c>
      <c r="BG18" s="18"/>
      <c r="BH18" s="65">
        <v>0</v>
      </c>
      <c r="BI18" s="950"/>
      <c r="BJ18" s="21"/>
      <c r="BK18" s="23"/>
      <c r="BL18" s="66">
        <v>0</v>
      </c>
      <c r="BM18" s="13">
        <f t="shared" ref="BM18" si="172">BH18*BL18</f>
        <v>0</v>
      </c>
      <c r="BN18" s="13">
        <f t="shared" si="141"/>
        <v>0</v>
      </c>
      <c r="BO18" s="13">
        <f t="shared" si="142"/>
        <v>0</v>
      </c>
      <c r="BP18" s="13"/>
      <c r="BQ18" s="55"/>
      <c r="BR18" s="10"/>
      <c r="BS18" s="44" t="s">
        <v>75</v>
      </c>
      <c r="BT18" s="11" t="s">
        <v>24</v>
      </c>
      <c r="BU18" s="18"/>
      <c r="BV18" s="65">
        <v>0</v>
      </c>
      <c r="BW18" s="950"/>
      <c r="BX18" s="21"/>
      <c r="BY18" s="23"/>
      <c r="BZ18" s="66">
        <v>0</v>
      </c>
      <c r="CA18" s="13">
        <f t="shared" ref="CA18" si="173">BV18*BZ18</f>
        <v>0</v>
      </c>
      <c r="CB18" s="13">
        <f t="shared" si="146"/>
        <v>0</v>
      </c>
      <c r="CC18" s="13">
        <f t="shared" si="147"/>
        <v>0</v>
      </c>
      <c r="CD18" s="13"/>
      <c r="CE18" s="55"/>
      <c r="CF18" s="10"/>
      <c r="CG18" s="44" t="s">
        <v>75</v>
      </c>
      <c r="CH18" s="11" t="s">
        <v>24</v>
      </c>
      <c r="CI18" s="18"/>
      <c r="CJ18" s="65">
        <v>0</v>
      </c>
      <c r="CK18" s="950"/>
      <c r="CL18" s="21"/>
      <c r="CM18" s="23"/>
      <c r="CN18" s="66">
        <v>0</v>
      </c>
      <c r="CO18" s="13">
        <f t="shared" ref="CO18" si="174">CJ18*CN18</f>
        <v>0</v>
      </c>
      <c r="CP18" s="13">
        <f t="shared" si="151"/>
        <v>0</v>
      </c>
      <c r="CQ18" s="13">
        <f t="shared" si="152"/>
        <v>0</v>
      </c>
      <c r="CR18" s="13"/>
      <c r="CS18" s="55"/>
      <c r="CT18" s="10"/>
      <c r="CU18" s="44" t="s">
        <v>75</v>
      </c>
      <c r="CV18" s="11" t="s">
        <v>24</v>
      </c>
      <c r="CW18" s="18"/>
      <c r="CX18" s="65">
        <v>0</v>
      </c>
      <c r="CY18" s="950"/>
      <c r="CZ18" s="21"/>
      <c r="DA18" s="23"/>
      <c r="DB18" s="66">
        <v>0</v>
      </c>
      <c r="DC18" s="13">
        <f t="shared" ref="DC18" si="175">CX18*DB18</f>
        <v>0</v>
      </c>
      <c r="DD18" s="13">
        <f t="shared" si="156"/>
        <v>0</v>
      </c>
      <c r="DE18" s="13">
        <f t="shared" si="157"/>
        <v>0</v>
      </c>
      <c r="DF18" s="13"/>
      <c r="DG18" s="55"/>
      <c r="DH18" s="10"/>
      <c r="DI18" s="44" t="s">
        <v>75</v>
      </c>
      <c r="DJ18" s="11" t="s">
        <v>24</v>
      </c>
      <c r="DK18" s="18"/>
      <c r="DL18" s="65">
        <v>0</v>
      </c>
      <c r="DM18" s="950"/>
      <c r="DN18" s="21"/>
      <c r="DO18" s="23"/>
      <c r="DP18" s="66">
        <v>0</v>
      </c>
      <c r="DQ18" s="13">
        <f t="shared" ref="DQ18" si="176">DL18*DP18</f>
        <v>0</v>
      </c>
      <c r="DR18" s="13">
        <f t="shared" si="161"/>
        <v>0</v>
      </c>
      <c r="DS18" s="13">
        <f t="shared" si="162"/>
        <v>0</v>
      </c>
      <c r="DT18" s="13"/>
      <c r="DU18" s="55"/>
      <c r="DV18" s="10"/>
      <c r="DW18" s="44" t="s">
        <v>75</v>
      </c>
      <c r="DX18" s="11" t="s">
        <v>24</v>
      </c>
      <c r="DY18" s="18"/>
      <c r="DZ18" s="65">
        <v>0</v>
      </c>
      <c r="EA18" s="950"/>
      <c r="EB18" s="21"/>
      <c r="EC18" s="23"/>
      <c r="ED18" s="66">
        <v>0</v>
      </c>
      <c r="EE18" s="13">
        <f t="shared" ref="EE18" si="177">DZ18*ED18</f>
        <v>0</v>
      </c>
      <c r="EF18" s="13">
        <f t="shared" si="166"/>
        <v>0</v>
      </c>
      <c r="EG18" s="13">
        <f t="shared" si="167"/>
        <v>0</v>
      </c>
      <c r="EH18" s="13"/>
      <c r="EI18" s="55"/>
      <c r="EJ18" s="10"/>
      <c r="EK18" s="44" t="s">
        <v>72</v>
      </c>
      <c r="EL18" s="11" t="s">
        <v>71</v>
      </c>
      <c r="EM18" s="14">
        <f t="shared" si="168"/>
        <v>0</v>
      </c>
      <c r="EN18" s="950"/>
      <c r="EO18" s="950"/>
      <c r="EP18" s="950"/>
      <c r="EQ18" s="950"/>
      <c r="ER18" s="116">
        <f>IF(ER$4=0,0,EM18/ER$4)</f>
        <v>0</v>
      </c>
      <c r="ES18" s="81">
        <f>ER18*ET18+ER18</f>
        <v>0</v>
      </c>
      <c r="ET18" s="280">
        <v>0</v>
      </c>
      <c r="EU18" s="9" t="s">
        <v>233</v>
      </c>
      <c r="EV18" s="580">
        <f t="shared" si="169"/>
        <v>0</v>
      </c>
      <c r="EW18" s="579">
        <f t="shared" si="127"/>
        <v>0</v>
      </c>
      <c r="EX18" s="439">
        <f>ER18*ER$4+ES18*ES$4</f>
        <v>0</v>
      </c>
      <c r="EY18" s="572"/>
      <c r="EZ18" s="573"/>
      <c r="FA18" s="88"/>
      <c r="FC18" s="45"/>
      <c r="FD18" s="93"/>
      <c r="FE18" s="126"/>
      <c r="FF18" s="125"/>
      <c r="FG18" s="284"/>
      <c r="FH18" s="9"/>
      <c r="FI18" s="123"/>
      <c r="FJ18" s="117"/>
      <c r="FK18" s="604"/>
      <c r="FL18" s="592"/>
      <c r="FM18" s="573"/>
      <c r="FN18" s="610"/>
      <c r="FO18" s="127"/>
      <c r="FP18" s="134"/>
      <c r="FQ18" s="522"/>
      <c r="FR18" s="61"/>
      <c r="FS18" s="567"/>
    </row>
    <row r="19" spans="1:175" ht="13" thickBot="1" x14ac:dyDescent="0.3">
      <c r="A19" s="44" t="s">
        <v>75</v>
      </c>
      <c r="B19" s="11" t="s">
        <v>25</v>
      </c>
      <c r="C19" s="18">
        <f>C17</f>
        <v>0</v>
      </c>
      <c r="D19" s="19"/>
      <c r="E19" s="65">
        <v>0</v>
      </c>
      <c r="F19" s="221">
        <v>10</v>
      </c>
      <c r="G19" s="20">
        <f>C19*E19/1000*(100+F19)/100</f>
        <v>0</v>
      </c>
      <c r="H19" s="67">
        <v>0</v>
      </c>
      <c r="I19" s="13">
        <f>G19*H19</f>
        <v>0</v>
      </c>
      <c r="J19" s="13">
        <f>IF(E$113=0,0,I19/E$113)</f>
        <v>0</v>
      </c>
      <c r="K19" s="13">
        <f>(J19*G$2)</f>
        <v>0</v>
      </c>
      <c r="L19" s="13"/>
      <c r="M19" s="55"/>
      <c r="N19" s="10"/>
      <c r="O19" s="44" t="s">
        <v>75</v>
      </c>
      <c r="P19" s="11" t="s">
        <v>25</v>
      </c>
      <c r="Q19" s="18">
        <f>Q17</f>
        <v>0</v>
      </c>
      <c r="R19" s="19"/>
      <c r="S19" s="65">
        <v>0</v>
      </c>
      <c r="T19" s="221">
        <v>10</v>
      </c>
      <c r="U19" s="20">
        <f>Q19*S19/1000*(100+T19)/100</f>
        <v>0</v>
      </c>
      <c r="V19" s="67">
        <v>0</v>
      </c>
      <c r="W19" s="13">
        <f>U19*V19</f>
        <v>0</v>
      </c>
      <c r="X19" s="13">
        <f>IF(S$113=0,0,W19/S$113)</f>
        <v>0</v>
      </c>
      <c r="Y19" s="13">
        <f>(X19*U$2)</f>
        <v>0</v>
      </c>
      <c r="Z19" s="13"/>
      <c r="AA19" s="55"/>
      <c r="AB19" s="10"/>
      <c r="AC19" s="44" t="s">
        <v>75</v>
      </c>
      <c r="AD19" s="11" t="s">
        <v>25</v>
      </c>
      <c r="AE19" s="18">
        <f t="shared" ref="AE19" si="178">AE17</f>
        <v>0</v>
      </c>
      <c r="AF19" s="19"/>
      <c r="AG19" s="65">
        <v>0</v>
      </c>
      <c r="AH19" s="221">
        <v>10</v>
      </c>
      <c r="AI19" s="20">
        <f t="shared" ref="AI19" si="179">AE19*AG19/1000*(100+AH19)/100</f>
        <v>0</v>
      </c>
      <c r="AJ19" s="67">
        <v>0</v>
      </c>
      <c r="AK19" s="13">
        <f t="shared" ref="AK19" si="180">AI19*AJ19</f>
        <v>0</v>
      </c>
      <c r="AL19" s="13">
        <f t="shared" si="131"/>
        <v>0</v>
      </c>
      <c r="AM19" s="13">
        <f t="shared" si="132"/>
        <v>0</v>
      </c>
      <c r="AN19" s="13"/>
      <c r="AO19" s="55"/>
      <c r="AP19" s="10"/>
      <c r="AQ19" s="44" t="s">
        <v>75</v>
      </c>
      <c r="AR19" s="11" t="s">
        <v>25</v>
      </c>
      <c r="AS19" s="18">
        <f t="shared" ref="AS19" si="181">AS17</f>
        <v>0</v>
      </c>
      <c r="AT19" s="19"/>
      <c r="AU19" s="65">
        <v>0</v>
      </c>
      <c r="AV19" s="221">
        <v>10</v>
      </c>
      <c r="AW19" s="20">
        <f t="shared" ref="AW19" si="182">AS19*AU19/1000*(100+AV19)/100</f>
        <v>0</v>
      </c>
      <c r="AX19" s="67">
        <v>0</v>
      </c>
      <c r="AY19" s="13">
        <f t="shared" ref="AY19" si="183">AW19*AX19</f>
        <v>0</v>
      </c>
      <c r="AZ19" s="13">
        <f t="shared" si="136"/>
        <v>0</v>
      </c>
      <c r="BA19" s="13">
        <f t="shared" si="137"/>
        <v>0</v>
      </c>
      <c r="BB19" s="13"/>
      <c r="BC19" s="55"/>
      <c r="BD19" s="10"/>
      <c r="BE19" s="44" t="s">
        <v>75</v>
      </c>
      <c r="BF19" s="11" t="s">
        <v>25</v>
      </c>
      <c r="BG19" s="18">
        <f t="shared" ref="BG19" si="184">BG17</f>
        <v>0</v>
      </c>
      <c r="BH19" s="19"/>
      <c r="BI19" s="65">
        <v>0</v>
      </c>
      <c r="BJ19" s="221">
        <v>10</v>
      </c>
      <c r="BK19" s="20">
        <f t="shared" ref="BK19" si="185">BG19*BI19/1000*(100+BJ19)/100</f>
        <v>0</v>
      </c>
      <c r="BL19" s="67">
        <v>0</v>
      </c>
      <c r="BM19" s="13">
        <f t="shared" ref="BM19" si="186">BK19*BL19</f>
        <v>0</v>
      </c>
      <c r="BN19" s="13">
        <f t="shared" si="141"/>
        <v>0</v>
      </c>
      <c r="BO19" s="13">
        <f t="shared" si="142"/>
        <v>0</v>
      </c>
      <c r="BP19" s="13"/>
      <c r="BQ19" s="55"/>
      <c r="BR19" s="10"/>
      <c r="BS19" s="44" t="s">
        <v>75</v>
      </c>
      <c r="BT19" s="11" t="s">
        <v>25</v>
      </c>
      <c r="BU19" s="18">
        <f t="shared" ref="BU19" si="187">BU17</f>
        <v>0</v>
      </c>
      <c r="BV19" s="19"/>
      <c r="BW19" s="65">
        <v>0</v>
      </c>
      <c r="BX19" s="221">
        <v>10</v>
      </c>
      <c r="BY19" s="20">
        <f t="shared" ref="BY19" si="188">BU19*BW19/1000*(100+BX19)/100</f>
        <v>0</v>
      </c>
      <c r="BZ19" s="67">
        <v>0</v>
      </c>
      <c r="CA19" s="13">
        <f t="shared" ref="CA19" si="189">BY19*BZ19</f>
        <v>0</v>
      </c>
      <c r="CB19" s="13">
        <f t="shared" si="146"/>
        <v>0</v>
      </c>
      <c r="CC19" s="13">
        <f t="shared" si="147"/>
        <v>0</v>
      </c>
      <c r="CD19" s="13"/>
      <c r="CE19" s="55"/>
      <c r="CF19" s="10"/>
      <c r="CG19" s="44" t="s">
        <v>75</v>
      </c>
      <c r="CH19" s="11" t="s">
        <v>25</v>
      </c>
      <c r="CI19" s="18">
        <f t="shared" ref="CI19" si="190">CI17</f>
        <v>0</v>
      </c>
      <c r="CJ19" s="19"/>
      <c r="CK19" s="65">
        <v>0</v>
      </c>
      <c r="CL19" s="221">
        <v>10</v>
      </c>
      <c r="CM19" s="20">
        <f t="shared" ref="CM19" si="191">CI19*CK19/1000*(100+CL19)/100</f>
        <v>0</v>
      </c>
      <c r="CN19" s="67">
        <v>0</v>
      </c>
      <c r="CO19" s="13">
        <f t="shared" ref="CO19" si="192">CM19*CN19</f>
        <v>0</v>
      </c>
      <c r="CP19" s="13">
        <f t="shared" si="151"/>
        <v>0</v>
      </c>
      <c r="CQ19" s="13">
        <f t="shared" si="152"/>
        <v>0</v>
      </c>
      <c r="CR19" s="13"/>
      <c r="CS19" s="55"/>
      <c r="CT19" s="10"/>
      <c r="CU19" s="44" t="s">
        <v>75</v>
      </c>
      <c r="CV19" s="11" t="s">
        <v>25</v>
      </c>
      <c r="CW19" s="18">
        <f t="shared" ref="CW19" si="193">CW17</f>
        <v>0</v>
      </c>
      <c r="CX19" s="19"/>
      <c r="CY19" s="65">
        <v>0</v>
      </c>
      <c r="CZ19" s="221">
        <v>10</v>
      </c>
      <c r="DA19" s="20">
        <f t="shared" ref="DA19" si="194">CW19*CY19/1000*(100+CZ19)/100</f>
        <v>0</v>
      </c>
      <c r="DB19" s="67">
        <v>0</v>
      </c>
      <c r="DC19" s="13">
        <f t="shared" ref="DC19" si="195">DA19*DB19</f>
        <v>0</v>
      </c>
      <c r="DD19" s="13">
        <f t="shared" si="156"/>
        <v>0</v>
      </c>
      <c r="DE19" s="13">
        <f t="shared" si="157"/>
        <v>0</v>
      </c>
      <c r="DF19" s="13"/>
      <c r="DG19" s="55"/>
      <c r="DH19" s="10"/>
      <c r="DI19" s="44" t="s">
        <v>75</v>
      </c>
      <c r="DJ19" s="11" t="s">
        <v>25</v>
      </c>
      <c r="DK19" s="18">
        <f t="shared" ref="DK19" si="196">DK17</f>
        <v>0</v>
      </c>
      <c r="DL19" s="19"/>
      <c r="DM19" s="65">
        <v>0</v>
      </c>
      <c r="DN19" s="221">
        <v>10</v>
      </c>
      <c r="DO19" s="20">
        <f t="shared" ref="DO19" si="197">DK19*DM19/1000*(100+DN19)/100</f>
        <v>0</v>
      </c>
      <c r="DP19" s="67">
        <v>0</v>
      </c>
      <c r="DQ19" s="13">
        <f t="shared" ref="DQ19" si="198">DO19*DP19</f>
        <v>0</v>
      </c>
      <c r="DR19" s="13">
        <f t="shared" si="161"/>
        <v>0</v>
      </c>
      <c r="DS19" s="13">
        <f t="shared" si="162"/>
        <v>0</v>
      </c>
      <c r="DT19" s="13"/>
      <c r="DU19" s="55"/>
      <c r="DV19" s="10"/>
      <c r="DW19" s="44" t="s">
        <v>75</v>
      </c>
      <c r="DX19" s="11" t="s">
        <v>25</v>
      </c>
      <c r="DY19" s="18">
        <f t="shared" ref="DY19" si="199">DY17</f>
        <v>0</v>
      </c>
      <c r="DZ19" s="19"/>
      <c r="EA19" s="65">
        <v>0</v>
      </c>
      <c r="EB19" s="221">
        <v>10</v>
      </c>
      <c r="EC19" s="20">
        <f t="shared" ref="EC19" si="200">DY19*EA19/1000*(100+EB19)/100</f>
        <v>0</v>
      </c>
      <c r="ED19" s="67">
        <v>0</v>
      </c>
      <c r="EE19" s="13">
        <f t="shared" ref="EE19" si="201">EC19*ED19</f>
        <v>0</v>
      </c>
      <c r="EF19" s="13">
        <f t="shared" si="166"/>
        <v>0</v>
      </c>
      <c r="EG19" s="13">
        <f t="shared" si="167"/>
        <v>0</v>
      </c>
      <c r="EH19" s="13"/>
      <c r="EI19" s="55"/>
      <c r="EJ19" s="10"/>
      <c r="EK19" s="44" t="s">
        <v>72</v>
      </c>
      <c r="EL19" s="11" t="s">
        <v>38</v>
      </c>
      <c r="EM19" s="14">
        <f t="shared" ref="EM19:EM25" si="202">K37+Y37+AM37+BA37+BO37+CC37+CQ37+DE37+DS37+EG37</f>
        <v>0</v>
      </c>
      <c r="EN19" s="145"/>
      <c r="EO19" s="143"/>
      <c r="EP19" s="143"/>
      <c r="EQ19" s="950"/>
      <c r="ER19" s="116">
        <f t="shared" ref="ER19:ER24" si="203">IF(ER$4=0,0,EM19/ER$4)</f>
        <v>0</v>
      </c>
      <c r="ES19" s="81">
        <f t="shared" ref="ES19:ES38" si="204">ER19*ET19+ER19</f>
        <v>0</v>
      </c>
      <c r="ET19" s="280">
        <v>0</v>
      </c>
      <c r="EU19" s="9" t="s">
        <v>233</v>
      </c>
      <c r="EV19" s="581">
        <f t="shared" si="169"/>
        <v>0</v>
      </c>
      <c r="EW19" s="579">
        <f t="shared" si="127"/>
        <v>0</v>
      </c>
      <c r="EX19" s="582">
        <f t="shared" ref="EX19:EX38" si="205">ER19*ER$4+ES19*ES$4</f>
        <v>0</v>
      </c>
      <c r="EY19" s="112"/>
      <c r="EZ19" s="573"/>
      <c r="FA19" s="88"/>
      <c r="FC19" s="44" t="s">
        <v>66</v>
      </c>
      <c r="FD19" s="61" t="s">
        <v>147</v>
      </c>
      <c r="FE19" s="141">
        <v>0</v>
      </c>
      <c r="FF19" s="141">
        <v>0</v>
      </c>
      <c r="FG19" s="142">
        <v>0</v>
      </c>
      <c r="FH19" s="9" t="s">
        <v>21</v>
      </c>
      <c r="FI19" s="122">
        <f t="shared" ref="FI19:FI26" si="206">FE19*FF19*FG19</f>
        <v>0</v>
      </c>
      <c r="FJ19" s="602">
        <v>0</v>
      </c>
      <c r="FK19" s="604">
        <f t="shared" ref="FK19:FK26" si="207">FI19*FJ19</f>
        <v>0</v>
      </c>
      <c r="FL19" s="592"/>
      <c r="FM19" s="573"/>
      <c r="FN19" s="610">
        <f>SUM(FK19:FK20)</f>
        <v>0</v>
      </c>
      <c r="FO19" s="127">
        <f>IF(FO$4=0,0,FN19/$FO$4)</f>
        <v>0</v>
      </c>
      <c r="FP19" s="87"/>
      <c r="FQ19" s="61"/>
      <c r="FR19" s="61"/>
      <c r="FS19" s="567"/>
    </row>
    <row r="20" spans="1:175" ht="13" thickBot="1" x14ac:dyDescent="0.3">
      <c r="A20" s="44" t="s">
        <v>75</v>
      </c>
      <c r="B20" s="11" t="s">
        <v>24</v>
      </c>
      <c r="C20" s="18"/>
      <c r="D20" s="65">
        <v>0</v>
      </c>
      <c r="E20" s="24"/>
      <c r="F20" s="25"/>
      <c r="G20" s="26"/>
      <c r="H20" s="66">
        <v>0</v>
      </c>
      <c r="I20" s="13">
        <f>D20*H20</f>
        <v>0</v>
      </c>
      <c r="J20" s="13">
        <f>IF(E$113=0,0,I20/E$113)</f>
        <v>0</v>
      </c>
      <c r="K20" s="13">
        <f>(J20*G$2)</f>
        <v>0</v>
      </c>
      <c r="L20" s="285" t="s">
        <v>271</v>
      </c>
      <c r="M20" s="55"/>
      <c r="N20" s="10"/>
      <c r="O20" s="44" t="s">
        <v>75</v>
      </c>
      <c r="P20" s="11" t="s">
        <v>24</v>
      </c>
      <c r="Q20" s="18"/>
      <c r="R20" s="65">
        <v>0</v>
      </c>
      <c r="S20" s="24"/>
      <c r="T20" s="25"/>
      <c r="U20" s="26"/>
      <c r="V20" s="66">
        <v>0</v>
      </c>
      <c r="W20" s="13">
        <f>R20*V20</f>
        <v>0</v>
      </c>
      <c r="X20" s="13">
        <f>IF(S$113=0,0,W20/S$113)</f>
        <v>0</v>
      </c>
      <c r="Y20" s="13">
        <f>(X20*U$2)</f>
        <v>0</v>
      </c>
      <c r="Z20" s="285" t="s">
        <v>271</v>
      </c>
      <c r="AA20" s="55"/>
      <c r="AB20" s="10"/>
      <c r="AC20" s="44" t="s">
        <v>75</v>
      </c>
      <c r="AD20" s="11" t="s">
        <v>24</v>
      </c>
      <c r="AE20" s="18"/>
      <c r="AF20" s="65">
        <v>0</v>
      </c>
      <c r="AG20" s="24"/>
      <c r="AH20" s="25"/>
      <c r="AI20" s="26"/>
      <c r="AJ20" s="66">
        <v>0</v>
      </c>
      <c r="AK20" s="13">
        <f t="shared" ref="AK20" si="208">AF20*AJ20</f>
        <v>0</v>
      </c>
      <c r="AL20" s="13">
        <f t="shared" si="131"/>
        <v>0</v>
      </c>
      <c r="AM20" s="13">
        <f t="shared" si="132"/>
        <v>0</v>
      </c>
      <c r="AN20" s="285" t="s">
        <v>271</v>
      </c>
      <c r="AO20" s="55"/>
      <c r="AP20" s="10"/>
      <c r="AQ20" s="44" t="s">
        <v>75</v>
      </c>
      <c r="AR20" s="11" t="s">
        <v>24</v>
      </c>
      <c r="AS20" s="18"/>
      <c r="AT20" s="65">
        <v>0</v>
      </c>
      <c r="AU20" s="24"/>
      <c r="AV20" s="25"/>
      <c r="AW20" s="26"/>
      <c r="AX20" s="66">
        <v>0</v>
      </c>
      <c r="AY20" s="13">
        <f t="shared" ref="AY20" si="209">AT20*AX20</f>
        <v>0</v>
      </c>
      <c r="AZ20" s="13">
        <f t="shared" si="136"/>
        <v>0</v>
      </c>
      <c r="BA20" s="13">
        <f t="shared" si="137"/>
        <v>0</v>
      </c>
      <c r="BB20" s="285" t="s">
        <v>271</v>
      </c>
      <c r="BC20" s="55"/>
      <c r="BD20" s="10"/>
      <c r="BE20" s="44" t="s">
        <v>75</v>
      </c>
      <c r="BF20" s="11" t="s">
        <v>24</v>
      </c>
      <c r="BG20" s="18"/>
      <c r="BH20" s="65">
        <v>0</v>
      </c>
      <c r="BI20" s="24"/>
      <c r="BJ20" s="25"/>
      <c r="BK20" s="26"/>
      <c r="BL20" s="66">
        <v>0</v>
      </c>
      <c r="BM20" s="13">
        <f t="shared" ref="BM20" si="210">BH20*BL20</f>
        <v>0</v>
      </c>
      <c r="BN20" s="13">
        <f t="shared" si="141"/>
        <v>0</v>
      </c>
      <c r="BO20" s="13">
        <f t="shared" si="142"/>
        <v>0</v>
      </c>
      <c r="BP20" s="285" t="s">
        <v>271</v>
      </c>
      <c r="BQ20" s="55"/>
      <c r="BR20" s="10"/>
      <c r="BS20" s="44" t="s">
        <v>75</v>
      </c>
      <c r="BT20" s="11" t="s">
        <v>24</v>
      </c>
      <c r="BU20" s="18"/>
      <c r="BV20" s="65">
        <v>0</v>
      </c>
      <c r="BW20" s="24"/>
      <c r="BX20" s="25"/>
      <c r="BY20" s="26"/>
      <c r="BZ20" s="66">
        <v>0</v>
      </c>
      <c r="CA20" s="13">
        <f t="shared" ref="CA20" si="211">BV20*BZ20</f>
        <v>0</v>
      </c>
      <c r="CB20" s="13">
        <f t="shared" si="146"/>
        <v>0</v>
      </c>
      <c r="CC20" s="13">
        <f t="shared" si="147"/>
        <v>0</v>
      </c>
      <c r="CD20" s="285" t="s">
        <v>271</v>
      </c>
      <c r="CE20" s="55"/>
      <c r="CF20" s="10"/>
      <c r="CG20" s="44" t="s">
        <v>75</v>
      </c>
      <c r="CH20" s="11" t="s">
        <v>24</v>
      </c>
      <c r="CI20" s="18"/>
      <c r="CJ20" s="65">
        <v>0</v>
      </c>
      <c r="CK20" s="24"/>
      <c r="CL20" s="25"/>
      <c r="CM20" s="26"/>
      <c r="CN20" s="66">
        <v>0</v>
      </c>
      <c r="CO20" s="13">
        <f t="shared" ref="CO20" si="212">CJ20*CN20</f>
        <v>0</v>
      </c>
      <c r="CP20" s="13">
        <f t="shared" si="151"/>
        <v>0</v>
      </c>
      <c r="CQ20" s="13">
        <f t="shared" si="152"/>
        <v>0</v>
      </c>
      <c r="CR20" s="285" t="s">
        <v>271</v>
      </c>
      <c r="CS20" s="55"/>
      <c r="CT20" s="10"/>
      <c r="CU20" s="44" t="s">
        <v>75</v>
      </c>
      <c r="CV20" s="11" t="s">
        <v>24</v>
      </c>
      <c r="CW20" s="18"/>
      <c r="CX20" s="65">
        <v>0</v>
      </c>
      <c r="CY20" s="24"/>
      <c r="CZ20" s="25"/>
      <c r="DA20" s="26"/>
      <c r="DB20" s="66">
        <v>0</v>
      </c>
      <c r="DC20" s="13">
        <f t="shared" ref="DC20" si="213">CX20*DB20</f>
        <v>0</v>
      </c>
      <c r="DD20" s="13">
        <f t="shared" si="156"/>
        <v>0</v>
      </c>
      <c r="DE20" s="13">
        <f t="shared" si="157"/>
        <v>0</v>
      </c>
      <c r="DF20" s="285" t="s">
        <v>271</v>
      </c>
      <c r="DG20" s="55"/>
      <c r="DH20" s="10"/>
      <c r="DI20" s="44" t="s">
        <v>75</v>
      </c>
      <c r="DJ20" s="11" t="s">
        <v>24</v>
      </c>
      <c r="DK20" s="18"/>
      <c r="DL20" s="65">
        <v>0</v>
      </c>
      <c r="DM20" s="24"/>
      <c r="DN20" s="25"/>
      <c r="DO20" s="26"/>
      <c r="DP20" s="66">
        <v>0</v>
      </c>
      <c r="DQ20" s="13">
        <f t="shared" ref="DQ20" si="214">DL20*DP20</f>
        <v>0</v>
      </c>
      <c r="DR20" s="13">
        <f t="shared" si="161"/>
        <v>0</v>
      </c>
      <c r="DS20" s="13">
        <f t="shared" si="162"/>
        <v>0</v>
      </c>
      <c r="DT20" s="285" t="s">
        <v>271</v>
      </c>
      <c r="DU20" s="55"/>
      <c r="DV20" s="10"/>
      <c r="DW20" s="44" t="s">
        <v>75</v>
      </c>
      <c r="DX20" s="11" t="s">
        <v>24</v>
      </c>
      <c r="DY20" s="18"/>
      <c r="DZ20" s="65">
        <v>0</v>
      </c>
      <c r="EA20" s="24"/>
      <c r="EB20" s="25"/>
      <c r="EC20" s="26"/>
      <c r="ED20" s="66">
        <v>0</v>
      </c>
      <c r="EE20" s="13">
        <f t="shared" ref="EE20" si="215">DZ20*ED20</f>
        <v>0</v>
      </c>
      <c r="EF20" s="13">
        <f t="shared" si="166"/>
        <v>0</v>
      </c>
      <c r="EG20" s="13">
        <f t="shared" si="167"/>
        <v>0</v>
      </c>
      <c r="EH20" s="285" t="s">
        <v>271</v>
      </c>
      <c r="EI20" s="55"/>
      <c r="EJ20" s="10"/>
      <c r="EK20" s="44" t="s">
        <v>66</v>
      </c>
      <c r="EL20" s="61" t="s">
        <v>236</v>
      </c>
      <c r="EM20" s="14">
        <f t="shared" si="202"/>
        <v>0</v>
      </c>
      <c r="EN20" s="950"/>
      <c r="EO20" s="30"/>
      <c r="EP20" s="950"/>
      <c r="EQ20" s="950"/>
      <c r="ER20" s="116">
        <f t="shared" si="203"/>
        <v>0</v>
      </c>
      <c r="ES20" s="81">
        <f t="shared" si="204"/>
        <v>0</v>
      </c>
      <c r="ET20" s="280">
        <v>0</v>
      </c>
      <c r="EU20" s="9" t="s">
        <v>233</v>
      </c>
      <c r="EV20" s="581">
        <f t="shared" si="169"/>
        <v>0</v>
      </c>
      <c r="EW20" s="579">
        <f t="shared" si="127"/>
        <v>0</v>
      </c>
      <c r="EX20" s="582">
        <f t="shared" si="205"/>
        <v>0</v>
      </c>
      <c r="EY20" s="112"/>
      <c r="EZ20" s="573"/>
      <c r="FA20" s="88"/>
      <c r="FC20" s="44" t="s">
        <v>66</v>
      </c>
      <c r="FD20" s="61" t="s">
        <v>147</v>
      </c>
      <c r="FE20" s="141">
        <v>0</v>
      </c>
      <c r="FF20" s="141">
        <v>0</v>
      </c>
      <c r="FG20" s="142">
        <v>0</v>
      </c>
      <c r="FH20" s="9" t="s">
        <v>21</v>
      </c>
      <c r="FI20" s="122">
        <f t="shared" si="206"/>
        <v>0</v>
      </c>
      <c r="FJ20" s="602">
        <v>0</v>
      </c>
      <c r="FK20" s="604">
        <f t="shared" si="207"/>
        <v>0</v>
      </c>
      <c r="FL20" s="592"/>
      <c r="FM20" s="573"/>
      <c r="FN20" s="610"/>
      <c r="FO20" s="127"/>
      <c r="FP20" s="87"/>
      <c r="FQ20" s="522"/>
      <c r="FR20" s="61"/>
      <c r="FS20" s="567"/>
    </row>
    <row r="21" spans="1:175" ht="13" thickBot="1" x14ac:dyDescent="0.3">
      <c r="A21" s="44" t="s">
        <v>72</v>
      </c>
      <c r="B21" s="11" t="s">
        <v>26</v>
      </c>
      <c r="C21" s="18">
        <f>C17</f>
        <v>0</v>
      </c>
      <c r="D21" s="8"/>
      <c r="E21" s="65">
        <v>0</v>
      </c>
      <c r="F21" s="62">
        <v>50</v>
      </c>
      <c r="G21" s="20">
        <f>C21*E21/1000*(100+F21)/100</f>
        <v>0</v>
      </c>
      <c r="H21" s="63">
        <v>0</v>
      </c>
      <c r="I21" s="13">
        <f>(G21*H21)+(G22*H22)</f>
        <v>0</v>
      </c>
      <c r="J21" s="13">
        <f>IF(E$113=0,0,I21/E$113)</f>
        <v>0</v>
      </c>
      <c r="K21" s="13">
        <f>(J21*G$2)</f>
        <v>0</v>
      </c>
      <c r="L21" s="214">
        <f>K21+K35+K37</f>
        <v>0</v>
      </c>
      <c r="M21" s="55"/>
      <c r="N21" s="10"/>
      <c r="O21" s="44" t="s">
        <v>72</v>
      </c>
      <c r="P21" s="11" t="s">
        <v>26</v>
      </c>
      <c r="Q21" s="18">
        <f>Q17</f>
        <v>0</v>
      </c>
      <c r="R21" s="8"/>
      <c r="S21" s="65">
        <v>0</v>
      </c>
      <c r="T21" s="62">
        <v>50</v>
      </c>
      <c r="U21" s="20">
        <f>Q21*S21/1000*(100+T21)/100</f>
        <v>0</v>
      </c>
      <c r="V21" s="63">
        <v>0</v>
      </c>
      <c r="W21" s="13">
        <f>(U21*V21)+(U22*V22)</f>
        <v>0</v>
      </c>
      <c r="X21" s="13">
        <f>IF(S$113=0,0,W21/S$113)</f>
        <v>0</v>
      </c>
      <c r="Y21" s="13">
        <f>(X21*U$2)</f>
        <v>0</v>
      </c>
      <c r="Z21" s="214">
        <f>Y21+Y35+Y37</f>
        <v>0</v>
      </c>
      <c r="AA21" s="55"/>
      <c r="AB21" s="10"/>
      <c r="AC21" s="44" t="s">
        <v>72</v>
      </c>
      <c r="AD21" s="11" t="s">
        <v>26</v>
      </c>
      <c r="AE21" s="18">
        <f t="shared" ref="AE21" si="216">AE17</f>
        <v>0</v>
      </c>
      <c r="AF21" s="8"/>
      <c r="AG21" s="65">
        <v>0</v>
      </c>
      <c r="AH21" s="62">
        <v>50</v>
      </c>
      <c r="AI21" s="20">
        <f t="shared" ref="AI21:AI22" si="217">AE21*AG21/1000*(100+AH21)/100</f>
        <v>0</v>
      </c>
      <c r="AJ21" s="63">
        <v>0</v>
      </c>
      <c r="AK21" s="13">
        <f t="shared" ref="AK21" si="218">(AI21*AJ21)+(AI22*AJ22)</f>
        <v>0</v>
      </c>
      <c r="AL21" s="13">
        <f t="shared" si="131"/>
        <v>0</v>
      </c>
      <c r="AM21" s="13">
        <f t="shared" si="132"/>
        <v>0</v>
      </c>
      <c r="AN21" s="214">
        <f t="shared" ref="AN21" si="219">AM21+AM35+AM37</f>
        <v>0</v>
      </c>
      <c r="AO21" s="55"/>
      <c r="AP21" s="10"/>
      <c r="AQ21" s="44" t="s">
        <v>72</v>
      </c>
      <c r="AR21" s="11" t="s">
        <v>26</v>
      </c>
      <c r="AS21" s="18">
        <f t="shared" ref="AS21" si="220">AS17</f>
        <v>0</v>
      </c>
      <c r="AT21" s="8"/>
      <c r="AU21" s="65">
        <v>0</v>
      </c>
      <c r="AV21" s="62">
        <v>50</v>
      </c>
      <c r="AW21" s="20">
        <f t="shared" ref="AW21:AW22" si="221">AS21*AU21/1000*(100+AV21)/100</f>
        <v>0</v>
      </c>
      <c r="AX21" s="63">
        <v>0</v>
      </c>
      <c r="AY21" s="13">
        <f t="shared" ref="AY21" si="222">(AW21*AX21)+(AW22*AX22)</f>
        <v>0</v>
      </c>
      <c r="AZ21" s="13">
        <f t="shared" si="136"/>
        <v>0</v>
      </c>
      <c r="BA21" s="13">
        <f t="shared" si="137"/>
        <v>0</v>
      </c>
      <c r="BB21" s="214">
        <f t="shared" ref="BB21" si="223">BA21+BA35+BA37</f>
        <v>0</v>
      </c>
      <c r="BC21" s="55"/>
      <c r="BD21" s="10"/>
      <c r="BE21" s="44" t="s">
        <v>72</v>
      </c>
      <c r="BF21" s="11" t="s">
        <v>26</v>
      </c>
      <c r="BG21" s="18">
        <f t="shared" ref="BG21" si="224">BG17</f>
        <v>0</v>
      </c>
      <c r="BH21" s="8"/>
      <c r="BI21" s="65">
        <v>0</v>
      </c>
      <c r="BJ21" s="62">
        <v>50</v>
      </c>
      <c r="BK21" s="20">
        <f t="shared" ref="BK21:BK22" si="225">BG21*BI21/1000*(100+BJ21)/100</f>
        <v>0</v>
      </c>
      <c r="BL21" s="63">
        <v>0</v>
      </c>
      <c r="BM21" s="13">
        <f t="shared" ref="BM21" si="226">(BK21*BL21)+(BK22*BL22)</f>
        <v>0</v>
      </c>
      <c r="BN21" s="13">
        <f t="shared" si="141"/>
        <v>0</v>
      </c>
      <c r="BO21" s="13">
        <f t="shared" si="142"/>
        <v>0</v>
      </c>
      <c r="BP21" s="214">
        <f t="shared" ref="BP21" si="227">BO21+BO35+BO37</f>
        <v>0</v>
      </c>
      <c r="BQ21" s="55"/>
      <c r="BR21" s="10"/>
      <c r="BS21" s="44" t="s">
        <v>72</v>
      </c>
      <c r="BT21" s="11" t="s">
        <v>26</v>
      </c>
      <c r="BU21" s="18">
        <f t="shared" ref="BU21" si="228">BU17</f>
        <v>0</v>
      </c>
      <c r="BV21" s="8"/>
      <c r="BW21" s="65">
        <v>0</v>
      </c>
      <c r="BX21" s="62">
        <v>50</v>
      </c>
      <c r="BY21" s="20">
        <f t="shared" ref="BY21:BY22" si="229">BU21*BW21/1000*(100+BX21)/100</f>
        <v>0</v>
      </c>
      <c r="BZ21" s="63">
        <v>0</v>
      </c>
      <c r="CA21" s="13">
        <f t="shared" ref="CA21" si="230">(BY21*BZ21)+(BY22*BZ22)</f>
        <v>0</v>
      </c>
      <c r="CB21" s="13">
        <f t="shared" si="146"/>
        <v>0</v>
      </c>
      <c r="CC21" s="13">
        <f t="shared" si="147"/>
        <v>0</v>
      </c>
      <c r="CD21" s="214">
        <f t="shared" ref="CD21" si="231">CC21+CC35+CC37</f>
        <v>0</v>
      </c>
      <c r="CE21" s="55"/>
      <c r="CF21" s="10"/>
      <c r="CG21" s="44" t="s">
        <v>72</v>
      </c>
      <c r="CH21" s="11" t="s">
        <v>26</v>
      </c>
      <c r="CI21" s="18">
        <f t="shared" ref="CI21" si="232">CI17</f>
        <v>0</v>
      </c>
      <c r="CJ21" s="8"/>
      <c r="CK21" s="65">
        <v>0</v>
      </c>
      <c r="CL21" s="62">
        <v>50</v>
      </c>
      <c r="CM21" s="20">
        <f t="shared" ref="CM21:CM22" si="233">CI21*CK21/1000*(100+CL21)/100</f>
        <v>0</v>
      </c>
      <c r="CN21" s="63">
        <v>0</v>
      </c>
      <c r="CO21" s="13">
        <f t="shared" ref="CO21" si="234">(CM21*CN21)+(CM22*CN22)</f>
        <v>0</v>
      </c>
      <c r="CP21" s="13">
        <f t="shared" si="151"/>
        <v>0</v>
      </c>
      <c r="CQ21" s="13">
        <f t="shared" si="152"/>
        <v>0</v>
      </c>
      <c r="CR21" s="214">
        <f t="shared" ref="CR21" si="235">CQ21+CQ35+CQ37</f>
        <v>0</v>
      </c>
      <c r="CS21" s="55"/>
      <c r="CT21" s="10"/>
      <c r="CU21" s="44" t="s">
        <v>72</v>
      </c>
      <c r="CV21" s="11" t="s">
        <v>26</v>
      </c>
      <c r="CW21" s="18">
        <f t="shared" ref="CW21" si="236">CW17</f>
        <v>0</v>
      </c>
      <c r="CX21" s="8"/>
      <c r="CY21" s="65">
        <v>0</v>
      </c>
      <c r="CZ21" s="62">
        <v>50</v>
      </c>
      <c r="DA21" s="20">
        <f t="shared" ref="DA21:DA22" si="237">CW21*CY21/1000*(100+CZ21)/100</f>
        <v>0</v>
      </c>
      <c r="DB21" s="63">
        <v>0</v>
      </c>
      <c r="DC21" s="13">
        <f t="shared" ref="DC21" si="238">(DA21*DB21)+(DA22*DB22)</f>
        <v>0</v>
      </c>
      <c r="DD21" s="13">
        <f t="shared" si="156"/>
        <v>0</v>
      </c>
      <c r="DE21" s="13">
        <f t="shared" si="157"/>
        <v>0</v>
      </c>
      <c r="DF21" s="214">
        <f t="shared" ref="DF21" si="239">DE21+DE35+DE37</f>
        <v>0</v>
      </c>
      <c r="DG21" s="55"/>
      <c r="DH21" s="10"/>
      <c r="DI21" s="44" t="s">
        <v>72</v>
      </c>
      <c r="DJ21" s="11" t="s">
        <v>26</v>
      </c>
      <c r="DK21" s="18">
        <f t="shared" ref="DK21" si="240">DK17</f>
        <v>0</v>
      </c>
      <c r="DL21" s="8"/>
      <c r="DM21" s="65">
        <v>0</v>
      </c>
      <c r="DN21" s="62">
        <v>50</v>
      </c>
      <c r="DO21" s="20">
        <f t="shared" ref="DO21:DO22" si="241">DK21*DM21/1000*(100+DN21)/100</f>
        <v>0</v>
      </c>
      <c r="DP21" s="63">
        <v>0</v>
      </c>
      <c r="DQ21" s="13">
        <f t="shared" ref="DQ21" si="242">(DO21*DP21)+(DO22*DP22)</f>
        <v>0</v>
      </c>
      <c r="DR21" s="13">
        <f t="shared" si="161"/>
        <v>0</v>
      </c>
      <c r="DS21" s="13">
        <f t="shared" si="162"/>
        <v>0</v>
      </c>
      <c r="DT21" s="214">
        <f t="shared" ref="DT21" si="243">DS21+DS35+DS37</f>
        <v>0</v>
      </c>
      <c r="DU21" s="55"/>
      <c r="DV21" s="10"/>
      <c r="DW21" s="44" t="s">
        <v>72</v>
      </c>
      <c r="DX21" s="11" t="s">
        <v>26</v>
      </c>
      <c r="DY21" s="18">
        <f t="shared" ref="DY21" si="244">DY17</f>
        <v>0</v>
      </c>
      <c r="DZ21" s="8"/>
      <c r="EA21" s="65">
        <v>0</v>
      </c>
      <c r="EB21" s="62">
        <v>50</v>
      </c>
      <c r="EC21" s="20">
        <f t="shared" ref="EC21:EC22" si="245">DY21*EA21/1000*(100+EB21)/100</f>
        <v>0</v>
      </c>
      <c r="ED21" s="63">
        <v>0</v>
      </c>
      <c r="EE21" s="13">
        <f t="shared" ref="EE21" si="246">(EC21*ED21)+(EC22*ED22)</f>
        <v>0</v>
      </c>
      <c r="EF21" s="13">
        <f t="shared" si="166"/>
        <v>0</v>
      </c>
      <c r="EG21" s="13">
        <f t="shared" si="167"/>
        <v>0</v>
      </c>
      <c r="EH21" s="214">
        <f t="shared" ref="EH21" si="247">EG21+EG35+EG37</f>
        <v>0</v>
      </c>
      <c r="EI21" s="55"/>
      <c r="EJ21" s="10"/>
      <c r="EK21" s="44" t="s">
        <v>67</v>
      </c>
      <c r="EL21" s="94" t="s">
        <v>237</v>
      </c>
      <c r="EM21" s="14">
        <f t="shared" si="202"/>
        <v>0</v>
      </c>
      <c r="EN21" s="950"/>
      <c r="EO21" s="30"/>
      <c r="EP21" s="950"/>
      <c r="EQ21" s="950"/>
      <c r="ER21" s="116">
        <f>IF(ER$4=0,0,EM21/ER$4)</f>
        <v>0</v>
      </c>
      <c r="ES21" s="81">
        <f t="shared" si="204"/>
        <v>0</v>
      </c>
      <c r="ET21" s="280">
        <v>0</v>
      </c>
      <c r="EU21" s="9" t="s">
        <v>233</v>
      </c>
      <c r="EV21" s="581">
        <f t="shared" si="169"/>
        <v>0</v>
      </c>
      <c r="EW21" s="579">
        <f t="shared" si="127"/>
        <v>0</v>
      </c>
      <c r="EX21" s="582">
        <f t="shared" si="205"/>
        <v>0</v>
      </c>
      <c r="EY21" s="112"/>
      <c r="EZ21" s="573"/>
      <c r="FA21" s="88"/>
      <c r="FC21" s="44" t="s">
        <v>67</v>
      </c>
      <c r="FD21" s="94" t="s">
        <v>148</v>
      </c>
      <c r="FE21" s="141">
        <v>0</v>
      </c>
      <c r="FF21" s="141">
        <v>0</v>
      </c>
      <c r="FG21" s="142">
        <v>0</v>
      </c>
      <c r="FH21" s="9" t="s">
        <v>21</v>
      </c>
      <c r="FI21" s="122">
        <f t="shared" si="206"/>
        <v>0</v>
      </c>
      <c r="FJ21" s="602">
        <v>0</v>
      </c>
      <c r="FK21" s="604">
        <f t="shared" si="207"/>
        <v>0</v>
      </c>
      <c r="FL21" s="592"/>
      <c r="FM21" s="573"/>
      <c r="FN21" s="610">
        <f>SUM(FK21:FK22)</f>
        <v>0</v>
      </c>
      <c r="FO21" s="127">
        <f>IF(FO$4=0,0,FN21/$FO$4)</f>
        <v>0</v>
      </c>
      <c r="FP21" s="87"/>
      <c r="FQ21" s="61"/>
      <c r="FR21" s="61"/>
      <c r="FS21" s="567"/>
    </row>
    <row r="22" spans="1:175" ht="13" thickBot="1" x14ac:dyDescent="0.3">
      <c r="A22" s="44" t="s">
        <v>72</v>
      </c>
      <c r="B22" s="11" t="s">
        <v>27</v>
      </c>
      <c r="C22" s="68">
        <v>0</v>
      </c>
      <c r="D22" s="8"/>
      <c r="E22" s="65">
        <v>0</v>
      </c>
      <c r="F22" s="62">
        <v>25</v>
      </c>
      <c r="G22" s="20">
        <f>C22*E22/1000*(100+F22)/100</f>
        <v>0</v>
      </c>
      <c r="H22" s="63">
        <v>0</v>
      </c>
      <c r="I22" s="13"/>
      <c r="J22" s="13"/>
      <c r="K22" s="13"/>
      <c r="L22" s="13"/>
      <c r="M22" s="152"/>
      <c r="O22" s="44" t="s">
        <v>72</v>
      </c>
      <c r="P22" s="11" t="s">
        <v>27</v>
      </c>
      <c r="Q22" s="68">
        <v>0</v>
      </c>
      <c r="R22" s="8"/>
      <c r="S22" s="65">
        <v>0</v>
      </c>
      <c r="T22" s="62">
        <v>25</v>
      </c>
      <c r="U22" s="20">
        <f>Q22*S22/1000*(100+T22)/100</f>
        <v>0</v>
      </c>
      <c r="V22" s="63">
        <v>0</v>
      </c>
      <c r="W22" s="13"/>
      <c r="X22" s="13"/>
      <c r="Y22" s="13"/>
      <c r="Z22" s="13"/>
      <c r="AA22" s="152"/>
      <c r="AB22" s="27"/>
      <c r="AC22" s="44" t="s">
        <v>72</v>
      </c>
      <c r="AD22" s="11" t="s">
        <v>27</v>
      </c>
      <c r="AE22" s="68">
        <v>0</v>
      </c>
      <c r="AF22" s="8"/>
      <c r="AG22" s="65">
        <v>0</v>
      </c>
      <c r="AH22" s="62">
        <v>25</v>
      </c>
      <c r="AI22" s="20">
        <f t="shared" si="217"/>
        <v>0</v>
      </c>
      <c r="AJ22" s="63">
        <v>0</v>
      </c>
      <c r="AK22" s="13"/>
      <c r="AL22" s="13"/>
      <c r="AM22" s="13"/>
      <c r="AN22" s="13"/>
      <c r="AO22" s="152"/>
      <c r="AP22" s="27"/>
      <c r="AQ22" s="44" t="s">
        <v>72</v>
      </c>
      <c r="AR22" s="11" t="s">
        <v>27</v>
      </c>
      <c r="AS22" s="68">
        <v>0</v>
      </c>
      <c r="AT22" s="8"/>
      <c r="AU22" s="65">
        <v>0</v>
      </c>
      <c r="AV22" s="62">
        <v>25</v>
      </c>
      <c r="AW22" s="20">
        <f t="shared" si="221"/>
        <v>0</v>
      </c>
      <c r="AX22" s="63">
        <v>0</v>
      </c>
      <c r="AY22" s="13"/>
      <c r="AZ22" s="13"/>
      <c r="BA22" s="13"/>
      <c r="BB22" s="13"/>
      <c r="BC22" s="152"/>
      <c r="BD22" s="27"/>
      <c r="BE22" s="44" t="s">
        <v>72</v>
      </c>
      <c r="BF22" s="11" t="s">
        <v>27</v>
      </c>
      <c r="BG22" s="68">
        <v>0</v>
      </c>
      <c r="BH22" s="8"/>
      <c r="BI22" s="65">
        <v>0</v>
      </c>
      <c r="BJ22" s="62">
        <v>25</v>
      </c>
      <c r="BK22" s="20">
        <f t="shared" si="225"/>
        <v>0</v>
      </c>
      <c r="BL22" s="63">
        <v>0</v>
      </c>
      <c r="BM22" s="13"/>
      <c r="BN22" s="13"/>
      <c r="BO22" s="13"/>
      <c r="BP22" s="13"/>
      <c r="BQ22" s="152"/>
      <c r="BR22" s="27"/>
      <c r="BS22" s="44" t="s">
        <v>72</v>
      </c>
      <c r="BT22" s="11" t="s">
        <v>27</v>
      </c>
      <c r="BU22" s="68">
        <v>0</v>
      </c>
      <c r="BV22" s="8"/>
      <c r="BW22" s="65">
        <v>0</v>
      </c>
      <c r="BX22" s="62">
        <v>25</v>
      </c>
      <c r="BY22" s="20">
        <f t="shared" si="229"/>
        <v>0</v>
      </c>
      <c r="BZ22" s="63">
        <v>0</v>
      </c>
      <c r="CA22" s="13"/>
      <c r="CB22" s="13"/>
      <c r="CC22" s="13"/>
      <c r="CD22" s="13"/>
      <c r="CE22" s="152"/>
      <c r="CF22" s="27"/>
      <c r="CG22" s="44" t="s">
        <v>72</v>
      </c>
      <c r="CH22" s="11" t="s">
        <v>27</v>
      </c>
      <c r="CI22" s="68">
        <v>0</v>
      </c>
      <c r="CJ22" s="8"/>
      <c r="CK22" s="65">
        <v>0</v>
      </c>
      <c r="CL22" s="62">
        <v>25</v>
      </c>
      <c r="CM22" s="20">
        <f t="shared" si="233"/>
        <v>0</v>
      </c>
      <c r="CN22" s="63">
        <v>0</v>
      </c>
      <c r="CO22" s="13"/>
      <c r="CP22" s="13"/>
      <c r="CQ22" s="13"/>
      <c r="CR22" s="13"/>
      <c r="CS22" s="152"/>
      <c r="CT22" s="27"/>
      <c r="CU22" s="44" t="s">
        <v>72</v>
      </c>
      <c r="CV22" s="11" t="s">
        <v>27</v>
      </c>
      <c r="CW22" s="68">
        <v>0</v>
      </c>
      <c r="CX22" s="8"/>
      <c r="CY22" s="65">
        <v>0</v>
      </c>
      <c r="CZ22" s="62">
        <v>25</v>
      </c>
      <c r="DA22" s="20">
        <f t="shared" si="237"/>
        <v>0</v>
      </c>
      <c r="DB22" s="63">
        <v>0</v>
      </c>
      <c r="DC22" s="13"/>
      <c r="DD22" s="13"/>
      <c r="DE22" s="13"/>
      <c r="DF22" s="13"/>
      <c r="DG22" s="152"/>
      <c r="DH22" s="27"/>
      <c r="DI22" s="44" t="s">
        <v>72</v>
      </c>
      <c r="DJ22" s="11" t="s">
        <v>27</v>
      </c>
      <c r="DK22" s="68">
        <v>0</v>
      </c>
      <c r="DL22" s="8"/>
      <c r="DM22" s="65">
        <v>0</v>
      </c>
      <c r="DN22" s="62">
        <v>25</v>
      </c>
      <c r="DO22" s="20">
        <f t="shared" si="241"/>
        <v>0</v>
      </c>
      <c r="DP22" s="63">
        <v>0</v>
      </c>
      <c r="DQ22" s="13"/>
      <c r="DR22" s="13"/>
      <c r="DS22" s="13"/>
      <c r="DT22" s="13"/>
      <c r="DU22" s="152"/>
      <c r="DV22" s="27"/>
      <c r="DW22" s="44" t="s">
        <v>72</v>
      </c>
      <c r="DX22" s="11" t="s">
        <v>27</v>
      </c>
      <c r="DY22" s="68">
        <v>0</v>
      </c>
      <c r="DZ22" s="8"/>
      <c r="EA22" s="65">
        <v>0</v>
      </c>
      <c r="EB22" s="62">
        <v>25</v>
      </c>
      <c r="EC22" s="20">
        <f t="shared" si="245"/>
        <v>0</v>
      </c>
      <c r="ED22" s="63">
        <v>0</v>
      </c>
      <c r="EE22" s="13"/>
      <c r="EF22" s="13"/>
      <c r="EG22" s="13"/>
      <c r="EH22" s="13"/>
      <c r="EI22" s="152"/>
      <c r="EJ22" s="27"/>
      <c r="EK22" s="44" t="s">
        <v>68</v>
      </c>
      <c r="EL22" s="94" t="s">
        <v>238</v>
      </c>
      <c r="EM22" s="14">
        <f t="shared" si="202"/>
        <v>0</v>
      </c>
      <c r="EN22" s="950"/>
      <c r="EO22" s="30"/>
      <c r="EP22" s="950"/>
      <c r="EQ22" s="950"/>
      <c r="ER22" s="116">
        <f t="shared" si="203"/>
        <v>0</v>
      </c>
      <c r="ES22" s="81">
        <f t="shared" si="204"/>
        <v>0</v>
      </c>
      <c r="ET22" s="280">
        <v>0</v>
      </c>
      <c r="EU22" s="9" t="s">
        <v>233</v>
      </c>
      <c r="EV22" s="581">
        <f t="shared" si="169"/>
        <v>0</v>
      </c>
      <c r="EW22" s="579">
        <f t="shared" si="127"/>
        <v>0</v>
      </c>
      <c r="EX22" s="582">
        <f t="shared" si="205"/>
        <v>0</v>
      </c>
      <c r="EY22" s="112"/>
      <c r="EZ22" s="573"/>
      <c r="FA22" s="88"/>
      <c r="FC22" s="44" t="s">
        <v>67</v>
      </c>
      <c r="FD22" s="94" t="s">
        <v>148</v>
      </c>
      <c r="FE22" s="141">
        <v>0</v>
      </c>
      <c r="FF22" s="141">
        <v>0</v>
      </c>
      <c r="FG22" s="142">
        <v>0</v>
      </c>
      <c r="FH22" s="9" t="s">
        <v>21</v>
      </c>
      <c r="FI22" s="122">
        <f t="shared" si="206"/>
        <v>0</v>
      </c>
      <c r="FJ22" s="602">
        <v>0</v>
      </c>
      <c r="FK22" s="604">
        <f t="shared" si="207"/>
        <v>0</v>
      </c>
      <c r="FL22" s="592"/>
      <c r="FM22" s="573"/>
      <c r="FN22" s="610"/>
      <c r="FO22" s="127"/>
      <c r="FP22" s="87"/>
      <c r="FQ22" s="522"/>
      <c r="FR22" s="61"/>
      <c r="FS22" s="567"/>
    </row>
    <row r="23" spans="1:175" ht="13" thickBot="1" x14ac:dyDescent="0.3">
      <c r="A23" s="44"/>
      <c r="B23" s="11"/>
      <c r="C23" s="8"/>
      <c r="D23" s="17"/>
      <c r="E23" s="17"/>
      <c r="F23" s="8"/>
      <c r="G23" s="6" t="s">
        <v>20</v>
      </c>
      <c r="H23" s="16"/>
      <c r="I23" s="13"/>
      <c r="J23" s="13"/>
      <c r="K23" s="13"/>
      <c r="L23" s="13"/>
      <c r="M23" s="152"/>
      <c r="N23" s="10"/>
      <c r="O23" s="44"/>
      <c r="P23" s="11"/>
      <c r="Q23" s="8"/>
      <c r="R23" s="17"/>
      <c r="S23" s="17"/>
      <c r="T23" s="8"/>
      <c r="U23" s="6" t="s">
        <v>20</v>
      </c>
      <c r="V23" s="16"/>
      <c r="W23" s="13"/>
      <c r="X23" s="13"/>
      <c r="Y23" s="13"/>
      <c r="Z23" s="13"/>
      <c r="AA23" s="152"/>
      <c r="AB23" s="10"/>
      <c r="AC23" s="44"/>
      <c r="AD23" s="11"/>
      <c r="AE23" s="8"/>
      <c r="AF23" s="17"/>
      <c r="AG23" s="17"/>
      <c r="AH23" s="8"/>
      <c r="AI23" s="6" t="s">
        <v>20</v>
      </c>
      <c r="AJ23" s="16"/>
      <c r="AK23" s="13"/>
      <c r="AL23" s="13"/>
      <c r="AM23" s="13"/>
      <c r="AN23" s="13"/>
      <c r="AO23" s="152"/>
      <c r="AP23" s="10"/>
      <c r="AQ23" s="44"/>
      <c r="AR23" s="11"/>
      <c r="AS23" s="8"/>
      <c r="AT23" s="17"/>
      <c r="AU23" s="17"/>
      <c r="AV23" s="8"/>
      <c r="AW23" s="6" t="s">
        <v>20</v>
      </c>
      <c r="AX23" s="16"/>
      <c r="AY23" s="13"/>
      <c r="AZ23" s="13"/>
      <c r="BA23" s="13"/>
      <c r="BB23" s="13"/>
      <c r="BC23" s="152"/>
      <c r="BD23" s="10"/>
      <c r="BE23" s="44"/>
      <c r="BF23" s="11"/>
      <c r="BG23" s="8"/>
      <c r="BH23" s="17"/>
      <c r="BI23" s="17"/>
      <c r="BJ23" s="8"/>
      <c r="BK23" s="6" t="s">
        <v>20</v>
      </c>
      <c r="BL23" s="16"/>
      <c r="BM23" s="13"/>
      <c r="BN23" s="13"/>
      <c r="BO23" s="13"/>
      <c r="BP23" s="13"/>
      <c r="BQ23" s="152"/>
      <c r="BR23" s="10"/>
      <c r="BS23" s="44"/>
      <c r="BT23" s="11"/>
      <c r="BU23" s="8"/>
      <c r="BV23" s="17"/>
      <c r="BW23" s="17"/>
      <c r="BX23" s="8"/>
      <c r="BY23" s="6" t="s">
        <v>20</v>
      </c>
      <c r="BZ23" s="16"/>
      <c r="CA23" s="13"/>
      <c r="CB23" s="13"/>
      <c r="CC23" s="13"/>
      <c r="CD23" s="13"/>
      <c r="CE23" s="152"/>
      <c r="CF23" s="10"/>
      <c r="CG23" s="44"/>
      <c r="CH23" s="11"/>
      <c r="CI23" s="8"/>
      <c r="CJ23" s="17"/>
      <c r="CK23" s="17"/>
      <c r="CL23" s="8"/>
      <c r="CM23" s="6" t="s">
        <v>20</v>
      </c>
      <c r="CN23" s="16"/>
      <c r="CO23" s="13"/>
      <c r="CP23" s="13"/>
      <c r="CQ23" s="13"/>
      <c r="CR23" s="13"/>
      <c r="CS23" s="152"/>
      <c r="CT23" s="10"/>
      <c r="CU23" s="44"/>
      <c r="CV23" s="11"/>
      <c r="CW23" s="8"/>
      <c r="CX23" s="17"/>
      <c r="CY23" s="17"/>
      <c r="CZ23" s="8"/>
      <c r="DA23" s="6" t="s">
        <v>20</v>
      </c>
      <c r="DB23" s="16"/>
      <c r="DC23" s="13"/>
      <c r="DD23" s="13"/>
      <c r="DE23" s="13"/>
      <c r="DF23" s="13"/>
      <c r="DG23" s="152"/>
      <c r="DH23" s="10"/>
      <c r="DI23" s="44"/>
      <c r="DJ23" s="11"/>
      <c r="DK23" s="8"/>
      <c r="DL23" s="17"/>
      <c r="DM23" s="17"/>
      <c r="DN23" s="8"/>
      <c r="DO23" s="6" t="s">
        <v>20</v>
      </c>
      <c r="DP23" s="16"/>
      <c r="DQ23" s="13"/>
      <c r="DR23" s="13"/>
      <c r="DS23" s="13"/>
      <c r="DT23" s="13"/>
      <c r="DU23" s="152"/>
      <c r="DV23" s="10"/>
      <c r="DW23" s="44"/>
      <c r="DX23" s="11"/>
      <c r="DY23" s="8"/>
      <c r="DZ23" s="17"/>
      <c r="EA23" s="17"/>
      <c r="EB23" s="8"/>
      <c r="EC23" s="6" t="s">
        <v>20</v>
      </c>
      <c r="ED23" s="16"/>
      <c r="EE23" s="13"/>
      <c r="EF23" s="13"/>
      <c r="EG23" s="13"/>
      <c r="EH23" s="13"/>
      <c r="EI23" s="152"/>
      <c r="EJ23" s="10"/>
      <c r="EK23" s="44" t="s">
        <v>73</v>
      </c>
      <c r="EL23" s="11" t="s">
        <v>41</v>
      </c>
      <c r="EM23" s="14">
        <f t="shared" si="202"/>
        <v>0</v>
      </c>
      <c r="EN23" s="950"/>
      <c r="EO23" s="30"/>
      <c r="EP23" s="30"/>
      <c r="EQ23" s="950"/>
      <c r="ER23" s="116">
        <f t="shared" si="203"/>
        <v>0</v>
      </c>
      <c r="ES23" s="81">
        <f t="shared" si="204"/>
        <v>0</v>
      </c>
      <c r="ET23" s="280">
        <v>0</v>
      </c>
      <c r="EU23" s="9" t="s">
        <v>233</v>
      </c>
      <c r="EV23" s="581">
        <f t="shared" si="169"/>
        <v>0</v>
      </c>
      <c r="EW23" s="579">
        <f t="shared" si="127"/>
        <v>0</v>
      </c>
      <c r="EX23" s="582">
        <f t="shared" si="205"/>
        <v>0</v>
      </c>
      <c r="EY23" s="112"/>
      <c r="EZ23" s="573"/>
      <c r="FA23" s="88"/>
      <c r="FC23" s="44" t="s">
        <v>68</v>
      </c>
      <c r="FD23" s="94" t="s">
        <v>149</v>
      </c>
      <c r="FE23" s="141">
        <v>0</v>
      </c>
      <c r="FF23" s="141">
        <v>0</v>
      </c>
      <c r="FG23" s="142">
        <v>0</v>
      </c>
      <c r="FH23" s="9" t="s">
        <v>21</v>
      </c>
      <c r="FI23" s="122">
        <f t="shared" si="206"/>
        <v>0</v>
      </c>
      <c r="FJ23" s="602">
        <v>0</v>
      </c>
      <c r="FK23" s="604">
        <f t="shared" si="207"/>
        <v>0</v>
      </c>
      <c r="FL23" s="592"/>
      <c r="FM23" s="573"/>
      <c r="FN23" s="610">
        <f>SUM(FK23:FK24)</f>
        <v>0</v>
      </c>
      <c r="FO23" s="127">
        <f>IF(FO$4=0,0,FN23/$FO$4)</f>
        <v>0</v>
      </c>
      <c r="FP23" s="87"/>
      <c r="FQ23" s="61"/>
      <c r="FR23" s="61"/>
      <c r="FS23" s="567"/>
    </row>
    <row r="24" spans="1:175" ht="13.5" thickTop="1" thickBot="1" x14ac:dyDescent="0.3">
      <c r="A24" s="44" t="s">
        <v>74</v>
      </c>
      <c r="B24" s="11" t="s">
        <v>28</v>
      </c>
      <c r="C24" s="948" t="s">
        <v>29</v>
      </c>
      <c r="D24" s="948" t="s">
        <v>30</v>
      </c>
      <c r="E24" s="948" t="s">
        <v>31</v>
      </c>
      <c r="F24" s="28">
        <f>F4</f>
        <v>6</v>
      </c>
      <c r="G24" s="20">
        <f>((C25*D25*E25)+(C26*D26*E26)+(C27*D27*E27)+(C28*D28*E28)+(C29*D29*E29)+(C30*D30*E30)+(C31*D31*E31))*(100+F24)/100</f>
        <v>0</v>
      </c>
      <c r="H24" s="820"/>
      <c r="I24" s="13">
        <f>G24*H24</f>
        <v>0</v>
      </c>
      <c r="J24" s="13">
        <f>IF(E$113=0,0,I24/E$113)</f>
        <v>0</v>
      </c>
      <c r="K24" s="13">
        <f>(J24*G$2)</f>
        <v>0</v>
      </c>
      <c r="L24" s="13"/>
      <c r="M24" s="152"/>
      <c r="N24" s="10"/>
      <c r="O24" s="44" t="s">
        <v>74</v>
      </c>
      <c r="P24" s="11" t="s">
        <v>28</v>
      </c>
      <c r="Q24" s="948" t="s">
        <v>29</v>
      </c>
      <c r="R24" s="948" t="s">
        <v>30</v>
      </c>
      <c r="S24" s="948" t="s">
        <v>31</v>
      </c>
      <c r="T24" s="28">
        <f>T4</f>
        <v>6</v>
      </c>
      <c r="U24" s="20">
        <f>((Q25*R25*S25)+(Q26*R26*S26)+(Q27*R27*S27)+(Q28*R28*S28)+(Q29*R29*S29)+(Q30*R30*S30)+(Q31*R31*S31))*(100+T24)/100</f>
        <v>0</v>
      </c>
      <c r="V24" s="820"/>
      <c r="W24" s="13">
        <f>U24*V24</f>
        <v>0</v>
      </c>
      <c r="X24" s="13">
        <f>IF(S$113=0,0,W24/S$113)</f>
        <v>0</v>
      </c>
      <c r="Y24" s="13">
        <f>(X24*U$2)</f>
        <v>0</v>
      </c>
      <c r="Z24" s="13"/>
      <c r="AA24" s="152"/>
      <c r="AB24" s="10"/>
      <c r="AC24" s="44" t="s">
        <v>74</v>
      </c>
      <c r="AD24" s="11" t="s">
        <v>28</v>
      </c>
      <c r="AE24" s="948" t="s">
        <v>29</v>
      </c>
      <c r="AF24" s="948" t="s">
        <v>30</v>
      </c>
      <c r="AG24" s="948" t="s">
        <v>31</v>
      </c>
      <c r="AH24" s="28">
        <f t="shared" ref="AH24" si="248">AH4</f>
        <v>6</v>
      </c>
      <c r="AI24" s="20">
        <f t="shared" ref="AI24" si="249">((AE25*AF25*AG25)+(AE26*AF26*AG26)+(AE27*AF27*AG27)+(AE28*AF28*AG28)+(AE29*AF29*AG29)+(AE30*AF30*AG30)+(AE31*AF31*AG31))*(100+AH24)/100</f>
        <v>0</v>
      </c>
      <c r="AJ24" s="820"/>
      <c r="AK24" s="13">
        <f t="shared" ref="AK24" si="250">AI24*AJ24</f>
        <v>0</v>
      </c>
      <c r="AL24" s="13">
        <f t="shared" ref="AL24" si="251">IF(AG$113=0,0,AK24/AG$113)</f>
        <v>0</v>
      </c>
      <c r="AM24" s="13">
        <f t="shared" ref="AM24" si="252">(AL24*AI$2)</f>
        <v>0</v>
      </c>
      <c r="AN24" s="13"/>
      <c r="AO24" s="152"/>
      <c r="AP24" s="10"/>
      <c r="AQ24" s="44" t="s">
        <v>74</v>
      </c>
      <c r="AR24" s="11" t="s">
        <v>28</v>
      </c>
      <c r="AS24" s="948" t="s">
        <v>29</v>
      </c>
      <c r="AT24" s="948" t="s">
        <v>30</v>
      </c>
      <c r="AU24" s="948" t="s">
        <v>31</v>
      </c>
      <c r="AV24" s="28">
        <f t="shared" ref="AV24" si="253">AV4</f>
        <v>6</v>
      </c>
      <c r="AW24" s="20">
        <f t="shared" ref="AW24" si="254">((AS25*AT25*AU25)+(AS26*AT26*AU26)+(AS27*AT27*AU27)+(AS28*AT28*AU28)+(AS29*AT29*AU29)+(AS30*AT30*AU30)+(AS31*AT31*AU31))*(100+AV24)/100</f>
        <v>0</v>
      </c>
      <c r="AX24" s="820"/>
      <c r="AY24" s="13">
        <f t="shared" ref="AY24" si="255">AW24*AX24</f>
        <v>0</v>
      </c>
      <c r="AZ24" s="13">
        <f t="shared" ref="AZ24" si="256">IF(AU$113=0,0,AY24/AU$113)</f>
        <v>0</v>
      </c>
      <c r="BA24" s="13">
        <f t="shared" ref="BA24" si="257">(AZ24*AW$2)</f>
        <v>0</v>
      </c>
      <c r="BB24" s="13"/>
      <c r="BC24" s="152"/>
      <c r="BD24" s="10"/>
      <c r="BE24" s="44" t="s">
        <v>74</v>
      </c>
      <c r="BF24" s="11" t="s">
        <v>28</v>
      </c>
      <c r="BG24" s="948" t="s">
        <v>29</v>
      </c>
      <c r="BH24" s="948" t="s">
        <v>30</v>
      </c>
      <c r="BI24" s="948" t="s">
        <v>31</v>
      </c>
      <c r="BJ24" s="28">
        <f t="shared" ref="BJ24" si="258">BJ4</f>
        <v>6</v>
      </c>
      <c r="BK24" s="20">
        <f t="shared" ref="BK24" si="259">((BG25*BH25*BI25)+(BG26*BH26*BI26)+(BG27*BH27*BI27)+(BG28*BH28*BI28)+(BG29*BH29*BI29)+(BG30*BH30*BI30)+(BG31*BH31*BI31))*(100+BJ24)/100</f>
        <v>0</v>
      </c>
      <c r="BL24" s="820"/>
      <c r="BM24" s="13">
        <f t="shared" ref="BM24" si="260">BK24*BL24</f>
        <v>0</v>
      </c>
      <c r="BN24" s="13">
        <f t="shared" ref="BN24" si="261">IF(BI$113=0,0,BM24/BI$113)</f>
        <v>0</v>
      </c>
      <c r="BO24" s="13">
        <f t="shared" ref="BO24" si="262">(BN24*BK$2)</f>
        <v>0</v>
      </c>
      <c r="BP24" s="13"/>
      <c r="BQ24" s="152"/>
      <c r="BR24" s="10"/>
      <c r="BS24" s="44" t="s">
        <v>74</v>
      </c>
      <c r="BT24" s="11" t="s">
        <v>28</v>
      </c>
      <c r="BU24" s="948" t="s">
        <v>29</v>
      </c>
      <c r="BV24" s="948" t="s">
        <v>30</v>
      </c>
      <c r="BW24" s="948" t="s">
        <v>31</v>
      </c>
      <c r="BX24" s="28">
        <f t="shared" ref="BX24" si="263">BX4</f>
        <v>6</v>
      </c>
      <c r="BY24" s="20">
        <f t="shared" ref="BY24" si="264">((BU25*BV25*BW25)+(BU26*BV26*BW26)+(BU27*BV27*BW27)+(BU28*BV28*BW28)+(BU29*BV29*BW29)+(BU30*BV30*BW30)+(BU31*BV31*BW31))*(100+BX24)/100</f>
        <v>0</v>
      </c>
      <c r="BZ24" s="820"/>
      <c r="CA24" s="13">
        <f t="shared" ref="CA24" si="265">BY24*BZ24</f>
        <v>0</v>
      </c>
      <c r="CB24" s="13">
        <f t="shared" ref="CB24" si="266">IF(BW$113=0,0,CA24/BW$113)</f>
        <v>0</v>
      </c>
      <c r="CC24" s="13">
        <f t="shared" ref="CC24" si="267">(CB24*BY$2)</f>
        <v>0</v>
      </c>
      <c r="CD24" s="13"/>
      <c r="CE24" s="152"/>
      <c r="CF24" s="10"/>
      <c r="CG24" s="44" t="s">
        <v>74</v>
      </c>
      <c r="CH24" s="11" t="s">
        <v>28</v>
      </c>
      <c r="CI24" s="948" t="s">
        <v>29</v>
      </c>
      <c r="CJ24" s="948" t="s">
        <v>30</v>
      </c>
      <c r="CK24" s="948" t="s">
        <v>31</v>
      </c>
      <c r="CL24" s="28">
        <f t="shared" ref="CL24" si="268">CL4</f>
        <v>6</v>
      </c>
      <c r="CM24" s="20">
        <f t="shared" ref="CM24" si="269">((CI25*CJ25*CK25)+(CI26*CJ26*CK26)+(CI27*CJ27*CK27)+(CI28*CJ28*CK28)+(CI29*CJ29*CK29)+(CI30*CJ30*CK30)+(CI31*CJ31*CK31))*(100+CL24)/100</f>
        <v>0</v>
      </c>
      <c r="CN24" s="820"/>
      <c r="CO24" s="13">
        <f t="shared" ref="CO24" si="270">CM24*CN24</f>
        <v>0</v>
      </c>
      <c r="CP24" s="13">
        <f t="shared" ref="CP24" si="271">IF(CK$113=0,0,CO24/CK$113)</f>
        <v>0</v>
      </c>
      <c r="CQ24" s="13">
        <f t="shared" ref="CQ24" si="272">(CP24*CM$2)</f>
        <v>0</v>
      </c>
      <c r="CR24" s="13"/>
      <c r="CS24" s="152"/>
      <c r="CT24" s="10"/>
      <c r="CU24" s="44" t="s">
        <v>74</v>
      </c>
      <c r="CV24" s="11" t="s">
        <v>28</v>
      </c>
      <c r="CW24" s="948" t="s">
        <v>29</v>
      </c>
      <c r="CX24" s="948" t="s">
        <v>30</v>
      </c>
      <c r="CY24" s="948" t="s">
        <v>31</v>
      </c>
      <c r="CZ24" s="28">
        <f t="shared" ref="CZ24" si="273">CZ4</f>
        <v>6</v>
      </c>
      <c r="DA24" s="20">
        <f t="shared" ref="DA24" si="274">((CW25*CX25*CY25)+(CW26*CX26*CY26)+(CW27*CX27*CY27)+(CW28*CX28*CY28)+(CW29*CX29*CY29)+(CW30*CX30*CY30)+(CW31*CX31*CY31))*(100+CZ24)/100</f>
        <v>0</v>
      </c>
      <c r="DB24" s="820"/>
      <c r="DC24" s="13">
        <f t="shared" ref="DC24" si="275">DA24*DB24</f>
        <v>0</v>
      </c>
      <c r="DD24" s="13">
        <f t="shared" ref="DD24" si="276">IF(CY$113=0,0,DC24/CY$113)</f>
        <v>0</v>
      </c>
      <c r="DE24" s="13">
        <f t="shared" ref="DE24" si="277">(DD24*DA$2)</f>
        <v>0</v>
      </c>
      <c r="DF24" s="13"/>
      <c r="DG24" s="152"/>
      <c r="DH24" s="10"/>
      <c r="DI24" s="44" t="s">
        <v>74</v>
      </c>
      <c r="DJ24" s="11" t="s">
        <v>28</v>
      </c>
      <c r="DK24" s="948" t="s">
        <v>29</v>
      </c>
      <c r="DL24" s="948" t="s">
        <v>30</v>
      </c>
      <c r="DM24" s="948" t="s">
        <v>31</v>
      </c>
      <c r="DN24" s="28">
        <f t="shared" ref="DN24" si="278">DN4</f>
        <v>6</v>
      </c>
      <c r="DO24" s="20">
        <f t="shared" ref="DO24" si="279">((DK25*DL25*DM25)+(DK26*DL26*DM26)+(DK27*DL27*DM27)+(DK28*DL28*DM28)+(DK29*DL29*DM29)+(DK30*DL30*DM30)+(DK31*DL31*DM31))*(100+DN24)/100</f>
        <v>0</v>
      </c>
      <c r="DP24" s="820"/>
      <c r="DQ24" s="13">
        <f t="shared" ref="DQ24" si="280">DO24*DP24</f>
        <v>0</v>
      </c>
      <c r="DR24" s="13">
        <f t="shared" ref="DR24" si="281">IF(DM$113=0,0,DQ24/DM$113)</f>
        <v>0</v>
      </c>
      <c r="DS24" s="13">
        <f t="shared" ref="DS24" si="282">(DR24*DO$2)</f>
        <v>0</v>
      </c>
      <c r="DT24" s="13"/>
      <c r="DU24" s="152"/>
      <c r="DV24" s="10"/>
      <c r="DW24" s="44" t="s">
        <v>74</v>
      </c>
      <c r="DX24" s="11" t="s">
        <v>28</v>
      </c>
      <c r="DY24" s="948" t="s">
        <v>29</v>
      </c>
      <c r="DZ24" s="948" t="s">
        <v>30</v>
      </c>
      <c r="EA24" s="948" t="s">
        <v>31</v>
      </c>
      <c r="EB24" s="28">
        <f t="shared" ref="EB24" si="283">EB4</f>
        <v>6</v>
      </c>
      <c r="EC24" s="20">
        <f t="shared" ref="EC24" si="284">((DY25*DZ25*EA25)+(DY26*DZ26*EA26)+(DY27*DZ27*EA27)+(DY28*DZ28*EA28)+(DY29*DZ29*EA29)+(DY30*DZ30*EA30)+(DY31*DZ31*EA31))*(100+EB24)/100</f>
        <v>0</v>
      </c>
      <c r="ED24" s="820"/>
      <c r="EE24" s="13">
        <f t="shared" ref="EE24" si="285">EC24*ED24</f>
        <v>0</v>
      </c>
      <c r="EF24" s="13">
        <f t="shared" ref="EF24" si="286">IF(EA$113=0,0,EE24/EA$113)</f>
        <v>0</v>
      </c>
      <c r="EG24" s="13">
        <f t="shared" ref="EG24" si="287">(EF24*EC$2)</f>
        <v>0</v>
      </c>
      <c r="EH24" s="13"/>
      <c r="EI24" s="152"/>
      <c r="EJ24" s="10"/>
      <c r="EK24" s="44" t="s">
        <v>73</v>
      </c>
      <c r="EL24" s="11" t="s">
        <v>39</v>
      </c>
      <c r="EM24" s="14">
        <f t="shared" si="202"/>
        <v>0</v>
      </c>
      <c r="EN24" s="950"/>
      <c r="EO24" s="30"/>
      <c r="EP24" s="143"/>
      <c r="EQ24" s="950"/>
      <c r="ER24" s="116">
        <f t="shared" si="203"/>
        <v>0</v>
      </c>
      <c r="ES24" s="81">
        <f t="shared" si="204"/>
        <v>0</v>
      </c>
      <c r="ET24" s="280">
        <v>0</v>
      </c>
      <c r="EU24" s="9" t="s">
        <v>233</v>
      </c>
      <c r="EV24" s="581">
        <f t="shared" si="169"/>
        <v>0</v>
      </c>
      <c r="EW24" s="579">
        <f t="shared" si="127"/>
        <v>0</v>
      </c>
      <c r="EX24" s="582">
        <f t="shared" si="205"/>
        <v>0</v>
      </c>
      <c r="EY24" s="112"/>
      <c r="EZ24" s="573"/>
      <c r="FA24" s="138"/>
      <c r="FC24" s="44" t="s">
        <v>68</v>
      </c>
      <c r="FD24" s="94" t="s">
        <v>149</v>
      </c>
      <c r="FE24" s="141">
        <v>0</v>
      </c>
      <c r="FF24" s="141">
        <v>0</v>
      </c>
      <c r="FG24" s="142">
        <v>0</v>
      </c>
      <c r="FH24" s="9" t="s">
        <v>125</v>
      </c>
      <c r="FI24" s="122">
        <f t="shared" si="206"/>
        <v>0</v>
      </c>
      <c r="FJ24" s="602">
        <v>0</v>
      </c>
      <c r="FK24" s="604">
        <f t="shared" si="207"/>
        <v>0</v>
      </c>
      <c r="FL24" s="592"/>
      <c r="FM24" s="573"/>
      <c r="FN24" s="610"/>
      <c r="FO24" s="127"/>
      <c r="FP24" s="87"/>
      <c r="FQ24" s="522"/>
      <c r="FR24" s="61"/>
      <c r="FS24" s="567"/>
    </row>
    <row r="25" spans="1:175" x14ac:dyDescent="0.25">
      <c r="A25" s="44" t="s">
        <v>74</v>
      </c>
      <c r="B25" s="11" t="s">
        <v>12</v>
      </c>
      <c r="C25" s="29">
        <f t="shared" ref="C25:C31" si="288">C5</f>
        <v>0</v>
      </c>
      <c r="D25" s="65">
        <v>0</v>
      </c>
      <c r="E25" s="65">
        <v>0</v>
      </c>
      <c r="F25" s="17"/>
      <c r="G25" s="6" t="s">
        <v>109</v>
      </c>
      <c r="H25" s="16"/>
      <c r="I25" s="13"/>
      <c r="J25" s="13"/>
      <c r="K25" s="13"/>
      <c r="L25" s="13"/>
      <c r="M25" s="152"/>
      <c r="N25" s="10"/>
      <c r="O25" s="44" t="s">
        <v>74</v>
      </c>
      <c r="P25" s="11" t="s">
        <v>12</v>
      </c>
      <c r="Q25" s="29">
        <f t="shared" ref="Q25:Q31" si="289">Q5</f>
        <v>0</v>
      </c>
      <c r="R25" s="65">
        <v>0</v>
      </c>
      <c r="S25" s="65">
        <v>0</v>
      </c>
      <c r="T25" s="17"/>
      <c r="U25" s="6" t="s">
        <v>109</v>
      </c>
      <c r="V25" s="16"/>
      <c r="W25" s="13"/>
      <c r="X25" s="13"/>
      <c r="Y25" s="13"/>
      <c r="Z25" s="13"/>
      <c r="AA25" s="152"/>
      <c r="AB25" s="10"/>
      <c r="AC25" s="44" t="s">
        <v>74</v>
      </c>
      <c r="AD25" s="11" t="s">
        <v>12</v>
      </c>
      <c r="AE25" s="29">
        <f t="shared" ref="AE25:CI31" si="290">AE5</f>
        <v>0</v>
      </c>
      <c r="AF25" s="65">
        <v>0</v>
      </c>
      <c r="AG25" s="65">
        <v>0</v>
      </c>
      <c r="AH25" s="17"/>
      <c r="AI25" s="6" t="s">
        <v>109</v>
      </c>
      <c r="AJ25" s="16"/>
      <c r="AK25" s="13"/>
      <c r="AL25" s="13"/>
      <c r="AM25" s="13"/>
      <c r="AN25" s="13"/>
      <c r="AO25" s="152"/>
      <c r="AP25" s="10"/>
      <c r="AQ25" s="44" t="s">
        <v>74</v>
      </c>
      <c r="AR25" s="11" t="s">
        <v>12</v>
      </c>
      <c r="AS25" s="29">
        <f t="shared" si="290"/>
        <v>0</v>
      </c>
      <c r="AT25" s="65">
        <v>0</v>
      </c>
      <c r="AU25" s="65">
        <v>0</v>
      </c>
      <c r="AV25" s="17"/>
      <c r="AW25" s="6" t="s">
        <v>109</v>
      </c>
      <c r="AX25" s="16"/>
      <c r="AY25" s="13"/>
      <c r="AZ25" s="13"/>
      <c r="BA25" s="13"/>
      <c r="BB25" s="13"/>
      <c r="BC25" s="152"/>
      <c r="BD25" s="10"/>
      <c r="BE25" s="44" t="s">
        <v>74</v>
      </c>
      <c r="BF25" s="11" t="s">
        <v>12</v>
      </c>
      <c r="BG25" s="29">
        <f t="shared" si="290"/>
        <v>0</v>
      </c>
      <c r="BH25" s="65">
        <v>0</v>
      </c>
      <c r="BI25" s="65">
        <v>0</v>
      </c>
      <c r="BJ25" s="17"/>
      <c r="BK25" s="6" t="s">
        <v>109</v>
      </c>
      <c r="BL25" s="16"/>
      <c r="BM25" s="13"/>
      <c r="BN25" s="13"/>
      <c r="BO25" s="13"/>
      <c r="BP25" s="13"/>
      <c r="BQ25" s="152"/>
      <c r="BR25" s="10"/>
      <c r="BS25" s="44" t="s">
        <v>74</v>
      </c>
      <c r="BT25" s="11" t="s">
        <v>12</v>
      </c>
      <c r="BU25" s="29">
        <f t="shared" si="290"/>
        <v>0</v>
      </c>
      <c r="BV25" s="65">
        <v>0</v>
      </c>
      <c r="BW25" s="65">
        <v>0</v>
      </c>
      <c r="BX25" s="17"/>
      <c r="BY25" s="6" t="s">
        <v>109</v>
      </c>
      <c r="BZ25" s="16"/>
      <c r="CA25" s="13"/>
      <c r="CB25" s="13"/>
      <c r="CC25" s="13"/>
      <c r="CD25" s="13"/>
      <c r="CE25" s="152"/>
      <c r="CF25" s="10"/>
      <c r="CG25" s="44" t="s">
        <v>74</v>
      </c>
      <c r="CH25" s="11" t="s">
        <v>12</v>
      </c>
      <c r="CI25" s="29">
        <f t="shared" si="290"/>
        <v>0</v>
      </c>
      <c r="CJ25" s="65">
        <v>0</v>
      </c>
      <c r="CK25" s="65">
        <v>0</v>
      </c>
      <c r="CL25" s="17"/>
      <c r="CM25" s="6" t="s">
        <v>109</v>
      </c>
      <c r="CN25" s="16"/>
      <c r="CO25" s="13"/>
      <c r="CP25" s="13"/>
      <c r="CQ25" s="13"/>
      <c r="CR25" s="13"/>
      <c r="CS25" s="152"/>
      <c r="CT25" s="10"/>
      <c r="CU25" s="44" t="s">
        <v>74</v>
      </c>
      <c r="CV25" s="11" t="s">
        <v>12</v>
      </c>
      <c r="CW25" s="29">
        <f t="shared" ref="CW25:DY31" si="291">CW5</f>
        <v>0</v>
      </c>
      <c r="CX25" s="65">
        <v>0</v>
      </c>
      <c r="CY25" s="65">
        <v>0</v>
      </c>
      <c r="CZ25" s="17"/>
      <c r="DA25" s="6" t="s">
        <v>109</v>
      </c>
      <c r="DB25" s="16"/>
      <c r="DC25" s="13"/>
      <c r="DD25" s="13"/>
      <c r="DE25" s="13"/>
      <c r="DF25" s="13"/>
      <c r="DG25" s="152"/>
      <c r="DH25" s="10"/>
      <c r="DI25" s="44" t="s">
        <v>74</v>
      </c>
      <c r="DJ25" s="11" t="s">
        <v>12</v>
      </c>
      <c r="DK25" s="29">
        <f t="shared" si="291"/>
        <v>0</v>
      </c>
      <c r="DL25" s="65">
        <v>0</v>
      </c>
      <c r="DM25" s="65">
        <v>0</v>
      </c>
      <c r="DN25" s="17"/>
      <c r="DO25" s="6" t="s">
        <v>109</v>
      </c>
      <c r="DP25" s="16"/>
      <c r="DQ25" s="13"/>
      <c r="DR25" s="13"/>
      <c r="DS25" s="13"/>
      <c r="DT25" s="13"/>
      <c r="DU25" s="152"/>
      <c r="DV25" s="10"/>
      <c r="DW25" s="44" t="s">
        <v>74</v>
      </c>
      <c r="DX25" s="11" t="s">
        <v>12</v>
      </c>
      <c r="DY25" s="29">
        <f t="shared" si="291"/>
        <v>0</v>
      </c>
      <c r="DZ25" s="65">
        <v>0</v>
      </c>
      <c r="EA25" s="65">
        <v>0</v>
      </c>
      <c r="EB25" s="17"/>
      <c r="EC25" s="6" t="s">
        <v>109</v>
      </c>
      <c r="ED25" s="16"/>
      <c r="EE25" s="13"/>
      <c r="EF25" s="13"/>
      <c r="EG25" s="13"/>
      <c r="EH25" s="13"/>
      <c r="EI25" s="152"/>
      <c r="EJ25" s="10"/>
      <c r="EK25" s="44" t="s">
        <v>73</v>
      </c>
      <c r="EL25" s="11" t="s">
        <v>40</v>
      </c>
      <c r="EM25" s="14">
        <f t="shared" si="202"/>
        <v>0</v>
      </c>
      <c r="EN25" s="143"/>
      <c r="EO25" s="143"/>
      <c r="EP25" s="143"/>
      <c r="EQ25" s="950"/>
      <c r="ER25" s="116">
        <f>IF(ER$4=0,0,EM25/ER$4)</f>
        <v>0</v>
      </c>
      <c r="ES25" s="81">
        <f t="shared" si="204"/>
        <v>0</v>
      </c>
      <c r="ET25" s="280">
        <v>0</v>
      </c>
      <c r="EU25" s="9" t="s">
        <v>233</v>
      </c>
      <c r="EV25" s="581">
        <f t="shared" si="169"/>
        <v>0</v>
      </c>
      <c r="EW25" s="579">
        <f t="shared" si="127"/>
        <v>0</v>
      </c>
      <c r="EX25" s="582">
        <f t="shared" si="205"/>
        <v>0</v>
      </c>
      <c r="EY25" s="574">
        <f>EZ139</f>
        <v>0</v>
      </c>
      <c r="EZ25" s="575"/>
      <c r="FA25" s="567"/>
      <c r="FC25" s="44" t="s">
        <v>73</v>
      </c>
      <c r="FD25" s="11" t="s">
        <v>142</v>
      </c>
      <c r="FE25" s="141">
        <v>0</v>
      </c>
      <c r="FF25" s="141">
        <v>0</v>
      </c>
      <c r="FG25" s="142">
        <v>0</v>
      </c>
      <c r="FH25" s="9" t="s">
        <v>21</v>
      </c>
      <c r="FI25" s="122">
        <f t="shared" si="206"/>
        <v>0</v>
      </c>
      <c r="FJ25" s="602">
        <v>0</v>
      </c>
      <c r="FK25" s="604">
        <f t="shared" si="207"/>
        <v>0</v>
      </c>
      <c r="FL25" s="591">
        <f>FR131</f>
        <v>0</v>
      </c>
      <c r="FM25" s="575"/>
      <c r="FN25" s="610">
        <f>SUM(FK25:FK26)+FL25</f>
        <v>0</v>
      </c>
      <c r="FO25" s="127">
        <f>IF(FO$4=0,0,FN25/$FO$4)</f>
        <v>0</v>
      </c>
      <c r="FP25" s="87" t="s">
        <v>73</v>
      </c>
      <c r="FQ25" s="522">
        <f>SUM(EX23:EX25)+EY25</f>
        <v>0</v>
      </c>
      <c r="FR25" s="496">
        <f>FN25</f>
        <v>0</v>
      </c>
      <c r="FS25" s="567">
        <f>SUM(FQ25:FR25)</f>
        <v>0</v>
      </c>
    </row>
    <row r="26" spans="1:175" x14ac:dyDescent="0.25">
      <c r="A26" s="44" t="s">
        <v>74</v>
      </c>
      <c r="B26" s="11" t="s">
        <v>13</v>
      </c>
      <c r="C26" s="29">
        <f t="shared" si="288"/>
        <v>0</v>
      </c>
      <c r="D26" s="65">
        <v>0</v>
      </c>
      <c r="E26" s="65">
        <v>0</v>
      </c>
      <c r="F26" s="17"/>
      <c r="G26" s="18">
        <f>G24*G28</f>
        <v>0</v>
      </c>
      <c r="H26" s="16"/>
      <c r="I26" s="13"/>
      <c r="J26" s="13"/>
      <c r="K26" s="13"/>
      <c r="L26" s="13"/>
      <c r="M26" s="152"/>
      <c r="N26" s="10"/>
      <c r="O26" s="44" t="s">
        <v>74</v>
      </c>
      <c r="P26" s="11" t="s">
        <v>13</v>
      </c>
      <c r="Q26" s="29">
        <f t="shared" si="289"/>
        <v>0</v>
      </c>
      <c r="R26" s="65">
        <v>0</v>
      </c>
      <c r="S26" s="65">
        <v>0</v>
      </c>
      <c r="T26" s="17"/>
      <c r="U26" s="18">
        <f>U24*U28</f>
        <v>0</v>
      </c>
      <c r="V26" s="16"/>
      <c r="W26" s="13"/>
      <c r="X26" s="13"/>
      <c r="Y26" s="13"/>
      <c r="Z26" s="13"/>
      <c r="AA26" s="152"/>
      <c r="AB26" s="10"/>
      <c r="AC26" s="44" t="s">
        <v>74</v>
      </c>
      <c r="AD26" s="11" t="s">
        <v>13</v>
      </c>
      <c r="AE26" s="29">
        <f t="shared" si="290"/>
        <v>0</v>
      </c>
      <c r="AF26" s="65">
        <v>0</v>
      </c>
      <c r="AG26" s="65">
        <v>0</v>
      </c>
      <c r="AH26" s="17"/>
      <c r="AI26" s="18">
        <f t="shared" ref="AI26" si="292">AI24*AI28</f>
        <v>0</v>
      </c>
      <c r="AJ26" s="16"/>
      <c r="AK26" s="13"/>
      <c r="AL26" s="13"/>
      <c r="AM26" s="13"/>
      <c r="AN26" s="13"/>
      <c r="AO26" s="152"/>
      <c r="AP26" s="10"/>
      <c r="AQ26" s="44" t="s">
        <v>74</v>
      </c>
      <c r="AR26" s="11" t="s">
        <v>13</v>
      </c>
      <c r="AS26" s="29">
        <f t="shared" si="290"/>
        <v>0</v>
      </c>
      <c r="AT26" s="65">
        <v>0</v>
      </c>
      <c r="AU26" s="65">
        <v>0</v>
      </c>
      <c r="AV26" s="17"/>
      <c r="AW26" s="18">
        <f t="shared" ref="AW26" si="293">AW24*AW28</f>
        <v>0</v>
      </c>
      <c r="AX26" s="16"/>
      <c r="AY26" s="13"/>
      <c r="AZ26" s="13"/>
      <c r="BA26" s="13"/>
      <c r="BB26" s="13"/>
      <c r="BC26" s="152"/>
      <c r="BD26" s="10"/>
      <c r="BE26" s="44" t="s">
        <v>74</v>
      </c>
      <c r="BF26" s="11" t="s">
        <v>13</v>
      </c>
      <c r="BG26" s="29">
        <f t="shared" si="290"/>
        <v>0</v>
      </c>
      <c r="BH26" s="65">
        <v>0</v>
      </c>
      <c r="BI26" s="65">
        <v>0</v>
      </c>
      <c r="BJ26" s="17"/>
      <c r="BK26" s="18">
        <f t="shared" ref="BK26" si="294">BK24*BK28</f>
        <v>0</v>
      </c>
      <c r="BL26" s="16"/>
      <c r="BM26" s="13"/>
      <c r="BN26" s="13"/>
      <c r="BO26" s="13"/>
      <c r="BP26" s="13"/>
      <c r="BQ26" s="152"/>
      <c r="BR26" s="10"/>
      <c r="BS26" s="44" t="s">
        <v>74</v>
      </c>
      <c r="BT26" s="11" t="s">
        <v>13</v>
      </c>
      <c r="BU26" s="29">
        <f t="shared" si="290"/>
        <v>0</v>
      </c>
      <c r="BV26" s="65">
        <v>0</v>
      </c>
      <c r="BW26" s="65">
        <v>0</v>
      </c>
      <c r="BX26" s="17"/>
      <c r="BY26" s="18">
        <f t="shared" ref="BY26" si="295">BY24*BY28</f>
        <v>0</v>
      </c>
      <c r="BZ26" s="16"/>
      <c r="CA26" s="13"/>
      <c r="CB26" s="13"/>
      <c r="CC26" s="13"/>
      <c r="CD26" s="13"/>
      <c r="CE26" s="152"/>
      <c r="CF26" s="10"/>
      <c r="CG26" s="44" t="s">
        <v>74</v>
      </c>
      <c r="CH26" s="11" t="s">
        <v>13</v>
      </c>
      <c r="CI26" s="29">
        <f t="shared" si="290"/>
        <v>0</v>
      </c>
      <c r="CJ26" s="65">
        <v>0</v>
      </c>
      <c r="CK26" s="65">
        <v>0</v>
      </c>
      <c r="CL26" s="17"/>
      <c r="CM26" s="18">
        <f t="shared" ref="CM26" si="296">CM24*CM28</f>
        <v>0</v>
      </c>
      <c r="CN26" s="16"/>
      <c r="CO26" s="13"/>
      <c r="CP26" s="13"/>
      <c r="CQ26" s="13"/>
      <c r="CR26" s="13"/>
      <c r="CS26" s="152"/>
      <c r="CT26" s="10"/>
      <c r="CU26" s="44" t="s">
        <v>74</v>
      </c>
      <c r="CV26" s="11" t="s">
        <v>13</v>
      </c>
      <c r="CW26" s="29">
        <f t="shared" si="291"/>
        <v>0</v>
      </c>
      <c r="CX26" s="65">
        <v>0</v>
      </c>
      <c r="CY26" s="65">
        <v>0</v>
      </c>
      <c r="CZ26" s="17"/>
      <c r="DA26" s="18">
        <f t="shared" ref="DA26" si="297">DA24*DA28</f>
        <v>0</v>
      </c>
      <c r="DB26" s="16"/>
      <c r="DC26" s="13"/>
      <c r="DD26" s="13"/>
      <c r="DE26" s="13"/>
      <c r="DF26" s="13"/>
      <c r="DG26" s="152"/>
      <c r="DH26" s="10"/>
      <c r="DI26" s="44" t="s">
        <v>74</v>
      </c>
      <c r="DJ26" s="11" t="s">
        <v>13</v>
      </c>
      <c r="DK26" s="29">
        <f t="shared" si="291"/>
        <v>0</v>
      </c>
      <c r="DL26" s="65">
        <v>0</v>
      </c>
      <c r="DM26" s="65">
        <v>0</v>
      </c>
      <c r="DN26" s="17"/>
      <c r="DO26" s="18">
        <f t="shared" ref="DO26" si="298">DO24*DO28</f>
        <v>0</v>
      </c>
      <c r="DP26" s="16"/>
      <c r="DQ26" s="13"/>
      <c r="DR26" s="13"/>
      <c r="DS26" s="13"/>
      <c r="DT26" s="13"/>
      <c r="DU26" s="152"/>
      <c r="DV26" s="10"/>
      <c r="DW26" s="44" t="s">
        <v>74</v>
      </c>
      <c r="DX26" s="11" t="s">
        <v>13</v>
      </c>
      <c r="DY26" s="29">
        <f t="shared" si="291"/>
        <v>0</v>
      </c>
      <c r="DZ26" s="65">
        <v>0</v>
      </c>
      <c r="EA26" s="65">
        <v>0</v>
      </c>
      <c r="EB26" s="17"/>
      <c r="EC26" s="18">
        <f t="shared" ref="EC26" si="299">EC24*EC28</f>
        <v>0</v>
      </c>
      <c r="ED26" s="16"/>
      <c r="EE26" s="13"/>
      <c r="EF26" s="13"/>
      <c r="EG26" s="13"/>
      <c r="EH26" s="13"/>
      <c r="EI26" s="152"/>
      <c r="EJ26" s="10"/>
      <c r="EK26" s="46" t="s">
        <v>67</v>
      </c>
      <c r="EL26" s="11"/>
      <c r="EM26" s="14">
        <f>L45+Z45+AN45+BB45+BP45+CD45+CR45+DF45+DT45+EH45</f>
        <v>0</v>
      </c>
      <c r="EO26" s="146"/>
      <c r="EP26" s="146"/>
      <c r="EQ26" s="950"/>
      <c r="ER26" s="116">
        <f>IF(ER$4=0,0,EM26/ER$4)</f>
        <v>0</v>
      </c>
      <c r="ES26" s="81">
        <f t="shared" si="204"/>
        <v>0</v>
      </c>
      <c r="ET26" s="280">
        <v>0</v>
      </c>
      <c r="EU26" s="9" t="s">
        <v>233</v>
      </c>
      <c r="EV26" s="581">
        <f t="shared" si="169"/>
        <v>0</v>
      </c>
      <c r="EW26" s="579">
        <f t="shared" si="127"/>
        <v>0</v>
      </c>
      <c r="EX26" s="582">
        <f t="shared" si="205"/>
        <v>0</v>
      </c>
      <c r="EY26" s="112"/>
      <c r="EZ26" s="573"/>
      <c r="FA26" s="56"/>
      <c r="FC26" s="44" t="s">
        <v>73</v>
      </c>
      <c r="FD26" s="11" t="s">
        <v>143</v>
      </c>
      <c r="FE26" s="141">
        <v>0</v>
      </c>
      <c r="FF26" s="141">
        <v>0</v>
      </c>
      <c r="FG26" s="142">
        <v>0</v>
      </c>
      <c r="FH26" s="9" t="s">
        <v>125</v>
      </c>
      <c r="FI26" s="122">
        <f t="shared" si="206"/>
        <v>0</v>
      </c>
      <c r="FJ26" s="602">
        <v>0</v>
      </c>
      <c r="FK26" s="604">
        <f t="shared" si="207"/>
        <v>0</v>
      </c>
      <c r="FL26" s="592"/>
      <c r="FM26" s="573"/>
      <c r="FN26" s="607"/>
      <c r="FO26" s="127"/>
      <c r="FP26" s="87"/>
      <c r="FQ26" s="522"/>
      <c r="FR26" s="61"/>
      <c r="FS26" s="567"/>
    </row>
    <row r="27" spans="1:175" x14ac:dyDescent="0.25">
      <c r="A27" s="44" t="s">
        <v>74</v>
      </c>
      <c r="B27" s="11" t="s">
        <v>14</v>
      </c>
      <c r="C27" s="29">
        <f t="shared" si="288"/>
        <v>0</v>
      </c>
      <c r="D27" s="65">
        <v>0</v>
      </c>
      <c r="E27" s="65">
        <v>0</v>
      </c>
      <c r="F27" s="17"/>
      <c r="G27" s="948" t="s">
        <v>69</v>
      </c>
      <c r="H27" s="16"/>
      <c r="I27" s="13"/>
      <c r="J27" s="13"/>
      <c r="K27" s="13"/>
      <c r="L27" s="13"/>
      <c r="M27" s="152"/>
      <c r="N27" s="10"/>
      <c r="O27" s="44" t="s">
        <v>74</v>
      </c>
      <c r="P27" s="11" t="s">
        <v>14</v>
      </c>
      <c r="Q27" s="29">
        <f t="shared" si="289"/>
        <v>0</v>
      </c>
      <c r="R27" s="65">
        <v>0</v>
      </c>
      <c r="S27" s="65">
        <v>0</v>
      </c>
      <c r="T27" s="17"/>
      <c r="U27" s="948" t="s">
        <v>69</v>
      </c>
      <c r="V27" s="16"/>
      <c r="W27" s="13"/>
      <c r="X27" s="13"/>
      <c r="Y27" s="13"/>
      <c r="Z27" s="13"/>
      <c r="AA27" s="152"/>
      <c r="AB27" s="10"/>
      <c r="AC27" s="44" t="s">
        <v>74</v>
      </c>
      <c r="AD27" s="11" t="s">
        <v>14</v>
      </c>
      <c r="AE27" s="29">
        <f t="shared" si="290"/>
        <v>0</v>
      </c>
      <c r="AF27" s="65">
        <v>0</v>
      </c>
      <c r="AG27" s="65">
        <v>0</v>
      </c>
      <c r="AH27" s="17"/>
      <c r="AI27" s="948" t="s">
        <v>69</v>
      </c>
      <c r="AJ27" s="16"/>
      <c r="AK27" s="13"/>
      <c r="AL27" s="13"/>
      <c r="AM27" s="13"/>
      <c r="AN27" s="13"/>
      <c r="AO27" s="152"/>
      <c r="AP27" s="10"/>
      <c r="AQ27" s="44" t="s">
        <v>74</v>
      </c>
      <c r="AR27" s="11" t="s">
        <v>14</v>
      </c>
      <c r="AS27" s="29">
        <f t="shared" si="290"/>
        <v>0</v>
      </c>
      <c r="AT27" s="65">
        <v>0</v>
      </c>
      <c r="AU27" s="65">
        <v>0</v>
      </c>
      <c r="AV27" s="17"/>
      <c r="AW27" s="948" t="s">
        <v>69</v>
      </c>
      <c r="AX27" s="16"/>
      <c r="AY27" s="13"/>
      <c r="AZ27" s="13"/>
      <c r="BA27" s="13"/>
      <c r="BB27" s="13"/>
      <c r="BC27" s="152"/>
      <c r="BD27" s="10"/>
      <c r="BE27" s="44" t="s">
        <v>74</v>
      </c>
      <c r="BF27" s="11" t="s">
        <v>14</v>
      </c>
      <c r="BG27" s="29">
        <f t="shared" si="290"/>
        <v>0</v>
      </c>
      <c r="BH27" s="65">
        <v>0</v>
      </c>
      <c r="BI27" s="65">
        <v>0</v>
      </c>
      <c r="BJ27" s="17"/>
      <c r="BK27" s="948" t="s">
        <v>69</v>
      </c>
      <c r="BL27" s="16"/>
      <c r="BM27" s="13"/>
      <c r="BN27" s="13"/>
      <c r="BO27" s="13"/>
      <c r="BP27" s="13"/>
      <c r="BQ27" s="152"/>
      <c r="BR27" s="10"/>
      <c r="BS27" s="44" t="s">
        <v>74</v>
      </c>
      <c r="BT27" s="11" t="s">
        <v>14</v>
      </c>
      <c r="BU27" s="29">
        <f t="shared" si="290"/>
        <v>0</v>
      </c>
      <c r="BV27" s="65">
        <v>0</v>
      </c>
      <c r="BW27" s="65">
        <v>0</v>
      </c>
      <c r="BX27" s="17"/>
      <c r="BY27" s="948" t="s">
        <v>69</v>
      </c>
      <c r="BZ27" s="16"/>
      <c r="CA27" s="13"/>
      <c r="CB27" s="13"/>
      <c r="CC27" s="13"/>
      <c r="CD27" s="13"/>
      <c r="CE27" s="152"/>
      <c r="CF27" s="10"/>
      <c r="CG27" s="44" t="s">
        <v>74</v>
      </c>
      <c r="CH27" s="11" t="s">
        <v>14</v>
      </c>
      <c r="CI27" s="29">
        <f t="shared" si="290"/>
        <v>0</v>
      </c>
      <c r="CJ27" s="65">
        <v>0</v>
      </c>
      <c r="CK27" s="65">
        <v>0</v>
      </c>
      <c r="CL27" s="17"/>
      <c r="CM27" s="948" t="s">
        <v>69</v>
      </c>
      <c r="CN27" s="16"/>
      <c r="CO27" s="13"/>
      <c r="CP27" s="13"/>
      <c r="CQ27" s="13"/>
      <c r="CR27" s="13"/>
      <c r="CS27" s="152"/>
      <c r="CT27" s="10"/>
      <c r="CU27" s="44" t="s">
        <v>74</v>
      </c>
      <c r="CV27" s="11" t="s">
        <v>14</v>
      </c>
      <c r="CW27" s="29">
        <f t="shared" si="291"/>
        <v>0</v>
      </c>
      <c r="CX27" s="65">
        <v>0</v>
      </c>
      <c r="CY27" s="65">
        <v>0</v>
      </c>
      <c r="CZ27" s="17"/>
      <c r="DA27" s="948" t="s">
        <v>69</v>
      </c>
      <c r="DB27" s="16"/>
      <c r="DC27" s="13"/>
      <c r="DD27" s="13"/>
      <c r="DE27" s="13"/>
      <c r="DF27" s="13"/>
      <c r="DG27" s="152"/>
      <c r="DH27" s="10"/>
      <c r="DI27" s="44" t="s">
        <v>74</v>
      </c>
      <c r="DJ27" s="11" t="s">
        <v>14</v>
      </c>
      <c r="DK27" s="29">
        <f t="shared" si="291"/>
        <v>0</v>
      </c>
      <c r="DL27" s="65">
        <v>0</v>
      </c>
      <c r="DM27" s="65">
        <v>0</v>
      </c>
      <c r="DN27" s="17"/>
      <c r="DO27" s="948" t="s">
        <v>69</v>
      </c>
      <c r="DP27" s="16"/>
      <c r="DQ27" s="13"/>
      <c r="DR27" s="13"/>
      <c r="DS27" s="13"/>
      <c r="DT27" s="13"/>
      <c r="DU27" s="152"/>
      <c r="DV27" s="10"/>
      <c r="DW27" s="44" t="s">
        <v>74</v>
      </c>
      <c r="DX27" s="11" t="s">
        <v>14</v>
      </c>
      <c r="DY27" s="29">
        <f t="shared" si="291"/>
        <v>0</v>
      </c>
      <c r="DZ27" s="65">
        <v>0</v>
      </c>
      <c r="EA27" s="65">
        <v>0</v>
      </c>
      <c r="EB27" s="17"/>
      <c r="EC27" s="948" t="s">
        <v>69</v>
      </c>
      <c r="ED27" s="16"/>
      <c r="EE27" s="13"/>
      <c r="EF27" s="13"/>
      <c r="EG27" s="13"/>
      <c r="EH27" s="13"/>
      <c r="EI27" s="152"/>
      <c r="EJ27" s="10"/>
      <c r="EK27" s="46" t="s">
        <v>66</v>
      </c>
      <c r="EL27" s="11"/>
      <c r="EM27" s="14">
        <f>L48+Z48+AN48+BB48+BP48+CD48+CR48+DF48+DT48+EH48</f>
        <v>0</v>
      </c>
      <c r="EO27" s="146"/>
      <c r="EP27" s="146"/>
      <c r="EQ27" s="950"/>
      <c r="ER27" s="116">
        <f t="shared" ref="ER27:ER37" si="300">IF(ER$4=0,0,EM27/ER$4)</f>
        <v>0</v>
      </c>
      <c r="ES27" s="81">
        <f t="shared" si="204"/>
        <v>0</v>
      </c>
      <c r="ET27" s="280">
        <v>0</v>
      </c>
      <c r="EU27" s="9" t="s">
        <v>233</v>
      </c>
      <c r="EV27" s="581">
        <f t="shared" si="169"/>
        <v>0</v>
      </c>
      <c r="EW27" s="579">
        <f t="shared" si="127"/>
        <v>0</v>
      </c>
      <c r="EX27" s="582">
        <f t="shared" si="205"/>
        <v>0</v>
      </c>
      <c r="EY27" s="112"/>
      <c r="EZ27" s="573"/>
      <c r="FA27" s="56"/>
      <c r="FC27" s="45"/>
      <c r="FD27" s="93"/>
      <c r="FE27" s="126"/>
      <c r="FF27" s="126"/>
      <c r="FG27" s="436"/>
      <c r="FH27" s="9"/>
      <c r="FI27" s="123"/>
      <c r="FJ27" s="121"/>
      <c r="FK27" s="604"/>
      <c r="FL27" s="592"/>
      <c r="FM27" s="573"/>
      <c r="FN27" s="607"/>
      <c r="FO27" s="127"/>
      <c r="FP27" s="134"/>
      <c r="FQ27" s="522"/>
      <c r="FR27" s="61"/>
      <c r="FS27" s="567"/>
    </row>
    <row r="28" spans="1:175" x14ac:dyDescent="0.25">
      <c r="A28" s="44" t="s">
        <v>74</v>
      </c>
      <c r="B28" s="11" t="s">
        <v>15</v>
      </c>
      <c r="C28" s="29">
        <f t="shared" si="288"/>
        <v>0</v>
      </c>
      <c r="D28" s="65">
        <v>0</v>
      </c>
      <c r="E28" s="65">
        <v>0</v>
      </c>
      <c r="F28" s="17"/>
      <c r="G28" s="69">
        <v>0.18</v>
      </c>
      <c r="H28" s="16"/>
      <c r="I28" s="13"/>
      <c r="J28" s="13"/>
      <c r="K28" s="13"/>
      <c r="L28" s="13"/>
      <c r="M28" s="152"/>
      <c r="N28" s="10"/>
      <c r="O28" s="44" t="s">
        <v>74</v>
      </c>
      <c r="P28" s="11" t="s">
        <v>15</v>
      </c>
      <c r="Q28" s="29">
        <f t="shared" si="289"/>
        <v>0</v>
      </c>
      <c r="R28" s="65">
        <v>0</v>
      </c>
      <c r="S28" s="65">
        <v>0</v>
      </c>
      <c r="T28" s="17"/>
      <c r="U28" s="69">
        <v>0.18</v>
      </c>
      <c r="V28" s="16"/>
      <c r="W28" s="13"/>
      <c r="X28" s="13"/>
      <c r="Y28" s="13"/>
      <c r="Z28" s="13"/>
      <c r="AA28" s="152"/>
      <c r="AB28" s="10"/>
      <c r="AC28" s="44" t="s">
        <v>74</v>
      </c>
      <c r="AD28" s="11" t="s">
        <v>15</v>
      </c>
      <c r="AE28" s="29">
        <f t="shared" si="290"/>
        <v>0</v>
      </c>
      <c r="AF28" s="65">
        <v>0</v>
      </c>
      <c r="AG28" s="65">
        <v>0</v>
      </c>
      <c r="AH28" s="17"/>
      <c r="AI28" s="69">
        <v>0.18</v>
      </c>
      <c r="AJ28" s="16"/>
      <c r="AK28" s="13"/>
      <c r="AL28" s="13"/>
      <c r="AM28" s="13"/>
      <c r="AN28" s="13"/>
      <c r="AO28" s="152"/>
      <c r="AP28" s="10"/>
      <c r="AQ28" s="44" t="s">
        <v>74</v>
      </c>
      <c r="AR28" s="11" t="s">
        <v>15</v>
      </c>
      <c r="AS28" s="29">
        <f t="shared" si="290"/>
        <v>0</v>
      </c>
      <c r="AT28" s="65">
        <v>0</v>
      </c>
      <c r="AU28" s="65">
        <v>0</v>
      </c>
      <c r="AV28" s="17"/>
      <c r="AW28" s="69">
        <v>0.18</v>
      </c>
      <c r="AX28" s="16"/>
      <c r="AY28" s="13"/>
      <c r="AZ28" s="13"/>
      <c r="BA28" s="13"/>
      <c r="BB28" s="13"/>
      <c r="BC28" s="152"/>
      <c r="BD28" s="10"/>
      <c r="BE28" s="44" t="s">
        <v>74</v>
      </c>
      <c r="BF28" s="11" t="s">
        <v>15</v>
      </c>
      <c r="BG28" s="29">
        <f t="shared" si="290"/>
        <v>0</v>
      </c>
      <c r="BH28" s="65">
        <v>0</v>
      </c>
      <c r="BI28" s="65">
        <v>0</v>
      </c>
      <c r="BJ28" s="17"/>
      <c r="BK28" s="69">
        <v>0.18</v>
      </c>
      <c r="BL28" s="16"/>
      <c r="BM28" s="13"/>
      <c r="BN28" s="13"/>
      <c r="BO28" s="13"/>
      <c r="BP28" s="13"/>
      <c r="BQ28" s="152"/>
      <c r="BR28" s="10"/>
      <c r="BS28" s="44" t="s">
        <v>74</v>
      </c>
      <c r="BT28" s="11" t="s">
        <v>15</v>
      </c>
      <c r="BU28" s="29">
        <f t="shared" si="290"/>
        <v>0</v>
      </c>
      <c r="BV28" s="65">
        <v>0</v>
      </c>
      <c r="BW28" s="65">
        <v>0</v>
      </c>
      <c r="BX28" s="17"/>
      <c r="BY28" s="69">
        <v>0.18</v>
      </c>
      <c r="BZ28" s="16"/>
      <c r="CA28" s="13"/>
      <c r="CB28" s="13"/>
      <c r="CC28" s="13"/>
      <c r="CD28" s="13"/>
      <c r="CE28" s="152"/>
      <c r="CF28" s="10"/>
      <c r="CG28" s="44" t="s">
        <v>74</v>
      </c>
      <c r="CH28" s="11" t="s">
        <v>15</v>
      </c>
      <c r="CI28" s="29">
        <f t="shared" si="290"/>
        <v>0</v>
      </c>
      <c r="CJ28" s="65">
        <v>0</v>
      </c>
      <c r="CK28" s="65">
        <v>0</v>
      </c>
      <c r="CL28" s="17"/>
      <c r="CM28" s="69">
        <v>0.18</v>
      </c>
      <c r="CN28" s="16"/>
      <c r="CO28" s="13"/>
      <c r="CP28" s="13"/>
      <c r="CQ28" s="13"/>
      <c r="CR28" s="13"/>
      <c r="CS28" s="152"/>
      <c r="CT28" s="10"/>
      <c r="CU28" s="44" t="s">
        <v>74</v>
      </c>
      <c r="CV28" s="11" t="s">
        <v>15</v>
      </c>
      <c r="CW28" s="29">
        <f t="shared" si="291"/>
        <v>0</v>
      </c>
      <c r="CX28" s="65">
        <v>0</v>
      </c>
      <c r="CY28" s="65">
        <v>0</v>
      </c>
      <c r="CZ28" s="17"/>
      <c r="DA28" s="69">
        <v>0.18</v>
      </c>
      <c r="DB28" s="16"/>
      <c r="DC28" s="13"/>
      <c r="DD28" s="13"/>
      <c r="DE28" s="13"/>
      <c r="DF28" s="13"/>
      <c r="DG28" s="152"/>
      <c r="DH28" s="10"/>
      <c r="DI28" s="44" t="s">
        <v>74</v>
      </c>
      <c r="DJ28" s="11" t="s">
        <v>15</v>
      </c>
      <c r="DK28" s="29">
        <f t="shared" si="291"/>
        <v>0</v>
      </c>
      <c r="DL28" s="65">
        <v>0</v>
      </c>
      <c r="DM28" s="65">
        <v>0</v>
      </c>
      <c r="DN28" s="17"/>
      <c r="DO28" s="69">
        <v>0.18</v>
      </c>
      <c r="DP28" s="16"/>
      <c r="DQ28" s="13"/>
      <c r="DR28" s="13"/>
      <c r="DS28" s="13"/>
      <c r="DT28" s="13"/>
      <c r="DU28" s="152"/>
      <c r="DV28" s="10"/>
      <c r="DW28" s="44" t="s">
        <v>74</v>
      </c>
      <c r="DX28" s="11" t="s">
        <v>15</v>
      </c>
      <c r="DY28" s="29">
        <f t="shared" si="291"/>
        <v>0</v>
      </c>
      <c r="DZ28" s="65">
        <v>0</v>
      </c>
      <c r="EA28" s="65">
        <v>0</v>
      </c>
      <c r="EB28" s="17"/>
      <c r="EC28" s="69">
        <v>0.18</v>
      </c>
      <c r="ED28" s="16"/>
      <c r="EE28" s="13"/>
      <c r="EF28" s="13"/>
      <c r="EG28" s="13"/>
      <c r="EH28" s="13"/>
      <c r="EI28" s="152"/>
      <c r="EJ28" s="10"/>
      <c r="EK28" s="46" t="s">
        <v>68</v>
      </c>
      <c r="EL28" s="11"/>
      <c r="EM28" s="14">
        <f>L51+Z51+AN51+BB51+BP51+CD51+CR51+DF51+DT51+EH51</f>
        <v>0</v>
      </c>
      <c r="EO28" s="146"/>
      <c r="EP28" s="146"/>
      <c r="EQ28" s="950"/>
      <c r="ER28" s="116">
        <f t="shared" si="300"/>
        <v>0</v>
      </c>
      <c r="ES28" s="81">
        <f t="shared" si="204"/>
        <v>0</v>
      </c>
      <c r="ET28" s="280">
        <v>0</v>
      </c>
      <c r="EU28" s="9" t="s">
        <v>233</v>
      </c>
      <c r="EV28" s="581">
        <f t="shared" si="169"/>
        <v>0</v>
      </c>
      <c r="EW28" s="579">
        <f t="shared" si="127"/>
        <v>0</v>
      </c>
      <c r="EX28" s="582">
        <f t="shared" si="205"/>
        <v>0</v>
      </c>
      <c r="EY28" s="112"/>
      <c r="EZ28" s="573"/>
      <c r="FA28" s="162"/>
      <c r="FC28" s="46" t="s">
        <v>67</v>
      </c>
      <c r="FD28" s="72" t="s">
        <v>42</v>
      </c>
      <c r="FE28" s="141">
        <v>0</v>
      </c>
      <c r="FF28" s="141">
        <v>0</v>
      </c>
      <c r="FG28" s="142">
        <v>0</v>
      </c>
      <c r="FH28" s="9" t="s">
        <v>125</v>
      </c>
      <c r="FI28" s="122">
        <f t="shared" ref="FI28:FI39" si="301">FE28*FF28*FG28</f>
        <v>0</v>
      </c>
      <c r="FJ28" s="602">
        <v>0</v>
      </c>
      <c r="FK28" s="604">
        <f t="shared" ref="FK28:FK39" si="302">FI28*FJ28</f>
        <v>0</v>
      </c>
      <c r="FL28" s="590"/>
      <c r="FM28" s="569"/>
      <c r="FN28" s="610">
        <f>SUM(FK28:FK29)</f>
        <v>0</v>
      </c>
      <c r="FO28" s="127">
        <f>IF(FO$4=0,0,FN28/$FO$4)</f>
        <v>0</v>
      </c>
      <c r="FP28" s="135" t="s">
        <v>67</v>
      </c>
      <c r="FQ28" s="522">
        <f>EX16+EX26</f>
        <v>0</v>
      </c>
      <c r="FR28" s="496">
        <f>FN28</f>
        <v>0</v>
      </c>
      <c r="FS28" s="567">
        <f>SUM(FQ28:FR28)</f>
        <v>0</v>
      </c>
    </row>
    <row r="29" spans="1:175" x14ac:dyDescent="0.25">
      <c r="A29" s="44" t="s">
        <v>74</v>
      </c>
      <c r="B29" s="11" t="s">
        <v>16</v>
      </c>
      <c r="C29" s="29">
        <f t="shared" si="288"/>
        <v>0</v>
      </c>
      <c r="D29" s="65">
        <v>0</v>
      </c>
      <c r="E29" s="65">
        <v>0</v>
      </c>
      <c r="F29" s="17"/>
      <c r="G29" s="17"/>
      <c r="H29" s="16"/>
      <c r="I29" s="13"/>
      <c r="J29" s="13"/>
      <c r="K29" s="13"/>
      <c r="L29" s="13"/>
      <c r="M29" s="152"/>
      <c r="N29" s="10"/>
      <c r="O29" s="44" t="s">
        <v>74</v>
      </c>
      <c r="P29" s="11" t="s">
        <v>16</v>
      </c>
      <c r="Q29" s="29">
        <f t="shared" si="289"/>
        <v>0</v>
      </c>
      <c r="R29" s="65">
        <v>0</v>
      </c>
      <c r="S29" s="65">
        <v>0</v>
      </c>
      <c r="T29" s="17"/>
      <c r="U29" s="17"/>
      <c r="V29" s="16"/>
      <c r="W29" s="13"/>
      <c r="X29" s="13"/>
      <c r="Y29" s="13"/>
      <c r="Z29" s="13"/>
      <c r="AA29" s="152"/>
      <c r="AB29" s="10"/>
      <c r="AC29" s="44" t="s">
        <v>74</v>
      </c>
      <c r="AD29" s="11" t="s">
        <v>16</v>
      </c>
      <c r="AE29" s="29">
        <f t="shared" si="290"/>
        <v>0</v>
      </c>
      <c r="AF29" s="65">
        <v>0</v>
      </c>
      <c r="AG29" s="65">
        <v>0</v>
      </c>
      <c r="AH29" s="17"/>
      <c r="AI29" s="17"/>
      <c r="AJ29" s="16"/>
      <c r="AK29" s="13"/>
      <c r="AL29" s="13"/>
      <c r="AM29" s="13"/>
      <c r="AN29" s="13"/>
      <c r="AO29" s="152"/>
      <c r="AP29" s="10"/>
      <c r="AQ29" s="44" t="s">
        <v>74</v>
      </c>
      <c r="AR29" s="11" t="s">
        <v>16</v>
      </c>
      <c r="AS29" s="29">
        <f t="shared" si="290"/>
        <v>0</v>
      </c>
      <c r="AT29" s="65">
        <v>0</v>
      </c>
      <c r="AU29" s="65">
        <v>0</v>
      </c>
      <c r="AV29" s="17"/>
      <c r="AW29" s="17"/>
      <c r="AX29" s="16"/>
      <c r="AY29" s="13"/>
      <c r="AZ29" s="13"/>
      <c r="BA29" s="13"/>
      <c r="BB29" s="13"/>
      <c r="BC29" s="152"/>
      <c r="BD29" s="10"/>
      <c r="BE29" s="44" t="s">
        <v>74</v>
      </c>
      <c r="BF29" s="11" t="s">
        <v>16</v>
      </c>
      <c r="BG29" s="29">
        <f t="shared" si="290"/>
        <v>0</v>
      </c>
      <c r="BH29" s="65">
        <v>0</v>
      </c>
      <c r="BI29" s="65">
        <v>0</v>
      </c>
      <c r="BJ29" s="17"/>
      <c r="BK29" s="17"/>
      <c r="BL29" s="16"/>
      <c r="BM29" s="13"/>
      <c r="BN29" s="13"/>
      <c r="BO29" s="13"/>
      <c r="BP29" s="13"/>
      <c r="BQ29" s="152"/>
      <c r="BR29" s="10"/>
      <c r="BS29" s="44" t="s">
        <v>74</v>
      </c>
      <c r="BT29" s="11" t="s">
        <v>16</v>
      </c>
      <c r="BU29" s="29">
        <f t="shared" si="290"/>
        <v>0</v>
      </c>
      <c r="BV29" s="65">
        <v>0</v>
      </c>
      <c r="BW29" s="65">
        <v>0</v>
      </c>
      <c r="BX29" s="17"/>
      <c r="BY29" s="17"/>
      <c r="BZ29" s="16"/>
      <c r="CA29" s="13"/>
      <c r="CB29" s="13"/>
      <c r="CC29" s="13"/>
      <c r="CD29" s="13"/>
      <c r="CE29" s="152"/>
      <c r="CF29" s="10"/>
      <c r="CG29" s="44" t="s">
        <v>74</v>
      </c>
      <c r="CH29" s="11" t="s">
        <v>16</v>
      </c>
      <c r="CI29" s="29">
        <f t="shared" si="290"/>
        <v>0</v>
      </c>
      <c r="CJ29" s="65">
        <v>0</v>
      </c>
      <c r="CK29" s="65">
        <v>0</v>
      </c>
      <c r="CL29" s="17"/>
      <c r="CM29" s="17"/>
      <c r="CN29" s="16"/>
      <c r="CO29" s="13"/>
      <c r="CP29" s="13"/>
      <c r="CQ29" s="13"/>
      <c r="CR29" s="13"/>
      <c r="CS29" s="152"/>
      <c r="CT29" s="10"/>
      <c r="CU29" s="44" t="s">
        <v>74</v>
      </c>
      <c r="CV29" s="11" t="s">
        <v>16</v>
      </c>
      <c r="CW29" s="29">
        <f t="shared" si="291"/>
        <v>0</v>
      </c>
      <c r="CX29" s="65">
        <v>0</v>
      </c>
      <c r="CY29" s="65">
        <v>0</v>
      </c>
      <c r="CZ29" s="17"/>
      <c r="DA29" s="17"/>
      <c r="DB29" s="16"/>
      <c r="DC29" s="13"/>
      <c r="DD29" s="13"/>
      <c r="DE29" s="13"/>
      <c r="DF29" s="13"/>
      <c r="DG29" s="152"/>
      <c r="DH29" s="10"/>
      <c r="DI29" s="44" t="s">
        <v>74</v>
      </c>
      <c r="DJ29" s="11" t="s">
        <v>16</v>
      </c>
      <c r="DK29" s="29">
        <f t="shared" si="291"/>
        <v>0</v>
      </c>
      <c r="DL29" s="65">
        <v>0</v>
      </c>
      <c r="DM29" s="65">
        <v>0</v>
      </c>
      <c r="DN29" s="17"/>
      <c r="DO29" s="17"/>
      <c r="DP29" s="16"/>
      <c r="DQ29" s="13"/>
      <c r="DR29" s="13"/>
      <c r="DS29" s="13"/>
      <c r="DT29" s="13"/>
      <c r="DU29" s="152"/>
      <c r="DV29" s="10"/>
      <c r="DW29" s="44" t="s">
        <v>74</v>
      </c>
      <c r="DX29" s="11" t="s">
        <v>16</v>
      </c>
      <c r="DY29" s="29">
        <f t="shared" si="291"/>
        <v>0</v>
      </c>
      <c r="DZ29" s="65">
        <v>0</v>
      </c>
      <c r="EA29" s="65">
        <v>0</v>
      </c>
      <c r="EB29" s="17"/>
      <c r="EC29" s="17"/>
      <c r="ED29" s="16"/>
      <c r="EE29" s="13"/>
      <c r="EF29" s="13"/>
      <c r="EG29" s="13"/>
      <c r="EH29" s="13"/>
      <c r="EI29" s="152"/>
      <c r="EJ29" s="10"/>
      <c r="EK29" s="46" t="s">
        <v>65</v>
      </c>
      <c r="EL29" s="11"/>
      <c r="EM29" s="14">
        <f>L54+Z54+AN54+BB54+BP54+CD54+CR54+DF54+DT54+EH54</f>
        <v>0</v>
      </c>
      <c r="EO29" s="146"/>
      <c r="EP29" s="146"/>
      <c r="EQ29" s="950"/>
      <c r="ER29" s="116">
        <f t="shared" si="300"/>
        <v>0</v>
      </c>
      <c r="ES29" s="81">
        <f t="shared" si="204"/>
        <v>0</v>
      </c>
      <c r="ET29" s="280">
        <v>0</v>
      </c>
      <c r="EU29" s="9" t="s">
        <v>233</v>
      </c>
      <c r="EV29" s="581">
        <f t="shared" si="169"/>
        <v>0</v>
      </c>
      <c r="EW29" s="579">
        <f t="shared" si="127"/>
        <v>0</v>
      </c>
      <c r="EX29" s="582">
        <f t="shared" si="205"/>
        <v>0</v>
      </c>
      <c r="EY29" s="574">
        <f>EZ141</f>
        <v>0</v>
      </c>
      <c r="EZ29" s="575"/>
      <c r="FA29" s="567"/>
      <c r="FC29" s="46" t="s">
        <v>67</v>
      </c>
      <c r="FD29" s="72" t="s">
        <v>42</v>
      </c>
      <c r="FE29" s="141">
        <v>0</v>
      </c>
      <c r="FF29" s="141">
        <v>0</v>
      </c>
      <c r="FG29" s="142">
        <v>0</v>
      </c>
      <c r="FH29" s="9" t="s">
        <v>125</v>
      </c>
      <c r="FI29" s="122">
        <f t="shared" si="301"/>
        <v>0</v>
      </c>
      <c r="FJ29" s="602">
        <v>0</v>
      </c>
      <c r="FK29" s="604">
        <f t="shared" si="302"/>
        <v>0</v>
      </c>
      <c r="FL29" s="592"/>
      <c r="FM29" s="573"/>
      <c r="FN29" s="607"/>
      <c r="FO29" s="127"/>
      <c r="FP29" s="135"/>
      <c r="FQ29" s="522"/>
      <c r="FR29" s="61"/>
      <c r="FS29" s="567"/>
    </row>
    <row r="30" spans="1:175" x14ac:dyDescent="0.25">
      <c r="A30" s="44" t="s">
        <v>74</v>
      </c>
      <c r="B30" s="11" t="s">
        <v>16</v>
      </c>
      <c r="C30" s="29">
        <f t="shared" si="288"/>
        <v>0</v>
      </c>
      <c r="D30" s="65">
        <v>0</v>
      </c>
      <c r="E30" s="65">
        <v>0</v>
      </c>
      <c r="F30" s="17"/>
      <c r="G30" s="17"/>
      <c r="H30" s="16"/>
      <c r="I30" s="13"/>
      <c r="J30" s="13"/>
      <c r="K30" s="13"/>
      <c r="L30" s="13"/>
      <c r="M30" s="152"/>
      <c r="N30" s="10"/>
      <c r="O30" s="44" t="s">
        <v>74</v>
      </c>
      <c r="P30" s="11" t="s">
        <v>16</v>
      </c>
      <c r="Q30" s="29">
        <f t="shared" si="289"/>
        <v>0</v>
      </c>
      <c r="R30" s="65">
        <v>0</v>
      </c>
      <c r="S30" s="65">
        <v>0</v>
      </c>
      <c r="T30" s="17"/>
      <c r="U30" s="17"/>
      <c r="V30" s="16"/>
      <c r="W30" s="13"/>
      <c r="X30" s="13"/>
      <c r="Y30" s="13"/>
      <c r="Z30" s="13"/>
      <c r="AA30" s="152"/>
      <c r="AB30" s="10"/>
      <c r="AC30" s="44" t="s">
        <v>74</v>
      </c>
      <c r="AD30" s="11" t="s">
        <v>16</v>
      </c>
      <c r="AE30" s="29">
        <f t="shared" si="290"/>
        <v>0</v>
      </c>
      <c r="AF30" s="65">
        <v>0</v>
      </c>
      <c r="AG30" s="65">
        <v>0</v>
      </c>
      <c r="AH30" s="17"/>
      <c r="AI30" s="17"/>
      <c r="AJ30" s="16"/>
      <c r="AK30" s="13"/>
      <c r="AL30" s="13"/>
      <c r="AM30" s="13"/>
      <c r="AN30" s="13"/>
      <c r="AO30" s="152"/>
      <c r="AP30" s="10"/>
      <c r="AQ30" s="44" t="s">
        <v>74</v>
      </c>
      <c r="AR30" s="11" t="s">
        <v>16</v>
      </c>
      <c r="AS30" s="29">
        <f t="shared" si="290"/>
        <v>0</v>
      </c>
      <c r="AT30" s="65">
        <v>0</v>
      </c>
      <c r="AU30" s="65">
        <v>0</v>
      </c>
      <c r="AV30" s="17"/>
      <c r="AW30" s="17"/>
      <c r="AX30" s="16"/>
      <c r="AY30" s="13"/>
      <c r="AZ30" s="13"/>
      <c r="BA30" s="13"/>
      <c r="BB30" s="13"/>
      <c r="BC30" s="152"/>
      <c r="BD30" s="10"/>
      <c r="BE30" s="44" t="s">
        <v>74</v>
      </c>
      <c r="BF30" s="11" t="s">
        <v>16</v>
      </c>
      <c r="BG30" s="29">
        <f t="shared" si="290"/>
        <v>0</v>
      </c>
      <c r="BH30" s="65">
        <v>0</v>
      </c>
      <c r="BI30" s="65">
        <v>0</v>
      </c>
      <c r="BJ30" s="17"/>
      <c r="BK30" s="17"/>
      <c r="BL30" s="16"/>
      <c r="BM30" s="13"/>
      <c r="BN30" s="13"/>
      <c r="BO30" s="13"/>
      <c r="BP30" s="13"/>
      <c r="BQ30" s="152"/>
      <c r="BR30" s="10"/>
      <c r="BS30" s="44" t="s">
        <v>74</v>
      </c>
      <c r="BT30" s="11" t="s">
        <v>16</v>
      </c>
      <c r="BU30" s="29">
        <f t="shared" si="290"/>
        <v>0</v>
      </c>
      <c r="BV30" s="65">
        <v>0</v>
      </c>
      <c r="BW30" s="65">
        <v>0</v>
      </c>
      <c r="BX30" s="17"/>
      <c r="BY30" s="17"/>
      <c r="BZ30" s="16"/>
      <c r="CA30" s="13"/>
      <c r="CB30" s="13"/>
      <c r="CC30" s="13"/>
      <c r="CD30" s="13"/>
      <c r="CE30" s="152"/>
      <c r="CF30" s="10"/>
      <c r="CG30" s="44" t="s">
        <v>74</v>
      </c>
      <c r="CH30" s="11" t="s">
        <v>16</v>
      </c>
      <c r="CI30" s="29">
        <f t="shared" si="290"/>
        <v>0</v>
      </c>
      <c r="CJ30" s="65">
        <v>0</v>
      </c>
      <c r="CK30" s="65">
        <v>0</v>
      </c>
      <c r="CL30" s="17"/>
      <c r="CM30" s="17"/>
      <c r="CN30" s="16"/>
      <c r="CO30" s="13"/>
      <c r="CP30" s="13"/>
      <c r="CQ30" s="13"/>
      <c r="CR30" s="13"/>
      <c r="CS30" s="152"/>
      <c r="CT30" s="10"/>
      <c r="CU30" s="44" t="s">
        <v>74</v>
      </c>
      <c r="CV30" s="11" t="s">
        <v>16</v>
      </c>
      <c r="CW30" s="29">
        <f t="shared" si="291"/>
        <v>0</v>
      </c>
      <c r="CX30" s="65">
        <v>0</v>
      </c>
      <c r="CY30" s="65">
        <v>0</v>
      </c>
      <c r="CZ30" s="17"/>
      <c r="DA30" s="17"/>
      <c r="DB30" s="16"/>
      <c r="DC30" s="13"/>
      <c r="DD30" s="13"/>
      <c r="DE30" s="13"/>
      <c r="DF30" s="13"/>
      <c r="DG30" s="152"/>
      <c r="DH30" s="10"/>
      <c r="DI30" s="44" t="s">
        <v>74</v>
      </c>
      <c r="DJ30" s="11" t="s">
        <v>16</v>
      </c>
      <c r="DK30" s="29">
        <f t="shared" si="291"/>
        <v>0</v>
      </c>
      <c r="DL30" s="65">
        <v>0</v>
      </c>
      <c r="DM30" s="65">
        <v>0</v>
      </c>
      <c r="DN30" s="17"/>
      <c r="DO30" s="17"/>
      <c r="DP30" s="16"/>
      <c r="DQ30" s="13"/>
      <c r="DR30" s="13"/>
      <c r="DS30" s="13"/>
      <c r="DT30" s="13"/>
      <c r="DU30" s="152"/>
      <c r="DV30" s="10"/>
      <c r="DW30" s="44" t="s">
        <v>74</v>
      </c>
      <c r="DX30" s="11" t="s">
        <v>16</v>
      </c>
      <c r="DY30" s="29">
        <f t="shared" si="291"/>
        <v>0</v>
      </c>
      <c r="DZ30" s="65">
        <v>0</v>
      </c>
      <c r="EA30" s="65">
        <v>0</v>
      </c>
      <c r="EB30" s="17"/>
      <c r="EC30" s="17"/>
      <c r="ED30" s="16"/>
      <c r="EE30" s="13"/>
      <c r="EF30" s="13"/>
      <c r="EG30" s="13"/>
      <c r="EH30" s="13"/>
      <c r="EI30" s="152"/>
      <c r="EJ30" s="10"/>
      <c r="EK30" s="44" t="s">
        <v>76</v>
      </c>
      <c r="EL30" s="11" t="str">
        <f>$B$53</f>
        <v>special component / blind</v>
      </c>
      <c r="EM30" s="14">
        <f>K53+Y53+AM53+BA53+BO53+CC53+CQ53+DE53+DS53+EG53</f>
        <v>0</v>
      </c>
      <c r="EO30" s="30"/>
      <c r="EP30" s="146"/>
      <c r="EQ30" s="950"/>
      <c r="ER30" s="116">
        <f t="shared" si="300"/>
        <v>0</v>
      </c>
      <c r="ES30" s="81">
        <f t="shared" si="204"/>
        <v>0</v>
      </c>
      <c r="ET30" s="280">
        <v>0</v>
      </c>
      <c r="EU30" s="9" t="s">
        <v>233</v>
      </c>
      <c r="EV30" s="581">
        <f t="shared" si="169"/>
        <v>0</v>
      </c>
      <c r="EW30" s="579">
        <f t="shared" si="127"/>
        <v>0</v>
      </c>
      <c r="EX30" s="582">
        <f t="shared" si="205"/>
        <v>0</v>
      </c>
      <c r="EY30" s="574">
        <f>EZ143</f>
        <v>0</v>
      </c>
      <c r="EZ30" s="575"/>
      <c r="FA30" s="567"/>
      <c r="FC30" s="46" t="s">
        <v>66</v>
      </c>
      <c r="FD30" s="72" t="s">
        <v>42</v>
      </c>
      <c r="FE30" s="141">
        <v>0</v>
      </c>
      <c r="FF30" s="141">
        <v>0</v>
      </c>
      <c r="FG30" s="142">
        <v>0</v>
      </c>
      <c r="FH30" s="9" t="s">
        <v>125</v>
      </c>
      <c r="FI30" s="122">
        <f t="shared" si="301"/>
        <v>0</v>
      </c>
      <c r="FJ30" s="602">
        <v>0</v>
      </c>
      <c r="FK30" s="604">
        <f t="shared" si="302"/>
        <v>0</v>
      </c>
      <c r="FL30" s="592"/>
      <c r="FM30" s="573"/>
      <c r="FN30" s="610">
        <f>SUM(FK30:FK31)</f>
        <v>0</v>
      </c>
      <c r="FO30" s="127">
        <f>IF(FO$4=0,0,FN30/$FO$4)</f>
        <v>0</v>
      </c>
      <c r="FP30" s="135" t="s">
        <v>66</v>
      </c>
      <c r="FQ30" s="522">
        <f>EX27</f>
        <v>0</v>
      </c>
      <c r="FR30" s="496">
        <f>FN30</f>
        <v>0</v>
      </c>
      <c r="FS30" s="567">
        <f>SUM(FQ30:FR30)</f>
        <v>0</v>
      </c>
    </row>
    <row r="31" spans="1:175" x14ac:dyDescent="0.25">
      <c r="A31" s="44" t="s">
        <v>74</v>
      </c>
      <c r="B31" s="99" t="s">
        <v>17</v>
      </c>
      <c r="C31" s="29">
        <f t="shared" si="288"/>
        <v>0</v>
      </c>
      <c r="D31" s="65">
        <v>0</v>
      </c>
      <c r="E31" s="65">
        <v>0</v>
      </c>
      <c r="F31" s="17"/>
      <c r="G31" s="17"/>
      <c r="H31" s="16"/>
      <c r="I31" s="13"/>
      <c r="J31" s="13"/>
      <c r="K31" s="13"/>
      <c r="L31" s="13"/>
      <c r="M31" s="152"/>
      <c r="N31" s="10"/>
      <c r="O31" s="44" t="s">
        <v>74</v>
      </c>
      <c r="P31" s="99" t="s">
        <v>17</v>
      </c>
      <c r="Q31" s="29">
        <f t="shared" si="289"/>
        <v>0</v>
      </c>
      <c r="R31" s="65">
        <v>0</v>
      </c>
      <c r="S31" s="65">
        <v>0</v>
      </c>
      <c r="T31" s="17"/>
      <c r="U31" s="17"/>
      <c r="V31" s="16"/>
      <c r="W31" s="13"/>
      <c r="X31" s="13"/>
      <c r="Y31" s="13"/>
      <c r="Z31" s="13"/>
      <c r="AA31" s="152"/>
      <c r="AB31" s="10"/>
      <c r="AC31" s="44" t="s">
        <v>74</v>
      </c>
      <c r="AD31" s="99" t="s">
        <v>17</v>
      </c>
      <c r="AE31" s="29">
        <f t="shared" si="290"/>
        <v>0</v>
      </c>
      <c r="AF31" s="65">
        <v>0</v>
      </c>
      <c r="AG31" s="65">
        <v>0</v>
      </c>
      <c r="AH31" s="17"/>
      <c r="AI31" s="17"/>
      <c r="AJ31" s="16"/>
      <c r="AK31" s="13"/>
      <c r="AL31" s="13"/>
      <c r="AM31" s="13"/>
      <c r="AN31" s="13"/>
      <c r="AO31" s="152"/>
      <c r="AP31" s="10"/>
      <c r="AQ31" s="44" t="s">
        <v>74</v>
      </c>
      <c r="AR31" s="99" t="s">
        <v>17</v>
      </c>
      <c r="AS31" s="29">
        <f t="shared" si="290"/>
        <v>0</v>
      </c>
      <c r="AT31" s="65">
        <v>0</v>
      </c>
      <c r="AU31" s="65">
        <v>0</v>
      </c>
      <c r="AV31" s="17"/>
      <c r="AW31" s="17"/>
      <c r="AX31" s="16"/>
      <c r="AY31" s="13"/>
      <c r="AZ31" s="13"/>
      <c r="BA31" s="13"/>
      <c r="BB31" s="13"/>
      <c r="BC31" s="152"/>
      <c r="BD31" s="10"/>
      <c r="BE31" s="44" t="s">
        <v>74</v>
      </c>
      <c r="BF31" s="99" t="s">
        <v>17</v>
      </c>
      <c r="BG31" s="29">
        <f t="shared" si="290"/>
        <v>0</v>
      </c>
      <c r="BH31" s="65">
        <v>0</v>
      </c>
      <c r="BI31" s="65">
        <v>0</v>
      </c>
      <c r="BJ31" s="17"/>
      <c r="BK31" s="17"/>
      <c r="BL31" s="16"/>
      <c r="BM31" s="13"/>
      <c r="BN31" s="13"/>
      <c r="BO31" s="13"/>
      <c r="BP31" s="13"/>
      <c r="BQ31" s="152"/>
      <c r="BR31" s="10"/>
      <c r="BS31" s="44" t="s">
        <v>74</v>
      </c>
      <c r="BT31" s="99" t="s">
        <v>17</v>
      </c>
      <c r="BU31" s="29">
        <f t="shared" si="290"/>
        <v>0</v>
      </c>
      <c r="BV31" s="65">
        <v>0</v>
      </c>
      <c r="BW31" s="65">
        <v>0</v>
      </c>
      <c r="BX31" s="17"/>
      <c r="BY31" s="17"/>
      <c r="BZ31" s="16"/>
      <c r="CA31" s="13"/>
      <c r="CB31" s="13"/>
      <c r="CC31" s="13"/>
      <c r="CD31" s="13"/>
      <c r="CE31" s="152"/>
      <c r="CF31" s="10"/>
      <c r="CG31" s="44" t="s">
        <v>74</v>
      </c>
      <c r="CH31" s="99" t="s">
        <v>17</v>
      </c>
      <c r="CI31" s="29">
        <f t="shared" si="290"/>
        <v>0</v>
      </c>
      <c r="CJ31" s="65">
        <v>0</v>
      </c>
      <c r="CK31" s="65">
        <v>0</v>
      </c>
      <c r="CL31" s="17"/>
      <c r="CM31" s="17"/>
      <c r="CN31" s="16"/>
      <c r="CO31" s="13"/>
      <c r="CP31" s="13"/>
      <c r="CQ31" s="13"/>
      <c r="CR31" s="13"/>
      <c r="CS31" s="152"/>
      <c r="CT31" s="10"/>
      <c r="CU31" s="44" t="s">
        <v>74</v>
      </c>
      <c r="CV31" s="99" t="s">
        <v>17</v>
      </c>
      <c r="CW31" s="29">
        <f t="shared" si="291"/>
        <v>0</v>
      </c>
      <c r="CX31" s="65">
        <v>0</v>
      </c>
      <c r="CY31" s="65">
        <v>0</v>
      </c>
      <c r="CZ31" s="17"/>
      <c r="DA31" s="17"/>
      <c r="DB31" s="16"/>
      <c r="DC31" s="13"/>
      <c r="DD31" s="13"/>
      <c r="DE31" s="13"/>
      <c r="DF31" s="13"/>
      <c r="DG31" s="152"/>
      <c r="DH31" s="10"/>
      <c r="DI31" s="44" t="s">
        <v>74</v>
      </c>
      <c r="DJ31" s="99" t="s">
        <v>17</v>
      </c>
      <c r="DK31" s="29">
        <f t="shared" si="291"/>
        <v>0</v>
      </c>
      <c r="DL31" s="65">
        <v>0</v>
      </c>
      <c r="DM31" s="65">
        <v>0</v>
      </c>
      <c r="DN31" s="17"/>
      <c r="DO31" s="17"/>
      <c r="DP31" s="16"/>
      <c r="DQ31" s="13"/>
      <c r="DR31" s="13"/>
      <c r="DS31" s="13"/>
      <c r="DT31" s="13"/>
      <c r="DU31" s="152"/>
      <c r="DV31" s="10"/>
      <c r="DW31" s="44" t="s">
        <v>74</v>
      </c>
      <c r="DX31" s="99" t="s">
        <v>17</v>
      </c>
      <c r="DY31" s="29">
        <f t="shared" si="291"/>
        <v>0</v>
      </c>
      <c r="DZ31" s="65">
        <v>0</v>
      </c>
      <c r="EA31" s="65">
        <v>0</v>
      </c>
      <c r="EB31" s="17"/>
      <c r="EC31" s="17"/>
      <c r="ED31" s="16"/>
      <c r="EE31" s="13"/>
      <c r="EF31" s="13"/>
      <c r="EG31" s="13"/>
      <c r="EH31" s="13"/>
      <c r="EI31" s="152"/>
      <c r="EJ31" s="10"/>
      <c r="EK31" s="44" t="s">
        <v>76</v>
      </c>
      <c r="EL31" s="11" t="str">
        <f>$B$54</f>
        <v>special component / blind</v>
      </c>
      <c r="EM31" s="14">
        <f t="shared" ref="EM31:EM37" si="303">K54+Y54+AM54+BA54+BO54+CC54+CQ54+DE54+DS54+EG54</f>
        <v>0</v>
      </c>
      <c r="EO31" s="30"/>
      <c r="EP31" s="146"/>
      <c r="EQ31" s="950"/>
      <c r="ER31" s="116">
        <f t="shared" si="300"/>
        <v>0</v>
      </c>
      <c r="ES31" s="81">
        <f t="shared" si="204"/>
        <v>0</v>
      </c>
      <c r="ET31" s="280">
        <v>0</v>
      </c>
      <c r="EU31" s="9" t="s">
        <v>233</v>
      </c>
      <c r="EV31" s="581">
        <f t="shared" si="169"/>
        <v>0</v>
      </c>
      <c r="EW31" s="579">
        <f t="shared" si="127"/>
        <v>0</v>
      </c>
      <c r="EX31" s="582">
        <f t="shared" si="205"/>
        <v>0</v>
      </c>
      <c r="EY31" s="574"/>
      <c r="EZ31" s="575"/>
      <c r="FA31" s="567"/>
      <c r="FC31" s="46" t="s">
        <v>66</v>
      </c>
      <c r="FD31" s="72" t="s">
        <v>42</v>
      </c>
      <c r="FE31" s="141">
        <v>0</v>
      </c>
      <c r="FF31" s="141">
        <v>0</v>
      </c>
      <c r="FG31" s="142">
        <v>0</v>
      </c>
      <c r="FH31" s="9" t="s">
        <v>125</v>
      </c>
      <c r="FI31" s="122">
        <f t="shared" si="301"/>
        <v>0</v>
      </c>
      <c r="FJ31" s="602">
        <v>0</v>
      </c>
      <c r="FK31" s="604">
        <f t="shared" si="302"/>
        <v>0</v>
      </c>
      <c r="FL31" s="592"/>
      <c r="FM31" s="573"/>
      <c r="FN31" s="607"/>
      <c r="FO31" s="127"/>
      <c r="FP31" s="135"/>
      <c r="FQ31" s="522"/>
      <c r="FR31" s="61"/>
      <c r="FS31" s="567"/>
    </row>
    <row r="32" spans="1:175" x14ac:dyDescent="0.25">
      <c r="A32" s="44"/>
      <c r="B32" s="11"/>
      <c r="C32" s="8"/>
      <c r="D32" s="948" t="s">
        <v>21</v>
      </c>
      <c r="E32" s="286" t="s">
        <v>36</v>
      </c>
      <c r="F32" s="948"/>
      <c r="G32" s="948" t="s">
        <v>21</v>
      </c>
      <c r="H32" s="286" t="s">
        <v>36</v>
      </c>
      <c r="I32" s="16"/>
      <c r="J32" s="13"/>
      <c r="K32" s="13"/>
      <c r="L32" s="13"/>
      <c r="M32" s="152"/>
      <c r="N32" s="10"/>
      <c r="O32" s="44"/>
      <c r="P32" s="11"/>
      <c r="Q32" s="8"/>
      <c r="R32" s="948" t="s">
        <v>21</v>
      </c>
      <c r="S32" s="286" t="s">
        <v>36</v>
      </c>
      <c r="T32" s="948"/>
      <c r="U32" s="948" t="s">
        <v>21</v>
      </c>
      <c r="V32" s="286" t="s">
        <v>36</v>
      </c>
      <c r="W32" s="16"/>
      <c r="X32" s="13"/>
      <c r="Y32" s="13"/>
      <c r="Z32" s="13"/>
      <c r="AA32" s="152"/>
      <c r="AB32" s="10"/>
      <c r="AC32" s="44"/>
      <c r="AD32" s="11"/>
      <c r="AE32" s="8"/>
      <c r="AF32" s="948" t="s">
        <v>21</v>
      </c>
      <c r="AG32" s="286" t="s">
        <v>36</v>
      </c>
      <c r="AH32" s="948"/>
      <c r="AI32" s="948" t="s">
        <v>21</v>
      </c>
      <c r="AJ32" s="286" t="s">
        <v>36</v>
      </c>
      <c r="AK32" s="16"/>
      <c r="AL32" s="13"/>
      <c r="AM32" s="13"/>
      <c r="AN32" s="13"/>
      <c r="AO32" s="152"/>
      <c r="AP32" s="10"/>
      <c r="AQ32" s="44"/>
      <c r="AR32" s="11"/>
      <c r="AS32" s="8"/>
      <c r="AT32" s="948" t="s">
        <v>21</v>
      </c>
      <c r="AU32" s="286" t="s">
        <v>36</v>
      </c>
      <c r="AV32" s="948"/>
      <c r="AW32" s="948" t="s">
        <v>21</v>
      </c>
      <c r="AX32" s="286" t="s">
        <v>36</v>
      </c>
      <c r="AY32" s="16"/>
      <c r="AZ32" s="13"/>
      <c r="BA32" s="13"/>
      <c r="BB32" s="13"/>
      <c r="BC32" s="152"/>
      <c r="BD32" s="10"/>
      <c r="BE32" s="44"/>
      <c r="BF32" s="11"/>
      <c r="BG32" s="8"/>
      <c r="BH32" s="948" t="s">
        <v>21</v>
      </c>
      <c r="BI32" s="286" t="s">
        <v>36</v>
      </c>
      <c r="BJ32" s="948"/>
      <c r="BK32" s="948" t="s">
        <v>21</v>
      </c>
      <c r="BL32" s="286" t="s">
        <v>36</v>
      </c>
      <c r="BM32" s="16"/>
      <c r="BN32" s="13"/>
      <c r="BO32" s="13"/>
      <c r="BP32" s="13"/>
      <c r="BQ32" s="152"/>
      <c r="BR32" s="10"/>
      <c r="BS32" s="44"/>
      <c r="BT32" s="11"/>
      <c r="BU32" s="8"/>
      <c r="BV32" s="948" t="s">
        <v>21</v>
      </c>
      <c r="BW32" s="286" t="s">
        <v>36</v>
      </c>
      <c r="BX32" s="948"/>
      <c r="BY32" s="948" t="s">
        <v>21</v>
      </c>
      <c r="BZ32" s="286" t="s">
        <v>36</v>
      </c>
      <c r="CA32" s="16"/>
      <c r="CB32" s="13"/>
      <c r="CC32" s="13"/>
      <c r="CD32" s="13"/>
      <c r="CE32" s="152"/>
      <c r="CF32" s="10"/>
      <c r="CG32" s="44"/>
      <c r="CH32" s="11"/>
      <c r="CI32" s="8"/>
      <c r="CJ32" s="948" t="s">
        <v>21</v>
      </c>
      <c r="CK32" s="286" t="s">
        <v>36</v>
      </c>
      <c r="CL32" s="948"/>
      <c r="CM32" s="948" t="s">
        <v>21</v>
      </c>
      <c r="CN32" s="286" t="s">
        <v>36</v>
      </c>
      <c r="CO32" s="16"/>
      <c r="CP32" s="13"/>
      <c r="CQ32" s="13"/>
      <c r="CR32" s="13"/>
      <c r="CS32" s="152"/>
      <c r="CT32" s="10"/>
      <c r="CU32" s="44"/>
      <c r="CV32" s="11"/>
      <c r="CW32" s="8"/>
      <c r="CX32" s="948" t="s">
        <v>21</v>
      </c>
      <c r="CY32" s="286" t="s">
        <v>36</v>
      </c>
      <c r="CZ32" s="948"/>
      <c r="DA32" s="948" t="s">
        <v>21</v>
      </c>
      <c r="DB32" s="286" t="s">
        <v>36</v>
      </c>
      <c r="DC32" s="16"/>
      <c r="DD32" s="13"/>
      <c r="DE32" s="13"/>
      <c r="DF32" s="13"/>
      <c r="DG32" s="152"/>
      <c r="DH32" s="10"/>
      <c r="DI32" s="44"/>
      <c r="DJ32" s="11"/>
      <c r="DK32" s="8"/>
      <c r="DL32" s="948" t="s">
        <v>21</v>
      </c>
      <c r="DM32" s="286" t="s">
        <v>36</v>
      </c>
      <c r="DN32" s="948"/>
      <c r="DO32" s="948" t="s">
        <v>21</v>
      </c>
      <c r="DP32" s="286" t="s">
        <v>36</v>
      </c>
      <c r="DQ32" s="16"/>
      <c r="DR32" s="13"/>
      <c r="DS32" s="13"/>
      <c r="DT32" s="13"/>
      <c r="DU32" s="152"/>
      <c r="DV32" s="10"/>
      <c r="DW32" s="44"/>
      <c r="DX32" s="11"/>
      <c r="DY32" s="8"/>
      <c r="DZ32" s="948" t="s">
        <v>21</v>
      </c>
      <c r="EA32" s="286" t="s">
        <v>36</v>
      </c>
      <c r="EB32" s="948"/>
      <c r="EC32" s="948" t="s">
        <v>21</v>
      </c>
      <c r="ED32" s="286" t="s">
        <v>36</v>
      </c>
      <c r="EE32" s="16"/>
      <c r="EF32" s="13"/>
      <c r="EG32" s="13"/>
      <c r="EH32" s="13"/>
      <c r="EI32" s="152"/>
      <c r="EJ32" s="10"/>
      <c r="EK32" s="44" t="s">
        <v>76</v>
      </c>
      <c r="EL32" s="11" t="str">
        <f>$B$55</f>
        <v>special component / blind</v>
      </c>
      <c r="EM32" s="14">
        <f t="shared" si="303"/>
        <v>0</v>
      </c>
      <c r="EO32" s="30"/>
      <c r="EP32" s="146"/>
      <c r="EQ32" s="950"/>
      <c r="ER32" s="116">
        <f t="shared" si="300"/>
        <v>0</v>
      </c>
      <c r="ES32" s="81">
        <f t="shared" si="204"/>
        <v>0</v>
      </c>
      <c r="ET32" s="280">
        <v>0</v>
      </c>
      <c r="EU32" s="9" t="s">
        <v>233</v>
      </c>
      <c r="EV32" s="581">
        <f t="shared" si="169"/>
        <v>0</v>
      </c>
      <c r="EW32" s="579">
        <f t="shared" si="127"/>
        <v>0</v>
      </c>
      <c r="EX32" s="582">
        <f t="shared" si="205"/>
        <v>0</v>
      </c>
      <c r="EY32" s="574"/>
      <c r="EZ32" s="575"/>
      <c r="FA32" s="567"/>
      <c r="FC32" s="46" t="s">
        <v>585</v>
      </c>
      <c r="FD32" s="72" t="s">
        <v>42</v>
      </c>
      <c r="FE32" s="141">
        <v>0</v>
      </c>
      <c r="FF32" s="141">
        <v>0</v>
      </c>
      <c r="FG32" s="142">
        <v>0</v>
      </c>
      <c r="FH32" s="9" t="s">
        <v>125</v>
      </c>
      <c r="FI32" s="122">
        <f t="shared" si="301"/>
        <v>0</v>
      </c>
      <c r="FJ32" s="602">
        <v>0</v>
      </c>
      <c r="FK32" s="604">
        <f t="shared" si="302"/>
        <v>0</v>
      </c>
      <c r="FL32" s="592"/>
      <c r="FM32" s="573"/>
      <c r="FN32" s="610">
        <f>SUM(FK32:FK33)</f>
        <v>0</v>
      </c>
      <c r="FO32" s="127">
        <f>IF(FO$4=0,0,FN32/$FO$4)</f>
        <v>0</v>
      </c>
      <c r="FP32" s="135" t="s">
        <v>68</v>
      </c>
      <c r="FQ32" s="522">
        <f>EX28</f>
        <v>0</v>
      </c>
      <c r="FR32" s="496">
        <f>FN32</f>
        <v>0</v>
      </c>
      <c r="FS32" s="567">
        <f>SUM(FQ32:FR32)</f>
        <v>0</v>
      </c>
    </row>
    <row r="33" spans="1:175" ht="13.5" customHeight="1" x14ac:dyDescent="0.25">
      <c r="A33" s="44" t="s">
        <v>67</v>
      </c>
      <c r="B33" s="11" t="s">
        <v>70</v>
      </c>
      <c r="C33" s="8"/>
      <c r="D33" s="65">
        <v>0</v>
      </c>
      <c r="E33" s="70">
        <v>0</v>
      </c>
      <c r="F33" s="287" t="s">
        <v>120</v>
      </c>
      <c r="G33" s="65">
        <v>0</v>
      </c>
      <c r="H33" s="70">
        <v>0</v>
      </c>
      <c r="I33" s="16">
        <f>D33*E33+G33*H33</f>
        <v>0</v>
      </c>
      <c r="J33" s="13">
        <f>IF(E$113=0,0,I33/E$113)</f>
        <v>0</v>
      </c>
      <c r="K33" s="13">
        <f>(J33*G$2)</f>
        <v>0</v>
      </c>
      <c r="L33" s="13"/>
      <c r="M33" s="152"/>
      <c r="N33" s="10"/>
      <c r="O33" s="44" t="s">
        <v>67</v>
      </c>
      <c r="P33" s="11" t="s">
        <v>70</v>
      </c>
      <c r="Q33" s="8"/>
      <c r="R33" s="65">
        <v>0</v>
      </c>
      <c r="S33" s="70">
        <v>0</v>
      </c>
      <c r="T33" s="287" t="s">
        <v>120</v>
      </c>
      <c r="U33" s="65">
        <v>0</v>
      </c>
      <c r="V33" s="70">
        <v>0</v>
      </c>
      <c r="W33" s="16">
        <f>R33*S33+U33*V33</f>
        <v>0</v>
      </c>
      <c r="X33" s="13">
        <f>IF(S$113=0,0,W33/S$113)</f>
        <v>0</v>
      </c>
      <c r="Y33" s="13">
        <f>(X33*U$2)</f>
        <v>0</v>
      </c>
      <c r="Z33" s="13"/>
      <c r="AA33" s="152"/>
      <c r="AB33" s="10"/>
      <c r="AC33" s="44" t="s">
        <v>67</v>
      </c>
      <c r="AD33" s="11" t="s">
        <v>70</v>
      </c>
      <c r="AE33" s="8"/>
      <c r="AF33" s="65">
        <v>0</v>
      </c>
      <c r="AG33" s="70">
        <v>0</v>
      </c>
      <c r="AH33" s="287" t="s">
        <v>120</v>
      </c>
      <c r="AI33" s="65">
        <v>0</v>
      </c>
      <c r="AJ33" s="70">
        <v>0</v>
      </c>
      <c r="AK33" s="16">
        <f t="shared" ref="AK33" si="304">AF33*AG33+AI33*AJ33</f>
        <v>0</v>
      </c>
      <c r="AL33" s="13">
        <f t="shared" ref="AL33:AL35" si="305">IF(AG$113=0,0,AK33/AG$113)</f>
        <v>0</v>
      </c>
      <c r="AM33" s="13">
        <f t="shared" ref="AM33:AM35" si="306">(AL33*AI$2)</f>
        <v>0</v>
      </c>
      <c r="AN33" s="13"/>
      <c r="AO33" s="152"/>
      <c r="AP33" s="10"/>
      <c r="AQ33" s="44" t="s">
        <v>67</v>
      </c>
      <c r="AR33" s="11" t="s">
        <v>70</v>
      </c>
      <c r="AS33" s="8"/>
      <c r="AT33" s="65">
        <v>0</v>
      </c>
      <c r="AU33" s="70">
        <v>0</v>
      </c>
      <c r="AV33" s="287" t="s">
        <v>120</v>
      </c>
      <c r="AW33" s="65">
        <v>0</v>
      </c>
      <c r="AX33" s="70">
        <v>0</v>
      </c>
      <c r="AY33" s="16">
        <f t="shared" ref="AY33" si="307">AT33*AU33+AW33*AX33</f>
        <v>0</v>
      </c>
      <c r="AZ33" s="13">
        <f t="shared" ref="AZ33:AZ35" si="308">IF(AU$113=0,0,AY33/AU$113)</f>
        <v>0</v>
      </c>
      <c r="BA33" s="13">
        <f t="shared" ref="BA33:BA35" si="309">(AZ33*AW$2)</f>
        <v>0</v>
      </c>
      <c r="BB33" s="13"/>
      <c r="BC33" s="152"/>
      <c r="BD33" s="10"/>
      <c r="BE33" s="44" t="s">
        <v>67</v>
      </c>
      <c r="BF33" s="11" t="s">
        <v>70</v>
      </c>
      <c r="BG33" s="8"/>
      <c r="BH33" s="65">
        <v>0</v>
      </c>
      <c r="BI33" s="70">
        <v>0</v>
      </c>
      <c r="BJ33" s="287" t="s">
        <v>120</v>
      </c>
      <c r="BK33" s="65">
        <v>0</v>
      </c>
      <c r="BL33" s="70">
        <v>0</v>
      </c>
      <c r="BM33" s="16">
        <f t="shared" ref="BM33" si="310">BH33*BI33+BK33*BL33</f>
        <v>0</v>
      </c>
      <c r="BN33" s="13">
        <f t="shared" ref="BN33:BN35" si="311">IF(BI$113=0,0,BM33/BI$113)</f>
        <v>0</v>
      </c>
      <c r="BO33" s="13">
        <f t="shared" ref="BO33:BO35" si="312">(BN33*BK$2)</f>
        <v>0</v>
      </c>
      <c r="BP33" s="13"/>
      <c r="BQ33" s="152"/>
      <c r="BR33" s="10"/>
      <c r="BS33" s="44" t="s">
        <v>67</v>
      </c>
      <c r="BT33" s="11" t="s">
        <v>70</v>
      </c>
      <c r="BU33" s="8"/>
      <c r="BV33" s="65">
        <v>0</v>
      </c>
      <c r="BW33" s="70">
        <v>0</v>
      </c>
      <c r="BX33" s="287" t="s">
        <v>120</v>
      </c>
      <c r="BY33" s="65">
        <v>0</v>
      </c>
      <c r="BZ33" s="70">
        <v>0</v>
      </c>
      <c r="CA33" s="16">
        <f t="shared" ref="CA33" si="313">BV33*BW33+BY33*BZ33</f>
        <v>0</v>
      </c>
      <c r="CB33" s="13">
        <f t="shared" ref="CB33:CB35" si="314">IF(BW$113=0,0,CA33/BW$113)</f>
        <v>0</v>
      </c>
      <c r="CC33" s="13">
        <f t="shared" ref="CC33:CC35" si="315">(CB33*BY$2)</f>
        <v>0</v>
      </c>
      <c r="CD33" s="13"/>
      <c r="CE33" s="152"/>
      <c r="CF33" s="10"/>
      <c r="CG33" s="44" t="s">
        <v>67</v>
      </c>
      <c r="CH33" s="11" t="s">
        <v>70</v>
      </c>
      <c r="CI33" s="8"/>
      <c r="CJ33" s="65">
        <v>0</v>
      </c>
      <c r="CK33" s="70">
        <v>0</v>
      </c>
      <c r="CL33" s="287" t="s">
        <v>120</v>
      </c>
      <c r="CM33" s="65">
        <v>0</v>
      </c>
      <c r="CN33" s="70">
        <v>0</v>
      </c>
      <c r="CO33" s="16">
        <f t="shared" ref="CO33" si="316">CJ33*CK33+CM33*CN33</f>
        <v>0</v>
      </c>
      <c r="CP33" s="13">
        <f t="shared" ref="CP33:CP35" si="317">IF(CK$113=0,0,CO33/CK$113)</f>
        <v>0</v>
      </c>
      <c r="CQ33" s="13">
        <f t="shared" ref="CQ33:CQ35" si="318">(CP33*CM$2)</f>
        <v>0</v>
      </c>
      <c r="CR33" s="13"/>
      <c r="CS33" s="152"/>
      <c r="CT33" s="10"/>
      <c r="CU33" s="44" t="s">
        <v>67</v>
      </c>
      <c r="CV33" s="11" t="s">
        <v>70</v>
      </c>
      <c r="CW33" s="8"/>
      <c r="CX33" s="65">
        <v>0</v>
      </c>
      <c r="CY33" s="70">
        <v>0</v>
      </c>
      <c r="CZ33" s="287" t="s">
        <v>120</v>
      </c>
      <c r="DA33" s="65">
        <v>0</v>
      </c>
      <c r="DB33" s="70">
        <v>0</v>
      </c>
      <c r="DC33" s="16">
        <f t="shared" ref="DC33" si="319">CX33*CY33+DA33*DB33</f>
        <v>0</v>
      </c>
      <c r="DD33" s="13">
        <f t="shared" ref="DD33:DD35" si="320">IF(CY$113=0,0,DC33/CY$113)</f>
        <v>0</v>
      </c>
      <c r="DE33" s="13">
        <f t="shared" ref="DE33:DE35" si="321">(DD33*DA$2)</f>
        <v>0</v>
      </c>
      <c r="DF33" s="13"/>
      <c r="DG33" s="152"/>
      <c r="DH33" s="10"/>
      <c r="DI33" s="44" t="s">
        <v>67</v>
      </c>
      <c r="DJ33" s="11" t="s">
        <v>70</v>
      </c>
      <c r="DK33" s="8"/>
      <c r="DL33" s="65">
        <v>0</v>
      </c>
      <c r="DM33" s="70">
        <v>0</v>
      </c>
      <c r="DN33" s="287" t="s">
        <v>120</v>
      </c>
      <c r="DO33" s="65">
        <v>0</v>
      </c>
      <c r="DP33" s="70">
        <v>0</v>
      </c>
      <c r="DQ33" s="16">
        <f t="shared" ref="DQ33" si="322">DL33*DM33+DO33*DP33</f>
        <v>0</v>
      </c>
      <c r="DR33" s="13">
        <f t="shared" ref="DR33:DR35" si="323">IF(DM$113=0,0,DQ33/DM$113)</f>
        <v>0</v>
      </c>
      <c r="DS33" s="13">
        <f t="shared" ref="DS33:DS35" si="324">(DR33*DO$2)</f>
        <v>0</v>
      </c>
      <c r="DT33" s="13"/>
      <c r="DU33" s="152"/>
      <c r="DV33" s="10"/>
      <c r="DW33" s="44" t="s">
        <v>67</v>
      </c>
      <c r="DX33" s="11" t="s">
        <v>70</v>
      </c>
      <c r="DY33" s="8"/>
      <c r="DZ33" s="65">
        <v>0</v>
      </c>
      <c r="EA33" s="70">
        <v>0</v>
      </c>
      <c r="EB33" s="287" t="s">
        <v>120</v>
      </c>
      <c r="EC33" s="65">
        <v>0</v>
      </c>
      <c r="ED33" s="70">
        <v>0</v>
      </c>
      <c r="EE33" s="16">
        <f t="shared" ref="EE33" si="325">DZ33*EA33+EC33*ED33</f>
        <v>0</v>
      </c>
      <c r="EF33" s="13">
        <f t="shared" ref="EF33:EF35" si="326">IF(EA$113=0,0,EE33/EA$113)</f>
        <v>0</v>
      </c>
      <c r="EG33" s="13">
        <f t="shared" ref="EG33:EG35" si="327">(EF33*EC$2)</f>
        <v>0</v>
      </c>
      <c r="EH33" s="13"/>
      <c r="EI33" s="152"/>
      <c r="EJ33" s="10"/>
      <c r="EK33" s="44" t="s">
        <v>76</v>
      </c>
      <c r="EL33" s="11" t="str">
        <f>$B$56</f>
        <v>special component / blind</v>
      </c>
      <c r="EM33" s="14">
        <f t="shared" si="303"/>
        <v>0</v>
      </c>
      <c r="EO33" s="30"/>
      <c r="EP33" s="146"/>
      <c r="EQ33" s="950"/>
      <c r="ER33" s="116">
        <f t="shared" si="300"/>
        <v>0</v>
      </c>
      <c r="ES33" s="81">
        <f t="shared" si="204"/>
        <v>0</v>
      </c>
      <c r="ET33" s="280">
        <v>0</v>
      </c>
      <c r="EU33" s="9" t="s">
        <v>233</v>
      </c>
      <c r="EV33" s="581">
        <f t="shared" si="169"/>
        <v>0</v>
      </c>
      <c r="EW33" s="579">
        <f t="shared" si="127"/>
        <v>0</v>
      </c>
      <c r="EX33" s="582">
        <f t="shared" si="205"/>
        <v>0</v>
      </c>
      <c r="EY33" s="574"/>
      <c r="EZ33" s="575"/>
      <c r="FA33" s="567"/>
      <c r="FC33" s="46" t="s">
        <v>585</v>
      </c>
      <c r="FD33" s="72" t="s">
        <v>42</v>
      </c>
      <c r="FE33" s="141">
        <v>0</v>
      </c>
      <c r="FF33" s="141">
        <v>0</v>
      </c>
      <c r="FG33" s="142">
        <v>0</v>
      </c>
      <c r="FH33" s="9" t="s">
        <v>125</v>
      </c>
      <c r="FI33" s="122">
        <f t="shared" si="301"/>
        <v>0</v>
      </c>
      <c r="FJ33" s="602">
        <v>0</v>
      </c>
      <c r="FK33" s="604">
        <f t="shared" si="302"/>
        <v>0</v>
      </c>
      <c r="FL33" s="590"/>
      <c r="FM33" s="569"/>
      <c r="FN33" s="607"/>
      <c r="FO33" s="127"/>
      <c r="FP33" s="135"/>
      <c r="FQ33" s="522"/>
      <c r="FR33" s="61"/>
      <c r="FS33" s="567"/>
    </row>
    <row r="34" spans="1:175" x14ac:dyDescent="0.25">
      <c r="A34" s="44" t="s">
        <v>65</v>
      </c>
      <c r="B34" s="11" t="s">
        <v>64</v>
      </c>
      <c r="C34" s="8"/>
      <c r="D34" s="948"/>
      <c r="E34" s="948"/>
      <c r="F34" s="948"/>
      <c r="G34" s="65">
        <v>0</v>
      </c>
      <c r="H34" s="70">
        <v>0</v>
      </c>
      <c r="I34" s="16">
        <f>G34*H34</f>
        <v>0</v>
      </c>
      <c r="J34" s="13">
        <f>IF(E$113=0,0,I34/E$113)</f>
        <v>0</v>
      </c>
      <c r="K34" s="13">
        <f>(J34*G$2)</f>
        <v>0</v>
      </c>
      <c r="L34" s="13"/>
      <c r="M34" s="152"/>
      <c r="N34" s="10"/>
      <c r="O34" s="44" t="s">
        <v>65</v>
      </c>
      <c r="P34" s="11" t="s">
        <v>64</v>
      </c>
      <c r="Q34" s="8"/>
      <c r="R34" s="948"/>
      <c r="S34" s="948"/>
      <c r="T34" s="948"/>
      <c r="U34" s="65">
        <v>0</v>
      </c>
      <c r="V34" s="70">
        <v>0</v>
      </c>
      <c r="W34" s="16">
        <f>U34*V34</f>
        <v>0</v>
      </c>
      <c r="X34" s="13">
        <f>IF(S$113=0,0,W34/S$113)</f>
        <v>0</v>
      </c>
      <c r="Y34" s="13">
        <f>(X34*U$2)</f>
        <v>0</v>
      </c>
      <c r="Z34" s="13"/>
      <c r="AA34" s="152"/>
      <c r="AB34" s="10"/>
      <c r="AC34" s="44" t="s">
        <v>65</v>
      </c>
      <c r="AD34" s="11" t="s">
        <v>64</v>
      </c>
      <c r="AE34" s="8"/>
      <c r="AF34" s="948"/>
      <c r="AG34" s="948"/>
      <c r="AH34" s="948"/>
      <c r="AI34" s="65">
        <v>0</v>
      </c>
      <c r="AJ34" s="70">
        <v>0</v>
      </c>
      <c r="AK34" s="16">
        <f t="shared" ref="AK34:AK35" si="328">AI34*AJ34</f>
        <v>0</v>
      </c>
      <c r="AL34" s="13">
        <f t="shared" si="305"/>
        <v>0</v>
      </c>
      <c r="AM34" s="13">
        <f t="shared" si="306"/>
        <v>0</v>
      </c>
      <c r="AN34" s="13"/>
      <c r="AO34" s="152"/>
      <c r="AP34" s="10"/>
      <c r="AQ34" s="44" t="s">
        <v>65</v>
      </c>
      <c r="AR34" s="11" t="s">
        <v>64</v>
      </c>
      <c r="AS34" s="8"/>
      <c r="AT34" s="948"/>
      <c r="AU34" s="948"/>
      <c r="AV34" s="948"/>
      <c r="AW34" s="65">
        <v>0</v>
      </c>
      <c r="AX34" s="70">
        <v>0</v>
      </c>
      <c r="AY34" s="16">
        <f t="shared" ref="AY34:AY35" si="329">AW34*AX34</f>
        <v>0</v>
      </c>
      <c r="AZ34" s="13">
        <f t="shared" si="308"/>
        <v>0</v>
      </c>
      <c r="BA34" s="13">
        <f t="shared" si="309"/>
        <v>0</v>
      </c>
      <c r="BB34" s="13"/>
      <c r="BC34" s="152"/>
      <c r="BD34" s="10"/>
      <c r="BE34" s="44" t="s">
        <v>65</v>
      </c>
      <c r="BF34" s="11" t="s">
        <v>64</v>
      </c>
      <c r="BG34" s="8"/>
      <c r="BH34" s="948"/>
      <c r="BI34" s="948"/>
      <c r="BJ34" s="948"/>
      <c r="BK34" s="65">
        <v>0</v>
      </c>
      <c r="BL34" s="70">
        <v>0</v>
      </c>
      <c r="BM34" s="16">
        <f t="shared" ref="BM34:BM35" si="330">BK34*BL34</f>
        <v>0</v>
      </c>
      <c r="BN34" s="13">
        <f t="shared" si="311"/>
        <v>0</v>
      </c>
      <c r="BO34" s="13">
        <f t="shared" si="312"/>
        <v>0</v>
      </c>
      <c r="BP34" s="13"/>
      <c r="BQ34" s="152"/>
      <c r="BR34" s="10"/>
      <c r="BS34" s="44" t="s">
        <v>65</v>
      </c>
      <c r="BT34" s="11" t="s">
        <v>64</v>
      </c>
      <c r="BU34" s="8"/>
      <c r="BV34" s="948"/>
      <c r="BW34" s="948"/>
      <c r="BX34" s="948"/>
      <c r="BY34" s="65">
        <v>0</v>
      </c>
      <c r="BZ34" s="70">
        <v>0</v>
      </c>
      <c r="CA34" s="16">
        <f t="shared" ref="CA34:CA35" si="331">BY34*BZ34</f>
        <v>0</v>
      </c>
      <c r="CB34" s="13">
        <f t="shared" si="314"/>
        <v>0</v>
      </c>
      <c r="CC34" s="13">
        <f t="shared" si="315"/>
        <v>0</v>
      </c>
      <c r="CD34" s="13"/>
      <c r="CE34" s="152"/>
      <c r="CF34" s="10"/>
      <c r="CG34" s="44" t="s">
        <v>65</v>
      </c>
      <c r="CH34" s="11" t="s">
        <v>64</v>
      </c>
      <c r="CI34" s="8"/>
      <c r="CJ34" s="948"/>
      <c r="CK34" s="948"/>
      <c r="CL34" s="948"/>
      <c r="CM34" s="65">
        <v>0</v>
      </c>
      <c r="CN34" s="70">
        <v>0</v>
      </c>
      <c r="CO34" s="16">
        <f t="shared" ref="CO34:CO35" si="332">CM34*CN34</f>
        <v>0</v>
      </c>
      <c r="CP34" s="13">
        <f t="shared" si="317"/>
        <v>0</v>
      </c>
      <c r="CQ34" s="13">
        <f t="shared" si="318"/>
        <v>0</v>
      </c>
      <c r="CR34" s="13"/>
      <c r="CS34" s="152"/>
      <c r="CT34" s="10"/>
      <c r="CU34" s="44" t="s">
        <v>65</v>
      </c>
      <c r="CV34" s="11" t="s">
        <v>64</v>
      </c>
      <c r="CW34" s="8"/>
      <c r="CX34" s="948"/>
      <c r="CY34" s="948"/>
      <c r="CZ34" s="948"/>
      <c r="DA34" s="65">
        <v>0</v>
      </c>
      <c r="DB34" s="70">
        <v>0</v>
      </c>
      <c r="DC34" s="16">
        <f t="shared" ref="DC34:DC35" si="333">DA34*DB34</f>
        <v>0</v>
      </c>
      <c r="DD34" s="13">
        <f t="shared" si="320"/>
        <v>0</v>
      </c>
      <c r="DE34" s="13">
        <f t="shared" si="321"/>
        <v>0</v>
      </c>
      <c r="DF34" s="13"/>
      <c r="DG34" s="152"/>
      <c r="DH34" s="10"/>
      <c r="DI34" s="44" t="s">
        <v>65</v>
      </c>
      <c r="DJ34" s="11" t="s">
        <v>64</v>
      </c>
      <c r="DK34" s="8"/>
      <c r="DL34" s="948"/>
      <c r="DM34" s="948"/>
      <c r="DN34" s="948"/>
      <c r="DO34" s="65">
        <v>0</v>
      </c>
      <c r="DP34" s="70">
        <v>0</v>
      </c>
      <c r="DQ34" s="16">
        <f t="shared" ref="DQ34:DQ35" si="334">DO34*DP34</f>
        <v>0</v>
      </c>
      <c r="DR34" s="13">
        <f t="shared" si="323"/>
        <v>0</v>
      </c>
      <c r="DS34" s="13">
        <f t="shared" si="324"/>
        <v>0</v>
      </c>
      <c r="DT34" s="13"/>
      <c r="DU34" s="152"/>
      <c r="DV34" s="10"/>
      <c r="DW34" s="44" t="s">
        <v>65</v>
      </c>
      <c r="DX34" s="11" t="s">
        <v>64</v>
      </c>
      <c r="DY34" s="8"/>
      <c r="DZ34" s="948"/>
      <c r="EA34" s="948"/>
      <c r="EB34" s="948"/>
      <c r="EC34" s="65">
        <v>0</v>
      </c>
      <c r="ED34" s="70">
        <v>0</v>
      </c>
      <c r="EE34" s="16">
        <f t="shared" ref="EE34:EE35" si="335">EC34*ED34</f>
        <v>0</v>
      </c>
      <c r="EF34" s="13">
        <f t="shared" si="326"/>
        <v>0</v>
      </c>
      <c r="EG34" s="13">
        <f t="shared" si="327"/>
        <v>0</v>
      </c>
      <c r="EH34" s="13"/>
      <c r="EI34" s="152"/>
      <c r="EJ34" s="10"/>
      <c r="EK34" s="44" t="s">
        <v>76</v>
      </c>
      <c r="EL34" s="11" t="str">
        <f>$B$57</f>
        <v>special component / blind</v>
      </c>
      <c r="EM34" s="14">
        <f t="shared" si="303"/>
        <v>0</v>
      </c>
      <c r="EO34" s="30"/>
      <c r="EP34" s="146"/>
      <c r="EQ34" s="950"/>
      <c r="ER34" s="116">
        <f t="shared" si="300"/>
        <v>0</v>
      </c>
      <c r="ES34" s="81">
        <f t="shared" si="204"/>
        <v>0</v>
      </c>
      <c r="ET34" s="280">
        <v>0</v>
      </c>
      <c r="EU34" s="9" t="s">
        <v>233</v>
      </c>
      <c r="EV34" s="581">
        <f t="shared" si="169"/>
        <v>0</v>
      </c>
      <c r="EW34" s="579">
        <f t="shared" si="127"/>
        <v>0</v>
      </c>
      <c r="EX34" s="582">
        <f t="shared" si="205"/>
        <v>0</v>
      </c>
      <c r="EY34" s="574"/>
      <c r="EZ34" s="575"/>
      <c r="FA34" s="567"/>
      <c r="FC34" s="46" t="s">
        <v>65</v>
      </c>
      <c r="FD34" s="72" t="s">
        <v>42</v>
      </c>
      <c r="FE34" s="141">
        <v>0</v>
      </c>
      <c r="FF34" s="141">
        <v>0</v>
      </c>
      <c r="FG34" s="142">
        <v>0</v>
      </c>
      <c r="FH34" s="9" t="s">
        <v>125</v>
      </c>
      <c r="FI34" s="122">
        <f t="shared" si="301"/>
        <v>0</v>
      </c>
      <c r="FJ34" s="602">
        <v>0</v>
      </c>
      <c r="FK34" s="604">
        <f t="shared" si="302"/>
        <v>0</v>
      </c>
      <c r="FL34" s="591">
        <f>FR133</f>
        <v>0</v>
      </c>
      <c r="FM34" s="575"/>
      <c r="FN34" s="610">
        <f>SUM(FK34:FK35)+FL34</f>
        <v>0</v>
      </c>
      <c r="FO34" s="127">
        <f>IF(FO$4=0,0,FN34/$FO$4)</f>
        <v>0</v>
      </c>
      <c r="FP34" s="135" t="s">
        <v>65</v>
      </c>
      <c r="FQ34" s="522">
        <f>EX17+EX29+EY29</f>
        <v>0</v>
      </c>
      <c r="FR34" s="496">
        <f>FN34</f>
        <v>0</v>
      </c>
      <c r="FS34" s="567">
        <f>SUM(FQ34:FR34)</f>
        <v>0</v>
      </c>
    </row>
    <row r="35" spans="1:175" x14ac:dyDescent="0.25">
      <c r="A35" s="44" t="s">
        <v>72</v>
      </c>
      <c r="B35" s="11" t="s">
        <v>71</v>
      </c>
      <c r="C35" s="8"/>
      <c r="D35" s="948"/>
      <c r="E35" s="948"/>
      <c r="F35" s="948"/>
      <c r="G35" s="65">
        <v>0</v>
      </c>
      <c r="H35" s="70">
        <v>0</v>
      </c>
      <c r="I35" s="16">
        <f>G35*H35</f>
        <v>0</v>
      </c>
      <c r="J35" s="13">
        <f>IF(E$113=0,0,I35/E$113)</f>
        <v>0</v>
      </c>
      <c r="K35" s="13">
        <f>(J35*G$2)</f>
        <v>0</v>
      </c>
      <c r="L35" s="13"/>
      <c r="M35" s="152"/>
      <c r="N35" s="10"/>
      <c r="O35" s="44" t="s">
        <v>72</v>
      </c>
      <c r="P35" s="11" t="s">
        <v>71</v>
      </c>
      <c r="Q35" s="8"/>
      <c r="R35" s="948"/>
      <c r="S35" s="948"/>
      <c r="T35" s="948"/>
      <c r="U35" s="65">
        <v>0</v>
      </c>
      <c r="V35" s="70">
        <v>0</v>
      </c>
      <c r="W35" s="16">
        <f>U35*V35</f>
        <v>0</v>
      </c>
      <c r="X35" s="13">
        <f>IF(S$113=0,0,W35/S$113)</f>
        <v>0</v>
      </c>
      <c r="Y35" s="13">
        <f>(X35*U$2)</f>
        <v>0</v>
      </c>
      <c r="Z35" s="13"/>
      <c r="AA35" s="152"/>
      <c r="AB35" s="10"/>
      <c r="AC35" s="44" t="s">
        <v>72</v>
      </c>
      <c r="AD35" s="11" t="s">
        <v>71</v>
      </c>
      <c r="AE35" s="8"/>
      <c r="AF35" s="948"/>
      <c r="AG35" s="948"/>
      <c r="AH35" s="948"/>
      <c r="AI35" s="65">
        <v>0</v>
      </c>
      <c r="AJ35" s="70">
        <v>0</v>
      </c>
      <c r="AK35" s="16">
        <f t="shared" si="328"/>
        <v>0</v>
      </c>
      <c r="AL35" s="13">
        <f t="shared" si="305"/>
        <v>0</v>
      </c>
      <c r="AM35" s="13">
        <f t="shared" si="306"/>
        <v>0</v>
      </c>
      <c r="AN35" s="13"/>
      <c r="AO35" s="152"/>
      <c r="AP35" s="10"/>
      <c r="AQ35" s="44" t="s">
        <v>72</v>
      </c>
      <c r="AR35" s="11" t="s">
        <v>71</v>
      </c>
      <c r="AS35" s="8"/>
      <c r="AT35" s="948"/>
      <c r="AU35" s="948"/>
      <c r="AV35" s="948"/>
      <c r="AW35" s="65">
        <v>0</v>
      </c>
      <c r="AX35" s="70">
        <v>0</v>
      </c>
      <c r="AY35" s="16">
        <f t="shared" si="329"/>
        <v>0</v>
      </c>
      <c r="AZ35" s="13">
        <f t="shared" si="308"/>
        <v>0</v>
      </c>
      <c r="BA35" s="13">
        <f t="shared" si="309"/>
        <v>0</v>
      </c>
      <c r="BB35" s="13"/>
      <c r="BC35" s="152"/>
      <c r="BD35" s="10"/>
      <c r="BE35" s="44" t="s">
        <v>72</v>
      </c>
      <c r="BF35" s="11" t="s">
        <v>71</v>
      </c>
      <c r="BG35" s="8"/>
      <c r="BH35" s="948"/>
      <c r="BI35" s="948"/>
      <c r="BJ35" s="948"/>
      <c r="BK35" s="65">
        <v>0</v>
      </c>
      <c r="BL35" s="70">
        <v>0</v>
      </c>
      <c r="BM35" s="16">
        <f t="shared" si="330"/>
        <v>0</v>
      </c>
      <c r="BN35" s="13">
        <f t="shared" si="311"/>
        <v>0</v>
      </c>
      <c r="BO35" s="13">
        <f t="shared" si="312"/>
        <v>0</v>
      </c>
      <c r="BP35" s="13"/>
      <c r="BQ35" s="152"/>
      <c r="BR35" s="10"/>
      <c r="BS35" s="44" t="s">
        <v>72</v>
      </c>
      <c r="BT35" s="11" t="s">
        <v>71</v>
      </c>
      <c r="BU35" s="8"/>
      <c r="BV35" s="948"/>
      <c r="BW35" s="948"/>
      <c r="BX35" s="948"/>
      <c r="BY35" s="65">
        <v>0</v>
      </c>
      <c r="BZ35" s="70">
        <v>0</v>
      </c>
      <c r="CA35" s="16">
        <f t="shared" si="331"/>
        <v>0</v>
      </c>
      <c r="CB35" s="13">
        <f t="shared" si="314"/>
        <v>0</v>
      </c>
      <c r="CC35" s="13">
        <f t="shared" si="315"/>
        <v>0</v>
      </c>
      <c r="CD35" s="13"/>
      <c r="CE35" s="152"/>
      <c r="CF35" s="10"/>
      <c r="CG35" s="44" t="s">
        <v>72</v>
      </c>
      <c r="CH35" s="11" t="s">
        <v>71</v>
      </c>
      <c r="CI35" s="8"/>
      <c r="CJ35" s="948"/>
      <c r="CK35" s="948"/>
      <c r="CL35" s="948"/>
      <c r="CM35" s="65">
        <v>0</v>
      </c>
      <c r="CN35" s="70">
        <v>0</v>
      </c>
      <c r="CO35" s="16">
        <f t="shared" si="332"/>
        <v>0</v>
      </c>
      <c r="CP35" s="13">
        <f t="shared" si="317"/>
        <v>0</v>
      </c>
      <c r="CQ35" s="13">
        <f t="shared" si="318"/>
        <v>0</v>
      </c>
      <c r="CR35" s="13"/>
      <c r="CS35" s="152"/>
      <c r="CT35" s="10"/>
      <c r="CU35" s="44" t="s">
        <v>72</v>
      </c>
      <c r="CV35" s="11" t="s">
        <v>71</v>
      </c>
      <c r="CW35" s="8"/>
      <c r="CX35" s="948"/>
      <c r="CY35" s="948"/>
      <c r="CZ35" s="948"/>
      <c r="DA35" s="65">
        <v>0</v>
      </c>
      <c r="DB35" s="70">
        <v>0</v>
      </c>
      <c r="DC35" s="16">
        <f t="shared" si="333"/>
        <v>0</v>
      </c>
      <c r="DD35" s="13">
        <f t="shared" si="320"/>
        <v>0</v>
      </c>
      <c r="DE35" s="13">
        <f t="shared" si="321"/>
        <v>0</v>
      </c>
      <c r="DF35" s="13"/>
      <c r="DG35" s="152"/>
      <c r="DH35" s="10"/>
      <c r="DI35" s="44" t="s">
        <v>72</v>
      </c>
      <c r="DJ35" s="11" t="s">
        <v>71</v>
      </c>
      <c r="DK35" s="8"/>
      <c r="DL35" s="948"/>
      <c r="DM35" s="948"/>
      <c r="DN35" s="948"/>
      <c r="DO35" s="65">
        <v>0</v>
      </c>
      <c r="DP35" s="70">
        <v>0</v>
      </c>
      <c r="DQ35" s="16">
        <f t="shared" si="334"/>
        <v>0</v>
      </c>
      <c r="DR35" s="13">
        <f t="shared" si="323"/>
        <v>0</v>
      </c>
      <c r="DS35" s="13">
        <f t="shared" si="324"/>
        <v>0</v>
      </c>
      <c r="DT35" s="13"/>
      <c r="DU35" s="152"/>
      <c r="DV35" s="10"/>
      <c r="DW35" s="44" t="s">
        <v>72</v>
      </c>
      <c r="DX35" s="11" t="s">
        <v>71</v>
      </c>
      <c r="DY35" s="8"/>
      <c r="DZ35" s="948"/>
      <c r="EA35" s="948"/>
      <c r="EB35" s="948"/>
      <c r="EC35" s="65">
        <v>0</v>
      </c>
      <c r="ED35" s="70">
        <v>0</v>
      </c>
      <c r="EE35" s="16">
        <f t="shared" si="335"/>
        <v>0</v>
      </c>
      <c r="EF35" s="13">
        <f t="shared" si="326"/>
        <v>0</v>
      </c>
      <c r="EG35" s="13">
        <f t="shared" si="327"/>
        <v>0</v>
      </c>
      <c r="EH35" s="13"/>
      <c r="EI35" s="152"/>
      <c r="EJ35" s="10"/>
      <c r="EK35" s="44" t="s">
        <v>76</v>
      </c>
      <c r="EL35" s="11" t="str">
        <f>$B$58</f>
        <v>special component / blind</v>
      </c>
      <c r="EM35" s="14">
        <f t="shared" si="303"/>
        <v>0</v>
      </c>
      <c r="EO35" s="30"/>
      <c r="EP35" s="146"/>
      <c r="EQ35" s="950"/>
      <c r="ER35" s="116">
        <f t="shared" si="300"/>
        <v>0</v>
      </c>
      <c r="ES35" s="81">
        <f t="shared" si="204"/>
        <v>0</v>
      </c>
      <c r="ET35" s="280">
        <v>0</v>
      </c>
      <c r="EU35" s="9" t="s">
        <v>233</v>
      </c>
      <c r="EV35" s="581">
        <f t="shared" si="169"/>
        <v>0</v>
      </c>
      <c r="EW35" s="579">
        <f t="shared" si="127"/>
        <v>0</v>
      </c>
      <c r="EX35" s="582">
        <f t="shared" si="205"/>
        <v>0</v>
      </c>
      <c r="EY35" s="574"/>
      <c r="EZ35" s="575"/>
      <c r="FA35" s="567"/>
      <c r="FC35" s="46" t="s">
        <v>65</v>
      </c>
      <c r="FD35" s="72" t="s">
        <v>42</v>
      </c>
      <c r="FE35" s="141">
        <v>0</v>
      </c>
      <c r="FF35" s="141">
        <v>0</v>
      </c>
      <c r="FG35" s="142">
        <v>0</v>
      </c>
      <c r="FH35" s="9" t="s">
        <v>125</v>
      </c>
      <c r="FI35" s="122">
        <f t="shared" si="301"/>
        <v>0</v>
      </c>
      <c r="FJ35" s="602">
        <v>0</v>
      </c>
      <c r="FK35" s="604">
        <f t="shared" si="302"/>
        <v>0</v>
      </c>
      <c r="FL35" s="590"/>
      <c r="FM35" s="569"/>
      <c r="FN35" s="607"/>
      <c r="FO35" s="127"/>
      <c r="FP35" s="135"/>
      <c r="FQ35" s="522"/>
      <c r="FR35" s="61"/>
      <c r="FS35" s="567"/>
    </row>
    <row r="36" spans="1:175" x14ac:dyDescent="0.25">
      <c r="A36" s="45"/>
      <c r="B36" s="93"/>
      <c r="C36" s="946"/>
      <c r="D36" s="948" t="s">
        <v>20</v>
      </c>
      <c r="E36" s="948" t="s">
        <v>37</v>
      </c>
      <c r="F36" s="948" t="s">
        <v>37</v>
      </c>
      <c r="G36" s="288"/>
      <c r="H36" s="289"/>
      <c r="I36" s="14"/>
      <c r="J36" s="14"/>
      <c r="K36" s="14"/>
      <c r="L36" s="14"/>
      <c r="M36" s="153"/>
      <c r="N36" s="15"/>
      <c r="O36" s="45"/>
      <c r="P36" s="93"/>
      <c r="Q36" s="946"/>
      <c r="R36" s="948" t="s">
        <v>20</v>
      </c>
      <c r="S36" s="948" t="s">
        <v>37</v>
      </c>
      <c r="T36" s="948" t="s">
        <v>37</v>
      </c>
      <c r="U36" s="288"/>
      <c r="V36" s="289"/>
      <c r="W36" s="14"/>
      <c r="X36" s="14"/>
      <c r="Y36" s="14"/>
      <c r="Z36" s="14"/>
      <c r="AA36" s="153"/>
      <c r="AB36" s="15"/>
      <c r="AC36" s="45"/>
      <c r="AD36" s="93"/>
      <c r="AE36" s="946"/>
      <c r="AF36" s="948" t="s">
        <v>20</v>
      </c>
      <c r="AG36" s="948" t="s">
        <v>37</v>
      </c>
      <c r="AH36" s="948" t="s">
        <v>37</v>
      </c>
      <c r="AI36" s="288"/>
      <c r="AJ36" s="289"/>
      <c r="AK36" s="14"/>
      <c r="AL36" s="14"/>
      <c r="AM36" s="14"/>
      <c r="AN36" s="14"/>
      <c r="AO36" s="153"/>
      <c r="AP36" s="15"/>
      <c r="AQ36" s="45"/>
      <c r="AR36" s="93"/>
      <c r="AS36" s="946"/>
      <c r="AT36" s="948" t="s">
        <v>20</v>
      </c>
      <c r="AU36" s="948" t="s">
        <v>37</v>
      </c>
      <c r="AV36" s="948" t="s">
        <v>37</v>
      </c>
      <c r="AW36" s="288"/>
      <c r="AX36" s="289"/>
      <c r="AY36" s="14"/>
      <c r="AZ36" s="14"/>
      <c r="BA36" s="14"/>
      <c r="BB36" s="14"/>
      <c r="BC36" s="153"/>
      <c r="BD36" s="15"/>
      <c r="BE36" s="45"/>
      <c r="BF36" s="93"/>
      <c r="BG36" s="946"/>
      <c r="BH36" s="948" t="s">
        <v>20</v>
      </c>
      <c r="BI36" s="948" t="s">
        <v>37</v>
      </c>
      <c r="BJ36" s="948" t="s">
        <v>37</v>
      </c>
      <c r="BK36" s="288"/>
      <c r="BL36" s="289"/>
      <c r="BM36" s="14"/>
      <c r="BN36" s="14"/>
      <c r="BO36" s="14"/>
      <c r="BP36" s="14"/>
      <c r="BQ36" s="153"/>
      <c r="BR36" s="15"/>
      <c r="BS36" s="45"/>
      <c r="BT36" s="93"/>
      <c r="BU36" s="946"/>
      <c r="BV36" s="948" t="s">
        <v>20</v>
      </c>
      <c r="BW36" s="948" t="s">
        <v>37</v>
      </c>
      <c r="BX36" s="948" t="s">
        <v>37</v>
      </c>
      <c r="BY36" s="288"/>
      <c r="BZ36" s="289"/>
      <c r="CA36" s="14"/>
      <c r="CB36" s="14"/>
      <c r="CC36" s="14"/>
      <c r="CD36" s="14"/>
      <c r="CE36" s="153"/>
      <c r="CF36" s="15"/>
      <c r="CG36" s="45"/>
      <c r="CH36" s="93"/>
      <c r="CI36" s="946"/>
      <c r="CJ36" s="948" t="s">
        <v>20</v>
      </c>
      <c r="CK36" s="948" t="s">
        <v>37</v>
      </c>
      <c r="CL36" s="948" t="s">
        <v>37</v>
      </c>
      <c r="CM36" s="288"/>
      <c r="CN36" s="289"/>
      <c r="CO36" s="14"/>
      <c r="CP36" s="14"/>
      <c r="CQ36" s="14"/>
      <c r="CR36" s="14"/>
      <c r="CS36" s="153"/>
      <c r="CT36" s="15"/>
      <c r="CU36" s="45"/>
      <c r="CV36" s="93"/>
      <c r="CW36" s="946"/>
      <c r="CX36" s="948" t="s">
        <v>20</v>
      </c>
      <c r="CY36" s="948" t="s">
        <v>37</v>
      </c>
      <c r="CZ36" s="948" t="s">
        <v>37</v>
      </c>
      <c r="DA36" s="288"/>
      <c r="DB36" s="289"/>
      <c r="DC36" s="14"/>
      <c r="DD36" s="14"/>
      <c r="DE36" s="14"/>
      <c r="DF36" s="14"/>
      <c r="DG36" s="153"/>
      <c r="DH36" s="15"/>
      <c r="DI36" s="45"/>
      <c r="DJ36" s="93"/>
      <c r="DK36" s="946"/>
      <c r="DL36" s="948" t="s">
        <v>20</v>
      </c>
      <c r="DM36" s="948" t="s">
        <v>37</v>
      </c>
      <c r="DN36" s="948" t="s">
        <v>37</v>
      </c>
      <c r="DO36" s="288"/>
      <c r="DP36" s="289"/>
      <c r="DQ36" s="14"/>
      <c r="DR36" s="14"/>
      <c r="DS36" s="14"/>
      <c r="DT36" s="14"/>
      <c r="DU36" s="153"/>
      <c r="DV36" s="15"/>
      <c r="DW36" s="45"/>
      <c r="DX36" s="93"/>
      <c r="DY36" s="946"/>
      <c r="DZ36" s="948" t="s">
        <v>20</v>
      </c>
      <c r="EA36" s="948" t="s">
        <v>37</v>
      </c>
      <c r="EB36" s="948" t="s">
        <v>37</v>
      </c>
      <c r="EC36" s="288"/>
      <c r="ED36" s="289"/>
      <c r="EE36" s="14"/>
      <c r="EF36" s="14"/>
      <c r="EG36" s="14"/>
      <c r="EH36" s="14"/>
      <c r="EI36" s="153"/>
      <c r="EJ36" s="15"/>
      <c r="EK36" s="44" t="s">
        <v>76</v>
      </c>
      <c r="EL36" s="11" t="str">
        <f>$B$59</f>
        <v>special component / blind</v>
      </c>
      <c r="EM36" s="14">
        <f t="shared" si="303"/>
        <v>0</v>
      </c>
      <c r="EO36" s="30"/>
      <c r="EP36" s="146"/>
      <c r="EQ36" s="950"/>
      <c r="ER36" s="116">
        <f t="shared" si="300"/>
        <v>0</v>
      </c>
      <c r="ES36" s="81">
        <f t="shared" si="204"/>
        <v>0</v>
      </c>
      <c r="ET36" s="280">
        <v>0</v>
      </c>
      <c r="EU36" s="9" t="s">
        <v>233</v>
      </c>
      <c r="EV36" s="581">
        <f t="shared" si="169"/>
        <v>0</v>
      </c>
      <c r="EW36" s="579">
        <f t="shared" si="127"/>
        <v>0</v>
      </c>
      <c r="EX36" s="582">
        <f t="shared" si="205"/>
        <v>0</v>
      </c>
      <c r="EY36" s="574"/>
      <c r="EZ36" s="575"/>
      <c r="FA36" s="567"/>
      <c r="FC36" s="44" t="s">
        <v>76</v>
      </c>
      <c r="FD36" s="72" t="s">
        <v>42</v>
      </c>
      <c r="FE36" s="141">
        <v>0</v>
      </c>
      <c r="FF36" s="141">
        <v>0</v>
      </c>
      <c r="FG36" s="142">
        <v>0</v>
      </c>
      <c r="FH36" s="9" t="s">
        <v>125</v>
      </c>
      <c r="FI36" s="122">
        <f t="shared" si="301"/>
        <v>0</v>
      </c>
      <c r="FJ36" s="602">
        <v>0</v>
      </c>
      <c r="FK36" s="604">
        <f t="shared" si="302"/>
        <v>0</v>
      </c>
      <c r="FL36" s="591">
        <f>FR135</f>
        <v>0</v>
      </c>
      <c r="FM36" s="575"/>
      <c r="FN36" s="610">
        <f>SUM(FK36:FK37)+FL36</f>
        <v>0</v>
      </c>
      <c r="FO36" s="127">
        <f>IF(FO$4=0,0,FN36/$FO$4)</f>
        <v>0</v>
      </c>
      <c r="FP36" s="87" t="s">
        <v>76</v>
      </c>
      <c r="FQ36" s="522">
        <f>EY30+EX30+EX31+EX32+EX33+EX34+EX35+EX36+EX37</f>
        <v>0</v>
      </c>
      <c r="FR36" s="496">
        <f>FN36</f>
        <v>0</v>
      </c>
      <c r="FS36" s="567">
        <f>SUM(FQ36:FR36)</f>
        <v>0</v>
      </c>
    </row>
    <row r="37" spans="1:175" ht="13" thickBot="1" x14ac:dyDescent="0.3">
      <c r="A37" s="44" t="s">
        <v>72</v>
      </c>
      <c r="B37" s="11" t="s">
        <v>38</v>
      </c>
      <c r="C37" s="8"/>
      <c r="D37" s="71">
        <v>0</v>
      </c>
      <c r="E37" s="65">
        <v>0</v>
      </c>
      <c r="F37" s="65">
        <v>0</v>
      </c>
      <c r="G37" s="31">
        <v>1.4</v>
      </c>
      <c r="H37" s="70">
        <v>0</v>
      </c>
      <c r="I37" s="13">
        <f>D37*E37*F37*G37*H37/1000</f>
        <v>0</v>
      </c>
      <c r="J37" s="13">
        <f t="shared" ref="J37:J43" si="336">IF(E$113=0,0,I37/E$113)</f>
        <v>0</v>
      </c>
      <c r="K37" s="13">
        <f t="shared" ref="K37:K43" si="337">(J37*G$2)</f>
        <v>0</v>
      </c>
      <c r="L37" s="13"/>
      <c r="M37" s="152"/>
      <c r="N37" s="10"/>
      <c r="O37" s="44" t="s">
        <v>72</v>
      </c>
      <c r="P37" s="11" t="s">
        <v>38</v>
      </c>
      <c r="Q37" s="8"/>
      <c r="R37" s="71">
        <v>0</v>
      </c>
      <c r="S37" s="65">
        <v>0</v>
      </c>
      <c r="T37" s="65">
        <v>0</v>
      </c>
      <c r="U37" s="31">
        <v>1.4</v>
      </c>
      <c r="V37" s="70">
        <v>0</v>
      </c>
      <c r="W37" s="13">
        <f>R37*S37*T37*U37*V37/1000</f>
        <v>0</v>
      </c>
      <c r="X37" s="13">
        <f t="shared" ref="X37:X43" si="338">IF(S$113=0,0,W37/S$113)</f>
        <v>0</v>
      </c>
      <c r="Y37" s="13">
        <f t="shared" ref="Y37:Y43" si="339">(X37*U$2)</f>
        <v>0</v>
      </c>
      <c r="Z37" s="13"/>
      <c r="AA37" s="152"/>
      <c r="AB37" s="10"/>
      <c r="AC37" s="44" t="s">
        <v>72</v>
      </c>
      <c r="AD37" s="11" t="s">
        <v>38</v>
      </c>
      <c r="AE37" s="8"/>
      <c r="AF37" s="71">
        <v>0</v>
      </c>
      <c r="AG37" s="65">
        <v>0</v>
      </c>
      <c r="AH37" s="65">
        <v>0</v>
      </c>
      <c r="AI37" s="31">
        <v>1.4</v>
      </c>
      <c r="AJ37" s="70">
        <v>0</v>
      </c>
      <c r="AK37" s="13">
        <f t="shared" ref="AK37" si="340">AF37*AG37*AH37*AI37*AJ37/1000</f>
        <v>0</v>
      </c>
      <c r="AL37" s="13">
        <f t="shared" ref="AL37:AL43" si="341">IF(AG$113=0,0,AK37/AG$113)</f>
        <v>0</v>
      </c>
      <c r="AM37" s="13">
        <f t="shared" ref="AM37:AM43" si="342">(AL37*AI$2)</f>
        <v>0</v>
      </c>
      <c r="AN37" s="13"/>
      <c r="AO37" s="152"/>
      <c r="AP37" s="10"/>
      <c r="AQ37" s="44" t="s">
        <v>72</v>
      </c>
      <c r="AR37" s="11" t="s">
        <v>38</v>
      </c>
      <c r="AS37" s="8"/>
      <c r="AT37" s="71">
        <v>0</v>
      </c>
      <c r="AU37" s="65">
        <v>0</v>
      </c>
      <c r="AV37" s="65">
        <v>0</v>
      </c>
      <c r="AW37" s="31">
        <v>1.4</v>
      </c>
      <c r="AX37" s="70">
        <v>0</v>
      </c>
      <c r="AY37" s="13">
        <f t="shared" ref="AY37" si="343">AT37*AU37*AV37*AW37*AX37/1000</f>
        <v>0</v>
      </c>
      <c r="AZ37" s="13">
        <f t="shared" ref="AZ37:AZ43" si="344">IF(AU$113=0,0,AY37/AU$113)</f>
        <v>0</v>
      </c>
      <c r="BA37" s="13">
        <f t="shared" ref="BA37:BA43" si="345">(AZ37*AW$2)</f>
        <v>0</v>
      </c>
      <c r="BB37" s="13"/>
      <c r="BC37" s="152"/>
      <c r="BD37" s="10"/>
      <c r="BE37" s="44" t="s">
        <v>72</v>
      </c>
      <c r="BF37" s="11" t="s">
        <v>38</v>
      </c>
      <c r="BG37" s="8"/>
      <c r="BH37" s="71">
        <v>0</v>
      </c>
      <c r="BI37" s="65">
        <v>0</v>
      </c>
      <c r="BJ37" s="65">
        <v>0</v>
      </c>
      <c r="BK37" s="31">
        <v>1.4</v>
      </c>
      <c r="BL37" s="70">
        <v>0</v>
      </c>
      <c r="BM37" s="13">
        <f t="shared" ref="BM37" si="346">BH37*BI37*BJ37*BK37*BL37/1000</f>
        <v>0</v>
      </c>
      <c r="BN37" s="13">
        <f t="shared" ref="BN37:BN43" si="347">IF(BI$113=0,0,BM37/BI$113)</f>
        <v>0</v>
      </c>
      <c r="BO37" s="13">
        <f t="shared" ref="BO37:BO43" si="348">(BN37*BK$2)</f>
        <v>0</v>
      </c>
      <c r="BP37" s="13"/>
      <c r="BQ37" s="152"/>
      <c r="BR37" s="10"/>
      <c r="BS37" s="44" t="s">
        <v>72</v>
      </c>
      <c r="BT37" s="11" t="s">
        <v>38</v>
      </c>
      <c r="BU37" s="8"/>
      <c r="BV37" s="71">
        <v>0</v>
      </c>
      <c r="BW37" s="65">
        <v>0</v>
      </c>
      <c r="BX37" s="65">
        <v>0</v>
      </c>
      <c r="BY37" s="31">
        <v>1.4</v>
      </c>
      <c r="BZ37" s="70">
        <v>0</v>
      </c>
      <c r="CA37" s="13">
        <f t="shared" ref="CA37" si="349">BV37*BW37*BX37*BY37*BZ37/1000</f>
        <v>0</v>
      </c>
      <c r="CB37" s="13">
        <f t="shared" ref="CB37:CB43" si="350">IF(BW$113=0,0,CA37/BW$113)</f>
        <v>0</v>
      </c>
      <c r="CC37" s="13">
        <f t="shared" ref="CC37:CC43" si="351">(CB37*BY$2)</f>
        <v>0</v>
      </c>
      <c r="CD37" s="13"/>
      <c r="CE37" s="152"/>
      <c r="CF37" s="10"/>
      <c r="CG37" s="44" t="s">
        <v>72</v>
      </c>
      <c r="CH37" s="11" t="s">
        <v>38</v>
      </c>
      <c r="CI37" s="8"/>
      <c r="CJ37" s="71">
        <v>0</v>
      </c>
      <c r="CK37" s="65">
        <v>0</v>
      </c>
      <c r="CL37" s="65">
        <v>0</v>
      </c>
      <c r="CM37" s="31">
        <v>1.4</v>
      </c>
      <c r="CN37" s="70">
        <v>0</v>
      </c>
      <c r="CO37" s="13">
        <f t="shared" ref="CO37" si="352">CJ37*CK37*CL37*CM37*CN37/1000</f>
        <v>0</v>
      </c>
      <c r="CP37" s="13">
        <f t="shared" ref="CP37:CP43" si="353">IF(CK$113=0,0,CO37/CK$113)</f>
        <v>0</v>
      </c>
      <c r="CQ37" s="13">
        <f t="shared" ref="CQ37:CQ43" si="354">(CP37*CM$2)</f>
        <v>0</v>
      </c>
      <c r="CR37" s="13"/>
      <c r="CS37" s="152"/>
      <c r="CT37" s="10"/>
      <c r="CU37" s="44" t="s">
        <v>72</v>
      </c>
      <c r="CV37" s="11" t="s">
        <v>38</v>
      </c>
      <c r="CW37" s="8"/>
      <c r="CX37" s="71">
        <v>0</v>
      </c>
      <c r="CY37" s="65">
        <v>0</v>
      </c>
      <c r="CZ37" s="65">
        <v>0</v>
      </c>
      <c r="DA37" s="31">
        <v>1.4</v>
      </c>
      <c r="DB37" s="70">
        <v>0</v>
      </c>
      <c r="DC37" s="13">
        <f t="shared" ref="DC37" si="355">CX37*CY37*CZ37*DA37*DB37/1000</f>
        <v>0</v>
      </c>
      <c r="DD37" s="13">
        <f t="shared" ref="DD37:DD43" si="356">IF(CY$113=0,0,DC37/CY$113)</f>
        <v>0</v>
      </c>
      <c r="DE37" s="13">
        <f t="shared" ref="DE37:DE43" si="357">(DD37*DA$2)</f>
        <v>0</v>
      </c>
      <c r="DF37" s="13"/>
      <c r="DG37" s="152"/>
      <c r="DH37" s="10"/>
      <c r="DI37" s="44" t="s">
        <v>72</v>
      </c>
      <c r="DJ37" s="11" t="s">
        <v>38</v>
      </c>
      <c r="DK37" s="8"/>
      <c r="DL37" s="71">
        <v>0</v>
      </c>
      <c r="DM37" s="65">
        <v>0</v>
      </c>
      <c r="DN37" s="65">
        <v>0</v>
      </c>
      <c r="DO37" s="31">
        <v>1.4</v>
      </c>
      <c r="DP37" s="70">
        <v>0</v>
      </c>
      <c r="DQ37" s="13">
        <f t="shared" ref="DQ37" si="358">DL37*DM37*DN37*DO37*DP37/1000</f>
        <v>0</v>
      </c>
      <c r="DR37" s="13">
        <f t="shared" ref="DR37:DR43" si="359">IF(DM$113=0,0,DQ37/DM$113)</f>
        <v>0</v>
      </c>
      <c r="DS37" s="13">
        <f t="shared" ref="DS37:DS43" si="360">(DR37*DO$2)</f>
        <v>0</v>
      </c>
      <c r="DT37" s="13"/>
      <c r="DU37" s="152"/>
      <c r="DV37" s="10"/>
      <c r="DW37" s="44" t="s">
        <v>72</v>
      </c>
      <c r="DX37" s="11" t="s">
        <v>38</v>
      </c>
      <c r="DY37" s="8"/>
      <c r="DZ37" s="71">
        <v>0</v>
      </c>
      <c r="EA37" s="65">
        <v>0</v>
      </c>
      <c r="EB37" s="65">
        <v>0</v>
      </c>
      <c r="EC37" s="31">
        <v>1.4</v>
      </c>
      <c r="ED37" s="70">
        <v>0</v>
      </c>
      <c r="EE37" s="13">
        <f t="shared" ref="EE37" si="361">DZ37*EA37*EB37*EC37*ED37/1000</f>
        <v>0</v>
      </c>
      <c r="EF37" s="13">
        <f t="shared" ref="EF37:EF43" si="362">IF(EA$113=0,0,EE37/EA$113)</f>
        <v>0</v>
      </c>
      <c r="EG37" s="13">
        <f t="shared" ref="EG37:EG43" si="363">(EF37*EC$2)</f>
        <v>0</v>
      </c>
      <c r="EH37" s="13"/>
      <c r="EI37" s="152"/>
      <c r="EJ37" s="10"/>
      <c r="EK37" s="44" t="s">
        <v>76</v>
      </c>
      <c r="EL37" s="11" t="str">
        <f>$B$60</f>
        <v>special component / blind</v>
      </c>
      <c r="EM37" s="14">
        <f t="shared" si="303"/>
        <v>0</v>
      </c>
      <c r="EO37" s="30"/>
      <c r="EP37" s="146"/>
      <c r="EQ37" s="950"/>
      <c r="ER37" s="116">
        <f t="shared" si="300"/>
        <v>0</v>
      </c>
      <c r="ES37" s="81">
        <f t="shared" si="204"/>
        <v>0</v>
      </c>
      <c r="ET37" s="280">
        <v>0</v>
      </c>
      <c r="EU37" s="9" t="s">
        <v>233</v>
      </c>
      <c r="EV37" s="581">
        <f t="shared" si="169"/>
        <v>0</v>
      </c>
      <c r="EW37" s="579">
        <f t="shared" si="127"/>
        <v>0</v>
      </c>
      <c r="EX37" s="582">
        <f t="shared" si="205"/>
        <v>0</v>
      </c>
      <c r="EY37" s="574"/>
      <c r="EZ37" s="575"/>
      <c r="FA37" s="567"/>
      <c r="FC37" s="44" t="s">
        <v>76</v>
      </c>
      <c r="FD37" s="72" t="s">
        <v>42</v>
      </c>
      <c r="FE37" s="141">
        <v>0</v>
      </c>
      <c r="FF37" s="141">
        <v>0</v>
      </c>
      <c r="FG37" s="142">
        <v>0</v>
      </c>
      <c r="FH37" s="9" t="s">
        <v>125</v>
      </c>
      <c r="FI37" s="122">
        <f t="shared" si="301"/>
        <v>0</v>
      </c>
      <c r="FJ37" s="602">
        <v>0</v>
      </c>
      <c r="FK37" s="604">
        <f t="shared" si="302"/>
        <v>0</v>
      </c>
      <c r="FL37" s="592"/>
      <c r="FM37" s="573"/>
      <c r="FN37" s="607"/>
      <c r="FO37" s="127"/>
      <c r="FP37" s="87"/>
      <c r="FQ37" s="522"/>
      <c r="FR37" s="61"/>
      <c r="FS37" s="567"/>
    </row>
    <row r="38" spans="1:175" ht="13.5" thickTop="1" thickBot="1" x14ac:dyDescent="0.3">
      <c r="A38" s="44" t="s">
        <v>66</v>
      </c>
      <c r="B38" s="61" t="s">
        <v>740</v>
      </c>
      <c r="C38" s="8"/>
      <c r="D38" s="950"/>
      <c r="E38" s="30"/>
      <c r="F38" s="950"/>
      <c r="G38" s="65">
        <v>0</v>
      </c>
      <c r="H38" s="820"/>
      <c r="I38" s="13">
        <f>(G38*H38)</f>
        <v>0</v>
      </c>
      <c r="J38" s="13">
        <f t="shared" si="336"/>
        <v>0</v>
      </c>
      <c r="K38" s="13">
        <f t="shared" si="337"/>
        <v>0</v>
      </c>
      <c r="L38" s="13"/>
      <c r="M38" s="152"/>
      <c r="N38" s="10"/>
      <c r="O38" s="44" t="s">
        <v>66</v>
      </c>
      <c r="P38" s="61" t="s">
        <v>236</v>
      </c>
      <c r="Q38" s="8"/>
      <c r="R38" s="950"/>
      <c r="S38" s="30"/>
      <c r="T38" s="950"/>
      <c r="U38" s="65">
        <v>0</v>
      </c>
      <c r="V38" s="820"/>
      <c r="W38" s="13">
        <f>(U38*V38)</f>
        <v>0</v>
      </c>
      <c r="X38" s="13">
        <f t="shared" si="338"/>
        <v>0</v>
      </c>
      <c r="Y38" s="13">
        <f t="shared" si="339"/>
        <v>0</v>
      </c>
      <c r="Z38" s="13"/>
      <c r="AA38" s="152"/>
      <c r="AB38" s="10"/>
      <c r="AC38" s="44" t="s">
        <v>66</v>
      </c>
      <c r="AD38" s="61" t="s">
        <v>236</v>
      </c>
      <c r="AE38" s="8"/>
      <c r="AF38" s="950"/>
      <c r="AG38" s="30"/>
      <c r="AH38" s="950"/>
      <c r="AI38" s="65">
        <v>0</v>
      </c>
      <c r="AJ38" s="820"/>
      <c r="AK38" s="13">
        <f t="shared" ref="AK38:AK41" si="364">(AI38*AJ38)</f>
        <v>0</v>
      </c>
      <c r="AL38" s="13">
        <f t="shared" si="341"/>
        <v>0</v>
      </c>
      <c r="AM38" s="13">
        <f t="shared" si="342"/>
        <v>0</v>
      </c>
      <c r="AN38" s="13"/>
      <c r="AO38" s="152"/>
      <c r="AP38" s="10"/>
      <c r="AQ38" s="44" t="s">
        <v>66</v>
      </c>
      <c r="AR38" s="61" t="s">
        <v>236</v>
      </c>
      <c r="AS38" s="8"/>
      <c r="AT38" s="950"/>
      <c r="AU38" s="30"/>
      <c r="AV38" s="950"/>
      <c r="AW38" s="65">
        <v>0</v>
      </c>
      <c r="AX38" s="820"/>
      <c r="AY38" s="13">
        <f t="shared" ref="AY38:AY41" si="365">(AW38*AX38)</f>
        <v>0</v>
      </c>
      <c r="AZ38" s="13">
        <f t="shared" si="344"/>
        <v>0</v>
      </c>
      <c r="BA38" s="13">
        <f t="shared" si="345"/>
        <v>0</v>
      </c>
      <c r="BB38" s="13"/>
      <c r="BC38" s="152"/>
      <c r="BD38" s="10"/>
      <c r="BE38" s="44" t="s">
        <v>66</v>
      </c>
      <c r="BF38" s="61" t="s">
        <v>236</v>
      </c>
      <c r="BG38" s="8"/>
      <c r="BH38" s="950"/>
      <c r="BI38" s="30"/>
      <c r="BJ38" s="950"/>
      <c r="BK38" s="65">
        <v>0</v>
      </c>
      <c r="BL38" s="820"/>
      <c r="BM38" s="13">
        <f t="shared" ref="BM38:BM41" si="366">(BK38*BL38)</f>
        <v>0</v>
      </c>
      <c r="BN38" s="13">
        <f t="shared" si="347"/>
        <v>0</v>
      </c>
      <c r="BO38" s="13">
        <f t="shared" si="348"/>
        <v>0</v>
      </c>
      <c r="BP38" s="13"/>
      <c r="BQ38" s="152"/>
      <c r="BR38" s="10"/>
      <c r="BS38" s="44" t="s">
        <v>66</v>
      </c>
      <c r="BT38" s="61" t="s">
        <v>236</v>
      </c>
      <c r="BU38" s="8"/>
      <c r="BV38" s="950"/>
      <c r="BW38" s="30"/>
      <c r="BX38" s="950"/>
      <c r="BY38" s="65">
        <v>0</v>
      </c>
      <c r="BZ38" s="820"/>
      <c r="CA38" s="13">
        <f t="shared" ref="CA38:CA41" si="367">(BY38*BZ38)</f>
        <v>0</v>
      </c>
      <c r="CB38" s="13">
        <f t="shared" si="350"/>
        <v>0</v>
      </c>
      <c r="CC38" s="13">
        <f t="shared" si="351"/>
        <v>0</v>
      </c>
      <c r="CD38" s="13"/>
      <c r="CE38" s="152"/>
      <c r="CF38" s="10"/>
      <c r="CG38" s="44" t="s">
        <v>66</v>
      </c>
      <c r="CH38" s="61" t="s">
        <v>236</v>
      </c>
      <c r="CI38" s="8"/>
      <c r="CJ38" s="950"/>
      <c r="CK38" s="30"/>
      <c r="CL38" s="950"/>
      <c r="CM38" s="65">
        <v>0</v>
      </c>
      <c r="CN38" s="820"/>
      <c r="CO38" s="13">
        <f t="shared" ref="CO38:CO41" si="368">(CM38*CN38)</f>
        <v>0</v>
      </c>
      <c r="CP38" s="13">
        <f t="shared" si="353"/>
        <v>0</v>
      </c>
      <c r="CQ38" s="13">
        <f t="shared" si="354"/>
        <v>0</v>
      </c>
      <c r="CR38" s="13"/>
      <c r="CS38" s="152"/>
      <c r="CT38" s="10"/>
      <c r="CU38" s="44" t="s">
        <v>66</v>
      </c>
      <c r="CV38" s="61" t="s">
        <v>236</v>
      </c>
      <c r="CW38" s="8"/>
      <c r="CX38" s="950"/>
      <c r="CY38" s="30"/>
      <c r="CZ38" s="950"/>
      <c r="DA38" s="65">
        <v>0</v>
      </c>
      <c r="DB38" s="820"/>
      <c r="DC38" s="13">
        <f t="shared" ref="DC38:DC41" si="369">(DA38*DB38)</f>
        <v>0</v>
      </c>
      <c r="DD38" s="13">
        <f t="shared" si="356"/>
        <v>0</v>
      </c>
      <c r="DE38" s="13">
        <f t="shared" si="357"/>
        <v>0</v>
      </c>
      <c r="DF38" s="13"/>
      <c r="DG38" s="152"/>
      <c r="DH38" s="10"/>
      <c r="DI38" s="44" t="s">
        <v>66</v>
      </c>
      <c r="DJ38" s="61" t="s">
        <v>236</v>
      </c>
      <c r="DK38" s="8"/>
      <c r="DL38" s="950"/>
      <c r="DM38" s="30"/>
      <c r="DN38" s="950"/>
      <c r="DO38" s="65">
        <v>0</v>
      </c>
      <c r="DP38" s="820"/>
      <c r="DQ38" s="13">
        <f t="shared" ref="DQ38:DQ41" si="370">(DO38*DP38)</f>
        <v>0</v>
      </c>
      <c r="DR38" s="13">
        <f t="shared" si="359"/>
        <v>0</v>
      </c>
      <c r="DS38" s="13">
        <f t="shared" si="360"/>
        <v>0</v>
      </c>
      <c r="DT38" s="13"/>
      <c r="DU38" s="152"/>
      <c r="DV38" s="10"/>
      <c r="DW38" s="44" t="s">
        <v>66</v>
      </c>
      <c r="DX38" s="61" t="s">
        <v>236</v>
      </c>
      <c r="DY38" s="8"/>
      <c r="DZ38" s="950"/>
      <c r="EA38" s="30"/>
      <c r="EB38" s="950"/>
      <c r="EC38" s="65">
        <v>0</v>
      </c>
      <c r="ED38" s="820"/>
      <c r="EE38" s="13">
        <f t="shared" ref="EE38:EE41" si="371">(EC38*ED38)</f>
        <v>0</v>
      </c>
      <c r="EF38" s="13">
        <f t="shared" si="362"/>
        <v>0</v>
      </c>
      <c r="EG38" s="13">
        <f t="shared" si="363"/>
        <v>0</v>
      </c>
      <c r="EH38" s="13"/>
      <c r="EI38" s="152"/>
      <c r="EJ38" s="10"/>
      <c r="EK38" s="44" t="s">
        <v>133</v>
      </c>
      <c r="EL38" s="11"/>
      <c r="EM38" s="14">
        <f>L61+Z61+AN61+BB61+BP61+CD61+CR61+DF61+DT61+EH61</f>
        <v>0</v>
      </c>
      <c r="EO38" s="30"/>
      <c r="EP38" s="146"/>
      <c r="EQ38" s="950"/>
      <c r="ER38" s="116">
        <f>IF(ER$4=0,0,EM38/ER$4)</f>
        <v>0</v>
      </c>
      <c r="ES38" s="81">
        <f t="shared" si="204"/>
        <v>0</v>
      </c>
      <c r="ET38" s="280">
        <v>0</v>
      </c>
      <c r="EU38" s="9" t="s">
        <v>233</v>
      </c>
      <c r="EV38" s="581">
        <f t="shared" si="169"/>
        <v>0</v>
      </c>
      <c r="EW38" s="579">
        <f t="shared" si="127"/>
        <v>0</v>
      </c>
      <c r="EX38" s="582">
        <f t="shared" si="205"/>
        <v>0</v>
      </c>
      <c r="EY38" s="574">
        <f>EZ140</f>
        <v>0</v>
      </c>
      <c r="EZ38" s="575"/>
      <c r="FA38" s="567"/>
      <c r="FC38" s="44" t="s">
        <v>133</v>
      </c>
      <c r="FD38" s="72" t="s">
        <v>42</v>
      </c>
      <c r="FE38" s="141">
        <v>0</v>
      </c>
      <c r="FF38" s="141">
        <v>0</v>
      </c>
      <c r="FG38" s="142">
        <v>0</v>
      </c>
      <c r="FH38" s="9" t="s">
        <v>125</v>
      </c>
      <c r="FI38" s="122">
        <f t="shared" si="301"/>
        <v>0</v>
      </c>
      <c r="FJ38" s="602">
        <v>0</v>
      </c>
      <c r="FK38" s="604">
        <f t="shared" si="302"/>
        <v>0</v>
      </c>
      <c r="FL38" s="591">
        <f>FR132</f>
        <v>0</v>
      </c>
      <c r="FM38" s="575"/>
      <c r="FN38" s="610">
        <f>SUM(FK38:FK39)+FL38</f>
        <v>0</v>
      </c>
      <c r="FO38" s="127">
        <f>IF(FO$4=0,0,FN38/$FO$4)</f>
        <v>0</v>
      </c>
      <c r="FP38" s="87" t="s">
        <v>133</v>
      </c>
      <c r="FQ38" s="522">
        <f>SUM(EX38:EY38)</f>
        <v>0</v>
      </c>
      <c r="FR38" s="496">
        <f>FN38</f>
        <v>0</v>
      </c>
      <c r="FS38" s="567">
        <f>SUM(FQ38:FR38)</f>
        <v>0</v>
      </c>
    </row>
    <row r="39" spans="1:175" ht="13" thickTop="1" x14ac:dyDescent="0.25">
      <c r="A39" s="44" t="s">
        <v>67</v>
      </c>
      <c r="B39" s="94" t="s">
        <v>237</v>
      </c>
      <c r="C39" s="8"/>
      <c r="D39" s="950"/>
      <c r="E39" s="30"/>
      <c r="F39" s="950"/>
      <c r="G39" s="65">
        <v>0</v>
      </c>
      <c r="H39" s="70">
        <v>0</v>
      </c>
      <c r="I39" s="13">
        <f>(G39*H39)</f>
        <v>0</v>
      </c>
      <c r="J39" s="13">
        <f t="shared" si="336"/>
        <v>0</v>
      </c>
      <c r="K39" s="13">
        <f t="shared" si="337"/>
        <v>0</v>
      </c>
      <c r="L39" s="13"/>
      <c r="M39" s="152"/>
      <c r="N39" s="10"/>
      <c r="O39" s="44" t="s">
        <v>67</v>
      </c>
      <c r="P39" s="94" t="s">
        <v>237</v>
      </c>
      <c r="Q39" s="8"/>
      <c r="R39" s="950"/>
      <c r="S39" s="30"/>
      <c r="T39" s="950"/>
      <c r="U39" s="65">
        <v>0</v>
      </c>
      <c r="V39" s="70">
        <v>0</v>
      </c>
      <c r="W39" s="13">
        <f>(U39*V39)</f>
        <v>0</v>
      </c>
      <c r="X39" s="13">
        <f t="shared" si="338"/>
        <v>0</v>
      </c>
      <c r="Y39" s="13">
        <f t="shared" si="339"/>
        <v>0</v>
      </c>
      <c r="Z39" s="13"/>
      <c r="AA39" s="152"/>
      <c r="AB39" s="10"/>
      <c r="AC39" s="44" t="s">
        <v>67</v>
      </c>
      <c r="AD39" s="94" t="s">
        <v>237</v>
      </c>
      <c r="AE39" s="8"/>
      <c r="AF39" s="950"/>
      <c r="AG39" s="30"/>
      <c r="AH39" s="950"/>
      <c r="AI39" s="65">
        <v>0</v>
      </c>
      <c r="AJ39" s="70">
        <v>0</v>
      </c>
      <c r="AK39" s="13">
        <f t="shared" si="364"/>
        <v>0</v>
      </c>
      <c r="AL39" s="13">
        <f t="shared" si="341"/>
        <v>0</v>
      </c>
      <c r="AM39" s="13">
        <f t="shared" si="342"/>
        <v>0</v>
      </c>
      <c r="AN39" s="13"/>
      <c r="AO39" s="152"/>
      <c r="AP39" s="10"/>
      <c r="AQ39" s="44" t="s">
        <v>67</v>
      </c>
      <c r="AR39" s="94" t="s">
        <v>237</v>
      </c>
      <c r="AS39" s="8"/>
      <c r="AT39" s="950"/>
      <c r="AU39" s="30"/>
      <c r="AV39" s="950"/>
      <c r="AW39" s="65">
        <v>0</v>
      </c>
      <c r="AX39" s="70">
        <v>0</v>
      </c>
      <c r="AY39" s="13">
        <f t="shared" si="365"/>
        <v>0</v>
      </c>
      <c r="AZ39" s="13">
        <f t="shared" si="344"/>
        <v>0</v>
      </c>
      <c r="BA39" s="13">
        <f t="shared" si="345"/>
        <v>0</v>
      </c>
      <c r="BB39" s="13"/>
      <c r="BC39" s="152"/>
      <c r="BD39" s="10"/>
      <c r="BE39" s="44" t="s">
        <v>67</v>
      </c>
      <c r="BF39" s="94" t="s">
        <v>237</v>
      </c>
      <c r="BG39" s="8"/>
      <c r="BH39" s="950"/>
      <c r="BI39" s="30"/>
      <c r="BJ39" s="950"/>
      <c r="BK39" s="65">
        <v>0</v>
      </c>
      <c r="BL39" s="70">
        <v>0</v>
      </c>
      <c r="BM39" s="13">
        <f t="shared" si="366"/>
        <v>0</v>
      </c>
      <c r="BN39" s="13">
        <f t="shared" si="347"/>
        <v>0</v>
      </c>
      <c r="BO39" s="13">
        <f t="shared" si="348"/>
        <v>0</v>
      </c>
      <c r="BP39" s="13"/>
      <c r="BQ39" s="152"/>
      <c r="BR39" s="10"/>
      <c r="BS39" s="44" t="s">
        <v>67</v>
      </c>
      <c r="BT39" s="94" t="s">
        <v>237</v>
      </c>
      <c r="BU39" s="8"/>
      <c r="BV39" s="950"/>
      <c r="BW39" s="30"/>
      <c r="BX39" s="950"/>
      <c r="BY39" s="65">
        <v>0</v>
      </c>
      <c r="BZ39" s="70">
        <v>0</v>
      </c>
      <c r="CA39" s="13">
        <f t="shared" si="367"/>
        <v>0</v>
      </c>
      <c r="CB39" s="13">
        <f t="shared" si="350"/>
        <v>0</v>
      </c>
      <c r="CC39" s="13">
        <f t="shared" si="351"/>
        <v>0</v>
      </c>
      <c r="CD39" s="13"/>
      <c r="CE39" s="152"/>
      <c r="CF39" s="10"/>
      <c r="CG39" s="44" t="s">
        <v>67</v>
      </c>
      <c r="CH39" s="94" t="s">
        <v>237</v>
      </c>
      <c r="CI39" s="8"/>
      <c r="CJ39" s="950"/>
      <c r="CK39" s="30"/>
      <c r="CL39" s="950"/>
      <c r="CM39" s="65">
        <v>0</v>
      </c>
      <c r="CN39" s="70">
        <v>0</v>
      </c>
      <c r="CO39" s="13">
        <f t="shared" si="368"/>
        <v>0</v>
      </c>
      <c r="CP39" s="13">
        <f t="shared" si="353"/>
        <v>0</v>
      </c>
      <c r="CQ39" s="13">
        <f t="shared" si="354"/>
        <v>0</v>
      </c>
      <c r="CR39" s="13"/>
      <c r="CS39" s="152"/>
      <c r="CT39" s="10"/>
      <c r="CU39" s="44" t="s">
        <v>67</v>
      </c>
      <c r="CV39" s="94" t="s">
        <v>237</v>
      </c>
      <c r="CW39" s="8"/>
      <c r="CX39" s="950"/>
      <c r="CY39" s="30"/>
      <c r="CZ39" s="950"/>
      <c r="DA39" s="65">
        <v>0</v>
      </c>
      <c r="DB39" s="70">
        <v>0</v>
      </c>
      <c r="DC39" s="13">
        <f t="shared" si="369"/>
        <v>0</v>
      </c>
      <c r="DD39" s="13">
        <f t="shared" si="356"/>
        <v>0</v>
      </c>
      <c r="DE39" s="13">
        <f t="shared" si="357"/>
        <v>0</v>
      </c>
      <c r="DF39" s="13"/>
      <c r="DG39" s="152"/>
      <c r="DH39" s="10"/>
      <c r="DI39" s="44" t="s">
        <v>67</v>
      </c>
      <c r="DJ39" s="94" t="s">
        <v>237</v>
      </c>
      <c r="DK39" s="8"/>
      <c r="DL39" s="950"/>
      <c r="DM39" s="30"/>
      <c r="DN39" s="950"/>
      <c r="DO39" s="65">
        <v>0</v>
      </c>
      <c r="DP39" s="70">
        <v>0</v>
      </c>
      <c r="DQ39" s="13">
        <f t="shared" si="370"/>
        <v>0</v>
      </c>
      <c r="DR39" s="13">
        <f t="shared" si="359"/>
        <v>0</v>
      </c>
      <c r="DS39" s="13">
        <f t="shared" si="360"/>
        <v>0</v>
      </c>
      <c r="DT39" s="13"/>
      <c r="DU39" s="152"/>
      <c r="DV39" s="10"/>
      <c r="DW39" s="44" t="s">
        <v>67</v>
      </c>
      <c r="DX39" s="94" t="s">
        <v>237</v>
      </c>
      <c r="DY39" s="8"/>
      <c r="DZ39" s="950"/>
      <c r="EA39" s="30"/>
      <c r="EB39" s="950"/>
      <c r="EC39" s="65">
        <v>0</v>
      </c>
      <c r="ED39" s="70">
        <v>0</v>
      </c>
      <c r="EE39" s="13">
        <f t="shared" si="371"/>
        <v>0</v>
      </c>
      <c r="EF39" s="13">
        <f t="shared" si="362"/>
        <v>0</v>
      </c>
      <c r="EG39" s="13">
        <f t="shared" si="363"/>
        <v>0</v>
      </c>
      <c r="EH39" s="13"/>
      <c r="EI39" s="152"/>
      <c r="EJ39" s="10"/>
      <c r="EK39" s="44"/>
      <c r="EL39" s="11"/>
      <c r="EM39" s="14"/>
      <c r="EN39" s="1051" t="s">
        <v>44</v>
      </c>
      <c r="EO39" s="1051"/>
      <c r="EP39" s="950" t="s">
        <v>45</v>
      </c>
      <c r="EQ39" s="30"/>
      <c r="ER39" s="121"/>
      <c r="ES39" s="111"/>
      <c r="ET39" s="128"/>
      <c r="EU39" s="9"/>
      <c r="EV39" s="583"/>
      <c r="EW39" s="579"/>
      <c r="EX39" s="582"/>
      <c r="EY39" s="112"/>
      <c r="EZ39" s="573"/>
      <c r="FA39" s="162"/>
      <c r="FC39" s="44" t="s">
        <v>133</v>
      </c>
      <c r="FD39" s="72" t="s">
        <v>42</v>
      </c>
      <c r="FE39" s="141">
        <v>0</v>
      </c>
      <c r="FF39" s="141">
        <v>0</v>
      </c>
      <c r="FG39" s="142">
        <v>0</v>
      </c>
      <c r="FH39" s="9" t="s">
        <v>125</v>
      </c>
      <c r="FI39" s="122">
        <f t="shared" si="301"/>
        <v>0</v>
      </c>
      <c r="FJ39" s="602">
        <v>0</v>
      </c>
      <c r="FK39" s="604">
        <f t="shared" si="302"/>
        <v>0</v>
      </c>
      <c r="FL39" s="592"/>
      <c r="FM39" s="573"/>
      <c r="FN39" s="607"/>
      <c r="FO39" s="127"/>
      <c r="FP39" s="87"/>
      <c r="FQ39" s="522"/>
      <c r="FR39" s="61"/>
      <c r="FS39" s="567"/>
    </row>
    <row r="40" spans="1:175" ht="13" thickBot="1" x14ac:dyDescent="0.3">
      <c r="A40" s="44" t="s">
        <v>68</v>
      </c>
      <c r="B40" s="94" t="s">
        <v>238</v>
      </c>
      <c r="C40" s="8"/>
      <c r="D40" s="950"/>
      <c r="E40" s="30"/>
      <c r="F40" s="950"/>
      <c r="G40" s="65">
        <v>0</v>
      </c>
      <c r="H40" s="70">
        <v>0</v>
      </c>
      <c r="I40" s="13">
        <f>(G40*H40)</f>
        <v>0</v>
      </c>
      <c r="J40" s="13">
        <f t="shared" si="336"/>
        <v>0</v>
      </c>
      <c r="K40" s="13">
        <f t="shared" si="337"/>
        <v>0</v>
      </c>
      <c r="L40" s="13"/>
      <c r="M40" s="152"/>
      <c r="N40" s="10"/>
      <c r="O40" s="44" t="s">
        <v>68</v>
      </c>
      <c r="P40" s="94" t="s">
        <v>238</v>
      </c>
      <c r="Q40" s="8"/>
      <c r="R40" s="950"/>
      <c r="S40" s="30"/>
      <c r="T40" s="950"/>
      <c r="U40" s="65">
        <v>0</v>
      </c>
      <c r="V40" s="70">
        <v>0</v>
      </c>
      <c r="W40" s="13">
        <f>(U40*V40)</f>
        <v>0</v>
      </c>
      <c r="X40" s="13">
        <f t="shared" si="338"/>
        <v>0</v>
      </c>
      <c r="Y40" s="13">
        <f t="shared" si="339"/>
        <v>0</v>
      </c>
      <c r="Z40" s="13"/>
      <c r="AA40" s="152"/>
      <c r="AB40" s="10"/>
      <c r="AC40" s="44" t="s">
        <v>68</v>
      </c>
      <c r="AD40" s="94" t="s">
        <v>238</v>
      </c>
      <c r="AE40" s="8"/>
      <c r="AF40" s="950"/>
      <c r="AG40" s="30"/>
      <c r="AH40" s="950"/>
      <c r="AI40" s="65">
        <v>0</v>
      </c>
      <c r="AJ40" s="70">
        <v>0</v>
      </c>
      <c r="AK40" s="13">
        <f t="shared" si="364"/>
        <v>0</v>
      </c>
      <c r="AL40" s="13">
        <f t="shared" si="341"/>
        <v>0</v>
      </c>
      <c r="AM40" s="13">
        <f t="shared" si="342"/>
        <v>0</v>
      </c>
      <c r="AN40" s="13"/>
      <c r="AO40" s="152"/>
      <c r="AP40" s="10"/>
      <c r="AQ40" s="44" t="s">
        <v>68</v>
      </c>
      <c r="AR40" s="94" t="s">
        <v>238</v>
      </c>
      <c r="AS40" s="8"/>
      <c r="AT40" s="950"/>
      <c r="AU40" s="30"/>
      <c r="AV40" s="950"/>
      <c r="AW40" s="65">
        <v>0</v>
      </c>
      <c r="AX40" s="70">
        <v>0</v>
      </c>
      <c r="AY40" s="13">
        <f t="shared" si="365"/>
        <v>0</v>
      </c>
      <c r="AZ40" s="13">
        <f t="shared" si="344"/>
        <v>0</v>
      </c>
      <c r="BA40" s="13">
        <f t="shared" si="345"/>
        <v>0</v>
      </c>
      <c r="BB40" s="13"/>
      <c r="BC40" s="152"/>
      <c r="BD40" s="10"/>
      <c r="BE40" s="44" t="s">
        <v>68</v>
      </c>
      <c r="BF40" s="94" t="s">
        <v>238</v>
      </c>
      <c r="BG40" s="8"/>
      <c r="BH40" s="950"/>
      <c r="BI40" s="30"/>
      <c r="BJ40" s="950"/>
      <c r="BK40" s="65">
        <v>0</v>
      </c>
      <c r="BL40" s="70">
        <v>0</v>
      </c>
      <c r="BM40" s="13">
        <f t="shared" si="366"/>
        <v>0</v>
      </c>
      <c r="BN40" s="13">
        <f t="shared" si="347"/>
        <v>0</v>
      </c>
      <c r="BO40" s="13">
        <f t="shared" si="348"/>
        <v>0</v>
      </c>
      <c r="BP40" s="13"/>
      <c r="BQ40" s="152"/>
      <c r="BR40" s="10"/>
      <c r="BS40" s="44" t="s">
        <v>68</v>
      </c>
      <c r="BT40" s="94" t="s">
        <v>238</v>
      </c>
      <c r="BU40" s="8"/>
      <c r="BV40" s="950"/>
      <c r="BW40" s="30"/>
      <c r="BX40" s="950"/>
      <c r="BY40" s="65">
        <v>0</v>
      </c>
      <c r="BZ40" s="70">
        <v>0</v>
      </c>
      <c r="CA40" s="13">
        <f t="shared" si="367"/>
        <v>0</v>
      </c>
      <c r="CB40" s="13">
        <f t="shared" si="350"/>
        <v>0</v>
      </c>
      <c r="CC40" s="13">
        <f t="shared" si="351"/>
        <v>0</v>
      </c>
      <c r="CD40" s="13"/>
      <c r="CE40" s="152"/>
      <c r="CF40" s="10"/>
      <c r="CG40" s="44" t="s">
        <v>68</v>
      </c>
      <c r="CH40" s="94" t="s">
        <v>238</v>
      </c>
      <c r="CI40" s="8"/>
      <c r="CJ40" s="950"/>
      <c r="CK40" s="30"/>
      <c r="CL40" s="950"/>
      <c r="CM40" s="65">
        <v>0</v>
      </c>
      <c r="CN40" s="70">
        <v>0</v>
      </c>
      <c r="CO40" s="13">
        <f t="shared" si="368"/>
        <v>0</v>
      </c>
      <c r="CP40" s="13">
        <f t="shared" si="353"/>
        <v>0</v>
      </c>
      <c r="CQ40" s="13">
        <f t="shared" si="354"/>
        <v>0</v>
      </c>
      <c r="CR40" s="13"/>
      <c r="CS40" s="152"/>
      <c r="CT40" s="10"/>
      <c r="CU40" s="44" t="s">
        <v>68</v>
      </c>
      <c r="CV40" s="94" t="s">
        <v>238</v>
      </c>
      <c r="CW40" s="8"/>
      <c r="CX40" s="950"/>
      <c r="CY40" s="30"/>
      <c r="CZ40" s="950"/>
      <c r="DA40" s="65">
        <v>0</v>
      </c>
      <c r="DB40" s="70">
        <v>0</v>
      </c>
      <c r="DC40" s="13">
        <f t="shared" si="369"/>
        <v>0</v>
      </c>
      <c r="DD40" s="13">
        <f t="shared" si="356"/>
        <v>0</v>
      </c>
      <c r="DE40" s="13">
        <f t="shared" si="357"/>
        <v>0</v>
      </c>
      <c r="DF40" s="13"/>
      <c r="DG40" s="152"/>
      <c r="DH40" s="10"/>
      <c r="DI40" s="44" t="s">
        <v>68</v>
      </c>
      <c r="DJ40" s="94" t="s">
        <v>238</v>
      </c>
      <c r="DK40" s="8"/>
      <c r="DL40" s="950"/>
      <c r="DM40" s="30"/>
      <c r="DN40" s="950"/>
      <c r="DO40" s="65">
        <v>0</v>
      </c>
      <c r="DP40" s="70">
        <v>0</v>
      </c>
      <c r="DQ40" s="13">
        <f t="shared" si="370"/>
        <v>0</v>
      </c>
      <c r="DR40" s="13">
        <f t="shared" si="359"/>
        <v>0</v>
      </c>
      <c r="DS40" s="13">
        <f t="shared" si="360"/>
        <v>0</v>
      </c>
      <c r="DT40" s="13"/>
      <c r="DU40" s="152"/>
      <c r="DV40" s="10"/>
      <c r="DW40" s="44" t="s">
        <v>68</v>
      </c>
      <c r="DX40" s="94" t="s">
        <v>238</v>
      </c>
      <c r="DY40" s="8"/>
      <c r="DZ40" s="950"/>
      <c r="EA40" s="30"/>
      <c r="EB40" s="950"/>
      <c r="EC40" s="65">
        <v>0</v>
      </c>
      <c r="ED40" s="70">
        <v>0</v>
      </c>
      <c r="EE40" s="13">
        <f t="shared" si="371"/>
        <v>0</v>
      </c>
      <c r="EF40" s="13">
        <f t="shared" si="362"/>
        <v>0</v>
      </c>
      <c r="EG40" s="13">
        <f t="shared" si="363"/>
        <v>0</v>
      </c>
      <c r="EH40" s="13"/>
      <c r="EI40" s="152"/>
      <c r="EJ40" s="10"/>
      <c r="EK40" s="44" t="s">
        <v>77</v>
      </c>
      <c r="EL40" s="947" t="str">
        <f>Prices!$A$103</f>
        <v xml:space="preserve">glazing  </v>
      </c>
      <c r="EM40" s="767">
        <f>K63+Y63+AM63+BA63+BO63+CC63+CQ63+DE63+DS63+EG63</f>
        <v>0</v>
      </c>
      <c r="EN40" s="1042" t="s">
        <v>78</v>
      </c>
      <c r="EO40" s="1042"/>
      <c r="EP40" s="190">
        <f>F63*$C$2+T63*$Q$2+AH63*$AE$2+AV63*$AS$2+BJ63*$BG$2+BX63*$BU$2+CL63*$CI$2+CZ63*$CW$2+DN63*$DK$2+EB63*$DY$2</f>
        <v>0</v>
      </c>
      <c r="EQ40" s="79"/>
      <c r="ER40" s="116">
        <f t="shared" ref="ER40:ER59" si="372">IF(ER$4=0,0,EM40/ER$4)</f>
        <v>0</v>
      </c>
      <c r="ES40" s="81">
        <f t="shared" ref="ES40:ES59" si="373">ER40*ET40+ER40</f>
        <v>0</v>
      </c>
      <c r="ET40" s="280">
        <v>0</v>
      </c>
      <c r="EU40" s="9" t="s">
        <v>45</v>
      </c>
      <c r="EV40" s="583">
        <f t="shared" ref="EV40:EV59" si="374">IF(ER$4=0,0,EP40/$ER$4*$EX$4)</f>
        <v>0</v>
      </c>
      <c r="EW40" s="579">
        <f t="shared" si="86"/>
        <v>0</v>
      </c>
      <c r="EX40" s="582">
        <f t="shared" ref="EX40:EX59" si="375">ER40*ER$4+ES40*ES$4</f>
        <v>0</v>
      </c>
      <c r="EY40" s="112"/>
      <c r="EZ40" s="573"/>
      <c r="FA40" s="55"/>
      <c r="FC40" s="44"/>
      <c r="FD40" s="11"/>
      <c r="FE40" s="126"/>
      <c r="FF40" s="126"/>
      <c r="FG40" s="436"/>
      <c r="FH40" s="9"/>
      <c r="FI40" s="123"/>
      <c r="FJ40" s="121"/>
      <c r="FK40" s="604"/>
      <c r="FL40" s="592"/>
      <c r="FM40" s="573"/>
      <c r="FN40" s="607"/>
      <c r="FO40" s="127"/>
      <c r="FP40" s="87"/>
      <c r="FQ40" s="522"/>
      <c r="FR40" s="61"/>
      <c r="FS40" s="567"/>
    </row>
    <row r="41" spans="1:175" ht="13.5" thickTop="1" thickBot="1" x14ac:dyDescent="0.3">
      <c r="A41" s="44" t="s">
        <v>73</v>
      </c>
      <c r="B41" s="11" t="s">
        <v>41</v>
      </c>
      <c r="C41" s="8"/>
      <c r="D41" s="950"/>
      <c r="E41" s="30"/>
      <c r="F41" s="30"/>
      <c r="G41" s="65">
        <v>0</v>
      </c>
      <c r="H41" s="820"/>
      <c r="I41" s="13">
        <f>(G41*H41)</f>
        <v>0</v>
      </c>
      <c r="J41" s="13">
        <f t="shared" si="336"/>
        <v>0</v>
      </c>
      <c r="K41" s="13">
        <f t="shared" si="337"/>
        <v>0</v>
      </c>
      <c r="L41" s="13"/>
      <c r="M41" s="152"/>
      <c r="N41" s="10"/>
      <c r="O41" s="44" t="s">
        <v>73</v>
      </c>
      <c r="P41" s="11" t="s">
        <v>41</v>
      </c>
      <c r="Q41" s="8"/>
      <c r="R41" s="950"/>
      <c r="S41" s="30"/>
      <c r="T41" s="30"/>
      <c r="U41" s="65">
        <v>0</v>
      </c>
      <c r="V41" s="820"/>
      <c r="W41" s="13">
        <f>(U41*V41)</f>
        <v>0</v>
      </c>
      <c r="X41" s="13">
        <f t="shared" si="338"/>
        <v>0</v>
      </c>
      <c r="Y41" s="13">
        <f t="shared" si="339"/>
        <v>0</v>
      </c>
      <c r="Z41" s="13"/>
      <c r="AA41" s="152"/>
      <c r="AB41" s="10"/>
      <c r="AC41" s="44" t="s">
        <v>73</v>
      </c>
      <c r="AD41" s="11" t="s">
        <v>41</v>
      </c>
      <c r="AE41" s="8"/>
      <c r="AF41" s="950"/>
      <c r="AG41" s="30"/>
      <c r="AH41" s="30"/>
      <c r="AI41" s="65">
        <v>0</v>
      </c>
      <c r="AJ41" s="820"/>
      <c r="AK41" s="13">
        <f t="shared" si="364"/>
        <v>0</v>
      </c>
      <c r="AL41" s="13">
        <f t="shared" si="341"/>
        <v>0</v>
      </c>
      <c r="AM41" s="13">
        <f t="shared" si="342"/>
        <v>0</v>
      </c>
      <c r="AN41" s="13"/>
      <c r="AO41" s="152"/>
      <c r="AP41" s="10"/>
      <c r="AQ41" s="44" t="s">
        <v>73</v>
      </c>
      <c r="AR41" s="11" t="s">
        <v>41</v>
      </c>
      <c r="AS41" s="8"/>
      <c r="AT41" s="950"/>
      <c r="AU41" s="30"/>
      <c r="AV41" s="30"/>
      <c r="AW41" s="65">
        <v>0</v>
      </c>
      <c r="AX41" s="820"/>
      <c r="AY41" s="13">
        <f t="shared" si="365"/>
        <v>0</v>
      </c>
      <c r="AZ41" s="13">
        <f t="shared" si="344"/>
        <v>0</v>
      </c>
      <c r="BA41" s="13">
        <f t="shared" si="345"/>
        <v>0</v>
      </c>
      <c r="BB41" s="13"/>
      <c r="BC41" s="152"/>
      <c r="BD41" s="10"/>
      <c r="BE41" s="44" t="s">
        <v>73</v>
      </c>
      <c r="BF41" s="11" t="s">
        <v>41</v>
      </c>
      <c r="BG41" s="8"/>
      <c r="BH41" s="950"/>
      <c r="BI41" s="30"/>
      <c r="BJ41" s="30"/>
      <c r="BK41" s="65">
        <v>0</v>
      </c>
      <c r="BL41" s="820"/>
      <c r="BM41" s="13">
        <f t="shared" si="366"/>
        <v>0</v>
      </c>
      <c r="BN41" s="13">
        <f t="shared" si="347"/>
        <v>0</v>
      </c>
      <c r="BO41" s="13">
        <f t="shared" si="348"/>
        <v>0</v>
      </c>
      <c r="BP41" s="13"/>
      <c r="BQ41" s="152"/>
      <c r="BR41" s="10"/>
      <c r="BS41" s="44" t="s">
        <v>73</v>
      </c>
      <c r="BT41" s="11" t="s">
        <v>41</v>
      </c>
      <c r="BU41" s="8"/>
      <c r="BV41" s="950"/>
      <c r="BW41" s="30"/>
      <c r="BX41" s="30"/>
      <c r="BY41" s="65">
        <v>0</v>
      </c>
      <c r="BZ41" s="820"/>
      <c r="CA41" s="13">
        <f t="shared" si="367"/>
        <v>0</v>
      </c>
      <c r="CB41" s="13">
        <f t="shared" si="350"/>
        <v>0</v>
      </c>
      <c r="CC41" s="13">
        <f t="shared" si="351"/>
        <v>0</v>
      </c>
      <c r="CD41" s="13"/>
      <c r="CE41" s="152"/>
      <c r="CF41" s="10"/>
      <c r="CG41" s="44" t="s">
        <v>73</v>
      </c>
      <c r="CH41" s="11" t="s">
        <v>41</v>
      </c>
      <c r="CI41" s="8"/>
      <c r="CJ41" s="950"/>
      <c r="CK41" s="30"/>
      <c r="CL41" s="30"/>
      <c r="CM41" s="65">
        <v>0</v>
      </c>
      <c r="CN41" s="820"/>
      <c r="CO41" s="13">
        <f t="shared" si="368"/>
        <v>0</v>
      </c>
      <c r="CP41" s="13">
        <f t="shared" si="353"/>
        <v>0</v>
      </c>
      <c r="CQ41" s="13">
        <f t="shared" si="354"/>
        <v>0</v>
      </c>
      <c r="CR41" s="13"/>
      <c r="CS41" s="152"/>
      <c r="CT41" s="10"/>
      <c r="CU41" s="44" t="s">
        <v>73</v>
      </c>
      <c r="CV41" s="11" t="s">
        <v>41</v>
      </c>
      <c r="CW41" s="8"/>
      <c r="CX41" s="950"/>
      <c r="CY41" s="30"/>
      <c r="CZ41" s="30"/>
      <c r="DA41" s="65">
        <v>0</v>
      </c>
      <c r="DB41" s="820"/>
      <c r="DC41" s="13">
        <f t="shared" si="369"/>
        <v>0</v>
      </c>
      <c r="DD41" s="13">
        <f t="shared" si="356"/>
        <v>0</v>
      </c>
      <c r="DE41" s="13">
        <f t="shared" si="357"/>
        <v>0</v>
      </c>
      <c r="DF41" s="13"/>
      <c r="DG41" s="152"/>
      <c r="DH41" s="10"/>
      <c r="DI41" s="44" t="s">
        <v>73</v>
      </c>
      <c r="DJ41" s="11" t="s">
        <v>41</v>
      </c>
      <c r="DK41" s="8"/>
      <c r="DL41" s="950"/>
      <c r="DM41" s="30"/>
      <c r="DN41" s="30"/>
      <c r="DO41" s="65">
        <v>0</v>
      </c>
      <c r="DP41" s="820"/>
      <c r="DQ41" s="13">
        <f t="shared" si="370"/>
        <v>0</v>
      </c>
      <c r="DR41" s="13">
        <f t="shared" si="359"/>
        <v>0</v>
      </c>
      <c r="DS41" s="13">
        <f t="shared" si="360"/>
        <v>0</v>
      </c>
      <c r="DT41" s="13"/>
      <c r="DU41" s="152"/>
      <c r="DV41" s="10"/>
      <c r="DW41" s="44" t="s">
        <v>73</v>
      </c>
      <c r="DX41" s="11" t="s">
        <v>41</v>
      </c>
      <c r="DY41" s="8"/>
      <c r="DZ41" s="950"/>
      <c r="EA41" s="30"/>
      <c r="EB41" s="30"/>
      <c r="EC41" s="65">
        <v>0</v>
      </c>
      <c r="ED41" s="820"/>
      <c r="EE41" s="13">
        <f t="shared" si="371"/>
        <v>0</v>
      </c>
      <c r="EF41" s="13">
        <f t="shared" si="362"/>
        <v>0</v>
      </c>
      <c r="EG41" s="13">
        <f t="shared" si="363"/>
        <v>0</v>
      </c>
      <c r="EH41" s="13"/>
      <c r="EI41" s="152"/>
      <c r="EJ41" s="10"/>
      <c r="EK41" s="44" t="s">
        <v>77</v>
      </c>
      <c r="EL41" s="947" t="str">
        <f>Prices!$A$104</f>
        <v xml:space="preserve">glazing  </v>
      </c>
      <c r="EM41" s="947">
        <f t="shared" ref="EM41:EM59" si="376">K64+Y64+AM64+BA64+BO64+CC64+CQ64+DE64+DS64+EG64</f>
        <v>0</v>
      </c>
      <c r="EN41" s="1042" t="s">
        <v>79</v>
      </c>
      <c r="EO41" s="1052"/>
      <c r="EP41" s="190">
        <f t="shared" ref="EP41:EP59" si="377">F64*$C$2+T64*$Q$2+AH64*$AE$2+AV64*$AS$2+BJ64*$BG$2+BX64*$BU$2+CL64*$CI$2+CZ64*$CW$2+DN64*$DK$2+EB64*$DY$2</f>
        <v>0</v>
      </c>
      <c r="EQ41" s="79"/>
      <c r="ER41" s="116">
        <f t="shared" si="372"/>
        <v>0</v>
      </c>
      <c r="ES41" s="81">
        <f t="shared" si="373"/>
        <v>0</v>
      </c>
      <c r="ET41" s="280">
        <v>0</v>
      </c>
      <c r="EU41" s="9" t="s">
        <v>45</v>
      </c>
      <c r="EV41" s="583">
        <f t="shared" si="374"/>
        <v>0</v>
      </c>
      <c r="EW41" s="579">
        <f t="shared" si="86"/>
        <v>0</v>
      </c>
      <c r="EX41" s="582">
        <f t="shared" si="375"/>
        <v>0</v>
      </c>
      <c r="EY41" s="112"/>
      <c r="EZ41" s="573"/>
      <c r="FA41" s="55"/>
      <c r="FC41" s="44" t="s">
        <v>77</v>
      </c>
      <c r="FD41" s="72" t="s">
        <v>62</v>
      </c>
      <c r="FE41" s="141">
        <v>0</v>
      </c>
      <c r="FF41" s="141">
        <v>0</v>
      </c>
      <c r="FG41" s="142">
        <v>0</v>
      </c>
      <c r="FH41" s="9" t="s">
        <v>45</v>
      </c>
      <c r="FI41" s="122">
        <f t="shared" ref="FI41:FI52" si="378">FE41*FF41*FG41</f>
        <v>0</v>
      </c>
      <c r="FJ41" s="602">
        <v>0</v>
      </c>
      <c r="FK41" s="604">
        <f t="shared" ref="FK41:FK52" si="379">FI41*FJ41</f>
        <v>0</v>
      </c>
      <c r="FL41" s="592"/>
      <c r="FM41" s="573"/>
      <c r="FN41" s="610">
        <f>SUM(FK41:FK42)</f>
        <v>0</v>
      </c>
      <c r="FO41" s="127">
        <f>IF(FO$4=0,0,FN41/$FO$4)</f>
        <v>0</v>
      </c>
      <c r="FP41" s="87" t="s">
        <v>77</v>
      </c>
      <c r="FQ41" s="522">
        <f>SUM(EX40:EX59)</f>
        <v>0</v>
      </c>
      <c r="FR41" s="496">
        <f>FN41</f>
        <v>0</v>
      </c>
      <c r="FS41" s="567">
        <f>SUM(FQ41:FR41)</f>
        <v>0</v>
      </c>
    </row>
    <row r="42" spans="1:175" ht="13.5" thickTop="1" thickBot="1" x14ac:dyDescent="0.3">
      <c r="A42" s="44" t="s">
        <v>73</v>
      </c>
      <c r="B42" s="11" t="s">
        <v>39</v>
      </c>
      <c r="C42" s="8"/>
      <c r="D42" s="950"/>
      <c r="E42" s="30"/>
      <c r="F42" s="65">
        <v>0</v>
      </c>
      <c r="G42" s="65">
        <v>1</v>
      </c>
      <c r="H42" s="820"/>
      <c r="I42" s="16">
        <f>F42*G42*H42</f>
        <v>0</v>
      </c>
      <c r="J42" s="13">
        <f t="shared" si="336"/>
        <v>0</v>
      </c>
      <c r="K42" s="13">
        <f t="shared" si="337"/>
        <v>0</v>
      </c>
      <c r="L42" s="13"/>
      <c r="M42" s="152"/>
      <c r="N42" s="10"/>
      <c r="O42" s="44" t="s">
        <v>73</v>
      </c>
      <c r="P42" s="11" t="s">
        <v>39</v>
      </c>
      <c r="Q42" s="8"/>
      <c r="R42" s="950"/>
      <c r="S42" s="30"/>
      <c r="T42" s="65">
        <v>0</v>
      </c>
      <c r="U42" s="65">
        <v>1</v>
      </c>
      <c r="V42" s="820"/>
      <c r="W42" s="16">
        <f>T42*U42*V42</f>
        <v>0</v>
      </c>
      <c r="X42" s="13">
        <f t="shared" si="338"/>
        <v>0</v>
      </c>
      <c r="Y42" s="13">
        <f t="shared" si="339"/>
        <v>0</v>
      </c>
      <c r="Z42" s="13"/>
      <c r="AA42" s="152"/>
      <c r="AB42" s="10"/>
      <c r="AC42" s="44" t="s">
        <v>73</v>
      </c>
      <c r="AD42" s="11" t="s">
        <v>39</v>
      </c>
      <c r="AE42" s="8"/>
      <c r="AF42" s="950"/>
      <c r="AG42" s="30"/>
      <c r="AH42" s="65">
        <v>0</v>
      </c>
      <c r="AI42" s="65">
        <v>1</v>
      </c>
      <c r="AJ42" s="820"/>
      <c r="AK42" s="16">
        <f t="shared" ref="AK42" si="380">AH42*AI42*AJ42</f>
        <v>0</v>
      </c>
      <c r="AL42" s="13">
        <f t="shared" si="341"/>
        <v>0</v>
      </c>
      <c r="AM42" s="13">
        <f t="shared" si="342"/>
        <v>0</v>
      </c>
      <c r="AN42" s="13"/>
      <c r="AO42" s="152"/>
      <c r="AP42" s="10"/>
      <c r="AQ42" s="44" t="s">
        <v>73</v>
      </c>
      <c r="AR42" s="11" t="s">
        <v>39</v>
      </c>
      <c r="AS42" s="8"/>
      <c r="AT42" s="950"/>
      <c r="AU42" s="30"/>
      <c r="AV42" s="65">
        <v>0</v>
      </c>
      <c r="AW42" s="65">
        <v>1</v>
      </c>
      <c r="AX42" s="820"/>
      <c r="AY42" s="16">
        <f t="shared" ref="AY42" si="381">AV42*AW42*AX42</f>
        <v>0</v>
      </c>
      <c r="AZ42" s="13">
        <f t="shared" si="344"/>
        <v>0</v>
      </c>
      <c r="BA42" s="13">
        <f t="shared" si="345"/>
        <v>0</v>
      </c>
      <c r="BB42" s="13"/>
      <c r="BC42" s="152"/>
      <c r="BD42" s="10"/>
      <c r="BE42" s="44" t="s">
        <v>73</v>
      </c>
      <c r="BF42" s="11" t="s">
        <v>39</v>
      </c>
      <c r="BG42" s="8"/>
      <c r="BH42" s="950"/>
      <c r="BI42" s="30"/>
      <c r="BJ42" s="65">
        <v>0</v>
      </c>
      <c r="BK42" s="65">
        <v>1</v>
      </c>
      <c r="BL42" s="820"/>
      <c r="BM42" s="16">
        <f t="shared" ref="BM42" si="382">BJ42*BK42*BL42</f>
        <v>0</v>
      </c>
      <c r="BN42" s="13">
        <f t="shared" si="347"/>
        <v>0</v>
      </c>
      <c r="BO42" s="13">
        <f t="shared" si="348"/>
        <v>0</v>
      </c>
      <c r="BP42" s="13"/>
      <c r="BQ42" s="152"/>
      <c r="BR42" s="10"/>
      <c r="BS42" s="44" t="s">
        <v>73</v>
      </c>
      <c r="BT42" s="11" t="s">
        <v>39</v>
      </c>
      <c r="BU42" s="8"/>
      <c r="BV42" s="950"/>
      <c r="BW42" s="30"/>
      <c r="BX42" s="65">
        <v>0</v>
      </c>
      <c r="BY42" s="65">
        <v>1</v>
      </c>
      <c r="BZ42" s="820"/>
      <c r="CA42" s="16">
        <f t="shared" ref="CA42" si="383">BX42*BY42*BZ42</f>
        <v>0</v>
      </c>
      <c r="CB42" s="13">
        <f t="shared" si="350"/>
        <v>0</v>
      </c>
      <c r="CC42" s="13">
        <f t="shared" si="351"/>
        <v>0</v>
      </c>
      <c r="CD42" s="13"/>
      <c r="CE42" s="152"/>
      <c r="CF42" s="10"/>
      <c r="CG42" s="44" t="s">
        <v>73</v>
      </c>
      <c r="CH42" s="11" t="s">
        <v>39</v>
      </c>
      <c r="CI42" s="8"/>
      <c r="CJ42" s="950"/>
      <c r="CK42" s="30"/>
      <c r="CL42" s="65">
        <v>0</v>
      </c>
      <c r="CM42" s="65">
        <v>1</v>
      </c>
      <c r="CN42" s="820"/>
      <c r="CO42" s="16">
        <f t="shared" ref="CO42" si="384">CL42*CM42*CN42</f>
        <v>0</v>
      </c>
      <c r="CP42" s="13">
        <f t="shared" si="353"/>
        <v>0</v>
      </c>
      <c r="CQ42" s="13">
        <f t="shared" si="354"/>
        <v>0</v>
      </c>
      <c r="CR42" s="13"/>
      <c r="CS42" s="152"/>
      <c r="CT42" s="10"/>
      <c r="CU42" s="44" t="s">
        <v>73</v>
      </c>
      <c r="CV42" s="11" t="s">
        <v>39</v>
      </c>
      <c r="CW42" s="8"/>
      <c r="CX42" s="950"/>
      <c r="CY42" s="30"/>
      <c r="CZ42" s="65">
        <v>0</v>
      </c>
      <c r="DA42" s="65">
        <v>1</v>
      </c>
      <c r="DB42" s="820"/>
      <c r="DC42" s="16">
        <f t="shared" ref="DC42" si="385">CZ42*DA42*DB42</f>
        <v>0</v>
      </c>
      <c r="DD42" s="13">
        <f t="shared" si="356"/>
        <v>0</v>
      </c>
      <c r="DE42" s="13">
        <f t="shared" si="357"/>
        <v>0</v>
      </c>
      <c r="DF42" s="13"/>
      <c r="DG42" s="152"/>
      <c r="DH42" s="10"/>
      <c r="DI42" s="44" t="s">
        <v>73</v>
      </c>
      <c r="DJ42" s="11" t="s">
        <v>39</v>
      </c>
      <c r="DK42" s="8"/>
      <c r="DL42" s="950"/>
      <c r="DM42" s="30"/>
      <c r="DN42" s="65">
        <v>0</v>
      </c>
      <c r="DO42" s="65">
        <v>1</v>
      </c>
      <c r="DP42" s="820"/>
      <c r="DQ42" s="16">
        <f t="shared" ref="DQ42" si="386">DN42*DO42*DP42</f>
        <v>0</v>
      </c>
      <c r="DR42" s="13">
        <f t="shared" si="359"/>
        <v>0</v>
      </c>
      <c r="DS42" s="13">
        <f t="shared" si="360"/>
        <v>0</v>
      </c>
      <c r="DT42" s="13"/>
      <c r="DU42" s="152"/>
      <c r="DV42" s="10"/>
      <c r="DW42" s="44" t="s">
        <v>73</v>
      </c>
      <c r="DX42" s="11" t="s">
        <v>39</v>
      </c>
      <c r="DY42" s="8"/>
      <c r="DZ42" s="950"/>
      <c r="EA42" s="30"/>
      <c r="EB42" s="65">
        <v>0</v>
      </c>
      <c r="EC42" s="65">
        <v>1</v>
      </c>
      <c r="ED42" s="820"/>
      <c r="EE42" s="16">
        <f t="shared" ref="EE42" si="387">EB42*EC42*ED42</f>
        <v>0</v>
      </c>
      <c r="EF42" s="13">
        <f t="shared" si="362"/>
        <v>0</v>
      </c>
      <c r="EG42" s="13">
        <f t="shared" si="363"/>
        <v>0</v>
      </c>
      <c r="EH42" s="13"/>
      <c r="EI42" s="152"/>
      <c r="EJ42" s="10"/>
      <c r="EK42" s="44" t="s">
        <v>77</v>
      </c>
      <c r="EL42" s="947" t="str">
        <f>Prices!$A$105</f>
        <v xml:space="preserve">glazing  </v>
      </c>
      <c r="EM42" s="947">
        <f t="shared" si="376"/>
        <v>0</v>
      </c>
      <c r="EN42" s="1042" t="s">
        <v>80</v>
      </c>
      <c r="EO42" s="1052"/>
      <c r="EP42" s="190">
        <f t="shared" si="377"/>
        <v>0</v>
      </c>
      <c r="EQ42" s="79"/>
      <c r="ER42" s="116">
        <f t="shared" si="372"/>
        <v>0</v>
      </c>
      <c r="ES42" s="81">
        <f t="shared" si="373"/>
        <v>0</v>
      </c>
      <c r="ET42" s="280">
        <v>0</v>
      </c>
      <c r="EU42" s="9" t="s">
        <v>45</v>
      </c>
      <c r="EV42" s="583">
        <f t="shared" si="374"/>
        <v>0</v>
      </c>
      <c r="EW42" s="579">
        <f t="shared" si="86"/>
        <v>0</v>
      </c>
      <c r="EX42" s="582">
        <f t="shared" si="375"/>
        <v>0</v>
      </c>
      <c r="EY42" s="112"/>
      <c r="EZ42" s="573"/>
      <c r="FA42" s="55"/>
      <c r="FC42" s="44" t="s">
        <v>77</v>
      </c>
      <c r="FD42" s="72" t="s">
        <v>62</v>
      </c>
      <c r="FE42" s="141">
        <v>0</v>
      </c>
      <c r="FF42" s="141">
        <v>0</v>
      </c>
      <c r="FG42" s="142">
        <v>0</v>
      </c>
      <c r="FH42" s="9" t="s">
        <v>45</v>
      </c>
      <c r="FI42" s="122">
        <f t="shared" si="378"/>
        <v>0</v>
      </c>
      <c r="FJ42" s="602">
        <v>0</v>
      </c>
      <c r="FK42" s="604">
        <f t="shared" si="379"/>
        <v>0</v>
      </c>
      <c r="FL42" s="592"/>
      <c r="FM42" s="576"/>
      <c r="FN42" s="607"/>
      <c r="FO42" s="127"/>
      <c r="FP42" s="87"/>
      <c r="FQ42" s="522"/>
      <c r="FR42" s="61"/>
      <c r="FS42" s="567"/>
    </row>
    <row r="43" spans="1:175" ht="13" thickTop="1" x14ac:dyDescent="0.25">
      <c r="A43" s="44" t="s">
        <v>73</v>
      </c>
      <c r="B43" s="11" t="s">
        <v>40</v>
      </c>
      <c r="C43" s="8"/>
      <c r="D43" s="65">
        <v>0</v>
      </c>
      <c r="E43" s="65">
        <v>0</v>
      </c>
      <c r="F43" s="65">
        <v>0</v>
      </c>
      <c r="G43" s="30"/>
      <c r="H43" s="70">
        <v>0</v>
      </c>
      <c r="I43" s="13">
        <f>((D43+E43+F43)*H43)</f>
        <v>0</v>
      </c>
      <c r="J43" s="13">
        <f t="shared" si="336"/>
        <v>0</v>
      </c>
      <c r="K43" s="13">
        <f t="shared" si="337"/>
        <v>0</v>
      </c>
      <c r="L43" s="13"/>
      <c r="M43" s="152"/>
      <c r="N43" s="10"/>
      <c r="O43" s="44" t="s">
        <v>73</v>
      </c>
      <c r="P43" s="11" t="s">
        <v>40</v>
      </c>
      <c r="Q43" s="8"/>
      <c r="R43" s="65">
        <v>0</v>
      </c>
      <c r="S43" s="65">
        <v>0</v>
      </c>
      <c r="T43" s="65">
        <v>0</v>
      </c>
      <c r="U43" s="30"/>
      <c r="V43" s="70">
        <v>0</v>
      </c>
      <c r="W43" s="13">
        <f>((R43+S43+T43)*V43)</f>
        <v>0</v>
      </c>
      <c r="X43" s="13">
        <f t="shared" si="338"/>
        <v>0</v>
      </c>
      <c r="Y43" s="13">
        <f t="shared" si="339"/>
        <v>0</v>
      </c>
      <c r="Z43" s="13"/>
      <c r="AA43" s="152"/>
      <c r="AB43" s="10"/>
      <c r="AC43" s="44" t="s">
        <v>73</v>
      </c>
      <c r="AD43" s="11" t="s">
        <v>40</v>
      </c>
      <c r="AE43" s="8"/>
      <c r="AF43" s="65">
        <v>0</v>
      </c>
      <c r="AG43" s="65">
        <v>0</v>
      </c>
      <c r="AH43" s="65">
        <v>0</v>
      </c>
      <c r="AI43" s="30"/>
      <c r="AJ43" s="70">
        <v>0</v>
      </c>
      <c r="AK43" s="13">
        <f t="shared" ref="AK43" si="388">((AF43+AG43+AH43)*AJ43)</f>
        <v>0</v>
      </c>
      <c r="AL43" s="13">
        <f t="shared" si="341"/>
        <v>0</v>
      </c>
      <c r="AM43" s="13">
        <f t="shared" si="342"/>
        <v>0</v>
      </c>
      <c r="AN43" s="13"/>
      <c r="AO43" s="152"/>
      <c r="AP43" s="10"/>
      <c r="AQ43" s="44" t="s">
        <v>73</v>
      </c>
      <c r="AR43" s="11" t="s">
        <v>40</v>
      </c>
      <c r="AS43" s="8"/>
      <c r="AT43" s="65">
        <v>0</v>
      </c>
      <c r="AU43" s="65">
        <v>0</v>
      </c>
      <c r="AV43" s="65">
        <v>0</v>
      </c>
      <c r="AW43" s="30"/>
      <c r="AX43" s="70">
        <v>0</v>
      </c>
      <c r="AY43" s="13">
        <f t="shared" ref="AY43" si="389">((AT43+AU43+AV43)*AX43)</f>
        <v>0</v>
      </c>
      <c r="AZ43" s="13">
        <f t="shared" si="344"/>
        <v>0</v>
      </c>
      <c r="BA43" s="13">
        <f t="shared" si="345"/>
        <v>0</v>
      </c>
      <c r="BB43" s="13"/>
      <c r="BC43" s="152"/>
      <c r="BD43" s="10"/>
      <c r="BE43" s="44" t="s">
        <v>73</v>
      </c>
      <c r="BF43" s="11" t="s">
        <v>40</v>
      </c>
      <c r="BG43" s="8"/>
      <c r="BH43" s="65">
        <v>0</v>
      </c>
      <c r="BI43" s="65">
        <v>0</v>
      </c>
      <c r="BJ43" s="65">
        <v>0</v>
      </c>
      <c r="BK43" s="30"/>
      <c r="BL43" s="70">
        <v>0</v>
      </c>
      <c r="BM43" s="13">
        <f t="shared" ref="BM43" si="390">((BH43+BI43+BJ43)*BL43)</f>
        <v>0</v>
      </c>
      <c r="BN43" s="13">
        <f t="shared" si="347"/>
        <v>0</v>
      </c>
      <c r="BO43" s="13">
        <f t="shared" si="348"/>
        <v>0</v>
      </c>
      <c r="BP43" s="13"/>
      <c r="BQ43" s="152"/>
      <c r="BR43" s="10"/>
      <c r="BS43" s="44" t="s">
        <v>73</v>
      </c>
      <c r="BT43" s="11" t="s">
        <v>40</v>
      </c>
      <c r="BU43" s="8"/>
      <c r="BV43" s="65">
        <v>0</v>
      </c>
      <c r="BW43" s="65">
        <v>0</v>
      </c>
      <c r="BX43" s="65">
        <v>0</v>
      </c>
      <c r="BY43" s="30"/>
      <c r="BZ43" s="70">
        <v>0</v>
      </c>
      <c r="CA43" s="13">
        <f t="shared" ref="CA43" si="391">((BV43+BW43+BX43)*BZ43)</f>
        <v>0</v>
      </c>
      <c r="CB43" s="13">
        <f t="shared" si="350"/>
        <v>0</v>
      </c>
      <c r="CC43" s="13">
        <f t="shared" si="351"/>
        <v>0</v>
      </c>
      <c r="CD43" s="13"/>
      <c r="CE43" s="152"/>
      <c r="CF43" s="10"/>
      <c r="CG43" s="44" t="s">
        <v>73</v>
      </c>
      <c r="CH43" s="11" t="s">
        <v>40</v>
      </c>
      <c r="CI43" s="8"/>
      <c r="CJ43" s="65">
        <v>0</v>
      </c>
      <c r="CK43" s="65">
        <v>0</v>
      </c>
      <c r="CL43" s="65">
        <v>0</v>
      </c>
      <c r="CM43" s="30"/>
      <c r="CN43" s="70">
        <v>0</v>
      </c>
      <c r="CO43" s="13">
        <f t="shared" ref="CO43" si="392">((CJ43+CK43+CL43)*CN43)</f>
        <v>0</v>
      </c>
      <c r="CP43" s="13">
        <f t="shared" si="353"/>
        <v>0</v>
      </c>
      <c r="CQ43" s="13">
        <f t="shared" si="354"/>
        <v>0</v>
      </c>
      <c r="CR43" s="13"/>
      <c r="CS43" s="152"/>
      <c r="CT43" s="10"/>
      <c r="CU43" s="44" t="s">
        <v>73</v>
      </c>
      <c r="CV43" s="11" t="s">
        <v>40</v>
      </c>
      <c r="CW43" s="8"/>
      <c r="CX43" s="65">
        <v>0</v>
      </c>
      <c r="CY43" s="65">
        <v>0</v>
      </c>
      <c r="CZ43" s="65">
        <v>0</v>
      </c>
      <c r="DA43" s="30"/>
      <c r="DB43" s="70">
        <v>0</v>
      </c>
      <c r="DC43" s="13">
        <f t="shared" ref="DC43" si="393">((CX43+CY43+CZ43)*DB43)</f>
        <v>0</v>
      </c>
      <c r="DD43" s="13">
        <f t="shared" si="356"/>
        <v>0</v>
      </c>
      <c r="DE43" s="13">
        <f t="shared" si="357"/>
        <v>0</v>
      </c>
      <c r="DF43" s="13"/>
      <c r="DG43" s="152"/>
      <c r="DH43" s="10"/>
      <c r="DI43" s="44" t="s">
        <v>73</v>
      </c>
      <c r="DJ43" s="11" t="s">
        <v>40</v>
      </c>
      <c r="DK43" s="8"/>
      <c r="DL43" s="65">
        <v>0</v>
      </c>
      <c r="DM43" s="65">
        <v>0</v>
      </c>
      <c r="DN43" s="65">
        <v>0</v>
      </c>
      <c r="DO43" s="30"/>
      <c r="DP43" s="70">
        <v>0</v>
      </c>
      <c r="DQ43" s="13">
        <f t="shared" ref="DQ43" si="394">((DL43+DM43+DN43)*DP43)</f>
        <v>0</v>
      </c>
      <c r="DR43" s="13">
        <f t="shared" si="359"/>
        <v>0</v>
      </c>
      <c r="DS43" s="13">
        <f t="shared" si="360"/>
        <v>0</v>
      </c>
      <c r="DT43" s="13"/>
      <c r="DU43" s="152"/>
      <c r="DV43" s="10"/>
      <c r="DW43" s="44" t="s">
        <v>73</v>
      </c>
      <c r="DX43" s="11" t="s">
        <v>40</v>
      </c>
      <c r="DY43" s="8"/>
      <c r="DZ43" s="65">
        <v>0</v>
      </c>
      <c r="EA43" s="65">
        <v>0</v>
      </c>
      <c r="EB43" s="65">
        <v>0</v>
      </c>
      <c r="EC43" s="30"/>
      <c r="ED43" s="70">
        <v>0</v>
      </c>
      <c r="EE43" s="13">
        <f t="shared" ref="EE43" si="395">((DZ43+EA43+EB43)*ED43)</f>
        <v>0</v>
      </c>
      <c r="EF43" s="13">
        <f t="shared" si="362"/>
        <v>0</v>
      </c>
      <c r="EG43" s="13">
        <f t="shared" si="363"/>
        <v>0</v>
      </c>
      <c r="EH43" s="13"/>
      <c r="EI43" s="152"/>
      <c r="EJ43" s="10"/>
      <c r="EK43" s="44" t="s">
        <v>77</v>
      </c>
      <c r="EL43" s="947" t="str">
        <f>Prices!$A$106</f>
        <v xml:space="preserve">glazing  </v>
      </c>
      <c r="EM43" s="947">
        <f t="shared" si="376"/>
        <v>0</v>
      </c>
      <c r="EN43" s="1042" t="s">
        <v>81</v>
      </c>
      <c r="EO43" s="1052"/>
      <c r="EP43" s="190">
        <f t="shared" si="377"/>
        <v>0</v>
      </c>
      <c r="EQ43" s="79"/>
      <c r="ER43" s="116">
        <f t="shared" si="372"/>
        <v>0</v>
      </c>
      <c r="ES43" s="81">
        <f t="shared" si="373"/>
        <v>0</v>
      </c>
      <c r="ET43" s="280">
        <v>0</v>
      </c>
      <c r="EU43" s="9" t="s">
        <v>45</v>
      </c>
      <c r="EV43" s="583">
        <f t="shared" si="374"/>
        <v>0</v>
      </c>
      <c r="EW43" s="579">
        <f t="shared" si="86"/>
        <v>0</v>
      </c>
      <c r="EX43" s="582">
        <f t="shared" si="375"/>
        <v>0</v>
      </c>
      <c r="EY43" s="112"/>
      <c r="EZ43" s="573"/>
      <c r="FA43" s="55"/>
      <c r="FC43" s="44" t="s">
        <v>90</v>
      </c>
      <c r="FD43" s="95" t="s">
        <v>111</v>
      </c>
      <c r="FE43" s="141">
        <v>0</v>
      </c>
      <c r="FF43" s="141">
        <v>0</v>
      </c>
      <c r="FG43" s="142">
        <v>0</v>
      </c>
      <c r="FH43" s="9" t="s">
        <v>109</v>
      </c>
      <c r="FI43" s="122">
        <f t="shared" si="378"/>
        <v>0</v>
      </c>
      <c r="FJ43" s="602">
        <v>0</v>
      </c>
      <c r="FK43" s="604">
        <f t="shared" si="379"/>
        <v>0</v>
      </c>
      <c r="FL43" s="591">
        <f>FR126</f>
        <v>0</v>
      </c>
      <c r="FM43" s="542">
        <f>FL126</f>
        <v>0</v>
      </c>
      <c r="FN43" s="610">
        <f>SUM(FK43:FK45)+FL43</f>
        <v>0</v>
      </c>
      <c r="FO43" s="127">
        <f>IF(FO$4=0,0,FN43/$FO$4)</f>
        <v>0</v>
      </c>
      <c r="FP43" s="87" t="s">
        <v>90</v>
      </c>
      <c r="FQ43" s="522">
        <f>SUM(EX61:EX63)+EY61</f>
        <v>0</v>
      </c>
      <c r="FR43" s="496">
        <f>FN43</f>
        <v>0</v>
      </c>
      <c r="FS43" s="567">
        <f>SUM(FQ43:FR43)</f>
        <v>0</v>
      </c>
    </row>
    <row r="44" spans="1:175" x14ac:dyDescent="0.25">
      <c r="A44" s="45"/>
      <c r="B44" s="93"/>
      <c r="C44" s="946"/>
      <c r="D44" s="948" t="s">
        <v>32</v>
      </c>
      <c r="E44" s="948" t="s">
        <v>33</v>
      </c>
      <c r="F44" s="948" t="s">
        <v>34</v>
      </c>
      <c r="G44" s="948" t="s">
        <v>35</v>
      </c>
      <c r="H44" s="286" t="s">
        <v>36</v>
      </c>
      <c r="I44" s="14"/>
      <c r="J44" s="13"/>
      <c r="K44" s="14"/>
      <c r="L44" s="201" t="s">
        <v>574</v>
      </c>
      <c r="M44" s="154"/>
      <c r="N44" s="15"/>
      <c r="O44" s="45"/>
      <c r="P44" s="93"/>
      <c r="Q44" s="946"/>
      <c r="R44" s="948" t="s">
        <v>32</v>
      </c>
      <c r="S44" s="948" t="s">
        <v>33</v>
      </c>
      <c r="T44" s="948" t="s">
        <v>34</v>
      </c>
      <c r="U44" s="948" t="s">
        <v>35</v>
      </c>
      <c r="V44" s="286" t="s">
        <v>36</v>
      </c>
      <c r="W44" s="14"/>
      <c r="X44" s="13"/>
      <c r="Y44" s="14"/>
      <c r="Z44" s="201" t="s">
        <v>574</v>
      </c>
      <c r="AA44" s="154"/>
      <c r="AB44" s="15"/>
      <c r="AC44" s="45"/>
      <c r="AD44" s="93"/>
      <c r="AE44" s="946"/>
      <c r="AF44" s="948" t="s">
        <v>32</v>
      </c>
      <c r="AG44" s="948" t="s">
        <v>33</v>
      </c>
      <c r="AH44" s="948" t="s">
        <v>34</v>
      </c>
      <c r="AI44" s="948" t="s">
        <v>35</v>
      </c>
      <c r="AJ44" s="286" t="s">
        <v>36</v>
      </c>
      <c r="AK44" s="14"/>
      <c r="AL44" s="13"/>
      <c r="AM44" s="14"/>
      <c r="AN44" s="201" t="s">
        <v>574</v>
      </c>
      <c r="AO44" s="154"/>
      <c r="AP44" s="15"/>
      <c r="AQ44" s="45"/>
      <c r="AR44" s="93"/>
      <c r="AS44" s="946"/>
      <c r="AT44" s="948" t="s">
        <v>32</v>
      </c>
      <c r="AU44" s="948" t="s">
        <v>33</v>
      </c>
      <c r="AV44" s="948" t="s">
        <v>34</v>
      </c>
      <c r="AW44" s="948" t="s">
        <v>35</v>
      </c>
      <c r="AX44" s="286" t="s">
        <v>36</v>
      </c>
      <c r="AY44" s="14"/>
      <c r="AZ44" s="13"/>
      <c r="BA44" s="14"/>
      <c r="BB44" s="201" t="s">
        <v>574</v>
      </c>
      <c r="BC44" s="154"/>
      <c r="BD44" s="15"/>
      <c r="BE44" s="45"/>
      <c r="BF44" s="93"/>
      <c r="BG44" s="946"/>
      <c r="BH44" s="948" t="s">
        <v>32</v>
      </c>
      <c r="BI44" s="948" t="s">
        <v>33</v>
      </c>
      <c r="BJ44" s="948" t="s">
        <v>34</v>
      </c>
      <c r="BK44" s="948" t="s">
        <v>35</v>
      </c>
      <c r="BL44" s="286" t="s">
        <v>36</v>
      </c>
      <c r="BM44" s="14"/>
      <c r="BN44" s="13"/>
      <c r="BO44" s="14"/>
      <c r="BP44" s="201" t="s">
        <v>574</v>
      </c>
      <c r="BQ44" s="154"/>
      <c r="BR44" s="15"/>
      <c r="BS44" s="45"/>
      <c r="BT44" s="93"/>
      <c r="BU44" s="946"/>
      <c r="BV44" s="948" t="s">
        <v>32</v>
      </c>
      <c r="BW44" s="948" t="s">
        <v>33</v>
      </c>
      <c r="BX44" s="948" t="s">
        <v>34</v>
      </c>
      <c r="BY44" s="948" t="s">
        <v>35</v>
      </c>
      <c r="BZ44" s="286" t="s">
        <v>36</v>
      </c>
      <c r="CA44" s="14"/>
      <c r="CB44" s="13"/>
      <c r="CC44" s="14"/>
      <c r="CD44" s="201" t="s">
        <v>574</v>
      </c>
      <c r="CE44" s="154"/>
      <c r="CF44" s="15"/>
      <c r="CG44" s="45"/>
      <c r="CH44" s="93"/>
      <c r="CI44" s="946"/>
      <c r="CJ44" s="948" t="s">
        <v>32</v>
      </c>
      <c r="CK44" s="948" t="s">
        <v>33</v>
      </c>
      <c r="CL44" s="948" t="s">
        <v>34</v>
      </c>
      <c r="CM44" s="948" t="s">
        <v>35</v>
      </c>
      <c r="CN44" s="286" t="s">
        <v>36</v>
      </c>
      <c r="CO44" s="14"/>
      <c r="CP44" s="13"/>
      <c r="CQ44" s="14"/>
      <c r="CR44" s="201" t="s">
        <v>574</v>
      </c>
      <c r="CS44" s="154"/>
      <c r="CT44" s="15"/>
      <c r="CU44" s="45"/>
      <c r="CV44" s="93"/>
      <c r="CW44" s="946"/>
      <c r="CX44" s="948" t="s">
        <v>32</v>
      </c>
      <c r="CY44" s="948" t="s">
        <v>33</v>
      </c>
      <c r="CZ44" s="948" t="s">
        <v>34</v>
      </c>
      <c r="DA44" s="948" t="s">
        <v>35</v>
      </c>
      <c r="DB44" s="286" t="s">
        <v>36</v>
      </c>
      <c r="DC44" s="14"/>
      <c r="DD44" s="13"/>
      <c r="DE44" s="14"/>
      <c r="DF44" s="201" t="s">
        <v>574</v>
      </c>
      <c r="DG44" s="154"/>
      <c r="DH44" s="15"/>
      <c r="DI44" s="45"/>
      <c r="DJ44" s="93"/>
      <c r="DK44" s="946"/>
      <c r="DL44" s="948" t="s">
        <v>32</v>
      </c>
      <c r="DM44" s="948" t="s">
        <v>33</v>
      </c>
      <c r="DN44" s="948" t="s">
        <v>34</v>
      </c>
      <c r="DO44" s="948" t="s">
        <v>35</v>
      </c>
      <c r="DP44" s="286" t="s">
        <v>36</v>
      </c>
      <c r="DQ44" s="14"/>
      <c r="DR44" s="13"/>
      <c r="DS44" s="14"/>
      <c r="DT44" s="201" t="s">
        <v>574</v>
      </c>
      <c r="DU44" s="154"/>
      <c r="DV44" s="15"/>
      <c r="DW44" s="45"/>
      <c r="DX44" s="93"/>
      <c r="DY44" s="946"/>
      <c r="DZ44" s="948" t="s">
        <v>32</v>
      </c>
      <c r="EA44" s="948" t="s">
        <v>33</v>
      </c>
      <c r="EB44" s="948" t="s">
        <v>34</v>
      </c>
      <c r="EC44" s="948" t="s">
        <v>35</v>
      </c>
      <c r="ED44" s="286" t="s">
        <v>36</v>
      </c>
      <c r="EE44" s="14"/>
      <c r="EF44" s="13"/>
      <c r="EG44" s="14"/>
      <c r="EH44" s="201" t="s">
        <v>574</v>
      </c>
      <c r="EI44" s="154"/>
      <c r="EJ44" s="15"/>
      <c r="EK44" s="44" t="s">
        <v>77</v>
      </c>
      <c r="EL44" s="947" t="str">
        <f>Prices!$A$107</f>
        <v xml:space="preserve">glazing  </v>
      </c>
      <c r="EM44" s="947">
        <f t="shared" si="376"/>
        <v>0</v>
      </c>
      <c r="EN44" s="1042" t="s">
        <v>82</v>
      </c>
      <c r="EO44" s="1052"/>
      <c r="EP44" s="190">
        <f t="shared" si="377"/>
        <v>0</v>
      </c>
      <c r="EQ44" s="79"/>
      <c r="ER44" s="116">
        <f t="shared" si="372"/>
        <v>0</v>
      </c>
      <c r="ES44" s="81">
        <f t="shared" si="373"/>
        <v>0</v>
      </c>
      <c r="ET44" s="280">
        <v>0</v>
      </c>
      <c r="EU44" s="9" t="s">
        <v>45</v>
      </c>
      <c r="EV44" s="583">
        <f t="shared" si="374"/>
        <v>0</v>
      </c>
      <c r="EW44" s="579">
        <f t="shared" si="86"/>
        <v>0</v>
      </c>
      <c r="EX44" s="582">
        <f t="shared" si="375"/>
        <v>0</v>
      </c>
      <c r="EY44" s="112"/>
      <c r="EZ44" s="573"/>
      <c r="FA44" s="55"/>
      <c r="FC44" s="44" t="s">
        <v>90</v>
      </c>
      <c r="FD44" s="95" t="s">
        <v>111</v>
      </c>
      <c r="FE44" s="141">
        <v>0</v>
      </c>
      <c r="FF44" s="141">
        <v>0</v>
      </c>
      <c r="FG44" s="142">
        <v>0</v>
      </c>
      <c r="FH44" s="9" t="s">
        <v>109</v>
      </c>
      <c r="FI44" s="122">
        <f t="shared" si="378"/>
        <v>0</v>
      </c>
      <c r="FJ44" s="602">
        <v>0</v>
      </c>
      <c r="FK44" s="604">
        <f t="shared" si="379"/>
        <v>0</v>
      </c>
      <c r="FL44" s="592"/>
      <c r="FM44" s="573"/>
      <c r="FN44" s="607"/>
      <c r="FO44" s="127"/>
      <c r="FP44" s="87"/>
      <c r="FQ44" s="522"/>
      <c r="FR44" s="61"/>
      <c r="FS44" s="567"/>
    </row>
    <row r="45" spans="1:175" x14ac:dyDescent="0.25">
      <c r="A45" s="46" t="s">
        <v>67</v>
      </c>
      <c r="B45" s="72" t="s">
        <v>42</v>
      </c>
      <c r="C45" s="53"/>
      <c r="D45" s="73">
        <v>1</v>
      </c>
      <c r="E45" s="68">
        <v>1</v>
      </c>
      <c r="F45" s="68">
        <v>1</v>
      </c>
      <c r="G45" s="68">
        <v>1</v>
      </c>
      <c r="H45" s="70">
        <v>0</v>
      </c>
      <c r="I45" s="13">
        <f>D45*E45*F45*G45*H45</f>
        <v>0</v>
      </c>
      <c r="J45" s="13">
        <f t="shared" ref="J45:J61" si="396">IF(E$113=0,0,I45/E$113)</f>
        <v>0</v>
      </c>
      <c r="K45" s="13">
        <f t="shared" ref="K45:K61" si="397">(J45*G$2)</f>
        <v>0</v>
      </c>
      <c r="L45" s="215">
        <f>SUM(K45:K46)</f>
        <v>0</v>
      </c>
      <c r="M45" s="154"/>
      <c r="N45" s="10"/>
      <c r="O45" s="46" t="s">
        <v>67</v>
      </c>
      <c r="P45" s="72" t="s">
        <v>42</v>
      </c>
      <c r="Q45" s="53"/>
      <c r="R45" s="73">
        <v>1</v>
      </c>
      <c r="S45" s="68">
        <v>1</v>
      </c>
      <c r="T45" s="68">
        <v>1</v>
      </c>
      <c r="U45" s="68">
        <v>1</v>
      </c>
      <c r="V45" s="70">
        <v>0</v>
      </c>
      <c r="W45" s="13">
        <f>R45*S45*T45*U45*V45</f>
        <v>0</v>
      </c>
      <c r="X45" s="13">
        <f t="shared" ref="X45:X61" si="398">IF(S$113=0,0,W45/S$113)</f>
        <v>0</v>
      </c>
      <c r="Y45" s="13">
        <f t="shared" ref="Y45:Y61" si="399">(X45*U$2)</f>
        <v>0</v>
      </c>
      <c r="Z45" s="215">
        <f>SUM(Y45:Y46)</f>
        <v>0</v>
      </c>
      <c r="AA45" s="154"/>
      <c r="AB45" s="10"/>
      <c r="AC45" s="46" t="s">
        <v>67</v>
      </c>
      <c r="AD45" s="72" t="s">
        <v>42</v>
      </c>
      <c r="AE45" s="53"/>
      <c r="AF45" s="73">
        <v>1</v>
      </c>
      <c r="AG45" s="68">
        <v>1</v>
      </c>
      <c r="AH45" s="68">
        <v>1</v>
      </c>
      <c r="AI45" s="68">
        <v>1</v>
      </c>
      <c r="AJ45" s="70">
        <v>0</v>
      </c>
      <c r="AK45" s="13">
        <f t="shared" ref="AK45:AK52" si="400">AF45*AG45*AH45*AI45*AJ45</f>
        <v>0</v>
      </c>
      <c r="AL45" s="13">
        <f t="shared" ref="AL45:AL61" si="401">IF(AG$113=0,0,AK45/AG$113)</f>
        <v>0</v>
      </c>
      <c r="AM45" s="13">
        <f t="shared" ref="AM45:AM61" si="402">(AL45*AI$2)</f>
        <v>0</v>
      </c>
      <c r="AN45" s="215">
        <f t="shared" ref="AN45" si="403">SUM(AM45:AM46)</f>
        <v>0</v>
      </c>
      <c r="AO45" s="154"/>
      <c r="AP45" s="10"/>
      <c r="AQ45" s="46" t="s">
        <v>67</v>
      </c>
      <c r="AR45" s="72" t="s">
        <v>42</v>
      </c>
      <c r="AS45" s="53"/>
      <c r="AT45" s="73">
        <v>1</v>
      </c>
      <c r="AU45" s="68">
        <v>1</v>
      </c>
      <c r="AV45" s="68">
        <v>1</v>
      </c>
      <c r="AW45" s="68">
        <v>1</v>
      </c>
      <c r="AX45" s="70">
        <v>0</v>
      </c>
      <c r="AY45" s="13">
        <f t="shared" ref="AY45:AY52" si="404">AT45*AU45*AV45*AW45*AX45</f>
        <v>0</v>
      </c>
      <c r="AZ45" s="13">
        <f t="shared" ref="AZ45:AZ61" si="405">IF(AU$113=0,0,AY45/AU$113)</f>
        <v>0</v>
      </c>
      <c r="BA45" s="13">
        <f t="shared" ref="BA45:BA61" si="406">(AZ45*AW$2)</f>
        <v>0</v>
      </c>
      <c r="BB45" s="215">
        <f t="shared" ref="BB45" si="407">SUM(BA45:BA46)</f>
        <v>0</v>
      </c>
      <c r="BC45" s="154"/>
      <c r="BD45" s="10"/>
      <c r="BE45" s="46" t="s">
        <v>67</v>
      </c>
      <c r="BF45" s="72" t="s">
        <v>42</v>
      </c>
      <c r="BG45" s="53"/>
      <c r="BH45" s="73">
        <v>1</v>
      </c>
      <c r="BI45" s="68">
        <v>1</v>
      </c>
      <c r="BJ45" s="68">
        <v>1</v>
      </c>
      <c r="BK45" s="68">
        <v>1</v>
      </c>
      <c r="BL45" s="70">
        <v>0</v>
      </c>
      <c r="BM45" s="13">
        <f t="shared" ref="BM45:BM52" si="408">BH45*BI45*BJ45*BK45*BL45</f>
        <v>0</v>
      </c>
      <c r="BN45" s="13">
        <f t="shared" ref="BN45:BN61" si="409">IF(BI$113=0,0,BM45/BI$113)</f>
        <v>0</v>
      </c>
      <c r="BO45" s="13">
        <f t="shared" ref="BO45:BO61" si="410">(BN45*BK$2)</f>
        <v>0</v>
      </c>
      <c r="BP45" s="215">
        <f t="shared" ref="BP45" si="411">SUM(BO45:BO46)</f>
        <v>0</v>
      </c>
      <c r="BQ45" s="154"/>
      <c r="BR45" s="10"/>
      <c r="BS45" s="46" t="s">
        <v>67</v>
      </c>
      <c r="BT45" s="72" t="s">
        <v>42</v>
      </c>
      <c r="BU45" s="53"/>
      <c r="BV45" s="73">
        <v>1</v>
      </c>
      <c r="BW45" s="68">
        <v>1</v>
      </c>
      <c r="BX45" s="68">
        <v>1</v>
      </c>
      <c r="BY45" s="68">
        <v>1</v>
      </c>
      <c r="BZ45" s="70">
        <v>0</v>
      </c>
      <c r="CA45" s="13">
        <f t="shared" ref="CA45:CA52" si="412">BV45*BW45*BX45*BY45*BZ45</f>
        <v>0</v>
      </c>
      <c r="CB45" s="13">
        <f t="shared" ref="CB45:CB61" si="413">IF(BW$113=0,0,CA45/BW$113)</f>
        <v>0</v>
      </c>
      <c r="CC45" s="13">
        <f t="shared" ref="CC45:CC61" si="414">(CB45*BY$2)</f>
        <v>0</v>
      </c>
      <c r="CD45" s="215">
        <f t="shared" ref="CD45" si="415">SUM(CC45:CC46)</f>
        <v>0</v>
      </c>
      <c r="CE45" s="154"/>
      <c r="CF45" s="10"/>
      <c r="CG45" s="46" t="s">
        <v>67</v>
      </c>
      <c r="CH45" s="72" t="s">
        <v>42</v>
      </c>
      <c r="CI45" s="53"/>
      <c r="CJ45" s="73">
        <v>1</v>
      </c>
      <c r="CK45" s="68">
        <v>1</v>
      </c>
      <c r="CL45" s="68">
        <v>1</v>
      </c>
      <c r="CM45" s="68">
        <v>1</v>
      </c>
      <c r="CN45" s="70">
        <v>0</v>
      </c>
      <c r="CO45" s="13">
        <f t="shared" ref="CO45:CO52" si="416">CJ45*CK45*CL45*CM45*CN45</f>
        <v>0</v>
      </c>
      <c r="CP45" s="13">
        <f t="shared" ref="CP45:CP61" si="417">IF(CK$113=0,0,CO45/CK$113)</f>
        <v>0</v>
      </c>
      <c r="CQ45" s="13">
        <f t="shared" ref="CQ45:CQ61" si="418">(CP45*CM$2)</f>
        <v>0</v>
      </c>
      <c r="CR45" s="215">
        <f t="shared" ref="CR45" si="419">SUM(CQ45:CQ46)</f>
        <v>0</v>
      </c>
      <c r="CS45" s="154"/>
      <c r="CT45" s="10"/>
      <c r="CU45" s="46" t="s">
        <v>67</v>
      </c>
      <c r="CV45" s="72" t="s">
        <v>42</v>
      </c>
      <c r="CW45" s="53"/>
      <c r="CX45" s="73">
        <v>1</v>
      </c>
      <c r="CY45" s="68">
        <v>1</v>
      </c>
      <c r="CZ45" s="68">
        <v>1</v>
      </c>
      <c r="DA45" s="68">
        <v>1</v>
      </c>
      <c r="DB45" s="70">
        <v>0</v>
      </c>
      <c r="DC45" s="13">
        <f t="shared" ref="DC45:DC52" si="420">CX45*CY45*CZ45*DA45*DB45</f>
        <v>0</v>
      </c>
      <c r="DD45" s="13">
        <f t="shared" ref="DD45:DD61" si="421">IF(CY$113=0,0,DC45/CY$113)</f>
        <v>0</v>
      </c>
      <c r="DE45" s="13">
        <f t="shared" ref="DE45:DE61" si="422">(DD45*DA$2)</f>
        <v>0</v>
      </c>
      <c r="DF45" s="215">
        <f t="shared" ref="DF45" si="423">SUM(DE45:DE46)</f>
        <v>0</v>
      </c>
      <c r="DG45" s="154"/>
      <c r="DH45" s="10"/>
      <c r="DI45" s="46" t="s">
        <v>67</v>
      </c>
      <c r="DJ45" s="72" t="s">
        <v>42</v>
      </c>
      <c r="DK45" s="53"/>
      <c r="DL45" s="73">
        <v>1</v>
      </c>
      <c r="DM45" s="68">
        <v>1</v>
      </c>
      <c r="DN45" s="68">
        <v>1</v>
      </c>
      <c r="DO45" s="68">
        <v>1</v>
      </c>
      <c r="DP45" s="70">
        <v>0</v>
      </c>
      <c r="DQ45" s="13">
        <f t="shared" ref="DQ45:DQ52" si="424">DL45*DM45*DN45*DO45*DP45</f>
        <v>0</v>
      </c>
      <c r="DR45" s="13">
        <f t="shared" ref="DR45:DR61" si="425">IF(DM$113=0,0,DQ45/DM$113)</f>
        <v>0</v>
      </c>
      <c r="DS45" s="13">
        <f t="shared" ref="DS45:DS61" si="426">(DR45*DO$2)</f>
        <v>0</v>
      </c>
      <c r="DT45" s="215">
        <f t="shared" ref="DT45" si="427">SUM(DS45:DS46)</f>
        <v>0</v>
      </c>
      <c r="DU45" s="154"/>
      <c r="DV45" s="10"/>
      <c r="DW45" s="46" t="s">
        <v>67</v>
      </c>
      <c r="DX45" s="72" t="s">
        <v>42</v>
      </c>
      <c r="DY45" s="53"/>
      <c r="DZ45" s="73">
        <v>1</v>
      </c>
      <c r="EA45" s="68">
        <v>1</v>
      </c>
      <c r="EB45" s="68">
        <v>1</v>
      </c>
      <c r="EC45" s="68">
        <v>1</v>
      </c>
      <c r="ED45" s="70">
        <v>0</v>
      </c>
      <c r="EE45" s="13">
        <f t="shared" ref="EE45:EE52" si="428">DZ45*EA45*EB45*EC45*ED45</f>
        <v>0</v>
      </c>
      <c r="EF45" s="13">
        <f t="shared" ref="EF45:EF61" si="429">IF(EA$113=0,0,EE45/EA$113)</f>
        <v>0</v>
      </c>
      <c r="EG45" s="13">
        <f t="shared" ref="EG45:EG61" si="430">(EF45*EC$2)</f>
        <v>0</v>
      </c>
      <c r="EH45" s="215">
        <f t="shared" ref="EH45" si="431">SUM(EG45:EG46)</f>
        <v>0</v>
      </c>
      <c r="EI45" s="154"/>
      <c r="EJ45" s="10"/>
      <c r="EK45" s="44" t="s">
        <v>77</v>
      </c>
      <c r="EL45" s="947" t="str">
        <f>Prices!$A$108</f>
        <v xml:space="preserve">glazing  </v>
      </c>
      <c r="EM45" s="947">
        <f t="shared" si="376"/>
        <v>0</v>
      </c>
      <c r="EN45" s="1042" t="s">
        <v>83</v>
      </c>
      <c r="EO45" s="1052"/>
      <c r="EP45" s="190">
        <f t="shared" si="377"/>
        <v>0</v>
      </c>
      <c r="EQ45" s="79"/>
      <c r="ER45" s="116">
        <f t="shared" si="372"/>
        <v>0</v>
      </c>
      <c r="ES45" s="81">
        <f t="shared" si="373"/>
        <v>0</v>
      </c>
      <c r="ET45" s="280">
        <v>0</v>
      </c>
      <c r="EU45" s="9" t="s">
        <v>45</v>
      </c>
      <c r="EV45" s="583">
        <f t="shared" si="374"/>
        <v>0</v>
      </c>
      <c r="EW45" s="579">
        <f t="shared" si="86"/>
        <v>0</v>
      </c>
      <c r="EX45" s="582">
        <f t="shared" si="375"/>
        <v>0</v>
      </c>
      <c r="EY45" s="112"/>
      <c r="EZ45" s="573"/>
      <c r="FA45" s="55"/>
      <c r="FC45" s="44" t="s">
        <v>90</v>
      </c>
      <c r="FD45" s="95" t="s">
        <v>152</v>
      </c>
      <c r="FE45" s="141">
        <v>0</v>
      </c>
      <c r="FF45" s="141">
        <v>0</v>
      </c>
      <c r="FG45" s="142">
        <v>0</v>
      </c>
      <c r="FH45" s="9" t="s">
        <v>45</v>
      </c>
      <c r="FI45" s="122">
        <f t="shared" si="378"/>
        <v>0</v>
      </c>
      <c r="FJ45" s="602">
        <v>0</v>
      </c>
      <c r="FK45" s="604">
        <f t="shared" si="379"/>
        <v>0</v>
      </c>
      <c r="FL45" s="592"/>
      <c r="FM45" s="576"/>
      <c r="FN45" s="605"/>
      <c r="FO45" s="127"/>
      <c r="FP45" s="522"/>
      <c r="FQ45" s="61"/>
      <c r="FR45" s="61"/>
      <c r="FS45" s="88"/>
    </row>
    <row r="46" spans="1:175" x14ac:dyDescent="0.25">
      <c r="A46" s="46" t="s">
        <v>67</v>
      </c>
      <c r="B46" s="72" t="s">
        <v>42</v>
      </c>
      <c r="C46" s="53"/>
      <c r="D46" s="73">
        <v>1</v>
      </c>
      <c r="E46" s="68">
        <v>1</v>
      </c>
      <c r="F46" s="68">
        <v>1</v>
      </c>
      <c r="G46" s="68">
        <v>1</v>
      </c>
      <c r="H46" s="70">
        <v>0</v>
      </c>
      <c r="I46" s="13">
        <f t="shared" ref="I46:I52" si="432">D46*E46*F46*G46*H46</f>
        <v>0</v>
      </c>
      <c r="J46" s="13">
        <f t="shared" si="396"/>
        <v>0</v>
      </c>
      <c r="K46" s="13">
        <f t="shared" si="397"/>
        <v>0</v>
      </c>
      <c r="L46" s="117"/>
      <c r="M46" s="154"/>
      <c r="N46" s="10"/>
      <c r="O46" s="46" t="s">
        <v>67</v>
      </c>
      <c r="P46" s="72" t="s">
        <v>42</v>
      </c>
      <c r="Q46" s="53"/>
      <c r="R46" s="73">
        <v>1</v>
      </c>
      <c r="S46" s="68">
        <v>1</v>
      </c>
      <c r="T46" s="68">
        <v>1</v>
      </c>
      <c r="U46" s="68">
        <v>1</v>
      </c>
      <c r="V46" s="70">
        <v>0</v>
      </c>
      <c r="W46" s="13">
        <f t="shared" ref="W46:W52" si="433">R46*S46*T46*U46*V46</f>
        <v>0</v>
      </c>
      <c r="X46" s="13">
        <f t="shared" si="398"/>
        <v>0</v>
      </c>
      <c r="Y46" s="13">
        <f t="shared" si="399"/>
        <v>0</v>
      </c>
      <c r="Z46" s="117"/>
      <c r="AA46" s="154"/>
      <c r="AB46" s="10"/>
      <c r="AC46" s="46" t="s">
        <v>67</v>
      </c>
      <c r="AD46" s="72" t="s">
        <v>42</v>
      </c>
      <c r="AE46" s="53"/>
      <c r="AF46" s="73">
        <v>1</v>
      </c>
      <c r="AG46" s="68">
        <v>1</v>
      </c>
      <c r="AH46" s="68">
        <v>1</v>
      </c>
      <c r="AI46" s="68">
        <v>1</v>
      </c>
      <c r="AJ46" s="70">
        <v>0</v>
      </c>
      <c r="AK46" s="13">
        <f t="shared" si="400"/>
        <v>0</v>
      </c>
      <c r="AL46" s="13">
        <f t="shared" si="401"/>
        <v>0</v>
      </c>
      <c r="AM46" s="13">
        <f t="shared" si="402"/>
        <v>0</v>
      </c>
      <c r="AN46" s="117"/>
      <c r="AO46" s="154"/>
      <c r="AP46" s="10"/>
      <c r="AQ46" s="46" t="s">
        <v>67</v>
      </c>
      <c r="AR46" s="72" t="s">
        <v>42</v>
      </c>
      <c r="AS46" s="53"/>
      <c r="AT46" s="73">
        <v>1</v>
      </c>
      <c r="AU46" s="68">
        <v>1</v>
      </c>
      <c r="AV46" s="68">
        <v>1</v>
      </c>
      <c r="AW46" s="68">
        <v>1</v>
      </c>
      <c r="AX46" s="70">
        <v>0</v>
      </c>
      <c r="AY46" s="13">
        <f t="shared" si="404"/>
        <v>0</v>
      </c>
      <c r="AZ46" s="13">
        <f t="shared" si="405"/>
        <v>0</v>
      </c>
      <c r="BA46" s="13">
        <f t="shared" si="406"/>
        <v>0</v>
      </c>
      <c r="BB46" s="117"/>
      <c r="BC46" s="154"/>
      <c r="BD46" s="10"/>
      <c r="BE46" s="46" t="s">
        <v>67</v>
      </c>
      <c r="BF46" s="72" t="s">
        <v>42</v>
      </c>
      <c r="BG46" s="53"/>
      <c r="BH46" s="73">
        <v>1</v>
      </c>
      <c r="BI46" s="68">
        <v>1</v>
      </c>
      <c r="BJ46" s="68">
        <v>1</v>
      </c>
      <c r="BK46" s="68">
        <v>1</v>
      </c>
      <c r="BL46" s="70">
        <v>0</v>
      </c>
      <c r="BM46" s="13">
        <f t="shared" si="408"/>
        <v>0</v>
      </c>
      <c r="BN46" s="13">
        <f t="shared" si="409"/>
        <v>0</v>
      </c>
      <c r="BO46" s="13">
        <f t="shared" si="410"/>
        <v>0</v>
      </c>
      <c r="BP46" s="117"/>
      <c r="BQ46" s="154"/>
      <c r="BR46" s="10"/>
      <c r="BS46" s="46" t="s">
        <v>67</v>
      </c>
      <c r="BT46" s="72" t="s">
        <v>42</v>
      </c>
      <c r="BU46" s="53"/>
      <c r="BV46" s="73">
        <v>1</v>
      </c>
      <c r="BW46" s="68">
        <v>1</v>
      </c>
      <c r="BX46" s="68">
        <v>1</v>
      </c>
      <c r="BY46" s="68">
        <v>1</v>
      </c>
      <c r="BZ46" s="70">
        <v>0</v>
      </c>
      <c r="CA46" s="13">
        <f t="shared" si="412"/>
        <v>0</v>
      </c>
      <c r="CB46" s="13">
        <f t="shared" si="413"/>
        <v>0</v>
      </c>
      <c r="CC46" s="13">
        <f t="shared" si="414"/>
        <v>0</v>
      </c>
      <c r="CD46" s="117"/>
      <c r="CE46" s="154"/>
      <c r="CF46" s="10"/>
      <c r="CG46" s="46" t="s">
        <v>67</v>
      </c>
      <c r="CH46" s="72" t="s">
        <v>42</v>
      </c>
      <c r="CI46" s="53"/>
      <c r="CJ46" s="73">
        <v>1</v>
      </c>
      <c r="CK46" s="68">
        <v>1</v>
      </c>
      <c r="CL46" s="68">
        <v>1</v>
      </c>
      <c r="CM46" s="68">
        <v>1</v>
      </c>
      <c r="CN46" s="70">
        <v>0</v>
      </c>
      <c r="CO46" s="13">
        <f t="shared" si="416"/>
        <v>0</v>
      </c>
      <c r="CP46" s="13">
        <f t="shared" si="417"/>
        <v>0</v>
      </c>
      <c r="CQ46" s="13">
        <f t="shared" si="418"/>
        <v>0</v>
      </c>
      <c r="CR46" s="117"/>
      <c r="CS46" s="154"/>
      <c r="CT46" s="10"/>
      <c r="CU46" s="46" t="s">
        <v>67</v>
      </c>
      <c r="CV46" s="72" t="s">
        <v>42</v>
      </c>
      <c r="CW46" s="53"/>
      <c r="CX46" s="73">
        <v>1</v>
      </c>
      <c r="CY46" s="68">
        <v>1</v>
      </c>
      <c r="CZ46" s="68">
        <v>1</v>
      </c>
      <c r="DA46" s="68">
        <v>1</v>
      </c>
      <c r="DB46" s="70">
        <v>0</v>
      </c>
      <c r="DC46" s="13">
        <f t="shared" si="420"/>
        <v>0</v>
      </c>
      <c r="DD46" s="13">
        <f t="shared" si="421"/>
        <v>0</v>
      </c>
      <c r="DE46" s="13">
        <f t="shared" si="422"/>
        <v>0</v>
      </c>
      <c r="DF46" s="117"/>
      <c r="DG46" s="154"/>
      <c r="DH46" s="10"/>
      <c r="DI46" s="46" t="s">
        <v>67</v>
      </c>
      <c r="DJ46" s="72" t="s">
        <v>42</v>
      </c>
      <c r="DK46" s="53"/>
      <c r="DL46" s="73">
        <v>1</v>
      </c>
      <c r="DM46" s="68">
        <v>1</v>
      </c>
      <c r="DN46" s="68">
        <v>1</v>
      </c>
      <c r="DO46" s="68">
        <v>1</v>
      </c>
      <c r="DP46" s="70">
        <v>0</v>
      </c>
      <c r="DQ46" s="13">
        <f t="shared" si="424"/>
        <v>0</v>
      </c>
      <c r="DR46" s="13">
        <f t="shared" si="425"/>
        <v>0</v>
      </c>
      <c r="DS46" s="13">
        <f t="shared" si="426"/>
        <v>0</v>
      </c>
      <c r="DT46" s="117"/>
      <c r="DU46" s="154"/>
      <c r="DV46" s="10"/>
      <c r="DW46" s="46" t="s">
        <v>67</v>
      </c>
      <c r="DX46" s="72" t="s">
        <v>42</v>
      </c>
      <c r="DY46" s="53"/>
      <c r="DZ46" s="73">
        <v>1</v>
      </c>
      <c r="EA46" s="68">
        <v>1</v>
      </c>
      <c r="EB46" s="68">
        <v>1</v>
      </c>
      <c r="EC46" s="68">
        <v>1</v>
      </c>
      <c r="ED46" s="70">
        <v>0</v>
      </c>
      <c r="EE46" s="13">
        <f t="shared" si="428"/>
        <v>0</v>
      </c>
      <c r="EF46" s="13">
        <f t="shared" si="429"/>
        <v>0</v>
      </c>
      <c r="EG46" s="13">
        <f t="shared" si="430"/>
        <v>0</v>
      </c>
      <c r="EH46" s="117"/>
      <c r="EI46" s="154"/>
      <c r="EJ46" s="10"/>
      <c r="EK46" s="44" t="s">
        <v>77</v>
      </c>
      <c r="EL46" s="947" t="str">
        <f>Prices!$A$109</f>
        <v xml:space="preserve">glazing  </v>
      </c>
      <c r="EM46" s="947">
        <f t="shared" si="376"/>
        <v>0</v>
      </c>
      <c r="EN46" s="1042" t="s">
        <v>84</v>
      </c>
      <c r="EO46" s="1052"/>
      <c r="EP46" s="190">
        <f t="shared" si="377"/>
        <v>0</v>
      </c>
      <c r="EQ46" s="79"/>
      <c r="ER46" s="116">
        <f t="shared" si="372"/>
        <v>0</v>
      </c>
      <c r="ES46" s="81">
        <f t="shared" si="373"/>
        <v>0</v>
      </c>
      <c r="ET46" s="280">
        <v>0</v>
      </c>
      <c r="EU46" s="9" t="s">
        <v>45</v>
      </c>
      <c r="EV46" s="583">
        <f t="shared" si="374"/>
        <v>0</v>
      </c>
      <c r="EW46" s="579">
        <f t="shared" si="86"/>
        <v>0</v>
      </c>
      <c r="EX46" s="582">
        <f t="shared" si="375"/>
        <v>0</v>
      </c>
      <c r="EY46" s="112"/>
      <c r="EZ46" s="573"/>
      <c r="FA46" s="55"/>
      <c r="FC46" s="44" t="s">
        <v>99</v>
      </c>
      <c r="FD46" s="95" t="s">
        <v>112</v>
      </c>
      <c r="FE46" s="141">
        <v>0</v>
      </c>
      <c r="FF46" s="141">
        <v>0</v>
      </c>
      <c r="FG46" s="142">
        <v>0</v>
      </c>
      <c r="FH46" s="9" t="s">
        <v>109</v>
      </c>
      <c r="FI46" s="122">
        <f t="shared" si="378"/>
        <v>0</v>
      </c>
      <c r="FJ46" s="602">
        <v>0</v>
      </c>
      <c r="FK46" s="604">
        <f t="shared" si="379"/>
        <v>0</v>
      </c>
      <c r="FL46" s="591">
        <f>FR127</f>
        <v>0</v>
      </c>
      <c r="FM46" s="542">
        <f>FL127</f>
        <v>0</v>
      </c>
      <c r="FN46" s="610">
        <f>SUM(FK46:FK48)+FL46</f>
        <v>0</v>
      </c>
      <c r="FO46" s="127">
        <f>IF(FO$4=0,0,FN46/$FO$4)</f>
        <v>0</v>
      </c>
      <c r="FP46" s="87" t="s">
        <v>99</v>
      </c>
      <c r="FQ46" s="522">
        <f>SUM(EX64:EX66)+EY64</f>
        <v>0</v>
      </c>
      <c r="FR46" s="496">
        <f>FN46</f>
        <v>0</v>
      </c>
      <c r="FS46" s="567">
        <f>SUM(FQ46:FR46)</f>
        <v>0</v>
      </c>
    </row>
    <row r="47" spans="1:175" x14ac:dyDescent="0.25">
      <c r="A47" s="46" t="s">
        <v>66</v>
      </c>
      <c r="B47" s="72" t="s">
        <v>42</v>
      </c>
      <c r="C47" s="53"/>
      <c r="D47" s="73">
        <v>1</v>
      </c>
      <c r="E47" s="68">
        <v>1</v>
      </c>
      <c r="F47" s="68">
        <v>1</v>
      </c>
      <c r="G47" s="68">
        <v>1</v>
      </c>
      <c r="H47" s="70">
        <v>0</v>
      </c>
      <c r="I47" s="13">
        <f t="shared" si="432"/>
        <v>0</v>
      </c>
      <c r="J47" s="13">
        <f t="shared" si="396"/>
        <v>0</v>
      </c>
      <c r="K47" s="13">
        <f t="shared" si="397"/>
        <v>0</v>
      </c>
      <c r="L47" s="201" t="s">
        <v>575</v>
      </c>
      <c r="M47" s="154"/>
      <c r="N47" s="10"/>
      <c r="O47" s="46" t="s">
        <v>66</v>
      </c>
      <c r="P47" s="72" t="s">
        <v>42</v>
      </c>
      <c r="Q47" s="53"/>
      <c r="R47" s="73">
        <v>1</v>
      </c>
      <c r="S47" s="68">
        <v>1</v>
      </c>
      <c r="T47" s="68">
        <v>1</v>
      </c>
      <c r="U47" s="68">
        <v>1</v>
      </c>
      <c r="V47" s="70">
        <v>0</v>
      </c>
      <c r="W47" s="13">
        <f t="shared" si="433"/>
        <v>0</v>
      </c>
      <c r="X47" s="13">
        <f t="shared" si="398"/>
        <v>0</v>
      </c>
      <c r="Y47" s="13">
        <f t="shared" si="399"/>
        <v>0</v>
      </c>
      <c r="Z47" s="201" t="s">
        <v>575</v>
      </c>
      <c r="AA47" s="154"/>
      <c r="AB47" s="10"/>
      <c r="AC47" s="46" t="s">
        <v>66</v>
      </c>
      <c r="AD47" s="72" t="s">
        <v>42</v>
      </c>
      <c r="AE47" s="53"/>
      <c r="AF47" s="73">
        <v>1</v>
      </c>
      <c r="AG47" s="68">
        <v>1</v>
      </c>
      <c r="AH47" s="68">
        <v>1</v>
      </c>
      <c r="AI47" s="68">
        <v>1</v>
      </c>
      <c r="AJ47" s="70">
        <v>0</v>
      </c>
      <c r="AK47" s="13">
        <f t="shared" si="400"/>
        <v>0</v>
      </c>
      <c r="AL47" s="13">
        <f t="shared" si="401"/>
        <v>0</v>
      </c>
      <c r="AM47" s="13">
        <f t="shared" si="402"/>
        <v>0</v>
      </c>
      <c r="AN47" s="201" t="s">
        <v>575</v>
      </c>
      <c r="AO47" s="154"/>
      <c r="AP47" s="10"/>
      <c r="AQ47" s="46" t="s">
        <v>66</v>
      </c>
      <c r="AR47" s="72" t="s">
        <v>42</v>
      </c>
      <c r="AS47" s="53"/>
      <c r="AT47" s="73">
        <v>1</v>
      </c>
      <c r="AU47" s="68">
        <v>1</v>
      </c>
      <c r="AV47" s="68">
        <v>1</v>
      </c>
      <c r="AW47" s="68">
        <v>1</v>
      </c>
      <c r="AX47" s="70">
        <v>0</v>
      </c>
      <c r="AY47" s="13">
        <f t="shared" si="404"/>
        <v>0</v>
      </c>
      <c r="AZ47" s="13">
        <f t="shared" si="405"/>
        <v>0</v>
      </c>
      <c r="BA47" s="13">
        <f t="shared" si="406"/>
        <v>0</v>
      </c>
      <c r="BB47" s="201" t="s">
        <v>575</v>
      </c>
      <c r="BC47" s="154"/>
      <c r="BD47" s="10"/>
      <c r="BE47" s="46" t="s">
        <v>66</v>
      </c>
      <c r="BF47" s="72" t="s">
        <v>42</v>
      </c>
      <c r="BG47" s="53"/>
      <c r="BH47" s="73">
        <v>1</v>
      </c>
      <c r="BI47" s="68">
        <v>1</v>
      </c>
      <c r="BJ47" s="68">
        <v>1</v>
      </c>
      <c r="BK47" s="68">
        <v>1</v>
      </c>
      <c r="BL47" s="70">
        <v>0</v>
      </c>
      <c r="BM47" s="13">
        <f t="shared" si="408"/>
        <v>0</v>
      </c>
      <c r="BN47" s="13">
        <f t="shared" si="409"/>
        <v>0</v>
      </c>
      <c r="BO47" s="13">
        <f t="shared" si="410"/>
        <v>0</v>
      </c>
      <c r="BP47" s="201" t="s">
        <v>575</v>
      </c>
      <c r="BQ47" s="154"/>
      <c r="BR47" s="10"/>
      <c r="BS47" s="46" t="s">
        <v>66</v>
      </c>
      <c r="BT47" s="72" t="s">
        <v>42</v>
      </c>
      <c r="BU47" s="53"/>
      <c r="BV47" s="73">
        <v>1</v>
      </c>
      <c r="BW47" s="68">
        <v>1</v>
      </c>
      <c r="BX47" s="68">
        <v>1</v>
      </c>
      <c r="BY47" s="68">
        <v>1</v>
      </c>
      <c r="BZ47" s="70">
        <v>0</v>
      </c>
      <c r="CA47" s="13">
        <f t="shared" si="412"/>
        <v>0</v>
      </c>
      <c r="CB47" s="13">
        <f t="shared" si="413"/>
        <v>0</v>
      </c>
      <c r="CC47" s="13">
        <f t="shared" si="414"/>
        <v>0</v>
      </c>
      <c r="CD47" s="201" t="s">
        <v>575</v>
      </c>
      <c r="CE47" s="154"/>
      <c r="CF47" s="10"/>
      <c r="CG47" s="46" t="s">
        <v>66</v>
      </c>
      <c r="CH47" s="72" t="s">
        <v>42</v>
      </c>
      <c r="CI47" s="53"/>
      <c r="CJ47" s="73">
        <v>1</v>
      </c>
      <c r="CK47" s="68">
        <v>1</v>
      </c>
      <c r="CL47" s="68">
        <v>1</v>
      </c>
      <c r="CM47" s="68">
        <v>1</v>
      </c>
      <c r="CN47" s="70">
        <v>0</v>
      </c>
      <c r="CO47" s="13">
        <f t="shared" si="416"/>
        <v>0</v>
      </c>
      <c r="CP47" s="13">
        <f t="shared" si="417"/>
        <v>0</v>
      </c>
      <c r="CQ47" s="13">
        <f t="shared" si="418"/>
        <v>0</v>
      </c>
      <c r="CR47" s="201" t="s">
        <v>575</v>
      </c>
      <c r="CS47" s="154"/>
      <c r="CT47" s="10"/>
      <c r="CU47" s="46" t="s">
        <v>66</v>
      </c>
      <c r="CV47" s="72" t="s">
        <v>42</v>
      </c>
      <c r="CW47" s="53"/>
      <c r="CX47" s="73">
        <v>1</v>
      </c>
      <c r="CY47" s="68">
        <v>1</v>
      </c>
      <c r="CZ47" s="68">
        <v>1</v>
      </c>
      <c r="DA47" s="68">
        <v>1</v>
      </c>
      <c r="DB47" s="70">
        <v>0</v>
      </c>
      <c r="DC47" s="13">
        <f t="shared" si="420"/>
        <v>0</v>
      </c>
      <c r="DD47" s="13">
        <f t="shared" si="421"/>
        <v>0</v>
      </c>
      <c r="DE47" s="13">
        <f t="shared" si="422"/>
        <v>0</v>
      </c>
      <c r="DF47" s="201" t="s">
        <v>575</v>
      </c>
      <c r="DG47" s="154"/>
      <c r="DH47" s="10"/>
      <c r="DI47" s="46" t="s">
        <v>66</v>
      </c>
      <c r="DJ47" s="72" t="s">
        <v>42</v>
      </c>
      <c r="DK47" s="53"/>
      <c r="DL47" s="73">
        <v>1</v>
      </c>
      <c r="DM47" s="68">
        <v>1</v>
      </c>
      <c r="DN47" s="68">
        <v>1</v>
      </c>
      <c r="DO47" s="68">
        <v>1</v>
      </c>
      <c r="DP47" s="70">
        <v>0</v>
      </c>
      <c r="DQ47" s="13">
        <f t="shared" si="424"/>
        <v>0</v>
      </c>
      <c r="DR47" s="13">
        <f t="shared" si="425"/>
        <v>0</v>
      </c>
      <c r="DS47" s="13">
        <f t="shared" si="426"/>
        <v>0</v>
      </c>
      <c r="DT47" s="201" t="s">
        <v>575</v>
      </c>
      <c r="DU47" s="154"/>
      <c r="DV47" s="10"/>
      <c r="DW47" s="46" t="s">
        <v>66</v>
      </c>
      <c r="DX47" s="72" t="s">
        <v>42</v>
      </c>
      <c r="DY47" s="53"/>
      <c r="DZ47" s="73">
        <v>1</v>
      </c>
      <c r="EA47" s="68">
        <v>1</v>
      </c>
      <c r="EB47" s="68">
        <v>1</v>
      </c>
      <c r="EC47" s="68">
        <v>1</v>
      </c>
      <c r="ED47" s="70">
        <v>0</v>
      </c>
      <c r="EE47" s="13">
        <f t="shared" si="428"/>
        <v>0</v>
      </c>
      <c r="EF47" s="13">
        <f t="shared" si="429"/>
        <v>0</v>
      </c>
      <c r="EG47" s="13">
        <f t="shared" si="430"/>
        <v>0</v>
      </c>
      <c r="EH47" s="201" t="s">
        <v>575</v>
      </c>
      <c r="EI47" s="154"/>
      <c r="EJ47" s="10"/>
      <c r="EK47" s="44" t="s">
        <v>77</v>
      </c>
      <c r="EL47" s="947" t="str">
        <f>Prices!$A$110</f>
        <v xml:space="preserve">glazing  </v>
      </c>
      <c r="EM47" s="947">
        <f t="shared" si="376"/>
        <v>0</v>
      </c>
      <c r="EN47" s="1042" t="s">
        <v>85</v>
      </c>
      <c r="EO47" s="1052"/>
      <c r="EP47" s="190">
        <f t="shared" si="377"/>
        <v>0</v>
      </c>
      <c r="EQ47" s="79"/>
      <c r="ER47" s="116">
        <f t="shared" si="372"/>
        <v>0</v>
      </c>
      <c r="ES47" s="81">
        <f t="shared" si="373"/>
        <v>0</v>
      </c>
      <c r="ET47" s="280">
        <v>0</v>
      </c>
      <c r="EU47" s="9" t="s">
        <v>45</v>
      </c>
      <c r="EV47" s="583">
        <f t="shared" si="374"/>
        <v>0</v>
      </c>
      <c r="EW47" s="579">
        <f t="shared" si="86"/>
        <v>0</v>
      </c>
      <c r="EX47" s="582">
        <f t="shared" si="375"/>
        <v>0</v>
      </c>
      <c r="EY47" s="112"/>
      <c r="EZ47" s="573"/>
      <c r="FA47" s="55"/>
      <c r="FC47" s="44" t="s">
        <v>99</v>
      </c>
      <c r="FD47" s="95" t="s">
        <v>112</v>
      </c>
      <c r="FE47" s="141">
        <v>0</v>
      </c>
      <c r="FF47" s="141">
        <v>0</v>
      </c>
      <c r="FG47" s="142">
        <v>0</v>
      </c>
      <c r="FH47" s="9" t="s">
        <v>109</v>
      </c>
      <c r="FI47" s="122">
        <f t="shared" si="378"/>
        <v>0</v>
      </c>
      <c r="FJ47" s="602">
        <v>0</v>
      </c>
      <c r="FK47" s="604">
        <f t="shared" si="379"/>
        <v>0</v>
      </c>
      <c r="FL47" s="592"/>
      <c r="FM47" s="573"/>
      <c r="FN47" s="607"/>
      <c r="FO47" s="127"/>
      <c r="FP47" s="87"/>
      <c r="FQ47" s="522"/>
      <c r="FR47" s="61"/>
      <c r="FS47" s="567"/>
    </row>
    <row r="48" spans="1:175" x14ac:dyDescent="0.25">
      <c r="A48" s="44" t="s">
        <v>66</v>
      </c>
      <c r="B48" s="72" t="s">
        <v>42</v>
      </c>
      <c r="C48" s="53"/>
      <c r="D48" s="73">
        <v>1</v>
      </c>
      <c r="E48" s="68">
        <v>1</v>
      </c>
      <c r="F48" s="68">
        <v>1</v>
      </c>
      <c r="G48" s="68">
        <v>1</v>
      </c>
      <c r="H48" s="70">
        <v>0</v>
      </c>
      <c r="I48" s="13">
        <f t="shared" si="432"/>
        <v>0</v>
      </c>
      <c r="J48" s="13">
        <f t="shared" si="396"/>
        <v>0</v>
      </c>
      <c r="K48" s="13">
        <f t="shared" si="397"/>
        <v>0</v>
      </c>
      <c r="L48" s="215">
        <f>SUM(K47:K48)</f>
        <v>0</v>
      </c>
      <c r="M48" s="154"/>
      <c r="N48" s="10"/>
      <c r="O48" s="44" t="s">
        <v>66</v>
      </c>
      <c r="P48" s="72" t="s">
        <v>42</v>
      </c>
      <c r="Q48" s="53"/>
      <c r="R48" s="73">
        <v>1</v>
      </c>
      <c r="S48" s="68">
        <v>1</v>
      </c>
      <c r="T48" s="68">
        <v>1</v>
      </c>
      <c r="U48" s="68">
        <v>1</v>
      </c>
      <c r="V48" s="70">
        <v>0</v>
      </c>
      <c r="W48" s="13">
        <f t="shared" si="433"/>
        <v>0</v>
      </c>
      <c r="X48" s="13">
        <f t="shared" si="398"/>
        <v>0</v>
      </c>
      <c r="Y48" s="13">
        <f t="shared" si="399"/>
        <v>0</v>
      </c>
      <c r="Z48" s="215">
        <f>SUM(Y47:Y48)</f>
        <v>0</v>
      </c>
      <c r="AA48" s="154"/>
      <c r="AB48" s="10"/>
      <c r="AC48" s="44" t="s">
        <v>66</v>
      </c>
      <c r="AD48" s="72" t="s">
        <v>42</v>
      </c>
      <c r="AE48" s="53"/>
      <c r="AF48" s="73">
        <v>1</v>
      </c>
      <c r="AG48" s="68">
        <v>1</v>
      </c>
      <c r="AH48" s="68">
        <v>1</v>
      </c>
      <c r="AI48" s="68">
        <v>1</v>
      </c>
      <c r="AJ48" s="70">
        <v>0</v>
      </c>
      <c r="AK48" s="13">
        <f t="shared" si="400"/>
        <v>0</v>
      </c>
      <c r="AL48" s="13">
        <f t="shared" si="401"/>
        <v>0</v>
      </c>
      <c r="AM48" s="13">
        <f t="shared" si="402"/>
        <v>0</v>
      </c>
      <c r="AN48" s="215">
        <f t="shared" ref="AN48" si="434">SUM(AM47:AM48)</f>
        <v>0</v>
      </c>
      <c r="AO48" s="154"/>
      <c r="AP48" s="10"/>
      <c r="AQ48" s="44" t="s">
        <v>66</v>
      </c>
      <c r="AR48" s="72" t="s">
        <v>42</v>
      </c>
      <c r="AS48" s="53"/>
      <c r="AT48" s="73">
        <v>1</v>
      </c>
      <c r="AU48" s="68">
        <v>1</v>
      </c>
      <c r="AV48" s="68">
        <v>1</v>
      </c>
      <c r="AW48" s="68">
        <v>1</v>
      </c>
      <c r="AX48" s="70">
        <v>0</v>
      </c>
      <c r="AY48" s="13">
        <f t="shared" si="404"/>
        <v>0</v>
      </c>
      <c r="AZ48" s="13">
        <f t="shared" si="405"/>
        <v>0</v>
      </c>
      <c r="BA48" s="13">
        <f t="shared" si="406"/>
        <v>0</v>
      </c>
      <c r="BB48" s="215">
        <f t="shared" ref="BB48" si="435">SUM(BA47:BA48)</f>
        <v>0</v>
      </c>
      <c r="BC48" s="154"/>
      <c r="BD48" s="10"/>
      <c r="BE48" s="44" t="s">
        <v>66</v>
      </c>
      <c r="BF48" s="72" t="s">
        <v>42</v>
      </c>
      <c r="BG48" s="53"/>
      <c r="BH48" s="73">
        <v>1</v>
      </c>
      <c r="BI48" s="68">
        <v>1</v>
      </c>
      <c r="BJ48" s="68">
        <v>1</v>
      </c>
      <c r="BK48" s="68">
        <v>1</v>
      </c>
      <c r="BL48" s="70">
        <v>0</v>
      </c>
      <c r="BM48" s="13">
        <f t="shared" si="408"/>
        <v>0</v>
      </c>
      <c r="BN48" s="13">
        <f t="shared" si="409"/>
        <v>0</v>
      </c>
      <c r="BO48" s="13">
        <f t="shared" si="410"/>
        <v>0</v>
      </c>
      <c r="BP48" s="215">
        <f t="shared" ref="BP48" si="436">SUM(BO47:BO48)</f>
        <v>0</v>
      </c>
      <c r="BQ48" s="154"/>
      <c r="BR48" s="10"/>
      <c r="BS48" s="44" t="s">
        <v>66</v>
      </c>
      <c r="BT48" s="72" t="s">
        <v>42</v>
      </c>
      <c r="BU48" s="53"/>
      <c r="BV48" s="73">
        <v>1</v>
      </c>
      <c r="BW48" s="68">
        <v>1</v>
      </c>
      <c r="BX48" s="68">
        <v>1</v>
      </c>
      <c r="BY48" s="68">
        <v>1</v>
      </c>
      <c r="BZ48" s="70">
        <v>0</v>
      </c>
      <c r="CA48" s="13">
        <f t="shared" si="412"/>
        <v>0</v>
      </c>
      <c r="CB48" s="13">
        <f t="shared" si="413"/>
        <v>0</v>
      </c>
      <c r="CC48" s="13">
        <f t="shared" si="414"/>
        <v>0</v>
      </c>
      <c r="CD48" s="215">
        <f t="shared" ref="CD48" si="437">SUM(CC47:CC48)</f>
        <v>0</v>
      </c>
      <c r="CE48" s="154"/>
      <c r="CF48" s="10"/>
      <c r="CG48" s="44" t="s">
        <v>66</v>
      </c>
      <c r="CH48" s="72" t="s">
        <v>42</v>
      </c>
      <c r="CI48" s="53"/>
      <c r="CJ48" s="73">
        <v>1</v>
      </c>
      <c r="CK48" s="68">
        <v>1</v>
      </c>
      <c r="CL48" s="68">
        <v>1</v>
      </c>
      <c r="CM48" s="68">
        <v>1</v>
      </c>
      <c r="CN48" s="70">
        <v>0</v>
      </c>
      <c r="CO48" s="13">
        <f t="shared" si="416"/>
        <v>0</v>
      </c>
      <c r="CP48" s="13">
        <f t="shared" si="417"/>
        <v>0</v>
      </c>
      <c r="CQ48" s="13">
        <f t="shared" si="418"/>
        <v>0</v>
      </c>
      <c r="CR48" s="215">
        <f t="shared" ref="CR48" si="438">SUM(CQ47:CQ48)</f>
        <v>0</v>
      </c>
      <c r="CS48" s="154"/>
      <c r="CT48" s="10"/>
      <c r="CU48" s="44" t="s">
        <v>66</v>
      </c>
      <c r="CV48" s="72" t="s">
        <v>42</v>
      </c>
      <c r="CW48" s="53"/>
      <c r="CX48" s="73">
        <v>1</v>
      </c>
      <c r="CY48" s="68">
        <v>1</v>
      </c>
      <c r="CZ48" s="68">
        <v>1</v>
      </c>
      <c r="DA48" s="68">
        <v>1</v>
      </c>
      <c r="DB48" s="70">
        <v>0</v>
      </c>
      <c r="DC48" s="13">
        <f t="shared" si="420"/>
        <v>0</v>
      </c>
      <c r="DD48" s="13">
        <f t="shared" si="421"/>
        <v>0</v>
      </c>
      <c r="DE48" s="13">
        <f t="shared" si="422"/>
        <v>0</v>
      </c>
      <c r="DF48" s="215">
        <f t="shared" ref="DF48" si="439">SUM(DE47:DE48)</f>
        <v>0</v>
      </c>
      <c r="DG48" s="154"/>
      <c r="DH48" s="10"/>
      <c r="DI48" s="44" t="s">
        <v>66</v>
      </c>
      <c r="DJ48" s="72" t="s">
        <v>42</v>
      </c>
      <c r="DK48" s="53"/>
      <c r="DL48" s="73">
        <v>1</v>
      </c>
      <c r="DM48" s="68">
        <v>1</v>
      </c>
      <c r="DN48" s="68">
        <v>1</v>
      </c>
      <c r="DO48" s="68">
        <v>1</v>
      </c>
      <c r="DP48" s="70">
        <v>0</v>
      </c>
      <c r="DQ48" s="13">
        <f t="shared" si="424"/>
        <v>0</v>
      </c>
      <c r="DR48" s="13">
        <f t="shared" si="425"/>
        <v>0</v>
      </c>
      <c r="DS48" s="13">
        <f t="shared" si="426"/>
        <v>0</v>
      </c>
      <c r="DT48" s="215">
        <f t="shared" ref="DT48" si="440">SUM(DS47:DS48)</f>
        <v>0</v>
      </c>
      <c r="DU48" s="154"/>
      <c r="DV48" s="10"/>
      <c r="DW48" s="44" t="s">
        <v>66</v>
      </c>
      <c r="DX48" s="72" t="s">
        <v>42</v>
      </c>
      <c r="DY48" s="53"/>
      <c r="DZ48" s="73">
        <v>1</v>
      </c>
      <c r="EA48" s="68">
        <v>1</v>
      </c>
      <c r="EB48" s="68">
        <v>1</v>
      </c>
      <c r="EC48" s="68">
        <v>1</v>
      </c>
      <c r="ED48" s="70">
        <v>0</v>
      </c>
      <c r="EE48" s="13">
        <f t="shared" si="428"/>
        <v>0</v>
      </c>
      <c r="EF48" s="13">
        <f t="shared" si="429"/>
        <v>0</v>
      </c>
      <c r="EG48" s="13">
        <f t="shared" si="430"/>
        <v>0</v>
      </c>
      <c r="EH48" s="215">
        <f t="shared" ref="EH48" si="441">SUM(EG47:EG48)</f>
        <v>0</v>
      </c>
      <c r="EI48" s="154"/>
      <c r="EJ48" s="10"/>
      <c r="EK48" s="44" t="s">
        <v>77</v>
      </c>
      <c r="EL48" s="947" t="str">
        <f>Prices!$A$111</f>
        <v xml:space="preserve">glazing  </v>
      </c>
      <c r="EM48" s="947">
        <f t="shared" si="376"/>
        <v>0</v>
      </c>
      <c r="EN48" s="1042" t="s">
        <v>86</v>
      </c>
      <c r="EO48" s="1052"/>
      <c r="EP48" s="190">
        <f t="shared" si="377"/>
        <v>0</v>
      </c>
      <c r="EQ48" s="79"/>
      <c r="ER48" s="116">
        <f t="shared" si="372"/>
        <v>0</v>
      </c>
      <c r="ES48" s="81">
        <f t="shared" si="373"/>
        <v>0</v>
      </c>
      <c r="ET48" s="280">
        <v>0</v>
      </c>
      <c r="EU48" s="9" t="s">
        <v>45</v>
      </c>
      <c r="EV48" s="583">
        <f t="shared" si="374"/>
        <v>0</v>
      </c>
      <c r="EW48" s="579">
        <f t="shared" si="86"/>
        <v>0</v>
      </c>
      <c r="EX48" s="582">
        <f t="shared" si="375"/>
        <v>0</v>
      </c>
      <c r="EY48" s="112"/>
      <c r="EZ48" s="573"/>
      <c r="FA48" s="55"/>
      <c r="FC48" s="44" t="s">
        <v>99</v>
      </c>
      <c r="FD48" s="95" t="s">
        <v>153</v>
      </c>
      <c r="FE48" s="141">
        <v>0</v>
      </c>
      <c r="FF48" s="141">
        <v>0</v>
      </c>
      <c r="FG48" s="142">
        <v>0</v>
      </c>
      <c r="FH48" s="9" t="s">
        <v>45</v>
      </c>
      <c r="FI48" s="122">
        <f t="shared" si="378"/>
        <v>0</v>
      </c>
      <c r="FJ48" s="602">
        <v>0</v>
      </c>
      <c r="FK48" s="604">
        <f t="shared" si="379"/>
        <v>0</v>
      </c>
      <c r="FL48" s="592"/>
      <c r="FM48" s="576"/>
      <c r="FN48" s="605"/>
      <c r="FO48" s="127"/>
      <c r="FP48" s="522"/>
      <c r="FQ48" s="61"/>
      <c r="FR48" s="61"/>
      <c r="FS48" s="88"/>
    </row>
    <row r="49" spans="1:175" x14ac:dyDescent="0.25">
      <c r="A49" s="44" t="s">
        <v>68</v>
      </c>
      <c r="B49" s="72" t="s">
        <v>42</v>
      </c>
      <c r="C49" s="53"/>
      <c r="D49" s="73">
        <v>1</v>
      </c>
      <c r="E49" s="68">
        <v>1</v>
      </c>
      <c r="F49" s="68">
        <v>1</v>
      </c>
      <c r="G49" s="68">
        <v>1</v>
      </c>
      <c r="H49" s="70">
        <v>0</v>
      </c>
      <c r="I49" s="13">
        <f t="shared" si="432"/>
        <v>0</v>
      </c>
      <c r="J49" s="13">
        <f t="shared" si="396"/>
        <v>0</v>
      </c>
      <c r="K49" s="13">
        <f t="shared" si="397"/>
        <v>0</v>
      </c>
      <c r="L49" s="117"/>
      <c r="M49" s="154"/>
      <c r="N49" s="10"/>
      <c r="O49" s="44" t="s">
        <v>68</v>
      </c>
      <c r="P49" s="72" t="s">
        <v>42</v>
      </c>
      <c r="Q49" s="53"/>
      <c r="R49" s="73">
        <v>1</v>
      </c>
      <c r="S49" s="68">
        <v>1</v>
      </c>
      <c r="T49" s="68">
        <v>1</v>
      </c>
      <c r="U49" s="68">
        <v>1</v>
      </c>
      <c r="V49" s="70">
        <v>0</v>
      </c>
      <c r="W49" s="13">
        <f t="shared" si="433"/>
        <v>0</v>
      </c>
      <c r="X49" s="13">
        <f t="shared" si="398"/>
        <v>0</v>
      </c>
      <c r="Y49" s="13">
        <f t="shared" si="399"/>
        <v>0</v>
      </c>
      <c r="Z49" s="117"/>
      <c r="AA49" s="154"/>
      <c r="AB49" s="10"/>
      <c r="AC49" s="44" t="s">
        <v>68</v>
      </c>
      <c r="AD49" s="72" t="s">
        <v>42</v>
      </c>
      <c r="AE49" s="53"/>
      <c r="AF49" s="73">
        <v>1</v>
      </c>
      <c r="AG49" s="68">
        <v>1</v>
      </c>
      <c r="AH49" s="68">
        <v>1</v>
      </c>
      <c r="AI49" s="68">
        <v>1</v>
      </c>
      <c r="AJ49" s="70">
        <v>0</v>
      </c>
      <c r="AK49" s="13">
        <f t="shared" si="400"/>
        <v>0</v>
      </c>
      <c r="AL49" s="13">
        <f t="shared" si="401"/>
        <v>0</v>
      </c>
      <c r="AM49" s="13">
        <f t="shared" si="402"/>
        <v>0</v>
      </c>
      <c r="AN49" s="117"/>
      <c r="AO49" s="154"/>
      <c r="AP49" s="10"/>
      <c r="AQ49" s="44" t="s">
        <v>68</v>
      </c>
      <c r="AR49" s="72" t="s">
        <v>42</v>
      </c>
      <c r="AS49" s="53"/>
      <c r="AT49" s="73">
        <v>1</v>
      </c>
      <c r="AU49" s="68">
        <v>1</v>
      </c>
      <c r="AV49" s="68">
        <v>1</v>
      </c>
      <c r="AW49" s="68">
        <v>1</v>
      </c>
      <c r="AX49" s="70">
        <v>0</v>
      </c>
      <c r="AY49" s="13">
        <f t="shared" si="404"/>
        <v>0</v>
      </c>
      <c r="AZ49" s="13">
        <f t="shared" si="405"/>
        <v>0</v>
      </c>
      <c r="BA49" s="13">
        <f t="shared" si="406"/>
        <v>0</v>
      </c>
      <c r="BB49" s="117"/>
      <c r="BC49" s="154"/>
      <c r="BD49" s="10"/>
      <c r="BE49" s="44" t="s">
        <v>68</v>
      </c>
      <c r="BF49" s="72" t="s">
        <v>42</v>
      </c>
      <c r="BG49" s="53"/>
      <c r="BH49" s="73">
        <v>1</v>
      </c>
      <c r="BI49" s="68">
        <v>1</v>
      </c>
      <c r="BJ49" s="68">
        <v>1</v>
      </c>
      <c r="BK49" s="68">
        <v>1</v>
      </c>
      <c r="BL49" s="70">
        <v>0</v>
      </c>
      <c r="BM49" s="13">
        <f t="shared" si="408"/>
        <v>0</v>
      </c>
      <c r="BN49" s="13">
        <f t="shared" si="409"/>
        <v>0</v>
      </c>
      <c r="BO49" s="13">
        <f t="shared" si="410"/>
        <v>0</v>
      </c>
      <c r="BP49" s="117"/>
      <c r="BQ49" s="154"/>
      <c r="BR49" s="10"/>
      <c r="BS49" s="44" t="s">
        <v>68</v>
      </c>
      <c r="BT49" s="72" t="s">
        <v>42</v>
      </c>
      <c r="BU49" s="53"/>
      <c r="BV49" s="73">
        <v>1</v>
      </c>
      <c r="BW49" s="68">
        <v>1</v>
      </c>
      <c r="BX49" s="68">
        <v>1</v>
      </c>
      <c r="BY49" s="68">
        <v>1</v>
      </c>
      <c r="BZ49" s="70">
        <v>0</v>
      </c>
      <c r="CA49" s="13">
        <f t="shared" si="412"/>
        <v>0</v>
      </c>
      <c r="CB49" s="13">
        <f t="shared" si="413"/>
        <v>0</v>
      </c>
      <c r="CC49" s="13">
        <f t="shared" si="414"/>
        <v>0</v>
      </c>
      <c r="CD49" s="117"/>
      <c r="CE49" s="154"/>
      <c r="CF49" s="10"/>
      <c r="CG49" s="44" t="s">
        <v>68</v>
      </c>
      <c r="CH49" s="72" t="s">
        <v>42</v>
      </c>
      <c r="CI49" s="53"/>
      <c r="CJ49" s="73">
        <v>1</v>
      </c>
      <c r="CK49" s="68">
        <v>1</v>
      </c>
      <c r="CL49" s="68">
        <v>1</v>
      </c>
      <c r="CM49" s="68">
        <v>1</v>
      </c>
      <c r="CN49" s="70">
        <v>0</v>
      </c>
      <c r="CO49" s="13">
        <f t="shared" si="416"/>
        <v>0</v>
      </c>
      <c r="CP49" s="13">
        <f t="shared" si="417"/>
        <v>0</v>
      </c>
      <c r="CQ49" s="13">
        <f t="shared" si="418"/>
        <v>0</v>
      </c>
      <c r="CR49" s="117"/>
      <c r="CS49" s="154"/>
      <c r="CT49" s="10"/>
      <c r="CU49" s="44" t="s">
        <v>68</v>
      </c>
      <c r="CV49" s="72" t="s">
        <v>42</v>
      </c>
      <c r="CW49" s="53"/>
      <c r="CX49" s="73">
        <v>1</v>
      </c>
      <c r="CY49" s="68">
        <v>1</v>
      </c>
      <c r="CZ49" s="68">
        <v>1</v>
      </c>
      <c r="DA49" s="68">
        <v>1</v>
      </c>
      <c r="DB49" s="70">
        <v>0</v>
      </c>
      <c r="DC49" s="13">
        <f t="shared" si="420"/>
        <v>0</v>
      </c>
      <c r="DD49" s="13">
        <f t="shared" si="421"/>
        <v>0</v>
      </c>
      <c r="DE49" s="13">
        <f t="shared" si="422"/>
        <v>0</v>
      </c>
      <c r="DF49" s="117"/>
      <c r="DG49" s="154"/>
      <c r="DH49" s="10"/>
      <c r="DI49" s="44" t="s">
        <v>68</v>
      </c>
      <c r="DJ49" s="72" t="s">
        <v>42</v>
      </c>
      <c r="DK49" s="53"/>
      <c r="DL49" s="73">
        <v>1</v>
      </c>
      <c r="DM49" s="68">
        <v>1</v>
      </c>
      <c r="DN49" s="68">
        <v>1</v>
      </c>
      <c r="DO49" s="68">
        <v>1</v>
      </c>
      <c r="DP49" s="70">
        <v>0</v>
      </c>
      <c r="DQ49" s="13">
        <f t="shared" si="424"/>
        <v>0</v>
      </c>
      <c r="DR49" s="13">
        <f t="shared" si="425"/>
        <v>0</v>
      </c>
      <c r="DS49" s="13">
        <f t="shared" si="426"/>
        <v>0</v>
      </c>
      <c r="DT49" s="117"/>
      <c r="DU49" s="154"/>
      <c r="DV49" s="10"/>
      <c r="DW49" s="44" t="s">
        <v>68</v>
      </c>
      <c r="DX49" s="72" t="s">
        <v>42</v>
      </c>
      <c r="DY49" s="53"/>
      <c r="DZ49" s="73">
        <v>1</v>
      </c>
      <c r="EA49" s="68">
        <v>1</v>
      </c>
      <c r="EB49" s="68">
        <v>1</v>
      </c>
      <c r="EC49" s="68">
        <v>1</v>
      </c>
      <c r="ED49" s="70">
        <v>0</v>
      </c>
      <c r="EE49" s="13">
        <f t="shared" si="428"/>
        <v>0</v>
      </c>
      <c r="EF49" s="13">
        <f t="shared" si="429"/>
        <v>0</v>
      </c>
      <c r="EG49" s="13">
        <f t="shared" si="430"/>
        <v>0</v>
      </c>
      <c r="EH49" s="117"/>
      <c r="EI49" s="154"/>
      <c r="EJ49" s="10"/>
      <c r="EK49" s="44" t="s">
        <v>77</v>
      </c>
      <c r="EL49" s="947" t="str">
        <f>Prices!$A$112</f>
        <v xml:space="preserve">glazing  </v>
      </c>
      <c r="EM49" s="947">
        <f t="shared" si="376"/>
        <v>0</v>
      </c>
      <c r="EN49" s="1042" t="s">
        <v>87</v>
      </c>
      <c r="EO49" s="1052"/>
      <c r="EP49" s="190">
        <f t="shared" si="377"/>
        <v>0</v>
      </c>
      <c r="EQ49" s="79"/>
      <c r="ER49" s="116">
        <f t="shared" si="372"/>
        <v>0</v>
      </c>
      <c r="ES49" s="81">
        <f t="shared" si="373"/>
        <v>0</v>
      </c>
      <c r="ET49" s="280">
        <v>0</v>
      </c>
      <c r="EU49" s="9" t="s">
        <v>45</v>
      </c>
      <c r="EV49" s="583">
        <f t="shared" si="374"/>
        <v>0</v>
      </c>
      <c r="EW49" s="579">
        <f t="shared" si="86"/>
        <v>0</v>
      </c>
      <c r="EX49" s="582">
        <f t="shared" si="375"/>
        <v>0</v>
      </c>
      <c r="EY49" s="112"/>
      <c r="EZ49" s="573"/>
      <c r="FA49" s="55"/>
      <c r="FC49" s="44" t="s">
        <v>91</v>
      </c>
      <c r="FD49" s="95" t="s">
        <v>113</v>
      </c>
      <c r="FE49" s="141">
        <v>0</v>
      </c>
      <c r="FF49" s="141">
        <v>0</v>
      </c>
      <c r="FG49" s="142">
        <v>0</v>
      </c>
      <c r="FH49" s="9" t="s">
        <v>109</v>
      </c>
      <c r="FI49" s="122">
        <f t="shared" si="378"/>
        <v>0</v>
      </c>
      <c r="FJ49" s="602">
        <v>0</v>
      </c>
      <c r="FK49" s="604">
        <f t="shared" si="379"/>
        <v>0</v>
      </c>
      <c r="FL49" s="591">
        <f>FR128</f>
        <v>0</v>
      </c>
      <c r="FM49" s="542">
        <f>FL128</f>
        <v>0</v>
      </c>
      <c r="FN49" s="610">
        <f>SUM(FK49:FK50)+FL49</f>
        <v>0</v>
      </c>
      <c r="FO49" s="127">
        <f>IF(FO$4=0,0,FN49/$FO$4)</f>
        <v>0</v>
      </c>
      <c r="FP49" s="87" t="s">
        <v>91</v>
      </c>
      <c r="FQ49" s="522">
        <f>SUM(EX67:EX68)+EY67</f>
        <v>0</v>
      </c>
      <c r="FR49" s="496">
        <f>FN49</f>
        <v>0</v>
      </c>
      <c r="FS49" s="567">
        <f>SUM(FQ49:FR49)</f>
        <v>0</v>
      </c>
    </row>
    <row r="50" spans="1:175" x14ac:dyDescent="0.25">
      <c r="A50" s="44" t="s">
        <v>68</v>
      </c>
      <c r="B50" s="72" t="s">
        <v>42</v>
      </c>
      <c r="C50" s="53"/>
      <c r="D50" s="73">
        <v>1</v>
      </c>
      <c r="E50" s="68">
        <v>1</v>
      </c>
      <c r="F50" s="68">
        <v>1</v>
      </c>
      <c r="G50" s="68">
        <v>1</v>
      </c>
      <c r="H50" s="70">
        <v>0</v>
      </c>
      <c r="I50" s="13">
        <f t="shared" si="432"/>
        <v>0</v>
      </c>
      <c r="J50" s="13">
        <f t="shared" si="396"/>
        <v>0</v>
      </c>
      <c r="K50" s="13">
        <f t="shared" si="397"/>
        <v>0</v>
      </c>
      <c r="L50" s="201" t="s">
        <v>576</v>
      </c>
      <c r="M50" s="154"/>
      <c r="N50" s="10"/>
      <c r="O50" s="44" t="s">
        <v>68</v>
      </c>
      <c r="P50" s="72" t="s">
        <v>42</v>
      </c>
      <c r="Q50" s="53"/>
      <c r="R50" s="73">
        <v>1</v>
      </c>
      <c r="S50" s="68">
        <v>1</v>
      </c>
      <c r="T50" s="68">
        <v>1</v>
      </c>
      <c r="U50" s="68">
        <v>1</v>
      </c>
      <c r="V50" s="70">
        <v>0</v>
      </c>
      <c r="W50" s="13">
        <f t="shared" si="433"/>
        <v>0</v>
      </c>
      <c r="X50" s="13">
        <f t="shared" si="398"/>
        <v>0</v>
      </c>
      <c r="Y50" s="13">
        <f t="shared" si="399"/>
        <v>0</v>
      </c>
      <c r="Z50" s="201" t="s">
        <v>576</v>
      </c>
      <c r="AA50" s="154"/>
      <c r="AB50" s="10"/>
      <c r="AC50" s="44" t="s">
        <v>68</v>
      </c>
      <c r="AD50" s="72" t="s">
        <v>42</v>
      </c>
      <c r="AE50" s="53"/>
      <c r="AF50" s="73">
        <v>1</v>
      </c>
      <c r="AG50" s="68">
        <v>1</v>
      </c>
      <c r="AH50" s="68">
        <v>1</v>
      </c>
      <c r="AI50" s="68">
        <v>1</v>
      </c>
      <c r="AJ50" s="70">
        <v>0</v>
      </c>
      <c r="AK50" s="13">
        <f t="shared" si="400"/>
        <v>0</v>
      </c>
      <c r="AL50" s="13">
        <f t="shared" si="401"/>
        <v>0</v>
      </c>
      <c r="AM50" s="13">
        <f t="shared" si="402"/>
        <v>0</v>
      </c>
      <c r="AN50" s="201" t="s">
        <v>576</v>
      </c>
      <c r="AO50" s="154"/>
      <c r="AP50" s="10"/>
      <c r="AQ50" s="44" t="s">
        <v>68</v>
      </c>
      <c r="AR50" s="72" t="s">
        <v>42</v>
      </c>
      <c r="AS50" s="53"/>
      <c r="AT50" s="73">
        <v>1</v>
      </c>
      <c r="AU50" s="68">
        <v>1</v>
      </c>
      <c r="AV50" s="68">
        <v>1</v>
      </c>
      <c r="AW50" s="68">
        <v>1</v>
      </c>
      <c r="AX50" s="70">
        <v>0</v>
      </c>
      <c r="AY50" s="13">
        <f t="shared" si="404"/>
        <v>0</v>
      </c>
      <c r="AZ50" s="13">
        <f t="shared" si="405"/>
        <v>0</v>
      </c>
      <c r="BA50" s="13">
        <f t="shared" si="406"/>
        <v>0</v>
      </c>
      <c r="BB50" s="201" t="s">
        <v>576</v>
      </c>
      <c r="BC50" s="154"/>
      <c r="BD50" s="10"/>
      <c r="BE50" s="44" t="s">
        <v>68</v>
      </c>
      <c r="BF50" s="72" t="s">
        <v>42</v>
      </c>
      <c r="BG50" s="53"/>
      <c r="BH50" s="73">
        <v>1</v>
      </c>
      <c r="BI50" s="68">
        <v>1</v>
      </c>
      <c r="BJ50" s="68">
        <v>1</v>
      </c>
      <c r="BK50" s="68">
        <v>1</v>
      </c>
      <c r="BL50" s="70">
        <v>0</v>
      </c>
      <c r="BM50" s="13">
        <f t="shared" si="408"/>
        <v>0</v>
      </c>
      <c r="BN50" s="13">
        <f t="shared" si="409"/>
        <v>0</v>
      </c>
      <c r="BO50" s="13">
        <f t="shared" si="410"/>
        <v>0</v>
      </c>
      <c r="BP50" s="201" t="s">
        <v>576</v>
      </c>
      <c r="BQ50" s="154"/>
      <c r="BR50" s="10"/>
      <c r="BS50" s="44" t="s">
        <v>68</v>
      </c>
      <c r="BT50" s="72" t="s">
        <v>42</v>
      </c>
      <c r="BU50" s="53"/>
      <c r="BV50" s="73">
        <v>1</v>
      </c>
      <c r="BW50" s="68">
        <v>1</v>
      </c>
      <c r="BX50" s="68">
        <v>1</v>
      </c>
      <c r="BY50" s="68">
        <v>1</v>
      </c>
      <c r="BZ50" s="70">
        <v>0</v>
      </c>
      <c r="CA50" s="13">
        <f t="shared" si="412"/>
        <v>0</v>
      </c>
      <c r="CB50" s="13">
        <f t="shared" si="413"/>
        <v>0</v>
      </c>
      <c r="CC50" s="13">
        <f t="shared" si="414"/>
        <v>0</v>
      </c>
      <c r="CD50" s="201" t="s">
        <v>576</v>
      </c>
      <c r="CE50" s="154"/>
      <c r="CF50" s="10"/>
      <c r="CG50" s="44" t="s">
        <v>68</v>
      </c>
      <c r="CH50" s="72" t="s">
        <v>42</v>
      </c>
      <c r="CI50" s="53"/>
      <c r="CJ50" s="73">
        <v>1</v>
      </c>
      <c r="CK50" s="68">
        <v>1</v>
      </c>
      <c r="CL50" s="68">
        <v>1</v>
      </c>
      <c r="CM50" s="68">
        <v>1</v>
      </c>
      <c r="CN50" s="70">
        <v>0</v>
      </c>
      <c r="CO50" s="13">
        <f t="shared" si="416"/>
        <v>0</v>
      </c>
      <c r="CP50" s="13">
        <f t="shared" si="417"/>
        <v>0</v>
      </c>
      <c r="CQ50" s="13">
        <f t="shared" si="418"/>
        <v>0</v>
      </c>
      <c r="CR50" s="201" t="s">
        <v>576</v>
      </c>
      <c r="CS50" s="154"/>
      <c r="CT50" s="10"/>
      <c r="CU50" s="44" t="s">
        <v>68</v>
      </c>
      <c r="CV50" s="72" t="s">
        <v>42</v>
      </c>
      <c r="CW50" s="53"/>
      <c r="CX50" s="73">
        <v>1</v>
      </c>
      <c r="CY50" s="68">
        <v>1</v>
      </c>
      <c r="CZ50" s="68">
        <v>1</v>
      </c>
      <c r="DA50" s="68">
        <v>1</v>
      </c>
      <c r="DB50" s="70">
        <v>0</v>
      </c>
      <c r="DC50" s="13">
        <f t="shared" si="420"/>
        <v>0</v>
      </c>
      <c r="DD50" s="13">
        <f t="shared" si="421"/>
        <v>0</v>
      </c>
      <c r="DE50" s="13">
        <f t="shared" si="422"/>
        <v>0</v>
      </c>
      <c r="DF50" s="201" t="s">
        <v>576</v>
      </c>
      <c r="DG50" s="154"/>
      <c r="DH50" s="10"/>
      <c r="DI50" s="44" t="s">
        <v>68</v>
      </c>
      <c r="DJ50" s="72" t="s">
        <v>42</v>
      </c>
      <c r="DK50" s="53"/>
      <c r="DL50" s="73">
        <v>1</v>
      </c>
      <c r="DM50" s="68">
        <v>1</v>
      </c>
      <c r="DN50" s="68">
        <v>1</v>
      </c>
      <c r="DO50" s="68">
        <v>1</v>
      </c>
      <c r="DP50" s="70">
        <v>0</v>
      </c>
      <c r="DQ50" s="13">
        <f t="shared" si="424"/>
        <v>0</v>
      </c>
      <c r="DR50" s="13">
        <f t="shared" si="425"/>
        <v>0</v>
      </c>
      <c r="DS50" s="13">
        <f t="shared" si="426"/>
        <v>0</v>
      </c>
      <c r="DT50" s="201" t="s">
        <v>576</v>
      </c>
      <c r="DU50" s="154"/>
      <c r="DV50" s="10"/>
      <c r="DW50" s="44" t="s">
        <v>68</v>
      </c>
      <c r="DX50" s="72" t="s">
        <v>42</v>
      </c>
      <c r="DY50" s="53"/>
      <c r="DZ50" s="73">
        <v>1</v>
      </c>
      <c r="EA50" s="68">
        <v>1</v>
      </c>
      <c r="EB50" s="68">
        <v>1</v>
      </c>
      <c r="EC50" s="68">
        <v>1</v>
      </c>
      <c r="ED50" s="70">
        <v>0</v>
      </c>
      <c r="EE50" s="13">
        <f t="shared" si="428"/>
        <v>0</v>
      </c>
      <c r="EF50" s="13">
        <f t="shared" si="429"/>
        <v>0</v>
      </c>
      <c r="EG50" s="13">
        <f t="shared" si="430"/>
        <v>0</v>
      </c>
      <c r="EH50" s="201" t="s">
        <v>576</v>
      </c>
      <c r="EI50" s="154"/>
      <c r="EJ50" s="10"/>
      <c r="EK50" s="44" t="s">
        <v>77</v>
      </c>
      <c r="EL50" s="947" t="str">
        <f>Prices!$A$113</f>
        <v xml:space="preserve">glazing  </v>
      </c>
      <c r="EM50" s="947">
        <f t="shared" si="376"/>
        <v>0</v>
      </c>
      <c r="EN50" s="1042" t="s">
        <v>88</v>
      </c>
      <c r="EO50" s="1052"/>
      <c r="EP50" s="190">
        <f t="shared" si="377"/>
        <v>0</v>
      </c>
      <c r="EQ50" s="79"/>
      <c r="ER50" s="116">
        <f t="shared" si="372"/>
        <v>0</v>
      </c>
      <c r="ES50" s="81">
        <f t="shared" si="373"/>
        <v>0</v>
      </c>
      <c r="ET50" s="280">
        <v>0</v>
      </c>
      <c r="EU50" s="9" t="s">
        <v>45</v>
      </c>
      <c r="EV50" s="583">
        <f t="shared" si="374"/>
        <v>0</v>
      </c>
      <c r="EW50" s="579">
        <f t="shared" si="86"/>
        <v>0</v>
      </c>
      <c r="EX50" s="582">
        <f t="shared" si="375"/>
        <v>0</v>
      </c>
      <c r="EY50" s="112"/>
      <c r="EZ50" s="573"/>
      <c r="FA50" s="55"/>
      <c r="FC50" s="44" t="s">
        <v>91</v>
      </c>
      <c r="FD50" s="95" t="s">
        <v>113</v>
      </c>
      <c r="FE50" s="141">
        <v>0</v>
      </c>
      <c r="FF50" s="141">
        <v>0</v>
      </c>
      <c r="FG50" s="142">
        <v>0</v>
      </c>
      <c r="FH50" s="9" t="s">
        <v>109</v>
      </c>
      <c r="FI50" s="122">
        <f t="shared" si="378"/>
        <v>0</v>
      </c>
      <c r="FJ50" s="602">
        <v>0</v>
      </c>
      <c r="FK50" s="604">
        <f t="shared" si="379"/>
        <v>0</v>
      </c>
      <c r="FL50" s="592"/>
      <c r="FM50" s="576"/>
      <c r="FN50" s="607"/>
      <c r="FO50" s="127"/>
      <c r="FP50" s="87"/>
      <c r="FQ50" s="522"/>
      <c r="FR50" s="61"/>
      <c r="FS50" s="567"/>
    </row>
    <row r="51" spans="1:175" x14ac:dyDescent="0.25">
      <c r="A51" s="44" t="s">
        <v>65</v>
      </c>
      <c r="B51" s="72" t="s">
        <v>42</v>
      </c>
      <c r="C51" s="53"/>
      <c r="D51" s="73">
        <v>1</v>
      </c>
      <c r="E51" s="68">
        <v>1</v>
      </c>
      <c r="F51" s="68">
        <v>1</v>
      </c>
      <c r="G51" s="68">
        <v>1</v>
      </c>
      <c r="H51" s="70">
        <v>0</v>
      </c>
      <c r="I51" s="13">
        <f t="shared" si="432"/>
        <v>0</v>
      </c>
      <c r="J51" s="13">
        <f t="shared" si="396"/>
        <v>0</v>
      </c>
      <c r="K51" s="13">
        <f t="shared" si="397"/>
        <v>0</v>
      </c>
      <c r="L51" s="215">
        <f>SUM(K49:K50)</f>
        <v>0</v>
      </c>
      <c r="M51" s="154"/>
      <c r="N51" s="10"/>
      <c r="O51" s="44" t="s">
        <v>65</v>
      </c>
      <c r="P51" s="72" t="s">
        <v>42</v>
      </c>
      <c r="Q51" s="53"/>
      <c r="R51" s="73">
        <v>1</v>
      </c>
      <c r="S51" s="68">
        <v>1</v>
      </c>
      <c r="T51" s="68">
        <v>1</v>
      </c>
      <c r="U51" s="68">
        <v>1</v>
      </c>
      <c r="V51" s="70">
        <v>0</v>
      </c>
      <c r="W51" s="13">
        <f t="shared" si="433"/>
        <v>0</v>
      </c>
      <c r="X51" s="13">
        <f t="shared" si="398"/>
        <v>0</v>
      </c>
      <c r="Y51" s="13">
        <f t="shared" si="399"/>
        <v>0</v>
      </c>
      <c r="Z51" s="215">
        <f>SUM(Y49:Y50)</f>
        <v>0</v>
      </c>
      <c r="AA51" s="154"/>
      <c r="AB51" s="10"/>
      <c r="AC51" s="44" t="s">
        <v>65</v>
      </c>
      <c r="AD51" s="72" t="s">
        <v>42</v>
      </c>
      <c r="AE51" s="53"/>
      <c r="AF51" s="73">
        <v>1</v>
      </c>
      <c r="AG51" s="68">
        <v>1</v>
      </c>
      <c r="AH51" s="68">
        <v>1</v>
      </c>
      <c r="AI51" s="68">
        <v>1</v>
      </c>
      <c r="AJ51" s="70">
        <v>0</v>
      </c>
      <c r="AK51" s="13">
        <f t="shared" si="400"/>
        <v>0</v>
      </c>
      <c r="AL51" s="13">
        <f t="shared" si="401"/>
        <v>0</v>
      </c>
      <c r="AM51" s="13">
        <f t="shared" si="402"/>
        <v>0</v>
      </c>
      <c r="AN51" s="215">
        <f t="shared" ref="AN51" si="442">SUM(AM49:AM50)</f>
        <v>0</v>
      </c>
      <c r="AO51" s="154"/>
      <c r="AP51" s="10"/>
      <c r="AQ51" s="44" t="s">
        <v>65</v>
      </c>
      <c r="AR51" s="72" t="s">
        <v>42</v>
      </c>
      <c r="AS51" s="53"/>
      <c r="AT51" s="73">
        <v>1</v>
      </c>
      <c r="AU51" s="68">
        <v>1</v>
      </c>
      <c r="AV51" s="68">
        <v>1</v>
      </c>
      <c r="AW51" s="68">
        <v>1</v>
      </c>
      <c r="AX51" s="70">
        <v>0</v>
      </c>
      <c r="AY51" s="13">
        <f t="shared" si="404"/>
        <v>0</v>
      </c>
      <c r="AZ51" s="13">
        <f t="shared" si="405"/>
        <v>0</v>
      </c>
      <c r="BA51" s="13">
        <f t="shared" si="406"/>
        <v>0</v>
      </c>
      <c r="BB51" s="215">
        <f t="shared" ref="BB51" si="443">SUM(BA49:BA50)</f>
        <v>0</v>
      </c>
      <c r="BC51" s="154"/>
      <c r="BD51" s="10"/>
      <c r="BE51" s="44" t="s">
        <v>65</v>
      </c>
      <c r="BF51" s="72" t="s">
        <v>42</v>
      </c>
      <c r="BG51" s="53"/>
      <c r="BH51" s="73">
        <v>1</v>
      </c>
      <c r="BI51" s="68">
        <v>1</v>
      </c>
      <c r="BJ51" s="68">
        <v>1</v>
      </c>
      <c r="BK51" s="68">
        <v>1</v>
      </c>
      <c r="BL51" s="70">
        <v>0</v>
      </c>
      <c r="BM51" s="13">
        <f t="shared" si="408"/>
        <v>0</v>
      </c>
      <c r="BN51" s="13">
        <f t="shared" si="409"/>
        <v>0</v>
      </c>
      <c r="BO51" s="13">
        <f t="shared" si="410"/>
        <v>0</v>
      </c>
      <c r="BP51" s="215">
        <f t="shared" ref="BP51" si="444">SUM(BO49:BO50)</f>
        <v>0</v>
      </c>
      <c r="BQ51" s="154"/>
      <c r="BR51" s="10"/>
      <c r="BS51" s="44" t="s">
        <v>65</v>
      </c>
      <c r="BT51" s="72" t="s">
        <v>42</v>
      </c>
      <c r="BU51" s="53"/>
      <c r="BV51" s="73">
        <v>1</v>
      </c>
      <c r="BW51" s="68">
        <v>1</v>
      </c>
      <c r="BX51" s="68">
        <v>1</v>
      </c>
      <c r="BY51" s="68">
        <v>1</v>
      </c>
      <c r="BZ51" s="70">
        <v>0</v>
      </c>
      <c r="CA51" s="13">
        <f t="shared" si="412"/>
        <v>0</v>
      </c>
      <c r="CB51" s="13">
        <f t="shared" si="413"/>
        <v>0</v>
      </c>
      <c r="CC51" s="13">
        <f t="shared" si="414"/>
        <v>0</v>
      </c>
      <c r="CD51" s="215">
        <f t="shared" ref="CD51" si="445">SUM(CC49:CC50)</f>
        <v>0</v>
      </c>
      <c r="CE51" s="154"/>
      <c r="CF51" s="10"/>
      <c r="CG51" s="44" t="s">
        <v>65</v>
      </c>
      <c r="CH51" s="72" t="s">
        <v>42</v>
      </c>
      <c r="CI51" s="53"/>
      <c r="CJ51" s="73">
        <v>1</v>
      </c>
      <c r="CK51" s="68">
        <v>1</v>
      </c>
      <c r="CL51" s="68">
        <v>1</v>
      </c>
      <c r="CM51" s="68">
        <v>1</v>
      </c>
      <c r="CN51" s="70">
        <v>0</v>
      </c>
      <c r="CO51" s="13">
        <f t="shared" si="416"/>
        <v>0</v>
      </c>
      <c r="CP51" s="13">
        <f t="shared" si="417"/>
        <v>0</v>
      </c>
      <c r="CQ51" s="13">
        <f t="shared" si="418"/>
        <v>0</v>
      </c>
      <c r="CR51" s="215">
        <f t="shared" ref="CR51" si="446">SUM(CQ49:CQ50)</f>
        <v>0</v>
      </c>
      <c r="CS51" s="154"/>
      <c r="CT51" s="10"/>
      <c r="CU51" s="44" t="s">
        <v>65</v>
      </c>
      <c r="CV51" s="72" t="s">
        <v>42</v>
      </c>
      <c r="CW51" s="53"/>
      <c r="CX51" s="73">
        <v>1</v>
      </c>
      <c r="CY51" s="68">
        <v>1</v>
      </c>
      <c r="CZ51" s="68">
        <v>1</v>
      </c>
      <c r="DA51" s="68">
        <v>1</v>
      </c>
      <c r="DB51" s="70">
        <v>0</v>
      </c>
      <c r="DC51" s="13">
        <f t="shared" si="420"/>
        <v>0</v>
      </c>
      <c r="DD51" s="13">
        <f t="shared" si="421"/>
        <v>0</v>
      </c>
      <c r="DE51" s="13">
        <f t="shared" si="422"/>
        <v>0</v>
      </c>
      <c r="DF51" s="215">
        <f t="shared" ref="DF51" si="447">SUM(DE49:DE50)</f>
        <v>0</v>
      </c>
      <c r="DG51" s="154"/>
      <c r="DH51" s="10"/>
      <c r="DI51" s="44" t="s">
        <v>65</v>
      </c>
      <c r="DJ51" s="72" t="s">
        <v>42</v>
      </c>
      <c r="DK51" s="53"/>
      <c r="DL51" s="73">
        <v>1</v>
      </c>
      <c r="DM51" s="68">
        <v>1</v>
      </c>
      <c r="DN51" s="68">
        <v>1</v>
      </c>
      <c r="DO51" s="68">
        <v>1</v>
      </c>
      <c r="DP51" s="70">
        <v>0</v>
      </c>
      <c r="DQ51" s="13">
        <f t="shared" si="424"/>
        <v>0</v>
      </c>
      <c r="DR51" s="13">
        <f t="shared" si="425"/>
        <v>0</v>
      </c>
      <c r="DS51" s="13">
        <f t="shared" si="426"/>
        <v>0</v>
      </c>
      <c r="DT51" s="215">
        <f t="shared" ref="DT51" si="448">SUM(DS49:DS50)</f>
        <v>0</v>
      </c>
      <c r="DU51" s="154"/>
      <c r="DV51" s="10"/>
      <c r="DW51" s="44" t="s">
        <v>65</v>
      </c>
      <c r="DX51" s="72" t="s">
        <v>42</v>
      </c>
      <c r="DY51" s="53"/>
      <c r="DZ51" s="73">
        <v>1</v>
      </c>
      <c r="EA51" s="68">
        <v>1</v>
      </c>
      <c r="EB51" s="68">
        <v>1</v>
      </c>
      <c r="EC51" s="68">
        <v>1</v>
      </c>
      <c r="ED51" s="70">
        <v>0</v>
      </c>
      <c r="EE51" s="13">
        <f t="shared" si="428"/>
        <v>0</v>
      </c>
      <c r="EF51" s="13">
        <f t="shared" si="429"/>
        <v>0</v>
      </c>
      <c r="EG51" s="13">
        <f t="shared" si="430"/>
        <v>0</v>
      </c>
      <c r="EH51" s="215">
        <f t="shared" ref="EH51" si="449">SUM(EG49:EG50)</f>
        <v>0</v>
      </c>
      <c r="EI51" s="154"/>
      <c r="EJ51" s="10"/>
      <c r="EK51" s="44" t="s">
        <v>77</v>
      </c>
      <c r="EL51" s="947" t="str">
        <f>Prices!$A$114</f>
        <v xml:space="preserve">glazing  </v>
      </c>
      <c r="EM51" s="947">
        <f t="shared" si="376"/>
        <v>0</v>
      </c>
      <c r="EN51" s="1042" t="s">
        <v>89</v>
      </c>
      <c r="EO51" s="1052"/>
      <c r="EP51" s="190">
        <f t="shared" si="377"/>
        <v>0</v>
      </c>
      <c r="EQ51" s="79"/>
      <c r="ER51" s="116">
        <f t="shared" si="372"/>
        <v>0</v>
      </c>
      <c r="ES51" s="81">
        <f t="shared" si="373"/>
        <v>0</v>
      </c>
      <c r="ET51" s="280">
        <v>0</v>
      </c>
      <c r="EU51" s="9" t="s">
        <v>45</v>
      </c>
      <c r="EV51" s="583">
        <f t="shared" si="374"/>
        <v>0</v>
      </c>
      <c r="EW51" s="579">
        <f t="shared" si="86"/>
        <v>0</v>
      </c>
      <c r="EX51" s="582">
        <f t="shared" si="375"/>
        <v>0</v>
      </c>
      <c r="EY51" s="112"/>
      <c r="EZ51" s="573"/>
      <c r="FA51" s="55"/>
      <c r="FC51" s="44" t="s">
        <v>240</v>
      </c>
      <c r="FD51" s="95" t="s">
        <v>114</v>
      </c>
      <c r="FE51" s="141">
        <v>0</v>
      </c>
      <c r="FF51" s="141">
        <v>0</v>
      </c>
      <c r="FG51" s="142">
        <v>0</v>
      </c>
      <c r="FH51" s="9" t="s">
        <v>109</v>
      </c>
      <c r="FI51" s="122">
        <f t="shared" si="378"/>
        <v>0</v>
      </c>
      <c r="FJ51" s="602">
        <v>0</v>
      </c>
      <c r="FK51" s="604">
        <f t="shared" si="379"/>
        <v>0</v>
      </c>
      <c r="FL51" s="591">
        <f>FR129</f>
        <v>0</v>
      </c>
      <c r="FM51" s="542">
        <f>FL129</f>
        <v>0</v>
      </c>
      <c r="FN51" s="610">
        <f>SUM(FK51:FL51)</f>
        <v>0</v>
      </c>
      <c r="FO51" s="127">
        <f>IF(FO$4=0,0,FN51/$FO$4)</f>
        <v>0</v>
      </c>
      <c r="FP51" s="44" t="s">
        <v>240</v>
      </c>
      <c r="FQ51" s="522">
        <f>SUM(EX69:EY69)</f>
        <v>0</v>
      </c>
      <c r="FR51" s="496">
        <f>FN51</f>
        <v>0</v>
      </c>
      <c r="FS51" s="567">
        <f>SUM(FQ51:FR51)</f>
        <v>0</v>
      </c>
    </row>
    <row r="52" spans="1:175" x14ac:dyDescent="0.25">
      <c r="A52" s="44" t="s">
        <v>65</v>
      </c>
      <c r="B52" s="72" t="s">
        <v>524</v>
      </c>
      <c r="C52" s="53"/>
      <c r="D52" s="73">
        <v>1</v>
      </c>
      <c r="E52" s="68">
        <v>1</v>
      </c>
      <c r="F52" s="68">
        <v>1</v>
      </c>
      <c r="G52" s="68">
        <v>1</v>
      </c>
      <c r="H52" s="70">
        <v>0</v>
      </c>
      <c r="I52" s="13">
        <f t="shared" si="432"/>
        <v>0</v>
      </c>
      <c r="J52" s="13">
        <f t="shared" si="396"/>
        <v>0</v>
      </c>
      <c r="K52" s="13">
        <f t="shared" si="397"/>
        <v>0</v>
      </c>
      <c r="L52" s="117"/>
      <c r="M52" s="154"/>
      <c r="N52" s="10"/>
      <c r="O52" s="44" t="s">
        <v>65</v>
      </c>
      <c r="P52" s="72" t="s">
        <v>524</v>
      </c>
      <c r="Q52" s="53"/>
      <c r="R52" s="73">
        <v>1</v>
      </c>
      <c r="S52" s="68">
        <v>1</v>
      </c>
      <c r="T52" s="68">
        <v>1</v>
      </c>
      <c r="U52" s="68">
        <v>1</v>
      </c>
      <c r="V52" s="70">
        <v>0</v>
      </c>
      <c r="W52" s="13">
        <f t="shared" si="433"/>
        <v>0</v>
      </c>
      <c r="X52" s="13">
        <f t="shared" si="398"/>
        <v>0</v>
      </c>
      <c r="Y52" s="13">
        <f t="shared" si="399"/>
        <v>0</v>
      </c>
      <c r="Z52" s="117"/>
      <c r="AA52" s="154"/>
      <c r="AB52" s="10"/>
      <c r="AC52" s="44" t="s">
        <v>65</v>
      </c>
      <c r="AD52" s="72" t="s">
        <v>524</v>
      </c>
      <c r="AE52" s="53"/>
      <c r="AF52" s="73">
        <v>1</v>
      </c>
      <c r="AG52" s="68">
        <v>1</v>
      </c>
      <c r="AH52" s="68">
        <v>1</v>
      </c>
      <c r="AI52" s="68">
        <v>1</v>
      </c>
      <c r="AJ52" s="70">
        <v>0</v>
      </c>
      <c r="AK52" s="13">
        <f t="shared" si="400"/>
        <v>0</v>
      </c>
      <c r="AL52" s="13">
        <f t="shared" si="401"/>
        <v>0</v>
      </c>
      <c r="AM52" s="13">
        <f t="shared" si="402"/>
        <v>0</v>
      </c>
      <c r="AN52" s="117"/>
      <c r="AO52" s="154"/>
      <c r="AP52" s="10"/>
      <c r="AQ52" s="44" t="s">
        <v>65</v>
      </c>
      <c r="AR52" s="72" t="s">
        <v>524</v>
      </c>
      <c r="AS52" s="53"/>
      <c r="AT52" s="73">
        <v>1</v>
      </c>
      <c r="AU52" s="68">
        <v>1</v>
      </c>
      <c r="AV52" s="68">
        <v>1</v>
      </c>
      <c r="AW52" s="68">
        <v>1</v>
      </c>
      <c r="AX52" s="70">
        <v>0</v>
      </c>
      <c r="AY52" s="13">
        <f t="shared" si="404"/>
        <v>0</v>
      </c>
      <c r="AZ52" s="13">
        <f t="shared" si="405"/>
        <v>0</v>
      </c>
      <c r="BA52" s="13">
        <f t="shared" si="406"/>
        <v>0</v>
      </c>
      <c r="BB52" s="117"/>
      <c r="BC52" s="154"/>
      <c r="BD52" s="10"/>
      <c r="BE52" s="44" t="s">
        <v>65</v>
      </c>
      <c r="BF52" s="72" t="s">
        <v>524</v>
      </c>
      <c r="BG52" s="53"/>
      <c r="BH52" s="73">
        <v>1</v>
      </c>
      <c r="BI52" s="68">
        <v>1</v>
      </c>
      <c r="BJ52" s="68">
        <v>1</v>
      </c>
      <c r="BK52" s="68">
        <v>1</v>
      </c>
      <c r="BL52" s="70">
        <v>0</v>
      </c>
      <c r="BM52" s="13">
        <f t="shared" si="408"/>
        <v>0</v>
      </c>
      <c r="BN52" s="13">
        <f t="shared" si="409"/>
        <v>0</v>
      </c>
      <c r="BO52" s="13">
        <f t="shared" si="410"/>
        <v>0</v>
      </c>
      <c r="BP52" s="117"/>
      <c r="BQ52" s="154"/>
      <c r="BR52" s="10"/>
      <c r="BS52" s="44" t="s">
        <v>65</v>
      </c>
      <c r="BT52" s="72" t="s">
        <v>524</v>
      </c>
      <c r="BU52" s="53"/>
      <c r="BV52" s="73">
        <v>1</v>
      </c>
      <c r="BW52" s="68">
        <v>1</v>
      </c>
      <c r="BX52" s="68">
        <v>1</v>
      </c>
      <c r="BY52" s="68">
        <v>1</v>
      </c>
      <c r="BZ52" s="70">
        <v>0</v>
      </c>
      <c r="CA52" s="13">
        <f t="shared" si="412"/>
        <v>0</v>
      </c>
      <c r="CB52" s="13">
        <f t="shared" si="413"/>
        <v>0</v>
      </c>
      <c r="CC52" s="13">
        <f t="shared" si="414"/>
        <v>0</v>
      </c>
      <c r="CD52" s="117"/>
      <c r="CE52" s="154"/>
      <c r="CF52" s="10"/>
      <c r="CG52" s="44" t="s">
        <v>65</v>
      </c>
      <c r="CH52" s="72" t="s">
        <v>524</v>
      </c>
      <c r="CI52" s="53"/>
      <c r="CJ52" s="73">
        <v>1</v>
      </c>
      <c r="CK52" s="68">
        <v>1</v>
      </c>
      <c r="CL52" s="68">
        <v>1</v>
      </c>
      <c r="CM52" s="68">
        <v>1</v>
      </c>
      <c r="CN52" s="70">
        <v>0</v>
      </c>
      <c r="CO52" s="13">
        <f t="shared" si="416"/>
        <v>0</v>
      </c>
      <c r="CP52" s="13">
        <f t="shared" si="417"/>
        <v>0</v>
      </c>
      <c r="CQ52" s="13">
        <f t="shared" si="418"/>
        <v>0</v>
      </c>
      <c r="CR52" s="117"/>
      <c r="CS52" s="154"/>
      <c r="CT52" s="10"/>
      <c r="CU52" s="44" t="s">
        <v>65</v>
      </c>
      <c r="CV52" s="72" t="s">
        <v>524</v>
      </c>
      <c r="CW52" s="53"/>
      <c r="CX52" s="73">
        <v>1</v>
      </c>
      <c r="CY52" s="68">
        <v>1</v>
      </c>
      <c r="CZ52" s="68">
        <v>1</v>
      </c>
      <c r="DA52" s="68">
        <v>1</v>
      </c>
      <c r="DB52" s="70">
        <v>0</v>
      </c>
      <c r="DC52" s="13">
        <f t="shared" si="420"/>
        <v>0</v>
      </c>
      <c r="DD52" s="13">
        <f t="shared" si="421"/>
        <v>0</v>
      </c>
      <c r="DE52" s="13">
        <f t="shared" si="422"/>
        <v>0</v>
      </c>
      <c r="DF52" s="117"/>
      <c r="DG52" s="154"/>
      <c r="DH52" s="10"/>
      <c r="DI52" s="44" t="s">
        <v>65</v>
      </c>
      <c r="DJ52" s="72" t="s">
        <v>524</v>
      </c>
      <c r="DK52" s="53"/>
      <c r="DL52" s="73">
        <v>1</v>
      </c>
      <c r="DM52" s="68">
        <v>1</v>
      </c>
      <c r="DN52" s="68">
        <v>1</v>
      </c>
      <c r="DO52" s="68">
        <v>1</v>
      </c>
      <c r="DP52" s="70">
        <v>0</v>
      </c>
      <c r="DQ52" s="13">
        <f t="shared" si="424"/>
        <v>0</v>
      </c>
      <c r="DR52" s="13">
        <f t="shared" si="425"/>
        <v>0</v>
      </c>
      <c r="DS52" s="13">
        <f t="shared" si="426"/>
        <v>0</v>
      </c>
      <c r="DT52" s="117"/>
      <c r="DU52" s="154"/>
      <c r="DV52" s="10"/>
      <c r="DW52" s="44" t="s">
        <v>65</v>
      </c>
      <c r="DX52" s="72" t="s">
        <v>524</v>
      </c>
      <c r="DY52" s="53"/>
      <c r="DZ52" s="73">
        <v>1</v>
      </c>
      <c r="EA52" s="68">
        <v>1</v>
      </c>
      <c r="EB52" s="68">
        <v>1</v>
      </c>
      <c r="EC52" s="68">
        <v>1</v>
      </c>
      <c r="ED52" s="70">
        <v>0</v>
      </c>
      <c r="EE52" s="13">
        <f t="shared" si="428"/>
        <v>0</v>
      </c>
      <c r="EF52" s="13">
        <f t="shared" si="429"/>
        <v>0</v>
      </c>
      <c r="EG52" s="13">
        <f t="shared" si="430"/>
        <v>0</v>
      </c>
      <c r="EH52" s="117"/>
      <c r="EI52" s="154"/>
      <c r="EJ52" s="10"/>
      <c r="EK52" s="44" t="s">
        <v>77</v>
      </c>
      <c r="EL52" s="947" t="str">
        <f>Prices!$A$115</f>
        <v xml:space="preserve">glazing  </v>
      </c>
      <c r="EM52" s="947">
        <f t="shared" si="376"/>
        <v>0</v>
      </c>
      <c r="EN52" s="1042" t="s">
        <v>577</v>
      </c>
      <c r="EO52" s="1052"/>
      <c r="EP52" s="190">
        <f t="shared" si="377"/>
        <v>0</v>
      </c>
      <c r="EQ52" s="79"/>
      <c r="ER52" s="116">
        <f t="shared" si="372"/>
        <v>0</v>
      </c>
      <c r="ES52" s="81">
        <f t="shared" si="373"/>
        <v>0</v>
      </c>
      <c r="ET52" s="280">
        <v>0</v>
      </c>
      <c r="EU52" s="9" t="s">
        <v>45</v>
      </c>
      <c r="EV52" s="583">
        <f t="shared" si="374"/>
        <v>0</v>
      </c>
      <c r="EW52" s="579">
        <f t="shared" si="86"/>
        <v>0</v>
      </c>
      <c r="EX52" s="582">
        <f t="shared" si="375"/>
        <v>0</v>
      </c>
      <c r="EY52" s="112"/>
      <c r="EZ52" s="573"/>
      <c r="FA52" s="55"/>
      <c r="FC52" s="44" t="s">
        <v>241</v>
      </c>
      <c r="FD52" s="95" t="s">
        <v>115</v>
      </c>
      <c r="FE52" s="141">
        <v>0</v>
      </c>
      <c r="FF52" s="141">
        <v>0</v>
      </c>
      <c r="FG52" s="142">
        <v>0</v>
      </c>
      <c r="FH52" s="9" t="s">
        <v>109</v>
      </c>
      <c r="FI52" s="122">
        <f t="shared" si="378"/>
        <v>0</v>
      </c>
      <c r="FJ52" s="602">
        <v>0</v>
      </c>
      <c r="FK52" s="604">
        <f t="shared" si="379"/>
        <v>0</v>
      </c>
      <c r="FL52" s="592"/>
      <c r="FM52" s="573"/>
      <c r="FN52" s="610">
        <f>SUM(FK52)</f>
        <v>0</v>
      </c>
      <c r="FO52" s="127">
        <f>IF(FO$4=0,0,FN52/$FO$4)</f>
        <v>0</v>
      </c>
      <c r="FP52" s="44" t="s">
        <v>241</v>
      </c>
      <c r="FQ52" s="522">
        <f>SUM(EX70)</f>
        <v>0</v>
      </c>
      <c r="FR52" s="496">
        <f>FN52</f>
        <v>0</v>
      </c>
      <c r="FS52" s="567">
        <f>SUM(FQ52:FR52)</f>
        <v>0</v>
      </c>
    </row>
    <row r="53" spans="1:175" x14ac:dyDescent="0.25">
      <c r="A53" s="44" t="s">
        <v>76</v>
      </c>
      <c r="B53" s="72" t="s">
        <v>43</v>
      </c>
      <c r="C53" s="733"/>
      <c r="D53" s="734"/>
      <c r="E53" s="30"/>
      <c r="F53" s="68">
        <v>1</v>
      </c>
      <c r="G53" s="68">
        <v>1</v>
      </c>
      <c r="H53" s="70">
        <v>0</v>
      </c>
      <c r="I53" s="13">
        <f t="shared" ref="I53:I56" si="450">F53*G53*H53</f>
        <v>0</v>
      </c>
      <c r="J53" s="13">
        <f t="shared" si="396"/>
        <v>0</v>
      </c>
      <c r="K53" s="13">
        <f t="shared" si="397"/>
        <v>0</v>
      </c>
      <c r="L53" s="201" t="s">
        <v>272</v>
      </c>
      <c r="M53" s="154"/>
      <c r="N53" s="10"/>
      <c r="O53" s="44" t="s">
        <v>76</v>
      </c>
      <c r="P53" s="148" t="str">
        <f>$B$53</f>
        <v>special component / blind</v>
      </c>
      <c r="Q53" s="733"/>
      <c r="R53" s="734"/>
      <c r="S53" s="30"/>
      <c r="T53" s="68">
        <v>1</v>
      </c>
      <c r="U53" s="68">
        <v>1</v>
      </c>
      <c r="V53" s="70">
        <v>0</v>
      </c>
      <c r="W53" s="13">
        <f t="shared" ref="W53:W56" si="451">T53*U53*V53</f>
        <v>0</v>
      </c>
      <c r="X53" s="13">
        <f t="shared" si="398"/>
        <v>0</v>
      </c>
      <c r="Y53" s="13">
        <f t="shared" si="399"/>
        <v>0</v>
      </c>
      <c r="Z53" s="201" t="s">
        <v>272</v>
      </c>
      <c r="AA53" s="154"/>
      <c r="AB53" s="10"/>
      <c r="AC53" s="44" t="s">
        <v>76</v>
      </c>
      <c r="AD53" s="148" t="str">
        <f t="shared" ref="AD53" si="452">$B$53</f>
        <v>special component / blind</v>
      </c>
      <c r="AE53" s="733"/>
      <c r="AF53" s="734"/>
      <c r="AG53" s="30"/>
      <c r="AH53" s="68">
        <v>1</v>
      </c>
      <c r="AI53" s="68">
        <v>1</v>
      </c>
      <c r="AJ53" s="70">
        <v>0</v>
      </c>
      <c r="AK53" s="13">
        <f t="shared" ref="AK53:AK61" si="453">AH53*AI53*AJ53</f>
        <v>0</v>
      </c>
      <c r="AL53" s="13">
        <f t="shared" si="401"/>
        <v>0</v>
      </c>
      <c r="AM53" s="13">
        <f t="shared" si="402"/>
        <v>0</v>
      </c>
      <c r="AN53" s="201" t="s">
        <v>272</v>
      </c>
      <c r="AO53" s="154"/>
      <c r="AP53" s="10"/>
      <c r="AQ53" s="44" t="s">
        <v>76</v>
      </c>
      <c r="AR53" s="148" t="str">
        <f t="shared" ref="AR53" si="454">$B$53</f>
        <v>special component / blind</v>
      </c>
      <c r="AS53" s="733"/>
      <c r="AT53" s="734"/>
      <c r="AU53" s="30"/>
      <c r="AV53" s="68">
        <v>1</v>
      </c>
      <c r="AW53" s="68">
        <v>1</v>
      </c>
      <c r="AX53" s="70">
        <v>0</v>
      </c>
      <c r="AY53" s="13">
        <f t="shared" ref="AY53:AY61" si="455">AV53*AW53*AX53</f>
        <v>0</v>
      </c>
      <c r="AZ53" s="13">
        <f t="shared" si="405"/>
        <v>0</v>
      </c>
      <c r="BA53" s="13">
        <f t="shared" si="406"/>
        <v>0</v>
      </c>
      <c r="BB53" s="201" t="s">
        <v>272</v>
      </c>
      <c r="BC53" s="154"/>
      <c r="BD53" s="10"/>
      <c r="BE53" s="44" t="s">
        <v>76</v>
      </c>
      <c r="BF53" s="148" t="str">
        <f t="shared" ref="BF53" si="456">$B$53</f>
        <v>special component / blind</v>
      </c>
      <c r="BG53" s="733"/>
      <c r="BH53" s="734"/>
      <c r="BI53" s="30"/>
      <c r="BJ53" s="68">
        <v>1</v>
      </c>
      <c r="BK53" s="68">
        <v>1</v>
      </c>
      <c r="BL53" s="70">
        <v>0</v>
      </c>
      <c r="BM53" s="13">
        <f t="shared" ref="BM53:BM61" si="457">BJ53*BK53*BL53</f>
        <v>0</v>
      </c>
      <c r="BN53" s="13">
        <f t="shared" si="409"/>
        <v>0</v>
      </c>
      <c r="BO53" s="13">
        <f t="shared" si="410"/>
        <v>0</v>
      </c>
      <c r="BP53" s="201" t="s">
        <v>272</v>
      </c>
      <c r="BQ53" s="154"/>
      <c r="BR53" s="10"/>
      <c r="BS53" s="44" t="s">
        <v>76</v>
      </c>
      <c r="BT53" s="148" t="str">
        <f t="shared" ref="BT53" si="458">$B$53</f>
        <v>special component / blind</v>
      </c>
      <c r="BU53" s="733"/>
      <c r="BV53" s="734"/>
      <c r="BW53" s="30"/>
      <c r="BX53" s="68">
        <v>1</v>
      </c>
      <c r="BY53" s="68">
        <v>1</v>
      </c>
      <c r="BZ53" s="70">
        <v>0</v>
      </c>
      <c r="CA53" s="13">
        <f t="shared" ref="CA53:CA61" si="459">BX53*BY53*BZ53</f>
        <v>0</v>
      </c>
      <c r="CB53" s="13">
        <f t="shared" si="413"/>
        <v>0</v>
      </c>
      <c r="CC53" s="13">
        <f t="shared" si="414"/>
        <v>0</v>
      </c>
      <c r="CD53" s="201" t="s">
        <v>272</v>
      </c>
      <c r="CE53" s="154"/>
      <c r="CF53" s="10"/>
      <c r="CG53" s="44" t="s">
        <v>76</v>
      </c>
      <c r="CH53" s="148" t="str">
        <f t="shared" ref="CH53" si="460">$B$53</f>
        <v>special component / blind</v>
      </c>
      <c r="CI53" s="733"/>
      <c r="CJ53" s="734"/>
      <c r="CK53" s="30"/>
      <c r="CL53" s="68">
        <v>1</v>
      </c>
      <c r="CM53" s="68">
        <v>1</v>
      </c>
      <c r="CN53" s="70">
        <v>0</v>
      </c>
      <c r="CO53" s="13">
        <f t="shared" ref="CO53:CO61" si="461">CL53*CM53*CN53</f>
        <v>0</v>
      </c>
      <c r="CP53" s="13">
        <f t="shared" si="417"/>
        <v>0</v>
      </c>
      <c r="CQ53" s="13">
        <f t="shared" si="418"/>
        <v>0</v>
      </c>
      <c r="CR53" s="201" t="s">
        <v>272</v>
      </c>
      <c r="CS53" s="154"/>
      <c r="CT53" s="10"/>
      <c r="CU53" s="44" t="s">
        <v>76</v>
      </c>
      <c r="CV53" s="148" t="str">
        <f t="shared" ref="CV53" si="462">$B$53</f>
        <v>special component / blind</v>
      </c>
      <c r="CW53" s="733"/>
      <c r="CX53" s="734"/>
      <c r="CY53" s="30"/>
      <c r="CZ53" s="68">
        <v>1</v>
      </c>
      <c r="DA53" s="68">
        <v>1</v>
      </c>
      <c r="DB53" s="70">
        <v>0</v>
      </c>
      <c r="DC53" s="13">
        <f t="shared" ref="DC53:DC61" si="463">CZ53*DA53*DB53</f>
        <v>0</v>
      </c>
      <c r="DD53" s="13">
        <f t="shared" si="421"/>
        <v>0</v>
      </c>
      <c r="DE53" s="13">
        <f t="shared" si="422"/>
        <v>0</v>
      </c>
      <c r="DF53" s="201" t="s">
        <v>272</v>
      </c>
      <c r="DG53" s="154"/>
      <c r="DH53" s="10"/>
      <c r="DI53" s="44" t="s">
        <v>76</v>
      </c>
      <c r="DJ53" s="148" t="str">
        <f t="shared" ref="DJ53" si="464">$B$53</f>
        <v>special component / blind</v>
      </c>
      <c r="DK53" s="733"/>
      <c r="DL53" s="734"/>
      <c r="DM53" s="30"/>
      <c r="DN53" s="68">
        <v>1</v>
      </c>
      <c r="DO53" s="68">
        <v>1</v>
      </c>
      <c r="DP53" s="70">
        <v>0</v>
      </c>
      <c r="DQ53" s="13">
        <f t="shared" ref="DQ53:DQ61" si="465">DN53*DO53*DP53</f>
        <v>0</v>
      </c>
      <c r="DR53" s="13">
        <f t="shared" si="425"/>
        <v>0</v>
      </c>
      <c r="DS53" s="13">
        <f t="shared" si="426"/>
        <v>0</v>
      </c>
      <c r="DT53" s="201" t="s">
        <v>272</v>
      </c>
      <c r="DU53" s="154"/>
      <c r="DV53" s="10"/>
      <c r="DW53" s="44" t="s">
        <v>76</v>
      </c>
      <c r="DX53" s="148" t="str">
        <f t="shared" ref="DX53" si="466">$B$53</f>
        <v>special component / blind</v>
      </c>
      <c r="DY53" s="733"/>
      <c r="DZ53" s="734"/>
      <c r="EA53" s="30"/>
      <c r="EB53" s="68">
        <v>1</v>
      </c>
      <c r="EC53" s="68">
        <v>1</v>
      </c>
      <c r="ED53" s="70">
        <v>0</v>
      </c>
      <c r="EE53" s="13">
        <f t="shared" ref="EE53:EE61" si="467">EB53*EC53*ED53</f>
        <v>0</v>
      </c>
      <c r="EF53" s="13">
        <f t="shared" si="429"/>
        <v>0</v>
      </c>
      <c r="EG53" s="13">
        <f t="shared" si="430"/>
        <v>0</v>
      </c>
      <c r="EH53" s="201" t="s">
        <v>272</v>
      </c>
      <c r="EI53" s="154"/>
      <c r="EJ53" s="10"/>
      <c r="EK53" s="44" t="s">
        <v>77</v>
      </c>
      <c r="EL53" s="947" t="str">
        <f>Prices!$A$116</f>
        <v xml:space="preserve">glazing  </v>
      </c>
      <c r="EM53" s="947">
        <f t="shared" si="376"/>
        <v>0</v>
      </c>
      <c r="EN53" s="1042" t="s">
        <v>578</v>
      </c>
      <c r="EO53" s="1052"/>
      <c r="EP53" s="190">
        <f t="shared" si="377"/>
        <v>0</v>
      </c>
      <c r="EQ53" s="79"/>
      <c r="ER53" s="116">
        <f t="shared" si="372"/>
        <v>0</v>
      </c>
      <c r="ES53" s="81">
        <f t="shared" si="373"/>
        <v>0</v>
      </c>
      <c r="ET53" s="280">
        <v>0</v>
      </c>
      <c r="EU53" s="9" t="s">
        <v>45</v>
      </c>
      <c r="EV53" s="583">
        <f t="shared" si="374"/>
        <v>0</v>
      </c>
      <c r="EW53" s="579">
        <f t="shared" si="86"/>
        <v>0</v>
      </c>
      <c r="EX53" s="582">
        <f t="shared" si="375"/>
        <v>0</v>
      </c>
      <c r="EY53" s="112"/>
      <c r="EZ53" s="573"/>
      <c r="FA53" s="55"/>
      <c r="FC53" s="44"/>
      <c r="FD53" s="96"/>
      <c r="FE53" s="126"/>
      <c r="FF53" s="126"/>
      <c r="FG53" s="436"/>
      <c r="FH53" s="9"/>
      <c r="FI53" s="123"/>
      <c r="FJ53" s="121"/>
      <c r="FK53" s="604"/>
      <c r="FL53" s="590"/>
      <c r="FM53" s="569"/>
      <c r="FN53" s="607"/>
      <c r="FO53" s="127"/>
      <c r="FP53" s="87"/>
      <c r="FQ53" s="522"/>
      <c r="FR53" s="61"/>
      <c r="FS53" s="567"/>
    </row>
    <row r="54" spans="1:175" x14ac:dyDescent="0.25">
      <c r="A54" s="44" t="s">
        <v>76</v>
      </c>
      <c r="B54" s="72" t="s">
        <v>43</v>
      </c>
      <c r="C54" s="733"/>
      <c r="D54" s="17"/>
      <c r="E54" s="30"/>
      <c r="F54" s="68">
        <v>1</v>
      </c>
      <c r="G54" s="68">
        <v>1</v>
      </c>
      <c r="H54" s="70">
        <v>0</v>
      </c>
      <c r="I54" s="13">
        <f t="shared" si="450"/>
        <v>0</v>
      </c>
      <c r="J54" s="13">
        <f t="shared" si="396"/>
        <v>0</v>
      </c>
      <c r="K54" s="13">
        <f t="shared" si="397"/>
        <v>0</v>
      </c>
      <c r="L54" s="215">
        <f>SUM(K51:K52)</f>
        <v>0</v>
      </c>
      <c r="M54" s="154"/>
      <c r="N54" s="10"/>
      <c r="O54" s="44" t="s">
        <v>76</v>
      </c>
      <c r="P54" s="148" t="str">
        <f>$B$54</f>
        <v>special component / blind</v>
      </c>
      <c r="Q54" s="733"/>
      <c r="R54" s="17"/>
      <c r="S54" s="30"/>
      <c r="T54" s="68">
        <v>1</v>
      </c>
      <c r="U54" s="68">
        <v>1</v>
      </c>
      <c r="V54" s="70">
        <v>0</v>
      </c>
      <c r="W54" s="13">
        <f t="shared" si="451"/>
        <v>0</v>
      </c>
      <c r="X54" s="13">
        <f t="shared" si="398"/>
        <v>0</v>
      </c>
      <c r="Y54" s="13">
        <f t="shared" si="399"/>
        <v>0</v>
      </c>
      <c r="Z54" s="215">
        <f>SUM(Y51:Y52)</f>
        <v>0</v>
      </c>
      <c r="AA54" s="154"/>
      <c r="AB54" s="10"/>
      <c r="AC54" s="44" t="s">
        <v>76</v>
      </c>
      <c r="AD54" s="148" t="str">
        <f t="shared" ref="AD54" si="468">$B$54</f>
        <v>special component / blind</v>
      </c>
      <c r="AE54" s="733"/>
      <c r="AF54" s="17"/>
      <c r="AG54" s="30"/>
      <c r="AH54" s="68">
        <v>1</v>
      </c>
      <c r="AI54" s="68">
        <v>1</v>
      </c>
      <c r="AJ54" s="70">
        <v>0</v>
      </c>
      <c r="AK54" s="13">
        <f t="shared" si="453"/>
        <v>0</v>
      </c>
      <c r="AL54" s="13">
        <f t="shared" si="401"/>
        <v>0</v>
      </c>
      <c r="AM54" s="13">
        <f t="shared" si="402"/>
        <v>0</v>
      </c>
      <c r="AN54" s="215">
        <f t="shared" ref="AN54" si="469">SUM(AM51:AM52)</f>
        <v>0</v>
      </c>
      <c r="AO54" s="154"/>
      <c r="AP54" s="10"/>
      <c r="AQ54" s="44" t="s">
        <v>76</v>
      </c>
      <c r="AR54" s="148" t="str">
        <f t="shared" ref="AR54" si="470">$B$54</f>
        <v>special component / blind</v>
      </c>
      <c r="AS54" s="733"/>
      <c r="AT54" s="17"/>
      <c r="AU54" s="30"/>
      <c r="AV54" s="68">
        <v>1</v>
      </c>
      <c r="AW54" s="68">
        <v>1</v>
      </c>
      <c r="AX54" s="70">
        <v>0</v>
      </c>
      <c r="AY54" s="13">
        <f t="shared" si="455"/>
        <v>0</v>
      </c>
      <c r="AZ54" s="13">
        <f t="shared" si="405"/>
        <v>0</v>
      </c>
      <c r="BA54" s="13">
        <f t="shared" si="406"/>
        <v>0</v>
      </c>
      <c r="BB54" s="215">
        <f t="shared" ref="BB54" si="471">SUM(BA51:BA52)</f>
        <v>0</v>
      </c>
      <c r="BC54" s="154"/>
      <c r="BD54" s="10"/>
      <c r="BE54" s="44" t="s">
        <v>76</v>
      </c>
      <c r="BF54" s="148" t="str">
        <f t="shared" ref="BF54" si="472">$B$54</f>
        <v>special component / blind</v>
      </c>
      <c r="BG54" s="733"/>
      <c r="BH54" s="17"/>
      <c r="BI54" s="30"/>
      <c r="BJ54" s="68">
        <v>1</v>
      </c>
      <c r="BK54" s="68">
        <v>1</v>
      </c>
      <c r="BL54" s="70">
        <v>0</v>
      </c>
      <c r="BM54" s="13">
        <f t="shared" si="457"/>
        <v>0</v>
      </c>
      <c r="BN54" s="13">
        <f t="shared" si="409"/>
        <v>0</v>
      </c>
      <c r="BO54" s="13">
        <f t="shared" si="410"/>
        <v>0</v>
      </c>
      <c r="BP54" s="215">
        <f t="shared" ref="BP54" si="473">SUM(BO51:BO52)</f>
        <v>0</v>
      </c>
      <c r="BQ54" s="154"/>
      <c r="BR54" s="10"/>
      <c r="BS54" s="44" t="s">
        <v>76</v>
      </c>
      <c r="BT54" s="148" t="str">
        <f t="shared" ref="BT54" si="474">$B$54</f>
        <v>special component / blind</v>
      </c>
      <c r="BU54" s="733"/>
      <c r="BV54" s="17"/>
      <c r="BW54" s="30"/>
      <c r="BX54" s="68">
        <v>1</v>
      </c>
      <c r="BY54" s="68">
        <v>1</v>
      </c>
      <c r="BZ54" s="70">
        <v>0</v>
      </c>
      <c r="CA54" s="13">
        <f t="shared" si="459"/>
        <v>0</v>
      </c>
      <c r="CB54" s="13">
        <f t="shared" si="413"/>
        <v>0</v>
      </c>
      <c r="CC54" s="13">
        <f t="shared" si="414"/>
        <v>0</v>
      </c>
      <c r="CD54" s="215">
        <f t="shared" ref="CD54" si="475">SUM(CC51:CC52)</f>
        <v>0</v>
      </c>
      <c r="CE54" s="154"/>
      <c r="CF54" s="10"/>
      <c r="CG54" s="44" t="s">
        <v>76</v>
      </c>
      <c r="CH54" s="148" t="str">
        <f t="shared" ref="CH54" si="476">$B$54</f>
        <v>special component / blind</v>
      </c>
      <c r="CI54" s="733"/>
      <c r="CJ54" s="17"/>
      <c r="CK54" s="30"/>
      <c r="CL54" s="68">
        <v>1</v>
      </c>
      <c r="CM54" s="68">
        <v>1</v>
      </c>
      <c r="CN54" s="70">
        <v>0</v>
      </c>
      <c r="CO54" s="13">
        <f t="shared" si="461"/>
        <v>0</v>
      </c>
      <c r="CP54" s="13">
        <f t="shared" si="417"/>
        <v>0</v>
      </c>
      <c r="CQ54" s="13">
        <f t="shared" si="418"/>
        <v>0</v>
      </c>
      <c r="CR54" s="215">
        <f t="shared" ref="CR54" si="477">SUM(CQ51:CQ52)</f>
        <v>0</v>
      </c>
      <c r="CS54" s="154"/>
      <c r="CT54" s="10"/>
      <c r="CU54" s="44" t="s">
        <v>76</v>
      </c>
      <c r="CV54" s="148" t="str">
        <f t="shared" ref="CV54" si="478">$B$54</f>
        <v>special component / blind</v>
      </c>
      <c r="CW54" s="733"/>
      <c r="CX54" s="17"/>
      <c r="CY54" s="30"/>
      <c r="CZ54" s="68">
        <v>1</v>
      </c>
      <c r="DA54" s="68">
        <v>1</v>
      </c>
      <c r="DB54" s="70">
        <v>0</v>
      </c>
      <c r="DC54" s="13">
        <f t="shared" si="463"/>
        <v>0</v>
      </c>
      <c r="DD54" s="13">
        <f t="shared" si="421"/>
        <v>0</v>
      </c>
      <c r="DE54" s="13">
        <f t="shared" si="422"/>
        <v>0</v>
      </c>
      <c r="DF54" s="215">
        <f t="shared" ref="DF54" si="479">SUM(DE51:DE52)</f>
        <v>0</v>
      </c>
      <c r="DG54" s="154"/>
      <c r="DH54" s="10"/>
      <c r="DI54" s="44" t="s">
        <v>76</v>
      </c>
      <c r="DJ54" s="148" t="str">
        <f t="shared" ref="DJ54" si="480">$B$54</f>
        <v>special component / blind</v>
      </c>
      <c r="DK54" s="733"/>
      <c r="DL54" s="17"/>
      <c r="DM54" s="30"/>
      <c r="DN54" s="68">
        <v>1</v>
      </c>
      <c r="DO54" s="68">
        <v>1</v>
      </c>
      <c r="DP54" s="70">
        <v>0</v>
      </c>
      <c r="DQ54" s="13">
        <f t="shared" si="465"/>
        <v>0</v>
      </c>
      <c r="DR54" s="13">
        <f t="shared" si="425"/>
        <v>0</v>
      </c>
      <c r="DS54" s="13">
        <f t="shared" si="426"/>
        <v>0</v>
      </c>
      <c r="DT54" s="215">
        <f t="shared" ref="DT54" si="481">SUM(DS51:DS52)</f>
        <v>0</v>
      </c>
      <c r="DU54" s="154"/>
      <c r="DV54" s="10"/>
      <c r="DW54" s="44" t="s">
        <v>76</v>
      </c>
      <c r="DX54" s="148" t="str">
        <f t="shared" ref="DX54" si="482">$B$54</f>
        <v>special component / blind</v>
      </c>
      <c r="DY54" s="733"/>
      <c r="DZ54" s="17"/>
      <c r="EA54" s="30"/>
      <c r="EB54" s="68">
        <v>1</v>
      </c>
      <c r="EC54" s="68">
        <v>1</v>
      </c>
      <c r="ED54" s="70">
        <v>0</v>
      </c>
      <c r="EE54" s="13">
        <f t="shared" si="467"/>
        <v>0</v>
      </c>
      <c r="EF54" s="13">
        <f t="shared" si="429"/>
        <v>0</v>
      </c>
      <c r="EG54" s="13">
        <f t="shared" si="430"/>
        <v>0</v>
      </c>
      <c r="EH54" s="215">
        <f t="shared" ref="EH54" si="483">SUM(EG51:EG52)</f>
        <v>0</v>
      </c>
      <c r="EI54" s="154"/>
      <c r="EJ54" s="10"/>
      <c r="EK54" s="44" t="s">
        <v>77</v>
      </c>
      <c r="EL54" s="947" t="str">
        <f>Prices!$A$117</f>
        <v xml:space="preserve">glazing  </v>
      </c>
      <c r="EM54" s="947">
        <f t="shared" si="376"/>
        <v>0</v>
      </c>
      <c r="EN54" s="1042" t="s">
        <v>579</v>
      </c>
      <c r="EO54" s="1052"/>
      <c r="EP54" s="190">
        <f t="shared" si="377"/>
        <v>0</v>
      </c>
      <c r="EQ54" s="79"/>
      <c r="ER54" s="116">
        <f t="shared" si="372"/>
        <v>0</v>
      </c>
      <c r="ES54" s="81">
        <f t="shared" si="373"/>
        <v>0</v>
      </c>
      <c r="ET54" s="280">
        <v>0</v>
      </c>
      <c r="EU54" s="9" t="s">
        <v>45</v>
      </c>
      <c r="EV54" s="583">
        <f t="shared" si="374"/>
        <v>0</v>
      </c>
      <c r="EW54" s="579">
        <f t="shared" si="86"/>
        <v>0</v>
      </c>
      <c r="EX54" s="582">
        <f t="shared" si="375"/>
        <v>0</v>
      </c>
      <c r="EY54" s="112"/>
      <c r="EZ54" s="573"/>
      <c r="FA54" s="55"/>
      <c r="FC54" s="44" t="s">
        <v>92</v>
      </c>
      <c r="FD54" s="72"/>
      <c r="FE54" s="141">
        <v>0</v>
      </c>
      <c r="FF54" s="141">
        <v>0</v>
      </c>
      <c r="FG54" s="142">
        <v>0</v>
      </c>
      <c r="FH54" s="9" t="s">
        <v>45</v>
      </c>
      <c r="FI54" s="122">
        <f>FE54*FF54*FG54</f>
        <v>0</v>
      </c>
      <c r="FJ54" s="602">
        <v>0</v>
      </c>
      <c r="FK54" s="604">
        <f>FI54*FJ54</f>
        <v>0</v>
      </c>
      <c r="FL54" s="592"/>
      <c r="FM54" s="573"/>
      <c r="FN54" s="610">
        <f>SUM(FK54:FK55)</f>
        <v>0</v>
      </c>
      <c r="FO54" s="127">
        <f>IF(FO$4=0,0,FN54/$FO$4)</f>
        <v>0</v>
      </c>
      <c r="FP54" s="87" t="s">
        <v>92</v>
      </c>
      <c r="FQ54" s="522">
        <f>SUM(EX71:EX72)</f>
        <v>0</v>
      </c>
      <c r="FR54" s="496">
        <f>FN54</f>
        <v>0</v>
      </c>
      <c r="FS54" s="567">
        <f>SUM(FQ54:FR54)</f>
        <v>0</v>
      </c>
    </row>
    <row r="55" spans="1:175" x14ac:dyDescent="0.25">
      <c r="A55" s="44" t="s">
        <v>76</v>
      </c>
      <c r="B55" s="72" t="s">
        <v>43</v>
      </c>
      <c r="C55" s="733"/>
      <c r="D55" s="17"/>
      <c r="E55" s="30"/>
      <c r="F55" s="68">
        <v>1</v>
      </c>
      <c r="G55" s="68">
        <v>1</v>
      </c>
      <c r="H55" s="70">
        <v>0</v>
      </c>
      <c r="I55" s="13">
        <f t="shared" si="450"/>
        <v>0</v>
      </c>
      <c r="J55" s="13">
        <f t="shared" si="396"/>
        <v>0</v>
      </c>
      <c r="K55" s="13">
        <f t="shared" si="397"/>
        <v>0</v>
      </c>
      <c r="L55" s="117"/>
      <c r="M55" s="154"/>
      <c r="N55" s="10"/>
      <c r="O55" s="44" t="s">
        <v>76</v>
      </c>
      <c r="P55" s="148" t="str">
        <f>$B$55</f>
        <v>special component / blind</v>
      </c>
      <c r="Q55" s="733"/>
      <c r="R55" s="17"/>
      <c r="S55" s="30"/>
      <c r="T55" s="68">
        <v>1</v>
      </c>
      <c r="U55" s="68">
        <v>1</v>
      </c>
      <c r="V55" s="70">
        <v>0</v>
      </c>
      <c r="W55" s="13">
        <f t="shared" si="451"/>
        <v>0</v>
      </c>
      <c r="X55" s="13">
        <f t="shared" si="398"/>
        <v>0</v>
      </c>
      <c r="Y55" s="13">
        <f t="shared" si="399"/>
        <v>0</v>
      </c>
      <c r="Z55" s="117"/>
      <c r="AA55" s="154"/>
      <c r="AB55" s="10"/>
      <c r="AC55" s="44" t="s">
        <v>76</v>
      </c>
      <c r="AD55" s="148" t="str">
        <f t="shared" ref="AD55" si="484">$B$55</f>
        <v>special component / blind</v>
      </c>
      <c r="AE55" s="733"/>
      <c r="AF55" s="17"/>
      <c r="AG55" s="30"/>
      <c r="AH55" s="68">
        <v>1</v>
      </c>
      <c r="AI55" s="68">
        <v>1</v>
      </c>
      <c r="AJ55" s="70">
        <v>0</v>
      </c>
      <c r="AK55" s="13">
        <f t="shared" si="453"/>
        <v>0</v>
      </c>
      <c r="AL55" s="13">
        <f t="shared" si="401"/>
        <v>0</v>
      </c>
      <c r="AM55" s="13">
        <f t="shared" si="402"/>
        <v>0</v>
      </c>
      <c r="AN55" s="117"/>
      <c r="AO55" s="154"/>
      <c r="AP55" s="10"/>
      <c r="AQ55" s="44" t="s">
        <v>76</v>
      </c>
      <c r="AR55" s="148" t="str">
        <f t="shared" ref="AR55" si="485">$B$55</f>
        <v>special component / blind</v>
      </c>
      <c r="AS55" s="733"/>
      <c r="AT55" s="17"/>
      <c r="AU55" s="30"/>
      <c r="AV55" s="68">
        <v>1</v>
      </c>
      <c r="AW55" s="68">
        <v>1</v>
      </c>
      <c r="AX55" s="70">
        <v>0</v>
      </c>
      <c r="AY55" s="13">
        <f t="shared" si="455"/>
        <v>0</v>
      </c>
      <c r="AZ55" s="13">
        <f t="shared" si="405"/>
        <v>0</v>
      </c>
      <c r="BA55" s="13">
        <f t="shared" si="406"/>
        <v>0</v>
      </c>
      <c r="BB55" s="117"/>
      <c r="BC55" s="154"/>
      <c r="BD55" s="10"/>
      <c r="BE55" s="44" t="s">
        <v>76</v>
      </c>
      <c r="BF55" s="148" t="str">
        <f t="shared" ref="BF55" si="486">$B$55</f>
        <v>special component / blind</v>
      </c>
      <c r="BG55" s="733"/>
      <c r="BH55" s="17"/>
      <c r="BI55" s="30"/>
      <c r="BJ55" s="68">
        <v>1</v>
      </c>
      <c r="BK55" s="68">
        <v>1</v>
      </c>
      <c r="BL55" s="70">
        <v>0</v>
      </c>
      <c r="BM55" s="13">
        <f t="shared" si="457"/>
        <v>0</v>
      </c>
      <c r="BN55" s="13">
        <f t="shared" si="409"/>
        <v>0</v>
      </c>
      <c r="BO55" s="13">
        <f t="shared" si="410"/>
        <v>0</v>
      </c>
      <c r="BP55" s="117"/>
      <c r="BQ55" s="154"/>
      <c r="BR55" s="10"/>
      <c r="BS55" s="44" t="s">
        <v>76</v>
      </c>
      <c r="BT55" s="148" t="str">
        <f t="shared" ref="BT55" si="487">$B$55</f>
        <v>special component / blind</v>
      </c>
      <c r="BU55" s="733"/>
      <c r="BV55" s="17"/>
      <c r="BW55" s="30"/>
      <c r="BX55" s="68">
        <v>1</v>
      </c>
      <c r="BY55" s="68">
        <v>1</v>
      </c>
      <c r="BZ55" s="70">
        <v>0</v>
      </c>
      <c r="CA55" s="13">
        <f t="shared" si="459"/>
        <v>0</v>
      </c>
      <c r="CB55" s="13">
        <f t="shared" si="413"/>
        <v>0</v>
      </c>
      <c r="CC55" s="13">
        <f t="shared" si="414"/>
        <v>0</v>
      </c>
      <c r="CD55" s="117"/>
      <c r="CE55" s="154"/>
      <c r="CF55" s="10"/>
      <c r="CG55" s="44" t="s">
        <v>76</v>
      </c>
      <c r="CH55" s="148" t="str">
        <f t="shared" ref="CH55" si="488">$B$55</f>
        <v>special component / blind</v>
      </c>
      <c r="CI55" s="733"/>
      <c r="CJ55" s="17"/>
      <c r="CK55" s="30"/>
      <c r="CL55" s="68">
        <v>1</v>
      </c>
      <c r="CM55" s="68">
        <v>1</v>
      </c>
      <c r="CN55" s="70">
        <v>0</v>
      </c>
      <c r="CO55" s="13">
        <f t="shared" si="461"/>
        <v>0</v>
      </c>
      <c r="CP55" s="13">
        <f t="shared" si="417"/>
        <v>0</v>
      </c>
      <c r="CQ55" s="13">
        <f t="shared" si="418"/>
        <v>0</v>
      </c>
      <c r="CR55" s="117"/>
      <c r="CS55" s="154"/>
      <c r="CT55" s="10"/>
      <c r="CU55" s="44" t="s">
        <v>76</v>
      </c>
      <c r="CV55" s="148" t="str">
        <f t="shared" ref="CV55" si="489">$B$55</f>
        <v>special component / blind</v>
      </c>
      <c r="CW55" s="733"/>
      <c r="CX55" s="17"/>
      <c r="CY55" s="30"/>
      <c r="CZ55" s="68">
        <v>1</v>
      </c>
      <c r="DA55" s="68">
        <v>1</v>
      </c>
      <c r="DB55" s="70">
        <v>0</v>
      </c>
      <c r="DC55" s="13">
        <f t="shared" si="463"/>
        <v>0</v>
      </c>
      <c r="DD55" s="13">
        <f t="shared" si="421"/>
        <v>0</v>
      </c>
      <c r="DE55" s="13">
        <f t="shared" si="422"/>
        <v>0</v>
      </c>
      <c r="DF55" s="117"/>
      <c r="DG55" s="154"/>
      <c r="DH55" s="10"/>
      <c r="DI55" s="44" t="s">
        <v>76</v>
      </c>
      <c r="DJ55" s="148" t="str">
        <f t="shared" ref="DJ55" si="490">$B$55</f>
        <v>special component / blind</v>
      </c>
      <c r="DK55" s="733"/>
      <c r="DL55" s="17"/>
      <c r="DM55" s="30"/>
      <c r="DN55" s="68">
        <v>1</v>
      </c>
      <c r="DO55" s="68">
        <v>1</v>
      </c>
      <c r="DP55" s="70">
        <v>0</v>
      </c>
      <c r="DQ55" s="13">
        <f t="shared" si="465"/>
        <v>0</v>
      </c>
      <c r="DR55" s="13">
        <f t="shared" si="425"/>
        <v>0</v>
      </c>
      <c r="DS55" s="13">
        <f t="shared" si="426"/>
        <v>0</v>
      </c>
      <c r="DT55" s="117"/>
      <c r="DU55" s="154"/>
      <c r="DV55" s="10"/>
      <c r="DW55" s="44" t="s">
        <v>76</v>
      </c>
      <c r="DX55" s="148" t="str">
        <f t="shared" ref="DX55" si="491">$B$55</f>
        <v>special component / blind</v>
      </c>
      <c r="DY55" s="733"/>
      <c r="DZ55" s="17"/>
      <c r="EA55" s="30"/>
      <c r="EB55" s="68">
        <v>1</v>
      </c>
      <c r="EC55" s="68">
        <v>1</v>
      </c>
      <c r="ED55" s="70">
        <v>0</v>
      </c>
      <c r="EE55" s="13">
        <f t="shared" si="467"/>
        <v>0</v>
      </c>
      <c r="EF55" s="13">
        <f t="shared" si="429"/>
        <v>0</v>
      </c>
      <c r="EG55" s="13">
        <f t="shared" si="430"/>
        <v>0</v>
      </c>
      <c r="EH55" s="117"/>
      <c r="EI55" s="154"/>
      <c r="EJ55" s="10"/>
      <c r="EK55" s="44" t="s">
        <v>77</v>
      </c>
      <c r="EL55" s="947" t="str">
        <f>Prices!$A$118</f>
        <v xml:space="preserve">glazing  </v>
      </c>
      <c r="EM55" s="947">
        <f t="shared" si="376"/>
        <v>0</v>
      </c>
      <c r="EN55" s="1042" t="s">
        <v>580</v>
      </c>
      <c r="EO55" s="1052"/>
      <c r="EP55" s="190">
        <f t="shared" si="377"/>
        <v>0</v>
      </c>
      <c r="EQ55" s="79"/>
      <c r="ER55" s="116">
        <f t="shared" si="372"/>
        <v>0</v>
      </c>
      <c r="ES55" s="81">
        <f t="shared" si="373"/>
        <v>0</v>
      </c>
      <c r="ET55" s="280">
        <v>0</v>
      </c>
      <c r="EU55" s="9" t="s">
        <v>45</v>
      </c>
      <c r="EV55" s="583">
        <f t="shared" si="374"/>
        <v>0</v>
      </c>
      <c r="EW55" s="579">
        <f t="shared" si="86"/>
        <v>0</v>
      </c>
      <c r="EX55" s="582">
        <f t="shared" si="375"/>
        <v>0</v>
      </c>
      <c r="EY55" s="112"/>
      <c r="EZ55" s="573"/>
      <c r="FA55" s="55"/>
      <c r="FC55" s="44" t="s">
        <v>92</v>
      </c>
      <c r="FD55" s="72"/>
      <c r="FE55" s="141">
        <v>0</v>
      </c>
      <c r="FF55" s="141">
        <v>0</v>
      </c>
      <c r="FG55" s="142">
        <v>0</v>
      </c>
      <c r="FH55" s="9" t="s">
        <v>45</v>
      </c>
      <c r="FI55" s="122">
        <f>FE55*FF55*FG55</f>
        <v>0</v>
      </c>
      <c r="FJ55" s="602">
        <v>0</v>
      </c>
      <c r="FK55" s="604">
        <f>FI55*FJ55</f>
        <v>0</v>
      </c>
      <c r="FL55" s="592"/>
      <c r="FM55" s="573"/>
      <c r="FN55" s="607"/>
      <c r="FO55" s="127"/>
      <c r="FP55" s="87"/>
      <c r="FQ55" s="522"/>
      <c r="FR55" s="61"/>
      <c r="FS55" s="567"/>
    </row>
    <row r="56" spans="1:175" x14ac:dyDescent="0.25">
      <c r="A56" s="44" t="s">
        <v>76</v>
      </c>
      <c r="B56" s="72" t="s">
        <v>43</v>
      </c>
      <c r="C56" s="733"/>
      <c r="D56" s="17"/>
      <c r="E56" s="30"/>
      <c r="F56" s="68">
        <v>1</v>
      </c>
      <c r="G56" s="68">
        <v>1</v>
      </c>
      <c r="H56" s="70">
        <v>0</v>
      </c>
      <c r="I56" s="13">
        <f t="shared" si="450"/>
        <v>0</v>
      </c>
      <c r="J56" s="13">
        <f t="shared" si="396"/>
        <v>0</v>
      </c>
      <c r="K56" s="13">
        <f t="shared" si="397"/>
        <v>0</v>
      </c>
      <c r="L56" s="201" t="s">
        <v>273</v>
      </c>
      <c r="M56" s="154"/>
      <c r="N56" s="7"/>
      <c r="O56" s="44" t="s">
        <v>76</v>
      </c>
      <c r="P56" s="148" t="str">
        <f>$B$56</f>
        <v>special component / blind</v>
      </c>
      <c r="Q56" s="733"/>
      <c r="R56" s="17"/>
      <c r="S56" s="30"/>
      <c r="T56" s="68">
        <v>1</v>
      </c>
      <c r="U56" s="68">
        <v>1</v>
      </c>
      <c r="V56" s="70">
        <v>0</v>
      </c>
      <c r="W56" s="13">
        <f t="shared" si="451"/>
        <v>0</v>
      </c>
      <c r="X56" s="13">
        <f t="shared" si="398"/>
        <v>0</v>
      </c>
      <c r="Y56" s="13">
        <f t="shared" si="399"/>
        <v>0</v>
      </c>
      <c r="Z56" s="201" t="s">
        <v>273</v>
      </c>
      <c r="AA56" s="154"/>
      <c r="AB56" s="7"/>
      <c r="AC56" s="44" t="s">
        <v>76</v>
      </c>
      <c r="AD56" s="148" t="str">
        <f t="shared" ref="AD56" si="492">$B$56</f>
        <v>special component / blind</v>
      </c>
      <c r="AE56" s="733"/>
      <c r="AF56" s="17"/>
      <c r="AG56" s="30"/>
      <c r="AH56" s="68">
        <v>1</v>
      </c>
      <c r="AI56" s="68">
        <v>1</v>
      </c>
      <c r="AJ56" s="70">
        <v>0</v>
      </c>
      <c r="AK56" s="13">
        <f t="shared" si="453"/>
        <v>0</v>
      </c>
      <c r="AL56" s="13">
        <f t="shared" si="401"/>
        <v>0</v>
      </c>
      <c r="AM56" s="13">
        <f t="shared" si="402"/>
        <v>0</v>
      </c>
      <c r="AN56" s="201" t="s">
        <v>273</v>
      </c>
      <c r="AO56" s="154"/>
      <c r="AP56" s="7"/>
      <c r="AQ56" s="44" t="s">
        <v>76</v>
      </c>
      <c r="AR56" s="148" t="str">
        <f t="shared" ref="AR56" si="493">$B$56</f>
        <v>special component / blind</v>
      </c>
      <c r="AS56" s="733"/>
      <c r="AT56" s="17"/>
      <c r="AU56" s="30"/>
      <c r="AV56" s="68">
        <v>1</v>
      </c>
      <c r="AW56" s="68">
        <v>1</v>
      </c>
      <c r="AX56" s="70">
        <v>0</v>
      </c>
      <c r="AY56" s="13">
        <f t="shared" si="455"/>
        <v>0</v>
      </c>
      <c r="AZ56" s="13">
        <f t="shared" si="405"/>
        <v>0</v>
      </c>
      <c r="BA56" s="13">
        <f t="shared" si="406"/>
        <v>0</v>
      </c>
      <c r="BB56" s="201" t="s">
        <v>273</v>
      </c>
      <c r="BC56" s="154"/>
      <c r="BD56" s="7"/>
      <c r="BE56" s="44" t="s">
        <v>76</v>
      </c>
      <c r="BF56" s="148" t="str">
        <f t="shared" ref="BF56" si="494">$B$56</f>
        <v>special component / blind</v>
      </c>
      <c r="BG56" s="733"/>
      <c r="BH56" s="17"/>
      <c r="BI56" s="30"/>
      <c r="BJ56" s="68">
        <v>1</v>
      </c>
      <c r="BK56" s="68">
        <v>1</v>
      </c>
      <c r="BL56" s="70">
        <v>0</v>
      </c>
      <c r="BM56" s="13">
        <f t="shared" si="457"/>
        <v>0</v>
      </c>
      <c r="BN56" s="13">
        <f t="shared" si="409"/>
        <v>0</v>
      </c>
      <c r="BO56" s="13">
        <f t="shared" si="410"/>
        <v>0</v>
      </c>
      <c r="BP56" s="201" t="s">
        <v>273</v>
      </c>
      <c r="BQ56" s="154"/>
      <c r="BR56" s="7"/>
      <c r="BS56" s="44" t="s">
        <v>76</v>
      </c>
      <c r="BT56" s="148" t="str">
        <f t="shared" ref="BT56" si="495">$B$56</f>
        <v>special component / blind</v>
      </c>
      <c r="BU56" s="733"/>
      <c r="BV56" s="17"/>
      <c r="BW56" s="30"/>
      <c r="BX56" s="68">
        <v>1</v>
      </c>
      <c r="BY56" s="68">
        <v>1</v>
      </c>
      <c r="BZ56" s="70">
        <v>0</v>
      </c>
      <c r="CA56" s="13">
        <f t="shared" si="459"/>
        <v>0</v>
      </c>
      <c r="CB56" s="13">
        <f t="shared" si="413"/>
        <v>0</v>
      </c>
      <c r="CC56" s="13">
        <f t="shared" si="414"/>
        <v>0</v>
      </c>
      <c r="CD56" s="201" t="s">
        <v>273</v>
      </c>
      <c r="CE56" s="154"/>
      <c r="CF56" s="7"/>
      <c r="CG56" s="44" t="s">
        <v>76</v>
      </c>
      <c r="CH56" s="148" t="str">
        <f t="shared" ref="CH56" si="496">$B$56</f>
        <v>special component / blind</v>
      </c>
      <c r="CI56" s="733"/>
      <c r="CJ56" s="17"/>
      <c r="CK56" s="30"/>
      <c r="CL56" s="68">
        <v>1</v>
      </c>
      <c r="CM56" s="68">
        <v>1</v>
      </c>
      <c r="CN56" s="70">
        <v>0</v>
      </c>
      <c r="CO56" s="13">
        <f t="shared" si="461"/>
        <v>0</v>
      </c>
      <c r="CP56" s="13">
        <f t="shared" si="417"/>
        <v>0</v>
      </c>
      <c r="CQ56" s="13">
        <f t="shared" si="418"/>
        <v>0</v>
      </c>
      <c r="CR56" s="201" t="s">
        <v>273</v>
      </c>
      <c r="CS56" s="154"/>
      <c r="CT56" s="7"/>
      <c r="CU56" s="44" t="s">
        <v>76</v>
      </c>
      <c r="CV56" s="148" t="str">
        <f t="shared" ref="CV56" si="497">$B$56</f>
        <v>special component / blind</v>
      </c>
      <c r="CW56" s="733"/>
      <c r="CX56" s="17"/>
      <c r="CY56" s="30"/>
      <c r="CZ56" s="68">
        <v>1</v>
      </c>
      <c r="DA56" s="68">
        <v>1</v>
      </c>
      <c r="DB56" s="70">
        <v>0</v>
      </c>
      <c r="DC56" s="13">
        <f t="shared" si="463"/>
        <v>0</v>
      </c>
      <c r="DD56" s="13">
        <f t="shared" si="421"/>
        <v>0</v>
      </c>
      <c r="DE56" s="13">
        <f t="shared" si="422"/>
        <v>0</v>
      </c>
      <c r="DF56" s="201" t="s">
        <v>273</v>
      </c>
      <c r="DG56" s="154"/>
      <c r="DH56" s="7"/>
      <c r="DI56" s="44" t="s">
        <v>76</v>
      </c>
      <c r="DJ56" s="148" t="str">
        <f t="shared" ref="DJ56" si="498">$B$56</f>
        <v>special component / blind</v>
      </c>
      <c r="DK56" s="733"/>
      <c r="DL56" s="17"/>
      <c r="DM56" s="30"/>
      <c r="DN56" s="68">
        <v>1</v>
      </c>
      <c r="DO56" s="68">
        <v>1</v>
      </c>
      <c r="DP56" s="70">
        <v>0</v>
      </c>
      <c r="DQ56" s="13">
        <f t="shared" si="465"/>
        <v>0</v>
      </c>
      <c r="DR56" s="13">
        <f t="shared" si="425"/>
        <v>0</v>
      </c>
      <c r="DS56" s="13">
        <f t="shared" si="426"/>
        <v>0</v>
      </c>
      <c r="DT56" s="201" t="s">
        <v>273</v>
      </c>
      <c r="DU56" s="154"/>
      <c r="DV56" s="7"/>
      <c r="DW56" s="44" t="s">
        <v>76</v>
      </c>
      <c r="DX56" s="148" t="str">
        <f t="shared" ref="DX56" si="499">$B$56</f>
        <v>special component / blind</v>
      </c>
      <c r="DY56" s="733"/>
      <c r="DZ56" s="17"/>
      <c r="EA56" s="30"/>
      <c r="EB56" s="68">
        <v>1</v>
      </c>
      <c r="EC56" s="68">
        <v>1</v>
      </c>
      <c r="ED56" s="70">
        <v>0</v>
      </c>
      <c r="EE56" s="13">
        <f t="shared" si="467"/>
        <v>0</v>
      </c>
      <c r="EF56" s="13">
        <f t="shared" si="429"/>
        <v>0</v>
      </c>
      <c r="EG56" s="13">
        <f t="shared" si="430"/>
        <v>0</v>
      </c>
      <c r="EH56" s="201" t="s">
        <v>273</v>
      </c>
      <c r="EI56" s="154"/>
      <c r="EJ56" s="7"/>
      <c r="EK56" s="44" t="s">
        <v>77</v>
      </c>
      <c r="EL56" s="947" t="str">
        <f>Prices!$A$119</f>
        <v xml:space="preserve">glazing  </v>
      </c>
      <c r="EM56" s="947">
        <f t="shared" si="376"/>
        <v>0</v>
      </c>
      <c r="EN56" s="1042" t="s">
        <v>581</v>
      </c>
      <c r="EO56" s="1052"/>
      <c r="EP56" s="190">
        <f t="shared" si="377"/>
        <v>0</v>
      </c>
      <c r="EQ56" s="79"/>
      <c r="ER56" s="116">
        <f t="shared" si="372"/>
        <v>0</v>
      </c>
      <c r="ES56" s="81">
        <f t="shared" si="373"/>
        <v>0</v>
      </c>
      <c r="ET56" s="280">
        <v>0</v>
      </c>
      <c r="EU56" s="9" t="s">
        <v>45</v>
      </c>
      <c r="EV56" s="583">
        <f t="shared" si="374"/>
        <v>0</v>
      </c>
      <c r="EW56" s="579">
        <f t="shared" si="86"/>
        <v>0</v>
      </c>
      <c r="EX56" s="582">
        <f t="shared" si="375"/>
        <v>0</v>
      </c>
      <c r="EY56" s="112"/>
      <c r="EZ56" s="573"/>
      <c r="FA56" s="55"/>
      <c r="FC56" s="44" t="s">
        <v>93</v>
      </c>
      <c r="FD56" s="72"/>
      <c r="FE56" s="141">
        <v>0</v>
      </c>
      <c r="FF56" s="141">
        <v>0</v>
      </c>
      <c r="FG56" s="142">
        <v>0</v>
      </c>
      <c r="FH56" s="9" t="s">
        <v>45</v>
      </c>
      <c r="FI56" s="122">
        <f>FE56*FF56*FG56</f>
        <v>0</v>
      </c>
      <c r="FJ56" s="602">
        <v>0</v>
      </c>
      <c r="FK56" s="604">
        <f>FI56*FJ56</f>
        <v>0</v>
      </c>
      <c r="FL56" s="590"/>
      <c r="FM56" s="569"/>
      <c r="FN56" s="610">
        <f>SUM(FK56:FK57)</f>
        <v>0</v>
      </c>
      <c r="FO56" s="127">
        <f>IF(FO$4=0,0,FN56/$FO$4)</f>
        <v>0</v>
      </c>
      <c r="FP56" s="87" t="s">
        <v>93</v>
      </c>
      <c r="FQ56" s="522">
        <f>SUM(EX73:EX74)</f>
        <v>0</v>
      </c>
      <c r="FR56" s="496">
        <f>FN56</f>
        <v>0</v>
      </c>
      <c r="FS56" s="567">
        <f>SUM(FQ56:FR56)</f>
        <v>0</v>
      </c>
    </row>
    <row r="57" spans="1:175" x14ac:dyDescent="0.25">
      <c r="A57" s="44" t="s">
        <v>76</v>
      </c>
      <c r="B57" s="72" t="s">
        <v>43</v>
      </c>
      <c r="C57" s="17"/>
      <c r="D57" s="17"/>
      <c r="E57" s="30"/>
      <c r="F57" s="68">
        <v>1</v>
      </c>
      <c r="G57" s="68">
        <v>1</v>
      </c>
      <c r="H57" s="70">
        <v>0</v>
      </c>
      <c r="I57" s="13">
        <f>F57*G57*H57</f>
        <v>0</v>
      </c>
      <c r="J57" s="13">
        <f t="shared" si="396"/>
        <v>0</v>
      </c>
      <c r="K57" s="13">
        <f t="shared" si="397"/>
        <v>0</v>
      </c>
      <c r="L57" s="215">
        <f>SUM(K53:K60)</f>
        <v>0</v>
      </c>
      <c r="M57" s="154"/>
      <c r="N57" s="15"/>
      <c r="O57" s="44" t="s">
        <v>76</v>
      </c>
      <c r="P57" s="148" t="str">
        <f>$B$57</f>
        <v>special component / blind</v>
      </c>
      <c r="Q57" s="17"/>
      <c r="R57" s="17"/>
      <c r="S57" s="30"/>
      <c r="T57" s="68">
        <v>1</v>
      </c>
      <c r="U57" s="68">
        <v>1</v>
      </c>
      <c r="V57" s="70">
        <v>0</v>
      </c>
      <c r="W57" s="13">
        <f>T57*U57*V57</f>
        <v>0</v>
      </c>
      <c r="X57" s="13">
        <f t="shared" si="398"/>
        <v>0</v>
      </c>
      <c r="Y57" s="13">
        <f t="shared" si="399"/>
        <v>0</v>
      </c>
      <c r="Z57" s="215">
        <f>SUM(Y53:Y60)</f>
        <v>0</v>
      </c>
      <c r="AA57" s="154"/>
      <c r="AB57" s="15"/>
      <c r="AC57" s="44" t="s">
        <v>76</v>
      </c>
      <c r="AD57" s="148" t="str">
        <f t="shared" ref="AD57" si="500">$B$57</f>
        <v>special component / blind</v>
      </c>
      <c r="AE57" s="17"/>
      <c r="AF57" s="17"/>
      <c r="AG57" s="30"/>
      <c r="AH57" s="68">
        <v>1</v>
      </c>
      <c r="AI57" s="68">
        <v>1</v>
      </c>
      <c r="AJ57" s="70">
        <v>0</v>
      </c>
      <c r="AK57" s="13">
        <f t="shared" si="453"/>
        <v>0</v>
      </c>
      <c r="AL57" s="13">
        <f t="shared" si="401"/>
        <v>0</v>
      </c>
      <c r="AM57" s="13">
        <f t="shared" si="402"/>
        <v>0</v>
      </c>
      <c r="AN57" s="215">
        <f t="shared" ref="AN57" si="501">SUM(AM53:AM60)</f>
        <v>0</v>
      </c>
      <c r="AO57" s="154"/>
      <c r="AP57" s="15"/>
      <c r="AQ57" s="44" t="s">
        <v>76</v>
      </c>
      <c r="AR57" s="148" t="str">
        <f t="shared" ref="AR57" si="502">$B$57</f>
        <v>special component / blind</v>
      </c>
      <c r="AS57" s="17"/>
      <c r="AT57" s="17"/>
      <c r="AU57" s="30"/>
      <c r="AV57" s="68">
        <v>1</v>
      </c>
      <c r="AW57" s="68">
        <v>1</v>
      </c>
      <c r="AX57" s="70">
        <v>0</v>
      </c>
      <c r="AY57" s="13">
        <f t="shared" si="455"/>
        <v>0</v>
      </c>
      <c r="AZ57" s="13">
        <f t="shared" si="405"/>
        <v>0</v>
      </c>
      <c r="BA57" s="13">
        <f t="shared" si="406"/>
        <v>0</v>
      </c>
      <c r="BB57" s="215">
        <f t="shared" ref="BB57" si="503">SUM(BA53:BA60)</f>
        <v>0</v>
      </c>
      <c r="BC57" s="154"/>
      <c r="BD57" s="15"/>
      <c r="BE57" s="44" t="s">
        <v>76</v>
      </c>
      <c r="BF57" s="148" t="str">
        <f t="shared" ref="BF57" si="504">$B$57</f>
        <v>special component / blind</v>
      </c>
      <c r="BG57" s="17"/>
      <c r="BH57" s="17"/>
      <c r="BI57" s="30"/>
      <c r="BJ57" s="68">
        <v>1</v>
      </c>
      <c r="BK57" s="68">
        <v>1</v>
      </c>
      <c r="BL57" s="70">
        <v>0</v>
      </c>
      <c r="BM57" s="13">
        <f t="shared" si="457"/>
        <v>0</v>
      </c>
      <c r="BN57" s="13">
        <f t="shared" si="409"/>
        <v>0</v>
      </c>
      <c r="BO57" s="13">
        <f t="shared" si="410"/>
        <v>0</v>
      </c>
      <c r="BP57" s="215">
        <f t="shared" ref="BP57" si="505">SUM(BO53:BO60)</f>
        <v>0</v>
      </c>
      <c r="BQ57" s="154"/>
      <c r="BR57" s="15"/>
      <c r="BS57" s="44" t="s">
        <v>76</v>
      </c>
      <c r="BT57" s="148" t="str">
        <f t="shared" ref="BT57" si="506">$B$57</f>
        <v>special component / blind</v>
      </c>
      <c r="BU57" s="17"/>
      <c r="BV57" s="17"/>
      <c r="BW57" s="30"/>
      <c r="BX57" s="68">
        <v>1</v>
      </c>
      <c r="BY57" s="68">
        <v>1</v>
      </c>
      <c r="BZ57" s="70">
        <v>0</v>
      </c>
      <c r="CA57" s="13">
        <f t="shared" si="459"/>
        <v>0</v>
      </c>
      <c r="CB57" s="13">
        <f t="shared" si="413"/>
        <v>0</v>
      </c>
      <c r="CC57" s="13">
        <f t="shared" si="414"/>
        <v>0</v>
      </c>
      <c r="CD57" s="215">
        <f t="shared" ref="CD57" si="507">SUM(CC53:CC60)</f>
        <v>0</v>
      </c>
      <c r="CE57" s="154"/>
      <c r="CF57" s="15"/>
      <c r="CG57" s="44" t="s">
        <v>76</v>
      </c>
      <c r="CH57" s="148" t="str">
        <f t="shared" ref="CH57" si="508">$B$57</f>
        <v>special component / blind</v>
      </c>
      <c r="CI57" s="17"/>
      <c r="CJ57" s="17"/>
      <c r="CK57" s="30"/>
      <c r="CL57" s="68">
        <v>1</v>
      </c>
      <c r="CM57" s="68">
        <v>1</v>
      </c>
      <c r="CN57" s="70">
        <v>0</v>
      </c>
      <c r="CO57" s="13">
        <f t="shared" si="461"/>
        <v>0</v>
      </c>
      <c r="CP57" s="13">
        <f t="shared" si="417"/>
        <v>0</v>
      </c>
      <c r="CQ57" s="13">
        <f t="shared" si="418"/>
        <v>0</v>
      </c>
      <c r="CR57" s="215">
        <f t="shared" ref="CR57" si="509">SUM(CQ53:CQ60)</f>
        <v>0</v>
      </c>
      <c r="CS57" s="154"/>
      <c r="CT57" s="15"/>
      <c r="CU57" s="44" t="s">
        <v>76</v>
      </c>
      <c r="CV57" s="148" t="str">
        <f t="shared" ref="CV57" si="510">$B$57</f>
        <v>special component / blind</v>
      </c>
      <c r="CW57" s="17"/>
      <c r="CX57" s="17"/>
      <c r="CY57" s="30"/>
      <c r="CZ57" s="68">
        <v>1</v>
      </c>
      <c r="DA57" s="68">
        <v>1</v>
      </c>
      <c r="DB57" s="70">
        <v>0</v>
      </c>
      <c r="DC57" s="13">
        <f t="shared" si="463"/>
        <v>0</v>
      </c>
      <c r="DD57" s="13">
        <f t="shared" si="421"/>
        <v>0</v>
      </c>
      <c r="DE57" s="13">
        <f t="shared" si="422"/>
        <v>0</v>
      </c>
      <c r="DF57" s="215">
        <f t="shared" ref="DF57" si="511">SUM(DE53:DE60)</f>
        <v>0</v>
      </c>
      <c r="DG57" s="154"/>
      <c r="DH57" s="15"/>
      <c r="DI57" s="44" t="s">
        <v>76</v>
      </c>
      <c r="DJ57" s="148" t="str">
        <f t="shared" ref="DJ57" si="512">$B$57</f>
        <v>special component / blind</v>
      </c>
      <c r="DK57" s="17"/>
      <c r="DL57" s="17"/>
      <c r="DM57" s="30"/>
      <c r="DN57" s="68">
        <v>1</v>
      </c>
      <c r="DO57" s="68">
        <v>1</v>
      </c>
      <c r="DP57" s="70">
        <v>0</v>
      </c>
      <c r="DQ57" s="13">
        <f t="shared" si="465"/>
        <v>0</v>
      </c>
      <c r="DR57" s="13">
        <f t="shared" si="425"/>
        <v>0</v>
      </c>
      <c r="DS57" s="13">
        <f t="shared" si="426"/>
        <v>0</v>
      </c>
      <c r="DT57" s="215">
        <f t="shared" ref="DT57" si="513">SUM(DS53:DS60)</f>
        <v>0</v>
      </c>
      <c r="DU57" s="154"/>
      <c r="DV57" s="15"/>
      <c r="DW57" s="44" t="s">
        <v>76</v>
      </c>
      <c r="DX57" s="148" t="str">
        <f t="shared" ref="DX57" si="514">$B$57</f>
        <v>special component / blind</v>
      </c>
      <c r="DY57" s="17"/>
      <c r="DZ57" s="17"/>
      <c r="EA57" s="30"/>
      <c r="EB57" s="68">
        <v>1</v>
      </c>
      <c r="EC57" s="68">
        <v>1</v>
      </c>
      <c r="ED57" s="70">
        <v>0</v>
      </c>
      <c r="EE57" s="13">
        <f t="shared" si="467"/>
        <v>0</v>
      </c>
      <c r="EF57" s="13">
        <f t="shared" si="429"/>
        <v>0</v>
      </c>
      <c r="EG57" s="13">
        <f t="shared" si="430"/>
        <v>0</v>
      </c>
      <c r="EH57" s="215">
        <f t="shared" ref="EH57" si="515">SUM(EG53:EG60)</f>
        <v>0</v>
      </c>
      <c r="EI57" s="154"/>
      <c r="EJ57" s="15"/>
      <c r="EK57" s="44" t="s">
        <v>77</v>
      </c>
      <c r="EL57" s="947" t="str">
        <f>Prices!$A$120</f>
        <v xml:space="preserve">glazing  </v>
      </c>
      <c r="EM57" s="947">
        <f t="shared" si="376"/>
        <v>0</v>
      </c>
      <c r="EN57" s="1042" t="s">
        <v>582</v>
      </c>
      <c r="EO57" s="1052"/>
      <c r="EP57" s="190">
        <f t="shared" si="377"/>
        <v>0</v>
      </c>
      <c r="EQ57" s="79"/>
      <c r="ER57" s="116">
        <f t="shared" si="372"/>
        <v>0</v>
      </c>
      <c r="ES57" s="81">
        <f t="shared" si="373"/>
        <v>0</v>
      </c>
      <c r="ET57" s="280">
        <v>0</v>
      </c>
      <c r="EU57" s="9" t="s">
        <v>45</v>
      </c>
      <c r="EV57" s="583">
        <f t="shared" si="374"/>
        <v>0</v>
      </c>
      <c r="EW57" s="579">
        <f t="shared" si="86"/>
        <v>0</v>
      </c>
      <c r="EX57" s="582">
        <f t="shared" si="375"/>
        <v>0</v>
      </c>
      <c r="EY57" s="112"/>
      <c r="EZ57" s="573"/>
      <c r="FA57" s="55"/>
      <c r="FC57" s="44" t="s">
        <v>93</v>
      </c>
      <c r="FD57" s="72"/>
      <c r="FE57" s="141">
        <v>0</v>
      </c>
      <c r="FF57" s="141">
        <v>0</v>
      </c>
      <c r="FG57" s="142">
        <v>0</v>
      </c>
      <c r="FH57" s="9" t="s">
        <v>45</v>
      </c>
      <c r="FI57" s="122">
        <f>FE57*FF57*FG57</f>
        <v>0</v>
      </c>
      <c r="FJ57" s="602">
        <v>0</v>
      </c>
      <c r="FK57" s="604">
        <f>FI57*FJ57</f>
        <v>0</v>
      </c>
      <c r="FL57" s="592"/>
      <c r="FM57" s="573"/>
      <c r="FN57" s="607"/>
      <c r="FO57" s="127"/>
      <c r="FP57" s="87"/>
      <c r="FQ57" s="522"/>
      <c r="FR57" s="61"/>
      <c r="FS57" s="567"/>
    </row>
    <row r="58" spans="1:175" x14ac:dyDescent="0.25">
      <c r="A58" s="44" t="s">
        <v>76</v>
      </c>
      <c r="B58" s="72" t="s">
        <v>43</v>
      </c>
      <c r="C58" s="17"/>
      <c r="D58" s="17"/>
      <c r="E58" s="30"/>
      <c r="F58" s="68">
        <v>1</v>
      </c>
      <c r="G58" s="68">
        <v>1</v>
      </c>
      <c r="H58" s="70">
        <v>0</v>
      </c>
      <c r="I58" s="13">
        <f>F58*G58*H58</f>
        <v>0</v>
      </c>
      <c r="J58" s="13">
        <f t="shared" si="396"/>
        <v>0</v>
      </c>
      <c r="K58" s="13">
        <f t="shared" si="397"/>
        <v>0</v>
      </c>
      <c r="L58" s="117"/>
      <c r="M58" s="154"/>
      <c r="N58" s="7"/>
      <c r="O58" s="44" t="s">
        <v>76</v>
      </c>
      <c r="P58" s="148" t="str">
        <f>$B$58</f>
        <v>special component / blind</v>
      </c>
      <c r="Q58" s="17"/>
      <c r="R58" s="17"/>
      <c r="S58" s="30"/>
      <c r="T58" s="68">
        <v>1</v>
      </c>
      <c r="U58" s="68">
        <v>1</v>
      </c>
      <c r="V58" s="70">
        <v>0</v>
      </c>
      <c r="W58" s="13">
        <f>T58*U58*V58</f>
        <v>0</v>
      </c>
      <c r="X58" s="13">
        <f t="shared" si="398"/>
        <v>0</v>
      </c>
      <c r="Y58" s="13">
        <f t="shared" si="399"/>
        <v>0</v>
      </c>
      <c r="Z58" s="117"/>
      <c r="AA58" s="154"/>
      <c r="AB58" s="7"/>
      <c r="AC58" s="44" t="s">
        <v>76</v>
      </c>
      <c r="AD58" s="148" t="str">
        <f t="shared" ref="AD58" si="516">$B$58</f>
        <v>special component / blind</v>
      </c>
      <c r="AE58" s="17"/>
      <c r="AF58" s="17"/>
      <c r="AG58" s="30"/>
      <c r="AH58" s="68">
        <v>1</v>
      </c>
      <c r="AI58" s="68">
        <v>1</v>
      </c>
      <c r="AJ58" s="70">
        <v>0</v>
      </c>
      <c r="AK58" s="13">
        <f t="shared" si="453"/>
        <v>0</v>
      </c>
      <c r="AL58" s="13">
        <f t="shared" si="401"/>
        <v>0</v>
      </c>
      <c r="AM58" s="13">
        <f t="shared" si="402"/>
        <v>0</v>
      </c>
      <c r="AN58" s="117"/>
      <c r="AO58" s="154"/>
      <c r="AP58" s="7"/>
      <c r="AQ58" s="44" t="s">
        <v>76</v>
      </c>
      <c r="AR58" s="148" t="str">
        <f t="shared" ref="AR58" si="517">$B$58</f>
        <v>special component / blind</v>
      </c>
      <c r="AS58" s="17"/>
      <c r="AT58" s="17"/>
      <c r="AU58" s="30"/>
      <c r="AV58" s="68">
        <v>1</v>
      </c>
      <c r="AW58" s="68">
        <v>1</v>
      </c>
      <c r="AX58" s="70">
        <v>0</v>
      </c>
      <c r="AY58" s="13">
        <f t="shared" si="455"/>
        <v>0</v>
      </c>
      <c r="AZ58" s="13">
        <f t="shared" si="405"/>
        <v>0</v>
      </c>
      <c r="BA58" s="13">
        <f t="shared" si="406"/>
        <v>0</v>
      </c>
      <c r="BB58" s="117"/>
      <c r="BC58" s="154"/>
      <c r="BD58" s="7"/>
      <c r="BE58" s="44" t="s">
        <v>76</v>
      </c>
      <c r="BF58" s="148" t="str">
        <f t="shared" ref="BF58" si="518">$B$58</f>
        <v>special component / blind</v>
      </c>
      <c r="BG58" s="17"/>
      <c r="BH58" s="17"/>
      <c r="BI58" s="30"/>
      <c r="BJ58" s="68">
        <v>1</v>
      </c>
      <c r="BK58" s="68">
        <v>1</v>
      </c>
      <c r="BL58" s="70">
        <v>0</v>
      </c>
      <c r="BM58" s="13">
        <f t="shared" si="457"/>
        <v>0</v>
      </c>
      <c r="BN58" s="13">
        <f t="shared" si="409"/>
        <v>0</v>
      </c>
      <c r="BO58" s="13">
        <f t="shared" si="410"/>
        <v>0</v>
      </c>
      <c r="BP58" s="117"/>
      <c r="BQ58" s="154"/>
      <c r="BR58" s="7"/>
      <c r="BS58" s="44" t="s">
        <v>76</v>
      </c>
      <c r="BT58" s="148" t="str">
        <f t="shared" ref="BT58" si="519">$B$58</f>
        <v>special component / blind</v>
      </c>
      <c r="BU58" s="17"/>
      <c r="BV58" s="17"/>
      <c r="BW58" s="30"/>
      <c r="BX58" s="68">
        <v>1</v>
      </c>
      <c r="BY58" s="68">
        <v>1</v>
      </c>
      <c r="BZ58" s="70">
        <v>0</v>
      </c>
      <c r="CA58" s="13">
        <f t="shared" si="459"/>
        <v>0</v>
      </c>
      <c r="CB58" s="13">
        <f t="shared" si="413"/>
        <v>0</v>
      </c>
      <c r="CC58" s="13">
        <f t="shared" si="414"/>
        <v>0</v>
      </c>
      <c r="CD58" s="117"/>
      <c r="CE58" s="154"/>
      <c r="CF58" s="7"/>
      <c r="CG58" s="44" t="s">
        <v>76</v>
      </c>
      <c r="CH58" s="148" t="str">
        <f t="shared" ref="CH58" si="520">$B$58</f>
        <v>special component / blind</v>
      </c>
      <c r="CI58" s="17"/>
      <c r="CJ58" s="17"/>
      <c r="CK58" s="30"/>
      <c r="CL58" s="68">
        <v>1</v>
      </c>
      <c r="CM58" s="68">
        <v>1</v>
      </c>
      <c r="CN58" s="70">
        <v>0</v>
      </c>
      <c r="CO58" s="13">
        <f t="shared" si="461"/>
        <v>0</v>
      </c>
      <c r="CP58" s="13">
        <f t="shared" si="417"/>
        <v>0</v>
      </c>
      <c r="CQ58" s="13">
        <f t="shared" si="418"/>
        <v>0</v>
      </c>
      <c r="CR58" s="117"/>
      <c r="CS58" s="154"/>
      <c r="CT58" s="7"/>
      <c r="CU58" s="44" t="s">
        <v>76</v>
      </c>
      <c r="CV58" s="148" t="str">
        <f t="shared" ref="CV58" si="521">$B$58</f>
        <v>special component / blind</v>
      </c>
      <c r="CW58" s="17"/>
      <c r="CX58" s="17"/>
      <c r="CY58" s="30"/>
      <c r="CZ58" s="68">
        <v>1</v>
      </c>
      <c r="DA58" s="68">
        <v>1</v>
      </c>
      <c r="DB58" s="70">
        <v>0</v>
      </c>
      <c r="DC58" s="13">
        <f t="shared" si="463"/>
        <v>0</v>
      </c>
      <c r="DD58" s="13">
        <f t="shared" si="421"/>
        <v>0</v>
      </c>
      <c r="DE58" s="13">
        <f t="shared" si="422"/>
        <v>0</v>
      </c>
      <c r="DF58" s="117"/>
      <c r="DG58" s="154"/>
      <c r="DH58" s="7"/>
      <c r="DI58" s="44" t="s">
        <v>76</v>
      </c>
      <c r="DJ58" s="148" t="str">
        <f t="shared" ref="DJ58" si="522">$B$58</f>
        <v>special component / blind</v>
      </c>
      <c r="DK58" s="17"/>
      <c r="DL58" s="17"/>
      <c r="DM58" s="30"/>
      <c r="DN58" s="68">
        <v>1</v>
      </c>
      <c r="DO58" s="68">
        <v>1</v>
      </c>
      <c r="DP58" s="70">
        <v>0</v>
      </c>
      <c r="DQ58" s="13">
        <f t="shared" si="465"/>
        <v>0</v>
      </c>
      <c r="DR58" s="13">
        <f t="shared" si="425"/>
        <v>0</v>
      </c>
      <c r="DS58" s="13">
        <f t="shared" si="426"/>
        <v>0</v>
      </c>
      <c r="DT58" s="117"/>
      <c r="DU58" s="154"/>
      <c r="DV58" s="7"/>
      <c r="DW58" s="44" t="s">
        <v>76</v>
      </c>
      <c r="DX58" s="148" t="str">
        <f t="shared" ref="DX58" si="523">$B$58</f>
        <v>special component / blind</v>
      </c>
      <c r="DY58" s="17"/>
      <c r="DZ58" s="17"/>
      <c r="EA58" s="30"/>
      <c r="EB58" s="68">
        <v>1</v>
      </c>
      <c r="EC58" s="68">
        <v>1</v>
      </c>
      <c r="ED58" s="70">
        <v>0</v>
      </c>
      <c r="EE58" s="13">
        <f t="shared" si="467"/>
        <v>0</v>
      </c>
      <c r="EF58" s="13">
        <f t="shared" si="429"/>
        <v>0</v>
      </c>
      <c r="EG58" s="13">
        <f t="shared" si="430"/>
        <v>0</v>
      </c>
      <c r="EH58" s="117"/>
      <c r="EI58" s="154"/>
      <c r="EJ58" s="7"/>
      <c r="EK58" s="44" t="s">
        <v>77</v>
      </c>
      <c r="EL58" s="947" t="str">
        <f>Prices!$A$121</f>
        <v xml:space="preserve">glazing  </v>
      </c>
      <c r="EM58" s="947">
        <f t="shared" si="376"/>
        <v>0</v>
      </c>
      <c r="EN58" s="1042" t="s">
        <v>583</v>
      </c>
      <c r="EO58" s="1052"/>
      <c r="EP58" s="190">
        <f t="shared" si="377"/>
        <v>0</v>
      </c>
      <c r="EQ58" s="79"/>
      <c r="ER58" s="116">
        <f t="shared" si="372"/>
        <v>0</v>
      </c>
      <c r="ES58" s="81">
        <f t="shared" si="373"/>
        <v>0</v>
      </c>
      <c r="ET58" s="280">
        <v>0</v>
      </c>
      <c r="EU58" s="9" t="s">
        <v>45</v>
      </c>
      <c r="EV58" s="583">
        <f t="shared" si="374"/>
        <v>0</v>
      </c>
      <c r="EW58" s="579">
        <f t="shared" si="86"/>
        <v>0</v>
      </c>
      <c r="EX58" s="582">
        <f t="shared" si="375"/>
        <v>0</v>
      </c>
      <c r="EY58" s="112"/>
      <c r="EZ58" s="573"/>
      <c r="FA58" s="55"/>
      <c r="FC58" s="44"/>
      <c r="FD58" s="96"/>
      <c r="FE58" s="126"/>
      <c r="FF58" s="126"/>
      <c r="FG58" s="436"/>
      <c r="FH58" s="9"/>
      <c r="FI58" s="123"/>
      <c r="FJ58" s="121"/>
      <c r="FK58" s="604"/>
      <c r="FL58" s="592"/>
      <c r="FM58" s="573"/>
      <c r="FN58" s="607"/>
      <c r="FO58" s="127"/>
      <c r="FP58" s="87"/>
      <c r="FQ58" s="522"/>
      <c r="FR58" s="61"/>
      <c r="FS58" s="567"/>
    </row>
    <row r="59" spans="1:175" x14ac:dyDescent="0.25">
      <c r="A59" s="44" t="s">
        <v>76</v>
      </c>
      <c r="B59" s="72" t="s">
        <v>43</v>
      </c>
      <c r="C59" s="17"/>
      <c r="D59" s="17"/>
      <c r="E59" s="30"/>
      <c r="F59" s="68">
        <v>1</v>
      </c>
      <c r="G59" s="68">
        <v>1</v>
      </c>
      <c r="H59" s="70">
        <v>0</v>
      </c>
      <c r="I59" s="13">
        <f>F59*G59*H59</f>
        <v>0</v>
      </c>
      <c r="J59" s="13">
        <f t="shared" si="396"/>
        <v>0</v>
      </c>
      <c r="K59" s="13">
        <f t="shared" si="397"/>
        <v>0</v>
      </c>
      <c r="L59" s="117"/>
      <c r="M59" s="154"/>
      <c r="N59" s="7"/>
      <c r="O59" s="44" t="s">
        <v>76</v>
      </c>
      <c r="P59" s="148" t="str">
        <f>$B$59</f>
        <v>special component / blind</v>
      </c>
      <c r="Q59" s="17"/>
      <c r="R59" s="17"/>
      <c r="S59" s="30"/>
      <c r="T59" s="68">
        <v>1</v>
      </c>
      <c r="U59" s="68">
        <v>1</v>
      </c>
      <c r="V59" s="70">
        <v>0</v>
      </c>
      <c r="W59" s="13">
        <f>T59*U59*V59</f>
        <v>0</v>
      </c>
      <c r="X59" s="13">
        <f t="shared" si="398"/>
        <v>0</v>
      </c>
      <c r="Y59" s="13">
        <f t="shared" si="399"/>
        <v>0</v>
      </c>
      <c r="Z59" s="117"/>
      <c r="AA59" s="154"/>
      <c r="AB59" s="7"/>
      <c r="AC59" s="44" t="s">
        <v>76</v>
      </c>
      <c r="AD59" s="148" t="str">
        <f t="shared" ref="AD59" si="524">$B$59</f>
        <v>special component / blind</v>
      </c>
      <c r="AE59" s="17"/>
      <c r="AF59" s="17"/>
      <c r="AG59" s="30"/>
      <c r="AH59" s="68">
        <v>1</v>
      </c>
      <c r="AI59" s="68">
        <v>1</v>
      </c>
      <c r="AJ59" s="70">
        <v>0</v>
      </c>
      <c r="AK59" s="13">
        <f t="shared" si="453"/>
        <v>0</v>
      </c>
      <c r="AL59" s="13">
        <f t="shared" si="401"/>
        <v>0</v>
      </c>
      <c r="AM59" s="13">
        <f t="shared" si="402"/>
        <v>0</v>
      </c>
      <c r="AN59" s="117"/>
      <c r="AO59" s="154"/>
      <c r="AP59" s="7"/>
      <c r="AQ59" s="44" t="s">
        <v>76</v>
      </c>
      <c r="AR59" s="148" t="str">
        <f t="shared" ref="AR59" si="525">$B$59</f>
        <v>special component / blind</v>
      </c>
      <c r="AS59" s="17"/>
      <c r="AT59" s="17"/>
      <c r="AU59" s="30"/>
      <c r="AV59" s="68">
        <v>1</v>
      </c>
      <c r="AW59" s="68">
        <v>1</v>
      </c>
      <c r="AX59" s="70">
        <v>0</v>
      </c>
      <c r="AY59" s="13">
        <f t="shared" si="455"/>
        <v>0</v>
      </c>
      <c r="AZ59" s="13">
        <f t="shared" si="405"/>
        <v>0</v>
      </c>
      <c r="BA59" s="13">
        <f t="shared" si="406"/>
        <v>0</v>
      </c>
      <c r="BB59" s="117"/>
      <c r="BC59" s="154"/>
      <c r="BD59" s="7"/>
      <c r="BE59" s="44" t="s">
        <v>76</v>
      </c>
      <c r="BF59" s="148" t="str">
        <f t="shared" ref="BF59" si="526">$B$59</f>
        <v>special component / blind</v>
      </c>
      <c r="BG59" s="17"/>
      <c r="BH59" s="17"/>
      <c r="BI59" s="30"/>
      <c r="BJ59" s="68">
        <v>1</v>
      </c>
      <c r="BK59" s="68">
        <v>1</v>
      </c>
      <c r="BL59" s="70">
        <v>0</v>
      </c>
      <c r="BM59" s="13">
        <f t="shared" si="457"/>
        <v>0</v>
      </c>
      <c r="BN59" s="13">
        <f t="shared" si="409"/>
        <v>0</v>
      </c>
      <c r="BO59" s="13">
        <f t="shared" si="410"/>
        <v>0</v>
      </c>
      <c r="BP59" s="117"/>
      <c r="BQ59" s="154"/>
      <c r="BR59" s="7"/>
      <c r="BS59" s="44" t="s">
        <v>76</v>
      </c>
      <c r="BT59" s="148" t="str">
        <f t="shared" ref="BT59" si="527">$B$59</f>
        <v>special component / blind</v>
      </c>
      <c r="BU59" s="17"/>
      <c r="BV59" s="17"/>
      <c r="BW59" s="30"/>
      <c r="BX59" s="68">
        <v>1</v>
      </c>
      <c r="BY59" s="68">
        <v>1</v>
      </c>
      <c r="BZ59" s="70">
        <v>0</v>
      </c>
      <c r="CA59" s="13">
        <f t="shared" si="459"/>
        <v>0</v>
      </c>
      <c r="CB59" s="13">
        <f t="shared" si="413"/>
        <v>0</v>
      </c>
      <c r="CC59" s="13">
        <f t="shared" si="414"/>
        <v>0</v>
      </c>
      <c r="CD59" s="117"/>
      <c r="CE59" s="154"/>
      <c r="CF59" s="7"/>
      <c r="CG59" s="44" t="s">
        <v>76</v>
      </c>
      <c r="CH59" s="148" t="str">
        <f t="shared" ref="CH59" si="528">$B$59</f>
        <v>special component / blind</v>
      </c>
      <c r="CI59" s="17"/>
      <c r="CJ59" s="17"/>
      <c r="CK59" s="30"/>
      <c r="CL59" s="68">
        <v>1</v>
      </c>
      <c r="CM59" s="68">
        <v>1</v>
      </c>
      <c r="CN59" s="70">
        <v>0</v>
      </c>
      <c r="CO59" s="13">
        <f t="shared" si="461"/>
        <v>0</v>
      </c>
      <c r="CP59" s="13">
        <f t="shared" si="417"/>
        <v>0</v>
      </c>
      <c r="CQ59" s="13">
        <f t="shared" si="418"/>
        <v>0</v>
      </c>
      <c r="CR59" s="117"/>
      <c r="CS59" s="154"/>
      <c r="CT59" s="7"/>
      <c r="CU59" s="44" t="s">
        <v>76</v>
      </c>
      <c r="CV59" s="148" t="str">
        <f t="shared" ref="CV59" si="529">$B$59</f>
        <v>special component / blind</v>
      </c>
      <c r="CW59" s="17"/>
      <c r="CX59" s="17"/>
      <c r="CY59" s="30"/>
      <c r="CZ59" s="68">
        <v>1</v>
      </c>
      <c r="DA59" s="68">
        <v>1</v>
      </c>
      <c r="DB59" s="70">
        <v>0</v>
      </c>
      <c r="DC59" s="13">
        <f t="shared" si="463"/>
        <v>0</v>
      </c>
      <c r="DD59" s="13">
        <f t="shared" si="421"/>
        <v>0</v>
      </c>
      <c r="DE59" s="13">
        <f t="shared" si="422"/>
        <v>0</v>
      </c>
      <c r="DF59" s="117"/>
      <c r="DG59" s="154"/>
      <c r="DH59" s="7"/>
      <c r="DI59" s="44" t="s">
        <v>76</v>
      </c>
      <c r="DJ59" s="148" t="str">
        <f t="shared" ref="DJ59" si="530">$B$59</f>
        <v>special component / blind</v>
      </c>
      <c r="DK59" s="17"/>
      <c r="DL59" s="17"/>
      <c r="DM59" s="30"/>
      <c r="DN59" s="68">
        <v>1</v>
      </c>
      <c r="DO59" s="68">
        <v>1</v>
      </c>
      <c r="DP59" s="70">
        <v>0</v>
      </c>
      <c r="DQ59" s="13">
        <f t="shared" si="465"/>
        <v>0</v>
      </c>
      <c r="DR59" s="13">
        <f t="shared" si="425"/>
        <v>0</v>
      </c>
      <c r="DS59" s="13">
        <f t="shared" si="426"/>
        <v>0</v>
      </c>
      <c r="DT59" s="117"/>
      <c r="DU59" s="154"/>
      <c r="DV59" s="7"/>
      <c r="DW59" s="44" t="s">
        <v>76</v>
      </c>
      <c r="DX59" s="148" t="str">
        <f t="shared" ref="DX59" si="531">$B$59</f>
        <v>special component / blind</v>
      </c>
      <c r="DY59" s="17"/>
      <c r="DZ59" s="17"/>
      <c r="EA59" s="30"/>
      <c r="EB59" s="68">
        <v>1</v>
      </c>
      <c r="EC59" s="68">
        <v>1</v>
      </c>
      <c r="ED59" s="70">
        <v>0</v>
      </c>
      <c r="EE59" s="13">
        <f t="shared" si="467"/>
        <v>0</v>
      </c>
      <c r="EF59" s="13">
        <f t="shared" si="429"/>
        <v>0</v>
      </c>
      <c r="EG59" s="13">
        <f t="shared" si="430"/>
        <v>0</v>
      </c>
      <c r="EH59" s="117"/>
      <c r="EI59" s="154"/>
      <c r="EJ59" s="7"/>
      <c r="EK59" s="44" t="s">
        <v>77</v>
      </c>
      <c r="EL59" s="947" t="str">
        <f>Prices!$A$122</f>
        <v xml:space="preserve">glazing  </v>
      </c>
      <c r="EM59" s="947">
        <f t="shared" si="376"/>
        <v>0</v>
      </c>
      <c r="EN59" s="1042" t="s">
        <v>584</v>
      </c>
      <c r="EO59" s="1052"/>
      <c r="EP59" s="190">
        <f t="shared" si="377"/>
        <v>0</v>
      </c>
      <c r="EQ59" s="79"/>
      <c r="ER59" s="116">
        <f t="shared" si="372"/>
        <v>0</v>
      </c>
      <c r="ES59" s="81">
        <f t="shared" si="373"/>
        <v>0</v>
      </c>
      <c r="ET59" s="280">
        <v>0</v>
      </c>
      <c r="EU59" s="9" t="s">
        <v>45</v>
      </c>
      <c r="EV59" s="583">
        <f t="shared" si="374"/>
        <v>0</v>
      </c>
      <c r="EW59" s="579">
        <f t="shared" si="86"/>
        <v>0</v>
      </c>
      <c r="EX59" s="582">
        <f t="shared" si="375"/>
        <v>0</v>
      </c>
      <c r="EY59" s="112"/>
      <c r="EZ59" s="573"/>
      <c r="FA59" s="55"/>
      <c r="FC59" s="44" t="s">
        <v>94</v>
      </c>
      <c r="FD59" s="96" t="s">
        <v>95</v>
      </c>
      <c r="FE59" s="141">
        <v>0</v>
      </c>
      <c r="FF59" s="141">
        <v>0</v>
      </c>
      <c r="FG59" s="142">
        <v>0</v>
      </c>
      <c r="FH59" s="9" t="s">
        <v>45</v>
      </c>
      <c r="FI59" s="122">
        <f>FE59*FF59*FG59</f>
        <v>0</v>
      </c>
      <c r="FJ59" s="602">
        <v>0</v>
      </c>
      <c r="FK59" s="604">
        <f>FI59*FJ59</f>
        <v>0</v>
      </c>
      <c r="FL59" s="592"/>
      <c r="FM59" s="573"/>
      <c r="FN59" s="610">
        <f>SUM(FK59:FK60)</f>
        <v>0</v>
      </c>
      <c r="FO59" s="127">
        <f>IF(FO$4=0,0,FN59/$FO$4)</f>
        <v>0</v>
      </c>
      <c r="FP59" s="87" t="s">
        <v>94</v>
      </c>
      <c r="FQ59" s="522">
        <f>SUM(EX75:EX76)</f>
        <v>0</v>
      </c>
      <c r="FR59" s="496">
        <f>FN59</f>
        <v>0</v>
      </c>
      <c r="FS59" s="567">
        <f>SUM(FQ59:FR59)</f>
        <v>0</v>
      </c>
    </row>
    <row r="60" spans="1:175" x14ac:dyDescent="0.25">
      <c r="A60" s="44" t="s">
        <v>76</v>
      </c>
      <c r="B60" s="72" t="s">
        <v>43</v>
      </c>
      <c r="C60" s="17"/>
      <c r="D60" s="17"/>
      <c r="E60" s="30"/>
      <c r="F60" s="68">
        <v>1</v>
      </c>
      <c r="G60" s="68">
        <v>1</v>
      </c>
      <c r="H60" s="70">
        <v>0</v>
      </c>
      <c r="I60" s="13">
        <f>F60*G60*H60</f>
        <v>0</v>
      </c>
      <c r="J60" s="13">
        <f t="shared" si="396"/>
        <v>0</v>
      </c>
      <c r="K60" s="13">
        <f t="shared" si="397"/>
        <v>0</v>
      </c>
      <c r="L60" s="201" t="s">
        <v>274</v>
      </c>
      <c r="M60" s="154"/>
      <c r="N60" s="7"/>
      <c r="O60" s="44" t="s">
        <v>76</v>
      </c>
      <c r="P60" s="148" t="str">
        <f>$B$60</f>
        <v>special component / blind</v>
      </c>
      <c r="Q60" s="17"/>
      <c r="R60" s="17"/>
      <c r="S60" s="30"/>
      <c r="T60" s="68">
        <v>1</v>
      </c>
      <c r="U60" s="68">
        <v>1</v>
      </c>
      <c r="V60" s="70">
        <v>0</v>
      </c>
      <c r="W60" s="13">
        <f>T60*U60*V60</f>
        <v>0</v>
      </c>
      <c r="X60" s="13">
        <f t="shared" si="398"/>
        <v>0</v>
      </c>
      <c r="Y60" s="13">
        <f t="shared" si="399"/>
        <v>0</v>
      </c>
      <c r="Z60" s="201" t="s">
        <v>274</v>
      </c>
      <c r="AA60" s="154"/>
      <c r="AB60" s="7"/>
      <c r="AC60" s="44" t="s">
        <v>76</v>
      </c>
      <c r="AD60" s="148" t="str">
        <f t="shared" ref="AD60" si="532">$B$60</f>
        <v>special component / blind</v>
      </c>
      <c r="AE60" s="17"/>
      <c r="AF60" s="17"/>
      <c r="AG60" s="30"/>
      <c r="AH60" s="68">
        <v>1</v>
      </c>
      <c r="AI60" s="68">
        <v>1</v>
      </c>
      <c r="AJ60" s="70">
        <v>0</v>
      </c>
      <c r="AK60" s="13">
        <f t="shared" si="453"/>
        <v>0</v>
      </c>
      <c r="AL60" s="13">
        <f t="shared" si="401"/>
        <v>0</v>
      </c>
      <c r="AM60" s="13">
        <f t="shared" si="402"/>
        <v>0</v>
      </c>
      <c r="AN60" s="201" t="s">
        <v>274</v>
      </c>
      <c r="AO60" s="154"/>
      <c r="AP60" s="7"/>
      <c r="AQ60" s="44" t="s">
        <v>76</v>
      </c>
      <c r="AR60" s="148" t="str">
        <f t="shared" ref="AR60" si="533">$B$60</f>
        <v>special component / blind</v>
      </c>
      <c r="AS60" s="17"/>
      <c r="AT60" s="17"/>
      <c r="AU60" s="30"/>
      <c r="AV60" s="68">
        <v>1</v>
      </c>
      <c r="AW60" s="68">
        <v>1</v>
      </c>
      <c r="AX60" s="70">
        <v>0</v>
      </c>
      <c r="AY60" s="13">
        <f t="shared" si="455"/>
        <v>0</v>
      </c>
      <c r="AZ60" s="13">
        <f t="shared" si="405"/>
        <v>0</v>
      </c>
      <c r="BA60" s="13">
        <f t="shared" si="406"/>
        <v>0</v>
      </c>
      <c r="BB60" s="201" t="s">
        <v>274</v>
      </c>
      <c r="BC60" s="154"/>
      <c r="BD60" s="7"/>
      <c r="BE60" s="44" t="s">
        <v>76</v>
      </c>
      <c r="BF60" s="148" t="str">
        <f t="shared" ref="BF60" si="534">$B$60</f>
        <v>special component / blind</v>
      </c>
      <c r="BG60" s="17"/>
      <c r="BH60" s="17"/>
      <c r="BI60" s="30"/>
      <c r="BJ60" s="68">
        <v>1</v>
      </c>
      <c r="BK60" s="68">
        <v>1</v>
      </c>
      <c r="BL60" s="70">
        <v>0</v>
      </c>
      <c r="BM60" s="13">
        <f t="shared" si="457"/>
        <v>0</v>
      </c>
      <c r="BN60" s="13">
        <f t="shared" si="409"/>
        <v>0</v>
      </c>
      <c r="BO60" s="13">
        <f t="shared" si="410"/>
        <v>0</v>
      </c>
      <c r="BP60" s="201" t="s">
        <v>274</v>
      </c>
      <c r="BQ60" s="154"/>
      <c r="BR60" s="7"/>
      <c r="BS60" s="44" t="s">
        <v>76</v>
      </c>
      <c r="BT60" s="148" t="str">
        <f t="shared" ref="BT60" si="535">$B$60</f>
        <v>special component / blind</v>
      </c>
      <c r="BU60" s="17"/>
      <c r="BV60" s="17"/>
      <c r="BW60" s="30"/>
      <c r="BX60" s="68">
        <v>1</v>
      </c>
      <c r="BY60" s="68">
        <v>1</v>
      </c>
      <c r="BZ60" s="70">
        <v>0</v>
      </c>
      <c r="CA60" s="13">
        <f t="shared" si="459"/>
        <v>0</v>
      </c>
      <c r="CB60" s="13">
        <f t="shared" si="413"/>
        <v>0</v>
      </c>
      <c r="CC60" s="13">
        <f t="shared" si="414"/>
        <v>0</v>
      </c>
      <c r="CD60" s="201" t="s">
        <v>274</v>
      </c>
      <c r="CE60" s="154"/>
      <c r="CF60" s="7"/>
      <c r="CG60" s="44" t="s">
        <v>76</v>
      </c>
      <c r="CH60" s="148" t="str">
        <f t="shared" ref="CH60" si="536">$B$60</f>
        <v>special component / blind</v>
      </c>
      <c r="CI60" s="17"/>
      <c r="CJ60" s="17"/>
      <c r="CK60" s="30"/>
      <c r="CL60" s="68">
        <v>1</v>
      </c>
      <c r="CM60" s="68">
        <v>1</v>
      </c>
      <c r="CN60" s="70">
        <v>0</v>
      </c>
      <c r="CO60" s="13">
        <f t="shared" si="461"/>
        <v>0</v>
      </c>
      <c r="CP60" s="13">
        <f t="shared" si="417"/>
        <v>0</v>
      </c>
      <c r="CQ60" s="13">
        <f t="shared" si="418"/>
        <v>0</v>
      </c>
      <c r="CR60" s="201" t="s">
        <v>274</v>
      </c>
      <c r="CS60" s="154"/>
      <c r="CT60" s="7"/>
      <c r="CU60" s="44" t="s">
        <v>76</v>
      </c>
      <c r="CV60" s="148" t="str">
        <f t="shared" ref="CV60" si="537">$B$60</f>
        <v>special component / blind</v>
      </c>
      <c r="CW60" s="17"/>
      <c r="CX60" s="17"/>
      <c r="CY60" s="30"/>
      <c r="CZ60" s="68">
        <v>1</v>
      </c>
      <c r="DA60" s="68">
        <v>1</v>
      </c>
      <c r="DB60" s="70">
        <v>0</v>
      </c>
      <c r="DC60" s="13">
        <f t="shared" si="463"/>
        <v>0</v>
      </c>
      <c r="DD60" s="13">
        <f t="shared" si="421"/>
        <v>0</v>
      </c>
      <c r="DE60" s="13">
        <f t="shared" si="422"/>
        <v>0</v>
      </c>
      <c r="DF60" s="201" t="s">
        <v>274</v>
      </c>
      <c r="DG60" s="154"/>
      <c r="DH60" s="7"/>
      <c r="DI60" s="44" t="s">
        <v>76</v>
      </c>
      <c r="DJ60" s="148" t="str">
        <f t="shared" ref="DJ60" si="538">$B$60</f>
        <v>special component / blind</v>
      </c>
      <c r="DK60" s="17"/>
      <c r="DL60" s="17"/>
      <c r="DM60" s="30"/>
      <c r="DN60" s="68">
        <v>1</v>
      </c>
      <c r="DO60" s="68">
        <v>1</v>
      </c>
      <c r="DP60" s="70">
        <v>0</v>
      </c>
      <c r="DQ60" s="13">
        <f t="shared" si="465"/>
        <v>0</v>
      </c>
      <c r="DR60" s="13">
        <f t="shared" si="425"/>
        <v>0</v>
      </c>
      <c r="DS60" s="13">
        <f t="shared" si="426"/>
        <v>0</v>
      </c>
      <c r="DT60" s="201" t="s">
        <v>274</v>
      </c>
      <c r="DU60" s="154"/>
      <c r="DV60" s="7"/>
      <c r="DW60" s="44" t="s">
        <v>76</v>
      </c>
      <c r="DX60" s="148" t="str">
        <f t="shared" ref="DX60" si="539">$B$60</f>
        <v>special component / blind</v>
      </c>
      <c r="DY60" s="17"/>
      <c r="DZ60" s="17"/>
      <c r="EA60" s="30"/>
      <c r="EB60" s="68">
        <v>1</v>
      </c>
      <c r="EC60" s="68">
        <v>1</v>
      </c>
      <c r="ED60" s="70">
        <v>0</v>
      </c>
      <c r="EE60" s="13">
        <f t="shared" si="467"/>
        <v>0</v>
      </c>
      <c r="EF60" s="13">
        <f t="shared" si="429"/>
        <v>0</v>
      </c>
      <c r="EG60" s="13">
        <f t="shared" si="430"/>
        <v>0</v>
      </c>
      <c r="EH60" s="201" t="s">
        <v>274</v>
      </c>
      <c r="EI60" s="154"/>
      <c r="EJ60" s="7"/>
      <c r="EK60" s="45"/>
      <c r="EL60" s="93"/>
      <c r="EM60" s="14"/>
      <c r="EN60" s="950"/>
      <c r="EO60" s="950"/>
      <c r="EP60" s="38" t="s">
        <v>45</v>
      </c>
      <c r="EQ60" s="950" t="s">
        <v>47</v>
      </c>
      <c r="ER60" s="121"/>
      <c r="ES60" s="111"/>
      <c r="ET60" s="128"/>
      <c r="EU60" s="9" t="s">
        <v>45</v>
      </c>
      <c r="EV60" s="584">
        <f>SUM(EV40:EV59)</f>
        <v>0</v>
      </c>
      <c r="EW60" s="579"/>
      <c r="EX60" s="582"/>
      <c r="EY60" s="112"/>
      <c r="EZ60" s="576"/>
      <c r="FA60" s="162"/>
      <c r="FC60" s="44" t="s">
        <v>94</v>
      </c>
      <c r="FD60" s="96" t="s">
        <v>95</v>
      </c>
      <c r="FE60" s="141">
        <v>0</v>
      </c>
      <c r="FF60" s="141">
        <v>0</v>
      </c>
      <c r="FG60" s="142">
        <v>0</v>
      </c>
      <c r="FH60" s="9" t="s">
        <v>45</v>
      </c>
      <c r="FI60" s="122">
        <f>FE60*FF60*FG60</f>
        <v>0</v>
      </c>
      <c r="FJ60" s="602">
        <v>0</v>
      </c>
      <c r="FK60" s="604">
        <f>FI60*FJ60</f>
        <v>0</v>
      </c>
      <c r="FL60" s="592"/>
      <c r="FM60" s="576"/>
      <c r="FN60" s="607"/>
      <c r="FO60" s="127"/>
      <c r="FP60" s="87"/>
      <c r="FQ60" s="522"/>
      <c r="FR60" s="61"/>
      <c r="FS60" s="567">
        <f>SUM(FQ60:FR60)</f>
        <v>0</v>
      </c>
    </row>
    <row r="61" spans="1:175" x14ac:dyDescent="0.25">
      <c r="A61" s="44" t="s">
        <v>133</v>
      </c>
      <c r="B61" s="72" t="s">
        <v>146</v>
      </c>
      <c r="C61" s="17"/>
      <c r="D61" s="17"/>
      <c r="E61" s="30"/>
      <c r="F61" s="68">
        <v>1</v>
      </c>
      <c r="G61" s="68">
        <v>1</v>
      </c>
      <c r="H61" s="70">
        <v>0</v>
      </c>
      <c r="I61" s="13">
        <f>F61*G61*H61</f>
        <v>0</v>
      </c>
      <c r="J61" s="13">
        <f t="shared" si="396"/>
        <v>0</v>
      </c>
      <c r="K61" s="13">
        <f t="shared" si="397"/>
        <v>0</v>
      </c>
      <c r="L61" s="216">
        <f>K61</f>
        <v>0</v>
      </c>
      <c r="M61" s="154"/>
      <c r="N61" s="7"/>
      <c r="O61" s="44" t="s">
        <v>133</v>
      </c>
      <c r="P61" s="72" t="s">
        <v>146</v>
      </c>
      <c r="Q61" s="17"/>
      <c r="R61" s="17"/>
      <c r="S61" s="30"/>
      <c r="T61" s="68">
        <v>1</v>
      </c>
      <c r="U61" s="68">
        <v>1</v>
      </c>
      <c r="V61" s="70">
        <v>0</v>
      </c>
      <c r="W61" s="13">
        <f>T61*U61*V61</f>
        <v>0</v>
      </c>
      <c r="X61" s="13">
        <f t="shared" si="398"/>
        <v>0</v>
      </c>
      <c r="Y61" s="13">
        <f t="shared" si="399"/>
        <v>0</v>
      </c>
      <c r="Z61" s="216">
        <f>Y61</f>
        <v>0</v>
      </c>
      <c r="AA61" s="154"/>
      <c r="AB61" s="7"/>
      <c r="AC61" s="44" t="s">
        <v>133</v>
      </c>
      <c r="AD61" s="72" t="s">
        <v>146</v>
      </c>
      <c r="AE61" s="17"/>
      <c r="AF61" s="17"/>
      <c r="AG61" s="30"/>
      <c r="AH61" s="68">
        <v>1</v>
      </c>
      <c r="AI61" s="68">
        <v>1</v>
      </c>
      <c r="AJ61" s="70">
        <v>0</v>
      </c>
      <c r="AK61" s="13">
        <f t="shared" si="453"/>
        <v>0</v>
      </c>
      <c r="AL61" s="13">
        <f t="shared" si="401"/>
        <v>0</v>
      </c>
      <c r="AM61" s="13">
        <f t="shared" si="402"/>
        <v>0</v>
      </c>
      <c r="AN61" s="216">
        <f t="shared" ref="AN61" si="540">AM61</f>
        <v>0</v>
      </c>
      <c r="AO61" s="154"/>
      <c r="AP61" s="7"/>
      <c r="AQ61" s="44" t="s">
        <v>133</v>
      </c>
      <c r="AR61" s="72" t="s">
        <v>146</v>
      </c>
      <c r="AS61" s="17"/>
      <c r="AT61" s="17"/>
      <c r="AU61" s="30"/>
      <c r="AV61" s="68">
        <v>1</v>
      </c>
      <c r="AW61" s="68">
        <v>1</v>
      </c>
      <c r="AX61" s="70">
        <v>0</v>
      </c>
      <c r="AY61" s="13">
        <f t="shared" si="455"/>
        <v>0</v>
      </c>
      <c r="AZ61" s="13">
        <f t="shared" si="405"/>
        <v>0</v>
      </c>
      <c r="BA61" s="13">
        <f t="shared" si="406"/>
        <v>0</v>
      </c>
      <c r="BB61" s="216">
        <f t="shared" ref="BB61" si="541">BA61</f>
        <v>0</v>
      </c>
      <c r="BC61" s="154"/>
      <c r="BD61" s="7"/>
      <c r="BE61" s="44" t="s">
        <v>133</v>
      </c>
      <c r="BF61" s="72" t="s">
        <v>146</v>
      </c>
      <c r="BG61" s="17"/>
      <c r="BH61" s="17"/>
      <c r="BI61" s="30"/>
      <c r="BJ61" s="68">
        <v>1</v>
      </c>
      <c r="BK61" s="68">
        <v>1</v>
      </c>
      <c r="BL61" s="70">
        <v>0</v>
      </c>
      <c r="BM61" s="13">
        <f t="shared" si="457"/>
        <v>0</v>
      </c>
      <c r="BN61" s="13">
        <f t="shared" si="409"/>
        <v>0</v>
      </c>
      <c r="BO61" s="13">
        <f t="shared" si="410"/>
        <v>0</v>
      </c>
      <c r="BP61" s="216">
        <f t="shared" ref="BP61" si="542">BO61</f>
        <v>0</v>
      </c>
      <c r="BQ61" s="154"/>
      <c r="BR61" s="7"/>
      <c r="BS61" s="44" t="s">
        <v>133</v>
      </c>
      <c r="BT61" s="72" t="s">
        <v>146</v>
      </c>
      <c r="BU61" s="17"/>
      <c r="BV61" s="17"/>
      <c r="BW61" s="30"/>
      <c r="BX61" s="68">
        <v>1</v>
      </c>
      <c r="BY61" s="68">
        <v>1</v>
      </c>
      <c r="BZ61" s="70">
        <v>0</v>
      </c>
      <c r="CA61" s="13">
        <f t="shared" si="459"/>
        <v>0</v>
      </c>
      <c r="CB61" s="13">
        <f t="shared" si="413"/>
        <v>0</v>
      </c>
      <c r="CC61" s="13">
        <f t="shared" si="414"/>
        <v>0</v>
      </c>
      <c r="CD61" s="216">
        <f t="shared" ref="CD61" si="543">CC61</f>
        <v>0</v>
      </c>
      <c r="CE61" s="154"/>
      <c r="CF61" s="7"/>
      <c r="CG61" s="44" t="s">
        <v>133</v>
      </c>
      <c r="CH61" s="72" t="s">
        <v>146</v>
      </c>
      <c r="CI61" s="17"/>
      <c r="CJ61" s="17"/>
      <c r="CK61" s="30"/>
      <c r="CL61" s="68">
        <v>1</v>
      </c>
      <c r="CM61" s="68">
        <v>1</v>
      </c>
      <c r="CN61" s="70">
        <v>0</v>
      </c>
      <c r="CO61" s="13">
        <f t="shared" si="461"/>
        <v>0</v>
      </c>
      <c r="CP61" s="13">
        <f t="shared" si="417"/>
        <v>0</v>
      </c>
      <c r="CQ61" s="13">
        <f t="shared" si="418"/>
        <v>0</v>
      </c>
      <c r="CR61" s="216">
        <f t="shared" ref="CR61" si="544">CQ61</f>
        <v>0</v>
      </c>
      <c r="CS61" s="154"/>
      <c r="CT61" s="7"/>
      <c r="CU61" s="44" t="s">
        <v>133</v>
      </c>
      <c r="CV61" s="72" t="s">
        <v>146</v>
      </c>
      <c r="CW61" s="17"/>
      <c r="CX61" s="17"/>
      <c r="CY61" s="30"/>
      <c r="CZ61" s="68">
        <v>1</v>
      </c>
      <c r="DA61" s="68">
        <v>1</v>
      </c>
      <c r="DB61" s="70">
        <v>0</v>
      </c>
      <c r="DC61" s="13">
        <f t="shared" si="463"/>
        <v>0</v>
      </c>
      <c r="DD61" s="13">
        <f t="shared" si="421"/>
        <v>0</v>
      </c>
      <c r="DE61" s="13">
        <f t="shared" si="422"/>
        <v>0</v>
      </c>
      <c r="DF61" s="216">
        <f t="shared" ref="DF61" si="545">DE61</f>
        <v>0</v>
      </c>
      <c r="DG61" s="154"/>
      <c r="DH61" s="7"/>
      <c r="DI61" s="44" t="s">
        <v>133</v>
      </c>
      <c r="DJ61" s="72" t="s">
        <v>146</v>
      </c>
      <c r="DK61" s="17"/>
      <c r="DL61" s="17"/>
      <c r="DM61" s="30"/>
      <c r="DN61" s="68">
        <v>1</v>
      </c>
      <c r="DO61" s="68">
        <v>1</v>
      </c>
      <c r="DP61" s="70">
        <v>0</v>
      </c>
      <c r="DQ61" s="13">
        <f t="shared" si="465"/>
        <v>0</v>
      </c>
      <c r="DR61" s="13">
        <f t="shared" si="425"/>
        <v>0</v>
      </c>
      <c r="DS61" s="13">
        <f t="shared" si="426"/>
        <v>0</v>
      </c>
      <c r="DT61" s="216">
        <f t="shared" ref="DT61" si="546">DS61</f>
        <v>0</v>
      </c>
      <c r="DU61" s="154"/>
      <c r="DV61" s="7"/>
      <c r="DW61" s="44" t="s">
        <v>133</v>
      </c>
      <c r="DX61" s="72" t="s">
        <v>146</v>
      </c>
      <c r="DY61" s="17"/>
      <c r="DZ61" s="17"/>
      <c r="EA61" s="30"/>
      <c r="EB61" s="68">
        <v>1</v>
      </c>
      <c r="EC61" s="68">
        <v>1</v>
      </c>
      <c r="ED61" s="70">
        <v>0</v>
      </c>
      <c r="EE61" s="13">
        <f t="shared" si="467"/>
        <v>0</v>
      </c>
      <c r="EF61" s="13">
        <f t="shared" si="429"/>
        <v>0</v>
      </c>
      <c r="EG61" s="13">
        <f t="shared" si="430"/>
        <v>0</v>
      </c>
      <c r="EH61" s="216">
        <f t="shared" ref="EH61" si="547">EG61</f>
        <v>0</v>
      </c>
      <c r="EI61" s="154"/>
      <c r="EJ61" s="7"/>
      <c r="EK61" s="44" t="s">
        <v>90</v>
      </c>
      <c r="EL61" s="95" t="s">
        <v>111</v>
      </c>
      <c r="EM61" s="744">
        <f t="shared" ref="EM61:EM70" si="548">K84+Y84+AM84+BA84+BO84+CC84+CQ84+DE84+DS84+EG84</f>
        <v>0</v>
      </c>
      <c r="EN61" s="147"/>
      <c r="EO61" s="147"/>
      <c r="EP61" s="744">
        <f t="shared" ref="EP61:EP70" si="549">F84*$C$2+T84*$Q$2+AH84*$AE$2+AV84*$AS$2+BJ84*$BG$2+BX84*$BU$2+CL84*$CI$2+CZ84*$CW$2+DN84*$DK$2+EB84*$DY$2</f>
        <v>0</v>
      </c>
      <c r="EQ61" s="190">
        <f>G84*$C$2+U84*$Q$2+AI84*$AE$2+AW84*$AS$2+BK84*$BG$2+BY84*$BU$2+CM84*$CI$2+DA84*$CW$2+DO84*$DK$2+EC84*$DY$2</f>
        <v>0</v>
      </c>
      <c r="ER61" s="116">
        <f t="shared" ref="ER61:ER79" si="550">IF(ER$4=0,0,EM61/ER$4)</f>
        <v>0</v>
      </c>
      <c r="ES61" s="81">
        <f t="shared" ref="ES61:ES79" si="551">ER61*ET61+ER61</f>
        <v>0</v>
      </c>
      <c r="ET61" s="280">
        <v>0</v>
      </c>
      <c r="EU61" s="9" t="s">
        <v>109</v>
      </c>
      <c r="EV61" s="583">
        <f>IF(ER$4=0,0,EQ61/$ER$4*$EX$4)</f>
        <v>0</v>
      </c>
      <c r="EW61" s="579">
        <f t="shared" si="86"/>
        <v>0</v>
      </c>
      <c r="EX61" s="582">
        <f t="shared" ref="EX61:EX86" si="552">ER61*ER$4+ES61*ES$4</f>
        <v>0</v>
      </c>
      <c r="EY61" s="574">
        <f>EZ134</f>
        <v>0</v>
      </c>
      <c r="EZ61" s="542">
        <f>ET134</f>
        <v>0</v>
      </c>
      <c r="FA61" s="567"/>
      <c r="FC61" s="44" t="s">
        <v>96</v>
      </c>
      <c r="FD61" s="8" t="s">
        <v>46</v>
      </c>
      <c r="FE61" s="141">
        <v>0</v>
      </c>
      <c r="FF61" s="141">
        <v>0</v>
      </c>
      <c r="FG61" s="142">
        <v>0</v>
      </c>
      <c r="FH61" s="9" t="s">
        <v>45</v>
      </c>
      <c r="FI61" s="122">
        <f>FE61*FF61*FG61</f>
        <v>0</v>
      </c>
      <c r="FJ61" s="602">
        <v>0</v>
      </c>
      <c r="FK61" s="604">
        <f>FI61*FJ61</f>
        <v>0</v>
      </c>
      <c r="FL61" s="591">
        <f>FR130</f>
        <v>0</v>
      </c>
      <c r="FM61" s="543">
        <f>FL130</f>
        <v>0</v>
      </c>
      <c r="FN61" s="610">
        <f>SUM(FK61:FK62)+FL61</f>
        <v>0</v>
      </c>
      <c r="FO61" s="127">
        <f>IF(FO$4=0,0,FN61/$FO$4)</f>
        <v>0</v>
      </c>
      <c r="FP61" s="87" t="s">
        <v>96</v>
      </c>
      <c r="FQ61" s="522">
        <f>SUM(EX77:EX78)+EY77</f>
        <v>0</v>
      </c>
      <c r="FR61" s="496">
        <f>FN61</f>
        <v>0</v>
      </c>
      <c r="FS61" s="567">
        <f>SUM(FQ61:FR61)</f>
        <v>0</v>
      </c>
    </row>
    <row r="62" spans="1:175" ht="13" thickBot="1" x14ac:dyDescent="0.3">
      <c r="A62" s="44"/>
      <c r="B62" s="11"/>
      <c r="C62" s="290"/>
      <c r="D62" s="1043" t="s">
        <v>44</v>
      </c>
      <c r="E62" s="1043"/>
      <c r="F62" s="948" t="s">
        <v>45</v>
      </c>
      <c r="G62" s="54"/>
      <c r="H62" s="286" t="s">
        <v>36</v>
      </c>
      <c r="I62" s="13"/>
      <c r="J62" s="13"/>
      <c r="K62" s="13"/>
      <c r="L62" s="1044" t="s">
        <v>275</v>
      </c>
      <c r="M62" s="1045"/>
      <c r="N62" s="10"/>
      <c r="O62" s="44"/>
      <c r="P62" s="11"/>
      <c r="Q62" s="290"/>
      <c r="R62" s="1043" t="s">
        <v>44</v>
      </c>
      <c r="S62" s="1043"/>
      <c r="T62" s="948" t="s">
        <v>45</v>
      </c>
      <c r="U62" s="54"/>
      <c r="V62" s="286" t="s">
        <v>36</v>
      </c>
      <c r="W62" s="13"/>
      <c r="X62" s="13"/>
      <c r="Y62" s="13"/>
      <c r="Z62" s="1044" t="s">
        <v>275</v>
      </c>
      <c r="AA62" s="1045"/>
      <c r="AB62" s="10"/>
      <c r="AC62" s="44"/>
      <c r="AD62" s="11"/>
      <c r="AE62" s="290"/>
      <c r="AF62" s="1043" t="s">
        <v>44</v>
      </c>
      <c r="AG62" s="1043"/>
      <c r="AH62" s="948" t="s">
        <v>45</v>
      </c>
      <c r="AI62" s="54"/>
      <c r="AJ62" s="286" t="s">
        <v>36</v>
      </c>
      <c r="AK62" s="13"/>
      <c r="AL62" s="13"/>
      <c r="AM62" s="13"/>
      <c r="AN62" s="1044" t="s">
        <v>275</v>
      </c>
      <c r="AO62" s="1045"/>
      <c r="AP62" s="10"/>
      <c r="AQ62" s="44"/>
      <c r="AR62" s="11"/>
      <c r="AS62" s="290"/>
      <c r="AT62" s="1043" t="s">
        <v>44</v>
      </c>
      <c r="AU62" s="1043"/>
      <c r="AV62" s="948" t="s">
        <v>45</v>
      </c>
      <c r="AW62" s="54"/>
      <c r="AX62" s="286" t="s">
        <v>36</v>
      </c>
      <c r="AY62" s="13"/>
      <c r="AZ62" s="13"/>
      <c r="BA62" s="13"/>
      <c r="BB62" s="1044" t="s">
        <v>275</v>
      </c>
      <c r="BC62" s="1045"/>
      <c r="BD62" s="10"/>
      <c r="BE62" s="44"/>
      <c r="BF62" s="11"/>
      <c r="BG62" s="290"/>
      <c r="BH62" s="1043" t="s">
        <v>44</v>
      </c>
      <c r="BI62" s="1043"/>
      <c r="BJ62" s="948" t="s">
        <v>45</v>
      </c>
      <c r="BK62" s="54"/>
      <c r="BL62" s="286" t="s">
        <v>36</v>
      </c>
      <c r="BM62" s="13"/>
      <c r="BN62" s="13"/>
      <c r="BO62" s="13"/>
      <c r="BP62" s="1044" t="s">
        <v>275</v>
      </c>
      <c r="BQ62" s="1045"/>
      <c r="BR62" s="10"/>
      <c r="BS62" s="44"/>
      <c r="BT62" s="11"/>
      <c r="BU62" s="290"/>
      <c r="BV62" s="1043" t="s">
        <v>44</v>
      </c>
      <c r="BW62" s="1043"/>
      <c r="BX62" s="948" t="s">
        <v>45</v>
      </c>
      <c r="BY62" s="54"/>
      <c r="BZ62" s="286" t="s">
        <v>36</v>
      </c>
      <c r="CA62" s="13"/>
      <c r="CB62" s="13"/>
      <c r="CC62" s="13"/>
      <c r="CD62" s="1044" t="s">
        <v>275</v>
      </c>
      <c r="CE62" s="1045"/>
      <c r="CF62" s="10"/>
      <c r="CG62" s="44"/>
      <c r="CH62" s="11"/>
      <c r="CI62" s="290"/>
      <c r="CJ62" s="1043" t="s">
        <v>44</v>
      </c>
      <c r="CK62" s="1043"/>
      <c r="CL62" s="948" t="s">
        <v>45</v>
      </c>
      <c r="CM62" s="54"/>
      <c r="CN62" s="286" t="s">
        <v>36</v>
      </c>
      <c r="CO62" s="13"/>
      <c r="CP62" s="13"/>
      <c r="CQ62" s="13"/>
      <c r="CR62" s="1044" t="s">
        <v>275</v>
      </c>
      <c r="CS62" s="1045"/>
      <c r="CT62" s="10"/>
      <c r="CU62" s="44"/>
      <c r="CV62" s="11"/>
      <c r="CW62" s="290"/>
      <c r="CX62" s="1043" t="s">
        <v>44</v>
      </c>
      <c r="CY62" s="1043"/>
      <c r="CZ62" s="948" t="s">
        <v>45</v>
      </c>
      <c r="DA62" s="54"/>
      <c r="DB62" s="286" t="s">
        <v>36</v>
      </c>
      <c r="DC62" s="13"/>
      <c r="DD62" s="13"/>
      <c r="DE62" s="13"/>
      <c r="DF62" s="1044" t="s">
        <v>275</v>
      </c>
      <c r="DG62" s="1045"/>
      <c r="DH62" s="10"/>
      <c r="DI62" s="44"/>
      <c r="DJ62" s="11"/>
      <c r="DK62" s="290"/>
      <c r="DL62" s="1043" t="s">
        <v>44</v>
      </c>
      <c r="DM62" s="1043"/>
      <c r="DN62" s="948" t="s">
        <v>45</v>
      </c>
      <c r="DO62" s="54"/>
      <c r="DP62" s="286" t="s">
        <v>36</v>
      </c>
      <c r="DQ62" s="13"/>
      <c r="DR62" s="13"/>
      <c r="DS62" s="13"/>
      <c r="DT62" s="1044" t="s">
        <v>275</v>
      </c>
      <c r="DU62" s="1045"/>
      <c r="DV62" s="10"/>
      <c r="DW62" s="44"/>
      <c r="DX62" s="11"/>
      <c r="DY62" s="290"/>
      <c r="DZ62" s="1043" t="s">
        <v>44</v>
      </c>
      <c r="EA62" s="1043"/>
      <c r="EB62" s="948" t="s">
        <v>45</v>
      </c>
      <c r="EC62" s="54"/>
      <c r="ED62" s="286" t="s">
        <v>36</v>
      </c>
      <c r="EE62" s="13"/>
      <c r="EF62" s="13"/>
      <c r="EG62" s="13"/>
      <c r="EH62" s="1044" t="s">
        <v>275</v>
      </c>
      <c r="EI62" s="1045"/>
      <c r="EJ62" s="10"/>
      <c r="EK62" s="44" t="s">
        <v>90</v>
      </c>
      <c r="EL62" s="95" t="s">
        <v>111</v>
      </c>
      <c r="EM62" s="744">
        <f t="shared" si="548"/>
        <v>0</v>
      </c>
      <c r="EN62" s="147"/>
      <c r="EO62" s="147"/>
      <c r="EP62" s="744">
        <f t="shared" si="549"/>
        <v>0</v>
      </c>
      <c r="EQ62" s="190">
        <f>G85*$C$2+U85*$Q$2+AI85*$AE$2+AW85*$AS$2+BK85*$BG$2+BY85*$BU$2+CM85*$CI$2+DA85*$CW$2+DO85*$DK$2+EC85*$DY$2</f>
        <v>0</v>
      </c>
      <c r="ER62" s="116">
        <f t="shared" si="550"/>
        <v>0</v>
      </c>
      <c r="ES62" s="81">
        <f t="shared" si="551"/>
        <v>0</v>
      </c>
      <c r="ET62" s="280">
        <v>0</v>
      </c>
      <c r="EU62" s="9" t="s">
        <v>109</v>
      </c>
      <c r="EV62" s="583">
        <f>IF(ER$4=0,0,EQ62/$ER$4*$EX$4)</f>
        <v>0</v>
      </c>
      <c r="EW62" s="579">
        <f t="shared" si="86"/>
        <v>0</v>
      </c>
      <c r="EX62" s="582">
        <f t="shared" si="552"/>
        <v>0</v>
      </c>
      <c r="EY62" s="112"/>
      <c r="EZ62" s="573"/>
      <c r="FA62" s="162"/>
      <c r="FC62" s="44" t="s">
        <v>96</v>
      </c>
      <c r="FD62" s="8" t="s">
        <v>46</v>
      </c>
      <c r="FE62" s="141">
        <v>0</v>
      </c>
      <c r="FF62" s="141">
        <v>0</v>
      </c>
      <c r="FG62" s="142">
        <v>0</v>
      </c>
      <c r="FH62" s="9" t="s">
        <v>45</v>
      </c>
      <c r="FI62" s="122">
        <f>FE62*FF62*FG62</f>
        <v>0</v>
      </c>
      <c r="FJ62" s="602">
        <v>0</v>
      </c>
      <c r="FK62" s="604">
        <f>FI62*FJ62</f>
        <v>0</v>
      </c>
      <c r="FL62" s="592"/>
      <c r="FM62" s="573"/>
      <c r="FN62" s="607"/>
      <c r="FO62" s="127"/>
      <c r="FP62" s="87"/>
      <c r="FQ62" s="522"/>
      <c r="FR62" s="61"/>
      <c r="FS62" s="567"/>
    </row>
    <row r="63" spans="1:175" x14ac:dyDescent="0.25">
      <c r="A63" s="44" t="s">
        <v>77</v>
      </c>
      <c r="B63" s="1041" t="str">
        <f>Prices!$A$103</f>
        <v xml:space="preserve">glazing  </v>
      </c>
      <c r="C63" s="1041"/>
      <c r="D63" s="1042" t="s">
        <v>78</v>
      </c>
      <c r="E63" s="1042"/>
      <c r="F63" s="68">
        <v>0</v>
      </c>
      <c r="G63" s="8"/>
      <c r="H63" s="719">
        <f>Prices!$D103</f>
        <v>0</v>
      </c>
      <c r="I63" s="13">
        <f>(F63*H63)</f>
        <v>0</v>
      </c>
      <c r="J63" s="13">
        <f t="shared" ref="J63:J82" si="553">IF(E$113=0,0,I63/E$113)</f>
        <v>0</v>
      </c>
      <c r="K63" s="13">
        <f t="shared" ref="K63:K82" si="554">(J63*G$2)</f>
        <v>0</v>
      </c>
      <c r="L63" s="217">
        <f>SUM(K63:K82)</f>
        <v>0</v>
      </c>
      <c r="M63" s="218">
        <f>SUM(F63:F82)*C2</f>
        <v>0</v>
      </c>
      <c r="N63" s="10"/>
      <c r="O63" s="44" t="s">
        <v>77</v>
      </c>
      <c r="P63" s="1041" t="str">
        <f>Prices!$A$103</f>
        <v xml:space="preserve">glazing  </v>
      </c>
      <c r="Q63" s="1041"/>
      <c r="R63" s="1042" t="s">
        <v>78</v>
      </c>
      <c r="S63" s="1042"/>
      <c r="T63" s="68">
        <v>0</v>
      </c>
      <c r="U63" s="8"/>
      <c r="V63" s="719">
        <f>Prices!$D103</f>
        <v>0</v>
      </c>
      <c r="W63" s="13">
        <f>(T63*V63)</f>
        <v>0</v>
      </c>
      <c r="X63" s="13">
        <f t="shared" ref="X63:X82" si="555">IF(S$113=0,0,W63/S$113)</f>
        <v>0</v>
      </c>
      <c r="Y63" s="13">
        <f t="shared" ref="Y63:Y82" si="556">(X63*U$2)</f>
        <v>0</v>
      </c>
      <c r="Z63" s="217">
        <f>SUM(Y63:Y82)</f>
        <v>0</v>
      </c>
      <c r="AA63" s="218">
        <f>SUM(T63:T82)*Q2</f>
        <v>0</v>
      </c>
      <c r="AB63" s="10"/>
      <c r="AC63" s="44" t="s">
        <v>77</v>
      </c>
      <c r="AD63" s="1041" t="str">
        <f>Prices!$A$103</f>
        <v xml:space="preserve">glazing  </v>
      </c>
      <c r="AE63" s="1041"/>
      <c r="AF63" s="1042" t="s">
        <v>78</v>
      </c>
      <c r="AG63" s="1042"/>
      <c r="AH63" s="68">
        <v>0</v>
      </c>
      <c r="AI63" s="8"/>
      <c r="AJ63" s="719">
        <f>Prices!$D103</f>
        <v>0</v>
      </c>
      <c r="AK63" s="13">
        <f t="shared" ref="AK63:AK82" si="557">(AH63*AJ63)</f>
        <v>0</v>
      </c>
      <c r="AL63" s="13">
        <f t="shared" ref="AL63:AL82" si="558">IF(AG$113=0,0,AK63/AG$113)</f>
        <v>0</v>
      </c>
      <c r="AM63" s="13">
        <f t="shared" ref="AM63:AM82" si="559">(AL63*AI$2)</f>
        <v>0</v>
      </c>
      <c r="AN63" s="217">
        <f t="shared" ref="AN63" si="560">SUM(AM63:AM82)</f>
        <v>0</v>
      </c>
      <c r="AO63" s="218">
        <f t="shared" ref="AO63" si="561">SUM(AH63:AH82)*AE2</f>
        <v>0</v>
      </c>
      <c r="AP63" s="10"/>
      <c r="AQ63" s="44" t="s">
        <v>77</v>
      </c>
      <c r="AR63" s="1041" t="str">
        <f>Prices!$A$103</f>
        <v xml:space="preserve">glazing  </v>
      </c>
      <c r="AS63" s="1041"/>
      <c r="AT63" s="1042" t="s">
        <v>78</v>
      </c>
      <c r="AU63" s="1042"/>
      <c r="AV63" s="68">
        <v>0</v>
      </c>
      <c r="AW63" s="8"/>
      <c r="AX63" s="719">
        <f>Prices!$D103</f>
        <v>0</v>
      </c>
      <c r="AY63" s="13">
        <f t="shared" ref="AY63:AY82" si="562">(AV63*AX63)</f>
        <v>0</v>
      </c>
      <c r="AZ63" s="13">
        <f t="shared" ref="AZ63:AZ82" si="563">IF(AU$113=0,0,AY63/AU$113)</f>
        <v>0</v>
      </c>
      <c r="BA63" s="13">
        <f t="shared" ref="BA63:BA82" si="564">(AZ63*AW$2)</f>
        <v>0</v>
      </c>
      <c r="BB63" s="217">
        <f t="shared" ref="BB63" si="565">SUM(BA63:BA82)</f>
        <v>0</v>
      </c>
      <c r="BC63" s="218">
        <f t="shared" ref="BC63" si="566">SUM(AV63:AV82)*AS2</f>
        <v>0</v>
      </c>
      <c r="BD63" s="10"/>
      <c r="BE63" s="44" t="s">
        <v>77</v>
      </c>
      <c r="BF63" s="1041" t="str">
        <f>Prices!$A$103</f>
        <v xml:space="preserve">glazing  </v>
      </c>
      <c r="BG63" s="1041"/>
      <c r="BH63" s="1042" t="s">
        <v>78</v>
      </c>
      <c r="BI63" s="1042"/>
      <c r="BJ63" s="68">
        <v>0</v>
      </c>
      <c r="BK63" s="8"/>
      <c r="BL63" s="719">
        <f>Prices!$D103</f>
        <v>0</v>
      </c>
      <c r="BM63" s="13">
        <f t="shared" ref="BM63:BM82" si="567">(BJ63*BL63)</f>
        <v>0</v>
      </c>
      <c r="BN63" s="13">
        <f t="shared" ref="BN63:BN82" si="568">IF(BI$113=0,0,BM63/BI$113)</f>
        <v>0</v>
      </c>
      <c r="BO63" s="13">
        <f t="shared" ref="BO63:BO82" si="569">(BN63*BK$2)</f>
        <v>0</v>
      </c>
      <c r="BP63" s="217">
        <f t="shared" ref="BP63" si="570">SUM(BO63:BO82)</f>
        <v>0</v>
      </c>
      <c r="BQ63" s="218">
        <f t="shared" ref="BQ63" si="571">SUM(BJ63:BJ82)*BG2</f>
        <v>0</v>
      </c>
      <c r="BR63" s="10"/>
      <c r="BS63" s="44" t="s">
        <v>77</v>
      </c>
      <c r="BT63" s="1041" t="str">
        <f>Prices!$A$103</f>
        <v xml:space="preserve">glazing  </v>
      </c>
      <c r="BU63" s="1041"/>
      <c r="BV63" s="1042" t="s">
        <v>78</v>
      </c>
      <c r="BW63" s="1042"/>
      <c r="BX63" s="68">
        <v>0</v>
      </c>
      <c r="BY63" s="8"/>
      <c r="BZ63" s="719">
        <f>Prices!$D103</f>
        <v>0</v>
      </c>
      <c r="CA63" s="13">
        <f t="shared" ref="CA63:CA82" si="572">(BX63*BZ63)</f>
        <v>0</v>
      </c>
      <c r="CB63" s="13">
        <f t="shared" ref="CB63:CB82" si="573">IF(BW$113=0,0,CA63/BW$113)</f>
        <v>0</v>
      </c>
      <c r="CC63" s="13">
        <f t="shared" ref="CC63:CC82" si="574">(CB63*BY$2)</f>
        <v>0</v>
      </c>
      <c r="CD63" s="217">
        <f t="shared" ref="CD63" si="575">SUM(CC63:CC82)</f>
        <v>0</v>
      </c>
      <c r="CE63" s="218">
        <f t="shared" ref="CE63" si="576">SUM(BX63:BX82)*BU2</f>
        <v>0</v>
      </c>
      <c r="CF63" s="10"/>
      <c r="CG63" s="44" t="s">
        <v>77</v>
      </c>
      <c r="CH63" s="1041" t="str">
        <f>Prices!$A$103</f>
        <v xml:space="preserve">glazing  </v>
      </c>
      <c r="CI63" s="1041"/>
      <c r="CJ63" s="1042" t="s">
        <v>78</v>
      </c>
      <c r="CK63" s="1042"/>
      <c r="CL63" s="68">
        <v>0</v>
      </c>
      <c r="CM63" s="8"/>
      <c r="CN63" s="719">
        <f>Prices!$D103</f>
        <v>0</v>
      </c>
      <c r="CO63" s="13">
        <f t="shared" ref="CO63:CO82" si="577">(CL63*CN63)</f>
        <v>0</v>
      </c>
      <c r="CP63" s="13">
        <f t="shared" ref="CP63:CP82" si="578">IF(CK$113=0,0,CO63/CK$113)</f>
        <v>0</v>
      </c>
      <c r="CQ63" s="13">
        <f t="shared" ref="CQ63:CQ82" si="579">(CP63*CM$2)</f>
        <v>0</v>
      </c>
      <c r="CR63" s="217">
        <f t="shared" ref="CR63" si="580">SUM(CQ63:CQ82)</f>
        <v>0</v>
      </c>
      <c r="CS63" s="218">
        <f t="shared" ref="CS63" si="581">SUM(CL63:CL82)*CI2</f>
        <v>0</v>
      </c>
      <c r="CT63" s="10"/>
      <c r="CU63" s="44" t="s">
        <v>77</v>
      </c>
      <c r="CV63" s="1041" t="str">
        <f>Prices!$A$103</f>
        <v xml:space="preserve">glazing  </v>
      </c>
      <c r="CW63" s="1041"/>
      <c r="CX63" s="1042" t="s">
        <v>78</v>
      </c>
      <c r="CY63" s="1042"/>
      <c r="CZ63" s="68">
        <v>0</v>
      </c>
      <c r="DA63" s="8"/>
      <c r="DB63" s="719">
        <f>Prices!$D103</f>
        <v>0</v>
      </c>
      <c r="DC63" s="13">
        <f t="shared" ref="DC63:DC82" si="582">(CZ63*DB63)</f>
        <v>0</v>
      </c>
      <c r="DD63" s="13">
        <f t="shared" ref="DD63:DD82" si="583">IF(CY$113=0,0,DC63/CY$113)</f>
        <v>0</v>
      </c>
      <c r="DE63" s="13">
        <f t="shared" ref="DE63:DE82" si="584">(DD63*DA$2)</f>
        <v>0</v>
      </c>
      <c r="DF63" s="217">
        <f t="shared" ref="DF63" si="585">SUM(DE63:DE82)</f>
        <v>0</v>
      </c>
      <c r="DG63" s="218">
        <f t="shared" ref="DG63" si="586">SUM(CZ63:CZ82)*CW2</f>
        <v>0</v>
      </c>
      <c r="DH63" s="10"/>
      <c r="DI63" s="44" t="s">
        <v>77</v>
      </c>
      <c r="DJ63" s="1041" t="str">
        <f>Prices!$A$103</f>
        <v xml:space="preserve">glazing  </v>
      </c>
      <c r="DK63" s="1041"/>
      <c r="DL63" s="1042" t="s">
        <v>78</v>
      </c>
      <c r="DM63" s="1042"/>
      <c r="DN63" s="68">
        <v>0</v>
      </c>
      <c r="DO63" s="8"/>
      <c r="DP63" s="719">
        <f>Prices!$D103</f>
        <v>0</v>
      </c>
      <c r="DQ63" s="13">
        <f t="shared" ref="DQ63:DQ82" si="587">(DN63*DP63)</f>
        <v>0</v>
      </c>
      <c r="DR63" s="13">
        <f t="shared" ref="DR63:DR82" si="588">IF(DM$113=0,0,DQ63/DM$113)</f>
        <v>0</v>
      </c>
      <c r="DS63" s="13">
        <f t="shared" ref="DS63:DS82" si="589">(DR63*DO$2)</f>
        <v>0</v>
      </c>
      <c r="DT63" s="217">
        <f t="shared" ref="DT63" si="590">SUM(DS63:DS82)</f>
        <v>0</v>
      </c>
      <c r="DU63" s="218">
        <f t="shared" ref="DU63" si="591">SUM(DN63:DN82)*DK2</f>
        <v>0</v>
      </c>
      <c r="DV63" s="10"/>
      <c r="DW63" s="44" t="s">
        <v>77</v>
      </c>
      <c r="DX63" s="1041" t="str">
        <f>Prices!$A$103</f>
        <v xml:space="preserve">glazing  </v>
      </c>
      <c r="DY63" s="1041"/>
      <c r="DZ63" s="1042" t="s">
        <v>78</v>
      </c>
      <c r="EA63" s="1042"/>
      <c r="EB63" s="68">
        <v>0</v>
      </c>
      <c r="EC63" s="8"/>
      <c r="ED63" s="719">
        <f>Prices!$D103</f>
        <v>0</v>
      </c>
      <c r="EE63" s="13">
        <f t="shared" ref="EE63:EE82" si="592">(EB63*ED63)</f>
        <v>0</v>
      </c>
      <c r="EF63" s="13">
        <f t="shared" ref="EF63:EF82" si="593">IF(EA$113=0,0,EE63/EA$113)</f>
        <v>0</v>
      </c>
      <c r="EG63" s="13">
        <f t="shared" ref="EG63:EG82" si="594">(EF63*EC$2)</f>
        <v>0</v>
      </c>
      <c r="EH63" s="217">
        <f t="shared" ref="EH63" si="595">SUM(EG63:EG82)</f>
        <v>0</v>
      </c>
      <c r="EI63" s="218">
        <f t="shared" ref="EI63" si="596">SUM(EB63:EB82)*DY2</f>
        <v>0</v>
      </c>
      <c r="EJ63" s="10"/>
      <c r="EK63" s="44" t="s">
        <v>90</v>
      </c>
      <c r="EL63" s="95" t="s">
        <v>152</v>
      </c>
      <c r="EM63" s="744">
        <f t="shared" si="548"/>
        <v>0</v>
      </c>
      <c r="EN63" s="112"/>
      <c r="EO63" s="112"/>
      <c r="EP63" s="745">
        <f t="shared" si="549"/>
        <v>0</v>
      </c>
      <c r="EQ63" s="14"/>
      <c r="ER63" s="116">
        <f t="shared" si="550"/>
        <v>0</v>
      </c>
      <c r="ES63" s="81">
        <f t="shared" si="551"/>
        <v>0</v>
      </c>
      <c r="ET63" s="280">
        <v>0</v>
      </c>
      <c r="EU63" s="9" t="s">
        <v>45</v>
      </c>
      <c r="EV63" s="583">
        <f>IF(ER$4=0,0,EP63/$ER$4*$EX$4)</f>
        <v>0</v>
      </c>
      <c r="EW63" s="579">
        <f t="shared" si="86"/>
        <v>0</v>
      </c>
      <c r="EX63" s="582">
        <f t="shared" si="552"/>
        <v>0</v>
      </c>
      <c r="EY63" s="112"/>
      <c r="EZ63" s="576"/>
      <c r="FA63" s="162"/>
      <c r="FC63" s="44"/>
      <c r="FD63" s="8"/>
      <c r="FE63" s="126"/>
      <c r="FF63" s="126"/>
      <c r="FG63" s="436"/>
      <c r="FH63" s="9"/>
      <c r="FI63" s="123"/>
      <c r="FJ63" s="121"/>
      <c r="FK63" s="604"/>
      <c r="FL63" s="592"/>
      <c r="FM63" s="573"/>
      <c r="FN63" s="607"/>
      <c r="FO63" s="127"/>
      <c r="FP63" s="87"/>
      <c r="FQ63" s="522"/>
      <c r="FR63" s="61"/>
      <c r="FS63" s="567"/>
    </row>
    <row r="64" spans="1:175" x14ac:dyDescent="0.25">
      <c r="A64" s="44" t="s">
        <v>77</v>
      </c>
      <c r="B64" s="1041" t="str">
        <f>Prices!$A$104</f>
        <v xml:space="preserve">glazing  </v>
      </c>
      <c r="C64" s="1041"/>
      <c r="D64" s="1042" t="s">
        <v>79</v>
      </c>
      <c r="E64" s="1042"/>
      <c r="F64" s="68">
        <v>0</v>
      </c>
      <c r="G64" s="8"/>
      <c r="H64" s="720">
        <f>Prices!$D104</f>
        <v>0</v>
      </c>
      <c r="I64" s="13">
        <f t="shared" ref="I64:I82" si="597">(F64*H64)</f>
        <v>0</v>
      </c>
      <c r="J64" s="13">
        <f t="shared" si="553"/>
        <v>0</v>
      </c>
      <c r="K64" s="13">
        <f t="shared" si="554"/>
        <v>0</v>
      </c>
      <c r="L64" s="151"/>
      <c r="M64" s="155"/>
      <c r="N64" s="15"/>
      <c r="O64" s="44" t="s">
        <v>77</v>
      </c>
      <c r="P64" s="1041" t="str">
        <f>Prices!$A$104</f>
        <v xml:space="preserve">glazing  </v>
      </c>
      <c r="Q64" s="1041"/>
      <c r="R64" s="1042" t="s">
        <v>79</v>
      </c>
      <c r="S64" s="1042"/>
      <c r="T64" s="68">
        <v>0</v>
      </c>
      <c r="U64" s="8"/>
      <c r="V64" s="720">
        <f>Prices!$D104</f>
        <v>0</v>
      </c>
      <c r="W64" s="13">
        <f t="shared" ref="W64:W82" si="598">(T64*V64)</f>
        <v>0</v>
      </c>
      <c r="X64" s="13">
        <f t="shared" si="555"/>
        <v>0</v>
      </c>
      <c r="Y64" s="13">
        <f t="shared" si="556"/>
        <v>0</v>
      </c>
      <c r="Z64" s="151"/>
      <c r="AA64" s="155"/>
      <c r="AB64" s="15"/>
      <c r="AC64" s="44" t="s">
        <v>77</v>
      </c>
      <c r="AD64" s="1041" t="str">
        <f>Prices!$A$104</f>
        <v xml:space="preserve">glazing  </v>
      </c>
      <c r="AE64" s="1041"/>
      <c r="AF64" s="1042" t="s">
        <v>79</v>
      </c>
      <c r="AG64" s="1042"/>
      <c r="AH64" s="68">
        <v>0</v>
      </c>
      <c r="AI64" s="8"/>
      <c r="AJ64" s="720">
        <f>Prices!$D104</f>
        <v>0</v>
      </c>
      <c r="AK64" s="13">
        <f t="shared" si="557"/>
        <v>0</v>
      </c>
      <c r="AL64" s="13">
        <f t="shared" si="558"/>
        <v>0</v>
      </c>
      <c r="AM64" s="13">
        <f t="shared" si="559"/>
        <v>0</v>
      </c>
      <c r="AN64" s="151"/>
      <c r="AO64" s="155"/>
      <c r="AP64" s="15"/>
      <c r="AQ64" s="44" t="s">
        <v>77</v>
      </c>
      <c r="AR64" s="1041" t="str">
        <f>Prices!$A$104</f>
        <v xml:space="preserve">glazing  </v>
      </c>
      <c r="AS64" s="1041"/>
      <c r="AT64" s="1042" t="s">
        <v>79</v>
      </c>
      <c r="AU64" s="1042"/>
      <c r="AV64" s="68">
        <v>0</v>
      </c>
      <c r="AW64" s="8"/>
      <c r="AX64" s="720">
        <f>Prices!$D104</f>
        <v>0</v>
      </c>
      <c r="AY64" s="13">
        <f t="shared" si="562"/>
        <v>0</v>
      </c>
      <c r="AZ64" s="13">
        <f t="shared" si="563"/>
        <v>0</v>
      </c>
      <c r="BA64" s="13">
        <f t="shared" si="564"/>
        <v>0</v>
      </c>
      <c r="BB64" s="151"/>
      <c r="BC64" s="155"/>
      <c r="BD64" s="15"/>
      <c r="BE64" s="44" t="s">
        <v>77</v>
      </c>
      <c r="BF64" s="1041" t="str">
        <f>Prices!$A$104</f>
        <v xml:space="preserve">glazing  </v>
      </c>
      <c r="BG64" s="1041"/>
      <c r="BH64" s="1042" t="s">
        <v>79</v>
      </c>
      <c r="BI64" s="1042"/>
      <c r="BJ64" s="68">
        <v>0</v>
      </c>
      <c r="BK64" s="8"/>
      <c r="BL64" s="720">
        <f>Prices!$D104</f>
        <v>0</v>
      </c>
      <c r="BM64" s="13">
        <f t="shared" si="567"/>
        <v>0</v>
      </c>
      <c r="BN64" s="13">
        <f t="shared" si="568"/>
        <v>0</v>
      </c>
      <c r="BO64" s="13">
        <f t="shared" si="569"/>
        <v>0</v>
      </c>
      <c r="BP64" s="151"/>
      <c r="BQ64" s="155"/>
      <c r="BR64" s="15"/>
      <c r="BS64" s="44" t="s">
        <v>77</v>
      </c>
      <c r="BT64" s="1041" t="str">
        <f>Prices!$A$104</f>
        <v xml:space="preserve">glazing  </v>
      </c>
      <c r="BU64" s="1041"/>
      <c r="BV64" s="1042" t="s">
        <v>79</v>
      </c>
      <c r="BW64" s="1042"/>
      <c r="BX64" s="68">
        <v>0</v>
      </c>
      <c r="BY64" s="8"/>
      <c r="BZ64" s="720">
        <f>Prices!$D104</f>
        <v>0</v>
      </c>
      <c r="CA64" s="13">
        <f t="shared" si="572"/>
        <v>0</v>
      </c>
      <c r="CB64" s="13">
        <f t="shared" si="573"/>
        <v>0</v>
      </c>
      <c r="CC64" s="13">
        <f t="shared" si="574"/>
        <v>0</v>
      </c>
      <c r="CD64" s="151"/>
      <c r="CE64" s="155"/>
      <c r="CF64" s="15"/>
      <c r="CG64" s="44" t="s">
        <v>77</v>
      </c>
      <c r="CH64" s="1041" t="str">
        <f>Prices!$A$104</f>
        <v xml:space="preserve">glazing  </v>
      </c>
      <c r="CI64" s="1041"/>
      <c r="CJ64" s="1042" t="s">
        <v>79</v>
      </c>
      <c r="CK64" s="1042"/>
      <c r="CL64" s="68">
        <v>0</v>
      </c>
      <c r="CM64" s="8"/>
      <c r="CN64" s="720">
        <f>Prices!$D104</f>
        <v>0</v>
      </c>
      <c r="CO64" s="13">
        <f t="shared" si="577"/>
        <v>0</v>
      </c>
      <c r="CP64" s="13">
        <f t="shared" si="578"/>
        <v>0</v>
      </c>
      <c r="CQ64" s="13">
        <f t="shared" si="579"/>
        <v>0</v>
      </c>
      <c r="CR64" s="151"/>
      <c r="CS64" s="155"/>
      <c r="CT64" s="15"/>
      <c r="CU64" s="44" t="s">
        <v>77</v>
      </c>
      <c r="CV64" s="1041" t="str">
        <f>Prices!$A$104</f>
        <v xml:space="preserve">glazing  </v>
      </c>
      <c r="CW64" s="1041"/>
      <c r="CX64" s="1042" t="s">
        <v>79</v>
      </c>
      <c r="CY64" s="1042"/>
      <c r="CZ64" s="68">
        <v>0</v>
      </c>
      <c r="DA64" s="8"/>
      <c r="DB64" s="720">
        <f>Prices!$D104</f>
        <v>0</v>
      </c>
      <c r="DC64" s="13">
        <f t="shared" si="582"/>
        <v>0</v>
      </c>
      <c r="DD64" s="13">
        <f t="shared" si="583"/>
        <v>0</v>
      </c>
      <c r="DE64" s="13">
        <f t="shared" si="584"/>
        <v>0</v>
      </c>
      <c r="DF64" s="151"/>
      <c r="DG64" s="155"/>
      <c r="DH64" s="15"/>
      <c r="DI64" s="44" t="s">
        <v>77</v>
      </c>
      <c r="DJ64" s="1041" t="str">
        <f>Prices!$A$104</f>
        <v xml:space="preserve">glazing  </v>
      </c>
      <c r="DK64" s="1041"/>
      <c r="DL64" s="1042" t="s">
        <v>79</v>
      </c>
      <c r="DM64" s="1042"/>
      <c r="DN64" s="68">
        <v>0</v>
      </c>
      <c r="DO64" s="8"/>
      <c r="DP64" s="720">
        <f>Prices!$D104</f>
        <v>0</v>
      </c>
      <c r="DQ64" s="13">
        <f t="shared" si="587"/>
        <v>0</v>
      </c>
      <c r="DR64" s="13">
        <f t="shared" si="588"/>
        <v>0</v>
      </c>
      <c r="DS64" s="13">
        <f t="shared" si="589"/>
        <v>0</v>
      </c>
      <c r="DT64" s="151"/>
      <c r="DU64" s="155"/>
      <c r="DV64" s="15"/>
      <c r="DW64" s="44" t="s">
        <v>77</v>
      </c>
      <c r="DX64" s="1041" t="str">
        <f>Prices!$A$104</f>
        <v xml:space="preserve">glazing  </v>
      </c>
      <c r="DY64" s="1041"/>
      <c r="DZ64" s="1042" t="s">
        <v>79</v>
      </c>
      <c r="EA64" s="1042"/>
      <c r="EB64" s="68">
        <v>0</v>
      </c>
      <c r="EC64" s="8"/>
      <c r="ED64" s="720">
        <f>Prices!$D104</f>
        <v>0</v>
      </c>
      <c r="EE64" s="13">
        <f t="shared" si="592"/>
        <v>0</v>
      </c>
      <c r="EF64" s="13">
        <f t="shared" si="593"/>
        <v>0</v>
      </c>
      <c r="EG64" s="13">
        <f t="shared" si="594"/>
        <v>0</v>
      </c>
      <c r="EH64" s="151"/>
      <c r="EI64" s="155"/>
      <c r="EJ64" s="15"/>
      <c r="EK64" s="44" t="s">
        <v>99</v>
      </c>
      <c r="EL64" s="95" t="s">
        <v>112</v>
      </c>
      <c r="EM64" s="744">
        <f t="shared" si="548"/>
        <v>0</v>
      </c>
      <c r="EN64" s="147"/>
      <c r="EO64" s="147"/>
      <c r="EP64" s="744">
        <f t="shared" si="549"/>
        <v>0</v>
      </c>
      <c r="EQ64" s="190">
        <f>G87*$C$2+U87*$Q$2+AI87*$AE$2+AW87*$AS$2+BK87*$BG$2+BY87*$BU$2+CM87*$CI$2+DA87*$CW$2+DO87*$DK$2+EC87*$DY$2</f>
        <v>0</v>
      </c>
      <c r="ER64" s="116">
        <f t="shared" si="550"/>
        <v>0</v>
      </c>
      <c r="ES64" s="81">
        <f t="shared" si="551"/>
        <v>0</v>
      </c>
      <c r="ET64" s="280">
        <v>0</v>
      </c>
      <c r="EU64" s="9" t="s">
        <v>109</v>
      </c>
      <c r="EV64" s="583">
        <f>IF(ER$4=0,0,EQ64/$ER$4*$EX$4)</f>
        <v>0</v>
      </c>
      <c r="EW64" s="579">
        <f t="shared" si="86"/>
        <v>0</v>
      </c>
      <c r="EX64" s="582">
        <f t="shared" si="552"/>
        <v>0</v>
      </c>
      <c r="EY64" s="574">
        <f>EZ135</f>
        <v>0</v>
      </c>
      <c r="EZ64" s="542">
        <f>ET135</f>
        <v>0</v>
      </c>
      <c r="FA64" s="567"/>
      <c r="FC64" s="44" t="s">
        <v>66</v>
      </c>
      <c r="FD64" s="11" t="s">
        <v>48</v>
      </c>
      <c r="FE64" s="141">
        <v>0</v>
      </c>
      <c r="FF64" s="141">
        <v>0</v>
      </c>
      <c r="FG64" s="142">
        <v>0</v>
      </c>
      <c r="FH64" s="139" t="s">
        <v>109</v>
      </c>
      <c r="FI64" s="122">
        <f t="shared" ref="FI64:FI69" si="599">FE64*FF64*FG64</f>
        <v>0</v>
      </c>
      <c r="FJ64" s="602">
        <v>0</v>
      </c>
      <c r="FK64" s="604">
        <f t="shared" ref="FK64:FK69" si="600">FI64*FJ64</f>
        <v>0</v>
      </c>
      <c r="FL64" s="592"/>
      <c r="FM64" s="573"/>
      <c r="FN64" s="610">
        <f>SUM(FK64:FK65)</f>
        <v>0</v>
      </c>
      <c r="FO64" s="127">
        <f>IF(FO$4=0,0,FN64/$FO$4)</f>
        <v>0</v>
      </c>
      <c r="FP64" s="87" t="s">
        <v>66</v>
      </c>
      <c r="FQ64" s="522">
        <f>EX81</f>
        <v>0</v>
      </c>
      <c r="FR64" s="496">
        <f>FN64</f>
        <v>0</v>
      </c>
      <c r="FS64" s="567">
        <f>SUM(FQ64:FR65)</f>
        <v>0</v>
      </c>
    </row>
    <row r="65" spans="1:175" x14ac:dyDescent="0.25">
      <c r="A65" s="44" t="s">
        <v>77</v>
      </c>
      <c r="B65" s="1041" t="str">
        <f>Prices!$A$105</f>
        <v xml:space="preserve">glazing  </v>
      </c>
      <c r="C65" s="1041"/>
      <c r="D65" s="1042" t="s">
        <v>80</v>
      </c>
      <c r="E65" s="1042"/>
      <c r="F65" s="68">
        <v>0</v>
      </c>
      <c r="G65" s="8"/>
      <c r="H65" s="720">
        <f>Prices!$D105</f>
        <v>0</v>
      </c>
      <c r="I65" s="13">
        <f t="shared" si="597"/>
        <v>0</v>
      </c>
      <c r="J65" s="13">
        <f t="shared" si="553"/>
        <v>0</v>
      </c>
      <c r="K65" s="13">
        <f t="shared" si="554"/>
        <v>0</v>
      </c>
      <c r="L65" s="151"/>
      <c r="M65" s="155"/>
      <c r="N65" s="10"/>
      <c r="O65" s="44" t="s">
        <v>77</v>
      </c>
      <c r="P65" s="1041" t="str">
        <f>Prices!$A$105</f>
        <v xml:space="preserve">glazing  </v>
      </c>
      <c r="Q65" s="1041"/>
      <c r="R65" s="1042" t="s">
        <v>80</v>
      </c>
      <c r="S65" s="1042"/>
      <c r="T65" s="68">
        <v>0</v>
      </c>
      <c r="U65" s="8"/>
      <c r="V65" s="720">
        <f>Prices!$D105</f>
        <v>0</v>
      </c>
      <c r="W65" s="13">
        <f t="shared" si="598"/>
        <v>0</v>
      </c>
      <c r="X65" s="13">
        <f t="shared" si="555"/>
        <v>0</v>
      </c>
      <c r="Y65" s="13">
        <f t="shared" si="556"/>
        <v>0</v>
      </c>
      <c r="Z65" s="151"/>
      <c r="AA65" s="155"/>
      <c r="AB65" s="10"/>
      <c r="AC65" s="44" t="s">
        <v>77</v>
      </c>
      <c r="AD65" s="1041" t="str">
        <f>Prices!$A$105</f>
        <v xml:space="preserve">glazing  </v>
      </c>
      <c r="AE65" s="1041"/>
      <c r="AF65" s="1042" t="s">
        <v>80</v>
      </c>
      <c r="AG65" s="1042"/>
      <c r="AH65" s="68">
        <v>0</v>
      </c>
      <c r="AI65" s="8"/>
      <c r="AJ65" s="720">
        <f>Prices!$D105</f>
        <v>0</v>
      </c>
      <c r="AK65" s="13">
        <f t="shared" si="557"/>
        <v>0</v>
      </c>
      <c r="AL65" s="13">
        <f t="shared" si="558"/>
        <v>0</v>
      </c>
      <c r="AM65" s="13">
        <f t="shared" si="559"/>
        <v>0</v>
      </c>
      <c r="AN65" s="151"/>
      <c r="AO65" s="155"/>
      <c r="AP65" s="10"/>
      <c r="AQ65" s="44" t="s">
        <v>77</v>
      </c>
      <c r="AR65" s="1041" t="str">
        <f>Prices!$A$105</f>
        <v xml:space="preserve">glazing  </v>
      </c>
      <c r="AS65" s="1041"/>
      <c r="AT65" s="1042" t="s">
        <v>80</v>
      </c>
      <c r="AU65" s="1042"/>
      <c r="AV65" s="68">
        <v>0</v>
      </c>
      <c r="AW65" s="8"/>
      <c r="AX65" s="720">
        <f>Prices!$D105</f>
        <v>0</v>
      </c>
      <c r="AY65" s="13">
        <f t="shared" si="562"/>
        <v>0</v>
      </c>
      <c r="AZ65" s="13">
        <f t="shared" si="563"/>
        <v>0</v>
      </c>
      <c r="BA65" s="13">
        <f t="shared" si="564"/>
        <v>0</v>
      </c>
      <c r="BB65" s="151"/>
      <c r="BC65" s="155"/>
      <c r="BD65" s="10"/>
      <c r="BE65" s="44" t="s">
        <v>77</v>
      </c>
      <c r="BF65" s="1041" t="str">
        <f>Prices!$A$105</f>
        <v xml:space="preserve">glazing  </v>
      </c>
      <c r="BG65" s="1041"/>
      <c r="BH65" s="1042" t="s">
        <v>80</v>
      </c>
      <c r="BI65" s="1042"/>
      <c r="BJ65" s="68">
        <v>0</v>
      </c>
      <c r="BK65" s="8"/>
      <c r="BL65" s="720">
        <f>Prices!$D105</f>
        <v>0</v>
      </c>
      <c r="BM65" s="13">
        <f t="shared" si="567"/>
        <v>0</v>
      </c>
      <c r="BN65" s="13">
        <f t="shared" si="568"/>
        <v>0</v>
      </c>
      <c r="BO65" s="13">
        <f t="shared" si="569"/>
        <v>0</v>
      </c>
      <c r="BP65" s="151"/>
      <c r="BQ65" s="155"/>
      <c r="BR65" s="10"/>
      <c r="BS65" s="44" t="s">
        <v>77</v>
      </c>
      <c r="BT65" s="1041" t="str">
        <f>Prices!$A$105</f>
        <v xml:space="preserve">glazing  </v>
      </c>
      <c r="BU65" s="1041"/>
      <c r="BV65" s="1042" t="s">
        <v>80</v>
      </c>
      <c r="BW65" s="1042"/>
      <c r="BX65" s="68">
        <v>0</v>
      </c>
      <c r="BY65" s="8"/>
      <c r="BZ65" s="720">
        <f>Prices!$D105</f>
        <v>0</v>
      </c>
      <c r="CA65" s="13">
        <f t="shared" si="572"/>
        <v>0</v>
      </c>
      <c r="CB65" s="13">
        <f t="shared" si="573"/>
        <v>0</v>
      </c>
      <c r="CC65" s="13">
        <f t="shared" si="574"/>
        <v>0</v>
      </c>
      <c r="CD65" s="151"/>
      <c r="CE65" s="155"/>
      <c r="CF65" s="10"/>
      <c r="CG65" s="44" t="s">
        <v>77</v>
      </c>
      <c r="CH65" s="1041" t="str">
        <f>Prices!$A$105</f>
        <v xml:space="preserve">glazing  </v>
      </c>
      <c r="CI65" s="1041"/>
      <c r="CJ65" s="1042" t="s">
        <v>80</v>
      </c>
      <c r="CK65" s="1042"/>
      <c r="CL65" s="68">
        <v>0</v>
      </c>
      <c r="CM65" s="8"/>
      <c r="CN65" s="720">
        <f>Prices!$D105</f>
        <v>0</v>
      </c>
      <c r="CO65" s="13">
        <f t="shared" si="577"/>
        <v>0</v>
      </c>
      <c r="CP65" s="13">
        <f t="shared" si="578"/>
        <v>0</v>
      </c>
      <c r="CQ65" s="13">
        <f t="shared" si="579"/>
        <v>0</v>
      </c>
      <c r="CR65" s="151"/>
      <c r="CS65" s="155"/>
      <c r="CT65" s="10"/>
      <c r="CU65" s="44" t="s">
        <v>77</v>
      </c>
      <c r="CV65" s="1041" t="str">
        <f>Prices!$A$105</f>
        <v xml:space="preserve">glazing  </v>
      </c>
      <c r="CW65" s="1041"/>
      <c r="CX65" s="1042" t="s">
        <v>80</v>
      </c>
      <c r="CY65" s="1042"/>
      <c r="CZ65" s="68">
        <v>0</v>
      </c>
      <c r="DA65" s="8"/>
      <c r="DB65" s="720">
        <f>Prices!$D105</f>
        <v>0</v>
      </c>
      <c r="DC65" s="13">
        <f t="shared" si="582"/>
        <v>0</v>
      </c>
      <c r="DD65" s="13">
        <f t="shared" si="583"/>
        <v>0</v>
      </c>
      <c r="DE65" s="13">
        <f t="shared" si="584"/>
        <v>0</v>
      </c>
      <c r="DF65" s="151"/>
      <c r="DG65" s="155"/>
      <c r="DH65" s="10"/>
      <c r="DI65" s="44" t="s">
        <v>77</v>
      </c>
      <c r="DJ65" s="1041" t="str">
        <f>Prices!$A$105</f>
        <v xml:space="preserve">glazing  </v>
      </c>
      <c r="DK65" s="1041"/>
      <c r="DL65" s="1042" t="s">
        <v>80</v>
      </c>
      <c r="DM65" s="1042"/>
      <c r="DN65" s="68">
        <v>0</v>
      </c>
      <c r="DO65" s="8"/>
      <c r="DP65" s="720">
        <f>Prices!$D105</f>
        <v>0</v>
      </c>
      <c r="DQ65" s="13">
        <f t="shared" si="587"/>
        <v>0</v>
      </c>
      <c r="DR65" s="13">
        <f t="shared" si="588"/>
        <v>0</v>
      </c>
      <c r="DS65" s="13">
        <f t="shared" si="589"/>
        <v>0</v>
      </c>
      <c r="DT65" s="151"/>
      <c r="DU65" s="155"/>
      <c r="DV65" s="10"/>
      <c r="DW65" s="44" t="s">
        <v>77</v>
      </c>
      <c r="DX65" s="1041" t="str">
        <f>Prices!$A$105</f>
        <v xml:space="preserve">glazing  </v>
      </c>
      <c r="DY65" s="1041"/>
      <c r="DZ65" s="1042" t="s">
        <v>80</v>
      </c>
      <c r="EA65" s="1042"/>
      <c r="EB65" s="68">
        <v>0</v>
      </c>
      <c r="EC65" s="8"/>
      <c r="ED65" s="720">
        <f>Prices!$D105</f>
        <v>0</v>
      </c>
      <c r="EE65" s="13">
        <f t="shared" si="592"/>
        <v>0</v>
      </c>
      <c r="EF65" s="13">
        <f t="shared" si="593"/>
        <v>0</v>
      </c>
      <c r="EG65" s="13">
        <f t="shared" si="594"/>
        <v>0</v>
      </c>
      <c r="EH65" s="151"/>
      <c r="EI65" s="155"/>
      <c r="EJ65" s="10"/>
      <c r="EK65" s="44" t="s">
        <v>99</v>
      </c>
      <c r="EL65" s="95" t="s">
        <v>112</v>
      </c>
      <c r="EM65" s="744">
        <f t="shared" si="548"/>
        <v>0</v>
      </c>
      <c r="EN65" s="147"/>
      <c r="EO65" s="147"/>
      <c r="EP65" s="744">
        <f t="shared" si="549"/>
        <v>0</v>
      </c>
      <c r="EQ65" s="190">
        <f>G88*$C$2+U88*$Q$2+AI88*$AE$2+AW88*$AS$2+BK88*$BG$2+BY88*$BU$2+CM88*$CI$2+DA88*$CW$2+DO88*$DK$2+EC88*$DY$2</f>
        <v>0</v>
      </c>
      <c r="ER65" s="116">
        <f t="shared" si="550"/>
        <v>0</v>
      </c>
      <c r="ES65" s="81">
        <f t="shared" si="551"/>
        <v>0</v>
      </c>
      <c r="ET65" s="280">
        <v>0</v>
      </c>
      <c r="EU65" s="9" t="s">
        <v>109</v>
      </c>
      <c r="EV65" s="583">
        <f>IF(ER$4=0,0,EQ65/$ER$4*$EX$4)</f>
        <v>0</v>
      </c>
      <c r="EW65" s="579">
        <f t="shared" si="86"/>
        <v>0</v>
      </c>
      <c r="EX65" s="582">
        <f t="shared" si="552"/>
        <v>0</v>
      </c>
      <c r="EY65" s="112"/>
      <c r="EZ65" s="573"/>
      <c r="FA65" s="55"/>
      <c r="FC65" s="44" t="s">
        <v>66</v>
      </c>
      <c r="FD65" s="11" t="s">
        <v>48</v>
      </c>
      <c r="FE65" s="141">
        <v>0</v>
      </c>
      <c r="FF65" s="141">
        <v>0</v>
      </c>
      <c r="FG65" s="142">
        <v>0</v>
      </c>
      <c r="FH65" s="139" t="s">
        <v>21</v>
      </c>
      <c r="FI65" s="122">
        <f t="shared" si="599"/>
        <v>0</v>
      </c>
      <c r="FJ65" s="602">
        <v>0</v>
      </c>
      <c r="FK65" s="604">
        <f t="shared" si="600"/>
        <v>0</v>
      </c>
      <c r="FL65" s="592"/>
      <c r="FM65" s="573"/>
      <c r="FN65" s="607"/>
      <c r="FO65" s="127"/>
      <c r="FP65" s="87" t="s">
        <v>244</v>
      </c>
      <c r="FQ65" s="522">
        <f>EX20</f>
        <v>0</v>
      </c>
      <c r="FR65" s="496">
        <f>FN19</f>
        <v>0</v>
      </c>
      <c r="FS65" s="567"/>
    </row>
    <row r="66" spans="1:175" x14ac:dyDescent="0.25">
      <c r="A66" s="44" t="s">
        <v>77</v>
      </c>
      <c r="B66" s="1041" t="str">
        <f>Prices!$A$106</f>
        <v xml:space="preserve">glazing  </v>
      </c>
      <c r="C66" s="1041"/>
      <c r="D66" s="1042" t="s">
        <v>81</v>
      </c>
      <c r="E66" s="1042"/>
      <c r="F66" s="68">
        <v>0</v>
      </c>
      <c r="G66" s="8"/>
      <c r="H66" s="720">
        <f>Prices!$D106</f>
        <v>0</v>
      </c>
      <c r="I66" s="13">
        <f t="shared" si="597"/>
        <v>0</v>
      </c>
      <c r="J66" s="13">
        <f t="shared" si="553"/>
        <v>0</v>
      </c>
      <c r="K66" s="13">
        <f t="shared" si="554"/>
        <v>0</v>
      </c>
      <c r="L66" s="151"/>
      <c r="M66" s="155"/>
      <c r="N66" s="10"/>
      <c r="O66" s="44" t="s">
        <v>77</v>
      </c>
      <c r="P66" s="1041" t="str">
        <f>Prices!$A$106</f>
        <v xml:space="preserve">glazing  </v>
      </c>
      <c r="Q66" s="1041"/>
      <c r="R66" s="1042" t="s">
        <v>81</v>
      </c>
      <c r="S66" s="1042"/>
      <c r="T66" s="68">
        <v>0</v>
      </c>
      <c r="U66" s="8"/>
      <c r="V66" s="720">
        <f>Prices!$D106</f>
        <v>0</v>
      </c>
      <c r="W66" s="13">
        <f t="shared" si="598"/>
        <v>0</v>
      </c>
      <c r="X66" s="13">
        <f t="shared" si="555"/>
        <v>0</v>
      </c>
      <c r="Y66" s="13">
        <f t="shared" si="556"/>
        <v>0</v>
      </c>
      <c r="Z66" s="151"/>
      <c r="AA66" s="155"/>
      <c r="AB66" s="10"/>
      <c r="AC66" s="44" t="s">
        <v>77</v>
      </c>
      <c r="AD66" s="1041" t="str">
        <f>Prices!$A$106</f>
        <v xml:space="preserve">glazing  </v>
      </c>
      <c r="AE66" s="1041"/>
      <c r="AF66" s="1042" t="s">
        <v>81</v>
      </c>
      <c r="AG66" s="1042"/>
      <c r="AH66" s="68">
        <v>0</v>
      </c>
      <c r="AI66" s="8"/>
      <c r="AJ66" s="720">
        <f>Prices!$D106</f>
        <v>0</v>
      </c>
      <c r="AK66" s="13">
        <f t="shared" si="557"/>
        <v>0</v>
      </c>
      <c r="AL66" s="13">
        <f t="shared" si="558"/>
        <v>0</v>
      </c>
      <c r="AM66" s="13">
        <f t="shared" si="559"/>
        <v>0</v>
      </c>
      <c r="AN66" s="151"/>
      <c r="AO66" s="155"/>
      <c r="AP66" s="10"/>
      <c r="AQ66" s="44" t="s">
        <v>77</v>
      </c>
      <c r="AR66" s="1041" t="str">
        <f>Prices!$A$106</f>
        <v xml:space="preserve">glazing  </v>
      </c>
      <c r="AS66" s="1041"/>
      <c r="AT66" s="1042" t="s">
        <v>81</v>
      </c>
      <c r="AU66" s="1042"/>
      <c r="AV66" s="68">
        <v>0</v>
      </c>
      <c r="AW66" s="8"/>
      <c r="AX66" s="720">
        <f>Prices!$D106</f>
        <v>0</v>
      </c>
      <c r="AY66" s="13">
        <f t="shared" si="562"/>
        <v>0</v>
      </c>
      <c r="AZ66" s="13">
        <f t="shared" si="563"/>
        <v>0</v>
      </c>
      <c r="BA66" s="13">
        <f t="shared" si="564"/>
        <v>0</v>
      </c>
      <c r="BB66" s="151"/>
      <c r="BC66" s="155"/>
      <c r="BD66" s="10"/>
      <c r="BE66" s="44" t="s">
        <v>77</v>
      </c>
      <c r="BF66" s="1041" t="str">
        <f>Prices!$A$106</f>
        <v xml:space="preserve">glazing  </v>
      </c>
      <c r="BG66" s="1041"/>
      <c r="BH66" s="1042" t="s">
        <v>81</v>
      </c>
      <c r="BI66" s="1042"/>
      <c r="BJ66" s="68">
        <v>0</v>
      </c>
      <c r="BK66" s="8"/>
      <c r="BL66" s="720">
        <f>Prices!$D106</f>
        <v>0</v>
      </c>
      <c r="BM66" s="13">
        <f t="shared" si="567"/>
        <v>0</v>
      </c>
      <c r="BN66" s="13">
        <f t="shared" si="568"/>
        <v>0</v>
      </c>
      <c r="BO66" s="13">
        <f t="shared" si="569"/>
        <v>0</v>
      </c>
      <c r="BP66" s="151"/>
      <c r="BQ66" s="155"/>
      <c r="BR66" s="10"/>
      <c r="BS66" s="44" t="s">
        <v>77</v>
      </c>
      <c r="BT66" s="1041" t="str">
        <f>Prices!$A$106</f>
        <v xml:space="preserve">glazing  </v>
      </c>
      <c r="BU66" s="1041"/>
      <c r="BV66" s="1042" t="s">
        <v>81</v>
      </c>
      <c r="BW66" s="1042"/>
      <c r="BX66" s="68">
        <v>0</v>
      </c>
      <c r="BY66" s="8"/>
      <c r="BZ66" s="720">
        <f>Prices!$D106</f>
        <v>0</v>
      </c>
      <c r="CA66" s="13">
        <f t="shared" si="572"/>
        <v>0</v>
      </c>
      <c r="CB66" s="13">
        <f t="shared" si="573"/>
        <v>0</v>
      </c>
      <c r="CC66" s="13">
        <f t="shared" si="574"/>
        <v>0</v>
      </c>
      <c r="CD66" s="151"/>
      <c r="CE66" s="155"/>
      <c r="CF66" s="10"/>
      <c r="CG66" s="44" t="s">
        <v>77</v>
      </c>
      <c r="CH66" s="1041" t="str">
        <f>Prices!$A$106</f>
        <v xml:space="preserve">glazing  </v>
      </c>
      <c r="CI66" s="1041"/>
      <c r="CJ66" s="1042" t="s">
        <v>81</v>
      </c>
      <c r="CK66" s="1042"/>
      <c r="CL66" s="68">
        <v>0</v>
      </c>
      <c r="CM66" s="8"/>
      <c r="CN66" s="720">
        <f>Prices!$D106</f>
        <v>0</v>
      </c>
      <c r="CO66" s="13">
        <f t="shared" si="577"/>
        <v>0</v>
      </c>
      <c r="CP66" s="13">
        <f t="shared" si="578"/>
        <v>0</v>
      </c>
      <c r="CQ66" s="13">
        <f t="shared" si="579"/>
        <v>0</v>
      </c>
      <c r="CR66" s="151"/>
      <c r="CS66" s="155"/>
      <c r="CT66" s="10"/>
      <c r="CU66" s="44" t="s">
        <v>77</v>
      </c>
      <c r="CV66" s="1041" t="str">
        <f>Prices!$A$106</f>
        <v xml:space="preserve">glazing  </v>
      </c>
      <c r="CW66" s="1041"/>
      <c r="CX66" s="1042" t="s">
        <v>81</v>
      </c>
      <c r="CY66" s="1042"/>
      <c r="CZ66" s="68">
        <v>0</v>
      </c>
      <c r="DA66" s="8"/>
      <c r="DB66" s="720">
        <f>Prices!$D106</f>
        <v>0</v>
      </c>
      <c r="DC66" s="13">
        <f t="shared" si="582"/>
        <v>0</v>
      </c>
      <c r="DD66" s="13">
        <f t="shared" si="583"/>
        <v>0</v>
      </c>
      <c r="DE66" s="13">
        <f t="shared" si="584"/>
        <v>0</v>
      </c>
      <c r="DF66" s="151"/>
      <c r="DG66" s="155"/>
      <c r="DH66" s="10"/>
      <c r="DI66" s="44" t="s">
        <v>77</v>
      </c>
      <c r="DJ66" s="1041" t="str">
        <f>Prices!$A$106</f>
        <v xml:space="preserve">glazing  </v>
      </c>
      <c r="DK66" s="1041"/>
      <c r="DL66" s="1042" t="s">
        <v>81</v>
      </c>
      <c r="DM66" s="1042"/>
      <c r="DN66" s="68">
        <v>0</v>
      </c>
      <c r="DO66" s="8"/>
      <c r="DP66" s="720">
        <f>Prices!$D106</f>
        <v>0</v>
      </c>
      <c r="DQ66" s="13">
        <f t="shared" si="587"/>
        <v>0</v>
      </c>
      <c r="DR66" s="13">
        <f t="shared" si="588"/>
        <v>0</v>
      </c>
      <c r="DS66" s="13">
        <f t="shared" si="589"/>
        <v>0</v>
      </c>
      <c r="DT66" s="151"/>
      <c r="DU66" s="155"/>
      <c r="DV66" s="10"/>
      <c r="DW66" s="44" t="s">
        <v>77</v>
      </c>
      <c r="DX66" s="1041" t="str">
        <f>Prices!$A$106</f>
        <v xml:space="preserve">glazing  </v>
      </c>
      <c r="DY66" s="1041"/>
      <c r="DZ66" s="1042" t="s">
        <v>81</v>
      </c>
      <c r="EA66" s="1042"/>
      <c r="EB66" s="68">
        <v>0</v>
      </c>
      <c r="EC66" s="8"/>
      <c r="ED66" s="720">
        <f>Prices!$D106</f>
        <v>0</v>
      </c>
      <c r="EE66" s="13">
        <f t="shared" si="592"/>
        <v>0</v>
      </c>
      <c r="EF66" s="13">
        <f t="shared" si="593"/>
        <v>0</v>
      </c>
      <c r="EG66" s="13">
        <f t="shared" si="594"/>
        <v>0</v>
      </c>
      <c r="EH66" s="151"/>
      <c r="EI66" s="155"/>
      <c r="EJ66" s="10"/>
      <c r="EK66" s="44" t="s">
        <v>99</v>
      </c>
      <c r="EL66" s="95" t="s">
        <v>153</v>
      </c>
      <c r="EM66" s="744">
        <f t="shared" si="548"/>
        <v>0</v>
      </c>
      <c r="EN66" s="112"/>
      <c r="EO66" s="112"/>
      <c r="EP66" s="745">
        <f t="shared" si="549"/>
        <v>0</v>
      </c>
      <c r="EQ66" s="14"/>
      <c r="ER66" s="116">
        <f t="shared" si="550"/>
        <v>0</v>
      </c>
      <c r="ES66" s="81">
        <f t="shared" si="551"/>
        <v>0</v>
      </c>
      <c r="ET66" s="280">
        <v>0</v>
      </c>
      <c r="EU66" s="9" t="s">
        <v>45</v>
      </c>
      <c r="EV66" s="583">
        <f>IF(ER$4=0,0,EP66/$ER$4*$EX$4)</f>
        <v>0</v>
      </c>
      <c r="EW66" s="579">
        <f t="shared" si="86"/>
        <v>0</v>
      </c>
      <c r="EX66" s="582">
        <f t="shared" si="552"/>
        <v>0</v>
      </c>
      <c r="EY66" s="112"/>
      <c r="EZ66" s="576"/>
      <c r="FA66" s="162"/>
      <c r="FC66" s="44" t="s">
        <v>67</v>
      </c>
      <c r="FD66" s="11" t="s">
        <v>144</v>
      </c>
      <c r="FE66" s="141">
        <v>0</v>
      </c>
      <c r="FF66" s="141">
        <v>0</v>
      </c>
      <c r="FG66" s="142">
        <v>0</v>
      </c>
      <c r="FH66" s="139" t="s">
        <v>109</v>
      </c>
      <c r="FI66" s="122">
        <f t="shared" si="599"/>
        <v>0</v>
      </c>
      <c r="FJ66" s="602">
        <v>0</v>
      </c>
      <c r="FK66" s="604">
        <f t="shared" si="600"/>
        <v>0</v>
      </c>
      <c r="FL66" s="592"/>
      <c r="FM66" s="573"/>
      <c r="FN66" s="610">
        <f>SUM(FK66:FK67)</f>
        <v>0</v>
      </c>
      <c r="FO66" s="127">
        <f>IF(FO$4=0,0,FN66/$FO$4)</f>
        <v>0</v>
      </c>
      <c r="FP66" s="87" t="s">
        <v>67</v>
      </c>
      <c r="FQ66" s="522">
        <f>EX82</f>
        <v>0</v>
      </c>
      <c r="FR66" s="496">
        <f>FN66</f>
        <v>0</v>
      </c>
      <c r="FS66" s="567">
        <f>SUM(FQ66:FR67)</f>
        <v>0</v>
      </c>
    </row>
    <row r="67" spans="1:175" x14ac:dyDescent="0.25">
      <c r="A67" s="44" t="s">
        <v>77</v>
      </c>
      <c r="B67" s="1041" t="str">
        <f>Prices!$A$107</f>
        <v xml:space="preserve">glazing  </v>
      </c>
      <c r="C67" s="1041"/>
      <c r="D67" s="1042" t="s">
        <v>82</v>
      </c>
      <c r="E67" s="1042"/>
      <c r="F67" s="68">
        <v>0</v>
      </c>
      <c r="G67" s="8"/>
      <c r="H67" s="720">
        <f>Prices!$D107</f>
        <v>0</v>
      </c>
      <c r="I67" s="13">
        <f t="shared" si="597"/>
        <v>0</v>
      </c>
      <c r="J67" s="13">
        <f t="shared" si="553"/>
        <v>0</v>
      </c>
      <c r="K67" s="13">
        <f t="shared" si="554"/>
        <v>0</v>
      </c>
      <c r="L67" s="151"/>
      <c r="M67" s="155"/>
      <c r="N67" s="10"/>
      <c r="O67" s="44" t="s">
        <v>77</v>
      </c>
      <c r="P67" s="1041" t="str">
        <f>Prices!$A$107</f>
        <v xml:space="preserve">glazing  </v>
      </c>
      <c r="Q67" s="1041"/>
      <c r="R67" s="1042" t="s">
        <v>82</v>
      </c>
      <c r="S67" s="1042"/>
      <c r="T67" s="68">
        <v>0</v>
      </c>
      <c r="U67" s="8"/>
      <c r="V67" s="720">
        <f>Prices!$D107</f>
        <v>0</v>
      </c>
      <c r="W67" s="13">
        <f t="shared" si="598"/>
        <v>0</v>
      </c>
      <c r="X67" s="13">
        <f t="shared" si="555"/>
        <v>0</v>
      </c>
      <c r="Y67" s="13">
        <f t="shared" si="556"/>
        <v>0</v>
      </c>
      <c r="Z67" s="151"/>
      <c r="AA67" s="155"/>
      <c r="AB67" s="10"/>
      <c r="AC67" s="44" t="s">
        <v>77</v>
      </c>
      <c r="AD67" s="1041" t="str">
        <f>Prices!$A$107</f>
        <v xml:space="preserve">glazing  </v>
      </c>
      <c r="AE67" s="1041"/>
      <c r="AF67" s="1042" t="s">
        <v>82</v>
      </c>
      <c r="AG67" s="1042"/>
      <c r="AH67" s="68">
        <v>0</v>
      </c>
      <c r="AI67" s="8"/>
      <c r="AJ67" s="720">
        <f>Prices!$D107</f>
        <v>0</v>
      </c>
      <c r="AK67" s="13">
        <f t="shared" si="557"/>
        <v>0</v>
      </c>
      <c r="AL67" s="13">
        <f t="shared" si="558"/>
        <v>0</v>
      </c>
      <c r="AM67" s="13">
        <f t="shared" si="559"/>
        <v>0</v>
      </c>
      <c r="AN67" s="151"/>
      <c r="AO67" s="155"/>
      <c r="AP67" s="10"/>
      <c r="AQ67" s="44" t="s">
        <v>77</v>
      </c>
      <c r="AR67" s="1041" t="str">
        <f>Prices!$A$107</f>
        <v xml:space="preserve">glazing  </v>
      </c>
      <c r="AS67" s="1041"/>
      <c r="AT67" s="1042" t="s">
        <v>82</v>
      </c>
      <c r="AU67" s="1042"/>
      <c r="AV67" s="68">
        <v>0</v>
      </c>
      <c r="AW67" s="8"/>
      <c r="AX67" s="720">
        <f>Prices!$D107</f>
        <v>0</v>
      </c>
      <c r="AY67" s="13">
        <f t="shared" si="562"/>
        <v>0</v>
      </c>
      <c r="AZ67" s="13">
        <f t="shared" si="563"/>
        <v>0</v>
      </c>
      <c r="BA67" s="13">
        <f t="shared" si="564"/>
        <v>0</v>
      </c>
      <c r="BB67" s="151"/>
      <c r="BC67" s="155"/>
      <c r="BD67" s="10"/>
      <c r="BE67" s="44" t="s">
        <v>77</v>
      </c>
      <c r="BF67" s="1041" t="str">
        <f>Prices!$A$107</f>
        <v xml:space="preserve">glazing  </v>
      </c>
      <c r="BG67" s="1041"/>
      <c r="BH67" s="1042" t="s">
        <v>82</v>
      </c>
      <c r="BI67" s="1042"/>
      <c r="BJ67" s="68">
        <v>0</v>
      </c>
      <c r="BK67" s="8"/>
      <c r="BL67" s="720">
        <f>Prices!$D107</f>
        <v>0</v>
      </c>
      <c r="BM67" s="13">
        <f t="shared" si="567"/>
        <v>0</v>
      </c>
      <c r="BN67" s="13">
        <f t="shared" si="568"/>
        <v>0</v>
      </c>
      <c r="BO67" s="13">
        <f t="shared" si="569"/>
        <v>0</v>
      </c>
      <c r="BP67" s="151"/>
      <c r="BQ67" s="155"/>
      <c r="BR67" s="10"/>
      <c r="BS67" s="44" t="s">
        <v>77</v>
      </c>
      <c r="BT67" s="1041" t="str">
        <f>Prices!$A$107</f>
        <v xml:space="preserve">glazing  </v>
      </c>
      <c r="BU67" s="1041"/>
      <c r="BV67" s="1042" t="s">
        <v>82</v>
      </c>
      <c r="BW67" s="1042"/>
      <c r="BX67" s="68">
        <v>0</v>
      </c>
      <c r="BY67" s="8"/>
      <c r="BZ67" s="720">
        <f>Prices!$D107</f>
        <v>0</v>
      </c>
      <c r="CA67" s="13">
        <f t="shared" si="572"/>
        <v>0</v>
      </c>
      <c r="CB67" s="13">
        <f t="shared" si="573"/>
        <v>0</v>
      </c>
      <c r="CC67" s="13">
        <f t="shared" si="574"/>
        <v>0</v>
      </c>
      <c r="CD67" s="151"/>
      <c r="CE67" s="155"/>
      <c r="CF67" s="10"/>
      <c r="CG67" s="44" t="s">
        <v>77</v>
      </c>
      <c r="CH67" s="1041" t="str">
        <f>Prices!$A$107</f>
        <v xml:space="preserve">glazing  </v>
      </c>
      <c r="CI67" s="1041"/>
      <c r="CJ67" s="1042" t="s">
        <v>82</v>
      </c>
      <c r="CK67" s="1042"/>
      <c r="CL67" s="68">
        <v>0</v>
      </c>
      <c r="CM67" s="8"/>
      <c r="CN67" s="720">
        <f>Prices!$D107</f>
        <v>0</v>
      </c>
      <c r="CO67" s="13">
        <f t="shared" si="577"/>
        <v>0</v>
      </c>
      <c r="CP67" s="13">
        <f t="shared" si="578"/>
        <v>0</v>
      </c>
      <c r="CQ67" s="13">
        <f t="shared" si="579"/>
        <v>0</v>
      </c>
      <c r="CR67" s="151"/>
      <c r="CS67" s="155"/>
      <c r="CT67" s="10"/>
      <c r="CU67" s="44" t="s">
        <v>77</v>
      </c>
      <c r="CV67" s="1041" t="str">
        <f>Prices!$A$107</f>
        <v xml:space="preserve">glazing  </v>
      </c>
      <c r="CW67" s="1041"/>
      <c r="CX67" s="1042" t="s">
        <v>82</v>
      </c>
      <c r="CY67" s="1042"/>
      <c r="CZ67" s="68">
        <v>0</v>
      </c>
      <c r="DA67" s="8"/>
      <c r="DB67" s="720">
        <f>Prices!$D107</f>
        <v>0</v>
      </c>
      <c r="DC67" s="13">
        <f t="shared" si="582"/>
        <v>0</v>
      </c>
      <c r="DD67" s="13">
        <f t="shared" si="583"/>
        <v>0</v>
      </c>
      <c r="DE67" s="13">
        <f t="shared" si="584"/>
        <v>0</v>
      </c>
      <c r="DF67" s="151"/>
      <c r="DG67" s="155"/>
      <c r="DH67" s="10"/>
      <c r="DI67" s="44" t="s">
        <v>77</v>
      </c>
      <c r="DJ67" s="1041" t="str">
        <f>Prices!$A$107</f>
        <v xml:space="preserve">glazing  </v>
      </c>
      <c r="DK67" s="1041"/>
      <c r="DL67" s="1042" t="s">
        <v>82</v>
      </c>
      <c r="DM67" s="1042"/>
      <c r="DN67" s="68">
        <v>0</v>
      </c>
      <c r="DO67" s="8"/>
      <c r="DP67" s="720">
        <f>Prices!$D107</f>
        <v>0</v>
      </c>
      <c r="DQ67" s="13">
        <f t="shared" si="587"/>
        <v>0</v>
      </c>
      <c r="DR67" s="13">
        <f t="shared" si="588"/>
        <v>0</v>
      </c>
      <c r="DS67" s="13">
        <f t="shared" si="589"/>
        <v>0</v>
      </c>
      <c r="DT67" s="151"/>
      <c r="DU67" s="155"/>
      <c r="DV67" s="10"/>
      <c r="DW67" s="44" t="s">
        <v>77</v>
      </c>
      <c r="DX67" s="1041" t="str">
        <f>Prices!$A$107</f>
        <v xml:space="preserve">glazing  </v>
      </c>
      <c r="DY67" s="1041"/>
      <c r="DZ67" s="1042" t="s">
        <v>82</v>
      </c>
      <c r="EA67" s="1042"/>
      <c r="EB67" s="68">
        <v>0</v>
      </c>
      <c r="EC67" s="8"/>
      <c r="ED67" s="720">
        <f>Prices!$D107</f>
        <v>0</v>
      </c>
      <c r="EE67" s="13">
        <f t="shared" si="592"/>
        <v>0</v>
      </c>
      <c r="EF67" s="13">
        <f t="shared" si="593"/>
        <v>0</v>
      </c>
      <c r="EG67" s="13">
        <f t="shared" si="594"/>
        <v>0</v>
      </c>
      <c r="EH67" s="151"/>
      <c r="EI67" s="155"/>
      <c r="EJ67" s="10"/>
      <c r="EK67" s="44" t="s">
        <v>91</v>
      </c>
      <c r="EL67" s="95" t="s">
        <v>113</v>
      </c>
      <c r="EM67" s="744">
        <f t="shared" si="548"/>
        <v>0</v>
      </c>
      <c r="EN67" s="147"/>
      <c r="EO67" s="147"/>
      <c r="EP67" s="744">
        <f t="shared" si="549"/>
        <v>0</v>
      </c>
      <c r="EQ67" s="190">
        <f>G90*$C$2+U90*$Q$2+AI90*$AE$2+AW90*$AS$2+BK90*$BG$2+BY90*$BU$2+CM90*$CI$2+DA90*$CW$2+DO90*$DK$2+EC90*$DY$2</f>
        <v>0</v>
      </c>
      <c r="ER67" s="116">
        <f t="shared" si="550"/>
        <v>0</v>
      </c>
      <c r="ES67" s="81">
        <f t="shared" si="551"/>
        <v>0</v>
      </c>
      <c r="ET67" s="280">
        <v>0</v>
      </c>
      <c r="EU67" s="9" t="s">
        <v>109</v>
      </c>
      <c r="EV67" s="583">
        <f>IF(ER$4=0,0,EQ67/$ER$4*$EX$4)</f>
        <v>0</v>
      </c>
      <c r="EW67" s="579">
        <f t="shared" si="86"/>
        <v>0</v>
      </c>
      <c r="EX67" s="582">
        <f t="shared" si="552"/>
        <v>0</v>
      </c>
      <c r="EY67" s="574">
        <f>EZ136</f>
        <v>0</v>
      </c>
      <c r="EZ67" s="542">
        <f>ET136</f>
        <v>0</v>
      </c>
      <c r="FA67" s="567"/>
      <c r="FC67" s="44" t="s">
        <v>67</v>
      </c>
      <c r="FD67" s="11" t="s">
        <v>144</v>
      </c>
      <c r="FE67" s="141">
        <v>0</v>
      </c>
      <c r="FF67" s="141">
        <v>0</v>
      </c>
      <c r="FG67" s="142">
        <v>0</v>
      </c>
      <c r="FH67" s="139" t="s">
        <v>21</v>
      </c>
      <c r="FI67" s="122">
        <f t="shared" si="599"/>
        <v>0</v>
      </c>
      <c r="FJ67" s="602">
        <v>0</v>
      </c>
      <c r="FK67" s="604">
        <f t="shared" si="600"/>
        <v>0</v>
      </c>
      <c r="FL67" s="592"/>
      <c r="FM67" s="573"/>
      <c r="FN67" s="607"/>
      <c r="FO67" s="127"/>
      <c r="FP67" s="87" t="s">
        <v>243</v>
      </c>
      <c r="FQ67" s="522">
        <f>EX21</f>
        <v>0</v>
      </c>
      <c r="FR67" s="496">
        <f>FN21</f>
        <v>0</v>
      </c>
      <c r="FS67" s="567"/>
    </row>
    <row r="68" spans="1:175" x14ac:dyDescent="0.25">
      <c r="A68" s="44" t="s">
        <v>77</v>
      </c>
      <c r="B68" s="1041" t="str">
        <f>Prices!$A$108</f>
        <v xml:space="preserve">glazing  </v>
      </c>
      <c r="C68" s="1041"/>
      <c r="D68" s="1042" t="s">
        <v>83</v>
      </c>
      <c r="E68" s="1042"/>
      <c r="F68" s="68">
        <v>0</v>
      </c>
      <c r="G68" s="8"/>
      <c r="H68" s="720">
        <f>Prices!$D108</f>
        <v>0</v>
      </c>
      <c r="I68" s="13">
        <f t="shared" si="597"/>
        <v>0</v>
      </c>
      <c r="J68" s="13">
        <f t="shared" si="553"/>
        <v>0</v>
      </c>
      <c r="K68" s="13">
        <f t="shared" si="554"/>
        <v>0</v>
      </c>
      <c r="L68" s="151"/>
      <c r="M68" s="155"/>
      <c r="N68" s="15"/>
      <c r="O68" s="44" t="s">
        <v>77</v>
      </c>
      <c r="P68" s="1041" t="str">
        <f>Prices!$A$108</f>
        <v xml:space="preserve">glazing  </v>
      </c>
      <c r="Q68" s="1041"/>
      <c r="R68" s="1042" t="s">
        <v>83</v>
      </c>
      <c r="S68" s="1042"/>
      <c r="T68" s="68">
        <v>0</v>
      </c>
      <c r="U68" s="8"/>
      <c r="V68" s="720">
        <f>Prices!$D108</f>
        <v>0</v>
      </c>
      <c r="W68" s="13">
        <f t="shared" si="598"/>
        <v>0</v>
      </c>
      <c r="X68" s="13">
        <f t="shared" si="555"/>
        <v>0</v>
      </c>
      <c r="Y68" s="13">
        <f t="shared" si="556"/>
        <v>0</v>
      </c>
      <c r="Z68" s="151"/>
      <c r="AA68" s="155"/>
      <c r="AB68" s="15"/>
      <c r="AC68" s="44" t="s">
        <v>77</v>
      </c>
      <c r="AD68" s="1041" t="str">
        <f>Prices!$A$108</f>
        <v xml:space="preserve">glazing  </v>
      </c>
      <c r="AE68" s="1041"/>
      <c r="AF68" s="1042" t="s">
        <v>83</v>
      </c>
      <c r="AG68" s="1042"/>
      <c r="AH68" s="68">
        <v>0</v>
      </c>
      <c r="AI68" s="8"/>
      <c r="AJ68" s="720">
        <f>Prices!$D108</f>
        <v>0</v>
      </c>
      <c r="AK68" s="13">
        <f t="shared" si="557"/>
        <v>0</v>
      </c>
      <c r="AL68" s="13">
        <f t="shared" si="558"/>
        <v>0</v>
      </c>
      <c r="AM68" s="13">
        <f t="shared" si="559"/>
        <v>0</v>
      </c>
      <c r="AN68" s="151"/>
      <c r="AO68" s="155"/>
      <c r="AP68" s="15"/>
      <c r="AQ68" s="44" t="s">
        <v>77</v>
      </c>
      <c r="AR68" s="1041" t="str">
        <f>Prices!$A$108</f>
        <v xml:space="preserve">glazing  </v>
      </c>
      <c r="AS68" s="1041"/>
      <c r="AT68" s="1042" t="s">
        <v>83</v>
      </c>
      <c r="AU68" s="1042"/>
      <c r="AV68" s="68">
        <v>0</v>
      </c>
      <c r="AW68" s="8"/>
      <c r="AX68" s="720">
        <f>Prices!$D108</f>
        <v>0</v>
      </c>
      <c r="AY68" s="13">
        <f t="shared" si="562"/>
        <v>0</v>
      </c>
      <c r="AZ68" s="13">
        <f t="shared" si="563"/>
        <v>0</v>
      </c>
      <c r="BA68" s="13">
        <f t="shared" si="564"/>
        <v>0</v>
      </c>
      <c r="BB68" s="151"/>
      <c r="BC68" s="155"/>
      <c r="BD68" s="15"/>
      <c r="BE68" s="44" t="s">
        <v>77</v>
      </c>
      <c r="BF68" s="1041" t="str">
        <f>Prices!$A$108</f>
        <v xml:space="preserve">glazing  </v>
      </c>
      <c r="BG68" s="1041"/>
      <c r="BH68" s="1042" t="s">
        <v>83</v>
      </c>
      <c r="BI68" s="1042"/>
      <c r="BJ68" s="68">
        <v>0</v>
      </c>
      <c r="BK68" s="8"/>
      <c r="BL68" s="720">
        <f>Prices!$D108</f>
        <v>0</v>
      </c>
      <c r="BM68" s="13">
        <f t="shared" si="567"/>
        <v>0</v>
      </c>
      <c r="BN68" s="13">
        <f t="shared" si="568"/>
        <v>0</v>
      </c>
      <c r="BO68" s="13">
        <f t="shared" si="569"/>
        <v>0</v>
      </c>
      <c r="BP68" s="151"/>
      <c r="BQ68" s="155"/>
      <c r="BR68" s="15"/>
      <c r="BS68" s="44" t="s">
        <v>77</v>
      </c>
      <c r="BT68" s="1041" t="str">
        <f>Prices!$A$108</f>
        <v xml:space="preserve">glazing  </v>
      </c>
      <c r="BU68" s="1041"/>
      <c r="BV68" s="1042" t="s">
        <v>83</v>
      </c>
      <c r="BW68" s="1042"/>
      <c r="BX68" s="68">
        <v>0</v>
      </c>
      <c r="BY68" s="8"/>
      <c r="BZ68" s="720">
        <f>Prices!$D108</f>
        <v>0</v>
      </c>
      <c r="CA68" s="13">
        <f t="shared" si="572"/>
        <v>0</v>
      </c>
      <c r="CB68" s="13">
        <f t="shared" si="573"/>
        <v>0</v>
      </c>
      <c r="CC68" s="13">
        <f t="shared" si="574"/>
        <v>0</v>
      </c>
      <c r="CD68" s="151"/>
      <c r="CE68" s="155"/>
      <c r="CF68" s="15"/>
      <c r="CG68" s="44" t="s">
        <v>77</v>
      </c>
      <c r="CH68" s="1041" t="str">
        <f>Prices!$A$108</f>
        <v xml:space="preserve">glazing  </v>
      </c>
      <c r="CI68" s="1041"/>
      <c r="CJ68" s="1042" t="s">
        <v>83</v>
      </c>
      <c r="CK68" s="1042"/>
      <c r="CL68" s="68">
        <v>0</v>
      </c>
      <c r="CM68" s="8"/>
      <c r="CN68" s="720">
        <f>Prices!$D108</f>
        <v>0</v>
      </c>
      <c r="CO68" s="13">
        <f t="shared" si="577"/>
        <v>0</v>
      </c>
      <c r="CP68" s="13">
        <f t="shared" si="578"/>
        <v>0</v>
      </c>
      <c r="CQ68" s="13">
        <f t="shared" si="579"/>
        <v>0</v>
      </c>
      <c r="CR68" s="151"/>
      <c r="CS68" s="155"/>
      <c r="CT68" s="15"/>
      <c r="CU68" s="44" t="s">
        <v>77</v>
      </c>
      <c r="CV68" s="1041" t="str">
        <f>Prices!$A$108</f>
        <v xml:space="preserve">glazing  </v>
      </c>
      <c r="CW68" s="1041"/>
      <c r="CX68" s="1042" t="s">
        <v>83</v>
      </c>
      <c r="CY68" s="1042"/>
      <c r="CZ68" s="68">
        <v>0</v>
      </c>
      <c r="DA68" s="8"/>
      <c r="DB68" s="720">
        <f>Prices!$D108</f>
        <v>0</v>
      </c>
      <c r="DC68" s="13">
        <f t="shared" si="582"/>
        <v>0</v>
      </c>
      <c r="DD68" s="13">
        <f t="shared" si="583"/>
        <v>0</v>
      </c>
      <c r="DE68" s="13">
        <f t="shared" si="584"/>
        <v>0</v>
      </c>
      <c r="DF68" s="151"/>
      <c r="DG68" s="155"/>
      <c r="DH68" s="15"/>
      <c r="DI68" s="44" t="s">
        <v>77</v>
      </c>
      <c r="DJ68" s="1041" t="str">
        <f>Prices!$A$108</f>
        <v xml:space="preserve">glazing  </v>
      </c>
      <c r="DK68" s="1041"/>
      <c r="DL68" s="1042" t="s">
        <v>83</v>
      </c>
      <c r="DM68" s="1042"/>
      <c r="DN68" s="68">
        <v>0</v>
      </c>
      <c r="DO68" s="8"/>
      <c r="DP68" s="720">
        <f>Prices!$D108</f>
        <v>0</v>
      </c>
      <c r="DQ68" s="13">
        <f t="shared" si="587"/>
        <v>0</v>
      </c>
      <c r="DR68" s="13">
        <f t="shared" si="588"/>
        <v>0</v>
      </c>
      <c r="DS68" s="13">
        <f t="shared" si="589"/>
        <v>0</v>
      </c>
      <c r="DT68" s="151"/>
      <c r="DU68" s="155"/>
      <c r="DV68" s="15"/>
      <c r="DW68" s="44" t="s">
        <v>77</v>
      </c>
      <c r="DX68" s="1041" t="str">
        <f>Prices!$A$108</f>
        <v xml:space="preserve">glazing  </v>
      </c>
      <c r="DY68" s="1041"/>
      <c r="DZ68" s="1042" t="s">
        <v>83</v>
      </c>
      <c r="EA68" s="1042"/>
      <c r="EB68" s="68">
        <v>0</v>
      </c>
      <c r="EC68" s="8"/>
      <c r="ED68" s="720">
        <f>Prices!$D108</f>
        <v>0</v>
      </c>
      <c r="EE68" s="13">
        <f t="shared" si="592"/>
        <v>0</v>
      </c>
      <c r="EF68" s="13">
        <f t="shared" si="593"/>
        <v>0</v>
      </c>
      <c r="EG68" s="13">
        <f t="shared" si="594"/>
        <v>0</v>
      </c>
      <c r="EH68" s="151"/>
      <c r="EI68" s="155"/>
      <c r="EJ68" s="15"/>
      <c r="EK68" s="44" t="s">
        <v>91</v>
      </c>
      <c r="EL68" s="95" t="s">
        <v>113</v>
      </c>
      <c r="EM68" s="744">
        <f t="shared" si="548"/>
        <v>0</v>
      </c>
      <c r="EN68" s="147"/>
      <c r="EO68" s="147"/>
      <c r="EP68" s="744">
        <f t="shared" si="549"/>
        <v>0</v>
      </c>
      <c r="EQ68" s="190">
        <f>G91*$C$2+U91*$Q$2+AI91*$AE$2+AW91*$AS$2+BK91*$BG$2+BY91*$BU$2+CM91*$CI$2+DA91*$CW$2+DO91*$DK$2+EC91*$DY$2</f>
        <v>0</v>
      </c>
      <c r="ER68" s="116">
        <f t="shared" si="550"/>
        <v>0</v>
      </c>
      <c r="ES68" s="81">
        <f t="shared" si="551"/>
        <v>0</v>
      </c>
      <c r="ET68" s="280">
        <v>0</v>
      </c>
      <c r="EU68" s="9" t="s">
        <v>109</v>
      </c>
      <c r="EV68" s="583">
        <f>IF(ER$4=0,0,EQ68/$ER$4*$EX$4)</f>
        <v>0</v>
      </c>
      <c r="EW68" s="579">
        <f t="shared" si="86"/>
        <v>0</v>
      </c>
      <c r="EX68" s="582">
        <f t="shared" si="552"/>
        <v>0</v>
      </c>
      <c r="EY68" s="574"/>
      <c r="EZ68" s="576"/>
      <c r="FA68" s="162"/>
      <c r="FC68" s="44" t="s">
        <v>68</v>
      </c>
      <c r="FD68" s="11" t="s">
        <v>145</v>
      </c>
      <c r="FE68" s="141">
        <v>0</v>
      </c>
      <c r="FF68" s="141">
        <v>0</v>
      </c>
      <c r="FG68" s="142">
        <v>0</v>
      </c>
      <c r="FH68" s="139" t="s">
        <v>109</v>
      </c>
      <c r="FI68" s="122">
        <f t="shared" si="599"/>
        <v>0</v>
      </c>
      <c r="FJ68" s="602">
        <v>0</v>
      </c>
      <c r="FK68" s="604">
        <f t="shared" si="600"/>
        <v>0</v>
      </c>
      <c r="FL68" s="590"/>
      <c r="FM68" s="569"/>
      <c r="FN68" s="610">
        <f>SUM(FK68:FK69)</f>
        <v>0</v>
      </c>
      <c r="FO68" s="127">
        <f>IF(FO$4=0,0,FN68/$FO$4)</f>
        <v>0</v>
      </c>
      <c r="FP68" s="87" t="s">
        <v>68</v>
      </c>
      <c r="FQ68" s="522">
        <f>EX83</f>
        <v>0</v>
      </c>
      <c r="FR68" s="496">
        <f>FN68</f>
        <v>0</v>
      </c>
      <c r="FS68" s="567">
        <f>SUM(FQ68:FR69)</f>
        <v>0</v>
      </c>
    </row>
    <row r="69" spans="1:175" x14ac:dyDescent="0.25">
      <c r="A69" s="44" t="s">
        <v>77</v>
      </c>
      <c r="B69" s="1041" t="str">
        <f>Prices!$A$109</f>
        <v xml:space="preserve">glazing  </v>
      </c>
      <c r="C69" s="1041"/>
      <c r="D69" s="1042" t="s">
        <v>84</v>
      </c>
      <c r="E69" s="1042"/>
      <c r="F69" s="68">
        <v>0</v>
      </c>
      <c r="G69" s="8"/>
      <c r="H69" s="720">
        <f>Prices!$D109</f>
        <v>0</v>
      </c>
      <c r="I69" s="13">
        <f t="shared" si="597"/>
        <v>0</v>
      </c>
      <c r="J69" s="13">
        <f t="shared" si="553"/>
        <v>0</v>
      </c>
      <c r="K69" s="13">
        <f t="shared" si="554"/>
        <v>0</v>
      </c>
      <c r="L69" s="151"/>
      <c r="M69" s="155"/>
      <c r="N69" s="10"/>
      <c r="O69" s="44" t="s">
        <v>77</v>
      </c>
      <c r="P69" s="1041" t="str">
        <f>Prices!$A$109</f>
        <v xml:space="preserve">glazing  </v>
      </c>
      <c r="Q69" s="1041"/>
      <c r="R69" s="1042" t="s">
        <v>84</v>
      </c>
      <c r="S69" s="1042"/>
      <c r="T69" s="68">
        <v>0</v>
      </c>
      <c r="U69" s="8"/>
      <c r="V69" s="720">
        <f>Prices!$D109</f>
        <v>0</v>
      </c>
      <c r="W69" s="13">
        <f t="shared" si="598"/>
        <v>0</v>
      </c>
      <c r="X69" s="13">
        <f t="shared" si="555"/>
        <v>0</v>
      </c>
      <c r="Y69" s="13">
        <f t="shared" si="556"/>
        <v>0</v>
      </c>
      <c r="Z69" s="151"/>
      <c r="AA69" s="155"/>
      <c r="AB69" s="10"/>
      <c r="AC69" s="44" t="s">
        <v>77</v>
      </c>
      <c r="AD69" s="1041" t="str">
        <f>Prices!$A$109</f>
        <v xml:space="preserve">glazing  </v>
      </c>
      <c r="AE69" s="1041"/>
      <c r="AF69" s="1042" t="s">
        <v>84</v>
      </c>
      <c r="AG69" s="1042"/>
      <c r="AH69" s="68">
        <v>0</v>
      </c>
      <c r="AI69" s="8"/>
      <c r="AJ69" s="720">
        <f>Prices!$D109</f>
        <v>0</v>
      </c>
      <c r="AK69" s="13">
        <f t="shared" si="557"/>
        <v>0</v>
      </c>
      <c r="AL69" s="13">
        <f t="shared" si="558"/>
        <v>0</v>
      </c>
      <c r="AM69" s="13">
        <f t="shared" si="559"/>
        <v>0</v>
      </c>
      <c r="AN69" s="151"/>
      <c r="AO69" s="155"/>
      <c r="AP69" s="10"/>
      <c r="AQ69" s="44" t="s">
        <v>77</v>
      </c>
      <c r="AR69" s="1041" t="str">
        <f>Prices!$A$109</f>
        <v xml:space="preserve">glazing  </v>
      </c>
      <c r="AS69" s="1041"/>
      <c r="AT69" s="1042" t="s">
        <v>84</v>
      </c>
      <c r="AU69" s="1042"/>
      <c r="AV69" s="68">
        <v>0</v>
      </c>
      <c r="AW69" s="8"/>
      <c r="AX69" s="720">
        <f>Prices!$D109</f>
        <v>0</v>
      </c>
      <c r="AY69" s="13">
        <f t="shared" si="562"/>
        <v>0</v>
      </c>
      <c r="AZ69" s="13">
        <f t="shared" si="563"/>
        <v>0</v>
      </c>
      <c r="BA69" s="13">
        <f t="shared" si="564"/>
        <v>0</v>
      </c>
      <c r="BB69" s="151"/>
      <c r="BC69" s="155"/>
      <c r="BD69" s="10"/>
      <c r="BE69" s="44" t="s">
        <v>77</v>
      </c>
      <c r="BF69" s="1041" t="str">
        <f>Prices!$A$109</f>
        <v xml:space="preserve">glazing  </v>
      </c>
      <c r="BG69" s="1041"/>
      <c r="BH69" s="1042" t="s">
        <v>84</v>
      </c>
      <c r="BI69" s="1042"/>
      <c r="BJ69" s="68">
        <v>0</v>
      </c>
      <c r="BK69" s="8"/>
      <c r="BL69" s="720">
        <f>Prices!$D109</f>
        <v>0</v>
      </c>
      <c r="BM69" s="13">
        <f t="shared" si="567"/>
        <v>0</v>
      </c>
      <c r="BN69" s="13">
        <f t="shared" si="568"/>
        <v>0</v>
      </c>
      <c r="BO69" s="13">
        <f t="shared" si="569"/>
        <v>0</v>
      </c>
      <c r="BP69" s="151"/>
      <c r="BQ69" s="155"/>
      <c r="BR69" s="10"/>
      <c r="BS69" s="44" t="s">
        <v>77</v>
      </c>
      <c r="BT69" s="1041" t="str">
        <f>Prices!$A$109</f>
        <v xml:space="preserve">glazing  </v>
      </c>
      <c r="BU69" s="1041"/>
      <c r="BV69" s="1042" t="s">
        <v>84</v>
      </c>
      <c r="BW69" s="1042"/>
      <c r="BX69" s="68">
        <v>0</v>
      </c>
      <c r="BY69" s="8"/>
      <c r="BZ69" s="720">
        <f>Prices!$D109</f>
        <v>0</v>
      </c>
      <c r="CA69" s="13">
        <f t="shared" si="572"/>
        <v>0</v>
      </c>
      <c r="CB69" s="13">
        <f t="shared" si="573"/>
        <v>0</v>
      </c>
      <c r="CC69" s="13">
        <f t="shared" si="574"/>
        <v>0</v>
      </c>
      <c r="CD69" s="151"/>
      <c r="CE69" s="155"/>
      <c r="CF69" s="10"/>
      <c r="CG69" s="44" t="s">
        <v>77</v>
      </c>
      <c r="CH69" s="1041" t="str">
        <f>Prices!$A$109</f>
        <v xml:space="preserve">glazing  </v>
      </c>
      <c r="CI69" s="1041"/>
      <c r="CJ69" s="1042" t="s">
        <v>84</v>
      </c>
      <c r="CK69" s="1042"/>
      <c r="CL69" s="68">
        <v>0</v>
      </c>
      <c r="CM69" s="8"/>
      <c r="CN69" s="720">
        <f>Prices!$D109</f>
        <v>0</v>
      </c>
      <c r="CO69" s="13">
        <f t="shared" si="577"/>
        <v>0</v>
      </c>
      <c r="CP69" s="13">
        <f t="shared" si="578"/>
        <v>0</v>
      </c>
      <c r="CQ69" s="13">
        <f t="shared" si="579"/>
        <v>0</v>
      </c>
      <c r="CR69" s="151"/>
      <c r="CS69" s="155"/>
      <c r="CT69" s="10"/>
      <c r="CU69" s="44" t="s">
        <v>77</v>
      </c>
      <c r="CV69" s="1041" t="str">
        <f>Prices!$A$109</f>
        <v xml:space="preserve">glazing  </v>
      </c>
      <c r="CW69" s="1041"/>
      <c r="CX69" s="1042" t="s">
        <v>84</v>
      </c>
      <c r="CY69" s="1042"/>
      <c r="CZ69" s="68">
        <v>0</v>
      </c>
      <c r="DA69" s="8"/>
      <c r="DB69" s="720">
        <f>Prices!$D109</f>
        <v>0</v>
      </c>
      <c r="DC69" s="13">
        <f t="shared" si="582"/>
        <v>0</v>
      </c>
      <c r="DD69" s="13">
        <f t="shared" si="583"/>
        <v>0</v>
      </c>
      <c r="DE69" s="13">
        <f t="shared" si="584"/>
        <v>0</v>
      </c>
      <c r="DF69" s="151"/>
      <c r="DG69" s="155"/>
      <c r="DH69" s="10"/>
      <c r="DI69" s="44" t="s">
        <v>77</v>
      </c>
      <c r="DJ69" s="1041" t="str">
        <f>Prices!$A$109</f>
        <v xml:space="preserve">glazing  </v>
      </c>
      <c r="DK69" s="1041"/>
      <c r="DL69" s="1042" t="s">
        <v>84</v>
      </c>
      <c r="DM69" s="1042"/>
      <c r="DN69" s="68">
        <v>0</v>
      </c>
      <c r="DO69" s="8"/>
      <c r="DP69" s="720">
        <f>Prices!$D109</f>
        <v>0</v>
      </c>
      <c r="DQ69" s="13">
        <f t="shared" si="587"/>
        <v>0</v>
      </c>
      <c r="DR69" s="13">
        <f t="shared" si="588"/>
        <v>0</v>
      </c>
      <c r="DS69" s="13">
        <f t="shared" si="589"/>
        <v>0</v>
      </c>
      <c r="DT69" s="151"/>
      <c r="DU69" s="155"/>
      <c r="DV69" s="10"/>
      <c r="DW69" s="44" t="s">
        <v>77</v>
      </c>
      <c r="DX69" s="1041" t="str">
        <f>Prices!$A$109</f>
        <v xml:space="preserve">glazing  </v>
      </c>
      <c r="DY69" s="1041"/>
      <c r="DZ69" s="1042" t="s">
        <v>84</v>
      </c>
      <c r="EA69" s="1042"/>
      <c r="EB69" s="68">
        <v>0</v>
      </c>
      <c r="EC69" s="8"/>
      <c r="ED69" s="720">
        <f>Prices!$D109</f>
        <v>0</v>
      </c>
      <c r="EE69" s="13">
        <f t="shared" si="592"/>
        <v>0</v>
      </c>
      <c r="EF69" s="13">
        <f t="shared" si="593"/>
        <v>0</v>
      </c>
      <c r="EG69" s="13">
        <f t="shared" si="594"/>
        <v>0</v>
      </c>
      <c r="EH69" s="151"/>
      <c r="EI69" s="155"/>
      <c r="EJ69" s="10"/>
      <c r="EK69" s="44" t="s">
        <v>240</v>
      </c>
      <c r="EL69" s="95" t="s">
        <v>114</v>
      </c>
      <c r="EM69" s="744">
        <f t="shared" si="548"/>
        <v>0</v>
      </c>
      <c r="EN69" s="147"/>
      <c r="EO69" s="147"/>
      <c r="EP69" s="744">
        <f t="shared" si="549"/>
        <v>0</v>
      </c>
      <c r="EQ69" s="190">
        <f>G92*$C$2+U92*$Q$2+AI92*$AE$2+AW92*$AS$2+BK92*$BG$2+BY92*$BU$2+CM92*$CI$2+DA92*$CW$2+DO92*$DK$2+EC92*$DY$2</f>
        <v>0</v>
      </c>
      <c r="ER69" s="116">
        <f t="shared" si="550"/>
        <v>0</v>
      </c>
      <c r="ES69" s="81">
        <f t="shared" si="551"/>
        <v>0</v>
      </c>
      <c r="ET69" s="280">
        <v>0</v>
      </c>
      <c r="EU69" s="9" t="s">
        <v>109</v>
      </c>
      <c r="EV69" s="583">
        <f>IF(ER$4=0,0,EQ69/$ER$4*$EX$4)</f>
        <v>0</v>
      </c>
      <c r="EW69" s="579">
        <f t="shared" si="86"/>
        <v>0</v>
      </c>
      <c r="EX69" s="582">
        <f t="shared" si="552"/>
        <v>0</v>
      </c>
      <c r="EY69" s="574">
        <f>EZ137</f>
        <v>0</v>
      </c>
      <c r="EZ69" s="542">
        <f>ET137</f>
        <v>0</v>
      </c>
      <c r="FA69" s="567"/>
      <c r="FC69" s="44" t="s">
        <v>68</v>
      </c>
      <c r="FD69" s="11" t="s">
        <v>145</v>
      </c>
      <c r="FE69" s="141">
        <v>0</v>
      </c>
      <c r="FF69" s="141">
        <v>0</v>
      </c>
      <c r="FG69" s="142">
        <v>0</v>
      </c>
      <c r="FH69" s="139" t="s">
        <v>21</v>
      </c>
      <c r="FI69" s="122">
        <f t="shared" si="599"/>
        <v>0</v>
      </c>
      <c r="FJ69" s="602">
        <v>0</v>
      </c>
      <c r="FK69" s="604">
        <f t="shared" si="600"/>
        <v>0</v>
      </c>
      <c r="FL69" s="592"/>
      <c r="FM69" s="573"/>
      <c r="FN69" s="607"/>
      <c r="FO69" s="127"/>
      <c r="FP69" s="87" t="s">
        <v>242</v>
      </c>
      <c r="FQ69" s="522">
        <f>EX22</f>
        <v>0</v>
      </c>
      <c r="FR69" s="496">
        <f>FN23</f>
        <v>0</v>
      </c>
      <c r="FS69" s="567"/>
    </row>
    <row r="70" spans="1:175" x14ac:dyDescent="0.25">
      <c r="A70" s="44" t="s">
        <v>77</v>
      </c>
      <c r="B70" s="1041" t="str">
        <f>Prices!$A$110</f>
        <v xml:space="preserve">glazing  </v>
      </c>
      <c r="C70" s="1041"/>
      <c r="D70" s="1042" t="s">
        <v>85</v>
      </c>
      <c r="E70" s="1042"/>
      <c r="F70" s="68">
        <v>0</v>
      </c>
      <c r="G70" s="8"/>
      <c r="H70" s="720">
        <f>Prices!$D110</f>
        <v>0</v>
      </c>
      <c r="I70" s="13">
        <f t="shared" si="597"/>
        <v>0</v>
      </c>
      <c r="J70" s="13">
        <f t="shared" si="553"/>
        <v>0</v>
      </c>
      <c r="K70" s="13">
        <f t="shared" si="554"/>
        <v>0</v>
      </c>
      <c r="L70" s="151"/>
      <c r="M70" s="155"/>
      <c r="N70" s="10"/>
      <c r="O70" s="44" t="s">
        <v>77</v>
      </c>
      <c r="P70" s="1041" t="str">
        <f>Prices!$A$110</f>
        <v xml:space="preserve">glazing  </v>
      </c>
      <c r="Q70" s="1041"/>
      <c r="R70" s="1042" t="s">
        <v>85</v>
      </c>
      <c r="S70" s="1042"/>
      <c r="T70" s="68">
        <v>0</v>
      </c>
      <c r="U70" s="8"/>
      <c r="V70" s="720">
        <f>Prices!$D110</f>
        <v>0</v>
      </c>
      <c r="W70" s="13">
        <f t="shared" si="598"/>
        <v>0</v>
      </c>
      <c r="X70" s="13">
        <f t="shared" si="555"/>
        <v>0</v>
      </c>
      <c r="Y70" s="13">
        <f t="shared" si="556"/>
        <v>0</v>
      </c>
      <c r="Z70" s="151"/>
      <c r="AA70" s="155"/>
      <c r="AB70" s="10"/>
      <c r="AC70" s="44" t="s">
        <v>77</v>
      </c>
      <c r="AD70" s="1041" t="str">
        <f>Prices!$A$110</f>
        <v xml:space="preserve">glazing  </v>
      </c>
      <c r="AE70" s="1041"/>
      <c r="AF70" s="1042" t="s">
        <v>85</v>
      </c>
      <c r="AG70" s="1042"/>
      <c r="AH70" s="68">
        <v>0</v>
      </c>
      <c r="AI70" s="8"/>
      <c r="AJ70" s="720">
        <f>Prices!$D110</f>
        <v>0</v>
      </c>
      <c r="AK70" s="13">
        <f t="shared" si="557"/>
        <v>0</v>
      </c>
      <c r="AL70" s="13">
        <f t="shared" si="558"/>
        <v>0</v>
      </c>
      <c r="AM70" s="13">
        <f t="shared" si="559"/>
        <v>0</v>
      </c>
      <c r="AN70" s="151"/>
      <c r="AO70" s="155"/>
      <c r="AP70" s="10"/>
      <c r="AQ70" s="44" t="s">
        <v>77</v>
      </c>
      <c r="AR70" s="1041" t="str">
        <f>Prices!$A$110</f>
        <v xml:space="preserve">glazing  </v>
      </c>
      <c r="AS70" s="1041"/>
      <c r="AT70" s="1042" t="s">
        <v>85</v>
      </c>
      <c r="AU70" s="1042"/>
      <c r="AV70" s="68">
        <v>0</v>
      </c>
      <c r="AW70" s="8"/>
      <c r="AX70" s="720">
        <f>Prices!$D110</f>
        <v>0</v>
      </c>
      <c r="AY70" s="13">
        <f t="shared" si="562"/>
        <v>0</v>
      </c>
      <c r="AZ70" s="13">
        <f t="shared" si="563"/>
        <v>0</v>
      </c>
      <c r="BA70" s="13">
        <f t="shared" si="564"/>
        <v>0</v>
      </c>
      <c r="BB70" s="151"/>
      <c r="BC70" s="155"/>
      <c r="BD70" s="10"/>
      <c r="BE70" s="44" t="s">
        <v>77</v>
      </c>
      <c r="BF70" s="1041" t="str">
        <f>Prices!$A$110</f>
        <v xml:space="preserve">glazing  </v>
      </c>
      <c r="BG70" s="1041"/>
      <c r="BH70" s="1042" t="s">
        <v>85</v>
      </c>
      <c r="BI70" s="1042"/>
      <c r="BJ70" s="68">
        <v>0</v>
      </c>
      <c r="BK70" s="8"/>
      <c r="BL70" s="720">
        <f>Prices!$D110</f>
        <v>0</v>
      </c>
      <c r="BM70" s="13">
        <f t="shared" si="567"/>
        <v>0</v>
      </c>
      <c r="BN70" s="13">
        <f t="shared" si="568"/>
        <v>0</v>
      </c>
      <c r="BO70" s="13">
        <f t="shared" si="569"/>
        <v>0</v>
      </c>
      <c r="BP70" s="151"/>
      <c r="BQ70" s="155"/>
      <c r="BR70" s="10"/>
      <c r="BS70" s="44" t="s">
        <v>77</v>
      </c>
      <c r="BT70" s="1041" t="str">
        <f>Prices!$A$110</f>
        <v xml:space="preserve">glazing  </v>
      </c>
      <c r="BU70" s="1041"/>
      <c r="BV70" s="1042" t="s">
        <v>85</v>
      </c>
      <c r="BW70" s="1042"/>
      <c r="BX70" s="68">
        <v>0</v>
      </c>
      <c r="BY70" s="8"/>
      <c r="BZ70" s="720">
        <f>Prices!$D110</f>
        <v>0</v>
      </c>
      <c r="CA70" s="13">
        <f t="shared" si="572"/>
        <v>0</v>
      </c>
      <c r="CB70" s="13">
        <f t="shared" si="573"/>
        <v>0</v>
      </c>
      <c r="CC70" s="13">
        <f t="shared" si="574"/>
        <v>0</v>
      </c>
      <c r="CD70" s="151"/>
      <c r="CE70" s="155"/>
      <c r="CF70" s="10"/>
      <c r="CG70" s="44" t="s">
        <v>77</v>
      </c>
      <c r="CH70" s="1041" t="str">
        <f>Prices!$A$110</f>
        <v xml:space="preserve">glazing  </v>
      </c>
      <c r="CI70" s="1041"/>
      <c r="CJ70" s="1042" t="s">
        <v>85</v>
      </c>
      <c r="CK70" s="1042"/>
      <c r="CL70" s="68">
        <v>0</v>
      </c>
      <c r="CM70" s="8"/>
      <c r="CN70" s="720">
        <f>Prices!$D110</f>
        <v>0</v>
      </c>
      <c r="CO70" s="13">
        <f t="shared" si="577"/>
        <v>0</v>
      </c>
      <c r="CP70" s="13">
        <f t="shared" si="578"/>
        <v>0</v>
      </c>
      <c r="CQ70" s="13">
        <f t="shared" si="579"/>
        <v>0</v>
      </c>
      <c r="CR70" s="151"/>
      <c r="CS70" s="155"/>
      <c r="CT70" s="10"/>
      <c r="CU70" s="44" t="s">
        <v>77</v>
      </c>
      <c r="CV70" s="1041" t="str">
        <f>Prices!$A$110</f>
        <v xml:space="preserve">glazing  </v>
      </c>
      <c r="CW70" s="1041"/>
      <c r="CX70" s="1042" t="s">
        <v>85</v>
      </c>
      <c r="CY70" s="1042"/>
      <c r="CZ70" s="68">
        <v>0</v>
      </c>
      <c r="DA70" s="8"/>
      <c r="DB70" s="720">
        <f>Prices!$D110</f>
        <v>0</v>
      </c>
      <c r="DC70" s="13">
        <f t="shared" si="582"/>
        <v>0</v>
      </c>
      <c r="DD70" s="13">
        <f t="shared" si="583"/>
        <v>0</v>
      </c>
      <c r="DE70" s="13">
        <f t="shared" si="584"/>
        <v>0</v>
      </c>
      <c r="DF70" s="151"/>
      <c r="DG70" s="155"/>
      <c r="DH70" s="10"/>
      <c r="DI70" s="44" t="s">
        <v>77</v>
      </c>
      <c r="DJ70" s="1041" t="str">
        <f>Prices!$A$110</f>
        <v xml:space="preserve">glazing  </v>
      </c>
      <c r="DK70" s="1041"/>
      <c r="DL70" s="1042" t="s">
        <v>85</v>
      </c>
      <c r="DM70" s="1042"/>
      <c r="DN70" s="68">
        <v>0</v>
      </c>
      <c r="DO70" s="8"/>
      <c r="DP70" s="720">
        <f>Prices!$D110</f>
        <v>0</v>
      </c>
      <c r="DQ70" s="13">
        <f t="shared" si="587"/>
        <v>0</v>
      </c>
      <c r="DR70" s="13">
        <f t="shared" si="588"/>
        <v>0</v>
      </c>
      <c r="DS70" s="13">
        <f t="shared" si="589"/>
        <v>0</v>
      </c>
      <c r="DT70" s="151"/>
      <c r="DU70" s="155"/>
      <c r="DV70" s="10"/>
      <c r="DW70" s="44" t="s">
        <v>77</v>
      </c>
      <c r="DX70" s="1041" t="str">
        <f>Prices!$A$110</f>
        <v xml:space="preserve">glazing  </v>
      </c>
      <c r="DY70" s="1041"/>
      <c r="DZ70" s="1042" t="s">
        <v>85</v>
      </c>
      <c r="EA70" s="1042"/>
      <c r="EB70" s="68">
        <v>0</v>
      </c>
      <c r="EC70" s="8"/>
      <c r="ED70" s="720">
        <f>Prices!$D110</f>
        <v>0</v>
      </c>
      <c r="EE70" s="13">
        <f t="shared" si="592"/>
        <v>0</v>
      </c>
      <c r="EF70" s="13">
        <f t="shared" si="593"/>
        <v>0</v>
      </c>
      <c r="EG70" s="13">
        <f t="shared" si="594"/>
        <v>0</v>
      </c>
      <c r="EH70" s="151"/>
      <c r="EI70" s="155"/>
      <c r="EJ70" s="10"/>
      <c r="EK70" s="44" t="s">
        <v>241</v>
      </c>
      <c r="EL70" s="95" t="s">
        <v>115</v>
      </c>
      <c r="EM70" s="744">
        <f t="shared" si="548"/>
        <v>0</v>
      </c>
      <c r="EN70" s="147"/>
      <c r="EO70" s="147"/>
      <c r="EP70" s="744">
        <f t="shared" si="549"/>
        <v>0</v>
      </c>
      <c r="EQ70" s="190">
        <f>G93*$C$2+U93*$Q$2+AI93*$AE$2+AW93*$AS$2+BK93*$BG$2+BY93*$BU$2+CM93*$CI$2+DA93*$CW$2+DO93*$DK$2+EC93*$DY$2</f>
        <v>0</v>
      </c>
      <c r="ER70" s="116">
        <f t="shared" si="550"/>
        <v>0</v>
      </c>
      <c r="ES70" s="81">
        <f t="shared" si="551"/>
        <v>0</v>
      </c>
      <c r="ET70" s="280">
        <v>0</v>
      </c>
      <c r="EU70" s="9" t="s">
        <v>109</v>
      </c>
      <c r="EV70" s="583">
        <f>IF(ER$4=0,0,EQ70/$ER$4*$EX$4)</f>
        <v>0</v>
      </c>
      <c r="EW70" s="579">
        <f t="shared" si="86"/>
        <v>0</v>
      </c>
      <c r="EX70" s="582">
        <f t="shared" si="552"/>
        <v>0</v>
      </c>
      <c r="EY70" s="112"/>
      <c r="EZ70" s="573"/>
      <c r="FA70" s="55"/>
      <c r="FC70" s="44"/>
      <c r="FD70" s="11"/>
      <c r="FE70" s="126"/>
      <c r="FF70" s="126"/>
      <c r="FG70" s="436"/>
      <c r="FH70" s="9"/>
      <c r="FI70" s="123"/>
      <c r="FJ70" s="121"/>
      <c r="FK70" s="604"/>
      <c r="FL70" s="592"/>
      <c r="FM70" s="573"/>
      <c r="FN70" s="607"/>
      <c r="FO70" s="127"/>
      <c r="FP70" s="87"/>
      <c r="FQ70" s="522"/>
      <c r="FR70" s="61"/>
      <c r="FS70" s="567"/>
    </row>
    <row r="71" spans="1:175" x14ac:dyDescent="0.25">
      <c r="A71" s="44" t="s">
        <v>77</v>
      </c>
      <c r="B71" s="1041" t="str">
        <f>Prices!$A$111</f>
        <v xml:space="preserve">glazing  </v>
      </c>
      <c r="C71" s="1041"/>
      <c r="D71" s="1042" t="s">
        <v>86</v>
      </c>
      <c r="E71" s="1042"/>
      <c r="F71" s="68">
        <v>0</v>
      </c>
      <c r="G71" s="8"/>
      <c r="H71" s="720">
        <f>Prices!$D111</f>
        <v>0</v>
      </c>
      <c r="I71" s="13">
        <f t="shared" si="597"/>
        <v>0</v>
      </c>
      <c r="J71" s="13">
        <f t="shared" si="553"/>
        <v>0</v>
      </c>
      <c r="K71" s="13">
        <f t="shared" si="554"/>
        <v>0</v>
      </c>
      <c r="L71" s="151"/>
      <c r="M71" s="155"/>
      <c r="N71" s="15"/>
      <c r="O71" s="44" t="s">
        <v>77</v>
      </c>
      <c r="P71" s="1041" t="str">
        <f>Prices!$A$111</f>
        <v xml:space="preserve">glazing  </v>
      </c>
      <c r="Q71" s="1041"/>
      <c r="R71" s="1042" t="s">
        <v>86</v>
      </c>
      <c r="S71" s="1042"/>
      <c r="T71" s="68">
        <v>0</v>
      </c>
      <c r="U71" s="8"/>
      <c r="V71" s="720">
        <f>Prices!$D111</f>
        <v>0</v>
      </c>
      <c r="W71" s="13">
        <f t="shared" si="598"/>
        <v>0</v>
      </c>
      <c r="X71" s="13">
        <f t="shared" si="555"/>
        <v>0</v>
      </c>
      <c r="Y71" s="13">
        <f t="shared" si="556"/>
        <v>0</v>
      </c>
      <c r="Z71" s="151"/>
      <c r="AA71" s="155"/>
      <c r="AB71" s="15"/>
      <c r="AC71" s="44" t="s">
        <v>77</v>
      </c>
      <c r="AD71" s="1041" t="str">
        <f>Prices!$A$111</f>
        <v xml:space="preserve">glazing  </v>
      </c>
      <c r="AE71" s="1041"/>
      <c r="AF71" s="1042" t="s">
        <v>86</v>
      </c>
      <c r="AG71" s="1042"/>
      <c r="AH71" s="68">
        <v>0</v>
      </c>
      <c r="AI71" s="8"/>
      <c r="AJ71" s="720">
        <f>Prices!$D111</f>
        <v>0</v>
      </c>
      <c r="AK71" s="13">
        <f t="shared" si="557"/>
        <v>0</v>
      </c>
      <c r="AL71" s="13">
        <f t="shared" si="558"/>
        <v>0</v>
      </c>
      <c r="AM71" s="13">
        <f t="shared" si="559"/>
        <v>0</v>
      </c>
      <c r="AN71" s="151"/>
      <c r="AO71" s="155"/>
      <c r="AP71" s="15"/>
      <c r="AQ71" s="44" t="s">
        <v>77</v>
      </c>
      <c r="AR71" s="1041" t="str">
        <f>Prices!$A$111</f>
        <v xml:space="preserve">glazing  </v>
      </c>
      <c r="AS71" s="1041"/>
      <c r="AT71" s="1042" t="s">
        <v>86</v>
      </c>
      <c r="AU71" s="1042"/>
      <c r="AV71" s="68">
        <v>0</v>
      </c>
      <c r="AW71" s="8"/>
      <c r="AX71" s="720">
        <f>Prices!$D111</f>
        <v>0</v>
      </c>
      <c r="AY71" s="13">
        <f t="shared" si="562"/>
        <v>0</v>
      </c>
      <c r="AZ71" s="13">
        <f t="shared" si="563"/>
        <v>0</v>
      </c>
      <c r="BA71" s="13">
        <f t="shared" si="564"/>
        <v>0</v>
      </c>
      <c r="BB71" s="151"/>
      <c r="BC71" s="155"/>
      <c r="BD71" s="15"/>
      <c r="BE71" s="44" t="s">
        <v>77</v>
      </c>
      <c r="BF71" s="1041" t="str">
        <f>Prices!$A$111</f>
        <v xml:space="preserve">glazing  </v>
      </c>
      <c r="BG71" s="1041"/>
      <c r="BH71" s="1042" t="s">
        <v>86</v>
      </c>
      <c r="BI71" s="1042"/>
      <c r="BJ71" s="68">
        <v>0</v>
      </c>
      <c r="BK71" s="8"/>
      <c r="BL71" s="720">
        <f>Prices!$D111</f>
        <v>0</v>
      </c>
      <c r="BM71" s="13">
        <f t="shared" si="567"/>
        <v>0</v>
      </c>
      <c r="BN71" s="13">
        <f t="shared" si="568"/>
        <v>0</v>
      </c>
      <c r="BO71" s="13">
        <f t="shared" si="569"/>
        <v>0</v>
      </c>
      <c r="BP71" s="151"/>
      <c r="BQ71" s="155"/>
      <c r="BR71" s="15"/>
      <c r="BS71" s="44" t="s">
        <v>77</v>
      </c>
      <c r="BT71" s="1041" t="str">
        <f>Prices!$A$111</f>
        <v xml:space="preserve">glazing  </v>
      </c>
      <c r="BU71" s="1041"/>
      <c r="BV71" s="1042" t="s">
        <v>86</v>
      </c>
      <c r="BW71" s="1042"/>
      <c r="BX71" s="68">
        <v>0</v>
      </c>
      <c r="BY71" s="8"/>
      <c r="BZ71" s="720">
        <f>Prices!$D111</f>
        <v>0</v>
      </c>
      <c r="CA71" s="13">
        <f t="shared" si="572"/>
        <v>0</v>
      </c>
      <c r="CB71" s="13">
        <f t="shared" si="573"/>
        <v>0</v>
      </c>
      <c r="CC71" s="13">
        <f t="shared" si="574"/>
        <v>0</v>
      </c>
      <c r="CD71" s="151"/>
      <c r="CE71" s="155"/>
      <c r="CF71" s="15"/>
      <c r="CG71" s="44" t="s">
        <v>77</v>
      </c>
      <c r="CH71" s="1041" t="str">
        <f>Prices!$A$111</f>
        <v xml:space="preserve">glazing  </v>
      </c>
      <c r="CI71" s="1041"/>
      <c r="CJ71" s="1042" t="s">
        <v>86</v>
      </c>
      <c r="CK71" s="1042"/>
      <c r="CL71" s="68">
        <v>0</v>
      </c>
      <c r="CM71" s="8"/>
      <c r="CN71" s="720">
        <f>Prices!$D111</f>
        <v>0</v>
      </c>
      <c r="CO71" s="13">
        <f t="shared" si="577"/>
        <v>0</v>
      </c>
      <c r="CP71" s="13">
        <f t="shared" si="578"/>
        <v>0</v>
      </c>
      <c r="CQ71" s="13">
        <f t="shared" si="579"/>
        <v>0</v>
      </c>
      <c r="CR71" s="151"/>
      <c r="CS71" s="155"/>
      <c r="CT71" s="15"/>
      <c r="CU71" s="44" t="s">
        <v>77</v>
      </c>
      <c r="CV71" s="1041" t="str">
        <f>Prices!$A$111</f>
        <v xml:space="preserve">glazing  </v>
      </c>
      <c r="CW71" s="1041"/>
      <c r="CX71" s="1042" t="s">
        <v>86</v>
      </c>
      <c r="CY71" s="1042"/>
      <c r="CZ71" s="68">
        <v>0</v>
      </c>
      <c r="DA71" s="8"/>
      <c r="DB71" s="720">
        <f>Prices!$D111</f>
        <v>0</v>
      </c>
      <c r="DC71" s="13">
        <f t="shared" si="582"/>
        <v>0</v>
      </c>
      <c r="DD71" s="13">
        <f t="shared" si="583"/>
        <v>0</v>
      </c>
      <c r="DE71" s="13">
        <f t="shared" si="584"/>
        <v>0</v>
      </c>
      <c r="DF71" s="151"/>
      <c r="DG71" s="155"/>
      <c r="DH71" s="15"/>
      <c r="DI71" s="44" t="s">
        <v>77</v>
      </c>
      <c r="DJ71" s="1041" t="str">
        <f>Prices!$A$111</f>
        <v xml:space="preserve">glazing  </v>
      </c>
      <c r="DK71" s="1041"/>
      <c r="DL71" s="1042" t="s">
        <v>86</v>
      </c>
      <c r="DM71" s="1042"/>
      <c r="DN71" s="68">
        <v>0</v>
      </c>
      <c r="DO71" s="8"/>
      <c r="DP71" s="720">
        <f>Prices!$D111</f>
        <v>0</v>
      </c>
      <c r="DQ71" s="13">
        <f t="shared" si="587"/>
        <v>0</v>
      </c>
      <c r="DR71" s="13">
        <f t="shared" si="588"/>
        <v>0</v>
      </c>
      <c r="DS71" s="13">
        <f t="shared" si="589"/>
        <v>0</v>
      </c>
      <c r="DT71" s="151"/>
      <c r="DU71" s="155"/>
      <c r="DV71" s="15"/>
      <c r="DW71" s="44" t="s">
        <v>77</v>
      </c>
      <c r="DX71" s="1041" t="str">
        <f>Prices!$A$111</f>
        <v xml:space="preserve">glazing  </v>
      </c>
      <c r="DY71" s="1041"/>
      <c r="DZ71" s="1042" t="s">
        <v>86</v>
      </c>
      <c r="EA71" s="1042"/>
      <c r="EB71" s="68">
        <v>0</v>
      </c>
      <c r="EC71" s="8"/>
      <c r="ED71" s="720">
        <f>Prices!$D111</f>
        <v>0</v>
      </c>
      <c r="EE71" s="13">
        <f t="shared" si="592"/>
        <v>0</v>
      </c>
      <c r="EF71" s="13">
        <f t="shared" si="593"/>
        <v>0</v>
      </c>
      <c r="EG71" s="13">
        <f t="shared" si="594"/>
        <v>0</v>
      </c>
      <c r="EH71" s="151"/>
      <c r="EI71" s="155"/>
      <c r="EJ71" s="15"/>
      <c r="EK71" s="44" t="s">
        <v>92</v>
      </c>
      <c r="EL71" s="148"/>
      <c r="EM71" s="744">
        <f>K95+Y95+AM95+BA95+BO95+CC95+CQ95+DE95+DS95+EG95</f>
        <v>0</v>
      </c>
      <c r="EN71" s="147"/>
      <c r="EO71" s="950" t="s">
        <v>45</v>
      </c>
      <c r="EP71" s="190">
        <f>F95*$C$2+T95*$Q$2+AH95*$AE$2+AV95*$AS$2+BJ95*$BG$2+BX95*$BU$2+CL95*$CI$2+CZ95*$CW$2+DN95*$DK$2+EB95*$DY$2</f>
        <v>0</v>
      </c>
      <c r="EQ71" s="79"/>
      <c r="ER71" s="116">
        <f t="shared" si="550"/>
        <v>0</v>
      </c>
      <c r="ES71" s="81">
        <f t="shared" si="551"/>
        <v>0</v>
      </c>
      <c r="ET71" s="280">
        <v>0</v>
      </c>
      <c r="EU71" s="9" t="s">
        <v>45</v>
      </c>
      <c r="EV71" s="583">
        <f t="shared" ref="EV71:EV79" si="601">IF(ER$4=0,0,EP71/$ER$4*$EX$4)</f>
        <v>0</v>
      </c>
      <c r="EW71" s="579">
        <f t="shared" si="86"/>
        <v>0</v>
      </c>
      <c r="EX71" s="582">
        <f t="shared" si="552"/>
        <v>0</v>
      </c>
      <c r="EY71" s="112"/>
      <c r="EZ71" s="573"/>
      <c r="FA71" s="55"/>
      <c r="FC71" s="44" t="s">
        <v>100</v>
      </c>
      <c r="FD71" s="11" t="s">
        <v>52</v>
      </c>
      <c r="FE71" s="141">
        <v>0</v>
      </c>
      <c r="FF71" s="141">
        <v>0</v>
      </c>
      <c r="FG71" s="142">
        <v>0</v>
      </c>
      <c r="FH71" s="9" t="s">
        <v>63</v>
      </c>
      <c r="FI71" s="122">
        <f>FE71*FF71*FG71</f>
        <v>0</v>
      </c>
      <c r="FJ71" s="602">
        <v>0</v>
      </c>
      <c r="FK71" s="604">
        <f>FI71*FJ71</f>
        <v>0</v>
      </c>
      <c r="FL71" s="591">
        <f>FM133</f>
        <v>0</v>
      </c>
      <c r="FM71" s="544">
        <f>IF(FJ71=0,0,FL71/FJ71)</f>
        <v>0</v>
      </c>
      <c r="FN71" s="610">
        <f>SUM(FK71:FK72)+FL71</f>
        <v>0</v>
      </c>
      <c r="FO71" s="127">
        <f>IF(FO$4=0,0,FN71/$FO$4)</f>
        <v>0</v>
      </c>
      <c r="FP71" s="87" t="s">
        <v>100</v>
      </c>
      <c r="FQ71" s="522">
        <f>EX85+EY85</f>
        <v>0</v>
      </c>
      <c r="FR71" s="496">
        <f>FN71</f>
        <v>0</v>
      </c>
      <c r="FS71" s="567">
        <f>SUM(FQ71:FR71)</f>
        <v>0</v>
      </c>
    </row>
    <row r="72" spans="1:175" x14ac:dyDescent="0.25">
      <c r="A72" s="44" t="s">
        <v>77</v>
      </c>
      <c r="B72" s="1041" t="str">
        <f>Prices!$A$112</f>
        <v xml:space="preserve">glazing  </v>
      </c>
      <c r="C72" s="1041"/>
      <c r="D72" s="1042" t="s">
        <v>87</v>
      </c>
      <c r="E72" s="1042"/>
      <c r="F72" s="68">
        <v>0</v>
      </c>
      <c r="G72" s="8"/>
      <c r="H72" s="720">
        <f>Prices!$D112</f>
        <v>0</v>
      </c>
      <c r="I72" s="13">
        <f t="shared" si="597"/>
        <v>0</v>
      </c>
      <c r="J72" s="13">
        <f t="shared" si="553"/>
        <v>0</v>
      </c>
      <c r="K72" s="13">
        <f t="shared" si="554"/>
        <v>0</v>
      </c>
      <c r="L72" s="151"/>
      <c r="M72" s="155"/>
      <c r="N72" s="10"/>
      <c r="O72" s="44" t="s">
        <v>77</v>
      </c>
      <c r="P72" s="1041" t="str">
        <f>Prices!$A$112</f>
        <v xml:space="preserve">glazing  </v>
      </c>
      <c r="Q72" s="1041"/>
      <c r="R72" s="1042" t="s">
        <v>87</v>
      </c>
      <c r="S72" s="1042"/>
      <c r="T72" s="68">
        <v>0</v>
      </c>
      <c r="U72" s="8"/>
      <c r="V72" s="720">
        <f>Prices!$D112</f>
        <v>0</v>
      </c>
      <c r="W72" s="13">
        <f t="shared" si="598"/>
        <v>0</v>
      </c>
      <c r="X72" s="13">
        <f t="shared" si="555"/>
        <v>0</v>
      </c>
      <c r="Y72" s="13">
        <f t="shared" si="556"/>
        <v>0</v>
      </c>
      <c r="Z72" s="151"/>
      <c r="AA72" s="155"/>
      <c r="AB72" s="10"/>
      <c r="AC72" s="44" t="s">
        <v>77</v>
      </c>
      <c r="AD72" s="1041" t="str">
        <f>Prices!$A$112</f>
        <v xml:space="preserve">glazing  </v>
      </c>
      <c r="AE72" s="1041"/>
      <c r="AF72" s="1042" t="s">
        <v>87</v>
      </c>
      <c r="AG72" s="1042"/>
      <c r="AH72" s="68">
        <v>0</v>
      </c>
      <c r="AI72" s="8"/>
      <c r="AJ72" s="720">
        <f>Prices!$D112</f>
        <v>0</v>
      </c>
      <c r="AK72" s="13">
        <f t="shared" si="557"/>
        <v>0</v>
      </c>
      <c r="AL72" s="13">
        <f t="shared" si="558"/>
        <v>0</v>
      </c>
      <c r="AM72" s="13">
        <f t="shared" si="559"/>
        <v>0</v>
      </c>
      <c r="AN72" s="151"/>
      <c r="AO72" s="155"/>
      <c r="AP72" s="10"/>
      <c r="AQ72" s="44" t="s">
        <v>77</v>
      </c>
      <c r="AR72" s="1041" t="str">
        <f>Prices!$A$112</f>
        <v xml:space="preserve">glazing  </v>
      </c>
      <c r="AS72" s="1041"/>
      <c r="AT72" s="1042" t="s">
        <v>87</v>
      </c>
      <c r="AU72" s="1042"/>
      <c r="AV72" s="68">
        <v>0</v>
      </c>
      <c r="AW72" s="8"/>
      <c r="AX72" s="720">
        <f>Prices!$D112</f>
        <v>0</v>
      </c>
      <c r="AY72" s="13">
        <f t="shared" si="562"/>
        <v>0</v>
      </c>
      <c r="AZ72" s="13">
        <f t="shared" si="563"/>
        <v>0</v>
      </c>
      <c r="BA72" s="13">
        <f t="shared" si="564"/>
        <v>0</v>
      </c>
      <c r="BB72" s="151"/>
      <c r="BC72" s="155"/>
      <c r="BD72" s="10"/>
      <c r="BE72" s="44" t="s">
        <v>77</v>
      </c>
      <c r="BF72" s="1041" t="str">
        <f>Prices!$A$112</f>
        <v xml:space="preserve">glazing  </v>
      </c>
      <c r="BG72" s="1041"/>
      <c r="BH72" s="1042" t="s">
        <v>87</v>
      </c>
      <c r="BI72" s="1042"/>
      <c r="BJ72" s="68">
        <v>0</v>
      </c>
      <c r="BK72" s="8"/>
      <c r="BL72" s="720">
        <f>Prices!$D112</f>
        <v>0</v>
      </c>
      <c r="BM72" s="13">
        <f t="shared" si="567"/>
        <v>0</v>
      </c>
      <c r="BN72" s="13">
        <f t="shared" si="568"/>
        <v>0</v>
      </c>
      <c r="BO72" s="13">
        <f t="shared" si="569"/>
        <v>0</v>
      </c>
      <c r="BP72" s="151"/>
      <c r="BQ72" s="155"/>
      <c r="BR72" s="10"/>
      <c r="BS72" s="44" t="s">
        <v>77</v>
      </c>
      <c r="BT72" s="1041" t="str">
        <f>Prices!$A$112</f>
        <v xml:space="preserve">glazing  </v>
      </c>
      <c r="BU72" s="1041"/>
      <c r="BV72" s="1042" t="s">
        <v>87</v>
      </c>
      <c r="BW72" s="1042"/>
      <c r="BX72" s="68">
        <v>0</v>
      </c>
      <c r="BY72" s="8"/>
      <c r="BZ72" s="720">
        <f>Prices!$D112</f>
        <v>0</v>
      </c>
      <c r="CA72" s="13">
        <f t="shared" si="572"/>
        <v>0</v>
      </c>
      <c r="CB72" s="13">
        <f t="shared" si="573"/>
        <v>0</v>
      </c>
      <c r="CC72" s="13">
        <f t="shared" si="574"/>
        <v>0</v>
      </c>
      <c r="CD72" s="151"/>
      <c r="CE72" s="155"/>
      <c r="CF72" s="10"/>
      <c r="CG72" s="44" t="s">
        <v>77</v>
      </c>
      <c r="CH72" s="1041" t="str">
        <f>Prices!$A$112</f>
        <v xml:space="preserve">glazing  </v>
      </c>
      <c r="CI72" s="1041"/>
      <c r="CJ72" s="1042" t="s">
        <v>87</v>
      </c>
      <c r="CK72" s="1042"/>
      <c r="CL72" s="68">
        <v>0</v>
      </c>
      <c r="CM72" s="8"/>
      <c r="CN72" s="720">
        <f>Prices!$D112</f>
        <v>0</v>
      </c>
      <c r="CO72" s="13">
        <f t="shared" si="577"/>
        <v>0</v>
      </c>
      <c r="CP72" s="13">
        <f t="shared" si="578"/>
        <v>0</v>
      </c>
      <c r="CQ72" s="13">
        <f t="shared" si="579"/>
        <v>0</v>
      </c>
      <c r="CR72" s="151"/>
      <c r="CS72" s="155"/>
      <c r="CT72" s="10"/>
      <c r="CU72" s="44" t="s">
        <v>77</v>
      </c>
      <c r="CV72" s="1041" t="str">
        <f>Prices!$A$112</f>
        <v xml:space="preserve">glazing  </v>
      </c>
      <c r="CW72" s="1041"/>
      <c r="CX72" s="1042" t="s">
        <v>87</v>
      </c>
      <c r="CY72" s="1042"/>
      <c r="CZ72" s="68">
        <v>0</v>
      </c>
      <c r="DA72" s="8"/>
      <c r="DB72" s="720">
        <f>Prices!$D112</f>
        <v>0</v>
      </c>
      <c r="DC72" s="13">
        <f t="shared" si="582"/>
        <v>0</v>
      </c>
      <c r="DD72" s="13">
        <f t="shared" si="583"/>
        <v>0</v>
      </c>
      <c r="DE72" s="13">
        <f t="shared" si="584"/>
        <v>0</v>
      </c>
      <c r="DF72" s="151"/>
      <c r="DG72" s="155"/>
      <c r="DH72" s="10"/>
      <c r="DI72" s="44" t="s">
        <v>77</v>
      </c>
      <c r="DJ72" s="1041" t="str">
        <f>Prices!$A$112</f>
        <v xml:space="preserve">glazing  </v>
      </c>
      <c r="DK72" s="1041"/>
      <c r="DL72" s="1042" t="s">
        <v>87</v>
      </c>
      <c r="DM72" s="1042"/>
      <c r="DN72" s="68">
        <v>0</v>
      </c>
      <c r="DO72" s="8"/>
      <c r="DP72" s="720">
        <f>Prices!$D112</f>
        <v>0</v>
      </c>
      <c r="DQ72" s="13">
        <f t="shared" si="587"/>
        <v>0</v>
      </c>
      <c r="DR72" s="13">
        <f t="shared" si="588"/>
        <v>0</v>
      </c>
      <c r="DS72" s="13">
        <f t="shared" si="589"/>
        <v>0</v>
      </c>
      <c r="DT72" s="151"/>
      <c r="DU72" s="155"/>
      <c r="DV72" s="10"/>
      <c r="DW72" s="44" t="s">
        <v>77</v>
      </c>
      <c r="DX72" s="1041" t="str">
        <f>Prices!$A$112</f>
        <v xml:space="preserve">glazing  </v>
      </c>
      <c r="DY72" s="1041"/>
      <c r="DZ72" s="1042" t="s">
        <v>87</v>
      </c>
      <c r="EA72" s="1042"/>
      <c r="EB72" s="68">
        <v>0</v>
      </c>
      <c r="EC72" s="8"/>
      <c r="ED72" s="720">
        <f>Prices!$D112</f>
        <v>0</v>
      </c>
      <c r="EE72" s="13">
        <f t="shared" si="592"/>
        <v>0</v>
      </c>
      <c r="EF72" s="13">
        <f t="shared" si="593"/>
        <v>0</v>
      </c>
      <c r="EG72" s="13">
        <f t="shared" si="594"/>
        <v>0</v>
      </c>
      <c r="EH72" s="151"/>
      <c r="EI72" s="155"/>
      <c r="EJ72" s="10"/>
      <c r="EK72" s="44" t="s">
        <v>92</v>
      </c>
      <c r="EL72" s="148"/>
      <c r="EM72" s="744">
        <f>K96+Y96+AM96+BA96+BO96+CC96+CQ96+DE96+DS96+EG96</f>
        <v>0</v>
      </c>
      <c r="EN72" s="147"/>
      <c r="EO72" s="950" t="s">
        <v>45</v>
      </c>
      <c r="EP72" s="190">
        <f>F96*$C$2+T96*$Q$2+AH96*$AE$2+AV96*$AS$2+BJ96*$BG$2+BX96*$BU$2+CL96*$CI$2+CZ96*$CW$2+DN96*$DK$2+EB96*$DY$2</f>
        <v>0</v>
      </c>
      <c r="EQ72" s="79"/>
      <c r="ER72" s="116">
        <f t="shared" si="550"/>
        <v>0</v>
      </c>
      <c r="ES72" s="81">
        <f t="shared" si="551"/>
        <v>0</v>
      </c>
      <c r="ET72" s="280">
        <v>0</v>
      </c>
      <c r="EU72" s="9" t="s">
        <v>45</v>
      </c>
      <c r="EV72" s="583">
        <f t="shared" si="601"/>
        <v>0</v>
      </c>
      <c r="EW72" s="579">
        <f t="shared" si="86"/>
        <v>0</v>
      </c>
      <c r="EX72" s="582">
        <f t="shared" si="552"/>
        <v>0</v>
      </c>
      <c r="EY72" s="112"/>
      <c r="EZ72" s="573"/>
      <c r="FA72" s="55"/>
      <c r="FC72" s="44" t="s">
        <v>100</v>
      </c>
      <c r="FD72" s="11" t="s">
        <v>52</v>
      </c>
      <c r="FE72" s="141">
        <v>0</v>
      </c>
      <c r="FF72" s="141">
        <v>0</v>
      </c>
      <c r="FG72" s="142">
        <v>0</v>
      </c>
      <c r="FH72" s="9" t="s">
        <v>63</v>
      </c>
      <c r="FI72" s="122">
        <f>FE72*FF72*FG72</f>
        <v>0</v>
      </c>
      <c r="FJ72" s="602">
        <v>0</v>
      </c>
      <c r="FK72" s="604">
        <f>FI72*FJ72</f>
        <v>0</v>
      </c>
      <c r="FL72" s="592"/>
      <c r="FM72" s="573"/>
      <c r="FN72" s="607"/>
      <c r="FO72" s="127"/>
      <c r="FP72" s="87"/>
      <c r="FQ72" s="522"/>
      <c r="FR72" s="61"/>
      <c r="FS72" s="567"/>
    </row>
    <row r="73" spans="1:175" x14ac:dyDescent="0.25">
      <c r="A73" s="44" t="s">
        <v>77</v>
      </c>
      <c r="B73" s="1041" t="str">
        <f>Prices!$A$113</f>
        <v xml:space="preserve">glazing  </v>
      </c>
      <c r="C73" s="1041"/>
      <c r="D73" s="1042" t="s">
        <v>88</v>
      </c>
      <c r="E73" s="1042"/>
      <c r="F73" s="68">
        <v>0</v>
      </c>
      <c r="G73" s="8"/>
      <c r="H73" s="720">
        <f>Prices!$D113</f>
        <v>0</v>
      </c>
      <c r="I73" s="13">
        <f t="shared" si="597"/>
        <v>0</v>
      </c>
      <c r="J73" s="13">
        <f t="shared" si="553"/>
        <v>0</v>
      </c>
      <c r="K73" s="13">
        <f t="shared" si="554"/>
        <v>0</v>
      </c>
      <c r="L73" s="151"/>
      <c r="M73" s="155"/>
      <c r="N73" s="10"/>
      <c r="O73" s="44" t="s">
        <v>77</v>
      </c>
      <c r="P73" s="1041" t="str">
        <f>Prices!$A$113</f>
        <v xml:space="preserve">glazing  </v>
      </c>
      <c r="Q73" s="1041"/>
      <c r="R73" s="1042" t="s">
        <v>88</v>
      </c>
      <c r="S73" s="1042"/>
      <c r="T73" s="68">
        <v>0</v>
      </c>
      <c r="U73" s="8"/>
      <c r="V73" s="720">
        <f>Prices!$D113</f>
        <v>0</v>
      </c>
      <c r="W73" s="13">
        <f t="shared" si="598"/>
        <v>0</v>
      </c>
      <c r="X73" s="13">
        <f t="shared" si="555"/>
        <v>0</v>
      </c>
      <c r="Y73" s="13">
        <f t="shared" si="556"/>
        <v>0</v>
      </c>
      <c r="Z73" s="151"/>
      <c r="AA73" s="155"/>
      <c r="AB73" s="10"/>
      <c r="AC73" s="44" t="s">
        <v>77</v>
      </c>
      <c r="AD73" s="1041" t="str">
        <f>Prices!$A$113</f>
        <v xml:space="preserve">glazing  </v>
      </c>
      <c r="AE73" s="1041"/>
      <c r="AF73" s="1042" t="s">
        <v>88</v>
      </c>
      <c r="AG73" s="1042"/>
      <c r="AH73" s="68">
        <v>0</v>
      </c>
      <c r="AI73" s="8"/>
      <c r="AJ73" s="720">
        <f>Prices!$D113</f>
        <v>0</v>
      </c>
      <c r="AK73" s="13">
        <f t="shared" si="557"/>
        <v>0</v>
      </c>
      <c r="AL73" s="13">
        <f t="shared" si="558"/>
        <v>0</v>
      </c>
      <c r="AM73" s="13">
        <f t="shared" si="559"/>
        <v>0</v>
      </c>
      <c r="AN73" s="151"/>
      <c r="AO73" s="155"/>
      <c r="AP73" s="10"/>
      <c r="AQ73" s="44" t="s">
        <v>77</v>
      </c>
      <c r="AR73" s="1041" t="str">
        <f>Prices!$A$113</f>
        <v xml:space="preserve">glazing  </v>
      </c>
      <c r="AS73" s="1041"/>
      <c r="AT73" s="1042" t="s">
        <v>88</v>
      </c>
      <c r="AU73" s="1042"/>
      <c r="AV73" s="68">
        <v>0</v>
      </c>
      <c r="AW73" s="8"/>
      <c r="AX73" s="720">
        <f>Prices!$D113</f>
        <v>0</v>
      </c>
      <c r="AY73" s="13">
        <f t="shared" si="562"/>
        <v>0</v>
      </c>
      <c r="AZ73" s="13">
        <f t="shared" si="563"/>
        <v>0</v>
      </c>
      <c r="BA73" s="13">
        <f t="shared" si="564"/>
        <v>0</v>
      </c>
      <c r="BB73" s="151"/>
      <c r="BC73" s="155"/>
      <c r="BD73" s="10"/>
      <c r="BE73" s="44" t="s">
        <v>77</v>
      </c>
      <c r="BF73" s="1041" t="str">
        <f>Prices!$A$113</f>
        <v xml:space="preserve">glazing  </v>
      </c>
      <c r="BG73" s="1041"/>
      <c r="BH73" s="1042" t="s">
        <v>88</v>
      </c>
      <c r="BI73" s="1042"/>
      <c r="BJ73" s="68">
        <v>0</v>
      </c>
      <c r="BK73" s="8"/>
      <c r="BL73" s="720">
        <f>Prices!$D113</f>
        <v>0</v>
      </c>
      <c r="BM73" s="13">
        <f t="shared" si="567"/>
        <v>0</v>
      </c>
      <c r="BN73" s="13">
        <f t="shared" si="568"/>
        <v>0</v>
      </c>
      <c r="BO73" s="13">
        <f t="shared" si="569"/>
        <v>0</v>
      </c>
      <c r="BP73" s="151"/>
      <c r="BQ73" s="155"/>
      <c r="BR73" s="10"/>
      <c r="BS73" s="44" t="s">
        <v>77</v>
      </c>
      <c r="BT73" s="1041" t="str">
        <f>Prices!$A$113</f>
        <v xml:space="preserve">glazing  </v>
      </c>
      <c r="BU73" s="1041"/>
      <c r="BV73" s="1042" t="s">
        <v>88</v>
      </c>
      <c r="BW73" s="1042"/>
      <c r="BX73" s="68">
        <v>0</v>
      </c>
      <c r="BY73" s="8"/>
      <c r="BZ73" s="720">
        <f>Prices!$D113</f>
        <v>0</v>
      </c>
      <c r="CA73" s="13">
        <f t="shared" si="572"/>
        <v>0</v>
      </c>
      <c r="CB73" s="13">
        <f t="shared" si="573"/>
        <v>0</v>
      </c>
      <c r="CC73" s="13">
        <f t="shared" si="574"/>
        <v>0</v>
      </c>
      <c r="CD73" s="151"/>
      <c r="CE73" s="155"/>
      <c r="CF73" s="10"/>
      <c r="CG73" s="44" t="s">
        <v>77</v>
      </c>
      <c r="CH73" s="1041" t="str">
        <f>Prices!$A$113</f>
        <v xml:space="preserve">glazing  </v>
      </c>
      <c r="CI73" s="1041"/>
      <c r="CJ73" s="1042" t="s">
        <v>88</v>
      </c>
      <c r="CK73" s="1042"/>
      <c r="CL73" s="68">
        <v>0</v>
      </c>
      <c r="CM73" s="8"/>
      <c r="CN73" s="720">
        <f>Prices!$D113</f>
        <v>0</v>
      </c>
      <c r="CO73" s="13">
        <f t="shared" si="577"/>
        <v>0</v>
      </c>
      <c r="CP73" s="13">
        <f t="shared" si="578"/>
        <v>0</v>
      </c>
      <c r="CQ73" s="13">
        <f t="shared" si="579"/>
        <v>0</v>
      </c>
      <c r="CR73" s="151"/>
      <c r="CS73" s="155"/>
      <c r="CT73" s="10"/>
      <c r="CU73" s="44" t="s">
        <v>77</v>
      </c>
      <c r="CV73" s="1041" t="str">
        <f>Prices!$A$113</f>
        <v xml:space="preserve">glazing  </v>
      </c>
      <c r="CW73" s="1041"/>
      <c r="CX73" s="1042" t="s">
        <v>88</v>
      </c>
      <c r="CY73" s="1042"/>
      <c r="CZ73" s="68">
        <v>0</v>
      </c>
      <c r="DA73" s="8"/>
      <c r="DB73" s="720">
        <f>Prices!$D113</f>
        <v>0</v>
      </c>
      <c r="DC73" s="13">
        <f t="shared" si="582"/>
        <v>0</v>
      </c>
      <c r="DD73" s="13">
        <f t="shared" si="583"/>
        <v>0</v>
      </c>
      <c r="DE73" s="13">
        <f t="shared" si="584"/>
        <v>0</v>
      </c>
      <c r="DF73" s="151"/>
      <c r="DG73" s="155"/>
      <c r="DH73" s="10"/>
      <c r="DI73" s="44" t="s">
        <v>77</v>
      </c>
      <c r="DJ73" s="1041" t="str">
        <f>Prices!$A$113</f>
        <v xml:space="preserve">glazing  </v>
      </c>
      <c r="DK73" s="1041"/>
      <c r="DL73" s="1042" t="s">
        <v>88</v>
      </c>
      <c r="DM73" s="1042"/>
      <c r="DN73" s="68">
        <v>0</v>
      </c>
      <c r="DO73" s="8"/>
      <c r="DP73" s="720">
        <f>Prices!$D113</f>
        <v>0</v>
      </c>
      <c r="DQ73" s="13">
        <f t="shared" si="587"/>
        <v>0</v>
      </c>
      <c r="DR73" s="13">
        <f t="shared" si="588"/>
        <v>0</v>
      </c>
      <c r="DS73" s="13">
        <f t="shared" si="589"/>
        <v>0</v>
      </c>
      <c r="DT73" s="151"/>
      <c r="DU73" s="155"/>
      <c r="DV73" s="10"/>
      <c r="DW73" s="44" t="s">
        <v>77</v>
      </c>
      <c r="DX73" s="1041" t="str">
        <f>Prices!$A$113</f>
        <v xml:space="preserve">glazing  </v>
      </c>
      <c r="DY73" s="1041"/>
      <c r="DZ73" s="1042" t="s">
        <v>88</v>
      </c>
      <c r="EA73" s="1042"/>
      <c r="EB73" s="68">
        <v>0</v>
      </c>
      <c r="EC73" s="8"/>
      <c r="ED73" s="720">
        <f>Prices!$D113</f>
        <v>0</v>
      </c>
      <c r="EE73" s="13">
        <f t="shared" si="592"/>
        <v>0</v>
      </c>
      <c r="EF73" s="13">
        <f t="shared" si="593"/>
        <v>0</v>
      </c>
      <c r="EG73" s="13">
        <f t="shared" si="594"/>
        <v>0</v>
      </c>
      <c r="EH73" s="151"/>
      <c r="EI73" s="155"/>
      <c r="EJ73" s="10"/>
      <c r="EK73" s="44" t="s">
        <v>93</v>
      </c>
      <c r="EL73" s="148"/>
      <c r="EM73" s="744">
        <f>K97+Y97+AM97+BA97+BO97+CC97+CQ97+DE97+DS97+EG97</f>
        <v>0</v>
      </c>
      <c r="EN73" s="147"/>
      <c r="EO73" s="950" t="s">
        <v>45</v>
      </c>
      <c r="EP73" s="190">
        <f>F97*$C$2+T97*$Q$2+AH97*$AE$2+AV97*$AS$2+BJ97*$BG$2+BX97*$BU$2+CL97*$CI$2+CZ97*$CW$2+DN97*$DK$2+EB97*$DY$2</f>
        <v>0</v>
      </c>
      <c r="EQ73" s="79"/>
      <c r="ER73" s="116">
        <f t="shared" si="550"/>
        <v>0</v>
      </c>
      <c r="ES73" s="81">
        <f t="shared" si="551"/>
        <v>0</v>
      </c>
      <c r="ET73" s="280">
        <v>0</v>
      </c>
      <c r="EU73" s="9" t="s">
        <v>45</v>
      </c>
      <c r="EV73" s="583">
        <f t="shared" si="601"/>
        <v>0</v>
      </c>
      <c r="EW73" s="579">
        <f t="shared" si="86"/>
        <v>0</v>
      </c>
      <c r="EX73" s="582">
        <f t="shared" si="552"/>
        <v>0</v>
      </c>
      <c r="EY73" s="112"/>
      <c r="EZ73" s="573"/>
      <c r="FA73" s="55"/>
      <c r="FC73" s="44" t="s">
        <v>97</v>
      </c>
      <c r="FD73" s="11" t="s">
        <v>53</v>
      </c>
      <c r="FE73" s="141">
        <v>0</v>
      </c>
      <c r="FF73" s="141">
        <v>0</v>
      </c>
      <c r="FG73" s="142">
        <v>0</v>
      </c>
      <c r="FH73" s="9" t="s">
        <v>63</v>
      </c>
      <c r="FI73" s="122">
        <f>FE73*FF73*FG73</f>
        <v>0</v>
      </c>
      <c r="FJ73" s="602">
        <v>0</v>
      </c>
      <c r="FK73" s="604">
        <f>FI73*FJ73</f>
        <v>0</v>
      </c>
      <c r="FL73" s="592"/>
      <c r="FM73" s="573"/>
      <c r="FN73" s="610">
        <f>SUM(FK73:FK74)</f>
        <v>0</v>
      </c>
      <c r="FO73" s="127">
        <f>IF(FO$4=0,0,FN73/$FO$4)</f>
        <v>0</v>
      </c>
      <c r="FP73" s="87" t="s">
        <v>97</v>
      </c>
      <c r="FQ73" s="522">
        <f>EX79+EX86</f>
        <v>0</v>
      </c>
      <c r="FR73" s="496">
        <f>FN73</f>
        <v>0</v>
      </c>
      <c r="FS73" s="567">
        <f>SUM(FQ73:FR73)</f>
        <v>0</v>
      </c>
    </row>
    <row r="74" spans="1:175" x14ac:dyDescent="0.25">
      <c r="A74" s="44" t="s">
        <v>77</v>
      </c>
      <c r="B74" s="1041" t="str">
        <f>Prices!$A$114</f>
        <v xml:space="preserve">glazing  </v>
      </c>
      <c r="C74" s="1041"/>
      <c r="D74" s="1042" t="s">
        <v>89</v>
      </c>
      <c r="E74" s="1042"/>
      <c r="F74" s="68">
        <v>0</v>
      </c>
      <c r="G74" s="8"/>
      <c r="H74" s="720">
        <f>Prices!$D114</f>
        <v>0</v>
      </c>
      <c r="I74" s="13">
        <f t="shared" si="597"/>
        <v>0</v>
      </c>
      <c r="J74" s="13">
        <f t="shared" si="553"/>
        <v>0</v>
      </c>
      <c r="K74" s="13">
        <f t="shared" si="554"/>
        <v>0</v>
      </c>
      <c r="L74" s="151"/>
      <c r="M74" s="155"/>
      <c r="N74" s="10"/>
      <c r="O74" s="44" t="s">
        <v>77</v>
      </c>
      <c r="P74" s="1041" t="str">
        <f>Prices!$A$114</f>
        <v xml:space="preserve">glazing  </v>
      </c>
      <c r="Q74" s="1041"/>
      <c r="R74" s="1042" t="s">
        <v>89</v>
      </c>
      <c r="S74" s="1042"/>
      <c r="T74" s="68">
        <v>0</v>
      </c>
      <c r="U74" s="8"/>
      <c r="V74" s="720">
        <f>Prices!$D114</f>
        <v>0</v>
      </c>
      <c r="W74" s="13">
        <f t="shared" si="598"/>
        <v>0</v>
      </c>
      <c r="X74" s="13">
        <f t="shared" si="555"/>
        <v>0</v>
      </c>
      <c r="Y74" s="13">
        <f t="shared" si="556"/>
        <v>0</v>
      </c>
      <c r="Z74" s="151"/>
      <c r="AA74" s="155"/>
      <c r="AB74" s="10"/>
      <c r="AC74" s="44" t="s">
        <v>77</v>
      </c>
      <c r="AD74" s="1041" t="str">
        <f>Prices!$A$114</f>
        <v xml:space="preserve">glazing  </v>
      </c>
      <c r="AE74" s="1041"/>
      <c r="AF74" s="1042" t="s">
        <v>89</v>
      </c>
      <c r="AG74" s="1042"/>
      <c r="AH74" s="68">
        <v>0</v>
      </c>
      <c r="AI74" s="8"/>
      <c r="AJ74" s="720">
        <f>Prices!$D114</f>
        <v>0</v>
      </c>
      <c r="AK74" s="13">
        <f t="shared" si="557"/>
        <v>0</v>
      </c>
      <c r="AL74" s="13">
        <f t="shared" si="558"/>
        <v>0</v>
      </c>
      <c r="AM74" s="13">
        <f t="shared" si="559"/>
        <v>0</v>
      </c>
      <c r="AN74" s="151"/>
      <c r="AO74" s="155"/>
      <c r="AP74" s="10"/>
      <c r="AQ74" s="44" t="s">
        <v>77</v>
      </c>
      <c r="AR74" s="1041" t="str">
        <f>Prices!$A$114</f>
        <v xml:space="preserve">glazing  </v>
      </c>
      <c r="AS74" s="1041"/>
      <c r="AT74" s="1042" t="s">
        <v>89</v>
      </c>
      <c r="AU74" s="1042"/>
      <c r="AV74" s="68">
        <v>0</v>
      </c>
      <c r="AW74" s="8"/>
      <c r="AX74" s="720">
        <f>Prices!$D114</f>
        <v>0</v>
      </c>
      <c r="AY74" s="13">
        <f t="shared" si="562"/>
        <v>0</v>
      </c>
      <c r="AZ74" s="13">
        <f t="shared" si="563"/>
        <v>0</v>
      </c>
      <c r="BA74" s="13">
        <f t="shared" si="564"/>
        <v>0</v>
      </c>
      <c r="BB74" s="151"/>
      <c r="BC74" s="155"/>
      <c r="BD74" s="10"/>
      <c r="BE74" s="44" t="s">
        <v>77</v>
      </c>
      <c r="BF74" s="1041" t="str">
        <f>Prices!$A$114</f>
        <v xml:space="preserve">glazing  </v>
      </c>
      <c r="BG74" s="1041"/>
      <c r="BH74" s="1042" t="s">
        <v>89</v>
      </c>
      <c r="BI74" s="1042"/>
      <c r="BJ74" s="68">
        <v>0</v>
      </c>
      <c r="BK74" s="8"/>
      <c r="BL74" s="720">
        <f>Prices!$D114</f>
        <v>0</v>
      </c>
      <c r="BM74" s="13">
        <f t="shared" si="567"/>
        <v>0</v>
      </c>
      <c r="BN74" s="13">
        <f t="shared" si="568"/>
        <v>0</v>
      </c>
      <c r="BO74" s="13">
        <f t="shared" si="569"/>
        <v>0</v>
      </c>
      <c r="BP74" s="151"/>
      <c r="BQ74" s="155"/>
      <c r="BR74" s="10"/>
      <c r="BS74" s="44" t="s">
        <v>77</v>
      </c>
      <c r="BT74" s="1041" t="str">
        <f>Prices!$A$114</f>
        <v xml:space="preserve">glazing  </v>
      </c>
      <c r="BU74" s="1041"/>
      <c r="BV74" s="1042" t="s">
        <v>89</v>
      </c>
      <c r="BW74" s="1042"/>
      <c r="BX74" s="68">
        <v>0</v>
      </c>
      <c r="BY74" s="8"/>
      <c r="BZ74" s="720">
        <f>Prices!$D114</f>
        <v>0</v>
      </c>
      <c r="CA74" s="13">
        <f t="shared" si="572"/>
        <v>0</v>
      </c>
      <c r="CB74" s="13">
        <f t="shared" si="573"/>
        <v>0</v>
      </c>
      <c r="CC74" s="13">
        <f t="shared" si="574"/>
        <v>0</v>
      </c>
      <c r="CD74" s="151"/>
      <c r="CE74" s="155"/>
      <c r="CF74" s="10"/>
      <c r="CG74" s="44" t="s">
        <v>77</v>
      </c>
      <c r="CH74" s="1041" t="str">
        <f>Prices!$A$114</f>
        <v xml:space="preserve">glazing  </v>
      </c>
      <c r="CI74" s="1041"/>
      <c r="CJ74" s="1042" t="s">
        <v>89</v>
      </c>
      <c r="CK74" s="1042"/>
      <c r="CL74" s="68">
        <v>0</v>
      </c>
      <c r="CM74" s="8"/>
      <c r="CN74" s="720">
        <f>Prices!$D114</f>
        <v>0</v>
      </c>
      <c r="CO74" s="13">
        <f t="shared" si="577"/>
        <v>0</v>
      </c>
      <c r="CP74" s="13">
        <f t="shared" si="578"/>
        <v>0</v>
      </c>
      <c r="CQ74" s="13">
        <f t="shared" si="579"/>
        <v>0</v>
      </c>
      <c r="CR74" s="151"/>
      <c r="CS74" s="155"/>
      <c r="CT74" s="10"/>
      <c r="CU74" s="44" t="s">
        <v>77</v>
      </c>
      <c r="CV74" s="1041" t="str">
        <f>Prices!$A$114</f>
        <v xml:space="preserve">glazing  </v>
      </c>
      <c r="CW74" s="1041"/>
      <c r="CX74" s="1042" t="s">
        <v>89</v>
      </c>
      <c r="CY74" s="1042"/>
      <c r="CZ74" s="68">
        <v>0</v>
      </c>
      <c r="DA74" s="8"/>
      <c r="DB74" s="720">
        <f>Prices!$D114</f>
        <v>0</v>
      </c>
      <c r="DC74" s="13">
        <f t="shared" si="582"/>
        <v>0</v>
      </c>
      <c r="DD74" s="13">
        <f t="shared" si="583"/>
        <v>0</v>
      </c>
      <c r="DE74" s="13">
        <f t="shared" si="584"/>
        <v>0</v>
      </c>
      <c r="DF74" s="151"/>
      <c r="DG74" s="155"/>
      <c r="DH74" s="10"/>
      <c r="DI74" s="44" t="s">
        <v>77</v>
      </c>
      <c r="DJ74" s="1041" t="str">
        <f>Prices!$A$114</f>
        <v xml:space="preserve">glazing  </v>
      </c>
      <c r="DK74" s="1041"/>
      <c r="DL74" s="1042" t="s">
        <v>89</v>
      </c>
      <c r="DM74" s="1042"/>
      <c r="DN74" s="68">
        <v>0</v>
      </c>
      <c r="DO74" s="8"/>
      <c r="DP74" s="720">
        <f>Prices!$D114</f>
        <v>0</v>
      </c>
      <c r="DQ74" s="13">
        <f t="shared" si="587"/>
        <v>0</v>
      </c>
      <c r="DR74" s="13">
        <f t="shared" si="588"/>
        <v>0</v>
      </c>
      <c r="DS74" s="13">
        <f t="shared" si="589"/>
        <v>0</v>
      </c>
      <c r="DT74" s="151"/>
      <c r="DU74" s="155"/>
      <c r="DV74" s="10"/>
      <c r="DW74" s="44" t="s">
        <v>77</v>
      </c>
      <c r="DX74" s="1041" t="str">
        <f>Prices!$A$114</f>
        <v xml:space="preserve">glazing  </v>
      </c>
      <c r="DY74" s="1041"/>
      <c r="DZ74" s="1042" t="s">
        <v>89</v>
      </c>
      <c r="EA74" s="1042"/>
      <c r="EB74" s="68">
        <v>0</v>
      </c>
      <c r="EC74" s="8"/>
      <c r="ED74" s="720">
        <f>Prices!$D114</f>
        <v>0</v>
      </c>
      <c r="EE74" s="13">
        <f t="shared" si="592"/>
        <v>0</v>
      </c>
      <c r="EF74" s="13">
        <f t="shared" si="593"/>
        <v>0</v>
      </c>
      <c r="EG74" s="13">
        <f t="shared" si="594"/>
        <v>0</v>
      </c>
      <c r="EH74" s="151"/>
      <c r="EI74" s="155"/>
      <c r="EJ74" s="10"/>
      <c r="EK74" s="44" t="s">
        <v>93</v>
      </c>
      <c r="EL74" s="148"/>
      <c r="EM74" s="744">
        <f>K98+Y98+AM98+BA98+BO98+CC98+CQ98+DE98+DS98+EG98</f>
        <v>0</v>
      </c>
      <c r="EN74" s="147"/>
      <c r="EO74" s="950" t="s">
        <v>45</v>
      </c>
      <c r="EP74" s="190">
        <f>F98*$C$2+T98*$Q$2+AH98*$AE$2+AV98*$AS$2+BJ98*$BG$2+BX98*$BU$2+CL98*$CI$2+CZ98*$CW$2+DN98*$DK$2+EB98*$DY$2</f>
        <v>0</v>
      </c>
      <c r="EQ74" s="79"/>
      <c r="ER74" s="116">
        <f t="shared" si="550"/>
        <v>0</v>
      </c>
      <c r="ES74" s="81">
        <f t="shared" si="551"/>
        <v>0</v>
      </c>
      <c r="ET74" s="280">
        <v>0</v>
      </c>
      <c r="EU74" s="9" t="s">
        <v>45</v>
      </c>
      <c r="EV74" s="583">
        <f t="shared" si="601"/>
        <v>0</v>
      </c>
      <c r="EW74" s="579">
        <f t="shared" si="86"/>
        <v>0</v>
      </c>
      <c r="EX74" s="582">
        <f t="shared" si="552"/>
        <v>0</v>
      </c>
      <c r="EY74" s="112"/>
      <c r="EZ74" s="573"/>
      <c r="FA74" s="55"/>
      <c r="FC74" s="44" t="s">
        <v>97</v>
      </c>
      <c r="FD74" s="11" t="s">
        <v>53</v>
      </c>
      <c r="FE74" s="141">
        <v>0</v>
      </c>
      <c r="FF74" s="141">
        <v>0</v>
      </c>
      <c r="FG74" s="142">
        <v>0</v>
      </c>
      <c r="FH74" s="9" t="s">
        <v>63</v>
      </c>
      <c r="FI74" s="122">
        <f>FE74*FF74*FG74</f>
        <v>0</v>
      </c>
      <c r="FJ74" s="602">
        <v>0</v>
      </c>
      <c r="FK74" s="604">
        <f>FI74*FJ74</f>
        <v>0</v>
      </c>
      <c r="FL74" s="592"/>
      <c r="FM74" s="573"/>
      <c r="FN74" s="607"/>
      <c r="FO74" s="127"/>
      <c r="FP74" s="87"/>
      <c r="FQ74" s="522"/>
      <c r="FR74" s="61"/>
      <c r="FS74" s="567"/>
    </row>
    <row r="75" spans="1:175" x14ac:dyDescent="0.25">
      <c r="A75" s="44" t="s">
        <v>77</v>
      </c>
      <c r="B75" s="1041" t="str">
        <f>Prices!$A$115</f>
        <v xml:space="preserve">glazing  </v>
      </c>
      <c r="C75" s="1041"/>
      <c r="D75" s="1042" t="s">
        <v>577</v>
      </c>
      <c r="E75" s="1042"/>
      <c r="F75" s="68">
        <v>0</v>
      </c>
      <c r="G75" s="8"/>
      <c r="H75" s="720">
        <f>Prices!$D115</f>
        <v>0</v>
      </c>
      <c r="I75" s="13">
        <f t="shared" si="597"/>
        <v>0</v>
      </c>
      <c r="J75" s="13">
        <f t="shared" si="553"/>
        <v>0</v>
      </c>
      <c r="K75" s="13">
        <f t="shared" si="554"/>
        <v>0</v>
      </c>
      <c r="L75" s="151"/>
      <c r="M75" s="155"/>
      <c r="N75" s="15"/>
      <c r="O75" s="44" t="s">
        <v>77</v>
      </c>
      <c r="P75" s="1041" t="str">
        <f>Prices!$A$115</f>
        <v xml:space="preserve">glazing  </v>
      </c>
      <c r="Q75" s="1041"/>
      <c r="R75" s="1042" t="s">
        <v>577</v>
      </c>
      <c r="S75" s="1042"/>
      <c r="T75" s="68">
        <v>0</v>
      </c>
      <c r="U75" s="8"/>
      <c r="V75" s="720">
        <f>Prices!$D115</f>
        <v>0</v>
      </c>
      <c r="W75" s="13">
        <f t="shared" si="598"/>
        <v>0</v>
      </c>
      <c r="X75" s="13">
        <f t="shared" si="555"/>
        <v>0</v>
      </c>
      <c r="Y75" s="13">
        <f t="shared" si="556"/>
        <v>0</v>
      </c>
      <c r="Z75" s="151"/>
      <c r="AA75" s="155"/>
      <c r="AB75" s="15"/>
      <c r="AC75" s="44" t="s">
        <v>77</v>
      </c>
      <c r="AD75" s="1041" t="str">
        <f>Prices!$A$115</f>
        <v xml:space="preserve">glazing  </v>
      </c>
      <c r="AE75" s="1041"/>
      <c r="AF75" s="1042" t="s">
        <v>577</v>
      </c>
      <c r="AG75" s="1042"/>
      <c r="AH75" s="68">
        <v>0</v>
      </c>
      <c r="AI75" s="8"/>
      <c r="AJ75" s="720">
        <f>Prices!$D115</f>
        <v>0</v>
      </c>
      <c r="AK75" s="13">
        <f t="shared" si="557"/>
        <v>0</v>
      </c>
      <c r="AL75" s="13">
        <f t="shared" si="558"/>
        <v>0</v>
      </c>
      <c r="AM75" s="13">
        <f t="shared" si="559"/>
        <v>0</v>
      </c>
      <c r="AN75" s="151"/>
      <c r="AO75" s="155"/>
      <c r="AP75" s="15"/>
      <c r="AQ75" s="44" t="s">
        <v>77</v>
      </c>
      <c r="AR75" s="1041" t="str">
        <f>Prices!$A$115</f>
        <v xml:space="preserve">glazing  </v>
      </c>
      <c r="AS75" s="1041"/>
      <c r="AT75" s="1042" t="s">
        <v>577</v>
      </c>
      <c r="AU75" s="1042"/>
      <c r="AV75" s="68">
        <v>0</v>
      </c>
      <c r="AW75" s="8"/>
      <c r="AX75" s="720">
        <f>Prices!$D115</f>
        <v>0</v>
      </c>
      <c r="AY75" s="13">
        <f t="shared" si="562"/>
        <v>0</v>
      </c>
      <c r="AZ75" s="13">
        <f t="shared" si="563"/>
        <v>0</v>
      </c>
      <c r="BA75" s="13">
        <f t="shared" si="564"/>
        <v>0</v>
      </c>
      <c r="BB75" s="151"/>
      <c r="BC75" s="155"/>
      <c r="BD75" s="15"/>
      <c r="BE75" s="44" t="s">
        <v>77</v>
      </c>
      <c r="BF75" s="1041" t="str">
        <f>Prices!$A$115</f>
        <v xml:space="preserve">glazing  </v>
      </c>
      <c r="BG75" s="1041"/>
      <c r="BH75" s="1042" t="s">
        <v>577</v>
      </c>
      <c r="BI75" s="1042"/>
      <c r="BJ75" s="68">
        <v>0</v>
      </c>
      <c r="BK75" s="8"/>
      <c r="BL75" s="720">
        <f>Prices!$D115</f>
        <v>0</v>
      </c>
      <c r="BM75" s="13">
        <f t="shared" si="567"/>
        <v>0</v>
      </c>
      <c r="BN75" s="13">
        <f t="shared" si="568"/>
        <v>0</v>
      </c>
      <c r="BO75" s="13">
        <f t="shared" si="569"/>
        <v>0</v>
      </c>
      <c r="BP75" s="151"/>
      <c r="BQ75" s="155"/>
      <c r="BR75" s="15"/>
      <c r="BS75" s="44" t="s">
        <v>77</v>
      </c>
      <c r="BT75" s="1041" t="str">
        <f>Prices!$A$115</f>
        <v xml:space="preserve">glazing  </v>
      </c>
      <c r="BU75" s="1041"/>
      <c r="BV75" s="1042" t="s">
        <v>577</v>
      </c>
      <c r="BW75" s="1042"/>
      <c r="BX75" s="68">
        <v>0</v>
      </c>
      <c r="BY75" s="8"/>
      <c r="BZ75" s="720">
        <f>Prices!$D115</f>
        <v>0</v>
      </c>
      <c r="CA75" s="13">
        <f t="shared" si="572"/>
        <v>0</v>
      </c>
      <c r="CB75" s="13">
        <f t="shared" si="573"/>
        <v>0</v>
      </c>
      <c r="CC75" s="13">
        <f t="shared" si="574"/>
        <v>0</v>
      </c>
      <c r="CD75" s="151"/>
      <c r="CE75" s="155"/>
      <c r="CF75" s="15"/>
      <c r="CG75" s="44" t="s">
        <v>77</v>
      </c>
      <c r="CH75" s="1041" t="str">
        <f>Prices!$A$115</f>
        <v xml:space="preserve">glazing  </v>
      </c>
      <c r="CI75" s="1041"/>
      <c r="CJ75" s="1042" t="s">
        <v>577</v>
      </c>
      <c r="CK75" s="1042"/>
      <c r="CL75" s="68">
        <v>0</v>
      </c>
      <c r="CM75" s="8"/>
      <c r="CN75" s="720">
        <f>Prices!$D115</f>
        <v>0</v>
      </c>
      <c r="CO75" s="13">
        <f t="shared" si="577"/>
        <v>0</v>
      </c>
      <c r="CP75" s="13">
        <f t="shared" si="578"/>
        <v>0</v>
      </c>
      <c r="CQ75" s="13">
        <f t="shared" si="579"/>
        <v>0</v>
      </c>
      <c r="CR75" s="151"/>
      <c r="CS75" s="155"/>
      <c r="CT75" s="15"/>
      <c r="CU75" s="44" t="s">
        <v>77</v>
      </c>
      <c r="CV75" s="1041" t="str">
        <f>Prices!$A$115</f>
        <v xml:space="preserve">glazing  </v>
      </c>
      <c r="CW75" s="1041"/>
      <c r="CX75" s="1042" t="s">
        <v>577</v>
      </c>
      <c r="CY75" s="1042"/>
      <c r="CZ75" s="68">
        <v>0</v>
      </c>
      <c r="DA75" s="8"/>
      <c r="DB75" s="720">
        <f>Prices!$D115</f>
        <v>0</v>
      </c>
      <c r="DC75" s="13">
        <f t="shared" si="582"/>
        <v>0</v>
      </c>
      <c r="DD75" s="13">
        <f t="shared" si="583"/>
        <v>0</v>
      </c>
      <c r="DE75" s="13">
        <f t="shared" si="584"/>
        <v>0</v>
      </c>
      <c r="DF75" s="151"/>
      <c r="DG75" s="155"/>
      <c r="DH75" s="15"/>
      <c r="DI75" s="44" t="s">
        <v>77</v>
      </c>
      <c r="DJ75" s="1041" t="str">
        <f>Prices!$A$115</f>
        <v xml:space="preserve">glazing  </v>
      </c>
      <c r="DK75" s="1041"/>
      <c r="DL75" s="1042" t="s">
        <v>577</v>
      </c>
      <c r="DM75" s="1042"/>
      <c r="DN75" s="68">
        <v>0</v>
      </c>
      <c r="DO75" s="8"/>
      <c r="DP75" s="720">
        <f>Prices!$D115</f>
        <v>0</v>
      </c>
      <c r="DQ75" s="13">
        <f t="shared" si="587"/>
        <v>0</v>
      </c>
      <c r="DR75" s="13">
        <f t="shared" si="588"/>
        <v>0</v>
      </c>
      <c r="DS75" s="13">
        <f t="shared" si="589"/>
        <v>0</v>
      </c>
      <c r="DT75" s="151"/>
      <c r="DU75" s="155"/>
      <c r="DV75" s="15"/>
      <c r="DW75" s="44" t="s">
        <v>77</v>
      </c>
      <c r="DX75" s="1041" t="str">
        <f>Prices!$A$115</f>
        <v xml:space="preserve">glazing  </v>
      </c>
      <c r="DY75" s="1041"/>
      <c r="DZ75" s="1042" t="s">
        <v>577</v>
      </c>
      <c r="EA75" s="1042"/>
      <c r="EB75" s="68">
        <v>0</v>
      </c>
      <c r="EC75" s="8"/>
      <c r="ED75" s="720">
        <f>Prices!$D115</f>
        <v>0</v>
      </c>
      <c r="EE75" s="13">
        <f t="shared" si="592"/>
        <v>0</v>
      </c>
      <c r="EF75" s="13">
        <f t="shared" si="593"/>
        <v>0</v>
      </c>
      <c r="EG75" s="13">
        <f t="shared" si="594"/>
        <v>0</v>
      </c>
      <c r="EH75" s="151"/>
      <c r="EI75" s="155"/>
      <c r="EJ75" s="15"/>
      <c r="EK75" s="44" t="s">
        <v>94</v>
      </c>
      <c r="EL75" s="96" t="s">
        <v>95</v>
      </c>
      <c r="EM75" s="744">
        <f>K100+Y100+AM100+BA100+BO100+CC100+CQ100+DE100+DS100+EG100</f>
        <v>0</v>
      </c>
      <c r="EN75" s="33"/>
      <c r="EO75" s="950" t="s">
        <v>45</v>
      </c>
      <c r="EP75" s="190">
        <f>F100*$C$2+T100*$Q$2+AH100*$AE$2+AV100*$AS$2+BJ100*$BG$2+BX100*$BU$2+CL100*$CI$2+CZ100*$CW$2+DN100*$DK$2+EB100*$DY$2</f>
        <v>0</v>
      </c>
      <c r="EQ75" s="33"/>
      <c r="ER75" s="116">
        <f t="shared" si="550"/>
        <v>0</v>
      </c>
      <c r="ES75" s="81">
        <f t="shared" si="551"/>
        <v>0</v>
      </c>
      <c r="ET75" s="280">
        <v>0</v>
      </c>
      <c r="EU75" s="9" t="s">
        <v>45</v>
      </c>
      <c r="EV75" s="583">
        <f t="shared" si="601"/>
        <v>0</v>
      </c>
      <c r="EW75" s="579">
        <f t="shared" si="86"/>
        <v>0</v>
      </c>
      <c r="EX75" s="582">
        <f t="shared" si="552"/>
        <v>0</v>
      </c>
      <c r="EY75" s="112"/>
      <c r="EZ75" s="573"/>
      <c r="FA75" s="55"/>
      <c r="FC75" s="44"/>
      <c r="FD75" s="61"/>
      <c r="FE75" s="126"/>
      <c r="FF75" s="126"/>
      <c r="FG75" s="436"/>
      <c r="FH75" s="9"/>
      <c r="FI75" s="123"/>
      <c r="FJ75" s="121"/>
      <c r="FK75" s="604"/>
      <c r="FL75" s="592"/>
      <c r="FM75" s="573"/>
      <c r="FN75" s="607"/>
      <c r="FO75" s="127"/>
      <c r="FP75" s="87"/>
      <c r="FQ75" s="522"/>
      <c r="FR75" s="61"/>
      <c r="FS75" s="567"/>
    </row>
    <row r="76" spans="1:175" x14ac:dyDescent="0.25">
      <c r="A76" s="44" t="s">
        <v>77</v>
      </c>
      <c r="B76" s="1041" t="str">
        <f>Prices!$A$116</f>
        <v xml:space="preserve">glazing  </v>
      </c>
      <c r="C76" s="1041"/>
      <c r="D76" s="1042" t="s">
        <v>578</v>
      </c>
      <c r="E76" s="1042"/>
      <c r="F76" s="68">
        <v>0</v>
      </c>
      <c r="G76" s="8"/>
      <c r="H76" s="720">
        <f>Prices!$D116</f>
        <v>0</v>
      </c>
      <c r="I76" s="13">
        <f t="shared" si="597"/>
        <v>0</v>
      </c>
      <c r="J76" s="13">
        <f t="shared" si="553"/>
        <v>0</v>
      </c>
      <c r="K76" s="13">
        <f t="shared" si="554"/>
        <v>0</v>
      </c>
      <c r="L76" s="151"/>
      <c r="M76" s="155"/>
      <c r="N76" s="10"/>
      <c r="O76" s="44" t="s">
        <v>77</v>
      </c>
      <c r="P76" s="1041" t="str">
        <f>Prices!$A$116</f>
        <v xml:space="preserve">glazing  </v>
      </c>
      <c r="Q76" s="1041"/>
      <c r="R76" s="1042" t="s">
        <v>578</v>
      </c>
      <c r="S76" s="1042"/>
      <c r="T76" s="68">
        <v>0</v>
      </c>
      <c r="U76" s="8"/>
      <c r="V76" s="720">
        <f>Prices!$D116</f>
        <v>0</v>
      </c>
      <c r="W76" s="13">
        <f t="shared" si="598"/>
        <v>0</v>
      </c>
      <c r="X76" s="13">
        <f t="shared" si="555"/>
        <v>0</v>
      </c>
      <c r="Y76" s="13">
        <f t="shared" si="556"/>
        <v>0</v>
      </c>
      <c r="Z76" s="151"/>
      <c r="AA76" s="155"/>
      <c r="AB76" s="10"/>
      <c r="AC76" s="44" t="s">
        <v>77</v>
      </c>
      <c r="AD76" s="1041" t="str">
        <f>Prices!$A$116</f>
        <v xml:space="preserve">glazing  </v>
      </c>
      <c r="AE76" s="1041"/>
      <c r="AF76" s="1042" t="s">
        <v>578</v>
      </c>
      <c r="AG76" s="1042"/>
      <c r="AH76" s="68">
        <v>0</v>
      </c>
      <c r="AI76" s="8"/>
      <c r="AJ76" s="720">
        <f>Prices!$D116</f>
        <v>0</v>
      </c>
      <c r="AK76" s="13">
        <f t="shared" si="557"/>
        <v>0</v>
      </c>
      <c r="AL76" s="13">
        <f t="shared" si="558"/>
        <v>0</v>
      </c>
      <c r="AM76" s="13">
        <f t="shared" si="559"/>
        <v>0</v>
      </c>
      <c r="AN76" s="151"/>
      <c r="AO76" s="155"/>
      <c r="AP76" s="10"/>
      <c r="AQ76" s="44" t="s">
        <v>77</v>
      </c>
      <c r="AR76" s="1041" t="str">
        <f>Prices!$A$116</f>
        <v xml:space="preserve">glazing  </v>
      </c>
      <c r="AS76" s="1041"/>
      <c r="AT76" s="1042" t="s">
        <v>578</v>
      </c>
      <c r="AU76" s="1042"/>
      <c r="AV76" s="68">
        <v>0</v>
      </c>
      <c r="AW76" s="8"/>
      <c r="AX76" s="720">
        <f>Prices!$D116</f>
        <v>0</v>
      </c>
      <c r="AY76" s="13">
        <f t="shared" si="562"/>
        <v>0</v>
      </c>
      <c r="AZ76" s="13">
        <f t="shared" si="563"/>
        <v>0</v>
      </c>
      <c r="BA76" s="13">
        <f t="shared" si="564"/>
        <v>0</v>
      </c>
      <c r="BB76" s="151"/>
      <c r="BC76" s="155"/>
      <c r="BD76" s="10"/>
      <c r="BE76" s="44" t="s">
        <v>77</v>
      </c>
      <c r="BF76" s="1041" t="str">
        <f>Prices!$A$116</f>
        <v xml:space="preserve">glazing  </v>
      </c>
      <c r="BG76" s="1041"/>
      <c r="BH76" s="1042" t="s">
        <v>578</v>
      </c>
      <c r="BI76" s="1042"/>
      <c r="BJ76" s="68">
        <v>0</v>
      </c>
      <c r="BK76" s="8"/>
      <c r="BL76" s="720">
        <f>Prices!$D116</f>
        <v>0</v>
      </c>
      <c r="BM76" s="13">
        <f t="shared" si="567"/>
        <v>0</v>
      </c>
      <c r="BN76" s="13">
        <f t="shared" si="568"/>
        <v>0</v>
      </c>
      <c r="BO76" s="13">
        <f t="shared" si="569"/>
        <v>0</v>
      </c>
      <c r="BP76" s="151"/>
      <c r="BQ76" s="155"/>
      <c r="BR76" s="10"/>
      <c r="BS76" s="44" t="s">
        <v>77</v>
      </c>
      <c r="BT76" s="1041" t="str">
        <f>Prices!$A$116</f>
        <v xml:space="preserve">glazing  </v>
      </c>
      <c r="BU76" s="1041"/>
      <c r="BV76" s="1042" t="s">
        <v>578</v>
      </c>
      <c r="BW76" s="1042"/>
      <c r="BX76" s="68">
        <v>0</v>
      </c>
      <c r="BY76" s="8"/>
      <c r="BZ76" s="720">
        <f>Prices!$D116</f>
        <v>0</v>
      </c>
      <c r="CA76" s="13">
        <f t="shared" si="572"/>
        <v>0</v>
      </c>
      <c r="CB76" s="13">
        <f t="shared" si="573"/>
        <v>0</v>
      </c>
      <c r="CC76" s="13">
        <f t="shared" si="574"/>
        <v>0</v>
      </c>
      <c r="CD76" s="151"/>
      <c r="CE76" s="155"/>
      <c r="CF76" s="10"/>
      <c r="CG76" s="44" t="s">
        <v>77</v>
      </c>
      <c r="CH76" s="1041" t="str">
        <f>Prices!$A$116</f>
        <v xml:space="preserve">glazing  </v>
      </c>
      <c r="CI76" s="1041"/>
      <c r="CJ76" s="1042" t="s">
        <v>578</v>
      </c>
      <c r="CK76" s="1042"/>
      <c r="CL76" s="68">
        <v>0</v>
      </c>
      <c r="CM76" s="8"/>
      <c r="CN76" s="720">
        <f>Prices!$D116</f>
        <v>0</v>
      </c>
      <c r="CO76" s="13">
        <f t="shared" si="577"/>
        <v>0</v>
      </c>
      <c r="CP76" s="13">
        <f t="shared" si="578"/>
        <v>0</v>
      </c>
      <c r="CQ76" s="13">
        <f t="shared" si="579"/>
        <v>0</v>
      </c>
      <c r="CR76" s="151"/>
      <c r="CS76" s="155"/>
      <c r="CT76" s="10"/>
      <c r="CU76" s="44" t="s">
        <v>77</v>
      </c>
      <c r="CV76" s="1041" t="str">
        <f>Prices!$A$116</f>
        <v xml:space="preserve">glazing  </v>
      </c>
      <c r="CW76" s="1041"/>
      <c r="CX76" s="1042" t="s">
        <v>578</v>
      </c>
      <c r="CY76" s="1042"/>
      <c r="CZ76" s="68">
        <v>0</v>
      </c>
      <c r="DA76" s="8"/>
      <c r="DB76" s="720">
        <f>Prices!$D116</f>
        <v>0</v>
      </c>
      <c r="DC76" s="13">
        <f t="shared" si="582"/>
        <v>0</v>
      </c>
      <c r="DD76" s="13">
        <f t="shared" si="583"/>
        <v>0</v>
      </c>
      <c r="DE76" s="13">
        <f t="shared" si="584"/>
        <v>0</v>
      </c>
      <c r="DF76" s="151"/>
      <c r="DG76" s="155"/>
      <c r="DH76" s="10"/>
      <c r="DI76" s="44" t="s">
        <v>77</v>
      </c>
      <c r="DJ76" s="1041" t="str">
        <f>Prices!$A$116</f>
        <v xml:space="preserve">glazing  </v>
      </c>
      <c r="DK76" s="1041"/>
      <c r="DL76" s="1042" t="s">
        <v>578</v>
      </c>
      <c r="DM76" s="1042"/>
      <c r="DN76" s="68">
        <v>0</v>
      </c>
      <c r="DO76" s="8"/>
      <c r="DP76" s="720">
        <f>Prices!$D116</f>
        <v>0</v>
      </c>
      <c r="DQ76" s="13">
        <f t="shared" si="587"/>
        <v>0</v>
      </c>
      <c r="DR76" s="13">
        <f t="shared" si="588"/>
        <v>0</v>
      </c>
      <c r="DS76" s="13">
        <f t="shared" si="589"/>
        <v>0</v>
      </c>
      <c r="DT76" s="151"/>
      <c r="DU76" s="155"/>
      <c r="DV76" s="10"/>
      <c r="DW76" s="44" t="s">
        <v>77</v>
      </c>
      <c r="DX76" s="1041" t="str">
        <f>Prices!$A$116</f>
        <v xml:space="preserve">glazing  </v>
      </c>
      <c r="DY76" s="1041"/>
      <c r="DZ76" s="1042" t="s">
        <v>578</v>
      </c>
      <c r="EA76" s="1042"/>
      <c r="EB76" s="68">
        <v>0</v>
      </c>
      <c r="EC76" s="8"/>
      <c r="ED76" s="720">
        <f>Prices!$D116</f>
        <v>0</v>
      </c>
      <c r="EE76" s="13">
        <f t="shared" si="592"/>
        <v>0</v>
      </c>
      <c r="EF76" s="13">
        <f t="shared" si="593"/>
        <v>0</v>
      </c>
      <c r="EG76" s="13">
        <f t="shared" si="594"/>
        <v>0</v>
      </c>
      <c r="EH76" s="151"/>
      <c r="EI76" s="155"/>
      <c r="EJ76" s="10"/>
      <c r="EK76" s="44" t="s">
        <v>94</v>
      </c>
      <c r="EL76" s="96" t="s">
        <v>95</v>
      </c>
      <c r="EM76" s="744">
        <f>K101+Y101+AM101+BA101+BO101+CC101+CQ101+DE101+DS101+EG101</f>
        <v>0</v>
      </c>
      <c r="EN76" s="33"/>
      <c r="EO76" s="950" t="s">
        <v>45</v>
      </c>
      <c r="EP76" s="190">
        <f>F101*$C$2+T101*$Q$2+AH101*$AE$2+AV101*$AS$2+BJ101*$BG$2+BX101*$BU$2+CL101*$CI$2+CZ101*$CW$2+DN101*$DK$2+EB101*$DY$2</f>
        <v>0</v>
      </c>
      <c r="EQ76" s="33"/>
      <c r="ER76" s="116">
        <f t="shared" si="550"/>
        <v>0</v>
      </c>
      <c r="ES76" s="81">
        <f t="shared" si="551"/>
        <v>0</v>
      </c>
      <c r="ET76" s="280">
        <v>0</v>
      </c>
      <c r="EU76" s="9" t="s">
        <v>45</v>
      </c>
      <c r="EV76" s="583">
        <f t="shared" si="601"/>
        <v>0</v>
      </c>
      <c r="EW76" s="579">
        <f t="shared" si="86"/>
        <v>0</v>
      </c>
      <c r="EX76" s="582">
        <f t="shared" si="552"/>
        <v>0</v>
      </c>
      <c r="EY76" s="112"/>
      <c r="EZ76" s="576"/>
      <c r="FA76" s="162"/>
      <c r="FC76" s="44" t="s">
        <v>101</v>
      </c>
      <c r="FD76" s="11" t="s">
        <v>102</v>
      </c>
      <c r="FE76" s="141">
        <v>0</v>
      </c>
      <c r="FF76" s="141">
        <v>0</v>
      </c>
      <c r="FG76" s="142">
        <v>0</v>
      </c>
      <c r="FH76" s="9" t="s">
        <v>21</v>
      </c>
      <c r="FI76" s="122">
        <f>FE76*FF76*FG76</f>
        <v>0</v>
      </c>
      <c r="FJ76" s="602">
        <v>0</v>
      </c>
      <c r="FK76" s="604">
        <f>FI76*FJ76</f>
        <v>0</v>
      </c>
      <c r="FL76" s="591">
        <f>FM132</f>
        <v>0</v>
      </c>
      <c r="FM76" s="543">
        <f>IF(FJ76=0,0,FL76/FJ76)</f>
        <v>0</v>
      </c>
      <c r="FN76" s="610">
        <f>FK76+FL76</f>
        <v>0</v>
      </c>
      <c r="FO76" s="127">
        <f>IF(FO$4=0,0,FN76/$FO$4)</f>
        <v>0</v>
      </c>
      <c r="FP76" s="87" t="s">
        <v>101</v>
      </c>
      <c r="FQ76" s="522">
        <f>EX88+EY88</f>
        <v>0</v>
      </c>
      <c r="FR76" s="496">
        <f>FN76</f>
        <v>0</v>
      </c>
      <c r="FS76" s="567">
        <f>SUM(FQ76:FR76)</f>
        <v>0</v>
      </c>
    </row>
    <row r="77" spans="1:175" x14ac:dyDescent="0.25">
      <c r="A77" s="44" t="s">
        <v>77</v>
      </c>
      <c r="B77" s="1041" t="str">
        <f>Prices!$A$117</f>
        <v xml:space="preserve">glazing  </v>
      </c>
      <c r="C77" s="1041"/>
      <c r="D77" s="1042" t="s">
        <v>579</v>
      </c>
      <c r="E77" s="1042"/>
      <c r="F77" s="68">
        <v>0</v>
      </c>
      <c r="G77" s="8"/>
      <c r="H77" s="720">
        <f>Prices!$D117</f>
        <v>0</v>
      </c>
      <c r="I77" s="13">
        <f t="shared" si="597"/>
        <v>0</v>
      </c>
      <c r="J77" s="13">
        <f t="shared" si="553"/>
        <v>0</v>
      </c>
      <c r="K77" s="13">
        <f t="shared" si="554"/>
        <v>0</v>
      </c>
      <c r="L77" s="151"/>
      <c r="M77" s="155"/>
      <c r="N77" s="15"/>
      <c r="O77" s="44" t="s">
        <v>77</v>
      </c>
      <c r="P77" s="1041" t="str">
        <f>Prices!$A$117</f>
        <v xml:space="preserve">glazing  </v>
      </c>
      <c r="Q77" s="1041"/>
      <c r="R77" s="1042" t="s">
        <v>579</v>
      </c>
      <c r="S77" s="1042"/>
      <c r="T77" s="68">
        <v>0</v>
      </c>
      <c r="U77" s="8"/>
      <c r="V77" s="720">
        <f>Prices!$D117</f>
        <v>0</v>
      </c>
      <c r="W77" s="13">
        <f t="shared" si="598"/>
        <v>0</v>
      </c>
      <c r="X77" s="13">
        <f t="shared" si="555"/>
        <v>0</v>
      </c>
      <c r="Y77" s="13">
        <f t="shared" si="556"/>
        <v>0</v>
      </c>
      <c r="Z77" s="151"/>
      <c r="AA77" s="155"/>
      <c r="AB77" s="15"/>
      <c r="AC77" s="44" t="s">
        <v>77</v>
      </c>
      <c r="AD77" s="1041" t="str">
        <f>Prices!$A$117</f>
        <v xml:space="preserve">glazing  </v>
      </c>
      <c r="AE77" s="1041"/>
      <c r="AF77" s="1042" t="s">
        <v>579</v>
      </c>
      <c r="AG77" s="1042"/>
      <c r="AH77" s="68">
        <v>0</v>
      </c>
      <c r="AI77" s="8"/>
      <c r="AJ77" s="720">
        <f>Prices!$D117</f>
        <v>0</v>
      </c>
      <c r="AK77" s="13">
        <f t="shared" si="557"/>
        <v>0</v>
      </c>
      <c r="AL77" s="13">
        <f t="shared" si="558"/>
        <v>0</v>
      </c>
      <c r="AM77" s="13">
        <f t="shared" si="559"/>
        <v>0</v>
      </c>
      <c r="AN77" s="151"/>
      <c r="AO77" s="155"/>
      <c r="AP77" s="15"/>
      <c r="AQ77" s="44" t="s">
        <v>77</v>
      </c>
      <c r="AR77" s="1041" t="str">
        <f>Prices!$A$117</f>
        <v xml:space="preserve">glazing  </v>
      </c>
      <c r="AS77" s="1041"/>
      <c r="AT77" s="1042" t="s">
        <v>579</v>
      </c>
      <c r="AU77" s="1042"/>
      <c r="AV77" s="68">
        <v>0</v>
      </c>
      <c r="AW77" s="8"/>
      <c r="AX77" s="720">
        <f>Prices!$D117</f>
        <v>0</v>
      </c>
      <c r="AY77" s="13">
        <f t="shared" si="562"/>
        <v>0</v>
      </c>
      <c r="AZ77" s="13">
        <f t="shared" si="563"/>
        <v>0</v>
      </c>
      <c r="BA77" s="13">
        <f t="shared" si="564"/>
        <v>0</v>
      </c>
      <c r="BB77" s="151"/>
      <c r="BC77" s="155"/>
      <c r="BD77" s="15"/>
      <c r="BE77" s="44" t="s">
        <v>77</v>
      </c>
      <c r="BF77" s="1041" t="str">
        <f>Prices!$A$117</f>
        <v xml:space="preserve">glazing  </v>
      </c>
      <c r="BG77" s="1041"/>
      <c r="BH77" s="1042" t="s">
        <v>579</v>
      </c>
      <c r="BI77" s="1042"/>
      <c r="BJ77" s="68">
        <v>0</v>
      </c>
      <c r="BK77" s="8"/>
      <c r="BL77" s="720">
        <f>Prices!$D117</f>
        <v>0</v>
      </c>
      <c r="BM77" s="13">
        <f t="shared" si="567"/>
        <v>0</v>
      </c>
      <c r="BN77" s="13">
        <f t="shared" si="568"/>
        <v>0</v>
      </c>
      <c r="BO77" s="13">
        <f t="shared" si="569"/>
        <v>0</v>
      </c>
      <c r="BP77" s="151"/>
      <c r="BQ77" s="155"/>
      <c r="BR77" s="15"/>
      <c r="BS77" s="44" t="s">
        <v>77</v>
      </c>
      <c r="BT77" s="1041" t="str">
        <f>Prices!$A$117</f>
        <v xml:space="preserve">glazing  </v>
      </c>
      <c r="BU77" s="1041"/>
      <c r="BV77" s="1042" t="s">
        <v>579</v>
      </c>
      <c r="BW77" s="1042"/>
      <c r="BX77" s="68">
        <v>0</v>
      </c>
      <c r="BY77" s="8"/>
      <c r="BZ77" s="720">
        <f>Prices!$D117</f>
        <v>0</v>
      </c>
      <c r="CA77" s="13">
        <f t="shared" si="572"/>
        <v>0</v>
      </c>
      <c r="CB77" s="13">
        <f t="shared" si="573"/>
        <v>0</v>
      </c>
      <c r="CC77" s="13">
        <f t="shared" si="574"/>
        <v>0</v>
      </c>
      <c r="CD77" s="151"/>
      <c r="CE77" s="155"/>
      <c r="CF77" s="15"/>
      <c r="CG77" s="44" t="s">
        <v>77</v>
      </c>
      <c r="CH77" s="1041" t="str">
        <f>Prices!$A$117</f>
        <v xml:space="preserve">glazing  </v>
      </c>
      <c r="CI77" s="1041"/>
      <c r="CJ77" s="1042" t="s">
        <v>579</v>
      </c>
      <c r="CK77" s="1042"/>
      <c r="CL77" s="68">
        <v>0</v>
      </c>
      <c r="CM77" s="8"/>
      <c r="CN77" s="720">
        <f>Prices!$D117</f>
        <v>0</v>
      </c>
      <c r="CO77" s="13">
        <f t="shared" si="577"/>
        <v>0</v>
      </c>
      <c r="CP77" s="13">
        <f t="shared" si="578"/>
        <v>0</v>
      </c>
      <c r="CQ77" s="13">
        <f t="shared" si="579"/>
        <v>0</v>
      </c>
      <c r="CR77" s="151"/>
      <c r="CS77" s="155"/>
      <c r="CT77" s="15"/>
      <c r="CU77" s="44" t="s">
        <v>77</v>
      </c>
      <c r="CV77" s="1041" t="str">
        <f>Prices!$A$117</f>
        <v xml:space="preserve">glazing  </v>
      </c>
      <c r="CW77" s="1041"/>
      <c r="CX77" s="1042" t="s">
        <v>579</v>
      </c>
      <c r="CY77" s="1042"/>
      <c r="CZ77" s="68">
        <v>0</v>
      </c>
      <c r="DA77" s="8"/>
      <c r="DB77" s="720">
        <f>Prices!$D117</f>
        <v>0</v>
      </c>
      <c r="DC77" s="13">
        <f t="shared" si="582"/>
        <v>0</v>
      </c>
      <c r="DD77" s="13">
        <f t="shared" si="583"/>
        <v>0</v>
      </c>
      <c r="DE77" s="13">
        <f t="shared" si="584"/>
        <v>0</v>
      </c>
      <c r="DF77" s="151"/>
      <c r="DG77" s="155"/>
      <c r="DH77" s="15"/>
      <c r="DI77" s="44" t="s">
        <v>77</v>
      </c>
      <c r="DJ77" s="1041" t="str">
        <f>Prices!$A$117</f>
        <v xml:space="preserve">glazing  </v>
      </c>
      <c r="DK77" s="1041"/>
      <c r="DL77" s="1042" t="s">
        <v>579</v>
      </c>
      <c r="DM77" s="1042"/>
      <c r="DN77" s="68">
        <v>0</v>
      </c>
      <c r="DO77" s="8"/>
      <c r="DP77" s="720">
        <f>Prices!$D117</f>
        <v>0</v>
      </c>
      <c r="DQ77" s="13">
        <f t="shared" si="587"/>
        <v>0</v>
      </c>
      <c r="DR77" s="13">
        <f t="shared" si="588"/>
        <v>0</v>
      </c>
      <c r="DS77" s="13">
        <f t="shared" si="589"/>
        <v>0</v>
      </c>
      <c r="DT77" s="151"/>
      <c r="DU77" s="155"/>
      <c r="DV77" s="15"/>
      <c r="DW77" s="44" t="s">
        <v>77</v>
      </c>
      <c r="DX77" s="1041" t="str">
        <f>Prices!$A$117</f>
        <v xml:space="preserve">glazing  </v>
      </c>
      <c r="DY77" s="1041"/>
      <c r="DZ77" s="1042" t="s">
        <v>579</v>
      </c>
      <c r="EA77" s="1042"/>
      <c r="EB77" s="68">
        <v>0</v>
      </c>
      <c r="EC77" s="8"/>
      <c r="ED77" s="720">
        <f>Prices!$D117</f>
        <v>0</v>
      </c>
      <c r="EE77" s="13">
        <f t="shared" si="592"/>
        <v>0</v>
      </c>
      <c r="EF77" s="13">
        <f t="shared" si="593"/>
        <v>0</v>
      </c>
      <c r="EG77" s="13">
        <f t="shared" si="594"/>
        <v>0</v>
      </c>
      <c r="EH77" s="151"/>
      <c r="EI77" s="155"/>
      <c r="EJ77" s="15"/>
      <c r="EK77" s="44" t="s">
        <v>96</v>
      </c>
      <c r="EL77" s="8" t="s">
        <v>46</v>
      </c>
      <c r="EM77" s="744">
        <f>K102+Y102+AM102+BA102+BO102+CC102+CQ102+DE102+DS102+EG102</f>
        <v>0</v>
      </c>
      <c r="EN77" s="79"/>
      <c r="EO77" s="950" t="s">
        <v>45</v>
      </c>
      <c r="EP77" s="190">
        <f>F102*$C$2+T102*$Q$2+AH102*$AE$2+AV102*$AS$2+BJ102*$BG$2+BX102*$BU$2+CL102*$CI$2+CZ102*$CW$2+DN102*$DK$2+EB102*$DY$2</f>
        <v>0</v>
      </c>
      <c r="EQ77" s="33"/>
      <c r="ER77" s="116">
        <f t="shared" si="550"/>
        <v>0</v>
      </c>
      <c r="ES77" s="81">
        <f t="shared" si="551"/>
        <v>0</v>
      </c>
      <c r="ET77" s="280">
        <v>0</v>
      </c>
      <c r="EU77" s="9" t="s">
        <v>45</v>
      </c>
      <c r="EV77" s="583">
        <f t="shared" si="601"/>
        <v>0</v>
      </c>
      <c r="EW77" s="579">
        <f t="shared" si="86"/>
        <v>0</v>
      </c>
      <c r="EX77" s="582">
        <f t="shared" si="552"/>
        <v>0</v>
      </c>
      <c r="EY77" s="574">
        <f>EZ138</f>
        <v>0</v>
      </c>
      <c r="EZ77" s="543">
        <f>ET138</f>
        <v>0</v>
      </c>
      <c r="FA77" s="567"/>
      <c r="FC77" s="137"/>
      <c r="FD77" s="61"/>
      <c r="FE77" s="8"/>
      <c r="FF77" s="8"/>
      <c r="FG77" s="8"/>
      <c r="FH77" s="61"/>
      <c r="FI77" s="61"/>
      <c r="FJ77" s="8"/>
      <c r="FK77" s="605"/>
      <c r="FL77" s="592"/>
      <c r="FM77" s="573"/>
      <c r="FN77" s="607"/>
      <c r="FO77" s="127"/>
      <c r="FP77" s="87"/>
      <c r="FQ77" s="522"/>
      <c r="FR77" s="61"/>
      <c r="FS77" s="567"/>
    </row>
    <row r="78" spans="1:175" x14ac:dyDescent="0.25">
      <c r="A78" s="44" t="s">
        <v>77</v>
      </c>
      <c r="B78" s="1041" t="str">
        <f>Prices!$A$118</f>
        <v xml:space="preserve">glazing  </v>
      </c>
      <c r="C78" s="1041"/>
      <c r="D78" s="1042" t="s">
        <v>580</v>
      </c>
      <c r="E78" s="1042"/>
      <c r="F78" s="68">
        <v>0</v>
      </c>
      <c r="G78" s="8"/>
      <c r="H78" s="720">
        <f>Prices!$D118</f>
        <v>0</v>
      </c>
      <c r="I78" s="13">
        <f t="shared" si="597"/>
        <v>0</v>
      </c>
      <c r="J78" s="13">
        <f t="shared" si="553"/>
        <v>0</v>
      </c>
      <c r="K78" s="13">
        <f t="shared" si="554"/>
        <v>0</v>
      </c>
      <c r="L78" s="151"/>
      <c r="M78" s="155"/>
      <c r="N78" s="15"/>
      <c r="O78" s="44" t="s">
        <v>77</v>
      </c>
      <c r="P78" s="1041" t="str">
        <f>Prices!$A$118</f>
        <v xml:space="preserve">glazing  </v>
      </c>
      <c r="Q78" s="1041"/>
      <c r="R78" s="1042" t="s">
        <v>580</v>
      </c>
      <c r="S78" s="1042"/>
      <c r="T78" s="68">
        <v>0</v>
      </c>
      <c r="U78" s="8"/>
      <c r="V78" s="720">
        <f>Prices!$D118</f>
        <v>0</v>
      </c>
      <c r="W78" s="13">
        <f t="shared" si="598"/>
        <v>0</v>
      </c>
      <c r="X78" s="13">
        <f t="shared" si="555"/>
        <v>0</v>
      </c>
      <c r="Y78" s="13">
        <f t="shared" si="556"/>
        <v>0</v>
      </c>
      <c r="Z78" s="151"/>
      <c r="AA78" s="155"/>
      <c r="AB78" s="15"/>
      <c r="AC78" s="44" t="s">
        <v>77</v>
      </c>
      <c r="AD78" s="1041" t="str">
        <f>Prices!$A$118</f>
        <v xml:space="preserve">glazing  </v>
      </c>
      <c r="AE78" s="1041"/>
      <c r="AF78" s="1042" t="s">
        <v>580</v>
      </c>
      <c r="AG78" s="1042"/>
      <c r="AH78" s="68">
        <v>0</v>
      </c>
      <c r="AI78" s="8"/>
      <c r="AJ78" s="720">
        <f>Prices!$D118</f>
        <v>0</v>
      </c>
      <c r="AK78" s="13">
        <f t="shared" si="557"/>
        <v>0</v>
      </c>
      <c r="AL78" s="13">
        <f t="shared" si="558"/>
        <v>0</v>
      </c>
      <c r="AM78" s="13">
        <f t="shared" si="559"/>
        <v>0</v>
      </c>
      <c r="AN78" s="151"/>
      <c r="AO78" s="155"/>
      <c r="AP78" s="15"/>
      <c r="AQ78" s="44" t="s">
        <v>77</v>
      </c>
      <c r="AR78" s="1041" t="str">
        <f>Prices!$A$118</f>
        <v xml:space="preserve">glazing  </v>
      </c>
      <c r="AS78" s="1041"/>
      <c r="AT78" s="1042" t="s">
        <v>580</v>
      </c>
      <c r="AU78" s="1042"/>
      <c r="AV78" s="68">
        <v>0</v>
      </c>
      <c r="AW78" s="8"/>
      <c r="AX78" s="720">
        <f>Prices!$D118</f>
        <v>0</v>
      </c>
      <c r="AY78" s="13">
        <f t="shared" si="562"/>
        <v>0</v>
      </c>
      <c r="AZ78" s="13">
        <f t="shared" si="563"/>
        <v>0</v>
      </c>
      <c r="BA78" s="13">
        <f t="shared" si="564"/>
        <v>0</v>
      </c>
      <c r="BB78" s="151"/>
      <c r="BC78" s="155"/>
      <c r="BD78" s="15"/>
      <c r="BE78" s="44" t="s">
        <v>77</v>
      </c>
      <c r="BF78" s="1041" t="str">
        <f>Prices!$A$118</f>
        <v xml:space="preserve">glazing  </v>
      </c>
      <c r="BG78" s="1041"/>
      <c r="BH78" s="1042" t="s">
        <v>580</v>
      </c>
      <c r="BI78" s="1042"/>
      <c r="BJ78" s="68">
        <v>0</v>
      </c>
      <c r="BK78" s="8"/>
      <c r="BL78" s="720">
        <f>Prices!$D118</f>
        <v>0</v>
      </c>
      <c r="BM78" s="13">
        <f t="shared" si="567"/>
        <v>0</v>
      </c>
      <c r="BN78" s="13">
        <f t="shared" si="568"/>
        <v>0</v>
      </c>
      <c r="BO78" s="13">
        <f t="shared" si="569"/>
        <v>0</v>
      </c>
      <c r="BP78" s="151"/>
      <c r="BQ78" s="155"/>
      <c r="BR78" s="15"/>
      <c r="BS78" s="44" t="s">
        <v>77</v>
      </c>
      <c r="BT78" s="1041" t="str">
        <f>Prices!$A$118</f>
        <v xml:space="preserve">glazing  </v>
      </c>
      <c r="BU78" s="1041"/>
      <c r="BV78" s="1042" t="s">
        <v>580</v>
      </c>
      <c r="BW78" s="1042"/>
      <c r="BX78" s="68">
        <v>0</v>
      </c>
      <c r="BY78" s="8"/>
      <c r="BZ78" s="720">
        <f>Prices!$D118</f>
        <v>0</v>
      </c>
      <c r="CA78" s="13">
        <f t="shared" si="572"/>
        <v>0</v>
      </c>
      <c r="CB78" s="13">
        <f t="shared" si="573"/>
        <v>0</v>
      </c>
      <c r="CC78" s="13">
        <f t="shared" si="574"/>
        <v>0</v>
      </c>
      <c r="CD78" s="151"/>
      <c r="CE78" s="155"/>
      <c r="CF78" s="15"/>
      <c r="CG78" s="44" t="s">
        <v>77</v>
      </c>
      <c r="CH78" s="1041" t="str">
        <f>Prices!$A$118</f>
        <v xml:space="preserve">glazing  </v>
      </c>
      <c r="CI78" s="1041"/>
      <c r="CJ78" s="1042" t="s">
        <v>580</v>
      </c>
      <c r="CK78" s="1042"/>
      <c r="CL78" s="68">
        <v>0</v>
      </c>
      <c r="CM78" s="8"/>
      <c r="CN78" s="720">
        <f>Prices!$D118</f>
        <v>0</v>
      </c>
      <c r="CO78" s="13">
        <f t="shared" si="577"/>
        <v>0</v>
      </c>
      <c r="CP78" s="13">
        <f t="shared" si="578"/>
        <v>0</v>
      </c>
      <c r="CQ78" s="13">
        <f t="shared" si="579"/>
        <v>0</v>
      </c>
      <c r="CR78" s="151"/>
      <c r="CS78" s="155"/>
      <c r="CT78" s="15"/>
      <c r="CU78" s="44" t="s">
        <v>77</v>
      </c>
      <c r="CV78" s="1041" t="str">
        <f>Prices!$A$118</f>
        <v xml:space="preserve">glazing  </v>
      </c>
      <c r="CW78" s="1041"/>
      <c r="CX78" s="1042" t="s">
        <v>580</v>
      </c>
      <c r="CY78" s="1042"/>
      <c r="CZ78" s="68">
        <v>0</v>
      </c>
      <c r="DA78" s="8"/>
      <c r="DB78" s="720">
        <f>Prices!$D118</f>
        <v>0</v>
      </c>
      <c r="DC78" s="13">
        <f t="shared" si="582"/>
        <v>0</v>
      </c>
      <c r="DD78" s="13">
        <f t="shared" si="583"/>
        <v>0</v>
      </c>
      <c r="DE78" s="13">
        <f t="shared" si="584"/>
        <v>0</v>
      </c>
      <c r="DF78" s="151"/>
      <c r="DG78" s="155"/>
      <c r="DH78" s="15"/>
      <c r="DI78" s="44" t="s">
        <v>77</v>
      </c>
      <c r="DJ78" s="1041" t="str">
        <f>Prices!$A$118</f>
        <v xml:space="preserve">glazing  </v>
      </c>
      <c r="DK78" s="1041"/>
      <c r="DL78" s="1042" t="s">
        <v>580</v>
      </c>
      <c r="DM78" s="1042"/>
      <c r="DN78" s="68">
        <v>0</v>
      </c>
      <c r="DO78" s="8"/>
      <c r="DP78" s="720">
        <f>Prices!$D118</f>
        <v>0</v>
      </c>
      <c r="DQ78" s="13">
        <f t="shared" si="587"/>
        <v>0</v>
      </c>
      <c r="DR78" s="13">
        <f t="shared" si="588"/>
        <v>0</v>
      </c>
      <c r="DS78" s="13">
        <f t="shared" si="589"/>
        <v>0</v>
      </c>
      <c r="DT78" s="151"/>
      <c r="DU78" s="155"/>
      <c r="DV78" s="15"/>
      <c r="DW78" s="44" t="s">
        <v>77</v>
      </c>
      <c r="DX78" s="1041" t="str">
        <f>Prices!$A$118</f>
        <v xml:space="preserve">glazing  </v>
      </c>
      <c r="DY78" s="1041"/>
      <c r="DZ78" s="1042" t="s">
        <v>580</v>
      </c>
      <c r="EA78" s="1042"/>
      <c r="EB78" s="68">
        <v>0</v>
      </c>
      <c r="EC78" s="8"/>
      <c r="ED78" s="720">
        <f>Prices!$D118</f>
        <v>0</v>
      </c>
      <c r="EE78" s="13">
        <f t="shared" si="592"/>
        <v>0</v>
      </c>
      <c r="EF78" s="13">
        <f t="shared" si="593"/>
        <v>0</v>
      </c>
      <c r="EG78" s="13">
        <f t="shared" si="594"/>
        <v>0</v>
      </c>
      <c r="EH78" s="151"/>
      <c r="EI78" s="155"/>
      <c r="EJ78" s="15"/>
      <c r="EK78" s="44" t="s">
        <v>96</v>
      </c>
      <c r="EL78" s="8" t="s">
        <v>46</v>
      </c>
      <c r="EM78" s="744">
        <f>K103+Y103+AM103+BA103+BO103+CC103+CQ103+DE103+DS103+EG103</f>
        <v>0</v>
      </c>
      <c r="EN78" s="79"/>
      <c r="EO78" s="950" t="s">
        <v>45</v>
      </c>
      <c r="EP78" s="190">
        <f>F103*$C$2+T103*$Q$2+AH103*$AE$2+AV103*$AS$2+BJ103*$BG$2+BX103*$BU$2+CL103*$CI$2+CZ103*$CW$2+DN103*$DK$2+EB103*$DY$2</f>
        <v>0</v>
      </c>
      <c r="EQ78" s="33"/>
      <c r="ER78" s="116">
        <f t="shared" si="550"/>
        <v>0</v>
      </c>
      <c r="ES78" s="81">
        <f t="shared" si="551"/>
        <v>0</v>
      </c>
      <c r="ET78" s="280">
        <v>0</v>
      </c>
      <c r="EU78" s="9" t="s">
        <v>45</v>
      </c>
      <c r="EV78" s="583">
        <f t="shared" si="601"/>
        <v>0</v>
      </c>
      <c r="EW78" s="579">
        <f t="shared" si="86"/>
        <v>0</v>
      </c>
      <c r="EX78" s="582">
        <f t="shared" si="552"/>
        <v>0</v>
      </c>
      <c r="EY78" s="112"/>
      <c r="EZ78" s="573"/>
      <c r="FA78" s="55"/>
      <c r="FC78" s="44" t="s">
        <v>104</v>
      </c>
      <c r="FD78" s="11" t="s">
        <v>56</v>
      </c>
      <c r="FE78" s="141">
        <v>0</v>
      </c>
      <c r="FF78" s="141">
        <v>0</v>
      </c>
      <c r="FG78" s="142">
        <v>0</v>
      </c>
      <c r="FH78" s="9" t="s">
        <v>21</v>
      </c>
      <c r="FI78" s="122">
        <f>FE78*FF78*FG78</f>
        <v>0</v>
      </c>
      <c r="FJ78" s="602">
        <v>0</v>
      </c>
      <c r="FK78" s="604">
        <f>FI78*FJ78</f>
        <v>0</v>
      </c>
      <c r="FL78" s="591">
        <f>FM134</f>
        <v>0</v>
      </c>
      <c r="FM78" s="545">
        <f>IF(FJ78=0,0,FL78/FJ78)</f>
        <v>0</v>
      </c>
      <c r="FN78" s="607">
        <f>FK78+FL78</f>
        <v>0</v>
      </c>
      <c r="FO78" s="127">
        <f>IF(FO$4=0,0,FN78/$FO$4)</f>
        <v>0</v>
      </c>
      <c r="FP78" s="87" t="s">
        <v>104</v>
      </c>
      <c r="FQ78" s="522">
        <f>EX90+EY90</f>
        <v>0</v>
      </c>
      <c r="FR78" s="496">
        <f>FN78</f>
        <v>0</v>
      </c>
      <c r="FS78" s="567">
        <f>SUM(FQ78:FR78)</f>
        <v>0</v>
      </c>
    </row>
    <row r="79" spans="1:175" x14ac:dyDescent="0.25">
      <c r="A79" s="44" t="s">
        <v>77</v>
      </c>
      <c r="B79" s="1041" t="str">
        <f>Prices!$A$119</f>
        <v xml:space="preserve">glazing  </v>
      </c>
      <c r="C79" s="1041"/>
      <c r="D79" s="1042" t="s">
        <v>581</v>
      </c>
      <c r="E79" s="1042"/>
      <c r="F79" s="68">
        <v>0</v>
      </c>
      <c r="G79" s="8"/>
      <c r="H79" s="720">
        <f>Prices!$D119</f>
        <v>0</v>
      </c>
      <c r="I79" s="13">
        <f t="shared" si="597"/>
        <v>0</v>
      </c>
      <c r="J79" s="13">
        <f t="shared" si="553"/>
        <v>0</v>
      </c>
      <c r="K79" s="13">
        <f t="shared" si="554"/>
        <v>0</v>
      </c>
      <c r="L79" s="151"/>
      <c r="M79" s="155"/>
      <c r="N79" s="15"/>
      <c r="O79" s="44" t="s">
        <v>77</v>
      </c>
      <c r="P79" s="1041" t="str">
        <f>Prices!$A$119</f>
        <v xml:space="preserve">glazing  </v>
      </c>
      <c r="Q79" s="1041"/>
      <c r="R79" s="1042" t="s">
        <v>581</v>
      </c>
      <c r="S79" s="1042"/>
      <c r="T79" s="68">
        <v>0</v>
      </c>
      <c r="U79" s="8"/>
      <c r="V79" s="720">
        <f>Prices!$D119</f>
        <v>0</v>
      </c>
      <c r="W79" s="13">
        <f t="shared" si="598"/>
        <v>0</v>
      </c>
      <c r="X79" s="13">
        <f t="shared" si="555"/>
        <v>0</v>
      </c>
      <c r="Y79" s="13">
        <f t="shared" si="556"/>
        <v>0</v>
      </c>
      <c r="Z79" s="151"/>
      <c r="AA79" s="155"/>
      <c r="AB79" s="15"/>
      <c r="AC79" s="44" t="s">
        <v>77</v>
      </c>
      <c r="AD79" s="1041" t="str">
        <f>Prices!$A$119</f>
        <v xml:space="preserve">glazing  </v>
      </c>
      <c r="AE79" s="1041"/>
      <c r="AF79" s="1042" t="s">
        <v>581</v>
      </c>
      <c r="AG79" s="1042"/>
      <c r="AH79" s="68">
        <v>0</v>
      </c>
      <c r="AI79" s="8"/>
      <c r="AJ79" s="720">
        <f>Prices!$D119</f>
        <v>0</v>
      </c>
      <c r="AK79" s="13">
        <f t="shared" si="557"/>
        <v>0</v>
      </c>
      <c r="AL79" s="13">
        <f t="shared" si="558"/>
        <v>0</v>
      </c>
      <c r="AM79" s="13">
        <f t="shared" si="559"/>
        <v>0</v>
      </c>
      <c r="AN79" s="151"/>
      <c r="AO79" s="155"/>
      <c r="AP79" s="15"/>
      <c r="AQ79" s="44" t="s">
        <v>77</v>
      </c>
      <c r="AR79" s="1041" t="str">
        <f>Prices!$A$119</f>
        <v xml:space="preserve">glazing  </v>
      </c>
      <c r="AS79" s="1041"/>
      <c r="AT79" s="1042" t="s">
        <v>581</v>
      </c>
      <c r="AU79" s="1042"/>
      <c r="AV79" s="68">
        <v>0</v>
      </c>
      <c r="AW79" s="8"/>
      <c r="AX79" s="720">
        <f>Prices!$D119</f>
        <v>0</v>
      </c>
      <c r="AY79" s="13">
        <f t="shared" si="562"/>
        <v>0</v>
      </c>
      <c r="AZ79" s="13">
        <f t="shared" si="563"/>
        <v>0</v>
      </c>
      <c r="BA79" s="13">
        <f t="shared" si="564"/>
        <v>0</v>
      </c>
      <c r="BB79" s="151"/>
      <c r="BC79" s="155"/>
      <c r="BD79" s="15"/>
      <c r="BE79" s="44" t="s">
        <v>77</v>
      </c>
      <c r="BF79" s="1041" t="str">
        <f>Prices!$A$119</f>
        <v xml:space="preserve">glazing  </v>
      </c>
      <c r="BG79" s="1041"/>
      <c r="BH79" s="1042" t="s">
        <v>581</v>
      </c>
      <c r="BI79" s="1042"/>
      <c r="BJ79" s="68">
        <v>0</v>
      </c>
      <c r="BK79" s="8"/>
      <c r="BL79" s="720">
        <f>Prices!$D119</f>
        <v>0</v>
      </c>
      <c r="BM79" s="13">
        <f t="shared" si="567"/>
        <v>0</v>
      </c>
      <c r="BN79" s="13">
        <f t="shared" si="568"/>
        <v>0</v>
      </c>
      <c r="BO79" s="13">
        <f t="shared" si="569"/>
        <v>0</v>
      </c>
      <c r="BP79" s="151"/>
      <c r="BQ79" s="155"/>
      <c r="BR79" s="15"/>
      <c r="BS79" s="44" t="s">
        <v>77</v>
      </c>
      <c r="BT79" s="1041" t="str">
        <f>Prices!$A$119</f>
        <v xml:space="preserve">glazing  </v>
      </c>
      <c r="BU79" s="1041"/>
      <c r="BV79" s="1042" t="s">
        <v>581</v>
      </c>
      <c r="BW79" s="1042"/>
      <c r="BX79" s="68">
        <v>0</v>
      </c>
      <c r="BY79" s="8"/>
      <c r="BZ79" s="720">
        <f>Prices!$D119</f>
        <v>0</v>
      </c>
      <c r="CA79" s="13">
        <f t="shared" si="572"/>
        <v>0</v>
      </c>
      <c r="CB79" s="13">
        <f t="shared" si="573"/>
        <v>0</v>
      </c>
      <c r="CC79" s="13">
        <f t="shared" si="574"/>
        <v>0</v>
      </c>
      <c r="CD79" s="151"/>
      <c r="CE79" s="155"/>
      <c r="CF79" s="15"/>
      <c r="CG79" s="44" t="s">
        <v>77</v>
      </c>
      <c r="CH79" s="1041" t="str">
        <f>Prices!$A$119</f>
        <v xml:space="preserve">glazing  </v>
      </c>
      <c r="CI79" s="1041"/>
      <c r="CJ79" s="1042" t="s">
        <v>581</v>
      </c>
      <c r="CK79" s="1042"/>
      <c r="CL79" s="68">
        <v>0</v>
      </c>
      <c r="CM79" s="8"/>
      <c r="CN79" s="720">
        <f>Prices!$D119</f>
        <v>0</v>
      </c>
      <c r="CO79" s="13">
        <f t="shared" si="577"/>
        <v>0</v>
      </c>
      <c r="CP79" s="13">
        <f t="shared" si="578"/>
        <v>0</v>
      </c>
      <c r="CQ79" s="13">
        <f t="shared" si="579"/>
        <v>0</v>
      </c>
      <c r="CR79" s="151"/>
      <c r="CS79" s="155"/>
      <c r="CT79" s="15"/>
      <c r="CU79" s="44" t="s">
        <v>77</v>
      </c>
      <c r="CV79" s="1041" t="str">
        <f>Prices!$A$119</f>
        <v xml:space="preserve">glazing  </v>
      </c>
      <c r="CW79" s="1041"/>
      <c r="CX79" s="1042" t="s">
        <v>581</v>
      </c>
      <c r="CY79" s="1042"/>
      <c r="CZ79" s="68">
        <v>0</v>
      </c>
      <c r="DA79" s="8"/>
      <c r="DB79" s="720">
        <f>Prices!$D119</f>
        <v>0</v>
      </c>
      <c r="DC79" s="13">
        <f t="shared" si="582"/>
        <v>0</v>
      </c>
      <c r="DD79" s="13">
        <f t="shared" si="583"/>
        <v>0</v>
      </c>
      <c r="DE79" s="13">
        <f t="shared" si="584"/>
        <v>0</v>
      </c>
      <c r="DF79" s="151"/>
      <c r="DG79" s="155"/>
      <c r="DH79" s="15"/>
      <c r="DI79" s="44" t="s">
        <v>77</v>
      </c>
      <c r="DJ79" s="1041" t="str">
        <f>Prices!$A$119</f>
        <v xml:space="preserve">glazing  </v>
      </c>
      <c r="DK79" s="1041"/>
      <c r="DL79" s="1042" t="s">
        <v>581</v>
      </c>
      <c r="DM79" s="1042"/>
      <c r="DN79" s="68">
        <v>0</v>
      </c>
      <c r="DO79" s="8"/>
      <c r="DP79" s="720">
        <f>Prices!$D119</f>
        <v>0</v>
      </c>
      <c r="DQ79" s="13">
        <f t="shared" si="587"/>
        <v>0</v>
      </c>
      <c r="DR79" s="13">
        <f t="shared" si="588"/>
        <v>0</v>
      </c>
      <c r="DS79" s="13">
        <f t="shared" si="589"/>
        <v>0</v>
      </c>
      <c r="DT79" s="151"/>
      <c r="DU79" s="155"/>
      <c r="DV79" s="15"/>
      <c r="DW79" s="44" t="s">
        <v>77</v>
      </c>
      <c r="DX79" s="1041" t="str">
        <f>Prices!$A$119</f>
        <v xml:space="preserve">glazing  </v>
      </c>
      <c r="DY79" s="1041"/>
      <c r="DZ79" s="1042" t="s">
        <v>581</v>
      </c>
      <c r="EA79" s="1042"/>
      <c r="EB79" s="68">
        <v>0</v>
      </c>
      <c r="EC79" s="8"/>
      <c r="ED79" s="720">
        <f>Prices!$D119</f>
        <v>0</v>
      </c>
      <c r="EE79" s="13">
        <f t="shared" si="592"/>
        <v>0</v>
      </c>
      <c r="EF79" s="13">
        <f t="shared" si="593"/>
        <v>0</v>
      </c>
      <c r="EG79" s="13">
        <f t="shared" si="594"/>
        <v>0</v>
      </c>
      <c r="EH79" s="151"/>
      <c r="EI79" s="155"/>
      <c r="EJ79" s="15"/>
      <c r="EK79" s="45" t="s">
        <v>97</v>
      </c>
      <c r="EL79" s="93" t="s">
        <v>98</v>
      </c>
      <c r="EM79" s="744">
        <f>K104+Y104+AM104+BA104+BO104+CC104+CQ104+DE104+DS104+EG104</f>
        <v>0</v>
      </c>
      <c r="EN79" s="946"/>
      <c r="EO79" s="950" t="s">
        <v>45</v>
      </c>
      <c r="EP79" s="190">
        <f>F104*$C$2+T104*$Q$2+AH104*$AE$2+AV104*$AS$2+BJ104*$BG$2+BX104*$BU$2+CL104*$CI$2+CZ104*$CW$2+DN104*$DK$2+EB104*$DY$2</f>
        <v>0</v>
      </c>
      <c r="EQ79" s="33"/>
      <c r="ER79" s="116">
        <f t="shared" si="550"/>
        <v>0</v>
      </c>
      <c r="ES79" s="81">
        <f t="shared" si="551"/>
        <v>0</v>
      </c>
      <c r="ET79" s="280">
        <v>0</v>
      </c>
      <c r="EU79" s="9" t="s">
        <v>45</v>
      </c>
      <c r="EV79" s="583">
        <f t="shared" si="601"/>
        <v>0</v>
      </c>
      <c r="EW79" s="579">
        <f t="shared" si="86"/>
        <v>0</v>
      </c>
      <c r="EX79" s="582">
        <f t="shared" si="552"/>
        <v>0</v>
      </c>
      <c r="EY79" s="112"/>
      <c r="EZ79" s="573"/>
      <c r="FA79" s="55"/>
      <c r="FC79" s="44"/>
      <c r="FD79" s="11"/>
      <c r="FE79" s="126"/>
      <c r="FF79" s="126"/>
      <c r="FG79" s="436"/>
      <c r="FH79" s="9"/>
      <c r="FI79" s="123"/>
      <c r="FJ79" s="121"/>
      <c r="FK79" s="604"/>
      <c r="FL79" s="592"/>
      <c r="FM79" s="573"/>
      <c r="FN79" s="607"/>
      <c r="FO79" s="127"/>
      <c r="FP79" s="87"/>
      <c r="FQ79" s="522"/>
      <c r="FR79" s="61"/>
      <c r="FS79" s="567"/>
    </row>
    <row r="80" spans="1:175" x14ac:dyDescent="0.25">
      <c r="A80" s="44" t="s">
        <v>77</v>
      </c>
      <c r="B80" s="1041" t="str">
        <f>Prices!$A$120</f>
        <v xml:space="preserve">glazing  </v>
      </c>
      <c r="C80" s="1041"/>
      <c r="D80" s="1042" t="s">
        <v>582</v>
      </c>
      <c r="E80" s="1042"/>
      <c r="F80" s="68">
        <v>0</v>
      </c>
      <c r="G80" s="8"/>
      <c r="H80" s="720">
        <f>Prices!$D120</f>
        <v>0</v>
      </c>
      <c r="I80" s="13">
        <f t="shared" si="597"/>
        <v>0</v>
      </c>
      <c r="J80" s="13">
        <f t="shared" si="553"/>
        <v>0</v>
      </c>
      <c r="K80" s="13">
        <f t="shared" si="554"/>
        <v>0</v>
      </c>
      <c r="L80" s="151"/>
      <c r="M80" s="155"/>
      <c r="N80" s="15"/>
      <c r="O80" s="44" t="s">
        <v>77</v>
      </c>
      <c r="P80" s="1041" t="str">
        <f>Prices!$A$120</f>
        <v xml:space="preserve">glazing  </v>
      </c>
      <c r="Q80" s="1041"/>
      <c r="R80" s="1042" t="s">
        <v>582</v>
      </c>
      <c r="S80" s="1042"/>
      <c r="T80" s="68">
        <v>0</v>
      </c>
      <c r="U80" s="8"/>
      <c r="V80" s="720">
        <f>Prices!$D120</f>
        <v>0</v>
      </c>
      <c r="W80" s="13">
        <f t="shared" si="598"/>
        <v>0</v>
      </c>
      <c r="X80" s="13">
        <f t="shared" si="555"/>
        <v>0</v>
      </c>
      <c r="Y80" s="13">
        <f t="shared" si="556"/>
        <v>0</v>
      </c>
      <c r="Z80" s="151"/>
      <c r="AA80" s="155"/>
      <c r="AB80" s="15"/>
      <c r="AC80" s="44" t="s">
        <v>77</v>
      </c>
      <c r="AD80" s="1041" t="str">
        <f>Prices!$A$120</f>
        <v xml:space="preserve">glazing  </v>
      </c>
      <c r="AE80" s="1041"/>
      <c r="AF80" s="1042" t="s">
        <v>582</v>
      </c>
      <c r="AG80" s="1042"/>
      <c r="AH80" s="68">
        <v>0</v>
      </c>
      <c r="AI80" s="8"/>
      <c r="AJ80" s="720">
        <f>Prices!$D120</f>
        <v>0</v>
      </c>
      <c r="AK80" s="13">
        <f t="shared" si="557"/>
        <v>0</v>
      </c>
      <c r="AL80" s="13">
        <f t="shared" si="558"/>
        <v>0</v>
      </c>
      <c r="AM80" s="13">
        <f t="shared" si="559"/>
        <v>0</v>
      </c>
      <c r="AN80" s="151"/>
      <c r="AO80" s="155"/>
      <c r="AP80" s="15"/>
      <c r="AQ80" s="44" t="s">
        <v>77</v>
      </c>
      <c r="AR80" s="1041" t="str">
        <f>Prices!$A$120</f>
        <v xml:space="preserve">glazing  </v>
      </c>
      <c r="AS80" s="1041"/>
      <c r="AT80" s="1042" t="s">
        <v>582</v>
      </c>
      <c r="AU80" s="1042"/>
      <c r="AV80" s="68">
        <v>0</v>
      </c>
      <c r="AW80" s="8"/>
      <c r="AX80" s="720">
        <f>Prices!$D120</f>
        <v>0</v>
      </c>
      <c r="AY80" s="13">
        <f t="shared" si="562"/>
        <v>0</v>
      </c>
      <c r="AZ80" s="13">
        <f t="shared" si="563"/>
        <v>0</v>
      </c>
      <c r="BA80" s="13">
        <f t="shared" si="564"/>
        <v>0</v>
      </c>
      <c r="BB80" s="151"/>
      <c r="BC80" s="155"/>
      <c r="BD80" s="15"/>
      <c r="BE80" s="44" t="s">
        <v>77</v>
      </c>
      <c r="BF80" s="1041" t="str">
        <f>Prices!$A$120</f>
        <v xml:space="preserve">glazing  </v>
      </c>
      <c r="BG80" s="1041"/>
      <c r="BH80" s="1042" t="s">
        <v>582</v>
      </c>
      <c r="BI80" s="1042"/>
      <c r="BJ80" s="68">
        <v>0</v>
      </c>
      <c r="BK80" s="8"/>
      <c r="BL80" s="720">
        <f>Prices!$D120</f>
        <v>0</v>
      </c>
      <c r="BM80" s="13">
        <f t="shared" si="567"/>
        <v>0</v>
      </c>
      <c r="BN80" s="13">
        <f t="shared" si="568"/>
        <v>0</v>
      </c>
      <c r="BO80" s="13">
        <f t="shared" si="569"/>
        <v>0</v>
      </c>
      <c r="BP80" s="151"/>
      <c r="BQ80" s="155"/>
      <c r="BR80" s="15"/>
      <c r="BS80" s="44" t="s">
        <v>77</v>
      </c>
      <c r="BT80" s="1041" t="str">
        <f>Prices!$A$120</f>
        <v xml:space="preserve">glazing  </v>
      </c>
      <c r="BU80" s="1041"/>
      <c r="BV80" s="1042" t="s">
        <v>582</v>
      </c>
      <c r="BW80" s="1042"/>
      <c r="BX80" s="68">
        <v>0</v>
      </c>
      <c r="BY80" s="8"/>
      <c r="BZ80" s="720">
        <f>Prices!$D120</f>
        <v>0</v>
      </c>
      <c r="CA80" s="13">
        <f t="shared" si="572"/>
        <v>0</v>
      </c>
      <c r="CB80" s="13">
        <f t="shared" si="573"/>
        <v>0</v>
      </c>
      <c r="CC80" s="13">
        <f t="shared" si="574"/>
        <v>0</v>
      </c>
      <c r="CD80" s="151"/>
      <c r="CE80" s="155"/>
      <c r="CF80" s="15"/>
      <c r="CG80" s="44" t="s">
        <v>77</v>
      </c>
      <c r="CH80" s="1041" t="str">
        <f>Prices!$A$120</f>
        <v xml:space="preserve">glazing  </v>
      </c>
      <c r="CI80" s="1041"/>
      <c r="CJ80" s="1042" t="s">
        <v>582</v>
      </c>
      <c r="CK80" s="1042"/>
      <c r="CL80" s="68">
        <v>0</v>
      </c>
      <c r="CM80" s="8"/>
      <c r="CN80" s="720">
        <f>Prices!$D120</f>
        <v>0</v>
      </c>
      <c r="CO80" s="13">
        <f t="shared" si="577"/>
        <v>0</v>
      </c>
      <c r="CP80" s="13">
        <f t="shared" si="578"/>
        <v>0</v>
      </c>
      <c r="CQ80" s="13">
        <f t="shared" si="579"/>
        <v>0</v>
      </c>
      <c r="CR80" s="151"/>
      <c r="CS80" s="155"/>
      <c r="CT80" s="15"/>
      <c r="CU80" s="44" t="s">
        <v>77</v>
      </c>
      <c r="CV80" s="1041" t="str">
        <f>Prices!$A$120</f>
        <v xml:space="preserve">glazing  </v>
      </c>
      <c r="CW80" s="1041"/>
      <c r="CX80" s="1042" t="s">
        <v>582</v>
      </c>
      <c r="CY80" s="1042"/>
      <c r="CZ80" s="68">
        <v>0</v>
      </c>
      <c r="DA80" s="8"/>
      <c r="DB80" s="720">
        <f>Prices!$D120</f>
        <v>0</v>
      </c>
      <c r="DC80" s="13">
        <f t="shared" si="582"/>
        <v>0</v>
      </c>
      <c r="DD80" s="13">
        <f t="shared" si="583"/>
        <v>0</v>
      </c>
      <c r="DE80" s="13">
        <f t="shared" si="584"/>
        <v>0</v>
      </c>
      <c r="DF80" s="151"/>
      <c r="DG80" s="155"/>
      <c r="DH80" s="15"/>
      <c r="DI80" s="44" t="s">
        <v>77</v>
      </c>
      <c r="DJ80" s="1041" t="str">
        <f>Prices!$A$120</f>
        <v xml:space="preserve">glazing  </v>
      </c>
      <c r="DK80" s="1041"/>
      <c r="DL80" s="1042" t="s">
        <v>582</v>
      </c>
      <c r="DM80" s="1042"/>
      <c r="DN80" s="68">
        <v>0</v>
      </c>
      <c r="DO80" s="8"/>
      <c r="DP80" s="720">
        <f>Prices!$D120</f>
        <v>0</v>
      </c>
      <c r="DQ80" s="13">
        <f t="shared" si="587"/>
        <v>0</v>
      </c>
      <c r="DR80" s="13">
        <f t="shared" si="588"/>
        <v>0</v>
      </c>
      <c r="DS80" s="13">
        <f t="shared" si="589"/>
        <v>0</v>
      </c>
      <c r="DT80" s="151"/>
      <c r="DU80" s="155"/>
      <c r="DV80" s="15"/>
      <c r="DW80" s="44" t="s">
        <v>77</v>
      </c>
      <c r="DX80" s="1041" t="str">
        <f>Prices!$A$120</f>
        <v xml:space="preserve">glazing  </v>
      </c>
      <c r="DY80" s="1041"/>
      <c r="DZ80" s="1042" t="s">
        <v>582</v>
      </c>
      <c r="EA80" s="1042"/>
      <c r="EB80" s="68">
        <v>0</v>
      </c>
      <c r="EC80" s="8"/>
      <c r="ED80" s="720">
        <f>Prices!$D120</f>
        <v>0</v>
      </c>
      <c r="EE80" s="13">
        <f t="shared" si="592"/>
        <v>0</v>
      </c>
      <c r="EF80" s="13">
        <f t="shared" si="593"/>
        <v>0</v>
      </c>
      <c r="EG80" s="13">
        <f t="shared" si="594"/>
        <v>0</v>
      </c>
      <c r="EH80" s="151"/>
      <c r="EI80" s="155"/>
      <c r="EJ80" s="15"/>
      <c r="EK80" s="44"/>
      <c r="EL80" s="8"/>
      <c r="EM80" s="14"/>
      <c r="EN80" s="950"/>
      <c r="EO80" s="950"/>
      <c r="EP80" s="38"/>
      <c r="EQ80" s="950"/>
      <c r="ER80" s="121"/>
      <c r="ES80" s="111"/>
      <c r="ET80" s="128"/>
      <c r="EU80" s="9"/>
      <c r="EV80" s="583"/>
      <c r="EW80" s="579"/>
      <c r="EX80" s="582"/>
      <c r="EY80" s="112"/>
      <c r="EZ80" s="573"/>
      <c r="FA80" s="162"/>
      <c r="FC80" s="44" t="s">
        <v>105</v>
      </c>
      <c r="FD80" s="11" t="s">
        <v>57</v>
      </c>
      <c r="FE80" s="141">
        <v>0</v>
      </c>
      <c r="FF80" s="141">
        <v>0</v>
      </c>
      <c r="FG80" s="142">
        <v>0</v>
      </c>
      <c r="FH80" s="9" t="s">
        <v>63</v>
      </c>
      <c r="FI80" s="122">
        <f>FE80*FF80*FG80</f>
        <v>0</v>
      </c>
      <c r="FJ80" s="602">
        <v>0</v>
      </c>
      <c r="FK80" s="604">
        <f>FI80*FJ80</f>
        <v>0</v>
      </c>
      <c r="FL80" s="591">
        <f>FR136</f>
        <v>0</v>
      </c>
      <c r="FM80" s="544">
        <f>IF(FJ80=0,0,FL80/FJ80)</f>
        <v>0</v>
      </c>
      <c r="FN80" s="610">
        <f>SUM(FK80:FK81)+FL80</f>
        <v>0</v>
      </c>
      <c r="FO80" s="127">
        <f>IF(FO$4=0,0,FN80/$FO$4)</f>
        <v>0</v>
      </c>
      <c r="FP80" s="87" t="s">
        <v>105</v>
      </c>
      <c r="FQ80" s="522">
        <f>EX92+EY92</f>
        <v>0</v>
      </c>
      <c r="FR80" s="496">
        <f>FN80</f>
        <v>0</v>
      </c>
      <c r="FS80" s="567">
        <f>SUM(FQ80:FR80)</f>
        <v>0</v>
      </c>
    </row>
    <row r="81" spans="1:175" x14ac:dyDescent="0.25">
      <c r="A81" s="44" t="s">
        <v>77</v>
      </c>
      <c r="B81" s="1041" t="str">
        <f>Prices!$A$121</f>
        <v xml:space="preserve">glazing  </v>
      </c>
      <c r="C81" s="1041"/>
      <c r="D81" s="1042" t="s">
        <v>583</v>
      </c>
      <c r="E81" s="1042"/>
      <c r="F81" s="68">
        <v>0</v>
      </c>
      <c r="G81" s="8"/>
      <c r="H81" s="720">
        <f>Prices!$D121</f>
        <v>0</v>
      </c>
      <c r="I81" s="13">
        <f t="shared" si="597"/>
        <v>0</v>
      </c>
      <c r="J81" s="13">
        <f t="shared" si="553"/>
        <v>0</v>
      </c>
      <c r="K81" s="13">
        <f t="shared" si="554"/>
        <v>0</v>
      </c>
      <c r="L81" s="151"/>
      <c r="M81" s="155"/>
      <c r="N81" s="15"/>
      <c r="O81" s="44" t="s">
        <v>77</v>
      </c>
      <c r="P81" s="1041" t="str">
        <f>Prices!$A$121</f>
        <v xml:space="preserve">glazing  </v>
      </c>
      <c r="Q81" s="1041"/>
      <c r="R81" s="1042" t="s">
        <v>583</v>
      </c>
      <c r="S81" s="1042"/>
      <c r="T81" s="68">
        <v>0</v>
      </c>
      <c r="U81" s="8"/>
      <c r="V81" s="720">
        <f>Prices!$D121</f>
        <v>0</v>
      </c>
      <c r="W81" s="13">
        <f t="shared" si="598"/>
        <v>0</v>
      </c>
      <c r="X81" s="13">
        <f t="shared" si="555"/>
        <v>0</v>
      </c>
      <c r="Y81" s="13">
        <f t="shared" si="556"/>
        <v>0</v>
      </c>
      <c r="Z81" s="151"/>
      <c r="AA81" s="155"/>
      <c r="AB81" s="15"/>
      <c r="AC81" s="44" t="s">
        <v>77</v>
      </c>
      <c r="AD81" s="1041" t="str">
        <f>Prices!$A$121</f>
        <v xml:space="preserve">glazing  </v>
      </c>
      <c r="AE81" s="1041"/>
      <c r="AF81" s="1042" t="s">
        <v>583</v>
      </c>
      <c r="AG81" s="1042"/>
      <c r="AH81" s="68">
        <v>0</v>
      </c>
      <c r="AI81" s="8"/>
      <c r="AJ81" s="720">
        <f>Prices!$D121</f>
        <v>0</v>
      </c>
      <c r="AK81" s="13">
        <f t="shared" si="557"/>
        <v>0</v>
      </c>
      <c r="AL81" s="13">
        <f t="shared" si="558"/>
        <v>0</v>
      </c>
      <c r="AM81" s="13">
        <f t="shared" si="559"/>
        <v>0</v>
      </c>
      <c r="AN81" s="151"/>
      <c r="AO81" s="155"/>
      <c r="AP81" s="15"/>
      <c r="AQ81" s="44" t="s">
        <v>77</v>
      </c>
      <c r="AR81" s="1041" t="str">
        <f>Prices!$A$121</f>
        <v xml:space="preserve">glazing  </v>
      </c>
      <c r="AS81" s="1041"/>
      <c r="AT81" s="1042" t="s">
        <v>583</v>
      </c>
      <c r="AU81" s="1042"/>
      <c r="AV81" s="68">
        <v>0</v>
      </c>
      <c r="AW81" s="8"/>
      <c r="AX81" s="720">
        <f>Prices!$D121</f>
        <v>0</v>
      </c>
      <c r="AY81" s="13">
        <f t="shared" si="562"/>
        <v>0</v>
      </c>
      <c r="AZ81" s="13">
        <f t="shared" si="563"/>
        <v>0</v>
      </c>
      <c r="BA81" s="13">
        <f t="shared" si="564"/>
        <v>0</v>
      </c>
      <c r="BB81" s="151"/>
      <c r="BC81" s="155"/>
      <c r="BD81" s="15"/>
      <c r="BE81" s="44" t="s">
        <v>77</v>
      </c>
      <c r="BF81" s="1041" t="str">
        <f>Prices!$A$121</f>
        <v xml:space="preserve">glazing  </v>
      </c>
      <c r="BG81" s="1041"/>
      <c r="BH81" s="1042" t="s">
        <v>583</v>
      </c>
      <c r="BI81" s="1042"/>
      <c r="BJ81" s="68">
        <v>0</v>
      </c>
      <c r="BK81" s="8"/>
      <c r="BL81" s="720">
        <f>Prices!$D121</f>
        <v>0</v>
      </c>
      <c r="BM81" s="13">
        <f t="shared" si="567"/>
        <v>0</v>
      </c>
      <c r="BN81" s="13">
        <f t="shared" si="568"/>
        <v>0</v>
      </c>
      <c r="BO81" s="13">
        <f t="shared" si="569"/>
        <v>0</v>
      </c>
      <c r="BP81" s="151"/>
      <c r="BQ81" s="155"/>
      <c r="BR81" s="15"/>
      <c r="BS81" s="44" t="s">
        <v>77</v>
      </c>
      <c r="BT81" s="1041" t="str">
        <f>Prices!$A$121</f>
        <v xml:space="preserve">glazing  </v>
      </c>
      <c r="BU81" s="1041"/>
      <c r="BV81" s="1042" t="s">
        <v>583</v>
      </c>
      <c r="BW81" s="1042"/>
      <c r="BX81" s="68">
        <v>0</v>
      </c>
      <c r="BY81" s="8"/>
      <c r="BZ81" s="720">
        <f>Prices!$D121</f>
        <v>0</v>
      </c>
      <c r="CA81" s="13">
        <f t="shared" si="572"/>
        <v>0</v>
      </c>
      <c r="CB81" s="13">
        <f t="shared" si="573"/>
        <v>0</v>
      </c>
      <c r="CC81" s="13">
        <f t="shared" si="574"/>
        <v>0</v>
      </c>
      <c r="CD81" s="151"/>
      <c r="CE81" s="155"/>
      <c r="CF81" s="15"/>
      <c r="CG81" s="44" t="s">
        <v>77</v>
      </c>
      <c r="CH81" s="1041" t="str">
        <f>Prices!$A$121</f>
        <v xml:space="preserve">glazing  </v>
      </c>
      <c r="CI81" s="1041"/>
      <c r="CJ81" s="1042" t="s">
        <v>583</v>
      </c>
      <c r="CK81" s="1042"/>
      <c r="CL81" s="68">
        <v>0</v>
      </c>
      <c r="CM81" s="8"/>
      <c r="CN81" s="720">
        <f>Prices!$D121</f>
        <v>0</v>
      </c>
      <c r="CO81" s="13">
        <f t="shared" si="577"/>
        <v>0</v>
      </c>
      <c r="CP81" s="13">
        <f t="shared" si="578"/>
        <v>0</v>
      </c>
      <c r="CQ81" s="13">
        <f t="shared" si="579"/>
        <v>0</v>
      </c>
      <c r="CR81" s="151"/>
      <c r="CS81" s="155"/>
      <c r="CT81" s="15"/>
      <c r="CU81" s="44" t="s">
        <v>77</v>
      </c>
      <c r="CV81" s="1041" t="str">
        <f>Prices!$A$121</f>
        <v xml:space="preserve">glazing  </v>
      </c>
      <c r="CW81" s="1041"/>
      <c r="CX81" s="1042" t="s">
        <v>583</v>
      </c>
      <c r="CY81" s="1042"/>
      <c r="CZ81" s="68">
        <v>0</v>
      </c>
      <c r="DA81" s="8"/>
      <c r="DB81" s="720">
        <f>Prices!$D121</f>
        <v>0</v>
      </c>
      <c r="DC81" s="13">
        <f t="shared" si="582"/>
        <v>0</v>
      </c>
      <c r="DD81" s="13">
        <f t="shared" si="583"/>
        <v>0</v>
      </c>
      <c r="DE81" s="13">
        <f t="shared" si="584"/>
        <v>0</v>
      </c>
      <c r="DF81" s="151"/>
      <c r="DG81" s="155"/>
      <c r="DH81" s="15"/>
      <c r="DI81" s="44" t="s">
        <v>77</v>
      </c>
      <c r="DJ81" s="1041" t="str">
        <f>Prices!$A$121</f>
        <v xml:space="preserve">glazing  </v>
      </c>
      <c r="DK81" s="1041"/>
      <c r="DL81" s="1042" t="s">
        <v>583</v>
      </c>
      <c r="DM81" s="1042"/>
      <c r="DN81" s="68">
        <v>0</v>
      </c>
      <c r="DO81" s="8"/>
      <c r="DP81" s="720">
        <f>Prices!$D121</f>
        <v>0</v>
      </c>
      <c r="DQ81" s="13">
        <f t="shared" si="587"/>
        <v>0</v>
      </c>
      <c r="DR81" s="13">
        <f t="shared" si="588"/>
        <v>0</v>
      </c>
      <c r="DS81" s="13">
        <f t="shared" si="589"/>
        <v>0</v>
      </c>
      <c r="DT81" s="151"/>
      <c r="DU81" s="155"/>
      <c r="DV81" s="15"/>
      <c r="DW81" s="44" t="s">
        <v>77</v>
      </c>
      <c r="DX81" s="1041" t="str">
        <f>Prices!$A$121</f>
        <v xml:space="preserve">glazing  </v>
      </c>
      <c r="DY81" s="1041"/>
      <c r="DZ81" s="1042" t="s">
        <v>583</v>
      </c>
      <c r="EA81" s="1042"/>
      <c r="EB81" s="68">
        <v>0</v>
      </c>
      <c r="EC81" s="8"/>
      <c r="ED81" s="720">
        <f>Prices!$D121</f>
        <v>0</v>
      </c>
      <c r="EE81" s="13">
        <f t="shared" si="592"/>
        <v>0</v>
      </c>
      <c r="EF81" s="13">
        <f t="shared" si="593"/>
        <v>0</v>
      </c>
      <c r="EG81" s="13">
        <f t="shared" si="594"/>
        <v>0</v>
      </c>
      <c r="EH81" s="151"/>
      <c r="EI81" s="155"/>
      <c r="EJ81" s="15"/>
      <c r="EK81" s="44" t="s">
        <v>66</v>
      </c>
      <c r="EL81" s="11" t="s">
        <v>48</v>
      </c>
      <c r="EM81" s="744">
        <f>L106+Z106+AN106+BB106+BP106+CD106+CR106+DF106+DT106+EH106</f>
        <v>0</v>
      </c>
      <c r="EN81" s="14"/>
      <c r="EP81" s="950" t="s">
        <v>109</v>
      </c>
      <c r="EQ81" s="190">
        <f>M106+AA106+AO106+BC106+BQ106+CE106+CS106+DG106+DU106+EI106</f>
        <v>0</v>
      </c>
      <c r="ER81" s="116">
        <f>IF(ER$4=0,0,EM81/ER$4)</f>
        <v>0</v>
      </c>
      <c r="ES81" s="81">
        <f>ER81*ET81+ER81</f>
        <v>0</v>
      </c>
      <c r="ET81" s="280">
        <v>0</v>
      </c>
      <c r="EU81" s="9" t="s">
        <v>109</v>
      </c>
      <c r="EV81" s="583">
        <f>IF(ER$4=0,0,EQ81/$ER$4*$EX$4)</f>
        <v>0</v>
      </c>
      <c r="EW81" s="579">
        <f t="shared" ref="EW81:EW92" si="602">IF(EV81=0,0,EX81/EV81)</f>
        <v>0</v>
      </c>
      <c r="EX81" s="582">
        <f t="shared" si="552"/>
        <v>0</v>
      </c>
      <c r="EY81" s="112"/>
      <c r="EZ81" s="573"/>
      <c r="FA81" s="55"/>
      <c r="FC81" s="44" t="s">
        <v>105</v>
      </c>
      <c r="FD81" s="11" t="s">
        <v>57</v>
      </c>
      <c r="FE81" s="141">
        <v>0</v>
      </c>
      <c r="FF81" s="141">
        <v>0</v>
      </c>
      <c r="FG81" s="142">
        <v>0</v>
      </c>
      <c r="FH81" s="9" t="s">
        <v>63</v>
      </c>
      <c r="FI81" s="122">
        <f>FE81*FF81*FG81</f>
        <v>0</v>
      </c>
      <c r="FJ81" s="602">
        <v>0</v>
      </c>
      <c r="FK81" s="604">
        <f>FI81*FJ81</f>
        <v>0</v>
      </c>
      <c r="FL81" s="592"/>
      <c r="FM81" s="573"/>
      <c r="FN81" s="607"/>
      <c r="FO81" s="127"/>
      <c r="FP81" s="87"/>
      <c r="FQ81" s="522"/>
      <c r="FR81" s="61"/>
      <c r="FS81" s="567"/>
    </row>
    <row r="82" spans="1:175" ht="13" thickBot="1" x14ac:dyDescent="0.3">
      <c r="A82" s="44" t="s">
        <v>77</v>
      </c>
      <c r="B82" s="1041" t="str">
        <f>Prices!$A$122</f>
        <v xml:space="preserve">glazing  </v>
      </c>
      <c r="C82" s="1041"/>
      <c r="D82" s="1042" t="s">
        <v>584</v>
      </c>
      <c r="E82" s="1042"/>
      <c r="F82" s="68">
        <v>0</v>
      </c>
      <c r="G82" s="8"/>
      <c r="H82" s="721">
        <f>Prices!$D122</f>
        <v>0</v>
      </c>
      <c r="I82" s="13">
        <f t="shared" si="597"/>
        <v>0</v>
      </c>
      <c r="J82" s="13">
        <f t="shared" si="553"/>
        <v>0</v>
      </c>
      <c r="K82" s="13">
        <f t="shared" si="554"/>
        <v>0</v>
      </c>
      <c r="L82" s="151"/>
      <c r="M82" s="155"/>
      <c r="N82" s="10"/>
      <c r="O82" s="44" t="s">
        <v>77</v>
      </c>
      <c r="P82" s="1041" t="str">
        <f>Prices!$A$122</f>
        <v xml:space="preserve">glazing  </v>
      </c>
      <c r="Q82" s="1041"/>
      <c r="R82" s="1042" t="s">
        <v>584</v>
      </c>
      <c r="S82" s="1042"/>
      <c r="T82" s="68">
        <v>0</v>
      </c>
      <c r="U82" s="8"/>
      <c r="V82" s="721">
        <f>Prices!$D122</f>
        <v>0</v>
      </c>
      <c r="W82" s="13">
        <f t="shared" si="598"/>
        <v>0</v>
      </c>
      <c r="X82" s="13">
        <f t="shared" si="555"/>
        <v>0</v>
      </c>
      <c r="Y82" s="13">
        <f t="shared" si="556"/>
        <v>0</v>
      </c>
      <c r="Z82" s="151"/>
      <c r="AA82" s="155"/>
      <c r="AB82" s="10"/>
      <c r="AC82" s="44" t="s">
        <v>77</v>
      </c>
      <c r="AD82" s="1041" t="str">
        <f>Prices!$A$122</f>
        <v xml:space="preserve">glazing  </v>
      </c>
      <c r="AE82" s="1041"/>
      <c r="AF82" s="1042" t="s">
        <v>584</v>
      </c>
      <c r="AG82" s="1042"/>
      <c r="AH82" s="68">
        <v>0</v>
      </c>
      <c r="AI82" s="8"/>
      <c r="AJ82" s="721">
        <f>Prices!$D122</f>
        <v>0</v>
      </c>
      <c r="AK82" s="13">
        <f t="shared" si="557"/>
        <v>0</v>
      </c>
      <c r="AL82" s="13">
        <f t="shared" si="558"/>
        <v>0</v>
      </c>
      <c r="AM82" s="13">
        <f t="shared" si="559"/>
        <v>0</v>
      </c>
      <c r="AN82" s="151"/>
      <c r="AO82" s="155"/>
      <c r="AP82" s="10"/>
      <c r="AQ82" s="44" t="s">
        <v>77</v>
      </c>
      <c r="AR82" s="1041" t="str">
        <f>Prices!$A$122</f>
        <v xml:space="preserve">glazing  </v>
      </c>
      <c r="AS82" s="1041"/>
      <c r="AT82" s="1042" t="s">
        <v>584</v>
      </c>
      <c r="AU82" s="1042"/>
      <c r="AV82" s="68">
        <v>0</v>
      </c>
      <c r="AW82" s="8"/>
      <c r="AX82" s="721">
        <f>Prices!$D122</f>
        <v>0</v>
      </c>
      <c r="AY82" s="13">
        <f t="shared" si="562"/>
        <v>0</v>
      </c>
      <c r="AZ82" s="13">
        <f t="shared" si="563"/>
        <v>0</v>
      </c>
      <c r="BA82" s="13">
        <f t="shared" si="564"/>
        <v>0</v>
      </c>
      <c r="BB82" s="151"/>
      <c r="BC82" s="155"/>
      <c r="BD82" s="10"/>
      <c r="BE82" s="44" t="s">
        <v>77</v>
      </c>
      <c r="BF82" s="1041" t="str">
        <f>Prices!$A$122</f>
        <v xml:space="preserve">glazing  </v>
      </c>
      <c r="BG82" s="1041"/>
      <c r="BH82" s="1042" t="s">
        <v>584</v>
      </c>
      <c r="BI82" s="1042"/>
      <c r="BJ82" s="68">
        <v>0</v>
      </c>
      <c r="BK82" s="8"/>
      <c r="BL82" s="721">
        <f>Prices!$D122</f>
        <v>0</v>
      </c>
      <c r="BM82" s="13">
        <f t="shared" si="567"/>
        <v>0</v>
      </c>
      <c r="BN82" s="13">
        <f t="shared" si="568"/>
        <v>0</v>
      </c>
      <c r="BO82" s="13">
        <f t="shared" si="569"/>
        <v>0</v>
      </c>
      <c r="BP82" s="151"/>
      <c r="BQ82" s="155"/>
      <c r="BR82" s="10"/>
      <c r="BS82" s="44" t="s">
        <v>77</v>
      </c>
      <c r="BT82" s="1041" t="str">
        <f>Prices!$A$122</f>
        <v xml:space="preserve">glazing  </v>
      </c>
      <c r="BU82" s="1041"/>
      <c r="BV82" s="1042" t="s">
        <v>584</v>
      </c>
      <c r="BW82" s="1042"/>
      <c r="BX82" s="68">
        <v>0</v>
      </c>
      <c r="BY82" s="8"/>
      <c r="BZ82" s="721">
        <f>Prices!$D122</f>
        <v>0</v>
      </c>
      <c r="CA82" s="13">
        <f t="shared" si="572"/>
        <v>0</v>
      </c>
      <c r="CB82" s="13">
        <f t="shared" si="573"/>
        <v>0</v>
      </c>
      <c r="CC82" s="13">
        <f t="shared" si="574"/>
        <v>0</v>
      </c>
      <c r="CD82" s="151"/>
      <c r="CE82" s="155"/>
      <c r="CF82" s="10"/>
      <c r="CG82" s="44" t="s">
        <v>77</v>
      </c>
      <c r="CH82" s="1041" t="str">
        <f>Prices!$A$122</f>
        <v xml:space="preserve">glazing  </v>
      </c>
      <c r="CI82" s="1041"/>
      <c r="CJ82" s="1042" t="s">
        <v>584</v>
      </c>
      <c r="CK82" s="1042"/>
      <c r="CL82" s="68">
        <v>0</v>
      </c>
      <c r="CM82" s="8"/>
      <c r="CN82" s="721">
        <f>Prices!$D122</f>
        <v>0</v>
      </c>
      <c r="CO82" s="13">
        <f t="shared" si="577"/>
        <v>0</v>
      </c>
      <c r="CP82" s="13">
        <f t="shared" si="578"/>
        <v>0</v>
      </c>
      <c r="CQ82" s="13">
        <f t="shared" si="579"/>
        <v>0</v>
      </c>
      <c r="CR82" s="151"/>
      <c r="CS82" s="155"/>
      <c r="CT82" s="10"/>
      <c r="CU82" s="44" t="s">
        <v>77</v>
      </c>
      <c r="CV82" s="1041" t="str">
        <f>Prices!$A$122</f>
        <v xml:space="preserve">glazing  </v>
      </c>
      <c r="CW82" s="1041"/>
      <c r="CX82" s="1042" t="s">
        <v>584</v>
      </c>
      <c r="CY82" s="1042"/>
      <c r="CZ82" s="68">
        <v>0</v>
      </c>
      <c r="DA82" s="8"/>
      <c r="DB82" s="721">
        <f>Prices!$D122</f>
        <v>0</v>
      </c>
      <c r="DC82" s="13">
        <f t="shared" si="582"/>
        <v>0</v>
      </c>
      <c r="DD82" s="13">
        <f t="shared" si="583"/>
        <v>0</v>
      </c>
      <c r="DE82" s="13">
        <f t="shared" si="584"/>
        <v>0</v>
      </c>
      <c r="DF82" s="151"/>
      <c r="DG82" s="155"/>
      <c r="DH82" s="10"/>
      <c r="DI82" s="44" t="s">
        <v>77</v>
      </c>
      <c r="DJ82" s="1041" t="str">
        <f>Prices!$A$122</f>
        <v xml:space="preserve">glazing  </v>
      </c>
      <c r="DK82" s="1041"/>
      <c r="DL82" s="1042" t="s">
        <v>584</v>
      </c>
      <c r="DM82" s="1042"/>
      <c r="DN82" s="68">
        <v>0</v>
      </c>
      <c r="DO82" s="8"/>
      <c r="DP82" s="721">
        <f>Prices!$D122</f>
        <v>0</v>
      </c>
      <c r="DQ82" s="13">
        <f t="shared" si="587"/>
        <v>0</v>
      </c>
      <c r="DR82" s="13">
        <f t="shared" si="588"/>
        <v>0</v>
      </c>
      <c r="DS82" s="13">
        <f t="shared" si="589"/>
        <v>0</v>
      </c>
      <c r="DT82" s="151"/>
      <c r="DU82" s="155"/>
      <c r="DV82" s="10"/>
      <c r="DW82" s="44" t="s">
        <v>77</v>
      </c>
      <c r="DX82" s="1041" t="str">
        <f>Prices!$A$122</f>
        <v xml:space="preserve">glazing  </v>
      </c>
      <c r="DY82" s="1041"/>
      <c r="DZ82" s="1042" t="s">
        <v>584</v>
      </c>
      <c r="EA82" s="1042"/>
      <c r="EB82" s="68">
        <v>0</v>
      </c>
      <c r="EC82" s="8"/>
      <c r="ED82" s="721">
        <f>Prices!$D122</f>
        <v>0</v>
      </c>
      <c r="EE82" s="13">
        <f t="shared" si="592"/>
        <v>0</v>
      </c>
      <c r="EF82" s="13">
        <f t="shared" si="593"/>
        <v>0</v>
      </c>
      <c r="EG82" s="13">
        <f t="shared" si="594"/>
        <v>0</v>
      </c>
      <c r="EH82" s="151"/>
      <c r="EI82" s="155"/>
      <c r="EJ82" s="10"/>
      <c r="EK82" s="44" t="s">
        <v>67</v>
      </c>
      <c r="EL82" s="11" t="s">
        <v>144</v>
      </c>
      <c r="EM82" s="744">
        <f>L108+Z108+AN108+BB108+BP108+CD108+CR108+DF108+DT108+EH108</f>
        <v>0</v>
      </c>
      <c r="EN82" s="14"/>
      <c r="EP82" s="950" t="s">
        <v>109</v>
      </c>
      <c r="EQ82" s="190">
        <f>M108+AA108+AO108+BC108+BQ108+CE108+CS108+DG108+DU108+EI108</f>
        <v>0</v>
      </c>
      <c r="ER82" s="116">
        <f t="shared" ref="ER82" si="603">IF(ER$4=0,0,EM82/ER$4)</f>
        <v>0</v>
      </c>
      <c r="ES82" s="81">
        <f>ER82*ET82+ER82</f>
        <v>0</v>
      </c>
      <c r="ET82" s="280">
        <v>0</v>
      </c>
      <c r="EU82" s="9" t="s">
        <v>109</v>
      </c>
      <c r="EV82" s="583">
        <f t="shared" ref="EV82:EV83" si="604">IF(ER$4=0,0,EQ82/$ER$4*$EX$4)</f>
        <v>0</v>
      </c>
      <c r="EW82" s="579">
        <f t="shared" si="602"/>
        <v>0</v>
      </c>
      <c r="EX82" s="582">
        <f t="shared" si="552"/>
        <v>0</v>
      </c>
      <c r="EY82" s="112"/>
      <c r="EZ82" s="573"/>
      <c r="FA82" s="55"/>
      <c r="FC82" s="44"/>
      <c r="FD82" s="11"/>
      <c r="FE82" s="17"/>
      <c r="FF82" s="17"/>
      <c r="FG82" s="18"/>
      <c r="FH82" s="17"/>
      <c r="FI82" s="950"/>
      <c r="FJ82" s="950"/>
      <c r="FK82" s="606"/>
      <c r="FL82" s="592"/>
      <c r="FM82" s="573"/>
      <c r="FN82" s="607"/>
      <c r="FO82" s="127"/>
      <c r="FP82" s="87"/>
      <c r="FQ82" s="522"/>
      <c r="FR82" s="61"/>
      <c r="FS82" s="567"/>
    </row>
    <row r="83" spans="1:175" ht="13" thickBot="1" x14ac:dyDescent="0.3">
      <c r="A83" s="45"/>
      <c r="B83" s="93"/>
      <c r="C83" s="6" t="s">
        <v>37</v>
      </c>
      <c r="D83" s="948" t="s">
        <v>20</v>
      </c>
      <c r="E83" s="948" t="s">
        <v>20</v>
      </c>
      <c r="F83" s="18" t="s">
        <v>45</v>
      </c>
      <c r="G83" s="6" t="s">
        <v>109</v>
      </c>
      <c r="H83" s="286" t="s">
        <v>36</v>
      </c>
      <c r="I83" s="13"/>
      <c r="J83" s="13"/>
      <c r="K83" s="13"/>
      <c r="L83" s="1044" t="s">
        <v>276</v>
      </c>
      <c r="M83" s="1045"/>
      <c r="N83" s="10"/>
      <c r="O83" s="45"/>
      <c r="P83" s="93"/>
      <c r="Q83" s="6" t="s">
        <v>37</v>
      </c>
      <c r="R83" s="948" t="s">
        <v>20</v>
      </c>
      <c r="S83" s="948" t="s">
        <v>20</v>
      </c>
      <c r="T83" s="18" t="s">
        <v>45</v>
      </c>
      <c r="U83" s="6" t="s">
        <v>109</v>
      </c>
      <c r="V83" s="286" t="s">
        <v>36</v>
      </c>
      <c r="W83" s="13"/>
      <c r="X83" s="13"/>
      <c r="Y83" s="13"/>
      <c r="Z83" s="1044" t="s">
        <v>276</v>
      </c>
      <c r="AA83" s="1045"/>
      <c r="AB83" s="10"/>
      <c r="AC83" s="45"/>
      <c r="AD83" s="93"/>
      <c r="AE83" s="6" t="s">
        <v>37</v>
      </c>
      <c r="AF83" s="948" t="s">
        <v>20</v>
      </c>
      <c r="AG83" s="948" t="s">
        <v>20</v>
      </c>
      <c r="AH83" s="18" t="s">
        <v>45</v>
      </c>
      <c r="AI83" s="6" t="s">
        <v>109</v>
      </c>
      <c r="AJ83" s="286" t="s">
        <v>36</v>
      </c>
      <c r="AK83" s="13"/>
      <c r="AL83" s="13"/>
      <c r="AM83" s="13"/>
      <c r="AN83" s="1044" t="s">
        <v>276</v>
      </c>
      <c r="AO83" s="1045"/>
      <c r="AP83" s="10"/>
      <c r="AQ83" s="45"/>
      <c r="AR83" s="93"/>
      <c r="AS83" s="6" t="s">
        <v>37</v>
      </c>
      <c r="AT83" s="948" t="s">
        <v>20</v>
      </c>
      <c r="AU83" s="948" t="s">
        <v>20</v>
      </c>
      <c r="AV83" s="18" t="s">
        <v>45</v>
      </c>
      <c r="AW83" s="6" t="s">
        <v>109</v>
      </c>
      <c r="AX83" s="286" t="s">
        <v>36</v>
      </c>
      <c r="AY83" s="13"/>
      <c r="AZ83" s="13"/>
      <c r="BA83" s="13"/>
      <c r="BB83" s="1044" t="s">
        <v>276</v>
      </c>
      <c r="BC83" s="1045"/>
      <c r="BD83" s="10"/>
      <c r="BE83" s="45"/>
      <c r="BF83" s="93"/>
      <c r="BG83" s="6" t="s">
        <v>37</v>
      </c>
      <c r="BH83" s="948" t="s">
        <v>20</v>
      </c>
      <c r="BI83" s="948" t="s">
        <v>20</v>
      </c>
      <c r="BJ83" s="18" t="s">
        <v>45</v>
      </c>
      <c r="BK83" s="6" t="s">
        <v>109</v>
      </c>
      <c r="BL83" s="286" t="s">
        <v>36</v>
      </c>
      <c r="BM83" s="13"/>
      <c r="BN83" s="13"/>
      <c r="BO83" s="13"/>
      <c r="BP83" s="1044" t="s">
        <v>276</v>
      </c>
      <c r="BQ83" s="1045"/>
      <c r="BR83" s="10"/>
      <c r="BS83" s="45"/>
      <c r="BT83" s="93"/>
      <c r="BU83" s="6" t="s">
        <v>37</v>
      </c>
      <c r="BV83" s="948" t="s">
        <v>20</v>
      </c>
      <c r="BW83" s="948" t="s">
        <v>20</v>
      </c>
      <c r="BX83" s="18" t="s">
        <v>45</v>
      </c>
      <c r="BY83" s="6" t="s">
        <v>109</v>
      </c>
      <c r="BZ83" s="286" t="s">
        <v>36</v>
      </c>
      <c r="CA83" s="13"/>
      <c r="CB83" s="13"/>
      <c r="CC83" s="13"/>
      <c r="CD83" s="1044" t="s">
        <v>276</v>
      </c>
      <c r="CE83" s="1045"/>
      <c r="CF83" s="10"/>
      <c r="CG83" s="45"/>
      <c r="CH83" s="93"/>
      <c r="CI83" s="6" t="s">
        <v>37</v>
      </c>
      <c r="CJ83" s="948" t="s">
        <v>20</v>
      </c>
      <c r="CK83" s="948" t="s">
        <v>20</v>
      </c>
      <c r="CL83" s="18" t="s">
        <v>45</v>
      </c>
      <c r="CM83" s="6" t="s">
        <v>109</v>
      </c>
      <c r="CN83" s="286" t="s">
        <v>36</v>
      </c>
      <c r="CO83" s="13"/>
      <c r="CP83" s="13"/>
      <c r="CQ83" s="13"/>
      <c r="CR83" s="1044" t="s">
        <v>276</v>
      </c>
      <c r="CS83" s="1045"/>
      <c r="CT83" s="10"/>
      <c r="CU83" s="45"/>
      <c r="CV83" s="93"/>
      <c r="CW83" s="6" t="s">
        <v>37</v>
      </c>
      <c r="CX83" s="948" t="s">
        <v>20</v>
      </c>
      <c r="CY83" s="948" t="s">
        <v>20</v>
      </c>
      <c r="CZ83" s="18" t="s">
        <v>45</v>
      </c>
      <c r="DA83" s="6" t="s">
        <v>109</v>
      </c>
      <c r="DB83" s="286" t="s">
        <v>36</v>
      </c>
      <c r="DC83" s="13"/>
      <c r="DD83" s="13"/>
      <c r="DE83" s="13"/>
      <c r="DF83" s="1044" t="s">
        <v>276</v>
      </c>
      <c r="DG83" s="1045"/>
      <c r="DH83" s="10"/>
      <c r="DI83" s="45"/>
      <c r="DJ83" s="93"/>
      <c r="DK83" s="6" t="s">
        <v>37</v>
      </c>
      <c r="DL83" s="948" t="s">
        <v>20</v>
      </c>
      <c r="DM83" s="948" t="s">
        <v>20</v>
      </c>
      <c r="DN83" s="18" t="s">
        <v>45</v>
      </c>
      <c r="DO83" s="6" t="s">
        <v>109</v>
      </c>
      <c r="DP83" s="286" t="s">
        <v>36</v>
      </c>
      <c r="DQ83" s="13"/>
      <c r="DR83" s="13"/>
      <c r="DS83" s="13"/>
      <c r="DT83" s="1044" t="s">
        <v>276</v>
      </c>
      <c r="DU83" s="1045"/>
      <c r="DV83" s="10"/>
      <c r="DW83" s="45"/>
      <c r="DX83" s="93"/>
      <c r="DY83" s="6" t="s">
        <v>37</v>
      </c>
      <c r="DZ83" s="948" t="s">
        <v>20</v>
      </c>
      <c r="EA83" s="948" t="s">
        <v>20</v>
      </c>
      <c r="EB83" s="18" t="s">
        <v>45</v>
      </c>
      <c r="EC83" s="6" t="s">
        <v>109</v>
      </c>
      <c r="ED83" s="286" t="s">
        <v>36</v>
      </c>
      <c r="EE83" s="13"/>
      <c r="EF83" s="13"/>
      <c r="EG83" s="13"/>
      <c r="EH83" s="1044" t="s">
        <v>276</v>
      </c>
      <c r="EI83" s="1045"/>
      <c r="EJ83" s="10"/>
      <c r="EK83" s="44" t="s">
        <v>68</v>
      </c>
      <c r="EL83" s="11" t="s">
        <v>145</v>
      </c>
      <c r="EM83" s="744">
        <f>L110+Z110+AN110+BB110+BP110+CD110+CR110+DF110+DT110+EH110</f>
        <v>0</v>
      </c>
      <c r="EN83" s="14"/>
      <c r="EP83" s="950" t="s">
        <v>109</v>
      </c>
      <c r="EQ83" s="190">
        <f>M110+AA110+AO110+BC110+BQ110+CE110+CS110+DG110+DU110+EI110</f>
        <v>0</v>
      </c>
      <c r="ER83" s="116">
        <f>IF(ER$4=0,0,EM83/ER$4)</f>
        <v>0</v>
      </c>
      <c r="ES83" s="81">
        <f>ER83*ET83+ER83</f>
        <v>0</v>
      </c>
      <c r="ET83" s="280">
        <v>0</v>
      </c>
      <c r="EU83" s="9" t="s">
        <v>109</v>
      </c>
      <c r="EV83" s="583">
        <f t="shared" si="604"/>
        <v>0</v>
      </c>
      <c r="EW83" s="579">
        <f t="shared" si="602"/>
        <v>0</v>
      </c>
      <c r="EX83" s="582">
        <f t="shared" si="552"/>
        <v>0</v>
      </c>
      <c r="EY83" s="112"/>
      <c r="EZ83" s="573"/>
      <c r="FA83" s="55"/>
      <c r="FC83" s="44"/>
      <c r="FD83" s="61"/>
      <c r="FE83" s="61"/>
      <c r="FF83" s="61"/>
      <c r="FG83" s="61"/>
      <c r="FH83" s="61"/>
      <c r="FI83" s="61"/>
      <c r="FJ83" s="61"/>
      <c r="FK83" s="607"/>
      <c r="FL83" s="590"/>
      <c r="FM83" s="569"/>
      <c r="FN83" s="606"/>
      <c r="FO83" s="127"/>
      <c r="FP83" s="522"/>
      <c r="FQ83" s="599"/>
      <c r="FR83" s="61"/>
      <c r="FS83" s="567"/>
    </row>
    <row r="84" spans="1:175" ht="13" thickTop="1" x14ac:dyDescent="0.25">
      <c r="A84" s="44" t="s">
        <v>90</v>
      </c>
      <c r="B84" s="95" t="s">
        <v>111</v>
      </c>
      <c r="C84" s="68">
        <v>0</v>
      </c>
      <c r="D84" s="74">
        <v>0</v>
      </c>
      <c r="E84" s="74">
        <v>0</v>
      </c>
      <c r="F84" s="129">
        <f>D84*E84</f>
        <v>0</v>
      </c>
      <c r="G84" s="722">
        <f>C84*F84*2.7</f>
        <v>0</v>
      </c>
      <c r="H84" s="821"/>
      <c r="I84" s="13">
        <f>(G84*H84)</f>
        <v>0</v>
      </c>
      <c r="J84" s="13">
        <f>IF(E$113=0,0,I84/E$113)</f>
        <v>0</v>
      </c>
      <c r="K84" s="13">
        <f t="shared" ref="K84:K93" si="605">(J84*G$2)</f>
        <v>0</v>
      </c>
      <c r="L84" s="217">
        <f>SUM(K84:K86)</f>
        <v>0</v>
      </c>
      <c r="M84" s="218">
        <f>SUM(F84:F85)*C$2</f>
        <v>0</v>
      </c>
      <c r="N84" s="10"/>
      <c r="O84" s="44" t="s">
        <v>90</v>
      </c>
      <c r="P84" s="95" t="s">
        <v>111</v>
      </c>
      <c r="Q84" s="68">
        <v>0</v>
      </c>
      <c r="R84" s="74">
        <v>0</v>
      </c>
      <c r="S84" s="74">
        <v>0</v>
      </c>
      <c r="T84" s="129">
        <f>R84*S84</f>
        <v>0</v>
      </c>
      <c r="U84" s="722">
        <f>Q84*T84*2.7</f>
        <v>0</v>
      </c>
      <c r="V84" s="821"/>
      <c r="W84" s="13">
        <f>(U84*V84)</f>
        <v>0</v>
      </c>
      <c r="X84" s="13">
        <f>IF(S$113=0,0,W84/S$113)</f>
        <v>0</v>
      </c>
      <c r="Y84" s="13">
        <f t="shared" ref="Y84:Y93" si="606">(X84*U$2)</f>
        <v>0</v>
      </c>
      <c r="Z84" s="217">
        <f>SUM(Y84:Y86)</f>
        <v>0</v>
      </c>
      <c r="AA84" s="218">
        <f>SUM(T84:T85)*Q$2</f>
        <v>0</v>
      </c>
      <c r="AB84" s="10"/>
      <c r="AC84" s="44" t="s">
        <v>90</v>
      </c>
      <c r="AD84" s="95" t="s">
        <v>111</v>
      </c>
      <c r="AE84" s="68">
        <v>0</v>
      </c>
      <c r="AF84" s="74">
        <v>0</v>
      </c>
      <c r="AG84" s="74">
        <v>0</v>
      </c>
      <c r="AH84" s="129">
        <f t="shared" ref="AH84:AH85" si="607">AF84*AG84</f>
        <v>0</v>
      </c>
      <c r="AI84" s="722">
        <f t="shared" ref="AI84:AI85" si="608">AE84*AH84*2.7</f>
        <v>0</v>
      </c>
      <c r="AJ84" s="821"/>
      <c r="AK84" s="13">
        <f t="shared" ref="AK84:AK85" si="609">(AI84*AJ84)</f>
        <v>0</v>
      </c>
      <c r="AL84" s="13">
        <f t="shared" ref="AL84:AL93" si="610">IF(AG$113=0,0,AK84/AG$113)</f>
        <v>0</v>
      </c>
      <c r="AM84" s="13">
        <f t="shared" ref="AM84:AM93" si="611">(AL84*AI$2)</f>
        <v>0</v>
      </c>
      <c r="AN84" s="217">
        <f t="shared" ref="AN84" si="612">SUM(AM84:AM86)</f>
        <v>0</v>
      </c>
      <c r="AO84" s="218">
        <f t="shared" ref="AO84" si="613">SUM(AH84:AH85)*AE$2</f>
        <v>0</v>
      </c>
      <c r="AP84" s="10"/>
      <c r="AQ84" s="44" t="s">
        <v>90</v>
      </c>
      <c r="AR84" s="95" t="s">
        <v>111</v>
      </c>
      <c r="AS84" s="68">
        <v>0</v>
      </c>
      <c r="AT84" s="74">
        <v>0</v>
      </c>
      <c r="AU84" s="74">
        <v>0</v>
      </c>
      <c r="AV84" s="129">
        <f t="shared" ref="AV84:AV85" si="614">AT84*AU84</f>
        <v>0</v>
      </c>
      <c r="AW84" s="722">
        <f t="shared" ref="AW84:AW85" si="615">AS84*AV84*2.7</f>
        <v>0</v>
      </c>
      <c r="AX84" s="821"/>
      <c r="AY84" s="13">
        <f t="shared" ref="AY84:AY85" si="616">(AW84*AX84)</f>
        <v>0</v>
      </c>
      <c r="AZ84" s="13">
        <f t="shared" ref="AZ84:AZ93" si="617">IF(AU$113=0,0,AY84/AU$113)</f>
        <v>0</v>
      </c>
      <c r="BA84" s="13">
        <f t="shared" ref="BA84:BA93" si="618">(AZ84*AW$2)</f>
        <v>0</v>
      </c>
      <c r="BB84" s="217">
        <f t="shared" ref="BB84" si="619">SUM(BA84:BA86)</f>
        <v>0</v>
      </c>
      <c r="BC84" s="218">
        <f t="shared" ref="BC84" si="620">SUM(AV84:AV85)*AS$2</f>
        <v>0</v>
      </c>
      <c r="BD84" s="10"/>
      <c r="BE84" s="44" t="s">
        <v>90</v>
      </c>
      <c r="BF84" s="95" t="s">
        <v>111</v>
      </c>
      <c r="BG84" s="68">
        <v>0</v>
      </c>
      <c r="BH84" s="74">
        <v>0</v>
      </c>
      <c r="BI84" s="74">
        <v>0</v>
      </c>
      <c r="BJ84" s="129">
        <f t="shared" ref="BJ84:BJ85" si="621">BH84*BI84</f>
        <v>0</v>
      </c>
      <c r="BK84" s="722">
        <f t="shared" ref="BK84:BK85" si="622">BG84*BJ84*2.7</f>
        <v>0</v>
      </c>
      <c r="BL84" s="821"/>
      <c r="BM84" s="13">
        <f t="shared" ref="BM84:BM85" si="623">(BK84*BL84)</f>
        <v>0</v>
      </c>
      <c r="BN84" s="13">
        <f t="shared" ref="BN84:BN93" si="624">IF(BI$113=0,0,BM84/BI$113)</f>
        <v>0</v>
      </c>
      <c r="BO84" s="13">
        <f t="shared" ref="BO84:BO93" si="625">(BN84*BK$2)</f>
        <v>0</v>
      </c>
      <c r="BP84" s="217">
        <f t="shared" ref="BP84" si="626">SUM(BO84:BO86)</f>
        <v>0</v>
      </c>
      <c r="BQ84" s="218">
        <f t="shared" ref="BQ84" si="627">SUM(BJ84:BJ85)*BG$2</f>
        <v>0</v>
      </c>
      <c r="BR84" s="10"/>
      <c r="BS84" s="44" t="s">
        <v>90</v>
      </c>
      <c r="BT84" s="95" t="s">
        <v>111</v>
      </c>
      <c r="BU84" s="68">
        <v>0</v>
      </c>
      <c r="BV84" s="74">
        <v>0</v>
      </c>
      <c r="BW84" s="74">
        <v>0</v>
      </c>
      <c r="BX84" s="129">
        <f t="shared" ref="BX84:BX85" si="628">BV84*BW84</f>
        <v>0</v>
      </c>
      <c r="BY84" s="722">
        <f t="shared" ref="BY84:BY85" si="629">BU84*BX84*2.7</f>
        <v>0</v>
      </c>
      <c r="BZ84" s="821"/>
      <c r="CA84" s="13">
        <f t="shared" ref="CA84:CA85" si="630">(BY84*BZ84)</f>
        <v>0</v>
      </c>
      <c r="CB84" s="13">
        <f t="shared" ref="CB84:CB93" si="631">IF(BW$113=0,0,CA84/BW$113)</f>
        <v>0</v>
      </c>
      <c r="CC84" s="13">
        <f t="shared" ref="CC84:CC93" si="632">(CB84*BY$2)</f>
        <v>0</v>
      </c>
      <c r="CD84" s="217">
        <f t="shared" ref="CD84" si="633">SUM(CC84:CC86)</f>
        <v>0</v>
      </c>
      <c r="CE84" s="218">
        <f t="shared" ref="CE84" si="634">SUM(BX84:BX85)*BU$2</f>
        <v>0</v>
      </c>
      <c r="CF84" s="10"/>
      <c r="CG84" s="44" t="s">
        <v>90</v>
      </c>
      <c r="CH84" s="95" t="s">
        <v>111</v>
      </c>
      <c r="CI84" s="68">
        <v>0</v>
      </c>
      <c r="CJ84" s="74">
        <v>0</v>
      </c>
      <c r="CK84" s="74">
        <v>0</v>
      </c>
      <c r="CL84" s="129">
        <f t="shared" ref="CL84:CL85" si="635">CJ84*CK84</f>
        <v>0</v>
      </c>
      <c r="CM84" s="722">
        <f t="shared" ref="CM84:CM85" si="636">CI84*CL84*2.7</f>
        <v>0</v>
      </c>
      <c r="CN84" s="821"/>
      <c r="CO84" s="13">
        <f t="shared" ref="CO84:CO85" si="637">(CM84*CN84)</f>
        <v>0</v>
      </c>
      <c r="CP84" s="13">
        <f t="shared" ref="CP84:CP93" si="638">IF(CK$113=0,0,CO84/CK$113)</f>
        <v>0</v>
      </c>
      <c r="CQ84" s="13">
        <f t="shared" ref="CQ84:CQ93" si="639">(CP84*CM$2)</f>
        <v>0</v>
      </c>
      <c r="CR84" s="217">
        <f t="shared" ref="CR84" si="640">SUM(CQ84:CQ86)</f>
        <v>0</v>
      </c>
      <c r="CS84" s="218">
        <f t="shared" ref="CS84" si="641">SUM(CL84:CL85)*CI$2</f>
        <v>0</v>
      </c>
      <c r="CT84" s="10"/>
      <c r="CU84" s="44" t="s">
        <v>90</v>
      </c>
      <c r="CV84" s="95" t="s">
        <v>111</v>
      </c>
      <c r="CW84" s="68">
        <v>0</v>
      </c>
      <c r="CX84" s="74">
        <v>0</v>
      </c>
      <c r="CY84" s="74">
        <v>0</v>
      </c>
      <c r="CZ84" s="129">
        <f t="shared" ref="CZ84:CZ85" si="642">CX84*CY84</f>
        <v>0</v>
      </c>
      <c r="DA84" s="722">
        <f t="shared" ref="DA84:DA85" si="643">CW84*CZ84*2.7</f>
        <v>0</v>
      </c>
      <c r="DB84" s="821"/>
      <c r="DC84" s="13">
        <f t="shared" ref="DC84:DC85" si="644">(DA84*DB84)</f>
        <v>0</v>
      </c>
      <c r="DD84" s="13">
        <f t="shared" ref="DD84:DD93" si="645">IF(CY$113=0,0,DC84/CY$113)</f>
        <v>0</v>
      </c>
      <c r="DE84" s="13">
        <f t="shared" ref="DE84:DE93" si="646">(DD84*DA$2)</f>
        <v>0</v>
      </c>
      <c r="DF84" s="217">
        <f t="shared" ref="DF84" si="647">SUM(DE84:DE86)</f>
        <v>0</v>
      </c>
      <c r="DG84" s="218">
        <f t="shared" ref="DG84" si="648">SUM(CZ84:CZ85)*CW$2</f>
        <v>0</v>
      </c>
      <c r="DH84" s="10"/>
      <c r="DI84" s="44" t="s">
        <v>90</v>
      </c>
      <c r="DJ84" s="95" t="s">
        <v>111</v>
      </c>
      <c r="DK84" s="68">
        <v>0</v>
      </c>
      <c r="DL84" s="74">
        <v>0</v>
      </c>
      <c r="DM84" s="74">
        <v>0</v>
      </c>
      <c r="DN84" s="129">
        <f t="shared" ref="DN84:DN85" si="649">DL84*DM84</f>
        <v>0</v>
      </c>
      <c r="DO84" s="722">
        <f t="shared" ref="DO84:DO85" si="650">DK84*DN84*2.7</f>
        <v>0</v>
      </c>
      <c r="DP84" s="821"/>
      <c r="DQ84" s="13">
        <f t="shared" ref="DQ84:DQ85" si="651">(DO84*DP84)</f>
        <v>0</v>
      </c>
      <c r="DR84" s="13">
        <f t="shared" ref="DR84:DR93" si="652">IF(DM$113=0,0,DQ84/DM$113)</f>
        <v>0</v>
      </c>
      <c r="DS84" s="13">
        <f t="shared" ref="DS84:DS93" si="653">(DR84*DO$2)</f>
        <v>0</v>
      </c>
      <c r="DT84" s="217">
        <f t="shared" ref="DT84" si="654">SUM(DS84:DS86)</f>
        <v>0</v>
      </c>
      <c r="DU84" s="218">
        <f t="shared" ref="DU84" si="655">SUM(DN84:DN85)*DK$2</f>
        <v>0</v>
      </c>
      <c r="DV84" s="10"/>
      <c r="DW84" s="44" t="s">
        <v>90</v>
      </c>
      <c r="DX84" s="95" t="s">
        <v>111</v>
      </c>
      <c r="DY84" s="68">
        <v>0</v>
      </c>
      <c r="DZ84" s="74">
        <v>0</v>
      </c>
      <c r="EA84" s="74">
        <v>0</v>
      </c>
      <c r="EB84" s="129">
        <f t="shared" ref="EB84:EB85" si="656">DZ84*EA84</f>
        <v>0</v>
      </c>
      <c r="EC84" s="722">
        <f t="shared" ref="EC84:EC85" si="657">DY84*EB84*2.7</f>
        <v>0</v>
      </c>
      <c r="ED84" s="821"/>
      <c r="EE84" s="13">
        <f t="shared" ref="EE84:EE85" si="658">(EC84*ED84)</f>
        <v>0</v>
      </c>
      <c r="EF84" s="13">
        <f t="shared" ref="EF84:EF93" si="659">IF(EA$113=0,0,EE84/EA$113)</f>
        <v>0</v>
      </c>
      <c r="EG84" s="13">
        <f t="shared" ref="EG84:EG93" si="660">(EF84*EC$2)</f>
        <v>0</v>
      </c>
      <c r="EH84" s="217">
        <f t="shared" ref="EH84" si="661">SUM(EG84:EG86)</f>
        <v>0</v>
      </c>
      <c r="EI84" s="218">
        <f t="shared" ref="EI84" si="662">SUM(EB84:EB85)*DY$2</f>
        <v>0</v>
      </c>
      <c r="EJ84" s="10"/>
      <c r="EK84" s="44"/>
      <c r="EL84" s="11"/>
      <c r="EM84" s="14"/>
      <c r="EN84" s="14"/>
      <c r="EO84" s="38"/>
      <c r="EP84" s="950"/>
      <c r="ER84" s="131"/>
      <c r="ES84" s="111"/>
      <c r="ET84" s="128"/>
      <c r="EU84" s="9"/>
      <c r="EV84" s="583"/>
      <c r="EW84" s="579"/>
      <c r="EX84" s="582"/>
      <c r="EY84" s="112"/>
      <c r="EZ84" s="573"/>
      <c r="FA84" s="162"/>
      <c r="FC84" s="44"/>
      <c r="FD84" s="61"/>
      <c r="FE84" s="61"/>
      <c r="FF84" s="61"/>
      <c r="FG84" s="61"/>
      <c r="FH84" s="61"/>
      <c r="FI84" s="61"/>
      <c r="FJ84" s="61"/>
      <c r="FK84" s="608"/>
      <c r="FL84" s="593"/>
      <c r="FM84" s="577"/>
      <c r="FN84" s="608"/>
      <c r="FO84" s="127"/>
      <c r="FP84" s="522"/>
      <c r="FQ84" s="61"/>
      <c r="FR84" s="61"/>
      <c r="FS84" s="567"/>
    </row>
    <row r="85" spans="1:175" ht="13" thickBot="1" x14ac:dyDescent="0.3">
      <c r="A85" s="44" t="s">
        <v>90</v>
      </c>
      <c r="B85" s="95" t="s">
        <v>111</v>
      </c>
      <c r="C85" s="68">
        <v>0</v>
      </c>
      <c r="D85" s="74">
        <v>0</v>
      </c>
      <c r="E85" s="74">
        <v>0</v>
      </c>
      <c r="F85" s="129">
        <f t="shared" ref="F85:F93" si="663">D85*E85</f>
        <v>0</v>
      </c>
      <c r="G85" s="722">
        <f>C85*F85*2.7</f>
        <v>0</v>
      </c>
      <c r="H85" s="822"/>
      <c r="I85" s="13">
        <f>(G85*H85)</f>
        <v>0</v>
      </c>
      <c r="J85" s="13">
        <f t="shared" ref="J85:J93" si="664">IF(E$113=0,0,I85/E$113)</f>
        <v>0</v>
      </c>
      <c r="K85" s="13">
        <f t="shared" si="605"/>
        <v>0</v>
      </c>
      <c r="L85" s="151"/>
      <c r="M85" s="155"/>
      <c r="N85" s="15"/>
      <c r="O85" s="44" t="s">
        <v>90</v>
      </c>
      <c r="P85" s="95" t="s">
        <v>111</v>
      </c>
      <c r="Q85" s="68">
        <v>0</v>
      </c>
      <c r="R85" s="74">
        <v>0</v>
      </c>
      <c r="S85" s="74">
        <v>0</v>
      </c>
      <c r="T85" s="129">
        <f t="shared" ref="T85" si="665">R85*S85</f>
        <v>0</v>
      </c>
      <c r="U85" s="722">
        <f>Q85*T85*2.7</f>
        <v>0</v>
      </c>
      <c r="V85" s="822"/>
      <c r="W85" s="13">
        <f>(U85*V85)</f>
        <v>0</v>
      </c>
      <c r="X85" s="13">
        <f t="shared" ref="X85:X88" si="666">IF(S$113=0,0,W85/S$113)</f>
        <v>0</v>
      </c>
      <c r="Y85" s="13">
        <f t="shared" si="606"/>
        <v>0</v>
      </c>
      <c r="Z85" s="151"/>
      <c r="AA85" s="155"/>
      <c r="AB85" s="15"/>
      <c r="AC85" s="44" t="s">
        <v>90</v>
      </c>
      <c r="AD85" s="95" t="s">
        <v>111</v>
      </c>
      <c r="AE85" s="68">
        <v>0</v>
      </c>
      <c r="AF85" s="74">
        <v>0</v>
      </c>
      <c r="AG85" s="74">
        <v>0</v>
      </c>
      <c r="AH85" s="129">
        <f t="shared" si="607"/>
        <v>0</v>
      </c>
      <c r="AI85" s="722">
        <f t="shared" si="608"/>
        <v>0</v>
      </c>
      <c r="AJ85" s="822"/>
      <c r="AK85" s="13">
        <f t="shared" si="609"/>
        <v>0</v>
      </c>
      <c r="AL85" s="13">
        <f t="shared" si="610"/>
        <v>0</v>
      </c>
      <c r="AM85" s="13">
        <f t="shared" si="611"/>
        <v>0</v>
      </c>
      <c r="AN85" s="151"/>
      <c r="AO85" s="155"/>
      <c r="AP85" s="15"/>
      <c r="AQ85" s="44" t="s">
        <v>90</v>
      </c>
      <c r="AR85" s="95" t="s">
        <v>111</v>
      </c>
      <c r="AS85" s="68">
        <v>0</v>
      </c>
      <c r="AT85" s="74">
        <v>0</v>
      </c>
      <c r="AU85" s="74">
        <v>0</v>
      </c>
      <c r="AV85" s="129">
        <f t="shared" si="614"/>
        <v>0</v>
      </c>
      <c r="AW85" s="722">
        <f t="shared" si="615"/>
        <v>0</v>
      </c>
      <c r="AX85" s="822"/>
      <c r="AY85" s="13">
        <f t="shared" si="616"/>
        <v>0</v>
      </c>
      <c r="AZ85" s="13">
        <f t="shared" si="617"/>
        <v>0</v>
      </c>
      <c r="BA85" s="13">
        <f t="shared" si="618"/>
        <v>0</v>
      </c>
      <c r="BB85" s="151"/>
      <c r="BC85" s="155"/>
      <c r="BD85" s="15"/>
      <c r="BE85" s="44" t="s">
        <v>90</v>
      </c>
      <c r="BF85" s="95" t="s">
        <v>111</v>
      </c>
      <c r="BG85" s="68">
        <v>0</v>
      </c>
      <c r="BH85" s="74">
        <v>0</v>
      </c>
      <c r="BI85" s="74">
        <v>0</v>
      </c>
      <c r="BJ85" s="129">
        <f t="shared" si="621"/>
        <v>0</v>
      </c>
      <c r="BK85" s="722">
        <f t="shared" si="622"/>
        <v>0</v>
      </c>
      <c r="BL85" s="822"/>
      <c r="BM85" s="13">
        <f t="shared" si="623"/>
        <v>0</v>
      </c>
      <c r="BN85" s="13">
        <f t="shared" si="624"/>
        <v>0</v>
      </c>
      <c r="BO85" s="13">
        <f t="shared" si="625"/>
        <v>0</v>
      </c>
      <c r="BP85" s="151"/>
      <c r="BQ85" s="155"/>
      <c r="BR85" s="15"/>
      <c r="BS85" s="44" t="s">
        <v>90</v>
      </c>
      <c r="BT85" s="95" t="s">
        <v>111</v>
      </c>
      <c r="BU85" s="68">
        <v>0</v>
      </c>
      <c r="BV85" s="74">
        <v>0</v>
      </c>
      <c r="BW85" s="74">
        <v>0</v>
      </c>
      <c r="BX85" s="129">
        <f t="shared" si="628"/>
        <v>0</v>
      </c>
      <c r="BY85" s="722">
        <f t="shared" si="629"/>
        <v>0</v>
      </c>
      <c r="BZ85" s="822"/>
      <c r="CA85" s="13">
        <f t="shared" si="630"/>
        <v>0</v>
      </c>
      <c r="CB85" s="13">
        <f t="shared" si="631"/>
        <v>0</v>
      </c>
      <c r="CC85" s="13">
        <f t="shared" si="632"/>
        <v>0</v>
      </c>
      <c r="CD85" s="151"/>
      <c r="CE85" s="155"/>
      <c r="CF85" s="15"/>
      <c r="CG85" s="44" t="s">
        <v>90</v>
      </c>
      <c r="CH85" s="95" t="s">
        <v>111</v>
      </c>
      <c r="CI85" s="68">
        <v>0</v>
      </c>
      <c r="CJ85" s="74">
        <v>0</v>
      </c>
      <c r="CK85" s="74">
        <v>0</v>
      </c>
      <c r="CL85" s="129">
        <f t="shared" si="635"/>
        <v>0</v>
      </c>
      <c r="CM85" s="722">
        <f t="shared" si="636"/>
        <v>0</v>
      </c>
      <c r="CN85" s="822"/>
      <c r="CO85" s="13">
        <f t="shared" si="637"/>
        <v>0</v>
      </c>
      <c r="CP85" s="13">
        <f t="shared" si="638"/>
        <v>0</v>
      </c>
      <c r="CQ85" s="13">
        <f t="shared" si="639"/>
        <v>0</v>
      </c>
      <c r="CR85" s="151"/>
      <c r="CS85" s="155"/>
      <c r="CT85" s="15"/>
      <c r="CU85" s="44" t="s">
        <v>90</v>
      </c>
      <c r="CV85" s="95" t="s">
        <v>111</v>
      </c>
      <c r="CW85" s="68">
        <v>0</v>
      </c>
      <c r="CX85" s="74">
        <v>0</v>
      </c>
      <c r="CY85" s="74">
        <v>0</v>
      </c>
      <c r="CZ85" s="129">
        <f t="shared" si="642"/>
        <v>0</v>
      </c>
      <c r="DA85" s="722">
        <f t="shared" si="643"/>
        <v>0</v>
      </c>
      <c r="DB85" s="822"/>
      <c r="DC85" s="13">
        <f t="shared" si="644"/>
        <v>0</v>
      </c>
      <c r="DD85" s="13">
        <f t="shared" si="645"/>
        <v>0</v>
      </c>
      <c r="DE85" s="13">
        <f t="shared" si="646"/>
        <v>0</v>
      </c>
      <c r="DF85" s="151"/>
      <c r="DG85" s="155"/>
      <c r="DH85" s="15"/>
      <c r="DI85" s="44" t="s">
        <v>90</v>
      </c>
      <c r="DJ85" s="95" t="s">
        <v>111</v>
      </c>
      <c r="DK85" s="68">
        <v>0</v>
      </c>
      <c r="DL85" s="74">
        <v>0</v>
      </c>
      <c r="DM85" s="74">
        <v>0</v>
      </c>
      <c r="DN85" s="129">
        <f t="shared" si="649"/>
        <v>0</v>
      </c>
      <c r="DO85" s="722">
        <f t="shared" si="650"/>
        <v>0</v>
      </c>
      <c r="DP85" s="822"/>
      <c r="DQ85" s="13">
        <f t="shared" si="651"/>
        <v>0</v>
      </c>
      <c r="DR85" s="13">
        <f t="shared" si="652"/>
        <v>0</v>
      </c>
      <c r="DS85" s="13">
        <f t="shared" si="653"/>
        <v>0</v>
      </c>
      <c r="DT85" s="151"/>
      <c r="DU85" s="155"/>
      <c r="DV85" s="15"/>
      <c r="DW85" s="44" t="s">
        <v>90</v>
      </c>
      <c r="DX85" s="95" t="s">
        <v>111</v>
      </c>
      <c r="DY85" s="68">
        <v>0</v>
      </c>
      <c r="DZ85" s="74">
        <v>0</v>
      </c>
      <c r="EA85" s="74">
        <v>0</v>
      </c>
      <c r="EB85" s="129">
        <f t="shared" si="656"/>
        <v>0</v>
      </c>
      <c r="EC85" s="722">
        <f t="shared" si="657"/>
        <v>0</v>
      </c>
      <c r="ED85" s="822"/>
      <c r="EE85" s="13">
        <f t="shared" si="658"/>
        <v>0</v>
      </c>
      <c r="EF85" s="13">
        <f t="shared" si="659"/>
        <v>0</v>
      </c>
      <c r="EG85" s="13">
        <f t="shared" si="660"/>
        <v>0</v>
      </c>
      <c r="EH85" s="151"/>
      <c r="EI85" s="155"/>
      <c r="EJ85" s="15"/>
      <c r="EK85" s="44" t="s">
        <v>100</v>
      </c>
      <c r="EL85" s="11" t="s">
        <v>52</v>
      </c>
      <c r="EM85" s="744">
        <f>K113+Y113+AM113+BA113+BO113+CC113+CQ113+DE113+DS113+EG113</f>
        <v>0</v>
      </c>
      <c r="EN85" s="112"/>
      <c r="EO85" s="38"/>
      <c r="EP85" s="60" t="s">
        <v>169</v>
      </c>
      <c r="EQ85" s="156">
        <f>IF(EM85=0,0,EM85/(EI113+DU113+DG113+CS113+CE113+BQ113+BC113+AO113+AA113+M113))</f>
        <v>0</v>
      </c>
      <c r="ER85" s="116">
        <f>IF(ER$4=0,0,EM85/ER$4)</f>
        <v>0</v>
      </c>
      <c r="ES85" s="81">
        <f>ER85*ET85+ER85</f>
        <v>0</v>
      </c>
      <c r="ET85" s="280">
        <v>0</v>
      </c>
      <c r="EU85" s="9" t="s">
        <v>63</v>
      </c>
      <c r="EV85" s="583">
        <f>IF(EQ85=0,0,EX85/EQ85)</f>
        <v>0</v>
      </c>
      <c r="EW85" s="579">
        <f t="shared" si="602"/>
        <v>0</v>
      </c>
      <c r="EX85" s="582">
        <f>ER85*ER$4+ES85*ES$4</f>
        <v>0</v>
      </c>
      <c r="EY85" s="574">
        <f>EU141</f>
        <v>0</v>
      </c>
      <c r="EZ85" s="544">
        <f>IF(EQ85=0,0,EY85/EQ85)</f>
        <v>0</v>
      </c>
      <c r="FA85" s="567"/>
      <c r="FC85" s="199" t="s">
        <v>375</v>
      </c>
      <c r="FD85" s="61"/>
      <c r="FE85" s="61"/>
      <c r="FF85" s="61"/>
      <c r="FG85" s="61"/>
      <c r="FH85" s="61"/>
      <c r="FI85" s="61"/>
      <c r="FJ85" s="1046"/>
      <c r="FK85" s="163"/>
      <c r="FL85" s="265"/>
      <c r="FM85" s="594"/>
      <c r="FN85" s="167"/>
      <c r="FO85" s="201"/>
      <c r="FP85" s="1048"/>
      <c r="FQ85" s="164"/>
      <c r="FR85" s="167"/>
      <c r="FS85" s="165"/>
    </row>
    <row r="86" spans="1:175" ht="13.5" thickTop="1" thickBot="1" x14ac:dyDescent="0.3">
      <c r="A86" s="44" t="s">
        <v>90</v>
      </c>
      <c r="B86" s="95" t="s">
        <v>152</v>
      </c>
      <c r="C86" s="129"/>
      <c r="D86" s="129"/>
      <c r="E86" s="129"/>
      <c r="F86" s="35">
        <f>SUM(F84:F85)</f>
        <v>0</v>
      </c>
      <c r="G86" s="41"/>
      <c r="H86" s="820"/>
      <c r="I86" s="13">
        <f>F86*H86</f>
        <v>0</v>
      </c>
      <c r="J86" s="13">
        <f t="shared" si="664"/>
        <v>0</v>
      </c>
      <c r="K86" s="13">
        <f t="shared" si="605"/>
        <v>0</v>
      </c>
      <c r="L86" s="1044" t="s">
        <v>277</v>
      </c>
      <c r="M86" s="1045"/>
      <c r="N86" s="15"/>
      <c r="O86" s="44" t="s">
        <v>90</v>
      </c>
      <c r="P86" s="95" t="s">
        <v>152</v>
      </c>
      <c r="Q86" s="129"/>
      <c r="R86" s="129"/>
      <c r="S86" s="129"/>
      <c r="T86" s="35">
        <f>SUM(T84:T85)</f>
        <v>0</v>
      </c>
      <c r="U86" s="41"/>
      <c r="V86" s="820"/>
      <c r="W86" s="13">
        <f>T86*V86</f>
        <v>0</v>
      </c>
      <c r="X86" s="13">
        <f t="shared" si="666"/>
        <v>0</v>
      </c>
      <c r="Y86" s="13">
        <f t="shared" si="606"/>
        <v>0</v>
      </c>
      <c r="Z86" s="1044" t="s">
        <v>277</v>
      </c>
      <c r="AA86" s="1045"/>
      <c r="AB86" s="15"/>
      <c r="AC86" s="44" t="s">
        <v>90</v>
      </c>
      <c r="AD86" s="95" t="s">
        <v>152</v>
      </c>
      <c r="AE86" s="129"/>
      <c r="AF86" s="129"/>
      <c r="AG86" s="129"/>
      <c r="AH86" s="35">
        <f t="shared" ref="AH86" si="667">SUM(AH84:AH85)</f>
        <v>0</v>
      </c>
      <c r="AI86" s="41"/>
      <c r="AJ86" s="820"/>
      <c r="AK86" s="13">
        <f t="shared" ref="AK86" si="668">AH86*AJ86</f>
        <v>0</v>
      </c>
      <c r="AL86" s="13">
        <f t="shared" si="610"/>
        <v>0</v>
      </c>
      <c r="AM86" s="13">
        <f t="shared" si="611"/>
        <v>0</v>
      </c>
      <c r="AN86" s="1044" t="s">
        <v>277</v>
      </c>
      <c r="AO86" s="1045"/>
      <c r="AP86" s="15"/>
      <c r="AQ86" s="44" t="s">
        <v>90</v>
      </c>
      <c r="AR86" s="95" t="s">
        <v>152</v>
      </c>
      <c r="AS86" s="129"/>
      <c r="AT86" s="129"/>
      <c r="AU86" s="129"/>
      <c r="AV86" s="35">
        <f t="shared" ref="AV86" si="669">SUM(AV84:AV85)</f>
        <v>0</v>
      </c>
      <c r="AW86" s="41"/>
      <c r="AX86" s="820"/>
      <c r="AY86" s="13">
        <f t="shared" ref="AY86" si="670">AV86*AX86</f>
        <v>0</v>
      </c>
      <c r="AZ86" s="13">
        <f t="shared" si="617"/>
        <v>0</v>
      </c>
      <c r="BA86" s="13">
        <f t="shared" si="618"/>
        <v>0</v>
      </c>
      <c r="BB86" s="1044" t="s">
        <v>277</v>
      </c>
      <c r="BC86" s="1045"/>
      <c r="BD86" s="15"/>
      <c r="BE86" s="44" t="s">
        <v>90</v>
      </c>
      <c r="BF86" s="95" t="s">
        <v>152</v>
      </c>
      <c r="BG86" s="129"/>
      <c r="BH86" s="129"/>
      <c r="BI86" s="129"/>
      <c r="BJ86" s="35">
        <f t="shared" ref="BJ86" si="671">SUM(BJ84:BJ85)</f>
        <v>0</v>
      </c>
      <c r="BK86" s="41"/>
      <c r="BL86" s="820"/>
      <c r="BM86" s="13">
        <f t="shared" ref="BM86" si="672">BJ86*BL86</f>
        <v>0</v>
      </c>
      <c r="BN86" s="13">
        <f t="shared" si="624"/>
        <v>0</v>
      </c>
      <c r="BO86" s="13">
        <f t="shared" si="625"/>
        <v>0</v>
      </c>
      <c r="BP86" s="1044" t="s">
        <v>277</v>
      </c>
      <c r="BQ86" s="1045"/>
      <c r="BR86" s="15"/>
      <c r="BS86" s="44" t="s">
        <v>90</v>
      </c>
      <c r="BT86" s="95" t="s">
        <v>152</v>
      </c>
      <c r="BU86" s="129"/>
      <c r="BV86" s="129"/>
      <c r="BW86" s="129"/>
      <c r="BX86" s="35">
        <f t="shared" ref="BX86" si="673">SUM(BX84:BX85)</f>
        <v>0</v>
      </c>
      <c r="BY86" s="41"/>
      <c r="BZ86" s="820"/>
      <c r="CA86" s="13">
        <f t="shared" ref="CA86" si="674">BX86*BZ86</f>
        <v>0</v>
      </c>
      <c r="CB86" s="13">
        <f t="shared" si="631"/>
        <v>0</v>
      </c>
      <c r="CC86" s="13">
        <f t="shared" si="632"/>
        <v>0</v>
      </c>
      <c r="CD86" s="1044" t="s">
        <v>277</v>
      </c>
      <c r="CE86" s="1045"/>
      <c r="CF86" s="15"/>
      <c r="CG86" s="44" t="s">
        <v>90</v>
      </c>
      <c r="CH86" s="95" t="s">
        <v>152</v>
      </c>
      <c r="CI86" s="129"/>
      <c r="CJ86" s="129"/>
      <c r="CK86" s="129"/>
      <c r="CL86" s="35">
        <f t="shared" ref="CL86" si="675">SUM(CL84:CL85)</f>
        <v>0</v>
      </c>
      <c r="CM86" s="41"/>
      <c r="CN86" s="820"/>
      <c r="CO86" s="13">
        <f t="shared" ref="CO86" si="676">CL86*CN86</f>
        <v>0</v>
      </c>
      <c r="CP86" s="13">
        <f t="shared" si="638"/>
        <v>0</v>
      </c>
      <c r="CQ86" s="13">
        <f t="shared" si="639"/>
        <v>0</v>
      </c>
      <c r="CR86" s="1044" t="s">
        <v>277</v>
      </c>
      <c r="CS86" s="1045"/>
      <c r="CT86" s="15"/>
      <c r="CU86" s="44" t="s">
        <v>90</v>
      </c>
      <c r="CV86" s="95" t="s">
        <v>152</v>
      </c>
      <c r="CW86" s="129"/>
      <c r="CX86" s="129"/>
      <c r="CY86" s="129"/>
      <c r="CZ86" s="35">
        <f t="shared" ref="CZ86" si="677">SUM(CZ84:CZ85)</f>
        <v>0</v>
      </c>
      <c r="DA86" s="41"/>
      <c r="DB86" s="820"/>
      <c r="DC86" s="13">
        <f t="shared" ref="DC86" si="678">CZ86*DB86</f>
        <v>0</v>
      </c>
      <c r="DD86" s="13">
        <f t="shared" si="645"/>
        <v>0</v>
      </c>
      <c r="DE86" s="13">
        <f t="shared" si="646"/>
        <v>0</v>
      </c>
      <c r="DF86" s="1044" t="s">
        <v>277</v>
      </c>
      <c r="DG86" s="1045"/>
      <c r="DH86" s="15"/>
      <c r="DI86" s="44" t="s">
        <v>90</v>
      </c>
      <c r="DJ86" s="95" t="s">
        <v>152</v>
      </c>
      <c r="DK86" s="129"/>
      <c r="DL86" s="129"/>
      <c r="DM86" s="129"/>
      <c r="DN86" s="35">
        <f t="shared" ref="DN86" si="679">SUM(DN84:DN85)</f>
        <v>0</v>
      </c>
      <c r="DO86" s="41"/>
      <c r="DP86" s="820"/>
      <c r="DQ86" s="13">
        <f t="shared" ref="DQ86" si="680">DN86*DP86</f>
        <v>0</v>
      </c>
      <c r="DR86" s="13">
        <f t="shared" si="652"/>
        <v>0</v>
      </c>
      <c r="DS86" s="13">
        <f t="shared" si="653"/>
        <v>0</v>
      </c>
      <c r="DT86" s="1044" t="s">
        <v>277</v>
      </c>
      <c r="DU86" s="1045"/>
      <c r="DV86" s="15"/>
      <c r="DW86" s="44" t="s">
        <v>90</v>
      </c>
      <c r="DX86" s="95" t="s">
        <v>152</v>
      </c>
      <c r="DY86" s="129"/>
      <c r="DZ86" s="129"/>
      <c r="EA86" s="129"/>
      <c r="EB86" s="35">
        <f t="shared" ref="EB86" si="681">SUM(EB84:EB85)</f>
        <v>0</v>
      </c>
      <c r="EC86" s="41"/>
      <c r="ED86" s="820"/>
      <c r="EE86" s="13">
        <f t="shared" ref="EE86" si="682">EB86*ED86</f>
        <v>0</v>
      </c>
      <c r="EF86" s="13">
        <f t="shared" si="659"/>
        <v>0</v>
      </c>
      <c r="EG86" s="13">
        <f t="shared" si="660"/>
        <v>0</v>
      </c>
      <c r="EH86" s="1044" t="s">
        <v>277</v>
      </c>
      <c r="EI86" s="1045"/>
      <c r="EJ86" s="15"/>
      <c r="EK86" s="44" t="s">
        <v>97</v>
      </c>
      <c r="EL86" s="11" t="s">
        <v>53</v>
      </c>
      <c r="EM86" s="744">
        <f>K116+Y116+AM116+BA116+BO116+CC116+CQ116+DE116+DS116+EG116</f>
        <v>0</v>
      </c>
      <c r="EN86" s="14"/>
      <c r="EO86" s="38"/>
      <c r="EP86" s="60" t="s">
        <v>169</v>
      </c>
      <c r="EQ86" s="156">
        <f>IF(EM86=0,0,EM86/(EI116+DU116+DG116+CS116+CE116+BQ116+BC116+AO116+AA116+M116))</f>
        <v>0</v>
      </c>
      <c r="ER86" s="116">
        <f>IF(ER$4=0,0,EM86/ER$4)</f>
        <v>0</v>
      </c>
      <c r="ES86" s="81">
        <f>ER86*ET86+ER86</f>
        <v>0</v>
      </c>
      <c r="ET86" s="280">
        <v>0</v>
      </c>
      <c r="EU86" s="9" t="s">
        <v>63</v>
      </c>
      <c r="EV86" s="583">
        <f>IF(EQ86=0,0,EX86/EQ86)</f>
        <v>0</v>
      </c>
      <c r="EW86" s="579">
        <f t="shared" si="602"/>
        <v>0</v>
      </c>
      <c r="EX86" s="582">
        <f t="shared" si="552"/>
        <v>0</v>
      </c>
      <c r="EY86" s="112"/>
      <c r="EZ86" s="573"/>
      <c r="FA86" s="567"/>
      <c r="FC86" s="266">
        <v>2</v>
      </c>
      <c r="FD86" s="171"/>
      <c r="FE86" s="130"/>
      <c r="FF86" s="130"/>
      <c r="FG86" s="172"/>
      <c r="FH86" s="173"/>
      <c r="FI86" s="173"/>
      <c r="FJ86" s="1047"/>
      <c r="FK86" s="597">
        <f>SUM(FK6:FK81)</f>
        <v>0</v>
      </c>
      <c r="FL86" s="595">
        <f>SUM(FL6:FL81)</f>
        <v>0</v>
      </c>
      <c r="FM86" s="596"/>
      <c r="FN86" s="597">
        <f>SUM(FN6:FN80)</f>
        <v>0</v>
      </c>
      <c r="FO86" s="611">
        <f>IF(FO$4=0,0,FN86/$FO$4)</f>
        <v>0</v>
      </c>
      <c r="FP86" s="1049"/>
      <c r="FQ86" s="626">
        <f>SUM(FQ6:FQ80)</f>
        <v>0</v>
      </c>
      <c r="FR86" s="626">
        <f>SUM(FR6:FR80)</f>
        <v>0</v>
      </c>
      <c r="FS86" s="627">
        <f>SUM(FQ86:FR86)</f>
        <v>0</v>
      </c>
    </row>
    <row r="87" spans="1:175" ht="13" thickTop="1" x14ac:dyDescent="0.25">
      <c r="A87" s="44" t="s">
        <v>99</v>
      </c>
      <c r="B87" s="95" t="s">
        <v>112</v>
      </c>
      <c r="C87" s="68">
        <v>0</v>
      </c>
      <c r="D87" s="74">
        <v>0</v>
      </c>
      <c r="E87" s="74">
        <v>0</v>
      </c>
      <c r="F87" s="129">
        <f t="shared" si="663"/>
        <v>0</v>
      </c>
      <c r="G87" s="722">
        <f>C87*F87*7.8</f>
        <v>0</v>
      </c>
      <c r="H87" s="821"/>
      <c r="I87" s="13">
        <f>(G87*H87)</f>
        <v>0</v>
      </c>
      <c r="J87" s="13">
        <f t="shared" si="664"/>
        <v>0</v>
      </c>
      <c r="K87" s="13">
        <f t="shared" si="605"/>
        <v>0</v>
      </c>
      <c r="L87" s="217">
        <f>SUM(K87:K89)</f>
        <v>0</v>
      </c>
      <c r="M87" s="218">
        <f>SUM(F87:F88)*C$2</f>
        <v>0</v>
      </c>
      <c r="N87" s="10"/>
      <c r="O87" s="44" t="s">
        <v>99</v>
      </c>
      <c r="P87" s="95" t="s">
        <v>112</v>
      </c>
      <c r="Q87" s="68">
        <v>0</v>
      </c>
      <c r="R87" s="74">
        <v>0</v>
      </c>
      <c r="S87" s="74">
        <v>0</v>
      </c>
      <c r="T87" s="129">
        <f t="shared" ref="T87:T88" si="683">R87*S87</f>
        <v>0</v>
      </c>
      <c r="U87" s="34">
        <f>Q87*T87*7.8</f>
        <v>0</v>
      </c>
      <c r="V87" s="821"/>
      <c r="W87" s="13">
        <f>(U87*V87)</f>
        <v>0</v>
      </c>
      <c r="X87" s="13">
        <f t="shared" si="666"/>
        <v>0</v>
      </c>
      <c r="Y87" s="13">
        <f t="shared" si="606"/>
        <v>0</v>
      </c>
      <c r="Z87" s="217">
        <f>SUM(Y87:Y89)</f>
        <v>0</v>
      </c>
      <c r="AA87" s="218">
        <f>SUM(T87:T88)*Q$2</f>
        <v>0</v>
      </c>
      <c r="AB87" s="10"/>
      <c r="AC87" s="44" t="s">
        <v>99</v>
      </c>
      <c r="AD87" s="95" t="s">
        <v>112</v>
      </c>
      <c r="AE87" s="68">
        <v>0</v>
      </c>
      <c r="AF87" s="74">
        <v>0</v>
      </c>
      <c r="AG87" s="74">
        <v>0</v>
      </c>
      <c r="AH87" s="129">
        <f t="shared" ref="AH87:AH88" si="684">AF87*AG87</f>
        <v>0</v>
      </c>
      <c r="AI87" s="34">
        <f t="shared" ref="AI87:AI88" si="685">AE87*AH87*7.8</f>
        <v>0</v>
      </c>
      <c r="AJ87" s="821"/>
      <c r="AK87" s="13">
        <f t="shared" ref="AK87:AK88" si="686">(AI87*AJ87)</f>
        <v>0</v>
      </c>
      <c r="AL87" s="13">
        <f t="shared" si="610"/>
        <v>0</v>
      </c>
      <c r="AM87" s="13">
        <f t="shared" si="611"/>
        <v>0</v>
      </c>
      <c r="AN87" s="217">
        <f t="shared" ref="AN87" si="687">SUM(AM87:AM89)</f>
        <v>0</v>
      </c>
      <c r="AO87" s="218">
        <f t="shared" ref="AO87" si="688">SUM(AH87:AH88)*AE$2</f>
        <v>0</v>
      </c>
      <c r="AP87" s="10"/>
      <c r="AQ87" s="44" t="s">
        <v>99</v>
      </c>
      <c r="AR87" s="95" t="s">
        <v>112</v>
      </c>
      <c r="AS87" s="68">
        <v>0</v>
      </c>
      <c r="AT87" s="74">
        <v>0</v>
      </c>
      <c r="AU87" s="74">
        <v>0</v>
      </c>
      <c r="AV87" s="129">
        <f t="shared" ref="AV87:AV88" si="689">AT87*AU87</f>
        <v>0</v>
      </c>
      <c r="AW87" s="34">
        <f t="shared" ref="AW87:AW88" si="690">AS87*AV87*7.8</f>
        <v>0</v>
      </c>
      <c r="AX87" s="821"/>
      <c r="AY87" s="13">
        <f t="shared" ref="AY87:AY88" si="691">(AW87*AX87)</f>
        <v>0</v>
      </c>
      <c r="AZ87" s="13">
        <f t="shared" si="617"/>
        <v>0</v>
      </c>
      <c r="BA87" s="13">
        <f t="shared" si="618"/>
        <v>0</v>
      </c>
      <c r="BB87" s="217">
        <f t="shared" ref="BB87" si="692">SUM(BA87:BA89)</f>
        <v>0</v>
      </c>
      <c r="BC87" s="218">
        <f t="shared" ref="BC87" si="693">SUM(AV87:AV88)*AS$2</f>
        <v>0</v>
      </c>
      <c r="BD87" s="10"/>
      <c r="BE87" s="44" t="s">
        <v>99</v>
      </c>
      <c r="BF87" s="95" t="s">
        <v>112</v>
      </c>
      <c r="BG87" s="68">
        <v>0</v>
      </c>
      <c r="BH87" s="74">
        <v>0</v>
      </c>
      <c r="BI87" s="74">
        <v>0</v>
      </c>
      <c r="BJ87" s="129">
        <f t="shared" ref="BJ87:BJ88" si="694">BH87*BI87</f>
        <v>0</v>
      </c>
      <c r="BK87" s="34">
        <f t="shared" ref="BK87:BK88" si="695">BG87*BJ87*7.8</f>
        <v>0</v>
      </c>
      <c r="BL87" s="821"/>
      <c r="BM87" s="13">
        <f t="shared" ref="BM87:BM88" si="696">(BK87*BL87)</f>
        <v>0</v>
      </c>
      <c r="BN87" s="13">
        <f t="shared" si="624"/>
        <v>0</v>
      </c>
      <c r="BO87" s="13">
        <f t="shared" si="625"/>
        <v>0</v>
      </c>
      <c r="BP87" s="217">
        <f t="shared" ref="BP87" si="697">SUM(BO87:BO89)</f>
        <v>0</v>
      </c>
      <c r="BQ87" s="218">
        <f t="shared" ref="BQ87" si="698">SUM(BJ87:BJ88)*BG$2</f>
        <v>0</v>
      </c>
      <c r="BR87" s="10"/>
      <c r="BS87" s="44" t="s">
        <v>99</v>
      </c>
      <c r="BT87" s="95" t="s">
        <v>112</v>
      </c>
      <c r="BU87" s="68">
        <v>0</v>
      </c>
      <c r="BV87" s="74">
        <v>0</v>
      </c>
      <c r="BW87" s="74">
        <v>0</v>
      </c>
      <c r="BX87" s="129">
        <f t="shared" ref="BX87:BX88" si="699">BV87*BW87</f>
        <v>0</v>
      </c>
      <c r="BY87" s="34">
        <f t="shared" ref="BY87:BY88" si="700">BU87*BX87*7.8</f>
        <v>0</v>
      </c>
      <c r="BZ87" s="821"/>
      <c r="CA87" s="13">
        <f t="shared" ref="CA87:CA88" si="701">(BY87*BZ87)</f>
        <v>0</v>
      </c>
      <c r="CB87" s="13">
        <f t="shared" si="631"/>
        <v>0</v>
      </c>
      <c r="CC87" s="13">
        <f t="shared" si="632"/>
        <v>0</v>
      </c>
      <c r="CD87" s="217">
        <f t="shared" ref="CD87" si="702">SUM(CC87:CC89)</f>
        <v>0</v>
      </c>
      <c r="CE87" s="218">
        <f t="shared" ref="CE87" si="703">SUM(BX87:BX88)*BU$2</f>
        <v>0</v>
      </c>
      <c r="CF87" s="10"/>
      <c r="CG87" s="44" t="s">
        <v>99</v>
      </c>
      <c r="CH87" s="95" t="s">
        <v>112</v>
      </c>
      <c r="CI87" s="68">
        <v>0</v>
      </c>
      <c r="CJ87" s="74">
        <v>0</v>
      </c>
      <c r="CK87" s="74">
        <v>0</v>
      </c>
      <c r="CL87" s="129">
        <f t="shared" ref="CL87:CL88" si="704">CJ87*CK87</f>
        <v>0</v>
      </c>
      <c r="CM87" s="34">
        <f t="shared" ref="CM87:CM88" si="705">CI87*CL87*7.8</f>
        <v>0</v>
      </c>
      <c r="CN87" s="821"/>
      <c r="CO87" s="13">
        <f t="shared" ref="CO87:CO88" si="706">(CM87*CN87)</f>
        <v>0</v>
      </c>
      <c r="CP87" s="13">
        <f t="shared" si="638"/>
        <v>0</v>
      </c>
      <c r="CQ87" s="13">
        <f t="shared" si="639"/>
        <v>0</v>
      </c>
      <c r="CR87" s="217">
        <f t="shared" ref="CR87" si="707">SUM(CQ87:CQ89)</f>
        <v>0</v>
      </c>
      <c r="CS87" s="218">
        <f t="shared" ref="CS87" si="708">SUM(CL87:CL88)*CI$2</f>
        <v>0</v>
      </c>
      <c r="CT87" s="10"/>
      <c r="CU87" s="44" t="s">
        <v>99</v>
      </c>
      <c r="CV87" s="95" t="s">
        <v>112</v>
      </c>
      <c r="CW87" s="68">
        <v>0</v>
      </c>
      <c r="CX87" s="74">
        <v>0</v>
      </c>
      <c r="CY87" s="74">
        <v>0</v>
      </c>
      <c r="CZ87" s="129">
        <f t="shared" ref="CZ87:CZ88" si="709">CX87*CY87</f>
        <v>0</v>
      </c>
      <c r="DA87" s="34">
        <f t="shared" ref="DA87:DA88" si="710">CW87*CZ87*7.8</f>
        <v>0</v>
      </c>
      <c r="DB87" s="821"/>
      <c r="DC87" s="13">
        <f t="shared" ref="DC87:DC88" si="711">(DA87*DB87)</f>
        <v>0</v>
      </c>
      <c r="DD87" s="13">
        <f t="shared" si="645"/>
        <v>0</v>
      </c>
      <c r="DE87" s="13">
        <f t="shared" si="646"/>
        <v>0</v>
      </c>
      <c r="DF87" s="217">
        <f t="shared" ref="DF87" si="712">SUM(DE87:DE89)</f>
        <v>0</v>
      </c>
      <c r="DG87" s="218">
        <f t="shared" ref="DG87" si="713">SUM(CZ87:CZ88)*CW$2</f>
        <v>0</v>
      </c>
      <c r="DH87" s="10"/>
      <c r="DI87" s="44" t="s">
        <v>99</v>
      </c>
      <c r="DJ87" s="95" t="s">
        <v>112</v>
      </c>
      <c r="DK87" s="68">
        <v>0</v>
      </c>
      <c r="DL87" s="74">
        <v>0</v>
      </c>
      <c r="DM87" s="74">
        <v>0</v>
      </c>
      <c r="DN87" s="129">
        <f t="shared" ref="DN87:DN88" si="714">DL87*DM87</f>
        <v>0</v>
      </c>
      <c r="DO87" s="34">
        <f t="shared" ref="DO87:DO88" si="715">DK87*DN87*7.8</f>
        <v>0</v>
      </c>
      <c r="DP87" s="821"/>
      <c r="DQ87" s="13">
        <f t="shared" ref="DQ87:DQ88" si="716">(DO87*DP87)</f>
        <v>0</v>
      </c>
      <c r="DR87" s="13">
        <f t="shared" si="652"/>
        <v>0</v>
      </c>
      <c r="DS87" s="13">
        <f t="shared" si="653"/>
        <v>0</v>
      </c>
      <c r="DT87" s="217">
        <f t="shared" ref="DT87" si="717">SUM(DS87:DS89)</f>
        <v>0</v>
      </c>
      <c r="DU87" s="218">
        <f t="shared" ref="DU87" si="718">SUM(DN87:DN88)*DK$2</f>
        <v>0</v>
      </c>
      <c r="DV87" s="10"/>
      <c r="DW87" s="44" t="s">
        <v>99</v>
      </c>
      <c r="DX87" s="95" t="s">
        <v>112</v>
      </c>
      <c r="DY87" s="68">
        <v>0</v>
      </c>
      <c r="DZ87" s="74">
        <v>0</v>
      </c>
      <c r="EA87" s="74">
        <v>0</v>
      </c>
      <c r="EB87" s="129">
        <f t="shared" ref="EB87:EB88" si="719">DZ87*EA87</f>
        <v>0</v>
      </c>
      <c r="EC87" s="34">
        <f t="shared" ref="EC87:EC88" si="720">DY87*EB87*7.8</f>
        <v>0</v>
      </c>
      <c r="ED87" s="821"/>
      <c r="EE87" s="13">
        <f t="shared" ref="EE87:EE88" si="721">(EC87*ED87)</f>
        <v>0</v>
      </c>
      <c r="EF87" s="13">
        <f t="shared" si="659"/>
        <v>0</v>
      </c>
      <c r="EG87" s="13">
        <f t="shared" si="660"/>
        <v>0</v>
      </c>
      <c r="EH87" s="217">
        <f t="shared" ref="EH87" si="722">SUM(EG87:EG89)</f>
        <v>0</v>
      </c>
      <c r="EI87" s="218">
        <f t="shared" ref="EI87" si="723">SUM(EB87:EB88)*DY$2</f>
        <v>0</v>
      </c>
      <c r="EJ87" s="10"/>
      <c r="EK87" s="44"/>
      <c r="EL87" s="61"/>
      <c r="EM87" s="14"/>
      <c r="EN87" s="112"/>
      <c r="EO87" s="38"/>
      <c r="EP87" s="143"/>
      <c r="EQ87" s="8"/>
      <c r="ER87" s="116"/>
      <c r="ES87" s="111"/>
      <c r="ET87" s="128"/>
      <c r="EU87" s="9"/>
      <c r="EV87" s="583"/>
      <c r="EW87" s="579"/>
      <c r="EX87" s="582"/>
      <c r="EY87" s="112"/>
      <c r="EZ87" s="573"/>
      <c r="FA87" s="162"/>
      <c r="FC87" s="44"/>
      <c r="FD87" s="61"/>
      <c r="FE87" s="61"/>
      <c r="FF87" s="61"/>
      <c r="FG87" s="61"/>
      <c r="FH87" s="61"/>
      <c r="FI87" s="61"/>
      <c r="FJ87" s="61"/>
      <c r="FK87" s="61"/>
      <c r="FL87" s="61"/>
      <c r="FM87" s="61"/>
      <c r="FN87" s="61"/>
      <c r="FO87" s="120"/>
      <c r="FP87" s="120"/>
      <c r="FQ87" s="61"/>
      <c r="FR87" s="61"/>
      <c r="FS87" s="88"/>
    </row>
    <row r="88" spans="1:175" ht="13" thickBot="1" x14ac:dyDescent="0.3">
      <c r="A88" s="44" t="s">
        <v>99</v>
      </c>
      <c r="B88" s="95" t="s">
        <v>112</v>
      </c>
      <c r="C88" s="68">
        <v>0</v>
      </c>
      <c r="D88" s="74">
        <v>0</v>
      </c>
      <c r="E88" s="74">
        <v>0</v>
      </c>
      <c r="F88" s="129">
        <f t="shared" si="663"/>
        <v>0</v>
      </c>
      <c r="G88" s="722">
        <f>C88*F88*7.8</f>
        <v>0</v>
      </c>
      <c r="H88" s="823"/>
      <c r="I88" s="13">
        <f>(G88*H88)</f>
        <v>0</v>
      </c>
      <c r="J88" s="13">
        <f t="shared" si="664"/>
        <v>0</v>
      </c>
      <c r="K88" s="13">
        <f t="shared" si="605"/>
        <v>0</v>
      </c>
      <c r="L88" s="151"/>
      <c r="M88" s="155"/>
      <c r="N88" s="10"/>
      <c r="O88" s="44" t="s">
        <v>99</v>
      </c>
      <c r="P88" s="95" t="s">
        <v>112</v>
      </c>
      <c r="Q88" s="68">
        <v>0</v>
      </c>
      <c r="R88" s="74">
        <v>0</v>
      </c>
      <c r="S88" s="74">
        <v>0</v>
      </c>
      <c r="T88" s="129">
        <f t="shared" si="683"/>
        <v>0</v>
      </c>
      <c r="U88" s="34">
        <f>Q88*T88*7.8</f>
        <v>0</v>
      </c>
      <c r="V88" s="823"/>
      <c r="W88" s="13">
        <f>(U88*V88)</f>
        <v>0</v>
      </c>
      <c r="X88" s="13">
        <f t="shared" si="666"/>
        <v>0</v>
      </c>
      <c r="Y88" s="13">
        <f t="shared" si="606"/>
        <v>0</v>
      </c>
      <c r="Z88" s="151"/>
      <c r="AA88" s="155"/>
      <c r="AB88" s="10"/>
      <c r="AC88" s="44" t="s">
        <v>99</v>
      </c>
      <c r="AD88" s="95" t="s">
        <v>112</v>
      </c>
      <c r="AE88" s="68">
        <v>0</v>
      </c>
      <c r="AF88" s="74">
        <v>0</v>
      </c>
      <c r="AG88" s="74">
        <v>0</v>
      </c>
      <c r="AH88" s="129">
        <f t="shared" si="684"/>
        <v>0</v>
      </c>
      <c r="AI88" s="34">
        <f t="shared" si="685"/>
        <v>0</v>
      </c>
      <c r="AJ88" s="823"/>
      <c r="AK88" s="13">
        <f t="shared" si="686"/>
        <v>0</v>
      </c>
      <c r="AL88" s="13">
        <f t="shared" si="610"/>
        <v>0</v>
      </c>
      <c r="AM88" s="13">
        <f t="shared" si="611"/>
        <v>0</v>
      </c>
      <c r="AN88" s="151"/>
      <c r="AO88" s="155"/>
      <c r="AP88" s="10"/>
      <c r="AQ88" s="44" t="s">
        <v>99</v>
      </c>
      <c r="AR88" s="95" t="s">
        <v>112</v>
      </c>
      <c r="AS88" s="68">
        <v>0</v>
      </c>
      <c r="AT88" s="74">
        <v>0</v>
      </c>
      <c r="AU88" s="74">
        <v>0</v>
      </c>
      <c r="AV88" s="129">
        <f t="shared" si="689"/>
        <v>0</v>
      </c>
      <c r="AW88" s="34">
        <f t="shared" si="690"/>
        <v>0</v>
      </c>
      <c r="AX88" s="823"/>
      <c r="AY88" s="13">
        <f t="shared" si="691"/>
        <v>0</v>
      </c>
      <c r="AZ88" s="13">
        <f t="shared" si="617"/>
        <v>0</v>
      </c>
      <c r="BA88" s="13">
        <f t="shared" si="618"/>
        <v>0</v>
      </c>
      <c r="BB88" s="151"/>
      <c r="BC88" s="155"/>
      <c r="BD88" s="10"/>
      <c r="BE88" s="44" t="s">
        <v>99</v>
      </c>
      <c r="BF88" s="95" t="s">
        <v>112</v>
      </c>
      <c r="BG88" s="68">
        <v>0</v>
      </c>
      <c r="BH88" s="74">
        <v>0</v>
      </c>
      <c r="BI88" s="74">
        <v>0</v>
      </c>
      <c r="BJ88" s="129">
        <f t="shared" si="694"/>
        <v>0</v>
      </c>
      <c r="BK88" s="34">
        <f t="shared" si="695"/>
        <v>0</v>
      </c>
      <c r="BL88" s="823"/>
      <c r="BM88" s="13">
        <f t="shared" si="696"/>
        <v>0</v>
      </c>
      <c r="BN88" s="13">
        <f t="shared" si="624"/>
        <v>0</v>
      </c>
      <c r="BO88" s="13">
        <f t="shared" si="625"/>
        <v>0</v>
      </c>
      <c r="BP88" s="151"/>
      <c r="BQ88" s="155"/>
      <c r="BR88" s="10"/>
      <c r="BS88" s="44" t="s">
        <v>99</v>
      </c>
      <c r="BT88" s="95" t="s">
        <v>112</v>
      </c>
      <c r="BU88" s="68">
        <v>0</v>
      </c>
      <c r="BV88" s="74">
        <v>0</v>
      </c>
      <c r="BW88" s="74">
        <v>0</v>
      </c>
      <c r="BX88" s="129">
        <f t="shared" si="699"/>
        <v>0</v>
      </c>
      <c r="BY88" s="34">
        <f t="shared" si="700"/>
        <v>0</v>
      </c>
      <c r="BZ88" s="823"/>
      <c r="CA88" s="13">
        <f t="shared" si="701"/>
        <v>0</v>
      </c>
      <c r="CB88" s="13">
        <f t="shared" si="631"/>
        <v>0</v>
      </c>
      <c r="CC88" s="13">
        <f t="shared" si="632"/>
        <v>0</v>
      </c>
      <c r="CD88" s="151"/>
      <c r="CE88" s="155"/>
      <c r="CF88" s="10"/>
      <c r="CG88" s="44" t="s">
        <v>99</v>
      </c>
      <c r="CH88" s="95" t="s">
        <v>112</v>
      </c>
      <c r="CI88" s="68">
        <v>0</v>
      </c>
      <c r="CJ88" s="74">
        <v>0</v>
      </c>
      <c r="CK88" s="74">
        <v>0</v>
      </c>
      <c r="CL88" s="129">
        <f t="shared" si="704"/>
        <v>0</v>
      </c>
      <c r="CM88" s="34">
        <f t="shared" si="705"/>
        <v>0</v>
      </c>
      <c r="CN88" s="823"/>
      <c r="CO88" s="13">
        <f t="shared" si="706"/>
        <v>0</v>
      </c>
      <c r="CP88" s="13">
        <f t="shared" si="638"/>
        <v>0</v>
      </c>
      <c r="CQ88" s="13">
        <f t="shared" si="639"/>
        <v>0</v>
      </c>
      <c r="CR88" s="151"/>
      <c r="CS88" s="155"/>
      <c r="CT88" s="10"/>
      <c r="CU88" s="44" t="s">
        <v>99</v>
      </c>
      <c r="CV88" s="95" t="s">
        <v>112</v>
      </c>
      <c r="CW88" s="68">
        <v>0</v>
      </c>
      <c r="CX88" s="74">
        <v>0</v>
      </c>
      <c r="CY88" s="74">
        <v>0</v>
      </c>
      <c r="CZ88" s="129">
        <f t="shared" si="709"/>
        <v>0</v>
      </c>
      <c r="DA88" s="34">
        <f t="shared" si="710"/>
        <v>0</v>
      </c>
      <c r="DB88" s="823"/>
      <c r="DC88" s="13">
        <f t="shared" si="711"/>
        <v>0</v>
      </c>
      <c r="DD88" s="13">
        <f t="shared" si="645"/>
        <v>0</v>
      </c>
      <c r="DE88" s="13">
        <f t="shared" si="646"/>
        <v>0</v>
      </c>
      <c r="DF88" s="151"/>
      <c r="DG88" s="155"/>
      <c r="DH88" s="10"/>
      <c r="DI88" s="44" t="s">
        <v>99</v>
      </c>
      <c r="DJ88" s="95" t="s">
        <v>112</v>
      </c>
      <c r="DK88" s="68">
        <v>0</v>
      </c>
      <c r="DL88" s="74">
        <v>0</v>
      </c>
      <c r="DM88" s="74">
        <v>0</v>
      </c>
      <c r="DN88" s="129">
        <f t="shared" si="714"/>
        <v>0</v>
      </c>
      <c r="DO88" s="34">
        <f t="shared" si="715"/>
        <v>0</v>
      </c>
      <c r="DP88" s="823"/>
      <c r="DQ88" s="13">
        <f t="shared" si="716"/>
        <v>0</v>
      </c>
      <c r="DR88" s="13">
        <f t="shared" si="652"/>
        <v>0</v>
      </c>
      <c r="DS88" s="13">
        <f t="shared" si="653"/>
        <v>0</v>
      </c>
      <c r="DT88" s="151"/>
      <c r="DU88" s="155"/>
      <c r="DV88" s="10"/>
      <c r="DW88" s="44" t="s">
        <v>99</v>
      </c>
      <c r="DX88" s="95" t="s">
        <v>112</v>
      </c>
      <c r="DY88" s="68">
        <v>0</v>
      </c>
      <c r="DZ88" s="74">
        <v>0</v>
      </c>
      <c r="EA88" s="74">
        <v>0</v>
      </c>
      <c r="EB88" s="129">
        <f t="shared" si="719"/>
        <v>0</v>
      </c>
      <c r="EC88" s="34">
        <f t="shared" si="720"/>
        <v>0</v>
      </c>
      <c r="ED88" s="823"/>
      <c r="EE88" s="13">
        <f t="shared" si="721"/>
        <v>0</v>
      </c>
      <c r="EF88" s="13">
        <f t="shared" si="659"/>
        <v>0</v>
      </c>
      <c r="EG88" s="13">
        <f t="shared" si="660"/>
        <v>0</v>
      </c>
      <c r="EH88" s="151"/>
      <c r="EI88" s="155"/>
      <c r="EJ88" s="10"/>
      <c r="EK88" s="44" t="s">
        <v>101</v>
      </c>
      <c r="EL88" s="11" t="s">
        <v>102</v>
      </c>
      <c r="EM88" s="744">
        <f>K118+Y118+AM118+BA118+BO118+CC118+CQ118+DE118+DS118+EG118</f>
        <v>0</v>
      </c>
      <c r="EN88" s="33"/>
      <c r="EO88" s="38"/>
      <c r="EP88" s="143"/>
      <c r="ER88" s="116">
        <f>IF(ER$4=0,0,EM88/ER$4)</f>
        <v>0</v>
      </c>
      <c r="ES88" s="81">
        <f>ER88*ET88+ER88</f>
        <v>0</v>
      </c>
      <c r="ET88" s="280">
        <v>0</v>
      </c>
      <c r="EU88" s="9" t="s">
        <v>233</v>
      </c>
      <c r="EV88" s="581">
        <f>EW$4</f>
        <v>0</v>
      </c>
      <c r="EW88" s="579">
        <f t="shared" si="602"/>
        <v>0</v>
      </c>
      <c r="EX88" s="582">
        <f>ER88*ER$4+ES88*ES$4</f>
        <v>0</v>
      </c>
      <c r="EY88" s="574">
        <f>EU140</f>
        <v>0</v>
      </c>
      <c r="EZ88" s="543">
        <f>IF(ER88=0,0,EY88/ER88)</f>
        <v>0</v>
      </c>
      <c r="FA88" s="567"/>
      <c r="FC88" s="44"/>
      <c r="FD88" s="8" t="s">
        <v>126</v>
      </c>
      <c r="FE88" s="948" t="s">
        <v>127</v>
      </c>
      <c r="FF88" s="948" t="s">
        <v>4</v>
      </c>
      <c r="FG88" s="948" t="s">
        <v>128</v>
      </c>
      <c r="FH88" s="8"/>
      <c r="FI88" s="8"/>
      <c r="FJ88" s="8"/>
      <c r="FK88" s="10"/>
      <c r="FL88" s="61"/>
      <c r="FM88" s="61"/>
      <c r="FN88" s="948" t="s">
        <v>127</v>
      </c>
      <c r="FO88" s="948" t="s">
        <v>4</v>
      </c>
      <c r="FP88" s="948" t="s">
        <v>128</v>
      </c>
      <c r="FQ88" s="10"/>
      <c r="FR88" s="8"/>
      <c r="FS88" s="88"/>
    </row>
    <row r="89" spans="1:175" ht="13.5" thickTop="1" thickBot="1" x14ac:dyDescent="0.3">
      <c r="A89" s="44" t="s">
        <v>99</v>
      </c>
      <c r="B89" s="95" t="s">
        <v>153</v>
      </c>
      <c r="C89" s="129"/>
      <c r="D89" s="129"/>
      <c r="E89" s="129"/>
      <c r="F89" s="35">
        <f>SUM(F87:F88)</f>
        <v>0</v>
      </c>
      <c r="G89" s="41"/>
      <c r="H89" s="820"/>
      <c r="I89" s="13">
        <f>F89*H89</f>
        <v>0</v>
      </c>
      <c r="J89" s="13">
        <f>IF(E$113=0,0,I89/E$113)</f>
        <v>0</v>
      </c>
      <c r="K89" s="13">
        <f t="shared" si="605"/>
        <v>0</v>
      </c>
      <c r="L89" s="1044" t="s">
        <v>278</v>
      </c>
      <c r="M89" s="1045"/>
      <c r="N89" s="15"/>
      <c r="O89" s="44" t="s">
        <v>99</v>
      </c>
      <c r="P89" s="95" t="s">
        <v>153</v>
      </c>
      <c r="Q89" s="129"/>
      <c r="R89" s="129"/>
      <c r="S89" s="129"/>
      <c r="T89" s="35">
        <f>SUM(T87:T88)</f>
        <v>0</v>
      </c>
      <c r="U89" s="41"/>
      <c r="V89" s="820"/>
      <c r="W89" s="13">
        <f>T89*V89</f>
        <v>0</v>
      </c>
      <c r="X89" s="13">
        <f>IF(S$113=0,0,W89/S$113)</f>
        <v>0</v>
      </c>
      <c r="Y89" s="13">
        <f t="shared" si="606"/>
        <v>0</v>
      </c>
      <c r="Z89" s="1044" t="s">
        <v>278</v>
      </c>
      <c r="AA89" s="1045"/>
      <c r="AB89" s="15"/>
      <c r="AC89" s="44" t="s">
        <v>99</v>
      </c>
      <c r="AD89" s="95" t="s">
        <v>153</v>
      </c>
      <c r="AE89" s="129"/>
      <c r="AF89" s="129"/>
      <c r="AG89" s="129"/>
      <c r="AH89" s="35">
        <f t="shared" ref="AH89" si="724">SUM(AH87:AH88)</f>
        <v>0</v>
      </c>
      <c r="AI89" s="41"/>
      <c r="AJ89" s="820"/>
      <c r="AK89" s="13">
        <f t="shared" ref="AK89" si="725">AH89*AJ89</f>
        <v>0</v>
      </c>
      <c r="AL89" s="13">
        <f t="shared" si="610"/>
        <v>0</v>
      </c>
      <c r="AM89" s="13">
        <f t="shared" si="611"/>
        <v>0</v>
      </c>
      <c r="AN89" s="1044" t="s">
        <v>278</v>
      </c>
      <c r="AO89" s="1045"/>
      <c r="AP89" s="15"/>
      <c r="AQ89" s="44" t="s">
        <v>99</v>
      </c>
      <c r="AR89" s="95" t="s">
        <v>153</v>
      </c>
      <c r="AS89" s="129"/>
      <c r="AT89" s="129"/>
      <c r="AU89" s="129"/>
      <c r="AV89" s="35">
        <f t="shared" ref="AV89" si="726">SUM(AV87:AV88)</f>
        <v>0</v>
      </c>
      <c r="AW89" s="41"/>
      <c r="AX89" s="820"/>
      <c r="AY89" s="13">
        <f t="shared" ref="AY89" si="727">AV89*AX89</f>
        <v>0</v>
      </c>
      <c r="AZ89" s="13">
        <f t="shared" si="617"/>
        <v>0</v>
      </c>
      <c r="BA89" s="13">
        <f t="shared" si="618"/>
        <v>0</v>
      </c>
      <c r="BB89" s="1044" t="s">
        <v>278</v>
      </c>
      <c r="BC89" s="1045"/>
      <c r="BD89" s="15"/>
      <c r="BE89" s="44" t="s">
        <v>99</v>
      </c>
      <c r="BF89" s="95" t="s">
        <v>153</v>
      </c>
      <c r="BG89" s="129"/>
      <c r="BH89" s="129"/>
      <c r="BI89" s="129"/>
      <c r="BJ89" s="35">
        <f t="shared" ref="BJ89" si="728">SUM(BJ87:BJ88)</f>
        <v>0</v>
      </c>
      <c r="BK89" s="41"/>
      <c r="BL89" s="820"/>
      <c r="BM89" s="13">
        <f t="shared" ref="BM89" si="729">BJ89*BL89</f>
        <v>0</v>
      </c>
      <c r="BN89" s="13">
        <f t="shared" si="624"/>
        <v>0</v>
      </c>
      <c r="BO89" s="13">
        <f t="shared" si="625"/>
        <v>0</v>
      </c>
      <c r="BP89" s="1044" t="s">
        <v>278</v>
      </c>
      <c r="BQ89" s="1045"/>
      <c r="BR89" s="15"/>
      <c r="BS89" s="44" t="s">
        <v>99</v>
      </c>
      <c r="BT89" s="95" t="s">
        <v>153</v>
      </c>
      <c r="BU89" s="129"/>
      <c r="BV89" s="129"/>
      <c r="BW89" s="129"/>
      <c r="BX89" s="35">
        <f t="shared" ref="BX89" si="730">SUM(BX87:BX88)</f>
        <v>0</v>
      </c>
      <c r="BY89" s="41"/>
      <c r="BZ89" s="820"/>
      <c r="CA89" s="13">
        <f t="shared" ref="CA89" si="731">BX89*BZ89</f>
        <v>0</v>
      </c>
      <c r="CB89" s="13">
        <f t="shared" si="631"/>
        <v>0</v>
      </c>
      <c r="CC89" s="13">
        <f t="shared" si="632"/>
        <v>0</v>
      </c>
      <c r="CD89" s="1044" t="s">
        <v>278</v>
      </c>
      <c r="CE89" s="1045"/>
      <c r="CF89" s="15"/>
      <c r="CG89" s="44" t="s">
        <v>99</v>
      </c>
      <c r="CH89" s="95" t="s">
        <v>153</v>
      </c>
      <c r="CI89" s="129"/>
      <c r="CJ89" s="129"/>
      <c r="CK89" s="129"/>
      <c r="CL89" s="35">
        <f t="shared" ref="CL89" si="732">SUM(CL87:CL88)</f>
        <v>0</v>
      </c>
      <c r="CM89" s="41"/>
      <c r="CN89" s="820"/>
      <c r="CO89" s="13">
        <f t="shared" ref="CO89" si="733">CL89*CN89</f>
        <v>0</v>
      </c>
      <c r="CP89" s="13">
        <f t="shared" si="638"/>
        <v>0</v>
      </c>
      <c r="CQ89" s="13">
        <f t="shared" si="639"/>
        <v>0</v>
      </c>
      <c r="CR89" s="1044" t="s">
        <v>278</v>
      </c>
      <c r="CS89" s="1045"/>
      <c r="CT89" s="15"/>
      <c r="CU89" s="44" t="s">
        <v>99</v>
      </c>
      <c r="CV89" s="95" t="s">
        <v>153</v>
      </c>
      <c r="CW89" s="129"/>
      <c r="CX89" s="129"/>
      <c r="CY89" s="129"/>
      <c r="CZ89" s="35">
        <f t="shared" ref="CZ89" si="734">SUM(CZ87:CZ88)</f>
        <v>0</v>
      </c>
      <c r="DA89" s="41"/>
      <c r="DB89" s="820"/>
      <c r="DC89" s="13">
        <f t="shared" ref="DC89" si="735">CZ89*DB89</f>
        <v>0</v>
      </c>
      <c r="DD89" s="13">
        <f t="shared" si="645"/>
        <v>0</v>
      </c>
      <c r="DE89" s="13">
        <f t="shared" si="646"/>
        <v>0</v>
      </c>
      <c r="DF89" s="1044" t="s">
        <v>278</v>
      </c>
      <c r="DG89" s="1045"/>
      <c r="DH89" s="15"/>
      <c r="DI89" s="44" t="s">
        <v>99</v>
      </c>
      <c r="DJ89" s="95" t="s">
        <v>153</v>
      </c>
      <c r="DK89" s="129"/>
      <c r="DL89" s="129"/>
      <c r="DM89" s="129"/>
      <c r="DN89" s="35">
        <f t="shared" ref="DN89" si="736">SUM(DN87:DN88)</f>
        <v>0</v>
      </c>
      <c r="DO89" s="41"/>
      <c r="DP89" s="820"/>
      <c r="DQ89" s="13">
        <f t="shared" ref="DQ89" si="737">DN89*DP89</f>
        <v>0</v>
      </c>
      <c r="DR89" s="13">
        <f t="shared" si="652"/>
        <v>0</v>
      </c>
      <c r="DS89" s="13">
        <f t="shared" si="653"/>
        <v>0</v>
      </c>
      <c r="DT89" s="1044" t="s">
        <v>278</v>
      </c>
      <c r="DU89" s="1045"/>
      <c r="DV89" s="15"/>
      <c r="DW89" s="44" t="s">
        <v>99</v>
      </c>
      <c r="DX89" s="95" t="s">
        <v>153</v>
      </c>
      <c r="DY89" s="129"/>
      <c r="DZ89" s="129"/>
      <c r="EA89" s="129"/>
      <c r="EB89" s="35">
        <f t="shared" ref="EB89" si="738">SUM(EB87:EB88)</f>
        <v>0</v>
      </c>
      <c r="EC89" s="41"/>
      <c r="ED89" s="820"/>
      <c r="EE89" s="13">
        <f t="shared" ref="EE89" si="739">EB89*ED89</f>
        <v>0</v>
      </c>
      <c r="EF89" s="13">
        <f t="shared" si="659"/>
        <v>0</v>
      </c>
      <c r="EG89" s="13">
        <f t="shared" si="660"/>
        <v>0</v>
      </c>
      <c r="EH89" s="1044" t="s">
        <v>278</v>
      </c>
      <c r="EI89" s="1045"/>
      <c r="EJ89" s="15"/>
      <c r="EK89" s="44"/>
      <c r="EL89" s="11"/>
      <c r="EM89" s="14"/>
      <c r="EN89" s="33"/>
      <c r="EO89" s="38"/>
      <c r="EP89" s="143"/>
      <c r="EQ89" s="950" t="s">
        <v>4</v>
      </c>
      <c r="ER89" s="121"/>
      <c r="ES89" s="111"/>
      <c r="ET89" s="111"/>
      <c r="EU89" s="9"/>
      <c r="EV89" s="583"/>
      <c r="EW89" s="579"/>
      <c r="EX89" s="582"/>
      <c r="EY89" s="112"/>
      <c r="EZ89" s="573"/>
      <c r="FA89" s="162"/>
      <c r="FC89" s="44"/>
      <c r="FD89" s="295" t="s">
        <v>331</v>
      </c>
      <c r="FE89" s="296">
        <v>0</v>
      </c>
      <c r="FF89" s="297">
        <v>1</v>
      </c>
      <c r="FG89" s="190">
        <f>SUM(FH90:FH100)</f>
        <v>76.39</v>
      </c>
      <c r="FH89" s="107"/>
      <c r="FI89" s="496">
        <f>SUM(FI90:FI100)</f>
        <v>0</v>
      </c>
      <c r="FJ89" s="10"/>
      <c r="FK89" s="298" t="s">
        <v>330</v>
      </c>
      <c r="FL89" s="301"/>
      <c r="FM89" s="299"/>
      <c r="FN89" s="296">
        <v>0</v>
      </c>
      <c r="FO89" s="300">
        <v>1</v>
      </c>
      <c r="FP89" s="190">
        <f>SUM(FQ90:FQ100)</f>
        <v>47.54</v>
      </c>
      <c r="FQ89" s="107"/>
      <c r="FR89" s="496">
        <f>SUM(FR90:FR100)</f>
        <v>0</v>
      </c>
      <c r="FS89" s="88"/>
    </row>
    <row r="90" spans="1:175" ht="13" thickTop="1" x14ac:dyDescent="0.25">
      <c r="A90" s="44" t="s">
        <v>91</v>
      </c>
      <c r="B90" s="95" t="s">
        <v>113</v>
      </c>
      <c r="C90" s="68">
        <v>0</v>
      </c>
      <c r="D90" s="74">
        <v>0</v>
      </c>
      <c r="E90" s="74">
        <v>0</v>
      </c>
      <c r="F90" s="129">
        <f t="shared" si="663"/>
        <v>0</v>
      </c>
      <c r="G90" s="34">
        <f>C90*F90*8</f>
        <v>0</v>
      </c>
      <c r="H90" s="63">
        <v>0</v>
      </c>
      <c r="I90" s="13">
        <f>(G90*H90)</f>
        <v>0</v>
      </c>
      <c r="J90" s="13">
        <f t="shared" si="664"/>
        <v>0</v>
      </c>
      <c r="K90" s="13">
        <f t="shared" si="605"/>
        <v>0</v>
      </c>
      <c r="L90" s="217">
        <f>SUM(K90:K91)</f>
        <v>0</v>
      </c>
      <c r="M90" s="218">
        <f>SUM(F90:F91)*C$2</f>
        <v>0</v>
      </c>
      <c r="N90" s="10"/>
      <c r="O90" s="44" t="s">
        <v>91</v>
      </c>
      <c r="P90" s="95" t="s">
        <v>113</v>
      </c>
      <c r="Q90" s="68">
        <v>0</v>
      </c>
      <c r="R90" s="74">
        <v>0</v>
      </c>
      <c r="S90" s="74">
        <v>0</v>
      </c>
      <c r="T90" s="129">
        <f t="shared" ref="T90:T93" si="740">R90*S90</f>
        <v>0</v>
      </c>
      <c r="U90" s="34">
        <f>Q90*T90*8</f>
        <v>0</v>
      </c>
      <c r="V90" s="63">
        <v>0</v>
      </c>
      <c r="W90" s="13">
        <f>(U90*V90)</f>
        <v>0</v>
      </c>
      <c r="X90" s="13">
        <f t="shared" ref="X90:X93" si="741">IF(S$113=0,0,W90/S$113)</f>
        <v>0</v>
      </c>
      <c r="Y90" s="13">
        <f t="shared" si="606"/>
        <v>0</v>
      </c>
      <c r="Z90" s="217">
        <f>SUM(Y90:Y91)</f>
        <v>0</v>
      </c>
      <c r="AA90" s="218">
        <f>SUM(T90:T91)*Q$2</f>
        <v>0</v>
      </c>
      <c r="AB90" s="10"/>
      <c r="AC90" s="44" t="s">
        <v>91</v>
      </c>
      <c r="AD90" s="95" t="s">
        <v>113</v>
      </c>
      <c r="AE90" s="68">
        <v>0</v>
      </c>
      <c r="AF90" s="74">
        <v>0</v>
      </c>
      <c r="AG90" s="74">
        <v>0</v>
      </c>
      <c r="AH90" s="129">
        <f t="shared" ref="AH90:AH93" si="742">AF90*AG90</f>
        <v>0</v>
      </c>
      <c r="AI90" s="34">
        <f t="shared" ref="AI90:AI91" si="743">AE90*AH90*8</f>
        <v>0</v>
      </c>
      <c r="AJ90" s="63">
        <v>0</v>
      </c>
      <c r="AK90" s="13">
        <f t="shared" ref="AK90:AK93" si="744">(AI90*AJ90)</f>
        <v>0</v>
      </c>
      <c r="AL90" s="13">
        <f t="shared" si="610"/>
        <v>0</v>
      </c>
      <c r="AM90" s="13">
        <f t="shared" si="611"/>
        <v>0</v>
      </c>
      <c r="AN90" s="217">
        <f t="shared" ref="AN90" si="745">SUM(AM90:AM91)</f>
        <v>0</v>
      </c>
      <c r="AO90" s="218">
        <f t="shared" ref="AO90" si="746">SUM(AH90:AH91)*AE$2</f>
        <v>0</v>
      </c>
      <c r="AP90" s="10"/>
      <c r="AQ90" s="44" t="s">
        <v>91</v>
      </c>
      <c r="AR90" s="95" t="s">
        <v>113</v>
      </c>
      <c r="AS90" s="68">
        <v>0</v>
      </c>
      <c r="AT90" s="74">
        <v>0</v>
      </c>
      <c r="AU90" s="74">
        <v>0</v>
      </c>
      <c r="AV90" s="129">
        <f t="shared" ref="AV90:AV93" si="747">AT90*AU90</f>
        <v>0</v>
      </c>
      <c r="AW90" s="34">
        <f t="shared" ref="AW90:AW91" si="748">AS90*AV90*8</f>
        <v>0</v>
      </c>
      <c r="AX90" s="63">
        <v>0</v>
      </c>
      <c r="AY90" s="13">
        <f t="shared" ref="AY90:AY93" si="749">(AW90*AX90)</f>
        <v>0</v>
      </c>
      <c r="AZ90" s="13">
        <f t="shared" si="617"/>
        <v>0</v>
      </c>
      <c r="BA90" s="13">
        <f t="shared" si="618"/>
        <v>0</v>
      </c>
      <c r="BB90" s="217">
        <f t="shared" ref="BB90" si="750">SUM(BA90:BA91)</f>
        <v>0</v>
      </c>
      <c r="BC90" s="218">
        <f t="shared" ref="BC90" si="751">SUM(AV90:AV91)*AS$2</f>
        <v>0</v>
      </c>
      <c r="BD90" s="10"/>
      <c r="BE90" s="44" t="s">
        <v>91</v>
      </c>
      <c r="BF90" s="95" t="s">
        <v>113</v>
      </c>
      <c r="BG90" s="68">
        <v>0</v>
      </c>
      <c r="BH90" s="74">
        <v>0</v>
      </c>
      <c r="BI90" s="74">
        <v>0</v>
      </c>
      <c r="BJ90" s="129">
        <f t="shared" ref="BJ90:BJ93" si="752">BH90*BI90</f>
        <v>0</v>
      </c>
      <c r="BK90" s="34">
        <f t="shared" ref="BK90:BK91" si="753">BG90*BJ90*8</f>
        <v>0</v>
      </c>
      <c r="BL90" s="63">
        <v>0</v>
      </c>
      <c r="BM90" s="13">
        <f t="shared" ref="BM90:BM93" si="754">(BK90*BL90)</f>
        <v>0</v>
      </c>
      <c r="BN90" s="13">
        <f t="shared" si="624"/>
        <v>0</v>
      </c>
      <c r="BO90" s="13">
        <f t="shared" si="625"/>
        <v>0</v>
      </c>
      <c r="BP90" s="217">
        <f t="shared" ref="BP90" si="755">SUM(BO90:BO91)</f>
        <v>0</v>
      </c>
      <c r="BQ90" s="218">
        <f t="shared" ref="BQ90" si="756">SUM(BJ90:BJ91)*BG$2</f>
        <v>0</v>
      </c>
      <c r="BR90" s="10"/>
      <c r="BS90" s="44" t="s">
        <v>91</v>
      </c>
      <c r="BT90" s="95" t="s">
        <v>113</v>
      </c>
      <c r="BU90" s="68">
        <v>0</v>
      </c>
      <c r="BV90" s="74">
        <v>0</v>
      </c>
      <c r="BW90" s="74">
        <v>0</v>
      </c>
      <c r="BX90" s="129">
        <f t="shared" ref="BX90:BX93" si="757">BV90*BW90</f>
        <v>0</v>
      </c>
      <c r="BY90" s="34">
        <f t="shared" ref="BY90:BY91" si="758">BU90*BX90*8</f>
        <v>0</v>
      </c>
      <c r="BZ90" s="63">
        <v>0</v>
      </c>
      <c r="CA90" s="13">
        <f t="shared" ref="CA90:CA93" si="759">(BY90*BZ90)</f>
        <v>0</v>
      </c>
      <c r="CB90" s="13">
        <f t="shared" si="631"/>
        <v>0</v>
      </c>
      <c r="CC90" s="13">
        <f t="shared" si="632"/>
        <v>0</v>
      </c>
      <c r="CD90" s="217">
        <f t="shared" ref="CD90" si="760">SUM(CC90:CC91)</f>
        <v>0</v>
      </c>
      <c r="CE90" s="218">
        <f t="shared" ref="CE90" si="761">SUM(BX90:BX91)*BU$2</f>
        <v>0</v>
      </c>
      <c r="CF90" s="10"/>
      <c r="CG90" s="44" t="s">
        <v>91</v>
      </c>
      <c r="CH90" s="95" t="s">
        <v>113</v>
      </c>
      <c r="CI90" s="68">
        <v>0</v>
      </c>
      <c r="CJ90" s="74">
        <v>0</v>
      </c>
      <c r="CK90" s="74">
        <v>0</v>
      </c>
      <c r="CL90" s="129">
        <f t="shared" ref="CL90:CL93" si="762">CJ90*CK90</f>
        <v>0</v>
      </c>
      <c r="CM90" s="34">
        <f t="shared" ref="CM90:CM91" si="763">CI90*CL90*8</f>
        <v>0</v>
      </c>
      <c r="CN90" s="63">
        <v>0</v>
      </c>
      <c r="CO90" s="13">
        <f t="shared" ref="CO90:CO93" si="764">(CM90*CN90)</f>
        <v>0</v>
      </c>
      <c r="CP90" s="13">
        <f t="shared" si="638"/>
        <v>0</v>
      </c>
      <c r="CQ90" s="13">
        <f t="shared" si="639"/>
        <v>0</v>
      </c>
      <c r="CR90" s="217">
        <f t="shared" ref="CR90" si="765">SUM(CQ90:CQ91)</f>
        <v>0</v>
      </c>
      <c r="CS90" s="218">
        <f t="shared" ref="CS90" si="766">SUM(CL90:CL91)*CI$2</f>
        <v>0</v>
      </c>
      <c r="CT90" s="10"/>
      <c r="CU90" s="44" t="s">
        <v>91</v>
      </c>
      <c r="CV90" s="95" t="s">
        <v>113</v>
      </c>
      <c r="CW90" s="68">
        <v>0</v>
      </c>
      <c r="CX90" s="74">
        <v>0</v>
      </c>
      <c r="CY90" s="74">
        <v>0</v>
      </c>
      <c r="CZ90" s="129">
        <f t="shared" ref="CZ90:CZ93" si="767">CX90*CY90</f>
        <v>0</v>
      </c>
      <c r="DA90" s="34">
        <f t="shared" ref="DA90:DA91" si="768">CW90*CZ90*8</f>
        <v>0</v>
      </c>
      <c r="DB90" s="63">
        <v>0</v>
      </c>
      <c r="DC90" s="13">
        <f t="shared" ref="DC90:DC93" si="769">(DA90*DB90)</f>
        <v>0</v>
      </c>
      <c r="DD90" s="13">
        <f t="shared" si="645"/>
        <v>0</v>
      </c>
      <c r="DE90" s="13">
        <f t="shared" si="646"/>
        <v>0</v>
      </c>
      <c r="DF90" s="217">
        <f t="shared" ref="DF90" si="770">SUM(DE90:DE91)</f>
        <v>0</v>
      </c>
      <c r="DG90" s="218">
        <f t="shared" ref="DG90" si="771">SUM(CZ90:CZ91)*CW$2</f>
        <v>0</v>
      </c>
      <c r="DH90" s="10"/>
      <c r="DI90" s="44" t="s">
        <v>91</v>
      </c>
      <c r="DJ90" s="95" t="s">
        <v>113</v>
      </c>
      <c r="DK90" s="68">
        <v>0</v>
      </c>
      <c r="DL90" s="74">
        <v>0</v>
      </c>
      <c r="DM90" s="74">
        <v>0</v>
      </c>
      <c r="DN90" s="129">
        <f t="shared" ref="DN90:DN93" si="772">DL90*DM90</f>
        <v>0</v>
      </c>
      <c r="DO90" s="34">
        <f t="shared" ref="DO90:DO91" si="773">DK90*DN90*8</f>
        <v>0</v>
      </c>
      <c r="DP90" s="63">
        <v>0</v>
      </c>
      <c r="DQ90" s="13">
        <f t="shared" ref="DQ90:DQ93" si="774">(DO90*DP90)</f>
        <v>0</v>
      </c>
      <c r="DR90" s="13">
        <f t="shared" si="652"/>
        <v>0</v>
      </c>
      <c r="DS90" s="13">
        <f t="shared" si="653"/>
        <v>0</v>
      </c>
      <c r="DT90" s="217">
        <f t="shared" ref="DT90" si="775">SUM(DS90:DS91)</f>
        <v>0</v>
      </c>
      <c r="DU90" s="218">
        <f t="shared" ref="DU90" si="776">SUM(DN90:DN91)*DK$2</f>
        <v>0</v>
      </c>
      <c r="DV90" s="10"/>
      <c r="DW90" s="44" t="s">
        <v>91</v>
      </c>
      <c r="DX90" s="95" t="s">
        <v>113</v>
      </c>
      <c r="DY90" s="68">
        <v>0</v>
      </c>
      <c r="DZ90" s="74">
        <v>0</v>
      </c>
      <c r="EA90" s="74">
        <v>0</v>
      </c>
      <c r="EB90" s="129">
        <f t="shared" ref="EB90:EB93" si="777">DZ90*EA90</f>
        <v>0</v>
      </c>
      <c r="EC90" s="34">
        <f t="shared" ref="EC90:EC91" si="778">DY90*EB90*8</f>
        <v>0</v>
      </c>
      <c r="ED90" s="63">
        <v>0</v>
      </c>
      <c r="EE90" s="13">
        <f t="shared" ref="EE90:EE93" si="779">(EC90*ED90)</f>
        <v>0</v>
      </c>
      <c r="EF90" s="13">
        <f t="shared" si="659"/>
        <v>0</v>
      </c>
      <c r="EG90" s="13">
        <f t="shared" si="660"/>
        <v>0</v>
      </c>
      <c r="EH90" s="217">
        <f t="shared" ref="EH90" si="780">SUM(EG90:EG91)</f>
        <v>0</v>
      </c>
      <c r="EI90" s="218">
        <f t="shared" ref="EI90" si="781">SUM(EB90:EB91)*DY$2</f>
        <v>0</v>
      </c>
      <c r="EJ90" s="10"/>
      <c r="EK90" s="44" t="s">
        <v>104</v>
      </c>
      <c r="EL90" s="11" t="s">
        <v>56</v>
      </c>
      <c r="EM90" s="744">
        <f>K120+Y120+AM120+BA120+BO120+CC120+CQ120+DE120+DS120+EG120</f>
        <v>0</v>
      </c>
      <c r="EN90" s="33"/>
      <c r="EO90" s="191"/>
      <c r="EP90" s="143"/>
      <c r="EQ90" s="190">
        <f>M120+AA120+AO120+BC120+BQ120+CE120+CS120+DG120+DU120+EI120</f>
        <v>0</v>
      </c>
      <c r="ER90" s="116">
        <f>IF(ER$4=0,0,EM90/ER$4)</f>
        <v>0</v>
      </c>
      <c r="ES90" s="81">
        <f>ER90*ET90+ER90</f>
        <v>0</v>
      </c>
      <c r="ET90" s="280">
        <v>0</v>
      </c>
      <c r="EU90" s="9" t="s">
        <v>4</v>
      </c>
      <c r="EV90" s="583">
        <f>IF(ER$4=0,0,EQ90/$ER$4*$EX$4)</f>
        <v>0</v>
      </c>
      <c r="EW90" s="579">
        <f t="shared" si="602"/>
        <v>0</v>
      </c>
      <c r="EX90" s="582">
        <f>ER90*ER$4+ES90*ES$4</f>
        <v>0</v>
      </c>
      <c r="EY90" s="574">
        <f>EU142</f>
        <v>0</v>
      </c>
      <c r="EZ90" s="545">
        <f>IF(EW90=0,0,EY90/EW90)</f>
        <v>0</v>
      </c>
      <c r="FA90" s="567"/>
      <c r="FC90" s="44"/>
      <c r="FD90" s="302"/>
      <c r="FE90" s="87" t="s">
        <v>90</v>
      </c>
      <c r="FF90" s="95" t="s">
        <v>111</v>
      </c>
      <c r="FG90" s="14"/>
      <c r="FH90" s="72">
        <v>27.32</v>
      </c>
      <c r="FI90" s="496">
        <f t="shared" ref="FI90:FI100" si="782">FE$89*FF$89*FH90</f>
        <v>0</v>
      </c>
      <c r="FJ90" s="10"/>
      <c r="FK90" s="302"/>
      <c r="FL90" s="61"/>
      <c r="FM90" s="61"/>
      <c r="FN90" s="87" t="s">
        <v>90</v>
      </c>
      <c r="FO90" s="95" t="s">
        <v>111</v>
      </c>
      <c r="FP90" s="14"/>
      <c r="FQ90" s="72">
        <v>3.29</v>
      </c>
      <c r="FR90" s="496">
        <f t="shared" ref="FR90:FR100" si="783">FN$89*FO$89*FQ90</f>
        <v>0</v>
      </c>
      <c r="FS90" s="88"/>
    </row>
    <row r="91" spans="1:175" x14ac:dyDescent="0.25">
      <c r="A91" s="44" t="s">
        <v>91</v>
      </c>
      <c r="B91" s="95" t="s">
        <v>113</v>
      </c>
      <c r="C91" s="68">
        <v>0</v>
      </c>
      <c r="D91" s="74">
        <v>0</v>
      </c>
      <c r="E91" s="74">
        <v>0</v>
      </c>
      <c r="F91" s="129">
        <f t="shared" si="663"/>
        <v>0</v>
      </c>
      <c r="G91" s="34">
        <f>C91*F91*8</f>
        <v>0</v>
      </c>
      <c r="H91" s="63">
        <v>0</v>
      </c>
      <c r="I91" s="13">
        <f>(G91*H91)</f>
        <v>0</v>
      </c>
      <c r="J91" s="13">
        <f t="shared" si="664"/>
        <v>0</v>
      </c>
      <c r="K91" s="13">
        <f t="shared" si="605"/>
        <v>0</v>
      </c>
      <c r="L91" s="151"/>
      <c r="M91" s="291"/>
      <c r="N91" s="10"/>
      <c r="O91" s="44" t="s">
        <v>91</v>
      </c>
      <c r="P91" s="95" t="s">
        <v>113</v>
      </c>
      <c r="Q91" s="68">
        <v>0</v>
      </c>
      <c r="R91" s="74">
        <v>0</v>
      </c>
      <c r="S91" s="74">
        <v>0</v>
      </c>
      <c r="T91" s="129">
        <f t="shared" si="740"/>
        <v>0</v>
      </c>
      <c r="U91" s="34">
        <f>Q91*T91*8</f>
        <v>0</v>
      </c>
      <c r="V91" s="63">
        <v>0</v>
      </c>
      <c r="W91" s="13">
        <f>(U91*V91)</f>
        <v>0</v>
      </c>
      <c r="X91" s="13">
        <f t="shared" si="741"/>
        <v>0</v>
      </c>
      <c r="Y91" s="13">
        <f t="shared" si="606"/>
        <v>0</v>
      </c>
      <c r="Z91" s="151"/>
      <c r="AA91" s="291"/>
      <c r="AB91" s="10"/>
      <c r="AC91" s="44" t="s">
        <v>91</v>
      </c>
      <c r="AD91" s="95" t="s">
        <v>113</v>
      </c>
      <c r="AE91" s="68">
        <v>0</v>
      </c>
      <c r="AF91" s="74">
        <v>0</v>
      </c>
      <c r="AG91" s="74">
        <v>0</v>
      </c>
      <c r="AH91" s="129">
        <f t="shared" si="742"/>
        <v>0</v>
      </c>
      <c r="AI91" s="34">
        <f t="shared" si="743"/>
        <v>0</v>
      </c>
      <c r="AJ91" s="63">
        <v>0</v>
      </c>
      <c r="AK91" s="13">
        <f t="shared" si="744"/>
        <v>0</v>
      </c>
      <c r="AL91" s="13">
        <f t="shared" si="610"/>
        <v>0</v>
      </c>
      <c r="AM91" s="13">
        <f t="shared" si="611"/>
        <v>0</v>
      </c>
      <c r="AN91" s="151"/>
      <c r="AO91" s="291"/>
      <c r="AP91" s="10"/>
      <c r="AQ91" s="44" t="s">
        <v>91</v>
      </c>
      <c r="AR91" s="95" t="s">
        <v>113</v>
      </c>
      <c r="AS91" s="68">
        <v>0</v>
      </c>
      <c r="AT91" s="74">
        <v>0</v>
      </c>
      <c r="AU91" s="74">
        <v>0</v>
      </c>
      <c r="AV91" s="129">
        <f t="shared" si="747"/>
        <v>0</v>
      </c>
      <c r="AW91" s="34">
        <f t="shared" si="748"/>
        <v>0</v>
      </c>
      <c r="AX91" s="63">
        <v>0</v>
      </c>
      <c r="AY91" s="13">
        <f t="shared" si="749"/>
        <v>0</v>
      </c>
      <c r="AZ91" s="13">
        <f t="shared" si="617"/>
        <v>0</v>
      </c>
      <c r="BA91" s="13">
        <f t="shared" si="618"/>
        <v>0</v>
      </c>
      <c r="BB91" s="151"/>
      <c r="BC91" s="291"/>
      <c r="BD91" s="10"/>
      <c r="BE91" s="44" t="s">
        <v>91</v>
      </c>
      <c r="BF91" s="95" t="s">
        <v>113</v>
      </c>
      <c r="BG91" s="68">
        <v>0</v>
      </c>
      <c r="BH91" s="74">
        <v>0</v>
      </c>
      <c r="BI91" s="74">
        <v>0</v>
      </c>
      <c r="BJ91" s="129">
        <f t="shared" si="752"/>
        <v>0</v>
      </c>
      <c r="BK91" s="34">
        <f t="shared" si="753"/>
        <v>0</v>
      </c>
      <c r="BL91" s="63">
        <v>0</v>
      </c>
      <c r="BM91" s="13">
        <f t="shared" si="754"/>
        <v>0</v>
      </c>
      <c r="BN91" s="13">
        <f t="shared" si="624"/>
        <v>0</v>
      </c>
      <c r="BO91" s="13">
        <f t="shared" si="625"/>
        <v>0</v>
      </c>
      <c r="BP91" s="151"/>
      <c r="BQ91" s="291"/>
      <c r="BR91" s="10"/>
      <c r="BS91" s="44" t="s">
        <v>91</v>
      </c>
      <c r="BT91" s="95" t="s">
        <v>113</v>
      </c>
      <c r="BU91" s="68">
        <v>0</v>
      </c>
      <c r="BV91" s="74">
        <v>0</v>
      </c>
      <c r="BW91" s="74">
        <v>0</v>
      </c>
      <c r="BX91" s="129">
        <f t="shared" si="757"/>
        <v>0</v>
      </c>
      <c r="BY91" s="34">
        <f t="shared" si="758"/>
        <v>0</v>
      </c>
      <c r="BZ91" s="63">
        <v>0</v>
      </c>
      <c r="CA91" s="13">
        <f t="shared" si="759"/>
        <v>0</v>
      </c>
      <c r="CB91" s="13">
        <f t="shared" si="631"/>
        <v>0</v>
      </c>
      <c r="CC91" s="13">
        <f t="shared" si="632"/>
        <v>0</v>
      </c>
      <c r="CD91" s="151"/>
      <c r="CE91" s="291"/>
      <c r="CF91" s="10"/>
      <c r="CG91" s="44" t="s">
        <v>91</v>
      </c>
      <c r="CH91" s="95" t="s">
        <v>113</v>
      </c>
      <c r="CI91" s="68">
        <v>0</v>
      </c>
      <c r="CJ91" s="74">
        <v>0</v>
      </c>
      <c r="CK91" s="74">
        <v>0</v>
      </c>
      <c r="CL91" s="129">
        <f t="shared" si="762"/>
        <v>0</v>
      </c>
      <c r="CM91" s="34">
        <f t="shared" si="763"/>
        <v>0</v>
      </c>
      <c r="CN91" s="63">
        <v>0</v>
      </c>
      <c r="CO91" s="13">
        <f t="shared" si="764"/>
        <v>0</v>
      </c>
      <c r="CP91" s="13">
        <f t="shared" si="638"/>
        <v>0</v>
      </c>
      <c r="CQ91" s="13">
        <f t="shared" si="639"/>
        <v>0</v>
      </c>
      <c r="CR91" s="151"/>
      <c r="CS91" s="291"/>
      <c r="CT91" s="10"/>
      <c r="CU91" s="44" t="s">
        <v>91</v>
      </c>
      <c r="CV91" s="95" t="s">
        <v>113</v>
      </c>
      <c r="CW91" s="68">
        <v>0</v>
      </c>
      <c r="CX91" s="74">
        <v>0</v>
      </c>
      <c r="CY91" s="74">
        <v>0</v>
      </c>
      <c r="CZ91" s="129">
        <f t="shared" si="767"/>
        <v>0</v>
      </c>
      <c r="DA91" s="34">
        <f t="shared" si="768"/>
        <v>0</v>
      </c>
      <c r="DB91" s="63">
        <v>0</v>
      </c>
      <c r="DC91" s="13">
        <f t="shared" si="769"/>
        <v>0</v>
      </c>
      <c r="DD91" s="13">
        <f t="shared" si="645"/>
        <v>0</v>
      </c>
      <c r="DE91" s="13">
        <f t="shared" si="646"/>
        <v>0</v>
      </c>
      <c r="DF91" s="151"/>
      <c r="DG91" s="291"/>
      <c r="DH91" s="10"/>
      <c r="DI91" s="44" t="s">
        <v>91</v>
      </c>
      <c r="DJ91" s="95" t="s">
        <v>113</v>
      </c>
      <c r="DK91" s="68">
        <v>0</v>
      </c>
      <c r="DL91" s="74">
        <v>0</v>
      </c>
      <c r="DM91" s="74">
        <v>0</v>
      </c>
      <c r="DN91" s="129">
        <f t="shared" si="772"/>
        <v>0</v>
      </c>
      <c r="DO91" s="34">
        <f t="shared" si="773"/>
        <v>0</v>
      </c>
      <c r="DP91" s="63">
        <v>0</v>
      </c>
      <c r="DQ91" s="13">
        <f t="shared" si="774"/>
        <v>0</v>
      </c>
      <c r="DR91" s="13">
        <f t="shared" si="652"/>
        <v>0</v>
      </c>
      <c r="DS91" s="13">
        <f t="shared" si="653"/>
        <v>0</v>
      </c>
      <c r="DT91" s="151"/>
      <c r="DU91" s="291"/>
      <c r="DV91" s="10"/>
      <c r="DW91" s="44" t="s">
        <v>91</v>
      </c>
      <c r="DX91" s="95" t="s">
        <v>113</v>
      </c>
      <c r="DY91" s="68">
        <v>0</v>
      </c>
      <c r="DZ91" s="74">
        <v>0</v>
      </c>
      <c r="EA91" s="74">
        <v>0</v>
      </c>
      <c r="EB91" s="129">
        <f t="shared" si="777"/>
        <v>0</v>
      </c>
      <c r="EC91" s="34">
        <f t="shared" si="778"/>
        <v>0</v>
      </c>
      <c r="ED91" s="63">
        <v>0</v>
      </c>
      <c r="EE91" s="13">
        <f t="shared" si="779"/>
        <v>0</v>
      </c>
      <c r="EF91" s="13">
        <f t="shared" si="659"/>
        <v>0</v>
      </c>
      <c r="EG91" s="13">
        <f t="shared" si="660"/>
        <v>0</v>
      </c>
      <c r="EH91" s="151"/>
      <c r="EI91" s="291"/>
      <c r="EJ91" s="10"/>
      <c r="EK91" s="44"/>
      <c r="EL91" s="11"/>
      <c r="EM91" s="14"/>
      <c r="EN91" s="38"/>
      <c r="EO91" s="38"/>
      <c r="EP91" s="143"/>
      <c r="EQ91" s="950" t="s">
        <v>169</v>
      </c>
      <c r="ER91" s="121"/>
      <c r="ES91" s="111"/>
      <c r="ET91" s="111"/>
      <c r="EU91" s="9"/>
      <c r="EV91" s="583"/>
      <c r="EW91" s="579"/>
      <c r="EX91" s="582"/>
      <c r="EY91" s="112"/>
      <c r="EZ91" s="573"/>
      <c r="FA91" s="162"/>
      <c r="FC91" s="44"/>
      <c r="FD91" s="302"/>
      <c r="FE91" s="87" t="s">
        <v>99</v>
      </c>
      <c r="FF91" s="95" t="s">
        <v>112</v>
      </c>
      <c r="FG91" s="14"/>
      <c r="FH91" s="72">
        <v>2.56</v>
      </c>
      <c r="FI91" s="496">
        <f t="shared" si="782"/>
        <v>0</v>
      </c>
      <c r="FJ91" s="10"/>
      <c r="FK91" s="302"/>
      <c r="FL91" s="61"/>
      <c r="FM91" s="61"/>
      <c r="FN91" s="87" t="s">
        <v>99</v>
      </c>
      <c r="FO91" s="95" t="s">
        <v>112</v>
      </c>
      <c r="FP91" s="14"/>
      <c r="FQ91" s="72">
        <v>7.43</v>
      </c>
      <c r="FR91" s="496">
        <f t="shared" si="783"/>
        <v>0</v>
      </c>
      <c r="FS91" s="88"/>
    </row>
    <row r="92" spans="1:175" x14ac:dyDescent="0.25">
      <c r="A92" s="44" t="s">
        <v>240</v>
      </c>
      <c r="B92" s="95" t="s">
        <v>114</v>
      </c>
      <c r="C92" s="68">
        <v>0</v>
      </c>
      <c r="D92" s="74">
        <v>0</v>
      </c>
      <c r="E92" s="74">
        <v>0</v>
      </c>
      <c r="F92" s="129">
        <f t="shared" si="663"/>
        <v>0</v>
      </c>
      <c r="G92" s="34">
        <f>C92*F92*2.7</f>
        <v>0</v>
      </c>
      <c r="H92" s="63">
        <v>0</v>
      </c>
      <c r="I92" s="13">
        <f>(G92*H92)</f>
        <v>0</v>
      </c>
      <c r="J92" s="13">
        <f t="shared" si="664"/>
        <v>0</v>
      </c>
      <c r="K92" s="13">
        <f t="shared" si="605"/>
        <v>0</v>
      </c>
      <c r="L92" s="151"/>
      <c r="M92" s="155"/>
      <c r="N92" s="10"/>
      <c r="O92" s="44" t="s">
        <v>240</v>
      </c>
      <c r="P92" s="95" t="s">
        <v>114</v>
      </c>
      <c r="Q92" s="68">
        <v>0</v>
      </c>
      <c r="R92" s="74">
        <v>0</v>
      </c>
      <c r="S92" s="74">
        <v>0</v>
      </c>
      <c r="T92" s="129">
        <f t="shared" si="740"/>
        <v>0</v>
      </c>
      <c r="U92" s="34">
        <f>Q92*T92*2.7</f>
        <v>0</v>
      </c>
      <c r="V92" s="63">
        <v>0</v>
      </c>
      <c r="W92" s="13">
        <f>(U92*V92)</f>
        <v>0</v>
      </c>
      <c r="X92" s="13">
        <f t="shared" si="741"/>
        <v>0</v>
      </c>
      <c r="Y92" s="13">
        <f t="shared" si="606"/>
        <v>0</v>
      </c>
      <c r="Z92" s="151"/>
      <c r="AA92" s="155"/>
      <c r="AB92" s="10"/>
      <c r="AC92" s="44" t="s">
        <v>240</v>
      </c>
      <c r="AD92" s="95" t="s">
        <v>114</v>
      </c>
      <c r="AE92" s="68">
        <v>0</v>
      </c>
      <c r="AF92" s="74">
        <v>0</v>
      </c>
      <c r="AG92" s="74">
        <v>0</v>
      </c>
      <c r="AH92" s="129">
        <f t="shared" si="742"/>
        <v>0</v>
      </c>
      <c r="AI92" s="34">
        <f t="shared" ref="AI92" si="784">AE92*AH92*2.7</f>
        <v>0</v>
      </c>
      <c r="AJ92" s="63">
        <v>0</v>
      </c>
      <c r="AK92" s="13">
        <f t="shared" si="744"/>
        <v>0</v>
      </c>
      <c r="AL92" s="13">
        <f t="shared" si="610"/>
        <v>0</v>
      </c>
      <c r="AM92" s="13">
        <f t="shared" si="611"/>
        <v>0</v>
      </c>
      <c r="AN92" s="151"/>
      <c r="AO92" s="155"/>
      <c r="AP92" s="10"/>
      <c r="AQ92" s="44" t="s">
        <v>240</v>
      </c>
      <c r="AR92" s="95" t="s">
        <v>114</v>
      </c>
      <c r="AS92" s="68">
        <v>0</v>
      </c>
      <c r="AT92" s="74">
        <v>0</v>
      </c>
      <c r="AU92" s="74">
        <v>0</v>
      </c>
      <c r="AV92" s="129">
        <f t="shared" si="747"/>
        <v>0</v>
      </c>
      <c r="AW92" s="34">
        <f t="shared" ref="AW92" si="785">AS92*AV92*2.7</f>
        <v>0</v>
      </c>
      <c r="AX92" s="63">
        <v>0</v>
      </c>
      <c r="AY92" s="13">
        <f t="shared" si="749"/>
        <v>0</v>
      </c>
      <c r="AZ92" s="13">
        <f t="shared" si="617"/>
        <v>0</v>
      </c>
      <c r="BA92" s="13">
        <f t="shared" si="618"/>
        <v>0</v>
      </c>
      <c r="BB92" s="151"/>
      <c r="BC92" s="155"/>
      <c r="BD92" s="10"/>
      <c r="BE92" s="44" t="s">
        <v>240</v>
      </c>
      <c r="BF92" s="95" t="s">
        <v>114</v>
      </c>
      <c r="BG92" s="68">
        <v>0</v>
      </c>
      <c r="BH92" s="74">
        <v>0</v>
      </c>
      <c r="BI92" s="74">
        <v>0</v>
      </c>
      <c r="BJ92" s="129">
        <f t="shared" si="752"/>
        <v>0</v>
      </c>
      <c r="BK92" s="34">
        <f t="shared" ref="BK92" si="786">BG92*BJ92*2.7</f>
        <v>0</v>
      </c>
      <c r="BL92" s="63">
        <v>0</v>
      </c>
      <c r="BM92" s="13">
        <f t="shared" si="754"/>
        <v>0</v>
      </c>
      <c r="BN92" s="13">
        <f t="shared" si="624"/>
        <v>0</v>
      </c>
      <c r="BO92" s="13">
        <f t="shared" si="625"/>
        <v>0</v>
      </c>
      <c r="BP92" s="151"/>
      <c r="BQ92" s="155"/>
      <c r="BR92" s="10"/>
      <c r="BS92" s="44" t="s">
        <v>240</v>
      </c>
      <c r="BT92" s="95" t="s">
        <v>114</v>
      </c>
      <c r="BU92" s="68">
        <v>0</v>
      </c>
      <c r="BV92" s="74">
        <v>0</v>
      </c>
      <c r="BW92" s="74">
        <v>0</v>
      </c>
      <c r="BX92" s="129">
        <f t="shared" si="757"/>
        <v>0</v>
      </c>
      <c r="BY92" s="34">
        <f t="shared" ref="BY92" si="787">BU92*BX92*2.7</f>
        <v>0</v>
      </c>
      <c r="BZ92" s="63">
        <v>0</v>
      </c>
      <c r="CA92" s="13">
        <f t="shared" si="759"/>
        <v>0</v>
      </c>
      <c r="CB92" s="13">
        <f t="shared" si="631"/>
        <v>0</v>
      </c>
      <c r="CC92" s="13">
        <f t="shared" si="632"/>
        <v>0</v>
      </c>
      <c r="CD92" s="151"/>
      <c r="CE92" s="155"/>
      <c r="CF92" s="10"/>
      <c r="CG92" s="44" t="s">
        <v>240</v>
      </c>
      <c r="CH92" s="95" t="s">
        <v>114</v>
      </c>
      <c r="CI92" s="68">
        <v>0</v>
      </c>
      <c r="CJ92" s="74">
        <v>0</v>
      </c>
      <c r="CK92" s="74">
        <v>0</v>
      </c>
      <c r="CL92" s="129">
        <f t="shared" si="762"/>
        <v>0</v>
      </c>
      <c r="CM92" s="34">
        <f t="shared" ref="CM92" si="788">CI92*CL92*2.7</f>
        <v>0</v>
      </c>
      <c r="CN92" s="63">
        <v>0</v>
      </c>
      <c r="CO92" s="13">
        <f t="shared" si="764"/>
        <v>0</v>
      </c>
      <c r="CP92" s="13">
        <f t="shared" si="638"/>
        <v>0</v>
      </c>
      <c r="CQ92" s="13">
        <f t="shared" si="639"/>
        <v>0</v>
      </c>
      <c r="CR92" s="151"/>
      <c r="CS92" s="155"/>
      <c r="CT92" s="10"/>
      <c r="CU92" s="44" t="s">
        <v>240</v>
      </c>
      <c r="CV92" s="95" t="s">
        <v>114</v>
      </c>
      <c r="CW92" s="68">
        <v>0</v>
      </c>
      <c r="CX92" s="74">
        <v>0</v>
      </c>
      <c r="CY92" s="74">
        <v>0</v>
      </c>
      <c r="CZ92" s="129">
        <f t="shared" si="767"/>
        <v>0</v>
      </c>
      <c r="DA92" s="34">
        <f t="shared" ref="DA92" si="789">CW92*CZ92*2.7</f>
        <v>0</v>
      </c>
      <c r="DB92" s="63">
        <v>0</v>
      </c>
      <c r="DC92" s="13">
        <f t="shared" si="769"/>
        <v>0</v>
      </c>
      <c r="DD92" s="13">
        <f t="shared" si="645"/>
        <v>0</v>
      </c>
      <c r="DE92" s="13">
        <f t="shared" si="646"/>
        <v>0</v>
      </c>
      <c r="DF92" s="151"/>
      <c r="DG92" s="155"/>
      <c r="DH92" s="10"/>
      <c r="DI92" s="44" t="s">
        <v>240</v>
      </c>
      <c r="DJ92" s="95" t="s">
        <v>114</v>
      </c>
      <c r="DK92" s="68">
        <v>0</v>
      </c>
      <c r="DL92" s="74">
        <v>0</v>
      </c>
      <c r="DM92" s="74">
        <v>0</v>
      </c>
      <c r="DN92" s="129">
        <f t="shared" si="772"/>
        <v>0</v>
      </c>
      <c r="DO92" s="34">
        <f t="shared" ref="DO92" si="790">DK92*DN92*2.7</f>
        <v>0</v>
      </c>
      <c r="DP92" s="63">
        <v>0</v>
      </c>
      <c r="DQ92" s="13">
        <f t="shared" si="774"/>
        <v>0</v>
      </c>
      <c r="DR92" s="13">
        <f t="shared" si="652"/>
        <v>0</v>
      </c>
      <c r="DS92" s="13">
        <f t="shared" si="653"/>
        <v>0</v>
      </c>
      <c r="DT92" s="151"/>
      <c r="DU92" s="155"/>
      <c r="DV92" s="10"/>
      <c r="DW92" s="44" t="s">
        <v>240</v>
      </c>
      <c r="DX92" s="95" t="s">
        <v>114</v>
      </c>
      <c r="DY92" s="68">
        <v>0</v>
      </c>
      <c r="DZ92" s="74">
        <v>0</v>
      </c>
      <c r="EA92" s="74">
        <v>0</v>
      </c>
      <c r="EB92" s="129">
        <f t="shared" si="777"/>
        <v>0</v>
      </c>
      <c r="EC92" s="34">
        <f t="shared" ref="EC92" si="791">DY92*EB92*2.7</f>
        <v>0</v>
      </c>
      <c r="ED92" s="63">
        <v>0</v>
      </c>
      <c r="EE92" s="13">
        <f t="shared" si="779"/>
        <v>0</v>
      </c>
      <c r="EF92" s="13">
        <f t="shared" si="659"/>
        <v>0</v>
      </c>
      <c r="EG92" s="13">
        <f t="shared" si="660"/>
        <v>0</v>
      </c>
      <c r="EH92" s="151"/>
      <c r="EI92" s="155"/>
      <c r="EJ92" s="10"/>
      <c r="EK92" s="44" t="s">
        <v>105</v>
      </c>
      <c r="EL92" s="11" t="s">
        <v>57</v>
      </c>
      <c r="EM92" s="744">
        <f>K122+Y122+AM122+BA122+BO122+CC122+CQ122+DE122+DS122+EG122</f>
        <v>0</v>
      </c>
      <c r="EN92" s="82"/>
      <c r="EO92" s="950"/>
      <c r="EP92" s="948"/>
      <c r="EQ92" s="156">
        <f>IF(EM92=0,0,EM92/(EI122+DU122+DG122+CS122+CE122+BQ122+BC122+AO122+AA122+M122))</f>
        <v>0</v>
      </c>
      <c r="ER92" s="116">
        <f>IF(ER$4=0,0,EM92/ER$4)</f>
        <v>0</v>
      </c>
      <c r="ES92" s="81">
        <f>ER92*ET92+ER92</f>
        <v>0</v>
      </c>
      <c r="ET92" s="280">
        <v>0</v>
      </c>
      <c r="EU92" s="9" t="s">
        <v>63</v>
      </c>
      <c r="EV92" s="583">
        <f>IF(EQ92=0,0,EX92/EQ92)</f>
        <v>0</v>
      </c>
      <c r="EW92" s="579">
        <f t="shared" si="602"/>
        <v>0</v>
      </c>
      <c r="EX92" s="582">
        <f>ER92*ER$4+ES92*ES$4</f>
        <v>0</v>
      </c>
      <c r="EY92" s="574">
        <f>EZ144</f>
        <v>0</v>
      </c>
      <c r="EZ92" s="544">
        <f>IF(EQ92=0,0,EY92/EQ92)</f>
        <v>0</v>
      </c>
      <c r="FA92" s="567"/>
      <c r="FC92" s="44"/>
      <c r="FD92" s="302"/>
      <c r="FE92" s="87" t="s">
        <v>91</v>
      </c>
      <c r="FF92" s="95" t="s">
        <v>321</v>
      </c>
      <c r="FG92" s="14"/>
      <c r="FH92" s="72">
        <v>0</v>
      </c>
      <c r="FI92" s="496">
        <f t="shared" si="782"/>
        <v>0</v>
      </c>
      <c r="FJ92" s="10"/>
      <c r="FK92" s="302"/>
      <c r="FL92" s="61"/>
      <c r="FM92" s="61"/>
      <c r="FN92" s="87" t="s">
        <v>91</v>
      </c>
      <c r="FO92" s="95" t="s">
        <v>321</v>
      </c>
      <c r="FP92" s="14"/>
      <c r="FQ92" s="72">
        <v>0</v>
      </c>
      <c r="FR92" s="496">
        <f t="shared" si="783"/>
        <v>0</v>
      </c>
      <c r="FS92" s="88"/>
    </row>
    <row r="93" spans="1:175" x14ac:dyDescent="0.25">
      <c r="A93" s="44" t="s">
        <v>241</v>
      </c>
      <c r="B93" s="95" t="s">
        <v>115</v>
      </c>
      <c r="C93" s="68">
        <v>0</v>
      </c>
      <c r="D93" s="74">
        <v>0</v>
      </c>
      <c r="E93" s="74">
        <v>0</v>
      </c>
      <c r="F93" s="129">
        <f t="shared" si="663"/>
        <v>0</v>
      </c>
      <c r="G93" s="34">
        <f>C93*F93*7.8</f>
        <v>0</v>
      </c>
      <c r="H93" s="63">
        <v>0</v>
      </c>
      <c r="I93" s="13">
        <f>(G93*H93)</f>
        <v>0</v>
      </c>
      <c r="J93" s="13">
        <f t="shared" si="664"/>
        <v>0</v>
      </c>
      <c r="K93" s="13">
        <f t="shared" si="605"/>
        <v>0</v>
      </c>
      <c r="L93" s="151"/>
      <c r="M93" s="155"/>
      <c r="N93" s="15"/>
      <c r="O93" s="44" t="s">
        <v>241</v>
      </c>
      <c r="P93" s="95" t="s">
        <v>115</v>
      </c>
      <c r="Q93" s="68">
        <v>0</v>
      </c>
      <c r="R93" s="74">
        <v>0</v>
      </c>
      <c r="S93" s="74">
        <v>0</v>
      </c>
      <c r="T93" s="129">
        <f t="shared" si="740"/>
        <v>0</v>
      </c>
      <c r="U93" s="34">
        <f>Q93*T93*7.8</f>
        <v>0</v>
      </c>
      <c r="V93" s="63">
        <v>0</v>
      </c>
      <c r="W93" s="13">
        <f>(U93*V93)</f>
        <v>0</v>
      </c>
      <c r="X93" s="13">
        <f t="shared" si="741"/>
        <v>0</v>
      </c>
      <c r="Y93" s="13">
        <f t="shared" si="606"/>
        <v>0</v>
      </c>
      <c r="Z93" s="151"/>
      <c r="AA93" s="155"/>
      <c r="AB93" s="15"/>
      <c r="AC93" s="44" t="s">
        <v>241</v>
      </c>
      <c r="AD93" s="95" t="s">
        <v>115</v>
      </c>
      <c r="AE93" s="68">
        <v>0</v>
      </c>
      <c r="AF93" s="74">
        <v>0</v>
      </c>
      <c r="AG93" s="74">
        <v>0</v>
      </c>
      <c r="AH93" s="129">
        <f t="shared" si="742"/>
        <v>0</v>
      </c>
      <c r="AI93" s="34">
        <f t="shared" ref="AI93" si="792">AE93*AH93*7.8</f>
        <v>0</v>
      </c>
      <c r="AJ93" s="63">
        <v>0</v>
      </c>
      <c r="AK93" s="13">
        <f t="shared" si="744"/>
        <v>0</v>
      </c>
      <c r="AL93" s="13">
        <f t="shared" si="610"/>
        <v>0</v>
      </c>
      <c r="AM93" s="13">
        <f t="shared" si="611"/>
        <v>0</v>
      </c>
      <c r="AN93" s="151"/>
      <c r="AO93" s="155"/>
      <c r="AP93" s="15"/>
      <c r="AQ93" s="44" t="s">
        <v>241</v>
      </c>
      <c r="AR93" s="95" t="s">
        <v>115</v>
      </c>
      <c r="AS93" s="68">
        <v>0</v>
      </c>
      <c r="AT93" s="74">
        <v>0</v>
      </c>
      <c r="AU93" s="74">
        <v>0</v>
      </c>
      <c r="AV93" s="129">
        <f t="shared" si="747"/>
        <v>0</v>
      </c>
      <c r="AW93" s="34">
        <f t="shared" ref="AW93" si="793">AS93*AV93*7.8</f>
        <v>0</v>
      </c>
      <c r="AX93" s="63">
        <v>0</v>
      </c>
      <c r="AY93" s="13">
        <f t="shared" si="749"/>
        <v>0</v>
      </c>
      <c r="AZ93" s="13">
        <f t="shared" si="617"/>
        <v>0</v>
      </c>
      <c r="BA93" s="13">
        <f t="shared" si="618"/>
        <v>0</v>
      </c>
      <c r="BB93" s="151"/>
      <c r="BC93" s="155"/>
      <c r="BD93" s="15"/>
      <c r="BE93" s="44" t="s">
        <v>241</v>
      </c>
      <c r="BF93" s="95" t="s">
        <v>115</v>
      </c>
      <c r="BG93" s="68">
        <v>0</v>
      </c>
      <c r="BH93" s="74">
        <v>0</v>
      </c>
      <c r="BI93" s="74">
        <v>0</v>
      </c>
      <c r="BJ93" s="129">
        <f t="shared" si="752"/>
        <v>0</v>
      </c>
      <c r="BK93" s="34">
        <f t="shared" ref="BK93" si="794">BG93*BJ93*7.8</f>
        <v>0</v>
      </c>
      <c r="BL93" s="63">
        <v>0</v>
      </c>
      <c r="BM93" s="13">
        <f t="shared" si="754"/>
        <v>0</v>
      </c>
      <c r="BN93" s="13">
        <f t="shared" si="624"/>
        <v>0</v>
      </c>
      <c r="BO93" s="13">
        <f t="shared" si="625"/>
        <v>0</v>
      </c>
      <c r="BP93" s="151"/>
      <c r="BQ93" s="155"/>
      <c r="BR93" s="15"/>
      <c r="BS93" s="44" t="s">
        <v>241</v>
      </c>
      <c r="BT93" s="95" t="s">
        <v>115</v>
      </c>
      <c r="BU93" s="68">
        <v>0</v>
      </c>
      <c r="BV93" s="74">
        <v>0</v>
      </c>
      <c r="BW93" s="74">
        <v>0</v>
      </c>
      <c r="BX93" s="129">
        <f t="shared" si="757"/>
        <v>0</v>
      </c>
      <c r="BY93" s="34">
        <f t="shared" ref="BY93" si="795">BU93*BX93*7.8</f>
        <v>0</v>
      </c>
      <c r="BZ93" s="63">
        <v>0</v>
      </c>
      <c r="CA93" s="13">
        <f t="shared" si="759"/>
        <v>0</v>
      </c>
      <c r="CB93" s="13">
        <f t="shared" si="631"/>
        <v>0</v>
      </c>
      <c r="CC93" s="13">
        <f t="shared" si="632"/>
        <v>0</v>
      </c>
      <c r="CD93" s="151"/>
      <c r="CE93" s="155"/>
      <c r="CF93" s="15"/>
      <c r="CG93" s="44" t="s">
        <v>241</v>
      </c>
      <c r="CH93" s="95" t="s">
        <v>115</v>
      </c>
      <c r="CI93" s="68">
        <v>0</v>
      </c>
      <c r="CJ93" s="74">
        <v>0</v>
      </c>
      <c r="CK93" s="74">
        <v>0</v>
      </c>
      <c r="CL93" s="129">
        <f t="shared" si="762"/>
        <v>0</v>
      </c>
      <c r="CM93" s="34">
        <f t="shared" ref="CM93" si="796">CI93*CL93*7.8</f>
        <v>0</v>
      </c>
      <c r="CN93" s="63">
        <v>0</v>
      </c>
      <c r="CO93" s="13">
        <f t="shared" si="764"/>
        <v>0</v>
      </c>
      <c r="CP93" s="13">
        <f t="shared" si="638"/>
        <v>0</v>
      </c>
      <c r="CQ93" s="13">
        <f t="shared" si="639"/>
        <v>0</v>
      </c>
      <c r="CR93" s="151"/>
      <c r="CS93" s="155"/>
      <c r="CT93" s="15"/>
      <c r="CU93" s="44" t="s">
        <v>241</v>
      </c>
      <c r="CV93" s="95" t="s">
        <v>115</v>
      </c>
      <c r="CW93" s="68">
        <v>0</v>
      </c>
      <c r="CX93" s="74">
        <v>0</v>
      </c>
      <c r="CY93" s="74">
        <v>0</v>
      </c>
      <c r="CZ93" s="129">
        <f t="shared" si="767"/>
        <v>0</v>
      </c>
      <c r="DA93" s="34">
        <f t="shared" ref="DA93" si="797">CW93*CZ93*7.8</f>
        <v>0</v>
      </c>
      <c r="DB93" s="63">
        <v>0</v>
      </c>
      <c r="DC93" s="13">
        <f t="shared" si="769"/>
        <v>0</v>
      </c>
      <c r="DD93" s="13">
        <f t="shared" si="645"/>
        <v>0</v>
      </c>
      <c r="DE93" s="13">
        <f t="shared" si="646"/>
        <v>0</v>
      </c>
      <c r="DF93" s="151"/>
      <c r="DG93" s="155"/>
      <c r="DH93" s="15"/>
      <c r="DI93" s="44" t="s">
        <v>241</v>
      </c>
      <c r="DJ93" s="95" t="s">
        <v>115</v>
      </c>
      <c r="DK93" s="68">
        <v>0</v>
      </c>
      <c r="DL93" s="74">
        <v>0</v>
      </c>
      <c r="DM93" s="74">
        <v>0</v>
      </c>
      <c r="DN93" s="129">
        <f t="shared" si="772"/>
        <v>0</v>
      </c>
      <c r="DO93" s="34">
        <f t="shared" ref="DO93" si="798">DK93*DN93*7.8</f>
        <v>0</v>
      </c>
      <c r="DP93" s="63">
        <v>0</v>
      </c>
      <c r="DQ93" s="13">
        <f t="shared" si="774"/>
        <v>0</v>
      </c>
      <c r="DR93" s="13">
        <f t="shared" si="652"/>
        <v>0</v>
      </c>
      <c r="DS93" s="13">
        <f t="shared" si="653"/>
        <v>0</v>
      </c>
      <c r="DT93" s="151"/>
      <c r="DU93" s="155"/>
      <c r="DV93" s="15"/>
      <c r="DW93" s="44" t="s">
        <v>241</v>
      </c>
      <c r="DX93" s="95" t="s">
        <v>115</v>
      </c>
      <c r="DY93" s="68">
        <v>0</v>
      </c>
      <c r="DZ93" s="74">
        <v>0</v>
      </c>
      <c r="EA93" s="74">
        <v>0</v>
      </c>
      <c r="EB93" s="129">
        <f t="shared" si="777"/>
        <v>0</v>
      </c>
      <c r="EC93" s="34">
        <f t="shared" ref="EC93" si="799">DY93*EB93*7.8</f>
        <v>0</v>
      </c>
      <c r="ED93" s="63">
        <v>0</v>
      </c>
      <c r="EE93" s="13">
        <f t="shared" si="779"/>
        <v>0</v>
      </c>
      <c r="EF93" s="13">
        <f t="shared" si="659"/>
        <v>0</v>
      </c>
      <c r="EG93" s="13">
        <f t="shared" si="660"/>
        <v>0</v>
      </c>
      <c r="EH93" s="151"/>
      <c r="EI93" s="155"/>
      <c r="EJ93" s="15"/>
      <c r="EK93" s="44"/>
      <c r="EL93" s="130"/>
      <c r="EM93" s="17"/>
      <c r="EN93" s="17"/>
      <c r="EO93" s="18"/>
      <c r="EP93" s="17"/>
      <c r="EQ93" s="159"/>
      <c r="ER93" s="13"/>
      <c r="ES93" s="13"/>
      <c r="ET93" s="13"/>
      <c r="EU93" s="9"/>
      <c r="EV93" s="585"/>
      <c r="EW93" s="586"/>
      <c r="EX93" s="577"/>
      <c r="EY93" s="61"/>
      <c r="EZ93" s="587"/>
      <c r="FA93" s="751" t="s">
        <v>235</v>
      </c>
      <c r="FC93" s="137"/>
      <c r="FD93" s="61"/>
      <c r="FE93" s="87" t="s">
        <v>240</v>
      </c>
      <c r="FF93" s="95" t="s">
        <v>246</v>
      </c>
      <c r="FG93" s="14"/>
      <c r="FH93" s="72">
        <v>19.89</v>
      </c>
      <c r="FI93" s="496">
        <f t="shared" si="782"/>
        <v>0</v>
      </c>
      <c r="FJ93" s="61"/>
      <c r="FK93" s="61"/>
      <c r="FL93" s="61"/>
      <c r="FM93" s="61"/>
      <c r="FN93" s="87" t="s">
        <v>240</v>
      </c>
      <c r="FO93" s="95" t="s">
        <v>246</v>
      </c>
      <c r="FP93" s="14"/>
      <c r="FQ93" s="72">
        <v>0</v>
      </c>
      <c r="FR93" s="496">
        <f t="shared" si="783"/>
        <v>0</v>
      </c>
      <c r="FS93" s="88"/>
    </row>
    <row r="94" spans="1:175" x14ac:dyDescent="0.25">
      <c r="A94" s="44"/>
      <c r="B94" s="96"/>
      <c r="C94" s="41"/>
      <c r="D94" s="948" t="s">
        <v>20</v>
      </c>
      <c r="E94" s="948" t="s">
        <v>20</v>
      </c>
      <c r="F94" s="948" t="s">
        <v>45</v>
      </c>
      <c r="G94" s="41"/>
      <c r="H94" s="286" t="s">
        <v>36</v>
      </c>
      <c r="I94" s="13"/>
      <c r="J94" s="13"/>
      <c r="K94" s="13"/>
      <c r="L94" s="1044" t="s">
        <v>279</v>
      </c>
      <c r="M94" s="1045"/>
      <c r="N94" s="10"/>
      <c r="O94" s="44"/>
      <c r="P94" s="96"/>
      <c r="Q94" s="41"/>
      <c r="R94" s="948" t="s">
        <v>20</v>
      </c>
      <c r="S94" s="948" t="s">
        <v>20</v>
      </c>
      <c r="T94" s="948" t="s">
        <v>45</v>
      </c>
      <c r="U94" s="41"/>
      <c r="V94" s="286" t="s">
        <v>36</v>
      </c>
      <c r="W94" s="13"/>
      <c r="X94" s="13"/>
      <c r="Y94" s="13"/>
      <c r="Z94" s="1044" t="s">
        <v>279</v>
      </c>
      <c r="AA94" s="1045"/>
      <c r="AB94" s="10"/>
      <c r="AC94" s="44"/>
      <c r="AD94" s="96"/>
      <c r="AE94" s="41"/>
      <c r="AF94" s="948" t="s">
        <v>20</v>
      </c>
      <c r="AG94" s="948" t="s">
        <v>20</v>
      </c>
      <c r="AH94" s="948" t="s">
        <v>45</v>
      </c>
      <c r="AI94" s="41"/>
      <c r="AJ94" s="286" t="s">
        <v>36</v>
      </c>
      <c r="AK94" s="13"/>
      <c r="AL94" s="13"/>
      <c r="AM94" s="13"/>
      <c r="AN94" s="1044" t="s">
        <v>279</v>
      </c>
      <c r="AO94" s="1045"/>
      <c r="AP94" s="10"/>
      <c r="AQ94" s="44"/>
      <c r="AR94" s="96"/>
      <c r="AS94" s="41"/>
      <c r="AT94" s="948" t="s">
        <v>20</v>
      </c>
      <c r="AU94" s="948" t="s">
        <v>20</v>
      </c>
      <c r="AV94" s="948" t="s">
        <v>45</v>
      </c>
      <c r="AW94" s="41"/>
      <c r="AX94" s="286" t="s">
        <v>36</v>
      </c>
      <c r="AY94" s="13"/>
      <c r="AZ94" s="13"/>
      <c r="BA94" s="13"/>
      <c r="BB94" s="1044" t="s">
        <v>279</v>
      </c>
      <c r="BC94" s="1045"/>
      <c r="BD94" s="10"/>
      <c r="BE94" s="44"/>
      <c r="BF94" s="96"/>
      <c r="BG94" s="41"/>
      <c r="BH94" s="948" t="s">
        <v>20</v>
      </c>
      <c r="BI94" s="948" t="s">
        <v>20</v>
      </c>
      <c r="BJ94" s="948" t="s">
        <v>45</v>
      </c>
      <c r="BK94" s="41"/>
      <c r="BL94" s="286" t="s">
        <v>36</v>
      </c>
      <c r="BM94" s="13"/>
      <c r="BN94" s="13"/>
      <c r="BO94" s="13"/>
      <c r="BP94" s="1044" t="s">
        <v>279</v>
      </c>
      <c r="BQ94" s="1045"/>
      <c r="BR94" s="10"/>
      <c r="BS94" s="44"/>
      <c r="BT94" s="96"/>
      <c r="BU94" s="41"/>
      <c r="BV94" s="948" t="s">
        <v>20</v>
      </c>
      <c r="BW94" s="948" t="s">
        <v>20</v>
      </c>
      <c r="BX94" s="948" t="s">
        <v>45</v>
      </c>
      <c r="BY94" s="41"/>
      <c r="BZ94" s="286" t="s">
        <v>36</v>
      </c>
      <c r="CA94" s="13"/>
      <c r="CB94" s="13"/>
      <c r="CC94" s="13"/>
      <c r="CD94" s="1044" t="s">
        <v>279</v>
      </c>
      <c r="CE94" s="1045"/>
      <c r="CF94" s="10"/>
      <c r="CG94" s="44"/>
      <c r="CH94" s="96"/>
      <c r="CI94" s="41"/>
      <c r="CJ94" s="948" t="s">
        <v>20</v>
      </c>
      <c r="CK94" s="948" t="s">
        <v>20</v>
      </c>
      <c r="CL94" s="948" t="s">
        <v>45</v>
      </c>
      <c r="CM94" s="41"/>
      <c r="CN94" s="286" t="s">
        <v>36</v>
      </c>
      <c r="CO94" s="13"/>
      <c r="CP94" s="13"/>
      <c r="CQ94" s="13"/>
      <c r="CR94" s="1044" t="s">
        <v>279</v>
      </c>
      <c r="CS94" s="1045"/>
      <c r="CT94" s="10"/>
      <c r="CU94" s="44"/>
      <c r="CV94" s="96"/>
      <c r="CW94" s="41"/>
      <c r="CX94" s="948" t="s">
        <v>20</v>
      </c>
      <c r="CY94" s="948" t="s">
        <v>20</v>
      </c>
      <c r="CZ94" s="948" t="s">
        <v>45</v>
      </c>
      <c r="DA94" s="41"/>
      <c r="DB94" s="286" t="s">
        <v>36</v>
      </c>
      <c r="DC94" s="13"/>
      <c r="DD94" s="13"/>
      <c r="DE94" s="13"/>
      <c r="DF94" s="1044" t="s">
        <v>279</v>
      </c>
      <c r="DG94" s="1045"/>
      <c r="DH94" s="10"/>
      <c r="DI94" s="44"/>
      <c r="DJ94" s="96"/>
      <c r="DK94" s="41"/>
      <c r="DL94" s="948" t="s">
        <v>20</v>
      </c>
      <c r="DM94" s="948" t="s">
        <v>20</v>
      </c>
      <c r="DN94" s="948" t="s">
        <v>45</v>
      </c>
      <c r="DO94" s="41"/>
      <c r="DP94" s="286" t="s">
        <v>36</v>
      </c>
      <c r="DQ94" s="13"/>
      <c r="DR94" s="13"/>
      <c r="DS94" s="13"/>
      <c r="DT94" s="1044" t="s">
        <v>279</v>
      </c>
      <c r="DU94" s="1045"/>
      <c r="DV94" s="10"/>
      <c r="DW94" s="44"/>
      <c r="DX94" s="96"/>
      <c r="DY94" s="41"/>
      <c r="DZ94" s="948" t="s">
        <v>20</v>
      </c>
      <c r="EA94" s="948" t="s">
        <v>20</v>
      </c>
      <c r="EB94" s="948" t="s">
        <v>45</v>
      </c>
      <c r="EC94" s="41"/>
      <c r="ED94" s="286" t="s">
        <v>36</v>
      </c>
      <c r="EE94" s="13"/>
      <c r="EF94" s="13"/>
      <c r="EG94" s="13"/>
      <c r="EH94" s="1044" t="s">
        <v>279</v>
      </c>
      <c r="EI94" s="1045"/>
      <c r="EJ94" s="10"/>
      <c r="EK94" s="292"/>
      <c r="EL94" s="293" t="s">
        <v>457</v>
      </c>
      <c r="EM94" s="100">
        <f>SUM(EM6:EM92)</f>
        <v>0</v>
      </c>
      <c r="EN94" s="160"/>
      <c r="EO94" s="48"/>
      <c r="EP94" s="49"/>
      <c r="EQ94" s="294" t="s">
        <v>157</v>
      </c>
      <c r="ER94" s="158">
        <f>IF(ER$4=0,0,EM94/ER$4)</f>
        <v>0</v>
      </c>
      <c r="ES94" s="161"/>
      <c r="ET94" s="101"/>
      <c r="EU94" s="294" t="s">
        <v>157</v>
      </c>
      <c r="EV94" s="565">
        <f>IF(EX4=0,0,EX94/EX4)</f>
        <v>0</v>
      </c>
      <c r="EW94" s="564"/>
      <c r="EX94" s="507">
        <f>SUM(EX6:EX92)</f>
        <v>0</v>
      </c>
      <c r="EY94" s="749">
        <f>SUM(EY13:EY92)</f>
        <v>0</v>
      </c>
      <c r="EZ94" s="104"/>
      <c r="FA94" s="750">
        <f>SUM(EX94:EY94)</f>
        <v>0</v>
      </c>
      <c r="FC94" s="44"/>
      <c r="FD94" s="302"/>
      <c r="FE94" s="87" t="s">
        <v>96</v>
      </c>
      <c r="FF94" s="8" t="s">
        <v>46</v>
      </c>
      <c r="FG94" s="61"/>
      <c r="FH94" s="72">
        <v>5.13</v>
      </c>
      <c r="FI94" s="496">
        <f t="shared" si="782"/>
        <v>0</v>
      </c>
      <c r="FJ94" s="10"/>
      <c r="FK94" s="302"/>
      <c r="FL94" s="61"/>
      <c r="FM94" s="61"/>
      <c r="FN94" s="87" t="s">
        <v>96</v>
      </c>
      <c r="FO94" s="8" t="s">
        <v>46</v>
      </c>
      <c r="FP94" s="61"/>
      <c r="FQ94" s="72">
        <v>23.69</v>
      </c>
      <c r="FR94" s="496">
        <f t="shared" si="783"/>
        <v>0</v>
      </c>
      <c r="FS94" s="88"/>
    </row>
    <row r="95" spans="1:175" x14ac:dyDescent="0.25">
      <c r="A95" s="44" t="s">
        <v>92</v>
      </c>
      <c r="B95" s="72" t="s">
        <v>116</v>
      </c>
      <c r="C95" s="33"/>
      <c r="D95" s="74">
        <v>0</v>
      </c>
      <c r="E95" s="74">
        <v>0</v>
      </c>
      <c r="F95" s="32">
        <f>D95*E95</f>
        <v>0</v>
      </c>
      <c r="G95" s="8"/>
      <c r="H95" s="63">
        <v>0</v>
      </c>
      <c r="I95" s="13">
        <f>(F95*H95)</f>
        <v>0</v>
      </c>
      <c r="J95" s="13">
        <f>IF(E$113=0,0,I95/E$113)</f>
        <v>0</v>
      </c>
      <c r="K95" s="13">
        <f>(J95*G$2)</f>
        <v>0</v>
      </c>
      <c r="L95" s="217">
        <f>SUM(K95:K96)</f>
        <v>0</v>
      </c>
      <c r="M95" s="218">
        <f>SUM(F95:F96)*C$2</f>
        <v>0</v>
      </c>
      <c r="N95" s="10"/>
      <c r="O95" s="44" t="s">
        <v>92</v>
      </c>
      <c r="P95" s="72" t="s">
        <v>116</v>
      </c>
      <c r="Q95" s="33"/>
      <c r="R95" s="74">
        <v>0</v>
      </c>
      <c r="S95" s="74">
        <v>0</v>
      </c>
      <c r="T95" s="32">
        <f>R95*S95</f>
        <v>0</v>
      </c>
      <c r="U95" s="8"/>
      <c r="V95" s="63">
        <v>0</v>
      </c>
      <c r="W95" s="13">
        <f>(T95*V95)</f>
        <v>0</v>
      </c>
      <c r="X95" s="13">
        <f>IF(S$113=0,0,W95/S$113)</f>
        <v>0</v>
      </c>
      <c r="Y95" s="13">
        <f>(X95*U$2)</f>
        <v>0</v>
      </c>
      <c r="Z95" s="217">
        <f>SUM(Y95:Y96)</f>
        <v>0</v>
      </c>
      <c r="AA95" s="218">
        <f>SUM(T95:T96)*Q$2</f>
        <v>0</v>
      </c>
      <c r="AB95" s="10"/>
      <c r="AC95" s="44" t="s">
        <v>92</v>
      </c>
      <c r="AD95" s="72" t="s">
        <v>116</v>
      </c>
      <c r="AE95" s="33"/>
      <c r="AF95" s="74">
        <v>0</v>
      </c>
      <c r="AG95" s="74">
        <v>0</v>
      </c>
      <c r="AH95" s="32">
        <f t="shared" ref="AH95:AH98" si="800">AF95*AG95</f>
        <v>0</v>
      </c>
      <c r="AI95" s="8"/>
      <c r="AJ95" s="63">
        <v>0</v>
      </c>
      <c r="AK95" s="13">
        <f t="shared" ref="AK95:AK98" si="801">(AH95*AJ95)</f>
        <v>0</v>
      </c>
      <c r="AL95" s="13">
        <f t="shared" ref="AL95:AL98" si="802">IF(AG$113=0,0,AK95/AG$113)</f>
        <v>0</v>
      </c>
      <c r="AM95" s="13">
        <f t="shared" ref="AM95:AM98" si="803">(AL95*AI$2)</f>
        <v>0</v>
      </c>
      <c r="AN95" s="217">
        <f t="shared" ref="AN95" si="804">SUM(AM95:AM96)</f>
        <v>0</v>
      </c>
      <c r="AO95" s="218">
        <f t="shared" ref="AO95" si="805">SUM(AH95:AH96)*AE$2</f>
        <v>0</v>
      </c>
      <c r="AP95" s="10"/>
      <c r="AQ95" s="44" t="s">
        <v>92</v>
      </c>
      <c r="AR95" s="72" t="s">
        <v>116</v>
      </c>
      <c r="AS95" s="33"/>
      <c r="AT95" s="74">
        <v>0</v>
      </c>
      <c r="AU95" s="74">
        <v>0</v>
      </c>
      <c r="AV95" s="32">
        <f t="shared" ref="AV95:AV98" si="806">AT95*AU95</f>
        <v>0</v>
      </c>
      <c r="AW95" s="8"/>
      <c r="AX95" s="63">
        <v>0</v>
      </c>
      <c r="AY95" s="13">
        <f t="shared" ref="AY95:AY98" si="807">(AV95*AX95)</f>
        <v>0</v>
      </c>
      <c r="AZ95" s="13">
        <f t="shared" ref="AZ95:AZ98" si="808">IF(AU$113=0,0,AY95/AU$113)</f>
        <v>0</v>
      </c>
      <c r="BA95" s="13">
        <f t="shared" ref="BA95:BA98" si="809">(AZ95*AW$2)</f>
        <v>0</v>
      </c>
      <c r="BB95" s="217">
        <f t="shared" ref="BB95" si="810">SUM(BA95:BA96)</f>
        <v>0</v>
      </c>
      <c r="BC95" s="218">
        <f t="shared" ref="BC95" si="811">SUM(AV95:AV96)*AS$2</f>
        <v>0</v>
      </c>
      <c r="BD95" s="10"/>
      <c r="BE95" s="44" t="s">
        <v>92</v>
      </c>
      <c r="BF95" s="72" t="s">
        <v>116</v>
      </c>
      <c r="BG95" s="33"/>
      <c r="BH95" s="74">
        <v>0</v>
      </c>
      <c r="BI95" s="74">
        <v>0</v>
      </c>
      <c r="BJ95" s="32">
        <f t="shared" ref="BJ95:BJ98" si="812">BH95*BI95</f>
        <v>0</v>
      </c>
      <c r="BK95" s="8"/>
      <c r="BL95" s="63">
        <v>0</v>
      </c>
      <c r="BM95" s="13">
        <f t="shared" ref="BM95:BM98" si="813">(BJ95*BL95)</f>
        <v>0</v>
      </c>
      <c r="BN95" s="13">
        <f t="shared" ref="BN95:BN98" si="814">IF(BI$113=0,0,BM95/BI$113)</f>
        <v>0</v>
      </c>
      <c r="BO95" s="13">
        <f t="shared" ref="BO95:BO98" si="815">(BN95*BK$2)</f>
        <v>0</v>
      </c>
      <c r="BP95" s="217">
        <f t="shared" ref="BP95" si="816">SUM(BO95:BO96)</f>
        <v>0</v>
      </c>
      <c r="BQ95" s="218">
        <f t="shared" ref="BQ95" si="817">SUM(BJ95:BJ96)*BG$2</f>
        <v>0</v>
      </c>
      <c r="BR95" s="10"/>
      <c r="BS95" s="44" t="s">
        <v>92</v>
      </c>
      <c r="BT95" s="72" t="s">
        <v>116</v>
      </c>
      <c r="BU95" s="33"/>
      <c r="BV95" s="74">
        <v>0</v>
      </c>
      <c r="BW95" s="74">
        <v>0</v>
      </c>
      <c r="BX95" s="32">
        <f t="shared" ref="BX95:BX98" si="818">BV95*BW95</f>
        <v>0</v>
      </c>
      <c r="BY95" s="8"/>
      <c r="BZ95" s="63">
        <v>0</v>
      </c>
      <c r="CA95" s="13">
        <f t="shared" ref="CA95:CA98" si="819">(BX95*BZ95)</f>
        <v>0</v>
      </c>
      <c r="CB95" s="13">
        <f t="shared" ref="CB95:CB98" si="820">IF(BW$113=0,0,CA95/BW$113)</f>
        <v>0</v>
      </c>
      <c r="CC95" s="13">
        <f t="shared" ref="CC95:CC98" si="821">(CB95*BY$2)</f>
        <v>0</v>
      </c>
      <c r="CD95" s="217">
        <f t="shared" ref="CD95" si="822">SUM(CC95:CC96)</f>
        <v>0</v>
      </c>
      <c r="CE95" s="218">
        <f t="shared" ref="CE95" si="823">SUM(BX95:BX96)*BU$2</f>
        <v>0</v>
      </c>
      <c r="CF95" s="10"/>
      <c r="CG95" s="44" t="s">
        <v>92</v>
      </c>
      <c r="CH95" s="72" t="s">
        <v>116</v>
      </c>
      <c r="CI95" s="33"/>
      <c r="CJ95" s="74">
        <v>0</v>
      </c>
      <c r="CK95" s="74">
        <v>0</v>
      </c>
      <c r="CL95" s="32">
        <f t="shared" ref="CL95:CL98" si="824">CJ95*CK95</f>
        <v>0</v>
      </c>
      <c r="CM95" s="8"/>
      <c r="CN95" s="63">
        <v>0</v>
      </c>
      <c r="CO95" s="13">
        <f t="shared" ref="CO95:CO98" si="825">(CL95*CN95)</f>
        <v>0</v>
      </c>
      <c r="CP95" s="13">
        <f t="shared" ref="CP95:CP98" si="826">IF(CK$113=0,0,CO95/CK$113)</f>
        <v>0</v>
      </c>
      <c r="CQ95" s="13">
        <f t="shared" ref="CQ95:CQ98" si="827">(CP95*CM$2)</f>
        <v>0</v>
      </c>
      <c r="CR95" s="217">
        <f t="shared" ref="CR95" si="828">SUM(CQ95:CQ96)</f>
        <v>0</v>
      </c>
      <c r="CS95" s="218">
        <f t="shared" ref="CS95" si="829">SUM(CL95:CL96)*CI$2</f>
        <v>0</v>
      </c>
      <c r="CT95" s="10"/>
      <c r="CU95" s="44" t="s">
        <v>92</v>
      </c>
      <c r="CV95" s="72" t="s">
        <v>116</v>
      </c>
      <c r="CW95" s="33"/>
      <c r="CX95" s="74">
        <v>0</v>
      </c>
      <c r="CY95" s="74">
        <v>0</v>
      </c>
      <c r="CZ95" s="32">
        <f t="shared" ref="CZ95:CZ98" si="830">CX95*CY95</f>
        <v>0</v>
      </c>
      <c r="DA95" s="8"/>
      <c r="DB95" s="63">
        <v>0</v>
      </c>
      <c r="DC95" s="13">
        <f t="shared" ref="DC95:DC98" si="831">(CZ95*DB95)</f>
        <v>0</v>
      </c>
      <c r="DD95" s="13">
        <f t="shared" ref="DD95:DD98" si="832">IF(CY$113=0,0,DC95/CY$113)</f>
        <v>0</v>
      </c>
      <c r="DE95" s="13">
        <f t="shared" ref="DE95:DE98" si="833">(DD95*DA$2)</f>
        <v>0</v>
      </c>
      <c r="DF95" s="217">
        <f t="shared" ref="DF95" si="834">SUM(DE95:DE96)</f>
        <v>0</v>
      </c>
      <c r="DG95" s="218">
        <f t="shared" ref="DG95" si="835">SUM(CZ95:CZ96)*CW$2</f>
        <v>0</v>
      </c>
      <c r="DH95" s="10"/>
      <c r="DI95" s="44" t="s">
        <v>92</v>
      </c>
      <c r="DJ95" s="72" t="s">
        <v>116</v>
      </c>
      <c r="DK95" s="33"/>
      <c r="DL95" s="74">
        <v>0</v>
      </c>
      <c r="DM95" s="74">
        <v>0</v>
      </c>
      <c r="DN95" s="32">
        <f t="shared" ref="DN95:DN98" si="836">DL95*DM95</f>
        <v>0</v>
      </c>
      <c r="DO95" s="8"/>
      <c r="DP95" s="63">
        <v>0</v>
      </c>
      <c r="DQ95" s="13">
        <f t="shared" ref="DQ95:DQ98" si="837">(DN95*DP95)</f>
        <v>0</v>
      </c>
      <c r="DR95" s="13">
        <f t="shared" ref="DR95:DR98" si="838">IF(DM$113=0,0,DQ95/DM$113)</f>
        <v>0</v>
      </c>
      <c r="DS95" s="13">
        <f t="shared" ref="DS95:DS98" si="839">(DR95*DO$2)</f>
        <v>0</v>
      </c>
      <c r="DT95" s="217">
        <f t="shared" ref="DT95" si="840">SUM(DS95:DS96)</f>
        <v>0</v>
      </c>
      <c r="DU95" s="218">
        <f t="shared" ref="DU95" si="841">SUM(DN95:DN96)*DK$2</f>
        <v>0</v>
      </c>
      <c r="DV95" s="10"/>
      <c r="DW95" s="44" t="s">
        <v>92</v>
      </c>
      <c r="DX95" s="72" t="s">
        <v>116</v>
      </c>
      <c r="DY95" s="33"/>
      <c r="DZ95" s="74">
        <v>0</v>
      </c>
      <c r="EA95" s="74">
        <v>0</v>
      </c>
      <c r="EB95" s="32">
        <f t="shared" ref="EB95:EB98" si="842">DZ95*EA95</f>
        <v>0</v>
      </c>
      <c r="EC95" s="8"/>
      <c r="ED95" s="63">
        <v>0</v>
      </c>
      <c r="EE95" s="13">
        <f t="shared" ref="EE95:EE98" si="843">(EB95*ED95)</f>
        <v>0</v>
      </c>
      <c r="EF95" s="13">
        <f t="shared" ref="EF95:EF98" si="844">IF(EA$113=0,0,EE95/EA$113)</f>
        <v>0</v>
      </c>
      <c r="EG95" s="13">
        <f t="shared" ref="EG95:EG98" si="845">(EF95*EC$2)</f>
        <v>0</v>
      </c>
      <c r="EH95" s="217">
        <f t="shared" ref="EH95" si="846">SUM(EG95:EG96)</f>
        <v>0</v>
      </c>
      <c r="EI95" s="218">
        <f t="shared" ref="EI95" si="847">SUM(EB95:EB96)*DY$2</f>
        <v>0</v>
      </c>
      <c r="EJ95" s="10"/>
      <c r="EK95" s="265"/>
      <c r="EL95" s="104"/>
      <c r="EM95" s="104"/>
      <c r="EN95" s="104"/>
      <c r="EO95" s="104"/>
      <c r="EP95" s="104"/>
      <c r="EQ95" s="104"/>
      <c r="ER95" s="105"/>
      <c r="ES95" s="105"/>
      <c r="ET95" s="105"/>
      <c r="EU95" s="105"/>
      <c r="EV95" s="492"/>
      <c r="EW95" s="504"/>
      <c r="EZ95" s="748"/>
      <c r="FA95" s="86"/>
      <c r="FC95" s="44"/>
      <c r="FD95" s="302"/>
      <c r="FE95" s="87" t="s">
        <v>73</v>
      </c>
      <c r="FF95" s="8" t="s">
        <v>129</v>
      </c>
      <c r="FG95" s="61"/>
      <c r="FH95" s="72">
        <v>1.74</v>
      </c>
      <c r="FI95" s="496">
        <f t="shared" si="782"/>
        <v>0</v>
      </c>
      <c r="FJ95" s="10"/>
      <c r="FK95" s="302"/>
      <c r="FL95" s="61"/>
      <c r="FM95" s="61"/>
      <c r="FN95" s="87" t="s">
        <v>73</v>
      </c>
      <c r="FO95" s="8" t="s">
        <v>129</v>
      </c>
      <c r="FP95" s="61"/>
      <c r="FQ95" s="72">
        <v>2.1800000000000002</v>
      </c>
      <c r="FR95" s="496">
        <f t="shared" si="783"/>
        <v>0</v>
      </c>
      <c r="FS95" s="88"/>
    </row>
    <row r="96" spans="1:175" x14ac:dyDescent="0.25">
      <c r="A96" s="44" t="s">
        <v>92</v>
      </c>
      <c r="B96" s="72" t="s">
        <v>116</v>
      </c>
      <c r="C96" s="33"/>
      <c r="D96" s="74">
        <v>0</v>
      </c>
      <c r="E96" s="74">
        <v>0</v>
      </c>
      <c r="F96" s="32">
        <f>D96*E96</f>
        <v>0</v>
      </c>
      <c r="G96" s="8"/>
      <c r="H96" s="63">
        <v>0</v>
      </c>
      <c r="I96" s="13">
        <f>(F96*H96)</f>
        <v>0</v>
      </c>
      <c r="J96" s="13">
        <f>IF(E$113=0,0,I96/E$113)</f>
        <v>0</v>
      </c>
      <c r="K96" s="13">
        <f>(J96*G$2)</f>
        <v>0</v>
      </c>
      <c r="L96" s="1044" t="s">
        <v>280</v>
      </c>
      <c r="M96" s="1045"/>
      <c r="N96" s="15"/>
      <c r="O96" s="44" t="s">
        <v>92</v>
      </c>
      <c r="P96" s="72" t="s">
        <v>116</v>
      </c>
      <c r="Q96" s="33"/>
      <c r="R96" s="74">
        <v>0</v>
      </c>
      <c r="S96" s="74">
        <v>0</v>
      </c>
      <c r="T96" s="32">
        <f>R96*S96</f>
        <v>0</v>
      </c>
      <c r="U96" s="8"/>
      <c r="V96" s="63">
        <v>0</v>
      </c>
      <c r="W96" s="13">
        <f>(T96*V96)</f>
        <v>0</v>
      </c>
      <c r="X96" s="13">
        <f>IF(S$113=0,0,W96/S$113)</f>
        <v>0</v>
      </c>
      <c r="Y96" s="13">
        <f>(X96*U$2)</f>
        <v>0</v>
      </c>
      <c r="Z96" s="1044" t="s">
        <v>280</v>
      </c>
      <c r="AA96" s="1045"/>
      <c r="AB96" s="15"/>
      <c r="AC96" s="44" t="s">
        <v>92</v>
      </c>
      <c r="AD96" s="72" t="s">
        <v>116</v>
      </c>
      <c r="AE96" s="33"/>
      <c r="AF96" s="74">
        <v>0</v>
      </c>
      <c r="AG96" s="74">
        <v>0</v>
      </c>
      <c r="AH96" s="32">
        <f t="shared" si="800"/>
        <v>0</v>
      </c>
      <c r="AI96" s="8"/>
      <c r="AJ96" s="63">
        <v>0</v>
      </c>
      <c r="AK96" s="13">
        <f t="shared" si="801"/>
        <v>0</v>
      </c>
      <c r="AL96" s="13">
        <f t="shared" si="802"/>
        <v>0</v>
      </c>
      <c r="AM96" s="13">
        <f t="shared" si="803"/>
        <v>0</v>
      </c>
      <c r="AN96" s="1044" t="s">
        <v>280</v>
      </c>
      <c r="AO96" s="1045"/>
      <c r="AP96" s="15"/>
      <c r="AQ96" s="44" t="s">
        <v>92</v>
      </c>
      <c r="AR96" s="72" t="s">
        <v>116</v>
      </c>
      <c r="AS96" s="33"/>
      <c r="AT96" s="74">
        <v>0</v>
      </c>
      <c r="AU96" s="74">
        <v>0</v>
      </c>
      <c r="AV96" s="32">
        <f t="shared" si="806"/>
        <v>0</v>
      </c>
      <c r="AW96" s="8"/>
      <c r="AX96" s="63">
        <v>0</v>
      </c>
      <c r="AY96" s="13">
        <f t="shared" si="807"/>
        <v>0</v>
      </c>
      <c r="AZ96" s="13">
        <f t="shared" si="808"/>
        <v>0</v>
      </c>
      <c r="BA96" s="13">
        <f t="shared" si="809"/>
        <v>0</v>
      </c>
      <c r="BB96" s="1044" t="s">
        <v>280</v>
      </c>
      <c r="BC96" s="1045"/>
      <c r="BD96" s="15"/>
      <c r="BE96" s="44" t="s">
        <v>92</v>
      </c>
      <c r="BF96" s="72" t="s">
        <v>116</v>
      </c>
      <c r="BG96" s="33"/>
      <c r="BH96" s="74">
        <v>0</v>
      </c>
      <c r="BI96" s="74">
        <v>0</v>
      </c>
      <c r="BJ96" s="32">
        <f t="shared" si="812"/>
        <v>0</v>
      </c>
      <c r="BK96" s="8"/>
      <c r="BL96" s="63">
        <v>0</v>
      </c>
      <c r="BM96" s="13">
        <f t="shared" si="813"/>
        <v>0</v>
      </c>
      <c r="BN96" s="13">
        <f t="shared" si="814"/>
        <v>0</v>
      </c>
      <c r="BO96" s="13">
        <f t="shared" si="815"/>
        <v>0</v>
      </c>
      <c r="BP96" s="1044" t="s">
        <v>280</v>
      </c>
      <c r="BQ96" s="1045"/>
      <c r="BR96" s="15"/>
      <c r="BS96" s="44" t="s">
        <v>92</v>
      </c>
      <c r="BT96" s="72" t="s">
        <v>116</v>
      </c>
      <c r="BU96" s="33"/>
      <c r="BV96" s="74">
        <v>0</v>
      </c>
      <c r="BW96" s="74">
        <v>0</v>
      </c>
      <c r="BX96" s="32">
        <f t="shared" si="818"/>
        <v>0</v>
      </c>
      <c r="BY96" s="8"/>
      <c r="BZ96" s="63">
        <v>0</v>
      </c>
      <c r="CA96" s="13">
        <f t="shared" si="819"/>
        <v>0</v>
      </c>
      <c r="CB96" s="13">
        <f t="shared" si="820"/>
        <v>0</v>
      </c>
      <c r="CC96" s="13">
        <f t="shared" si="821"/>
        <v>0</v>
      </c>
      <c r="CD96" s="1044" t="s">
        <v>280</v>
      </c>
      <c r="CE96" s="1045"/>
      <c r="CF96" s="15"/>
      <c r="CG96" s="44" t="s">
        <v>92</v>
      </c>
      <c r="CH96" s="72" t="s">
        <v>116</v>
      </c>
      <c r="CI96" s="33"/>
      <c r="CJ96" s="74">
        <v>0</v>
      </c>
      <c r="CK96" s="74">
        <v>0</v>
      </c>
      <c r="CL96" s="32">
        <f t="shared" si="824"/>
        <v>0</v>
      </c>
      <c r="CM96" s="8"/>
      <c r="CN96" s="63">
        <v>0</v>
      </c>
      <c r="CO96" s="13">
        <f t="shared" si="825"/>
        <v>0</v>
      </c>
      <c r="CP96" s="13">
        <f t="shared" si="826"/>
        <v>0</v>
      </c>
      <c r="CQ96" s="13">
        <f t="shared" si="827"/>
        <v>0</v>
      </c>
      <c r="CR96" s="1044" t="s">
        <v>280</v>
      </c>
      <c r="CS96" s="1045"/>
      <c r="CT96" s="15"/>
      <c r="CU96" s="44" t="s">
        <v>92</v>
      </c>
      <c r="CV96" s="72" t="s">
        <v>116</v>
      </c>
      <c r="CW96" s="33"/>
      <c r="CX96" s="74">
        <v>0</v>
      </c>
      <c r="CY96" s="74">
        <v>0</v>
      </c>
      <c r="CZ96" s="32">
        <f t="shared" si="830"/>
        <v>0</v>
      </c>
      <c r="DA96" s="8"/>
      <c r="DB96" s="63">
        <v>0</v>
      </c>
      <c r="DC96" s="13">
        <f t="shared" si="831"/>
        <v>0</v>
      </c>
      <c r="DD96" s="13">
        <f t="shared" si="832"/>
        <v>0</v>
      </c>
      <c r="DE96" s="13">
        <f t="shared" si="833"/>
        <v>0</v>
      </c>
      <c r="DF96" s="1044" t="s">
        <v>280</v>
      </c>
      <c r="DG96" s="1045"/>
      <c r="DH96" s="15"/>
      <c r="DI96" s="44" t="s">
        <v>92</v>
      </c>
      <c r="DJ96" s="72" t="s">
        <v>116</v>
      </c>
      <c r="DK96" s="33"/>
      <c r="DL96" s="74">
        <v>0</v>
      </c>
      <c r="DM96" s="74">
        <v>0</v>
      </c>
      <c r="DN96" s="32">
        <f t="shared" si="836"/>
        <v>0</v>
      </c>
      <c r="DO96" s="8"/>
      <c r="DP96" s="63">
        <v>0</v>
      </c>
      <c r="DQ96" s="13">
        <f t="shared" si="837"/>
        <v>0</v>
      </c>
      <c r="DR96" s="13">
        <f t="shared" si="838"/>
        <v>0</v>
      </c>
      <c r="DS96" s="13">
        <f t="shared" si="839"/>
        <v>0</v>
      </c>
      <c r="DT96" s="1044" t="s">
        <v>280</v>
      </c>
      <c r="DU96" s="1045"/>
      <c r="DV96" s="15"/>
      <c r="DW96" s="44" t="s">
        <v>92</v>
      </c>
      <c r="DX96" s="72" t="s">
        <v>116</v>
      </c>
      <c r="DY96" s="33"/>
      <c r="DZ96" s="74">
        <v>0</v>
      </c>
      <c r="EA96" s="74">
        <v>0</v>
      </c>
      <c r="EB96" s="32">
        <f t="shared" si="842"/>
        <v>0</v>
      </c>
      <c r="EC96" s="8"/>
      <c r="ED96" s="63">
        <v>0</v>
      </c>
      <c r="EE96" s="13">
        <f t="shared" si="843"/>
        <v>0</v>
      </c>
      <c r="EF96" s="13">
        <f t="shared" si="844"/>
        <v>0</v>
      </c>
      <c r="EG96" s="13">
        <f t="shared" si="845"/>
        <v>0</v>
      </c>
      <c r="EH96" s="1044" t="s">
        <v>280</v>
      </c>
      <c r="EI96" s="1045"/>
      <c r="EJ96" s="15"/>
      <c r="EK96" s="44"/>
      <c r="EL96" s="8" t="s">
        <v>126</v>
      </c>
      <c r="EM96" s="948" t="s">
        <v>127</v>
      </c>
      <c r="EN96" s="948" t="s">
        <v>4</v>
      </c>
      <c r="EO96" s="948" t="s">
        <v>128</v>
      </c>
      <c r="EP96" s="8"/>
      <c r="EQ96" s="8"/>
      <c r="ER96" s="10"/>
      <c r="ES96" s="61"/>
      <c r="ET96" s="10"/>
      <c r="EU96" s="10"/>
      <c r="EV96" s="948" t="s">
        <v>127</v>
      </c>
      <c r="EW96" s="948" t="s">
        <v>4</v>
      </c>
      <c r="EX96" s="948" t="s">
        <v>128</v>
      </c>
      <c r="EY96" s="8"/>
      <c r="EZ96" s="8"/>
      <c r="FA96" s="88"/>
      <c r="FC96" s="44"/>
      <c r="FD96" s="302"/>
      <c r="FE96" s="87" t="s">
        <v>133</v>
      </c>
      <c r="FF96" s="8" t="s">
        <v>132</v>
      </c>
      <c r="FG96" s="61"/>
      <c r="FH96" s="72">
        <v>3.39</v>
      </c>
      <c r="FI96" s="496">
        <f t="shared" si="782"/>
        <v>0</v>
      </c>
      <c r="FJ96" s="10"/>
      <c r="FK96" s="302"/>
      <c r="FL96" s="61"/>
      <c r="FM96" s="61"/>
      <c r="FN96" s="87" t="s">
        <v>133</v>
      </c>
      <c r="FO96" s="8" t="s">
        <v>132</v>
      </c>
      <c r="FP96" s="61"/>
      <c r="FQ96" s="72">
        <v>0</v>
      </c>
      <c r="FR96" s="496">
        <f t="shared" si="783"/>
        <v>0</v>
      </c>
      <c r="FS96" s="88"/>
    </row>
    <row r="97" spans="1:175" x14ac:dyDescent="0.25">
      <c r="A97" s="44" t="s">
        <v>93</v>
      </c>
      <c r="B97" s="72" t="s">
        <v>117</v>
      </c>
      <c r="C97" s="33"/>
      <c r="D97" s="74">
        <v>0</v>
      </c>
      <c r="E97" s="74">
        <v>0</v>
      </c>
      <c r="F97" s="32">
        <f>D97*E97</f>
        <v>0</v>
      </c>
      <c r="G97" s="8"/>
      <c r="H97" s="63">
        <v>0</v>
      </c>
      <c r="I97" s="13">
        <f>(F97*H97)</f>
        <v>0</v>
      </c>
      <c r="J97" s="13">
        <f>IF(E$113=0,0,I97/E$113)</f>
        <v>0</v>
      </c>
      <c r="K97" s="13">
        <f>(J97*G$2)</f>
        <v>0</v>
      </c>
      <c r="L97" s="217">
        <f>SUM(K97:K98)</f>
        <v>0</v>
      </c>
      <c r="M97" s="218">
        <f>SUM(F97:F98)*C$2</f>
        <v>0</v>
      </c>
      <c r="N97" s="10"/>
      <c r="O97" s="44" t="s">
        <v>93</v>
      </c>
      <c r="P97" s="72" t="s">
        <v>117</v>
      </c>
      <c r="Q97" s="33"/>
      <c r="R97" s="74">
        <v>0</v>
      </c>
      <c r="S97" s="74">
        <v>0</v>
      </c>
      <c r="T97" s="32">
        <f>R97*S97</f>
        <v>0</v>
      </c>
      <c r="U97" s="8"/>
      <c r="V97" s="63">
        <v>0</v>
      </c>
      <c r="W97" s="13">
        <f>(T97*V97)</f>
        <v>0</v>
      </c>
      <c r="X97" s="13">
        <f>IF(S$113=0,0,W97/S$113)</f>
        <v>0</v>
      </c>
      <c r="Y97" s="13">
        <f>(X97*U$2)</f>
        <v>0</v>
      </c>
      <c r="Z97" s="217">
        <f>SUM(Y97:Y98)</f>
        <v>0</v>
      </c>
      <c r="AA97" s="218">
        <f>SUM(T97:T98)*Q$2</f>
        <v>0</v>
      </c>
      <c r="AB97" s="10"/>
      <c r="AC97" s="44" t="s">
        <v>93</v>
      </c>
      <c r="AD97" s="72" t="s">
        <v>117</v>
      </c>
      <c r="AE97" s="33"/>
      <c r="AF97" s="74">
        <v>0</v>
      </c>
      <c r="AG97" s="74">
        <v>0</v>
      </c>
      <c r="AH97" s="32">
        <f t="shared" si="800"/>
        <v>0</v>
      </c>
      <c r="AI97" s="8"/>
      <c r="AJ97" s="63">
        <v>0</v>
      </c>
      <c r="AK97" s="13">
        <f t="shared" si="801"/>
        <v>0</v>
      </c>
      <c r="AL97" s="13">
        <f t="shared" si="802"/>
        <v>0</v>
      </c>
      <c r="AM97" s="13">
        <f t="shared" si="803"/>
        <v>0</v>
      </c>
      <c r="AN97" s="217">
        <f t="shared" ref="AN97" si="848">SUM(AM97:AM98)</f>
        <v>0</v>
      </c>
      <c r="AO97" s="218">
        <f t="shared" ref="AO97" si="849">SUM(AH97:AH98)*AE$2</f>
        <v>0</v>
      </c>
      <c r="AP97" s="10"/>
      <c r="AQ97" s="44" t="s">
        <v>93</v>
      </c>
      <c r="AR97" s="72" t="s">
        <v>117</v>
      </c>
      <c r="AS97" s="33"/>
      <c r="AT97" s="74">
        <v>0</v>
      </c>
      <c r="AU97" s="74">
        <v>0</v>
      </c>
      <c r="AV97" s="32">
        <f t="shared" si="806"/>
        <v>0</v>
      </c>
      <c r="AW97" s="8"/>
      <c r="AX97" s="63">
        <v>0</v>
      </c>
      <c r="AY97" s="13">
        <f t="shared" si="807"/>
        <v>0</v>
      </c>
      <c r="AZ97" s="13">
        <f t="shared" si="808"/>
        <v>0</v>
      </c>
      <c r="BA97" s="13">
        <f t="shared" si="809"/>
        <v>0</v>
      </c>
      <c r="BB97" s="217">
        <f t="shared" ref="BB97" si="850">SUM(BA97:BA98)</f>
        <v>0</v>
      </c>
      <c r="BC97" s="218">
        <f t="shared" ref="BC97" si="851">SUM(AV97:AV98)*AS$2</f>
        <v>0</v>
      </c>
      <c r="BD97" s="10"/>
      <c r="BE97" s="44" t="s">
        <v>93</v>
      </c>
      <c r="BF97" s="72" t="s">
        <v>117</v>
      </c>
      <c r="BG97" s="33"/>
      <c r="BH97" s="74">
        <v>0</v>
      </c>
      <c r="BI97" s="74">
        <v>0</v>
      </c>
      <c r="BJ97" s="32">
        <f t="shared" si="812"/>
        <v>0</v>
      </c>
      <c r="BK97" s="8"/>
      <c r="BL97" s="63">
        <v>0</v>
      </c>
      <c r="BM97" s="13">
        <f t="shared" si="813"/>
        <v>0</v>
      </c>
      <c r="BN97" s="13">
        <f t="shared" si="814"/>
        <v>0</v>
      </c>
      <c r="BO97" s="13">
        <f t="shared" si="815"/>
        <v>0</v>
      </c>
      <c r="BP97" s="217">
        <f t="shared" ref="BP97" si="852">SUM(BO97:BO98)</f>
        <v>0</v>
      </c>
      <c r="BQ97" s="218">
        <f t="shared" ref="BQ97" si="853">SUM(BJ97:BJ98)*BG$2</f>
        <v>0</v>
      </c>
      <c r="BR97" s="10"/>
      <c r="BS97" s="44" t="s">
        <v>93</v>
      </c>
      <c r="BT97" s="72" t="s">
        <v>117</v>
      </c>
      <c r="BU97" s="33"/>
      <c r="BV97" s="74">
        <v>0</v>
      </c>
      <c r="BW97" s="74">
        <v>0</v>
      </c>
      <c r="BX97" s="32">
        <f t="shared" si="818"/>
        <v>0</v>
      </c>
      <c r="BY97" s="8"/>
      <c r="BZ97" s="63">
        <v>0</v>
      </c>
      <c r="CA97" s="13">
        <f t="shared" si="819"/>
        <v>0</v>
      </c>
      <c r="CB97" s="13">
        <f t="shared" si="820"/>
        <v>0</v>
      </c>
      <c r="CC97" s="13">
        <f t="shared" si="821"/>
        <v>0</v>
      </c>
      <c r="CD97" s="217">
        <f t="shared" ref="CD97" si="854">SUM(CC97:CC98)</f>
        <v>0</v>
      </c>
      <c r="CE97" s="218">
        <f t="shared" ref="CE97" si="855">SUM(BX97:BX98)*BU$2</f>
        <v>0</v>
      </c>
      <c r="CF97" s="10"/>
      <c r="CG97" s="44" t="s">
        <v>93</v>
      </c>
      <c r="CH97" s="72" t="s">
        <v>117</v>
      </c>
      <c r="CI97" s="33"/>
      <c r="CJ97" s="74">
        <v>0</v>
      </c>
      <c r="CK97" s="74">
        <v>0</v>
      </c>
      <c r="CL97" s="32">
        <f t="shared" si="824"/>
        <v>0</v>
      </c>
      <c r="CM97" s="8"/>
      <c r="CN97" s="63">
        <v>0</v>
      </c>
      <c r="CO97" s="13">
        <f t="shared" si="825"/>
        <v>0</v>
      </c>
      <c r="CP97" s="13">
        <f t="shared" si="826"/>
        <v>0</v>
      </c>
      <c r="CQ97" s="13">
        <f t="shared" si="827"/>
        <v>0</v>
      </c>
      <c r="CR97" s="217">
        <f t="shared" ref="CR97" si="856">SUM(CQ97:CQ98)</f>
        <v>0</v>
      </c>
      <c r="CS97" s="218">
        <f t="shared" ref="CS97" si="857">SUM(CL97:CL98)*CI$2</f>
        <v>0</v>
      </c>
      <c r="CT97" s="10"/>
      <c r="CU97" s="44" t="s">
        <v>93</v>
      </c>
      <c r="CV97" s="72" t="s">
        <v>117</v>
      </c>
      <c r="CW97" s="33"/>
      <c r="CX97" s="74">
        <v>0</v>
      </c>
      <c r="CY97" s="74">
        <v>0</v>
      </c>
      <c r="CZ97" s="32">
        <f t="shared" si="830"/>
        <v>0</v>
      </c>
      <c r="DA97" s="8"/>
      <c r="DB97" s="63">
        <v>0</v>
      </c>
      <c r="DC97" s="13">
        <f t="shared" si="831"/>
        <v>0</v>
      </c>
      <c r="DD97" s="13">
        <f t="shared" si="832"/>
        <v>0</v>
      </c>
      <c r="DE97" s="13">
        <f t="shared" si="833"/>
        <v>0</v>
      </c>
      <c r="DF97" s="217">
        <f t="shared" ref="DF97" si="858">SUM(DE97:DE98)</f>
        <v>0</v>
      </c>
      <c r="DG97" s="218">
        <f t="shared" ref="DG97" si="859">SUM(CZ97:CZ98)*CW$2</f>
        <v>0</v>
      </c>
      <c r="DH97" s="10"/>
      <c r="DI97" s="44" t="s">
        <v>93</v>
      </c>
      <c r="DJ97" s="72" t="s">
        <v>117</v>
      </c>
      <c r="DK97" s="33"/>
      <c r="DL97" s="74">
        <v>0</v>
      </c>
      <c r="DM97" s="74">
        <v>0</v>
      </c>
      <c r="DN97" s="32">
        <f t="shared" si="836"/>
        <v>0</v>
      </c>
      <c r="DO97" s="8"/>
      <c r="DP97" s="63">
        <v>0</v>
      </c>
      <c r="DQ97" s="13">
        <f t="shared" si="837"/>
        <v>0</v>
      </c>
      <c r="DR97" s="13">
        <f t="shared" si="838"/>
        <v>0</v>
      </c>
      <c r="DS97" s="13">
        <f t="shared" si="839"/>
        <v>0</v>
      </c>
      <c r="DT97" s="217">
        <f t="shared" ref="DT97" si="860">SUM(DS97:DS98)</f>
        <v>0</v>
      </c>
      <c r="DU97" s="218">
        <f t="shared" ref="DU97" si="861">SUM(DN97:DN98)*DK$2</f>
        <v>0</v>
      </c>
      <c r="DV97" s="10"/>
      <c r="DW97" s="44" t="s">
        <v>93</v>
      </c>
      <c r="DX97" s="72" t="s">
        <v>117</v>
      </c>
      <c r="DY97" s="33"/>
      <c r="DZ97" s="74">
        <v>0</v>
      </c>
      <c r="EA97" s="74">
        <v>0</v>
      </c>
      <c r="EB97" s="32">
        <f t="shared" si="842"/>
        <v>0</v>
      </c>
      <c r="EC97" s="8"/>
      <c r="ED97" s="63">
        <v>0</v>
      </c>
      <c r="EE97" s="13">
        <f t="shared" si="843"/>
        <v>0</v>
      </c>
      <c r="EF97" s="13">
        <f t="shared" si="844"/>
        <v>0</v>
      </c>
      <c r="EG97" s="13">
        <f t="shared" si="845"/>
        <v>0</v>
      </c>
      <c r="EH97" s="217">
        <f t="shared" ref="EH97" si="862">SUM(EG97:EG98)</f>
        <v>0</v>
      </c>
      <c r="EI97" s="218">
        <f t="shared" ref="EI97" si="863">SUM(EB97:EB98)*DY$2</f>
        <v>0</v>
      </c>
      <c r="EJ97" s="10"/>
      <c r="EK97" s="44"/>
      <c r="EL97" s="295" t="s">
        <v>331</v>
      </c>
      <c r="EM97" s="296">
        <v>0</v>
      </c>
      <c r="EN97" s="297">
        <v>1</v>
      </c>
      <c r="EO97" s="190">
        <f>SUM(EP98:EP108)</f>
        <v>76.39</v>
      </c>
      <c r="EP97" s="107"/>
      <c r="EQ97" s="496">
        <f>SUM(EQ98:EQ108)</f>
        <v>0</v>
      </c>
      <c r="ER97" s="10"/>
      <c r="ES97" s="61"/>
      <c r="ET97" s="298" t="s">
        <v>330</v>
      </c>
      <c r="EU97" s="299"/>
      <c r="EV97" s="296">
        <v>0</v>
      </c>
      <c r="EW97" s="300">
        <v>1</v>
      </c>
      <c r="EX97" s="190">
        <f>SUM(EY98:EY108)</f>
        <v>47.54</v>
      </c>
      <c r="EY97" s="107"/>
      <c r="EZ97" s="496">
        <f>SUM(EZ98:EZ108)</f>
        <v>0</v>
      </c>
      <c r="FA97" s="88"/>
      <c r="FC97" s="44"/>
      <c r="FD97" s="302"/>
      <c r="FE97" s="87" t="s">
        <v>65</v>
      </c>
      <c r="FF97" s="95" t="s">
        <v>60</v>
      </c>
      <c r="FG97" s="14"/>
      <c r="FH97" s="72">
        <v>0.69</v>
      </c>
      <c r="FI97" s="496">
        <f t="shared" si="782"/>
        <v>0</v>
      </c>
      <c r="FJ97" s="10"/>
      <c r="FK97" s="302"/>
      <c r="FL97" s="61"/>
      <c r="FM97" s="61"/>
      <c r="FN97" s="87" t="s">
        <v>65</v>
      </c>
      <c r="FO97" s="95" t="s">
        <v>60</v>
      </c>
      <c r="FP97" s="14"/>
      <c r="FQ97" s="72">
        <v>0.83</v>
      </c>
      <c r="FR97" s="496">
        <f t="shared" si="783"/>
        <v>0</v>
      </c>
      <c r="FS97" s="88"/>
    </row>
    <row r="98" spans="1:175" x14ac:dyDescent="0.25">
      <c r="A98" s="44" t="s">
        <v>93</v>
      </c>
      <c r="B98" s="72" t="s">
        <v>117</v>
      </c>
      <c r="C98" s="33"/>
      <c r="D98" s="74">
        <v>0</v>
      </c>
      <c r="E98" s="74">
        <v>0</v>
      </c>
      <c r="F98" s="32">
        <f>D98*E98</f>
        <v>0</v>
      </c>
      <c r="G98" s="8"/>
      <c r="H98" s="63">
        <v>0</v>
      </c>
      <c r="I98" s="13">
        <f>(F98*H98)</f>
        <v>0</v>
      </c>
      <c r="J98" s="13">
        <f>IF(E$113=0,0,I98/E$113)</f>
        <v>0</v>
      </c>
      <c r="K98" s="13">
        <f>(J98*G$2)</f>
        <v>0</v>
      </c>
      <c r="L98" s="151"/>
      <c r="M98" s="155"/>
      <c r="N98" s="10"/>
      <c r="O98" s="44" t="s">
        <v>93</v>
      </c>
      <c r="P98" s="72" t="s">
        <v>117</v>
      </c>
      <c r="Q98" s="33"/>
      <c r="R98" s="74">
        <v>0</v>
      </c>
      <c r="S98" s="74">
        <v>0</v>
      </c>
      <c r="T98" s="32">
        <f>R98*S98</f>
        <v>0</v>
      </c>
      <c r="U98" s="8"/>
      <c r="V98" s="63">
        <v>0</v>
      </c>
      <c r="W98" s="13">
        <f>(T98*V98)</f>
        <v>0</v>
      </c>
      <c r="X98" s="13">
        <f>IF(S$113=0,0,W98/S$113)</f>
        <v>0</v>
      </c>
      <c r="Y98" s="13">
        <f>(X98*U$2)</f>
        <v>0</v>
      </c>
      <c r="Z98" s="151"/>
      <c r="AA98" s="155"/>
      <c r="AB98" s="10"/>
      <c r="AC98" s="44" t="s">
        <v>93</v>
      </c>
      <c r="AD98" s="72" t="s">
        <v>117</v>
      </c>
      <c r="AE98" s="33"/>
      <c r="AF98" s="74">
        <v>0</v>
      </c>
      <c r="AG98" s="74">
        <v>0</v>
      </c>
      <c r="AH98" s="32">
        <f t="shared" si="800"/>
        <v>0</v>
      </c>
      <c r="AI98" s="8"/>
      <c r="AJ98" s="63">
        <v>0</v>
      </c>
      <c r="AK98" s="13">
        <f t="shared" si="801"/>
        <v>0</v>
      </c>
      <c r="AL98" s="13">
        <f t="shared" si="802"/>
        <v>0</v>
      </c>
      <c r="AM98" s="13">
        <f t="shared" si="803"/>
        <v>0</v>
      </c>
      <c r="AN98" s="151"/>
      <c r="AO98" s="155"/>
      <c r="AP98" s="10"/>
      <c r="AQ98" s="44" t="s">
        <v>93</v>
      </c>
      <c r="AR98" s="72" t="s">
        <v>117</v>
      </c>
      <c r="AS98" s="33"/>
      <c r="AT98" s="74">
        <v>0</v>
      </c>
      <c r="AU98" s="74">
        <v>0</v>
      </c>
      <c r="AV98" s="32">
        <f t="shared" si="806"/>
        <v>0</v>
      </c>
      <c r="AW98" s="8"/>
      <c r="AX98" s="63">
        <v>0</v>
      </c>
      <c r="AY98" s="13">
        <f t="shared" si="807"/>
        <v>0</v>
      </c>
      <c r="AZ98" s="13">
        <f t="shared" si="808"/>
        <v>0</v>
      </c>
      <c r="BA98" s="13">
        <f t="shared" si="809"/>
        <v>0</v>
      </c>
      <c r="BB98" s="151"/>
      <c r="BC98" s="155"/>
      <c r="BD98" s="10"/>
      <c r="BE98" s="44" t="s">
        <v>93</v>
      </c>
      <c r="BF98" s="72" t="s">
        <v>117</v>
      </c>
      <c r="BG98" s="33"/>
      <c r="BH98" s="74">
        <v>0</v>
      </c>
      <c r="BI98" s="74">
        <v>0</v>
      </c>
      <c r="BJ98" s="32">
        <f t="shared" si="812"/>
        <v>0</v>
      </c>
      <c r="BK98" s="8"/>
      <c r="BL98" s="63">
        <v>0</v>
      </c>
      <c r="BM98" s="13">
        <f t="shared" si="813"/>
        <v>0</v>
      </c>
      <c r="BN98" s="13">
        <f t="shared" si="814"/>
        <v>0</v>
      </c>
      <c r="BO98" s="13">
        <f t="shared" si="815"/>
        <v>0</v>
      </c>
      <c r="BP98" s="151"/>
      <c r="BQ98" s="155"/>
      <c r="BR98" s="10"/>
      <c r="BS98" s="44" t="s">
        <v>93</v>
      </c>
      <c r="BT98" s="72" t="s">
        <v>117</v>
      </c>
      <c r="BU98" s="33"/>
      <c r="BV98" s="74">
        <v>0</v>
      </c>
      <c r="BW98" s="74">
        <v>0</v>
      </c>
      <c r="BX98" s="32">
        <f t="shared" si="818"/>
        <v>0</v>
      </c>
      <c r="BY98" s="8"/>
      <c r="BZ98" s="63">
        <v>0</v>
      </c>
      <c r="CA98" s="13">
        <f t="shared" si="819"/>
        <v>0</v>
      </c>
      <c r="CB98" s="13">
        <f t="shared" si="820"/>
        <v>0</v>
      </c>
      <c r="CC98" s="13">
        <f t="shared" si="821"/>
        <v>0</v>
      </c>
      <c r="CD98" s="151"/>
      <c r="CE98" s="155"/>
      <c r="CF98" s="10"/>
      <c r="CG98" s="44" t="s">
        <v>93</v>
      </c>
      <c r="CH98" s="72" t="s">
        <v>117</v>
      </c>
      <c r="CI98" s="33"/>
      <c r="CJ98" s="74">
        <v>0</v>
      </c>
      <c r="CK98" s="74">
        <v>0</v>
      </c>
      <c r="CL98" s="32">
        <f t="shared" si="824"/>
        <v>0</v>
      </c>
      <c r="CM98" s="8"/>
      <c r="CN98" s="63">
        <v>0</v>
      </c>
      <c r="CO98" s="13">
        <f t="shared" si="825"/>
        <v>0</v>
      </c>
      <c r="CP98" s="13">
        <f t="shared" si="826"/>
        <v>0</v>
      </c>
      <c r="CQ98" s="13">
        <f t="shared" si="827"/>
        <v>0</v>
      </c>
      <c r="CR98" s="151"/>
      <c r="CS98" s="155"/>
      <c r="CT98" s="10"/>
      <c r="CU98" s="44" t="s">
        <v>93</v>
      </c>
      <c r="CV98" s="72" t="s">
        <v>117</v>
      </c>
      <c r="CW98" s="33"/>
      <c r="CX98" s="74">
        <v>0</v>
      </c>
      <c r="CY98" s="74">
        <v>0</v>
      </c>
      <c r="CZ98" s="32">
        <f t="shared" si="830"/>
        <v>0</v>
      </c>
      <c r="DA98" s="8"/>
      <c r="DB98" s="63">
        <v>0</v>
      </c>
      <c r="DC98" s="13">
        <f t="shared" si="831"/>
        <v>0</v>
      </c>
      <c r="DD98" s="13">
        <f t="shared" si="832"/>
        <v>0</v>
      </c>
      <c r="DE98" s="13">
        <f t="shared" si="833"/>
        <v>0</v>
      </c>
      <c r="DF98" s="151"/>
      <c r="DG98" s="155"/>
      <c r="DH98" s="10"/>
      <c r="DI98" s="44" t="s">
        <v>93</v>
      </c>
      <c r="DJ98" s="72" t="s">
        <v>117</v>
      </c>
      <c r="DK98" s="33"/>
      <c r="DL98" s="74">
        <v>0</v>
      </c>
      <c r="DM98" s="74">
        <v>0</v>
      </c>
      <c r="DN98" s="32">
        <f t="shared" si="836"/>
        <v>0</v>
      </c>
      <c r="DO98" s="8"/>
      <c r="DP98" s="63">
        <v>0</v>
      </c>
      <c r="DQ98" s="13">
        <f t="shared" si="837"/>
        <v>0</v>
      </c>
      <c r="DR98" s="13">
        <f t="shared" si="838"/>
        <v>0</v>
      </c>
      <c r="DS98" s="13">
        <f t="shared" si="839"/>
        <v>0</v>
      </c>
      <c r="DT98" s="151"/>
      <c r="DU98" s="155"/>
      <c r="DV98" s="10"/>
      <c r="DW98" s="44" t="s">
        <v>93</v>
      </c>
      <c r="DX98" s="72" t="s">
        <v>117</v>
      </c>
      <c r="DY98" s="33"/>
      <c r="DZ98" s="74">
        <v>0</v>
      </c>
      <c r="EA98" s="74">
        <v>0</v>
      </c>
      <c r="EB98" s="32">
        <f t="shared" si="842"/>
        <v>0</v>
      </c>
      <c r="EC98" s="8"/>
      <c r="ED98" s="63">
        <v>0</v>
      </c>
      <c r="EE98" s="13">
        <f t="shared" si="843"/>
        <v>0</v>
      </c>
      <c r="EF98" s="13">
        <f t="shared" si="844"/>
        <v>0</v>
      </c>
      <c r="EG98" s="13">
        <f t="shared" si="845"/>
        <v>0</v>
      </c>
      <c r="EH98" s="151"/>
      <c r="EI98" s="155"/>
      <c r="EJ98" s="10"/>
      <c r="EK98" s="44"/>
      <c r="EL98" s="302"/>
      <c r="EM98" s="87" t="s">
        <v>90</v>
      </c>
      <c r="EN98" s="95" t="s">
        <v>111</v>
      </c>
      <c r="EO98" s="14"/>
      <c r="EP98" s="72">
        <v>27.32</v>
      </c>
      <c r="EQ98" s="496">
        <f t="shared" ref="EQ98:EQ108" si="864">EM$97*EN$97*EP98</f>
        <v>0</v>
      </c>
      <c r="ER98" s="10"/>
      <c r="ES98" s="61"/>
      <c r="ET98" s="302"/>
      <c r="EU98" s="61"/>
      <c r="EV98" s="87" t="s">
        <v>90</v>
      </c>
      <c r="EW98" s="95" t="s">
        <v>111</v>
      </c>
      <c r="EX98" s="14"/>
      <c r="EY98" s="72">
        <v>3.29</v>
      </c>
      <c r="EZ98" s="496">
        <f t="shared" ref="EZ98:EZ108" si="865">EV$97*EW$97*EY98</f>
        <v>0</v>
      </c>
      <c r="FA98" s="88"/>
      <c r="FC98" s="44"/>
      <c r="FD98" s="302"/>
      <c r="FE98" s="87" t="s">
        <v>72</v>
      </c>
      <c r="FF98" s="8" t="s">
        <v>154</v>
      </c>
      <c r="FG98" s="61"/>
      <c r="FH98" s="72">
        <v>2.4700000000000002</v>
      </c>
      <c r="FI98" s="496">
        <f t="shared" si="782"/>
        <v>0</v>
      </c>
      <c r="FJ98" s="10"/>
      <c r="FK98" s="302"/>
      <c r="FL98" s="61"/>
      <c r="FM98" s="61"/>
      <c r="FN98" s="87" t="s">
        <v>72</v>
      </c>
      <c r="FO98" s="8" t="s">
        <v>154</v>
      </c>
      <c r="FP98" s="61"/>
      <c r="FQ98" s="72">
        <v>2.27</v>
      </c>
      <c r="FR98" s="496">
        <f t="shared" si="783"/>
        <v>0</v>
      </c>
      <c r="FS98" s="88"/>
    </row>
    <row r="99" spans="1:175" x14ac:dyDescent="0.25">
      <c r="A99" s="44"/>
      <c r="B99" s="96"/>
      <c r="C99" s="33"/>
      <c r="D99" s="33"/>
      <c r="E99" s="303"/>
      <c r="F99" s="948" t="s">
        <v>45</v>
      </c>
      <c r="G99" s="33"/>
      <c r="H99" s="286" t="s">
        <v>36</v>
      </c>
      <c r="I99" s="13"/>
      <c r="J99" s="13"/>
      <c r="K99" s="13"/>
      <c r="L99" s="201" t="s">
        <v>281</v>
      </c>
      <c r="M99" s="155"/>
      <c r="N99" s="10"/>
      <c r="O99" s="44"/>
      <c r="P99" s="96"/>
      <c r="Q99" s="33"/>
      <c r="R99" s="33"/>
      <c r="S99" s="303"/>
      <c r="T99" s="948" t="s">
        <v>45</v>
      </c>
      <c r="U99" s="33"/>
      <c r="V99" s="286" t="s">
        <v>36</v>
      </c>
      <c r="W99" s="13"/>
      <c r="X99" s="13"/>
      <c r="Y99" s="13"/>
      <c r="Z99" s="201" t="s">
        <v>281</v>
      </c>
      <c r="AA99" s="155"/>
      <c r="AB99" s="10"/>
      <c r="AC99" s="44"/>
      <c r="AD99" s="96"/>
      <c r="AE99" s="33"/>
      <c r="AF99" s="33"/>
      <c r="AG99" s="303"/>
      <c r="AH99" s="948" t="s">
        <v>45</v>
      </c>
      <c r="AI99" s="33"/>
      <c r="AJ99" s="286" t="s">
        <v>36</v>
      </c>
      <c r="AK99" s="13"/>
      <c r="AL99" s="13"/>
      <c r="AM99" s="13"/>
      <c r="AN99" s="201" t="s">
        <v>281</v>
      </c>
      <c r="AO99" s="155"/>
      <c r="AP99" s="10"/>
      <c r="AQ99" s="44"/>
      <c r="AR99" s="96"/>
      <c r="AS99" s="33"/>
      <c r="AT99" s="33"/>
      <c r="AU99" s="303"/>
      <c r="AV99" s="948" t="s">
        <v>45</v>
      </c>
      <c r="AW99" s="33"/>
      <c r="AX99" s="286" t="s">
        <v>36</v>
      </c>
      <c r="AY99" s="13"/>
      <c r="AZ99" s="13"/>
      <c r="BA99" s="13"/>
      <c r="BB99" s="201" t="s">
        <v>281</v>
      </c>
      <c r="BC99" s="155"/>
      <c r="BD99" s="10"/>
      <c r="BE99" s="44"/>
      <c r="BF99" s="96"/>
      <c r="BG99" s="33"/>
      <c r="BH99" s="33"/>
      <c r="BI99" s="303"/>
      <c r="BJ99" s="948" t="s">
        <v>45</v>
      </c>
      <c r="BK99" s="33"/>
      <c r="BL99" s="286" t="s">
        <v>36</v>
      </c>
      <c r="BM99" s="13"/>
      <c r="BN99" s="13"/>
      <c r="BO99" s="13"/>
      <c r="BP99" s="201" t="s">
        <v>281</v>
      </c>
      <c r="BQ99" s="155"/>
      <c r="BR99" s="10"/>
      <c r="BS99" s="44"/>
      <c r="BT99" s="96"/>
      <c r="BU99" s="33"/>
      <c r="BV99" s="33"/>
      <c r="BW99" s="303"/>
      <c r="BX99" s="948" t="s">
        <v>45</v>
      </c>
      <c r="BY99" s="33"/>
      <c r="BZ99" s="286" t="s">
        <v>36</v>
      </c>
      <c r="CA99" s="13"/>
      <c r="CB99" s="13"/>
      <c r="CC99" s="13"/>
      <c r="CD99" s="201" t="s">
        <v>281</v>
      </c>
      <c r="CE99" s="155"/>
      <c r="CF99" s="10"/>
      <c r="CG99" s="44"/>
      <c r="CH99" s="96"/>
      <c r="CI99" s="33"/>
      <c r="CJ99" s="33"/>
      <c r="CK99" s="303"/>
      <c r="CL99" s="948" t="s">
        <v>45</v>
      </c>
      <c r="CM99" s="33"/>
      <c r="CN99" s="286" t="s">
        <v>36</v>
      </c>
      <c r="CO99" s="13"/>
      <c r="CP99" s="13"/>
      <c r="CQ99" s="13"/>
      <c r="CR99" s="201" t="s">
        <v>281</v>
      </c>
      <c r="CS99" s="155"/>
      <c r="CT99" s="10"/>
      <c r="CU99" s="44"/>
      <c r="CV99" s="96"/>
      <c r="CW99" s="33"/>
      <c r="CX99" s="33"/>
      <c r="CY99" s="303"/>
      <c r="CZ99" s="948" t="s">
        <v>45</v>
      </c>
      <c r="DA99" s="33"/>
      <c r="DB99" s="286" t="s">
        <v>36</v>
      </c>
      <c r="DC99" s="13"/>
      <c r="DD99" s="13"/>
      <c r="DE99" s="13"/>
      <c r="DF99" s="201" t="s">
        <v>281</v>
      </c>
      <c r="DG99" s="155"/>
      <c r="DH99" s="10"/>
      <c r="DI99" s="44"/>
      <c r="DJ99" s="96"/>
      <c r="DK99" s="33"/>
      <c r="DL99" s="33"/>
      <c r="DM99" s="303"/>
      <c r="DN99" s="948" t="s">
        <v>45</v>
      </c>
      <c r="DO99" s="33"/>
      <c r="DP99" s="286" t="s">
        <v>36</v>
      </c>
      <c r="DQ99" s="13"/>
      <c r="DR99" s="13"/>
      <c r="DS99" s="13"/>
      <c r="DT99" s="201" t="s">
        <v>281</v>
      </c>
      <c r="DU99" s="155"/>
      <c r="DV99" s="10"/>
      <c r="DW99" s="44"/>
      <c r="DX99" s="96"/>
      <c r="DY99" s="33"/>
      <c r="DZ99" s="33"/>
      <c r="EA99" s="303"/>
      <c r="EB99" s="948" t="s">
        <v>45</v>
      </c>
      <c r="EC99" s="33"/>
      <c r="ED99" s="286" t="s">
        <v>36</v>
      </c>
      <c r="EE99" s="13"/>
      <c r="EF99" s="13"/>
      <c r="EG99" s="13"/>
      <c r="EH99" s="201" t="s">
        <v>281</v>
      </c>
      <c r="EI99" s="155"/>
      <c r="EJ99" s="10"/>
      <c r="EK99" s="44"/>
      <c r="EL99" s="302"/>
      <c r="EM99" s="87" t="s">
        <v>99</v>
      </c>
      <c r="EN99" s="95" t="s">
        <v>112</v>
      </c>
      <c r="EO99" s="14"/>
      <c r="EP99" s="72">
        <v>2.56</v>
      </c>
      <c r="EQ99" s="496">
        <f t="shared" si="864"/>
        <v>0</v>
      </c>
      <c r="ER99" s="10"/>
      <c r="ES99" s="61"/>
      <c r="ET99" s="302"/>
      <c r="EU99" s="61"/>
      <c r="EV99" s="87" t="s">
        <v>99</v>
      </c>
      <c r="EW99" s="95" t="s">
        <v>112</v>
      </c>
      <c r="EX99" s="14"/>
      <c r="EY99" s="72">
        <v>7.43</v>
      </c>
      <c r="EZ99" s="496">
        <f t="shared" si="865"/>
        <v>0</v>
      </c>
      <c r="FA99" s="88"/>
      <c r="FC99" s="44"/>
      <c r="FD99" s="302"/>
      <c r="FE99" s="87" t="s">
        <v>76</v>
      </c>
      <c r="FF99" s="11" t="s">
        <v>53</v>
      </c>
      <c r="FG99" s="14"/>
      <c r="FH99" s="72">
        <v>0</v>
      </c>
      <c r="FI99" s="496">
        <f t="shared" si="782"/>
        <v>0</v>
      </c>
      <c r="FJ99" s="10"/>
      <c r="FK99" s="302"/>
      <c r="FL99" s="61"/>
      <c r="FM99" s="61"/>
      <c r="FN99" s="87" t="s">
        <v>76</v>
      </c>
      <c r="FO99" s="11" t="s">
        <v>53</v>
      </c>
      <c r="FP99" s="14"/>
      <c r="FQ99" s="72">
        <v>0</v>
      </c>
      <c r="FR99" s="496">
        <f t="shared" si="783"/>
        <v>0</v>
      </c>
      <c r="FS99" s="88"/>
    </row>
    <row r="100" spans="1:175" x14ac:dyDescent="0.25">
      <c r="A100" s="44" t="s">
        <v>94</v>
      </c>
      <c r="B100" s="96" t="s">
        <v>95</v>
      </c>
      <c r="C100" s="8"/>
      <c r="D100" s="17"/>
      <c r="E100" s="8"/>
      <c r="F100" s="74">
        <v>0</v>
      </c>
      <c r="G100" s="17"/>
      <c r="H100" s="63">
        <v>0</v>
      </c>
      <c r="I100" s="13">
        <f>(F100*H100)</f>
        <v>0</v>
      </c>
      <c r="J100" s="13">
        <f>IF(E$113=0,0,I100/E$113)</f>
        <v>0</v>
      </c>
      <c r="K100" s="13">
        <f>(J100*G$2)</f>
        <v>0</v>
      </c>
      <c r="L100" s="219">
        <f>SUM(K100:K104)</f>
        <v>0</v>
      </c>
      <c r="M100" s="155"/>
      <c r="N100" s="10"/>
      <c r="O100" s="44" t="s">
        <v>94</v>
      </c>
      <c r="P100" s="96" t="s">
        <v>95</v>
      </c>
      <c r="Q100" s="8"/>
      <c r="R100" s="17"/>
      <c r="S100" s="8"/>
      <c r="T100" s="74">
        <v>0</v>
      </c>
      <c r="U100" s="17"/>
      <c r="V100" s="63">
        <v>0</v>
      </c>
      <c r="W100" s="13">
        <f>(T100*V100)</f>
        <v>0</v>
      </c>
      <c r="X100" s="13">
        <f>IF(S$113=0,0,W100/S$113)</f>
        <v>0</v>
      </c>
      <c r="Y100" s="13">
        <f>(X100*U$2)</f>
        <v>0</v>
      </c>
      <c r="Z100" s="219">
        <f>SUM(Y100:Y104)</f>
        <v>0</v>
      </c>
      <c r="AA100" s="155"/>
      <c r="AB100" s="10"/>
      <c r="AC100" s="44" t="s">
        <v>94</v>
      </c>
      <c r="AD100" s="96" t="s">
        <v>95</v>
      </c>
      <c r="AE100" s="8"/>
      <c r="AF100" s="17"/>
      <c r="AG100" s="8"/>
      <c r="AH100" s="74">
        <v>0</v>
      </c>
      <c r="AI100" s="17"/>
      <c r="AJ100" s="63">
        <v>0</v>
      </c>
      <c r="AK100" s="13">
        <f t="shared" ref="AK100:AK104" si="866">(AH100*AJ100)</f>
        <v>0</v>
      </c>
      <c r="AL100" s="13">
        <f t="shared" ref="AL100:AL104" si="867">IF(AG$113=0,0,AK100/AG$113)</f>
        <v>0</v>
      </c>
      <c r="AM100" s="13">
        <f t="shared" ref="AM100:AM104" si="868">(AL100*AI$2)</f>
        <v>0</v>
      </c>
      <c r="AN100" s="219">
        <f t="shared" ref="AN100" si="869">SUM(AM100:AM104)</f>
        <v>0</v>
      </c>
      <c r="AO100" s="155"/>
      <c r="AP100" s="10"/>
      <c r="AQ100" s="44" t="s">
        <v>94</v>
      </c>
      <c r="AR100" s="96" t="s">
        <v>95</v>
      </c>
      <c r="AS100" s="8"/>
      <c r="AT100" s="17"/>
      <c r="AU100" s="8"/>
      <c r="AV100" s="74">
        <v>0</v>
      </c>
      <c r="AW100" s="17"/>
      <c r="AX100" s="63">
        <v>0</v>
      </c>
      <c r="AY100" s="13">
        <f t="shared" ref="AY100:AY104" si="870">(AV100*AX100)</f>
        <v>0</v>
      </c>
      <c r="AZ100" s="13">
        <f t="shared" ref="AZ100:AZ104" si="871">IF(AU$113=0,0,AY100/AU$113)</f>
        <v>0</v>
      </c>
      <c r="BA100" s="13">
        <f t="shared" ref="BA100:BA104" si="872">(AZ100*AW$2)</f>
        <v>0</v>
      </c>
      <c r="BB100" s="219">
        <f t="shared" ref="BB100" si="873">SUM(BA100:BA104)</f>
        <v>0</v>
      </c>
      <c r="BC100" s="155"/>
      <c r="BD100" s="10"/>
      <c r="BE100" s="44" t="s">
        <v>94</v>
      </c>
      <c r="BF100" s="96" t="s">
        <v>95</v>
      </c>
      <c r="BG100" s="8"/>
      <c r="BH100" s="17"/>
      <c r="BI100" s="8"/>
      <c r="BJ100" s="74">
        <v>0</v>
      </c>
      <c r="BK100" s="17"/>
      <c r="BL100" s="63">
        <v>0</v>
      </c>
      <c r="BM100" s="13">
        <f t="shared" ref="BM100:BM104" si="874">(BJ100*BL100)</f>
        <v>0</v>
      </c>
      <c r="BN100" s="13">
        <f t="shared" ref="BN100:BN104" si="875">IF(BI$113=0,0,BM100/BI$113)</f>
        <v>0</v>
      </c>
      <c r="BO100" s="13">
        <f t="shared" ref="BO100:BO104" si="876">(BN100*BK$2)</f>
        <v>0</v>
      </c>
      <c r="BP100" s="219">
        <f t="shared" ref="BP100" si="877">SUM(BO100:BO104)</f>
        <v>0</v>
      </c>
      <c r="BQ100" s="155"/>
      <c r="BR100" s="10"/>
      <c r="BS100" s="44" t="s">
        <v>94</v>
      </c>
      <c r="BT100" s="96" t="s">
        <v>95</v>
      </c>
      <c r="BU100" s="8"/>
      <c r="BV100" s="17"/>
      <c r="BW100" s="8"/>
      <c r="BX100" s="74">
        <v>0</v>
      </c>
      <c r="BY100" s="17"/>
      <c r="BZ100" s="63">
        <v>0</v>
      </c>
      <c r="CA100" s="13">
        <f t="shared" ref="CA100:CA104" si="878">(BX100*BZ100)</f>
        <v>0</v>
      </c>
      <c r="CB100" s="13">
        <f t="shared" ref="CB100:CB104" si="879">IF(BW$113=0,0,CA100/BW$113)</f>
        <v>0</v>
      </c>
      <c r="CC100" s="13">
        <f t="shared" ref="CC100:CC104" si="880">(CB100*BY$2)</f>
        <v>0</v>
      </c>
      <c r="CD100" s="219">
        <f t="shared" ref="CD100" si="881">SUM(CC100:CC104)</f>
        <v>0</v>
      </c>
      <c r="CE100" s="155"/>
      <c r="CF100" s="10"/>
      <c r="CG100" s="44" t="s">
        <v>94</v>
      </c>
      <c r="CH100" s="96" t="s">
        <v>95</v>
      </c>
      <c r="CI100" s="8"/>
      <c r="CJ100" s="17"/>
      <c r="CK100" s="8"/>
      <c r="CL100" s="74">
        <v>0</v>
      </c>
      <c r="CM100" s="17"/>
      <c r="CN100" s="63">
        <v>0</v>
      </c>
      <c r="CO100" s="13">
        <f t="shared" ref="CO100:CO104" si="882">(CL100*CN100)</f>
        <v>0</v>
      </c>
      <c r="CP100" s="13">
        <f t="shared" ref="CP100:CP104" si="883">IF(CK$113=0,0,CO100/CK$113)</f>
        <v>0</v>
      </c>
      <c r="CQ100" s="13">
        <f t="shared" ref="CQ100:CQ104" si="884">(CP100*CM$2)</f>
        <v>0</v>
      </c>
      <c r="CR100" s="219">
        <f t="shared" ref="CR100" si="885">SUM(CQ100:CQ104)</f>
        <v>0</v>
      </c>
      <c r="CS100" s="155"/>
      <c r="CT100" s="10"/>
      <c r="CU100" s="44" t="s">
        <v>94</v>
      </c>
      <c r="CV100" s="96" t="s">
        <v>95</v>
      </c>
      <c r="CW100" s="8"/>
      <c r="CX100" s="17"/>
      <c r="CY100" s="8"/>
      <c r="CZ100" s="74">
        <v>0</v>
      </c>
      <c r="DA100" s="17"/>
      <c r="DB100" s="63">
        <v>0</v>
      </c>
      <c r="DC100" s="13">
        <f t="shared" ref="DC100:DC104" si="886">(CZ100*DB100)</f>
        <v>0</v>
      </c>
      <c r="DD100" s="13">
        <f t="shared" ref="DD100:DD104" si="887">IF(CY$113=0,0,DC100/CY$113)</f>
        <v>0</v>
      </c>
      <c r="DE100" s="13">
        <f t="shared" ref="DE100:DE104" si="888">(DD100*DA$2)</f>
        <v>0</v>
      </c>
      <c r="DF100" s="219">
        <f t="shared" ref="DF100" si="889">SUM(DE100:DE104)</f>
        <v>0</v>
      </c>
      <c r="DG100" s="155"/>
      <c r="DH100" s="10"/>
      <c r="DI100" s="44" t="s">
        <v>94</v>
      </c>
      <c r="DJ100" s="96" t="s">
        <v>95</v>
      </c>
      <c r="DK100" s="8"/>
      <c r="DL100" s="17"/>
      <c r="DM100" s="8"/>
      <c r="DN100" s="74">
        <v>0</v>
      </c>
      <c r="DO100" s="17"/>
      <c r="DP100" s="63">
        <v>0</v>
      </c>
      <c r="DQ100" s="13">
        <f t="shared" ref="DQ100:DQ104" si="890">(DN100*DP100)</f>
        <v>0</v>
      </c>
      <c r="DR100" s="13">
        <f t="shared" ref="DR100:DR104" si="891">IF(DM$113=0,0,DQ100/DM$113)</f>
        <v>0</v>
      </c>
      <c r="DS100" s="13">
        <f t="shared" ref="DS100:DS104" si="892">(DR100*DO$2)</f>
        <v>0</v>
      </c>
      <c r="DT100" s="219">
        <f t="shared" ref="DT100" si="893">SUM(DS100:DS104)</f>
        <v>0</v>
      </c>
      <c r="DU100" s="155"/>
      <c r="DV100" s="10"/>
      <c r="DW100" s="44" t="s">
        <v>94</v>
      </c>
      <c r="DX100" s="96" t="s">
        <v>95</v>
      </c>
      <c r="DY100" s="8"/>
      <c r="DZ100" s="17"/>
      <c r="EA100" s="8"/>
      <c r="EB100" s="74">
        <v>0</v>
      </c>
      <c r="EC100" s="17"/>
      <c r="ED100" s="63">
        <v>0</v>
      </c>
      <c r="EE100" s="13">
        <f t="shared" ref="EE100:EE104" si="894">(EB100*ED100)</f>
        <v>0</v>
      </c>
      <c r="EF100" s="13">
        <f t="shared" ref="EF100:EF104" si="895">IF(EA$113=0,0,EE100/EA$113)</f>
        <v>0</v>
      </c>
      <c r="EG100" s="13">
        <f t="shared" ref="EG100:EG104" si="896">(EF100*EC$2)</f>
        <v>0</v>
      </c>
      <c r="EH100" s="219">
        <f t="shared" ref="EH100" si="897">SUM(EG100:EG104)</f>
        <v>0</v>
      </c>
      <c r="EI100" s="155"/>
      <c r="EJ100" s="10"/>
      <c r="EK100" s="44"/>
      <c r="EL100" s="302"/>
      <c r="EM100" s="87" t="s">
        <v>91</v>
      </c>
      <c r="EN100" s="95" t="s">
        <v>321</v>
      </c>
      <c r="EO100" s="14"/>
      <c r="EP100" s="72">
        <v>0</v>
      </c>
      <c r="EQ100" s="496">
        <f t="shared" si="864"/>
        <v>0</v>
      </c>
      <c r="ER100" s="10"/>
      <c r="ES100" s="61"/>
      <c r="ET100" s="302"/>
      <c r="EU100" s="61"/>
      <c r="EV100" s="87" t="s">
        <v>91</v>
      </c>
      <c r="EW100" s="95" t="s">
        <v>321</v>
      </c>
      <c r="EX100" s="14"/>
      <c r="EY100" s="72">
        <v>0</v>
      </c>
      <c r="EZ100" s="496">
        <f t="shared" si="865"/>
        <v>0</v>
      </c>
      <c r="FA100" s="88"/>
      <c r="FC100" s="44"/>
      <c r="FD100" s="302"/>
      <c r="FE100" s="87" t="s">
        <v>105</v>
      </c>
      <c r="FF100" s="11" t="s">
        <v>57</v>
      </c>
      <c r="FG100" s="14"/>
      <c r="FH100" s="72">
        <v>13.2</v>
      </c>
      <c r="FI100" s="496">
        <f t="shared" si="782"/>
        <v>0</v>
      </c>
      <c r="FJ100" s="10"/>
      <c r="FK100" s="302"/>
      <c r="FL100" s="61"/>
      <c r="FM100" s="61"/>
      <c r="FN100" s="87" t="s">
        <v>105</v>
      </c>
      <c r="FO100" s="11" t="s">
        <v>57</v>
      </c>
      <c r="FP100" s="14"/>
      <c r="FQ100" s="72">
        <v>7.85</v>
      </c>
      <c r="FR100" s="496">
        <f t="shared" si="783"/>
        <v>0</v>
      </c>
      <c r="FS100" s="88"/>
    </row>
    <row r="101" spans="1:175" x14ac:dyDescent="0.25">
      <c r="A101" s="44" t="s">
        <v>94</v>
      </c>
      <c r="B101" s="96" t="s">
        <v>95</v>
      </c>
      <c r="C101" s="8"/>
      <c r="D101" s="17"/>
      <c r="E101" s="8"/>
      <c r="F101" s="74">
        <v>0</v>
      </c>
      <c r="G101" s="17"/>
      <c r="H101" s="63">
        <v>0</v>
      </c>
      <c r="I101" s="13">
        <f>(F101*H101)</f>
        <v>0</v>
      </c>
      <c r="J101" s="13">
        <f>IF(E$113=0,0,I101/E$113)</f>
        <v>0</v>
      </c>
      <c r="K101" s="13">
        <f>(J101*G$2)</f>
        <v>0</v>
      </c>
      <c r="L101" s="151"/>
      <c r="M101" s="155"/>
      <c r="N101" s="10"/>
      <c r="O101" s="44" t="s">
        <v>94</v>
      </c>
      <c r="P101" s="96" t="s">
        <v>95</v>
      </c>
      <c r="Q101" s="8"/>
      <c r="R101" s="17"/>
      <c r="S101" s="8"/>
      <c r="T101" s="74">
        <v>0</v>
      </c>
      <c r="U101" s="17"/>
      <c r="V101" s="63">
        <v>0</v>
      </c>
      <c r="W101" s="13">
        <f>(T101*V101)</f>
        <v>0</v>
      </c>
      <c r="X101" s="13">
        <f>IF(S$113=0,0,W101/S$113)</f>
        <v>0</v>
      </c>
      <c r="Y101" s="13">
        <f>(X101*U$2)</f>
        <v>0</v>
      </c>
      <c r="Z101" s="151"/>
      <c r="AA101" s="155"/>
      <c r="AB101" s="10"/>
      <c r="AC101" s="44" t="s">
        <v>94</v>
      </c>
      <c r="AD101" s="96" t="s">
        <v>95</v>
      </c>
      <c r="AE101" s="8"/>
      <c r="AF101" s="17"/>
      <c r="AG101" s="8"/>
      <c r="AH101" s="74">
        <v>0</v>
      </c>
      <c r="AI101" s="17"/>
      <c r="AJ101" s="63">
        <v>0</v>
      </c>
      <c r="AK101" s="13">
        <f t="shared" si="866"/>
        <v>0</v>
      </c>
      <c r="AL101" s="13">
        <f t="shared" si="867"/>
        <v>0</v>
      </c>
      <c r="AM101" s="13">
        <f t="shared" si="868"/>
        <v>0</v>
      </c>
      <c r="AN101" s="151"/>
      <c r="AO101" s="155"/>
      <c r="AP101" s="10"/>
      <c r="AQ101" s="44" t="s">
        <v>94</v>
      </c>
      <c r="AR101" s="96" t="s">
        <v>95</v>
      </c>
      <c r="AS101" s="8"/>
      <c r="AT101" s="17"/>
      <c r="AU101" s="8"/>
      <c r="AV101" s="74">
        <v>0</v>
      </c>
      <c r="AW101" s="17"/>
      <c r="AX101" s="63">
        <v>0</v>
      </c>
      <c r="AY101" s="13">
        <f t="shared" si="870"/>
        <v>0</v>
      </c>
      <c r="AZ101" s="13">
        <f t="shared" si="871"/>
        <v>0</v>
      </c>
      <c r="BA101" s="13">
        <f t="shared" si="872"/>
        <v>0</v>
      </c>
      <c r="BB101" s="151"/>
      <c r="BC101" s="155"/>
      <c r="BD101" s="10"/>
      <c r="BE101" s="44" t="s">
        <v>94</v>
      </c>
      <c r="BF101" s="96" t="s">
        <v>95</v>
      </c>
      <c r="BG101" s="8"/>
      <c r="BH101" s="17"/>
      <c r="BI101" s="8"/>
      <c r="BJ101" s="74">
        <v>0</v>
      </c>
      <c r="BK101" s="17"/>
      <c r="BL101" s="63">
        <v>0</v>
      </c>
      <c r="BM101" s="13">
        <f t="shared" si="874"/>
        <v>0</v>
      </c>
      <c r="BN101" s="13">
        <f t="shared" si="875"/>
        <v>0</v>
      </c>
      <c r="BO101" s="13">
        <f t="shared" si="876"/>
        <v>0</v>
      </c>
      <c r="BP101" s="151"/>
      <c r="BQ101" s="155"/>
      <c r="BR101" s="10"/>
      <c r="BS101" s="44" t="s">
        <v>94</v>
      </c>
      <c r="BT101" s="96" t="s">
        <v>95</v>
      </c>
      <c r="BU101" s="8"/>
      <c r="BV101" s="17"/>
      <c r="BW101" s="8"/>
      <c r="BX101" s="74">
        <v>0</v>
      </c>
      <c r="BY101" s="17"/>
      <c r="BZ101" s="63">
        <v>0</v>
      </c>
      <c r="CA101" s="13">
        <f t="shared" si="878"/>
        <v>0</v>
      </c>
      <c r="CB101" s="13">
        <f t="shared" si="879"/>
        <v>0</v>
      </c>
      <c r="CC101" s="13">
        <f t="shared" si="880"/>
        <v>0</v>
      </c>
      <c r="CD101" s="151"/>
      <c r="CE101" s="155"/>
      <c r="CF101" s="10"/>
      <c r="CG101" s="44" t="s">
        <v>94</v>
      </c>
      <c r="CH101" s="96" t="s">
        <v>95</v>
      </c>
      <c r="CI101" s="8"/>
      <c r="CJ101" s="17"/>
      <c r="CK101" s="8"/>
      <c r="CL101" s="74">
        <v>0</v>
      </c>
      <c r="CM101" s="17"/>
      <c r="CN101" s="63">
        <v>0</v>
      </c>
      <c r="CO101" s="13">
        <f t="shared" si="882"/>
        <v>0</v>
      </c>
      <c r="CP101" s="13">
        <f t="shared" si="883"/>
        <v>0</v>
      </c>
      <c r="CQ101" s="13">
        <f t="shared" si="884"/>
        <v>0</v>
      </c>
      <c r="CR101" s="151"/>
      <c r="CS101" s="155"/>
      <c r="CT101" s="10"/>
      <c r="CU101" s="44" t="s">
        <v>94</v>
      </c>
      <c r="CV101" s="96" t="s">
        <v>95</v>
      </c>
      <c r="CW101" s="8"/>
      <c r="CX101" s="17"/>
      <c r="CY101" s="8"/>
      <c r="CZ101" s="74">
        <v>0</v>
      </c>
      <c r="DA101" s="17"/>
      <c r="DB101" s="63">
        <v>0</v>
      </c>
      <c r="DC101" s="13">
        <f t="shared" si="886"/>
        <v>0</v>
      </c>
      <c r="DD101" s="13">
        <f t="shared" si="887"/>
        <v>0</v>
      </c>
      <c r="DE101" s="13">
        <f t="shared" si="888"/>
        <v>0</v>
      </c>
      <c r="DF101" s="151"/>
      <c r="DG101" s="155"/>
      <c r="DH101" s="10"/>
      <c r="DI101" s="44" t="s">
        <v>94</v>
      </c>
      <c r="DJ101" s="96" t="s">
        <v>95</v>
      </c>
      <c r="DK101" s="8"/>
      <c r="DL101" s="17"/>
      <c r="DM101" s="8"/>
      <c r="DN101" s="74">
        <v>0</v>
      </c>
      <c r="DO101" s="17"/>
      <c r="DP101" s="63">
        <v>0</v>
      </c>
      <c r="DQ101" s="13">
        <f t="shared" si="890"/>
        <v>0</v>
      </c>
      <c r="DR101" s="13">
        <f t="shared" si="891"/>
        <v>0</v>
      </c>
      <c r="DS101" s="13">
        <f t="shared" si="892"/>
        <v>0</v>
      </c>
      <c r="DT101" s="151"/>
      <c r="DU101" s="155"/>
      <c r="DV101" s="10"/>
      <c r="DW101" s="44" t="s">
        <v>94</v>
      </c>
      <c r="DX101" s="96" t="s">
        <v>95</v>
      </c>
      <c r="DY101" s="8"/>
      <c r="DZ101" s="17"/>
      <c r="EA101" s="8"/>
      <c r="EB101" s="74">
        <v>0</v>
      </c>
      <c r="EC101" s="17"/>
      <c r="ED101" s="63">
        <v>0</v>
      </c>
      <c r="EE101" s="13">
        <f t="shared" si="894"/>
        <v>0</v>
      </c>
      <c r="EF101" s="13">
        <f t="shared" si="895"/>
        <v>0</v>
      </c>
      <c r="EG101" s="13">
        <f t="shared" si="896"/>
        <v>0</v>
      </c>
      <c r="EH101" s="151"/>
      <c r="EI101" s="155"/>
      <c r="EJ101" s="10"/>
      <c r="EK101" s="44"/>
      <c r="EL101" s="61"/>
      <c r="EM101" s="87" t="s">
        <v>240</v>
      </c>
      <c r="EN101" s="95" t="s">
        <v>246</v>
      </c>
      <c r="EO101" s="14"/>
      <c r="EP101" s="72">
        <v>19.89</v>
      </c>
      <c r="EQ101" s="496">
        <f t="shared" si="864"/>
        <v>0</v>
      </c>
      <c r="ER101" s="61"/>
      <c r="ES101" s="61"/>
      <c r="ET101" s="61"/>
      <c r="EU101" s="61"/>
      <c r="EV101" s="87" t="s">
        <v>240</v>
      </c>
      <c r="EW101" s="95" t="s">
        <v>246</v>
      </c>
      <c r="EX101" s="14"/>
      <c r="EY101" s="72">
        <v>0</v>
      </c>
      <c r="EZ101" s="496">
        <f t="shared" si="865"/>
        <v>0</v>
      </c>
      <c r="FA101" s="88"/>
      <c r="FC101" s="44"/>
      <c r="FD101" s="295" t="s">
        <v>332</v>
      </c>
      <c r="FE101" s="296">
        <v>0</v>
      </c>
      <c r="FF101" s="297">
        <v>1</v>
      </c>
      <c r="FG101" s="190">
        <f>SUM(FH102:FH112)</f>
        <v>39</v>
      </c>
      <c r="FH101" s="107"/>
      <c r="FI101" s="496">
        <f>SUM(FI102:FI112)</f>
        <v>0</v>
      </c>
      <c r="FJ101" s="10"/>
      <c r="FK101" s="298" t="s">
        <v>329</v>
      </c>
      <c r="FL101" s="301"/>
      <c r="FM101" s="299"/>
      <c r="FN101" s="296">
        <v>0</v>
      </c>
      <c r="FO101" s="300">
        <v>1</v>
      </c>
      <c r="FP101" s="190">
        <f>SUM(FQ102:FQ112)</f>
        <v>17.29</v>
      </c>
      <c r="FQ101" s="107"/>
      <c r="FR101" s="496">
        <f>SUM(FR102:FR112)</f>
        <v>0</v>
      </c>
      <c r="FS101" s="88"/>
    </row>
    <row r="102" spans="1:175" x14ac:dyDescent="0.25">
      <c r="A102" s="44" t="s">
        <v>96</v>
      </c>
      <c r="B102" s="8" t="s">
        <v>46</v>
      </c>
      <c r="C102" s="8"/>
      <c r="D102" s="8"/>
      <c r="E102" s="8"/>
      <c r="F102" s="74">
        <v>0</v>
      </c>
      <c r="G102" s="17"/>
      <c r="H102" s="63">
        <v>0</v>
      </c>
      <c r="I102" s="13">
        <f>(F102*H102)</f>
        <v>0</v>
      </c>
      <c r="J102" s="13">
        <f>IF(E$113=0,0,I102/E$113)</f>
        <v>0</v>
      </c>
      <c r="K102" s="13">
        <f>(J102*G$2)</f>
        <v>0</v>
      </c>
      <c r="L102" s="151"/>
      <c r="M102" s="155"/>
      <c r="N102" s="10"/>
      <c r="O102" s="44" t="s">
        <v>96</v>
      </c>
      <c r="P102" s="8" t="s">
        <v>46</v>
      </c>
      <c r="Q102" s="8"/>
      <c r="R102" s="8"/>
      <c r="S102" s="8"/>
      <c r="T102" s="74">
        <v>0</v>
      </c>
      <c r="U102" s="17"/>
      <c r="V102" s="63">
        <v>0</v>
      </c>
      <c r="W102" s="13">
        <f>(T102*V102)</f>
        <v>0</v>
      </c>
      <c r="X102" s="13">
        <f>IF(S$113=0,0,W102/S$113)</f>
        <v>0</v>
      </c>
      <c r="Y102" s="13">
        <f>(X102*U$2)</f>
        <v>0</v>
      </c>
      <c r="Z102" s="151"/>
      <c r="AA102" s="155"/>
      <c r="AB102" s="10"/>
      <c r="AC102" s="44" t="s">
        <v>96</v>
      </c>
      <c r="AD102" s="8" t="s">
        <v>46</v>
      </c>
      <c r="AE102" s="8"/>
      <c r="AF102" s="8"/>
      <c r="AG102" s="8"/>
      <c r="AH102" s="74">
        <v>0</v>
      </c>
      <c r="AI102" s="17"/>
      <c r="AJ102" s="63">
        <v>0</v>
      </c>
      <c r="AK102" s="13">
        <f t="shared" si="866"/>
        <v>0</v>
      </c>
      <c r="AL102" s="13">
        <f t="shared" si="867"/>
        <v>0</v>
      </c>
      <c r="AM102" s="13">
        <f t="shared" si="868"/>
        <v>0</v>
      </c>
      <c r="AN102" s="151"/>
      <c r="AO102" s="155"/>
      <c r="AP102" s="10"/>
      <c r="AQ102" s="44" t="s">
        <v>96</v>
      </c>
      <c r="AR102" s="8" t="s">
        <v>46</v>
      </c>
      <c r="AS102" s="8"/>
      <c r="AT102" s="8"/>
      <c r="AU102" s="8"/>
      <c r="AV102" s="74">
        <v>0</v>
      </c>
      <c r="AW102" s="17"/>
      <c r="AX102" s="63">
        <v>0</v>
      </c>
      <c r="AY102" s="13">
        <f t="shared" si="870"/>
        <v>0</v>
      </c>
      <c r="AZ102" s="13">
        <f t="shared" si="871"/>
        <v>0</v>
      </c>
      <c r="BA102" s="13">
        <f t="shared" si="872"/>
        <v>0</v>
      </c>
      <c r="BB102" s="151"/>
      <c r="BC102" s="155"/>
      <c r="BD102" s="10"/>
      <c r="BE102" s="44" t="s">
        <v>96</v>
      </c>
      <c r="BF102" s="8" t="s">
        <v>46</v>
      </c>
      <c r="BG102" s="8"/>
      <c r="BH102" s="8"/>
      <c r="BI102" s="8"/>
      <c r="BJ102" s="74">
        <v>0</v>
      </c>
      <c r="BK102" s="17"/>
      <c r="BL102" s="63">
        <v>0</v>
      </c>
      <c r="BM102" s="13">
        <f t="shared" si="874"/>
        <v>0</v>
      </c>
      <c r="BN102" s="13">
        <f t="shared" si="875"/>
        <v>0</v>
      </c>
      <c r="BO102" s="13">
        <f t="shared" si="876"/>
        <v>0</v>
      </c>
      <c r="BP102" s="151"/>
      <c r="BQ102" s="155"/>
      <c r="BR102" s="10"/>
      <c r="BS102" s="44" t="s">
        <v>96</v>
      </c>
      <c r="BT102" s="8" t="s">
        <v>46</v>
      </c>
      <c r="BU102" s="8"/>
      <c r="BV102" s="8"/>
      <c r="BW102" s="8"/>
      <c r="BX102" s="74">
        <v>0</v>
      </c>
      <c r="BY102" s="17"/>
      <c r="BZ102" s="63">
        <v>0</v>
      </c>
      <c r="CA102" s="13">
        <f t="shared" si="878"/>
        <v>0</v>
      </c>
      <c r="CB102" s="13">
        <f t="shared" si="879"/>
        <v>0</v>
      </c>
      <c r="CC102" s="13">
        <f t="shared" si="880"/>
        <v>0</v>
      </c>
      <c r="CD102" s="151"/>
      <c r="CE102" s="155"/>
      <c r="CF102" s="10"/>
      <c r="CG102" s="44" t="s">
        <v>96</v>
      </c>
      <c r="CH102" s="8" t="s">
        <v>46</v>
      </c>
      <c r="CI102" s="8"/>
      <c r="CJ102" s="8"/>
      <c r="CK102" s="8"/>
      <c r="CL102" s="74">
        <v>0</v>
      </c>
      <c r="CM102" s="17"/>
      <c r="CN102" s="63">
        <v>0</v>
      </c>
      <c r="CO102" s="13">
        <f t="shared" si="882"/>
        <v>0</v>
      </c>
      <c r="CP102" s="13">
        <f t="shared" si="883"/>
        <v>0</v>
      </c>
      <c r="CQ102" s="13">
        <f t="shared" si="884"/>
        <v>0</v>
      </c>
      <c r="CR102" s="151"/>
      <c r="CS102" s="155"/>
      <c r="CT102" s="10"/>
      <c r="CU102" s="44" t="s">
        <v>96</v>
      </c>
      <c r="CV102" s="8" t="s">
        <v>46</v>
      </c>
      <c r="CW102" s="8"/>
      <c r="CX102" s="8"/>
      <c r="CY102" s="8"/>
      <c r="CZ102" s="74">
        <v>0</v>
      </c>
      <c r="DA102" s="17"/>
      <c r="DB102" s="63">
        <v>0</v>
      </c>
      <c r="DC102" s="13">
        <f t="shared" si="886"/>
        <v>0</v>
      </c>
      <c r="DD102" s="13">
        <f t="shared" si="887"/>
        <v>0</v>
      </c>
      <c r="DE102" s="13">
        <f t="shared" si="888"/>
        <v>0</v>
      </c>
      <c r="DF102" s="151"/>
      <c r="DG102" s="155"/>
      <c r="DH102" s="10"/>
      <c r="DI102" s="44" t="s">
        <v>96</v>
      </c>
      <c r="DJ102" s="8" t="s">
        <v>46</v>
      </c>
      <c r="DK102" s="8"/>
      <c r="DL102" s="8"/>
      <c r="DM102" s="8"/>
      <c r="DN102" s="74">
        <v>0</v>
      </c>
      <c r="DO102" s="17"/>
      <c r="DP102" s="63">
        <v>0</v>
      </c>
      <c r="DQ102" s="13">
        <f t="shared" si="890"/>
        <v>0</v>
      </c>
      <c r="DR102" s="13">
        <f t="shared" si="891"/>
        <v>0</v>
      </c>
      <c r="DS102" s="13">
        <f t="shared" si="892"/>
        <v>0</v>
      </c>
      <c r="DT102" s="151"/>
      <c r="DU102" s="155"/>
      <c r="DV102" s="10"/>
      <c r="DW102" s="44" t="s">
        <v>96</v>
      </c>
      <c r="DX102" s="8" t="s">
        <v>46</v>
      </c>
      <c r="DY102" s="8"/>
      <c r="DZ102" s="8"/>
      <c r="EA102" s="8"/>
      <c r="EB102" s="74">
        <v>0</v>
      </c>
      <c r="EC102" s="17"/>
      <c r="ED102" s="63">
        <v>0</v>
      </c>
      <c r="EE102" s="13">
        <f t="shared" si="894"/>
        <v>0</v>
      </c>
      <c r="EF102" s="13">
        <f t="shared" si="895"/>
        <v>0</v>
      </c>
      <c r="EG102" s="13">
        <f t="shared" si="896"/>
        <v>0</v>
      </c>
      <c r="EH102" s="151"/>
      <c r="EI102" s="155"/>
      <c r="EJ102" s="10"/>
      <c r="EK102" s="44"/>
      <c r="EL102" s="302"/>
      <c r="EM102" s="87" t="s">
        <v>96</v>
      </c>
      <c r="EN102" s="8" t="s">
        <v>46</v>
      </c>
      <c r="EO102" s="61"/>
      <c r="EP102" s="72">
        <v>5.13</v>
      </c>
      <c r="EQ102" s="496">
        <f t="shared" si="864"/>
        <v>0</v>
      </c>
      <c r="ER102" s="10"/>
      <c r="ES102" s="61"/>
      <c r="ET102" s="302"/>
      <c r="EU102" s="61"/>
      <c r="EV102" s="87" t="s">
        <v>96</v>
      </c>
      <c r="EW102" s="8" t="s">
        <v>46</v>
      </c>
      <c r="EX102" s="61"/>
      <c r="EY102" s="72">
        <v>23.69</v>
      </c>
      <c r="EZ102" s="496">
        <f t="shared" si="865"/>
        <v>0</v>
      </c>
      <c r="FA102" s="88"/>
      <c r="FC102" s="44"/>
      <c r="FD102" s="302"/>
      <c r="FE102" s="87" t="s">
        <v>90</v>
      </c>
      <c r="FF102" s="95" t="s">
        <v>111</v>
      </c>
      <c r="FG102" s="14"/>
      <c r="FH102" s="72">
        <v>0</v>
      </c>
      <c r="FI102" s="496">
        <f t="shared" ref="FI102:FI112" si="898">FE$101*FF$101*FH102</f>
        <v>0</v>
      </c>
      <c r="FJ102" s="10"/>
      <c r="FK102" s="302"/>
      <c r="FL102" s="61"/>
      <c r="FM102" s="61"/>
      <c r="FN102" s="87" t="s">
        <v>90</v>
      </c>
      <c r="FO102" s="95" t="s">
        <v>111</v>
      </c>
      <c r="FP102" s="14"/>
      <c r="FQ102" s="72">
        <v>0</v>
      </c>
      <c r="FR102" s="496">
        <f t="shared" ref="FR102:FR112" si="899">FN$101*FO$101*FQ102</f>
        <v>0</v>
      </c>
      <c r="FS102" s="88"/>
    </row>
    <row r="103" spans="1:175" x14ac:dyDescent="0.25">
      <c r="A103" s="44" t="s">
        <v>96</v>
      </c>
      <c r="B103" s="8" t="s">
        <v>46</v>
      </c>
      <c r="C103" s="8"/>
      <c r="D103" s="8"/>
      <c r="E103" s="8"/>
      <c r="F103" s="74">
        <v>0</v>
      </c>
      <c r="G103" s="17"/>
      <c r="H103" s="63">
        <v>0</v>
      </c>
      <c r="I103" s="13">
        <f>(F103*H103)</f>
        <v>0</v>
      </c>
      <c r="J103" s="13">
        <f>IF(E$113=0,0,I103/E$113)</f>
        <v>0</v>
      </c>
      <c r="K103" s="13">
        <f>(J103*G$2)</f>
        <v>0</v>
      </c>
      <c r="L103" s="151"/>
      <c r="M103" s="155"/>
      <c r="N103" s="10"/>
      <c r="O103" s="44" t="s">
        <v>96</v>
      </c>
      <c r="P103" s="8" t="s">
        <v>46</v>
      </c>
      <c r="Q103" s="8"/>
      <c r="R103" s="8"/>
      <c r="S103" s="8"/>
      <c r="T103" s="74">
        <v>0</v>
      </c>
      <c r="U103" s="17"/>
      <c r="V103" s="63">
        <v>0</v>
      </c>
      <c r="W103" s="13">
        <f>(T103*V103)</f>
        <v>0</v>
      </c>
      <c r="X103" s="13">
        <f>IF(S$113=0,0,W103/S$113)</f>
        <v>0</v>
      </c>
      <c r="Y103" s="13">
        <f>(X103*U$2)</f>
        <v>0</v>
      </c>
      <c r="Z103" s="151"/>
      <c r="AA103" s="155"/>
      <c r="AB103" s="10"/>
      <c r="AC103" s="44" t="s">
        <v>96</v>
      </c>
      <c r="AD103" s="8" t="s">
        <v>46</v>
      </c>
      <c r="AE103" s="8"/>
      <c r="AF103" s="8"/>
      <c r="AG103" s="8"/>
      <c r="AH103" s="74">
        <v>0</v>
      </c>
      <c r="AI103" s="17"/>
      <c r="AJ103" s="63">
        <v>0</v>
      </c>
      <c r="AK103" s="13">
        <f t="shared" si="866"/>
        <v>0</v>
      </c>
      <c r="AL103" s="13">
        <f t="shared" si="867"/>
        <v>0</v>
      </c>
      <c r="AM103" s="13">
        <f t="shared" si="868"/>
        <v>0</v>
      </c>
      <c r="AN103" s="151"/>
      <c r="AO103" s="155"/>
      <c r="AP103" s="10"/>
      <c r="AQ103" s="44" t="s">
        <v>96</v>
      </c>
      <c r="AR103" s="8" t="s">
        <v>46</v>
      </c>
      <c r="AS103" s="8"/>
      <c r="AT103" s="8"/>
      <c r="AU103" s="8"/>
      <c r="AV103" s="74">
        <v>0</v>
      </c>
      <c r="AW103" s="17"/>
      <c r="AX103" s="63">
        <v>0</v>
      </c>
      <c r="AY103" s="13">
        <f t="shared" si="870"/>
        <v>0</v>
      </c>
      <c r="AZ103" s="13">
        <f t="shared" si="871"/>
        <v>0</v>
      </c>
      <c r="BA103" s="13">
        <f t="shared" si="872"/>
        <v>0</v>
      </c>
      <c r="BB103" s="151"/>
      <c r="BC103" s="155"/>
      <c r="BD103" s="10"/>
      <c r="BE103" s="44" t="s">
        <v>96</v>
      </c>
      <c r="BF103" s="8" t="s">
        <v>46</v>
      </c>
      <c r="BG103" s="8"/>
      <c r="BH103" s="8"/>
      <c r="BI103" s="8"/>
      <c r="BJ103" s="74">
        <v>0</v>
      </c>
      <c r="BK103" s="17"/>
      <c r="BL103" s="63">
        <v>0</v>
      </c>
      <c r="BM103" s="13">
        <f t="shared" si="874"/>
        <v>0</v>
      </c>
      <c r="BN103" s="13">
        <f t="shared" si="875"/>
        <v>0</v>
      </c>
      <c r="BO103" s="13">
        <f t="shared" si="876"/>
        <v>0</v>
      </c>
      <c r="BP103" s="151"/>
      <c r="BQ103" s="155"/>
      <c r="BR103" s="10"/>
      <c r="BS103" s="44" t="s">
        <v>96</v>
      </c>
      <c r="BT103" s="8" t="s">
        <v>46</v>
      </c>
      <c r="BU103" s="8"/>
      <c r="BV103" s="8"/>
      <c r="BW103" s="8"/>
      <c r="BX103" s="74">
        <v>0</v>
      </c>
      <c r="BY103" s="17"/>
      <c r="BZ103" s="63">
        <v>0</v>
      </c>
      <c r="CA103" s="13">
        <f t="shared" si="878"/>
        <v>0</v>
      </c>
      <c r="CB103" s="13">
        <f t="shared" si="879"/>
        <v>0</v>
      </c>
      <c r="CC103" s="13">
        <f t="shared" si="880"/>
        <v>0</v>
      </c>
      <c r="CD103" s="151"/>
      <c r="CE103" s="155"/>
      <c r="CF103" s="10"/>
      <c r="CG103" s="44" t="s">
        <v>96</v>
      </c>
      <c r="CH103" s="8" t="s">
        <v>46</v>
      </c>
      <c r="CI103" s="8"/>
      <c r="CJ103" s="8"/>
      <c r="CK103" s="8"/>
      <c r="CL103" s="74">
        <v>0</v>
      </c>
      <c r="CM103" s="17"/>
      <c r="CN103" s="63">
        <v>0</v>
      </c>
      <c r="CO103" s="13">
        <f t="shared" si="882"/>
        <v>0</v>
      </c>
      <c r="CP103" s="13">
        <f t="shared" si="883"/>
        <v>0</v>
      </c>
      <c r="CQ103" s="13">
        <f t="shared" si="884"/>
        <v>0</v>
      </c>
      <c r="CR103" s="151"/>
      <c r="CS103" s="155"/>
      <c r="CT103" s="10"/>
      <c r="CU103" s="44" t="s">
        <v>96</v>
      </c>
      <c r="CV103" s="8" t="s">
        <v>46</v>
      </c>
      <c r="CW103" s="8"/>
      <c r="CX103" s="8"/>
      <c r="CY103" s="8"/>
      <c r="CZ103" s="74">
        <v>0</v>
      </c>
      <c r="DA103" s="17"/>
      <c r="DB103" s="63">
        <v>0</v>
      </c>
      <c r="DC103" s="13">
        <f t="shared" si="886"/>
        <v>0</v>
      </c>
      <c r="DD103" s="13">
        <f t="shared" si="887"/>
        <v>0</v>
      </c>
      <c r="DE103" s="13">
        <f t="shared" si="888"/>
        <v>0</v>
      </c>
      <c r="DF103" s="151"/>
      <c r="DG103" s="155"/>
      <c r="DH103" s="10"/>
      <c r="DI103" s="44" t="s">
        <v>96</v>
      </c>
      <c r="DJ103" s="8" t="s">
        <v>46</v>
      </c>
      <c r="DK103" s="8"/>
      <c r="DL103" s="8"/>
      <c r="DM103" s="8"/>
      <c r="DN103" s="74">
        <v>0</v>
      </c>
      <c r="DO103" s="17"/>
      <c r="DP103" s="63">
        <v>0</v>
      </c>
      <c r="DQ103" s="13">
        <f t="shared" si="890"/>
        <v>0</v>
      </c>
      <c r="DR103" s="13">
        <f t="shared" si="891"/>
        <v>0</v>
      </c>
      <c r="DS103" s="13">
        <f t="shared" si="892"/>
        <v>0</v>
      </c>
      <c r="DT103" s="151"/>
      <c r="DU103" s="155"/>
      <c r="DV103" s="10"/>
      <c r="DW103" s="44" t="s">
        <v>96</v>
      </c>
      <c r="DX103" s="8" t="s">
        <v>46</v>
      </c>
      <c r="DY103" s="8"/>
      <c r="DZ103" s="8"/>
      <c r="EA103" s="8"/>
      <c r="EB103" s="74">
        <v>0</v>
      </c>
      <c r="EC103" s="17"/>
      <c r="ED103" s="63">
        <v>0</v>
      </c>
      <c r="EE103" s="13">
        <f t="shared" si="894"/>
        <v>0</v>
      </c>
      <c r="EF103" s="13">
        <f t="shared" si="895"/>
        <v>0</v>
      </c>
      <c r="EG103" s="13">
        <f t="shared" si="896"/>
        <v>0</v>
      </c>
      <c r="EH103" s="151"/>
      <c r="EI103" s="155"/>
      <c r="EJ103" s="10"/>
      <c r="EK103" s="44"/>
      <c r="EL103" s="302"/>
      <c r="EM103" s="87" t="s">
        <v>73</v>
      </c>
      <c r="EN103" s="8" t="s">
        <v>129</v>
      </c>
      <c r="EO103" s="61"/>
      <c r="EP103" s="72">
        <v>1.74</v>
      </c>
      <c r="EQ103" s="496">
        <f t="shared" si="864"/>
        <v>0</v>
      </c>
      <c r="ER103" s="10"/>
      <c r="ES103" s="61"/>
      <c r="ET103" s="302"/>
      <c r="EU103" s="61"/>
      <c r="EV103" s="87" t="s">
        <v>73</v>
      </c>
      <c r="EW103" s="8" t="s">
        <v>129</v>
      </c>
      <c r="EX103" s="61"/>
      <c r="EY103" s="72">
        <v>2.1800000000000002</v>
      </c>
      <c r="EZ103" s="496">
        <f t="shared" si="865"/>
        <v>0</v>
      </c>
      <c r="FA103" s="88"/>
      <c r="FC103" s="44"/>
      <c r="FD103" s="302"/>
      <c r="FE103" s="87" t="s">
        <v>99</v>
      </c>
      <c r="FF103" s="95" t="s">
        <v>112</v>
      </c>
      <c r="FG103" s="14"/>
      <c r="FH103" s="72">
        <v>3.35</v>
      </c>
      <c r="FI103" s="496">
        <f t="shared" si="898"/>
        <v>0</v>
      </c>
      <c r="FJ103" s="10"/>
      <c r="FK103" s="302"/>
      <c r="FL103" s="61"/>
      <c r="FM103" s="61"/>
      <c r="FN103" s="87" t="s">
        <v>99</v>
      </c>
      <c r="FO103" s="95" t="s">
        <v>112</v>
      </c>
      <c r="FP103" s="14"/>
      <c r="FQ103" s="72">
        <v>0</v>
      </c>
      <c r="FR103" s="496">
        <f t="shared" si="899"/>
        <v>0</v>
      </c>
      <c r="FS103" s="88"/>
    </row>
    <row r="104" spans="1:175" x14ac:dyDescent="0.25">
      <c r="A104" s="45" t="s">
        <v>97</v>
      </c>
      <c r="B104" s="93" t="s">
        <v>98</v>
      </c>
      <c r="C104" s="946"/>
      <c r="D104" s="946"/>
      <c r="E104" s="946"/>
      <c r="F104" s="74">
        <v>0</v>
      </c>
      <c r="G104" s="17"/>
      <c r="H104" s="63">
        <v>0</v>
      </c>
      <c r="I104" s="13">
        <f>(F104*H104)</f>
        <v>0</v>
      </c>
      <c r="J104" s="13">
        <f>IF(E$113=0,0,I104/E$113)</f>
        <v>0</v>
      </c>
      <c r="K104" s="13">
        <f>(J104*G$2)</f>
        <v>0</v>
      </c>
      <c r="L104" s="151"/>
      <c r="M104" s="155"/>
      <c r="N104" s="10"/>
      <c r="O104" s="45" t="s">
        <v>97</v>
      </c>
      <c r="P104" s="93" t="s">
        <v>98</v>
      </c>
      <c r="Q104" s="946"/>
      <c r="R104" s="946"/>
      <c r="S104" s="946"/>
      <c r="T104" s="74">
        <v>0</v>
      </c>
      <c r="U104" s="17"/>
      <c r="V104" s="63">
        <v>0</v>
      </c>
      <c r="W104" s="13">
        <f>(T104*V104)</f>
        <v>0</v>
      </c>
      <c r="X104" s="13">
        <f>IF(S$113=0,0,W104/S$113)</f>
        <v>0</v>
      </c>
      <c r="Y104" s="13">
        <f>(X104*U$2)</f>
        <v>0</v>
      </c>
      <c r="Z104" s="151"/>
      <c r="AA104" s="155"/>
      <c r="AB104" s="10"/>
      <c r="AC104" s="45" t="s">
        <v>97</v>
      </c>
      <c r="AD104" s="93" t="s">
        <v>98</v>
      </c>
      <c r="AE104" s="946"/>
      <c r="AF104" s="946"/>
      <c r="AG104" s="946"/>
      <c r="AH104" s="74">
        <v>0</v>
      </c>
      <c r="AI104" s="17"/>
      <c r="AJ104" s="63">
        <v>0</v>
      </c>
      <c r="AK104" s="13">
        <f t="shared" si="866"/>
        <v>0</v>
      </c>
      <c r="AL104" s="13">
        <f t="shared" si="867"/>
        <v>0</v>
      </c>
      <c r="AM104" s="13">
        <f t="shared" si="868"/>
        <v>0</v>
      </c>
      <c r="AN104" s="151"/>
      <c r="AO104" s="155"/>
      <c r="AP104" s="10"/>
      <c r="AQ104" s="45" t="s">
        <v>97</v>
      </c>
      <c r="AR104" s="93" t="s">
        <v>98</v>
      </c>
      <c r="AS104" s="946"/>
      <c r="AT104" s="946"/>
      <c r="AU104" s="946"/>
      <c r="AV104" s="74">
        <v>0</v>
      </c>
      <c r="AW104" s="17"/>
      <c r="AX104" s="63">
        <v>0</v>
      </c>
      <c r="AY104" s="13">
        <f t="shared" si="870"/>
        <v>0</v>
      </c>
      <c r="AZ104" s="13">
        <f t="shared" si="871"/>
        <v>0</v>
      </c>
      <c r="BA104" s="13">
        <f t="shared" si="872"/>
        <v>0</v>
      </c>
      <c r="BB104" s="151"/>
      <c r="BC104" s="155"/>
      <c r="BD104" s="10"/>
      <c r="BE104" s="45" t="s">
        <v>97</v>
      </c>
      <c r="BF104" s="93" t="s">
        <v>98</v>
      </c>
      <c r="BG104" s="946"/>
      <c r="BH104" s="946"/>
      <c r="BI104" s="946"/>
      <c r="BJ104" s="74">
        <v>0</v>
      </c>
      <c r="BK104" s="17"/>
      <c r="BL104" s="63">
        <v>0</v>
      </c>
      <c r="BM104" s="13">
        <f t="shared" si="874"/>
        <v>0</v>
      </c>
      <c r="BN104" s="13">
        <f t="shared" si="875"/>
        <v>0</v>
      </c>
      <c r="BO104" s="13">
        <f t="shared" si="876"/>
        <v>0</v>
      </c>
      <c r="BP104" s="151"/>
      <c r="BQ104" s="155"/>
      <c r="BR104" s="10"/>
      <c r="BS104" s="45" t="s">
        <v>97</v>
      </c>
      <c r="BT104" s="93" t="s">
        <v>98</v>
      </c>
      <c r="BU104" s="946"/>
      <c r="BV104" s="946"/>
      <c r="BW104" s="946"/>
      <c r="BX104" s="74">
        <v>0</v>
      </c>
      <c r="BY104" s="17"/>
      <c r="BZ104" s="63">
        <v>0</v>
      </c>
      <c r="CA104" s="13">
        <f t="shared" si="878"/>
        <v>0</v>
      </c>
      <c r="CB104" s="13">
        <f t="shared" si="879"/>
        <v>0</v>
      </c>
      <c r="CC104" s="13">
        <f t="shared" si="880"/>
        <v>0</v>
      </c>
      <c r="CD104" s="151"/>
      <c r="CE104" s="155"/>
      <c r="CF104" s="10"/>
      <c r="CG104" s="45" t="s">
        <v>97</v>
      </c>
      <c r="CH104" s="93" t="s">
        <v>98</v>
      </c>
      <c r="CI104" s="946"/>
      <c r="CJ104" s="946"/>
      <c r="CK104" s="946"/>
      <c r="CL104" s="74">
        <v>0</v>
      </c>
      <c r="CM104" s="17"/>
      <c r="CN104" s="63">
        <v>0</v>
      </c>
      <c r="CO104" s="13">
        <f t="shared" si="882"/>
        <v>0</v>
      </c>
      <c r="CP104" s="13">
        <f t="shared" si="883"/>
        <v>0</v>
      </c>
      <c r="CQ104" s="13">
        <f t="shared" si="884"/>
        <v>0</v>
      </c>
      <c r="CR104" s="151"/>
      <c r="CS104" s="155"/>
      <c r="CT104" s="10"/>
      <c r="CU104" s="45" t="s">
        <v>97</v>
      </c>
      <c r="CV104" s="93" t="s">
        <v>98</v>
      </c>
      <c r="CW104" s="946"/>
      <c r="CX104" s="946"/>
      <c r="CY104" s="946"/>
      <c r="CZ104" s="74">
        <v>0</v>
      </c>
      <c r="DA104" s="17"/>
      <c r="DB104" s="63">
        <v>0</v>
      </c>
      <c r="DC104" s="13">
        <f t="shared" si="886"/>
        <v>0</v>
      </c>
      <c r="DD104" s="13">
        <f t="shared" si="887"/>
        <v>0</v>
      </c>
      <c r="DE104" s="13">
        <f t="shared" si="888"/>
        <v>0</v>
      </c>
      <c r="DF104" s="151"/>
      <c r="DG104" s="155"/>
      <c r="DH104" s="10"/>
      <c r="DI104" s="45" t="s">
        <v>97</v>
      </c>
      <c r="DJ104" s="93" t="s">
        <v>98</v>
      </c>
      <c r="DK104" s="946"/>
      <c r="DL104" s="946"/>
      <c r="DM104" s="946"/>
      <c r="DN104" s="74">
        <v>0</v>
      </c>
      <c r="DO104" s="17"/>
      <c r="DP104" s="63">
        <v>0</v>
      </c>
      <c r="DQ104" s="13">
        <f t="shared" si="890"/>
        <v>0</v>
      </c>
      <c r="DR104" s="13">
        <f t="shared" si="891"/>
        <v>0</v>
      </c>
      <c r="DS104" s="13">
        <f t="shared" si="892"/>
        <v>0</v>
      </c>
      <c r="DT104" s="151"/>
      <c r="DU104" s="155"/>
      <c r="DV104" s="10"/>
      <c r="DW104" s="45" t="s">
        <v>97</v>
      </c>
      <c r="DX104" s="93" t="s">
        <v>98</v>
      </c>
      <c r="DY104" s="946"/>
      <c r="DZ104" s="946"/>
      <c r="EA104" s="946"/>
      <c r="EB104" s="74">
        <v>0</v>
      </c>
      <c r="EC104" s="17"/>
      <c r="ED104" s="63">
        <v>0</v>
      </c>
      <c r="EE104" s="13">
        <f t="shared" si="894"/>
        <v>0</v>
      </c>
      <c r="EF104" s="13">
        <f t="shared" si="895"/>
        <v>0</v>
      </c>
      <c r="EG104" s="13">
        <f t="shared" si="896"/>
        <v>0</v>
      </c>
      <c r="EH104" s="151"/>
      <c r="EI104" s="155"/>
      <c r="EJ104" s="10"/>
      <c r="EK104" s="44"/>
      <c r="EL104" s="302"/>
      <c r="EM104" s="87" t="s">
        <v>133</v>
      </c>
      <c r="EN104" s="8" t="s">
        <v>132</v>
      </c>
      <c r="EO104" s="61"/>
      <c r="EP104" s="72">
        <v>3.39</v>
      </c>
      <c r="EQ104" s="496">
        <f t="shared" si="864"/>
        <v>0</v>
      </c>
      <c r="ER104" s="10"/>
      <c r="ES104" s="61"/>
      <c r="ET104" s="302"/>
      <c r="EU104" s="61"/>
      <c r="EV104" s="87" t="s">
        <v>133</v>
      </c>
      <c r="EW104" s="8" t="s">
        <v>132</v>
      </c>
      <c r="EX104" s="61"/>
      <c r="EY104" s="72">
        <v>0</v>
      </c>
      <c r="EZ104" s="496">
        <f t="shared" si="865"/>
        <v>0</v>
      </c>
      <c r="FA104" s="88"/>
      <c r="FC104" s="44"/>
      <c r="FD104" s="302"/>
      <c r="FE104" s="87" t="s">
        <v>91</v>
      </c>
      <c r="FF104" s="95" t="s">
        <v>321</v>
      </c>
      <c r="FG104" s="14"/>
      <c r="FH104" s="72">
        <v>0</v>
      </c>
      <c r="FI104" s="496">
        <f t="shared" si="898"/>
        <v>0</v>
      </c>
      <c r="FJ104" s="10"/>
      <c r="FK104" s="302"/>
      <c r="FL104" s="61"/>
      <c r="FM104" s="61"/>
      <c r="FN104" s="87" t="s">
        <v>91</v>
      </c>
      <c r="FO104" s="95" t="s">
        <v>321</v>
      </c>
      <c r="FP104" s="14"/>
      <c r="FQ104" s="72">
        <v>0</v>
      </c>
      <c r="FR104" s="496">
        <f t="shared" si="899"/>
        <v>0</v>
      </c>
      <c r="FS104" s="88"/>
    </row>
    <row r="105" spans="1:175" x14ac:dyDescent="0.25">
      <c r="A105" s="44"/>
      <c r="B105" s="8"/>
      <c r="C105" s="6"/>
      <c r="D105" s="948"/>
      <c r="E105" s="948" t="s">
        <v>20</v>
      </c>
      <c r="F105" s="18" t="s">
        <v>110</v>
      </c>
      <c r="G105" s="948" t="s">
        <v>109</v>
      </c>
      <c r="H105" s="286" t="s">
        <v>36</v>
      </c>
      <c r="I105" s="13"/>
      <c r="J105" s="13"/>
      <c r="K105" s="13"/>
      <c r="L105" s="1044" t="s">
        <v>282</v>
      </c>
      <c r="M105" s="1045"/>
      <c r="N105" s="10"/>
      <c r="O105" s="44"/>
      <c r="P105" s="8"/>
      <c r="Q105" s="6"/>
      <c r="R105" s="948"/>
      <c r="S105" s="948" t="s">
        <v>20</v>
      </c>
      <c r="T105" s="18" t="s">
        <v>110</v>
      </c>
      <c r="U105" s="948" t="s">
        <v>109</v>
      </c>
      <c r="V105" s="286" t="s">
        <v>36</v>
      </c>
      <c r="W105" s="13"/>
      <c r="X105" s="13"/>
      <c r="Y105" s="13"/>
      <c r="Z105" s="1044" t="s">
        <v>282</v>
      </c>
      <c r="AA105" s="1045"/>
      <c r="AB105" s="10"/>
      <c r="AC105" s="44"/>
      <c r="AD105" s="8"/>
      <c r="AE105" s="6"/>
      <c r="AF105" s="948"/>
      <c r="AG105" s="948" t="s">
        <v>20</v>
      </c>
      <c r="AH105" s="18" t="s">
        <v>110</v>
      </c>
      <c r="AI105" s="948" t="s">
        <v>109</v>
      </c>
      <c r="AJ105" s="286" t="s">
        <v>36</v>
      </c>
      <c r="AK105" s="13"/>
      <c r="AL105" s="13"/>
      <c r="AM105" s="13"/>
      <c r="AN105" s="1044" t="s">
        <v>282</v>
      </c>
      <c r="AO105" s="1045"/>
      <c r="AP105" s="10"/>
      <c r="AQ105" s="44"/>
      <c r="AR105" s="8"/>
      <c r="AS105" s="6"/>
      <c r="AT105" s="948"/>
      <c r="AU105" s="948" t="s">
        <v>20</v>
      </c>
      <c r="AV105" s="18" t="s">
        <v>110</v>
      </c>
      <c r="AW105" s="948" t="s">
        <v>109</v>
      </c>
      <c r="AX105" s="286" t="s">
        <v>36</v>
      </c>
      <c r="AY105" s="13"/>
      <c r="AZ105" s="13"/>
      <c r="BA105" s="13"/>
      <c r="BB105" s="1044" t="s">
        <v>282</v>
      </c>
      <c r="BC105" s="1045"/>
      <c r="BD105" s="10"/>
      <c r="BE105" s="44"/>
      <c r="BF105" s="8"/>
      <c r="BG105" s="6"/>
      <c r="BH105" s="948"/>
      <c r="BI105" s="948" t="s">
        <v>20</v>
      </c>
      <c r="BJ105" s="18" t="s">
        <v>110</v>
      </c>
      <c r="BK105" s="948" t="s">
        <v>109</v>
      </c>
      <c r="BL105" s="286" t="s">
        <v>36</v>
      </c>
      <c r="BM105" s="13"/>
      <c r="BN105" s="13"/>
      <c r="BO105" s="13"/>
      <c r="BP105" s="1044" t="s">
        <v>282</v>
      </c>
      <c r="BQ105" s="1045"/>
      <c r="BR105" s="10"/>
      <c r="BS105" s="44"/>
      <c r="BT105" s="8"/>
      <c r="BU105" s="6"/>
      <c r="BV105" s="948"/>
      <c r="BW105" s="948" t="s">
        <v>20</v>
      </c>
      <c r="BX105" s="18" t="s">
        <v>110</v>
      </c>
      <c r="BY105" s="948" t="s">
        <v>109</v>
      </c>
      <c r="BZ105" s="286" t="s">
        <v>36</v>
      </c>
      <c r="CA105" s="13"/>
      <c r="CB105" s="13"/>
      <c r="CC105" s="13"/>
      <c r="CD105" s="1044" t="s">
        <v>282</v>
      </c>
      <c r="CE105" s="1045"/>
      <c r="CF105" s="10"/>
      <c r="CG105" s="44"/>
      <c r="CH105" s="8"/>
      <c r="CI105" s="6"/>
      <c r="CJ105" s="948"/>
      <c r="CK105" s="948" t="s">
        <v>20</v>
      </c>
      <c r="CL105" s="18" t="s">
        <v>110</v>
      </c>
      <c r="CM105" s="948" t="s">
        <v>109</v>
      </c>
      <c r="CN105" s="286" t="s">
        <v>36</v>
      </c>
      <c r="CO105" s="13"/>
      <c r="CP105" s="13"/>
      <c r="CQ105" s="13"/>
      <c r="CR105" s="1044" t="s">
        <v>282</v>
      </c>
      <c r="CS105" s="1045"/>
      <c r="CT105" s="10"/>
      <c r="CU105" s="44"/>
      <c r="CV105" s="8"/>
      <c r="CW105" s="6"/>
      <c r="CX105" s="948"/>
      <c r="CY105" s="948" t="s">
        <v>20</v>
      </c>
      <c r="CZ105" s="18" t="s">
        <v>110</v>
      </c>
      <c r="DA105" s="948" t="s">
        <v>109</v>
      </c>
      <c r="DB105" s="286" t="s">
        <v>36</v>
      </c>
      <c r="DC105" s="13"/>
      <c r="DD105" s="13"/>
      <c r="DE105" s="13"/>
      <c r="DF105" s="1044" t="s">
        <v>282</v>
      </c>
      <c r="DG105" s="1045"/>
      <c r="DH105" s="10"/>
      <c r="DI105" s="44"/>
      <c r="DJ105" s="8"/>
      <c r="DK105" s="6"/>
      <c r="DL105" s="948"/>
      <c r="DM105" s="948" t="s">
        <v>20</v>
      </c>
      <c r="DN105" s="18" t="s">
        <v>110</v>
      </c>
      <c r="DO105" s="948" t="s">
        <v>109</v>
      </c>
      <c r="DP105" s="286" t="s">
        <v>36</v>
      </c>
      <c r="DQ105" s="13"/>
      <c r="DR105" s="13"/>
      <c r="DS105" s="13"/>
      <c r="DT105" s="1044" t="s">
        <v>282</v>
      </c>
      <c r="DU105" s="1045"/>
      <c r="DV105" s="10"/>
      <c r="DW105" s="44"/>
      <c r="DX105" s="8"/>
      <c r="DY105" s="6"/>
      <c r="DZ105" s="948"/>
      <c r="EA105" s="948" t="s">
        <v>20</v>
      </c>
      <c r="EB105" s="18" t="s">
        <v>110</v>
      </c>
      <c r="EC105" s="948" t="s">
        <v>109</v>
      </c>
      <c r="ED105" s="286" t="s">
        <v>36</v>
      </c>
      <c r="EE105" s="13"/>
      <c r="EF105" s="13"/>
      <c r="EG105" s="13"/>
      <c r="EH105" s="1044" t="s">
        <v>282</v>
      </c>
      <c r="EI105" s="1045"/>
      <c r="EJ105" s="10"/>
      <c r="EK105" s="44"/>
      <c r="EL105" s="302"/>
      <c r="EM105" s="87" t="s">
        <v>65</v>
      </c>
      <c r="EN105" s="95" t="s">
        <v>60</v>
      </c>
      <c r="EO105" s="14"/>
      <c r="EP105" s="72">
        <v>0.69</v>
      </c>
      <c r="EQ105" s="496">
        <f t="shared" si="864"/>
        <v>0</v>
      </c>
      <c r="ER105" s="10"/>
      <c r="ES105" s="61"/>
      <c r="ET105" s="302"/>
      <c r="EU105" s="61"/>
      <c r="EV105" s="87" t="s">
        <v>65</v>
      </c>
      <c r="EW105" s="95" t="s">
        <v>60</v>
      </c>
      <c r="EX105" s="14"/>
      <c r="EY105" s="72">
        <v>0.83</v>
      </c>
      <c r="EZ105" s="496">
        <f t="shared" si="865"/>
        <v>0</v>
      </c>
      <c r="FA105" s="88"/>
      <c r="FC105" s="137"/>
      <c r="FD105" s="61"/>
      <c r="FE105" s="87" t="s">
        <v>240</v>
      </c>
      <c r="FF105" s="95" t="s">
        <v>246</v>
      </c>
      <c r="FG105" s="14"/>
      <c r="FH105" s="72">
        <v>9.06</v>
      </c>
      <c r="FI105" s="496">
        <f t="shared" si="898"/>
        <v>0</v>
      </c>
      <c r="FJ105" s="61"/>
      <c r="FK105" s="61"/>
      <c r="FL105" s="61"/>
      <c r="FM105" s="61"/>
      <c r="FN105" s="87" t="s">
        <v>240</v>
      </c>
      <c r="FO105" s="95" t="s">
        <v>246</v>
      </c>
      <c r="FP105" s="14"/>
      <c r="FQ105" s="72">
        <v>4.8099999999999996</v>
      </c>
      <c r="FR105" s="496">
        <f t="shared" si="899"/>
        <v>0</v>
      </c>
      <c r="FS105" s="88"/>
    </row>
    <row r="106" spans="1:175" x14ac:dyDescent="0.25">
      <c r="A106" s="44" t="s">
        <v>66</v>
      </c>
      <c r="B106" s="11" t="s">
        <v>48</v>
      </c>
      <c r="C106" s="8"/>
      <c r="D106" s="17"/>
      <c r="E106" s="74">
        <v>0</v>
      </c>
      <c r="F106" s="75">
        <v>0</v>
      </c>
      <c r="G106" s="34">
        <f t="shared" ref="G106:G111" si="900">F106*E106</f>
        <v>0</v>
      </c>
      <c r="H106" s="63">
        <v>0</v>
      </c>
      <c r="I106" s="13">
        <f t="shared" ref="I106:I111" si="901">(G106*H106)</f>
        <v>0</v>
      </c>
      <c r="J106" s="13">
        <f t="shared" ref="J106:J111" si="902">IF(E$113=0,0,I106/E$113)</f>
        <v>0</v>
      </c>
      <c r="K106" s="13">
        <f t="shared" ref="K106:K111" si="903">(J106*G$2)</f>
        <v>0</v>
      </c>
      <c r="L106" s="217">
        <f>SUM(K106:K107)</f>
        <v>0</v>
      </c>
      <c r="M106" s="218">
        <f>SUM(G106:G107)*C$2</f>
        <v>0</v>
      </c>
      <c r="N106" s="10"/>
      <c r="O106" s="44" t="s">
        <v>66</v>
      </c>
      <c r="P106" s="11" t="s">
        <v>48</v>
      </c>
      <c r="Q106" s="8"/>
      <c r="R106" s="17"/>
      <c r="S106" s="74">
        <v>0</v>
      </c>
      <c r="T106" s="75">
        <v>0</v>
      </c>
      <c r="U106" s="34">
        <f t="shared" ref="U106:U111" si="904">T106*S106</f>
        <v>0</v>
      </c>
      <c r="V106" s="63">
        <v>0</v>
      </c>
      <c r="W106" s="13">
        <f t="shared" ref="W106:W111" si="905">(U106*V106)</f>
        <v>0</v>
      </c>
      <c r="X106" s="13">
        <f t="shared" ref="X106:X111" si="906">IF(S$113=0,0,W106/S$113)</f>
        <v>0</v>
      </c>
      <c r="Y106" s="13">
        <f t="shared" ref="Y106:Y111" si="907">(X106*U$2)</f>
        <v>0</v>
      </c>
      <c r="Z106" s="217">
        <f>SUM(Y106:Y107)</f>
        <v>0</v>
      </c>
      <c r="AA106" s="218">
        <f>SUM(U106:U107)*Q$2</f>
        <v>0</v>
      </c>
      <c r="AB106" s="10"/>
      <c r="AC106" s="44" t="s">
        <v>66</v>
      </c>
      <c r="AD106" s="11" t="s">
        <v>48</v>
      </c>
      <c r="AE106" s="8"/>
      <c r="AF106" s="17"/>
      <c r="AG106" s="74">
        <v>0</v>
      </c>
      <c r="AH106" s="75">
        <v>0</v>
      </c>
      <c r="AI106" s="34">
        <f t="shared" ref="AI106:AI111" si="908">AH106*AG106</f>
        <v>0</v>
      </c>
      <c r="AJ106" s="63">
        <v>0</v>
      </c>
      <c r="AK106" s="13">
        <f t="shared" ref="AK106:AK111" si="909">(AI106*AJ106)</f>
        <v>0</v>
      </c>
      <c r="AL106" s="13">
        <f t="shared" ref="AL106:AL111" si="910">IF(AG$113=0,0,AK106/AG$113)</f>
        <v>0</v>
      </c>
      <c r="AM106" s="13">
        <f t="shared" ref="AM106:AM111" si="911">(AL106*AI$2)</f>
        <v>0</v>
      </c>
      <c r="AN106" s="217">
        <f t="shared" ref="AN106" si="912">SUM(AM106:AM107)</f>
        <v>0</v>
      </c>
      <c r="AO106" s="218">
        <f t="shared" ref="AO106" si="913">SUM(AI106:AI107)*AE$2</f>
        <v>0</v>
      </c>
      <c r="AP106" s="10"/>
      <c r="AQ106" s="44" t="s">
        <v>66</v>
      </c>
      <c r="AR106" s="11" t="s">
        <v>48</v>
      </c>
      <c r="AS106" s="8"/>
      <c r="AT106" s="17"/>
      <c r="AU106" s="74">
        <v>0</v>
      </c>
      <c r="AV106" s="75">
        <v>0</v>
      </c>
      <c r="AW106" s="34">
        <f t="shared" ref="AW106:AW111" si="914">AV106*AU106</f>
        <v>0</v>
      </c>
      <c r="AX106" s="63">
        <v>0</v>
      </c>
      <c r="AY106" s="13">
        <f t="shared" ref="AY106:AY111" si="915">(AW106*AX106)</f>
        <v>0</v>
      </c>
      <c r="AZ106" s="13">
        <f t="shared" ref="AZ106:AZ111" si="916">IF(AU$113=0,0,AY106/AU$113)</f>
        <v>0</v>
      </c>
      <c r="BA106" s="13">
        <f t="shared" ref="BA106:BA111" si="917">(AZ106*AW$2)</f>
        <v>0</v>
      </c>
      <c r="BB106" s="217">
        <f t="shared" ref="BB106" si="918">SUM(BA106:BA107)</f>
        <v>0</v>
      </c>
      <c r="BC106" s="218">
        <f t="shared" ref="BC106" si="919">SUM(AW106:AW107)*AS$2</f>
        <v>0</v>
      </c>
      <c r="BD106" s="10"/>
      <c r="BE106" s="44" t="s">
        <v>66</v>
      </c>
      <c r="BF106" s="11" t="s">
        <v>48</v>
      </c>
      <c r="BG106" s="8"/>
      <c r="BH106" s="17"/>
      <c r="BI106" s="74">
        <v>0</v>
      </c>
      <c r="BJ106" s="75">
        <v>0</v>
      </c>
      <c r="BK106" s="34">
        <f t="shared" ref="BK106:BK111" si="920">BJ106*BI106</f>
        <v>0</v>
      </c>
      <c r="BL106" s="63">
        <v>0</v>
      </c>
      <c r="BM106" s="13">
        <f t="shared" ref="BM106:BM111" si="921">(BK106*BL106)</f>
        <v>0</v>
      </c>
      <c r="BN106" s="13">
        <f t="shared" ref="BN106:BN111" si="922">IF(BI$113=0,0,BM106/BI$113)</f>
        <v>0</v>
      </c>
      <c r="BO106" s="13">
        <f t="shared" ref="BO106:BO111" si="923">(BN106*BK$2)</f>
        <v>0</v>
      </c>
      <c r="BP106" s="217">
        <f t="shared" ref="BP106" si="924">SUM(BO106:BO107)</f>
        <v>0</v>
      </c>
      <c r="BQ106" s="218">
        <f t="shared" ref="BQ106" si="925">SUM(BK106:BK107)*BG$2</f>
        <v>0</v>
      </c>
      <c r="BR106" s="10"/>
      <c r="BS106" s="44" t="s">
        <v>66</v>
      </c>
      <c r="BT106" s="11" t="s">
        <v>48</v>
      </c>
      <c r="BU106" s="8"/>
      <c r="BV106" s="17"/>
      <c r="BW106" s="74">
        <v>0</v>
      </c>
      <c r="BX106" s="75">
        <v>0</v>
      </c>
      <c r="BY106" s="34">
        <f t="shared" ref="BY106:BY111" si="926">BX106*BW106</f>
        <v>0</v>
      </c>
      <c r="BZ106" s="63">
        <v>0</v>
      </c>
      <c r="CA106" s="13">
        <f t="shared" ref="CA106:CA111" si="927">(BY106*BZ106)</f>
        <v>0</v>
      </c>
      <c r="CB106" s="13">
        <f t="shared" ref="CB106:CB111" si="928">IF(BW$113=0,0,CA106/BW$113)</f>
        <v>0</v>
      </c>
      <c r="CC106" s="13">
        <f t="shared" ref="CC106:CC111" si="929">(CB106*BY$2)</f>
        <v>0</v>
      </c>
      <c r="CD106" s="217">
        <f t="shared" ref="CD106" si="930">SUM(CC106:CC107)</f>
        <v>0</v>
      </c>
      <c r="CE106" s="218">
        <f t="shared" ref="CE106" si="931">SUM(BY106:BY107)*BU$2</f>
        <v>0</v>
      </c>
      <c r="CF106" s="10"/>
      <c r="CG106" s="44" t="s">
        <v>66</v>
      </c>
      <c r="CH106" s="11" t="s">
        <v>48</v>
      </c>
      <c r="CI106" s="8"/>
      <c r="CJ106" s="17"/>
      <c r="CK106" s="74">
        <v>0</v>
      </c>
      <c r="CL106" s="75">
        <v>0</v>
      </c>
      <c r="CM106" s="34">
        <f t="shared" ref="CM106:CM111" si="932">CL106*CK106</f>
        <v>0</v>
      </c>
      <c r="CN106" s="63">
        <v>0</v>
      </c>
      <c r="CO106" s="13">
        <f t="shared" ref="CO106:CO111" si="933">(CM106*CN106)</f>
        <v>0</v>
      </c>
      <c r="CP106" s="13">
        <f t="shared" ref="CP106:CP111" si="934">IF(CK$113=0,0,CO106/CK$113)</f>
        <v>0</v>
      </c>
      <c r="CQ106" s="13">
        <f t="shared" ref="CQ106:CQ111" si="935">(CP106*CM$2)</f>
        <v>0</v>
      </c>
      <c r="CR106" s="217">
        <f t="shared" ref="CR106" si="936">SUM(CQ106:CQ107)</f>
        <v>0</v>
      </c>
      <c r="CS106" s="218">
        <f t="shared" ref="CS106" si="937">SUM(CM106:CM107)*CI$2</f>
        <v>0</v>
      </c>
      <c r="CT106" s="10"/>
      <c r="CU106" s="44" t="s">
        <v>66</v>
      </c>
      <c r="CV106" s="11" t="s">
        <v>48</v>
      </c>
      <c r="CW106" s="8"/>
      <c r="CX106" s="17"/>
      <c r="CY106" s="74">
        <v>0</v>
      </c>
      <c r="CZ106" s="75">
        <v>0</v>
      </c>
      <c r="DA106" s="34">
        <f t="shared" ref="DA106:DA111" si="938">CZ106*CY106</f>
        <v>0</v>
      </c>
      <c r="DB106" s="63">
        <v>0</v>
      </c>
      <c r="DC106" s="13">
        <f t="shared" ref="DC106:DC111" si="939">(DA106*DB106)</f>
        <v>0</v>
      </c>
      <c r="DD106" s="13">
        <f t="shared" ref="DD106:DD111" si="940">IF(CY$113=0,0,DC106/CY$113)</f>
        <v>0</v>
      </c>
      <c r="DE106" s="13">
        <f t="shared" ref="DE106:DE111" si="941">(DD106*DA$2)</f>
        <v>0</v>
      </c>
      <c r="DF106" s="217">
        <f t="shared" ref="DF106" si="942">SUM(DE106:DE107)</f>
        <v>0</v>
      </c>
      <c r="DG106" s="218">
        <f t="shared" ref="DG106" si="943">SUM(DA106:DA107)*CW$2</f>
        <v>0</v>
      </c>
      <c r="DH106" s="10"/>
      <c r="DI106" s="44" t="s">
        <v>66</v>
      </c>
      <c r="DJ106" s="11" t="s">
        <v>48</v>
      </c>
      <c r="DK106" s="8"/>
      <c r="DL106" s="17"/>
      <c r="DM106" s="74">
        <v>0</v>
      </c>
      <c r="DN106" s="75">
        <v>0</v>
      </c>
      <c r="DO106" s="34">
        <f t="shared" ref="DO106:DO111" si="944">DN106*DM106</f>
        <v>0</v>
      </c>
      <c r="DP106" s="63">
        <v>0</v>
      </c>
      <c r="DQ106" s="13">
        <f t="shared" ref="DQ106:DQ111" si="945">(DO106*DP106)</f>
        <v>0</v>
      </c>
      <c r="DR106" s="13">
        <f t="shared" ref="DR106:DR111" si="946">IF(DM$113=0,0,DQ106/DM$113)</f>
        <v>0</v>
      </c>
      <c r="DS106" s="13">
        <f t="shared" ref="DS106:DS111" si="947">(DR106*DO$2)</f>
        <v>0</v>
      </c>
      <c r="DT106" s="217">
        <f t="shared" ref="DT106" si="948">SUM(DS106:DS107)</f>
        <v>0</v>
      </c>
      <c r="DU106" s="218">
        <f t="shared" ref="DU106" si="949">SUM(DO106:DO107)*DK$2</f>
        <v>0</v>
      </c>
      <c r="DV106" s="10"/>
      <c r="DW106" s="44" t="s">
        <v>66</v>
      </c>
      <c r="DX106" s="11" t="s">
        <v>48</v>
      </c>
      <c r="DY106" s="8"/>
      <c r="DZ106" s="17"/>
      <c r="EA106" s="74">
        <v>0</v>
      </c>
      <c r="EB106" s="75">
        <v>0</v>
      </c>
      <c r="EC106" s="34">
        <f t="shared" ref="EC106:EC111" si="950">EB106*EA106</f>
        <v>0</v>
      </c>
      <c r="ED106" s="63">
        <v>0</v>
      </c>
      <c r="EE106" s="13">
        <f t="shared" ref="EE106:EE111" si="951">(EC106*ED106)</f>
        <v>0</v>
      </c>
      <c r="EF106" s="13">
        <f t="shared" ref="EF106:EF111" si="952">IF(EA$113=0,0,EE106/EA$113)</f>
        <v>0</v>
      </c>
      <c r="EG106" s="13">
        <f t="shared" ref="EG106:EG111" si="953">(EF106*EC$2)</f>
        <v>0</v>
      </c>
      <c r="EH106" s="217">
        <f t="shared" ref="EH106" si="954">SUM(EG106:EG107)</f>
        <v>0</v>
      </c>
      <c r="EI106" s="218">
        <f t="shared" ref="EI106" si="955">SUM(EC106:EC107)*DY$2</f>
        <v>0</v>
      </c>
      <c r="EJ106" s="10"/>
      <c r="EK106" s="44"/>
      <c r="EL106" s="302"/>
      <c r="EM106" s="87" t="s">
        <v>72</v>
      </c>
      <c r="EN106" s="8" t="s">
        <v>154</v>
      </c>
      <c r="EO106" s="61"/>
      <c r="EP106" s="72">
        <v>2.4700000000000002</v>
      </c>
      <c r="EQ106" s="496">
        <f t="shared" si="864"/>
        <v>0</v>
      </c>
      <c r="ER106" s="10"/>
      <c r="ES106" s="61"/>
      <c r="ET106" s="302"/>
      <c r="EU106" s="61"/>
      <c r="EV106" s="87" t="s">
        <v>72</v>
      </c>
      <c r="EW106" s="8" t="s">
        <v>154</v>
      </c>
      <c r="EX106" s="61"/>
      <c r="EY106" s="72">
        <v>2.27</v>
      </c>
      <c r="EZ106" s="496">
        <f t="shared" si="865"/>
        <v>0</v>
      </c>
      <c r="FA106" s="88"/>
      <c r="FC106" s="44"/>
      <c r="FD106" s="302"/>
      <c r="FE106" s="87" t="s">
        <v>96</v>
      </c>
      <c r="FF106" s="8" t="s">
        <v>46</v>
      </c>
      <c r="FG106" s="61"/>
      <c r="FH106" s="72">
        <v>0.56999999999999995</v>
      </c>
      <c r="FI106" s="496">
        <f t="shared" si="898"/>
        <v>0</v>
      </c>
      <c r="FJ106" s="10"/>
      <c r="FK106" s="302"/>
      <c r="FL106" s="61"/>
      <c r="FM106" s="61"/>
      <c r="FN106" s="87" t="s">
        <v>96</v>
      </c>
      <c r="FO106" s="8" t="s">
        <v>46</v>
      </c>
      <c r="FP106" s="61"/>
      <c r="FQ106" s="72">
        <v>0.93</v>
      </c>
      <c r="FR106" s="496">
        <f t="shared" si="899"/>
        <v>0</v>
      </c>
      <c r="FS106" s="88"/>
    </row>
    <row r="107" spans="1:175" x14ac:dyDescent="0.25">
      <c r="A107" s="44" t="s">
        <v>66</v>
      </c>
      <c r="B107" s="11" t="s">
        <v>48</v>
      </c>
      <c r="C107" s="8"/>
      <c r="D107" s="17"/>
      <c r="E107" s="74">
        <v>0</v>
      </c>
      <c r="F107" s="75">
        <v>0</v>
      </c>
      <c r="G107" s="34">
        <f t="shared" si="900"/>
        <v>0</v>
      </c>
      <c r="H107" s="63">
        <v>0</v>
      </c>
      <c r="I107" s="13">
        <f t="shared" si="901"/>
        <v>0</v>
      </c>
      <c r="J107" s="13">
        <f t="shared" si="902"/>
        <v>0</v>
      </c>
      <c r="K107" s="13">
        <f t="shared" si="903"/>
        <v>0</v>
      </c>
      <c r="L107" s="1044" t="s">
        <v>283</v>
      </c>
      <c r="M107" s="1045"/>
      <c r="N107" s="10"/>
      <c r="O107" s="44" t="s">
        <v>66</v>
      </c>
      <c r="P107" s="11" t="s">
        <v>48</v>
      </c>
      <c r="Q107" s="8"/>
      <c r="R107" s="17"/>
      <c r="S107" s="74">
        <v>0</v>
      </c>
      <c r="T107" s="75">
        <v>0</v>
      </c>
      <c r="U107" s="34">
        <f t="shared" si="904"/>
        <v>0</v>
      </c>
      <c r="V107" s="63">
        <v>0</v>
      </c>
      <c r="W107" s="13">
        <f t="shared" si="905"/>
        <v>0</v>
      </c>
      <c r="X107" s="13">
        <f t="shared" si="906"/>
        <v>0</v>
      </c>
      <c r="Y107" s="13">
        <f t="shared" si="907"/>
        <v>0</v>
      </c>
      <c r="Z107" s="1044" t="s">
        <v>283</v>
      </c>
      <c r="AA107" s="1045"/>
      <c r="AB107" s="10"/>
      <c r="AC107" s="44" t="s">
        <v>66</v>
      </c>
      <c r="AD107" s="11" t="s">
        <v>48</v>
      </c>
      <c r="AE107" s="8"/>
      <c r="AF107" s="17"/>
      <c r="AG107" s="74">
        <v>0</v>
      </c>
      <c r="AH107" s="75">
        <v>0</v>
      </c>
      <c r="AI107" s="34">
        <f t="shared" si="908"/>
        <v>0</v>
      </c>
      <c r="AJ107" s="63">
        <v>0</v>
      </c>
      <c r="AK107" s="13">
        <f t="shared" si="909"/>
        <v>0</v>
      </c>
      <c r="AL107" s="13">
        <f t="shared" si="910"/>
        <v>0</v>
      </c>
      <c r="AM107" s="13">
        <f t="shared" si="911"/>
        <v>0</v>
      </c>
      <c r="AN107" s="1044" t="s">
        <v>283</v>
      </c>
      <c r="AO107" s="1045"/>
      <c r="AP107" s="10"/>
      <c r="AQ107" s="44" t="s">
        <v>66</v>
      </c>
      <c r="AR107" s="11" t="s">
        <v>48</v>
      </c>
      <c r="AS107" s="8"/>
      <c r="AT107" s="17"/>
      <c r="AU107" s="74">
        <v>0</v>
      </c>
      <c r="AV107" s="75">
        <v>0</v>
      </c>
      <c r="AW107" s="34">
        <f t="shared" si="914"/>
        <v>0</v>
      </c>
      <c r="AX107" s="63">
        <v>0</v>
      </c>
      <c r="AY107" s="13">
        <f t="shared" si="915"/>
        <v>0</v>
      </c>
      <c r="AZ107" s="13">
        <f t="shared" si="916"/>
        <v>0</v>
      </c>
      <c r="BA107" s="13">
        <f t="shared" si="917"/>
        <v>0</v>
      </c>
      <c r="BB107" s="1044" t="s">
        <v>283</v>
      </c>
      <c r="BC107" s="1045"/>
      <c r="BD107" s="10"/>
      <c r="BE107" s="44" t="s">
        <v>66</v>
      </c>
      <c r="BF107" s="11" t="s">
        <v>48</v>
      </c>
      <c r="BG107" s="8"/>
      <c r="BH107" s="17"/>
      <c r="BI107" s="74">
        <v>0</v>
      </c>
      <c r="BJ107" s="75">
        <v>0</v>
      </c>
      <c r="BK107" s="34">
        <f t="shared" si="920"/>
        <v>0</v>
      </c>
      <c r="BL107" s="63">
        <v>0</v>
      </c>
      <c r="BM107" s="13">
        <f t="shared" si="921"/>
        <v>0</v>
      </c>
      <c r="BN107" s="13">
        <f t="shared" si="922"/>
        <v>0</v>
      </c>
      <c r="BO107" s="13">
        <f t="shared" si="923"/>
        <v>0</v>
      </c>
      <c r="BP107" s="1044" t="s">
        <v>283</v>
      </c>
      <c r="BQ107" s="1045"/>
      <c r="BR107" s="10"/>
      <c r="BS107" s="44" t="s">
        <v>66</v>
      </c>
      <c r="BT107" s="11" t="s">
        <v>48</v>
      </c>
      <c r="BU107" s="8"/>
      <c r="BV107" s="17"/>
      <c r="BW107" s="74">
        <v>0</v>
      </c>
      <c r="BX107" s="75">
        <v>0</v>
      </c>
      <c r="BY107" s="34">
        <f t="shared" si="926"/>
        <v>0</v>
      </c>
      <c r="BZ107" s="63">
        <v>0</v>
      </c>
      <c r="CA107" s="13">
        <f t="shared" si="927"/>
        <v>0</v>
      </c>
      <c r="CB107" s="13">
        <f t="shared" si="928"/>
        <v>0</v>
      </c>
      <c r="CC107" s="13">
        <f t="shared" si="929"/>
        <v>0</v>
      </c>
      <c r="CD107" s="1044" t="s">
        <v>283</v>
      </c>
      <c r="CE107" s="1045"/>
      <c r="CF107" s="10"/>
      <c r="CG107" s="44" t="s">
        <v>66</v>
      </c>
      <c r="CH107" s="11" t="s">
        <v>48</v>
      </c>
      <c r="CI107" s="8"/>
      <c r="CJ107" s="17"/>
      <c r="CK107" s="74">
        <v>0</v>
      </c>
      <c r="CL107" s="75">
        <v>0</v>
      </c>
      <c r="CM107" s="34">
        <f t="shared" si="932"/>
        <v>0</v>
      </c>
      <c r="CN107" s="63">
        <v>0</v>
      </c>
      <c r="CO107" s="13">
        <f t="shared" si="933"/>
        <v>0</v>
      </c>
      <c r="CP107" s="13">
        <f t="shared" si="934"/>
        <v>0</v>
      </c>
      <c r="CQ107" s="13">
        <f t="shared" si="935"/>
        <v>0</v>
      </c>
      <c r="CR107" s="1044" t="s">
        <v>283</v>
      </c>
      <c r="CS107" s="1045"/>
      <c r="CT107" s="10"/>
      <c r="CU107" s="44" t="s">
        <v>66</v>
      </c>
      <c r="CV107" s="11" t="s">
        <v>48</v>
      </c>
      <c r="CW107" s="8"/>
      <c r="CX107" s="17"/>
      <c r="CY107" s="74">
        <v>0</v>
      </c>
      <c r="CZ107" s="75">
        <v>0</v>
      </c>
      <c r="DA107" s="34">
        <f t="shared" si="938"/>
        <v>0</v>
      </c>
      <c r="DB107" s="63">
        <v>0</v>
      </c>
      <c r="DC107" s="13">
        <f t="shared" si="939"/>
        <v>0</v>
      </c>
      <c r="DD107" s="13">
        <f t="shared" si="940"/>
        <v>0</v>
      </c>
      <c r="DE107" s="13">
        <f t="shared" si="941"/>
        <v>0</v>
      </c>
      <c r="DF107" s="1044" t="s">
        <v>283</v>
      </c>
      <c r="DG107" s="1045"/>
      <c r="DH107" s="10"/>
      <c r="DI107" s="44" t="s">
        <v>66</v>
      </c>
      <c r="DJ107" s="11" t="s">
        <v>48</v>
      </c>
      <c r="DK107" s="8"/>
      <c r="DL107" s="17"/>
      <c r="DM107" s="74">
        <v>0</v>
      </c>
      <c r="DN107" s="75">
        <v>0</v>
      </c>
      <c r="DO107" s="34">
        <f t="shared" si="944"/>
        <v>0</v>
      </c>
      <c r="DP107" s="63">
        <v>0</v>
      </c>
      <c r="DQ107" s="13">
        <f t="shared" si="945"/>
        <v>0</v>
      </c>
      <c r="DR107" s="13">
        <f t="shared" si="946"/>
        <v>0</v>
      </c>
      <c r="DS107" s="13">
        <f t="shared" si="947"/>
        <v>0</v>
      </c>
      <c r="DT107" s="1044" t="s">
        <v>283</v>
      </c>
      <c r="DU107" s="1045"/>
      <c r="DV107" s="10"/>
      <c r="DW107" s="44" t="s">
        <v>66</v>
      </c>
      <c r="DX107" s="11" t="s">
        <v>48</v>
      </c>
      <c r="DY107" s="8"/>
      <c r="DZ107" s="17"/>
      <c r="EA107" s="74">
        <v>0</v>
      </c>
      <c r="EB107" s="75">
        <v>0</v>
      </c>
      <c r="EC107" s="34">
        <f t="shared" si="950"/>
        <v>0</v>
      </c>
      <c r="ED107" s="63">
        <v>0</v>
      </c>
      <c r="EE107" s="13">
        <f t="shared" si="951"/>
        <v>0</v>
      </c>
      <c r="EF107" s="13">
        <f t="shared" si="952"/>
        <v>0</v>
      </c>
      <c r="EG107" s="13">
        <f t="shared" si="953"/>
        <v>0</v>
      </c>
      <c r="EH107" s="1044" t="s">
        <v>283</v>
      </c>
      <c r="EI107" s="1045"/>
      <c r="EJ107" s="10"/>
      <c r="EK107" s="44"/>
      <c r="EL107" s="302"/>
      <c r="EM107" s="87" t="s">
        <v>76</v>
      </c>
      <c r="EN107" s="11" t="s">
        <v>53</v>
      </c>
      <c r="EO107" s="14"/>
      <c r="EP107" s="72">
        <v>0</v>
      </c>
      <c r="EQ107" s="496">
        <f t="shared" si="864"/>
        <v>0</v>
      </c>
      <c r="ER107" s="10"/>
      <c r="ES107" s="61"/>
      <c r="ET107" s="302"/>
      <c r="EU107" s="61"/>
      <c r="EV107" s="87" t="s">
        <v>76</v>
      </c>
      <c r="EW107" s="11" t="s">
        <v>53</v>
      </c>
      <c r="EX107" s="14"/>
      <c r="EY107" s="72">
        <v>0</v>
      </c>
      <c r="EZ107" s="496">
        <f t="shared" si="865"/>
        <v>0</v>
      </c>
      <c r="FA107" s="88"/>
      <c r="FC107" s="44"/>
      <c r="FD107" s="302"/>
      <c r="FE107" s="87" t="s">
        <v>73</v>
      </c>
      <c r="FF107" s="8" t="s">
        <v>129</v>
      </c>
      <c r="FG107" s="61"/>
      <c r="FH107" s="72">
        <v>1.37</v>
      </c>
      <c r="FI107" s="496">
        <f t="shared" si="898"/>
        <v>0</v>
      </c>
      <c r="FJ107" s="10"/>
      <c r="FK107" s="302"/>
      <c r="FL107" s="61"/>
      <c r="FM107" s="61"/>
      <c r="FN107" s="87" t="s">
        <v>73</v>
      </c>
      <c r="FO107" s="8" t="s">
        <v>129</v>
      </c>
      <c r="FP107" s="61"/>
      <c r="FQ107" s="72">
        <v>2.06</v>
      </c>
      <c r="FR107" s="496">
        <f t="shared" si="899"/>
        <v>0</v>
      </c>
      <c r="FS107" s="88"/>
    </row>
    <row r="108" spans="1:175" x14ac:dyDescent="0.25">
      <c r="A108" s="44" t="s">
        <v>67</v>
      </c>
      <c r="B108" s="11" t="s">
        <v>144</v>
      </c>
      <c r="C108" s="8"/>
      <c r="D108" s="17"/>
      <c r="E108" s="74">
        <v>0</v>
      </c>
      <c r="F108" s="75">
        <v>0</v>
      </c>
      <c r="G108" s="34">
        <f t="shared" si="900"/>
        <v>0</v>
      </c>
      <c r="H108" s="63">
        <v>0</v>
      </c>
      <c r="I108" s="13">
        <f t="shared" si="901"/>
        <v>0</v>
      </c>
      <c r="J108" s="13">
        <f t="shared" si="902"/>
        <v>0</v>
      </c>
      <c r="K108" s="13">
        <f t="shared" si="903"/>
        <v>0</v>
      </c>
      <c r="L108" s="217">
        <f>SUM(K108:K109)</f>
        <v>0</v>
      </c>
      <c r="M108" s="218">
        <f>SUM(G108:G109)*C$2</f>
        <v>0</v>
      </c>
      <c r="N108" s="10"/>
      <c r="O108" s="44" t="s">
        <v>67</v>
      </c>
      <c r="P108" s="11" t="s">
        <v>144</v>
      </c>
      <c r="Q108" s="8"/>
      <c r="R108" s="17"/>
      <c r="S108" s="74">
        <v>0</v>
      </c>
      <c r="T108" s="75">
        <v>0</v>
      </c>
      <c r="U108" s="34">
        <f t="shared" si="904"/>
        <v>0</v>
      </c>
      <c r="V108" s="63">
        <v>0</v>
      </c>
      <c r="W108" s="13">
        <f t="shared" si="905"/>
        <v>0</v>
      </c>
      <c r="X108" s="13">
        <f t="shared" si="906"/>
        <v>0</v>
      </c>
      <c r="Y108" s="13">
        <f t="shared" si="907"/>
        <v>0</v>
      </c>
      <c r="Z108" s="217">
        <f>SUM(Y108:Y109)</f>
        <v>0</v>
      </c>
      <c r="AA108" s="218">
        <f>SUM(U108:U109)*Q$2</f>
        <v>0</v>
      </c>
      <c r="AB108" s="10"/>
      <c r="AC108" s="44" t="s">
        <v>67</v>
      </c>
      <c r="AD108" s="11" t="s">
        <v>144</v>
      </c>
      <c r="AE108" s="8"/>
      <c r="AF108" s="17"/>
      <c r="AG108" s="74">
        <v>0</v>
      </c>
      <c r="AH108" s="75">
        <v>0</v>
      </c>
      <c r="AI108" s="34">
        <f t="shared" si="908"/>
        <v>0</v>
      </c>
      <c r="AJ108" s="63">
        <v>0</v>
      </c>
      <c r="AK108" s="13">
        <f t="shared" si="909"/>
        <v>0</v>
      </c>
      <c r="AL108" s="13">
        <f t="shared" si="910"/>
        <v>0</v>
      </c>
      <c r="AM108" s="13">
        <f t="shared" si="911"/>
        <v>0</v>
      </c>
      <c r="AN108" s="217">
        <f t="shared" ref="AN108" si="956">SUM(AM108:AM109)</f>
        <v>0</v>
      </c>
      <c r="AO108" s="218">
        <f t="shared" ref="AO108" si="957">SUM(AI108:AI109)*AE$2</f>
        <v>0</v>
      </c>
      <c r="AP108" s="10"/>
      <c r="AQ108" s="44" t="s">
        <v>67</v>
      </c>
      <c r="AR108" s="11" t="s">
        <v>144</v>
      </c>
      <c r="AS108" s="8"/>
      <c r="AT108" s="17"/>
      <c r="AU108" s="74">
        <v>0</v>
      </c>
      <c r="AV108" s="75">
        <v>0</v>
      </c>
      <c r="AW108" s="34">
        <f t="shared" si="914"/>
        <v>0</v>
      </c>
      <c r="AX108" s="63">
        <v>0</v>
      </c>
      <c r="AY108" s="13">
        <f t="shared" si="915"/>
        <v>0</v>
      </c>
      <c r="AZ108" s="13">
        <f t="shared" si="916"/>
        <v>0</v>
      </c>
      <c r="BA108" s="13">
        <f t="shared" si="917"/>
        <v>0</v>
      </c>
      <c r="BB108" s="217">
        <f t="shared" ref="BB108" si="958">SUM(BA108:BA109)</f>
        <v>0</v>
      </c>
      <c r="BC108" s="218">
        <f t="shared" ref="BC108" si="959">SUM(AW108:AW109)*AS$2</f>
        <v>0</v>
      </c>
      <c r="BD108" s="10"/>
      <c r="BE108" s="44" t="s">
        <v>67</v>
      </c>
      <c r="BF108" s="11" t="s">
        <v>144</v>
      </c>
      <c r="BG108" s="8"/>
      <c r="BH108" s="17"/>
      <c r="BI108" s="74">
        <v>0</v>
      </c>
      <c r="BJ108" s="75">
        <v>0</v>
      </c>
      <c r="BK108" s="34">
        <f t="shared" si="920"/>
        <v>0</v>
      </c>
      <c r="BL108" s="63">
        <v>0</v>
      </c>
      <c r="BM108" s="13">
        <f t="shared" si="921"/>
        <v>0</v>
      </c>
      <c r="BN108" s="13">
        <f t="shared" si="922"/>
        <v>0</v>
      </c>
      <c r="BO108" s="13">
        <f t="shared" si="923"/>
        <v>0</v>
      </c>
      <c r="BP108" s="217">
        <f t="shared" ref="BP108" si="960">SUM(BO108:BO109)</f>
        <v>0</v>
      </c>
      <c r="BQ108" s="218">
        <f t="shared" ref="BQ108" si="961">SUM(BK108:BK109)*BG$2</f>
        <v>0</v>
      </c>
      <c r="BR108" s="10"/>
      <c r="BS108" s="44" t="s">
        <v>67</v>
      </c>
      <c r="BT108" s="11" t="s">
        <v>144</v>
      </c>
      <c r="BU108" s="8"/>
      <c r="BV108" s="17"/>
      <c r="BW108" s="74">
        <v>0</v>
      </c>
      <c r="BX108" s="75">
        <v>0</v>
      </c>
      <c r="BY108" s="34">
        <f t="shared" si="926"/>
        <v>0</v>
      </c>
      <c r="BZ108" s="63">
        <v>0</v>
      </c>
      <c r="CA108" s="13">
        <f t="shared" si="927"/>
        <v>0</v>
      </c>
      <c r="CB108" s="13">
        <f t="shared" si="928"/>
        <v>0</v>
      </c>
      <c r="CC108" s="13">
        <f t="shared" si="929"/>
        <v>0</v>
      </c>
      <c r="CD108" s="217">
        <f t="shared" ref="CD108" si="962">SUM(CC108:CC109)</f>
        <v>0</v>
      </c>
      <c r="CE108" s="218">
        <f t="shared" ref="CE108" si="963">SUM(BY108:BY109)*BU$2</f>
        <v>0</v>
      </c>
      <c r="CF108" s="10"/>
      <c r="CG108" s="44" t="s">
        <v>67</v>
      </c>
      <c r="CH108" s="11" t="s">
        <v>144</v>
      </c>
      <c r="CI108" s="8"/>
      <c r="CJ108" s="17"/>
      <c r="CK108" s="74">
        <v>0</v>
      </c>
      <c r="CL108" s="75">
        <v>0</v>
      </c>
      <c r="CM108" s="34">
        <f t="shared" si="932"/>
        <v>0</v>
      </c>
      <c r="CN108" s="63">
        <v>0</v>
      </c>
      <c r="CO108" s="13">
        <f t="shared" si="933"/>
        <v>0</v>
      </c>
      <c r="CP108" s="13">
        <f t="shared" si="934"/>
        <v>0</v>
      </c>
      <c r="CQ108" s="13">
        <f t="shared" si="935"/>
        <v>0</v>
      </c>
      <c r="CR108" s="217">
        <f t="shared" ref="CR108" si="964">SUM(CQ108:CQ109)</f>
        <v>0</v>
      </c>
      <c r="CS108" s="218">
        <f t="shared" ref="CS108" si="965">SUM(CM108:CM109)*CI$2</f>
        <v>0</v>
      </c>
      <c r="CT108" s="10"/>
      <c r="CU108" s="44" t="s">
        <v>67</v>
      </c>
      <c r="CV108" s="11" t="s">
        <v>144</v>
      </c>
      <c r="CW108" s="8"/>
      <c r="CX108" s="17"/>
      <c r="CY108" s="74">
        <v>0</v>
      </c>
      <c r="CZ108" s="75">
        <v>0</v>
      </c>
      <c r="DA108" s="34">
        <f t="shared" si="938"/>
        <v>0</v>
      </c>
      <c r="DB108" s="63">
        <v>0</v>
      </c>
      <c r="DC108" s="13">
        <f t="shared" si="939"/>
        <v>0</v>
      </c>
      <c r="DD108" s="13">
        <f t="shared" si="940"/>
        <v>0</v>
      </c>
      <c r="DE108" s="13">
        <f t="shared" si="941"/>
        <v>0</v>
      </c>
      <c r="DF108" s="217">
        <f t="shared" ref="DF108" si="966">SUM(DE108:DE109)</f>
        <v>0</v>
      </c>
      <c r="DG108" s="218">
        <f t="shared" ref="DG108" si="967">SUM(DA108:DA109)*CW$2</f>
        <v>0</v>
      </c>
      <c r="DH108" s="10"/>
      <c r="DI108" s="44" t="s">
        <v>67</v>
      </c>
      <c r="DJ108" s="11" t="s">
        <v>144</v>
      </c>
      <c r="DK108" s="8"/>
      <c r="DL108" s="17"/>
      <c r="DM108" s="74">
        <v>0</v>
      </c>
      <c r="DN108" s="75">
        <v>0</v>
      </c>
      <c r="DO108" s="34">
        <f t="shared" si="944"/>
        <v>0</v>
      </c>
      <c r="DP108" s="63">
        <v>0</v>
      </c>
      <c r="DQ108" s="13">
        <f t="shared" si="945"/>
        <v>0</v>
      </c>
      <c r="DR108" s="13">
        <f t="shared" si="946"/>
        <v>0</v>
      </c>
      <c r="DS108" s="13">
        <f t="shared" si="947"/>
        <v>0</v>
      </c>
      <c r="DT108" s="217">
        <f t="shared" ref="DT108" si="968">SUM(DS108:DS109)</f>
        <v>0</v>
      </c>
      <c r="DU108" s="218">
        <f t="shared" ref="DU108" si="969">SUM(DO108:DO109)*DK$2</f>
        <v>0</v>
      </c>
      <c r="DV108" s="10"/>
      <c r="DW108" s="44" t="s">
        <v>67</v>
      </c>
      <c r="DX108" s="11" t="s">
        <v>144</v>
      </c>
      <c r="DY108" s="8"/>
      <c r="DZ108" s="17"/>
      <c r="EA108" s="74">
        <v>0</v>
      </c>
      <c r="EB108" s="75">
        <v>0</v>
      </c>
      <c r="EC108" s="34">
        <f t="shared" si="950"/>
        <v>0</v>
      </c>
      <c r="ED108" s="63">
        <v>0</v>
      </c>
      <c r="EE108" s="13">
        <f t="shared" si="951"/>
        <v>0</v>
      </c>
      <c r="EF108" s="13">
        <f t="shared" si="952"/>
        <v>0</v>
      </c>
      <c r="EG108" s="13">
        <f t="shared" si="953"/>
        <v>0</v>
      </c>
      <c r="EH108" s="217">
        <f t="shared" ref="EH108" si="970">SUM(EG108:EG109)</f>
        <v>0</v>
      </c>
      <c r="EI108" s="218">
        <f t="shared" ref="EI108" si="971">SUM(EC108:EC109)*DY$2</f>
        <v>0</v>
      </c>
      <c r="EJ108" s="10"/>
      <c r="EK108" s="44"/>
      <c r="EL108" s="302"/>
      <c r="EM108" s="87" t="s">
        <v>105</v>
      </c>
      <c r="EN108" s="11" t="s">
        <v>57</v>
      </c>
      <c r="EO108" s="14"/>
      <c r="EP108" s="72">
        <v>13.2</v>
      </c>
      <c r="EQ108" s="496">
        <f t="shared" si="864"/>
        <v>0</v>
      </c>
      <c r="ER108" s="10"/>
      <c r="ES108" s="61"/>
      <c r="ET108" s="302"/>
      <c r="EU108" s="61"/>
      <c r="EV108" s="87" t="s">
        <v>105</v>
      </c>
      <c r="EW108" s="11" t="s">
        <v>57</v>
      </c>
      <c r="EX108" s="14"/>
      <c r="EY108" s="72">
        <v>7.85</v>
      </c>
      <c r="EZ108" s="496">
        <f t="shared" si="865"/>
        <v>0</v>
      </c>
      <c r="FA108" s="88"/>
      <c r="FC108" s="44"/>
      <c r="FD108" s="302"/>
      <c r="FE108" s="87" t="s">
        <v>133</v>
      </c>
      <c r="FF108" s="8" t="s">
        <v>132</v>
      </c>
      <c r="FG108" s="61"/>
      <c r="FH108" s="72">
        <v>1.98</v>
      </c>
      <c r="FI108" s="496">
        <f t="shared" si="898"/>
        <v>0</v>
      </c>
      <c r="FJ108" s="10"/>
      <c r="FK108" s="302"/>
      <c r="FL108" s="61"/>
      <c r="FM108" s="61"/>
      <c r="FN108" s="87" t="s">
        <v>133</v>
      </c>
      <c r="FO108" s="8" t="s">
        <v>132</v>
      </c>
      <c r="FP108" s="61"/>
      <c r="FQ108" s="72">
        <v>1.3</v>
      </c>
      <c r="FR108" s="496">
        <f t="shared" si="899"/>
        <v>0</v>
      </c>
      <c r="FS108" s="88"/>
    </row>
    <row r="109" spans="1:175" x14ac:dyDescent="0.25">
      <c r="A109" s="44" t="s">
        <v>67</v>
      </c>
      <c r="B109" s="11" t="s">
        <v>144</v>
      </c>
      <c r="C109" s="8"/>
      <c r="D109" s="17"/>
      <c r="E109" s="74">
        <v>0</v>
      </c>
      <c r="F109" s="75">
        <v>0</v>
      </c>
      <c r="G109" s="34">
        <f t="shared" si="900"/>
        <v>0</v>
      </c>
      <c r="H109" s="63">
        <v>0</v>
      </c>
      <c r="I109" s="13">
        <f t="shared" si="901"/>
        <v>0</v>
      </c>
      <c r="J109" s="13">
        <f t="shared" si="902"/>
        <v>0</v>
      </c>
      <c r="K109" s="13">
        <f t="shared" si="903"/>
        <v>0</v>
      </c>
      <c r="L109" s="1044" t="s">
        <v>284</v>
      </c>
      <c r="M109" s="1045"/>
      <c r="N109" s="10"/>
      <c r="O109" s="44" t="s">
        <v>67</v>
      </c>
      <c r="P109" s="11" t="s">
        <v>144</v>
      </c>
      <c r="Q109" s="8"/>
      <c r="R109" s="17"/>
      <c r="S109" s="74">
        <v>0</v>
      </c>
      <c r="T109" s="75">
        <v>0</v>
      </c>
      <c r="U109" s="34">
        <f t="shared" si="904"/>
        <v>0</v>
      </c>
      <c r="V109" s="63">
        <v>0</v>
      </c>
      <c r="W109" s="13">
        <f t="shared" si="905"/>
        <v>0</v>
      </c>
      <c r="X109" s="13">
        <f t="shared" si="906"/>
        <v>0</v>
      </c>
      <c r="Y109" s="13">
        <f t="shared" si="907"/>
        <v>0</v>
      </c>
      <c r="Z109" s="1044" t="s">
        <v>284</v>
      </c>
      <c r="AA109" s="1045"/>
      <c r="AB109" s="10"/>
      <c r="AC109" s="44" t="s">
        <v>67</v>
      </c>
      <c r="AD109" s="11" t="s">
        <v>144</v>
      </c>
      <c r="AE109" s="8"/>
      <c r="AF109" s="17"/>
      <c r="AG109" s="74">
        <v>0</v>
      </c>
      <c r="AH109" s="75">
        <v>0</v>
      </c>
      <c r="AI109" s="34">
        <f t="shared" si="908"/>
        <v>0</v>
      </c>
      <c r="AJ109" s="63">
        <v>0</v>
      </c>
      <c r="AK109" s="13">
        <f t="shared" si="909"/>
        <v>0</v>
      </c>
      <c r="AL109" s="13">
        <f t="shared" si="910"/>
        <v>0</v>
      </c>
      <c r="AM109" s="13">
        <f t="shared" si="911"/>
        <v>0</v>
      </c>
      <c r="AN109" s="1044" t="s">
        <v>284</v>
      </c>
      <c r="AO109" s="1045"/>
      <c r="AP109" s="10"/>
      <c r="AQ109" s="44" t="s">
        <v>67</v>
      </c>
      <c r="AR109" s="11" t="s">
        <v>144</v>
      </c>
      <c r="AS109" s="8"/>
      <c r="AT109" s="17"/>
      <c r="AU109" s="74">
        <v>0</v>
      </c>
      <c r="AV109" s="75">
        <v>0</v>
      </c>
      <c r="AW109" s="34">
        <f t="shared" si="914"/>
        <v>0</v>
      </c>
      <c r="AX109" s="63">
        <v>0</v>
      </c>
      <c r="AY109" s="13">
        <f t="shared" si="915"/>
        <v>0</v>
      </c>
      <c r="AZ109" s="13">
        <f t="shared" si="916"/>
        <v>0</v>
      </c>
      <c r="BA109" s="13">
        <f t="shared" si="917"/>
        <v>0</v>
      </c>
      <c r="BB109" s="1044" t="s">
        <v>284</v>
      </c>
      <c r="BC109" s="1045"/>
      <c r="BD109" s="10"/>
      <c r="BE109" s="44" t="s">
        <v>67</v>
      </c>
      <c r="BF109" s="11" t="s">
        <v>144</v>
      </c>
      <c r="BG109" s="8"/>
      <c r="BH109" s="17"/>
      <c r="BI109" s="74">
        <v>0</v>
      </c>
      <c r="BJ109" s="75">
        <v>0</v>
      </c>
      <c r="BK109" s="34">
        <f t="shared" si="920"/>
        <v>0</v>
      </c>
      <c r="BL109" s="63">
        <v>0</v>
      </c>
      <c r="BM109" s="13">
        <f t="shared" si="921"/>
        <v>0</v>
      </c>
      <c r="BN109" s="13">
        <f t="shared" si="922"/>
        <v>0</v>
      </c>
      <c r="BO109" s="13">
        <f t="shared" si="923"/>
        <v>0</v>
      </c>
      <c r="BP109" s="1044" t="s">
        <v>284</v>
      </c>
      <c r="BQ109" s="1045"/>
      <c r="BR109" s="10"/>
      <c r="BS109" s="44" t="s">
        <v>67</v>
      </c>
      <c r="BT109" s="11" t="s">
        <v>144</v>
      </c>
      <c r="BU109" s="8"/>
      <c r="BV109" s="17"/>
      <c r="BW109" s="74">
        <v>0</v>
      </c>
      <c r="BX109" s="75">
        <v>0</v>
      </c>
      <c r="BY109" s="34">
        <f t="shared" si="926"/>
        <v>0</v>
      </c>
      <c r="BZ109" s="63">
        <v>0</v>
      </c>
      <c r="CA109" s="13">
        <f t="shared" si="927"/>
        <v>0</v>
      </c>
      <c r="CB109" s="13">
        <f t="shared" si="928"/>
        <v>0</v>
      </c>
      <c r="CC109" s="13">
        <f t="shared" si="929"/>
        <v>0</v>
      </c>
      <c r="CD109" s="1044" t="s">
        <v>284</v>
      </c>
      <c r="CE109" s="1045"/>
      <c r="CF109" s="10"/>
      <c r="CG109" s="44" t="s">
        <v>67</v>
      </c>
      <c r="CH109" s="11" t="s">
        <v>144</v>
      </c>
      <c r="CI109" s="8"/>
      <c r="CJ109" s="17"/>
      <c r="CK109" s="74">
        <v>0</v>
      </c>
      <c r="CL109" s="75">
        <v>0</v>
      </c>
      <c r="CM109" s="34">
        <f t="shared" si="932"/>
        <v>0</v>
      </c>
      <c r="CN109" s="63">
        <v>0</v>
      </c>
      <c r="CO109" s="13">
        <f t="shared" si="933"/>
        <v>0</v>
      </c>
      <c r="CP109" s="13">
        <f t="shared" si="934"/>
        <v>0</v>
      </c>
      <c r="CQ109" s="13">
        <f t="shared" si="935"/>
        <v>0</v>
      </c>
      <c r="CR109" s="1044" t="s">
        <v>284</v>
      </c>
      <c r="CS109" s="1045"/>
      <c r="CT109" s="10"/>
      <c r="CU109" s="44" t="s">
        <v>67</v>
      </c>
      <c r="CV109" s="11" t="s">
        <v>144</v>
      </c>
      <c r="CW109" s="8"/>
      <c r="CX109" s="17"/>
      <c r="CY109" s="74">
        <v>0</v>
      </c>
      <c r="CZ109" s="75">
        <v>0</v>
      </c>
      <c r="DA109" s="34">
        <f t="shared" si="938"/>
        <v>0</v>
      </c>
      <c r="DB109" s="63">
        <v>0</v>
      </c>
      <c r="DC109" s="13">
        <f t="shared" si="939"/>
        <v>0</v>
      </c>
      <c r="DD109" s="13">
        <f t="shared" si="940"/>
        <v>0</v>
      </c>
      <c r="DE109" s="13">
        <f t="shared" si="941"/>
        <v>0</v>
      </c>
      <c r="DF109" s="1044" t="s">
        <v>284</v>
      </c>
      <c r="DG109" s="1045"/>
      <c r="DH109" s="10"/>
      <c r="DI109" s="44" t="s">
        <v>67</v>
      </c>
      <c r="DJ109" s="11" t="s">
        <v>144</v>
      </c>
      <c r="DK109" s="8"/>
      <c r="DL109" s="17"/>
      <c r="DM109" s="74">
        <v>0</v>
      </c>
      <c r="DN109" s="75">
        <v>0</v>
      </c>
      <c r="DO109" s="34">
        <f t="shared" si="944"/>
        <v>0</v>
      </c>
      <c r="DP109" s="63">
        <v>0</v>
      </c>
      <c r="DQ109" s="13">
        <f t="shared" si="945"/>
        <v>0</v>
      </c>
      <c r="DR109" s="13">
        <f t="shared" si="946"/>
        <v>0</v>
      </c>
      <c r="DS109" s="13">
        <f t="shared" si="947"/>
        <v>0</v>
      </c>
      <c r="DT109" s="1044" t="s">
        <v>284</v>
      </c>
      <c r="DU109" s="1045"/>
      <c r="DV109" s="10"/>
      <c r="DW109" s="44" t="s">
        <v>67</v>
      </c>
      <c r="DX109" s="11" t="s">
        <v>144</v>
      </c>
      <c r="DY109" s="8"/>
      <c r="DZ109" s="17"/>
      <c r="EA109" s="74">
        <v>0</v>
      </c>
      <c r="EB109" s="75">
        <v>0</v>
      </c>
      <c r="EC109" s="34">
        <f t="shared" si="950"/>
        <v>0</v>
      </c>
      <c r="ED109" s="63">
        <v>0</v>
      </c>
      <c r="EE109" s="13">
        <f t="shared" si="951"/>
        <v>0</v>
      </c>
      <c r="EF109" s="13">
        <f t="shared" si="952"/>
        <v>0</v>
      </c>
      <c r="EG109" s="13">
        <f t="shared" si="953"/>
        <v>0</v>
      </c>
      <c r="EH109" s="1044" t="s">
        <v>284</v>
      </c>
      <c r="EI109" s="1045"/>
      <c r="EJ109" s="10"/>
      <c r="EK109" s="44"/>
      <c r="EL109" s="295" t="s">
        <v>332</v>
      </c>
      <c r="EM109" s="296">
        <v>0</v>
      </c>
      <c r="EN109" s="297">
        <v>1</v>
      </c>
      <c r="EO109" s="190">
        <f>SUM(EP110:EP120)</f>
        <v>39</v>
      </c>
      <c r="EP109" s="107"/>
      <c r="EQ109" s="496">
        <f>SUM(EQ110:EQ120)</f>
        <v>0</v>
      </c>
      <c r="ER109" s="10"/>
      <c r="ES109" s="61"/>
      <c r="ET109" s="298" t="s">
        <v>329</v>
      </c>
      <c r="EU109" s="299"/>
      <c r="EV109" s="296">
        <v>0</v>
      </c>
      <c r="EW109" s="300">
        <v>1</v>
      </c>
      <c r="EX109" s="190">
        <f>SUM(EY110:EY120)</f>
        <v>17.29</v>
      </c>
      <c r="EY109" s="107"/>
      <c r="EZ109" s="496">
        <f>SUM(EZ110:EZ120)</f>
        <v>0</v>
      </c>
      <c r="FA109" s="88"/>
      <c r="FC109" s="44"/>
      <c r="FD109" s="302"/>
      <c r="FE109" s="87" t="s">
        <v>65</v>
      </c>
      <c r="FF109" s="95" t="s">
        <v>60</v>
      </c>
      <c r="FG109" s="14"/>
      <c r="FH109" s="72">
        <v>8.85</v>
      </c>
      <c r="FI109" s="496">
        <f t="shared" si="898"/>
        <v>0</v>
      </c>
      <c r="FJ109" s="10"/>
      <c r="FK109" s="302"/>
      <c r="FL109" s="61"/>
      <c r="FM109" s="61"/>
      <c r="FN109" s="87" t="s">
        <v>65</v>
      </c>
      <c r="FO109" s="95" t="s">
        <v>60</v>
      </c>
      <c r="FP109" s="14"/>
      <c r="FQ109" s="72">
        <v>2.69</v>
      </c>
      <c r="FR109" s="496">
        <f t="shared" si="899"/>
        <v>0</v>
      </c>
      <c r="FS109" s="88"/>
    </row>
    <row r="110" spans="1:175" x14ac:dyDescent="0.25">
      <c r="A110" s="44" t="s">
        <v>68</v>
      </c>
      <c r="B110" s="11" t="s">
        <v>145</v>
      </c>
      <c r="C110" s="8"/>
      <c r="D110" s="17"/>
      <c r="E110" s="74">
        <v>0</v>
      </c>
      <c r="F110" s="75">
        <v>0</v>
      </c>
      <c r="G110" s="34">
        <f t="shared" si="900"/>
        <v>0</v>
      </c>
      <c r="H110" s="63">
        <v>0</v>
      </c>
      <c r="I110" s="13">
        <f t="shared" si="901"/>
        <v>0</v>
      </c>
      <c r="J110" s="13">
        <f t="shared" si="902"/>
        <v>0</v>
      </c>
      <c r="K110" s="13">
        <f t="shared" si="903"/>
        <v>0</v>
      </c>
      <c r="L110" s="217">
        <f>SUM(K110:K111)</f>
        <v>0</v>
      </c>
      <c r="M110" s="218">
        <f>SUM(G110:G111)*C$2</f>
        <v>0</v>
      </c>
      <c r="N110" s="10"/>
      <c r="O110" s="44" t="s">
        <v>68</v>
      </c>
      <c r="P110" s="11" t="s">
        <v>145</v>
      </c>
      <c r="Q110" s="8"/>
      <c r="R110" s="17"/>
      <c r="S110" s="74">
        <v>0</v>
      </c>
      <c r="T110" s="75">
        <v>0</v>
      </c>
      <c r="U110" s="34">
        <f t="shared" si="904"/>
        <v>0</v>
      </c>
      <c r="V110" s="63">
        <v>0</v>
      </c>
      <c r="W110" s="13">
        <f t="shared" si="905"/>
        <v>0</v>
      </c>
      <c r="X110" s="13">
        <f t="shared" si="906"/>
        <v>0</v>
      </c>
      <c r="Y110" s="13">
        <f t="shared" si="907"/>
        <v>0</v>
      </c>
      <c r="Z110" s="217">
        <f>SUM(Y110:Y111)</f>
        <v>0</v>
      </c>
      <c r="AA110" s="218">
        <f>SUM(U110:U111)*Q$2</f>
        <v>0</v>
      </c>
      <c r="AB110" s="10"/>
      <c r="AC110" s="44" t="s">
        <v>68</v>
      </c>
      <c r="AD110" s="11" t="s">
        <v>145</v>
      </c>
      <c r="AE110" s="8"/>
      <c r="AF110" s="17"/>
      <c r="AG110" s="74">
        <v>0</v>
      </c>
      <c r="AH110" s="75">
        <v>0</v>
      </c>
      <c r="AI110" s="34">
        <f t="shared" si="908"/>
        <v>0</v>
      </c>
      <c r="AJ110" s="63">
        <v>0</v>
      </c>
      <c r="AK110" s="13">
        <f t="shared" si="909"/>
        <v>0</v>
      </c>
      <c r="AL110" s="13">
        <f t="shared" si="910"/>
        <v>0</v>
      </c>
      <c r="AM110" s="13">
        <f t="shared" si="911"/>
        <v>0</v>
      </c>
      <c r="AN110" s="217">
        <f t="shared" ref="AN110" si="972">SUM(AM110:AM111)</f>
        <v>0</v>
      </c>
      <c r="AO110" s="218">
        <f t="shared" ref="AO110" si="973">SUM(AI110:AI111)*AE$2</f>
        <v>0</v>
      </c>
      <c r="AP110" s="10"/>
      <c r="AQ110" s="44" t="s">
        <v>68</v>
      </c>
      <c r="AR110" s="11" t="s">
        <v>145</v>
      </c>
      <c r="AS110" s="8"/>
      <c r="AT110" s="17"/>
      <c r="AU110" s="74">
        <v>0</v>
      </c>
      <c r="AV110" s="75">
        <v>0</v>
      </c>
      <c r="AW110" s="34">
        <f t="shared" si="914"/>
        <v>0</v>
      </c>
      <c r="AX110" s="63">
        <v>0</v>
      </c>
      <c r="AY110" s="13">
        <f t="shared" si="915"/>
        <v>0</v>
      </c>
      <c r="AZ110" s="13">
        <f t="shared" si="916"/>
        <v>0</v>
      </c>
      <c r="BA110" s="13">
        <f t="shared" si="917"/>
        <v>0</v>
      </c>
      <c r="BB110" s="217">
        <f t="shared" ref="BB110" si="974">SUM(BA110:BA111)</f>
        <v>0</v>
      </c>
      <c r="BC110" s="218">
        <f t="shared" ref="BC110" si="975">SUM(AW110:AW111)*AS$2</f>
        <v>0</v>
      </c>
      <c r="BD110" s="10"/>
      <c r="BE110" s="44" t="s">
        <v>68</v>
      </c>
      <c r="BF110" s="11" t="s">
        <v>145</v>
      </c>
      <c r="BG110" s="8"/>
      <c r="BH110" s="17"/>
      <c r="BI110" s="74">
        <v>0</v>
      </c>
      <c r="BJ110" s="75">
        <v>0</v>
      </c>
      <c r="BK110" s="34">
        <f t="shared" si="920"/>
        <v>0</v>
      </c>
      <c r="BL110" s="63">
        <v>0</v>
      </c>
      <c r="BM110" s="13">
        <f t="shared" si="921"/>
        <v>0</v>
      </c>
      <c r="BN110" s="13">
        <f t="shared" si="922"/>
        <v>0</v>
      </c>
      <c r="BO110" s="13">
        <f t="shared" si="923"/>
        <v>0</v>
      </c>
      <c r="BP110" s="217">
        <f t="shared" ref="BP110" si="976">SUM(BO110:BO111)</f>
        <v>0</v>
      </c>
      <c r="BQ110" s="218">
        <f t="shared" ref="BQ110" si="977">SUM(BK110:BK111)*BG$2</f>
        <v>0</v>
      </c>
      <c r="BR110" s="10"/>
      <c r="BS110" s="44" t="s">
        <v>68</v>
      </c>
      <c r="BT110" s="11" t="s">
        <v>145</v>
      </c>
      <c r="BU110" s="8"/>
      <c r="BV110" s="17"/>
      <c r="BW110" s="74">
        <v>0</v>
      </c>
      <c r="BX110" s="75">
        <v>0</v>
      </c>
      <c r="BY110" s="34">
        <f t="shared" si="926"/>
        <v>0</v>
      </c>
      <c r="BZ110" s="63">
        <v>0</v>
      </c>
      <c r="CA110" s="13">
        <f t="shared" si="927"/>
        <v>0</v>
      </c>
      <c r="CB110" s="13">
        <f t="shared" si="928"/>
        <v>0</v>
      </c>
      <c r="CC110" s="13">
        <f t="shared" si="929"/>
        <v>0</v>
      </c>
      <c r="CD110" s="217">
        <f t="shared" ref="CD110" si="978">SUM(CC110:CC111)</f>
        <v>0</v>
      </c>
      <c r="CE110" s="218">
        <f t="shared" ref="CE110" si="979">SUM(BY110:BY111)*BU$2</f>
        <v>0</v>
      </c>
      <c r="CF110" s="10"/>
      <c r="CG110" s="44" t="s">
        <v>68</v>
      </c>
      <c r="CH110" s="11" t="s">
        <v>145</v>
      </c>
      <c r="CI110" s="8"/>
      <c r="CJ110" s="17"/>
      <c r="CK110" s="74">
        <v>0</v>
      </c>
      <c r="CL110" s="75">
        <v>0</v>
      </c>
      <c r="CM110" s="34">
        <f t="shared" si="932"/>
        <v>0</v>
      </c>
      <c r="CN110" s="63">
        <v>0</v>
      </c>
      <c r="CO110" s="13">
        <f t="shared" si="933"/>
        <v>0</v>
      </c>
      <c r="CP110" s="13">
        <f t="shared" si="934"/>
        <v>0</v>
      </c>
      <c r="CQ110" s="13">
        <f t="shared" si="935"/>
        <v>0</v>
      </c>
      <c r="CR110" s="217">
        <f t="shared" ref="CR110" si="980">SUM(CQ110:CQ111)</f>
        <v>0</v>
      </c>
      <c r="CS110" s="218">
        <f t="shared" ref="CS110" si="981">SUM(CM110:CM111)*CI$2</f>
        <v>0</v>
      </c>
      <c r="CT110" s="10"/>
      <c r="CU110" s="44" t="s">
        <v>68</v>
      </c>
      <c r="CV110" s="11" t="s">
        <v>145</v>
      </c>
      <c r="CW110" s="8"/>
      <c r="CX110" s="17"/>
      <c r="CY110" s="74">
        <v>0</v>
      </c>
      <c r="CZ110" s="75">
        <v>0</v>
      </c>
      <c r="DA110" s="34">
        <f t="shared" si="938"/>
        <v>0</v>
      </c>
      <c r="DB110" s="63">
        <v>0</v>
      </c>
      <c r="DC110" s="13">
        <f t="shared" si="939"/>
        <v>0</v>
      </c>
      <c r="DD110" s="13">
        <f t="shared" si="940"/>
        <v>0</v>
      </c>
      <c r="DE110" s="13">
        <f t="shared" si="941"/>
        <v>0</v>
      </c>
      <c r="DF110" s="217">
        <f t="shared" ref="DF110" si="982">SUM(DE110:DE111)</f>
        <v>0</v>
      </c>
      <c r="DG110" s="218">
        <f t="shared" ref="DG110" si="983">SUM(DA110:DA111)*CW$2</f>
        <v>0</v>
      </c>
      <c r="DH110" s="10"/>
      <c r="DI110" s="44" t="s">
        <v>68</v>
      </c>
      <c r="DJ110" s="11" t="s">
        <v>145</v>
      </c>
      <c r="DK110" s="8"/>
      <c r="DL110" s="17"/>
      <c r="DM110" s="74">
        <v>0</v>
      </c>
      <c r="DN110" s="75">
        <v>0</v>
      </c>
      <c r="DO110" s="34">
        <f t="shared" si="944"/>
        <v>0</v>
      </c>
      <c r="DP110" s="63">
        <v>0</v>
      </c>
      <c r="DQ110" s="13">
        <f t="shared" si="945"/>
        <v>0</v>
      </c>
      <c r="DR110" s="13">
        <f t="shared" si="946"/>
        <v>0</v>
      </c>
      <c r="DS110" s="13">
        <f t="shared" si="947"/>
        <v>0</v>
      </c>
      <c r="DT110" s="217">
        <f t="shared" ref="DT110" si="984">SUM(DS110:DS111)</f>
        <v>0</v>
      </c>
      <c r="DU110" s="218">
        <f t="shared" ref="DU110" si="985">SUM(DO110:DO111)*DK$2</f>
        <v>0</v>
      </c>
      <c r="DV110" s="10"/>
      <c r="DW110" s="44" t="s">
        <v>68</v>
      </c>
      <c r="DX110" s="11" t="s">
        <v>145</v>
      </c>
      <c r="DY110" s="8"/>
      <c r="DZ110" s="17"/>
      <c r="EA110" s="74">
        <v>0</v>
      </c>
      <c r="EB110" s="75">
        <v>0</v>
      </c>
      <c r="EC110" s="34">
        <f t="shared" si="950"/>
        <v>0</v>
      </c>
      <c r="ED110" s="63">
        <v>0</v>
      </c>
      <c r="EE110" s="13">
        <f t="shared" si="951"/>
        <v>0</v>
      </c>
      <c r="EF110" s="13">
        <f t="shared" si="952"/>
        <v>0</v>
      </c>
      <c r="EG110" s="13">
        <f t="shared" si="953"/>
        <v>0</v>
      </c>
      <c r="EH110" s="217">
        <f t="shared" ref="EH110" si="986">SUM(EG110:EG111)</f>
        <v>0</v>
      </c>
      <c r="EI110" s="218">
        <f t="shared" ref="EI110" si="987">SUM(EC110:EC111)*DY$2</f>
        <v>0</v>
      </c>
      <c r="EJ110" s="10"/>
      <c r="EK110" s="44"/>
      <c r="EL110" s="302"/>
      <c r="EM110" s="87" t="s">
        <v>90</v>
      </c>
      <c r="EN110" s="95" t="s">
        <v>111</v>
      </c>
      <c r="EO110" s="14"/>
      <c r="EP110" s="72">
        <v>0</v>
      </c>
      <c r="EQ110" s="496">
        <f t="shared" ref="EQ110:EQ120" si="988">EM$109*EN$109*EP110</f>
        <v>0</v>
      </c>
      <c r="ER110" s="10"/>
      <c r="ES110" s="61"/>
      <c r="ET110" s="302"/>
      <c r="EU110" s="61"/>
      <c r="EV110" s="87" t="s">
        <v>90</v>
      </c>
      <c r="EW110" s="95" t="s">
        <v>111</v>
      </c>
      <c r="EX110" s="14"/>
      <c r="EY110" s="72">
        <v>0</v>
      </c>
      <c r="EZ110" s="496">
        <f t="shared" ref="EZ110:EZ120" si="989">EV$109*EW$109*EY110</f>
        <v>0</v>
      </c>
      <c r="FA110" s="88"/>
      <c r="FC110" s="44"/>
      <c r="FD110" s="302"/>
      <c r="FE110" s="87" t="s">
        <v>72</v>
      </c>
      <c r="FF110" s="8" t="s">
        <v>154</v>
      </c>
      <c r="FG110" s="61"/>
      <c r="FH110" s="72">
        <v>0.62</v>
      </c>
      <c r="FI110" s="496">
        <f t="shared" si="898"/>
        <v>0</v>
      </c>
      <c r="FJ110" s="10"/>
      <c r="FK110" s="302"/>
      <c r="FL110" s="61"/>
      <c r="FM110" s="61"/>
      <c r="FN110" s="87" t="s">
        <v>72</v>
      </c>
      <c r="FO110" s="8" t="s">
        <v>154</v>
      </c>
      <c r="FP110" s="61"/>
      <c r="FQ110" s="72">
        <v>0</v>
      </c>
      <c r="FR110" s="496">
        <f t="shared" si="899"/>
        <v>0</v>
      </c>
      <c r="FS110" s="88"/>
    </row>
    <row r="111" spans="1:175" x14ac:dyDescent="0.25">
      <c r="A111" s="44" t="s">
        <v>68</v>
      </c>
      <c r="B111" s="11" t="s">
        <v>145</v>
      </c>
      <c r="C111" s="8"/>
      <c r="D111" s="17"/>
      <c r="E111" s="74">
        <v>0</v>
      </c>
      <c r="F111" s="75">
        <v>0</v>
      </c>
      <c r="G111" s="34">
        <f t="shared" si="900"/>
        <v>0</v>
      </c>
      <c r="H111" s="63">
        <v>0</v>
      </c>
      <c r="I111" s="13">
        <f t="shared" si="901"/>
        <v>0</v>
      </c>
      <c r="J111" s="13">
        <f t="shared" si="902"/>
        <v>0</v>
      </c>
      <c r="K111" s="13">
        <f t="shared" si="903"/>
        <v>0</v>
      </c>
      <c r="L111" s="151"/>
      <c r="M111" s="155"/>
      <c r="N111" s="10"/>
      <c r="O111" s="44" t="s">
        <v>68</v>
      </c>
      <c r="P111" s="11" t="s">
        <v>145</v>
      </c>
      <c r="Q111" s="8"/>
      <c r="R111" s="17"/>
      <c r="S111" s="74">
        <v>0</v>
      </c>
      <c r="T111" s="75">
        <v>0</v>
      </c>
      <c r="U111" s="34">
        <f t="shared" si="904"/>
        <v>0</v>
      </c>
      <c r="V111" s="63">
        <v>0</v>
      </c>
      <c r="W111" s="13">
        <f t="shared" si="905"/>
        <v>0</v>
      </c>
      <c r="X111" s="13">
        <f t="shared" si="906"/>
        <v>0</v>
      </c>
      <c r="Y111" s="13">
        <f t="shared" si="907"/>
        <v>0</v>
      </c>
      <c r="Z111" s="151"/>
      <c r="AA111" s="155"/>
      <c r="AB111" s="10"/>
      <c r="AC111" s="44" t="s">
        <v>68</v>
      </c>
      <c r="AD111" s="11" t="s">
        <v>145</v>
      </c>
      <c r="AE111" s="8"/>
      <c r="AF111" s="17"/>
      <c r="AG111" s="74">
        <v>0</v>
      </c>
      <c r="AH111" s="75">
        <v>0</v>
      </c>
      <c r="AI111" s="34">
        <f t="shared" si="908"/>
        <v>0</v>
      </c>
      <c r="AJ111" s="63">
        <v>0</v>
      </c>
      <c r="AK111" s="13">
        <f t="shared" si="909"/>
        <v>0</v>
      </c>
      <c r="AL111" s="13">
        <f t="shared" si="910"/>
        <v>0</v>
      </c>
      <c r="AM111" s="13">
        <f t="shared" si="911"/>
        <v>0</v>
      </c>
      <c r="AN111" s="151"/>
      <c r="AO111" s="155"/>
      <c r="AP111" s="10"/>
      <c r="AQ111" s="44" t="s">
        <v>68</v>
      </c>
      <c r="AR111" s="11" t="s">
        <v>145</v>
      </c>
      <c r="AS111" s="8"/>
      <c r="AT111" s="17"/>
      <c r="AU111" s="74">
        <v>0</v>
      </c>
      <c r="AV111" s="75">
        <v>0</v>
      </c>
      <c r="AW111" s="34">
        <f t="shared" si="914"/>
        <v>0</v>
      </c>
      <c r="AX111" s="63">
        <v>0</v>
      </c>
      <c r="AY111" s="13">
        <f t="shared" si="915"/>
        <v>0</v>
      </c>
      <c r="AZ111" s="13">
        <f t="shared" si="916"/>
        <v>0</v>
      </c>
      <c r="BA111" s="13">
        <f t="shared" si="917"/>
        <v>0</v>
      </c>
      <c r="BB111" s="151"/>
      <c r="BC111" s="155"/>
      <c r="BD111" s="10"/>
      <c r="BE111" s="44" t="s">
        <v>68</v>
      </c>
      <c r="BF111" s="11" t="s">
        <v>145</v>
      </c>
      <c r="BG111" s="8"/>
      <c r="BH111" s="17"/>
      <c r="BI111" s="74">
        <v>0</v>
      </c>
      <c r="BJ111" s="75">
        <v>0</v>
      </c>
      <c r="BK111" s="34">
        <f t="shared" si="920"/>
        <v>0</v>
      </c>
      <c r="BL111" s="63">
        <v>0</v>
      </c>
      <c r="BM111" s="13">
        <f t="shared" si="921"/>
        <v>0</v>
      </c>
      <c r="BN111" s="13">
        <f t="shared" si="922"/>
        <v>0</v>
      </c>
      <c r="BO111" s="13">
        <f t="shared" si="923"/>
        <v>0</v>
      </c>
      <c r="BP111" s="151"/>
      <c r="BQ111" s="155"/>
      <c r="BR111" s="10"/>
      <c r="BS111" s="44" t="s">
        <v>68</v>
      </c>
      <c r="BT111" s="11" t="s">
        <v>145</v>
      </c>
      <c r="BU111" s="8"/>
      <c r="BV111" s="17"/>
      <c r="BW111" s="74">
        <v>0</v>
      </c>
      <c r="BX111" s="75">
        <v>0</v>
      </c>
      <c r="BY111" s="34">
        <f t="shared" si="926"/>
        <v>0</v>
      </c>
      <c r="BZ111" s="63">
        <v>0</v>
      </c>
      <c r="CA111" s="13">
        <f t="shared" si="927"/>
        <v>0</v>
      </c>
      <c r="CB111" s="13">
        <f t="shared" si="928"/>
        <v>0</v>
      </c>
      <c r="CC111" s="13">
        <f t="shared" si="929"/>
        <v>0</v>
      </c>
      <c r="CD111" s="151"/>
      <c r="CE111" s="155"/>
      <c r="CF111" s="10"/>
      <c r="CG111" s="44" t="s">
        <v>68</v>
      </c>
      <c r="CH111" s="11" t="s">
        <v>145</v>
      </c>
      <c r="CI111" s="8"/>
      <c r="CJ111" s="17"/>
      <c r="CK111" s="74">
        <v>0</v>
      </c>
      <c r="CL111" s="75">
        <v>0</v>
      </c>
      <c r="CM111" s="34">
        <f t="shared" si="932"/>
        <v>0</v>
      </c>
      <c r="CN111" s="63">
        <v>0</v>
      </c>
      <c r="CO111" s="13">
        <f t="shared" si="933"/>
        <v>0</v>
      </c>
      <c r="CP111" s="13">
        <f t="shared" si="934"/>
        <v>0</v>
      </c>
      <c r="CQ111" s="13">
        <f t="shared" si="935"/>
        <v>0</v>
      </c>
      <c r="CR111" s="151"/>
      <c r="CS111" s="155"/>
      <c r="CT111" s="10"/>
      <c r="CU111" s="44" t="s">
        <v>68</v>
      </c>
      <c r="CV111" s="11" t="s">
        <v>145</v>
      </c>
      <c r="CW111" s="8"/>
      <c r="CX111" s="17"/>
      <c r="CY111" s="74">
        <v>0</v>
      </c>
      <c r="CZ111" s="75">
        <v>0</v>
      </c>
      <c r="DA111" s="34">
        <f t="shared" si="938"/>
        <v>0</v>
      </c>
      <c r="DB111" s="63">
        <v>0</v>
      </c>
      <c r="DC111" s="13">
        <f t="shared" si="939"/>
        <v>0</v>
      </c>
      <c r="DD111" s="13">
        <f t="shared" si="940"/>
        <v>0</v>
      </c>
      <c r="DE111" s="13">
        <f t="shared" si="941"/>
        <v>0</v>
      </c>
      <c r="DF111" s="151"/>
      <c r="DG111" s="155"/>
      <c r="DH111" s="10"/>
      <c r="DI111" s="44" t="s">
        <v>68</v>
      </c>
      <c r="DJ111" s="11" t="s">
        <v>145</v>
      </c>
      <c r="DK111" s="8"/>
      <c r="DL111" s="17"/>
      <c r="DM111" s="74">
        <v>0</v>
      </c>
      <c r="DN111" s="75">
        <v>0</v>
      </c>
      <c r="DO111" s="34">
        <f t="shared" si="944"/>
        <v>0</v>
      </c>
      <c r="DP111" s="63">
        <v>0</v>
      </c>
      <c r="DQ111" s="13">
        <f t="shared" si="945"/>
        <v>0</v>
      </c>
      <c r="DR111" s="13">
        <f t="shared" si="946"/>
        <v>0</v>
      </c>
      <c r="DS111" s="13">
        <f t="shared" si="947"/>
        <v>0</v>
      </c>
      <c r="DT111" s="151"/>
      <c r="DU111" s="155"/>
      <c r="DV111" s="10"/>
      <c r="DW111" s="44" t="s">
        <v>68</v>
      </c>
      <c r="DX111" s="11" t="s">
        <v>145</v>
      </c>
      <c r="DY111" s="8"/>
      <c r="DZ111" s="17"/>
      <c r="EA111" s="74">
        <v>0</v>
      </c>
      <c r="EB111" s="75">
        <v>0</v>
      </c>
      <c r="EC111" s="34">
        <f t="shared" si="950"/>
        <v>0</v>
      </c>
      <c r="ED111" s="63">
        <v>0</v>
      </c>
      <c r="EE111" s="13">
        <f t="shared" si="951"/>
        <v>0</v>
      </c>
      <c r="EF111" s="13">
        <f t="shared" si="952"/>
        <v>0</v>
      </c>
      <c r="EG111" s="13">
        <f t="shared" si="953"/>
        <v>0</v>
      </c>
      <c r="EH111" s="151"/>
      <c r="EI111" s="155"/>
      <c r="EJ111" s="10"/>
      <c r="EK111" s="44"/>
      <c r="EL111" s="302"/>
      <c r="EM111" s="87" t="s">
        <v>99</v>
      </c>
      <c r="EN111" s="95" t="s">
        <v>112</v>
      </c>
      <c r="EO111" s="14"/>
      <c r="EP111" s="72">
        <v>3.35</v>
      </c>
      <c r="EQ111" s="496">
        <f t="shared" si="988"/>
        <v>0</v>
      </c>
      <c r="ER111" s="10"/>
      <c r="ES111" s="61"/>
      <c r="ET111" s="302"/>
      <c r="EU111" s="61"/>
      <c r="EV111" s="87" t="s">
        <v>99</v>
      </c>
      <c r="EW111" s="95" t="s">
        <v>112</v>
      </c>
      <c r="EX111" s="14"/>
      <c r="EY111" s="72">
        <v>0</v>
      </c>
      <c r="EZ111" s="496">
        <f t="shared" si="989"/>
        <v>0</v>
      </c>
      <c r="FA111" s="88"/>
      <c r="FC111" s="44"/>
      <c r="FD111" s="302"/>
      <c r="FE111" s="87" t="s">
        <v>76</v>
      </c>
      <c r="FF111" s="11" t="s">
        <v>53</v>
      </c>
      <c r="FG111" s="14"/>
      <c r="FH111" s="72">
        <v>0</v>
      </c>
      <c r="FI111" s="496">
        <f t="shared" si="898"/>
        <v>0</v>
      </c>
      <c r="FJ111" s="10"/>
      <c r="FK111" s="302"/>
      <c r="FL111" s="61"/>
      <c r="FM111" s="61"/>
      <c r="FN111" s="87" t="s">
        <v>76</v>
      </c>
      <c r="FO111" s="11" t="s">
        <v>53</v>
      </c>
      <c r="FP111" s="14"/>
      <c r="FQ111" s="72">
        <v>0</v>
      </c>
      <c r="FR111" s="496">
        <f t="shared" si="899"/>
        <v>0</v>
      </c>
      <c r="FS111" s="88"/>
    </row>
    <row r="112" spans="1:175" ht="13" thickBot="1" x14ac:dyDescent="0.3">
      <c r="A112" s="44"/>
      <c r="B112" s="11"/>
      <c r="C112" s="17"/>
      <c r="D112" s="948" t="s">
        <v>49</v>
      </c>
      <c r="E112" s="18" t="s">
        <v>45</v>
      </c>
      <c r="F112" s="948" t="s">
        <v>4</v>
      </c>
      <c r="G112" s="948" t="s">
        <v>50</v>
      </c>
      <c r="H112" s="304" t="s">
        <v>51</v>
      </c>
      <c r="I112" s="61"/>
      <c r="J112" s="61"/>
      <c r="K112" s="61"/>
      <c r="L112" s="117"/>
      <c r="M112" s="305" t="s">
        <v>285</v>
      </c>
      <c r="N112" s="10"/>
      <c r="O112" s="44"/>
      <c r="P112" s="11"/>
      <c r="Q112" s="17"/>
      <c r="R112" s="948" t="s">
        <v>49</v>
      </c>
      <c r="S112" s="18" t="s">
        <v>45</v>
      </c>
      <c r="T112" s="948" t="s">
        <v>4</v>
      </c>
      <c r="U112" s="948" t="s">
        <v>50</v>
      </c>
      <c r="V112" s="304" t="s">
        <v>51</v>
      </c>
      <c r="W112" s="61"/>
      <c r="X112" s="61"/>
      <c r="Y112" s="61"/>
      <c r="Z112" s="117"/>
      <c r="AA112" s="305" t="s">
        <v>285</v>
      </c>
      <c r="AB112" s="10"/>
      <c r="AC112" s="44"/>
      <c r="AD112" s="11"/>
      <c r="AE112" s="17"/>
      <c r="AF112" s="948" t="s">
        <v>49</v>
      </c>
      <c r="AG112" s="18" t="s">
        <v>45</v>
      </c>
      <c r="AH112" s="948" t="s">
        <v>4</v>
      </c>
      <c r="AI112" s="948" t="s">
        <v>50</v>
      </c>
      <c r="AJ112" s="304" t="s">
        <v>51</v>
      </c>
      <c r="AK112" s="61"/>
      <c r="AL112" s="61"/>
      <c r="AM112" s="61"/>
      <c r="AN112" s="117"/>
      <c r="AO112" s="305" t="s">
        <v>285</v>
      </c>
      <c r="AP112" s="10"/>
      <c r="AQ112" s="44"/>
      <c r="AR112" s="11"/>
      <c r="AS112" s="17"/>
      <c r="AT112" s="948" t="s">
        <v>49</v>
      </c>
      <c r="AU112" s="18" t="s">
        <v>45</v>
      </c>
      <c r="AV112" s="948" t="s">
        <v>4</v>
      </c>
      <c r="AW112" s="948" t="s">
        <v>50</v>
      </c>
      <c r="AX112" s="304" t="s">
        <v>51</v>
      </c>
      <c r="AY112" s="61"/>
      <c r="AZ112" s="61"/>
      <c r="BA112" s="61"/>
      <c r="BB112" s="117"/>
      <c r="BC112" s="305" t="s">
        <v>285</v>
      </c>
      <c r="BD112" s="10"/>
      <c r="BE112" s="44"/>
      <c r="BF112" s="11"/>
      <c r="BG112" s="17"/>
      <c r="BH112" s="948" t="s">
        <v>49</v>
      </c>
      <c r="BI112" s="18" t="s">
        <v>45</v>
      </c>
      <c r="BJ112" s="948" t="s">
        <v>4</v>
      </c>
      <c r="BK112" s="948" t="s">
        <v>50</v>
      </c>
      <c r="BL112" s="304" t="s">
        <v>51</v>
      </c>
      <c r="BM112" s="61"/>
      <c r="BN112" s="61"/>
      <c r="BO112" s="61"/>
      <c r="BP112" s="117"/>
      <c r="BQ112" s="305" t="s">
        <v>285</v>
      </c>
      <c r="BR112" s="10"/>
      <c r="BS112" s="44"/>
      <c r="BT112" s="11"/>
      <c r="BU112" s="17"/>
      <c r="BV112" s="948" t="s">
        <v>49</v>
      </c>
      <c r="BW112" s="18" t="s">
        <v>45</v>
      </c>
      <c r="BX112" s="948" t="s">
        <v>4</v>
      </c>
      <c r="BY112" s="948" t="s">
        <v>50</v>
      </c>
      <c r="BZ112" s="304" t="s">
        <v>51</v>
      </c>
      <c r="CA112" s="61"/>
      <c r="CB112" s="61"/>
      <c r="CC112" s="61"/>
      <c r="CD112" s="117"/>
      <c r="CE112" s="305" t="s">
        <v>285</v>
      </c>
      <c r="CF112" s="10"/>
      <c r="CG112" s="44"/>
      <c r="CH112" s="11"/>
      <c r="CI112" s="17"/>
      <c r="CJ112" s="948" t="s">
        <v>49</v>
      </c>
      <c r="CK112" s="18" t="s">
        <v>45</v>
      </c>
      <c r="CL112" s="948" t="s">
        <v>4</v>
      </c>
      <c r="CM112" s="948" t="s">
        <v>50</v>
      </c>
      <c r="CN112" s="304" t="s">
        <v>51</v>
      </c>
      <c r="CO112" s="61"/>
      <c r="CP112" s="61"/>
      <c r="CQ112" s="61"/>
      <c r="CR112" s="117"/>
      <c r="CS112" s="305" t="s">
        <v>285</v>
      </c>
      <c r="CT112" s="10"/>
      <c r="CU112" s="44"/>
      <c r="CV112" s="11"/>
      <c r="CW112" s="17"/>
      <c r="CX112" s="948" t="s">
        <v>49</v>
      </c>
      <c r="CY112" s="18" t="s">
        <v>45</v>
      </c>
      <c r="CZ112" s="948" t="s">
        <v>4</v>
      </c>
      <c r="DA112" s="948" t="s">
        <v>50</v>
      </c>
      <c r="DB112" s="304" t="s">
        <v>51</v>
      </c>
      <c r="DC112" s="61"/>
      <c r="DD112" s="61"/>
      <c r="DE112" s="61"/>
      <c r="DF112" s="117"/>
      <c r="DG112" s="305" t="s">
        <v>285</v>
      </c>
      <c r="DH112" s="10"/>
      <c r="DI112" s="44"/>
      <c r="DJ112" s="11"/>
      <c r="DK112" s="17"/>
      <c r="DL112" s="948" t="s">
        <v>49</v>
      </c>
      <c r="DM112" s="18" t="s">
        <v>45</v>
      </c>
      <c r="DN112" s="948" t="s">
        <v>4</v>
      </c>
      <c r="DO112" s="948" t="s">
        <v>50</v>
      </c>
      <c r="DP112" s="304" t="s">
        <v>51</v>
      </c>
      <c r="DQ112" s="61"/>
      <c r="DR112" s="61"/>
      <c r="DS112" s="61"/>
      <c r="DT112" s="117"/>
      <c r="DU112" s="305" t="s">
        <v>285</v>
      </c>
      <c r="DV112" s="10"/>
      <c r="DW112" s="44"/>
      <c r="DX112" s="11"/>
      <c r="DY112" s="17"/>
      <c r="DZ112" s="948" t="s">
        <v>49</v>
      </c>
      <c r="EA112" s="18" t="s">
        <v>45</v>
      </c>
      <c r="EB112" s="948" t="s">
        <v>4</v>
      </c>
      <c r="EC112" s="948" t="s">
        <v>50</v>
      </c>
      <c r="ED112" s="304" t="s">
        <v>51</v>
      </c>
      <c r="EE112" s="61"/>
      <c r="EF112" s="61"/>
      <c r="EG112" s="61"/>
      <c r="EH112" s="117"/>
      <c r="EI112" s="305" t="s">
        <v>285</v>
      </c>
      <c r="EJ112" s="10"/>
      <c r="EK112" s="44"/>
      <c r="EL112" s="302"/>
      <c r="EM112" s="87" t="s">
        <v>91</v>
      </c>
      <c r="EN112" s="95" t="s">
        <v>321</v>
      </c>
      <c r="EO112" s="14"/>
      <c r="EP112" s="72">
        <v>0</v>
      </c>
      <c r="EQ112" s="496">
        <f t="shared" si="988"/>
        <v>0</v>
      </c>
      <c r="ER112" s="10"/>
      <c r="ES112" s="61"/>
      <c r="ET112" s="302"/>
      <c r="EU112" s="61"/>
      <c r="EV112" s="87" t="s">
        <v>91</v>
      </c>
      <c r="EW112" s="95" t="s">
        <v>321</v>
      </c>
      <c r="EX112" s="14"/>
      <c r="EY112" s="72">
        <v>0</v>
      </c>
      <c r="EZ112" s="496">
        <f t="shared" si="989"/>
        <v>0</v>
      </c>
      <c r="FA112" s="88"/>
      <c r="FC112" s="44"/>
      <c r="FD112" s="302"/>
      <c r="FE112" s="87" t="s">
        <v>105</v>
      </c>
      <c r="FF112" s="11" t="s">
        <v>57</v>
      </c>
      <c r="FG112" s="14"/>
      <c r="FH112" s="72">
        <v>13.2</v>
      </c>
      <c r="FI112" s="496">
        <f t="shared" si="898"/>
        <v>0</v>
      </c>
      <c r="FJ112" s="10"/>
      <c r="FK112" s="302"/>
      <c r="FL112" s="61"/>
      <c r="FM112" s="61"/>
      <c r="FN112" s="87" t="s">
        <v>105</v>
      </c>
      <c r="FO112" s="11" t="s">
        <v>57</v>
      </c>
      <c r="FP112" s="14"/>
      <c r="FQ112" s="72">
        <v>5.5</v>
      </c>
      <c r="FR112" s="496">
        <f t="shared" si="899"/>
        <v>0</v>
      </c>
      <c r="FS112" s="88"/>
    </row>
    <row r="113" spans="1:175" ht="13" thickBot="1" x14ac:dyDescent="0.3">
      <c r="A113" s="44" t="s">
        <v>100</v>
      </c>
      <c r="B113" s="11" t="s">
        <v>52</v>
      </c>
      <c r="C113" s="17"/>
      <c r="D113" s="17"/>
      <c r="E113" s="36">
        <f>C5*C6</f>
        <v>0</v>
      </c>
      <c r="F113" s="65">
        <v>1</v>
      </c>
      <c r="G113" s="65">
        <v>0</v>
      </c>
      <c r="H113" s="63">
        <v>0</v>
      </c>
      <c r="I113" s="13">
        <f>(E113*F113*G113*H113/60)+(E114*F114*G114*H114/60)+(E115*G115*H115/60)</f>
        <v>0</v>
      </c>
      <c r="J113" s="13">
        <f>IF(E$113=0,0,I113/E$113)</f>
        <v>0</v>
      </c>
      <c r="K113" s="13">
        <f>(J113*G$2)</f>
        <v>0</v>
      </c>
      <c r="L113" s="151"/>
      <c r="M113" s="220">
        <f>IF(H113=0,0,K113/H113)</f>
        <v>0</v>
      </c>
      <c r="N113" s="10"/>
      <c r="O113" s="44" t="s">
        <v>100</v>
      </c>
      <c r="P113" s="11" t="s">
        <v>52</v>
      </c>
      <c r="Q113" s="17"/>
      <c r="R113" s="17"/>
      <c r="S113" s="36">
        <f>Q5*Q6</f>
        <v>0</v>
      </c>
      <c r="T113" s="65">
        <v>1</v>
      </c>
      <c r="U113" s="65">
        <v>0</v>
      </c>
      <c r="V113" s="63">
        <v>0</v>
      </c>
      <c r="W113" s="13">
        <f>(S113*T113*U113*V113/60)+(S114*T114*U114*V114/60)+(S115*U115*V115/60)</f>
        <v>0</v>
      </c>
      <c r="X113" s="13">
        <f>IF(S$113=0,0,W113/S$113)</f>
        <v>0</v>
      </c>
      <c r="Y113" s="13">
        <f>(X113*U$2)</f>
        <v>0</v>
      </c>
      <c r="Z113" s="151"/>
      <c r="AA113" s="220">
        <f>IF(V113=0,0,Y113/V113)</f>
        <v>0</v>
      </c>
      <c r="AB113" s="10"/>
      <c r="AC113" s="44" t="s">
        <v>100</v>
      </c>
      <c r="AD113" s="11" t="s">
        <v>52</v>
      </c>
      <c r="AE113" s="17"/>
      <c r="AF113" s="17"/>
      <c r="AG113" s="36">
        <f t="shared" ref="AG113" si="990">AE5*AE6</f>
        <v>0</v>
      </c>
      <c r="AH113" s="65">
        <v>1</v>
      </c>
      <c r="AI113" s="65">
        <v>0</v>
      </c>
      <c r="AJ113" s="63">
        <v>0</v>
      </c>
      <c r="AK113" s="13">
        <f t="shared" ref="AK113" si="991">(AG113*AH113*AI113*AJ113/60)+(AG114*AH114*AI114*AJ114/60)+(AG115*AI115*AJ115/60)</f>
        <v>0</v>
      </c>
      <c r="AL113" s="13">
        <f t="shared" ref="AL113" si="992">IF(AG$113=0,0,AK113/AG$113)</f>
        <v>0</v>
      </c>
      <c r="AM113" s="13">
        <f t="shared" ref="AM113" si="993">(AL113*AI$2)</f>
        <v>0</v>
      </c>
      <c r="AN113" s="151"/>
      <c r="AO113" s="220">
        <f t="shared" ref="AO113" si="994">IF(AJ113=0,0,AM113/AJ113)</f>
        <v>0</v>
      </c>
      <c r="AP113" s="10"/>
      <c r="AQ113" s="44" t="s">
        <v>100</v>
      </c>
      <c r="AR113" s="11" t="s">
        <v>52</v>
      </c>
      <c r="AS113" s="17"/>
      <c r="AT113" s="17"/>
      <c r="AU113" s="36">
        <f t="shared" ref="AU113" si="995">AS5*AS6</f>
        <v>0</v>
      </c>
      <c r="AV113" s="65">
        <v>1</v>
      </c>
      <c r="AW113" s="65">
        <v>0</v>
      </c>
      <c r="AX113" s="63">
        <v>0</v>
      </c>
      <c r="AY113" s="13">
        <f t="shared" ref="AY113" si="996">(AU113*AV113*AW113*AX113/60)+(AU114*AV114*AW114*AX114/60)+(AU115*AW115*AX115/60)</f>
        <v>0</v>
      </c>
      <c r="AZ113" s="13">
        <f t="shared" ref="AZ113" si="997">IF(AU$113=0,0,AY113/AU$113)</f>
        <v>0</v>
      </c>
      <c r="BA113" s="13">
        <f t="shared" ref="BA113" si="998">(AZ113*AW$2)</f>
        <v>0</v>
      </c>
      <c r="BB113" s="151"/>
      <c r="BC113" s="220">
        <f t="shared" ref="BC113" si="999">IF(AX113=0,0,BA113/AX113)</f>
        <v>0</v>
      </c>
      <c r="BD113" s="10"/>
      <c r="BE113" s="44" t="s">
        <v>100</v>
      </c>
      <c r="BF113" s="11" t="s">
        <v>52</v>
      </c>
      <c r="BG113" s="17"/>
      <c r="BH113" s="17"/>
      <c r="BI113" s="36">
        <f t="shared" ref="BI113" si="1000">BG5*BG6</f>
        <v>0</v>
      </c>
      <c r="BJ113" s="65">
        <v>1</v>
      </c>
      <c r="BK113" s="65">
        <v>0</v>
      </c>
      <c r="BL113" s="63">
        <v>0</v>
      </c>
      <c r="BM113" s="13">
        <f t="shared" ref="BM113" si="1001">(BI113*BJ113*BK113*BL113/60)+(BI114*BJ114*BK114*BL114/60)+(BI115*BK115*BL115/60)</f>
        <v>0</v>
      </c>
      <c r="BN113" s="13">
        <f t="shared" ref="BN113" si="1002">IF(BI$113=0,0,BM113/BI$113)</f>
        <v>0</v>
      </c>
      <c r="BO113" s="13">
        <f t="shared" ref="BO113" si="1003">(BN113*BK$2)</f>
        <v>0</v>
      </c>
      <c r="BP113" s="151"/>
      <c r="BQ113" s="220">
        <f t="shared" ref="BQ113" si="1004">IF(BL113=0,0,BO113/BL113)</f>
        <v>0</v>
      </c>
      <c r="BR113" s="10"/>
      <c r="BS113" s="44" t="s">
        <v>100</v>
      </c>
      <c r="BT113" s="11" t="s">
        <v>52</v>
      </c>
      <c r="BU113" s="17"/>
      <c r="BV113" s="17"/>
      <c r="BW113" s="36">
        <f t="shared" ref="BW113" si="1005">BU5*BU6</f>
        <v>0</v>
      </c>
      <c r="BX113" s="65">
        <v>1</v>
      </c>
      <c r="BY113" s="65">
        <v>0</v>
      </c>
      <c r="BZ113" s="63">
        <v>0</v>
      </c>
      <c r="CA113" s="13">
        <f t="shared" ref="CA113" si="1006">(BW113*BX113*BY113*BZ113/60)+(BW114*BX114*BY114*BZ114/60)+(BW115*BY115*BZ115/60)</f>
        <v>0</v>
      </c>
      <c r="CB113" s="13">
        <f t="shared" ref="CB113" si="1007">IF(BW$113=0,0,CA113/BW$113)</f>
        <v>0</v>
      </c>
      <c r="CC113" s="13">
        <f t="shared" ref="CC113" si="1008">(CB113*BY$2)</f>
        <v>0</v>
      </c>
      <c r="CD113" s="151"/>
      <c r="CE113" s="220">
        <f t="shared" ref="CE113" si="1009">IF(BZ113=0,0,CC113/BZ113)</f>
        <v>0</v>
      </c>
      <c r="CF113" s="10"/>
      <c r="CG113" s="44" t="s">
        <v>100</v>
      </c>
      <c r="CH113" s="11" t="s">
        <v>52</v>
      </c>
      <c r="CI113" s="17"/>
      <c r="CJ113" s="17"/>
      <c r="CK113" s="36">
        <f t="shared" ref="CK113" si="1010">CI5*CI6</f>
        <v>0</v>
      </c>
      <c r="CL113" s="65">
        <v>1</v>
      </c>
      <c r="CM113" s="65">
        <v>0</v>
      </c>
      <c r="CN113" s="63">
        <v>0</v>
      </c>
      <c r="CO113" s="13">
        <f t="shared" ref="CO113" si="1011">(CK113*CL113*CM113*CN113/60)+(CK114*CL114*CM114*CN114/60)+(CK115*CM115*CN115/60)</f>
        <v>0</v>
      </c>
      <c r="CP113" s="13">
        <f t="shared" ref="CP113" si="1012">IF(CK$113=0,0,CO113/CK$113)</f>
        <v>0</v>
      </c>
      <c r="CQ113" s="13">
        <f t="shared" ref="CQ113" si="1013">(CP113*CM$2)</f>
        <v>0</v>
      </c>
      <c r="CR113" s="151"/>
      <c r="CS113" s="220">
        <f t="shared" ref="CS113" si="1014">IF(CN113=0,0,CQ113/CN113)</f>
        <v>0</v>
      </c>
      <c r="CT113" s="10"/>
      <c r="CU113" s="44" t="s">
        <v>100</v>
      </c>
      <c r="CV113" s="11" t="s">
        <v>52</v>
      </c>
      <c r="CW113" s="17"/>
      <c r="CX113" s="17"/>
      <c r="CY113" s="36">
        <f t="shared" ref="CY113" si="1015">CW5*CW6</f>
        <v>0</v>
      </c>
      <c r="CZ113" s="65">
        <v>1</v>
      </c>
      <c r="DA113" s="65">
        <v>0</v>
      </c>
      <c r="DB113" s="63">
        <v>0</v>
      </c>
      <c r="DC113" s="13">
        <f t="shared" ref="DC113" si="1016">(CY113*CZ113*DA113*DB113/60)+(CY114*CZ114*DA114*DB114/60)+(CY115*DA115*DB115/60)</f>
        <v>0</v>
      </c>
      <c r="DD113" s="13">
        <f t="shared" ref="DD113" si="1017">IF(CY$113=0,0,DC113/CY$113)</f>
        <v>0</v>
      </c>
      <c r="DE113" s="13">
        <f t="shared" ref="DE113" si="1018">(DD113*DA$2)</f>
        <v>0</v>
      </c>
      <c r="DF113" s="151"/>
      <c r="DG113" s="220">
        <f t="shared" ref="DG113" si="1019">IF(DB113=0,0,DE113/DB113)</f>
        <v>0</v>
      </c>
      <c r="DH113" s="10"/>
      <c r="DI113" s="44" t="s">
        <v>100</v>
      </c>
      <c r="DJ113" s="11" t="s">
        <v>52</v>
      </c>
      <c r="DK113" s="17"/>
      <c r="DL113" s="17"/>
      <c r="DM113" s="36">
        <f t="shared" ref="DM113" si="1020">DK5*DK6</f>
        <v>0</v>
      </c>
      <c r="DN113" s="65">
        <v>1</v>
      </c>
      <c r="DO113" s="65">
        <v>0</v>
      </c>
      <c r="DP113" s="63">
        <v>0</v>
      </c>
      <c r="DQ113" s="13">
        <f t="shared" ref="DQ113" si="1021">(DM113*DN113*DO113*DP113/60)+(DM114*DN114*DO114*DP114/60)+(DM115*DO115*DP115/60)</f>
        <v>0</v>
      </c>
      <c r="DR113" s="13">
        <f t="shared" ref="DR113" si="1022">IF(DM$113=0,0,DQ113/DM$113)</f>
        <v>0</v>
      </c>
      <c r="DS113" s="13">
        <f t="shared" ref="DS113" si="1023">(DR113*DO$2)</f>
        <v>0</v>
      </c>
      <c r="DT113" s="151"/>
      <c r="DU113" s="220">
        <f t="shared" ref="DU113" si="1024">IF(DP113=0,0,DS113/DP113)</f>
        <v>0</v>
      </c>
      <c r="DV113" s="10"/>
      <c r="DW113" s="44" t="s">
        <v>100</v>
      </c>
      <c r="DX113" s="11" t="s">
        <v>52</v>
      </c>
      <c r="DY113" s="17"/>
      <c r="DZ113" s="17"/>
      <c r="EA113" s="36">
        <f t="shared" ref="EA113" si="1025">DY5*DY6</f>
        <v>0</v>
      </c>
      <c r="EB113" s="65">
        <v>1</v>
      </c>
      <c r="EC113" s="65">
        <v>0</v>
      </c>
      <c r="ED113" s="63">
        <v>0</v>
      </c>
      <c r="EE113" s="13">
        <f t="shared" ref="EE113" si="1026">(EA113*EB113*EC113*ED113/60)+(EA114*EB114*EC114*ED114/60)+(EA115*EC115*ED115/60)</f>
        <v>0</v>
      </c>
      <c r="EF113" s="13">
        <f t="shared" ref="EF113" si="1027">IF(EA$113=0,0,EE113/EA$113)</f>
        <v>0</v>
      </c>
      <c r="EG113" s="13">
        <f t="shared" ref="EG113" si="1028">(EF113*EC$2)</f>
        <v>0</v>
      </c>
      <c r="EH113" s="151"/>
      <c r="EI113" s="220">
        <f t="shared" ref="EI113" si="1029">IF(ED113=0,0,EG113/ED113)</f>
        <v>0</v>
      </c>
      <c r="EJ113" s="10"/>
      <c r="EK113" s="44"/>
      <c r="EL113" s="61"/>
      <c r="EM113" s="87" t="s">
        <v>240</v>
      </c>
      <c r="EN113" s="95" t="s">
        <v>246</v>
      </c>
      <c r="EO113" s="14"/>
      <c r="EP113" s="72">
        <v>9.06</v>
      </c>
      <c r="EQ113" s="496">
        <f t="shared" si="988"/>
        <v>0</v>
      </c>
      <c r="ER113" s="61"/>
      <c r="ES113" s="61"/>
      <c r="ET113" s="61"/>
      <c r="EU113" s="61"/>
      <c r="EV113" s="87" t="s">
        <v>240</v>
      </c>
      <c r="EW113" s="95" t="s">
        <v>246</v>
      </c>
      <c r="EX113" s="14"/>
      <c r="EY113" s="72">
        <v>4.8099999999999996</v>
      </c>
      <c r="EZ113" s="496">
        <f t="shared" si="989"/>
        <v>0</v>
      </c>
      <c r="FA113" s="88"/>
      <c r="FC113" s="44"/>
      <c r="FD113" s="295" t="s">
        <v>333</v>
      </c>
      <c r="FE113" s="296">
        <v>0</v>
      </c>
      <c r="FF113" s="297">
        <v>1</v>
      </c>
      <c r="FG113" s="190">
        <f>SUM(FH114:FH124)</f>
        <v>19.54</v>
      </c>
      <c r="FH113" s="107"/>
      <c r="FI113" s="496">
        <f>SUM(FI114:FI124)</f>
        <v>0</v>
      </c>
      <c r="FJ113" s="10"/>
      <c r="FK113" s="307" t="s">
        <v>334</v>
      </c>
      <c r="FL113" s="309"/>
      <c r="FM113" s="308"/>
      <c r="FN113" s="296">
        <v>0</v>
      </c>
      <c r="FO113" s="300">
        <v>1</v>
      </c>
      <c r="FP113" s="190">
        <f>SUM(FQ114:FQ124)</f>
        <v>0</v>
      </c>
      <c r="FQ113" s="107"/>
      <c r="FR113" s="496">
        <f>SUM(FR114:FR124)</f>
        <v>0</v>
      </c>
      <c r="FS113" s="88"/>
    </row>
    <row r="114" spans="1:175" x14ac:dyDescent="0.25">
      <c r="A114" s="44" t="s">
        <v>100</v>
      </c>
      <c r="B114" s="11" t="s">
        <v>52</v>
      </c>
      <c r="C114" s="17"/>
      <c r="D114" s="17"/>
      <c r="E114" s="76">
        <v>0</v>
      </c>
      <c r="F114" s="65">
        <v>1</v>
      </c>
      <c r="G114" s="65">
        <v>0</v>
      </c>
      <c r="H114" s="59">
        <f>H113</f>
        <v>0</v>
      </c>
      <c r="I114" s="13"/>
      <c r="J114" s="13"/>
      <c r="K114" s="13"/>
      <c r="L114" s="151"/>
      <c r="M114" s="155"/>
      <c r="N114" s="10"/>
      <c r="O114" s="44" t="s">
        <v>100</v>
      </c>
      <c r="P114" s="11" t="s">
        <v>52</v>
      </c>
      <c r="Q114" s="17"/>
      <c r="R114" s="17"/>
      <c r="S114" s="76">
        <v>0</v>
      </c>
      <c r="T114" s="65">
        <v>1</v>
      </c>
      <c r="U114" s="65">
        <v>0</v>
      </c>
      <c r="V114" s="59">
        <f>V113</f>
        <v>0</v>
      </c>
      <c r="W114" s="13"/>
      <c r="X114" s="13"/>
      <c r="Y114" s="13"/>
      <c r="Z114" s="151"/>
      <c r="AA114" s="155"/>
      <c r="AB114" s="10"/>
      <c r="AC114" s="44" t="s">
        <v>100</v>
      </c>
      <c r="AD114" s="11" t="s">
        <v>52</v>
      </c>
      <c r="AE114" s="17"/>
      <c r="AF114" s="17"/>
      <c r="AG114" s="76">
        <v>0</v>
      </c>
      <c r="AH114" s="65">
        <v>1</v>
      </c>
      <c r="AI114" s="65">
        <v>0</v>
      </c>
      <c r="AJ114" s="59">
        <f t="shared" ref="AJ114" si="1030">AJ113</f>
        <v>0</v>
      </c>
      <c r="AK114" s="13"/>
      <c r="AL114" s="13"/>
      <c r="AM114" s="13"/>
      <c r="AN114" s="151"/>
      <c r="AO114" s="155"/>
      <c r="AP114" s="10"/>
      <c r="AQ114" s="44" t="s">
        <v>100</v>
      </c>
      <c r="AR114" s="11" t="s">
        <v>52</v>
      </c>
      <c r="AS114" s="17"/>
      <c r="AT114" s="17"/>
      <c r="AU114" s="76">
        <v>0</v>
      </c>
      <c r="AV114" s="65">
        <v>1</v>
      </c>
      <c r="AW114" s="65">
        <v>0</v>
      </c>
      <c r="AX114" s="59">
        <f t="shared" ref="AX114" si="1031">AX113</f>
        <v>0</v>
      </c>
      <c r="AY114" s="13"/>
      <c r="AZ114" s="13"/>
      <c r="BA114" s="13"/>
      <c r="BB114" s="151"/>
      <c r="BC114" s="155"/>
      <c r="BD114" s="10"/>
      <c r="BE114" s="44" t="s">
        <v>100</v>
      </c>
      <c r="BF114" s="11" t="s">
        <v>52</v>
      </c>
      <c r="BG114" s="17"/>
      <c r="BH114" s="17"/>
      <c r="BI114" s="76">
        <v>0</v>
      </c>
      <c r="BJ114" s="65">
        <v>1</v>
      </c>
      <c r="BK114" s="65">
        <v>0</v>
      </c>
      <c r="BL114" s="59">
        <f t="shared" ref="BL114" si="1032">BL113</f>
        <v>0</v>
      </c>
      <c r="BM114" s="13"/>
      <c r="BN114" s="13"/>
      <c r="BO114" s="13"/>
      <c r="BP114" s="151"/>
      <c r="BQ114" s="155"/>
      <c r="BR114" s="10"/>
      <c r="BS114" s="44" t="s">
        <v>100</v>
      </c>
      <c r="BT114" s="11" t="s">
        <v>52</v>
      </c>
      <c r="BU114" s="17"/>
      <c r="BV114" s="17"/>
      <c r="BW114" s="76">
        <v>0</v>
      </c>
      <c r="BX114" s="65">
        <v>1</v>
      </c>
      <c r="BY114" s="65">
        <v>0</v>
      </c>
      <c r="BZ114" s="59">
        <f t="shared" ref="BZ114" si="1033">BZ113</f>
        <v>0</v>
      </c>
      <c r="CA114" s="13"/>
      <c r="CB114" s="13"/>
      <c r="CC114" s="13"/>
      <c r="CD114" s="151"/>
      <c r="CE114" s="155"/>
      <c r="CF114" s="10"/>
      <c r="CG114" s="44" t="s">
        <v>100</v>
      </c>
      <c r="CH114" s="11" t="s">
        <v>52</v>
      </c>
      <c r="CI114" s="17"/>
      <c r="CJ114" s="17"/>
      <c r="CK114" s="76">
        <v>0</v>
      </c>
      <c r="CL114" s="65">
        <v>1</v>
      </c>
      <c r="CM114" s="65">
        <v>0</v>
      </c>
      <c r="CN114" s="59">
        <f t="shared" ref="CN114" si="1034">CN113</f>
        <v>0</v>
      </c>
      <c r="CO114" s="13"/>
      <c r="CP114" s="13"/>
      <c r="CQ114" s="13"/>
      <c r="CR114" s="151"/>
      <c r="CS114" s="155"/>
      <c r="CT114" s="10"/>
      <c r="CU114" s="44" t="s">
        <v>100</v>
      </c>
      <c r="CV114" s="11" t="s">
        <v>52</v>
      </c>
      <c r="CW114" s="17"/>
      <c r="CX114" s="17"/>
      <c r="CY114" s="76">
        <v>0</v>
      </c>
      <c r="CZ114" s="65">
        <v>1</v>
      </c>
      <c r="DA114" s="65">
        <v>0</v>
      </c>
      <c r="DB114" s="59">
        <f t="shared" ref="DB114" si="1035">DB113</f>
        <v>0</v>
      </c>
      <c r="DC114" s="13"/>
      <c r="DD114" s="13"/>
      <c r="DE114" s="13"/>
      <c r="DF114" s="151"/>
      <c r="DG114" s="155"/>
      <c r="DH114" s="10"/>
      <c r="DI114" s="44" t="s">
        <v>100</v>
      </c>
      <c r="DJ114" s="11" t="s">
        <v>52</v>
      </c>
      <c r="DK114" s="17"/>
      <c r="DL114" s="17"/>
      <c r="DM114" s="76">
        <v>0</v>
      </c>
      <c r="DN114" s="65">
        <v>1</v>
      </c>
      <c r="DO114" s="65">
        <v>0</v>
      </c>
      <c r="DP114" s="59">
        <f t="shared" ref="DP114" si="1036">DP113</f>
        <v>0</v>
      </c>
      <c r="DQ114" s="13"/>
      <c r="DR114" s="13"/>
      <c r="DS114" s="13"/>
      <c r="DT114" s="151"/>
      <c r="DU114" s="155"/>
      <c r="DV114" s="10"/>
      <c r="DW114" s="44" t="s">
        <v>100</v>
      </c>
      <c r="DX114" s="11" t="s">
        <v>52</v>
      </c>
      <c r="DY114" s="17"/>
      <c r="DZ114" s="17"/>
      <c r="EA114" s="76">
        <v>0</v>
      </c>
      <c r="EB114" s="65">
        <v>1</v>
      </c>
      <c r="EC114" s="65">
        <v>0</v>
      </c>
      <c r="ED114" s="59">
        <f t="shared" ref="ED114" si="1037">ED113</f>
        <v>0</v>
      </c>
      <c r="EE114" s="13"/>
      <c r="EF114" s="13"/>
      <c r="EG114" s="13"/>
      <c r="EH114" s="151"/>
      <c r="EI114" s="155"/>
      <c r="EJ114" s="10"/>
      <c r="EK114" s="44"/>
      <c r="EL114" s="302"/>
      <c r="EM114" s="87" t="s">
        <v>96</v>
      </c>
      <c r="EN114" s="8" t="s">
        <v>46</v>
      </c>
      <c r="EO114" s="61"/>
      <c r="EP114" s="72">
        <v>0.56999999999999995</v>
      </c>
      <c r="EQ114" s="496">
        <f t="shared" si="988"/>
        <v>0</v>
      </c>
      <c r="ER114" s="10"/>
      <c r="ES114" s="61"/>
      <c r="ET114" s="302"/>
      <c r="EU114" s="61"/>
      <c r="EV114" s="87" t="s">
        <v>96</v>
      </c>
      <c r="EW114" s="8" t="s">
        <v>46</v>
      </c>
      <c r="EX114" s="61"/>
      <c r="EY114" s="72">
        <v>0.93</v>
      </c>
      <c r="EZ114" s="496">
        <f t="shared" si="989"/>
        <v>0</v>
      </c>
      <c r="FA114" s="88"/>
      <c r="FC114" s="44"/>
      <c r="FD114" s="302"/>
      <c r="FE114" s="87" t="s">
        <v>90</v>
      </c>
      <c r="FF114" s="95" t="s">
        <v>111</v>
      </c>
      <c r="FG114" s="14"/>
      <c r="FH114" s="72">
        <v>0</v>
      </c>
      <c r="FI114" s="496">
        <f t="shared" ref="FI114:FI124" si="1038">FE$113*FF$113*FH114</f>
        <v>0</v>
      </c>
      <c r="FJ114" s="10"/>
      <c r="FK114" s="8"/>
      <c r="FL114" s="61"/>
      <c r="FM114" s="61"/>
      <c r="FN114" s="87" t="s">
        <v>90</v>
      </c>
      <c r="FO114" s="95" t="s">
        <v>111</v>
      </c>
      <c r="FP114" s="14"/>
      <c r="FQ114" s="72">
        <v>0</v>
      </c>
      <c r="FR114" s="496">
        <f t="shared" ref="FR114:FR124" si="1039">FN$113*FO$113*FQ114</f>
        <v>0</v>
      </c>
      <c r="FS114" s="88"/>
    </row>
    <row r="115" spans="1:175" x14ac:dyDescent="0.25">
      <c r="A115" s="44" t="s">
        <v>100</v>
      </c>
      <c r="B115" s="11" t="s">
        <v>103</v>
      </c>
      <c r="C115" s="17"/>
      <c r="D115" s="17"/>
      <c r="E115" s="18">
        <f>E113</f>
        <v>0</v>
      </c>
      <c r="F115" s="17"/>
      <c r="G115" s="65">
        <v>0</v>
      </c>
      <c r="H115" s="59">
        <f>H113</f>
        <v>0</v>
      </c>
      <c r="I115" s="13"/>
      <c r="J115" s="13"/>
      <c r="K115" s="13"/>
      <c r="L115" s="151"/>
      <c r="M115" s="305" t="s">
        <v>286</v>
      </c>
      <c r="N115" s="15"/>
      <c r="O115" s="44" t="s">
        <v>100</v>
      </c>
      <c r="P115" s="11" t="s">
        <v>103</v>
      </c>
      <c r="Q115" s="17"/>
      <c r="R115" s="17"/>
      <c r="S115" s="18">
        <f>S113</f>
        <v>0</v>
      </c>
      <c r="T115" s="17"/>
      <c r="U115" s="65">
        <v>0</v>
      </c>
      <c r="V115" s="59">
        <f>V113</f>
        <v>0</v>
      </c>
      <c r="W115" s="13"/>
      <c r="X115" s="13"/>
      <c r="Y115" s="13"/>
      <c r="Z115" s="151"/>
      <c r="AA115" s="305" t="s">
        <v>286</v>
      </c>
      <c r="AB115" s="15"/>
      <c r="AC115" s="44" t="s">
        <v>100</v>
      </c>
      <c r="AD115" s="11" t="s">
        <v>103</v>
      </c>
      <c r="AE115" s="17"/>
      <c r="AF115" s="17"/>
      <c r="AG115" s="18">
        <f t="shared" ref="AG115" si="1040">AG113</f>
        <v>0</v>
      </c>
      <c r="AH115" s="17"/>
      <c r="AI115" s="65">
        <v>0</v>
      </c>
      <c r="AJ115" s="59">
        <f t="shared" ref="AJ115" si="1041">AJ113</f>
        <v>0</v>
      </c>
      <c r="AK115" s="13"/>
      <c r="AL115" s="13"/>
      <c r="AM115" s="13"/>
      <c r="AN115" s="151"/>
      <c r="AO115" s="305" t="s">
        <v>286</v>
      </c>
      <c r="AP115" s="15"/>
      <c r="AQ115" s="44" t="s">
        <v>100</v>
      </c>
      <c r="AR115" s="11" t="s">
        <v>103</v>
      </c>
      <c r="AS115" s="17"/>
      <c r="AT115" s="17"/>
      <c r="AU115" s="18">
        <f t="shared" ref="AU115" si="1042">AU113</f>
        <v>0</v>
      </c>
      <c r="AV115" s="17"/>
      <c r="AW115" s="65">
        <v>0</v>
      </c>
      <c r="AX115" s="59">
        <f t="shared" ref="AX115" si="1043">AX113</f>
        <v>0</v>
      </c>
      <c r="AY115" s="13"/>
      <c r="AZ115" s="13"/>
      <c r="BA115" s="13"/>
      <c r="BB115" s="151"/>
      <c r="BC115" s="305" t="s">
        <v>286</v>
      </c>
      <c r="BD115" s="15"/>
      <c r="BE115" s="44" t="s">
        <v>100</v>
      </c>
      <c r="BF115" s="11" t="s">
        <v>103</v>
      </c>
      <c r="BG115" s="17"/>
      <c r="BH115" s="17"/>
      <c r="BI115" s="18">
        <f t="shared" ref="BI115" si="1044">BI113</f>
        <v>0</v>
      </c>
      <c r="BJ115" s="17"/>
      <c r="BK115" s="65">
        <v>0</v>
      </c>
      <c r="BL115" s="59">
        <f t="shared" ref="BL115" si="1045">BL113</f>
        <v>0</v>
      </c>
      <c r="BM115" s="13"/>
      <c r="BN115" s="13"/>
      <c r="BO115" s="13"/>
      <c r="BP115" s="151"/>
      <c r="BQ115" s="305" t="s">
        <v>286</v>
      </c>
      <c r="BR115" s="15"/>
      <c r="BS115" s="44" t="s">
        <v>100</v>
      </c>
      <c r="BT115" s="11" t="s">
        <v>103</v>
      </c>
      <c r="BU115" s="17"/>
      <c r="BV115" s="17"/>
      <c r="BW115" s="18">
        <f t="shared" ref="BW115" si="1046">BW113</f>
        <v>0</v>
      </c>
      <c r="BX115" s="17"/>
      <c r="BY115" s="65">
        <v>0</v>
      </c>
      <c r="BZ115" s="59">
        <f t="shared" ref="BZ115" si="1047">BZ113</f>
        <v>0</v>
      </c>
      <c r="CA115" s="13"/>
      <c r="CB115" s="13"/>
      <c r="CC115" s="13"/>
      <c r="CD115" s="151"/>
      <c r="CE115" s="305" t="s">
        <v>286</v>
      </c>
      <c r="CF115" s="15"/>
      <c r="CG115" s="44" t="s">
        <v>100</v>
      </c>
      <c r="CH115" s="11" t="s">
        <v>103</v>
      </c>
      <c r="CI115" s="17"/>
      <c r="CJ115" s="17"/>
      <c r="CK115" s="18">
        <f t="shared" ref="CK115" si="1048">CK113</f>
        <v>0</v>
      </c>
      <c r="CL115" s="17"/>
      <c r="CM115" s="65">
        <v>0</v>
      </c>
      <c r="CN115" s="59">
        <f t="shared" ref="CN115" si="1049">CN113</f>
        <v>0</v>
      </c>
      <c r="CO115" s="13"/>
      <c r="CP115" s="13"/>
      <c r="CQ115" s="13"/>
      <c r="CR115" s="151"/>
      <c r="CS115" s="305" t="s">
        <v>286</v>
      </c>
      <c r="CT115" s="15"/>
      <c r="CU115" s="44" t="s">
        <v>100</v>
      </c>
      <c r="CV115" s="11" t="s">
        <v>103</v>
      </c>
      <c r="CW115" s="17"/>
      <c r="CX115" s="17"/>
      <c r="CY115" s="18">
        <f t="shared" ref="CY115" si="1050">CY113</f>
        <v>0</v>
      </c>
      <c r="CZ115" s="17"/>
      <c r="DA115" s="65">
        <v>0</v>
      </c>
      <c r="DB115" s="59">
        <f t="shared" ref="DB115" si="1051">DB113</f>
        <v>0</v>
      </c>
      <c r="DC115" s="13"/>
      <c r="DD115" s="13"/>
      <c r="DE115" s="13"/>
      <c r="DF115" s="151"/>
      <c r="DG115" s="305" t="s">
        <v>286</v>
      </c>
      <c r="DH115" s="15"/>
      <c r="DI115" s="44" t="s">
        <v>100</v>
      </c>
      <c r="DJ115" s="11" t="s">
        <v>103</v>
      </c>
      <c r="DK115" s="17"/>
      <c r="DL115" s="17"/>
      <c r="DM115" s="18">
        <f t="shared" ref="DM115" si="1052">DM113</f>
        <v>0</v>
      </c>
      <c r="DN115" s="17"/>
      <c r="DO115" s="65">
        <v>0</v>
      </c>
      <c r="DP115" s="59">
        <f t="shared" ref="DP115" si="1053">DP113</f>
        <v>0</v>
      </c>
      <c r="DQ115" s="13"/>
      <c r="DR115" s="13"/>
      <c r="DS115" s="13"/>
      <c r="DT115" s="151"/>
      <c r="DU115" s="305" t="s">
        <v>286</v>
      </c>
      <c r="DV115" s="15"/>
      <c r="DW115" s="44" t="s">
        <v>100</v>
      </c>
      <c r="DX115" s="11" t="s">
        <v>103</v>
      </c>
      <c r="DY115" s="17"/>
      <c r="DZ115" s="17"/>
      <c r="EA115" s="18">
        <f t="shared" ref="EA115" si="1054">EA113</f>
        <v>0</v>
      </c>
      <c r="EB115" s="17"/>
      <c r="EC115" s="65">
        <v>0</v>
      </c>
      <c r="ED115" s="59">
        <f t="shared" ref="ED115" si="1055">ED113</f>
        <v>0</v>
      </c>
      <c r="EE115" s="13"/>
      <c r="EF115" s="13"/>
      <c r="EG115" s="13"/>
      <c r="EH115" s="151"/>
      <c r="EI115" s="305" t="s">
        <v>286</v>
      </c>
      <c r="EJ115" s="15"/>
      <c r="EK115" s="44"/>
      <c r="EL115" s="302"/>
      <c r="EM115" s="87" t="s">
        <v>73</v>
      </c>
      <c r="EN115" s="8" t="s">
        <v>129</v>
      </c>
      <c r="EO115" s="61"/>
      <c r="EP115" s="72">
        <v>1.37</v>
      </c>
      <c r="EQ115" s="496">
        <f t="shared" si="988"/>
        <v>0</v>
      </c>
      <c r="ER115" s="10"/>
      <c r="ES115" s="61"/>
      <c r="ET115" s="302"/>
      <c r="EU115" s="61"/>
      <c r="EV115" s="87" t="s">
        <v>73</v>
      </c>
      <c r="EW115" s="8" t="s">
        <v>129</v>
      </c>
      <c r="EX115" s="61"/>
      <c r="EY115" s="72">
        <v>2.06</v>
      </c>
      <c r="EZ115" s="496">
        <f t="shared" si="989"/>
        <v>0</v>
      </c>
      <c r="FA115" s="88"/>
      <c r="FC115" s="44"/>
      <c r="FD115" s="302"/>
      <c r="FE115" s="87" t="s">
        <v>99</v>
      </c>
      <c r="FF115" s="95" t="s">
        <v>112</v>
      </c>
      <c r="FG115" s="14"/>
      <c r="FH115" s="72">
        <v>2.48</v>
      </c>
      <c r="FI115" s="496">
        <f t="shared" si="1038"/>
        <v>0</v>
      </c>
      <c r="FJ115" s="10"/>
      <c r="FK115" s="8"/>
      <c r="FL115" s="61"/>
      <c r="FM115" s="61"/>
      <c r="FN115" s="87" t="s">
        <v>99</v>
      </c>
      <c r="FO115" s="95" t="s">
        <v>112</v>
      </c>
      <c r="FP115" s="14"/>
      <c r="FQ115" s="72">
        <v>0</v>
      </c>
      <c r="FR115" s="496">
        <f t="shared" si="1039"/>
        <v>0</v>
      </c>
      <c r="FS115" s="88"/>
    </row>
    <row r="116" spans="1:175" x14ac:dyDescent="0.25">
      <c r="A116" s="44" t="s">
        <v>97</v>
      </c>
      <c r="B116" s="11" t="s">
        <v>53</v>
      </c>
      <c r="C116" s="17"/>
      <c r="D116" s="68">
        <v>0</v>
      </c>
      <c r="E116" s="8"/>
      <c r="F116" s="65">
        <v>1</v>
      </c>
      <c r="G116" s="65">
        <v>0</v>
      </c>
      <c r="H116" s="63">
        <v>0</v>
      </c>
      <c r="I116" s="13">
        <f>+(D116*F116*G116*H116/60)</f>
        <v>0</v>
      </c>
      <c r="J116" s="13">
        <f>IF(E$113=0,0,I116/E$113)</f>
        <v>0</v>
      </c>
      <c r="K116" s="13">
        <f>(J116*G$2)</f>
        <v>0</v>
      </c>
      <c r="L116" s="151"/>
      <c r="M116" s="220">
        <f>IF(H116=0,0,K116/H116)</f>
        <v>0</v>
      </c>
      <c r="N116" s="10"/>
      <c r="O116" s="44" t="s">
        <v>97</v>
      </c>
      <c r="P116" s="11" t="s">
        <v>53</v>
      </c>
      <c r="Q116" s="17"/>
      <c r="R116" s="68">
        <v>0</v>
      </c>
      <c r="S116" s="8"/>
      <c r="T116" s="65">
        <v>1</v>
      </c>
      <c r="U116" s="65">
        <v>0</v>
      </c>
      <c r="V116" s="63">
        <v>0</v>
      </c>
      <c r="W116" s="13">
        <f>+(R116*T116*U116*V116/60)</f>
        <v>0</v>
      </c>
      <c r="X116" s="13">
        <f>IF(S$113=0,0,W116/S$113)</f>
        <v>0</v>
      </c>
      <c r="Y116" s="13">
        <f>(X116*U$2)</f>
        <v>0</v>
      </c>
      <c r="Z116" s="151"/>
      <c r="AA116" s="220">
        <f>IF(V116=0,0,Y116/V116)</f>
        <v>0</v>
      </c>
      <c r="AB116" s="10"/>
      <c r="AC116" s="44" t="s">
        <v>97</v>
      </c>
      <c r="AD116" s="11" t="s">
        <v>53</v>
      </c>
      <c r="AE116" s="17"/>
      <c r="AF116" s="68">
        <v>0</v>
      </c>
      <c r="AG116" s="8"/>
      <c r="AH116" s="65">
        <v>1</v>
      </c>
      <c r="AI116" s="65">
        <v>0</v>
      </c>
      <c r="AJ116" s="63">
        <v>0</v>
      </c>
      <c r="AK116" s="13">
        <f t="shared" ref="AK116" si="1056">+(AF116*AH116*AI116*AJ116/60)</f>
        <v>0</v>
      </c>
      <c r="AL116" s="13">
        <f t="shared" ref="AL116" si="1057">IF(AG$113=0,0,AK116/AG$113)</f>
        <v>0</v>
      </c>
      <c r="AM116" s="13">
        <f t="shared" ref="AM116" si="1058">(AL116*AI$2)</f>
        <v>0</v>
      </c>
      <c r="AN116" s="151"/>
      <c r="AO116" s="220">
        <f t="shared" ref="AO116" si="1059">IF(AJ116=0,0,AM116/AJ116)</f>
        <v>0</v>
      </c>
      <c r="AP116" s="10"/>
      <c r="AQ116" s="44" t="s">
        <v>97</v>
      </c>
      <c r="AR116" s="11" t="s">
        <v>53</v>
      </c>
      <c r="AS116" s="17"/>
      <c r="AT116" s="68">
        <v>0</v>
      </c>
      <c r="AU116" s="8"/>
      <c r="AV116" s="65">
        <v>1</v>
      </c>
      <c r="AW116" s="65">
        <v>0</v>
      </c>
      <c r="AX116" s="63">
        <v>0</v>
      </c>
      <c r="AY116" s="13">
        <f t="shared" ref="AY116" si="1060">+(AT116*AV116*AW116*AX116/60)</f>
        <v>0</v>
      </c>
      <c r="AZ116" s="13">
        <f t="shared" ref="AZ116" si="1061">IF(AU$113=0,0,AY116/AU$113)</f>
        <v>0</v>
      </c>
      <c r="BA116" s="13">
        <f t="shared" ref="BA116" si="1062">(AZ116*AW$2)</f>
        <v>0</v>
      </c>
      <c r="BB116" s="151"/>
      <c r="BC116" s="220">
        <f t="shared" ref="BC116" si="1063">IF(AX116=0,0,BA116/AX116)</f>
        <v>0</v>
      </c>
      <c r="BD116" s="10"/>
      <c r="BE116" s="44" t="s">
        <v>97</v>
      </c>
      <c r="BF116" s="11" t="s">
        <v>53</v>
      </c>
      <c r="BG116" s="17"/>
      <c r="BH116" s="68">
        <v>0</v>
      </c>
      <c r="BI116" s="8"/>
      <c r="BJ116" s="65">
        <v>1</v>
      </c>
      <c r="BK116" s="65">
        <v>0</v>
      </c>
      <c r="BL116" s="63">
        <v>0</v>
      </c>
      <c r="BM116" s="13">
        <f t="shared" ref="BM116" si="1064">+(BH116*BJ116*BK116*BL116/60)</f>
        <v>0</v>
      </c>
      <c r="BN116" s="13">
        <f t="shared" ref="BN116" si="1065">IF(BI$113=0,0,BM116/BI$113)</f>
        <v>0</v>
      </c>
      <c r="BO116" s="13">
        <f t="shared" ref="BO116" si="1066">(BN116*BK$2)</f>
        <v>0</v>
      </c>
      <c r="BP116" s="151"/>
      <c r="BQ116" s="220">
        <f t="shared" ref="BQ116" si="1067">IF(BL116=0,0,BO116/BL116)</f>
        <v>0</v>
      </c>
      <c r="BR116" s="10"/>
      <c r="BS116" s="44" t="s">
        <v>97</v>
      </c>
      <c r="BT116" s="11" t="s">
        <v>53</v>
      </c>
      <c r="BU116" s="17"/>
      <c r="BV116" s="68">
        <v>0</v>
      </c>
      <c r="BW116" s="8"/>
      <c r="BX116" s="65">
        <v>1</v>
      </c>
      <c r="BY116" s="65">
        <v>0</v>
      </c>
      <c r="BZ116" s="63">
        <v>0</v>
      </c>
      <c r="CA116" s="13">
        <f t="shared" ref="CA116" si="1068">+(BV116*BX116*BY116*BZ116/60)</f>
        <v>0</v>
      </c>
      <c r="CB116" s="13">
        <f t="shared" ref="CB116" si="1069">IF(BW$113=0,0,CA116/BW$113)</f>
        <v>0</v>
      </c>
      <c r="CC116" s="13">
        <f t="shared" ref="CC116" si="1070">(CB116*BY$2)</f>
        <v>0</v>
      </c>
      <c r="CD116" s="151"/>
      <c r="CE116" s="220">
        <f t="shared" ref="CE116" si="1071">IF(BZ116=0,0,CC116/BZ116)</f>
        <v>0</v>
      </c>
      <c r="CF116" s="10"/>
      <c r="CG116" s="44" t="s">
        <v>97</v>
      </c>
      <c r="CH116" s="11" t="s">
        <v>53</v>
      </c>
      <c r="CI116" s="17"/>
      <c r="CJ116" s="68">
        <v>0</v>
      </c>
      <c r="CK116" s="8"/>
      <c r="CL116" s="65">
        <v>1</v>
      </c>
      <c r="CM116" s="65">
        <v>0</v>
      </c>
      <c r="CN116" s="63">
        <v>0</v>
      </c>
      <c r="CO116" s="13">
        <f t="shared" ref="CO116" si="1072">+(CJ116*CL116*CM116*CN116/60)</f>
        <v>0</v>
      </c>
      <c r="CP116" s="13">
        <f t="shared" ref="CP116" si="1073">IF(CK$113=0,0,CO116/CK$113)</f>
        <v>0</v>
      </c>
      <c r="CQ116" s="13">
        <f t="shared" ref="CQ116" si="1074">(CP116*CM$2)</f>
        <v>0</v>
      </c>
      <c r="CR116" s="151"/>
      <c r="CS116" s="220">
        <f t="shared" ref="CS116" si="1075">IF(CN116=0,0,CQ116/CN116)</f>
        <v>0</v>
      </c>
      <c r="CT116" s="10"/>
      <c r="CU116" s="44" t="s">
        <v>97</v>
      </c>
      <c r="CV116" s="11" t="s">
        <v>53</v>
      </c>
      <c r="CW116" s="17"/>
      <c r="CX116" s="68">
        <v>0</v>
      </c>
      <c r="CY116" s="8"/>
      <c r="CZ116" s="65">
        <v>1</v>
      </c>
      <c r="DA116" s="65">
        <v>0</v>
      </c>
      <c r="DB116" s="63">
        <v>0</v>
      </c>
      <c r="DC116" s="13">
        <f t="shared" ref="DC116" si="1076">+(CX116*CZ116*DA116*DB116/60)</f>
        <v>0</v>
      </c>
      <c r="DD116" s="13">
        <f t="shared" ref="DD116" si="1077">IF(CY$113=0,0,DC116/CY$113)</f>
        <v>0</v>
      </c>
      <c r="DE116" s="13">
        <f t="shared" ref="DE116" si="1078">(DD116*DA$2)</f>
        <v>0</v>
      </c>
      <c r="DF116" s="151"/>
      <c r="DG116" s="220">
        <f t="shared" ref="DG116" si="1079">IF(DB116=0,0,DE116/DB116)</f>
        <v>0</v>
      </c>
      <c r="DH116" s="10"/>
      <c r="DI116" s="44" t="s">
        <v>97</v>
      </c>
      <c r="DJ116" s="11" t="s">
        <v>53</v>
      </c>
      <c r="DK116" s="17"/>
      <c r="DL116" s="68">
        <v>0</v>
      </c>
      <c r="DM116" s="8"/>
      <c r="DN116" s="65">
        <v>1</v>
      </c>
      <c r="DO116" s="65">
        <v>0</v>
      </c>
      <c r="DP116" s="63">
        <v>0</v>
      </c>
      <c r="DQ116" s="13">
        <f t="shared" ref="DQ116" si="1080">+(DL116*DN116*DO116*DP116/60)</f>
        <v>0</v>
      </c>
      <c r="DR116" s="13">
        <f t="shared" ref="DR116" si="1081">IF(DM$113=0,0,DQ116/DM$113)</f>
        <v>0</v>
      </c>
      <c r="DS116" s="13">
        <f t="shared" ref="DS116" si="1082">(DR116*DO$2)</f>
        <v>0</v>
      </c>
      <c r="DT116" s="151"/>
      <c r="DU116" s="220">
        <f t="shared" ref="DU116" si="1083">IF(DP116=0,0,DS116/DP116)</f>
        <v>0</v>
      </c>
      <c r="DV116" s="10"/>
      <c r="DW116" s="44" t="s">
        <v>97</v>
      </c>
      <c r="DX116" s="11" t="s">
        <v>53</v>
      </c>
      <c r="DY116" s="17"/>
      <c r="DZ116" s="68">
        <v>0</v>
      </c>
      <c r="EA116" s="8"/>
      <c r="EB116" s="65">
        <v>1</v>
      </c>
      <c r="EC116" s="65">
        <v>0</v>
      </c>
      <c r="ED116" s="63">
        <v>0</v>
      </c>
      <c r="EE116" s="13">
        <f t="shared" ref="EE116" si="1084">+(DZ116*EB116*EC116*ED116/60)</f>
        <v>0</v>
      </c>
      <c r="EF116" s="13">
        <f t="shared" ref="EF116" si="1085">IF(EA$113=0,0,EE116/EA$113)</f>
        <v>0</v>
      </c>
      <c r="EG116" s="13">
        <f t="shared" ref="EG116" si="1086">(EF116*EC$2)</f>
        <v>0</v>
      </c>
      <c r="EH116" s="151"/>
      <c r="EI116" s="220">
        <f t="shared" ref="EI116" si="1087">IF(ED116=0,0,EG116/ED116)</f>
        <v>0</v>
      </c>
      <c r="EJ116" s="10"/>
      <c r="EK116" s="44"/>
      <c r="EL116" s="302"/>
      <c r="EM116" s="87" t="s">
        <v>133</v>
      </c>
      <c r="EN116" s="8" t="s">
        <v>132</v>
      </c>
      <c r="EO116" s="61"/>
      <c r="EP116" s="72">
        <v>1.98</v>
      </c>
      <c r="EQ116" s="496">
        <f t="shared" si="988"/>
        <v>0</v>
      </c>
      <c r="ER116" s="10"/>
      <c r="ES116" s="61"/>
      <c r="ET116" s="302"/>
      <c r="EU116" s="61"/>
      <c r="EV116" s="87" t="s">
        <v>133</v>
      </c>
      <c r="EW116" s="8" t="s">
        <v>132</v>
      </c>
      <c r="EX116" s="61"/>
      <c r="EY116" s="72">
        <v>1.3</v>
      </c>
      <c r="EZ116" s="496">
        <f t="shared" si="989"/>
        <v>0</v>
      </c>
      <c r="FA116" s="88"/>
      <c r="FC116" s="44"/>
      <c r="FD116" s="302"/>
      <c r="FE116" s="87" t="s">
        <v>91</v>
      </c>
      <c r="FF116" s="95" t="s">
        <v>321</v>
      </c>
      <c r="FG116" s="14"/>
      <c r="FH116" s="72">
        <v>0</v>
      </c>
      <c r="FI116" s="496">
        <f t="shared" si="1038"/>
        <v>0</v>
      </c>
      <c r="FJ116" s="10"/>
      <c r="FK116" s="8"/>
      <c r="FL116" s="61"/>
      <c r="FM116" s="61"/>
      <c r="FN116" s="87" t="s">
        <v>91</v>
      </c>
      <c r="FO116" s="95" t="s">
        <v>321</v>
      </c>
      <c r="FP116" s="14"/>
      <c r="FQ116" s="72">
        <v>0</v>
      </c>
      <c r="FR116" s="496">
        <f t="shared" si="1039"/>
        <v>0</v>
      </c>
      <c r="FS116" s="88"/>
    </row>
    <row r="117" spans="1:175" x14ac:dyDescent="0.25">
      <c r="A117" s="44"/>
      <c r="B117" s="61"/>
      <c r="C117" s="61"/>
      <c r="D117" s="61"/>
      <c r="E117" s="61"/>
      <c r="F117" s="61"/>
      <c r="G117" s="61"/>
      <c r="H117" s="286" t="s">
        <v>36</v>
      </c>
      <c r="I117" s="13"/>
      <c r="J117" s="13"/>
      <c r="K117" s="13"/>
      <c r="L117" s="151"/>
      <c r="M117" s="155"/>
      <c r="N117" s="10"/>
      <c r="O117" s="44"/>
      <c r="P117" s="61"/>
      <c r="Q117" s="61"/>
      <c r="R117" s="61"/>
      <c r="S117" s="61"/>
      <c r="T117" s="61"/>
      <c r="U117" s="61"/>
      <c r="V117" s="286" t="s">
        <v>36</v>
      </c>
      <c r="W117" s="13"/>
      <c r="X117" s="13"/>
      <c r="Y117" s="13"/>
      <c r="Z117" s="151"/>
      <c r="AA117" s="155"/>
      <c r="AB117" s="10"/>
      <c r="AC117" s="44"/>
      <c r="AD117" s="61"/>
      <c r="AE117" s="61"/>
      <c r="AF117" s="61"/>
      <c r="AG117" s="61"/>
      <c r="AH117" s="61"/>
      <c r="AI117" s="61"/>
      <c r="AJ117" s="286" t="s">
        <v>36</v>
      </c>
      <c r="AK117" s="13"/>
      <c r="AL117" s="13"/>
      <c r="AM117" s="13"/>
      <c r="AN117" s="151"/>
      <c r="AO117" s="155"/>
      <c r="AP117" s="10"/>
      <c r="AQ117" s="44"/>
      <c r="AR117" s="61"/>
      <c r="AS117" s="61"/>
      <c r="AT117" s="61"/>
      <c r="AU117" s="61"/>
      <c r="AV117" s="61"/>
      <c r="AW117" s="61"/>
      <c r="AX117" s="286" t="s">
        <v>36</v>
      </c>
      <c r="AY117" s="13"/>
      <c r="AZ117" s="13"/>
      <c r="BA117" s="13"/>
      <c r="BB117" s="151"/>
      <c r="BC117" s="155"/>
      <c r="BD117" s="10"/>
      <c r="BE117" s="44"/>
      <c r="BF117" s="61"/>
      <c r="BG117" s="61"/>
      <c r="BH117" s="61"/>
      <c r="BI117" s="61"/>
      <c r="BJ117" s="61"/>
      <c r="BK117" s="61"/>
      <c r="BL117" s="286" t="s">
        <v>36</v>
      </c>
      <c r="BM117" s="13"/>
      <c r="BN117" s="13"/>
      <c r="BO117" s="13"/>
      <c r="BP117" s="151"/>
      <c r="BQ117" s="155"/>
      <c r="BR117" s="10"/>
      <c r="BS117" s="44"/>
      <c r="BT117" s="61"/>
      <c r="BU117" s="61"/>
      <c r="BV117" s="61"/>
      <c r="BW117" s="61"/>
      <c r="BX117" s="61"/>
      <c r="BY117" s="61"/>
      <c r="BZ117" s="286" t="s">
        <v>36</v>
      </c>
      <c r="CA117" s="13"/>
      <c r="CB117" s="13"/>
      <c r="CC117" s="13"/>
      <c r="CD117" s="151"/>
      <c r="CE117" s="155"/>
      <c r="CF117" s="10"/>
      <c r="CG117" s="44"/>
      <c r="CH117" s="61"/>
      <c r="CI117" s="61"/>
      <c r="CJ117" s="61"/>
      <c r="CK117" s="61"/>
      <c r="CL117" s="61"/>
      <c r="CM117" s="61"/>
      <c r="CN117" s="286" t="s">
        <v>36</v>
      </c>
      <c r="CO117" s="13"/>
      <c r="CP117" s="13"/>
      <c r="CQ117" s="13"/>
      <c r="CR117" s="151"/>
      <c r="CS117" s="155"/>
      <c r="CT117" s="10"/>
      <c r="CU117" s="44"/>
      <c r="CV117" s="61"/>
      <c r="CW117" s="61"/>
      <c r="CX117" s="61"/>
      <c r="CY117" s="61"/>
      <c r="CZ117" s="61"/>
      <c r="DA117" s="61"/>
      <c r="DB117" s="286" t="s">
        <v>36</v>
      </c>
      <c r="DC117" s="13"/>
      <c r="DD117" s="13"/>
      <c r="DE117" s="13"/>
      <c r="DF117" s="151"/>
      <c r="DG117" s="155"/>
      <c r="DH117" s="10"/>
      <c r="DI117" s="44"/>
      <c r="DJ117" s="61"/>
      <c r="DK117" s="61"/>
      <c r="DL117" s="61"/>
      <c r="DM117" s="61"/>
      <c r="DN117" s="61"/>
      <c r="DO117" s="61"/>
      <c r="DP117" s="286" t="s">
        <v>36</v>
      </c>
      <c r="DQ117" s="13"/>
      <c r="DR117" s="13"/>
      <c r="DS117" s="13"/>
      <c r="DT117" s="151"/>
      <c r="DU117" s="155"/>
      <c r="DV117" s="10"/>
      <c r="DW117" s="44"/>
      <c r="DX117" s="61"/>
      <c r="DY117" s="61"/>
      <c r="DZ117" s="61"/>
      <c r="EA117" s="61"/>
      <c r="EB117" s="61"/>
      <c r="EC117" s="61"/>
      <c r="ED117" s="286" t="s">
        <v>36</v>
      </c>
      <c r="EE117" s="13"/>
      <c r="EF117" s="13"/>
      <c r="EG117" s="13"/>
      <c r="EH117" s="151"/>
      <c r="EI117" s="155"/>
      <c r="EJ117" s="10"/>
      <c r="EK117" s="44"/>
      <c r="EL117" s="302"/>
      <c r="EM117" s="87" t="s">
        <v>65</v>
      </c>
      <c r="EN117" s="95" t="s">
        <v>60</v>
      </c>
      <c r="EO117" s="14"/>
      <c r="EP117" s="72">
        <v>8.85</v>
      </c>
      <c r="EQ117" s="496">
        <f t="shared" si="988"/>
        <v>0</v>
      </c>
      <c r="ER117" s="10"/>
      <c r="ES117" s="61"/>
      <c r="ET117" s="302"/>
      <c r="EU117" s="61"/>
      <c r="EV117" s="87" t="s">
        <v>65</v>
      </c>
      <c r="EW117" s="95" t="s">
        <v>60</v>
      </c>
      <c r="EX117" s="14"/>
      <c r="EY117" s="72">
        <v>2.69</v>
      </c>
      <c r="EZ117" s="496">
        <f t="shared" si="989"/>
        <v>0</v>
      </c>
      <c r="FA117" s="88"/>
      <c r="FC117" s="137"/>
      <c r="FD117" s="61"/>
      <c r="FE117" s="87" t="s">
        <v>240</v>
      </c>
      <c r="FF117" s="95" t="s">
        <v>246</v>
      </c>
      <c r="FG117" s="14"/>
      <c r="FH117" s="72">
        <v>6.02</v>
      </c>
      <c r="FI117" s="496">
        <f t="shared" si="1038"/>
        <v>0</v>
      </c>
      <c r="FJ117" s="61"/>
      <c r="FK117" s="61"/>
      <c r="FL117" s="61"/>
      <c r="FM117" s="61"/>
      <c r="FN117" s="87" t="s">
        <v>240</v>
      </c>
      <c r="FO117" s="95" t="s">
        <v>246</v>
      </c>
      <c r="FP117" s="14"/>
      <c r="FQ117" s="72">
        <v>0</v>
      </c>
      <c r="FR117" s="496">
        <f t="shared" si="1039"/>
        <v>0</v>
      </c>
      <c r="FS117" s="88"/>
    </row>
    <row r="118" spans="1:175" x14ac:dyDescent="0.25">
      <c r="A118" s="44" t="s">
        <v>101</v>
      </c>
      <c r="B118" s="11" t="s">
        <v>102</v>
      </c>
      <c r="C118" s="8"/>
      <c r="D118" s="17"/>
      <c r="E118" s="18">
        <f>E113</f>
        <v>0</v>
      </c>
      <c r="F118" s="17"/>
      <c r="G118" s="17"/>
      <c r="H118" s="78">
        <v>0</v>
      </c>
      <c r="I118" s="13">
        <f>(E118*H118)</f>
        <v>0</v>
      </c>
      <c r="J118" s="13">
        <f>IF(E$113=0,0,I118/E$113)</f>
        <v>0</v>
      </c>
      <c r="K118" s="13">
        <f>(J118*G$2)</f>
        <v>0</v>
      </c>
      <c r="L118" s="151"/>
      <c r="M118" s="155"/>
      <c r="N118" s="10"/>
      <c r="O118" s="44" t="s">
        <v>101</v>
      </c>
      <c r="P118" s="11" t="s">
        <v>102</v>
      </c>
      <c r="Q118" s="8"/>
      <c r="R118" s="17"/>
      <c r="S118" s="18">
        <f>S113</f>
        <v>0</v>
      </c>
      <c r="T118" s="17"/>
      <c r="U118" s="17"/>
      <c r="V118" s="78">
        <v>0</v>
      </c>
      <c r="W118" s="13">
        <f>(S118*V118)</f>
        <v>0</v>
      </c>
      <c r="X118" s="13">
        <f>IF(S$113=0,0,W118/S$113)</f>
        <v>0</v>
      </c>
      <c r="Y118" s="13">
        <f>(X118*U$2)</f>
        <v>0</v>
      </c>
      <c r="Z118" s="151"/>
      <c r="AA118" s="155"/>
      <c r="AB118" s="10"/>
      <c r="AC118" s="44" t="s">
        <v>101</v>
      </c>
      <c r="AD118" s="11" t="s">
        <v>102</v>
      </c>
      <c r="AE118" s="8"/>
      <c r="AF118" s="17"/>
      <c r="AG118" s="18">
        <f t="shared" ref="AG118" si="1088">AG113</f>
        <v>0</v>
      </c>
      <c r="AH118" s="17"/>
      <c r="AI118" s="17"/>
      <c r="AJ118" s="78">
        <v>0</v>
      </c>
      <c r="AK118" s="13">
        <f t="shared" ref="AK118" si="1089">(AG118*AJ118)</f>
        <v>0</v>
      </c>
      <c r="AL118" s="13">
        <f t="shared" ref="AL118" si="1090">IF(AG$113=0,0,AK118/AG$113)</f>
        <v>0</v>
      </c>
      <c r="AM118" s="13">
        <f t="shared" ref="AM118" si="1091">(AL118*AI$2)</f>
        <v>0</v>
      </c>
      <c r="AN118" s="151"/>
      <c r="AO118" s="155"/>
      <c r="AP118" s="10"/>
      <c r="AQ118" s="44" t="s">
        <v>101</v>
      </c>
      <c r="AR118" s="11" t="s">
        <v>102</v>
      </c>
      <c r="AS118" s="8"/>
      <c r="AT118" s="17"/>
      <c r="AU118" s="18">
        <f t="shared" ref="AU118" si="1092">AU113</f>
        <v>0</v>
      </c>
      <c r="AV118" s="17"/>
      <c r="AW118" s="17"/>
      <c r="AX118" s="78">
        <v>0</v>
      </c>
      <c r="AY118" s="13">
        <f t="shared" ref="AY118" si="1093">(AU118*AX118)</f>
        <v>0</v>
      </c>
      <c r="AZ118" s="13">
        <f t="shared" ref="AZ118" si="1094">IF(AU$113=0,0,AY118/AU$113)</f>
        <v>0</v>
      </c>
      <c r="BA118" s="13">
        <f t="shared" ref="BA118" si="1095">(AZ118*AW$2)</f>
        <v>0</v>
      </c>
      <c r="BB118" s="151"/>
      <c r="BC118" s="155"/>
      <c r="BD118" s="10"/>
      <c r="BE118" s="44" t="s">
        <v>101</v>
      </c>
      <c r="BF118" s="11" t="s">
        <v>102</v>
      </c>
      <c r="BG118" s="8"/>
      <c r="BH118" s="17"/>
      <c r="BI118" s="18">
        <f t="shared" ref="BI118" si="1096">BI113</f>
        <v>0</v>
      </c>
      <c r="BJ118" s="17"/>
      <c r="BK118" s="17"/>
      <c r="BL118" s="78">
        <v>0</v>
      </c>
      <c r="BM118" s="13">
        <f t="shared" ref="BM118" si="1097">(BI118*BL118)</f>
        <v>0</v>
      </c>
      <c r="BN118" s="13">
        <f t="shared" ref="BN118" si="1098">IF(BI$113=0,0,BM118/BI$113)</f>
        <v>0</v>
      </c>
      <c r="BO118" s="13">
        <f t="shared" ref="BO118" si="1099">(BN118*BK$2)</f>
        <v>0</v>
      </c>
      <c r="BP118" s="151"/>
      <c r="BQ118" s="155"/>
      <c r="BR118" s="10"/>
      <c r="BS118" s="44" t="s">
        <v>101</v>
      </c>
      <c r="BT118" s="11" t="s">
        <v>102</v>
      </c>
      <c r="BU118" s="8"/>
      <c r="BV118" s="17"/>
      <c r="BW118" s="18">
        <f t="shared" ref="BW118" si="1100">BW113</f>
        <v>0</v>
      </c>
      <c r="BX118" s="17"/>
      <c r="BY118" s="17"/>
      <c r="BZ118" s="78">
        <v>0</v>
      </c>
      <c r="CA118" s="13">
        <f t="shared" ref="CA118" si="1101">(BW118*BZ118)</f>
        <v>0</v>
      </c>
      <c r="CB118" s="13">
        <f t="shared" ref="CB118" si="1102">IF(BW$113=0,0,CA118/BW$113)</f>
        <v>0</v>
      </c>
      <c r="CC118" s="13">
        <f t="shared" ref="CC118" si="1103">(CB118*BY$2)</f>
        <v>0</v>
      </c>
      <c r="CD118" s="151"/>
      <c r="CE118" s="155"/>
      <c r="CF118" s="10"/>
      <c r="CG118" s="44" t="s">
        <v>101</v>
      </c>
      <c r="CH118" s="11" t="s">
        <v>102</v>
      </c>
      <c r="CI118" s="8"/>
      <c r="CJ118" s="17"/>
      <c r="CK118" s="18">
        <f t="shared" ref="CK118" si="1104">CK113</f>
        <v>0</v>
      </c>
      <c r="CL118" s="17"/>
      <c r="CM118" s="17"/>
      <c r="CN118" s="78">
        <v>0</v>
      </c>
      <c r="CO118" s="13">
        <f t="shared" ref="CO118" si="1105">(CK118*CN118)</f>
        <v>0</v>
      </c>
      <c r="CP118" s="13">
        <f t="shared" ref="CP118" si="1106">IF(CK$113=0,0,CO118/CK$113)</f>
        <v>0</v>
      </c>
      <c r="CQ118" s="13">
        <f t="shared" ref="CQ118" si="1107">(CP118*CM$2)</f>
        <v>0</v>
      </c>
      <c r="CR118" s="151"/>
      <c r="CS118" s="155"/>
      <c r="CT118" s="10"/>
      <c r="CU118" s="44" t="s">
        <v>101</v>
      </c>
      <c r="CV118" s="11" t="s">
        <v>102</v>
      </c>
      <c r="CW118" s="8"/>
      <c r="CX118" s="17"/>
      <c r="CY118" s="18">
        <f t="shared" ref="CY118" si="1108">CY113</f>
        <v>0</v>
      </c>
      <c r="CZ118" s="17"/>
      <c r="DA118" s="17"/>
      <c r="DB118" s="78">
        <v>0</v>
      </c>
      <c r="DC118" s="13">
        <f t="shared" ref="DC118" si="1109">(CY118*DB118)</f>
        <v>0</v>
      </c>
      <c r="DD118" s="13">
        <f t="shared" ref="DD118" si="1110">IF(CY$113=0,0,DC118/CY$113)</f>
        <v>0</v>
      </c>
      <c r="DE118" s="13">
        <f t="shared" ref="DE118" si="1111">(DD118*DA$2)</f>
        <v>0</v>
      </c>
      <c r="DF118" s="151"/>
      <c r="DG118" s="155"/>
      <c r="DH118" s="10"/>
      <c r="DI118" s="44" t="s">
        <v>101</v>
      </c>
      <c r="DJ118" s="11" t="s">
        <v>102</v>
      </c>
      <c r="DK118" s="8"/>
      <c r="DL118" s="17"/>
      <c r="DM118" s="18">
        <f t="shared" ref="DM118" si="1112">DM113</f>
        <v>0</v>
      </c>
      <c r="DN118" s="17"/>
      <c r="DO118" s="17"/>
      <c r="DP118" s="78">
        <v>0</v>
      </c>
      <c r="DQ118" s="13">
        <f t="shared" ref="DQ118" si="1113">(DM118*DP118)</f>
        <v>0</v>
      </c>
      <c r="DR118" s="13">
        <f t="shared" ref="DR118" si="1114">IF(DM$113=0,0,DQ118/DM$113)</f>
        <v>0</v>
      </c>
      <c r="DS118" s="13">
        <f t="shared" ref="DS118" si="1115">(DR118*DO$2)</f>
        <v>0</v>
      </c>
      <c r="DT118" s="151"/>
      <c r="DU118" s="155"/>
      <c r="DV118" s="10"/>
      <c r="DW118" s="44" t="s">
        <v>101</v>
      </c>
      <c r="DX118" s="11" t="s">
        <v>102</v>
      </c>
      <c r="DY118" s="8"/>
      <c r="DZ118" s="17"/>
      <c r="EA118" s="18">
        <f t="shared" ref="EA118" si="1116">EA113</f>
        <v>0</v>
      </c>
      <c r="EB118" s="17"/>
      <c r="EC118" s="17"/>
      <c r="ED118" s="78">
        <v>0</v>
      </c>
      <c r="EE118" s="13">
        <f t="shared" ref="EE118" si="1117">(EA118*ED118)</f>
        <v>0</v>
      </c>
      <c r="EF118" s="13">
        <f t="shared" ref="EF118" si="1118">IF(EA$113=0,0,EE118/EA$113)</f>
        <v>0</v>
      </c>
      <c r="EG118" s="13">
        <f t="shared" ref="EG118" si="1119">(EF118*EC$2)</f>
        <v>0</v>
      </c>
      <c r="EH118" s="151"/>
      <c r="EI118" s="155"/>
      <c r="EJ118" s="10"/>
      <c r="EK118" s="44"/>
      <c r="EL118" s="302"/>
      <c r="EM118" s="87" t="s">
        <v>72</v>
      </c>
      <c r="EN118" s="8" t="s">
        <v>154</v>
      </c>
      <c r="EO118" s="61"/>
      <c r="EP118" s="72">
        <v>0.62</v>
      </c>
      <c r="EQ118" s="496">
        <f t="shared" si="988"/>
        <v>0</v>
      </c>
      <c r="ER118" s="10"/>
      <c r="ES118" s="61"/>
      <c r="ET118" s="302"/>
      <c r="EU118" s="61"/>
      <c r="EV118" s="87" t="s">
        <v>72</v>
      </c>
      <c r="EW118" s="8" t="s">
        <v>154</v>
      </c>
      <c r="EX118" s="61"/>
      <c r="EY118" s="72">
        <v>0</v>
      </c>
      <c r="EZ118" s="496">
        <f t="shared" si="989"/>
        <v>0</v>
      </c>
      <c r="FA118" s="88"/>
      <c r="FC118" s="44"/>
      <c r="FD118" s="302"/>
      <c r="FE118" s="87" t="s">
        <v>96</v>
      </c>
      <c r="FF118" s="8" t="s">
        <v>46</v>
      </c>
      <c r="FG118" s="61"/>
      <c r="FH118" s="72">
        <v>0.64</v>
      </c>
      <c r="FI118" s="496">
        <f t="shared" si="1038"/>
        <v>0</v>
      </c>
      <c r="FJ118" s="10"/>
      <c r="FK118" s="8"/>
      <c r="FL118" s="61"/>
      <c r="FM118" s="61"/>
      <c r="FN118" s="87" t="s">
        <v>96</v>
      </c>
      <c r="FO118" s="8" t="s">
        <v>46</v>
      </c>
      <c r="FP118" s="61"/>
      <c r="FQ118" s="72">
        <v>0</v>
      </c>
      <c r="FR118" s="496">
        <f t="shared" si="1039"/>
        <v>0</v>
      </c>
      <c r="FS118" s="88"/>
    </row>
    <row r="119" spans="1:175" ht="13" thickBot="1" x14ac:dyDescent="0.3">
      <c r="A119" s="44"/>
      <c r="B119" s="11"/>
      <c r="C119" s="8"/>
      <c r="D119" s="17"/>
      <c r="E119" s="18"/>
      <c r="F119" s="948" t="s">
        <v>54</v>
      </c>
      <c r="G119" s="17"/>
      <c r="H119" s="304" t="s">
        <v>55</v>
      </c>
      <c r="I119" s="13"/>
      <c r="J119" s="13"/>
      <c r="K119" s="13"/>
      <c r="L119" s="151"/>
      <c r="M119" s="306" t="s">
        <v>287</v>
      </c>
      <c r="N119" s="10"/>
      <c r="O119" s="44"/>
      <c r="P119" s="11"/>
      <c r="Q119" s="8"/>
      <c r="R119" s="17"/>
      <c r="S119" s="18"/>
      <c r="T119" s="948" t="s">
        <v>54</v>
      </c>
      <c r="U119" s="17"/>
      <c r="V119" s="304" t="s">
        <v>55</v>
      </c>
      <c r="W119" s="13"/>
      <c r="X119" s="13"/>
      <c r="Y119" s="13"/>
      <c r="Z119" s="151"/>
      <c r="AA119" s="306" t="s">
        <v>287</v>
      </c>
      <c r="AB119" s="10"/>
      <c r="AC119" s="44"/>
      <c r="AD119" s="11"/>
      <c r="AE119" s="8"/>
      <c r="AF119" s="17"/>
      <c r="AG119" s="18"/>
      <c r="AH119" s="948" t="s">
        <v>54</v>
      </c>
      <c r="AI119" s="17"/>
      <c r="AJ119" s="304" t="s">
        <v>55</v>
      </c>
      <c r="AK119" s="13"/>
      <c r="AL119" s="13"/>
      <c r="AM119" s="13"/>
      <c r="AN119" s="151"/>
      <c r="AO119" s="306" t="s">
        <v>287</v>
      </c>
      <c r="AP119" s="10"/>
      <c r="AQ119" s="44"/>
      <c r="AR119" s="11"/>
      <c r="AS119" s="8"/>
      <c r="AT119" s="17"/>
      <c r="AU119" s="18"/>
      <c r="AV119" s="948" t="s">
        <v>54</v>
      </c>
      <c r="AW119" s="17"/>
      <c r="AX119" s="304" t="s">
        <v>55</v>
      </c>
      <c r="AY119" s="13"/>
      <c r="AZ119" s="13"/>
      <c r="BA119" s="13"/>
      <c r="BB119" s="151"/>
      <c r="BC119" s="306" t="s">
        <v>287</v>
      </c>
      <c r="BD119" s="10"/>
      <c r="BE119" s="44"/>
      <c r="BF119" s="11"/>
      <c r="BG119" s="8"/>
      <c r="BH119" s="17"/>
      <c r="BI119" s="18"/>
      <c r="BJ119" s="948" t="s">
        <v>54</v>
      </c>
      <c r="BK119" s="17"/>
      <c r="BL119" s="304" t="s">
        <v>55</v>
      </c>
      <c r="BM119" s="13"/>
      <c r="BN119" s="13"/>
      <c r="BO119" s="13"/>
      <c r="BP119" s="151"/>
      <c r="BQ119" s="306" t="s">
        <v>287</v>
      </c>
      <c r="BR119" s="10"/>
      <c r="BS119" s="44"/>
      <c r="BT119" s="11"/>
      <c r="BU119" s="8"/>
      <c r="BV119" s="17"/>
      <c r="BW119" s="18"/>
      <c r="BX119" s="948" t="s">
        <v>54</v>
      </c>
      <c r="BY119" s="17"/>
      <c r="BZ119" s="304" t="s">
        <v>55</v>
      </c>
      <c r="CA119" s="13"/>
      <c r="CB119" s="13"/>
      <c r="CC119" s="13"/>
      <c r="CD119" s="151"/>
      <c r="CE119" s="306" t="s">
        <v>287</v>
      </c>
      <c r="CF119" s="10"/>
      <c r="CG119" s="44"/>
      <c r="CH119" s="11"/>
      <c r="CI119" s="8"/>
      <c r="CJ119" s="17"/>
      <c r="CK119" s="18"/>
      <c r="CL119" s="948" t="s">
        <v>54</v>
      </c>
      <c r="CM119" s="17"/>
      <c r="CN119" s="304" t="s">
        <v>55</v>
      </c>
      <c r="CO119" s="13"/>
      <c r="CP119" s="13"/>
      <c r="CQ119" s="13"/>
      <c r="CR119" s="151"/>
      <c r="CS119" s="306" t="s">
        <v>287</v>
      </c>
      <c r="CT119" s="10"/>
      <c r="CU119" s="44"/>
      <c r="CV119" s="11"/>
      <c r="CW119" s="8"/>
      <c r="CX119" s="17"/>
      <c r="CY119" s="18"/>
      <c r="CZ119" s="948" t="s">
        <v>54</v>
      </c>
      <c r="DA119" s="17"/>
      <c r="DB119" s="304" t="s">
        <v>55</v>
      </c>
      <c r="DC119" s="13"/>
      <c r="DD119" s="13"/>
      <c r="DE119" s="13"/>
      <c r="DF119" s="151"/>
      <c r="DG119" s="306" t="s">
        <v>287</v>
      </c>
      <c r="DH119" s="10"/>
      <c r="DI119" s="44"/>
      <c r="DJ119" s="11"/>
      <c r="DK119" s="8"/>
      <c r="DL119" s="17"/>
      <c r="DM119" s="18"/>
      <c r="DN119" s="948" t="s">
        <v>54</v>
      </c>
      <c r="DO119" s="17"/>
      <c r="DP119" s="304" t="s">
        <v>55</v>
      </c>
      <c r="DQ119" s="13"/>
      <c r="DR119" s="13"/>
      <c r="DS119" s="13"/>
      <c r="DT119" s="151"/>
      <c r="DU119" s="306" t="s">
        <v>287</v>
      </c>
      <c r="DV119" s="10"/>
      <c r="DW119" s="44"/>
      <c r="DX119" s="11"/>
      <c r="DY119" s="8"/>
      <c r="DZ119" s="17"/>
      <c r="EA119" s="18"/>
      <c r="EB119" s="948" t="s">
        <v>54</v>
      </c>
      <c r="EC119" s="17"/>
      <c r="ED119" s="304" t="s">
        <v>55</v>
      </c>
      <c r="EE119" s="13"/>
      <c r="EF119" s="13"/>
      <c r="EG119" s="13"/>
      <c r="EH119" s="151"/>
      <c r="EI119" s="306" t="s">
        <v>287</v>
      </c>
      <c r="EJ119" s="10"/>
      <c r="EK119" s="44"/>
      <c r="EL119" s="302"/>
      <c r="EM119" s="87" t="s">
        <v>76</v>
      </c>
      <c r="EN119" s="11" t="s">
        <v>53</v>
      </c>
      <c r="EO119" s="14"/>
      <c r="EP119" s="72">
        <v>0</v>
      </c>
      <c r="EQ119" s="496">
        <f t="shared" si="988"/>
        <v>0</v>
      </c>
      <c r="ER119" s="10"/>
      <c r="ES119" s="61"/>
      <c r="ET119" s="302"/>
      <c r="EU119" s="61"/>
      <c r="EV119" s="87" t="s">
        <v>76</v>
      </c>
      <c r="EW119" s="11" t="s">
        <v>53</v>
      </c>
      <c r="EX119" s="14"/>
      <c r="EY119" s="72">
        <v>0</v>
      </c>
      <c r="EZ119" s="496">
        <f t="shared" si="989"/>
        <v>0</v>
      </c>
      <c r="FA119" s="88"/>
      <c r="FC119" s="44"/>
      <c r="FD119" s="302"/>
      <c r="FE119" s="87" t="s">
        <v>73</v>
      </c>
      <c r="FF119" s="8" t="s">
        <v>129</v>
      </c>
      <c r="FG119" s="61"/>
      <c r="FH119" s="72">
        <v>2.31</v>
      </c>
      <c r="FI119" s="496">
        <f t="shared" si="1038"/>
        <v>0</v>
      </c>
      <c r="FJ119" s="10"/>
      <c r="FK119" s="8"/>
      <c r="FL119" s="61"/>
      <c r="FM119" s="61"/>
      <c r="FN119" s="87" t="s">
        <v>73</v>
      </c>
      <c r="FO119" s="8" t="s">
        <v>129</v>
      </c>
      <c r="FP119" s="61"/>
      <c r="FQ119" s="72">
        <v>0</v>
      </c>
      <c r="FR119" s="496">
        <f t="shared" si="1039"/>
        <v>0</v>
      </c>
      <c r="FS119" s="88"/>
    </row>
    <row r="120" spans="1:175" ht="13.5" thickTop="1" thickBot="1" x14ac:dyDescent="0.3">
      <c r="A120" s="44" t="s">
        <v>104</v>
      </c>
      <c r="B120" s="11" t="s">
        <v>56</v>
      </c>
      <c r="C120" s="8"/>
      <c r="D120" s="17"/>
      <c r="E120" s="17"/>
      <c r="F120" s="77">
        <v>0</v>
      </c>
      <c r="G120" s="17"/>
      <c r="H120" s="820"/>
      <c r="I120" s="13">
        <f>IF(F120=0,0,H120/F120*E$113)</f>
        <v>0</v>
      </c>
      <c r="J120" s="13">
        <f>IF(E$113=0,0,I120/E$113)</f>
        <v>0</v>
      </c>
      <c r="K120" s="13">
        <f>(J120*G$2)</f>
        <v>0</v>
      </c>
      <c r="L120" s="151"/>
      <c r="M120" s="220">
        <f>IF(H120=0,0,K120/H120)</f>
        <v>0</v>
      </c>
      <c r="N120" s="10"/>
      <c r="O120" s="44" t="s">
        <v>104</v>
      </c>
      <c r="P120" s="11" t="s">
        <v>56</v>
      </c>
      <c r="Q120" s="8"/>
      <c r="R120" s="17"/>
      <c r="S120" s="17"/>
      <c r="T120" s="77">
        <v>0</v>
      </c>
      <c r="U120" s="17"/>
      <c r="V120" s="820"/>
      <c r="W120" s="13">
        <f>IF(T120=0,0,V120/T120*S$113)</f>
        <v>0</v>
      </c>
      <c r="X120" s="13">
        <f>IF(S$113=0,0,W120/S$113)</f>
        <v>0</v>
      </c>
      <c r="Y120" s="13">
        <f>(X120*U$2)</f>
        <v>0</v>
      </c>
      <c r="Z120" s="151"/>
      <c r="AA120" s="220">
        <f>IF(V120=0,0,Y120/V120)</f>
        <v>0</v>
      </c>
      <c r="AB120" s="10"/>
      <c r="AC120" s="44" t="s">
        <v>104</v>
      </c>
      <c r="AD120" s="11" t="s">
        <v>56</v>
      </c>
      <c r="AE120" s="8"/>
      <c r="AF120" s="17"/>
      <c r="AG120" s="17"/>
      <c r="AH120" s="77">
        <v>0</v>
      </c>
      <c r="AI120" s="17"/>
      <c r="AJ120" s="820"/>
      <c r="AK120" s="13">
        <f t="shared" ref="AK120" si="1120">IF(AH120=0,0,AJ120/AH120*AG$113)</f>
        <v>0</v>
      </c>
      <c r="AL120" s="13">
        <f t="shared" ref="AL120" si="1121">IF(AG$113=0,0,AK120/AG$113)</f>
        <v>0</v>
      </c>
      <c r="AM120" s="13">
        <f t="shared" ref="AM120" si="1122">(AL120*AI$2)</f>
        <v>0</v>
      </c>
      <c r="AN120" s="151"/>
      <c r="AO120" s="220">
        <f t="shared" ref="AO120" si="1123">IF(AJ120=0,0,AM120/AJ120)</f>
        <v>0</v>
      </c>
      <c r="AP120" s="10"/>
      <c r="AQ120" s="44" t="s">
        <v>104</v>
      </c>
      <c r="AR120" s="11" t="s">
        <v>56</v>
      </c>
      <c r="AS120" s="8"/>
      <c r="AT120" s="17"/>
      <c r="AU120" s="17"/>
      <c r="AV120" s="77">
        <v>0</v>
      </c>
      <c r="AW120" s="17"/>
      <c r="AX120" s="820"/>
      <c r="AY120" s="13">
        <f t="shared" ref="AY120" si="1124">IF(AV120=0,0,AX120/AV120*AU$113)</f>
        <v>0</v>
      </c>
      <c r="AZ120" s="13">
        <f t="shared" ref="AZ120" si="1125">IF(AU$113=0,0,AY120/AU$113)</f>
        <v>0</v>
      </c>
      <c r="BA120" s="13">
        <f t="shared" ref="BA120" si="1126">(AZ120*AW$2)</f>
        <v>0</v>
      </c>
      <c r="BB120" s="151"/>
      <c r="BC120" s="220">
        <f t="shared" ref="BC120" si="1127">IF(AX120=0,0,BA120/AX120)</f>
        <v>0</v>
      </c>
      <c r="BD120" s="10"/>
      <c r="BE120" s="44" t="s">
        <v>104</v>
      </c>
      <c r="BF120" s="11" t="s">
        <v>56</v>
      </c>
      <c r="BG120" s="8"/>
      <c r="BH120" s="17"/>
      <c r="BI120" s="17"/>
      <c r="BJ120" s="77">
        <v>0</v>
      </c>
      <c r="BK120" s="17"/>
      <c r="BL120" s="820"/>
      <c r="BM120" s="13">
        <f t="shared" ref="BM120" si="1128">IF(BJ120=0,0,BL120/BJ120*BI$113)</f>
        <v>0</v>
      </c>
      <c r="BN120" s="13">
        <f t="shared" ref="BN120" si="1129">IF(BI$113=0,0,BM120/BI$113)</f>
        <v>0</v>
      </c>
      <c r="BO120" s="13">
        <f t="shared" ref="BO120" si="1130">(BN120*BK$2)</f>
        <v>0</v>
      </c>
      <c r="BP120" s="151"/>
      <c r="BQ120" s="220">
        <f t="shared" ref="BQ120" si="1131">IF(BL120=0,0,BO120/BL120)</f>
        <v>0</v>
      </c>
      <c r="BR120" s="10"/>
      <c r="BS120" s="44" t="s">
        <v>104</v>
      </c>
      <c r="BT120" s="11" t="s">
        <v>56</v>
      </c>
      <c r="BU120" s="8"/>
      <c r="BV120" s="17"/>
      <c r="BW120" s="17"/>
      <c r="BX120" s="77">
        <v>0</v>
      </c>
      <c r="BY120" s="17"/>
      <c r="BZ120" s="820"/>
      <c r="CA120" s="13">
        <f t="shared" ref="CA120" si="1132">IF(BX120=0,0,BZ120/BX120*BW$113)</f>
        <v>0</v>
      </c>
      <c r="CB120" s="13">
        <f t="shared" ref="CB120" si="1133">IF(BW$113=0,0,CA120/BW$113)</f>
        <v>0</v>
      </c>
      <c r="CC120" s="13">
        <f t="shared" ref="CC120" si="1134">(CB120*BY$2)</f>
        <v>0</v>
      </c>
      <c r="CD120" s="151"/>
      <c r="CE120" s="220">
        <f t="shared" ref="CE120" si="1135">IF(BZ120=0,0,CC120/BZ120)</f>
        <v>0</v>
      </c>
      <c r="CF120" s="10"/>
      <c r="CG120" s="44" t="s">
        <v>104</v>
      </c>
      <c r="CH120" s="11" t="s">
        <v>56</v>
      </c>
      <c r="CI120" s="8"/>
      <c r="CJ120" s="17"/>
      <c r="CK120" s="17"/>
      <c r="CL120" s="77">
        <v>0</v>
      </c>
      <c r="CM120" s="17"/>
      <c r="CN120" s="820"/>
      <c r="CO120" s="13">
        <f t="shared" ref="CO120" si="1136">IF(CL120=0,0,CN120/CL120*CK$113)</f>
        <v>0</v>
      </c>
      <c r="CP120" s="13">
        <f t="shared" ref="CP120" si="1137">IF(CK$113=0,0,CO120/CK$113)</f>
        <v>0</v>
      </c>
      <c r="CQ120" s="13">
        <f t="shared" ref="CQ120" si="1138">(CP120*CM$2)</f>
        <v>0</v>
      </c>
      <c r="CR120" s="151"/>
      <c r="CS120" s="220">
        <f t="shared" ref="CS120" si="1139">IF(CN120=0,0,CQ120/CN120)</f>
        <v>0</v>
      </c>
      <c r="CT120" s="10"/>
      <c r="CU120" s="44" t="s">
        <v>104</v>
      </c>
      <c r="CV120" s="11" t="s">
        <v>56</v>
      </c>
      <c r="CW120" s="8"/>
      <c r="CX120" s="17"/>
      <c r="CY120" s="17"/>
      <c r="CZ120" s="77">
        <v>0</v>
      </c>
      <c r="DA120" s="17"/>
      <c r="DB120" s="820"/>
      <c r="DC120" s="13">
        <f t="shared" ref="DC120" si="1140">IF(CZ120=0,0,DB120/CZ120*CY$113)</f>
        <v>0</v>
      </c>
      <c r="DD120" s="13">
        <f t="shared" ref="DD120" si="1141">IF(CY$113=0,0,DC120/CY$113)</f>
        <v>0</v>
      </c>
      <c r="DE120" s="13">
        <f t="shared" ref="DE120" si="1142">(DD120*DA$2)</f>
        <v>0</v>
      </c>
      <c r="DF120" s="151"/>
      <c r="DG120" s="220">
        <f t="shared" ref="DG120" si="1143">IF(DB120=0,0,DE120/DB120)</f>
        <v>0</v>
      </c>
      <c r="DH120" s="10"/>
      <c r="DI120" s="44" t="s">
        <v>104</v>
      </c>
      <c r="DJ120" s="11" t="s">
        <v>56</v>
      </c>
      <c r="DK120" s="8"/>
      <c r="DL120" s="17"/>
      <c r="DM120" s="17"/>
      <c r="DN120" s="77">
        <v>0</v>
      </c>
      <c r="DO120" s="17"/>
      <c r="DP120" s="820"/>
      <c r="DQ120" s="13">
        <f t="shared" ref="DQ120" si="1144">IF(DN120=0,0,DP120/DN120*DM$113)</f>
        <v>0</v>
      </c>
      <c r="DR120" s="13">
        <f t="shared" ref="DR120" si="1145">IF(DM$113=0,0,DQ120/DM$113)</f>
        <v>0</v>
      </c>
      <c r="DS120" s="13">
        <f t="shared" ref="DS120" si="1146">(DR120*DO$2)</f>
        <v>0</v>
      </c>
      <c r="DT120" s="151"/>
      <c r="DU120" s="220">
        <f t="shared" ref="DU120" si="1147">IF(DP120=0,0,DS120/DP120)</f>
        <v>0</v>
      </c>
      <c r="DV120" s="10"/>
      <c r="DW120" s="44" t="s">
        <v>104</v>
      </c>
      <c r="DX120" s="11" t="s">
        <v>56</v>
      </c>
      <c r="DY120" s="8"/>
      <c r="DZ120" s="17"/>
      <c r="EA120" s="17"/>
      <c r="EB120" s="77">
        <v>0</v>
      </c>
      <c r="EC120" s="17"/>
      <c r="ED120" s="820"/>
      <c r="EE120" s="13">
        <f t="shared" ref="EE120" si="1148">IF(EB120=0,0,ED120/EB120*EA$113)</f>
        <v>0</v>
      </c>
      <c r="EF120" s="13">
        <f t="shared" ref="EF120" si="1149">IF(EA$113=0,0,EE120/EA$113)</f>
        <v>0</v>
      </c>
      <c r="EG120" s="13">
        <f t="shared" ref="EG120" si="1150">(EF120*EC$2)</f>
        <v>0</v>
      </c>
      <c r="EH120" s="151"/>
      <c r="EI120" s="220">
        <f t="shared" ref="EI120" si="1151">IF(ED120=0,0,EG120/ED120)</f>
        <v>0</v>
      </c>
      <c r="EJ120" s="10"/>
      <c r="EK120" s="44"/>
      <c r="EL120" s="302"/>
      <c r="EM120" s="87" t="s">
        <v>105</v>
      </c>
      <c r="EN120" s="11" t="s">
        <v>57</v>
      </c>
      <c r="EO120" s="14"/>
      <c r="EP120" s="72">
        <v>13.2</v>
      </c>
      <c r="EQ120" s="496">
        <f t="shared" si="988"/>
        <v>0</v>
      </c>
      <c r="ER120" s="10"/>
      <c r="ES120" s="61"/>
      <c r="ET120" s="302"/>
      <c r="EU120" s="61"/>
      <c r="EV120" s="87" t="s">
        <v>105</v>
      </c>
      <c r="EW120" s="11" t="s">
        <v>57</v>
      </c>
      <c r="EX120" s="14"/>
      <c r="EY120" s="72">
        <v>5.5</v>
      </c>
      <c r="EZ120" s="496">
        <f t="shared" si="989"/>
        <v>0</v>
      </c>
      <c r="FA120" s="88"/>
      <c r="FC120" s="44"/>
      <c r="FD120" s="302"/>
      <c r="FE120" s="87" t="s">
        <v>133</v>
      </c>
      <c r="FF120" s="8" t="s">
        <v>132</v>
      </c>
      <c r="FG120" s="61"/>
      <c r="FH120" s="72">
        <v>1.08</v>
      </c>
      <c r="FI120" s="496">
        <f t="shared" si="1038"/>
        <v>0</v>
      </c>
      <c r="FJ120" s="10"/>
      <c r="FK120" s="8"/>
      <c r="FL120" s="61"/>
      <c r="FM120" s="61"/>
      <c r="FN120" s="87" t="s">
        <v>133</v>
      </c>
      <c r="FO120" s="8" t="s">
        <v>132</v>
      </c>
      <c r="FP120" s="61"/>
      <c r="FQ120" s="72">
        <v>0</v>
      </c>
      <c r="FR120" s="496">
        <f t="shared" si="1039"/>
        <v>0</v>
      </c>
      <c r="FS120" s="88"/>
    </row>
    <row r="121" spans="1:175" ht="13.5" thickTop="1" thickBot="1" x14ac:dyDescent="0.3">
      <c r="A121" s="44"/>
      <c r="B121" s="11"/>
      <c r="C121" s="33"/>
      <c r="D121" s="18" t="s">
        <v>45</v>
      </c>
      <c r="E121" s="33"/>
      <c r="F121" s="33"/>
      <c r="G121" s="33"/>
      <c r="H121" s="304" t="s">
        <v>51</v>
      </c>
      <c r="I121" s="13"/>
      <c r="J121" s="13"/>
      <c r="K121" s="13"/>
      <c r="L121" s="13"/>
      <c r="M121" s="306" t="s">
        <v>288</v>
      </c>
      <c r="N121" s="10"/>
      <c r="O121" s="44"/>
      <c r="P121" s="11"/>
      <c r="Q121" s="33"/>
      <c r="R121" s="18" t="s">
        <v>45</v>
      </c>
      <c r="S121" s="33"/>
      <c r="T121" s="33"/>
      <c r="U121" s="33"/>
      <c r="V121" s="304" t="s">
        <v>51</v>
      </c>
      <c r="W121" s="13"/>
      <c r="X121" s="13"/>
      <c r="Y121" s="13"/>
      <c r="Z121" s="13"/>
      <c r="AA121" s="306" t="s">
        <v>288</v>
      </c>
      <c r="AB121" s="10"/>
      <c r="AC121" s="44"/>
      <c r="AD121" s="11"/>
      <c r="AE121" s="33"/>
      <c r="AF121" s="18" t="s">
        <v>45</v>
      </c>
      <c r="AG121" s="33"/>
      <c r="AH121" s="33"/>
      <c r="AI121" s="33"/>
      <c r="AJ121" s="304" t="s">
        <v>51</v>
      </c>
      <c r="AK121" s="13"/>
      <c r="AL121" s="13"/>
      <c r="AM121" s="13"/>
      <c r="AN121" s="13"/>
      <c r="AO121" s="306" t="s">
        <v>288</v>
      </c>
      <c r="AP121" s="10"/>
      <c r="AQ121" s="44"/>
      <c r="AR121" s="11"/>
      <c r="AS121" s="33"/>
      <c r="AT121" s="18" t="s">
        <v>45</v>
      </c>
      <c r="AU121" s="33"/>
      <c r="AV121" s="33"/>
      <c r="AW121" s="33"/>
      <c r="AX121" s="304" t="s">
        <v>51</v>
      </c>
      <c r="AY121" s="13"/>
      <c r="AZ121" s="13"/>
      <c r="BA121" s="13"/>
      <c r="BB121" s="13"/>
      <c r="BC121" s="306" t="s">
        <v>288</v>
      </c>
      <c r="BD121" s="10"/>
      <c r="BE121" s="44"/>
      <c r="BF121" s="11"/>
      <c r="BG121" s="33"/>
      <c r="BH121" s="18" t="s">
        <v>45</v>
      </c>
      <c r="BI121" s="33"/>
      <c r="BJ121" s="33"/>
      <c r="BK121" s="33"/>
      <c r="BL121" s="304" t="s">
        <v>51</v>
      </c>
      <c r="BM121" s="13"/>
      <c r="BN121" s="13"/>
      <c r="BO121" s="13"/>
      <c r="BP121" s="13"/>
      <c r="BQ121" s="306" t="s">
        <v>288</v>
      </c>
      <c r="BR121" s="10"/>
      <c r="BS121" s="44"/>
      <c r="BT121" s="11"/>
      <c r="BU121" s="33"/>
      <c r="BV121" s="18" t="s">
        <v>45</v>
      </c>
      <c r="BW121" s="33"/>
      <c r="BX121" s="33"/>
      <c r="BY121" s="33"/>
      <c r="BZ121" s="304" t="s">
        <v>51</v>
      </c>
      <c r="CA121" s="13"/>
      <c r="CB121" s="13"/>
      <c r="CC121" s="13"/>
      <c r="CD121" s="13"/>
      <c r="CE121" s="306" t="s">
        <v>288</v>
      </c>
      <c r="CF121" s="10"/>
      <c r="CG121" s="44"/>
      <c r="CH121" s="11"/>
      <c r="CI121" s="33"/>
      <c r="CJ121" s="18" t="s">
        <v>45</v>
      </c>
      <c r="CK121" s="33"/>
      <c r="CL121" s="33"/>
      <c r="CM121" s="33"/>
      <c r="CN121" s="304" t="s">
        <v>51</v>
      </c>
      <c r="CO121" s="13"/>
      <c r="CP121" s="13"/>
      <c r="CQ121" s="13"/>
      <c r="CR121" s="13"/>
      <c r="CS121" s="306" t="s">
        <v>288</v>
      </c>
      <c r="CT121" s="10"/>
      <c r="CU121" s="44"/>
      <c r="CV121" s="11"/>
      <c r="CW121" s="33"/>
      <c r="CX121" s="18" t="s">
        <v>45</v>
      </c>
      <c r="CY121" s="33"/>
      <c r="CZ121" s="33"/>
      <c r="DA121" s="33"/>
      <c r="DB121" s="304" t="s">
        <v>51</v>
      </c>
      <c r="DC121" s="13"/>
      <c r="DD121" s="13"/>
      <c r="DE121" s="13"/>
      <c r="DF121" s="13"/>
      <c r="DG121" s="306" t="s">
        <v>288</v>
      </c>
      <c r="DH121" s="10"/>
      <c r="DI121" s="44"/>
      <c r="DJ121" s="11"/>
      <c r="DK121" s="33"/>
      <c r="DL121" s="18" t="s">
        <v>45</v>
      </c>
      <c r="DM121" s="33"/>
      <c r="DN121" s="33"/>
      <c r="DO121" s="33"/>
      <c r="DP121" s="304" t="s">
        <v>51</v>
      </c>
      <c r="DQ121" s="13"/>
      <c r="DR121" s="13"/>
      <c r="DS121" s="13"/>
      <c r="DT121" s="13"/>
      <c r="DU121" s="306" t="s">
        <v>288</v>
      </c>
      <c r="DV121" s="10"/>
      <c r="DW121" s="44"/>
      <c r="DX121" s="11"/>
      <c r="DY121" s="33"/>
      <c r="DZ121" s="18" t="s">
        <v>45</v>
      </c>
      <c r="EA121" s="33"/>
      <c r="EB121" s="33"/>
      <c r="EC121" s="33"/>
      <c r="ED121" s="304" t="s">
        <v>51</v>
      </c>
      <c r="EE121" s="13"/>
      <c r="EF121" s="13"/>
      <c r="EG121" s="13"/>
      <c r="EH121" s="13"/>
      <c r="EI121" s="306" t="s">
        <v>288</v>
      </c>
      <c r="EJ121" s="10"/>
      <c r="EK121" s="44"/>
      <c r="EL121" s="295" t="s">
        <v>333</v>
      </c>
      <c r="EM121" s="296">
        <v>0</v>
      </c>
      <c r="EN121" s="297">
        <v>1</v>
      </c>
      <c r="EO121" s="190">
        <f>SUM(EP122:EP132)</f>
        <v>19.54</v>
      </c>
      <c r="EP121" s="107"/>
      <c r="EQ121" s="496">
        <f>SUM(EQ122:EQ132)</f>
        <v>0</v>
      </c>
      <c r="ER121" s="10"/>
      <c r="ES121" s="61"/>
      <c r="ET121" s="307" t="s">
        <v>334</v>
      </c>
      <c r="EU121" s="308"/>
      <c r="EV121" s="296">
        <v>0</v>
      </c>
      <c r="EW121" s="300">
        <v>1</v>
      </c>
      <c r="EX121" s="190">
        <f>SUM(EY122:EY132)</f>
        <v>0</v>
      </c>
      <c r="EY121" s="107"/>
      <c r="EZ121" s="496">
        <f>SUM(EZ122:EZ132)</f>
        <v>0</v>
      </c>
      <c r="FA121" s="88"/>
      <c r="FC121" s="44"/>
      <c r="FD121" s="302"/>
      <c r="FE121" s="87" t="s">
        <v>65</v>
      </c>
      <c r="FF121" s="95" t="s">
        <v>60</v>
      </c>
      <c r="FG121" s="14"/>
      <c r="FH121" s="72">
        <v>0.87</v>
      </c>
      <c r="FI121" s="496">
        <f t="shared" si="1038"/>
        <v>0</v>
      </c>
      <c r="FJ121" s="10"/>
      <c r="FK121" s="8"/>
      <c r="FL121" s="61"/>
      <c r="FM121" s="61"/>
      <c r="FN121" s="87" t="s">
        <v>65</v>
      </c>
      <c r="FO121" s="95" t="s">
        <v>60</v>
      </c>
      <c r="FP121" s="14"/>
      <c r="FQ121" s="72">
        <v>0</v>
      </c>
      <c r="FR121" s="496">
        <f t="shared" si="1039"/>
        <v>0</v>
      </c>
      <c r="FS121" s="88"/>
    </row>
    <row r="122" spans="1:175" ht="13.5" thickTop="1" thickBot="1" x14ac:dyDescent="0.3">
      <c r="A122" s="44" t="s">
        <v>105</v>
      </c>
      <c r="B122" s="11" t="s">
        <v>57</v>
      </c>
      <c r="C122" s="8"/>
      <c r="D122" s="18">
        <f>E113</f>
        <v>0</v>
      </c>
      <c r="E122" s="948" t="s">
        <v>58</v>
      </c>
      <c r="F122" s="948" t="s">
        <v>21</v>
      </c>
      <c r="G122" s="778" t="s">
        <v>625</v>
      </c>
      <c r="H122" s="820"/>
      <c r="I122" s="13">
        <f>IF(D122=0,0,H122*((G124/60)+(G125/60)+(H126/60)+(G127/60*D122)+(G128/60*D122)))</f>
        <v>0</v>
      </c>
      <c r="J122" s="13">
        <f>IF(E$113=0,0,I122/E$113)</f>
        <v>0</v>
      </c>
      <c r="K122" s="13">
        <f>(J122*G$2)</f>
        <v>0</v>
      </c>
      <c r="L122" s="13"/>
      <c r="M122" s="220">
        <f>IF(H122=0,0,K122/H122)</f>
        <v>0</v>
      </c>
      <c r="N122" s="10"/>
      <c r="O122" s="44" t="s">
        <v>105</v>
      </c>
      <c r="P122" s="11" t="s">
        <v>57</v>
      </c>
      <c r="Q122" s="8"/>
      <c r="R122" s="18">
        <f>S113</f>
        <v>0</v>
      </c>
      <c r="S122" s="948" t="s">
        <v>58</v>
      </c>
      <c r="T122" s="948" t="s">
        <v>21</v>
      </c>
      <c r="U122" s="778" t="s">
        <v>625</v>
      </c>
      <c r="V122" s="820"/>
      <c r="W122" s="13">
        <f>IF(R122=0,0,V122*((U124/60)+(U125/60)+(V126/60)+(U127/60*R122)+(U128/60*R122)))</f>
        <v>0</v>
      </c>
      <c r="X122" s="13">
        <f>IF(S$113=0,0,W122/S$113)</f>
        <v>0</v>
      </c>
      <c r="Y122" s="13">
        <f>(X122*U$2)</f>
        <v>0</v>
      </c>
      <c r="Z122" s="13"/>
      <c r="AA122" s="220">
        <f>IF(V122=0,0,Y122/V122)</f>
        <v>0</v>
      </c>
      <c r="AB122" s="10"/>
      <c r="AC122" s="44" t="s">
        <v>105</v>
      </c>
      <c r="AD122" s="11" t="s">
        <v>57</v>
      </c>
      <c r="AE122" s="8"/>
      <c r="AF122" s="18">
        <f t="shared" ref="AF122" si="1152">AG113</f>
        <v>0</v>
      </c>
      <c r="AG122" s="948" t="s">
        <v>58</v>
      </c>
      <c r="AH122" s="948" t="s">
        <v>21</v>
      </c>
      <c r="AI122" s="778" t="s">
        <v>625</v>
      </c>
      <c r="AJ122" s="820"/>
      <c r="AK122" s="13">
        <f t="shared" ref="AK122" si="1153">IF(AF122=0,0,AJ122*((AI124/60)+(AI125/60)+(AJ126/60)+(AI127/60*AF122)+(AI128/60*AF122)))</f>
        <v>0</v>
      </c>
      <c r="AL122" s="13">
        <f t="shared" ref="AL122" si="1154">IF(AG$113=0,0,AK122/AG$113)</f>
        <v>0</v>
      </c>
      <c r="AM122" s="13">
        <f t="shared" ref="AM122" si="1155">(AL122*AI$2)</f>
        <v>0</v>
      </c>
      <c r="AN122" s="13"/>
      <c r="AO122" s="220">
        <f t="shared" ref="AO122" si="1156">IF(AJ122=0,0,AM122/AJ122)</f>
        <v>0</v>
      </c>
      <c r="AP122" s="10"/>
      <c r="AQ122" s="44" t="s">
        <v>105</v>
      </c>
      <c r="AR122" s="11" t="s">
        <v>57</v>
      </c>
      <c r="AS122" s="8"/>
      <c r="AT122" s="18">
        <f t="shared" ref="AT122" si="1157">AU113</f>
        <v>0</v>
      </c>
      <c r="AU122" s="948" t="s">
        <v>58</v>
      </c>
      <c r="AV122" s="948" t="s">
        <v>21</v>
      </c>
      <c r="AW122" s="778" t="s">
        <v>625</v>
      </c>
      <c r="AX122" s="820"/>
      <c r="AY122" s="13">
        <f t="shared" ref="AY122" si="1158">IF(AT122=0,0,AX122*((AW124/60)+(AW125/60)+(AX126/60)+(AW127/60*AT122)+(AW128/60*AT122)))</f>
        <v>0</v>
      </c>
      <c r="AZ122" s="13">
        <f t="shared" ref="AZ122" si="1159">IF(AU$113=0,0,AY122/AU$113)</f>
        <v>0</v>
      </c>
      <c r="BA122" s="13">
        <f t="shared" ref="BA122" si="1160">(AZ122*AW$2)</f>
        <v>0</v>
      </c>
      <c r="BB122" s="13"/>
      <c r="BC122" s="220">
        <f t="shared" ref="BC122" si="1161">IF(AX122=0,0,BA122/AX122)</f>
        <v>0</v>
      </c>
      <c r="BD122" s="10"/>
      <c r="BE122" s="44" t="s">
        <v>105</v>
      </c>
      <c r="BF122" s="11" t="s">
        <v>57</v>
      </c>
      <c r="BG122" s="8"/>
      <c r="BH122" s="18">
        <f t="shared" ref="BH122" si="1162">BI113</f>
        <v>0</v>
      </c>
      <c r="BI122" s="948" t="s">
        <v>58</v>
      </c>
      <c r="BJ122" s="948" t="s">
        <v>21</v>
      </c>
      <c r="BK122" s="778" t="s">
        <v>625</v>
      </c>
      <c r="BL122" s="820"/>
      <c r="BM122" s="13">
        <f t="shared" ref="BM122" si="1163">IF(BH122=0,0,BL122*((BK124/60)+(BK125/60)+(BL126/60)+(BK127/60*BH122)+(BK128/60*BH122)))</f>
        <v>0</v>
      </c>
      <c r="BN122" s="13">
        <f t="shared" ref="BN122" si="1164">IF(BI$113=0,0,BM122/BI$113)</f>
        <v>0</v>
      </c>
      <c r="BO122" s="13">
        <f t="shared" ref="BO122" si="1165">(BN122*BK$2)</f>
        <v>0</v>
      </c>
      <c r="BP122" s="13"/>
      <c r="BQ122" s="220">
        <f t="shared" ref="BQ122" si="1166">IF(BL122=0,0,BO122/BL122)</f>
        <v>0</v>
      </c>
      <c r="BR122" s="10"/>
      <c r="BS122" s="44" t="s">
        <v>105</v>
      </c>
      <c r="BT122" s="11" t="s">
        <v>57</v>
      </c>
      <c r="BU122" s="8"/>
      <c r="BV122" s="18">
        <f t="shared" ref="BV122" si="1167">BW113</f>
        <v>0</v>
      </c>
      <c r="BW122" s="948" t="s">
        <v>58</v>
      </c>
      <c r="BX122" s="948" t="s">
        <v>21</v>
      </c>
      <c r="BY122" s="778" t="s">
        <v>625</v>
      </c>
      <c r="BZ122" s="820"/>
      <c r="CA122" s="13">
        <f t="shared" ref="CA122" si="1168">IF(BV122=0,0,BZ122*((BY124/60)+(BY125/60)+(BZ126/60)+(BY127/60*BV122)+(BY128/60*BV122)))</f>
        <v>0</v>
      </c>
      <c r="CB122" s="13">
        <f t="shared" ref="CB122" si="1169">IF(BW$113=0,0,CA122/BW$113)</f>
        <v>0</v>
      </c>
      <c r="CC122" s="13">
        <f t="shared" ref="CC122" si="1170">(CB122*BY$2)</f>
        <v>0</v>
      </c>
      <c r="CD122" s="13"/>
      <c r="CE122" s="220">
        <f t="shared" ref="CE122" si="1171">IF(BZ122=0,0,CC122/BZ122)</f>
        <v>0</v>
      </c>
      <c r="CF122" s="10"/>
      <c r="CG122" s="44" t="s">
        <v>105</v>
      </c>
      <c r="CH122" s="11" t="s">
        <v>57</v>
      </c>
      <c r="CI122" s="8"/>
      <c r="CJ122" s="18">
        <f t="shared" ref="CJ122" si="1172">CK113</f>
        <v>0</v>
      </c>
      <c r="CK122" s="948" t="s">
        <v>58</v>
      </c>
      <c r="CL122" s="948" t="s">
        <v>21</v>
      </c>
      <c r="CM122" s="778" t="s">
        <v>625</v>
      </c>
      <c r="CN122" s="820"/>
      <c r="CO122" s="13">
        <f t="shared" ref="CO122" si="1173">IF(CJ122=0,0,CN122*((CM124/60)+(CM125/60)+(CN126/60)+(CM127/60*CJ122)+(CM128/60*CJ122)))</f>
        <v>0</v>
      </c>
      <c r="CP122" s="13">
        <f t="shared" ref="CP122" si="1174">IF(CK$113=0,0,CO122/CK$113)</f>
        <v>0</v>
      </c>
      <c r="CQ122" s="13">
        <f t="shared" ref="CQ122" si="1175">(CP122*CM$2)</f>
        <v>0</v>
      </c>
      <c r="CR122" s="13"/>
      <c r="CS122" s="220">
        <f t="shared" ref="CS122" si="1176">IF(CN122=0,0,CQ122/CN122)</f>
        <v>0</v>
      </c>
      <c r="CT122" s="10"/>
      <c r="CU122" s="44" t="s">
        <v>105</v>
      </c>
      <c r="CV122" s="11" t="s">
        <v>57</v>
      </c>
      <c r="CW122" s="8"/>
      <c r="CX122" s="18">
        <f t="shared" ref="CX122" si="1177">CY113</f>
        <v>0</v>
      </c>
      <c r="CY122" s="948" t="s">
        <v>58</v>
      </c>
      <c r="CZ122" s="948" t="s">
        <v>21</v>
      </c>
      <c r="DA122" s="778" t="s">
        <v>625</v>
      </c>
      <c r="DB122" s="820"/>
      <c r="DC122" s="13">
        <f t="shared" ref="DC122" si="1178">IF(CX122=0,0,DB122*((DA124/60)+(DA125/60)+(DB126/60)+(DA127/60*CX122)+(DA128/60*CX122)))</f>
        <v>0</v>
      </c>
      <c r="DD122" s="13">
        <f t="shared" ref="DD122" si="1179">IF(CY$113=0,0,DC122/CY$113)</f>
        <v>0</v>
      </c>
      <c r="DE122" s="13">
        <f t="shared" ref="DE122" si="1180">(DD122*DA$2)</f>
        <v>0</v>
      </c>
      <c r="DF122" s="13"/>
      <c r="DG122" s="220">
        <f t="shared" ref="DG122" si="1181">IF(DB122=0,0,DE122/DB122)</f>
        <v>0</v>
      </c>
      <c r="DH122" s="10"/>
      <c r="DI122" s="44" t="s">
        <v>105</v>
      </c>
      <c r="DJ122" s="11" t="s">
        <v>57</v>
      </c>
      <c r="DK122" s="8"/>
      <c r="DL122" s="18">
        <f t="shared" ref="DL122" si="1182">DM113</f>
        <v>0</v>
      </c>
      <c r="DM122" s="948" t="s">
        <v>58</v>
      </c>
      <c r="DN122" s="948" t="s">
        <v>21</v>
      </c>
      <c r="DO122" s="778" t="s">
        <v>625</v>
      </c>
      <c r="DP122" s="820"/>
      <c r="DQ122" s="13">
        <f t="shared" ref="DQ122" si="1183">IF(DL122=0,0,DP122*((DO124/60)+(DO125/60)+(DP126/60)+(DO127/60*DL122)+(DO128/60*DL122)))</f>
        <v>0</v>
      </c>
      <c r="DR122" s="13">
        <f t="shared" ref="DR122" si="1184">IF(DM$113=0,0,DQ122/DM$113)</f>
        <v>0</v>
      </c>
      <c r="DS122" s="13">
        <f t="shared" ref="DS122" si="1185">(DR122*DO$2)</f>
        <v>0</v>
      </c>
      <c r="DT122" s="13"/>
      <c r="DU122" s="220">
        <f t="shared" ref="DU122" si="1186">IF(DP122=0,0,DS122/DP122)</f>
        <v>0</v>
      </c>
      <c r="DV122" s="10"/>
      <c r="DW122" s="44" t="s">
        <v>105</v>
      </c>
      <c r="DX122" s="11" t="s">
        <v>57</v>
      </c>
      <c r="DY122" s="8"/>
      <c r="DZ122" s="18">
        <f t="shared" ref="DZ122" si="1187">EA113</f>
        <v>0</v>
      </c>
      <c r="EA122" s="948" t="s">
        <v>58</v>
      </c>
      <c r="EB122" s="948" t="s">
        <v>21</v>
      </c>
      <c r="EC122" s="778" t="s">
        <v>625</v>
      </c>
      <c r="ED122" s="820"/>
      <c r="EE122" s="13">
        <f t="shared" ref="EE122" si="1188">IF(DZ122=0,0,ED122*((EC124/60)+(EC125/60)+(ED126/60)+(EC127/60*DZ122)+(EC128/60*DZ122)))</f>
        <v>0</v>
      </c>
      <c r="EF122" s="13">
        <f t="shared" ref="EF122" si="1189">IF(EA$113=0,0,EE122/EA$113)</f>
        <v>0</v>
      </c>
      <c r="EG122" s="13">
        <f t="shared" ref="EG122" si="1190">(EF122*EC$2)</f>
        <v>0</v>
      </c>
      <c r="EH122" s="13"/>
      <c r="EI122" s="220">
        <f t="shared" ref="EI122" si="1191">IF(ED122=0,0,EG122/ED122)</f>
        <v>0</v>
      </c>
      <c r="EJ122" s="10"/>
      <c r="EK122" s="44"/>
      <c r="EL122" s="302"/>
      <c r="EM122" s="87" t="s">
        <v>90</v>
      </c>
      <c r="EN122" s="95" t="s">
        <v>111</v>
      </c>
      <c r="EO122" s="14"/>
      <c r="EP122" s="72">
        <v>0</v>
      </c>
      <c r="EQ122" s="496">
        <f>EM$121*EN$121*EP122</f>
        <v>0</v>
      </c>
      <c r="ER122" s="10"/>
      <c r="ES122" s="61"/>
      <c r="ET122" s="8"/>
      <c r="EU122" s="61"/>
      <c r="EV122" s="87" t="s">
        <v>90</v>
      </c>
      <c r="EW122" s="95" t="s">
        <v>111</v>
      </c>
      <c r="EX122" s="14"/>
      <c r="EY122" s="72">
        <v>0</v>
      </c>
      <c r="EZ122" s="496">
        <f t="shared" ref="EZ122:EZ132" si="1192">EV$121*EW$121*EY122</f>
        <v>0</v>
      </c>
      <c r="FA122" s="88"/>
      <c r="FC122" s="44"/>
      <c r="FD122" s="302"/>
      <c r="FE122" s="87" t="s">
        <v>72</v>
      </c>
      <c r="FF122" s="8" t="s">
        <v>154</v>
      </c>
      <c r="FG122" s="61"/>
      <c r="FH122" s="72">
        <v>0.64</v>
      </c>
      <c r="FI122" s="496">
        <f t="shared" si="1038"/>
        <v>0</v>
      </c>
      <c r="FJ122" s="10"/>
      <c r="FK122" s="8"/>
      <c r="FL122" s="61"/>
      <c r="FM122" s="61"/>
      <c r="FN122" s="87" t="s">
        <v>72</v>
      </c>
      <c r="FO122" s="8" t="s">
        <v>154</v>
      </c>
      <c r="FP122" s="61"/>
      <c r="FQ122" s="72">
        <v>0</v>
      </c>
      <c r="FR122" s="496">
        <f t="shared" si="1039"/>
        <v>0</v>
      </c>
      <c r="FS122" s="88"/>
    </row>
    <row r="123" spans="1:175" ht="13" thickTop="1" x14ac:dyDescent="0.25">
      <c r="A123" s="44"/>
      <c r="B123" s="93"/>
      <c r="C123" s="946"/>
      <c r="D123" s="946"/>
      <c r="E123" s="946"/>
      <c r="F123" s="21"/>
      <c r="G123" s="946"/>
      <c r="H123" s="188"/>
      <c r="I123" s="14"/>
      <c r="J123" s="14"/>
      <c r="K123" s="14"/>
      <c r="L123" s="14"/>
      <c r="M123" s="56"/>
      <c r="O123" s="44"/>
      <c r="P123" s="93"/>
      <c r="Q123" s="946"/>
      <c r="R123" s="946"/>
      <c r="S123" s="946"/>
      <c r="T123" s="21"/>
      <c r="U123" s="946"/>
      <c r="V123" s="188"/>
      <c r="W123" s="14"/>
      <c r="X123" s="14"/>
      <c r="Y123" s="14"/>
      <c r="Z123" s="14"/>
      <c r="AA123" s="56"/>
      <c r="AB123" s="27"/>
      <c r="AC123" s="44"/>
      <c r="AD123" s="93"/>
      <c r="AE123" s="946"/>
      <c r="AF123" s="946"/>
      <c r="AG123" s="946"/>
      <c r="AH123" s="21"/>
      <c r="AI123" s="946"/>
      <c r="AJ123" s="188"/>
      <c r="AK123" s="14"/>
      <c r="AL123" s="14"/>
      <c r="AM123" s="14"/>
      <c r="AN123" s="14"/>
      <c r="AO123" s="56"/>
      <c r="AP123" s="27"/>
      <c r="AQ123" s="44"/>
      <c r="AR123" s="93"/>
      <c r="AS123" s="946"/>
      <c r="AT123" s="946"/>
      <c r="AU123" s="946"/>
      <c r="AV123" s="21"/>
      <c r="AW123" s="946"/>
      <c r="AX123" s="188"/>
      <c r="AY123" s="14"/>
      <c r="AZ123" s="14"/>
      <c r="BA123" s="14"/>
      <c r="BB123" s="14"/>
      <c r="BC123" s="56"/>
      <c r="BD123" s="27"/>
      <c r="BE123" s="44"/>
      <c r="BF123" s="93"/>
      <c r="BG123" s="946"/>
      <c r="BH123" s="946"/>
      <c r="BI123" s="946"/>
      <c r="BJ123" s="21"/>
      <c r="BK123" s="946"/>
      <c r="BL123" s="188"/>
      <c r="BM123" s="14"/>
      <c r="BN123" s="14"/>
      <c r="BO123" s="14"/>
      <c r="BP123" s="14"/>
      <c r="BQ123" s="56"/>
      <c r="BR123" s="27"/>
      <c r="BS123" s="44"/>
      <c r="BT123" s="93"/>
      <c r="BU123" s="946"/>
      <c r="BV123" s="946"/>
      <c r="BW123" s="946"/>
      <c r="BX123" s="21"/>
      <c r="BY123" s="946"/>
      <c r="BZ123" s="188"/>
      <c r="CA123" s="14"/>
      <c r="CB123" s="14"/>
      <c r="CC123" s="14"/>
      <c r="CD123" s="14"/>
      <c r="CE123" s="56"/>
      <c r="CF123" s="27"/>
      <c r="CG123" s="44"/>
      <c r="CH123" s="93"/>
      <c r="CI123" s="946"/>
      <c r="CJ123" s="946"/>
      <c r="CK123" s="946"/>
      <c r="CL123" s="21"/>
      <c r="CM123" s="946"/>
      <c r="CN123" s="188"/>
      <c r="CO123" s="14"/>
      <c r="CP123" s="14"/>
      <c r="CQ123" s="14"/>
      <c r="CR123" s="14"/>
      <c r="CS123" s="56"/>
      <c r="CT123" s="27"/>
      <c r="CU123" s="44"/>
      <c r="CV123" s="93"/>
      <c r="CW123" s="946"/>
      <c r="CX123" s="946"/>
      <c r="CY123" s="946"/>
      <c r="CZ123" s="21"/>
      <c r="DA123" s="946"/>
      <c r="DB123" s="188"/>
      <c r="DC123" s="14"/>
      <c r="DD123" s="14"/>
      <c r="DE123" s="14"/>
      <c r="DF123" s="14"/>
      <c r="DG123" s="56"/>
      <c r="DH123" s="27"/>
      <c r="DI123" s="44"/>
      <c r="DJ123" s="93"/>
      <c r="DK123" s="946"/>
      <c r="DL123" s="946"/>
      <c r="DM123" s="946"/>
      <c r="DN123" s="21"/>
      <c r="DO123" s="946"/>
      <c r="DP123" s="188"/>
      <c r="DQ123" s="14"/>
      <c r="DR123" s="14"/>
      <c r="DS123" s="14"/>
      <c r="DT123" s="14"/>
      <c r="DU123" s="56"/>
      <c r="DV123" s="27"/>
      <c r="DW123" s="44"/>
      <c r="DX123" s="93"/>
      <c r="DY123" s="946"/>
      <c r="DZ123" s="946"/>
      <c r="EA123" s="946"/>
      <c r="EB123" s="21"/>
      <c r="EC123" s="946"/>
      <c r="ED123" s="188"/>
      <c r="EE123" s="14"/>
      <c r="EF123" s="14"/>
      <c r="EG123" s="14"/>
      <c r="EH123" s="14"/>
      <c r="EI123" s="56"/>
      <c r="EJ123" s="27"/>
      <c r="EK123" s="44"/>
      <c r="EL123" s="302"/>
      <c r="EM123" s="87" t="s">
        <v>99</v>
      </c>
      <c r="EN123" s="95" t="s">
        <v>112</v>
      </c>
      <c r="EO123" s="14"/>
      <c r="EP123" s="72">
        <v>2.48</v>
      </c>
      <c r="EQ123" s="496">
        <f>EM$121*EN$121*EP123</f>
        <v>0</v>
      </c>
      <c r="ER123" s="10"/>
      <c r="ES123" s="61"/>
      <c r="ET123" s="8"/>
      <c r="EU123" s="61"/>
      <c r="EV123" s="87" t="s">
        <v>99</v>
      </c>
      <c r="EW123" s="95" t="s">
        <v>112</v>
      </c>
      <c r="EX123" s="14"/>
      <c r="EY123" s="72">
        <v>0</v>
      </c>
      <c r="EZ123" s="496">
        <f t="shared" si="1192"/>
        <v>0</v>
      </c>
      <c r="FA123" s="88"/>
      <c r="FC123" s="44"/>
      <c r="FD123" s="302"/>
      <c r="FE123" s="87" t="s">
        <v>76</v>
      </c>
      <c r="FF123" s="11" t="s">
        <v>53</v>
      </c>
      <c r="FG123" s="14"/>
      <c r="FH123" s="72">
        <v>0</v>
      </c>
      <c r="FI123" s="496">
        <f t="shared" si="1038"/>
        <v>0</v>
      </c>
      <c r="FJ123" s="10"/>
      <c r="FK123" s="8"/>
      <c r="FL123" s="61"/>
      <c r="FM123" s="61"/>
      <c r="FN123" s="87" t="s">
        <v>76</v>
      </c>
      <c r="FO123" s="11" t="s">
        <v>53</v>
      </c>
      <c r="FP123" s="14"/>
      <c r="FQ123" s="72">
        <v>0</v>
      </c>
      <c r="FR123" s="496">
        <f t="shared" si="1039"/>
        <v>0</v>
      </c>
      <c r="FS123" s="88"/>
    </row>
    <row r="124" spans="1:175" x14ac:dyDescent="0.25">
      <c r="A124" s="44" t="s">
        <v>105</v>
      </c>
      <c r="B124" s="11" t="s">
        <v>118</v>
      </c>
      <c r="C124" s="8"/>
      <c r="D124" s="8"/>
      <c r="E124" s="65">
        <v>0</v>
      </c>
      <c r="F124" s="65">
        <v>0</v>
      </c>
      <c r="G124" s="950">
        <f>IF(F124=0,0,E124*8/F124*60)</f>
        <v>0</v>
      </c>
      <c r="H124" s="9"/>
      <c r="I124" s="13"/>
      <c r="J124" s="13"/>
      <c r="K124" s="13"/>
      <c r="L124" s="13"/>
      <c r="M124" s="55"/>
      <c r="O124" s="44" t="s">
        <v>105</v>
      </c>
      <c r="P124" s="11" t="s">
        <v>118</v>
      </c>
      <c r="Q124" s="8"/>
      <c r="R124" s="8"/>
      <c r="S124" s="65">
        <v>0</v>
      </c>
      <c r="T124" s="65">
        <v>0</v>
      </c>
      <c r="U124" s="950">
        <f>IF(T124=0,0,S124*8/T124*60)</f>
        <v>0</v>
      </c>
      <c r="V124" s="9"/>
      <c r="W124" s="13"/>
      <c r="X124" s="13"/>
      <c r="Y124" s="13"/>
      <c r="Z124" s="13"/>
      <c r="AA124" s="55"/>
      <c r="AC124" s="44" t="s">
        <v>105</v>
      </c>
      <c r="AD124" s="11" t="s">
        <v>118</v>
      </c>
      <c r="AE124" s="8"/>
      <c r="AF124" s="8"/>
      <c r="AG124" s="65">
        <v>0</v>
      </c>
      <c r="AH124" s="65">
        <v>0</v>
      </c>
      <c r="AI124" s="950">
        <f t="shared" ref="AI124:AI125" si="1193">IF(AH124=0,0,AG124*8/AH124*60)</f>
        <v>0</v>
      </c>
      <c r="AJ124" s="9"/>
      <c r="AK124" s="13"/>
      <c r="AL124" s="13"/>
      <c r="AM124" s="13"/>
      <c r="AN124" s="13"/>
      <c r="AO124" s="55"/>
      <c r="AQ124" s="44" t="s">
        <v>105</v>
      </c>
      <c r="AR124" s="11" t="s">
        <v>118</v>
      </c>
      <c r="AS124" s="8"/>
      <c r="AT124" s="8"/>
      <c r="AU124" s="65">
        <v>0</v>
      </c>
      <c r="AV124" s="65">
        <v>0</v>
      </c>
      <c r="AW124" s="950">
        <f t="shared" ref="AW124:AW125" si="1194">IF(AV124=0,0,AU124*8/AV124*60)</f>
        <v>0</v>
      </c>
      <c r="AX124" s="9"/>
      <c r="AY124" s="13"/>
      <c r="AZ124" s="13"/>
      <c r="BA124" s="13"/>
      <c r="BB124" s="13"/>
      <c r="BC124" s="55"/>
      <c r="BE124" s="44" t="s">
        <v>105</v>
      </c>
      <c r="BF124" s="11" t="s">
        <v>118</v>
      </c>
      <c r="BG124" s="8"/>
      <c r="BH124" s="8"/>
      <c r="BI124" s="65">
        <v>0</v>
      </c>
      <c r="BJ124" s="65">
        <v>0</v>
      </c>
      <c r="BK124" s="950">
        <f t="shared" ref="BK124:BK125" si="1195">IF(BJ124=0,0,BI124*8/BJ124*60)</f>
        <v>0</v>
      </c>
      <c r="BL124" s="9"/>
      <c r="BM124" s="13"/>
      <c r="BN124" s="13"/>
      <c r="BO124" s="13"/>
      <c r="BP124" s="13"/>
      <c r="BQ124" s="55"/>
      <c r="BS124" s="44" t="s">
        <v>105</v>
      </c>
      <c r="BT124" s="11" t="s">
        <v>118</v>
      </c>
      <c r="BU124" s="8"/>
      <c r="BV124" s="8"/>
      <c r="BW124" s="65">
        <v>0</v>
      </c>
      <c r="BX124" s="65">
        <v>0</v>
      </c>
      <c r="BY124" s="950">
        <f t="shared" ref="BY124:BY125" si="1196">IF(BX124=0,0,BW124*8/BX124*60)</f>
        <v>0</v>
      </c>
      <c r="BZ124" s="9"/>
      <c r="CA124" s="13"/>
      <c r="CB124" s="13"/>
      <c r="CC124" s="13"/>
      <c r="CD124" s="13"/>
      <c r="CE124" s="55"/>
      <c r="CG124" s="44" t="s">
        <v>105</v>
      </c>
      <c r="CH124" s="11" t="s">
        <v>118</v>
      </c>
      <c r="CI124" s="8"/>
      <c r="CJ124" s="8"/>
      <c r="CK124" s="65">
        <v>0</v>
      </c>
      <c r="CL124" s="65">
        <v>0</v>
      </c>
      <c r="CM124" s="950">
        <f t="shared" ref="CM124:CM125" si="1197">IF(CL124=0,0,CK124*8/CL124*60)</f>
        <v>0</v>
      </c>
      <c r="CN124" s="9"/>
      <c r="CO124" s="13"/>
      <c r="CP124" s="13"/>
      <c r="CQ124" s="13"/>
      <c r="CR124" s="13"/>
      <c r="CS124" s="55"/>
      <c r="CU124" s="44" t="s">
        <v>105</v>
      </c>
      <c r="CV124" s="11" t="s">
        <v>118</v>
      </c>
      <c r="CW124" s="8"/>
      <c r="CX124" s="8"/>
      <c r="CY124" s="65">
        <v>0</v>
      </c>
      <c r="CZ124" s="65">
        <v>0</v>
      </c>
      <c r="DA124" s="950">
        <f t="shared" ref="DA124:DA125" si="1198">IF(CZ124=0,0,CY124*8/CZ124*60)</f>
        <v>0</v>
      </c>
      <c r="DB124" s="9"/>
      <c r="DC124" s="13"/>
      <c r="DD124" s="13"/>
      <c r="DE124" s="13"/>
      <c r="DF124" s="13"/>
      <c r="DG124" s="55"/>
      <c r="DI124" s="44" t="s">
        <v>105</v>
      </c>
      <c r="DJ124" s="11" t="s">
        <v>118</v>
      </c>
      <c r="DK124" s="8"/>
      <c r="DL124" s="8"/>
      <c r="DM124" s="65">
        <v>0</v>
      </c>
      <c r="DN124" s="65">
        <v>0</v>
      </c>
      <c r="DO124" s="950">
        <f t="shared" ref="DO124:DO125" si="1199">IF(DN124=0,0,DM124*8/DN124*60)</f>
        <v>0</v>
      </c>
      <c r="DP124" s="9"/>
      <c r="DQ124" s="13"/>
      <c r="DR124" s="13"/>
      <c r="DS124" s="13"/>
      <c r="DT124" s="13"/>
      <c r="DU124" s="55"/>
      <c r="DW124" s="44" t="s">
        <v>105</v>
      </c>
      <c r="DX124" s="11" t="s">
        <v>118</v>
      </c>
      <c r="DY124" s="8"/>
      <c r="DZ124" s="8"/>
      <c r="EA124" s="65">
        <v>0</v>
      </c>
      <c r="EB124" s="65">
        <v>0</v>
      </c>
      <c r="EC124" s="950">
        <f t="shared" ref="EC124:EC125" si="1200">IF(EB124=0,0,EA124*8/EB124*60)</f>
        <v>0</v>
      </c>
      <c r="ED124" s="9"/>
      <c r="EE124" s="13"/>
      <c r="EF124" s="13"/>
      <c r="EG124" s="13"/>
      <c r="EH124" s="13"/>
      <c r="EI124" s="55"/>
      <c r="EK124" s="44"/>
      <c r="EL124" s="302"/>
      <c r="EM124" s="87" t="s">
        <v>91</v>
      </c>
      <c r="EN124" s="95" t="s">
        <v>321</v>
      </c>
      <c r="EO124" s="14"/>
      <c r="EP124" s="72">
        <v>0</v>
      </c>
      <c r="EQ124" s="496">
        <f>EM$121*EN$121*EP124</f>
        <v>0</v>
      </c>
      <c r="ER124" s="10"/>
      <c r="ES124" s="61"/>
      <c r="ET124" s="8"/>
      <c r="EU124" s="61"/>
      <c r="EV124" s="87" t="s">
        <v>91</v>
      </c>
      <c r="EW124" s="95" t="s">
        <v>321</v>
      </c>
      <c r="EX124" s="14"/>
      <c r="EY124" s="72">
        <v>0</v>
      </c>
      <c r="EZ124" s="496">
        <f t="shared" si="1192"/>
        <v>0</v>
      </c>
      <c r="FA124" s="88"/>
      <c r="FC124" s="44"/>
      <c r="FD124" s="302"/>
      <c r="FE124" s="87" t="s">
        <v>105</v>
      </c>
      <c r="FF124" s="11" t="s">
        <v>57</v>
      </c>
      <c r="FG124" s="14"/>
      <c r="FH124" s="72">
        <v>5.5</v>
      </c>
      <c r="FI124" s="496">
        <f t="shared" si="1038"/>
        <v>0</v>
      </c>
      <c r="FJ124" s="10"/>
      <c r="FK124" s="8"/>
      <c r="FL124" s="61"/>
      <c r="FM124" s="61"/>
      <c r="FN124" s="87" t="s">
        <v>105</v>
      </c>
      <c r="FO124" s="11" t="s">
        <v>57</v>
      </c>
      <c r="FP124" s="14"/>
      <c r="FQ124" s="72">
        <v>0</v>
      </c>
      <c r="FR124" s="496">
        <f t="shared" si="1039"/>
        <v>0</v>
      </c>
      <c r="FS124" s="88"/>
    </row>
    <row r="125" spans="1:175" x14ac:dyDescent="0.25">
      <c r="A125" s="44" t="s">
        <v>105</v>
      </c>
      <c r="B125" s="8" t="s">
        <v>106</v>
      </c>
      <c r="C125" s="8"/>
      <c r="D125" s="8"/>
      <c r="E125" s="65">
        <v>0</v>
      </c>
      <c r="F125" s="65">
        <v>0</v>
      </c>
      <c r="G125" s="950">
        <f>IF(F125=0,0,E125*8/F125*60)</f>
        <v>0</v>
      </c>
      <c r="H125" s="949" t="s">
        <v>59</v>
      </c>
      <c r="I125" s="13"/>
      <c r="J125" s="13"/>
      <c r="K125" s="13"/>
      <c r="L125" s="13"/>
      <c r="M125" s="55"/>
      <c r="O125" s="44" t="s">
        <v>105</v>
      </c>
      <c r="P125" s="8" t="s">
        <v>106</v>
      </c>
      <c r="Q125" s="8"/>
      <c r="R125" s="8"/>
      <c r="S125" s="65">
        <v>0</v>
      </c>
      <c r="T125" s="65">
        <v>0</v>
      </c>
      <c r="U125" s="950">
        <f>IF(T125=0,0,S125*8/T125*60)</f>
        <v>0</v>
      </c>
      <c r="V125" s="949" t="s">
        <v>59</v>
      </c>
      <c r="W125" s="13"/>
      <c r="X125" s="13"/>
      <c r="Y125" s="13"/>
      <c r="Z125" s="13"/>
      <c r="AA125" s="55"/>
      <c r="AC125" s="44" t="s">
        <v>105</v>
      </c>
      <c r="AD125" s="8" t="s">
        <v>106</v>
      </c>
      <c r="AE125" s="8"/>
      <c r="AF125" s="8"/>
      <c r="AG125" s="65">
        <v>0</v>
      </c>
      <c r="AH125" s="65">
        <v>0</v>
      </c>
      <c r="AI125" s="950">
        <f t="shared" si="1193"/>
        <v>0</v>
      </c>
      <c r="AJ125" s="949" t="s">
        <v>59</v>
      </c>
      <c r="AK125" s="13"/>
      <c r="AL125" s="13"/>
      <c r="AM125" s="13"/>
      <c r="AN125" s="13"/>
      <c r="AO125" s="55"/>
      <c r="AQ125" s="44" t="s">
        <v>105</v>
      </c>
      <c r="AR125" s="8" t="s">
        <v>106</v>
      </c>
      <c r="AS125" s="8"/>
      <c r="AT125" s="8"/>
      <c r="AU125" s="65">
        <v>0</v>
      </c>
      <c r="AV125" s="65">
        <v>0</v>
      </c>
      <c r="AW125" s="950">
        <f t="shared" si="1194"/>
        <v>0</v>
      </c>
      <c r="AX125" s="949" t="s">
        <v>59</v>
      </c>
      <c r="AY125" s="13"/>
      <c r="AZ125" s="13"/>
      <c r="BA125" s="13"/>
      <c r="BB125" s="13"/>
      <c r="BC125" s="55"/>
      <c r="BE125" s="44" t="s">
        <v>105</v>
      </c>
      <c r="BF125" s="8" t="s">
        <v>106</v>
      </c>
      <c r="BG125" s="8"/>
      <c r="BH125" s="8"/>
      <c r="BI125" s="65">
        <v>0</v>
      </c>
      <c r="BJ125" s="65">
        <v>0</v>
      </c>
      <c r="BK125" s="950">
        <f t="shared" si="1195"/>
        <v>0</v>
      </c>
      <c r="BL125" s="949" t="s">
        <v>59</v>
      </c>
      <c r="BM125" s="13"/>
      <c r="BN125" s="13"/>
      <c r="BO125" s="13"/>
      <c r="BP125" s="13"/>
      <c r="BQ125" s="55"/>
      <c r="BS125" s="44" t="s">
        <v>105</v>
      </c>
      <c r="BT125" s="8" t="s">
        <v>106</v>
      </c>
      <c r="BU125" s="8"/>
      <c r="BV125" s="8"/>
      <c r="BW125" s="65">
        <v>0</v>
      </c>
      <c r="BX125" s="65">
        <v>0</v>
      </c>
      <c r="BY125" s="950">
        <f t="shared" si="1196"/>
        <v>0</v>
      </c>
      <c r="BZ125" s="949" t="s">
        <v>59</v>
      </c>
      <c r="CA125" s="13"/>
      <c r="CB125" s="13"/>
      <c r="CC125" s="13"/>
      <c r="CD125" s="13"/>
      <c r="CE125" s="55"/>
      <c r="CG125" s="44" t="s">
        <v>105</v>
      </c>
      <c r="CH125" s="8" t="s">
        <v>106</v>
      </c>
      <c r="CI125" s="8"/>
      <c r="CJ125" s="8"/>
      <c r="CK125" s="65">
        <v>0</v>
      </c>
      <c r="CL125" s="65">
        <v>0</v>
      </c>
      <c r="CM125" s="950">
        <f t="shared" si="1197"/>
        <v>0</v>
      </c>
      <c r="CN125" s="949" t="s">
        <v>59</v>
      </c>
      <c r="CO125" s="13"/>
      <c r="CP125" s="13"/>
      <c r="CQ125" s="13"/>
      <c r="CR125" s="13"/>
      <c r="CS125" s="55"/>
      <c r="CU125" s="44" t="s">
        <v>105</v>
      </c>
      <c r="CV125" s="8" t="s">
        <v>106</v>
      </c>
      <c r="CW125" s="8"/>
      <c r="CX125" s="8"/>
      <c r="CY125" s="65">
        <v>0</v>
      </c>
      <c r="CZ125" s="65">
        <v>0</v>
      </c>
      <c r="DA125" s="950">
        <f t="shared" si="1198"/>
        <v>0</v>
      </c>
      <c r="DB125" s="949" t="s">
        <v>59</v>
      </c>
      <c r="DC125" s="13"/>
      <c r="DD125" s="13"/>
      <c r="DE125" s="13"/>
      <c r="DF125" s="13"/>
      <c r="DG125" s="55"/>
      <c r="DI125" s="44" t="s">
        <v>105</v>
      </c>
      <c r="DJ125" s="8" t="s">
        <v>106</v>
      </c>
      <c r="DK125" s="8"/>
      <c r="DL125" s="8"/>
      <c r="DM125" s="65">
        <v>0</v>
      </c>
      <c r="DN125" s="65">
        <v>0</v>
      </c>
      <c r="DO125" s="950">
        <f t="shared" si="1199"/>
        <v>0</v>
      </c>
      <c r="DP125" s="949" t="s">
        <v>59</v>
      </c>
      <c r="DQ125" s="13"/>
      <c r="DR125" s="13"/>
      <c r="DS125" s="13"/>
      <c r="DT125" s="13"/>
      <c r="DU125" s="55"/>
      <c r="DW125" s="44" t="s">
        <v>105</v>
      </c>
      <c r="DX125" s="8" t="s">
        <v>106</v>
      </c>
      <c r="DY125" s="8"/>
      <c r="DZ125" s="8"/>
      <c r="EA125" s="65">
        <v>0</v>
      </c>
      <c r="EB125" s="65">
        <v>0</v>
      </c>
      <c r="EC125" s="950">
        <f t="shared" si="1200"/>
        <v>0</v>
      </c>
      <c r="ED125" s="949" t="s">
        <v>59</v>
      </c>
      <c r="EE125" s="13"/>
      <c r="EF125" s="13"/>
      <c r="EG125" s="13"/>
      <c r="EH125" s="13"/>
      <c r="EI125" s="55"/>
      <c r="EK125" s="44"/>
      <c r="EL125" s="61"/>
      <c r="EM125" s="87" t="s">
        <v>240</v>
      </c>
      <c r="EN125" s="95" t="s">
        <v>246</v>
      </c>
      <c r="EO125" s="14"/>
      <c r="EP125" s="72">
        <v>6.02</v>
      </c>
      <c r="EQ125" s="496">
        <f>EM$121*EN$121*EP125</f>
        <v>0</v>
      </c>
      <c r="ER125" s="61"/>
      <c r="ES125" s="61"/>
      <c r="ET125" s="61"/>
      <c r="EU125" s="61"/>
      <c r="EV125" s="87" t="s">
        <v>240</v>
      </c>
      <c r="EW125" s="95" t="s">
        <v>246</v>
      </c>
      <c r="EX125" s="14"/>
      <c r="EY125" s="72">
        <v>0</v>
      </c>
      <c r="EZ125" s="496">
        <f t="shared" si="1192"/>
        <v>0</v>
      </c>
      <c r="FA125" s="88"/>
      <c r="FC125" s="44"/>
      <c r="FD125" s="295" t="s">
        <v>335</v>
      </c>
      <c r="FE125" s="296">
        <v>0</v>
      </c>
      <c r="FF125" s="297">
        <v>1</v>
      </c>
      <c r="FG125" s="190">
        <f>SUM(FH126:FH136)</f>
        <v>32.5</v>
      </c>
      <c r="FH125" s="107"/>
      <c r="FI125" s="496">
        <f>SUM(FI126:FI136)</f>
        <v>0</v>
      </c>
      <c r="FJ125" s="10"/>
      <c r="FK125" s="61"/>
      <c r="FL125" s="87"/>
      <c r="FM125" s="598" t="s">
        <v>229</v>
      </c>
      <c r="FN125" s="8"/>
      <c r="FO125" s="8"/>
      <c r="FP125" s="8"/>
      <c r="FQ125" s="8"/>
      <c r="FR125" s="109"/>
      <c r="FS125" s="88"/>
    </row>
    <row r="126" spans="1:175" x14ac:dyDescent="0.25">
      <c r="A126" s="44" t="s">
        <v>105</v>
      </c>
      <c r="B126" s="93" t="s">
        <v>119</v>
      </c>
      <c r="C126" s="37"/>
      <c r="D126" s="38"/>
      <c r="E126" s="65">
        <v>0</v>
      </c>
      <c r="F126" s="39"/>
      <c r="G126" s="65">
        <v>0</v>
      </c>
      <c r="H126" s="9">
        <f>IF(F120=0,0,E126*G126/F120*D122)</f>
        <v>0</v>
      </c>
      <c r="I126" s="13"/>
      <c r="J126" s="13"/>
      <c r="K126" s="13"/>
      <c r="L126" s="13"/>
      <c r="M126" s="55"/>
      <c r="O126" s="44" t="s">
        <v>105</v>
      </c>
      <c r="P126" s="93" t="s">
        <v>119</v>
      </c>
      <c r="Q126" s="37"/>
      <c r="R126" s="38"/>
      <c r="S126" s="65">
        <v>0</v>
      </c>
      <c r="T126" s="39"/>
      <c r="U126" s="65">
        <v>0</v>
      </c>
      <c r="V126" s="9">
        <f>IF(T120=0,0,S126*U126/T120*R122)</f>
        <v>0</v>
      </c>
      <c r="W126" s="13"/>
      <c r="X126" s="13"/>
      <c r="Y126" s="13"/>
      <c r="Z126" s="13"/>
      <c r="AA126" s="55"/>
      <c r="AC126" s="44" t="s">
        <v>105</v>
      </c>
      <c r="AD126" s="93" t="s">
        <v>119</v>
      </c>
      <c r="AE126" s="37"/>
      <c r="AF126" s="38"/>
      <c r="AG126" s="65">
        <v>0</v>
      </c>
      <c r="AH126" s="39"/>
      <c r="AI126" s="65">
        <v>0</v>
      </c>
      <c r="AJ126" s="9">
        <f t="shared" ref="AJ126" si="1201">IF(AH120=0,0,AG126*AI126/AH120*AF122)</f>
        <v>0</v>
      </c>
      <c r="AK126" s="13"/>
      <c r="AL126" s="13"/>
      <c r="AM126" s="13"/>
      <c r="AN126" s="13"/>
      <c r="AO126" s="55"/>
      <c r="AQ126" s="44" t="s">
        <v>105</v>
      </c>
      <c r="AR126" s="93" t="s">
        <v>119</v>
      </c>
      <c r="AS126" s="37"/>
      <c r="AT126" s="38"/>
      <c r="AU126" s="65">
        <v>0</v>
      </c>
      <c r="AV126" s="39"/>
      <c r="AW126" s="65">
        <v>0</v>
      </c>
      <c r="AX126" s="9">
        <f t="shared" ref="AX126" si="1202">IF(AV120=0,0,AU126*AW126/AV120*AT122)</f>
        <v>0</v>
      </c>
      <c r="AY126" s="13"/>
      <c r="AZ126" s="13"/>
      <c r="BA126" s="13"/>
      <c r="BB126" s="13"/>
      <c r="BC126" s="55"/>
      <c r="BE126" s="44" t="s">
        <v>105</v>
      </c>
      <c r="BF126" s="93" t="s">
        <v>119</v>
      </c>
      <c r="BG126" s="37"/>
      <c r="BH126" s="38"/>
      <c r="BI126" s="65">
        <v>0</v>
      </c>
      <c r="BJ126" s="39"/>
      <c r="BK126" s="65">
        <v>0</v>
      </c>
      <c r="BL126" s="9">
        <f t="shared" ref="BL126" si="1203">IF(BJ120=0,0,BI126*BK126/BJ120*BH122)</f>
        <v>0</v>
      </c>
      <c r="BM126" s="13"/>
      <c r="BN126" s="13"/>
      <c r="BO126" s="13"/>
      <c r="BP126" s="13"/>
      <c r="BQ126" s="55"/>
      <c r="BS126" s="44" t="s">
        <v>105</v>
      </c>
      <c r="BT126" s="93" t="s">
        <v>119</v>
      </c>
      <c r="BU126" s="37"/>
      <c r="BV126" s="38"/>
      <c r="BW126" s="65">
        <v>0</v>
      </c>
      <c r="BX126" s="39"/>
      <c r="BY126" s="65">
        <v>0</v>
      </c>
      <c r="BZ126" s="9">
        <f t="shared" ref="BZ126" si="1204">IF(BX120=0,0,BW126*BY126/BX120*BV122)</f>
        <v>0</v>
      </c>
      <c r="CA126" s="13"/>
      <c r="CB126" s="13"/>
      <c r="CC126" s="13"/>
      <c r="CD126" s="13"/>
      <c r="CE126" s="55"/>
      <c r="CG126" s="44" t="s">
        <v>105</v>
      </c>
      <c r="CH126" s="93" t="s">
        <v>119</v>
      </c>
      <c r="CI126" s="37"/>
      <c r="CJ126" s="38"/>
      <c r="CK126" s="65">
        <v>0</v>
      </c>
      <c r="CL126" s="39"/>
      <c r="CM126" s="65">
        <v>0</v>
      </c>
      <c r="CN126" s="9">
        <f t="shared" ref="CN126" si="1205">IF(CL120=0,0,CK126*CM126/CL120*CJ122)</f>
        <v>0</v>
      </c>
      <c r="CO126" s="13"/>
      <c r="CP126" s="13"/>
      <c r="CQ126" s="13"/>
      <c r="CR126" s="13"/>
      <c r="CS126" s="55"/>
      <c r="CU126" s="44" t="s">
        <v>105</v>
      </c>
      <c r="CV126" s="93" t="s">
        <v>119</v>
      </c>
      <c r="CW126" s="37"/>
      <c r="CX126" s="38"/>
      <c r="CY126" s="65">
        <v>0</v>
      </c>
      <c r="CZ126" s="39"/>
      <c r="DA126" s="65">
        <v>0</v>
      </c>
      <c r="DB126" s="9">
        <f t="shared" ref="DB126" si="1206">IF(CZ120=0,0,CY126*DA126/CZ120*CX122)</f>
        <v>0</v>
      </c>
      <c r="DC126" s="13"/>
      <c r="DD126" s="13"/>
      <c r="DE126" s="13"/>
      <c r="DF126" s="13"/>
      <c r="DG126" s="55"/>
      <c r="DI126" s="44" t="s">
        <v>105</v>
      </c>
      <c r="DJ126" s="93" t="s">
        <v>119</v>
      </c>
      <c r="DK126" s="37"/>
      <c r="DL126" s="38"/>
      <c r="DM126" s="65">
        <v>0</v>
      </c>
      <c r="DN126" s="39"/>
      <c r="DO126" s="65">
        <v>0</v>
      </c>
      <c r="DP126" s="9">
        <f t="shared" ref="DP126" si="1207">IF(DN120=0,0,DM126*DO126/DN120*DL122)</f>
        <v>0</v>
      </c>
      <c r="DQ126" s="13"/>
      <c r="DR126" s="13"/>
      <c r="DS126" s="13"/>
      <c r="DT126" s="13"/>
      <c r="DU126" s="55"/>
      <c r="DW126" s="44" t="s">
        <v>105</v>
      </c>
      <c r="DX126" s="93" t="s">
        <v>119</v>
      </c>
      <c r="DY126" s="37"/>
      <c r="DZ126" s="38"/>
      <c r="EA126" s="65">
        <v>0</v>
      </c>
      <c r="EB126" s="39"/>
      <c r="EC126" s="65">
        <v>0</v>
      </c>
      <c r="ED126" s="9">
        <f t="shared" ref="ED126" si="1208">IF(EB120=0,0,EA126*EC126/EB120*DZ122)</f>
        <v>0</v>
      </c>
      <c r="EE126" s="13"/>
      <c r="EF126" s="13"/>
      <c r="EG126" s="13"/>
      <c r="EH126" s="13"/>
      <c r="EI126" s="55"/>
      <c r="EK126" s="44"/>
      <c r="EL126" s="302"/>
      <c r="EM126" s="87" t="s">
        <v>96</v>
      </c>
      <c r="EN126" s="8" t="s">
        <v>46</v>
      </c>
      <c r="EO126" s="61"/>
      <c r="EP126" s="72">
        <v>0.64</v>
      </c>
      <c r="EQ126" s="496">
        <f t="shared" ref="EQ126:EQ132" si="1209">EM$121*EN$121*EP126</f>
        <v>0</v>
      </c>
      <c r="ER126" s="10"/>
      <c r="ES126" s="61"/>
      <c r="ET126" s="8"/>
      <c r="EU126" s="61"/>
      <c r="EV126" s="87" t="s">
        <v>96</v>
      </c>
      <c r="EW126" s="8" t="s">
        <v>46</v>
      </c>
      <c r="EX126" s="61"/>
      <c r="EY126" s="72">
        <v>0</v>
      </c>
      <c r="EZ126" s="496">
        <f t="shared" si="1192"/>
        <v>0</v>
      </c>
      <c r="FA126" s="88"/>
      <c r="FC126" s="44"/>
      <c r="FD126" s="302"/>
      <c r="FE126" s="87" t="s">
        <v>90</v>
      </c>
      <c r="FF126" s="95" t="s">
        <v>111</v>
      </c>
      <c r="FG126" s="14"/>
      <c r="FH126" s="72">
        <v>0</v>
      </c>
      <c r="FI126" s="496">
        <f t="shared" ref="FI126:FI136" si="1210">FE$125*FF$125*FH126</f>
        <v>0</v>
      </c>
      <c r="FJ126" s="10"/>
      <c r="FK126" s="175" t="s">
        <v>109</v>
      </c>
      <c r="FL126" s="240">
        <f>IF(FM126=0,0,FR126/FM126)</f>
        <v>0</v>
      </c>
      <c r="FM126" s="72">
        <f>5.5+(9.6/2/2.75)</f>
        <v>7.2454545454545451</v>
      </c>
      <c r="FN126" s="87" t="s">
        <v>90</v>
      </c>
      <c r="FO126" s="95" t="s">
        <v>111</v>
      </c>
      <c r="FP126" s="14"/>
      <c r="FQ126" s="109"/>
      <c r="FR126" s="109">
        <f t="shared" ref="FR126:FR136" si="1211">FR114+FR102+FR90+FI126+FI114+FI102+FI90</f>
        <v>0</v>
      </c>
      <c r="FS126" s="88"/>
    </row>
    <row r="127" spans="1:175" x14ac:dyDescent="0.25">
      <c r="A127" s="44" t="s">
        <v>105</v>
      </c>
      <c r="B127" s="72" t="s">
        <v>525</v>
      </c>
      <c r="C127" s="37"/>
      <c r="D127" s="38">
        <f>D122</f>
        <v>0</v>
      </c>
      <c r="E127" s="8"/>
      <c r="F127" s="8"/>
      <c r="G127" s="65">
        <v>0</v>
      </c>
      <c r="H127" s="9"/>
      <c r="I127" s="13"/>
      <c r="J127" s="13"/>
      <c r="K127" s="13"/>
      <c r="L127" s="13"/>
      <c r="M127" s="55"/>
      <c r="O127" s="44" t="s">
        <v>105</v>
      </c>
      <c r="P127" s="72" t="s">
        <v>525</v>
      </c>
      <c r="Q127" s="37"/>
      <c r="R127" s="38">
        <f>R122</f>
        <v>0</v>
      </c>
      <c r="S127" s="8"/>
      <c r="T127" s="8"/>
      <c r="U127" s="65">
        <v>0</v>
      </c>
      <c r="V127" s="9"/>
      <c r="W127" s="13"/>
      <c r="X127" s="13"/>
      <c r="Y127" s="13"/>
      <c r="Z127" s="13"/>
      <c r="AA127" s="55"/>
      <c r="AC127" s="44" t="s">
        <v>105</v>
      </c>
      <c r="AD127" s="72" t="s">
        <v>525</v>
      </c>
      <c r="AE127" s="37"/>
      <c r="AF127" s="38">
        <f t="shared" ref="AF127" si="1212">AF122</f>
        <v>0</v>
      </c>
      <c r="AG127" s="8"/>
      <c r="AH127" s="8"/>
      <c r="AI127" s="65">
        <v>0</v>
      </c>
      <c r="AJ127" s="9"/>
      <c r="AK127" s="13"/>
      <c r="AL127" s="13"/>
      <c r="AM127" s="13"/>
      <c r="AN127" s="13"/>
      <c r="AO127" s="55"/>
      <c r="AQ127" s="44" t="s">
        <v>105</v>
      </c>
      <c r="AR127" s="72" t="s">
        <v>525</v>
      </c>
      <c r="AS127" s="37"/>
      <c r="AT127" s="38">
        <f t="shared" ref="AT127" si="1213">AT122</f>
        <v>0</v>
      </c>
      <c r="AU127" s="8"/>
      <c r="AV127" s="8"/>
      <c r="AW127" s="65">
        <v>0</v>
      </c>
      <c r="AX127" s="9"/>
      <c r="AY127" s="13"/>
      <c r="AZ127" s="13"/>
      <c r="BA127" s="13"/>
      <c r="BB127" s="13"/>
      <c r="BC127" s="55"/>
      <c r="BE127" s="44" t="s">
        <v>105</v>
      </c>
      <c r="BF127" s="72" t="s">
        <v>525</v>
      </c>
      <c r="BG127" s="37"/>
      <c r="BH127" s="38">
        <f t="shared" ref="BH127" si="1214">BH122</f>
        <v>0</v>
      </c>
      <c r="BI127" s="8"/>
      <c r="BJ127" s="8"/>
      <c r="BK127" s="65">
        <v>0</v>
      </c>
      <c r="BL127" s="9"/>
      <c r="BM127" s="13"/>
      <c r="BN127" s="13"/>
      <c r="BO127" s="13"/>
      <c r="BP127" s="13"/>
      <c r="BQ127" s="55"/>
      <c r="BS127" s="44" t="s">
        <v>105</v>
      </c>
      <c r="BT127" s="72" t="s">
        <v>525</v>
      </c>
      <c r="BU127" s="37"/>
      <c r="BV127" s="38">
        <f t="shared" ref="BV127" si="1215">BV122</f>
        <v>0</v>
      </c>
      <c r="BW127" s="8"/>
      <c r="BX127" s="8"/>
      <c r="BY127" s="65">
        <v>0</v>
      </c>
      <c r="BZ127" s="9"/>
      <c r="CA127" s="13"/>
      <c r="CB127" s="13"/>
      <c r="CC127" s="13"/>
      <c r="CD127" s="13"/>
      <c r="CE127" s="55"/>
      <c r="CG127" s="44" t="s">
        <v>105</v>
      </c>
      <c r="CH127" s="72" t="s">
        <v>525</v>
      </c>
      <c r="CI127" s="37"/>
      <c r="CJ127" s="38">
        <f t="shared" ref="CJ127" si="1216">CJ122</f>
        <v>0</v>
      </c>
      <c r="CK127" s="8"/>
      <c r="CL127" s="8"/>
      <c r="CM127" s="65">
        <v>0</v>
      </c>
      <c r="CN127" s="9"/>
      <c r="CO127" s="13"/>
      <c r="CP127" s="13"/>
      <c r="CQ127" s="13"/>
      <c r="CR127" s="13"/>
      <c r="CS127" s="55"/>
      <c r="CU127" s="44" t="s">
        <v>105</v>
      </c>
      <c r="CV127" s="72" t="s">
        <v>525</v>
      </c>
      <c r="CW127" s="37"/>
      <c r="CX127" s="38">
        <f t="shared" ref="CX127" si="1217">CX122</f>
        <v>0</v>
      </c>
      <c r="CY127" s="8"/>
      <c r="CZ127" s="8"/>
      <c r="DA127" s="65">
        <v>0</v>
      </c>
      <c r="DB127" s="9"/>
      <c r="DC127" s="13"/>
      <c r="DD127" s="13"/>
      <c r="DE127" s="13"/>
      <c r="DF127" s="13"/>
      <c r="DG127" s="55"/>
      <c r="DI127" s="44" t="s">
        <v>105</v>
      </c>
      <c r="DJ127" s="72" t="s">
        <v>525</v>
      </c>
      <c r="DK127" s="37"/>
      <c r="DL127" s="38">
        <f t="shared" ref="DL127" si="1218">DL122</f>
        <v>0</v>
      </c>
      <c r="DM127" s="8"/>
      <c r="DN127" s="8"/>
      <c r="DO127" s="65">
        <v>0</v>
      </c>
      <c r="DP127" s="9"/>
      <c r="DQ127" s="13"/>
      <c r="DR127" s="13"/>
      <c r="DS127" s="13"/>
      <c r="DT127" s="13"/>
      <c r="DU127" s="55"/>
      <c r="DW127" s="44" t="s">
        <v>105</v>
      </c>
      <c r="DX127" s="72" t="s">
        <v>525</v>
      </c>
      <c r="DY127" s="37"/>
      <c r="DZ127" s="38">
        <f t="shared" ref="DZ127" si="1219">DZ122</f>
        <v>0</v>
      </c>
      <c r="EA127" s="8"/>
      <c r="EB127" s="8"/>
      <c r="EC127" s="65">
        <v>0</v>
      </c>
      <c r="ED127" s="9"/>
      <c r="EE127" s="13"/>
      <c r="EF127" s="13"/>
      <c r="EG127" s="13"/>
      <c r="EH127" s="13"/>
      <c r="EI127" s="55"/>
      <c r="EK127" s="44"/>
      <c r="EL127" s="302"/>
      <c r="EM127" s="87" t="s">
        <v>73</v>
      </c>
      <c r="EN127" s="8" t="s">
        <v>129</v>
      </c>
      <c r="EO127" s="61"/>
      <c r="EP127" s="72">
        <v>2.31</v>
      </c>
      <c r="EQ127" s="496">
        <f t="shared" si="1209"/>
        <v>0</v>
      </c>
      <c r="ER127" s="10"/>
      <c r="ES127" s="61"/>
      <c r="ET127" s="8"/>
      <c r="EU127" s="61"/>
      <c r="EV127" s="87" t="s">
        <v>73</v>
      </c>
      <c r="EW127" s="8" t="s">
        <v>129</v>
      </c>
      <c r="EX127" s="61"/>
      <c r="EY127" s="72">
        <v>0</v>
      </c>
      <c r="EZ127" s="496">
        <f t="shared" si="1192"/>
        <v>0</v>
      </c>
      <c r="FA127" s="88"/>
      <c r="FC127" s="44"/>
      <c r="FD127" s="302"/>
      <c r="FE127" s="87" t="s">
        <v>99</v>
      </c>
      <c r="FF127" s="95" t="s">
        <v>112</v>
      </c>
      <c r="FG127" s="14"/>
      <c r="FH127" s="72">
        <v>0</v>
      </c>
      <c r="FI127" s="496">
        <f t="shared" si="1210"/>
        <v>0</v>
      </c>
      <c r="FJ127" s="10"/>
      <c r="FK127" s="175" t="s">
        <v>109</v>
      </c>
      <c r="FL127" s="240">
        <f>IF(FM127=0,0,FR127/FM127)</f>
        <v>0</v>
      </c>
      <c r="FM127" s="72">
        <f>1.75+(9.3/2/7.85)</f>
        <v>2.3423566878980893</v>
      </c>
      <c r="FN127" s="87" t="s">
        <v>99</v>
      </c>
      <c r="FO127" s="95" t="s">
        <v>112</v>
      </c>
      <c r="FP127" s="14"/>
      <c r="FQ127" s="109"/>
      <c r="FR127" s="109">
        <f t="shared" si="1211"/>
        <v>0</v>
      </c>
      <c r="FS127" s="88"/>
    </row>
    <row r="128" spans="1:175" x14ac:dyDescent="0.25">
      <c r="A128" s="44" t="s">
        <v>105</v>
      </c>
      <c r="B128" s="72" t="s">
        <v>60</v>
      </c>
      <c r="C128" s="37"/>
      <c r="D128" s="38">
        <f>D122</f>
        <v>0</v>
      </c>
      <c r="E128" s="8"/>
      <c r="F128" s="8"/>
      <c r="G128" s="65">
        <v>0</v>
      </c>
      <c r="H128" s="9"/>
      <c r="I128" s="13"/>
      <c r="J128" s="13"/>
      <c r="K128" s="13"/>
      <c r="L128" s="10"/>
      <c r="M128" s="43"/>
      <c r="O128" s="44" t="s">
        <v>105</v>
      </c>
      <c r="P128" s="72" t="s">
        <v>60</v>
      </c>
      <c r="Q128" s="37"/>
      <c r="R128" s="38">
        <f>R122</f>
        <v>0</v>
      </c>
      <c r="S128" s="8"/>
      <c r="T128" s="8"/>
      <c r="U128" s="65">
        <v>0</v>
      </c>
      <c r="V128" s="9"/>
      <c r="W128" s="13"/>
      <c r="X128" s="13"/>
      <c r="Y128" s="13"/>
      <c r="Z128" s="10"/>
      <c r="AA128" s="43"/>
      <c r="AC128" s="44" t="s">
        <v>105</v>
      </c>
      <c r="AD128" s="72" t="s">
        <v>60</v>
      </c>
      <c r="AE128" s="37"/>
      <c r="AF128" s="38">
        <f t="shared" ref="AF128" si="1220">AF122</f>
        <v>0</v>
      </c>
      <c r="AG128" s="8"/>
      <c r="AH128" s="8"/>
      <c r="AI128" s="65">
        <v>0</v>
      </c>
      <c r="AJ128" s="9"/>
      <c r="AK128" s="13"/>
      <c r="AL128" s="13"/>
      <c r="AM128" s="13"/>
      <c r="AN128" s="10"/>
      <c r="AO128" s="43"/>
      <c r="AQ128" s="44" t="s">
        <v>105</v>
      </c>
      <c r="AR128" s="72" t="s">
        <v>60</v>
      </c>
      <c r="AS128" s="37"/>
      <c r="AT128" s="38">
        <f t="shared" ref="AT128" si="1221">AT122</f>
        <v>0</v>
      </c>
      <c r="AU128" s="8"/>
      <c r="AV128" s="8"/>
      <c r="AW128" s="65">
        <v>0</v>
      </c>
      <c r="AX128" s="9"/>
      <c r="AY128" s="13"/>
      <c r="AZ128" s="13"/>
      <c r="BA128" s="13"/>
      <c r="BB128" s="10"/>
      <c r="BC128" s="43"/>
      <c r="BE128" s="44" t="s">
        <v>105</v>
      </c>
      <c r="BF128" s="72" t="s">
        <v>60</v>
      </c>
      <c r="BG128" s="37"/>
      <c r="BH128" s="38">
        <f t="shared" ref="BH128" si="1222">BH122</f>
        <v>0</v>
      </c>
      <c r="BI128" s="8"/>
      <c r="BJ128" s="8"/>
      <c r="BK128" s="65">
        <v>0</v>
      </c>
      <c r="BL128" s="9"/>
      <c r="BM128" s="13"/>
      <c r="BN128" s="13"/>
      <c r="BO128" s="13"/>
      <c r="BP128" s="10"/>
      <c r="BQ128" s="43"/>
      <c r="BS128" s="44" t="s">
        <v>105</v>
      </c>
      <c r="BT128" s="72" t="s">
        <v>60</v>
      </c>
      <c r="BU128" s="37"/>
      <c r="BV128" s="38">
        <f t="shared" ref="BV128" si="1223">BV122</f>
        <v>0</v>
      </c>
      <c r="BW128" s="8"/>
      <c r="BX128" s="8"/>
      <c r="BY128" s="65">
        <v>0</v>
      </c>
      <c r="BZ128" s="9"/>
      <c r="CA128" s="13"/>
      <c r="CB128" s="13"/>
      <c r="CC128" s="13"/>
      <c r="CD128" s="10"/>
      <c r="CE128" s="43"/>
      <c r="CG128" s="44" t="s">
        <v>105</v>
      </c>
      <c r="CH128" s="72" t="s">
        <v>60</v>
      </c>
      <c r="CI128" s="37"/>
      <c r="CJ128" s="38">
        <f t="shared" ref="CJ128" si="1224">CJ122</f>
        <v>0</v>
      </c>
      <c r="CK128" s="8"/>
      <c r="CL128" s="8"/>
      <c r="CM128" s="65">
        <v>0</v>
      </c>
      <c r="CN128" s="9"/>
      <c r="CO128" s="13"/>
      <c r="CP128" s="13"/>
      <c r="CQ128" s="13"/>
      <c r="CR128" s="10"/>
      <c r="CS128" s="43"/>
      <c r="CU128" s="44" t="s">
        <v>105</v>
      </c>
      <c r="CV128" s="72" t="s">
        <v>60</v>
      </c>
      <c r="CW128" s="37"/>
      <c r="CX128" s="38">
        <f t="shared" ref="CX128" si="1225">CX122</f>
        <v>0</v>
      </c>
      <c r="CY128" s="8"/>
      <c r="CZ128" s="8"/>
      <c r="DA128" s="65">
        <v>0</v>
      </c>
      <c r="DB128" s="9"/>
      <c r="DC128" s="13"/>
      <c r="DD128" s="13"/>
      <c r="DE128" s="13"/>
      <c r="DF128" s="10"/>
      <c r="DG128" s="43"/>
      <c r="DI128" s="44" t="s">
        <v>105</v>
      </c>
      <c r="DJ128" s="72" t="s">
        <v>60</v>
      </c>
      <c r="DK128" s="37"/>
      <c r="DL128" s="38">
        <f t="shared" ref="DL128" si="1226">DL122</f>
        <v>0</v>
      </c>
      <c r="DM128" s="8"/>
      <c r="DN128" s="8"/>
      <c r="DO128" s="65">
        <v>0</v>
      </c>
      <c r="DP128" s="9"/>
      <c r="DQ128" s="13"/>
      <c r="DR128" s="13"/>
      <c r="DS128" s="13"/>
      <c r="DT128" s="10"/>
      <c r="DU128" s="43"/>
      <c r="DW128" s="44" t="s">
        <v>105</v>
      </c>
      <c r="DX128" s="72" t="s">
        <v>60</v>
      </c>
      <c r="DY128" s="37"/>
      <c r="DZ128" s="38">
        <f t="shared" ref="DZ128" si="1227">DZ122</f>
        <v>0</v>
      </c>
      <c r="EA128" s="8"/>
      <c r="EB128" s="8"/>
      <c r="EC128" s="65">
        <v>0</v>
      </c>
      <c r="ED128" s="9"/>
      <c r="EE128" s="13"/>
      <c r="EF128" s="13"/>
      <c r="EG128" s="13"/>
      <c r="EH128" s="10"/>
      <c r="EI128" s="43"/>
      <c r="EK128" s="44"/>
      <c r="EL128" s="302"/>
      <c r="EM128" s="87" t="s">
        <v>133</v>
      </c>
      <c r="EN128" s="8" t="s">
        <v>132</v>
      </c>
      <c r="EO128" s="61"/>
      <c r="EP128" s="72">
        <v>1.08</v>
      </c>
      <c r="EQ128" s="496">
        <f t="shared" si="1209"/>
        <v>0</v>
      </c>
      <c r="ER128" s="10"/>
      <c r="ES128" s="61"/>
      <c r="ET128" s="8"/>
      <c r="EU128" s="61"/>
      <c r="EV128" s="87" t="s">
        <v>133</v>
      </c>
      <c r="EW128" s="8" t="s">
        <v>132</v>
      </c>
      <c r="EX128" s="61"/>
      <c r="EY128" s="72">
        <v>0</v>
      </c>
      <c r="EZ128" s="496">
        <f t="shared" si="1192"/>
        <v>0</v>
      </c>
      <c r="FA128" s="88"/>
      <c r="FC128" s="44"/>
      <c r="FD128" s="302"/>
      <c r="FE128" s="87" t="s">
        <v>91</v>
      </c>
      <c r="FF128" s="95" t="s">
        <v>321</v>
      </c>
      <c r="FG128" s="14"/>
      <c r="FH128" s="72">
        <v>0</v>
      </c>
      <c r="FI128" s="496">
        <f t="shared" si="1210"/>
        <v>0</v>
      </c>
      <c r="FJ128" s="10"/>
      <c r="FK128" s="175" t="s">
        <v>109</v>
      </c>
      <c r="FL128" s="240">
        <f>IF(FM128=0,0,FR128/FM128)</f>
        <v>0</v>
      </c>
      <c r="FM128" s="72">
        <v>8.8000000000000007</v>
      </c>
      <c r="FN128" s="87" t="s">
        <v>91</v>
      </c>
      <c r="FO128" s="95" t="s">
        <v>113</v>
      </c>
      <c r="FP128" s="14"/>
      <c r="FQ128" s="109"/>
      <c r="FR128" s="109">
        <f t="shared" si="1211"/>
        <v>0</v>
      </c>
      <c r="FS128" s="88"/>
    </row>
    <row r="129" spans="1:175" x14ac:dyDescent="0.25">
      <c r="A129" s="44"/>
      <c r="B129" s="11"/>
      <c r="C129" s="17"/>
      <c r="D129" s="17"/>
      <c r="E129" s="18"/>
      <c r="F129" s="17"/>
      <c r="G129" s="950"/>
      <c r="H129" s="9"/>
      <c r="I129" s="13"/>
      <c r="J129" s="13"/>
      <c r="K129" s="13"/>
      <c r="L129" s="10"/>
      <c r="M129" s="43"/>
      <c r="O129" s="44"/>
      <c r="P129" s="11"/>
      <c r="Q129" s="17"/>
      <c r="R129" s="17"/>
      <c r="S129" s="18"/>
      <c r="T129" s="17"/>
      <c r="U129" s="950"/>
      <c r="V129" s="9"/>
      <c r="W129" s="13"/>
      <c r="X129" s="13"/>
      <c r="Y129" s="13"/>
      <c r="Z129" s="10"/>
      <c r="AA129" s="43"/>
      <c r="AC129" s="44"/>
      <c r="AD129" s="11"/>
      <c r="AE129" s="17"/>
      <c r="AF129" s="17"/>
      <c r="AG129" s="18"/>
      <c r="AH129" s="17"/>
      <c r="AI129" s="950"/>
      <c r="AJ129" s="9"/>
      <c r="AK129" s="13"/>
      <c r="AL129" s="13"/>
      <c r="AM129" s="13"/>
      <c r="AN129" s="10"/>
      <c r="AO129" s="43"/>
      <c r="AQ129" s="44"/>
      <c r="AR129" s="11"/>
      <c r="AS129" s="17"/>
      <c r="AT129" s="17"/>
      <c r="AU129" s="18"/>
      <c r="AV129" s="17"/>
      <c r="AW129" s="950"/>
      <c r="AX129" s="9"/>
      <c r="AY129" s="13"/>
      <c r="AZ129" s="13"/>
      <c r="BA129" s="13"/>
      <c r="BB129" s="10"/>
      <c r="BC129" s="43"/>
      <c r="BE129" s="44"/>
      <c r="BF129" s="11"/>
      <c r="BG129" s="17"/>
      <c r="BH129" s="17"/>
      <c r="BI129" s="18"/>
      <c r="BJ129" s="17"/>
      <c r="BK129" s="950"/>
      <c r="BL129" s="9"/>
      <c r="BM129" s="13"/>
      <c r="BN129" s="13"/>
      <c r="BO129" s="13"/>
      <c r="BP129" s="10"/>
      <c r="BQ129" s="43"/>
      <c r="BS129" s="44"/>
      <c r="BT129" s="11"/>
      <c r="BU129" s="17"/>
      <c r="BV129" s="17"/>
      <c r="BW129" s="18"/>
      <c r="BX129" s="17"/>
      <c r="BY129" s="950"/>
      <c r="BZ129" s="9"/>
      <c r="CA129" s="13"/>
      <c r="CB129" s="13"/>
      <c r="CC129" s="13"/>
      <c r="CD129" s="10"/>
      <c r="CE129" s="43"/>
      <c r="CG129" s="44"/>
      <c r="CH129" s="11"/>
      <c r="CI129" s="17"/>
      <c r="CJ129" s="17"/>
      <c r="CK129" s="18"/>
      <c r="CL129" s="17"/>
      <c r="CM129" s="950"/>
      <c r="CN129" s="9"/>
      <c r="CO129" s="13"/>
      <c r="CP129" s="13"/>
      <c r="CQ129" s="13"/>
      <c r="CR129" s="10"/>
      <c r="CS129" s="43"/>
      <c r="CU129" s="44"/>
      <c r="CV129" s="11"/>
      <c r="CW129" s="17"/>
      <c r="CX129" s="17"/>
      <c r="CY129" s="18"/>
      <c r="CZ129" s="17"/>
      <c r="DA129" s="950"/>
      <c r="DB129" s="9"/>
      <c r="DC129" s="13"/>
      <c r="DD129" s="13"/>
      <c r="DE129" s="13"/>
      <c r="DF129" s="10"/>
      <c r="DG129" s="43"/>
      <c r="DI129" s="44"/>
      <c r="DJ129" s="11"/>
      <c r="DK129" s="17"/>
      <c r="DL129" s="17"/>
      <c r="DM129" s="18"/>
      <c r="DN129" s="17"/>
      <c r="DO129" s="950"/>
      <c r="DP129" s="9"/>
      <c r="DQ129" s="13"/>
      <c r="DR129" s="13"/>
      <c r="DS129" s="13"/>
      <c r="DT129" s="10"/>
      <c r="DU129" s="43"/>
      <c r="DW129" s="44"/>
      <c r="DX129" s="11"/>
      <c r="DY129" s="17"/>
      <c r="DZ129" s="17"/>
      <c r="EA129" s="18"/>
      <c r="EB129" s="17"/>
      <c r="EC129" s="950"/>
      <c r="ED129" s="9"/>
      <c r="EE129" s="13"/>
      <c r="EF129" s="13"/>
      <c r="EG129" s="13"/>
      <c r="EH129" s="10"/>
      <c r="EI129" s="43"/>
      <c r="EK129" s="44"/>
      <c r="EL129" s="302"/>
      <c r="EM129" s="87" t="s">
        <v>65</v>
      </c>
      <c r="EN129" s="95" t="s">
        <v>60</v>
      </c>
      <c r="EO129" s="14"/>
      <c r="EP129" s="72">
        <v>0.87</v>
      </c>
      <c r="EQ129" s="496">
        <f t="shared" si="1209"/>
        <v>0</v>
      </c>
      <c r="ER129" s="10"/>
      <c r="ES129" s="61"/>
      <c r="ET129" s="8"/>
      <c r="EU129" s="61"/>
      <c r="EV129" s="87" t="s">
        <v>65</v>
      </c>
      <c r="EW129" s="95" t="s">
        <v>60</v>
      </c>
      <c r="EX129" s="14"/>
      <c r="EY129" s="72">
        <v>0</v>
      </c>
      <c r="EZ129" s="496">
        <f t="shared" si="1192"/>
        <v>0</v>
      </c>
      <c r="FA129" s="88"/>
      <c r="FC129" s="137"/>
      <c r="FD129" s="61"/>
      <c r="FE129" s="87" t="s">
        <v>240</v>
      </c>
      <c r="FF129" s="95" t="s">
        <v>246</v>
      </c>
      <c r="FG129" s="14"/>
      <c r="FH129" s="72">
        <v>0</v>
      </c>
      <c r="FI129" s="496">
        <f t="shared" si="1210"/>
        <v>0</v>
      </c>
      <c r="FJ129" s="61"/>
      <c r="FK129" s="175" t="s">
        <v>109</v>
      </c>
      <c r="FL129" s="240">
        <f>IF(FM129=0,0,FR129/FM129)</f>
        <v>0</v>
      </c>
      <c r="FM129" s="72">
        <v>6.3</v>
      </c>
      <c r="FN129" s="87" t="s">
        <v>240</v>
      </c>
      <c r="FO129" s="95" t="s">
        <v>246</v>
      </c>
      <c r="FP129" s="14"/>
      <c r="FQ129" s="109"/>
      <c r="FR129" s="109">
        <f t="shared" si="1211"/>
        <v>0</v>
      </c>
      <c r="FS129" s="88"/>
    </row>
    <row r="130" spans="1:175" x14ac:dyDescent="0.25">
      <c r="A130" s="952"/>
      <c r="B130" s="97" t="s">
        <v>61</v>
      </c>
      <c r="C130" s="47"/>
      <c r="D130" s="47"/>
      <c r="E130" s="48"/>
      <c r="F130" s="49"/>
      <c r="G130" s="49"/>
      <c r="H130" s="50"/>
      <c r="I130" s="51">
        <f>SUM(I4:I122)</f>
        <v>0</v>
      </c>
      <c r="J130" s="51">
        <f>SUM(J4:J122)</f>
        <v>0</v>
      </c>
      <c r="K130" s="51">
        <f>SUM(K4:K122)</f>
        <v>0</v>
      </c>
      <c r="L130" s="57"/>
      <c r="M130" s="58"/>
      <c r="O130" s="952"/>
      <c r="P130" s="97" t="s">
        <v>61</v>
      </c>
      <c r="Q130" s="47"/>
      <c r="R130" s="47"/>
      <c r="S130" s="48"/>
      <c r="T130" s="49"/>
      <c r="U130" s="49"/>
      <c r="V130" s="50"/>
      <c r="W130" s="51">
        <f>SUM(W4:W122)</f>
        <v>0</v>
      </c>
      <c r="X130" s="51">
        <f>SUM(X4:X122)</f>
        <v>0</v>
      </c>
      <c r="Y130" s="51">
        <f>SUM(Y4:Y122)</f>
        <v>0</v>
      </c>
      <c r="Z130" s="57"/>
      <c r="AA130" s="58"/>
      <c r="AC130" s="952"/>
      <c r="AD130" s="97" t="s">
        <v>61</v>
      </c>
      <c r="AE130" s="47"/>
      <c r="AF130" s="47"/>
      <c r="AG130" s="48"/>
      <c r="AH130" s="49"/>
      <c r="AI130" s="49"/>
      <c r="AJ130" s="50"/>
      <c r="AK130" s="51">
        <f t="shared" ref="AK130:AM130" si="1228">SUM(AK4:AK122)</f>
        <v>0</v>
      </c>
      <c r="AL130" s="51">
        <f t="shared" si="1228"/>
        <v>0</v>
      </c>
      <c r="AM130" s="51">
        <f t="shared" si="1228"/>
        <v>0</v>
      </c>
      <c r="AN130" s="57"/>
      <c r="AO130" s="58"/>
      <c r="AQ130" s="952"/>
      <c r="AR130" s="97" t="s">
        <v>61</v>
      </c>
      <c r="AS130" s="47"/>
      <c r="AT130" s="47"/>
      <c r="AU130" s="48"/>
      <c r="AV130" s="49"/>
      <c r="AW130" s="49"/>
      <c r="AX130" s="50"/>
      <c r="AY130" s="51">
        <f t="shared" ref="AY130:BA130" si="1229">SUM(AY4:AY122)</f>
        <v>0</v>
      </c>
      <c r="AZ130" s="51">
        <f t="shared" si="1229"/>
        <v>0</v>
      </c>
      <c r="BA130" s="51">
        <f t="shared" si="1229"/>
        <v>0</v>
      </c>
      <c r="BB130" s="57"/>
      <c r="BC130" s="58"/>
      <c r="BE130" s="952"/>
      <c r="BF130" s="97" t="s">
        <v>61</v>
      </c>
      <c r="BG130" s="47"/>
      <c r="BH130" s="47"/>
      <c r="BI130" s="48"/>
      <c r="BJ130" s="49"/>
      <c r="BK130" s="49"/>
      <c r="BL130" s="50"/>
      <c r="BM130" s="51">
        <f t="shared" ref="BM130:BO130" si="1230">SUM(BM4:BM122)</f>
        <v>0</v>
      </c>
      <c r="BN130" s="51">
        <f t="shared" si="1230"/>
        <v>0</v>
      </c>
      <c r="BO130" s="51">
        <f t="shared" si="1230"/>
        <v>0</v>
      </c>
      <c r="BP130" s="57"/>
      <c r="BQ130" s="58"/>
      <c r="BS130" s="952"/>
      <c r="BT130" s="97" t="s">
        <v>61</v>
      </c>
      <c r="BU130" s="47"/>
      <c r="BV130" s="47"/>
      <c r="BW130" s="48"/>
      <c r="BX130" s="49"/>
      <c r="BY130" s="49"/>
      <c r="BZ130" s="50"/>
      <c r="CA130" s="51">
        <f t="shared" ref="CA130:CC130" si="1231">SUM(CA4:CA122)</f>
        <v>0</v>
      </c>
      <c r="CB130" s="51">
        <f t="shared" si="1231"/>
        <v>0</v>
      </c>
      <c r="CC130" s="51">
        <f t="shared" si="1231"/>
        <v>0</v>
      </c>
      <c r="CD130" s="57"/>
      <c r="CE130" s="58"/>
      <c r="CG130" s="952"/>
      <c r="CH130" s="97" t="s">
        <v>61</v>
      </c>
      <c r="CI130" s="47"/>
      <c r="CJ130" s="47"/>
      <c r="CK130" s="48"/>
      <c r="CL130" s="49"/>
      <c r="CM130" s="49"/>
      <c r="CN130" s="50"/>
      <c r="CO130" s="51">
        <f t="shared" ref="CO130:CQ130" si="1232">SUM(CO4:CO122)</f>
        <v>0</v>
      </c>
      <c r="CP130" s="51">
        <f t="shared" si="1232"/>
        <v>0</v>
      </c>
      <c r="CQ130" s="51">
        <f t="shared" si="1232"/>
        <v>0</v>
      </c>
      <c r="CR130" s="57"/>
      <c r="CS130" s="58"/>
      <c r="CU130" s="952"/>
      <c r="CV130" s="97" t="s">
        <v>61</v>
      </c>
      <c r="CW130" s="47"/>
      <c r="CX130" s="47"/>
      <c r="CY130" s="48"/>
      <c r="CZ130" s="49"/>
      <c r="DA130" s="49"/>
      <c r="DB130" s="50"/>
      <c r="DC130" s="51">
        <f t="shared" ref="DC130:DE130" si="1233">SUM(DC4:DC122)</f>
        <v>0</v>
      </c>
      <c r="DD130" s="51">
        <f t="shared" si="1233"/>
        <v>0</v>
      </c>
      <c r="DE130" s="51">
        <f t="shared" si="1233"/>
        <v>0</v>
      </c>
      <c r="DF130" s="57"/>
      <c r="DG130" s="58"/>
      <c r="DI130" s="952"/>
      <c r="DJ130" s="97" t="s">
        <v>61</v>
      </c>
      <c r="DK130" s="47"/>
      <c r="DL130" s="47"/>
      <c r="DM130" s="48"/>
      <c r="DN130" s="49"/>
      <c r="DO130" s="49"/>
      <c r="DP130" s="50"/>
      <c r="DQ130" s="51">
        <f t="shared" ref="DQ130:DS130" si="1234">SUM(DQ4:DQ122)</f>
        <v>0</v>
      </c>
      <c r="DR130" s="51">
        <f t="shared" si="1234"/>
        <v>0</v>
      </c>
      <c r="DS130" s="51">
        <f t="shared" si="1234"/>
        <v>0</v>
      </c>
      <c r="DT130" s="57"/>
      <c r="DU130" s="58"/>
      <c r="DW130" s="952"/>
      <c r="DX130" s="97" t="s">
        <v>61</v>
      </c>
      <c r="DY130" s="47"/>
      <c r="DZ130" s="47"/>
      <c r="EA130" s="48"/>
      <c r="EB130" s="49"/>
      <c r="EC130" s="49"/>
      <c r="ED130" s="50"/>
      <c r="EE130" s="51">
        <f t="shared" ref="EE130:EG130" si="1235">SUM(EE4:EE122)</f>
        <v>0</v>
      </c>
      <c r="EF130" s="51">
        <f t="shared" si="1235"/>
        <v>0</v>
      </c>
      <c r="EG130" s="51">
        <f t="shared" si="1235"/>
        <v>0</v>
      </c>
      <c r="EH130" s="57"/>
      <c r="EI130" s="58"/>
      <c r="EK130" s="44"/>
      <c r="EL130" s="302"/>
      <c r="EM130" s="87" t="s">
        <v>72</v>
      </c>
      <c r="EN130" s="8" t="s">
        <v>154</v>
      </c>
      <c r="EO130" s="61"/>
      <c r="EP130" s="72">
        <v>0.64</v>
      </c>
      <c r="EQ130" s="496">
        <f t="shared" si="1209"/>
        <v>0</v>
      </c>
      <c r="ER130" s="10"/>
      <c r="ES130" s="61"/>
      <c r="ET130" s="8"/>
      <c r="EU130" s="61"/>
      <c r="EV130" s="87" t="s">
        <v>72</v>
      </c>
      <c r="EW130" s="8" t="s">
        <v>154</v>
      </c>
      <c r="EX130" s="61"/>
      <c r="EY130" s="72">
        <v>0</v>
      </c>
      <c r="EZ130" s="496">
        <f t="shared" si="1192"/>
        <v>0</v>
      </c>
      <c r="FA130" s="88"/>
      <c r="FC130" s="44"/>
      <c r="FD130" s="302"/>
      <c r="FE130" s="236" t="s">
        <v>101</v>
      </c>
      <c r="FF130" s="238" t="s">
        <v>322</v>
      </c>
      <c r="FG130" s="238"/>
      <c r="FH130" s="239">
        <v>7.5</v>
      </c>
      <c r="FI130" s="496">
        <f t="shared" si="1210"/>
        <v>0</v>
      </c>
      <c r="FJ130" s="10"/>
      <c r="FK130" s="175" t="s">
        <v>45</v>
      </c>
      <c r="FL130" s="240">
        <f>IF(FM130=0,0,FR130/FM130)</f>
        <v>0</v>
      </c>
      <c r="FM130" s="72">
        <v>7</v>
      </c>
      <c r="FN130" s="87" t="s">
        <v>96</v>
      </c>
      <c r="FO130" s="8" t="s">
        <v>46</v>
      </c>
      <c r="FP130" s="61"/>
      <c r="FQ130" s="109"/>
      <c r="FR130" s="109">
        <f>FR118+FR106+FR94+FI118+FI106+FI94</f>
        <v>0</v>
      </c>
      <c r="FS130" s="88"/>
    </row>
    <row r="131" spans="1:175" x14ac:dyDescent="0.25">
      <c r="O131" s="5"/>
      <c r="P131" s="7"/>
      <c r="Q131" s="7"/>
      <c r="R131" s="7"/>
      <c r="S131" s="7"/>
      <c r="T131" s="7"/>
      <c r="U131" s="7"/>
      <c r="V131" s="40"/>
      <c r="W131" s="27"/>
      <c r="X131" s="27"/>
      <c r="Y131" s="27"/>
      <c r="Z131" s="27"/>
      <c r="AA131" s="27"/>
      <c r="AC131" s="5"/>
      <c r="AD131" s="7"/>
      <c r="AE131" s="7"/>
      <c r="AF131" s="7"/>
      <c r="AG131" s="7"/>
      <c r="AH131" s="7"/>
      <c r="AI131" s="7"/>
      <c r="AJ131" s="40"/>
      <c r="AK131" s="27"/>
      <c r="AL131" s="27"/>
      <c r="AM131" s="27"/>
      <c r="AN131" s="27"/>
      <c r="AO131" s="27"/>
      <c r="AQ131" s="5"/>
      <c r="AR131" s="7"/>
      <c r="AS131" s="7"/>
      <c r="AT131" s="7"/>
      <c r="AU131" s="7"/>
      <c r="AV131" s="7"/>
      <c r="AW131" s="7"/>
      <c r="AX131" s="40"/>
      <c r="AY131" s="27"/>
      <c r="AZ131" s="27"/>
      <c r="BA131" s="27"/>
      <c r="BB131" s="27"/>
      <c r="BC131" s="27"/>
      <c r="BE131" s="5"/>
      <c r="BF131" s="7"/>
      <c r="BG131" s="7"/>
      <c r="BH131" s="7"/>
      <c r="BI131" s="7"/>
      <c r="BJ131" s="7"/>
      <c r="BK131" s="7"/>
      <c r="BL131" s="40"/>
      <c r="BM131" s="27"/>
      <c r="BN131" s="27"/>
      <c r="BO131" s="27"/>
      <c r="BP131" s="27"/>
      <c r="BQ131" s="27"/>
      <c r="BS131" s="5"/>
      <c r="BT131" s="7"/>
      <c r="BU131" s="7"/>
      <c r="BV131" s="7"/>
      <c r="BW131" s="7"/>
      <c r="BX131" s="7"/>
      <c r="BY131" s="7"/>
      <c r="BZ131" s="40"/>
      <c r="CA131" s="27"/>
      <c r="CB131" s="27"/>
      <c r="CC131" s="27"/>
      <c r="CD131" s="27"/>
      <c r="CE131" s="27"/>
      <c r="CG131" s="5"/>
      <c r="CH131" s="7"/>
      <c r="CI131" s="7"/>
      <c r="CJ131" s="7"/>
      <c r="CK131" s="7"/>
      <c r="CL131" s="7"/>
      <c r="CM131" s="7"/>
      <c r="CN131" s="40"/>
      <c r="CO131" s="27"/>
      <c r="CP131" s="27"/>
      <c r="CQ131" s="27"/>
      <c r="CR131" s="27"/>
      <c r="CS131" s="27"/>
      <c r="CU131" s="5"/>
      <c r="CV131" s="7"/>
      <c r="CW131" s="7"/>
      <c r="CX131" s="7"/>
      <c r="CY131" s="7"/>
      <c r="CZ131" s="7"/>
      <c r="DA131" s="7"/>
      <c r="DB131" s="40"/>
      <c r="DC131" s="27"/>
      <c r="DD131" s="27"/>
      <c r="DE131" s="27"/>
      <c r="DF131" s="27"/>
      <c r="DG131" s="27"/>
      <c r="DI131" s="5"/>
      <c r="DJ131" s="7"/>
      <c r="DK131" s="7"/>
      <c r="DL131" s="7"/>
      <c r="DM131" s="7"/>
      <c r="DN131" s="7"/>
      <c r="DO131" s="7"/>
      <c r="DP131" s="40"/>
      <c r="DQ131" s="27"/>
      <c r="DR131" s="27"/>
      <c r="DS131" s="27"/>
      <c r="DT131" s="27"/>
      <c r="DU131" s="27"/>
      <c r="DW131" s="5"/>
      <c r="DX131" s="7"/>
      <c r="DY131" s="7"/>
      <c r="DZ131" s="7"/>
      <c r="EA131" s="7"/>
      <c r="EB131" s="7"/>
      <c r="EC131" s="7"/>
      <c r="ED131" s="40"/>
      <c r="EE131" s="27"/>
      <c r="EF131" s="27"/>
      <c r="EG131" s="27"/>
      <c r="EH131" s="27"/>
      <c r="EI131" s="27"/>
      <c r="EK131" s="44"/>
      <c r="EL131" s="302"/>
      <c r="EM131" s="87" t="s">
        <v>76</v>
      </c>
      <c r="EN131" s="11" t="s">
        <v>53</v>
      </c>
      <c r="EO131" s="14"/>
      <c r="EP131" s="72">
        <v>0</v>
      </c>
      <c r="EQ131" s="496">
        <f t="shared" si="1209"/>
        <v>0</v>
      </c>
      <c r="ER131" s="10"/>
      <c r="ES131" s="61"/>
      <c r="ET131" s="8"/>
      <c r="EU131" s="61"/>
      <c r="EV131" s="87" t="s">
        <v>76</v>
      </c>
      <c r="EW131" s="11" t="s">
        <v>53</v>
      </c>
      <c r="EX131" s="14"/>
      <c r="EY131" s="72">
        <v>0</v>
      </c>
      <c r="EZ131" s="496">
        <f t="shared" si="1192"/>
        <v>0</v>
      </c>
      <c r="FA131" s="88"/>
      <c r="FC131" s="44"/>
      <c r="FD131" s="302"/>
      <c r="FE131" s="87" t="s">
        <v>73</v>
      </c>
      <c r="FF131" s="8" t="s">
        <v>129</v>
      </c>
      <c r="FG131" s="61"/>
      <c r="FH131" s="72">
        <v>0</v>
      </c>
      <c r="FI131" s="496">
        <f t="shared" si="1210"/>
        <v>0</v>
      </c>
      <c r="FJ131" s="10"/>
      <c r="FK131" s="8"/>
      <c r="FL131" s="61"/>
      <c r="FM131" s="61"/>
      <c r="FN131" s="87" t="s">
        <v>73</v>
      </c>
      <c r="FO131" s="8" t="s">
        <v>129</v>
      </c>
      <c r="FP131" s="61"/>
      <c r="FQ131" s="109"/>
      <c r="FR131" s="109">
        <f t="shared" si="1211"/>
        <v>0</v>
      </c>
      <c r="FS131" s="88"/>
    </row>
    <row r="132" spans="1:175" x14ac:dyDescent="0.25">
      <c r="O132" s="5"/>
      <c r="P132" s="7"/>
      <c r="Q132" s="7"/>
      <c r="R132" s="7"/>
      <c r="S132" s="7"/>
      <c r="T132" s="7"/>
      <c r="U132" s="7"/>
      <c r="V132" s="40"/>
      <c r="W132" s="27"/>
      <c r="X132" s="27"/>
      <c r="Y132" s="27"/>
      <c r="Z132" s="27"/>
      <c r="AA132" s="27"/>
      <c r="EK132" s="44"/>
      <c r="EL132" s="302"/>
      <c r="EM132" s="87" t="s">
        <v>105</v>
      </c>
      <c r="EN132" s="11" t="s">
        <v>57</v>
      </c>
      <c r="EO132" s="14"/>
      <c r="EP132" s="72">
        <v>5.5</v>
      </c>
      <c r="EQ132" s="496">
        <f t="shared" si="1209"/>
        <v>0</v>
      </c>
      <c r="ER132" s="10"/>
      <c r="ES132" s="61"/>
      <c r="ET132" s="8"/>
      <c r="EU132" s="61"/>
      <c r="EV132" s="87" t="s">
        <v>105</v>
      </c>
      <c r="EW132" s="11" t="s">
        <v>57</v>
      </c>
      <c r="EX132" s="14"/>
      <c r="EY132" s="72">
        <v>0</v>
      </c>
      <c r="EZ132" s="496">
        <f t="shared" si="1192"/>
        <v>0</v>
      </c>
      <c r="FA132" s="88"/>
      <c r="FC132" s="44"/>
      <c r="FD132" s="302"/>
      <c r="FE132" s="236" t="s">
        <v>100</v>
      </c>
      <c r="FF132" s="238" t="s">
        <v>52</v>
      </c>
      <c r="FG132" s="238"/>
      <c r="FH132" s="239">
        <f>IF($EX$4=0,0,$EX$85/$EX$4*3)</f>
        <v>0</v>
      </c>
      <c r="FI132" s="496">
        <f t="shared" si="1210"/>
        <v>0</v>
      </c>
      <c r="FJ132" s="252" t="str">
        <f>IF(FH132&gt;0,"","CONTROL")</f>
        <v>CONTROL</v>
      </c>
      <c r="FK132" s="87" t="s">
        <v>101</v>
      </c>
      <c r="FL132" s="8" t="s">
        <v>322</v>
      </c>
      <c r="FM132" s="109">
        <f>FI130</f>
        <v>0</v>
      </c>
      <c r="FN132" s="87" t="s">
        <v>133</v>
      </c>
      <c r="FO132" s="8" t="s">
        <v>132</v>
      </c>
      <c r="FP132" s="61"/>
      <c r="FQ132" s="109"/>
      <c r="FR132" s="109">
        <f>FR120+FR108+FR96+FI120+FI108+FI96</f>
        <v>0</v>
      </c>
      <c r="FS132" s="88"/>
    </row>
    <row r="133" spans="1:175" x14ac:dyDescent="0.25">
      <c r="O133" s="5"/>
      <c r="P133" s="7"/>
      <c r="Q133" s="7"/>
      <c r="R133" s="7"/>
      <c r="S133" s="7"/>
      <c r="T133" s="7"/>
      <c r="U133" s="7"/>
      <c r="V133" s="40"/>
      <c r="W133" s="27"/>
      <c r="X133" s="27"/>
      <c r="Y133" s="27"/>
      <c r="Z133" s="27"/>
      <c r="AA133" s="27"/>
      <c r="EK133" s="44"/>
      <c r="EL133" s="295" t="s">
        <v>335</v>
      </c>
      <c r="EM133" s="296">
        <v>0</v>
      </c>
      <c r="EN133" s="297">
        <v>1</v>
      </c>
      <c r="EO133" s="190">
        <f>SUM(EP134:EP144)</f>
        <v>32.5</v>
      </c>
      <c r="EP133" s="107"/>
      <c r="EQ133" s="496">
        <f>SUM(EQ134:EQ144)</f>
        <v>0</v>
      </c>
      <c r="ER133" s="10"/>
      <c r="ES133" s="61"/>
      <c r="ET133" s="87"/>
      <c r="EU133" s="598" t="s">
        <v>229</v>
      </c>
      <c r="EV133" s="8"/>
      <c r="EW133" s="8"/>
      <c r="EX133" s="8"/>
      <c r="EY133" s="8"/>
      <c r="EZ133" s="109"/>
      <c r="FA133" s="88"/>
      <c r="FC133" s="44"/>
      <c r="FD133" s="302"/>
      <c r="FE133" s="87" t="s">
        <v>65</v>
      </c>
      <c r="FF133" s="95" t="s">
        <v>60</v>
      </c>
      <c r="FG133" s="14"/>
      <c r="FH133" s="72">
        <v>0</v>
      </c>
      <c r="FI133" s="496">
        <f t="shared" si="1210"/>
        <v>0</v>
      </c>
      <c r="FJ133" s="10"/>
      <c r="FK133" s="87" t="s">
        <v>100</v>
      </c>
      <c r="FL133" s="8" t="s">
        <v>52</v>
      </c>
      <c r="FM133" s="109">
        <f>FI132</f>
        <v>0</v>
      </c>
      <c r="FN133" s="87" t="s">
        <v>65</v>
      </c>
      <c r="FO133" s="95" t="s">
        <v>60</v>
      </c>
      <c r="FP133" s="14"/>
      <c r="FQ133" s="109"/>
      <c r="FR133" s="109">
        <f t="shared" si="1211"/>
        <v>0</v>
      </c>
      <c r="FS133" s="88"/>
    </row>
    <row r="134" spans="1:175" x14ac:dyDescent="0.25">
      <c r="EK134" s="44"/>
      <c r="EL134" s="302"/>
      <c r="EM134" s="87" t="s">
        <v>90</v>
      </c>
      <c r="EN134" s="95" t="s">
        <v>111</v>
      </c>
      <c r="EO134" s="14"/>
      <c r="EP134" s="72">
        <v>0</v>
      </c>
      <c r="EQ134" s="496">
        <f t="shared" ref="EQ134:EQ144" si="1236">EM$133*EN$133*EP134</f>
        <v>0</v>
      </c>
      <c r="ER134" s="10"/>
      <c r="ES134" s="175" t="s">
        <v>109</v>
      </c>
      <c r="ET134" s="240">
        <f>IF(EU134=0,0,EZ134/EU134)</f>
        <v>0</v>
      </c>
      <c r="EU134" s="72">
        <f>5.5+(9.6/2/2.75)</f>
        <v>7.2454545454545451</v>
      </c>
      <c r="EV134" s="87" t="s">
        <v>90</v>
      </c>
      <c r="EW134" s="95" t="s">
        <v>111</v>
      </c>
      <c r="EX134" s="14"/>
      <c r="EY134" s="109"/>
      <c r="EZ134" s="109">
        <f t="shared" ref="EZ134:EZ144" si="1237">EZ122+EZ110+EZ98+EQ134+EQ122+EQ110+EQ98</f>
        <v>0</v>
      </c>
      <c r="FA134" s="88"/>
      <c r="FC134" s="44"/>
      <c r="FD134" s="302"/>
      <c r="FE134" s="87" t="s">
        <v>72</v>
      </c>
      <c r="FF134" s="8" t="s">
        <v>154</v>
      </c>
      <c r="FG134" s="61"/>
      <c r="FH134" s="72">
        <v>0</v>
      </c>
      <c r="FI134" s="496">
        <f t="shared" si="1210"/>
        <v>0</v>
      </c>
      <c r="FJ134" s="10"/>
      <c r="FK134" s="87" t="s">
        <v>104</v>
      </c>
      <c r="FL134" s="11" t="s">
        <v>56</v>
      </c>
      <c r="FM134" s="109">
        <f>FI135</f>
        <v>0</v>
      </c>
      <c r="FN134" s="87" t="s">
        <v>72</v>
      </c>
      <c r="FO134" s="8" t="s">
        <v>154</v>
      </c>
      <c r="FP134" s="61"/>
      <c r="FQ134" s="109"/>
      <c r="FR134" s="109">
        <f t="shared" si="1211"/>
        <v>0</v>
      </c>
      <c r="FS134" s="88"/>
    </row>
    <row r="135" spans="1:175" x14ac:dyDescent="0.25">
      <c r="EK135" s="44"/>
      <c r="EL135" s="302"/>
      <c r="EM135" s="87" t="s">
        <v>99</v>
      </c>
      <c r="EN135" s="95" t="s">
        <v>112</v>
      </c>
      <c r="EO135" s="14"/>
      <c r="EP135" s="72">
        <v>0</v>
      </c>
      <c r="EQ135" s="496">
        <f t="shared" si="1236"/>
        <v>0</v>
      </c>
      <c r="ER135" s="10"/>
      <c r="ES135" s="175" t="s">
        <v>109</v>
      </c>
      <c r="ET135" s="240">
        <f>IF(EU135=0,0,EZ135/EU135)</f>
        <v>0</v>
      </c>
      <c r="EU135" s="72">
        <f>1.75+(9.3/2/7.85)</f>
        <v>2.3423566878980893</v>
      </c>
      <c r="EV135" s="87" t="s">
        <v>99</v>
      </c>
      <c r="EW135" s="95" t="s">
        <v>112</v>
      </c>
      <c r="EX135" s="14"/>
      <c r="EY135" s="109"/>
      <c r="EZ135" s="109">
        <f t="shared" si="1237"/>
        <v>0</v>
      </c>
      <c r="FA135" s="88"/>
      <c r="FC135" s="44"/>
      <c r="FD135" s="302"/>
      <c r="FE135" s="236" t="s">
        <v>104</v>
      </c>
      <c r="FF135" s="237" t="s">
        <v>56</v>
      </c>
      <c r="FG135" s="310"/>
      <c r="FH135" s="239">
        <f>IF($EV$90=0,0,$EX$90/$EV$90/6/4/2)</f>
        <v>0</v>
      </c>
      <c r="FI135" s="496">
        <f t="shared" si="1210"/>
        <v>0</v>
      </c>
      <c r="FJ135" s="252" t="str">
        <f>IF(FH135&gt;0,"","CONTROL")</f>
        <v>CONTROL</v>
      </c>
      <c r="FK135" s="8"/>
      <c r="FL135" s="61"/>
      <c r="FM135" s="61"/>
      <c r="FN135" s="87" t="s">
        <v>76</v>
      </c>
      <c r="FO135" s="11" t="s">
        <v>53</v>
      </c>
      <c r="FP135" s="14"/>
      <c r="FQ135" s="109"/>
      <c r="FR135" s="109">
        <f>FR123+FR111+FR99+FI123+FI111+FI99</f>
        <v>0</v>
      </c>
      <c r="FS135" s="88"/>
    </row>
    <row r="136" spans="1:175" x14ac:dyDescent="0.25">
      <c r="EK136" s="44"/>
      <c r="EL136" s="302"/>
      <c r="EM136" s="87" t="s">
        <v>91</v>
      </c>
      <c r="EN136" s="95" t="s">
        <v>321</v>
      </c>
      <c r="EO136" s="14"/>
      <c r="EP136" s="72">
        <v>0</v>
      </c>
      <c r="EQ136" s="496">
        <f t="shared" si="1236"/>
        <v>0</v>
      </c>
      <c r="ER136" s="10"/>
      <c r="ES136" s="175" t="s">
        <v>109</v>
      </c>
      <c r="ET136" s="240">
        <f>IF(EU136=0,0,EZ136/EU136)</f>
        <v>0</v>
      </c>
      <c r="EU136" s="72">
        <v>8.8000000000000007</v>
      </c>
      <c r="EV136" s="87" t="s">
        <v>91</v>
      </c>
      <c r="EW136" s="95" t="s">
        <v>321</v>
      </c>
      <c r="EX136" s="14"/>
      <c r="EY136" s="109"/>
      <c r="EZ136" s="109">
        <f t="shared" si="1237"/>
        <v>0</v>
      </c>
      <c r="FA136" s="88"/>
      <c r="FC136" s="44"/>
      <c r="FD136" s="302"/>
      <c r="FE136" s="87" t="s">
        <v>105</v>
      </c>
      <c r="FF136" s="11" t="s">
        <v>57</v>
      </c>
      <c r="FG136" s="14"/>
      <c r="FH136" s="72">
        <v>25</v>
      </c>
      <c r="FI136" s="496">
        <f t="shared" si="1210"/>
        <v>0</v>
      </c>
      <c r="FJ136" s="10"/>
      <c r="FK136" s="8"/>
      <c r="FL136" s="61"/>
      <c r="FM136" s="61"/>
      <c r="FN136" s="87" t="s">
        <v>105</v>
      </c>
      <c r="FO136" s="11" t="s">
        <v>57</v>
      </c>
      <c r="FP136" s="14"/>
      <c r="FQ136" s="109"/>
      <c r="FR136" s="109">
        <f t="shared" si="1211"/>
        <v>0</v>
      </c>
      <c r="FS136" s="88"/>
    </row>
    <row r="137" spans="1:175" x14ac:dyDescent="0.25">
      <c r="EK137" s="44"/>
      <c r="EL137" s="61"/>
      <c r="EM137" s="87" t="s">
        <v>240</v>
      </c>
      <c r="EN137" s="95" t="s">
        <v>246</v>
      </c>
      <c r="EO137" s="14"/>
      <c r="EP137" s="72">
        <v>0</v>
      </c>
      <c r="EQ137" s="496">
        <f t="shared" si="1236"/>
        <v>0</v>
      </c>
      <c r="ER137" s="61"/>
      <c r="ES137" s="175" t="s">
        <v>109</v>
      </c>
      <c r="ET137" s="240">
        <f>IF(EU137=0,0,EZ137/EU137)</f>
        <v>0</v>
      </c>
      <c r="EU137" s="72">
        <v>6.3</v>
      </c>
      <c r="EV137" s="87" t="s">
        <v>240</v>
      </c>
      <c r="EW137" s="95" t="s">
        <v>246</v>
      </c>
      <c r="EX137" s="14"/>
      <c r="EY137" s="109"/>
      <c r="EZ137" s="109">
        <f t="shared" si="1237"/>
        <v>0</v>
      </c>
      <c r="FA137" s="88"/>
      <c r="FC137" s="110"/>
      <c r="FD137" s="113"/>
      <c r="FE137" s="113"/>
      <c r="FF137" s="113"/>
      <c r="FG137" s="113"/>
      <c r="FH137" s="113"/>
      <c r="FI137" s="113"/>
      <c r="FJ137" s="89"/>
      <c r="FK137" s="90"/>
      <c r="FL137" s="113"/>
      <c r="FM137" s="113"/>
      <c r="FN137" s="176"/>
      <c r="FO137" s="90"/>
      <c r="FP137" s="90"/>
      <c r="FQ137" s="90"/>
      <c r="FR137" s="133">
        <f>SUM(FR126:FR136)+FM132+FM133+FM134</f>
        <v>0</v>
      </c>
      <c r="FS137" s="91" t="s">
        <v>245</v>
      </c>
    </row>
    <row r="138" spans="1:175" x14ac:dyDescent="0.25">
      <c r="EK138" s="44"/>
      <c r="EL138" s="302"/>
      <c r="EM138" s="236" t="s">
        <v>101</v>
      </c>
      <c r="EN138" s="238" t="s">
        <v>322</v>
      </c>
      <c r="EO138" s="238"/>
      <c r="EP138" s="239">
        <v>7.5</v>
      </c>
      <c r="EQ138" s="496">
        <f t="shared" si="1236"/>
        <v>0</v>
      </c>
      <c r="ER138" s="10"/>
      <c r="ES138" s="175" t="s">
        <v>45</v>
      </c>
      <c r="ET138" s="240">
        <f>IF(EU138=0,0,EZ138/EU138)</f>
        <v>0</v>
      </c>
      <c r="EU138" s="72">
        <v>7</v>
      </c>
      <c r="EV138" s="87" t="s">
        <v>96</v>
      </c>
      <c r="EW138" s="8" t="s">
        <v>46</v>
      </c>
      <c r="EX138" s="61"/>
      <c r="EY138" s="109"/>
      <c r="EZ138" s="109">
        <f>EZ126+EZ114+EZ102+EQ126+EQ114+EQ102</f>
        <v>0</v>
      </c>
      <c r="FA138" s="88"/>
      <c r="FB138" s="61"/>
      <c r="FC138" s="87"/>
      <c r="FD138" s="61"/>
      <c r="FE138" s="61"/>
      <c r="FF138" s="61"/>
      <c r="FG138" s="61"/>
      <c r="FH138" s="61"/>
      <c r="FI138" s="61"/>
      <c r="FJ138" s="496"/>
      <c r="FK138" s="10"/>
      <c r="FL138" s="10"/>
      <c r="FM138" s="10"/>
      <c r="FN138" s="10"/>
      <c r="FO138" s="119"/>
      <c r="FP138" s="118"/>
      <c r="FQ138" s="10"/>
      <c r="FR138" s="8"/>
      <c r="FS138" s="61"/>
    </row>
    <row r="139" spans="1:175" x14ac:dyDescent="0.25">
      <c r="EK139" s="44"/>
      <c r="EL139" s="302"/>
      <c r="EM139" s="87" t="s">
        <v>73</v>
      </c>
      <c r="EN139" s="8" t="s">
        <v>129</v>
      </c>
      <c r="EO139" s="61"/>
      <c r="EP139" s="72">
        <v>0</v>
      </c>
      <c r="EQ139" s="496">
        <f t="shared" si="1236"/>
        <v>0</v>
      </c>
      <c r="ER139" s="10"/>
      <c r="ES139" s="61"/>
      <c r="ET139" s="8"/>
      <c r="EU139" s="61"/>
      <c r="EV139" s="87" t="s">
        <v>73</v>
      </c>
      <c r="EW139" s="8" t="s">
        <v>129</v>
      </c>
      <c r="EX139" s="61"/>
      <c r="EY139" s="109"/>
      <c r="EZ139" s="109">
        <f t="shared" si="1237"/>
        <v>0</v>
      </c>
      <c r="FA139" s="88"/>
      <c r="FB139" s="61"/>
      <c r="FC139" s="87"/>
      <c r="FD139" s="61"/>
      <c r="FE139" s="61"/>
      <c r="FF139" s="61"/>
      <c r="FG139" s="61"/>
      <c r="FH139" s="61"/>
      <c r="FI139" s="61"/>
      <c r="FJ139" s="496"/>
      <c r="FK139" s="10"/>
      <c r="FL139" s="10"/>
      <c r="FM139" s="10"/>
      <c r="FN139" s="10"/>
      <c r="FO139" s="119"/>
      <c r="FP139" s="118"/>
      <c r="FQ139" s="10"/>
      <c r="FR139" s="8"/>
      <c r="FS139" s="61"/>
    </row>
    <row r="140" spans="1:175" x14ac:dyDescent="0.25">
      <c r="EK140" s="44"/>
      <c r="EL140" s="302"/>
      <c r="EM140" s="236" t="s">
        <v>100</v>
      </c>
      <c r="EN140" s="238" t="s">
        <v>52</v>
      </c>
      <c r="EO140" s="238"/>
      <c r="EP140" s="239">
        <f>IF($EX$4=0,0,$EX$85/$EX$4*3)</f>
        <v>0</v>
      </c>
      <c r="EQ140" s="496">
        <f t="shared" si="1236"/>
        <v>0</v>
      </c>
      <c r="ER140" s="251" t="str">
        <f>IF(EP140&gt;0,"","CONTROL")</f>
        <v>CONTROL</v>
      </c>
      <c r="ES140" s="87" t="s">
        <v>101</v>
      </c>
      <c r="ET140" s="8" t="s">
        <v>322</v>
      </c>
      <c r="EU140" s="109">
        <f>EQ138</f>
        <v>0</v>
      </c>
      <c r="EV140" s="87" t="s">
        <v>133</v>
      </c>
      <c r="EW140" s="8" t="s">
        <v>132</v>
      </c>
      <c r="EX140" s="61"/>
      <c r="EY140" s="109"/>
      <c r="EZ140" s="109">
        <f>EZ128+EZ116+EZ104+EQ128+EQ116+EQ104</f>
        <v>0</v>
      </c>
      <c r="FA140" s="88"/>
      <c r="FB140" s="61"/>
      <c r="FC140" s="87"/>
      <c r="FD140" s="61"/>
      <c r="FE140" s="61"/>
      <c r="FF140" s="61"/>
      <c r="FG140" s="61"/>
      <c r="FH140" s="61"/>
      <c r="FI140" s="61"/>
      <c r="FJ140" s="496"/>
      <c r="FK140" s="10"/>
      <c r="FL140" s="10"/>
      <c r="FM140" s="10"/>
      <c r="FN140" s="10"/>
      <c r="FO140" s="119"/>
      <c r="FP140" s="118"/>
      <c r="FQ140" s="10"/>
      <c r="FR140" s="8"/>
      <c r="FS140" s="61"/>
    </row>
    <row r="141" spans="1:175" x14ac:dyDescent="0.25">
      <c r="EK141" s="44"/>
      <c r="EL141" s="302"/>
      <c r="EM141" s="87" t="s">
        <v>65</v>
      </c>
      <c r="EN141" s="95" t="s">
        <v>60</v>
      </c>
      <c r="EO141" s="14"/>
      <c r="EP141" s="72">
        <v>0</v>
      </c>
      <c r="EQ141" s="496">
        <f t="shared" si="1236"/>
        <v>0</v>
      </c>
      <c r="ER141" s="10"/>
      <c r="ES141" s="87" t="s">
        <v>100</v>
      </c>
      <c r="ET141" s="8" t="s">
        <v>52</v>
      </c>
      <c r="EU141" s="109">
        <f>EQ140</f>
        <v>0</v>
      </c>
      <c r="EV141" s="87" t="s">
        <v>65</v>
      </c>
      <c r="EW141" s="95" t="s">
        <v>60</v>
      </c>
      <c r="EX141" s="14"/>
      <c r="EY141" s="109"/>
      <c r="EZ141" s="109">
        <f t="shared" si="1237"/>
        <v>0</v>
      </c>
      <c r="FA141" s="88"/>
      <c r="FB141" s="61"/>
      <c r="FC141" s="87"/>
      <c r="FD141" s="61"/>
      <c r="FE141" s="61"/>
      <c r="FF141" s="61"/>
      <c r="FG141" s="61"/>
      <c r="FH141" s="61"/>
      <c r="FI141" s="61"/>
      <c r="FJ141" s="496"/>
      <c r="FK141" s="10"/>
      <c r="FL141" s="10"/>
      <c r="FM141" s="10"/>
      <c r="FN141" s="10"/>
      <c r="FO141" s="119"/>
      <c r="FP141" s="118"/>
      <c r="FQ141" s="10"/>
      <c r="FR141" s="8"/>
      <c r="FS141" s="61"/>
    </row>
    <row r="142" spans="1:175" x14ac:dyDescent="0.25">
      <c r="EK142" s="44"/>
      <c r="EL142" s="302"/>
      <c r="EM142" s="87" t="s">
        <v>72</v>
      </c>
      <c r="EN142" s="8" t="s">
        <v>154</v>
      </c>
      <c r="EO142" s="61"/>
      <c r="EP142" s="72">
        <v>0</v>
      </c>
      <c r="EQ142" s="496">
        <f t="shared" si="1236"/>
        <v>0</v>
      </c>
      <c r="ER142" s="10"/>
      <c r="ES142" s="87" t="s">
        <v>104</v>
      </c>
      <c r="ET142" s="11" t="s">
        <v>56</v>
      </c>
      <c r="EU142" s="109">
        <f>EQ143</f>
        <v>0</v>
      </c>
      <c r="EV142" s="87" t="s">
        <v>72</v>
      </c>
      <c r="EW142" s="8" t="s">
        <v>154</v>
      </c>
      <c r="EX142" s="61"/>
      <c r="EY142" s="109"/>
      <c r="EZ142" s="109">
        <f t="shared" si="1237"/>
        <v>0</v>
      </c>
      <c r="FA142" s="88"/>
      <c r="FB142" s="61"/>
      <c r="FC142" s="87"/>
      <c r="FD142" s="61"/>
      <c r="FE142" s="61"/>
      <c r="FF142" s="61"/>
      <c r="FG142" s="61"/>
      <c r="FH142" s="61"/>
      <c r="FI142" s="61"/>
      <c r="FJ142" s="496"/>
      <c r="FK142" s="10"/>
      <c r="FL142" s="10"/>
      <c r="FM142" s="10"/>
      <c r="FN142" s="10"/>
      <c r="FO142" s="119"/>
      <c r="FP142" s="118"/>
      <c r="FQ142" s="10"/>
      <c r="FR142" s="8"/>
      <c r="FS142" s="61"/>
    </row>
    <row r="143" spans="1:175" x14ac:dyDescent="0.25">
      <c r="EK143" s="44"/>
      <c r="EL143" s="302"/>
      <c r="EM143" s="236" t="s">
        <v>104</v>
      </c>
      <c r="EN143" s="237" t="s">
        <v>56</v>
      </c>
      <c r="EO143" s="310"/>
      <c r="EP143" s="239">
        <f>IF($EV$90=0,0,$EX$90/$EV$90/6/4/2)</f>
        <v>0</v>
      </c>
      <c r="EQ143" s="496">
        <f t="shared" si="1236"/>
        <v>0</v>
      </c>
      <c r="ER143" s="251" t="str">
        <f>IF(EP143&gt;0,"","CONTROL")</f>
        <v>CONTROL</v>
      </c>
      <c r="ES143" s="61"/>
      <c r="ET143" s="8"/>
      <c r="EU143" s="61"/>
      <c r="EV143" s="87" t="s">
        <v>76</v>
      </c>
      <c r="EW143" s="11" t="s">
        <v>53</v>
      </c>
      <c r="EX143" s="14"/>
      <c r="EY143" s="109"/>
      <c r="EZ143" s="109">
        <f>EZ131+EZ119+EZ107+EQ131+EQ119+EQ107</f>
        <v>0</v>
      </c>
      <c r="FA143" s="88"/>
      <c r="FB143" s="61"/>
      <c r="FC143" s="87"/>
      <c r="FD143" s="61"/>
      <c r="FE143" s="61"/>
      <c r="FF143" s="61"/>
      <c r="FG143" s="61"/>
      <c r="FH143" s="61"/>
      <c r="FI143" s="61"/>
      <c r="FJ143" s="496"/>
      <c r="FK143" s="10"/>
      <c r="FL143" s="10"/>
      <c r="FM143" s="10"/>
      <c r="FN143" s="10"/>
      <c r="FO143" s="119"/>
      <c r="FP143" s="118"/>
      <c r="FQ143" s="10"/>
      <c r="FR143" s="8"/>
      <c r="FS143" s="61"/>
    </row>
    <row r="144" spans="1:175" x14ac:dyDescent="0.25">
      <c r="EK144" s="44"/>
      <c r="EL144" s="302"/>
      <c r="EM144" s="87" t="s">
        <v>105</v>
      </c>
      <c r="EN144" s="11" t="s">
        <v>57</v>
      </c>
      <c r="EO144" s="14"/>
      <c r="EP144" s="72">
        <v>25</v>
      </c>
      <c r="EQ144" s="496">
        <f t="shared" si="1236"/>
        <v>0</v>
      </c>
      <c r="ER144" s="10"/>
      <c r="ES144" s="61"/>
      <c r="ET144" s="8"/>
      <c r="EU144" s="61"/>
      <c r="EV144" s="87" t="s">
        <v>105</v>
      </c>
      <c r="EW144" s="11" t="s">
        <v>57</v>
      </c>
      <c r="EX144" s="14"/>
      <c r="EY144" s="109"/>
      <c r="EZ144" s="109">
        <f t="shared" si="1237"/>
        <v>0</v>
      </c>
      <c r="FA144" s="88"/>
      <c r="FB144" s="61"/>
      <c r="FC144" s="87"/>
      <c r="FD144" s="61"/>
      <c r="FE144" s="61"/>
      <c r="FF144" s="61"/>
      <c r="FG144" s="61"/>
      <c r="FH144" s="61"/>
      <c r="FI144" s="61"/>
      <c r="FJ144" s="496"/>
      <c r="FK144" s="10"/>
      <c r="FL144" s="10"/>
      <c r="FM144" s="10"/>
      <c r="FN144" s="10"/>
      <c r="FO144" s="119"/>
      <c r="FP144" s="118"/>
      <c r="FQ144" s="10"/>
      <c r="FR144" s="8"/>
      <c r="FS144" s="61"/>
    </row>
    <row r="145" spans="141:175" x14ac:dyDescent="0.25">
      <c r="EK145" s="110"/>
      <c r="EL145" s="113"/>
      <c r="EM145" s="113"/>
      <c r="EN145" s="113"/>
      <c r="EO145" s="113"/>
      <c r="EP145" s="113"/>
      <c r="EQ145" s="113"/>
      <c r="ER145" s="89"/>
      <c r="ES145" s="176"/>
      <c r="ET145" s="113"/>
      <c r="EU145" s="90"/>
      <c r="EV145" s="90"/>
      <c r="EW145" s="90"/>
      <c r="EX145" s="90"/>
      <c r="EY145" s="90"/>
      <c r="EZ145" s="133">
        <f>SUM(EZ134:EZ144)+EU140+EU141+EU142</f>
        <v>0</v>
      </c>
      <c r="FA145" s="91" t="s">
        <v>245</v>
      </c>
      <c r="FB145" s="61"/>
      <c r="FC145" s="87"/>
      <c r="FD145" s="61"/>
      <c r="FE145" s="61"/>
      <c r="FF145" s="61"/>
      <c r="FG145" s="61"/>
      <c r="FH145" s="61"/>
      <c r="FI145" s="61"/>
      <c r="FJ145" s="496"/>
      <c r="FK145" s="10"/>
      <c r="FL145" s="10"/>
      <c r="FM145" s="10"/>
      <c r="FN145" s="10"/>
      <c r="FO145" s="119"/>
      <c r="FP145" s="118"/>
      <c r="FQ145" s="10"/>
      <c r="FR145" s="8"/>
      <c r="FS145" s="61"/>
    </row>
  </sheetData>
  <mergeCells count="527">
    <mergeCell ref="BH78:BI78"/>
    <mergeCell ref="BT78:BU78"/>
    <mergeCell ref="BV78:BW78"/>
    <mergeCell ref="CH78:CI78"/>
    <mergeCell ref="CJ78:CK78"/>
    <mergeCell ref="L86:M86"/>
    <mergeCell ref="Z86:AA86"/>
    <mergeCell ref="AN86:AO86"/>
    <mergeCell ref="BB86:BC86"/>
    <mergeCell ref="BP86:BQ86"/>
    <mergeCell ref="CD86:CE86"/>
    <mergeCell ref="BH79:BI79"/>
    <mergeCell ref="BT79:BU79"/>
    <mergeCell ref="BV79:BW79"/>
    <mergeCell ref="CH79:CI79"/>
    <mergeCell ref="CJ79:CK79"/>
    <mergeCell ref="EN39:EO39"/>
    <mergeCell ref="EN40:EO40"/>
    <mergeCell ref="EN41:EO41"/>
    <mergeCell ref="EN42:EO42"/>
    <mergeCell ref="EN43:EO43"/>
    <mergeCell ref="EN44:EO44"/>
    <mergeCell ref="EU3:EV3"/>
    <mergeCell ref="FP3:FQ3"/>
    <mergeCell ref="FL5:FM5"/>
    <mergeCell ref="EY5:EZ5"/>
    <mergeCell ref="EN45:EO45"/>
    <mergeCell ref="EN46:EO46"/>
    <mergeCell ref="EN47:EO47"/>
    <mergeCell ref="EN48:EO48"/>
    <mergeCell ref="D62:E62"/>
    <mergeCell ref="R62:S62"/>
    <mergeCell ref="AF62:AG62"/>
    <mergeCell ref="AT62:AU62"/>
    <mergeCell ref="BH62:BI62"/>
    <mergeCell ref="BV62:BW62"/>
    <mergeCell ref="CJ62:CK62"/>
    <mergeCell ref="CX62:CY62"/>
    <mergeCell ref="DL62:DM62"/>
    <mergeCell ref="DZ62:EA62"/>
    <mergeCell ref="L62:M62"/>
    <mergeCell ref="Z62:AA62"/>
    <mergeCell ref="AN62:AO62"/>
    <mergeCell ref="BB62:BC62"/>
    <mergeCell ref="BP62:BQ62"/>
    <mergeCell ref="CD62:CE62"/>
    <mergeCell ref="CR62:CS62"/>
    <mergeCell ref="DF62:DG62"/>
    <mergeCell ref="DT62:DU62"/>
    <mergeCell ref="EH62:EI62"/>
    <mergeCell ref="B63:C63"/>
    <mergeCell ref="D63:E63"/>
    <mergeCell ref="P63:Q63"/>
    <mergeCell ref="R63:S63"/>
    <mergeCell ref="AD63:AE63"/>
    <mergeCell ref="AF63:AG63"/>
    <mergeCell ref="DX63:DY63"/>
    <mergeCell ref="DZ63:EA63"/>
    <mergeCell ref="B64:C64"/>
    <mergeCell ref="D64:E64"/>
    <mergeCell ref="P64:Q64"/>
    <mergeCell ref="R64:S64"/>
    <mergeCell ref="AD64:AE64"/>
    <mergeCell ref="AF64:AG64"/>
    <mergeCell ref="AR64:AS64"/>
    <mergeCell ref="AT64:AU64"/>
    <mergeCell ref="CH63:CI63"/>
    <mergeCell ref="CJ63:CK63"/>
    <mergeCell ref="CV63:CW63"/>
    <mergeCell ref="CX63:CY63"/>
    <mergeCell ref="DJ63:DK63"/>
    <mergeCell ref="DL63:DM63"/>
    <mergeCell ref="AR63:AS63"/>
    <mergeCell ref="AT63:AU63"/>
    <mergeCell ref="BF63:BG63"/>
    <mergeCell ref="BH63:BI63"/>
    <mergeCell ref="BT63:BU63"/>
    <mergeCell ref="BV63:BW63"/>
    <mergeCell ref="CV64:CW64"/>
    <mergeCell ref="CX64:CY64"/>
    <mergeCell ref="DJ64:DK64"/>
    <mergeCell ref="DL64:DM64"/>
    <mergeCell ref="DX64:DY64"/>
    <mergeCell ref="DZ64:EA64"/>
    <mergeCell ref="BF64:BG64"/>
    <mergeCell ref="BH64:BI64"/>
    <mergeCell ref="BT64:BU64"/>
    <mergeCell ref="BV64:BW64"/>
    <mergeCell ref="CH64:CI64"/>
    <mergeCell ref="CJ64:CK64"/>
    <mergeCell ref="B66:C66"/>
    <mergeCell ref="D66:E66"/>
    <mergeCell ref="P66:Q66"/>
    <mergeCell ref="R66:S66"/>
    <mergeCell ref="AD66:AE66"/>
    <mergeCell ref="AF66:AG66"/>
    <mergeCell ref="AR66:AS66"/>
    <mergeCell ref="AT66:AU66"/>
    <mergeCell ref="CH65:CI65"/>
    <mergeCell ref="AR65:AS65"/>
    <mergeCell ref="AT65:AU65"/>
    <mergeCell ref="BF65:BG65"/>
    <mergeCell ref="BH65:BI65"/>
    <mergeCell ref="BT65:BU65"/>
    <mergeCell ref="BV65:BW65"/>
    <mergeCell ref="B65:C65"/>
    <mergeCell ref="D65:E65"/>
    <mergeCell ref="P65:Q65"/>
    <mergeCell ref="R65:S65"/>
    <mergeCell ref="AD65:AE65"/>
    <mergeCell ref="AF65:AG65"/>
    <mergeCell ref="DZ66:EA66"/>
    <mergeCell ref="BF66:BG66"/>
    <mergeCell ref="BH66:BI66"/>
    <mergeCell ref="BT66:BU66"/>
    <mergeCell ref="BV66:BW66"/>
    <mergeCell ref="CH66:CI66"/>
    <mergeCell ref="CJ66:CK66"/>
    <mergeCell ref="DX65:DY65"/>
    <mergeCell ref="DZ65:EA65"/>
    <mergeCell ref="CJ65:CK65"/>
    <mergeCell ref="CV65:CW65"/>
    <mergeCell ref="CX65:CY65"/>
    <mergeCell ref="DJ65:DK65"/>
    <mergeCell ref="DL65:DM65"/>
    <mergeCell ref="P67:Q67"/>
    <mergeCell ref="R67:S67"/>
    <mergeCell ref="AD67:AE67"/>
    <mergeCell ref="AF67:AG67"/>
    <mergeCell ref="CV66:CW66"/>
    <mergeCell ref="CX66:CY66"/>
    <mergeCell ref="DJ66:DK66"/>
    <mergeCell ref="DL66:DM66"/>
    <mergeCell ref="DX66:DY66"/>
    <mergeCell ref="DX67:DY67"/>
    <mergeCell ref="DZ67:EA67"/>
    <mergeCell ref="B68:C68"/>
    <mergeCell ref="D68:E68"/>
    <mergeCell ref="P68:Q68"/>
    <mergeCell ref="R68:S68"/>
    <mergeCell ref="AD68:AE68"/>
    <mergeCell ref="AF68:AG68"/>
    <mergeCell ref="AR68:AS68"/>
    <mergeCell ref="AT68:AU68"/>
    <mergeCell ref="CH67:CI67"/>
    <mergeCell ref="CJ67:CK67"/>
    <mergeCell ref="CV67:CW67"/>
    <mergeCell ref="CX67:CY67"/>
    <mergeCell ref="DJ67:DK67"/>
    <mergeCell ref="DL67:DM67"/>
    <mergeCell ref="AR67:AS67"/>
    <mergeCell ref="AT67:AU67"/>
    <mergeCell ref="BF67:BG67"/>
    <mergeCell ref="BH67:BI67"/>
    <mergeCell ref="BT67:BU67"/>
    <mergeCell ref="BV67:BW67"/>
    <mergeCell ref="B67:C67"/>
    <mergeCell ref="D67:E67"/>
    <mergeCell ref="CV68:CW68"/>
    <mergeCell ref="CX68:CY68"/>
    <mergeCell ref="DJ68:DK68"/>
    <mergeCell ref="DL68:DM68"/>
    <mergeCell ref="DX68:DY68"/>
    <mergeCell ref="DZ68:EA68"/>
    <mergeCell ref="BF68:BG68"/>
    <mergeCell ref="BH68:BI68"/>
    <mergeCell ref="BT68:BU68"/>
    <mergeCell ref="BV68:BW68"/>
    <mergeCell ref="CH68:CI68"/>
    <mergeCell ref="CJ68:CK68"/>
    <mergeCell ref="B70:C70"/>
    <mergeCell ref="D70:E70"/>
    <mergeCell ref="P70:Q70"/>
    <mergeCell ref="R70:S70"/>
    <mergeCell ref="AD70:AE70"/>
    <mergeCell ref="AF70:AG70"/>
    <mergeCell ref="AR70:AS70"/>
    <mergeCell ref="AT70:AU70"/>
    <mergeCell ref="CH69:CI69"/>
    <mergeCell ref="AR69:AS69"/>
    <mergeCell ref="AT69:AU69"/>
    <mergeCell ref="BF69:BG69"/>
    <mergeCell ref="BH69:BI69"/>
    <mergeCell ref="BT69:BU69"/>
    <mergeCell ref="BV69:BW69"/>
    <mergeCell ref="B69:C69"/>
    <mergeCell ref="D69:E69"/>
    <mergeCell ref="P69:Q69"/>
    <mergeCell ref="R69:S69"/>
    <mergeCell ref="AD69:AE69"/>
    <mergeCell ref="AF69:AG69"/>
    <mergeCell ref="DZ70:EA70"/>
    <mergeCell ref="BF70:BG70"/>
    <mergeCell ref="BH70:BI70"/>
    <mergeCell ref="BT70:BU70"/>
    <mergeCell ref="BV70:BW70"/>
    <mergeCell ref="CH70:CI70"/>
    <mergeCell ref="CJ70:CK70"/>
    <mergeCell ref="DX69:DY69"/>
    <mergeCell ref="DZ69:EA69"/>
    <mergeCell ref="CJ69:CK69"/>
    <mergeCell ref="CV69:CW69"/>
    <mergeCell ref="CX69:CY69"/>
    <mergeCell ref="DJ69:DK69"/>
    <mergeCell ref="DL69:DM69"/>
    <mergeCell ref="P71:Q71"/>
    <mergeCell ref="R71:S71"/>
    <mergeCell ref="AD71:AE71"/>
    <mergeCell ref="AF71:AG71"/>
    <mergeCell ref="CV70:CW70"/>
    <mergeCell ref="CX70:CY70"/>
    <mergeCell ref="DJ70:DK70"/>
    <mergeCell ref="DL70:DM70"/>
    <mergeCell ref="DX70:DY70"/>
    <mergeCell ref="DX71:DY71"/>
    <mergeCell ref="DZ71:EA71"/>
    <mergeCell ref="B72:C72"/>
    <mergeCell ref="D72:E72"/>
    <mergeCell ref="P72:Q72"/>
    <mergeCell ref="R72:S72"/>
    <mergeCell ref="AD72:AE72"/>
    <mergeCell ref="AF72:AG72"/>
    <mergeCell ref="AR72:AS72"/>
    <mergeCell ref="AT72:AU72"/>
    <mergeCell ref="CH71:CI71"/>
    <mergeCell ref="CJ71:CK71"/>
    <mergeCell ref="CV71:CW71"/>
    <mergeCell ref="CX71:CY71"/>
    <mergeCell ref="DJ71:DK71"/>
    <mergeCell ref="DL71:DM71"/>
    <mergeCell ref="AR71:AS71"/>
    <mergeCell ref="AT71:AU71"/>
    <mergeCell ref="BF71:BG71"/>
    <mergeCell ref="BH71:BI71"/>
    <mergeCell ref="BT71:BU71"/>
    <mergeCell ref="BV71:BW71"/>
    <mergeCell ref="B71:C71"/>
    <mergeCell ref="D71:E71"/>
    <mergeCell ref="CV72:CW72"/>
    <mergeCell ref="DJ72:DK72"/>
    <mergeCell ref="DL72:DM72"/>
    <mergeCell ref="DX72:DY72"/>
    <mergeCell ref="DZ72:EA72"/>
    <mergeCell ref="BF72:BG72"/>
    <mergeCell ref="BH72:BI72"/>
    <mergeCell ref="BT72:BU72"/>
    <mergeCell ref="BV72:BW72"/>
    <mergeCell ref="CH72:CI72"/>
    <mergeCell ref="CJ72:CK72"/>
    <mergeCell ref="BT73:BU73"/>
    <mergeCell ref="BV73:BW73"/>
    <mergeCell ref="B73:C73"/>
    <mergeCell ref="D73:E73"/>
    <mergeCell ref="P73:Q73"/>
    <mergeCell ref="R73:S73"/>
    <mergeCell ref="AD73:AE73"/>
    <mergeCell ref="AF73:AG73"/>
    <mergeCell ref="CX72:CY72"/>
    <mergeCell ref="BT74:BU74"/>
    <mergeCell ref="BV74:BW74"/>
    <mergeCell ref="CH74:CI74"/>
    <mergeCell ref="CJ74:CK74"/>
    <mergeCell ref="DX73:DY73"/>
    <mergeCell ref="DZ73:EA73"/>
    <mergeCell ref="B74:C74"/>
    <mergeCell ref="D74:E74"/>
    <mergeCell ref="P74:Q74"/>
    <mergeCell ref="R74:S74"/>
    <mergeCell ref="AD74:AE74"/>
    <mergeCell ref="AF74:AG74"/>
    <mergeCell ref="AR74:AS74"/>
    <mergeCell ref="AT74:AU74"/>
    <mergeCell ref="CH73:CI73"/>
    <mergeCell ref="CJ73:CK73"/>
    <mergeCell ref="CV73:CW73"/>
    <mergeCell ref="CX73:CY73"/>
    <mergeCell ref="DJ73:DK73"/>
    <mergeCell ref="DL73:DM73"/>
    <mergeCell ref="AR73:AS73"/>
    <mergeCell ref="AT73:AU73"/>
    <mergeCell ref="BF73:BG73"/>
    <mergeCell ref="BH73:BI73"/>
    <mergeCell ref="FJ85:FJ86"/>
    <mergeCell ref="FP85:FP86"/>
    <mergeCell ref="CV74:CW74"/>
    <mergeCell ref="CX74:CY74"/>
    <mergeCell ref="DJ74:DK74"/>
    <mergeCell ref="DL74:DM74"/>
    <mergeCell ref="DX74:DY74"/>
    <mergeCell ref="DZ74:EA74"/>
    <mergeCell ref="EH86:EI86"/>
    <mergeCell ref="DX76:DY76"/>
    <mergeCell ref="DZ76:EA76"/>
    <mergeCell ref="DX77:DY77"/>
    <mergeCell ref="DZ77:EA77"/>
    <mergeCell ref="CV78:CW78"/>
    <mergeCell ref="CX78:CY78"/>
    <mergeCell ref="DJ78:DK78"/>
    <mergeCell ref="DL78:DM78"/>
    <mergeCell ref="DX78:DY78"/>
    <mergeCell ref="DZ78:EA78"/>
    <mergeCell ref="DX79:DY79"/>
    <mergeCell ref="DZ79:EA79"/>
    <mergeCell ref="DF86:DG86"/>
    <mergeCell ref="DT86:DU86"/>
    <mergeCell ref="CV79:CW79"/>
    <mergeCell ref="EN49:EO49"/>
    <mergeCell ref="EN50:EO50"/>
    <mergeCell ref="EN51:EO51"/>
    <mergeCell ref="EN52:EO52"/>
    <mergeCell ref="EN53:EO53"/>
    <mergeCell ref="EN54:EO54"/>
    <mergeCell ref="EN55:EO55"/>
    <mergeCell ref="EN56:EO56"/>
    <mergeCell ref="EN57:EO57"/>
    <mergeCell ref="EN58:EO58"/>
    <mergeCell ref="EN59:EO59"/>
    <mergeCell ref="B75:C75"/>
    <mergeCell ref="D75:E75"/>
    <mergeCell ref="P75:Q75"/>
    <mergeCell ref="R75:S75"/>
    <mergeCell ref="AD75:AE75"/>
    <mergeCell ref="AF75:AG75"/>
    <mergeCell ref="AR75:AS75"/>
    <mergeCell ref="AT75:AU75"/>
    <mergeCell ref="BF75:BG75"/>
    <mergeCell ref="BH75:BI75"/>
    <mergeCell ref="BT75:BU75"/>
    <mergeCell ref="BV75:BW75"/>
    <mergeCell ref="CH75:CI75"/>
    <mergeCell ref="CJ75:CK75"/>
    <mergeCell ref="CV75:CW75"/>
    <mergeCell ref="CX75:CY75"/>
    <mergeCell ref="DJ75:DK75"/>
    <mergeCell ref="DL75:DM75"/>
    <mergeCell ref="DX75:DY75"/>
    <mergeCell ref="DZ75:EA75"/>
    <mergeCell ref="BF74:BG74"/>
    <mergeCell ref="BH74:BI74"/>
    <mergeCell ref="B76:C76"/>
    <mergeCell ref="D76:E76"/>
    <mergeCell ref="P76:Q76"/>
    <mergeCell ref="R76:S76"/>
    <mergeCell ref="AD76:AE76"/>
    <mergeCell ref="AF76:AG76"/>
    <mergeCell ref="AR76:AS76"/>
    <mergeCell ref="AT76:AU76"/>
    <mergeCell ref="BF76:BG76"/>
    <mergeCell ref="BH76:BI76"/>
    <mergeCell ref="BT76:BU76"/>
    <mergeCell ref="BV76:BW76"/>
    <mergeCell ref="CH76:CI76"/>
    <mergeCell ref="CJ76:CK76"/>
    <mergeCell ref="CV76:CW76"/>
    <mergeCell ref="CX76:CY76"/>
    <mergeCell ref="DJ76:DK76"/>
    <mergeCell ref="DL76:DM76"/>
    <mergeCell ref="B77:C77"/>
    <mergeCell ref="D77:E77"/>
    <mergeCell ref="P77:Q77"/>
    <mergeCell ref="R77:S77"/>
    <mergeCell ref="AD77:AE77"/>
    <mergeCell ref="AF77:AG77"/>
    <mergeCell ref="AR77:AS77"/>
    <mergeCell ref="AT77:AU77"/>
    <mergeCell ref="BF77:BG77"/>
    <mergeCell ref="BH77:BI77"/>
    <mergeCell ref="BT77:BU77"/>
    <mergeCell ref="BV77:BW77"/>
    <mergeCell ref="CH77:CI77"/>
    <mergeCell ref="CJ77:CK77"/>
    <mergeCell ref="CV77:CW77"/>
    <mergeCell ref="CX77:CY77"/>
    <mergeCell ref="DJ77:DK77"/>
    <mergeCell ref="DL77:DM77"/>
    <mergeCell ref="B78:C78"/>
    <mergeCell ref="D78:E78"/>
    <mergeCell ref="P78:Q78"/>
    <mergeCell ref="R78:S78"/>
    <mergeCell ref="AD78:AE78"/>
    <mergeCell ref="AF78:AG78"/>
    <mergeCell ref="AR78:AS78"/>
    <mergeCell ref="AT78:AU78"/>
    <mergeCell ref="BF78:BG78"/>
    <mergeCell ref="B79:C79"/>
    <mergeCell ref="D79:E79"/>
    <mergeCell ref="P79:Q79"/>
    <mergeCell ref="R79:S79"/>
    <mergeCell ref="AD79:AE79"/>
    <mergeCell ref="AF79:AG79"/>
    <mergeCell ref="AR79:AS79"/>
    <mergeCell ref="AT79:AU79"/>
    <mergeCell ref="BF79:BG79"/>
    <mergeCell ref="CX79:CY79"/>
    <mergeCell ref="DJ79:DK79"/>
    <mergeCell ref="DL79:DM79"/>
    <mergeCell ref="BV80:BW80"/>
    <mergeCell ref="CH80:CI80"/>
    <mergeCell ref="CJ80:CK80"/>
    <mergeCell ref="CV80:CW80"/>
    <mergeCell ref="CX80:CY80"/>
    <mergeCell ref="DJ80:DK80"/>
    <mergeCell ref="DL80:DM80"/>
    <mergeCell ref="B80:C80"/>
    <mergeCell ref="D80:E80"/>
    <mergeCell ref="P80:Q80"/>
    <mergeCell ref="R80:S80"/>
    <mergeCell ref="AD80:AE80"/>
    <mergeCell ref="AF80:AG80"/>
    <mergeCell ref="AR80:AS80"/>
    <mergeCell ref="AT80:AU80"/>
    <mergeCell ref="BF80:BG80"/>
    <mergeCell ref="DX80:DY80"/>
    <mergeCell ref="DZ80:EA80"/>
    <mergeCell ref="B81:C81"/>
    <mergeCell ref="D81:E81"/>
    <mergeCell ref="P81:Q81"/>
    <mergeCell ref="R81:S81"/>
    <mergeCell ref="AD81:AE81"/>
    <mergeCell ref="AF81:AG81"/>
    <mergeCell ref="AR81:AS81"/>
    <mergeCell ref="AT81:AU81"/>
    <mergeCell ref="BF81:BG81"/>
    <mergeCell ref="BH81:BI81"/>
    <mergeCell ref="BT81:BU81"/>
    <mergeCell ref="BV81:BW81"/>
    <mergeCell ref="CH81:CI81"/>
    <mergeCell ref="CJ81:CK81"/>
    <mergeCell ref="CV81:CW81"/>
    <mergeCell ref="CX81:CY81"/>
    <mergeCell ref="DJ81:DK81"/>
    <mergeCell ref="DL81:DM81"/>
    <mergeCell ref="DX81:DY81"/>
    <mergeCell ref="DZ81:EA81"/>
    <mergeCell ref="BH80:BI80"/>
    <mergeCell ref="BT80:BU80"/>
    <mergeCell ref="B82:C82"/>
    <mergeCell ref="D82:E82"/>
    <mergeCell ref="P82:Q82"/>
    <mergeCell ref="R82:S82"/>
    <mergeCell ref="AD82:AE82"/>
    <mergeCell ref="AF82:AG82"/>
    <mergeCell ref="AR82:AS82"/>
    <mergeCell ref="AT82:AU82"/>
    <mergeCell ref="BF82:BG82"/>
    <mergeCell ref="DX82:DY82"/>
    <mergeCell ref="DZ82:EA82"/>
    <mergeCell ref="L83:M83"/>
    <mergeCell ref="Z83:AA83"/>
    <mergeCell ref="AN83:AO83"/>
    <mergeCell ref="BB83:BC83"/>
    <mergeCell ref="BP83:BQ83"/>
    <mergeCell ref="CD83:CE83"/>
    <mergeCell ref="CR83:CS83"/>
    <mergeCell ref="DF83:DG83"/>
    <mergeCell ref="DT83:DU83"/>
    <mergeCell ref="BH82:BI82"/>
    <mergeCell ref="BT82:BU82"/>
    <mergeCell ref="BV82:BW82"/>
    <mergeCell ref="CH82:CI82"/>
    <mergeCell ref="CJ82:CK82"/>
    <mergeCell ref="CV82:CW82"/>
    <mergeCell ref="CX82:CY82"/>
    <mergeCell ref="DJ82:DK82"/>
    <mergeCell ref="DL82:DM82"/>
    <mergeCell ref="EH83:EI83"/>
    <mergeCell ref="L89:M89"/>
    <mergeCell ref="Z89:AA89"/>
    <mergeCell ref="AN89:AO89"/>
    <mergeCell ref="BB89:BC89"/>
    <mergeCell ref="BP89:BQ89"/>
    <mergeCell ref="CD89:CE89"/>
    <mergeCell ref="CR89:CS89"/>
    <mergeCell ref="DF89:DG89"/>
    <mergeCell ref="DT89:DU89"/>
    <mergeCell ref="EH89:EI89"/>
    <mergeCell ref="CR86:CS86"/>
    <mergeCell ref="BP94:BQ94"/>
    <mergeCell ref="CD94:CE94"/>
    <mergeCell ref="CR94:CS94"/>
    <mergeCell ref="DF94:DG94"/>
    <mergeCell ref="DT94:DU94"/>
    <mergeCell ref="EH94:EI94"/>
    <mergeCell ref="L96:M96"/>
    <mergeCell ref="Z96:AA96"/>
    <mergeCell ref="AN96:AO96"/>
    <mergeCell ref="BB96:BC96"/>
    <mergeCell ref="BP96:BQ96"/>
    <mergeCell ref="CD96:CE96"/>
    <mergeCell ref="CR96:CS96"/>
    <mergeCell ref="DF96:DG96"/>
    <mergeCell ref="DT96:DU96"/>
    <mergeCell ref="EH96:EI96"/>
    <mergeCell ref="L94:M94"/>
    <mergeCell ref="Z94:AA94"/>
    <mergeCell ref="AN94:AO94"/>
    <mergeCell ref="BB94:BC94"/>
    <mergeCell ref="EH105:EI105"/>
    <mergeCell ref="L107:M107"/>
    <mergeCell ref="Z107:AA107"/>
    <mergeCell ref="AN107:AO107"/>
    <mergeCell ref="BB107:BC107"/>
    <mergeCell ref="BP107:BQ107"/>
    <mergeCell ref="CD107:CE107"/>
    <mergeCell ref="CR107:CS107"/>
    <mergeCell ref="DF107:DG107"/>
    <mergeCell ref="DT107:DU107"/>
    <mergeCell ref="EH107:EI107"/>
    <mergeCell ref="L105:M105"/>
    <mergeCell ref="Z105:AA105"/>
    <mergeCell ref="AN105:AO105"/>
    <mergeCell ref="BB105:BC105"/>
    <mergeCell ref="BP105:BQ105"/>
    <mergeCell ref="CD105:CE105"/>
    <mergeCell ref="CR105:CS105"/>
    <mergeCell ref="DF105:DG105"/>
    <mergeCell ref="DT105:DU105"/>
    <mergeCell ref="EH109:EI109"/>
    <mergeCell ref="L109:M109"/>
    <mergeCell ref="Z109:AA109"/>
    <mergeCell ref="AN109:AO109"/>
    <mergeCell ref="BB109:BC109"/>
    <mergeCell ref="BP109:BQ109"/>
    <mergeCell ref="CD109:CE109"/>
    <mergeCell ref="CR109:CS109"/>
    <mergeCell ref="DF109:DG109"/>
    <mergeCell ref="DT109:DU109"/>
  </mergeCells>
  <dataValidations count="3">
    <dataValidation type="custom" allowBlank="1" showInputMessage="1" showErrorMessage="1" errorTitle="Focchi massage" error="Accepted only  ref" sqref="FC85">
      <formula1>"ref"</formula1>
    </dataValidation>
    <dataValidation type="decimal" allowBlank="1" showInputMessage="1" showErrorMessage="1" errorTitle="Focchi." error="No, You can't." sqref="EP134:EP144 ET81:ET83 ET85:ET86 ET88 ET90 ET92 ET61:ET79 ET40:ET59 ET9:ET13 FJ19:FJ26 FJ6:FJ17 FN89:FO89 FJ54:FJ57 EV97:EW97 FN101:FO101 FN113:FO113 FH90:FH100 FH102:FH112 FE89:FF89 FE101:FF101 FE113:FF113 FH114:FH124 FE125:FF125 FH126:FH136 FM126:FM130 EM133:EN133 FQ114:FQ124 FQ102:FQ112 EM97:EN97 FQ90:FQ100 FJ41:FJ52 EM121:EN121 FJ76 EM109:EN109 ES4:ET4 FJ28:FJ39 ET6:ET7 ET15:ET38 FO4 FE6:FG17 FE19:FG26 FE28:FG39 FE41:FG52 FE54:FG57 FE59:FG62 FE64:FG69 FE71:FG74 EY98:EY108 FE76:FG76 EY110:EY120 EY122:EY132 EU134:EU138 EP122:EP132 EP110:EP120 EP98:EP108 EV121:EW121 EV109:EW109 FE78:FG78 FE80:FG81 FJ80:FJ81 FJ78 FJ71:FJ74 FJ64:FJ69 FJ59:FJ62 V120 T120 V118 V116 T116 R116 U115:U116 S114:U114 T113:V113 V106:V111 S106:T111 V100:V104 T100:T104 V95:V98 R95:S98 Q2 R45:S52 Q5:S11 Q90:S93 D45:E52 T4 T45:V61 Q87:S88 Q84:S85 Q22 S17:T17 R18 S19:T19 R20 S21:T22 U15 V17:V22 V4 R25:S31 U28 R33:S33 U33:V35 V84:V93 R37:T37 T42:T43 R43:S43 H63:H82 U38:U42 V14:V15 V24 T63:T82 CW2 C2 U126:U128 S126 S124:T125 G126:G128 E126 E124:F125 H84:H93 H122 F120 H118 H116 F116 D116 G115:G116 E114:G114 F113:H113 H106:H111 E106:F111 H100:H104 F100:F104 H95:H98 D95:E98 C90:E93 C87:E88 C84:E85 H120 F45:H61 V122 F4 H4 C22 E17:F17 D18 E19:F19 D20 E21:F22 G15 H17:H22 H14:H15 D25:E31 G28 D33:E33 G33:H35 D37:F37 F42:F43 D43:E43 G38:G42 H24 H37:H43 C5:E11 V37:V43 F63:F82 DK2 DY2 DP63:DP82 AE2 AS2 BG2 BU2 CI2 AJ120 AX120 BL120 BZ120 CN120 DB120 DP120 ED120 AH120 AV120 BJ120 BX120 CL120 CZ120 DN120 EB120 AJ118 AX118 BL118 BZ118 CN118 DB118 DP118 ED118 AJ116 AX116 BL116 BZ116 CN116 DB116 DP116 ED116 AH116 AV116 BJ116 BX116 CL116 CZ116 DN116 EB116 AF116 AT116 BH116 BV116 CJ116 CX116 DL116 DZ116 AI115:AI116 AW115:AW116 BK115:BK116 BY115:BY116 CM115:CM116 DA115:DA116 DO115:DO116 EC115:EC116 AG114:AI114 AU114:AW114 BI114:BK114 BW114:BY114 CK114:CM114 CY114:DA114 DM114:DO114 EA114:EC114 AH113:AJ113 AV113:AX113 BJ113:BL113 BX113:BZ113 CL113:CN113 CZ113:DB113 DN113:DP113 EB113:ED113 AJ106:AJ111 AX106:AX111 BL106:BL111 BZ106:BZ111 CN106:CN111 DB106:DB111 DP106:DP111 ED106:ED111 AG106:AH111 AU106:AV111 BI106:BJ111 BW106:BX111 CK106:CL111 CY106:CZ111 DM106:DN111 EA106:EB111 AJ100:AJ104 AX100:AX104 BL100:BL104 BZ100:BZ104 CN100:CN104 DB100:DB104 DP100:DP104 ED100:ED104 AH100:AH104 AV100:AV104 BJ100:BJ104 BX100:BX104 CL100:CL104 CZ100:CZ104 DN100:DN104 EB100:EB104 AJ95:AJ98 AX95:AX98 BL95:BL98 BZ95:BZ98 CN95:CN98 DB95:DB98 DP95:DP98 ED95:ED98 AF95:AG98 AT95:AU98 BH95:BI98 BV95:BW98 CJ95:CK98 CX95:CY98 DL95:DM98 DZ95:EA98 AF45:AG52 AT45:AU52 BH45:BI52 BV45:BW52 CJ45:CK52 CX45:CY52 DL45:DM52 DZ45:EA52 AE5:AG11 AS5:AU11 BG5:BI11 BU5:BW11 CI5:CK11 CW5:CY11 DK5:DM11 DY5:EA11 AE90:AG93 AS90:AU93 BG90:BI93 BU90:BW93 CI90:CK93 CW90:CY93 DK90:DM93 DY90:EA93 AH4 AV4 BJ4 BX4 CL4 CZ4 DN4 EB4 AH45:AJ61 AV45:AX61 BJ45:BL61 BX45:BZ61 CL45:CN61 CZ45:DB61 DN45:DP61 EB45:ED61 AE87:AG88 AS87:AU88 BG87:BI88 BU87:BW88 CI87:CK88 CW87:CY88 DK87:DM88 DY87:EA88 AE84:AG85 AS84:AU85 BG84:BI85 BU84:BW85 CI84:CK85 CW84:CY85 DK84:DM85 DY84:EA85 AE22 AS22 BG22 BU22 CI22 CW22 DK22 DY22 AG17:AH17 AU17:AV17 BI17:BJ17 BW17:BX17 CK17:CL17 CY17:CZ17 DM17:DN17 EA17:EB17 AF18 AT18 BH18 BV18 CJ18 CX18 DL18 DZ18 AG19:AH19 AU19:AV19 BI19:BJ19 BW19:BX19 CK19:CL19 CY19:CZ19 DM19:DN19 EA19:EB19 AF20 AT20 BH20 BV20 CJ20 CX20 DL20 DZ20 AG21:AH22 AU21:AV22 BI21:BJ22 BW21:BX22 CK21:CL22 CY21:CZ22 DM21:DN22 EA21:EB22 AI15 AW15 BK15 BY15 CM15 DA15 DO15 EC15 AJ17:AJ22 AX17:AX22 BL17:BL22 BZ17:BZ22 CN17:CN22 DB17:DB22 DP17:DP22 ED17:ED22 AJ4 AX4 BL4 BZ4 CN4 DB4 DP4 ED4 AF25:AG31 AT25:AU31 BH25:BI31 BV25:BW31 CJ25:CK31 CX25:CY31 DL25:DM31 DZ25:EA31 AI28 AW28 BK28 BY28 CM28 DA28 DO28 EC28 AF33:AG33 AT33:AU33 BH33:BI33 BV33:BW33 CJ33:CK33 CX33:CY33 DL33:DM33 DZ33:EA33 AI33:AJ35 AW33:AX35 BK33:BL35 BY33:BZ35 CM33:CN35 DA33:DB35 DO33:DP35 EC33:ED35 AJ84:AJ93 AX84:AX93 BL84:BL93 BZ84:BZ93 CN84:CN93 DB84:DB93 DP84:DP93 ED84:ED93 AF37:AH37 AT37:AV37 BH37:BJ37 BV37:BX37 CJ37:CL37 CX37:CZ37 DL37:DN37 DZ37:EB37 AH42:AH43 AV42:AV43 BJ42:BJ43 BX42:BX43 CL42:CL43 CZ42:CZ43 DN42:DN43 EB42:EB43 AF43:AG43 AT43:AU43 BH43:BI43 BV43:BW43 CJ43:CK43 CX43:CY43 DL43:DM43 DZ43:EA43 AI38:AI42 AW38:AW42 BK38:BK42 BY38:BY42 CM38:CM42 DA38:DA42 DO38:DO42 EC38:EC42 AJ14:AJ15 AX14:AX15 BL14:BL15 BZ14:BZ15 CN14:CN15 DB14:DB15 DP14:DP15 ED14:ED15 AJ24 AX24 BL24 BZ24 CN24 DB24 DP24 ED24 AH63:AH82 AV63:AV82 BJ63:BJ82 BX63:BX82 CL63:CL82 CZ63:CZ82 DN63:DN82 EB63:EB82 AI126:AI128 AW126:AW128 BK126:BK128 BY126:BY128 CM126:CM128 DA126:DA128 DO126:DO128 EC126:EC128 AG126 AU126 BI126 BW126 CK126 CY126 DM126 EA126 AG124:AH125 AU124:AV125 BI124:BJ125 BW124:BX125 CK124:CL125 CY124:CZ125 DM124:DN125 EA124:EB125 AJ122 AX122 BL122 BZ122 CN122 DB122 DP122 ED122 AJ37:AJ43 AX37:AX43 BL37:BL43 BZ37:BZ43 CN37:CN43 DB37:DB43 DP37:DP43 ED37:ED43 V63:V82 AJ63:AJ82 AX63:AX82 BL63:BL82 BZ63:BZ82 CN63:CN82 DB63:DB82 ED63:ED82">
      <formula1>-999999999999</formula1>
      <formula2>999999999999</formula2>
    </dataValidation>
    <dataValidation type="whole" showInputMessage="1" showErrorMessage="1" errorTitle="Focchi message " error="Accepted only 2" sqref="FC86">
      <formula1>2</formula1>
      <formula2>2</formula2>
    </dataValidation>
  </dataValidations>
  <printOptions horizontalCentered="1" verticalCentered="1"/>
  <pageMargins left="0" right="0" top="0.19685039370078741" bottom="0.19685039370078741" header="0" footer="0"/>
  <pageSetup paperSize="8" scale="59" orientation="portrait" r:id="rId1"/>
  <headerFooter>
    <oddFooter>&amp;L     &amp;F     &amp;A&amp;C&amp;D     &amp;T&amp;R&amp;P/&amp;N          .</oddFooter>
  </headerFooter>
  <colBreaks count="11" manualBreakCount="11">
    <brk id="14" max="1048575" man="1"/>
    <brk id="28" max="1048575" man="1"/>
    <brk id="42" max="1048575" man="1"/>
    <brk id="56" max="1048575" man="1"/>
    <brk id="70" max="1048575" man="1"/>
    <brk id="84" max="1048575" man="1"/>
    <brk id="98" max="1048575" man="1"/>
    <brk id="112" max="1048575" man="1"/>
    <brk id="126" max="1048575" man="1"/>
    <brk id="140" max="136" man="1"/>
    <brk id="158"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dimension ref="A1:FS145"/>
  <sheetViews>
    <sheetView zoomScale="85" zoomScaleNormal="85" zoomScaleSheetLayoutView="85" workbookViewId="0">
      <pane ySplit="2" topLeftCell="A3" activePane="bottomLeft" state="frozen"/>
      <selection pane="bottomLeft" activeCell="B2" sqref="B2"/>
    </sheetView>
  </sheetViews>
  <sheetFormatPr defaultColWidth="9.08984375" defaultRowHeight="12.5" x14ac:dyDescent="0.25"/>
  <cols>
    <col min="1" max="1" width="6" style="5" bestFit="1" customWidth="1"/>
    <col min="2" max="2" width="53.90625" style="7" customWidth="1"/>
    <col min="3" max="6" width="11.453125" style="7" customWidth="1"/>
    <col min="7" max="7" width="11.36328125" style="7" customWidth="1"/>
    <col min="8" max="8" width="12.90625" style="40" customWidth="1"/>
    <col min="9" max="9" width="14.453125" style="27" customWidth="1"/>
    <col min="10" max="13" width="14.36328125" style="27" customWidth="1"/>
    <col min="14" max="14" width="9.08984375" style="27"/>
    <col min="15" max="15" width="6" style="7" hidden="1" customWidth="1"/>
    <col min="16" max="16" width="53.90625" style="60" hidden="1" customWidth="1"/>
    <col min="17" max="20" width="11.453125" style="60" hidden="1" customWidth="1"/>
    <col min="21" max="21" width="11.36328125" style="60" hidden="1" customWidth="1"/>
    <col min="22" max="22" width="12.90625" style="60" hidden="1" customWidth="1"/>
    <col min="23" max="23" width="14.453125" style="60" hidden="1" customWidth="1"/>
    <col min="24" max="27" width="14.36328125" style="60" hidden="1" customWidth="1"/>
    <col min="28" max="28" width="9.08984375" style="60" hidden="1" customWidth="1"/>
    <col min="29" max="29" width="6" style="60" hidden="1" customWidth="1"/>
    <col min="30" max="30" width="53.90625" style="60" hidden="1" customWidth="1"/>
    <col min="31" max="34" width="11.453125" style="60" hidden="1" customWidth="1"/>
    <col min="35" max="35" width="11.36328125" style="60" hidden="1" customWidth="1"/>
    <col min="36" max="36" width="12.90625" style="60" hidden="1" customWidth="1"/>
    <col min="37" max="37" width="14.453125" style="60" hidden="1" customWidth="1"/>
    <col min="38" max="41" width="14.36328125" style="60" hidden="1" customWidth="1"/>
    <col min="42" max="42" width="9.08984375" style="60" hidden="1" customWidth="1"/>
    <col min="43" max="43" width="6" style="60" hidden="1" customWidth="1"/>
    <col min="44" max="44" width="53.90625" style="60" hidden="1" customWidth="1"/>
    <col min="45" max="48" width="11.453125" style="60" hidden="1" customWidth="1"/>
    <col min="49" max="49" width="11.36328125" style="60" hidden="1" customWidth="1"/>
    <col min="50" max="50" width="12.90625" style="60" hidden="1" customWidth="1"/>
    <col min="51" max="51" width="14.453125" style="60" hidden="1" customWidth="1"/>
    <col min="52" max="55" width="14.36328125" style="60" hidden="1" customWidth="1"/>
    <col min="56" max="56" width="9.08984375" style="60" hidden="1" customWidth="1"/>
    <col min="57" max="57" width="6" style="60" hidden="1" customWidth="1"/>
    <col min="58" max="58" width="53.90625" style="60" hidden="1" customWidth="1"/>
    <col min="59" max="62" width="11.453125" style="60" hidden="1" customWidth="1"/>
    <col min="63" max="63" width="11.36328125" style="60" hidden="1" customWidth="1"/>
    <col min="64" max="64" width="12.90625" style="60" hidden="1" customWidth="1"/>
    <col min="65" max="65" width="14.453125" style="60" hidden="1" customWidth="1"/>
    <col min="66" max="69" width="14.36328125" style="60" hidden="1" customWidth="1"/>
    <col min="70" max="70" width="9.08984375" style="60" hidden="1" customWidth="1"/>
    <col min="71" max="71" width="6" style="60" hidden="1" customWidth="1"/>
    <col min="72" max="72" width="53.90625" style="60" hidden="1" customWidth="1"/>
    <col min="73" max="76" width="11.453125" style="60" hidden="1" customWidth="1"/>
    <col min="77" max="77" width="11.36328125" style="60" hidden="1" customWidth="1"/>
    <col min="78" max="78" width="12.90625" style="60" hidden="1" customWidth="1"/>
    <col min="79" max="79" width="14.453125" style="60" hidden="1" customWidth="1"/>
    <col min="80" max="83" width="14.36328125" style="60" hidden="1" customWidth="1"/>
    <col min="84" max="84" width="9.08984375" style="60" hidden="1" customWidth="1"/>
    <col min="85" max="85" width="6" style="60" hidden="1" customWidth="1"/>
    <col min="86" max="86" width="53.90625" style="60" hidden="1" customWidth="1"/>
    <col min="87" max="90" width="11.453125" style="60" hidden="1" customWidth="1"/>
    <col min="91" max="91" width="11.36328125" style="60" hidden="1" customWidth="1"/>
    <col min="92" max="92" width="12.90625" style="60" hidden="1" customWidth="1"/>
    <col min="93" max="93" width="14.453125" style="60" hidden="1" customWidth="1"/>
    <col min="94" max="97" width="14.36328125" style="60" hidden="1" customWidth="1"/>
    <col min="98" max="98" width="9.08984375" style="60" hidden="1" customWidth="1"/>
    <col min="99" max="99" width="6" style="60" hidden="1" customWidth="1"/>
    <col min="100" max="100" width="53.90625" style="60" hidden="1" customWidth="1"/>
    <col min="101" max="104" width="11.453125" style="60" hidden="1" customWidth="1"/>
    <col min="105" max="105" width="11.36328125" style="60" hidden="1" customWidth="1"/>
    <col min="106" max="106" width="12.90625" style="60" hidden="1" customWidth="1"/>
    <col min="107" max="107" width="14.453125" style="60" hidden="1" customWidth="1"/>
    <col min="108" max="111" width="14.36328125" style="60" hidden="1" customWidth="1"/>
    <col min="112" max="112" width="9.08984375" style="60" hidden="1" customWidth="1"/>
    <col min="113" max="113" width="6" style="60" hidden="1" customWidth="1"/>
    <col min="114" max="114" width="53.90625" style="60" hidden="1" customWidth="1"/>
    <col min="115" max="118" width="11.453125" style="60" hidden="1" customWidth="1"/>
    <col min="119" max="119" width="11.36328125" style="60" hidden="1" customWidth="1"/>
    <col min="120" max="120" width="12.90625" style="60" hidden="1" customWidth="1"/>
    <col min="121" max="121" width="14.453125" style="60" hidden="1" customWidth="1"/>
    <col min="122" max="125" width="14.36328125" style="60" hidden="1" customWidth="1"/>
    <col min="126" max="126" width="9.08984375" style="60" hidden="1" customWidth="1"/>
    <col min="127" max="127" width="6" style="60" hidden="1" customWidth="1"/>
    <col min="128" max="128" width="53.90625" style="60" hidden="1" customWidth="1"/>
    <col min="129" max="132" width="11.453125" style="60" hidden="1" customWidth="1"/>
    <col min="133" max="133" width="11.36328125" style="60" hidden="1" customWidth="1"/>
    <col min="134" max="134" width="12.90625" style="60" hidden="1" customWidth="1"/>
    <col min="135" max="135" width="14.453125" style="60" hidden="1" customWidth="1"/>
    <col min="136" max="139" width="14.36328125" style="60" hidden="1" customWidth="1"/>
    <col min="140" max="140" width="9.08984375" style="60" hidden="1" customWidth="1"/>
    <col min="141" max="141" width="6" style="60" bestFit="1" customWidth="1"/>
    <col min="142" max="142" width="53.90625" style="60" customWidth="1"/>
    <col min="143" max="143" width="14.453125" style="60" customWidth="1"/>
    <col min="144" max="144" width="9.08984375" style="60" customWidth="1"/>
    <col min="145" max="145" width="10.08984375" style="60" customWidth="1"/>
    <col min="146" max="146" width="11.54296875" style="60" customWidth="1"/>
    <col min="147" max="147" width="11.453125" style="60" customWidth="1"/>
    <col min="148" max="149" width="12.6328125" style="60" customWidth="1"/>
    <col min="150" max="150" width="11.453125" style="60" customWidth="1"/>
    <col min="151" max="151" width="12.90625" style="60" customWidth="1"/>
    <col min="152" max="157" width="12.6328125" style="60" customWidth="1"/>
    <col min="158" max="158" width="7.6328125" style="60" customWidth="1"/>
    <col min="159" max="159" width="6" style="60" bestFit="1" customWidth="1"/>
    <col min="160" max="160" width="36.08984375" style="60" customWidth="1"/>
    <col min="161" max="161" width="10.36328125" style="60" customWidth="1"/>
    <col min="162" max="162" width="10.6328125" style="60" customWidth="1"/>
    <col min="163" max="163" width="10.453125" style="60" customWidth="1"/>
    <col min="164" max="164" width="11.08984375" style="60" customWidth="1"/>
    <col min="165" max="165" width="12.90625" style="60" customWidth="1"/>
    <col min="166" max="166" width="11.453125" style="60" customWidth="1"/>
    <col min="167" max="167" width="16.36328125" style="60" customWidth="1"/>
    <col min="168" max="169" width="12.90625" style="60" customWidth="1"/>
    <col min="170" max="170" width="14.36328125" style="60" customWidth="1"/>
    <col min="171" max="172" width="11.6328125" style="115" customWidth="1"/>
    <col min="173" max="173" width="14.08984375" style="60" customWidth="1"/>
    <col min="174" max="175" width="14.453125" style="60" customWidth="1"/>
    <col min="176" max="16384" width="9.08984375" style="60"/>
  </cols>
  <sheetData>
    <row r="1" spans="1:175" ht="15" customHeight="1" thickBot="1" x14ac:dyDescent="0.3">
      <c r="A1" s="83"/>
      <c r="B1" s="84" t="s">
        <v>159</v>
      </c>
      <c r="C1" s="84" t="s">
        <v>4</v>
      </c>
      <c r="D1" s="84"/>
      <c r="E1" s="84" t="s">
        <v>45</v>
      </c>
      <c r="F1" s="84"/>
      <c r="G1" s="85" t="s">
        <v>5</v>
      </c>
      <c r="H1" s="106"/>
      <c r="I1" s="85" t="s">
        <v>0</v>
      </c>
      <c r="J1" s="85"/>
      <c r="K1" s="85" t="s">
        <v>270</v>
      </c>
      <c r="L1" s="85"/>
      <c r="M1" s="212" t="s">
        <v>269</v>
      </c>
      <c r="N1" s="4"/>
      <c r="O1" s="83"/>
      <c r="P1" s="84" t="s">
        <v>160</v>
      </c>
      <c r="Q1" s="84" t="s">
        <v>4</v>
      </c>
      <c r="R1" s="84"/>
      <c r="S1" s="84" t="s">
        <v>45</v>
      </c>
      <c r="T1" s="84"/>
      <c r="U1" s="85" t="s">
        <v>5</v>
      </c>
      <c r="V1" s="106"/>
      <c r="W1" s="85" t="s">
        <v>0</v>
      </c>
      <c r="X1" s="85"/>
      <c r="Y1" s="85" t="s">
        <v>270</v>
      </c>
      <c r="Z1" s="85"/>
      <c r="AA1" s="212" t="s">
        <v>269</v>
      </c>
      <c r="AB1" s="4"/>
      <c r="AC1" s="83"/>
      <c r="AD1" s="84" t="s">
        <v>161</v>
      </c>
      <c r="AE1" s="84" t="s">
        <v>4</v>
      </c>
      <c r="AF1" s="84"/>
      <c r="AG1" s="84" t="s">
        <v>45</v>
      </c>
      <c r="AH1" s="84"/>
      <c r="AI1" s="85" t="s">
        <v>5</v>
      </c>
      <c r="AJ1" s="106"/>
      <c r="AK1" s="85" t="s">
        <v>0</v>
      </c>
      <c r="AL1" s="85"/>
      <c r="AM1" s="85" t="s">
        <v>270</v>
      </c>
      <c r="AN1" s="85"/>
      <c r="AO1" s="212" t="s">
        <v>269</v>
      </c>
      <c r="AP1" s="4"/>
      <c r="AQ1" s="83"/>
      <c r="AR1" s="84" t="s">
        <v>162</v>
      </c>
      <c r="AS1" s="84" t="s">
        <v>4</v>
      </c>
      <c r="AT1" s="84"/>
      <c r="AU1" s="84" t="s">
        <v>45</v>
      </c>
      <c r="AV1" s="84"/>
      <c r="AW1" s="85" t="s">
        <v>5</v>
      </c>
      <c r="AX1" s="106"/>
      <c r="AY1" s="85" t="s">
        <v>0</v>
      </c>
      <c r="AZ1" s="85"/>
      <c r="BA1" s="85" t="s">
        <v>270</v>
      </c>
      <c r="BB1" s="85"/>
      <c r="BC1" s="212" t="s">
        <v>269</v>
      </c>
      <c r="BD1" s="4"/>
      <c r="BE1" s="83"/>
      <c r="BF1" s="84" t="s">
        <v>163</v>
      </c>
      <c r="BG1" s="84" t="s">
        <v>4</v>
      </c>
      <c r="BH1" s="84"/>
      <c r="BI1" s="84" t="s">
        <v>45</v>
      </c>
      <c r="BJ1" s="84"/>
      <c r="BK1" s="85" t="s">
        <v>5</v>
      </c>
      <c r="BL1" s="106"/>
      <c r="BM1" s="85" t="s">
        <v>0</v>
      </c>
      <c r="BN1" s="85"/>
      <c r="BO1" s="85" t="s">
        <v>270</v>
      </c>
      <c r="BP1" s="85"/>
      <c r="BQ1" s="212" t="s">
        <v>269</v>
      </c>
      <c r="BR1" s="4"/>
      <c r="BS1" s="83"/>
      <c r="BT1" s="84" t="s">
        <v>164</v>
      </c>
      <c r="BU1" s="84" t="s">
        <v>4</v>
      </c>
      <c r="BV1" s="84"/>
      <c r="BW1" s="84" t="s">
        <v>45</v>
      </c>
      <c r="BX1" s="84"/>
      <c r="BY1" s="85" t="s">
        <v>5</v>
      </c>
      <c r="BZ1" s="106"/>
      <c r="CA1" s="85" t="s">
        <v>0</v>
      </c>
      <c r="CB1" s="85"/>
      <c r="CC1" s="85" t="s">
        <v>270</v>
      </c>
      <c r="CD1" s="85"/>
      <c r="CE1" s="212" t="s">
        <v>269</v>
      </c>
      <c r="CF1" s="4"/>
      <c r="CG1" s="83"/>
      <c r="CH1" s="84" t="s">
        <v>165</v>
      </c>
      <c r="CI1" s="84" t="s">
        <v>4</v>
      </c>
      <c r="CJ1" s="84"/>
      <c r="CK1" s="84" t="s">
        <v>45</v>
      </c>
      <c r="CL1" s="84"/>
      <c r="CM1" s="85" t="s">
        <v>5</v>
      </c>
      <c r="CN1" s="106"/>
      <c r="CO1" s="85" t="s">
        <v>0</v>
      </c>
      <c r="CP1" s="85"/>
      <c r="CQ1" s="85" t="s">
        <v>270</v>
      </c>
      <c r="CR1" s="85"/>
      <c r="CS1" s="212" t="s">
        <v>269</v>
      </c>
      <c r="CT1" s="4"/>
      <c r="CU1" s="83"/>
      <c r="CV1" s="84" t="s">
        <v>166</v>
      </c>
      <c r="CW1" s="84" t="s">
        <v>4</v>
      </c>
      <c r="CX1" s="84"/>
      <c r="CY1" s="84" t="s">
        <v>45</v>
      </c>
      <c r="CZ1" s="84"/>
      <c r="DA1" s="85" t="s">
        <v>5</v>
      </c>
      <c r="DB1" s="106"/>
      <c r="DC1" s="85" t="s">
        <v>0</v>
      </c>
      <c r="DD1" s="85"/>
      <c r="DE1" s="85" t="s">
        <v>270</v>
      </c>
      <c r="DF1" s="85"/>
      <c r="DG1" s="212" t="s">
        <v>269</v>
      </c>
      <c r="DH1" s="4"/>
      <c r="DI1" s="83"/>
      <c r="DJ1" s="84" t="s">
        <v>167</v>
      </c>
      <c r="DK1" s="84" t="s">
        <v>4</v>
      </c>
      <c r="DL1" s="84"/>
      <c r="DM1" s="84" t="s">
        <v>45</v>
      </c>
      <c r="DN1" s="84"/>
      <c r="DO1" s="85" t="s">
        <v>5</v>
      </c>
      <c r="DP1" s="106"/>
      <c r="DQ1" s="85" t="s">
        <v>0</v>
      </c>
      <c r="DR1" s="85"/>
      <c r="DS1" s="85" t="s">
        <v>270</v>
      </c>
      <c r="DT1" s="85"/>
      <c r="DU1" s="212" t="s">
        <v>269</v>
      </c>
      <c r="DV1" s="4"/>
      <c r="DW1" s="83"/>
      <c r="DX1" s="84" t="s">
        <v>168</v>
      </c>
      <c r="DY1" s="84" t="s">
        <v>4</v>
      </c>
      <c r="DZ1" s="84"/>
      <c r="EA1" s="84" t="s">
        <v>45</v>
      </c>
      <c r="EB1" s="84"/>
      <c r="EC1" s="85" t="s">
        <v>5</v>
      </c>
      <c r="ED1" s="106"/>
      <c r="EE1" s="85" t="s">
        <v>0</v>
      </c>
      <c r="EF1" s="85"/>
      <c r="EG1" s="85" t="s">
        <v>270</v>
      </c>
      <c r="EH1" s="85"/>
      <c r="EI1" s="212" t="s">
        <v>269</v>
      </c>
      <c r="EJ1" s="4"/>
      <c r="EK1" s="83"/>
      <c r="EL1" s="92"/>
      <c r="EM1" s="84"/>
      <c r="EN1" s="84"/>
      <c r="EO1" s="84"/>
      <c r="EP1" s="84"/>
      <c r="EQ1" s="84"/>
      <c r="ER1" s="85"/>
      <c r="ES1" s="85"/>
      <c r="ET1" s="85"/>
      <c r="EU1" s="85"/>
      <c r="EV1" s="267"/>
      <c r="EW1" s="267"/>
      <c r="EX1" s="85"/>
      <c r="EY1" s="84"/>
      <c r="EZ1" s="84"/>
      <c r="FA1" s="86"/>
      <c r="FC1" s="83"/>
      <c r="FD1" s="92"/>
      <c r="FE1" s="234"/>
      <c r="FF1" s="84"/>
      <c r="FG1" s="84"/>
      <c r="FH1" s="84"/>
      <c r="FI1" s="84"/>
      <c r="FJ1" s="84"/>
      <c r="FK1" s="85"/>
      <c r="FL1" s="85"/>
      <c r="FM1" s="85"/>
      <c r="FN1" s="85"/>
      <c r="FO1" s="268"/>
      <c r="FP1" s="269"/>
      <c r="FQ1" s="85"/>
      <c r="FR1" s="84"/>
      <c r="FS1" s="86"/>
    </row>
    <row r="2" spans="1:175" ht="18" customHeight="1" thickBot="1" x14ac:dyDescent="0.3">
      <c r="A2" s="42"/>
      <c r="B2" s="63">
        <v>0</v>
      </c>
      <c r="C2" s="270">
        <v>0</v>
      </c>
      <c r="D2" s="271"/>
      <c r="E2" s="213">
        <f>E113</f>
        <v>0</v>
      </c>
      <c r="F2" s="6"/>
      <c r="G2" s="272">
        <f>C2*E113</f>
        <v>0</v>
      </c>
      <c r="I2" s="222" t="str">
        <f>$EO$2</f>
        <v>A3</v>
      </c>
      <c r="J2" s="1"/>
      <c r="K2" s="222">
        <f>Total!$B$2</f>
        <v>0</v>
      </c>
      <c r="L2" s="2"/>
      <c r="M2" s="222">
        <f>Total!$D$2</f>
        <v>0</v>
      </c>
      <c r="N2" s="943"/>
      <c r="O2" s="42"/>
      <c r="P2" s="63">
        <v>0</v>
      </c>
      <c r="Q2" s="270">
        <v>0</v>
      </c>
      <c r="R2" s="271"/>
      <c r="S2" s="213">
        <f>S113</f>
        <v>0</v>
      </c>
      <c r="T2" s="6"/>
      <c r="U2" s="272">
        <f>Q2*S113</f>
        <v>0</v>
      </c>
      <c r="V2" s="40"/>
      <c r="W2" s="222" t="str">
        <f>$EO$2</f>
        <v>A3</v>
      </c>
      <c r="X2" s="1"/>
      <c r="Y2" s="222">
        <f>Total!$B$2</f>
        <v>0</v>
      </c>
      <c r="Z2" s="2"/>
      <c r="AA2" s="222">
        <f>Total!$D$2</f>
        <v>0</v>
      </c>
      <c r="AB2" s="943"/>
      <c r="AC2" s="42"/>
      <c r="AD2" s="63">
        <v>0</v>
      </c>
      <c r="AE2" s="270">
        <v>0</v>
      </c>
      <c r="AF2" s="271"/>
      <c r="AG2" s="213">
        <f t="shared" ref="AG2" si="0">AG113</f>
        <v>0</v>
      </c>
      <c r="AH2" s="6"/>
      <c r="AI2" s="272">
        <f t="shared" ref="AI2" si="1">AE2*AG113</f>
        <v>0</v>
      </c>
      <c r="AJ2" s="40"/>
      <c r="AK2" s="222" t="str">
        <f t="shared" ref="AK2" si="2">$EO$2</f>
        <v>A3</v>
      </c>
      <c r="AL2" s="1"/>
      <c r="AM2" s="222">
        <f>Total!$B$2</f>
        <v>0</v>
      </c>
      <c r="AN2" s="2"/>
      <c r="AO2" s="222">
        <f>Total!$D$2</f>
        <v>0</v>
      </c>
      <c r="AP2" s="943"/>
      <c r="AQ2" s="42"/>
      <c r="AR2" s="63">
        <v>0</v>
      </c>
      <c r="AS2" s="270">
        <v>0</v>
      </c>
      <c r="AT2" s="271"/>
      <c r="AU2" s="213">
        <f t="shared" ref="AU2" si="3">AU113</f>
        <v>0</v>
      </c>
      <c r="AV2" s="6"/>
      <c r="AW2" s="272">
        <f t="shared" ref="AW2" si="4">AS2*AU113</f>
        <v>0</v>
      </c>
      <c r="AX2" s="40"/>
      <c r="AY2" s="222" t="str">
        <f t="shared" ref="AY2" si="5">$EO$2</f>
        <v>A3</v>
      </c>
      <c r="AZ2" s="1"/>
      <c r="BA2" s="222">
        <f>Total!$B$2</f>
        <v>0</v>
      </c>
      <c r="BB2" s="2"/>
      <c r="BC2" s="222">
        <f>Total!$D$2</f>
        <v>0</v>
      </c>
      <c r="BD2" s="943"/>
      <c r="BE2" s="42"/>
      <c r="BF2" s="63">
        <v>0</v>
      </c>
      <c r="BG2" s="270">
        <v>0</v>
      </c>
      <c r="BH2" s="271"/>
      <c r="BI2" s="213">
        <f t="shared" ref="BI2" si="6">BI113</f>
        <v>0</v>
      </c>
      <c r="BJ2" s="6"/>
      <c r="BK2" s="272">
        <f t="shared" ref="BK2" si="7">BG2*BI113</f>
        <v>0</v>
      </c>
      <c r="BL2" s="40"/>
      <c r="BM2" s="222" t="str">
        <f t="shared" ref="BM2" si="8">$EO$2</f>
        <v>A3</v>
      </c>
      <c r="BN2" s="1"/>
      <c r="BO2" s="222">
        <f>Total!$B$2</f>
        <v>0</v>
      </c>
      <c r="BP2" s="2"/>
      <c r="BQ2" s="222">
        <f>Total!$D$2</f>
        <v>0</v>
      </c>
      <c r="BR2" s="943"/>
      <c r="BS2" s="42"/>
      <c r="BT2" s="63">
        <v>0</v>
      </c>
      <c r="BU2" s="270">
        <v>0</v>
      </c>
      <c r="BV2" s="271"/>
      <c r="BW2" s="213">
        <f t="shared" ref="BW2" si="9">BW113</f>
        <v>0</v>
      </c>
      <c r="BX2" s="6"/>
      <c r="BY2" s="272">
        <f t="shared" ref="BY2" si="10">BU2*BW113</f>
        <v>0</v>
      </c>
      <c r="BZ2" s="40"/>
      <c r="CA2" s="222" t="str">
        <f t="shared" ref="CA2" si="11">$EO$2</f>
        <v>A3</v>
      </c>
      <c r="CB2" s="1"/>
      <c r="CC2" s="222">
        <f>Total!$B$2</f>
        <v>0</v>
      </c>
      <c r="CD2" s="2"/>
      <c r="CE2" s="222">
        <f>Total!$D$2</f>
        <v>0</v>
      </c>
      <c r="CF2" s="943"/>
      <c r="CG2" s="42"/>
      <c r="CH2" s="63">
        <v>0</v>
      </c>
      <c r="CI2" s="270">
        <v>0</v>
      </c>
      <c r="CJ2" s="271"/>
      <c r="CK2" s="213">
        <f t="shared" ref="CK2" si="12">CK113</f>
        <v>0</v>
      </c>
      <c r="CL2" s="6"/>
      <c r="CM2" s="272">
        <f t="shared" ref="CM2" si="13">CI2*CK113</f>
        <v>0</v>
      </c>
      <c r="CN2" s="40"/>
      <c r="CO2" s="222" t="str">
        <f t="shared" ref="CO2" si="14">$EO$2</f>
        <v>A3</v>
      </c>
      <c r="CP2" s="1"/>
      <c r="CQ2" s="222">
        <f>Total!$B$2</f>
        <v>0</v>
      </c>
      <c r="CR2" s="2"/>
      <c r="CS2" s="222">
        <f>Total!$D$2</f>
        <v>0</v>
      </c>
      <c r="CT2" s="943"/>
      <c r="CU2" s="42"/>
      <c r="CV2" s="63">
        <v>0</v>
      </c>
      <c r="CW2" s="270">
        <v>0</v>
      </c>
      <c r="CX2" s="271"/>
      <c r="CY2" s="213">
        <f t="shared" ref="CY2" si="15">CY113</f>
        <v>0</v>
      </c>
      <c r="CZ2" s="6"/>
      <c r="DA2" s="272">
        <f t="shared" ref="DA2" si="16">CW2*CY113</f>
        <v>0</v>
      </c>
      <c r="DB2" s="40"/>
      <c r="DC2" s="222" t="str">
        <f t="shared" ref="DC2" si="17">$EO$2</f>
        <v>A3</v>
      </c>
      <c r="DD2" s="1"/>
      <c r="DE2" s="222">
        <f>Total!$B$2</f>
        <v>0</v>
      </c>
      <c r="DF2" s="2"/>
      <c r="DG2" s="222">
        <f>Total!$D$2</f>
        <v>0</v>
      </c>
      <c r="DH2" s="943"/>
      <c r="DI2" s="42"/>
      <c r="DJ2" s="63">
        <v>0</v>
      </c>
      <c r="DK2" s="270">
        <v>0</v>
      </c>
      <c r="DL2" s="271"/>
      <c r="DM2" s="213">
        <f t="shared" ref="DM2" si="18">DM113</f>
        <v>0</v>
      </c>
      <c r="DN2" s="6"/>
      <c r="DO2" s="272">
        <f t="shared" ref="DO2" si="19">DK2*DM113</f>
        <v>0</v>
      </c>
      <c r="DP2" s="40"/>
      <c r="DQ2" s="222" t="str">
        <f t="shared" ref="DQ2" si="20">$EO$2</f>
        <v>A3</v>
      </c>
      <c r="DR2" s="1"/>
      <c r="DS2" s="222">
        <f>Total!$B$2</f>
        <v>0</v>
      </c>
      <c r="DT2" s="2"/>
      <c r="DU2" s="222">
        <f>Total!$D$2</f>
        <v>0</v>
      </c>
      <c r="DV2" s="943"/>
      <c r="DW2" s="42"/>
      <c r="DX2" s="63">
        <v>0</v>
      </c>
      <c r="DY2" s="270">
        <v>0</v>
      </c>
      <c r="DZ2" s="271"/>
      <c r="EA2" s="213">
        <f t="shared" ref="EA2" si="21">EA113</f>
        <v>0</v>
      </c>
      <c r="EB2" s="6"/>
      <c r="EC2" s="272">
        <f t="shared" ref="EC2" si="22">DY2*EA113</f>
        <v>0</v>
      </c>
      <c r="ED2" s="40"/>
      <c r="EE2" s="222" t="str">
        <f t="shared" ref="EE2" si="23">$EO$2</f>
        <v>A3</v>
      </c>
      <c r="EF2" s="1"/>
      <c r="EG2" s="222">
        <f>Total!$B$2</f>
        <v>0</v>
      </c>
      <c r="EH2" s="2"/>
      <c r="EI2" s="222">
        <f>Total!$D$2</f>
        <v>0</v>
      </c>
      <c r="EJ2" s="943"/>
      <c r="EK2" s="42"/>
      <c r="EL2" s="271" t="s">
        <v>158</v>
      </c>
      <c r="EM2" s="193"/>
      <c r="EN2" s="1" t="s">
        <v>0</v>
      </c>
      <c r="EO2" s="3" t="str">
        <f>Setup!$K$4</f>
        <v>A3</v>
      </c>
      <c r="EP2" s="61"/>
      <c r="EQ2" s="14"/>
      <c r="ER2" s="4" t="s">
        <v>270</v>
      </c>
      <c r="ES2" s="3">
        <f>EG2</f>
        <v>0</v>
      </c>
      <c r="ET2" s="114" t="s">
        <v>1</v>
      </c>
      <c r="EU2" s="3">
        <f>EI2</f>
        <v>0</v>
      </c>
      <c r="EV2" s="102"/>
      <c r="EW2" s="102"/>
      <c r="EX2" s="764"/>
      <c r="EY2" s="87"/>
      <c r="EZ2" s="87"/>
      <c r="FA2" s="88"/>
      <c r="FC2" s="42"/>
      <c r="FD2" s="63">
        <v>0</v>
      </c>
      <c r="FE2" s="44" t="s">
        <v>450</v>
      </c>
      <c r="FF2" s="194"/>
      <c r="FG2" s="600" t="s">
        <v>0</v>
      </c>
      <c r="FH2" s="273" t="str">
        <f>Setup!$O$4</f>
        <v>A3</v>
      </c>
      <c r="FI2" s="601" t="s">
        <v>270</v>
      </c>
      <c r="FJ2" s="3">
        <f>ES2</f>
        <v>0</v>
      </c>
      <c r="FK2" s="114" t="s">
        <v>1</v>
      </c>
      <c r="FL2" s="3">
        <f>EU2</f>
        <v>0</v>
      </c>
      <c r="FM2" s="82"/>
      <c r="FN2" s="61"/>
      <c r="FO2" s="127"/>
      <c r="FP2" s="116"/>
      <c r="FQ2" s="764"/>
      <c r="FR2" s="87"/>
      <c r="FS2" s="88"/>
    </row>
    <row r="3" spans="1:175" ht="28.5" customHeight="1" thickBot="1" x14ac:dyDescent="0.3">
      <c r="A3" s="42"/>
      <c r="B3" s="8"/>
      <c r="C3" s="274"/>
      <c r="E3" s="271"/>
      <c r="F3" s="275" t="s">
        <v>6</v>
      </c>
      <c r="G3" s="6" t="s">
        <v>109</v>
      </c>
      <c r="H3" s="4" t="s">
        <v>107</v>
      </c>
      <c r="I3" s="4" t="s">
        <v>2</v>
      </c>
      <c r="J3" s="4" t="s">
        <v>157</v>
      </c>
      <c r="K3" s="4" t="s">
        <v>3</v>
      </c>
      <c r="L3" s="10"/>
      <c r="M3" s="43"/>
      <c r="N3" s="10"/>
      <c r="O3" s="42"/>
      <c r="P3" s="8"/>
      <c r="Q3" s="274"/>
      <c r="R3" s="7"/>
      <c r="S3" s="271"/>
      <c r="T3" s="275" t="s">
        <v>6</v>
      </c>
      <c r="U3" s="6" t="s">
        <v>109</v>
      </c>
      <c r="V3" s="4" t="s">
        <v>107</v>
      </c>
      <c r="W3" s="4" t="s">
        <v>2</v>
      </c>
      <c r="X3" s="4" t="s">
        <v>157</v>
      </c>
      <c r="Y3" s="4" t="s">
        <v>3</v>
      </c>
      <c r="Z3" s="10"/>
      <c r="AA3" s="43"/>
      <c r="AB3" s="10"/>
      <c r="AC3" s="42"/>
      <c r="AD3" s="8"/>
      <c r="AE3" s="274"/>
      <c r="AF3" s="7"/>
      <c r="AG3" s="271"/>
      <c r="AH3" s="275" t="s">
        <v>6</v>
      </c>
      <c r="AI3" s="6" t="s">
        <v>109</v>
      </c>
      <c r="AJ3" s="4" t="s">
        <v>107</v>
      </c>
      <c r="AK3" s="4" t="s">
        <v>2</v>
      </c>
      <c r="AL3" s="4" t="s">
        <v>157</v>
      </c>
      <c r="AM3" s="4" t="s">
        <v>3</v>
      </c>
      <c r="AN3" s="10"/>
      <c r="AO3" s="43"/>
      <c r="AP3" s="10"/>
      <c r="AQ3" s="42"/>
      <c r="AR3" s="8"/>
      <c r="AS3" s="274"/>
      <c r="AT3" s="7"/>
      <c r="AU3" s="271"/>
      <c r="AV3" s="275" t="s">
        <v>6</v>
      </c>
      <c r="AW3" s="6" t="s">
        <v>109</v>
      </c>
      <c r="AX3" s="4" t="s">
        <v>107</v>
      </c>
      <c r="AY3" s="4" t="s">
        <v>2</v>
      </c>
      <c r="AZ3" s="4" t="s">
        <v>157</v>
      </c>
      <c r="BA3" s="4" t="s">
        <v>3</v>
      </c>
      <c r="BB3" s="10"/>
      <c r="BC3" s="43"/>
      <c r="BD3" s="10"/>
      <c r="BE3" s="42"/>
      <c r="BF3" s="8"/>
      <c r="BG3" s="274"/>
      <c r="BH3" s="7"/>
      <c r="BI3" s="271"/>
      <c r="BJ3" s="275" t="s">
        <v>6</v>
      </c>
      <c r="BK3" s="6" t="s">
        <v>109</v>
      </c>
      <c r="BL3" s="4" t="s">
        <v>107</v>
      </c>
      <c r="BM3" s="4" t="s">
        <v>2</v>
      </c>
      <c r="BN3" s="4" t="s">
        <v>157</v>
      </c>
      <c r="BO3" s="4" t="s">
        <v>3</v>
      </c>
      <c r="BP3" s="10"/>
      <c r="BQ3" s="43"/>
      <c r="BR3" s="10"/>
      <c r="BS3" s="42"/>
      <c r="BT3" s="8"/>
      <c r="BU3" s="274"/>
      <c r="BV3" s="7"/>
      <c r="BW3" s="271"/>
      <c r="BX3" s="275" t="s">
        <v>6</v>
      </c>
      <c r="BY3" s="6" t="s">
        <v>109</v>
      </c>
      <c r="BZ3" s="4" t="s">
        <v>107</v>
      </c>
      <c r="CA3" s="4" t="s">
        <v>2</v>
      </c>
      <c r="CB3" s="4" t="s">
        <v>157</v>
      </c>
      <c r="CC3" s="4" t="s">
        <v>3</v>
      </c>
      <c r="CD3" s="10"/>
      <c r="CE3" s="43"/>
      <c r="CF3" s="10"/>
      <c r="CG3" s="42"/>
      <c r="CH3" s="8"/>
      <c r="CI3" s="274"/>
      <c r="CJ3" s="7"/>
      <c r="CK3" s="271"/>
      <c r="CL3" s="275" t="s">
        <v>6</v>
      </c>
      <c r="CM3" s="6" t="s">
        <v>109</v>
      </c>
      <c r="CN3" s="4" t="s">
        <v>107</v>
      </c>
      <c r="CO3" s="4" t="s">
        <v>2</v>
      </c>
      <c r="CP3" s="4" t="s">
        <v>157</v>
      </c>
      <c r="CQ3" s="4" t="s">
        <v>3</v>
      </c>
      <c r="CR3" s="10"/>
      <c r="CS3" s="43"/>
      <c r="CT3" s="10"/>
      <c r="CU3" s="42"/>
      <c r="CV3" s="8"/>
      <c r="CW3" s="274"/>
      <c r="CX3" s="7"/>
      <c r="CY3" s="271"/>
      <c r="CZ3" s="275" t="s">
        <v>6</v>
      </c>
      <c r="DA3" s="6" t="s">
        <v>109</v>
      </c>
      <c r="DB3" s="4" t="s">
        <v>107</v>
      </c>
      <c r="DC3" s="4" t="s">
        <v>2</v>
      </c>
      <c r="DD3" s="4" t="s">
        <v>157</v>
      </c>
      <c r="DE3" s="4" t="s">
        <v>3</v>
      </c>
      <c r="DF3" s="10"/>
      <c r="DG3" s="43"/>
      <c r="DH3" s="10"/>
      <c r="DI3" s="42"/>
      <c r="DJ3" s="8"/>
      <c r="DK3" s="274"/>
      <c r="DL3" s="7"/>
      <c r="DM3" s="271"/>
      <c r="DN3" s="275" t="s">
        <v>6</v>
      </c>
      <c r="DO3" s="6" t="s">
        <v>109</v>
      </c>
      <c r="DP3" s="4" t="s">
        <v>107</v>
      </c>
      <c r="DQ3" s="4" t="s">
        <v>2</v>
      </c>
      <c r="DR3" s="4" t="s">
        <v>157</v>
      </c>
      <c r="DS3" s="4" t="s">
        <v>3</v>
      </c>
      <c r="DT3" s="10"/>
      <c r="DU3" s="43"/>
      <c r="DV3" s="10"/>
      <c r="DW3" s="42"/>
      <c r="DX3" s="8"/>
      <c r="DY3" s="274"/>
      <c r="DZ3" s="7"/>
      <c r="EA3" s="271"/>
      <c r="EB3" s="275" t="s">
        <v>6</v>
      </c>
      <c r="EC3" s="6" t="s">
        <v>109</v>
      </c>
      <c r="ED3" s="4" t="s">
        <v>107</v>
      </c>
      <c r="EE3" s="4" t="s">
        <v>2</v>
      </c>
      <c r="EF3" s="4" t="s">
        <v>157</v>
      </c>
      <c r="EG3" s="4" t="s">
        <v>3</v>
      </c>
      <c r="EH3" s="10"/>
      <c r="EI3" s="43"/>
      <c r="EJ3" s="10"/>
      <c r="EK3" s="42"/>
      <c r="EL3" s="276"/>
      <c r="EM3" s="193"/>
      <c r="EN3" s="276"/>
      <c r="EO3" s="277"/>
      <c r="EP3" s="6"/>
      <c r="EQ3" s="1"/>
      <c r="ER3" s="87" t="s">
        <v>122</v>
      </c>
      <c r="ES3" s="87" t="s">
        <v>123</v>
      </c>
      <c r="ET3" s="157" t="s">
        <v>231</v>
      </c>
      <c r="EU3" s="1050"/>
      <c r="EV3" s="1050"/>
      <c r="EW3" s="412" t="s">
        <v>232</v>
      </c>
      <c r="EX3" s="559" t="s">
        <v>5</v>
      </c>
      <c r="EY3" s="598"/>
      <c r="EZ3" s="598"/>
      <c r="FA3" s="88"/>
      <c r="FC3" s="42"/>
      <c r="FD3" s="276"/>
      <c r="FE3" s="61"/>
      <c r="FF3" s="276"/>
      <c r="FG3" s="277"/>
      <c r="FH3" s="104"/>
      <c r="FI3" s="6"/>
      <c r="FJ3" s="1"/>
      <c r="FK3" s="1"/>
      <c r="FL3" s="10"/>
      <c r="FM3" s="10"/>
      <c r="FN3" s="61"/>
      <c r="FO3" s="278" t="s">
        <v>122</v>
      </c>
      <c r="FP3" s="1050"/>
      <c r="FQ3" s="1050"/>
      <c r="FR3" s="87"/>
      <c r="FS3" s="88"/>
    </row>
    <row r="4" spans="1:175" ht="13.5" thickTop="1" thickBot="1" x14ac:dyDescent="0.3">
      <c r="A4" s="44" t="s">
        <v>74</v>
      </c>
      <c r="B4" s="11" t="s">
        <v>569</v>
      </c>
      <c r="C4" s="6" t="s">
        <v>9</v>
      </c>
      <c r="D4" s="6" t="s">
        <v>10</v>
      </c>
      <c r="E4" s="6" t="s">
        <v>11</v>
      </c>
      <c r="F4" s="62">
        <v>6</v>
      </c>
      <c r="G4" s="819">
        <f>(SUM(F5:G11)*(100+F4)/100)+H5</f>
        <v>0</v>
      </c>
      <c r="H4" s="820"/>
      <c r="I4" s="13">
        <f>G4*H4</f>
        <v>0</v>
      </c>
      <c r="J4" s="13">
        <f>IF(E$113=0,0,I4/E$113)</f>
        <v>0</v>
      </c>
      <c r="K4" s="13">
        <f>(J4*G$2)</f>
        <v>0</v>
      </c>
      <c r="L4" s="13"/>
      <c r="M4" s="55"/>
      <c r="N4" s="10"/>
      <c r="O4" s="44" t="s">
        <v>74</v>
      </c>
      <c r="P4" s="11" t="s">
        <v>8</v>
      </c>
      <c r="Q4" s="6" t="s">
        <v>9</v>
      </c>
      <c r="R4" s="6" t="s">
        <v>10</v>
      </c>
      <c r="S4" s="6" t="s">
        <v>11</v>
      </c>
      <c r="T4" s="62">
        <v>6</v>
      </c>
      <c r="U4" s="12">
        <f>(SUM(T5:U11)*(100+T4)/100)+V5</f>
        <v>0</v>
      </c>
      <c r="V4" s="820"/>
      <c r="W4" s="13">
        <f>U4*V4</f>
        <v>0</v>
      </c>
      <c r="X4" s="13">
        <f>IF(S$113=0,0,W4/S$113)</f>
        <v>0</v>
      </c>
      <c r="Y4" s="13">
        <f>(X4*U$2)</f>
        <v>0</v>
      </c>
      <c r="Z4" s="13"/>
      <c r="AA4" s="55"/>
      <c r="AB4" s="10"/>
      <c r="AC4" s="44" t="s">
        <v>74</v>
      </c>
      <c r="AD4" s="11" t="s">
        <v>8</v>
      </c>
      <c r="AE4" s="6" t="s">
        <v>9</v>
      </c>
      <c r="AF4" s="6" t="s">
        <v>10</v>
      </c>
      <c r="AG4" s="6" t="s">
        <v>11</v>
      </c>
      <c r="AH4" s="62">
        <v>6</v>
      </c>
      <c r="AI4" s="12">
        <f t="shared" ref="AI4" si="24">(SUM(AH5:AI11)*(100+AH4)/100)+AJ5</f>
        <v>0</v>
      </c>
      <c r="AJ4" s="820"/>
      <c r="AK4" s="13">
        <f t="shared" ref="AK4" si="25">AI4*AJ4</f>
        <v>0</v>
      </c>
      <c r="AL4" s="13">
        <f t="shared" ref="AL4" si="26">IF(AG$113=0,0,AK4/AG$113)</f>
        <v>0</v>
      </c>
      <c r="AM4" s="13">
        <f t="shared" ref="AM4" si="27">(AL4*AI$2)</f>
        <v>0</v>
      </c>
      <c r="AN4" s="13"/>
      <c r="AO4" s="55"/>
      <c r="AP4" s="10"/>
      <c r="AQ4" s="44" t="s">
        <v>74</v>
      </c>
      <c r="AR4" s="11" t="s">
        <v>8</v>
      </c>
      <c r="AS4" s="6" t="s">
        <v>9</v>
      </c>
      <c r="AT4" s="6" t="s">
        <v>10</v>
      </c>
      <c r="AU4" s="6" t="s">
        <v>11</v>
      </c>
      <c r="AV4" s="62">
        <v>6</v>
      </c>
      <c r="AW4" s="12">
        <f t="shared" ref="AW4" si="28">(SUM(AV5:AW11)*(100+AV4)/100)+AX5</f>
        <v>0</v>
      </c>
      <c r="AX4" s="820"/>
      <c r="AY4" s="13">
        <f t="shared" ref="AY4" si="29">AW4*AX4</f>
        <v>0</v>
      </c>
      <c r="AZ4" s="13">
        <f t="shared" ref="AZ4" si="30">IF(AU$113=0,0,AY4/AU$113)</f>
        <v>0</v>
      </c>
      <c r="BA4" s="13">
        <f t="shared" ref="BA4" si="31">(AZ4*AW$2)</f>
        <v>0</v>
      </c>
      <c r="BB4" s="13"/>
      <c r="BC4" s="55"/>
      <c r="BD4" s="10"/>
      <c r="BE4" s="44" t="s">
        <v>74</v>
      </c>
      <c r="BF4" s="11" t="s">
        <v>8</v>
      </c>
      <c r="BG4" s="6" t="s">
        <v>9</v>
      </c>
      <c r="BH4" s="6" t="s">
        <v>10</v>
      </c>
      <c r="BI4" s="6" t="s">
        <v>11</v>
      </c>
      <c r="BJ4" s="62">
        <v>6</v>
      </c>
      <c r="BK4" s="12">
        <f t="shared" ref="BK4" si="32">(SUM(BJ5:BK11)*(100+BJ4)/100)+BL5</f>
        <v>0</v>
      </c>
      <c r="BL4" s="820"/>
      <c r="BM4" s="13">
        <f t="shared" ref="BM4" si="33">BK4*BL4</f>
        <v>0</v>
      </c>
      <c r="BN4" s="13">
        <f t="shared" ref="BN4" si="34">IF(BI$113=0,0,BM4/BI$113)</f>
        <v>0</v>
      </c>
      <c r="BO4" s="13">
        <f t="shared" ref="BO4" si="35">(BN4*BK$2)</f>
        <v>0</v>
      </c>
      <c r="BP4" s="13"/>
      <c r="BQ4" s="55"/>
      <c r="BR4" s="10"/>
      <c r="BS4" s="44" t="s">
        <v>74</v>
      </c>
      <c r="BT4" s="11" t="s">
        <v>8</v>
      </c>
      <c r="BU4" s="6" t="s">
        <v>9</v>
      </c>
      <c r="BV4" s="6" t="s">
        <v>10</v>
      </c>
      <c r="BW4" s="6" t="s">
        <v>11</v>
      </c>
      <c r="BX4" s="62">
        <v>6</v>
      </c>
      <c r="BY4" s="12">
        <f t="shared" ref="BY4" si="36">(SUM(BX5:BY11)*(100+BX4)/100)+BZ5</f>
        <v>0</v>
      </c>
      <c r="BZ4" s="820"/>
      <c r="CA4" s="13">
        <f t="shared" ref="CA4" si="37">BY4*BZ4</f>
        <v>0</v>
      </c>
      <c r="CB4" s="13">
        <f t="shared" ref="CB4" si="38">IF(BW$113=0,0,CA4/BW$113)</f>
        <v>0</v>
      </c>
      <c r="CC4" s="13">
        <f t="shared" ref="CC4" si="39">(CB4*BY$2)</f>
        <v>0</v>
      </c>
      <c r="CD4" s="13"/>
      <c r="CE4" s="55"/>
      <c r="CF4" s="10"/>
      <c r="CG4" s="44" t="s">
        <v>74</v>
      </c>
      <c r="CH4" s="11" t="s">
        <v>8</v>
      </c>
      <c r="CI4" s="6" t="s">
        <v>9</v>
      </c>
      <c r="CJ4" s="6" t="s">
        <v>10</v>
      </c>
      <c r="CK4" s="6" t="s">
        <v>11</v>
      </c>
      <c r="CL4" s="62">
        <v>6</v>
      </c>
      <c r="CM4" s="12">
        <f t="shared" ref="CM4" si="40">(SUM(CL5:CM11)*(100+CL4)/100)+CN5</f>
        <v>0</v>
      </c>
      <c r="CN4" s="820"/>
      <c r="CO4" s="13">
        <f t="shared" ref="CO4" si="41">CM4*CN4</f>
        <v>0</v>
      </c>
      <c r="CP4" s="13">
        <f t="shared" ref="CP4" si="42">IF(CK$113=0,0,CO4/CK$113)</f>
        <v>0</v>
      </c>
      <c r="CQ4" s="13">
        <f t="shared" ref="CQ4" si="43">(CP4*CM$2)</f>
        <v>0</v>
      </c>
      <c r="CR4" s="13"/>
      <c r="CS4" s="55"/>
      <c r="CT4" s="10"/>
      <c r="CU4" s="44" t="s">
        <v>74</v>
      </c>
      <c r="CV4" s="11" t="s">
        <v>8</v>
      </c>
      <c r="CW4" s="6" t="s">
        <v>9</v>
      </c>
      <c r="CX4" s="6" t="s">
        <v>10</v>
      </c>
      <c r="CY4" s="6" t="s">
        <v>11</v>
      </c>
      <c r="CZ4" s="62">
        <v>6</v>
      </c>
      <c r="DA4" s="12">
        <f t="shared" ref="DA4" si="44">(SUM(CZ5:DA11)*(100+CZ4)/100)+DB5</f>
        <v>0</v>
      </c>
      <c r="DB4" s="820"/>
      <c r="DC4" s="13">
        <f t="shared" ref="DC4" si="45">DA4*DB4</f>
        <v>0</v>
      </c>
      <c r="DD4" s="13">
        <f t="shared" ref="DD4" si="46">IF(CY$113=0,0,DC4/CY$113)</f>
        <v>0</v>
      </c>
      <c r="DE4" s="13">
        <f t="shared" ref="DE4" si="47">(DD4*DA$2)</f>
        <v>0</v>
      </c>
      <c r="DF4" s="13"/>
      <c r="DG4" s="55"/>
      <c r="DH4" s="10"/>
      <c r="DI4" s="44" t="s">
        <v>74</v>
      </c>
      <c r="DJ4" s="11" t="s">
        <v>8</v>
      </c>
      <c r="DK4" s="6" t="s">
        <v>9</v>
      </c>
      <c r="DL4" s="6" t="s">
        <v>10</v>
      </c>
      <c r="DM4" s="6" t="s">
        <v>11</v>
      </c>
      <c r="DN4" s="62">
        <v>6</v>
      </c>
      <c r="DO4" s="12">
        <f t="shared" ref="DO4" si="48">(SUM(DN5:DO11)*(100+DN4)/100)+DP5</f>
        <v>0</v>
      </c>
      <c r="DP4" s="820"/>
      <c r="DQ4" s="13">
        <f t="shared" ref="DQ4" si="49">DO4*DP4</f>
        <v>0</v>
      </c>
      <c r="DR4" s="13">
        <f t="shared" ref="DR4" si="50">IF(DM$113=0,0,DQ4/DM$113)</f>
        <v>0</v>
      </c>
      <c r="DS4" s="13">
        <f t="shared" ref="DS4" si="51">(DR4*DO$2)</f>
        <v>0</v>
      </c>
      <c r="DT4" s="13"/>
      <c r="DU4" s="55"/>
      <c r="DV4" s="10"/>
      <c r="DW4" s="44" t="s">
        <v>74</v>
      </c>
      <c r="DX4" s="11" t="s">
        <v>8</v>
      </c>
      <c r="DY4" s="6" t="s">
        <v>9</v>
      </c>
      <c r="DZ4" s="6" t="s">
        <v>10</v>
      </c>
      <c r="EA4" s="6" t="s">
        <v>11</v>
      </c>
      <c r="EB4" s="62">
        <v>6</v>
      </c>
      <c r="EC4" s="12">
        <f t="shared" ref="EC4" si="52">(SUM(EB5:EC11)*(100+EB4)/100)+ED5</f>
        <v>0</v>
      </c>
      <c r="ED4" s="820"/>
      <c r="EE4" s="13">
        <f t="shared" ref="EE4" si="53">EC4*ED4</f>
        <v>0</v>
      </c>
      <c r="EF4" s="13">
        <f t="shared" ref="EF4" si="54">IF(EA$113=0,0,EE4/EA$113)</f>
        <v>0</v>
      </c>
      <c r="EG4" s="13">
        <f t="shared" ref="EG4" si="55">(EF4*EC$2)</f>
        <v>0</v>
      </c>
      <c r="EH4" s="13"/>
      <c r="EI4" s="55"/>
      <c r="EJ4" s="10"/>
      <c r="EK4" s="42"/>
      <c r="EL4" s="276"/>
      <c r="EM4" s="193"/>
      <c r="EN4" s="276"/>
      <c r="EO4" s="271" t="s">
        <v>230</v>
      </c>
      <c r="EP4" s="190">
        <f>C2+Q2+AE2+AS2+BG2+BU2+CI2+CW2+DK2+DY2</f>
        <v>0</v>
      </c>
      <c r="EQ4" s="61"/>
      <c r="ER4" s="190">
        <f>G2+U2+AI2+AW2+BK2+BY2+CM2+DA2+DO2+EC2</f>
        <v>0</v>
      </c>
      <c r="ES4" s="71">
        <v>0</v>
      </c>
      <c r="ET4" s="65">
        <v>0</v>
      </c>
      <c r="EU4" s="103"/>
      <c r="EV4" s="764"/>
      <c r="EW4" s="560">
        <f>EP4+ET4</f>
        <v>0</v>
      </c>
      <c r="EX4" s="561">
        <f>ER4+ES4</f>
        <v>0</v>
      </c>
      <c r="EY4" s="61"/>
      <c r="EZ4" s="61"/>
      <c r="FA4" s="88"/>
      <c r="FC4" s="42"/>
      <c r="FD4" s="276"/>
      <c r="FE4" s="61"/>
      <c r="FF4" s="185"/>
      <c r="FG4" s="134"/>
      <c r="FH4" s="8"/>
      <c r="FI4" s="762"/>
      <c r="FJ4" s="61"/>
      <c r="FK4" s="61"/>
      <c r="FL4" s="10"/>
      <c r="FM4" s="10"/>
      <c r="FN4" s="61"/>
      <c r="FO4" s="141">
        <v>0</v>
      </c>
      <c r="FP4" s="116"/>
      <c r="FQ4" s="764"/>
      <c r="FR4" s="87"/>
      <c r="FS4" s="88"/>
    </row>
    <row r="5" spans="1:175" ht="27" customHeight="1" x14ac:dyDescent="0.25">
      <c r="A5" s="44" t="s">
        <v>74</v>
      </c>
      <c r="B5" s="11" t="s">
        <v>12</v>
      </c>
      <c r="C5" s="64">
        <v>0</v>
      </c>
      <c r="D5" s="64">
        <v>0</v>
      </c>
      <c r="E5" s="64">
        <v>0</v>
      </c>
      <c r="F5" s="11">
        <f>C5*(D5)</f>
        <v>0</v>
      </c>
      <c r="G5" s="11">
        <f>C5*(E5)</f>
        <v>0</v>
      </c>
      <c r="H5" s="16">
        <f>G26</f>
        <v>0</v>
      </c>
      <c r="I5" s="13"/>
      <c r="J5" s="13"/>
      <c r="K5" s="13"/>
      <c r="L5" s="13"/>
      <c r="M5" s="55"/>
      <c r="N5" s="10"/>
      <c r="O5" s="44" t="s">
        <v>74</v>
      </c>
      <c r="P5" s="11" t="s">
        <v>12</v>
      </c>
      <c r="Q5" s="64">
        <v>0</v>
      </c>
      <c r="R5" s="64">
        <v>0</v>
      </c>
      <c r="S5" s="64">
        <v>0</v>
      </c>
      <c r="T5" s="11">
        <f>Q5*(R5)</f>
        <v>0</v>
      </c>
      <c r="U5" s="11">
        <f>Q5*(S5)</f>
        <v>0</v>
      </c>
      <c r="V5" s="16">
        <f>U26</f>
        <v>0</v>
      </c>
      <c r="W5" s="13"/>
      <c r="X5" s="13"/>
      <c r="Y5" s="13"/>
      <c r="Z5" s="13"/>
      <c r="AA5" s="55"/>
      <c r="AB5" s="10"/>
      <c r="AC5" s="44" t="s">
        <v>74</v>
      </c>
      <c r="AD5" s="11" t="s">
        <v>12</v>
      </c>
      <c r="AE5" s="64">
        <v>0</v>
      </c>
      <c r="AF5" s="64">
        <v>0</v>
      </c>
      <c r="AG5" s="64">
        <v>0</v>
      </c>
      <c r="AH5" s="11">
        <f t="shared" ref="AH5:AH11" si="56">AE5*(AF5)</f>
        <v>0</v>
      </c>
      <c r="AI5" s="11">
        <f t="shared" ref="AI5:AI11" si="57">AE5*(AG5)</f>
        <v>0</v>
      </c>
      <c r="AJ5" s="16">
        <f t="shared" ref="AJ5" si="58">AI26</f>
        <v>0</v>
      </c>
      <c r="AK5" s="13"/>
      <c r="AL5" s="13"/>
      <c r="AM5" s="13"/>
      <c r="AN5" s="13"/>
      <c r="AO5" s="55"/>
      <c r="AP5" s="10"/>
      <c r="AQ5" s="44" t="s">
        <v>74</v>
      </c>
      <c r="AR5" s="11" t="s">
        <v>12</v>
      </c>
      <c r="AS5" s="64">
        <v>0</v>
      </c>
      <c r="AT5" s="64">
        <v>0</v>
      </c>
      <c r="AU5" s="64">
        <v>0</v>
      </c>
      <c r="AV5" s="11">
        <f t="shared" ref="AV5:AV11" si="59">AS5*(AT5)</f>
        <v>0</v>
      </c>
      <c r="AW5" s="11">
        <f t="shared" ref="AW5:AW11" si="60">AS5*(AU5)</f>
        <v>0</v>
      </c>
      <c r="AX5" s="16">
        <f t="shared" ref="AX5" si="61">AW26</f>
        <v>0</v>
      </c>
      <c r="AY5" s="13"/>
      <c r="AZ5" s="13"/>
      <c r="BA5" s="13"/>
      <c r="BB5" s="13"/>
      <c r="BC5" s="55"/>
      <c r="BD5" s="10"/>
      <c r="BE5" s="44" t="s">
        <v>74</v>
      </c>
      <c r="BF5" s="11" t="s">
        <v>12</v>
      </c>
      <c r="BG5" s="64">
        <v>0</v>
      </c>
      <c r="BH5" s="64">
        <v>0</v>
      </c>
      <c r="BI5" s="64">
        <v>0</v>
      </c>
      <c r="BJ5" s="11">
        <f t="shared" ref="BJ5:BJ11" si="62">BG5*(BH5)</f>
        <v>0</v>
      </c>
      <c r="BK5" s="11">
        <f t="shared" ref="BK5:BK11" si="63">BG5*(BI5)</f>
        <v>0</v>
      </c>
      <c r="BL5" s="16">
        <f t="shared" ref="BL5" si="64">BK26</f>
        <v>0</v>
      </c>
      <c r="BM5" s="13"/>
      <c r="BN5" s="13"/>
      <c r="BO5" s="13"/>
      <c r="BP5" s="13"/>
      <c r="BQ5" s="55"/>
      <c r="BR5" s="10"/>
      <c r="BS5" s="44" t="s">
        <v>74</v>
      </c>
      <c r="BT5" s="11" t="s">
        <v>12</v>
      </c>
      <c r="BU5" s="64">
        <v>0</v>
      </c>
      <c r="BV5" s="64">
        <v>0</v>
      </c>
      <c r="BW5" s="64">
        <v>0</v>
      </c>
      <c r="BX5" s="11">
        <f t="shared" ref="BX5:BX11" si="65">BU5*(BV5)</f>
        <v>0</v>
      </c>
      <c r="BY5" s="11">
        <f t="shared" ref="BY5:BY11" si="66">BU5*(BW5)</f>
        <v>0</v>
      </c>
      <c r="BZ5" s="16">
        <f t="shared" ref="BZ5" si="67">BY26</f>
        <v>0</v>
      </c>
      <c r="CA5" s="13"/>
      <c r="CB5" s="13"/>
      <c r="CC5" s="13"/>
      <c r="CD5" s="13"/>
      <c r="CE5" s="55"/>
      <c r="CF5" s="10"/>
      <c r="CG5" s="44" t="s">
        <v>74</v>
      </c>
      <c r="CH5" s="11" t="s">
        <v>12</v>
      </c>
      <c r="CI5" s="64">
        <v>0</v>
      </c>
      <c r="CJ5" s="64">
        <v>0</v>
      </c>
      <c r="CK5" s="64">
        <v>0</v>
      </c>
      <c r="CL5" s="11">
        <f t="shared" ref="CL5:CL11" si="68">CI5*(CJ5)</f>
        <v>0</v>
      </c>
      <c r="CM5" s="11">
        <f t="shared" ref="CM5:CM11" si="69">CI5*(CK5)</f>
        <v>0</v>
      </c>
      <c r="CN5" s="16">
        <f t="shared" ref="CN5" si="70">CM26</f>
        <v>0</v>
      </c>
      <c r="CO5" s="13"/>
      <c r="CP5" s="13"/>
      <c r="CQ5" s="13"/>
      <c r="CR5" s="13"/>
      <c r="CS5" s="55"/>
      <c r="CT5" s="10"/>
      <c r="CU5" s="44" t="s">
        <v>74</v>
      </c>
      <c r="CV5" s="11" t="s">
        <v>12</v>
      </c>
      <c r="CW5" s="64">
        <v>0</v>
      </c>
      <c r="CX5" s="64">
        <v>0</v>
      </c>
      <c r="CY5" s="64">
        <v>0</v>
      </c>
      <c r="CZ5" s="11">
        <f t="shared" ref="CZ5:CZ11" si="71">CW5*(CX5)</f>
        <v>0</v>
      </c>
      <c r="DA5" s="11">
        <f t="shared" ref="DA5:DA11" si="72">CW5*(CY5)</f>
        <v>0</v>
      </c>
      <c r="DB5" s="16">
        <f t="shared" ref="DB5" si="73">DA26</f>
        <v>0</v>
      </c>
      <c r="DC5" s="13"/>
      <c r="DD5" s="13"/>
      <c r="DE5" s="13"/>
      <c r="DF5" s="13"/>
      <c r="DG5" s="55"/>
      <c r="DH5" s="10"/>
      <c r="DI5" s="44" t="s">
        <v>74</v>
      </c>
      <c r="DJ5" s="11" t="s">
        <v>12</v>
      </c>
      <c r="DK5" s="64">
        <v>0</v>
      </c>
      <c r="DL5" s="64">
        <v>0</v>
      </c>
      <c r="DM5" s="64">
        <v>0</v>
      </c>
      <c r="DN5" s="11">
        <f t="shared" ref="DN5:DN11" si="74">DK5*(DL5)</f>
        <v>0</v>
      </c>
      <c r="DO5" s="11">
        <f t="shared" ref="DO5:DO11" si="75">DK5*(DM5)</f>
        <v>0</v>
      </c>
      <c r="DP5" s="16">
        <f t="shared" ref="DP5" si="76">DO26</f>
        <v>0</v>
      </c>
      <c r="DQ5" s="13"/>
      <c r="DR5" s="13"/>
      <c r="DS5" s="13"/>
      <c r="DT5" s="13"/>
      <c r="DU5" s="55"/>
      <c r="DV5" s="10"/>
      <c r="DW5" s="44" t="s">
        <v>74</v>
      </c>
      <c r="DX5" s="11" t="s">
        <v>12</v>
      </c>
      <c r="DY5" s="64">
        <v>0</v>
      </c>
      <c r="DZ5" s="64">
        <v>0</v>
      </c>
      <c r="EA5" s="64">
        <v>0</v>
      </c>
      <c r="EB5" s="11">
        <f t="shared" ref="EB5:EB11" si="77">DY5*(DZ5)</f>
        <v>0</v>
      </c>
      <c r="EC5" s="11">
        <f t="shared" ref="EC5:EC11" si="78">DY5*(EA5)</f>
        <v>0</v>
      </c>
      <c r="ED5" s="16">
        <f t="shared" ref="ED5" si="79">EC26</f>
        <v>0</v>
      </c>
      <c r="EE5" s="13"/>
      <c r="EF5" s="13"/>
      <c r="EG5" s="13"/>
      <c r="EH5" s="13"/>
      <c r="EI5" s="55"/>
      <c r="EJ5" s="10"/>
      <c r="EK5" s="42"/>
      <c r="EL5" s="8"/>
      <c r="EM5" s="766" t="s">
        <v>130</v>
      </c>
      <c r="EN5" s="279"/>
      <c r="EO5" s="271"/>
      <c r="EP5" s="275"/>
      <c r="EQ5" s="6" t="s">
        <v>7</v>
      </c>
      <c r="ER5" s="4" t="s">
        <v>157</v>
      </c>
      <c r="ES5" s="4"/>
      <c r="ET5" s="766" t="s">
        <v>124</v>
      </c>
      <c r="EU5" s="396"/>
      <c r="EV5" s="562" t="s">
        <v>429</v>
      </c>
      <c r="EW5" s="563" t="s">
        <v>447</v>
      </c>
      <c r="EX5" s="563" t="s">
        <v>430</v>
      </c>
      <c r="EY5" s="1055" t="s">
        <v>448</v>
      </c>
      <c r="EZ5" s="1056"/>
      <c r="FA5" s="232"/>
      <c r="FC5" s="42"/>
      <c r="FD5" s="8"/>
      <c r="FE5" s="613" t="s">
        <v>136</v>
      </c>
      <c r="FF5" s="613" t="s">
        <v>137</v>
      </c>
      <c r="FG5" s="614" t="s">
        <v>138</v>
      </c>
      <c r="FH5" s="287"/>
      <c r="FI5" s="614" t="s">
        <v>139</v>
      </c>
      <c r="FJ5" s="615" t="s">
        <v>140</v>
      </c>
      <c r="FK5" s="612" t="str">
        <f>FE2</f>
        <v>Item 1</v>
      </c>
      <c r="FL5" s="1053" t="s">
        <v>448</v>
      </c>
      <c r="FM5" s="1054"/>
      <c r="FN5" s="612" t="s">
        <v>438</v>
      </c>
      <c r="FO5" s="612" t="s">
        <v>157</v>
      </c>
      <c r="FP5" s="411"/>
      <c r="FQ5" s="616" t="s">
        <v>434</v>
      </c>
      <c r="FR5" s="617" t="s">
        <v>451</v>
      </c>
      <c r="FS5" s="618" t="s">
        <v>438</v>
      </c>
    </row>
    <row r="6" spans="1:175" x14ac:dyDescent="0.25">
      <c r="A6" s="44" t="s">
        <v>74</v>
      </c>
      <c r="B6" s="11" t="s">
        <v>13</v>
      </c>
      <c r="C6" s="64">
        <v>0</v>
      </c>
      <c r="D6" s="64">
        <v>0</v>
      </c>
      <c r="E6" s="64">
        <v>0</v>
      </c>
      <c r="F6" s="11">
        <f t="shared" ref="F6:F11" si="80">C6*(D6)</f>
        <v>0</v>
      </c>
      <c r="G6" s="11">
        <f t="shared" ref="G6:G11" si="81">C6*(E6)</f>
        <v>0</v>
      </c>
      <c r="H6" s="16"/>
      <c r="I6" s="13"/>
      <c r="J6" s="13"/>
      <c r="K6" s="13"/>
      <c r="L6" s="13"/>
      <c r="M6" s="55"/>
      <c r="N6" s="10"/>
      <c r="O6" s="44" t="s">
        <v>74</v>
      </c>
      <c r="P6" s="11" t="s">
        <v>13</v>
      </c>
      <c r="Q6" s="64">
        <v>0</v>
      </c>
      <c r="R6" s="64">
        <v>0</v>
      </c>
      <c r="S6" s="64">
        <v>0</v>
      </c>
      <c r="T6" s="11">
        <f t="shared" ref="T6:T11" si="82">Q6*(R6)</f>
        <v>0</v>
      </c>
      <c r="U6" s="11">
        <f t="shared" ref="U6:U11" si="83">Q6*(S6)</f>
        <v>0</v>
      </c>
      <c r="V6" s="16"/>
      <c r="W6" s="13"/>
      <c r="X6" s="13"/>
      <c r="Y6" s="13"/>
      <c r="Z6" s="13"/>
      <c r="AA6" s="55"/>
      <c r="AB6" s="10"/>
      <c r="AC6" s="44" t="s">
        <v>74</v>
      </c>
      <c r="AD6" s="11" t="s">
        <v>13</v>
      </c>
      <c r="AE6" s="64">
        <v>0</v>
      </c>
      <c r="AF6" s="64">
        <v>0</v>
      </c>
      <c r="AG6" s="64">
        <v>0</v>
      </c>
      <c r="AH6" s="11">
        <f t="shared" si="56"/>
        <v>0</v>
      </c>
      <c r="AI6" s="11">
        <f t="shared" si="57"/>
        <v>0</v>
      </c>
      <c r="AJ6" s="16"/>
      <c r="AK6" s="13"/>
      <c r="AL6" s="13"/>
      <c r="AM6" s="13"/>
      <c r="AN6" s="13"/>
      <c r="AO6" s="55"/>
      <c r="AP6" s="10"/>
      <c r="AQ6" s="44" t="s">
        <v>74</v>
      </c>
      <c r="AR6" s="11" t="s">
        <v>13</v>
      </c>
      <c r="AS6" s="64">
        <v>0</v>
      </c>
      <c r="AT6" s="64">
        <v>0</v>
      </c>
      <c r="AU6" s="64">
        <v>0</v>
      </c>
      <c r="AV6" s="11">
        <f t="shared" si="59"/>
        <v>0</v>
      </c>
      <c r="AW6" s="11">
        <f t="shared" si="60"/>
        <v>0</v>
      </c>
      <c r="AX6" s="16"/>
      <c r="AY6" s="13"/>
      <c r="AZ6" s="13"/>
      <c r="BA6" s="13"/>
      <c r="BB6" s="13"/>
      <c r="BC6" s="55"/>
      <c r="BD6" s="10"/>
      <c r="BE6" s="44" t="s">
        <v>74</v>
      </c>
      <c r="BF6" s="11" t="s">
        <v>13</v>
      </c>
      <c r="BG6" s="64">
        <v>0</v>
      </c>
      <c r="BH6" s="64">
        <v>0</v>
      </c>
      <c r="BI6" s="64">
        <v>0</v>
      </c>
      <c r="BJ6" s="11">
        <f t="shared" si="62"/>
        <v>0</v>
      </c>
      <c r="BK6" s="11">
        <f t="shared" si="63"/>
        <v>0</v>
      </c>
      <c r="BL6" s="16"/>
      <c r="BM6" s="13"/>
      <c r="BN6" s="13"/>
      <c r="BO6" s="13"/>
      <c r="BP6" s="13"/>
      <c r="BQ6" s="55"/>
      <c r="BR6" s="10"/>
      <c r="BS6" s="44" t="s">
        <v>74</v>
      </c>
      <c r="BT6" s="11" t="s">
        <v>13</v>
      </c>
      <c r="BU6" s="64">
        <v>0</v>
      </c>
      <c r="BV6" s="64">
        <v>0</v>
      </c>
      <c r="BW6" s="64">
        <v>0</v>
      </c>
      <c r="BX6" s="11">
        <f t="shared" si="65"/>
        <v>0</v>
      </c>
      <c r="BY6" s="11">
        <f t="shared" si="66"/>
        <v>0</v>
      </c>
      <c r="BZ6" s="16"/>
      <c r="CA6" s="13"/>
      <c r="CB6" s="13"/>
      <c r="CC6" s="13"/>
      <c r="CD6" s="13"/>
      <c r="CE6" s="55"/>
      <c r="CF6" s="10"/>
      <c r="CG6" s="44" t="s">
        <v>74</v>
      </c>
      <c r="CH6" s="11" t="s">
        <v>13</v>
      </c>
      <c r="CI6" s="64">
        <v>0</v>
      </c>
      <c r="CJ6" s="64">
        <v>0</v>
      </c>
      <c r="CK6" s="64">
        <v>0</v>
      </c>
      <c r="CL6" s="11">
        <f t="shared" si="68"/>
        <v>0</v>
      </c>
      <c r="CM6" s="11">
        <f t="shared" si="69"/>
        <v>0</v>
      </c>
      <c r="CN6" s="16"/>
      <c r="CO6" s="13"/>
      <c r="CP6" s="13"/>
      <c r="CQ6" s="13"/>
      <c r="CR6" s="13"/>
      <c r="CS6" s="55"/>
      <c r="CT6" s="10"/>
      <c r="CU6" s="44" t="s">
        <v>74</v>
      </c>
      <c r="CV6" s="11" t="s">
        <v>13</v>
      </c>
      <c r="CW6" s="64">
        <v>0</v>
      </c>
      <c r="CX6" s="64">
        <v>0</v>
      </c>
      <c r="CY6" s="64">
        <v>0</v>
      </c>
      <c r="CZ6" s="11">
        <f t="shared" si="71"/>
        <v>0</v>
      </c>
      <c r="DA6" s="11">
        <f t="shared" si="72"/>
        <v>0</v>
      </c>
      <c r="DB6" s="16"/>
      <c r="DC6" s="13"/>
      <c r="DD6" s="13"/>
      <c r="DE6" s="13"/>
      <c r="DF6" s="13"/>
      <c r="DG6" s="55"/>
      <c r="DH6" s="10"/>
      <c r="DI6" s="44" t="s">
        <v>74</v>
      </c>
      <c r="DJ6" s="11" t="s">
        <v>13</v>
      </c>
      <c r="DK6" s="64">
        <v>0</v>
      </c>
      <c r="DL6" s="64">
        <v>0</v>
      </c>
      <c r="DM6" s="64">
        <v>0</v>
      </c>
      <c r="DN6" s="11">
        <f t="shared" si="74"/>
        <v>0</v>
      </c>
      <c r="DO6" s="11">
        <f t="shared" si="75"/>
        <v>0</v>
      </c>
      <c r="DP6" s="16"/>
      <c r="DQ6" s="13"/>
      <c r="DR6" s="13"/>
      <c r="DS6" s="13"/>
      <c r="DT6" s="13"/>
      <c r="DU6" s="55"/>
      <c r="DV6" s="10"/>
      <c r="DW6" s="44" t="s">
        <v>74</v>
      </c>
      <c r="DX6" s="11" t="s">
        <v>13</v>
      </c>
      <c r="DY6" s="64">
        <v>0</v>
      </c>
      <c r="DZ6" s="64">
        <v>0</v>
      </c>
      <c r="EA6" s="64">
        <v>0</v>
      </c>
      <c r="EB6" s="11">
        <f t="shared" si="77"/>
        <v>0</v>
      </c>
      <c r="EC6" s="11">
        <f t="shared" si="78"/>
        <v>0</v>
      </c>
      <c r="ED6" s="16"/>
      <c r="EE6" s="13"/>
      <c r="EF6" s="13"/>
      <c r="EG6" s="13"/>
      <c r="EH6" s="13"/>
      <c r="EI6" s="55"/>
      <c r="EJ6" s="10"/>
      <c r="EK6" s="44" t="s">
        <v>74</v>
      </c>
      <c r="EL6" s="11" t="s">
        <v>8</v>
      </c>
      <c r="EM6" s="14">
        <f>K4+Y4+AM4+BA4+BO4+CC4+CQ4+DE4+DS4+EG4</f>
        <v>0</v>
      </c>
      <c r="EN6" s="762"/>
      <c r="EO6" s="762"/>
      <c r="EP6" s="275"/>
      <c r="EQ6" s="51">
        <f>G4*$C$2+U4*$Q$2+AI4*$AE$2+AW4*$AS$2+BK4*$BG$2+BY4*$BU$2+CM4*$CI$2+DA4*$CW$2+DO4*$DK$2+EC4*$DY$2</f>
        <v>0</v>
      </c>
      <c r="ER6" s="116">
        <f>IF(ER$4=0,0,EM6/ER$4)</f>
        <v>0</v>
      </c>
      <c r="ES6" s="81">
        <f>ER6*ET6+ER6</f>
        <v>0</v>
      </c>
      <c r="ET6" s="280">
        <v>0</v>
      </c>
      <c r="EU6" s="9" t="s">
        <v>109</v>
      </c>
      <c r="EV6" s="518">
        <f>IF(ER$4=0,0,EQ6/$ER$4*$EX$4)</f>
        <v>0</v>
      </c>
      <c r="EW6" s="578">
        <f>IF(EV6=0,0,EX6/EV6)</f>
        <v>0</v>
      </c>
      <c r="EX6" s="511">
        <f>ER6*ER$4+ES6*ES$4</f>
        <v>0</v>
      </c>
      <c r="EY6" s="137"/>
      <c r="EZ6" s="568"/>
      <c r="FA6" s="88"/>
      <c r="FC6" s="44" t="s">
        <v>74</v>
      </c>
      <c r="FD6" s="11" t="s">
        <v>8</v>
      </c>
      <c r="FE6" s="141">
        <v>0</v>
      </c>
      <c r="FF6" s="141">
        <v>0</v>
      </c>
      <c r="FG6" s="142">
        <v>0</v>
      </c>
      <c r="FH6" s="9" t="s">
        <v>109</v>
      </c>
      <c r="FI6" s="122">
        <f t="shared" ref="FI6:FI17" si="84">FE6*FF6*FG6</f>
        <v>0</v>
      </c>
      <c r="FJ6" s="602">
        <v>0</v>
      </c>
      <c r="FK6" s="603">
        <f>FI6*FJ6</f>
        <v>0</v>
      </c>
      <c r="FL6" s="588"/>
      <c r="FM6" s="589"/>
      <c r="FN6" s="609">
        <f>SUM(FK6:FK9)</f>
        <v>0</v>
      </c>
      <c r="FO6" s="127">
        <f>IF(FO$4=0,0,FN6/$FO$4)</f>
        <v>0</v>
      </c>
      <c r="FP6" s="87" t="s">
        <v>74</v>
      </c>
      <c r="FQ6" s="599">
        <f>SUM(EX6:EX7)</f>
        <v>0</v>
      </c>
      <c r="FR6" s="496">
        <f>FN6</f>
        <v>0</v>
      </c>
      <c r="FS6" s="567">
        <f>SUM(FQ6:FR7)</f>
        <v>0</v>
      </c>
    </row>
    <row r="7" spans="1:175" x14ac:dyDescent="0.25">
      <c r="A7" s="44" t="s">
        <v>74</v>
      </c>
      <c r="B7" s="11" t="s">
        <v>14</v>
      </c>
      <c r="C7" s="64">
        <v>0</v>
      </c>
      <c r="D7" s="64">
        <v>0</v>
      </c>
      <c r="E7" s="64">
        <v>0</v>
      </c>
      <c r="F7" s="11">
        <f t="shared" si="80"/>
        <v>0</v>
      </c>
      <c r="G7" s="11">
        <f t="shared" si="81"/>
        <v>0</v>
      </c>
      <c r="H7" s="16"/>
      <c r="I7" s="13"/>
      <c r="J7" s="13"/>
      <c r="K7" s="13"/>
      <c r="L7" s="13"/>
      <c r="M7" s="55"/>
      <c r="N7" s="10"/>
      <c r="O7" s="44" t="s">
        <v>74</v>
      </c>
      <c r="P7" s="11" t="s">
        <v>14</v>
      </c>
      <c r="Q7" s="64">
        <v>0</v>
      </c>
      <c r="R7" s="64">
        <v>0</v>
      </c>
      <c r="S7" s="64">
        <v>0</v>
      </c>
      <c r="T7" s="11">
        <f t="shared" si="82"/>
        <v>0</v>
      </c>
      <c r="U7" s="11">
        <f t="shared" si="83"/>
        <v>0</v>
      </c>
      <c r="V7" s="16"/>
      <c r="W7" s="13"/>
      <c r="X7" s="13"/>
      <c r="Y7" s="13"/>
      <c r="Z7" s="13"/>
      <c r="AA7" s="55"/>
      <c r="AB7" s="10"/>
      <c r="AC7" s="44" t="s">
        <v>74</v>
      </c>
      <c r="AD7" s="11" t="s">
        <v>14</v>
      </c>
      <c r="AE7" s="64">
        <v>0</v>
      </c>
      <c r="AF7" s="64">
        <v>0</v>
      </c>
      <c r="AG7" s="64">
        <v>0</v>
      </c>
      <c r="AH7" s="11">
        <f t="shared" si="56"/>
        <v>0</v>
      </c>
      <c r="AI7" s="11">
        <f t="shared" si="57"/>
        <v>0</v>
      </c>
      <c r="AJ7" s="16"/>
      <c r="AK7" s="13"/>
      <c r="AL7" s="13"/>
      <c r="AM7" s="13"/>
      <c r="AN7" s="13"/>
      <c r="AO7" s="55"/>
      <c r="AP7" s="10"/>
      <c r="AQ7" s="44" t="s">
        <v>74</v>
      </c>
      <c r="AR7" s="11" t="s">
        <v>14</v>
      </c>
      <c r="AS7" s="64">
        <v>0</v>
      </c>
      <c r="AT7" s="64">
        <v>0</v>
      </c>
      <c r="AU7" s="64">
        <v>0</v>
      </c>
      <c r="AV7" s="11">
        <f t="shared" si="59"/>
        <v>0</v>
      </c>
      <c r="AW7" s="11">
        <f t="shared" si="60"/>
        <v>0</v>
      </c>
      <c r="AX7" s="16"/>
      <c r="AY7" s="13"/>
      <c r="AZ7" s="13"/>
      <c r="BA7" s="13"/>
      <c r="BB7" s="13"/>
      <c r="BC7" s="55"/>
      <c r="BD7" s="10"/>
      <c r="BE7" s="44" t="s">
        <v>74</v>
      </c>
      <c r="BF7" s="11" t="s">
        <v>14</v>
      </c>
      <c r="BG7" s="64">
        <v>0</v>
      </c>
      <c r="BH7" s="64">
        <v>0</v>
      </c>
      <c r="BI7" s="64">
        <v>0</v>
      </c>
      <c r="BJ7" s="11">
        <f t="shared" si="62"/>
        <v>0</v>
      </c>
      <c r="BK7" s="11">
        <f t="shared" si="63"/>
        <v>0</v>
      </c>
      <c r="BL7" s="16"/>
      <c r="BM7" s="13"/>
      <c r="BN7" s="13"/>
      <c r="BO7" s="13"/>
      <c r="BP7" s="13"/>
      <c r="BQ7" s="55"/>
      <c r="BR7" s="10"/>
      <c r="BS7" s="44" t="s">
        <v>74</v>
      </c>
      <c r="BT7" s="11" t="s">
        <v>14</v>
      </c>
      <c r="BU7" s="64">
        <v>0</v>
      </c>
      <c r="BV7" s="64">
        <v>0</v>
      </c>
      <c r="BW7" s="64">
        <v>0</v>
      </c>
      <c r="BX7" s="11">
        <f t="shared" si="65"/>
        <v>0</v>
      </c>
      <c r="BY7" s="11">
        <f t="shared" si="66"/>
        <v>0</v>
      </c>
      <c r="BZ7" s="16"/>
      <c r="CA7" s="13"/>
      <c r="CB7" s="13"/>
      <c r="CC7" s="13"/>
      <c r="CD7" s="13"/>
      <c r="CE7" s="55"/>
      <c r="CF7" s="10"/>
      <c r="CG7" s="44" t="s">
        <v>74</v>
      </c>
      <c r="CH7" s="11" t="s">
        <v>14</v>
      </c>
      <c r="CI7" s="64">
        <v>0</v>
      </c>
      <c r="CJ7" s="64">
        <v>0</v>
      </c>
      <c r="CK7" s="64">
        <v>0</v>
      </c>
      <c r="CL7" s="11">
        <f t="shared" si="68"/>
        <v>0</v>
      </c>
      <c r="CM7" s="11">
        <f t="shared" si="69"/>
        <v>0</v>
      </c>
      <c r="CN7" s="16"/>
      <c r="CO7" s="13"/>
      <c r="CP7" s="13"/>
      <c r="CQ7" s="13"/>
      <c r="CR7" s="13"/>
      <c r="CS7" s="55"/>
      <c r="CT7" s="10"/>
      <c r="CU7" s="44" t="s">
        <v>74</v>
      </c>
      <c r="CV7" s="11" t="s">
        <v>14</v>
      </c>
      <c r="CW7" s="64">
        <v>0</v>
      </c>
      <c r="CX7" s="64">
        <v>0</v>
      </c>
      <c r="CY7" s="64">
        <v>0</v>
      </c>
      <c r="CZ7" s="11">
        <f t="shared" si="71"/>
        <v>0</v>
      </c>
      <c r="DA7" s="11">
        <f t="shared" si="72"/>
        <v>0</v>
      </c>
      <c r="DB7" s="16"/>
      <c r="DC7" s="13"/>
      <c r="DD7" s="13"/>
      <c r="DE7" s="13"/>
      <c r="DF7" s="13"/>
      <c r="DG7" s="55"/>
      <c r="DH7" s="10"/>
      <c r="DI7" s="44" t="s">
        <v>74</v>
      </c>
      <c r="DJ7" s="11" t="s">
        <v>14</v>
      </c>
      <c r="DK7" s="64">
        <v>0</v>
      </c>
      <c r="DL7" s="64">
        <v>0</v>
      </c>
      <c r="DM7" s="64">
        <v>0</v>
      </c>
      <c r="DN7" s="11">
        <f t="shared" si="74"/>
        <v>0</v>
      </c>
      <c r="DO7" s="11">
        <f t="shared" si="75"/>
        <v>0</v>
      </c>
      <c r="DP7" s="16"/>
      <c r="DQ7" s="13"/>
      <c r="DR7" s="13"/>
      <c r="DS7" s="13"/>
      <c r="DT7" s="13"/>
      <c r="DU7" s="55"/>
      <c r="DV7" s="10"/>
      <c r="DW7" s="44" t="s">
        <v>74</v>
      </c>
      <c r="DX7" s="11" t="s">
        <v>14</v>
      </c>
      <c r="DY7" s="64">
        <v>0</v>
      </c>
      <c r="DZ7" s="64">
        <v>0</v>
      </c>
      <c r="EA7" s="64">
        <v>0</v>
      </c>
      <c r="EB7" s="11">
        <f t="shared" si="77"/>
        <v>0</v>
      </c>
      <c r="EC7" s="11">
        <f t="shared" si="78"/>
        <v>0</v>
      </c>
      <c r="ED7" s="16"/>
      <c r="EE7" s="13"/>
      <c r="EF7" s="13"/>
      <c r="EG7" s="13"/>
      <c r="EH7" s="13"/>
      <c r="EI7" s="55"/>
      <c r="EJ7" s="10"/>
      <c r="EK7" s="44" t="s">
        <v>74</v>
      </c>
      <c r="EL7" s="11" t="s">
        <v>18</v>
      </c>
      <c r="EM7" s="14">
        <f>K14+Y14+AM14+BA14+BO14+CC14+CQ14+DE14+DS14+EG14</f>
        <v>0</v>
      </c>
      <c r="EN7" s="33"/>
      <c r="EO7" s="33"/>
      <c r="EP7" s="275"/>
      <c r="EQ7" s="51">
        <f>G14*$C$2+U14*$Q$2+AI14*$AE$2+AW14*$AS$2+BK14*$BG$2+BY14*$BU$2+CM14*$CI$2+DA14*$CW$2+DO14*$DK$2+EC14*$DY$2</f>
        <v>0</v>
      </c>
      <c r="ER7" s="116">
        <f>IF(ER$4=0,0,EM7/ER$4)</f>
        <v>0</v>
      </c>
      <c r="ES7" s="81">
        <f>ER7*ET7+ER7</f>
        <v>0</v>
      </c>
      <c r="ET7" s="280">
        <v>0</v>
      </c>
      <c r="EU7" s="9" t="s">
        <v>109</v>
      </c>
      <c r="EV7" s="518">
        <f>IF(ER$4=0,0,EQ7/$ER$4*$EX$4)</f>
        <v>0</v>
      </c>
      <c r="EW7" s="579">
        <f>IF(EV7=0,0,EX7/EV7)</f>
        <v>0</v>
      </c>
      <c r="EX7" s="511">
        <f>ER7*ER$4+ES7*ES$4</f>
        <v>0</v>
      </c>
      <c r="EY7" s="137"/>
      <c r="EZ7" s="569"/>
      <c r="FA7" s="88"/>
      <c r="FC7" s="44" t="s">
        <v>74</v>
      </c>
      <c r="FD7" s="11" t="s">
        <v>8</v>
      </c>
      <c r="FE7" s="141">
        <v>0</v>
      </c>
      <c r="FF7" s="141">
        <v>0</v>
      </c>
      <c r="FG7" s="142">
        <v>0</v>
      </c>
      <c r="FH7" s="9" t="s">
        <v>109</v>
      </c>
      <c r="FI7" s="122">
        <f t="shared" si="84"/>
        <v>0</v>
      </c>
      <c r="FJ7" s="602">
        <v>0</v>
      </c>
      <c r="FK7" s="604">
        <f t="shared" ref="FK7:FK17" si="85">FI7*FJ7</f>
        <v>0</v>
      </c>
      <c r="FL7" s="588"/>
      <c r="FM7" s="589"/>
      <c r="FN7" s="610"/>
      <c r="FO7" s="127"/>
      <c r="FP7" s="87"/>
      <c r="FQ7" s="522">
        <f>EX15</f>
        <v>0</v>
      </c>
      <c r="FR7" s="496">
        <f>FN16</f>
        <v>0</v>
      </c>
      <c r="FS7" s="567"/>
    </row>
    <row r="8" spans="1:175" x14ac:dyDescent="0.25">
      <c r="A8" s="44" t="s">
        <v>74</v>
      </c>
      <c r="B8" s="11" t="s">
        <v>15</v>
      </c>
      <c r="C8" s="64">
        <v>0</v>
      </c>
      <c r="D8" s="64">
        <v>0</v>
      </c>
      <c r="E8" s="64">
        <v>0</v>
      </c>
      <c r="F8" s="11">
        <f t="shared" si="80"/>
        <v>0</v>
      </c>
      <c r="G8" s="11">
        <f t="shared" si="81"/>
        <v>0</v>
      </c>
      <c r="H8" s="16"/>
      <c r="I8" s="13"/>
      <c r="J8" s="13"/>
      <c r="K8" s="13"/>
      <c r="L8" s="13"/>
      <c r="M8" s="55"/>
      <c r="N8" s="10"/>
      <c r="O8" s="44" t="s">
        <v>74</v>
      </c>
      <c r="P8" s="11" t="s">
        <v>15</v>
      </c>
      <c r="Q8" s="64">
        <v>0</v>
      </c>
      <c r="R8" s="64">
        <v>0</v>
      </c>
      <c r="S8" s="64">
        <v>0</v>
      </c>
      <c r="T8" s="11">
        <f t="shared" si="82"/>
        <v>0</v>
      </c>
      <c r="U8" s="11">
        <f t="shared" si="83"/>
        <v>0</v>
      </c>
      <c r="V8" s="16"/>
      <c r="W8" s="13"/>
      <c r="X8" s="13"/>
      <c r="Y8" s="13"/>
      <c r="Z8" s="13"/>
      <c r="AA8" s="55"/>
      <c r="AB8" s="10"/>
      <c r="AC8" s="44" t="s">
        <v>74</v>
      </c>
      <c r="AD8" s="11" t="s">
        <v>15</v>
      </c>
      <c r="AE8" s="64">
        <v>0</v>
      </c>
      <c r="AF8" s="64">
        <v>0</v>
      </c>
      <c r="AG8" s="64">
        <v>0</v>
      </c>
      <c r="AH8" s="11">
        <f t="shared" si="56"/>
        <v>0</v>
      </c>
      <c r="AI8" s="11">
        <f t="shared" si="57"/>
        <v>0</v>
      </c>
      <c r="AJ8" s="16"/>
      <c r="AK8" s="13"/>
      <c r="AL8" s="13"/>
      <c r="AM8" s="13"/>
      <c r="AN8" s="13"/>
      <c r="AO8" s="55"/>
      <c r="AP8" s="10"/>
      <c r="AQ8" s="44" t="s">
        <v>74</v>
      </c>
      <c r="AR8" s="11" t="s">
        <v>15</v>
      </c>
      <c r="AS8" s="64">
        <v>0</v>
      </c>
      <c r="AT8" s="64">
        <v>0</v>
      </c>
      <c r="AU8" s="64">
        <v>0</v>
      </c>
      <c r="AV8" s="11">
        <f t="shared" si="59"/>
        <v>0</v>
      </c>
      <c r="AW8" s="11">
        <f t="shared" si="60"/>
        <v>0</v>
      </c>
      <c r="AX8" s="16"/>
      <c r="AY8" s="13"/>
      <c r="AZ8" s="13"/>
      <c r="BA8" s="13"/>
      <c r="BB8" s="13"/>
      <c r="BC8" s="55"/>
      <c r="BD8" s="10"/>
      <c r="BE8" s="44" t="s">
        <v>74</v>
      </c>
      <c r="BF8" s="11" t="s">
        <v>15</v>
      </c>
      <c r="BG8" s="64">
        <v>0</v>
      </c>
      <c r="BH8" s="64">
        <v>0</v>
      </c>
      <c r="BI8" s="64">
        <v>0</v>
      </c>
      <c r="BJ8" s="11">
        <f t="shared" si="62"/>
        <v>0</v>
      </c>
      <c r="BK8" s="11">
        <f t="shared" si="63"/>
        <v>0</v>
      </c>
      <c r="BL8" s="16"/>
      <c r="BM8" s="13"/>
      <c r="BN8" s="13"/>
      <c r="BO8" s="13"/>
      <c r="BP8" s="13"/>
      <c r="BQ8" s="55"/>
      <c r="BR8" s="10"/>
      <c r="BS8" s="44" t="s">
        <v>74</v>
      </c>
      <c r="BT8" s="11" t="s">
        <v>15</v>
      </c>
      <c r="BU8" s="64">
        <v>0</v>
      </c>
      <c r="BV8" s="64">
        <v>0</v>
      </c>
      <c r="BW8" s="64">
        <v>0</v>
      </c>
      <c r="BX8" s="11">
        <f t="shared" si="65"/>
        <v>0</v>
      </c>
      <c r="BY8" s="11">
        <f t="shared" si="66"/>
        <v>0</v>
      </c>
      <c r="BZ8" s="16"/>
      <c r="CA8" s="13"/>
      <c r="CB8" s="13"/>
      <c r="CC8" s="13"/>
      <c r="CD8" s="13"/>
      <c r="CE8" s="55"/>
      <c r="CF8" s="10"/>
      <c r="CG8" s="44" t="s">
        <v>74</v>
      </c>
      <c r="CH8" s="11" t="s">
        <v>15</v>
      </c>
      <c r="CI8" s="64">
        <v>0</v>
      </c>
      <c r="CJ8" s="64">
        <v>0</v>
      </c>
      <c r="CK8" s="64">
        <v>0</v>
      </c>
      <c r="CL8" s="11">
        <f t="shared" si="68"/>
        <v>0</v>
      </c>
      <c r="CM8" s="11">
        <f t="shared" si="69"/>
        <v>0</v>
      </c>
      <c r="CN8" s="16"/>
      <c r="CO8" s="13"/>
      <c r="CP8" s="13"/>
      <c r="CQ8" s="13"/>
      <c r="CR8" s="13"/>
      <c r="CS8" s="55"/>
      <c r="CT8" s="10"/>
      <c r="CU8" s="44" t="s">
        <v>74</v>
      </c>
      <c r="CV8" s="11" t="s">
        <v>15</v>
      </c>
      <c r="CW8" s="64">
        <v>0</v>
      </c>
      <c r="CX8" s="64">
        <v>0</v>
      </c>
      <c r="CY8" s="64">
        <v>0</v>
      </c>
      <c r="CZ8" s="11">
        <f t="shared" si="71"/>
        <v>0</v>
      </c>
      <c r="DA8" s="11">
        <f t="shared" si="72"/>
        <v>0</v>
      </c>
      <c r="DB8" s="16"/>
      <c r="DC8" s="13"/>
      <c r="DD8" s="13"/>
      <c r="DE8" s="13"/>
      <c r="DF8" s="13"/>
      <c r="DG8" s="55"/>
      <c r="DH8" s="10"/>
      <c r="DI8" s="44" t="s">
        <v>74</v>
      </c>
      <c r="DJ8" s="11" t="s">
        <v>15</v>
      </c>
      <c r="DK8" s="64">
        <v>0</v>
      </c>
      <c r="DL8" s="64">
        <v>0</v>
      </c>
      <c r="DM8" s="64">
        <v>0</v>
      </c>
      <c r="DN8" s="11">
        <f t="shared" si="74"/>
        <v>0</v>
      </c>
      <c r="DO8" s="11">
        <f t="shared" si="75"/>
        <v>0</v>
      </c>
      <c r="DP8" s="16"/>
      <c r="DQ8" s="13"/>
      <c r="DR8" s="13"/>
      <c r="DS8" s="13"/>
      <c r="DT8" s="13"/>
      <c r="DU8" s="55"/>
      <c r="DV8" s="10"/>
      <c r="DW8" s="44" t="s">
        <v>74</v>
      </c>
      <c r="DX8" s="11" t="s">
        <v>15</v>
      </c>
      <c r="DY8" s="64">
        <v>0</v>
      </c>
      <c r="DZ8" s="64">
        <v>0</v>
      </c>
      <c r="EA8" s="64">
        <v>0</v>
      </c>
      <c r="EB8" s="11">
        <f t="shared" si="77"/>
        <v>0</v>
      </c>
      <c r="EC8" s="11">
        <f t="shared" si="78"/>
        <v>0</v>
      </c>
      <c r="ED8" s="16"/>
      <c r="EE8" s="13"/>
      <c r="EF8" s="13"/>
      <c r="EG8" s="13"/>
      <c r="EH8" s="13"/>
      <c r="EI8" s="55"/>
      <c r="EJ8" s="10"/>
      <c r="EK8" s="44"/>
      <c r="EL8" s="11"/>
      <c r="EM8" s="14"/>
      <c r="EN8" s="134"/>
      <c r="EO8" s="281"/>
      <c r="EP8" s="281"/>
      <c r="EQ8" s="6" t="s">
        <v>7</v>
      </c>
      <c r="ER8" s="121"/>
      <c r="ES8" s="111"/>
      <c r="ET8" s="128"/>
      <c r="EU8" s="9"/>
      <c r="EV8" s="518"/>
      <c r="EW8" s="579"/>
      <c r="EX8" s="511"/>
      <c r="EY8" s="137"/>
      <c r="EZ8" s="569"/>
      <c r="FA8" s="88"/>
      <c r="FC8" s="44" t="s">
        <v>74</v>
      </c>
      <c r="FD8" s="11" t="s">
        <v>18</v>
      </c>
      <c r="FE8" s="141">
        <v>0</v>
      </c>
      <c r="FF8" s="141">
        <v>0</v>
      </c>
      <c r="FG8" s="142">
        <v>0</v>
      </c>
      <c r="FH8" s="9" t="s">
        <v>109</v>
      </c>
      <c r="FI8" s="122">
        <f t="shared" si="84"/>
        <v>0</v>
      </c>
      <c r="FJ8" s="602">
        <v>0</v>
      </c>
      <c r="FK8" s="604">
        <f t="shared" si="85"/>
        <v>0</v>
      </c>
      <c r="FL8" s="588"/>
      <c r="FM8" s="589"/>
      <c r="FN8" s="610"/>
      <c r="FO8" s="127"/>
      <c r="FP8" s="87"/>
      <c r="FQ8" s="599"/>
      <c r="FR8" s="61"/>
      <c r="FS8" s="567"/>
    </row>
    <row r="9" spans="1:175" x14ac:dyDescent="0.25">
      <c r="A9" s="44" t="s">
        <v>74</v>
      </c>
      <c r="B9" s="11" t="s">
        <v>16</v>
      </c>
      <c r="C9" s="64">
        <v>0</v>
      </c>
      <c r="D9" s="64">
        <v>0</v>
      </c>
      <c r="E9" s="64">
        <v>0</v>
      </c>
      <c r="F9" s="11">
        <f t="shared" si="80"/>
        <v>0</v>
      </c>
      <c r="G9" s="11">
        <f t="shared" si="81"/>
        <v>0</v>
      </c>
      <c r="H9" s="16"/>
      <c r="I9" s="13"/>
      <c r="J9" s="13"/>
      <c r="K9" s="13"/>
      <c r="L9" s="13"/>
      <c r="M9" s="55"/>
      <c r="N9" s="10"/>
      <c r="O9" s="44" t="s">
        <v>74</v>
      </c>
      <c r="P9" s="11" t="s">
        <v>16</v>
      </c>
      <c r="Q9" s="64">
        <v>0</v>
      </c>
      <c r="R9" s="64">
        <v>0</v>
      </c>
      <c r="S9" s="64">
        <v>0</v>
      </c>
      <c r="T9" s="11">
        <f t="shared" si="82"/>
        <v>0</v>
      </c>
      <c r="U9" s="11">
        <f t="shared" si="83"/>
        <v>0</v>
      </c>
      <c r="V9" s="16"/>
      <c r="W9" s="13"/>
      <c r="X9" s="13"/>
      <c r="Y9" s="13"/>
      <c r="Z9" s="13"/>
      <c r="AA9" s="55"/>
      <c r="AB9" s="10"/>
      <c r="AC9" s="44" t="s">
        <v>74</v>
      </c>
      <c r="AD9" s="11" t="s">
        <v>16</v>
      </c>
      <c r="AE9" s="64">
        <v>0</v>
      </c>
      <c r="AF9" s="64">
        <v>0</v>
      </c>
      <c r="AG9" s="64">
        <v>0</v>
      </c>
      <c r="AH9" s="11">
        <f t="shared" si="56"/>
        <v>0</v>
      </c>
      <c r="AI9" s="11">
        <f t="shared" si="57"/>
        <v>0</v>
      </c>
      <c r="AJ9" s="16"/>
      <c r="AK9" s="13"/>
      <c r="AL9" s="13"/>
      <c r="AM9" s="13"/>
      <c r="AN9" s="13"/>
      <c r="AO9" s="55"/>
      <c r="AP9" s="10"/>
      <c r="AQ9" s="44" t="s">
        <v>74</v>
      </c>
      <c r="AR9" s="11" t="s">
        <v>16</v>
      </c>
      <c r="AS9" s="64">
        <v>0</v>
      </c>
      <c r="AT9" s="64">
        <v>0</v>
      </c>
      <c r="AU9" s="64">
        <v>0</v>
      </c>
      <c r="AV9" s="11">
        <f t="shared" si="59"/>
        <v>0</v>
      </c>
      <c r="AW9" s="11">
        <f t="shared" si="60"/>
        <v>0</v>
      </c>
      <c r="AX9" s="16"/>
      <c r="AY9" s="13"/>
      <c r="AZ9" s="13"/>
      <c r="BA9" s="13"/>
      <c r="BB9" s="13"/>
      <c r="BC9" s="55"/>
      <c r="BD9" s="10"/>
      <c r="BE9" s="44" t="s">
        <v>74</v>
      </c>
      <c r="BF9" s="11" t="s">
        <v>16</v>
      </c>
      <c r="BG9" s="64">
        <v>0</v>
      </c>
      <c r="BH9" s="64">
        <v>0</v>
      </c>
      <c r="BI9" s="64">
        <v>0</v>
      </c>
      <c r="BJ9" s="11">
        <f t="shared" si="62"/>
        <v>0</v>
      </c>
      <c r="BK9" s="11">
        <f t="shared" si="63"/>
        <v>0</v>
      </c>
      <c r="BL9" s="16"/>
      <c r="BM9" s="13"/>
      <c r="BN9" s="13"/>
      <c r="BO9" s="13"/>
      <c r="BP9" s="13"/>
      <c r="BQ9" s="55"/>
      <c r="BR9" s="10"/>
      <c r="BS9" s="44" t="s">
        <v>74</v>
      </c>
      <c r="BT9" s="11" t="s">
        <v>16</v>
      </c>
      <c r="BU9" s="64">
        <v>0</v>
      </c>
      <c r="BV9" s="64">
        <v>0</v>
      </c>
      <c r="BW9" s="64">
        <v>0</v>
      </c>
      <c r="BX9" s="11">
        <f t="shared" si="65"/>
        <v>0</v>
      </c>
      <c r="BY9" s="11">
        <f t="shared" si="66"/>
        <v>0</v>
      </c>
      <c r="BZ9" s="16"/>
      <c r="CA9" s="13"/>
      <c r="CB9" s="13"/>
      <c r="CC9" s="13"/>
      <c r="CD9" s="13"/>
      <c r="CE9" s="55"/>
      <c r="CF9" s="10"/>
      <c r="CG9" s="44" t="s">
        <v>74</v>
      </c>
      <c r="CH9" s="11" t="s">
        <v>16</v>
      </c>
      <c r="CI9" s="64">
        <v>0</v>
      </c>
      <c r="CJ9" s="64">
        <v>0</v>
      </c>
      <c r="CK9" s="64">
        <v>0</v>
      </c>
      <c r="CL9" s="11">
        <f t="shared" si="68"/>
        <v>0</v>
      </c>
      <c r="CM9" s="11">
        <f t="shared" si="69"/>
        <v>0</v>
      </c>
      <c r="CN9" s="16"/>
      <c r="CO9" s="13"/>
      <c r="CP9" s="13"/>
      <c r="CQ9" s="13"/>
      <c r="CR9" s="13"/>
      <c r="CS9" s="55"/>
      <c r="CT9" s="10"/>
      <c r="CU9" s="44" t="s">
        <v>74</v>
      </c>
      <c r="CV9" s="11" t="s">
        <v>16</v>
      </c>
      <c r="CW9" s="64">
        <v>0</v>
      </c>
      <c r="CX9" s="64">
        <v>0</v>
      </c>
      <c r="CY9" s="64">
        <v>0</v>
      </c>
      <c r="CZ9" s="11">
        <f t="shared" si="71"/>
        <v>0</v>
      </c>
      <c r="DA9" s="11">
        <f t="shared" si="72"/>
        <v>0</v>
      </c>
      <c r="DB9" s="16"/>
      <c r="DC9" s="13"/>
      <c r="DD9" s="13"/>
      <c r="DE9" s="13"/>
      <c r="DF9" s="13"/>
      <c r="DG9" s="55"/>
      <c r="DH9" s="10"/>
      <c r="DI9" s="44" t="s">
        <v>74</v>
      </c>
      <c r="DJ9" s="11" t="s">
        <v>16</v>
      </c>
      <c r="DK9" s="64">
        <v>0</v>
      </c>
      <c r="DL9" s="64">
        <v>0</v>
      </c>
      <c r="DM9" s="64">
        <v>0</v>
      </c>
      <c r="DN9" s="11">
        <f t="shared" si="74"/>
        <v>0</v>
      </c>
      <c r="DO9" s="11">
        <f t="shared" si="75"/>
        <v>0</v>
      </c>
      <c r="DP9" s="16"/>
      <c r="DQ9" s="13"/>
      <c r="DR9" s="13"/>
      <c r="DS9" s="13"/>
      <c r="DT9" s="13"/>
      <c r="DU9" s="55"/>
      <c r="DV9" s="10"/>
      <c r="DW9" s="44" t="s">
        <v>74</v>
      </c>
      <c r="DX9" s="11" t="s">
        <v>16</v>
      </c>
      <c r="DY9" s="64">
        <v>0</v>
      </c>
      <c r="DZ9" s="64">
        <v>0</v>
      </c>
      <c r="EA9" s="64">
        <v>0</v>
      </c>
      <c r="EB9" s="11">
        <f t="shared" si="77"/>
        <v>0</v>
      </c>
      <c r="EC9" s="11">
        <f t="shared" si="78"/>
        <v>0</v>
      </c>
      <c r="ED9" s="16"/>
      <c r="EE9" s="13"/>
      <c r="EF9" s="13"/>
      <c r="EG9" s="13"/>
      <c r="EH9" s="13"/>
      <c r="EI9" s="55"/>
      <c r="EJ9" s="10"/>
      <c r="EK9" s="44" t="s">
        <v>75</v>
      </c>
      <c r="EL9" s="11" t="s">
        <v>23</v>
      </c>
      <c r="EM9" s="14">
        <f>K17+Y17+AM17+BA17+BO17+CC17+CQ17+DE17+DS17+EG17</f>
        <v>0</v>
      </c>
      <c r="EN9" s="79"/>
      <c r="EO9" s="281"/>
      <c r="EP9" s="6" t="s">
        <v>4</v>
      </c>
      <c r="EQ9" s="51">
        <f>G17*$C$2+U17*$Q$2+AI17*$AE$2+AW17*$AS$2+BK17*$BG$2+BY17*$BU$2+CM17*$CI$2+DA17*$CW$2+DO17*$DK$2+EC17*$DY$2</f>
        <v>0</v>
      </c>
      <c r="ER9" s="116">
        <f>IF(ER$4=0,0,EM9/ER$4)</f>
        <v>0</v>
      </c>
      <c r="ES9" s="81">
        <f>ER9*ET9+ER9</f>
        <v>0</v>
      </c>
      <c r="ET9" s="280">
        <v>0</v>
      </c>
      <c r="EU9" s="9" t="s">
        <v>109</v>
      </c>
      <c r="EV9" s="518">
        <f>IF(ER$4=0,0,EQ9/$ER$4*$EX$4)</f>
        <v>0</v>
      </c>
      <c r="EW9" s="579">
        <f t="shared" ref="EW9:EW79" si="86">IF(EV9=0,0,EX9/EV9)</f>
        <v>0</v>
      </c>
      <c r="EX9" s="511">
        <f>ER9*ER$4+ES9*ES$4</f>
        <v>0</v>
      </c>
      <c r="EY9" s="137"/>
      <c r="EZ9" s="569"/>
      <c r="FA9" s="88"/>
      <c r="FC9" s="44" t="s">
        <v>74</v>
      </c>
      <c r="FD9" s="11" t="s">
        <v>18</v>
      </c>
      <c r="FE9" s="141">
        <v>0</v>
      </c>
      <c r="FF9" s="141">
        <v>0</v>
      </c>
      <c r="FG9" s="142">
        <v>0</v>
      </c>
      <c r="FH9" s="9" t="s">
        <v>109</v>
      </c>
      <c r="FI9" s="122">
        <f t="shared" si="84"/>
        <v>0</v>
      </c>
      <c r="FJ9" s="602">
        <v>0</v>
      </c>
      <c r="FK9" s="604">
        <f t="shared" si="85"/>
        <v>0</v>
      </c>
      <c r="FL9" s="588"/>
      <c r="FM9" s="589"/>
      <c r="FN9" s="610"/>
      <c r="FO9" s="127"/>
      <c r="FP9" s="87"/>
      <c r="FQ9" s="599"/>
      <c r="FR9" s="61"/>
      <c r="FS9" s="567"/>
    </row>
    <row r="10" spans="1:175" x14ac:dyDescent="0.25">
      <c r="A10" s="44" t="s">
        <v>74</v>
      </c>
      <c r="B10" s="11" t="s">
        <v>16</v>
      </c>
      <c r="C10" s="64">
        <v>0</v>
      </c>
      <c r="D10" s="64">
        <v>0</v>
      </c>
      <c r="E10" s="64">
        <v>0</v>
      </c>
      <c r="F10" s="11">
        <f t="shared" si="80"/>
        <v>0</v>
      </c>
      <c r="G10" s="11">
        <f t="shared" si="81"/>
        <v>0</v>
      </c>
      <c r="H10" s="16"/>
      <c r="I10" s="13"/>
      <c r="J10" s="13"/>
      <c r="K10" s="13"/>
      <c r="L10" s="13"/>
      <c r="M10" s="55"/>
      <c r="N10" s="10"/>
      <c r="O10" s="44" t="s">
        <v>74</v>
      </c>
      <c r="P10" s="11" t="s">
        <v>16</v>
      </c>
      <c r="Q10" s="64">
        <v>0</v>
      </c>
      <c r="R10" s="64">
        <v>0</v>
      </c>
      <c r="S10" s="64">
        <v>0</v>
      </c>
      <c r="T10" s="11">
        <f t="shared" si="82"/>
        <v>0</v>
      </c>
      <c r="U10" s="11">
        <f t="shared" si="83"/>
        <v>0</v>
      </c>
      <c r="V10" s="16"/>
      <c r="W10" s="13"/>
      <c r="X10" s="13"/>
      <c r="Y10" s="13"/>
      <c r="Z10" s="13"/>
      <c r="AA10" s="55"/>
      <c r="AB10" s="10"/>
      <c r="AC10" s="44" t="s">
        <v>74</v>
      </c>
      <c r="AD10" s="11" t="s">
        <v>16</v>
      </c>
      <c r="AE10" s="64">
        <v>0</v>
      </c>
      <c r="AF10" s="64">
        <v>0</v>
      </c>
      <c r="AG10" s="64">
        <v>0</v>
      </c>
      <c r="AH10" s="11">
        <f t="shared" si="56"/>
        <v>0</v>
      </c>
      <c r="AI10" s="11">
        <f t="shared" si="57"/>
        <v>0</v>
      </c>
      <c r="AJ10" s="16"/>
      <c r="AK10" s="13"/>
      <c r="AL10" s="13"/>
      <c r="AM10" s="13"/>
      <c r="AN10" s="13"/>
      <c r="AO10" s="55"/>
      <c r="AP10" s="10"/>
      <c r="AQ10" s="44" t="s">
        <v>74</v>
      </c>
      <c r="AR10" s="11" t="s">
        <v>16</v>
      </c>
      <c r="AS10" s="64">
        <v>0</v>
      </c>
      <c r="AT10" s="64">
        <v>0</v>
      </c>
      <c r="AU10" s="64">
        <v>0</v>
      </c>
      <c r="AV10" s="11">
        <f t="shared" si="59"/>
        <v>0</v>
      </c>
      <c r="AW10" s="11">
        <f t="shared" si="60"/>
        <v>0</v>
      </c>
      <c r="AX10" s="16"/>
      <c r="AY10" s="13"/>
      <c r="AZ10" s="13"/>
      <c r="BA10" s="13"/>
      <c r="BB10" s="13"/>
      <c r="BC10" s="55"/>
      <c r="BD10" s="10"/>
      <c r="BE10" s="44" t="s">
        <v>74</v>
      </c>
      <c r="BF10" s="11" t="s">
        <v>16</v>
      </c>
      <c r="BG10" s="64">
        <v>0</v>
      </c>
      <c r="BH10" s="64">
        <v>0</v>
      </c>
      <c r="BI10" s="64">
        <v>0</v>
      </c>
      <c r="BJ10" s="11">
        <f t="shared" si="62"/>
        <v>0</v>
      </c>
      <c r="BK10" s="11">
        <f t="shared" si="63"/>
        <v>0</v>
      </c>
      <c r="BL10" s="16"/>
      <c r="BM10" s="13"/>
      <c r="BN10" s="13"/>
      <c r="BO10" s="13"/>
      <c r="BP10" s="13"/>
      <c r="BQ10" s="55"/>
      <c r="BR10" s="10"/>
      <c r="BS10" s="44" t="s">
        <v>74</v>
      </c>
      <c r="BT10" s="11" t="s">
        <v>16</v>
      </c>
      <c r="BU10" s="64">
        <v>0</v>
      </c>
      <c r="BV10" s="64">
        <v>0</v>
      </c>
      <c r="BW10" s="64">
        <v>0</v>
      </c>
      <c r="BX10" s="11">
        <f t="shared" si="65"/>
        <v>0</v>
      </c>
      <c r="BY10" s="11">
        <f t="shared" si="66"/>
        <v>0</v>
      </c>
      <c r="BZ10" s="16"/>
      <c r="CA10" s="13"/>
      <c r="CB10" s="13"/>
      <c r="CC10" s="13"/>
      <c r="CD10" s="13"/>
      <c r="CE10" s="55"/>
      <c r="CF10" s="10"/>
      <c r="CG10" s="44" t="s">
        <v>74</v>
      </c>
      <c r="CH10" s="11" t="s">
        <v>16</v>
      </c>
      <c r="CI10" s="64">
        <v>0</v>
      </c>
      <c r="CJ10" s="64">
        <v>0</v>
      </c>
      <c r="CK10" s="64">
        <v>0</v>
      </c>
      <c r="CL10" s="11">
        <f t="shared" si="68"/>
        <v>0</v>
      </c>
      <c r="CM10" s="11">
        <f t="shared" si="69"/>
        <v>0</v>
      </c>
      <c r="CN10" s="16"/>
      <c r="CO10" s="13"/>
      <c r="CP10" s="13"/>
      <c r="CQ10" s="13"/>
      <c r="CR10" s="13"/>
      <c r="CS10" s="55"/>
      <c r="CT10" s="10"/>
      <c r="CU10" s="44" t="s">
        <v>74</v>
      </c>
      <c r="CV10" s="11" t="s">
        <v>16</v>
      </c>
      <c r="CW10" s="64">
        <v>0</v>
      </c>
      <c r="CX10" s="64">
        <v>0</v>
      </c>
      <c r="CY10" s="64">
        <v>0</v>
      </c>
      <c r="CZ10" s="11">
        <f t="shared" si="71"/>
        <v>0</v>
      </c>
      <c r="DA10" s="11">
        <f t="shared" si="72"/>
        <v>0</v>
      </c>
      <c r="DB10" s="16"/>
      <c r="DC10" s="13"/>
      <c r="DD10" s="13"/>
      <c r="DE10" s="13"/>
      <c r="DF10" s="13"/>
      <c r="DG10" s="55"/>
      <c r="DH10" s="10"/>
      <c r="DI10" s="44" t="s">
        <v>74</v>
      </c>
      <c r="DJ10" s="11" t="s">
        <v>16</v>
      </c>
      <c r="DK10" s="64">
        <v>0</v>
      </c>
      <c r="DL10" s="64">
        <v>0</v>
      </c>
      <c r="DM10" s="64">
        <v>0</v>
      </c>
      <c r="DN10" s="11">
        <f t="shared" si="74"/>
        <v>0</v>
      </c>
      <c r="DO10" s="11">
        <f t="shared" si="75"/>
        <v>0</v>
      </c>
      <c r="DP10" s="16"/>
      <c r="DQ10" s="13"/>
      <c r="DR10" s="13"/>
      <c r="DS10" s="13"/>
      <c r="DT10" s="13"/>
      <c r="DU10" s="55"/>
      <c r="DV10" s="10"/>
      <c r="DW10" s="44" t="s">
        <v>74</v>
      </c>
      <c r="DX10" s="11" t="s">
        <v>16</v>
      </c>
      <c r="DY10" s="64">
        <v>0</v>
      </c>
      <c r="DZ10" s="64">
        <v>0</v>
      </c>
      <c r="EA10" s="64">
        <v>0</v>
      </c>
      <c r="EB10" s="11">
        <f t="shared" si="77"/>
        <v>0</v>
      </c>
      <c r="EC10" s="11">
        <f t="shared" si="78"/>
        <v>0</v>
      </c>
      <c r="ED10" s="16"/>
      <c r="EE10" s="13"/>
      <c r="EF10" s="13"/>
      <c r="EG10" s="13"/>
      <c r="EH10" s="13"/>
      <c r="EI10" s="55"/>
      <c r="EJ10" s="10"/>
      <c r="EK10" s="44" t="s">
        <v>75</v>
      </c>
      <c r="EL10" s="11" t="s">
        <v>24</v>
      </c>
      <c r="EM10" s="14">
        <f>K18+Y18+AM18+BA18+BO18+CC18+CQ18+DE18+DS18+EG18</f>
        <v>0</v>
      </c>
      <c r="EN10" s="191"/>
      <c r="EO10" s="281"/>
      <c r="EP10" s="51">
        <f>D18*$C$2+R18*$Q$2+AF18*$AE$2+AT18*$AS$2+BH18*$BG$2+BV18*$BU$2+CJ18*$CI$2+CX18*$CW$2+DL18*$DK$2+DZ18*$DY$2</f>
        <v>0</v>
      </c>
      <c r="ER10" s="116">
        <f>IF(ER$4=0,0,EM10/ER$4)</f>
        <v>0</v>
      </c>
      <c r="ES10" s="81">
        <f>ER10*ET10+ER10</f>
        <v>0</v>
      </c>
      <c r="ET10" s="280">
        <v>0</v>
      </c>
      <c r="EU10" s="9" t="s">
        <v>4</v>
      </c>
      <c r="EV10" s="518">
        <f>IF(ER$4=0,0,EP10/$ER$4*$EX$4)</f>
        <v>0</v>
      </c>
      <c r="EW10" s="579">
        <f t="shared" si="86"/>
        <v>0</v>
      </c>
      <c r="EX10" s="511">
        <f>ER10*ER$4+ES10*ES$4</f>
        <v>0</v>
      </c>
      <c r="EY10" s="137"/>
      <c r="EZ10" s="569"/>
      <c r="FA10" s="88"/>
      <c r="FC10" s="44" t="s">
        <v>75</v>
      </c>
      <c r="FD10" s="11" t="s">
        <v>23</v>
      </c>
      <c r="FE10" s="141">
        <v>0</v>
      </c>
      <c r="FF10" s="141">
        <v>0</v>
      </c>
      <c r="FG10" s="142">
        <v>0</v>
      </c>
      <c r="FH10" s="9" t="s">
        <v>109</v>
      </c>
      <c r="FI10" s="122">
        <f t="shared" si="84"/>
        <v>0</v>
      </c>
      <c r="FJ10" s="602">
        <v>0</v>
      </c>
      <c r="FK10" s="604">
        <f t="shared" si="85"/>
        <v>0</v>
      </c>
      <c r="FL10" s="588"/>
      <c r="FM10" s="589"/>
      <c r="FN10" s="610">
        <f>SUM(FK10:FK13)</f>
        <v>0</v>
      </c>
      <c r="FO10" s="127">
        <f>IF(FO$4=0,0,FN10/$FO$4)</f>
        <v>0</v>
      </c>
      <c r="FP10" s="87" t="s">
        <v>75</v>
      </c>
      <c r="FQ10" s="599">
        <f>SUM(EX9:EX12)</f>
        <v>0</v>
      </c>
      <c r="FR10" s="496">
        <f>FN10</f>
        <v>0</v>
      </c>
      <c r="FS10" s="567">
        <f>SUM(FQ10:FR10)</f>
        <v>0</v>
      </c>
    </row>
    <row r="11" spans="1:175" x14ac:dyDescent="0.25">
      <c r="A11" s="44" t="s">
        <v>74</v>
      </c>
      <c r="B11" s="98" t="s">
        <v>17</v>
      </c>
      <c r="C11" s="64">
        <v>0</v>
      </c>
      <c r="D11" s="64">
        <v>0</v>
      </c>
      <c r="E11" s="64">
        <v>0</v>
      </c>
      <c r="F11" s="11">
        <f t="shared" si="80"/>
        <v>0</v>
      </c>
      <c r="G11" s="11">
        <f t="shared" si="81"/>
        <v>0</v>
      </c>
      <c r="H11" s="16"/>
      <c r="I11" s="13"/>
      <c r="J11" s="13"/>
      <c r="K11" s="13"/>
      <c r="L11" s="13"/>
      <c r="M11" s="55"/>
      <c r="N11" s="10"/>
      <c r="O11" s="44" t="s">
        <v>74</v>
      </c>
      <c r="P11" s="98" t="s">
        <v>17</v>
      </c>
      <c r="Q11" s="64">
        <v>0</v>
      </c>
      <c r="R11" s="64">
        <v>0</v>
      </c>
      <c r="S11" s="64">
        <v>0</v>
      </c>
      <c r="T11" s="11">
        <f t="shared" si="82"/>
        <v>0</v>
      </c>
      <c r="U11" s="11">
        <f t="shared" si="83"/>
        <v>0</v>
      </c>
      <c r="V11" s="16"/>
      <c r="W11" s="13"/>
      <c r="X11" s="13"/>
      <c r="Y11" s="13"/>
      <c r="Z11" s="13"/>
      <c r="AA11" s="55"/>
      <c r="AB11" s="10"/>
      <c r="AC11" s="44" t="s">
        <v>74</v>
      </c>
      <c r="AD11" s="98" t="s">
        <v>17</v>
      </c>
      <c r="AE11" s="64">
        <v>0</v>
      </c>
      <c r="AF11" s="64">
        <v>0</v>
      </c>
      <c r="AG11" s="64">
        <v>0</v>
      </c>
      <c r="AH11" s="11">
        <f t="shared" si="56"/>
        <v>0</v>
      </c>
      <c r="AI11" s="11">
        <f t="shared" si="57"/>
        <v>0</v>
      </c>
      <c r="AJ11" s="16"/>
      <c r="AK11" s="13"/>
      <c r="AL11" s="13"/>
      <c r="AM11" s="13"/>
      <c r="AN11" s="13"/>
      <c r="AO11" s="55"/>
      <c r="AP11" s="10"/>
      <c r="AQ11" s="44" t="s">
        <v>74</v>
      </c>
      <c r="AR11" s="98" t="s">
        <v>17</v>
      </c>
      <c r="AS11" s="64">
        <v>0</v>
      </c>
      <c r="AT11" s="64">
        <v>0</v>
      </c>
      <c r="AU11" s="64">
        <v>0</v>
      </c>
      <c r="AV11" s="11">
        <f t="shared" si="59"/>
        <v>0</v>
      </c>
      <c r="AW11" s="11">
        <f t="shared" si="60"/>
        <v>0</v>
      </c>
      <c r="AX11" s="16"/>
      <c r="AY11" s="13"/>
      <c r="AZ11" s="13"/>
      <c r="BA11" s="13"/>
      <c r="BB11" s="13"/>
      <c r="BC11" s="55"/>
      <c r="BD11" s="10"/>
      <c r="BE11" s="44" t="s">
        <v>74</v>
      </c>
      <c r="BF11" s="98" t="s">
        <v>17</v>
      </c>
      <c r="BG11" s="64">
        <v>0</v>
      </c>
      <c r="BH11" s="64">
        <v>0</v>
      </c>
      <c r="BI11" s="64">
        <v>0</v>
      </c>
      <c r="BJ11" s="11">
        <f t="shared" si="62"/>
        <v>0</v>
      </c>
      <c r="BK11" s="11">
        <f t="shared" si="63"/>
        <v>0</v>
      </c>
      <c r="BL11" s="16"/>
      <c r="BM11" s="13"/>
      <c r="BN11" s="13"/>
      <c r="BO11" s="13"/>
      <c r="BP11" s="13"/>
      <c r="BQ11" s="55"/>
      <c r="BR11" s="10"/>
      <c r="BS11" s="44" t="s">
        <v>74</v>
      </c>
      <c r="BT11" s="98" t="s">
        <v>17</v>
      </c>
      <c r="BU11" s="64">
        <v>0</v>
      </c>
      <c r="BV11" s="64">
        <v>0</v>
      </c>
      <c r="BW11" s="64">
        <v>0</v>
      </c>
      <c r="BX11" s="11">
        <f t="shared" si="65"/>
        <v>0</v>
      </c>
      <c r="BY11" s="11">
        <f t="shared" si="66"/>
        <v>0</v>
      </c>
      <c r="BZ11" s="16"/>
      <c r="CA11" s="13"/>
      <c r="CB11" s="13"/>
      <c r="CC11" s="13"/>
      <c r="CD11" s="13"/>
      <c r="CE11" s="55"/>
      <c r="CF11" s="10"/>
      <c r="CG11" s="44" t="s">
        <v>74</v>
      </c>
      <c r="CH11" s="98" t="s">
        <v>17</v>
      </c>
      <c r="CI11" s="64">
        <v>0</v>
      </c>
      <c r="CJ11" s="64">
        <v>0</v>
      </c>
      <c r="CK11" s="64">
        <v>0</v>
      </c>
      <c r="CL11" s="11">
        <f t="shared" si="68"/>
        <v>0</v>
      </c>
      <c r="CM11" s="11">
        <f t="shared" si="69"/>
        <v>0</v>
      </c>
      <c r="CN11" s="16"/>
      <c r="CO11" s="13"/>
      <c r="CP11" s="13"/>
      <c r="CQ11" s="13"/>
      <c r="CR11" s="13"/>
      <c r="CS11" s="55"/>
      <c r="CT11" s="10"/>
      <c r="CU11" s="44" t="s">
        <v>74</v>
      </c>
      <c r="CV11" s="98" t="s">
        <v>17</v>
      </c>
      <c r="CW11" s="64">
        <v>0</v>
      </c>
      <c r="CX11" s="64">
        <v>0</v>
      </c>
      <c r="CY11" s="64">
        <v>0</v>
      </c>
      <c r="CZ11" s="11">
        <f t="shared" si="71"/>
        <v>0</v>
      </c>
      <c r="DA11" s="11">
        <f t="shared" si="72"/>
        <v>0</v>
      </c>
      <c r="DB11" s="16"/>
      <c r="DC11" s="13"/>
      <c r="DD11" s="13"/>
      <c r="DE11" s="13"/>
      <c r="DF11" s="13"/>
      <c r="DG11" s="55"/>
      <c r="DH11" s="10"/>
      <c r="DI11" s="44" t="s">
        <v>74</v>
      </c>
      <c r="DJ11" s="98" t="s">
        <v>17</v>
      </c>
      <c r="DK11" s="64">
        <v>0</v>
      </c>
      <c r="DL11" s="64">
        <v>0</v>
      </c>
      <c r="DM11" s="64">
        <v>0</v>
      </c>
      <c r="DN11" s="11">
        <f t="shared" si="74"/>
        <v>0</v>
      </c>
      <c r="DO11" s="11">
        <f t="shared" si="75"/>
        <v>0</v>
      </c>
      <c r="DP11" s="16"/>
      <c r="DQ11" s="13"/>
      <c r="DR11" s="13"/>
      <c r="DS11" s="13"/>
      <c r="DT11" s="13"/>
      <c r="DU11" s="55"/>
      <c r="DV11" s="10"/>
      <c r="DW11" s="44" t="s">
        <v>74</v>
      </c>
      <c r="DX11" s="98" t="s">
        <v>17</v>
      </c>
      <c r="DY11" s="64">
        <v>0</v>
      </c>
      <c r="DZ11" s="64">
        <v>0</v>
      </c>
      <c r="EA11" s="64">
        <v>0</v>
      </c>
      <c r="EB11" s="11">
        <f t="shared" si="77"/>
        <v>0</v>
      </c>
      <c r="EC11" s="11">
        <f t="shared" si="78"/>
        <v>0</v>
      </c>
      <c r="ED11" s="16"/>
      <c r="EE11" s="13"/>
      <c r="EF11" s="13"/>
      <c r="EG11" s="13"/>
      <c r="EH11" s="13"/>
      <c r="EI11" s="55"/>
      <c r="EJ11" s="10"/>
      <c r="EK11" s="44" t="s">
        <v>75</v>
      </c>
      <c r="EL11" s="11" t="s">
        <v>25</v>
      </c>
      <c r="EM11" s="14">
        <f>K19+Y19+AM19+BA19+BO19+CC19+CQ19+DE19+DS19+EG19</f>
        <v>0</v>
      </c>
      <c r="EN11" s="112"/>
      <c r="EO11" s="143"/>
      <c r="EP11" s="6" t="s">
        <v>4</v>
      </c>
      <c r="EQ11" s="51">
        <f>G19*$C$2+U19*$Q$2+AI19*$AE$2+AW19*$AS$2+BK19*$BG$2+BY19*$BU$2+CM19*$CI$2+DA19*$CW$2+DO19*$DK$2+EC19*$DY$2</f>
        <v>0</v>
      </c>
      <c r="ER11" s="116">
        <f>IF(ER$4=0,0,EM11/ER$4)</f>
        <v>0</v>
      </c>
      <c r="ES11" s="81">
        <f>ER11*ET11+ER11</f>
        <v>0</v>
      </c>
      <c r="ET11" s="280">
        <v>0</v>
      </c>
      <c r="EU11" s="9" t="s">
        <v>109</v>
      </c>
      <c r="EV11" s="518">
        <f>IF(ER$4=0,0,EQ11/$ER$4*$EX$4)</f>
        <v>0</v>
      </c>
      <c r="EW11" s="579">
        <f t="shared" si="86"/>
        <v>0</v>
      </c>
      <c r="EX11" s="511">
        <f>ER11*ER$4+ES11*ES$4</f>
        <v>0</v>
      </c>
      <c r="EY11" s="137"/>
      <c r="EZ11" s="569"/>
      <c r="FA11" s="88"/>
      <c r="FC11" s="44" t="s">
        <v>75</v>
      </c>
      <c r="FD11" s="11" t="s">
        <v>134</v>
      </c>
      <c r="FE11" s="141">
        <v>0</v>
      </c>
      <c r="FF11" s="141">
        <v>0</v>
      </c>
      <c r="FG11" s="142">
        <v>0</v>
      </c>
      <c r="FH11" s="9" t="s">
        <v>21</v>
      </c>
      <c r="FI11" s="122">
        <f t="shared" si="84"/>
        <v>0</v>
      </c>
      <c r="FJ11" s="602">
        <v>0</v>
      </c>
      <c r="FK11" s="604">
        <f t="shared" si="85"/>
        <v>0</v>
      </c>
      <c r="FL11" s="588"/>
      <c r="FM11" s="589"/>
      <c r="FN11" s="610"/>
      <c r="FO11" s="127"/>
      <c r="FP11" s="87"/>
      <c r="FQ11" s="599"/>
      <c r="FR11" s="61"/>
      <c r="FS11" s="567"/>
    </row>
    <row r="12" spans="1:175" x14ac:dyDescent="0.25">
      <c r="A12" s="44"/>
      <c r="B12" s="98"/>
      <c r="C12" s="17"/>
      <c r="D12" s="17"/>
      <c r="E12" s="17" t="s">
        <v>108</v>
      </c>
      <c r="F12" s="52">
        <f>SUM(F5:F11)</f>
        <v>0</v>
      </c>
      <c r="G12" s="52">
        <f>SUM(G5:G11)</f>
        <v>0</v>
      </c>
      <c r="H12" s="16"/>
      <c r="I12" s="13"/>
      <c r="J12" s="13"/>
      <c r="K12" s="13"/>
      <c r="L12" s="13"/>
      <c r="M12" s="55"/>
      <c r="N12" s="10"/>
      <c r="O12" s="44"/>
      <c r="P12" s="98"/>
      <c r="Q12" s="17"/>
      <c r="R12" s="17"/>
      <c r="S12" s="17" t="s">
        <v>108</v>
      </c>
      <c r="T12" s="52">
        <f>SUM(T5:T11)</f>
        <v>0</v>
      </c>
      <c r="U12" s="52">
        <f>SUM(U5:U11)</f>
        <v>0</v>
      </c>
      <c r="V12" s="16"/>
      <c r="W12" s="13"/>
      <c r="X12" s="13"/>
      <c r="Y12" s="13"/>
      <c r="Z12" s="13"/>
      <c r="AA12" s="55"/>
      <c r="AB12" s="10"/>
      <c r="AC12" s="44"/>
      <c r="AD12" s="98"/>
      <c r="AE12" s="17"/>
      <c r="AF12" s="17"/>
      <c r="AG12" s="17" t="s">
        <v>108</v>
      </c>
      <c r="AH12" s="52">
        <f t="shared" ref="AH12:AI12" si="87">SUM(AH5:AH11)</f>
        <v>0</v>
      </c>
      <c r="AI12" s="52">
        <f t="shared" si="87"/>
        <v>0</v>
      </c>
      <c r="AJ12" s="16"/>
      <c r="AK12" s="13"/>
      <c r="AL12" s="13"/>
      <c r="AM12" s="13"/>
      <c r="AN12" s="13"/>
      <c r="AO12" s="55"/>
      <c r="AP12" s="10"/>
      <c r="AQ12" s="44"/>
      <c r="AR12" s="98"/>
      <c r="AS12" s="17"/>
      <c r="AT12" s="17"/>
      <c r="AU12" s="17" t="s">
        <v>108</v>
      </c>
      <c r="AV12" s="52">
        <f t="shared" ref="AV12:AW12" si="88">SUM(AV5:AV11)</f>
        <v>0</v>
      </c>
      <c r="AW12" s="52">
        <f t="shared" si="88"/>
        <v>0</v>
      </c>
      <c r="AX12" s="16"/>
      <c r="AY12" s="13"/>
      <c r="AZ12" s="13"/>
      <c r="BA12" s="13"/>
      <c r="BB12" s="13"/>
      <c r="BC12" s="55"/>
      <c r="BD12" s="10"/>
      <c r="BE12" s="44"/>
      <c r="BF12" s="98"/>
      <c r="BG12" s="17"/>
      <c r="BH12" s="17"/>
      <c r="BI12" s="17" t="s">
        <v>108</v>
      </c>
      <c r="BJ12" s="52">
        <f t="shared" ref="BJ12:BK12" si="89">SUM(BJ5:BJ11)</f>
        <v>0</v>
      </c>
      <c r="BK12" s="52">
        <f t="shared" si="89"/>
        <v>0</v>
      </c>
      <c r="BL12" s="16"/>
      <c r="BM12" s="13"/>
      <c r="BN12" s="13"/>
      <c r="BO12" s="13"/>
      <c r="BP12" s="13"/>
      <c r="BQ12" s="55"/>
      <c r="BR12" s="10"/>
      <c r="BS12" s="44"/>
      <c r="BT12" s="98"/>
      <c r="BU12" s="17"/>
      <c r="BV12" s="17"/>
      <c r="BW12" s="17" t="s">
        <v>108</v>
      </c>
      <c r="BX12" s="52">
        <f t="shared" ref="BX12:BY12" si="90">SUM(BX5:BX11)</f>
        <v>0</v>
      </c>
      <c r="BY12" s="52">
        <f t="shared" si="90"/>
        <v>0</v>
      </c>
      <c r="BZ12" s="16"/>
      <c r="CA12" s="13"/>
      <c r="CB12" s="13"/>
      <c r="CC12" s="13"/>
      <c r="CD12" s="13"/>
      <c r="CE12" s="55"/>
      <c r="CF12" s="10"/>
      <c r="CG12" s="44"/>
      <c r="CH12" s="98"/>
      <c r="CI12" s="17"/>
      <c r="CJ12" s="17"/>
      <c r="CK12" s="17" t="s">
        <v>108</v>
      </c>
      <c r="CL12" s="52">
        <f t="shared" ref="CL12:CM12" si="91">SUM(CL5:CL11)</f>
        <v>0</v>
      </c>
      <c r="CM12" s="52">
        <f t="shared" si="91"/>
        <v>0</v>
      </c>
      <c r="CN12" s="16"/>
      <c r="CO12" s="13"/>
      <c r="CP12" s="13"/>
      <c r="CQ12" s="13"/>
      <c r="CR12" s="13"/>
      <c r="CS12" s="55"/>
      <c r="CT12" s="10"/>
      <c r="CU12" s="44"/>
      <c r="CV12" s="98"/>
      <c r="CW12" s="17"/>
      <c r="CX12" s="17"/>
      <c r="CY12" s="17" t="s">
        <v>108</v>
      </c>
      <c r="CZ12" s="52">
        <f t="shared" ref="CZ12:DA12" si="92">SUM(CZ5:CZ11)</f>
        <v>0</v>
      </c>
      <c r="DA12" s="52">
        <f t="shared" si="92"/>
        <v>0</v>
      </c>
      <c r="DB12" s="16"/>
      <c r="DC12" s="13"/>
      <c r="DD12" s="13"/>
      <c r="DE12" s="13"/>
      <c r="DF12" s="13"/>
      <c r="DG12" s="55"/>
      <c r="DH12" s="10"/>
      <c r="DI12" s="44"/>
      <c r="DJ12" s="98"/>
      <c r="DK12" s="17"/>
      <c r="DL12" s="17"/>
      <c r="DM12" s="17" t="s">
        <v>108</v>
      </c>
      <c r="DN12" s="52">
        <f t="shared" ref="DN12:DO12" si="93">SUM(DN5:DN11)</f>
        <v>0</v>
      </c>
      <c r="DO12" s="52">
        <f t="shared" si="93"/>
        <v>0</v>
      </c>
      <c r="DP12" s="16"/>
      <c r="DQ12" s="13"/>
      <c r="DR12" s="13"/>
      <c r="DS12" s="13"/>
      <c r="DT12" s="13"/>
      <c r="DU12" s="55"/>
      <c r="DV12" s="10"/>
      <c r="DW12" s="44"/>
      <c r="DX12" s="98"/>
      <c r="DY12" s="17"/>
      <c r="DZ12" s="17"/>
      <c r="EA12" s="17" t="s">
        <v>108</v>
      </c>
      <c r="EB12" s="52">
        <f t="shared" ref="EB12:EC12" si="94">SUM(EB5:EB11)</f>
        <v>0</v>
      </c>
      <c r="EC12" s="52">
        <f t="shared" si="94"/>
        <v>0</v>
      </c>
      <c r="ED12" s="16"/>
      <c r="EE12" s="13"/>
      <c r="EF12" s="13"/>
      <c r="EG12" s="13"/>
      <c r="EH12" s="13"/>
      <c r="EI12" s="55"/>
      <c r="EJ12" s="10"/>
      <c r="EK12" s="44" t="s">
        <v>75</v>
      </c>
      <c r="EL12" s="11" t="s">
        <v>24</v>
      </c>
      <c r="EM12" s="14">
        <f>K20+Y20+AM20+BA20+BO20+CC20+CQ20+DE20+DS20+EG20</f>
        <v>0</v>
      </c>
      <c r="EN12" s="112"/>
      <c r="EO12" s="762" t="s">
        <v>155</v>
      </c>
      <c r="EP12" s="51">
        <f>D20*$C$2+R20*$Q$2+AF20*$AE$2+AT20*$AS$2+BH20*$BG$2+BV20*$BU$2+CJ20*$CI$2+CX20*$CW$2+DL20*$DK$2+DZ20*$DY$2</f>
        <v>0</v>
      </c>
      <c r="ER12" s="116">
        <f>IF(ER$4=0,0,EM12/ER$4)</f>
        <v>0</v>
      </c>
      <c r="ES12" s="81">
        <f>ER12*ET12+ER12</f>
        <v>0</v>
      </c>
      <c r="ET12" s="280">
        <v>0</v>
      </c>
      <c r="EU12" s="9" t="s">
        <v>4</v>
      </c>
      <c r="EV12" s="518">
        <f>IF(ER$4=0,0,EP12/$ER$4*$EX$4)</f>
        <v>0</v>
      </c>
      <c r="EW12" s="579">
        <f t="shared" si="86"/>
        <v>0</v>
      </c>
      <c r="EX12" s="511">
        <f>ER12*ER$4+ES12*ES$4</f>
        <v>0</v>
      </c>
      <c r="EY12" s="137"/>
      <c r="EZ12" s="569"/>
      <c r="FA12" s="138"/>
      <c r="FC12" s="44" t="s">
        <v>75</v>
      </c>
      <c r="FD12" s="11" t="s">
        <v>135</v>
      </c>
      <c r="FE12" s="141">
        <v>0</v>
      </c>
      <c r="FF12" s="141">
        <v>0</v>
      </c>
      <c r="FG12" s="142">
        <v>0</v>
      </c>
      <c r="FH12" s="9" t="s">
        <v>109</v>
      </c>
      <c r="FI12" s="122">
        <f t="shared" si="84"/>
        <v>0</v>
      </c>
      <c r="FJ12" s="602">
        <v>0</v>
      </c>
      <c r="FK12" s="604">
        <f t="shared" si="85"/>
        <v>0</v>
      </c>
      <c r="FL12" s="588"/>
      <c r="FM12" s="589"/>
      <c r="FN12" s="610"/>
      <c r="FO12" s="127"/>
      <c r="FP12" s="87"/>
      <c r="FQ12" s="599"/>
      <c r="FR12" s="61"/>
      <c r="FS12" s="567"/>
    </row>
    <row r="13" spans="1:175" ht="13" thickBot="1" x14ac:dyDescent="0.3">
      <c r="A13" s="44"/>
      <c r="B13" s="11"/>
      <c r="C13" s="17"/>
      <c r="D13" s="17"/>
      <c r="E13" s="17"/>
      <c r="F13" s="17"/>
      <c r="G13" s="6" t="s">
        <v>109</v>
      </c>
      <c r="H13" s="4" t="s">
        <v>107</v>
      </c>
      <c r="I13" s="13"/>
      <c r="J13" s="13"/>
      <c r="K13" s="13"/>
      <c r="L13" s="13"/>
      <c r="M13" s="55"/>
      <c r="N13" s="10"/>
      <c r="O13" s="44"/>
      <c r="P13" s="11"/>
      <c r="Q13" s="17"/>
      <c r="R13" s="17"/>
      <c r="S13" s="17"/>
      <c r="T13" s="17"/>
      <c r="U13" s="6" t="s">
        <v>109</v>
      </c>
      <c r="V13" s="4" t="s">
        <v>107</v>
      </c>
      <c r="W13" s="13"/>
      <c r="X13" s="13"/>
      <c r="Y13" s="13"/>
      <c r="Z13" s="13"/>
      <c r="AA13" s="55"/>
      <c r="AB13" s="10"/>
      <c r="AC13" s="44"/>
      <c r="AD13" s="11"/>
      <c r="AE13" s="17"/>
      <c r="AF13" s="17"/>
      <c r="AG13" s="17"/>
      <c r="AH13" s="17"/>
      <c r="AI13" s="6" t="s">
        <v>109</v>
      </c>
      <c r="AJ13" s="4" t="s">
        <v>107</v>
      </c>
      <c r="AK13" s="13"/>
      <c r="AL13" s="13"/>
      <c r="AM13" s="13"/>
      <c r="AN13" s="13"/>
      <c r="AO13" s="55"/>
      <c r="AP13" s="10"/>
      <c r="AQ13" s="44"/>
      <c r="AR13" s="11"/>
      <c r="AS13" s="17"/>
      <c r="AT13" s="17"/>
      <c r="AU13" s="17"/>
      <c r="AV13" s="17"/>
      <c r="AW13" s="6" t="s">
        <v>109</v>
      </c>
      <c r="AX13" s="4" t="s">
        <v>107</v>
      </c>
      <c r="AY13" s="13"/>
      <c r="AZ13" s="13"/>
      <c r="BA13" s="13"/>
      <c r="BB13" s="13"/>
      <c r="BC13" s="55"/>
      <c r="BD13" s="10"/>
      <c r="BE13" s="44"/>
      <c r="BF13" s="11"/>
      <c r="BG13" s="17"/>
      <c r="BH13" s="17"/>
      <c r="BI13" s="17"/>
      <c r="BJ13" s="17"/>
      <c r="BK13" s="6" t="s">
        <v>109</v>
      </c>
      <c r="BL13" s="4" t="s">
        <v>107</v>
      </c>
      <c r="BM13" s="13"/>
      <c r="BN13" s="13"/>
      <c r="BO13" s="13"/>
      <c r="BP13" s="13"/>
      <c r="BQ13" s="55"/>
      <c r="BR13" s="10"/>
      <c r="BS13" s="44"/>
      <c r="BT13" s="11"/>
      <c r="BU13" s="17"/>
      <c r="BV13" s="17"/>
      <c r="BW13" s="17"/>
      <c r="BX13" s="17"/>
      <c r="BY13" s="6" t="s">
        <v>109</v>
      </c>
      <c r="BZ13" s="4" t="s">
        <v>107</v>
      </c>
      <c r="CA13" s="13"/>
      <c r="CB13" s="13"/>
      <c r="CC13" s="13"/>
      <c r="CD13" s="13"/>
      <c r="CE13" s="55"/>
      <c r="CF13" s="10"/>
      <c r="CG13" s="44"/>
      <c r="CH13" s="11"/>
      <c r="CI13" s="17"/>
      <c r="CJ13" s="17"/>
      <c r="CK13" s="17"/>
      <c r="CL13" s="17"/>
      <c r="CM13" s="6" t="s">
        <v>109</v>
      </c>
      <c r="CN13" s="4" t="s">
        <v>107</v>
      </c>
      <c r="CO13" s="13"/>
      <c r="CP13" s="13"/>
      <c r="CQ13" s="13"/>
      <c r="CR13" s="13"/>
      <c r="CS13" s="55"/>
      <c r="CT13" s="10"/>
      <c r="CU13" s="44"/>
      <c r="CV13" s="11"/>
      <c r="CW13" s="17"/>
      <c r="CX13" s="17"/>
      <c r="CY13" s="17"/>
      <c r="CZ13" s="17"/>
      <c r="DA13" s="6" t="s">
        <v>109</v>
      </c>
      <c r="DB13" s="4" t="s">
        <v>107</v>
      </c>
      <c r="DC13" s="13"/>
      <c r="DD13" s="13"/>
      <c r="DE13" s="13"/>
      <c r="DF13" s="13"/>
      <c r="DG13" s="55"/>
      <c r="DH13" s="10"/>
      <c r="DI13" s="44"/>
      <c r="DJ13" s="11"/>
      <c r="DK13" s="17"/>
      <c r="DL13" s="17"/>
      <c r="DM13" s="17"/>
      <c r="DN13" s="17"/>
      <c r="DO13" s="6" t="s">
        <v>109</v>
      </c>
      <c r="DP13" s="4" t="s">
        <v>107</v>
      </c>
      <c r="DQ13" s="13"/>
      <c r="DR13" s="13"/>
      <c r="DS13" s="13"/>
      <c r="DT13" s="13"/>
      <c r="DU13" s="55"/>
      <c r="DV13" s="10"/>
      <c r="DW13" s="44"/>
      <c r="DX13" s="11"/>
      <c r="DY13" s="17"/>
      <c r="DZ13" s="17"/>
      <c r="EA13" s="17"/>
      <c r="EB13" s="17"/>
      <c r="EC13" s="6" t="s">
        <v>109</v>
      </c>
      <c r="ED13" s="4" t="s">
        <v>107</v>
      </c>
      <c r="EE13" s="13"/>
      <c r="EF13" s="13"/>
      <c r="EG13" s="13"/>
      <c r="EH13" s="13"/>
      <c r="EI13" s="55"/>
      <c r="EJ13" s="10"/>
      <c r="EK13" s="44" t="s">
        <v>72</v>
      </c>
      <c r="EL13" s="11" t="s">
        <v>141</v>
      </c>
      <c r="EM13" s="14">
        <f>K21+Y21+AM21+BA21+BO21+CC21+CQ21+DE21+DS21+EG21</f>
        <v>0</v>
      </c>
      <c r="EN13" s="14"/>
      <c r="EO13" s="190">
        <f>(G21+G22)*$C$2+(U21+U22)*$Q$2+(AI21+AI22)*$AE$2+(AW21+AW22)*$AS$2+(BK21+BK22)*$BG$2+(BY21+BY22)*$BU$2+(CM21+CM22)*$CI$2+(DA21+DA22)*$CW$2+(DO21+DO22)*$DK$2+(EC21+EC22)*$DY$2</f>
        <v>0</v>
      </c>
      <c r="EP13" s="80"/>
      <c r="EQ13" s="80"/>
      <c r="ER13" s="116">
        <f>IF(ER$4=0,0,EM13/ER$4)</f>
        <v>0</v>
      </c>
      <c r="ES13" s="81">
        <f>ER13*ET13+ER13</f>
        <v>0</v>
      </c>
      <c r="ET13" s="280">
        <v>0</v>
      </c>
      <c r="EU13" s="9" t="s">
        <v>156</v>
      </c>
      <c r="EV13" s="518">
        <f>IF(ER$4=0,0,EO13/$ER$4*$EX$4)</f>
        <v>0</v>
      </c>
      <c r="EW13" s="579">
        <f t="shared" si="86"/>
        <v>0</v>
      </c>
      <c r="EX13" s="511">
        <f>ER13*ER$4+ES13*ES$4</f>
        <v>0</v>
      </c>
      <c r="EY13" s="570">
        <f>EZ142</f>
        <v>0</v>
      </c>
      <c r="EZ13" s="571"/>
      <c r="FA13" s="566"/>
      <c r="FC13" s="44" t="s">
        <v>75</v>
      </c>
      <c r="FD13" s="11" t="s">
        <v>134</v>
      </c>
      <c r="FE13" s="141">
        <v>0</v>
      </c>
      <c r="FF13" s="141">
        <v>0</v>
      </c>
      <c r="FG13" s="142">
        <v>0</v>
      </c>
      <c r="FH13" s="9" t="s">
        <v>21</v>
      </c>
      <c r="FI13" s="122">
        <f t="shared" si="84"/>
        <v>0</v>
      </c>
      <c r="FJ13" s="602">
        <v>0</v>
      </c>
      <c r="FK13" s="604">
        <f t="shared" si="85"/>
        <v>0</v>
      </c>
      <c r="FL13" s="588"/>
      <c r="FM13" s="589"/>
      <c r="FN13" s="610"/>
      <c r="FO13" s="127"/>
      <c r="FP13" s="87"/>
      <c r="FQ13" s="599"/>
      <c r="FR13" s="61"/>
      <c r="FS13" s="567"/>
    </row>
    <row r="14" spans="1:175" ht="13.5" thickTop="1" thickBot="1" x14ac:dyDescent="0.3">
      <c r="A14" s="44" t="s">
        <v>74</v>
      </c>
      <c r="B14" s="11" t="s">
        <v>18</v>
      </c>
      <c r="C14" s="17"/>
      <c r="D14" s="17"/>
      <c r="E14" s="17"/>
      <c r="F14" s="8"/>
      <c r="G14" s="18">
        <f>G4</f>
        <v>0</v>
      </c>
      <c r="H14" s="820"/>
      <c r="I14" s="13">
        <f>G14*H14+G15*H15</f>
        <v>0</v>
      </c>
      <c r="J14" s="13">
        <f>IF(E$113=0,0,I14/E$113)</f>
        <v>0</v>
      </c>
      <c r="K14" s="13">
        <f>(J14*G$2)</f>
        <v>0</v>
      </c>
      <c r="L14" s="13"/>
      <c r="M14" s="55"/>
      <c r="N14" s="10"/>
      <c r="O14" s="44" t="s">
        <v>74</v>
      </c>
      <c r="P14" s="11" t="s">
        <v>18</v>
      </c>
      <c r="Q14" s="17"/>
      <c r="R14" s="17"/>
      <c r="S14" s="17"/>
      <c r="T14" s="8"/>
      <c r="U14" s="18">
        <f>U4</f>
        <v>0</v>
      </c>
      <c r="V14" s="820"/>
      <c r="W14" s="13">
        <f>U14*V14+U15*V15</f>
        <v>0</v>
      </c>
      <c r="X14" s="13">
        <f>IF(S$113=0,0,W14/S$113)</f>
        <v>0</v>
      </c>
      <c r="Y14" s="13">
        <f>(X14*U$2)</f>
        <v>0</v>
      </c>
      <c r="Z14" s="13"/>
      <c r="AA14" s="55"/>
      <c r="AB14" s="10"/>
      <c r="AC14" s="44" t="s">
        <v>74</v>
      </c>
      <c r="AD14" s="11" t="s">
        <v>18</v>
      </c>
      <c r="AE14" s="17"/>
      <c r="AF14" s="17"/>
      <c r="AG14" s="17"/>
      <c r="AH14" s="8"/>
      <c r="AI14" s="18">
        <f t="shared" ref="AI14" si="95">AI4</f>
        <v>0</v>
      </c>
      <c r="AJ14" s="820"/>
      <c r="AK14" s="13">
        <f t="shared" ref="AK14" si="96">AI14*AJ14+AI15*AJ15</f>
        <v>0</v>
      </c>
      <c r="AL14" s="13">
        <f t="shared" ref="AL14" si="97">IF(AG$113=0,0,AK14/AG$113)</f>
        <v>0</v>
      </c>
      <c r="AM14" s="13">
        <f t="shared" ref="AM14" si="98">(AL14*AI$2)</f>
        <v>0</v>
      </c>
      <c r="AN14" s="13"/>
      <c r="AO14" s="55"/>
      <c r="AP14" s="10"/>
      <c r="AQ14" s="44" t="s">
        <v>74</v>
      </c>
      <c r="AR14" s="11" t="s">
        <v>18</v>
      </c>
      <c r="AS14" s="17"/>
      <c r="AT14" s="17"/>
      <c r="AU14" s="17"/>
      <c r="AV14" s="8"/>
      <c r="AW14" s="18">
        <f t="shared" ref="AW14" si="99">AW4</f>
        <v>0</v>
      </c>
      <c r="AX14" s="820"/>
      <c r="AY14" s="13">
        <f t="shared" ref="AY14" si="100">AW14*AX14+AW15*AX15</f>
        <v>0</v>
      </c>
      <c r="AZ14" s="13">
        <f t="shared" ref="AZ14" si="101">IF(AU$113=0,0,AY14/AU$113)</f>
        <v>0</v>
      </c>
      <c r="BA14" s="13">
        <f t="shared" ref="BA14" si="102">(AZ14*AW$2)</f>
        <v>0</v>
      </c>
      <c r="BB14" s="13"/>
      <c r="BC14" s="55"/>
      <c r="BD14" s="10"/>
      <c r="BE14" s="44" t="s">
        <v>74</v>
      </c>
      <c r="BF14" s="11" t="s">
        <v>18</v>
      </c>
      <c r="BG14" s="17"/>
      <c r="BH14" s="17"/>
      <c r="BI14" s="17"/>
      <c r="BJ14" s="8"/>
      <c r="BK14" s="18">
        <f t="shared" ref="BK14" si="103">BK4</f>
        <v>0</v>
      </c>
      <c r="BL14" s="820"/>
      <c r="BM14" s="13">
        <f t="shared" ref="BM14" si="104">BK14*BL14+BK15*BL15</f>
        <v>0</v>
      </c>
      <c r="BN14" s="13">
        <f t="shared" ref="BN14" si="105">IF(BI$113=0,0,BM14/BI$113)</f>
        <v>0</v>
      </c>
      <c r="BO14" s="13">
        <f t="shared" ref="BO14" si="106">(BN14*BK$2)</f>
        <v>0</v>
      </c>
      <c r="BP14" s="13"/>
      <c r="BQ14" s="55"/>
      <c r="BR14" s="10"/>
      <c r="BS14" s="44" t="s">
        <v>74</v>
      </c>
      <c r="BT14" s="11" t="s">
        <v>18</v>
      </c>
      <c r="BU14" s="17"/>
      <c r="BV14" s="17"/>
      <c r="BW14" s="17"/>
      <c r="BX14" s="8"/>
      <c r="BY14" s="18">
        <f t="shared" ref="BY14" si="107">BY4</f>
        <v>0</v>
      </c>
      <c r="BZ14" s="820"/>
      <c r="CA14" s="13">
        <f t="shared" ref="CA14" si="108">BY14*BZ14+BY15*BZ15</f>
        <v>0</v>
      </c>
      <c r="CB14" s="13">
        <f t="shared" ref="CB14" si="109">IF(BW$113=0,0,CA14/BW$113)</f>
        <v>0</v>
      </c>
      <c r="CC14" s="13">
        <f t="shared" ref="CC14" si="110">(CB14*BY$2)</f>
        <v>0</v>
      </c>
      <c r="CD14" s="13"/>
      <c r="CE14" s="55"/>
      <c r="CF14" s="10"/>
      <c r="CG14" s="44" t="s">
        <v>74</v>
      </c>
      <c r="CH14" s="11" t="s">
        <v>18</v>
      </c>
      <c r="CI14" s="17"/>
      <c r="CJ14" s="17"/>
      <c r="CK14" s="17"/>
      <c r="CL14" s="8"/>
      <c r="CM14" s="18">
        <f t="shared" ref="CM14" si="111">CM4</f>
        <v>0</v>
      </c>
      <c r="CN14" s="820"/>
      <c r="CO14" s="13">
        <f t="shared" ref="CO14" si="112">CM14*CN14+CM15*CN15</f>
        <v>0</v>
      </c>
      <c r="CP14" s="13">
        <f t="shared" ref="CP14" si="113">IF(CK$113=0,0,CO14/CK$113)</f>
        <v>0</v>
      </c>
      <c r="CQ14" s="13">
        <f t="shared" ref="CQ14" si="114">(CP14*CM$2)</f>
        <v>0</v>
      </c>
      <c r="CR14" s="13"/>
      <c r="CS14" s="55"/>
      <c r="CT14" s="10"/>
      <c r="CU14" s="44" t="s">
        <v>74</v>
      </c>
      <c r="CV14" s="11" t="s">
        <v>18</v>
      </c>
      <c r="CW14" s="17"/>
      <c r="CX14" s="17"/>
      <c r="CY14" s="17"/>
      <c r="CZ14" s="8"/>
      <c r="DA14" s="18">
        <f t="shared" ref="DA14" si="115">DA4</f>
        <v>0</v>
      </c>
      <c r="DB14" s="820"/>
      <c r="DC14" s="13">
        <f t="shared" ref="DC14" si="116">DA14*DB14+DA15*DB15</f>
        <v>0</v>
      </c>
      <c r="DD14" s="13">
        <f t="shared" ref="DD14" si="117">IF(CY$113=0,0,DC14/CY$113)</f>
        <v>0</v>
      </c>
      <c r="DE14" s="13">
        <f t="shared" ref="DE14" si="118">(DD14*DA$2)</f>
        <v>0</v>
      </c>
      <c r="DF14" s="13"/>
      <c r="DG14" s="55"/>
      <c r="DH14" s="10"/>
      <c r="DI14" s="44" t="s">
        <v>74</v>
      </c>
      <c r="DJ14" s="11" t="s">
        <v>18</v>
      </c>
      <c r="DK14" s="17"/>
      <c r="DL14" s="17"/>
      <c r="DM14" s="17"/>
      <c r="DN14" s="8"/>
      <c r="DO14" s="18">
        <f t="shared" ref="DO14" si="119">DO4</f>
        <v>0</v>
      </c>
      <c r="DP14" s="820"/>
      <c r="DQ14" s="13">
        <f t="shared" ref="DQ14" si="120">DO14*DP14+DO15*DP15</f>
        <v>0</v>
      </c>
      <c r="DR14" s="13">
        <f t="shared" ref="DR14" si="121">IF(DM$113=0,0,DQ14/DM$113)</f>
        <v>0</v>
      </c>
      <c r="DS14" s="13">
        <f t="shared" ref="DS14" si="122">(DR14*DO$2)</f>
        <v>0</v>
      </c>
      <c r="DT14" s="13"/>
      <c r="DU14" s="55"/>
      <c r="DV14" s="10"/>
      <c r="DW14" s="44" t="s">
        <v>74</v>
      </c>
      <c r="DX14" s="11" t="s">
        <v>18</v>
      </c>
      <c r="DY14" s="17"/>
      <c r="DZ14" s="17"/>
      <c r="EA14" s="17"/>
      <c r="EB14" s="8"/>
      <c r="EC14" s="18">
        <f t="shared" ref="EC14" si="123">EC4</f>
        <v>0</v>
      </c>
      <c r="ED14" s="820"/>
      <c r="EE14" s="13">
        <f t="shared" ref="EE14" si="124">EC14*ED14+EC15*ED15</f>
        <v>0</v>
      </c>
      <c r="EF14" s="13">
        <f t="shared" ref="EF14" si="125">IF(EA$113=0,0,EE14/EA$113)</f>
        <v>0</v>
      </c>
      <c r="EG14" s="13">
        <f t="shared" ref="EG14" si="126">(EF14*EC$2)</f>
        <v>0</v>
      </c>
      <c r="EH14" s="13"/>
      <c r="EI14" s="55"/>
      <c r="EJ14" s="10"/>
      <c r="EK14" s="44"/>
      <c r="EL14" s="11"/>
      <c r="EM14" s="14"/>
      <c r="EN14" s="33"/>
      <c r="EO14" s="765"/>
      <c r="EP14" s="79"/>
      <c r="EQ14" s="134" t="s">
        <v>20</v>
      </c>
      <c r="ER14" s="121"/>
      <c r="ES14" s="111"/>
      <c r="ET14" s="128"/>
      <c r="EU14" s="9"/>
      <c r="EV14" s="518"/>
      <c r="EW14" s="579"/>
      <c r="EX14" s="511"/>
      <c r="EY14" s="572"/>
      <c r="EZ14" s="573"/>
      <c r="FA14" s="88"/>
      <c r="FC14" s="44" t="s">
        <v>72</v>
      </c>
      <c r="FD14" s="11" t="s">
        <v>121</v>
      </c>
      <c r="FE14" s="141">
        <v>0</v>
      </c>
      <c r="FF14" s="141">
        <v>0</v>
      </c>
      <c r="FG14" s="142">
        <v>0</v>
      </c>
      <c r="FH14" s="9" t="s">
        <v>109</v>
      </c>
      <c r="FI14" s="122">
        <f t="shared" si="84"/>
        <v>0</v>
      </c>
      <c r="FJ14" s="602">
        <v>0</v>
      </c>
      <c r="FK14" s="604">
        <f t="shared" si="85"/>
        <v>0</v>
      </c>
      <c r="FL14" s="590"/>
      <c r="FM14" s="569"/>
      <c r="FN14" s="610">
        <f>SUM(FK14:FK15)+FL15</f>
        <v>0</v>
      </c>
      <c r="FO14" s="127">
        <f>IF(FO$4=0,0,FN14/$FO$4)</f>
        <v>0</v>
      </c>
      <c r="FP14" s="87" t="s">
        <v>72</v>
      </c>
      <c r="FQ14" s="522">
        <f>EX13+EX18+EX19+EY13</f>
        <v>0</v>
      </c>
      <c r="FR14" s="496">
        <f>FN14</f>
        <v>0</v>
      </c>
      <c r="FS14" s="567">
        <f>SUM(FQ14:FR14)</f>
        <v>0</v>
      </c>
    </row>
    <row r="15" spans="1:175" ht="13" thickTop="1" x14ac:dyDescent="0.25">
      <c r="A15" s="44" t="s">
        <v>74</v>
      </c>
      <c r="B15" s="8" t="s">
        <v>19</v>
      </c>
      <c r="C15" s="8"/>
      <c r="D15" s="8"/>
      <c r="E15" s="8"/>
      <c r="F15" s="8"/>
      <c r="G15" s="68">
        <v>0</v>
      </c>
      <c r="H15" s="63">
        <v>0</v>
      </c>
      <c r="I15" s="13"/>
      <c r="J15" s="13"/>
      <c r="K15" s="13"/>
      <c r="L15" s="13"/>
      <c r="M15" s="55"/>
      <c r="N15" s="10"/>
      <c r="O15" s="44" t="s">
        <v>74</v>
      </c>
      <c r="P15" s="8" t="s">
        <v>19</v>
      </c>
      <c r="Q15" s="8"/>
      <c r="R15" s="8"/>
      <c r="S15" s="8"/>
      <c r="T15" s="8"/>
      <c r="U15" s="68">
        <v>0</v>
      </c>
      <c r="V15" s="63">
        <v>0</v>
      </c>
      <c r="W15" s="13"/>
      <c r="X15" s="13"/>
      <c r="Y15" s="13"/>
      <c r="Z15" s="13"/>
      <c r="AA15" s="55"/>
      <c r="AB15" s="10"/>
      <c r="AC15" s="44" t="s">
        <v>74</v>
      </c>
      <c r="AD15" s="8" t="s">
        <v>19</v>
      </c>
      <c r="AE15" s="8"/>
      <c r="AF15" s="8"/>
      <c r="AG15" s="8"/>
      <c r="AH15" s="8"/>
      <c r="AI15" s="68">
        <v>0</v>
      </c>
      <c r="AJ15" s="63">
        <v>0</v>
      </c>
      <c r="AK15" s="13"/>
      <c r="AL15" s="13"/>
      <c r="AM15" s="13"/>
      <c r="AN15" s="13"/>
      <c r="AO15" s="55"/>
      <c r="AP15" s="10"/>
      <c r="AQ15" s="44" t="s">
        <v>74</v>
      </c>
      <c r="AR15" s="8" t="s">
        <v>19</v>
      </c>
      <c r="AS15" s="8"/>
      <c r="AT15" s="8"/>
      <c r="AU15" s="8"/>
      <c r="AV15" s="8"/>
      <c r="AW15" s="68">
        <v>0</v>
      </c>
      <c r="AX15" s="63">
        <v>0</v>
      </c>
      <c r="AY15" s="13"/>
      <c r="AZ15" s="13"/>
      <c r="BA15" s="13"/>
      <c r="BB15" s="13"/>
      <c r="BC15" s="55"/>
      <c r="BD15" s="10"/>
      <c r="BE15" s="44" t="s">
        <v>74</v>
      </c>
      <c r="BF15" s="8" t="s">
        <v>19</v>
      </c>
      <c r="BG15" s="8"/>
      <c r="BH15" s="8"/>
      <c r="BI15" s="8"/>
      <c r="BJ15" s="8"/>
      <c r="BK15" s="68">
        <v>0</v>
      </c>
      <c r="BL15" s="63">
        <v>0</v>
      </c>
      <c r="BM15" s="13"/>
      <c r="BN15" s="13"/>
      <c r="BO15" s="13"/>
      <c r="BP15" s="13"/>
      <c r="BQ15" s="55"/>
      <c r="BR15" s="10"/>
      <c r="BS15" s="44" t="s">
        <v>74</v>
      </c>
      <c r="BT15" s="8" t="s">
        <v>19</v>
      </c>
      <c r="BU15" s="8"/>
      <c r="BV15" s="8"/>
      <c r="BW15" s="8"/>
      <c r="BX15" s="8"/>
      <c r="BY15" s="68">
        <v>0</v>
      </c>
      <c r="BZ15" s="63">
        <v>0</v>
      </c>
      <c r="CA15" s="13"/>
      <c r="CB15" s="13"/>
      <c r="CC15" s="13"/>
      <c r="CD15" s="13"/>
      <c r="CE15" s="55"/>
      <c r="CF15" s="10"/>
      <c r="CG15" s="44" t="s">
        <v>74</v>
      </c>
      <c r="CH15" s="8" t="s">
        <v>19</v>
      </c>
      <c r="CI15" s="8"/>
      <c r="CJ15" s="8"/>
      <c r="CK15" s="8"/>
      <c r="CL15" s="8"/>
      <c r="CM15" s="68">
        <v>0</v>
      </c>
      <c r="CN15" s="63">
        <v>0</v>
      </c>
      <c r="CO15" s="13"/>
      <c r="CP15" s="13"/>
      <c r="CQ15" s="13"/>
      <c r="CR15" s="13"/>
      <c r="CS15" s="55"/>
      <c r="CT15" s="10"/>
      <c r="CU15" s="44" t="s">
        <v>74</v>
      </c>
      <c r="CV15" s="8" t="s">
        <v>19</v>
      </c>
      <c r="CW15" s="8"/>
      <c r="CX15" s="8"/>
      <c r="CY15" s="8"/>
      <c r="CZ15" s="8"/>
      <c r="DA15" s="68">
        <v>0</v>
      </c>
      <c r="DB15" s="63">
        <v>0</v>
      </c>
      <c r="DC15" s="13"/>
      <c r="DD15" s="13"/>
      <c r="DE15" s="13"/>
      <c r="DF15" s="13"/>
      <c r="DG15" s="55"/>
      <c r="DH15" s="10"/>
      <c r="DI15" s="44" t="s">
        <v>74</v>
      </c>
      <c r="DJ15" s="8" t="s">
        <v>19</v>
      </c>
      <c r="DK15" s="8"/>
      <c r="DL15" s="8"/>
      <c r="DM15" s="8"/>
      <c r="DN15" s="8"/>
      <c r="DO15" s="68">
        <v>0</v>
      </c>
      <c r="DP15" s="63">
        <v>0</v>
      </c>
      <c r="DQ15" s="13"/>
      <c r="DR15" s="13"/>
      <c r="DS15" s="13"/>
      <c r="DT15" s="13"/>
      <c r="DU15" s="55"/>
      <c r="DV15" s="10"/>
      <c r="DW15" s="44" t="s">
        <v>74</v>
      </c>
      <c r="DX15" s="8" t="s">
        <v>19</v>
      </c>
      <c r="DY15" s="8"/>
      <c r="DZ15" s="8"/>
      <c r="EA15" s="8"/>
      <c r="EB15" s="8"/>
      <c r="EC15" s="68">
        <v>0</v>
      </c>
      <c r="ED15" s="63">
        <v>0</v>
      </c>
      <c r="EE15" s="13"/>
      <c r="EF15" s="13"/>
      <c r="EG15" s="13"/>
      <c r="EH15" s="13"/>
      <c r="EI15" s="55"/>
      <c r="EJ15" s="10"/>
      <c r="EK15" s="44" t="s">
        <v>74</v>
      </c>
      <c r="EL15" s="11" t="s">
        <v>28</v>
      </c>
      <c r="EM15" s="14">
        <f>K24+Y24+AM24+BA24+BO24+CC24+CQ24+DE24+DS24+EG24</f>
        <v>0</v>
      </c>
      <c r="EN15" s="765"/>
      <c r="EO15" s="765"/>
      <c r="EQ15" s="51">
        <f>G24*$C$2+U24*$Q$2+AI24*$AE$2+AW24*$AS$2+BK24*$BG$2+BY24*$BU$2+CM24*$CI$2+DA24*$CW$2+DO24*$DK$2+EC24*$DY$2</f>
        <v>0</v>
      </c>
      <c r="ER15" s="116">
        <f>IF(ER$4=0,0,EM15/ER$4)</f>
        <v>0</v>
      </c>
      <c r="ES15" s="81">
        <f>ER15*ET15+ER15</f>
        <v>0</v>
      </c>
      <c r="ET15" s="280">
        <v>0</v>
      </c>
      <c r="EU15" s="9" t="s">
        <v>20</v>
      </c>
      <c r="EV15" s="518">
        <f>IF(ER$4=0,0,EQ15/$ER$4*$EX$4)</f>
        <v>0</v>
      </c>
      <c r="EW15" s="579">
        <f>IF(EV15=0,0,EX15/EV15)</f>
        <v>0</v>
      </c>
      <c r="EX15" s="511">
        <f>ER15*ER$4+ES15*ES$4</f>
        <v>0</v>
      </c>
      <c r="EY15" s="572"/>
      <c r="EZ15" s="573"/>
      <c r="FA15" s="88"/>
      <c r="FC15" s="44" t="s">
        <v>72</v>
      </c>
      <c r="FD15" s="11" t="s">
        <v>141</v>
      </c>
      <c r="FE15" s="141">
        <v>0</v>
      </c>
      <c r="FF15" s="141">
        <v>0</v>
      </c>
      <c r="FG15" s="142">
        <v>0</v>
      </c>
      <c r="FH15" s="9" t="s">
        <v>125</v>
      </c>
      <c r="FI15" s="122">
        <f t="shared" si="84"/>
        <v>0</v>
      </c>
      <c r="FJ15" s="602">
        <v>0</v>
      </c>
      <c r="FK15" s="604">
        <f t="shared" si="85"/>
        <v>0</v>
      </c>
      <c r="FL15" s="591">
        <f>FR134</f>
        <v>0</v>
      </c>
      <c r="FM15" s="575"/>
      <c r="FN15" s="610"/>
      <c r="FO15" s="127"/>
      <c r="FP15" s="87"/>
      <c r="FQ15" s="522"/>
      <c r="FR15" s="61"/>
      <c r="FS15" s="567"/>
    </row>
    <row r="16" spans="1:175" ht="13" thickBot="1" x14ac:dyDescent="0.3">
      <c r="A16" s="44"/>
      <c r="B16" s="11"/>
      <c r="C16" s="942" t="s">
        <v>20</v>
      </c>
      <c r="D16" s="87" t="s">
        <v>21</v>
      </c>
      <c r="E16" s="6" t="s">
        <v>22</v>
      </c>
      <c r="F16" s="275" t="s">
        <v>6</v>
      </c>
      <c r="G16" s="6" t="s">
        <v>109</v>
      </c>
      <c r="H16" s="16"/>
      <c r="I16" s="13"/>
      <c r="J16" s="13"/>
      <c r="K16" s="13"/>
      <c r="L16" s="13"/>
      <c r="M16" s="55"/>
      <c r="N16" s="10"/>
      <c r="O16" s="44"/>
      <c r="P16" s="11"/>
      <c r="Q16" s="942" t="s">
        <v>20</v>
      </c>
      <c r="R16" s="87" t="s">
        <v>21</v>
      </c>
      <c r="S16" s="6" t="s">
        <v>22</v>
      </c>
      <c r="T16" s="275" t="s">
        <v>6</v>
      </c>
      <c r="U16" s="6" t="s">
        <v>109</v>
      </c>
      <c r="V16" s="16"/>
      <c r="W16" s="13"/>
      <c r="X16" s="13"/>
      <c r="Y16" s="13"/>
      <c r="Z16" s="13"/>
      <c r="AA16" s="55"/>
      <c r="AB16" s="10"/>
      <c r="AC16" s="44"/>
      <c r="AD16" s="11"/>
      <c r="AE16" s="942" t="s">
        <v>20</v>
      </c>
      <c r="AF16" s="87" t="s">
        <v>21</v>
      </c>
      <c r="AG16" s="6" t="s">
        <v>22</v>
      </c>
      <c r="AH16" s="275" t="s">
        <v>6</v>
      </c>
      <c r="AI16" s="6" t="s">
        <v>109</v>
      </c>
      <c r="AJ16" s="16"/>
      <c r="AK16" s="13"/>
      <c r="AL16" s="13"/>
      <c r="AM16" s="13"/>
      <c r="AN16" s="13"/>
      <c r="AO16" s="55"/>
      <c r="AP16" s="10"/>
      <c r="AQ16" s="44"/>
      <c r="AR16" s="11"/>
      <c r="AS16" s="942" t="s">
        <v>20</v>
      </c>
      <c r="AT16" s="87" t="s">
        <v>21</v>
      </c>
      <c r="AU16" s="6" t="s">
        <v>22</v>
      </c>
      <c r="AV16" s="275" t="s">
        <v>6</v>
      </c>
      <c r="AW16" s="6" t="s">
        <v>109</v>
      </c>
      <c r="AX16" s="16"/>
      <c r="AY16" s="13"/>
      <c r="AZ16" s="13"/>
      <c r="BA16" s="13"/>
      <c r="BB16" s="13"/>
      <c r="BC16" s="55"/>
      <c r="BD16" s="10"/>
      <c r="BE16" s="44"/>
      <c r="BF16" s="11"/>
      <c r="BG16" s="942" t="s">
        <v>20</v>
      </c>
      <c r="BH16" s="87" t="s">
        <v>21</v>
      </c>
      <c r="BI16" s="6" t="s">
        <v>22</v>
      </c>
      <c r="BJ16" s="275" t="s">
        <v>6</v>
      </c>
      <c r="BK16" s="6" t="s">
        <v>109</v>
      </c>
      <c r="BL16" s="16"/>
      <c r="BM16" s="13"/>
      <c r="BN16" s="13"/>
      <c r="BO16" s="13"/>
      <c r="BP16" s="13"/>
      <c r="BQ16" s="55"/>
      <c r="BR16" s="10"/>
      <c r="BS16" s="44"/>
      <c r="BT16" s="11"/>
      <c r="BU16" s="942" t="s">
        <v>20</v>
      </c>
      <c r="BV16" s="87" t="s">
        <v>21</v>
      </c>
      <c r="BW16" s="6" t="s">
        <v>22</v>
      </c>
      <c r="BX16" s="275" t="s">
        <v>6</v>
      </c>
      <c r="BY16" s="6" t="s">
        <v>109</v>
      </c>
      <c r="BZ16" s="16"/>
      <c r="CA16" s="13"/>
      <c r="CB16" s="13"/>
      <c r="CC16" s="13"/>
      <c r="CD16" s="13"/>
      <c r="CE16" s="55"/>
      <c r="CF16" s="10"/>
      <c r="CG16" s="44"/>
      <c r="CH16" s="11"/>
      <c r="CI16" s="942" t="s">
        <v>20</v>
      </c>
      <c r="CJ16" s="87" t="s">
        <v>21</v>
      </c>
      <c r="CK16" s="6" t="s">
        <v>22</v>
      </c>
      <c r="CL16" s="275" t="s">
        <v>6</v>
      </c>
      <c r="CM16" s="6" t="s">
        <v>109</v>
      </c>
      <c r="CN16" s="16"/>
      <c r="CO16" s="13"/>
      <c r="CP16" s="13"/>
      <c r="CQ16" s="13"/>
      <c r="CR16" s="13"/>
      <c r="CS16" s="55"/>
      <c r="CT16" s="10"/>
      <c r="CU16" s="44"/>
      <c r="CV16" s="11"/>
      <c r="CW16" s="942" t="s">
        <v>20</v>
      </c>
      <c r="CX16" s="87" t="s">
        <v>21</v>
      </c>
      <c r="CY16" s="6" t="s">
        <v>22</v>
      </c>
      <c r="CZ16" s="275" t="s">
        <v>6</v>
      </c>
      <c r="DA16" s="6" t="s">
        <v>109</v>
      </c>
      <c r="DB16" s="16"/>
      <c r="DC16" s="13"/>
      <c r="DD16" s="13"/>
      <c r="DE16" s="13"/>
      <c r="DF16" s="13"/>
      <c r="DG16" s="55"/>
      <c r="DH16" s="10"/>
      <c r="DI16" s="44"/>
      <c r="DJ16" s="11"/>
      <c r="DK16" s="942" t="s">
        <v>20</v>
      </c>
      <c r="DL16" s="87" t="s">
        <v>21</v>
      </c>
      <c r="DM16" s="6" t="s">
        <v>22</v>
      </c>
      <c r="DN16" s="275" t="s">
        <v>6</v>
      </c>
      <c r="DO16" s="6" t="s">
        <v>109</v>
      </c>
      <c r="DP16" s="16"/>
      <c r="DQ16" s="13"/>
      <c r="DR16" s="13"/>
      <c r="DS16" s="13"/>
      <c r="DT16" s="13"/>
      <c r="DU16" s="55"/>
      <c r="DV16" s="10"/>
      <c r="DW16" s="44"/>
      <c r="DX16" s="11"/>
      <c r="DY16" s="942" t="s">
        <v>20</v>
      </c>
      <c r="DZ16" s="87" t="s">
        <v>21</v>
      </c>
      <c r="EA16" s="6" t="s">
        <v>22</v>
      </c>
      <c r="EB16" s="275" t="s">
        <v>6</v>
      </c>
      <c r="EC16" s="6" t="s">
        <v>109</v>
      </c>
      <c r="ED16" s="16"/>
      <c r="EE16" s="13"/>
      <c r="EF16" s="13"/>
      <c r="EG16" s="13"/>
      <c r="EH16" s="13"/>
      <c r="EI16" s="55"/>
      <c r="EJ16" s="10"/>
      <c r="EK16" s="44" t="s">
        <v>67</v>
      </c>
      <c r="EL16" s="11" t="s">
        <v>70</v>
      </c>
      <c r="EM16" s="14">
        <f>K33+Y33+AM33+BA33+BO33+CC33+CQ33+DE33+DS33+EG33</f>
        <v>0</v>
      </c>
      <c r="EN16" s="143"/>
      <c r="EO16" s="144"/>
      <c r="EP16" s="283"/>
      <c r="EQ16" s="765"/>
      <c r="ER16" s="116">
        <f>IF(ER$4=0,0,EM16/ER$4)</f>
        <v>0</v>
      </c>
      <c r="ES16" s="81">
        <f>ER16*ET16+ER16</f>
        <v>0</v>
      </c>
      <c r="ET16" s="280">
        <v>0</v>
      </c>
      <c r="EU16" s="9" t="s">
        <v>233</v>
      </c>
      <c r="EV16" s="580">
        <f>EW$4</f>
        <v>0</v>
      </c>
      <c r="EW16" s="579">
        <f t="shared" ref="EW16:EW38" si="127">IF(EV16=0,0,EX16/EV16)</f>
        <v>0</v>
      </c>
      <c r="EX16" s="439">
        <f>ER16*ER$4+ES16*ES$4</f>
        <v>0</v>
      </c>
      <c r="EY16" s="572"/>
      <c r="EZ16" s="573"/>
      <c r="FA16" s="88"/>
      <c r="FC16" s="44" t="s">
        <v>74</v>
      </c>
      <c r="FD16" s="11" t="s">
        <v>28</v>
      </c>
      <c r="FE16" s="141">
        <v>0</v>
      </c>
      <c r="FF16" s="141">
        <v>0</v>
      </c>
      <c r="FG16" s="142">
        <v>0</v>
      </c>
      <c r="FH16" s="9" t="s">
        <v>20</v>
      </c>
      <c r="FI16" s="122">
        <f t="shared" si="84"/>
        <v>0</v>
      </c>
      <c r="FJ16" s="602">
        <v>0</v>
      </c>
      <c r="FK16" s="604">
        <f t="shared" si="85"/>
        <v>0</v>
      </c>
      <c r="FL16" s="592"/>
      <c r="FM16" s="573"/>
      <c r="FN16" s="610">
        <f>SUM(FK16:FK17)</f>
        <v>0</v>
      </c>
      <c r="FO16" s="127">
        <f>IF(FO$4=0,0,FN16/$FO$4)</f>
        <v>0</v>
      </c>
      <c r="FP16" s="87"/>
      <c r="FQ16" s="61"/>
      <c r="FR16" s="61"/>
      <c r="FS16" s="567"/>
    </row>
    <row r="17" spans="1:175" ht="13" thickBot="1" x14ac:dyDescent="0.3">
      <c r="A17" s="44" t="s">
        <v>75</v>
      </c>
      <c r="B17" s="11" t="s">
        <v>23</v>
      </c>
      <c r="C17" s="18">
        <f>SUM(C5:C10)</f>
        <v>0</v>
      </c>
      <c r="D17" s="19"/>
      <c r="E17" s="65">
        <v>0</v>
      </c>
      <c r="F17" s="62">
        <v>10</v>
      </c>
      <c r="G17" s="20">
        <f>C17*E17/1000*(100+F17)/100</f>
        <v>0</v>
      </c>
      <c r="H17" s="66">
        <v>0</v>
      </c>
      <c r="I17" s="13">
        <f>G17*H17</f>
        <v>0</v>
      </c>
      <c r="J17" s="13">
        <f>IF(E$113=0,0,I17/E$113)</f>
        <v>0</v>
      </c>
      <c r="K17" s="13">
        <f>(J17*G$2)</f>
        <v>0</v>
      </c>
      <c r="L17" s="13"/>
      <c r="M17" s="55"/>
      <c r="N17" s="10"/>
      <c r="O17" s="44" t="s">
        <v>75</v>
      </c>
      <c r="P17" s="11" t="s">
        <v>23</v>
      </c>
      <c r="Q17" s="18">
        <f>SUM(Q5:Q10)</f>
        <v>0</v>
      </c>
      <c r="R17" s="19"/>
      <c r="S17" s="65">
        <v>0</v>
      </c>
      <c r="T17" s="62">
        <v>10</v>
      </c>
      <c r="U17" s="20">
        <f>Q17*S17/1000*(100+T17)/100</f>
        <v>0</v>
      </c>
      <c r="V17" s="66">
        <v>0</v>
      </c>
      <c r="W17" s="13">
        <f>U17*V17</f>
        <v>0</v>
      </c>
      <c r="X17" s="13">
        <f>IF(S$113=0,0,W17/S$113)</f>
        <v>0</v>
      </c>
      <c r="Y17" s="13">
        <f>(X17*U$2)</f>
        <v>0</v>
      </c>
      <c r="Z17" s="13"/>
      <c r="AA17" s="55"/>
      <c r="AB17" s="10"/>
      <c r="AC17" s="44" t="s">
        <v>75</v>
      </c>
      <c r="AD17" s="11" t="s">
        <v>23</v>
      </c>
      <c r="AE17" s="18">
        <f t="shared" ref="AE17" si="128">SUM(AE5:AE10)</f>
        <v>0</v>
      </c>
      <c r="AF17" s="19"/>
      <c r="AG17" s="65">
        <v>0</v>
      </c>
      <c r="AH17" s="62">
        <v>10</v>
      </c>
      <c r="AI17" s="20">
        <f t="shared" ref="AI17" si="129">AE17*AG17/1000*(100+AH17)/100</f>
        <v>0</v>
      </c>
      <c r="AJ17" s="66">
        <v>0</v>
      </c>
      <c r="AK17" s="13">
        <f t="shared" ref="AK17" si="130">AI17*AJ17</f>
        <v>0</v>
      </c>
      <c r="AL17" s="13">
        <f t="shared" ref="AL17:AL21" si="131">IF(AG$113=0,0,AK17/AG$113)</f>
        <v>0</v>
      </c>
      <c r="AM17" s="13">
        <f t="shared" ref="AM17:AM21" si="132">(AL17*AI$2)</f>
        <v>0</v>
      </c>
      <c r="AN17" s="13"/>
      <c r="AO17" s="55"/>
      <c r="AP17" s="10"/>
      <c r="AQ17" s="44" t="s">
        <v>75</v>
      </c>
      <c r="AR17" s="11" t="s">
        <v>23</v>
      </c>
      <c r="AS17" s="18">
        <f t="shared" ref="AS17" si="133">SUM(AS5:AS10)</f>
        <v>0</v>
      </c>
      <c r="AT17" s="19"/>
      <c r="AU17" s="65">
        <v>0</v>
      </c>
      <c r="AV17" s="62">
        <v>10</v>
      </c>
      <c r="AW17" s="20">
        <f t="shared" ref="AW17" si="134">AS17*AU17/1000*(100+AV17)/100</f>
        <v>0</v>
      </c>
      <c r="AX17" s="66">
        <v>0</v>
      </c>
      <c r="AY17" s="13">
        <f t="shared" ref="AY17" si="135">AW17*AX17</f>
        <v>0</v>
      </c>
      <c r="AZ17" s="13">
        <f t="shared" ref="AZ17:AZ21" si="136">IF(AU$113=0,0,AY17/AU$113)</f>
        <v>0</v>
      </c>
      <c r="BA17" s="13">
        <f t="shared" ref="BA17:BA21" si="137">(AZ17*AW$2)</f>
        <v>0</v>
      </c>
      <c r="BB17" s="13"/>
      <c r="BC17" s="55"/>
      <c r="BD17" s="10"/>
      <c r="BE17" s="44" t="s">
        <v>75</v>
      </c>
      <c r="BF17" s="11" t="s">
        <v>23</v>
      </c>
      <c r="BG17" s="18">
        <f t="shared" ref="BG17" si="138">SUM(BG5:BG10)</f>
        <v>0</v>
      </c>
      <c r="BH17" s="19"/>
      <c r="BI17" s="65">
        <v>0</v>
      </c>
      <c r="BJ17" s="62">
        <v>10</v>
      </c>
      <c r="BK17" s="20">
        <f t="shared" ref="BK17" si="139">BG17*BI17/1000*(100+BJ17)/100</f>
        <v>0</v>
      </c>
      <c r="BL17" s="66">
        <v>0</v>
      </c>
      <c r="BM17" s="13">
        <f t="shared" ref="BM17" si="140">BK17*BL17</f>
        <v>0</v>
      </c>
      <c r="BN17" s="13">
        <f t="shared" ref="BN17:BN21" si="141">IF(BI$113=0,0,BM17/BI$113)</f>
        <v>0</v>
      </c>
      <c r="BO17" s="13">
        <f t="shared" ref="BO17:BO21" si="142">(BN17*BK$2)</f>
        <v>0</v>
      </c>
      <c r="BP17" s="13"/>
      <c r="BQ17" s="55"/>
      <c r="BR17" s="10"/>
      <c r="BS17" s="44" t="s">
        <v>75</v>
      </c>
      <c r="BT17" s="11" t="s">
        <v>23</v>
      </c>
      <c r="BU17" s="18">
        <f t="shared" ref="BU17" si="143">SUM(BU5:BU10)</f>
        <v>0</v>
      </c>
      <c r="BV17" s="19"/>
      <c r="BW17" s="65">
        <v>0</v>
      </c>
      <c r="BX17" s="62">
        <v>10</v>
      </c>
      <c r="BY17" s="20">
        <f t="shared" ref="BY17" si="144">BU17*BW17/1000*(100+BX17)/100</f>
        <v>0</v>
      </c>
      <c r="BZ17" s="66">
        <v>0</v>
      </c>
      <c r="CA17" s="13">
        <f t="shared" ref="CA17" si="145">BY17*BZ17</f>
        <v>0</v>
      </c>
      <c r="CB17" s="13">
        <f t="shared" ref="CB17:CB21" si="146">IF(BW$113=0,0,CA17/BW$113)</f>
        <v>0</v>
      </c>
      <c r="CC17" s="13">
        <f t="shared" ref="CC17:CC21" si="147">(CB17*BY$2)</f>
        <v>0</v>
      </c>
      <c r="CD17" s="13"/>
      <c r="CE17" s="55"/>
      <c r="CF17" s="10"/>
      <c r="CG17" s="44" t="s">
        <v>75</v>
      </c>
      <c r="CH17" s="11" t="s">
        <v>23</v>
      </c>
      <c r="CI17" s="18">
        <f t="shared" ref="CI17" si="148">SUM(CI5:CI10)</f>
        <v>0</v>
      </c>
      <c r="CJ17" s="19"/>
      <c r="CK17" s="65">
        <v>0</v>
      </c>
      <c r="CL17" s="62">
        <v>10</v>
      </c>
      <c r="CM17" s="20">
        <f t="shared" ref="CM17" si="149">CI17*CK17/1000*(100+CL17)/100</f>
        <v>0</v>
      </c>
      <c r="CN17" s="66">
        <v>0</v>
      </c>
      <c r="CO17" s="13">
        <f t="shared" ref="CO17" si="150">CM17*CN17</f>
        <v>0</v>
      </c>
      <c r="CP17" s="13">
        <f t="shared" ref="CP17:CP21" si="151">IF(CK$113=0,0,CO17/CK$113)</f>
        <v>0</v>
      </c>
      <c r="CQ17" s="13">
        <f t="shared" ref="CQ17:CQ21" si="152">(CP17*CM$2)</f>
        <v>0</v>
      </c>
      <c r="CR17" s="13"/>
      <c r="CS17" s="55"/>
      <c r="CT17" s="10"/>
      <c r="CU17" s="44" t="s">
        <v>75</v>
      </c>
      <c r="CV17" s="11" t="s">
        <v>23</v>
      </c>
      <c r="CW17" s="18">
        <f t="shared" ref="CW17" si="153">SUM(CW5:CW10)</f>
        <v>0</v>
      </c>
      <c r="CX17" s="19"/>
      <c r="CY17" s="65">
        <v>0</v>
      </c>
      <c r="CZ17" s="62">
        <v>10</v>
      </c>
      <c r="DA17" s="20">
        <f t="shared" ref="DA17" si="154">CW17*CY17/1000*(100+CZ17)/100</f>
        <v>0</v>
      </c>
      <c r="DB17" s="66">
        <v>0</v>
      </c>
      <c r="DC17" s="13">
        <f t="shared" ref="DC17" si="155">DA17*DB17</f>
        <v>0</v>
      </c>
      <c r="DD17" s="13">
        <f t="shared" ref="DD17:DD21" si="156">IF(CY$113=0,0,DC17/CY$113)</f>
        <v>0</v>
      </c>
      <c r="DE17" s="13">
        <f t="shared" ref="DE17:DE21" si="157">(DD17*DA$2)</f>
        <v>0</v>
      </c>
      <c r="DF17" s="13"/>
      <c r="DG17" s="55"/>
      <c r="DH17" s="10"/>
      <c r="DI17" s="44" t="s">
        <v>75</v>
      </c>
      <c r="DJ17" s="11" t="s">
        <v>23</v>
      </c>
      <c r="DK17" s="18">
        <f t="shared" ref="DK17" si="158">SUM(DK5:DK10)</f>
        <v>0</v>
      </c>
      <c r="DL17" s="19"/>
      <c r="DM17" s="65">
        <v>0</v>
      </c>
      <c r="DN17" s="62">
        <v>10</v>
      </c>
      <c r="DO17" s="20">
        <f t="shared" ref="DO17" si="159">DK17*DM17/1000*(100+DN17)/100</f>
        <v>0</v>
      </c>
      <c r="DP17" s="66">
        <v>0</v>
      </c>
      <c r="DQ17" s="13">
        <f t="shared" ref="DQ17" si="160">DO17*DP17</f>
        <v>0</v>
      </c>
      <c r="DR17" s="13">
        <f t="shared" ref="DR17:DR21" si="161">IF(DM$113=0,0,DQ17/DM$113)</f>
        <v>0</v>
      </c>
      <c r="DS17" s="13">
        <f t="shared" ref="DS17:DS21" si="162">(DR17*DO$2)</f>
        <v>0</v>
      </c>
      <c r="DT17" s="13"/>
      <c r="DU17" s="55"/>
      <c r="DV17" s="10"/>
      <c r="DW17" s="44" t="s">
        <v>75</v>
      </c>
      <c r="DX17" s="11" t="s">
        <v>23</v>
      </c>
      <c r="DY17" s="18">
        <f t="shared" ref="DY17" si="163">SUM(DY5:DY10)</f>
        <v>0</v>
      </c>
      <c r="DZ17" s="19"/>
      <c r="EA17" s="65">
        <v>0</v>
      </c>
      <c r="EB17" s="62">
        <v>10</v>
      </c>
      <c r="EC17" s="20">
        <f t="shared" ref="EC17" si="164">DY17*EA17/1000*(100+EB17)/100</f>
        <v>0</v>
      </c>
      <c r="ED17" s="66">
        <v>0</v>
      </c>
      <c r="EE17" s="13">
        <f t="shared" ref="EE17" si="165">EC17*ED17</f>
        <v>0</v>
      </c>
      <c r="EF17" s="13">
        <f t="shared" ref="EF17:EF21" si="166">IF(EA$113=0,0,EE17/EA$113)</f>
        <v>0</v>
      </c>
      <c r="EG17" s="13">
        <f t="shared" ref="EG17:EG21" si="167">(EF17*EC$2)</f>
        <v>0</v>
      </c>
      <c r="EH17" s="13"/>
      <c r="EI17" s="55"/>
      <c r="EJ17" s="10"/>
      <c r="EK17" s="44" t="s">
        <v>65</v>
      </c>
      <c r="EL17" s="11" t="s">
        <v>64</v>
      </c>
      <c r="EM17" s="14">
        <f t="shared" ref="EM17:EM18" si="168">K34+Y34+AM34+BA34+BO34+CC34+CQ34+DE34+DS34+EG34</f>
        <v>0</v>
      </c>
      <c r="EN17" s="765"/>
      <c r="EO17" s="765"/>
      <c r="EP17" s="765"/>
      <c r="EQ17" s="765"/>
      <c r="ER17" s="116">
        <f>IF(ER$4=0,0,EM17/ER$4)</f>
        <v>0</v>
      </c>
      <c r="ES17" s="81">
        <f>ER17*ET17+ER17</f>
        <v>0</v>
      </c>
      <c r="ET17" s="280">
        <v>0</v>
      </c>
      <c r="EU17" s="9" t="s">
        <v>233</v>
      </c>
      <c r="EV17" s="580">
        <f t="shared" ref="EV17:EV38" si="169">EW$4</f>
        <v>0</v>
      </c>
      <c r="EW17" s="579">
        <f t="shared" si="127"/>
        <v>0</v>
      </c>
      <c r="EX17" s="439">
        <f>ER17*ER$4+ES17*ES$4</f>
        <v>0</v>
      </c>
      <c r="EY17" s="572"/>
      <c r="EZ17" s="573"/>
      <c r="FA17" s="88"/>
      <c r="FC17" s="44" t="s">
        <v>74</v>
      </c>
      <c r="FD17" s="11" t="s">
        <v>28</v>
      </c>
      <c r="FE17" s="141">
        <v>0</v>
      </c>
      <c r="FF17" s="141">
        <v>0</v>
      </c>
      <c r="FG17" s="142">
        <v>0</v>
      </c>
      <c r="FH17" s="9" t="s">
        <v>20</v>
      </c>
      <c r="FI17" s="122">
        <f t="shared" si="84"/>
        <v>0</v>
      </c>
      <c r="FJ17" s="602">
        <v>0</v>
      </c>
      <c r="FK17" s="604">
        <f t="shared" si="85"/>
        <v>0</v>
      </c>
      <c r="FL17" s="592"/>
      <c r="FM17" s="573"/>
      <c r="FN17" s="610"/>
      <c r="FO17" s="127"/>
      <c r="FP17" s="87"/>
      <c r="FQ17" s="522"/>
      <c r="FR17" s="61"/>
      <c r="FS17" s="567"/>
    </row>
    <row r="18" spans="1:175" ht="14.25" customHeight="1" thickBot="1" x14ac:dyDescent="0.3">
      <c r="A18" s="44" t="s">
        <v>75</v>
      </c>
      <c r="B18" s="11" t="s">
        <v>24</v>
      </c>
      <c r="C18" s="18"/>
      <c r="D18" s="65">
        <v>0</v>
      </c>
      <c r="E18" s="944"/>
      <c r="F18" s="21"/>
      <c r="G18" s="23"/>
      <c r="H18" s="66">
        <v>0</v>
      </c>
      <c r="I18" s="13">
        <f>D18*H18</f>
        <v>0</v>
      </c>
      <c r="J18" s="13">
        <f>IF(E$113=0,0,I18/E$113)</f>
        <v>0</v>
      </c>
      <c r="K18" s="13">
        <f>(J18*G$2)</f>
        <v>0</v>
      </c>
      <c r="L18" s="13"/>
      <c r="M18" s="55"/>
      <c r="N18" s="10"/>
      <c r="O18" s="44" t="s">
        <v>75</v>
      </c>
      <c r="P18" s="11" t="s">
        <v>24</v>
      </c>
      <c r="Q18" s="18"/>
      <c r="R18" s="65">
        <v>0</v>
      </c>
      <c r="S18" s="944"/>
      <c r="T18" s="21"/>
      <c r="U18" s="23"/>
      <c r="V18" s="66">
        <v>0</v>
      </c>
      <c r="W18" s="13">
        <f>R18*V18</f>
        <v>0</v>
      </c>
      <c r="X18" s="13">
        <f>IF(S$113=0,0,W18/S$113)</f>
        <v>0</v>
      </c>
      <c r="Y18" s="13">
        <f>(X18*U$2)</f>
        <v>0</v>
      </c>
      <c r="Z18" s="13"/>
      <c r="AA18" s="55"/>
      <c r="AB18" s="10"/>
      <c r="AC18" s="44" t="s">
        <v>75</v>
      </c>
      <c r="AD18" s="11" t="s">
        <v>24</v>
      </c>
      <c r="AE18" s="18"/>
      <c r="AF18" s="65">
        <v>0</v>
      </c>
      <c r="AG18" s="944"/>
      <c r="AH18" s="21"/>
      <c r="AI18" s="23"/>
      <c r="AJ18" s="66">
        <v>0</v>
      </c>
      <c r="AK18" s="13">
        <f t="shared" ref="AK18" si="170">AF18*AJ18</f>
        <v>0</v>
      </c>
      <c r="AL18" s="13">
        <f t="shared" si="131"/>
        <v>0</v>
      </c>
      <c r="AM18" s="13">
        <f t="shared" si="132"/>
        <v>0</v>
      </c>
      <c r="AN18" s="13"/>
      <c r="AO18" s="55"/>
      <c r="AP18" s="10"/>
      <c r="AQ18" s="44" t="s">
        <v>75</v>
      </c>
      <c r="AR18" s="11" t="s">
        <v>24</v>
      </c>
      <c r="AS18" s="18"/>
      <c r="AT18" s="65">
        <v>0</v>
      </c>
      <c r="AU18" s="944"/>
      <c r="AV18" s="21"/>
      <c r="AW18" s="23"/>
      <c r="AX18" s="66">
        <v>0</v>
      </c>
      <c r="AY18" s="13">
        <f t="shared" ref="AY18" si="171">AT18*AX18</f>
        <v>0</v>
      </c>
      <c r="AZ18" s="13">
        <f t="shared" si="136"/>
        <v>0</v>
      </c>
      <c r="BA18" s="13">
        <f t="shared" si="137"/>
        <v>0</v>
      </c>
      <c r="BB18" s="13"/>
      <c r="BC18" s="55"/>
      <c r="BD18" s="10"/>
      <c r="BE18" s="44" t="s">
        <v>75</v>
      </c>
      <c r="BF18" s="11" t="s">
        <v>24</v>
      </c>
      <c r="BG18" s="18"/>
      <c r="BH18" s="65">
        <v>0</v>
      </c>
      <c r="BI18" s="944"/>
      <c r="BJ18" s="21"/>
      <c r="BK18" s="23"/>
      <c r="BL18" s="66">
        <v>0</v>
      </c>
      <c r="BM18" s="13">
        <f t="shared" ref="BM18" si="172">BH18*BL18</f>
        <v>0</v>
      </c>
      <c r="BN18" s="13">
        <f t="shared" si="141"/>
        <v>0</v>
      </c>
      <c r="BO18" s="13">
        <f t="shared" si="142"/>
        <v>0</v>
      </c>
      <c r="BP18" s="13"/>
      <c r="BQ18" s="55"/>
      <c r="BR18" s="10"/>
      <c r="BS18" s="44" t="s">
        <v>75</v>
      </c>
      <c r="BT18" s="11" t="s">
        <v>24</v>
      </c>
      <c r="BU18" s="18"/>
      <c r="BV18" s="65">
        <v>0</v>
      </c>
      <c r="BW18" s="944"/>
      <c r="BX18" s="21"/>
      <c r="BY18" s="23"/>
      <c r="BZ18" s="66">
        <v>0</v>
      </c>
      <c r="CA18" s="13">
        <f t="shared" ref="CA18" si="173">BV18*BZ18</f>
        <v>0</v>
      </c>
      <c r="CB18" s="13">
        <f t="shared" si="146"/>
        <v>0</v>
      </c>
      <c r="CC18" s="13">
        <f t="shared" si="147"/>
        <v>0</v>
      </c>
      <c r="CD18" s="13"/>
      <c r="CE18" s="55"/>
      <c r="CF18" s="10"/>
      <c r="CG18" s="44" t="s">
        <v>75</v>
      </c>
      <c r="CH18" s="11" t="s">
        <v>24</v>
      </c>
      <c r="CI18" s="18"/>
      <c r="CJ18" s="65">
        <v>0</v>
      </c>
      <c r="CK18" s="944"/>
      <c r="CL18" s="21"/>
      <c r="CM18" s="23"/>
      <c r="CN18" s="66">
        <v>0</v>
      </c>
      <c r="CO18" s="13">
        <f t="shared" ref="CO18" si="174">CJ18*CN18</f>
        <v>0</v>
      </c>
      <c r="CP18" s="13">
        <f t="shared" si="151"/>
        <v>0</v>
      </c>
      <c r="CQ18" s="13">
        <f t="shared" si="152"/>
        <v>0</v>
      </c>
      <c r="CR18" s="13"/>
      <c r="CS18" s="55"/>
      <c r="CT18" s="10"/>
      <c r="CU18" s="44" t="s">
        <v>75</v>
      </c>
      <c r="CV18" s="11" t="s">
        <v>24</v>
      </c>
      <c r="CW18" s="18"/>
      <c r="CX18" s="65">
        <v>0</v>
      </c>
      <c r="CY18" s="944"/>
      <c r="CZ18" s="21"/>
      <c r="DA18" s="23"/>
      <c r="DB18" s="66">
        <v>0</v>
      </c>
      <c r="DC18" s="13">
        <f t="shared" ref="DC18" si="175">CX18*DB18</f>
        <v>0</v>
      </c>
      <c r="DD18" s="13">
        <f t="shared" si="156"/>
        <v>0</v>
      </c>
      <c r="DE18" s="13">
        <f t="shared" si="157"/>
        <v>0</v>
      </c>
      <c r="DF18" s="13"/>
      <c r="DG18" s="55"/>
      <c r="DH18" s="10"/>
      <c r="DI18" s="44" t="s">
        <v>75</v>
      </c>
      <c r="DJ18" s="11" t="s">
        <v>24</v>
      </c>
      <c r="DK18" s="18"/>
      <c r="DL18" s="65">
        <v>0</v>
      </c>
      <c r="DM18" s="944"/>
      <c r="DN18" s="21"/>
      <c r="DO18" s="23"/>
      <c r="DP18" s="66">
        <v>0</v>
      </c>
      <c r="DQ18" s="13">
        <f t="shared" ref="DQ18" si="176">DL18*DP18</f>
        <v>0</v>
      </c>
      <c r="DR18" s="13">
        <f t="shared" si="161"/>
        <v>0</v>
      </c>
      <c r="DS18" s="13">
        <f t="shared" si="162"/>
        <v>0</v>
      </c>
      <c r="DT18" s="13"/>
      <c r="DU18" s="55"/>
      <c r="DV18" s="10"/>
      <c r="DW18" s="44" t="s">
        <v>75</v>
      </c>
      <c r="DX18" s="11" t="s">
        <v>24</v>
      </c>
      <c r="DY18" s="18"/>
      <c r="DZ18" s="65">
        <v>0</v>
      </c>
      <c r="EA18" s="944"/>
      <c r="EB18" s="21"/>
      <c r="EC18" s="23"/>
      <c r="ED18" s="66">
        <v>0</v>
      </c>
      <c r="EE18" s="13">
        <f t="shared" ref="EE18" si="177">DZ18*ED18</f>
        <v>0</v>
      </c>
      <c r="EF18" s="13">
        <f t="shared" si="166"/>
        <v>0</v>
      </c>
      <c r="EG18" s="13">
        <f t="shared" si="167"/>
        <v>0</v>
      </c>
      <c r="EH18" s="13"/>
      <c r="EI18" s="55"/>
      <c r="EJ18" s="10"/>
      <c r="EK18" s="44" t="s">
        <v>72</v>
      </c>
      <c r="EL18" s="11" t="s">
        <v>71</v>
      </c>
      <c r="EM18" s="14">
        <f t="shared" si="168"/>
        <v>0</v>
      </c>
      <c r="EN18" s="765"/>
      <c r="EO18" s="765"/>
      <c r="EP18" s="765"/>
      <c r="EQ18" s="765"/>
      <c r="ER18" s="116">
        <f>IF(ER$4=0,0,EM18/ER$4)</f>
        <v>0</v>
      </c>
      <c r="ES18" s="81">
        <f>ER18*ET18+ER18</f>
        <v>0</v>
      </c>
      <c r="ET18" s="280">
        <v>0</v>
      </c>
      <c r="EU18" s="9" t="s">
        <v>233</v>
      </c>
      <c r="EV18" s="580">
        <f t="shared" si="169"/>
        <v>0</v>
      </c>
      <c r="EW18" s="579">
        <f t="shared" si="127"/>
        <v>0</v>
      </c>
      <c r="EX18" s="439">
        <f>ER18*ER$4+ES18*ES$4</f>
        <v>0</v>
      </c>
      <c r="EY18" s="572"/>
      <c r="EZ18" s="573"/>
      <c r="FA18" s="88"/>
      <c r="FC18" s="45"/>
      <c r="FD18" s="93"/>
      <c r="FE18" s="126"/>
      <c r="FF18" s="125"/>
      <c r="FG18" s="284"/>
      <c r="FH18" s="9"/>
      <c r="FI18" s="123"/>
      <c r="FJ18" s="117"/>
      <c r="FK18" s="604"/>
      <c r="FL18" s="592"/>
      <c r="FM18" s="573"/>
      <c r="FN18" s="610"/>
      <c r="FO18" s="127"/>
      <c r="FP18" s="134"/>
      <c r="FQ18" s="522"/>
      <c r="FR18" s="61"/>
      <c r="FS18" s="567"/>
    </row>
    <row r="19" spans="1:175" ht="13" thickBot="1" x14ac:dyDescent="0.3">
      <c r="A19" s="44" t="s">
        <v>75</v>
      </c>
      <c r="B19" s="11" t="s">
        <v>25</v>
      </c>
      <c r="C19" s="18">
        <f>C17</f>
        <v>0</v>
      </c>
      <c r="D19" s="19"/>
      <c r="E19" s="65">
        <v>0</v>
      </c>
      <c r="F19" s="221">
        <v>10</v>
      </c>
      <c r="G19" s="20">
        <f>C19*E19/1000*(100+F19)/100</f>
        <v>0</v>
      </c>
      <c r="H19" s="67">
        <v>0</v>
      </c>
      <c r="I19" s="13">
        <f>G19*H19</f>
        <v>0</v>
      </c>
      <c r="J19" s="13">
        <f>IF(E$113=0,0,I19/E$113)</f>
        <v>0</v>
      </c>
      <c r="K19" s="13">
        <f>(J19*G$2)</f>
        <v>0</v>
      </c>
      <c r="L19" s="13"/>
      <c r="M19" s="55"/>
      <c r="N19" s="10"/>
      <c r="O19" s="44" t="s">
        <v>75</v>
      </c>
      <c r="P19" s="11" t="s">
        <v>25</v>
      </c>
      <c r="Q19" s="18">
        <f>Q17</f>
        <v>0</v>
      </c>
      <c r="R19" s="19"/>
      <c r="S19" s="65">
        <v>0</v>
      </c>
      <c r="T19" s="221">
        <v>10</v>
      </c>
      <c r="U19" s="20">
        <f>Q19*S19/1000*(100+T19)/100</f>
        <v>0</v>
      </c>
      <c r="V19" s="67">
        <v>0</v>
      </c>
      <c r="W19" s="13">
        <f>U19*V19</f>
        <v>0</v>
      </c>
      <c r="X19" s="13">
        <f>IF(S$113=0,0,W19/S$113)</f>
        <v>0</v>
      </c>
      <c r="Y19" s="13">
        <f>(X19*U$2)</f>
        <v>0</v>
      </c>
      <c r="Z19" s="13"/>
      <c r="AA19" s="55"/>
      <c r="AB19" s="10"/>
      <c r="AC19" s="44" t="s">
        <v>75</v>
      </c>
      <c r="AD19" s="11" t="s">
        <v>25</v>
      </c>
      <c r="AE19" s="18">
        <f t="shared" ref="AE19" si="178">AE17</f>
        <v>0</v>
      </c>
      <c r="AF19" s="19"/>
      <c r="AG19" s="65">
        <v>0</v>
      </c>
      <c r="AH19" s="221">
        <v>10</v>
      </c>
      <c r="AI19" s="20">
        <f t="shared" ref="AI19" si="179">AE19*AG19/1000*(100+AH19)/100</f>
        <v>0</v>
      </c>
      <c r="AJ19" s="67">
        <v>0</v>
      </c>
      <c r="AK19" s="13">
        <f t="shared" ref="AK19" si="180">AI19*AJ19</f>
        <v>0</v>
      </c>
      <c r="AL19" s="13">
        <f t="shared" si="131"/>
        <v>0</v>
      </c>
      <c r="AM19" s="13">
        <f t="shared" si="132"/>
        <v>0</v>
      </c>
      <c r="AN19" s="13"/>
      <c r="AO19" s="55"/>
      <c r="AP19" s="10"/>
      <c r="AQ19" s="44" t="s">
        <v>75</v>
      </c>
      <c r="AR19" s="11" t="s">
        <v>25</v>
      </c>
      <c r="AS19" s="18">
        <f t="shared" ref="AS19" si="181">AS17</f>
        <v>0</v>
      </c>
      <c r="AT19" s="19"/>
      <c r="AU19" s="65">
        <v>0</v>
      </c>
      <c r="AV19" s="221">
        <v>10</v>
      </c>
      <c r="AW19" s="20">
        <f t="shared" ref="AW19" si="182">AS19*AU19/1000*(100+AV19)/100</f>
        <v>0</v>
      </c>
      <c r="AX19" s="67">
        <v>0</v>
      </c>
      <c r="AY19" s="13">
        <f t="shared" ref="AY19" si="183">AW19*AX19</f>
        <v>0</v>
      </c>
      <c r="AZ19" s="13">
        <f t="shared" si="136"/>
        <v>0</v>
      </c>
      <c r="BA19" s="13">
        <f t="shared" si="137"/>
        <v>0</v>
      </c>
      <c r="BB19" s="13"/>
      <c r="BC19" s="55"/>
      <c r="BD19" s="10"/>
      <c r="BE19" s="44" t="s">
        <v>75</v>
      </c>
      <c r="BF19" s="11" t="s">
        <v>25</v>
      </c>
      <c r="BG19" s="18">
        <f t="shared" ref="BG19" si="184">BG17</f>
        <v>0</v>
      </c>
      <c r="BH19" s="19"/>
      <c r="BI19" s="65">
        <v>0</v>
      </c>
      <c r="BJ19" s="221">
        <v>10</v>
      </c>
      <c r="BK19" s="20">
        <f t="shared" ref="BK19" si="185">BG19*BI19/1000*(100+BJ19)/100</f>
        <v>0</v>
      </c>
      <c r="BL19" s="67">
        <v>0</v>
      </c>
      <c r="BM19" s="13">
        <f t="shared" ref="BM19" si="186">BK19*BL19</f>
        <v>0</v>
      </c>
      <c r="BN19" s="13">
        <f t="shared" si="141"/>
        <v>0</v>
      </c>
      <c r="BO19" s="13">
        <f t="shared" si="142"/>
        <v>0</v>
      </c>
      <c r="BP19" s="13"/>
      <c r="BQ19" s="55"/>
      <c r="BR19" s="10"/>
      <c r="BS19" s="44" t="s">
        <v>75</v>
      </c>
      <c r="BT19" s="11" t="s">
        <v>25</v>
      </c>
      <c r="BU19" s="18">
        <f t="shared" ref="BU19" si="187">BU17</f>
        <v>0</v>
      </c>
      <c r="BV19" s="19"/>
      <c r="BW19" s="65">
        <v>0</v>
      </c>
      <c r="BX19" s="221">
        <v>10</v>
      </c>
      <c r="BY19" s="20">
        <f t="shared" ref="BY19" si="188">BU19*BW19/1000*(100+BX19)/100</f>
        <v>0</v>
      </c>
      <c r="BZ19" s="67">
        <v>0</v>
      </c>
      <c r="CA19" s="13">
        <f t="shared" ref="CA19" si="189">BY19*BZ19</f>
        <v>0</v>
      </c>
      <c r="CB19" s="13">
        <f t="shared" si="146"/>
        <v>0</v>
      </c>
      <c r="CC19" s="13">
        <f t="shared" si="147"/>
        <v>0</v>
      </c>
      <c r="CD19" s="13"/>
      <c r="CE19" s="55"/>
      <c r="CF19" s="10"/>
      <c r="CG19" s="44" t="s">
        <v>75</v>
      </c>
      <c r="CH19" s="11" t="s">
        <v>25</v>
      </c>
      <c r="CI19" s="18">
        <f t="shared" ref="CI19" si="190">CI17</f>
        <v>0</v>
      </c>
      <c r="CJ19" s="19"/>
      <c r="CK19" s="65">
        <v>0</v>
      </c>
      <c r="CL19" s="221">
        <v>10</v>
      </c>
      <c r="CM19" s="20">
        <f t="shared" ref="CM19" si="191">CI19*CK19/1000*(100+CL19)/100</f>
        <v>0</v>
      </c>
      <c r="CN19" s="67">
        <v>0</v>
      </c>
      <c r="CO19" s="13">
        <f t="shared" ref="CO19" si="192">CM19*CN19</f>
        <v>0</v>
      </c>
      <c r="CP19" s="13">
        <f t="shared" si="151"/>
        <v>0</v>
      </c>
      <c r="CQ19" s="13">
        <f t="shared" si="152"/>
        <v>0</v>
      </c>
      <c r="CR19" s="13"/>
      <c r="CS19" s="55"/>
      <c r="CT19" s="10"/>
      <c r="CU19" s="44" t="s">
        <v>75</v>
      </c>
      <c r="CV19" s="11" t="s">
        <v>25</v>
      </c>
      <c r="CW19" s="18">
        <f t="shared" ref="CW19" si="193">CW17</f>
        <v>0</v>
      </c>
      <c r="CX19" s="19"/>
      <c r="CY19" s="65">
        <v>0</v>
      </c>
      <c r="CZ19" s="221">
        <v>10</v>
      </c>
      <c r="DA19" s="20">
        <f t="shared" ref="DA19" si="194">CW19*CY19/1000*(100+CZ19)/100</f>
        <v>0</v>
      </c>
      <c r="DB19" s="67">
        <v>0</v>
      </c>
      <c r="DC19" s="13">
        <f t="shared" ref="DC19" si="195">DA19*DB19</f>
        <v>0</v>
      </c>
      <c r="DD19" s="13">
        <f t="shared" si="156"/>
        <v>0</v>
      </c>
      <c r="DE19" s="13">
        <f t="shared" si="157"/>
        <v>0</v>
      </c>
      <c r="DF19" s="13"/>
      <c r="DG19" s="55"/>
      <c r="DH19" s="10"/>
      <c r="DI19" s="44" t="s">
        <v>75</v>
      </c>
      <c r="DJ19" s="11" t="s">
        <v>25</v>
      </c>
      <c r="DK19" s="18">
        <f t="shared" ref="DK19" si="196">DK17</f>
        <v>0</v>
      </c>
      <c r="DL19" s="19"/>
      <c r="DM19" s="65">
        <v>0</v>
      </c>
      <c r="DN19" s="221">
        <v>10</v>
      </c>
      <c r="DO19" s="20">
        <f t="shared" ref="DO19" si="197">DK19*DM19/1000*(100+DN19)/100</f>
        <v>0</v>
      </c>
      <c r="DP19" s="67">
        <v>0</v>
      </c>
      <c r="DQ19" s="13">
        <f t="shared" ref="DQ19" si="198">DO19*DP19</f>
        <v>0</v>
      </c>
      <c r="DR19" s="13">
        <f t="shared" si="161"/>
        <v>0</v>
      </c>
      <c r="DS19" s="13">
        <f t="shared" si="162"/>
        <v>0</v>
      </c>
      <c r="DT19" s="13"/>
      <c r="DU19" s="55"/>
      <c r="DV19" s="10"/>
      <c r="DW19" s="44" t="s">
        <v>75</v>
      </c>
      <c r="DX19" s="11" t="s">
        <v>25</v>
      </c>
      <c r="DY19" s="18">
        <f t="shared" ref="DY19" si="199">DY17</f>
        <v>0</v>
      </c>
      <c r="DZ19" s="19"/>
      <c r="EA19" s="65">
        <v>0</v>
      </c>
      <c r="EB19" s="221">
        <v>10</v>
      </c>
      <c r="EC19" s="20">
        <f t="shared" ref="EC19" si="200">DY19*EA19/1000*(100+EB19)/100</f>
        <v>0</v>
      </c>
      <c r="ED19" s="67">
        <v>0</v>
      </c>
      <c r="EE19" s="13">
        <f t="shared" ref="EE19" si="201">EC19*ED19</f>
        <v>0</v>
      </c>
      <c r="EF19" s="13">
        <f t="shared" si="166"/>
        <v>0</v>
      </c>
      <c r="EG19" s="13">
        <f t="shared" si="167"/>
        <v>0</v>
      </c>
      <c r="EH19" s="13"/>
      <c r="EI19" s="55"/>
      <c r="EJ19" s="10"/>
      <c r="EK19" s="44" t="s">
        <v>72</v>
      </c>
      <c r="EL19" s="11" t="s">
        <v>38</v>
      </c>
      <c r="EM19" s="14">
        <f t="shared" ref="EM19:EM25" si="202">K37+Y37+AM37+BA37+BO37+CC37+CQ37+DE37+DS37+EG37</f>
        <v>0</v>
      </c>
      <c r="EN19" s="145"/>
      <c r="EO19" s="143"/>
      <c r="EP19" s="143"/>
      <c r="EQ19" s="765"/>
      <c r="ER19" s="116">
        <f t="shared" ref="ER19:ER24" si="203">IF(ER$4=0,0,EM19/ER$4)</f>
        <v>0</v>
      </c>
      <c r="ES19" s="81">
        <f t="shared" ref="ES19:ES38" si="204">ER19*ET19+ER19</f>
        <v>0</v>
      </c>
      <c r="ET19" s="280">
        <v>0</v>
      </c>
      <c r="EU19" s="9" t="s">
        <v>233</v>
      </c>
      <c r="EV19" s="581">
        <f t="shared" si="169"/>
        <v>0</v>
      </c>
      <c r="EW19" s="579">
        <f t="shared" si="127"/>
        <v>0</v>
      </c>
      <c r="EX19" s="582">
        <f t="shared" ref="EX19:EX38" si="205">ER19*ER$4+ES19*ES$4</f>
        <v>0</v>
      </c>
      <c r="EY19" s="112"/>
      <c r="EZ19" s="573"/>
      <c r="FA19" s="88"/>
      <c r="FC19" s="44" t="s">
        <v>66</v>
      </c>
      <c r="FD19" s="61" t="s">
        <v>147</v>
      </c>
      <c r="FE19" s="141">
        <v>0</v>
      </c>
      <c r="FF19" s="141">
        <v>0</v>
      </c>
      <c r="FG19" s="142">
        <v>0</v>
      </c>
      <c r="FH19" s="9" t="s">
        <v>21</v>
      </c>
      <c r="FI19" s="122">
        <f t="shared" ref="FI19:FI26" si="206">FE19*FF19*FG19</f>
        <v>0</v>
      </c>
      <c r="FJ19" s="602">
        <v>0</v>
      </c>
      <c r="FK19" s="604">
        <f t="shared" ref="FK19:FK26" si="207">FI19*FJ19</f>
        <v>0</v>
      </c>
      <c r="FL19" s="592"/>
      <c r="FM19" s="573"/>
      <c r="FN19" s="610">
        <f>SUM(FK19:FK20)</f>
        <v>0</v>
      </c>
      <c r="FO19" s="127">
        <f>IF(FO$4=0,0,FN19/$FO$4)</f>
        <v>0</v>
      </c>
      <c r="FP19" s="87"/>
      <c r="FQ19" s="61"/>
      <c r="FR19" s="61"/>
      <c r="FS19" s="567"/>
    </row>
    <row r="20" spans="1:175" ht="13" thickBot="1" x14ac:dyDescent="0.3">
      <c r="A20" s="44" t="s">
        <v>75</v>
      </c>
      <c r="B20" s="11" t="s">
        <v>24</v>
      </c>
      <c r="C20" s="18"/>
      <c r="D20" s="65">
        <v>0</v>
      </c>
      <c r="E20" s="24"/>
      <c r="F20" s="25"/>
      <c r="G20" s="26"/>
      <c r="H20" s="66">
        <v>0</v>
      </c>
      <c r="I20" s="13">
        <f>D20*H20</f>
        <v>0</v>
      </c>
      <c r="J20" s="13">
        <f>IF(E$113=0,0,I20/E$113)</f>
        <v>0</v>
      </c>
      <c r="K20" s="13">
        <f>(J20*G$2)</f>
        <v>0</v>
      </c>
      <c r="L20" s="285" t="s">
        <v>271</v>
      </c>
      <c r="M20" s="55"/>
      <c r="N20" s="10"/>
      <c r="O20" s="44" t="s">
        <v>75</v>
      </c>
      <c r="P20" s="11" t="s">
        <v>24</v>
      </c>
      <c r="Q20" s="18"/>
      <c r="R20" s="65">
        <v>0</v>
      </c>
      <c r="S20" s="24"/>
      <c r="T20" s="25"/>
      <c r="U20" s="26"/>
      <c r="V20" s="66">
        <v>0</v>
      </c>
      <c r="W20" s="13">
        <f>R20*V20</f>
        <v>0</v>
      </c>
      <c r="X20" s="13">
        <f>IF(S$113=0,0,W20/S$113)</f>
        <v>0</v>
      </c>
      <c r="Y20" s="13">
        <f>(X20*U$2)</f>
        <v>0</v>
      </c>
      <c r="Z20" s="285" t="s">
        <v>271</v>
      </c>
      <c r="AA20" s="55"/>
      <c r="AB20" s="10"/>
      <c r="AC20" s="44" t="s">
        <v>75</v>
      </c>
      <c r="AD20" s="11" t="s">
        <v>24</v>
      </c>
      <c r="AE20" s="18"/>
      <c r="AF20" s="65">
        <v>0</v>
      </c>
      <c r="AG20" s="24"/>
      <c r="AH20" s="25"/>
      <c r="AI20" s="26"/>
      <c r="AJ20" s="66">
        <v>0</v>
      </c>
      <c r="AK20" s="13">
        <f t="shared" ref="AK20" si="208">AF20*AJ20</f>
        <v>0</v>
      </c>
      <c r="AL20" s="13">
        <f t="shared" si="131"/>
        <v>0</v>
      </c>
      <c r="AM20" s="13">
        <f t="shared" si="132"/>
        <v>0</v>
      </c>
      <c r="AN20" s="285" t="s">
        <v>271</v>
      </c>
      <c r="AO20" s="55"/>
      <c r="AP20" s="10"/>
      <c r="AQ20" s="44" t="s">
        <v>75</v>
      </c>
      <c r="AR20" s="11" t="s">
        <v>24</v>
      </c>
      <c r="AS20" s="18"/>
      <c r="AT20" s="65">
        <v>0</v>
      </c>
      <c r="AU20" s="24"/>
      <c r="AV20" s="25"/>
      <c r="AW20" s="26"/>
      <c r="AX20" s="66">
        <v>0</v>
      </c>
      <c r="AY20" s="13">
        <f t="shared" ref="AY20" si="209">AT20*AX20</f>
        <v>0</v>
      </c>
      <c r="AZ20" s="13">
        <f t="shared" si="136"/>
        <v>0</v>
      </c>
      <c r="BA20" s="13">
        <f t="shared" si="137"/>
        <v>0</v>
      </c>
      <c r="BB20" s="285" t="s">
        <v>271</v>
      </c>
      <c r="BC20" s="55"/>
      <c r="BD20" s="10"/>
      <c r="BE20" s="44" t="s">
        <v>75</v>
      </c>
      <c r="BF20" s="11" t="s">
        <v>24</v>
      </c>
      <c r="BG20" s="18"/>
      <c r="BH20" s="65">
        <v>0</v>
      </c>
      <c r="BI20" s="24"/>
      <c r="BJ20" s="25"/>
      <c r="BK20" s="26"/>
      <c r="BL20" s="66">
        <v>0</v>
      </c>
      <c r="BM20" s="13">
        <f t="shared" ref="BM20" si="210">BH20*BL20</f>
        <v>0</v>
      </c>
      <c r="BN20" s="13">
        <f t="shared" si="141"/>
        <v>0</v>
      </c>
      <c r="BO20" s="13">
        <f t="shared" si="142"/>
        <v>0</v>
      </c>
      <c r="BP20" s="285" t="s">
        <v>271</v>
      </c>
      <c r="BQ20" s="55"/>
      <c r="BR20" s="10"/>
      <c r="BS20" s="44" t="s">
        <v>75</v>
      </c>
      <c r="BT20" s="11" t="s">
        <v>24</v>
      </c>
      <c r="BU20" s="18"/>
      <c r="BV20" s="65">
        <v>0</v>
      </c>
      <c r="BW20" s="24"/>
      <c r="BX20" s="25"/>
      <c r="BY20" s="26"/>
      <c r="BZ20" s="66">
        <v>0</v>
      </c>
      <c r="CA20" s="13">
        <f t="shared" ref="CA20" si="211">BV20*BZ20</f>
        <v>0</v>
      </c>
      <c r="CB20" s="13">
        <f t="shared" si="146"/>
        <v>0</v>
      </c>
      <c r="CC20" s="13">
        <f t="shared" si="147"/>
        <v>0</v>
      </c>
      <c r="CD20" s="285" t="s">
        <v>271</v>
      </c>
      <c r="CE20" s="55"/>
      <c r="CF20" s="10"/>
      <c r="CG20" s="44" t="s">
        <v>75</v>
      </c>
      <c r="CH20" s="11" t="s">
        <v>24</v>
      </c>
      <c r="CI20" s="18"/>
      <c r="CJ20" s="65">
        <v>0</v>
      </c>
      <c r="CK20" s="24"/>
      <c r="CL20" s="25"/>
      <c r="CM20" s="26"/>
      <c r="CN20" s="66">
        <v>0</v>
      </c>
      <c r="CO20" s="13">
        <f t="shared" ref="CO20" si="212">CJ20*CN20</f>
        <v>0</v>
      </c>
      <c r="CP20" s="13">
        <f t="shared" si="151"/>
        <v>0</v>
      </c>
      <c r="CQ20" s="13">
        <f t="shared" si="152"/>
        <v>0</v>
      </c>
      <c r="CR20" s="285" t="s">
        <v>271</v>
      </c>
      <c r="CS20" s="55"/>
      <c r="CT20" s="10"/>
      <c r="CU20" s="44" t="s">
        <v>75</v>
      </c>
      <c r="CV20" s="11" t="s">
        <v>24</v>
      </c>
      <c r="CW20" s="18"/>
      <c r="CX20" s="65">
        <v>0</v>
      </c>
      <c r="CY20" s="24"/>
      <c r="CZ20" s="25"/>
      <c r="DA20" s="26"/>
      <c r="DB20" s="66">
        <v>0</v>
      </c>
      <c r="DC20" s="13">
        <f t="shared" ref="DC20" si="213">CX20*DB20</f>
        <v>0</v>
      </c>
      <c r="DD20" s="13">
        <f t="shared" si="156"/>
        <v>0</v>
      </c>
      <c r="DE20" s="13">
        <f t="shared" si="157"/>
        <v>0</v>
      </c>
      <c r="DF20" s="285" t="s">
        <v>271</v>
      </c>
      <c r="DG20" s="55"/>
      <c r="DH20" s="10"/>
      <c r="DI20" s="44" t="s">
        <v>75</v>
      </c>
      <c r="DJ20" s="11" t="s">
        <v>24</v>
      </c>
      <c r="DK20" s="18"/>
      <c r="DL20" s="65">
        <v>0</v>
      </c>
      <c r="DM20" s="24"/>
      <c r="DN20" s="25"/>
      <c r="DO20" s="26"/>
      <c r="DP20" s="66">
        <v>0</v>
      </c>
      <c r="DQ20" s="13">
        <f t="shared" ref="DQ20" si="214">DL20*DP20</f>
        <v>0</v>
      </c>
      <c r="DR20" s="13">
        <f t="shared" si="161"/>
        <v>0</v>
      </c>
      <c r="DS20" s="13">
        <f t="shared" si="162"/>
        <v>0</v>
      </c>
      <c r="DT20" s="285" t="s">
        <v>271</v>
      </c>
      <c r="DU20" s="55"/>
      <c r="DV20" s="10"/>
      <c r="DW20" s="44" t="s">
        <v>75</v>
      </c>
      <c r="DX20" s="11" t="s">
        <v>24</v>
      </c>
      <c r="DY20" s="18"/>
      <c r="DZ20" s="65">
        <v>0</v>
      </c>
      <c r="EA20" s="24"/>
      <c r="EB20" s="25"/>
      <c r="EC20" s="26"/>
      <c r="ED20" s="66">
        <v>0</v>
      </c>
      <c r="EE20" s="13">
        <f t="shared" ref="EE20" si="215">DZ20*ED20</f>
        <v>0</v>
      </c>
      <c r="EF20" s="13">
        <f t="shared" si="166"/>
        <v>0</v>
      </c>
      <c r="EG20" s="13">
        <f t="shared" si="167"/>
        <v>0</v>
      </c>
      <c r="EH20" s="285" t="s">
        <v>271</v>
      </c>
      <c r="EI20" s="55"/>
      <c r="EJ20" s="10"/>
      <c r="EK20" s="44" t="s">
        <v>66</v>
      </c>
      <c r="EL20" s="61" t="s">
        <v>236</v>
      </c>
      <c r="EM20" s="14">
        <f t="shared" si="202"/>
        <v>0</v>
      </c>
      <c r="EN20" s="765"/>
      <c r="EO20" s="30"/>
      <c r="EP20" s="765"/>
      <c r="EQ20" s="765"/>
      <c r="ER20" s="116">
        <f t="shared" si="203"/>
        <v>0</v>
      </c>
      <c r="ES20" s="81">
        <f t="shared" si="204"/>
        <v>0</v>
      </c>
      <c r="ET20" s="280">
        <v>0</v>
      </c>
      <c r="EU20" s="9" t="s">
        <v>233</v>
      </c>
      <c r="EV20" s="581">
        <f t="shared" si="169"/>
        <v>0</v>
      </c>
      <c r="EW20" s="579">
        <f t="shared" si="127"/>
        <v>0</v>
      </c>
      <c r="EX20" s="582">
        <f t="shared" si="205"/>
        <v>0</v>
      </c>
      <c r="EY20" s="112"/>
      <c r="EZ20" s="573"/>
      <c r="FA20" s="88"/>
      <c r="FC20" s="44" t="s">
        <v>66</v>
      </c>
      <c r="FD20" s="61" t="s">
        <v>147</v>
      </c>
      <c r="FE20" s="141">
        <v>0</v>
      </c>
      <c r="FF20" s="141">
        <v>0</v>
      </c>
      <c r="FG20" s="142">
        <v>0</v>
      </c>
      <c r="FH20" s="9" t="s">
        <v>21</v>
      </c>
      <c r="FI20" s="122">
        <f t="shared" si="206"/>
        <v>0</v>
      </c>
      <c r="FJ20" s="602">
        <v>0</v>
      </c>
      <c r="FK20" s="604">
        <f t="shared" si="207"/>
        <v>0</v>
      </c>
      <c r="FL20" s="592"/>
      <c r="FM20" s="573"/>
      <c r="FN20" s="610"/>
      <c r="FO20" s="127"/>
      <c r="FP20" s="87"/>
      <c r="FQ20" s="522"/>
      <c r="FR20" s="61"/>
      <c r="FS20" s="567"/>
    </row>
    <row r="21" spans="1:175" ht="13" thickBot="1" x14ac:dyDescent="0.3">
      <c r="A21" s="44" t="s">
        <v>72</v>
      </c>
      <c r="B21" s="11" t="s">
        <v>26</v>
      </c>
      <c r="C21" s="18">
        <f>C17</f>
        <v>0</v>
      </c>
      <c r="D21" s="8"/>
      <c r="E21" s="65">
        <v>0</v>
      </c>
      <c r="F21" s="62">
        <v>50</v>
      </c>
      <c r="G21" s="20">
        <f>C21*E21/1000*(100+F21)/100</f>
        <v>0</v>
      </c>
      <c r="H21" s="63">
        <v>0</v>
      </c>
      <c r="I21" s="13">
        <f>(G21*H21)+(G22*H22)</f>
        <v>0</v>
      </c>
      <c r="J21" s="13">
        <f>IF(E$113=0,0,I21/E$113)</f>
        <v>0</v>
      </c>
      <c r="K21" s="13">
        <f>(J21*G$2)</f>
        <v>0</v>
      </c>
      <c r="L21" s="214">
        <f>K21+K35+K37</f>
        <v>0</v>
      </c>
      <c r="M21" s="55"/>
      <c r="N21" s="10"/>
      <c r="O21" s="44" t="s">
        <v>72</v>
      </c>
      <c r="P21" s="11" t="s">
        <v>26</v>
      </c>
      <c r="Q21" s="18">
        <f>Q17</f>
        <v>0</v>
      </c>
      <c r="R21" s="8"/>
      <c r="S21" s="65">
        <v>0</v>
      </c>
      <c r="T21" s="62">
        <v>50</v>
      </c>
      <c r="U21" s="20">
        <f>Q21*S21/1000*(100+T21)/100</f>
        <v>0</v>
      </c>
      <c r="V21" s="63">
        <v>0</v>
      </c>
      <c r="W21" s="13">
        <f>(U21*V21)+(U22*V22)</f>
        <v>0</v>
      </c>
      <c r="X21" s="13">
        <f>IF(S$113=0,0,W21/S$113)</f>
        <v>0</v>
      </c>
      <c r="Y21" s="13">
        <f>(X21*U$2)</f>
        <v>0</v>
      </c>
      <c r="Z21" s="214">
        <f>Y21+Y35+Y37</f>
        <v>0</v>
      </c>
      <c r="AA21" s="55"/>
      <c r="AB21" s="10"/>
      <c r="AC21" s="44" t="s">
        <v>72</v>
      </c>
      <c r="AD21" s="11" t="s">
        <v>26</v>
      </c>
      <c r="AE21" s="18">
        <f t="shared" ref="AE21" si="216">AE17</f>
        <v>0</v>
      </c>
      <c r="AF21" s="8"/>
      <c r="AG21" s="65">
        <v>0</v>
      </c>
      <c r="AH21" s="62">
        <v>50</v>
      </c>
      <c r="AI21" s="20">
        <f t="shared" ref="AI21:AI22" si="217">AE21*AG21/1000*(100+AH21)/100</f>
        <v>0</v>
      </c>
      <c r="AJ21" s="63">
        <v>0</v>
      </c>
      <c r="AK21" s="13">
        <f t="shared" ref="AK21" si="218">(AI21*AJ21)+(AI22*AJ22)</f>
        <v>0</v>
      </c>
      <c r="AL21" s="13">
        <f t="shared" si="131"/>
        <v>0</v>
      </c>
      <c r="AM21" s="13">
        <f t="shared" si="132"/>
        <v>0</v>
      </c>
      <c r="AN21" s="214">
        <f t="shared" ref="AN21" si="219">AM21+AM35+AM37</f>
        <v>0</v>
      </c>
      <c r="AO21" s="55"/>
      <c r="AP21" s="10"/>
      <c r="AQ21" s="44" t="s">
        <v>72</v>
      </c>
      <c r="AR21" s="11" t="s">
        <v>26</v>
      </c>
      <c r="AS21" s="18">
        <f t="shared" ref="AS21" si="220">AS17</f>
        <v>0</v>
      </c>
      <c r="AT21" s="8"/>
      <c r="AU21" s="65">
        <v>0</v>
      </c>
      <c r="AV21" s="62">
        <v>50</v>
      </c>
      <c r="AW21" s="20">
        <f t="shared" ref="AW21:AW22" si="221">AS21*AU21/1000*(100+AV21)/100</f>
        <v>0</v>
      </c>
      <c r="AX21" s="63">
        <v>0</v>
      </c>
      <c r="AY21" s="13">
        <f t="shared" ref="AY21" si="222">(AW21*AX21)+(AW22*AX22)</f>
        <v>0</v>
      </c>
      <c r="AZ21" s="13">
        <f t="shared" si="136"/>
        <v>0</v>
      </c>
      <c r="BA21" s="13">
        <f t="shared" si="137"/>
        <v>0</v>
      </c>
      <c r="BB21" s="214">
        <f t="shared" ref="BB21" si="223">BA21+BA35+BA37</f>
        <v>0</v>
      </c>
      <c r="BC21" s="55"/>
      <c r="BD21" s="10"/>
      <c r="BE21" s="44" t="s">
        <v>72</v>
      </c>
      <c r="BF21" s="11" t="s">
        <v>26</v>
      </c>
      <c r="BG21" s="18">
        <f t="shared" ref="BG21" si="224">BG17</f>
        <v>0</v>
      </c>
      <c r="BH21" s="8"/>
      <c r="BI21" s="65">
        <v>0</v>
      </c>
      <c r="BJ21" s="62">
        <v>50</v>
      </c>
      <c r="BK21" s="20">
        <f t="shared" ref="BK21:BK22" si="225">BG21*BI21/1000*(100+BJ21)/100</f>
        <v>0</v>
      </c>
      <c r="BL21" s="63">
        <v>0</v>
      </c>
      <c r="BM21" s="13">
        <f t="shared" ref="BM21" si="226">(BK21*BL21)+(BK22*BL22)</f>
        <v>0</v>
      </c>
      <c r="BN21" s="13">
        <f t="shared" si="141"/>
        <v>0</v>
      </c>
      <c r="BO21" s="13">
        <f t="shared" si="142"/>
        <v>0</v>
      </c>
      <c r="BP21" s="214">
        <f t="shared" ref="BP21" si="227">BO21+BO35+BO37</f>
        <v>0</v>
      </c>
      <c r="BQ21" s="55"/>
      <c r="BR21" s="10"/>
      <c r="BS21" s="44" t="s">
        <v>72</v>
      </c>
      <c r="BT21" s="11" t="s">
        <v>26</v>
      </c>
      <c r="BU21" s="18">
        <f t="shared" ref="BU21" si="228">BU17</f>
        <v>0</v>
      </c>
      <c r="BV21" s="8"/>
      <c r="BW21" s="65">
        <v>0</v>
      </c>
      <c r="BX21" s="62">
        <v>50</v>
      </c>
      <c r="BY21" s="20">
        <f t="shared" ref="BY21:BY22" si="229">BU21*BW21/1000*(100+BX21)/100</f>
        <v>0</v>
      </c>
      <c r="BZ21" s="63">
        <v>0</v>
      </c>
      <c r="CA21" s="13">
        <f t="shared" ref="CA21" si="230">(BY21*BZ21)+(BY22*BZ22)</f>
        <v>0</v>
      </c>
      <c r="CB21" s="13">
        <f t="shared" si="146"/>
        <v>0</v>
      </c>
      <c r="CC21" s="13">
        <f t="shared" si="147"/>
        <v>0</v>
      </c>
      <c r="CD21" s="214">
        <f t="shared" ref="CD21" si="231">CC21+CC35+CC37</f>
        <v>0</v>
      </c>
      <c r="CE21" s="55"/>
      <c r="CF21" s="10"/>
      <c r="CG21" s="44" t="s">
        <v>72</v>
      </c>
      <c r="CH21" s="11" t="s">
        <v>26</v>
      </c>
      <c r="CI21" s="18">
        <f t="shared" ref="CI21" si="232">CI17</f>
        <v>0</v>
      </c>
      <c r="CJ21" s="8"/>
      <c r="CK21" s="65">
        <v>0</v>
      </c>
      <c r="CL21" s="62">
        <v>50</v>
      </c>
      <c r="CM21" s="20">
        <f t="shared" ref="CM21:CM22" si="233">CI21*CK21/1000*(100+CL21)/100</f>
        <v>0</v>
      </c>
      <c r="CN21" s="63">
        <v>0</v>
      </c>
      <c r="CO21" s="13">
        <f t="shared" ref="CO21" si="234">(CM21*CN21)+(CM22*CN22)</f>
        <v>0</v>
      </c>
      <c r="CP21" s="13">
        <f t="shared" si="151"/>
        <v>0</v>
      </c>
      <c r="CQ21" s="13">
        <f t="shared" si="152"/>
        <v>0</v>
      </c>
      <c r="CR21" s="214">
        <f t="shared" ref="CR21" si="235">CQ21+CQ35+CQ37</f>
        <v>0</v>
      </c>
      <c r="CS21" s="55"/>
      <c r="CT21" s="10"/>
      <c r="CU21" s="44" t="s">
        <v>72</v>
      </c>
      <c r="CV21" s="11" t="s">
        <v>26</v>
      </c>
      <c r="CW21" s="18">
        <f t="shared" ref="CW21" si="236">CW17</f>
        <v>0</v>
      </c>
      <c r="CX21" s="8"/>
      <c r="CY21" s="65">
        <v>0</v>
      </c>
      <c r="CZ21" s="62">
        <v>50</v>
      </c>
      <c r="DA21" s="20">
        <f t="shared" ref="DA21:DA22" si="237">CW21*CY21/1000*(100+CZ21)/100</f>
        <v>0</v>
      </c>
      <c r="DB21" s="63">
        <v>0</v>
      </c>
      <c r="DC21" s="13">
        <f t="shared" ref="DC21" si="238">(DA21*DB21)+(DA22*DB22)</f>
        <v>0</v>
      </c>
      <c r="DD21" s="13">
        <f t="shared" si="156"/>
        <v>0</v>
      </c>
      <c r="DE21" s="13">
        <f t="shared" si="157"/>
        <v>0</v>
      </c>
      <c r="DF21" s="214">
        <f t="shared" ref="DF21" si="239">DE21+DE35+DE37</f>
        <v>0</v>
      </c>
      <c r="DG21" s="55"/>
      <c r="DH21" s="10"/>
      <c r="DI21" s="44" t="s">
        <v>72</v>
      </c>
      <c r="DJ21" s="11" t="s">
        <v>26</v>
      </c>
      <c r="DK21" s="18">
        <f t="shared" ref="DK21" si="240">DK17</f>
        <v>0</v>
      </c>
      <c r="DL21" s="8"/>
      <c r="DM21" s="65">
        <v>0</v>
      </c>
      <c r="DN21" s="62">
        <v>50</v>
      </c>
      <c r="DO21" s="20">
        <f t="shared" ref="DO21:DO22" si="241">DK21*DM21/1000*(100+DN21)/100</f>
        <v>0</v>
      </c>
      <c r="DP21" s="63">
        <v>0</v>
      </c>
      <c r="DQ21" s="13">
        <f t="shared" ref="DQ21" si="242">(DO21*DP21)+(DO22*DP22)</f>
        <v>0</v>
      </c>
      <c r="DR21" s="13">
        <f t="shared" si="161"/>
        <v>0</v>
      </c>
      <c r="DS21" s="13">
        <f t="shared" si="162"/>
        <v>0</v>
      </c>
      <c r="DT21" s="214">
        <f t="shared" ref="DT21" si="243">DS21+DS35+DS37</f>
        <v>0</v>
      </c>
      <c r="DU21" s="55"/>
      <c r="DV21" s="10"/>
      <c r="DW21" s="44" t="s">
        <v>72</v>
      </c>
      <c r="DX21" s="11" t="s">
        <v>26</v>
      </c>
      <c r="DY21" s="18">
        <f t="shared" ref="DY21" si="244">DY17</f>
        <v>0</v>
      </c>
      <c r="DZ21" s="8"/>
      <c r="EA21" s="65">
        <v>0</v>
      </c>
      <c r="EB21" s="62">
        <v>50</v>
      </c>
      <c r="EC21" s="20">
        <f t="shared" ref="EC21:EC22" si="245">DY21*EA21/1000*(100+EB21)/100</f>
        <v>0</v>
      </c>
      <c r="ED21" s="63">
        <v>0</v>
      </c>
      <c r="EE21" s="13">
        <f t="shared" ref="EE21" si="246">(EC21*ED21)+(EC22*ED22)</f>
        <v>0</v>
      </c>
      <c r="EF21" s="13">
        <f t="shared" si="166"/>
        <v>0</v>
      </c>
      <c r="EG21" s="13">
        <f t="shared" si="167"/>
        <v>0</v>
      </c>
      <c r="EH21" s="214">
        <f t="shared" ref="EH21" si="247">EG21+EG35+EG37</f>
        <v>0</v>
      </c>
      <c r="EI21" s="55"/>
      <c r="EJ21" s="10"/>
      <c r="EK21" s="44" t="s">
        <v>67</v>
      </c>
      <c r="EL21" s="94" t="s">
        <v>237</v>
      </c>
      <c r="EM21" s="14">
        <f t="shared" si="202"/>
        <v>0</v>
      </c>
      <c r="EN21" s="765"/>
      <c r="EO21" s="30"/>
      <c r="EP21" s="765"/>
      <c r="EQ21" s="765"/>
      <c r="ER21" s="116">
        <f>IF(ER$4=0,0,EM21/ER$4)</f>
        <v>0</v>
      </c>
      <c r="ES21" s="81">
        <f t="shared" si="204"/>
        <v>0</v>
      </c>
      <c r="ET21" s="280">
        <v>0</v>
      </c>
      <c r="EU21" s="9" t="s">
        <v>233</v>
      </c>
      <c r="EV21" s="581">
        <f t="shared" si="169"/>
        <v>0</v>
      </c>
      <c r="EW21" s="579">
        <f t="shared" si="127"/>
        <v>0</v>
      </c>
      <c r="EX21" s="582">
        <f t="shared" si="205"/>
        <v>0</v>
      </c>
      <c r="EY21" s="112"/>
      <c r="EZ21" s="573"/>
      <c r="FA21" s="88"/>
      <c r="FC21" s="44" t="s">
        <v>67</v>
      </c>
      <c r="FD21" s="94" t="s">
        <v>148</v>
      </c>
      <c r="FE21" s="141">
        <v>0</v>
      </c>
      <c r="FF21" s="141">
        <v>0</v>
      </c>
      <c r="FG21" s="142">
        <v>0</v>
      </c>
      <c r="FH21" s="9" t="s">
        <v>21</v>
      </c>
      <c r="FI21" s="122">
        <f t="shared" si="206"/>
        <v>0</v>
      </c>
      <c r="FJ21" s="602">
        <v>0</v>
      </c>
      <c r="FK21" s="604">
        <f t="shared" si="207"/>
        <v>0</v>
      </c>
      <c r="FL21" s="592"/>
      <c r="FM21" s="573"/>
      <c r="FN21" s="610">
        <f>SUM(FK21:FK22)</f>
        <v>0</v>
      </c>
      <c r="FO21" s="127">
        <f>IF(FO$4=0,0,FN21/$FO$4)</f>
        <v>0</v>
      </c>
      <c r="FP21" s="87"/>
      <c r="FQ21" s="61"/>
      <c r="FR21" s="61"/>
      <c r="FS21" s="567"/>
    </row>
    <row r="22" spans="1:175" ht="13" thickBot="1" x14ac:dyDescent="0.3">
      <c r="A22" s="44" t="s">
        <v>72</v>
      </c>
      <c r="B22" s="11" t="s">
        <v>27</v>
      </c>
      <c r="C22" s="68">
        <v>0</v>
      </c>
      <c r="D22" s="8"/>
      <c r="E22" s="65">
        <v>0</v>
      </c>
      <c r="F22" s="62">
        <v>25</v>
      </c>
      <c r="G22" s="20">
        <f>C22*E22/1000*(100+F22)/100</f>
        <v>0</v>
      </c>
      <c r="H22" s="63">
        <v>0</v>
      </c>
      <c r="I22" s="13"/>
      <c r="J22" s="13"/>
      <c r="K22" s="13"/>
      <c r="L22" s="13"/>
      <c r="M22" s="152"/>
      <c r="O22" s="44" t="s">
        <v>72</v>
      </c>
      <c r="P22" s="11" t="s">
        <v>27</v>
      </c>
      <c r="Q22" s="68">
        <v>0</v>
      </c>
      <c r="R22" s="8"/>
      <c r="S22" s="65">
        <v>0</v>
      </c>
      <c r="T22" s="62">
        <v>25</v>
      </c>
      <c r="U22" s="20">
        <f>Q22*S22/1000*(100+T22)/100</f>
        <v>0</v>
      </c>
      <c r="V22" s="63">
        <v>0</v>
      </c>
      <c r="W22" s="13"/>
      <c r="X22" s="13"/>
      <c r="Y22" s="13"/>
      <c r="Z22" s="13"/>
      <c r="AA22" s="152"/>
      <c r="AB22" s="27"/>
      <c r="AC22" s="44" t="s">
        <v>72</v>
      </c>
      <c r="AD22" s="11" t="s">
        <v>27</v>
      </c>
      <c r="AE22" s="68">
        <v>0</v>
      </c>
      <c r="AF22" s="8"/>
      <c r="AG22" s="65">
        <v>0</v>
      </c>
      <c r="AH22" s="62">
        <v>25</v>
      </c>
      <c r="AI22" s="20">
        <f t="shared" si="217"/>
        <v>0</v>
      </c>
      <c r="AJ22" s="63">
        <v>0</v>
      </c>
      <c r="AK22" s="13"/>
      <c r="AL22" s="13"/>
      <c r="AM22" s="13"/>
      <c r="AN22" s="13"/>
      <c r="AO22" s="152"/>
      <c r="AP22" s="27"/>
      <c r="AQ22" s="44" t="s">
        <v>72</v>
      </c>
      <c r="AR22" s="11" t="s">
        <v>27</v>
      </c>
      <c r="AS22" s="68">
        <v>0</v>
      </c>
      <c r="AT22" s="8"/>
      <c r="AU22" s="65">
        <v>0</v>
      </c>
      <c r="AV22" s="62">
        <v>25</v>
      </c>
      <c r="AW22" s="20">
        <f t="shared" si="221"/>
        <v>0</v>
      </c>
      <c r="AX22" s="63">
        <v>0</v>
      </c>
      <c r="AY22" s="13"/>
      <c r="AZ22" s="13"/>
      <c r="BA22" s="13"/>
      <c r="BB22" s="13"/>
      <c r="BC22" s="152"/>
      <c r="BD22" s="27"/>
      <c r="BE22" s="44" t="s">
        <v>72</v>
      </c>
      <c r="BF22" s="11" t="s">
        <v>27</v>
      </c>
      <c r="BG22" s="68">
        <v>0</v>
      </c>
      <c r="BH22" s="8"/>
      <c r="BI22" s="65">
        <v>0</v>
      </c>
      <c r="BJ22" s="62">
        <v>25</v>
      </c>
      <c r="BK22" s="20">
        <f t="shared" si="225"/>
        <v>0</v>
      </c>
      <c r="BL22" s="63">
        <v>0</v>
      </c>
      <c r="BM22" s="13"/>
      <c r="BN22" s="13"/>
      <c r="BO22" s="13"/>
      <c r="BP22" s="13"/>
      <c r="BQ22" s="152"/>
      <c r="BR22" s="27"/>
      <c r="BS22" s="44" t="s">
        <v>72</v>
      </c>
      <c r="BT22" s="11" t="s">
        <v>27</v>
      </c>
      <c r="BU22" s="68">
        <v>0</v>
      </c>
      <c r="BV22" s="8"/>
      <c r="BW22" s="65">
        <v>0</v>
      </c>
      <c r="BX22" s="62">
        <v>25</v>
      </c>
      <c r="BY22" s="20">
        <f t="shared" si="229"/>
        <v>0</v>
      </c>
      <c r="BZ22" s="63">
        <v>0</v>
      </c>
      <c r="CA22" s="13"/>
      <c r="CB22" s="13"/>
      <c r="CC22" s="13"/>
      <c r="CD22" s="13"/>
      <c r="CE22" s="152"/>
      <c r="CF22" s="27"/>
      <c r="CG22" s="44" t="s">
        <v>72</v>
      </c>
      <c r="CH22" s="11" t="s">
        <v>27</v>
      </c>
      <c r="CI22" s="68">
        <v>0</v>
      </c>
      <c r="CJ22" s="8"/>
      <c r="CK22" s="65">
        <v>0</v>
      </c>
      <c r="CL22" s="62">
        <v>25</v>
      </c>
      <c r="CM22" s="20">
        <f t="shared" si="233"/>
        <v>0</v>
      </c>
      <c r="CN22" s="63">
        <v>0</v>
      </c>
      <c r="CO22" s="13"/>
      <c r="CP22" s="13"/>
      <c r="CQ22" s="13"/>
      <c r="CR22" s="13"/>
      <c r="CS22" s="152"/>
      <c r="CT22" s="27"/>
      <c r="CU22" s="44" t="s">
        <v>72</v>
      </c>
      <c r="CV22" s="11" t="s">
        <v>27</v>
      </c>
      <c r="CW22" s="68">
        <v>0</v>
      </c>
      <c r="CX22" s="8"/>
      <c r="CY22" s="65">
        <v>0</v>
      </c>
      <c r="CZ22" s="62">
        <v>25</v>
      </c>
      <c r="DA22" s="20">
        <f t="shared" si="237"/>
        <v>0</v>
      </c>
      <c r="DB22" s="63">
        <v>0</v>
      </c>
      <c r="DC22" s="13"/>
      <c r="DD22" s="13"/>
      <c r="DE22" s="13"/>
      <c r="DF22" s="13"/>
      <c r="DG22" s="152"/>
      <c r="DH22" s="27"/>
      <c r="DI22" s="44" t="s">
        <v>72</v>
      </c>
      <c r="DJ22" s="11" t="s">
        <v>27</v>
      </c>
      <c r="DK22" s="68">
        <v>0</v>
      </c>
      <c r="DL22" s="8"/>
      <c r="DM22" s="65">
        <v>0</v>
      </c>
      <c r="DN22" s="62">
        <v>25</v>
      </c>
      <c r="DO22" s="20">
        <f t="shared" si="241"/>
        <v>0</v>
      </c>
      <c r="DP22" s="63">
        <v>0</v>
      </c>
      <c r="DQ22" s="13"/>
      <c r="DR22" s="13"/>
      <c r="DS22" s="13"/>
      <c r="DT22" s="13"/>
      <c r="DU22" s="152"/>
      <c r="DV22" s="27"/>
      <c r="DW22" s="44" t="s">
        <v>72</v>
      </c>
      <c r="DX22" s="11" t="s">
        <v>27</v>
      </c>
      <c r="DY22" s="68">
        <v>0</v>
      </c>
      <c r="DZ22" s="8"/>
      <c r="EA22" s="65">
        <v>0</v>
      </c>
      <c r="EB22" s="62">
        <v>25</v>
      </c>
      <c r="EC22" s="20">
        <f t="shared" si="245"/>
        <v>0</v>
      </c>
      <c r="ED22" s="63">
        <v>0</v>
      </c>
      <c r="EE22" s="13"/>
      <c r="EF22" s="13"/>
      <c r="EG22" s="13"/>
      <c r="EH22" s="13"/>
      <c r="EI22" s="152"/>
      <c r="EJ22" s="27"/>
      <c r="EK22" s="44" t="s">
        <v>68</v>
      </c>
      <c r="EL22" s="94" t="s">
        <v>238</v>
      </c>
      <c r="EM22" s="14">
        <f t="shared" si="202"/>
        <v>0</v>
      </c>
      <c r="EN22" s="765"/>
      <c r="EO22" s="30"/>
      <c r="EP22" s="765"/>
      <c r="EQ22" s="765"/>
      <c r="ER22" s="116">
        <f t="shared" si="203"/>
        <v>0</v>
      </c>
      <c r="ES22" s="81">
        <f t="shared" si="204"/>
        <v>0</v>
      </c>
      <c r="ET22" s="280">
        <v>0</v>
      </c>
      <c r="EU22" s="9" t="s">
        <v>233</v>
      </c>
      <c r="EV22" s="581">
        <f t="shared" si="169"/>
        <v>0</v>
      </c>
      <c r="EW22" s="579">
        <f t="shared" si="127"/>
        <v>0</v>
      </c>
      <c r="EX22" s="582">
        <f t="shared" si="205"/>
        <v>0</v>
      </c>
      <c r="EY22" s="112"/>
      <c r="EZ22" s="573"/>
      <c r="FA22" s="88"/>
      <c r="FC22" s="44" t="s">
        <v>67</v>
      </c>
      <c r="FD22" s="94" t="s">
        <v>148</v>
      </c>
      <c r="FE22" s="141">
        <v>0</v>
      </c>
      <c r="FF22" s="141">
        <v>0</v>
      </c>
      <c r="FG22" s="142">
        <v>0</v>
      </c>
      <c r="FH22" s="9" t="s">
        <v>21</v>
      </c>
      <c r="FI22" s="122">
        <f t="shared" si="206"/>
        <v>0</v>
      </c>
      <c r="FJ22" s="602">
        <v>0</v>
      </c>
      <c r="FK22" s="604">
        <f t="shared" si="207"/>
        <v>0</v>
      </c>
      <c r="FL22" s="592"/>
      <c r="FM22" s="573"/>
      <c r="FN22" s="610"/>
      <c r="FO22" s="127"/>
      <c r="FP22" s="87"/>
      <c r="FQ22" s="522"/>
      <c r="FR22" s="61"/>
      <c r="FS22" s="567"/>
    </row>
    <row r="23" spans="1:175" ht="13" thickBot="1" x14ac:dyDescent="0.3">
      <c r="A23" s="44"/>
      <c r="B23" s="11"/>
      <c r="C23" s="8"/>
      <c r="D23" s="17"/>
      <c r="E23" s="17"/>
      <c r="F23" s="8"/>
      <c r="G23" s="6" t="s">
        <v>20</v>
      </c>
      <c r="H23" s="16"/>
      <c r="I23" s="13"/>
      <c r="J23" s="13"/>
      <c r="K23" s="13"/>
      <c r="L23" s="13"/>
      <c r="M23" s="152"/>
      <c r="N23" s="10"/>
      <c r="O23" s="44"/>
      <c r="P23" s="11"/>
      <c r="Q23" s="8"/>
      <c r="R23" s="17"/>
      <c r="S23" s="17"/>
      <c r="T23" s="8"/>
      <c r="U23" s="6" t="s">
        <v>20</v>
      </c>
      <c r="V23" s="16"/>
      <c r="W23" s="13"/>
      <c r="X23" s="13"/>
      <c r="Y23" s="13"/>
      <c r="Z23" s="13"/>
      <c r="AA23" s="152"/>
      <c r="AB23" s="10"/>
      <c r="AC23" s="44"/>
      <c r="AD23" s="11"/>
      <c r="AE23" s="8"/>
      <c r="AF23" s="17"/>
      <c r="AG23" s="17"/>
      <c r="AH23" s="8"/>
      <c r="AI23" s="6" t="s">
        <v>20</v>
      </c>
      <c r="AJ23" s="16"/>
      <c r="AK23" s="13"/>
      <c r="AL23" s="13"/>
      <c r="AM23" s="13"/>
      <c r="AN23" s="13"/>
      <c r="AO23" s="152"/>
      <c r="AP23" s="10"/>
      <c r="AQ23" s="44"/>
      <c r="AR23" s="11"/>
      <c r="AS23" s="8"/>
      <c r="AT23" s="17"/>
      <c r="AU23" s="17"/>
      <c r="AV23" s="8"/>
      <c r="AW23" s="6" t="s">
        <v>20</v>
      </c>
      <c r="AX23" s="16"/>
      <c r="AY23" s="13"/>
      <c r="AZ23" s="13"/>
      <c r="BA23" s="13"/>
      <c r="BB23" s="13"/>
      <c r="BC23" s="152"/>
      <c r="BD23" s="10"/>
      <c r="BE23" s="44"/>
      <c r="BF23" s="11"/>
      <c r="BG23" s="8"/>
      <c r="BH23" s="17"/>
      <c r="BI23" s="17"/>
      <c r="BJ23" s="8"/>
      <c r="BK23" s="6" t="s">
        <v>20</v>
      </c>
      <c r="BL23" s="16"/>
      <c r="BM23" s="13"/>
      <c r="BN23" s="13"/>
      <c r="BO23" s="13"/>
      <c r="BP23" s="13"/>
      <c r="BQ23" s="152"/>
      <c r="BR23" s="10"/>
      <c r="BS23" s="44"/>
      <c r="BT23" s="11"/>
      <c r="BU23" s="8"/>
      <c r="BV23" s="17"/>
      <c r="BW23" s="17"/>
      <c r="BX23" s="8"/>
      <c r="BY23" s="6" t="s">
        <v>20</v>
      </c>
      <c r="BZ23" s="16"/>
      <c r="CA23" s="13"/>
      <c r="CB23" s="13"/>
      <c r="CC23" s="13"/>
      <c r="CD23" s="13"/>
      <c r="CE23" s="152"/>
      <c r="CF23" s="10"/>
      <c r="CG23" s="44"/>
      <c r="CH23" s="11"/>
      <c r="CI23" s="8"/>
      <c r="CJ23" s="17"/>
      <c r="CK23" s="17"/>
      <c r="CL23" s="8"/>
      <c r="CM23" s="6" t="s">
        <v>20</v>
      </c>
      <c r="CN23" s="16"/>
      <c r="CO23" s="13"/>
      <c r="CP23" s="13"/>
      <c r="CQ23" s="13"/>
      <c r="CR23" s="13"/>
      <c r="CS23" s="152"/>
      <c r="CT23" s="10"/>
      <c r="CU23" s="44"/>
      <c r="CV23" s="11"/>
      <c r="CW23" s="8"/>
      <c r="CX23" s="17"/>
      <c r="CY23" s="17"/>
      <c r="CZ23" s="8"/>
      <c r="DA23" s="6" t="s">
        <v>20</v>
      </c>
      <c r="DB23" s="16"/>
      <c r="DC23" s="13"/>
      <c r="DD23" s="13"/>
      <c r="DE23" s="13"/>
      <c r="DF23" s="13"/>
      <c r="DG23" s="152"/>
      <c r="DH23" s="10"/>
      <c r="DI23" s="44"/>
      <c r="DJ23" s="11"/>
      <c r="DK23" s="8"/>
      <c r="DL23" s="17"/>
      <c r="DM23" s="17"/>
      <c r="DN23" s="8"/>
      <c r="DO23" s="6" t="s">
        <v>20</v>
      </c>
      <c r="DP23" s="16"/>
      <c r="DQ23" s="13"/>
      <c r="DR23" s="13"/>
      <c r="DS23" s="13"/>
      <c r="DT23" s="13"/>
      <c r="DU23" s="152"/>
      <c r="DV23" s="10"/>
      <c r="DW23" s="44"/>
      <c r="DX23" s="11"/>
      <c r="DY23" s="8"/>
      <c r="DZ23" s="17"/>
      <c r="EA23" s="17"/>
      <c r="EB23" s="8"/>
      <c r="EC23" s="6" t="s">
        <v>20</v>
      </c>
      <c r="ED23" s="16"/>
      <c r="EE23" s="13"/>
      <c r="EF23" s="13"/>
      <c r="EG23" s="13"/>
      <c r="EH23" s="13"/>
      <c r="EI23" s="152"/>
      <c r="EJ23" s="10"/>
      <c r="EK23" s="44" t="s">
        <v>73</v>
      </c>
      <c r="EL23" s="11" t="s">
        <v>41</v>
      </c>
      <c r="EM23" s="14">
        <f t="shared" si="202"/>
        <v>0</v>
      </c>
      <c r="EN23" s="765"/>
      <c r="EO23" s="30"/>
      <c r="EP23" s="30"/>
      <c r="EQ23" s="765"/>
      <c r="ER23" s="116">
        <f t="shared" si="203"/>
        <v>0</v>
      </c>
      <c r="ES23" s="81">
        <f t="shared" si="204"/>
        <v>0</v>
      </c>
      <c r="ET23" s="280">
        <v>0</v>
      </c>
      <c r="EU23" s="9" t="s">
        <v>233</v>
      </c>
      <c r="EV23" s="581">
        <f t="shared" si="169"/>
        <v>0</v>
      </c>
      <c r="EW23" s="579">
        <f t="shared" si="127"/>
        <v>0</v>
      </c>
      <c r="EX23" s="582">
        <f t="shared" si="205"/>
        <v>0</v>
      </c>
      <c r="EY23" s="112"/>
      <c r="EZ23" s="573"/>
      <c r="FA23" s="88"/>
      <c r="FC23" s="44" t="s">
        <v>68</v>
      </c>
      <c r="FD23" s="94" t="s">
        <v>149</v>
      </c>
      <c r="FE23" s="141">
        <v>0</v>
      </c>
      <c r="FF23" s="141">
        <v>0</v>
      </c>
      <c r="FG23" s="142">
        <v>0</v>
      </c>
      <c r="FH23" s="9" t="s">
        <v>21</v>
      </c>
      <c r="FI23" s="122">
        <f t="shared" si="206"/>
        <v>0</v>
      </c>
      <c r="FJ23" s="602">
        <v>0</v>
      </c>
      <c r="FK23" s="604">
        <f t="shared" si="207"/>
        <v>0</v>
      </c>
      <c r="FL23" s="592"/>
      <c r="FM23" s="573"/>
      <c r="FN23" s="610">
        <f>SUM(FK23:FK24)</f>
        <v>0</v>
      </c>
      <c r="FO23" s="127">
        <f>IF(FO$4=0,0,FN23/$FO$4)</f>
        <v>0</v>
      </c>
      <c r="FP23" s="87"/>
      <c r="FQ23" s="61"/>
      <c r="FR23" s="61"/>
      <c r="FS23" s="567"/>
    </row>
    <row r="24" spans="1:175" ht="13.5" thickTop="1" thickBot="1" x14ac:dyDescent="0.3">
      <c r="A24" s="44" t="s">
        <v>74</v>
      </c>
      <c r="B24" s="11" t="s">
        <v>28</v>
      </c>
      <c r="C24" s="942" t="s">
        <v>29</v>
      </c>
      <c r="D24" s="942" t="s">
        <v>30</v>
      </c>
      <c r="E24" s="942" t="s">
        <v>31</v>
      </c>
      <c r="F24" s="28">
        <f>F4</f>
        <v>6</v>
      </c>
      <c r="G24" s="20">
        <f>((C25*D25*E25)+(C26*D26*E26)+(C27*D27*E27)+(C28*D28*E28)+(C29*D29*E29)+(C30*D30*E30)+(C31*D31*E31))*(100+F24)/100</f>
        <v>0</v>
      </c>
      <c r="H24" s="820"/>
      <c r="I24" s="13">
        <f>G24*H24</f>
        <v>0</v>
      </c>
      <c r="J24" s="13">
        <f>IF(E$113=0,0,I24/E$113)</f>
        <v>0</v>
      </c>
      <c r="K24" s="13">
        <f>(J24*G$2)</f>
        <v>0</v>
      </c>
      <c r="L24" s="13"/>
      <c r="M24" s="152"/>
      <c r="N24" s="10"/>
      <c r="O24" s="44" t="s">
        <v>74</v>
      </c>
      <c r="P24" s="11" t="s">
        <v>28</v>
      </c>
      <c r="Q24" s="942" t="s">
        <v>29</v>
      </c>
      <c r="R24" s="942" t="s">
        <v>30</v>
      </c>
      <c r="S24" s="942" t="s">
        <v>31</v>
      </c>
      <c r="T24" s="28">
        <f>T4</f>
        <v>6</v>
      </c>
      <c r="U24" s="20">
        <f>((Q25*R25*S25)+(Q26*R26*S26)+(Q27*R27*S27)+(Q28*R28*S28)+(Q29*R29*S29)+(Q30*R30*S30)+(Q31*R31*S31))*(100+T24)/100</f>
        <v>0</v>
      </c>
      <c r="V24" s="820"/>
      <c r="W24" s="13">
        <f>U24*V24</f>
        <v>0</v>
      </c>
      <c r="X24" s="13">
        <f>IF(S$113=0,0,W24/S$113)</f>
        <v>0</v>
      </c>
      <c r="Y24" s="13">
        <f>(X24*U$2)</f>
        <v>0</v>
      </c>
      <c r="Z24" s="13"/>
      <c r="AA24" s="152"/>
      <c r="AB24" s="10"/>
      <c r="AC24" s="44" t="s">
        <v>74</v>
      </c>
      <c r="AD24" s="11" t="s">
        <v>28</v>
      </c>
      <c r="AE24" s="942" t="s">
        <v>29</v>
      </c>
      <c r="AF24" s="942" t="s">
        <v>30</v>
      </c>
      <c r="AG24" s="942" t="s">
        <v>31</v>
      </c>
      <c r="AH24" s="28">
        <f t="shared" ref="AH24" si="248">AH4</f>
        <v>6</v>
      </c>
      <c r="AI24" s="20">
        <f t="shared" ref="AI24" si="249">((AE25*AF25*AG25)+(AE26*AF26*AG26)+(AE27*AF27*AG27)+(AE28*AF28*AG28)+(AE29*AF29*AG29)+(AE30*AF30*AG30)+(AE31*AF31*AG31))*(100+AH24)/100</f>
        <v>0</v>
      </c>
      <c r="AJ24" s="820"/>
      <c r="AK24" s="13">
        <f t="shared" ref="AK24" si="250">AI24*AJ24</f>
        <v>0</v>
      </c>
      <c r="AL24" s="13">
        <f t="shared" ref="AL24" si="251">IF(AG$113=0,0,AK24/AG$113)</f>
        <v>0</v>
      </c>
      <c r="AM24" s="13">
        <f t="shared" ref="AM24" si="252">(AL24*AI$2)</f>
        <v>0</v>
      </c>
      <c r="AN24" s="13"/>
      <c r="AO24" s="152"/>
      <c r="AP24" s="10"/>
      <c r="AQ24" s="44" t="s">
        <v>74</v>
      </c>
      <c r="AR24" s="11" t="s">
        <v>28</v>
      </c>
      <c r="AS24" s="942" t="s">
        <v>29</v>
      </c>
      <c r="AT24" s="942" t="s">
        <v>30</v>
      </c>
      <c r="AU24" s="942" t="s">
        <v>31</v>
      </c>
      <c r="AV24" s="28">
        <f t="shared" ref="AV24" si="253">AV4</f>
        <v>6</v>
      </c>
      <c r="AW24" s="20">
        <f t="shared" ref="AW24" si="254">((AS25*AT25*AU25)+(AS26*AT26*AU26)+(AS27*AT27*AU27)+(AS28*AT28*AU28)+(AS29*AT29*AU29)+(AS30*AT30*AU30)+(AS31*AT31*AU31))*(100+AV24)/100</f>
        <v>0</v>
      </c>
      <c r="AX24" s="820"/>
      <c r="AY24" s="13">
        <f t="shared" ref="AY24" si="255">AW24*AX24</f>
        <v>0</v>
      </c>
      <c r="AZ24" s="13">
        <f t="shared" ref="AZ24" si="256">IF(AU$113=0,0,AY24/AU$113)</f>
        <v>0</v>
      </c>
      <c r="BA24" s="13">
        <f t="shared" ref="BA24" si="257">(AZ24*AW$2)</f>
        <v>0</v>
      </c>
      <c r="BB24" s="13"/>
      <c r="BC24" s="152"/>
      <c r="BD24" s="10"/>
      <c r="BE24" s="44" t="s">
        <v>74</v>
      </c>
      <c r="BF24" s="11" t="s">
        <v>28</v>
      </c>
      <c r="BG24" s="942" t="s">
        <v>29</v>
      </c>
      <c r="BH24" s="942" t="s">
        <v>30</v>
      </c>
      <c r="BI24" s="942" t="s">
        <v>31</v>
      </c>
      <c r="BJ24" s="28">
        <f t="shared" ref="BJ24" si="258">BJ4</f>
        <v>6</v>
      </c>
      <c r="BK24" s="20">
        <f t="shared" ref="BK24" si="259">((BG25*BH25*BI25)+(BG26*BH26*BI26)+(BG27*BH27*BI27)+(BG28*BH28*BI28)+(BG29*BH29*BI29)+(BG30*BH30*BI30)+(BG31*BH31*BI31))*(100+BJ24)/100</f>
        <v>0</v>
      </c>
      <c r="BL24" s="820"/>
      <c r="BM24" s="13">
        <f t="shared" ref="BM24" si="260">BK24*BL24</f>
        <v>0</v>
      </c>
      <c r="BN24" s="13">
        <f t="shared" ref="BN24" si="261">IF(BI$113=0,0,BM24/BI$113)</f>
        <v>0</v>
      </c>
      <c r="BO24" s="13">
        <f t="shared" ref="BO24" si="262">(BN24*BK$2)</f>
        <v>0</v>
      </c>
      <c r="BP24" s="13"/>
      <c r="BQ24" s="152"/>
      <c r="BR24" s="10"/>
      <c r="BS24" s="44" t="s">
        <v>74</v>
      </c>
      <c r="BT24" s="11" t="s">
        <v>28</v>
      </c>
      <c r="BU24" s="942" t="s">
        <v>29</v>
      </c>
      <c r="BV24" s="942" t="s">
        <v>30</v>
      </c>
      <c r="BW24" s="942" t="s">
        <v>31</v>
      </c>
      <c r="BX24" s="28">
        <f t="shared" ref="BX24" si="263">BX4</f>
        <v>6</v>
      </c>
      <c r="BY24" s="20">
        <f t="shared" ref="BY24" si="264">((BU25*BV25*BW25)+(BU26*BV26*BW26)+(BU27*BV27*BW27)+(BU28*BV28*BW28)+(BU29*BV29*BW29)+(BU30*BV30*BW30)+(BU31*BV31*BW31))*(100+BX24)/100</f>
        <v>0</v>
      </c>
      <c r="BZ24" s="820"/>
      <c r="CA24" s="13">
        <f t="shared" ref="CA24" si="265">BY24*BZ24</f>
        <v>0</v>
      </c>
      <c r="CB24" s="13">
        <f t="shared" ref="CB24" si="266">IF(BW$113=0,0,CA24/BW$113)</f>
        <v>0</v>
      </c>
      <c r="CC24" s="13">
        <f t="shared" ref="CC24" si="267">(CB24*BY$2)</f>
        <v>0</v>
      </c>
      <c r="CD24" s="13"/>
      <c r="CE24" s="152"/>
      <c r="CF24" s="10"/>
      <c r="CG24" s="44" t="s">
        <v>74</v>
      </c>
      <c r="CH24" s="11" t="s">
        <v>28</v>
      </c>
      <c r="CI24" s="942" t="s">
        <v>29</v>
      </c>
      <c r="CJ24" s="942" t="s">
        <v>30</v>
      </c>
      <c r="CK24" s="942" t="s">
        <v>31</v>
      </c>
      <c r="CL24" s="28">
        <f t="shared" ref="CL24" si="268">CL4</f>
        <v>6</v>
      </c>
      <c r="CM24" s="20">
        <f t="shared" ref="CM24" si="269">((CI25*CJ25*CK25)+(CI26*CJ26*CK26)+(CI27*CJ27*CK27)+(CI28*CJ28*CK28)+(CI29*CJ29*CK29)+(CI30*CJ30*CK30)+(CI31*CJ31*CK31))*(100+CL24)/100</f>
        <v>0</v>
      </c>
      <c r="CN24" s="820"/>
      <c r="CO24" s="13">
        <f t="shared" ref="CO24" si="270">CM24*CN24</f>
        <v>0</v>
      </c>
      <c r="CP24" s="13">
        <f t="shared" ref="CP24" si="271">IF(CK$113=0,0,CO24/CK$113)</f>
        <v>0</v>
      </c>
      <c r="CQ24" s="13">
        <f t="shared" ref="CQ24" si="272">(CP24*CM$2)</f>
        <v>0</v>
      </c>
      <c r="CR24" s="13"/>
      <c r="CS24" s="152"/>
      <c r="CT24" s="10"/>
      <c r="CU24" s="44" t="s">
        <v>74</v>
      </c>
      <c r="CV24" s="11" t="s">
        <v>28</v>
      </c>
      <c r="CW24" s="942" t="s">
        <v>29</v>
      </c>
      <c r="CX24" s="942" t="s">
        <v>30</v>
      </c>
      <c r="CY24" s="942" t="s">
        <v>31</v>
      </c>
      <c r="CZ24" s="28">
        <f t="shared" ref="CZ24" si="273">CZ4</f>
        <v>6</v>
      </c>
      <c r="DA24" s="20">
        <f t="shared" ref="DA24" si="274">((CW25*CX25*CY25)+(CW26*CX26*CY26)+(CW27*CX27*CY27)+(CW28*CX28*CY28)+(CW29*CX29*CY29)+(CW30*CX30*CY30)+(CW31*CX31*CY31))*(100+CZ24)/100</f>
        <v>0</v>
      </c>
      <c r="DB24" s="820"/>
      <c r="DC24" s="13">
        <f t="shared" ref="DC24" si="275">DA24*DB24</f>
        <v>0</v>
      </c>
      <c r="DD24" s="13">
        <f t="shared" ref="DD24" si="276">IF(CY$113=0,0,DC24/CY$113)</f>
        <v>0</v>
      </c>
      <c r="DE24" s="13">
        <f t="shared" ref="DE24" si="277">(DD24*DA$2)</f>
        <v>0</v>
      </c>
      <c r="DF24" s="13"/>
      <c r="DG24" s="152"/>
      <c r="DH24" s="10"/>
      <c r="DI24" s="44" t="s">
        <v>74</v>
      </c>
      <c r="DJ24" s="11" t="s">
        <v>28</v>
      </c>
      <c r="DK24" s="942" t="s">
        <v>29</v>
      </c>
      <c r="DL24" s="942" t="s">
        <v>30</v>
      </c>
      <c r="DM24" s="942" t="s">
        <v>31</v>
      </c>
      <c r="DN24" s="28">
        <f t="shared" ref="DN24" si="278">DN4</f>
        <v>6</v>
      </c>
      <c r="DO24" s="20">
        <f t="shared" ref="DO24" si="279">((DK25*DL25*DM25)+(DK26*DL26*DM26)+(DK27*DL27*DM27)+(DK28*DL28*DM28)+(DK29*DL29*DM29)+(DK30*DL30*DM30)+(DK31*DL31*DM31))*(100+DN24)/100</f>
        <v>0</v>
      </c>
      <c r="DP24" s="820"/>
      <c r="DQ24" s="13">
        <f t="shared" ref="DQ24" si="280">DO24*DP24</f>
        <v>0</v>
      </c>
      <c r="DR24" s="13">
        <f t="shared" ref="DR24" si="281">IF(DM$113=0,0,DQ24/DM$113)</f>
        <v>0</v>
      </c>
      <c r="DS24" s="13">
        <f t="shared" ref="DS24" si="282">(DR24*DO$2)</f>
        <v>0</v>
      </c>
      <c r="DT24" s="13"/>
      <c r="DU24" s="152"/>
      <c r="DV24" s="10"/>
      <c r="DW24" s="44" t="s">
        <v>74</v>
      </c>
      <c r="DX24" s="11" t="s">
        <v>28</v>
      </c>
      <c r="DY24" s="942" t="s">
        <v>29</v>
      </c>
      <c r="DZ24" s="942" t="s">
        <v>30</v>
      </c>
      <c r="EA24" s="942" t="s">
        <v>31</v>
      </c>
      <c r="EB24" s="28">
        <f t="shared" ref="EB24" si="283">EB4</f>
        <v>6</v>
      </c>
      <c r="EC24" s="20">
        <f t="shared" ref="EC24" si="284">((DY25*DZ25*EA25)+(DY26*DZ26*EA26)+(DY27*DZ27*EA27)+(DY28*DZ28*EA28)+(DY29*DZ29*EA29)+(DY30*DZ30*EA30)+(DY31*DZ31*EA31))*(100+EB24)/100</f>
        <v>0</v>
      </c>
      <c r="ED24" s="820"/>
      <c r="EE24" s="13">
        <f t="shared" ref="EE24" si="285">EC24*ED24</f>
        <v>0</v>
      </c>
      <c r="EF24" s="13">
        <f t="shared" ref="EF24" si="286">IF(EA$113=0,0,EE24/EA$113)</f>
        <v>0</v>
      </c>
      <c r="EG24" s="13">
        <f t="shared" ref="EG24" si="287">(EF24*EC$2)</f>
        <v>0</v>
      </c>
      <c r="EH24" s="13"/>
      <c r="EI24" s="152"/>
      <c r="EJ24" s="10"/>
      <c r="EK24" s="44" t="s">
        <v>73</v>
      </c>
      <c r="EL24" s="11" t="s">
        <v>39</v>
      </c>
      <c r="EM24" s="14">
        <f t="shared" si="202"/>
        <v>0</v>
      </c>
      <c r="EN24" s="765"/>
      <c r="EO24" s="30"/>
      <c r="EP24" s="143"/>
      <c r="EQ24" s="765"/>
      <c r="ER24" s="116">
        <f t="shared" si="203"/>
        <v>0</v>
      </c>
      <c r="ES24" s="81">
        <f t="shared" si="204"/>
        <v>0</v>
      </c>
      <c r="ET24" s="280">
        <v>0</v>
      </c>
      <c r="EU24" s="9" t="s">
        <v>233</v>
      </c>
      <c r="EV24" s="581">
        <f t="shared" si="169"/>
        <v>0</v>
      </c>
      <c r="EW24" s="579">
        <f t="shared" si="127"/>
        <v>0</v>
      </c>
      <c r="EX24" s="582">
        <f t="shared" si="205"/>
        <v>0</v>
      </c>
      <c r="EY24" s="112"/>
      <c r="EZ24" s="573"/>
      <c r="FA24" s="138"/>
      <c r="FC24" s="44" t="s">
        <v>68</v>
      </c>
      <c r="FD24" s="94" t="s">
        <v>149</v>
      </c>
      <c r="FE24" s="141">
        <v>0</v>
      </c>
      <c r="FF24" s="141">
        <v>0</v>
      </c>
      <c r="FG24" s="142">
        <v>0</v>
      </c>
      <c r="FH24" s="9" t="s">
        <v>125</v>
      </c>
      <c r="FI24" s="122">
        <f t="shared" si="206"/>
        <v>0</v>
      </c>
      <c r="FJ24" s="602">
        <v>0</v>
      </c>
      <c r="FK24" s="604">
        <f t="shared" si="207"/>
        <v>0</v>
      </c>
      <c r="FL24" s="592"/>
      <c r="FM24" s="573"/>
      <c r="FN24" s="610"/>
      <c r="FO24" s="127"/>
      <c r="FP24" s="87"/>
      <c r="FQ24" s="522"/>
      <c r="FR24" s="61"/>
      <c r="FS24" s="567"/>
    </row>
    <row r="25" spans="1:175" x14ac:dyDescent="0.25">
      <c r="A25" s="44" t="s">
        <v>74</v>
      </c>
      <c r="B25" s="11" t="s">
        <v>12</v>
      </c>
      <c r="C25" s="29">
        <f t="shared" ref="C25:C31" si="288">C5</f>
        <v>0</v>
      </c>
      <c r="D25" s="65">
        <v>0</v>
      </c>
      <c r="E25" s="65">
        <v>0</v>
      </c>
      <c r="F25" s="17"/>
      <c r="G25" s="6" t="s">
        <v>109</v>
      </c>
      <c r="H25" s="16"/>
      <c r="I25" s="13"/>
      <c r="J25" s="13"/>
      <c r="K25" s="13"/>
      <c r="L25" s="13"/>
      <c r="M25" s="152"/>
      <c r="N25" s="10"/>
      <c r="O25" s="44" t="s">
        <v>74</v>
      </c>
      <c r="P25" s="11" t="s">
        <v>12</v>
      </c>
      <c r="Q25" s="29">
        <f t="shared" ref="Q25:Q31" si="289">Q5</f>
        <v>0</v>
      </c>
      <c r="R25" s="65">
        <v>0</v>
      </c>
      <c r="S25" s="65">
        <v>0</v>
      </c>
      <c r="T25" s="17"/>
      <c r="U25" s="6" t="s">
        <v>109</v>
      </c>
      <c r="V25" s="16"/>
      <c r="W25" s="13"/>
      <c r="X25" s="13"/>
      <c r="Y25" s="13"/>
      <c r="Z25" s="13"/>
      <c r="AA25" s="152"/>
      <c r="AB25" s="10"/>
      <c r="AC25" s="44" t="s">
        <v>74</v>
      </c>
      <c r="AD25" s="11" t="s">
        <v>12</v>
      </c>
      <c r="AE25" s="29">
        <f t="shared" ref="AE25:CI31" si="290">AE5</f>
        <v>0</v>
      </c>
      <c r="AF25" s="65">
        <v>0</v>
      </c>
      <c r="AG25" s="65">
        <v>0</v>
      </c>
      <c r="AH25" s="17"/>
      <c r="AI25" s="6" t="s">
        <v>109</v>
      </c>
      <c r="AJ25" s="16"/>
      <c r="AK25" s="13"/>
      <c r="AL25" s="13"/>
      <c r="AM25" s="13"/>
      <c r="AN25" s="13"/>
      <c r="AO25" s="152"/>
      <c r="AP25" s="10"/>
      <c r="AQ25" s="44" t="s">
        <v>74</v>
      </c>
      <c r="AR25" s="11" t="s">
        <v>12</v>
      </c>
      <c r="AS25" s="29">
        <f t="shared" si="290"/>
        <v>0</v>
      </c>
      <c r="AT25" s="65">
        <v>0</v>
      </c>
      <c r="AU25" s="65">
        <v>0</v>
      </c>
      <c r="AV25" s="17"/>
      <c r="AW25" s="6" t="s">
        <v>109</v>
      </c>
      <c r="AX25" s="16"/>
      <c r="AY25" s="13"/>
      <c r="AZ25" s="13"/>
      <c r="BA25" s="13"/>
      <c r="BB25" s="13"/>
      <c r="BC25" s="152"/>
      <c r="BD25" s="10"/>
      <c r="BE25" s="44" t="s">
        <v>74</v>
      </c>
      <c r="BF25" s="11" t="s">
        <v>12</v>
      </c>
      <c r="BG25" s="29">
        <f t="shared" si="290"/>
        <v>0</v>
      </c>
      <c r="BH25" s="65">
        <v>0</v>
      </c>
      <c r="BI25" s="65">
        <v>0</v>
      </c>
      <c r="BJ25" s="17"/>
      <c r="BK25" s="6" t="s">
        <v>109</v>
      </c>
      <c r="BL25" s="16"/>
      <c r="BM25" s="13"/>
      <c r="BN25" s="13"/>
      <c r="BO25" s="13"/>
      <c r="BP25" s="13"/>
      <c r="BQ25" s="152"/>
      <c r="BR25" s="10"/>
      <c r="BS25" s="44" t="s">
        <v>74</v>
      </c>
      <c r="BT25" s="11" t="s">
        <v>12</v>
      </c>
      <c r="BU25" s="29">
        <f t="shared" si="290"/>
        <v>0</v>
      </c>
      <c r="BV25" s="65">
        <v>0</v>
      </c>
      <c r="BW25" s="65">
        <v>0</v>
      </c>
      <c r="BX25" s="17"/>
      <c r="BY25" s="6" t="s">
        <v>109</v>
      </c>
      <c r="BZ25" s="16"/>
      <c r="CA25" s="13"/>
      <c r="CB25" s="13"/>
      <c r="CC25" s="13"/>
      <c r="CD25" s="13"/>
      <c r="CE25" s="152"/>
      <c r="CF25" s="10"/>
      <c r="CG25" s="44" t="s">
        <v>74</v>
      </c>
      <c r="CH25" s="11" t="s">
        <v>12</v>
      </c>
      <c r="CI25" s="29">
        <f t="shared" si="290"/>
        <v>0</v>
      </c>
      <c r="CJ25" s="65">
        <v>0</v>
      </c>
      <c r="CK25" s="65">
        <v>0</v>
      </c>
      <c r="CL25" s="17"/>
      <c r="CM25" s="6" t="s">
        <v>109</v>
      </c>
      <c r="CN25" s="16"/>
      <c r="CO25" s="13"/>
      <c r="CP25" s="13"/>
      <c r="CQ25" s="13"/>
      <c r="CR25" s="13"/>
      <c r="CS25" s="152"/>
      <c r="CT25" s="10"/>
      <c r="CU25" s="44" t="s">
        <v>74</v>
      </c>
      <c r="CV25" s="11" t="s">
        <v>12</v>
      </c>
      <c r="CW25" s="29">
        <f t="shared" ref="CW25:DY31" si="291">CW5</f>
        <v>0</v>
      </c>
      <c r="CX25" s="65">
        <v>0</v>
      </c>
      <c r="CY25" s="65">
        <v>0</v>
      </c>
      <c r="CZ25" s="17"/>
      <c r="DA25" s="6" t="s">
        <v>109</v>
      </c>
      <c r="DB25" s="16"/>
      <c r="DC25" s="13"/>
      <c r="DD25" s="13"/>
      <c r="DE25" s="13"/>
      <c r="DF25" s="13"/>
      <c r="DG25" s="152"/>
      <c r="DH25" s="10"/>
      <c r="DI25" s="44" t="s">
        <v>74</v>
      </c>
      <c r="DJ25" s="11" t="s">
        <v>12</v>
      </c>
      <c r="DK25" s="29">
        <f t="shared" si="291"/>
        <v>0</v>
      </c>
      <c r="DL25" s="65">
        <v>0</v>
      </c>
      <c r="DM25" s="65">
        <v>0</v>
      </c>
      <c r="DN25" s="17"/>
      <c r="DO25" s="6" t="s">
        <v>109</v>
      </c>
      <c r="DP25" s="16"/>
      <c r="DQ25" s="13"/>
      <c r="DR25" s="13"/>
      <c r="DS25" s="13"/>
      <c r="DT25" s="13"/>
      <c r="DU25" s="152"/>
      <c r="DV25" s="10"/>
      <c r="DW25" s="44" t="s">
        <v>74</v>
      </c>
      <c r="DX25" s="11" t="s">
        <v>12</v>
      </c>
      <c r="DY25" s="29">
        <f t="shared" si="291"/>
        <v>0</v>
      </c>
      <c r="DZ25" s="65">
        <v>0</v>
      </c>
      <c r="EA25" s="65">
        <v>0</v>
      </c>
      <c r="EB25" s="17"/>
      <c r="EC25" s="6" t="s">
        <v>109</v>
      </c>
      <c r="ED25" s="16"/>
      <c r="EE25" s="13"/>
      <c r="EF25" s="13"/>
      <c r="EG25" s="13"/>
      <c r="EH25" s="13"/>
      <c r="EI25" s="152"/>
      <c r="EJ25" s="10"/>
      <c r="EK25" s="44" t="s">
        <v>73</v>
      </c>
      <c r="EL25" s="11" t="s">
        <v>40</v>
      </c>
      <c r="EM25" s="14">
        <f t="shared" si="202"/>
        <v>0</v>
      </c>
      <c r="EN25" s="143"/>
      <c r="EO25" s="143"/>
      <c r="EP25" s="143"/>
      <c r="EQ25" s="765"/>
      <c r="ER25" s="116">
        <f>IF(ER$4=0,0,EM25/ER$4)</f>
        <v>0</v>
      </c>
      <c r="ES25" s="81">
        <f t="shared" si="204"/>
        <v>0</v>
      </c>
      <c r="ET25" s="280">
        <v>0</v>
      </c>
      <c r="EU25" s="9" t="s">
        <v>233</v>
      </c>
      <c r="EV25" s="581">
        <f t="shared" si="169"/>
        <v>0</v>
      </c>
      <c r="EW25" s="579">
        <f t="shared" si="127"/>
        <v>0</v>
      </c>
      <c r="EX25" s="582">
        <f t="shared" si="205"/>
        <v>0</v>
      </c>
      <c r="EY25" s="574">
        <f>EZ139</f>
        <v>0</v>
      </c>
      <c r="EZ25" s="575"/>
      <c r="FA25" s="567"/>
      <c r="FC25" s="44" t="s">
        <v>73</v>
      </c>
      <c r="FD25" s="11" t="s">
        <v>142</v>
      </c>
      <c r="FE25" s="141">
        <v>0</v>
      </c>
      <c r="FF25" s="141">
        <v>0</v>
      </c>
      <c r="FG25" s="142">
        <v>0</v>
      </c>
      <c r="FH25" s="9" t="s">
        <v>21</v>
      </c>
      <c r="FI25" s="122">
        <f t="shared" si="206"/>
        <v>0</v>
      </c>
      <c r="FJ25" s="602">
        <v>0</v>
      </c>
      <c r="FK25" s="604">
        <f t="shared" si="207"/>
        <v>0</v>
      </c>
      <c r="FL25" s="591">
        <f>FR131</f>
        <v>0</v>
      </c>
      <c r="FM25" s="575"/>
      <c r="FN25" s="610">
        <f>SUM(FK25:FK26)+FL25</f>
        <v>0</v>
      </c>
      <c r="FO25" s="127">
        <f>IF(FO$4=0,0,FN25/$FO$4)</f>
        <v>0</v>
      </c>
      <c r="FP25" s="87" t="s">
        <v>73</v>
      </c>
      <c r="FQ25" s="522">
        <f>SUM(EX23:EX25)+EY25</f>
        <v>0</v>
      </c>
      <c r="FR25" s="496">
        <f>FN25</f>
        <v>0</v>
      </c>
      <c r="FS25" s="567">
        <f>SUM(FQ25:FR25)</f>
        <v>0</v>
      </c>
    </row>
    <row r="26" spans="1:175" x14ac:dyDescent="0.25">
      <c r="A26" s="44" t="s">
        <v>74</v>
      </c>
      <c r="B26" s="11" t="s">
        <v>13</v>
      </c>
      <c r="C26" s="29">
        <f t="shared" si="288"/>
        <v>0</v>
      </c>
      <c r="D26" s="65">
        <v>0</v>
      </c>
      <c r="E26" s="65">
        <v>0</v>
      </c>
      <c r="F26" s="17"/>
      <c r="G26" s="18">
        <f>G24*G28</f>
        <v>0</v>
      </c>
      <c r="H26" s="16"/>
      <c r="I26" s="13"/>
      <c r="J26" s="13"/>
      <c r="K26" s="13"/>
      <c r="L26" s="13"/>
      <c r="M26" s="152"/>
      <c r="N26" s="10"/>
      <c r="O26" s="44" t="s">
        <v>74</v>
      </c>
      <c r="P26" s="11" t="s">
        <v>13</v>
      </c>
      <c r="Q26" s="29">
        <f t="shared" si="289"/>
        <v>0</v>
      </c>
      <c r="R26" s="65">
        <v>0</v>
      </c>
      <c r="S26" s="65">
        <v>0</v>
      </c>
      <c r="T26" s="17"/>
      <c r="U26" s="18">
        <f>U24*U28</f>
        <v>0</v>
      </c>
      <c r="V26" s="16"/>
      <c r="W26" s="13"/>
      <c r="X26" s="13"/>
      <c r="Y26" s="13"/>
      <c r="Z26" s="13"/>
      <c r="AA26" s="152"/>
      <c r="AB26" s="10"/>
      <c r="AC26" s="44" t="s">
        <v>74</v>
      </c>
      <c r="AD26" s="11" t="s">
        <v>13</v>
      </c>
      <c r="AE26" s="29">
        <f t="shared" si="290"/>
        <v>0</v>
      </c>
      <c r="AF26" s="65">
        <v>0</v>
      </c>
      <c r="AG26" s="65">
        <v>0</v>
      </c>
      <c r="AH26" s="17"/>
      <c r="AI26" s="18">
        <f t="shared" ref="AI26" si="292">AI24*AI28</f>
        <v>0</v>
      </c>
      <c r="AJ26" s="16"/>
      <c r="AK26" s="13"/>
      <c r="AL26" s="13"/>
      <c r="AM26" s="13"/>
      <c r="AN26" s="13"/>
      <c r="AO26" s="152"/>
      <c r="AP26" s="10"/>
      <c r="AQ26" s="44" t="s">
        <v>74</v>
      </c>
      <c r="AR26" s="11" t="s">
        <v>13</v>
      </c>
      <c r="AS26" s="29">
        <f t="shared" si="290"/>
        <v>0</v>
      </c>
      <c r="AT26" s="65">
        <v>0</v>
      </c>
      <c r="AU26" s="65">
        <v>0</v>
      </c>
      <c r="AV26" s="17"/>
      <c r="AW26" s="18">
        <f t="shared" ref="AW26" si="293">AW24*AW28</f>
        <v>0</v>
      </c>
      <c r="AX26" s="16"/>
      <c r="AY26" s="13"/>
      <c r="AZ26" s="13"/>
      <c r="BA26" s="13"/>
      <c r="BB26" s="13"/>
      <c r="BC26" s="152"/>
      <c r="BD26" s="10"/>
      <c r="BE26" s="44" t="s">
        <v>74</v>
      </c>
      <c r="BF26" s="11" t="s">
        <v>13</v>
      </c>
      <c r="BG26" s="29">
        <f t="shared" si="290"/>
        <v>0</v>
      </c>
      <c r="BH26" s="65">
        <v>0</v>
      </c>
      <c r="BI26" s="65">
        <v>0</v>
      </c>
      <c r="BJ26" s="17"/>
      <c r="BK26" s="18">
        <f t="shared" ref="BK26" si="294">BK24*BK28</f>
        <v>0</v>
      </c>
      <c r="BL26" s="16"/>
      <c r="BM26" s="13"/>
      <c r="BN26" s="13"/>
      <c r="BO26" s="13"/>
      <c r="BP26" s="13"/>
      <c r="BQ26" s="152"/>
      <c r="BR26" s="10"/>
      <c r="BS26" s="44" t="s">
        <v>74</v>
      </c>
      <c r="BT26" s="11" t="s">
        <v>13</v>
      </c>
      <c r="BU26" s="29">
        <f t="shared" si="290"/>
        <v>0</v>
      </c>
      <c r="BV26" s="65">
        <v>0</v>
      </c>
      <c r="BW26" s="65">
        <v>0</v>
      </c>
      <c r="BX26" s="17"/>
      <c r="BY26" s="18">
        <f t="shared" ref="BY26" si="295">BY24*BY28</f>
        <v>0</v>
      </c>
      <c r="BZ26" s="16"/>
      <c r="CA26" s="13"/>
      <c r="CB26" s="13"/>
      <c r="CC26" s="13"/>
      <c r="CD26" s="13"/>
      <c r="CE26" s="152"/>
      <c r="CF26" s="10"/>
      <c r="CG26" s="44" t="s">
        <v>74</v>
      </c>
      <c r="CH26" s="11" t="s">
        <v>13</v>
      </c>
      <c r="CI26" s="29">
        <f t="shared" si="290"/>
        <v>0</v>
      </c>
      <c r="CJ26" s="65">
        <v>0</v>
      </c>
      <c r="CK26" s="65">
        <v>0</v>
      </c>
      <c r="CL26" s="17"/>
      <c r="CM26" s="18">
        <f t="shared" ref="CM26" si="296">CM24*CM28</f>
        <v>0</v>
      </c>
      <c r="CN26" s="16"/>
      <c r="CO26" s="13"/>
      <c r="CP26" s="13"/>
      <c r="CQ26" s="13"/>
      <c r="CR26" s="13"/>
      <c r="CS26" s="152"/>
      <c r="CT26" s="10"/>
      <c r="CU26" s="44" t="s">
        <v>74</v>
      </c>
      <c r="CV26" s="11" t="s">
        <v>13</v>
      </c>
      <c r="CW26" s="29">
        <f t="shared" si="291"/>
        <v>0</v>
      </c>
      <c r="CX26" s="65">
        <v>0</v>
      </c>
      <c r="CY26" s="65">
        <v>0</v>
      </c>
      <c r="CZ26" s="17"/>
      <c r="DA26" s="18">
        <f t="shared" ref="DA26" si="297">DA24*DA28</f>
        <v>0</v>
      </c>
      <c r="DB26" s="16"/>
      <c r="DC26" s="13"/>
      <c r="DD26" s="13"/>
      <c r="DE26" s="13"/>
      <c r="DF26" s="13"/>
      <c r="DG26" s="152"/>
      <c r="DH26" s="10"/>
      <c r="DI26" s="44" t="s">
        <v>74</v>
      </c>
      <c r="DJ26" s="11" t="s">
        <v>13</v>
      </c>
      <c r="DK26" s="29">
        <f t="shared" si="291"/>
        <v>0</v>
      </c>
      <c r="DL26" s="65">
        <v>0</v>
      </c>
      <c r="DM26" s="65">
        <v>0</v>
      </c>
      <c r="DN26" s="17"/>
      <c r="DO26" s="18">
        <f t="shared" ref="DO26" si="298">DO24*DO28</f>
        <v>0</v>
      </c>
      <c r="DP26" s="16"/>
      <c r="DQ26" s="13"/>
      <c r="DR26" s="13"/>
      <c r="DS26" s="13"/>
      <c r="DT26" s="13"/>
      <c r="DU26" s="152"/>
      <c r="DV26" s="10"/>
      <c r="DW26" s="44" t="s">
        <v>74</v>
      </c>
      <c r="DX26" s="11" t="s">
        <v>13</v>
      </c>
      <c r="DY26" s="29">
        <f t="shared" si="291"/>
        <v>0</v>
      </c>
      <c r="DZ26" s="65">
        <v>0</v>
      </c>
      <c r="EA26" s="65">
        <v>0</v>
      </c>
      <c r="EB26" s="17"/>
      <c r="EC26" s="18">
        <f t="shared" ref="EC26" si="299">EC24*EC28</f>
        <v>0</v>
      </c>
      <c r="ED26" s="16"/>
      <c r="EE26" s="13"/>
      <c r="EF26" s="13"/>
      <c r="EG26" s="13"/>
      <c r="EH26" s="13"/>
      <c r="EI26" s="152"/>
      <c r="EJ26" s="10"/>
      <c r="EK26" s="46" t="s">
        <v>67</v>
      </c>
      <c r="EL26" s="11"/>
      <c r="EM26" s="14">
        <f>L45+Z45+AN45+BB45+BP45+CD45+CR45+DF45+DT45+EH45</f>
        <v>0</v>
      </c>
      <c r="EO26" s="146"/>
      <c r="EP26" s="146"/>
      <c r="EQ26" s="765"/>
      <c r="ER26" s="116">
        <f>IF(ER$4=0,0,EM26/ER$4)</f>
        <v>0</v>
      </c>
      <c r="ES26" s="81">
        <f t="shared" si="204"/>
        <v>0</v>
      </c>
      <c r="ET26" s="280">
        <v>0</v>
      </c>
      <c r="EU26" s="9" t="s">
        <v>233</v>
      </c>
      <c r="EV26" s="581">
        <f t="shared" si="169"/>
        <v>0</v>
      </c>
      <c r="EW26" s="579">
        <f t="shared" si="127"/>
        <v>0</v>
      </c>
      <c r="EX26" s="582">
        <f t="shared" si="205"/>
        <v>0</v>
      </c>
      <c r="EY26" s="112"/>
      <c r="EZ26" s="573"/>
      <c r="FA26" s="56"/>
      <c r="FC26" s="44" t="s">
        <v>73</v>
      </c>
      <c r="FD26" s="11" t="s">
        <v>143</v>
      </c>
      <c r="FE26" s="141">
        <v>0</v>
      </c>
      <c r="FF26" s="141">
        <v>0</v>
      </c>
      <c r="FG26" s="142">
        <v>0</v>
      </c>
      <c r="FH26" s="9" t="s">
        <v>125</v>
      </c>
      <c r="FI26" s="122">
        <f t="shared" si="206"/>
        <v>0</v>
      </c>
      <c r="FJ26" s="602">
        <v>0</v>
      </c>
      <c r="FK26" s="604">
        <f t="shared" si="207"/>
        <v>0</v>
      </c>
      <c r="FL26" s="592"/>
      <c r="FM26" s="573"/>
      <c r="FN26" s="607"/>
      <c r="FO26" s="127"/>
      <c r="FP26" s="87"/>
      <c r="FQ26" s="522"/>
      <c r="FR26" s="61"/>
      <c r="FS26" s="567"/>
    </row>
    <row r="27" spans="1:175" x14ac:dyDescent="0.25">
      <c r="A27" s="44" t="s">
        <v>74</v>
      </c>
      <c r="B27" s="11" t="s">
        <v>14</v>
      </c>
      <c r="C27" s="29">
        <f t="shared" si="288"/>
        <v>0</v>
      </c>
      <c r="D27" s="65">
        <v>0</v>
      </c>
      <c r="E27" s="65">
        <v>0</v>
      </c>
      <c r="F27" s="17"/>
      <c r="G27" s="942" t="s">
        <v>69</v>
      </c>
      <c r="H27" s="16"/>
      <c r="I27" s="13"/>
      <c r="J27" s="13"/>
      <c r="K27" s="13"/>
      <c r="L27" s="13"/>
      <c r="M27" s="152"/>
      <c r="N27" s="10"/>
      <c r="O27" s="44" t="s">
        <v>74</v>
      </c>
      <c r="P27" s="11" t="s">
        <v>14</v>
      </c>
      <c r="Q27" s="29">
        <f t="shared" si="289"/>
        <v>0</v>
      </c>
      <c r="R27" s="65">
        <v>0</v>
      </c>
      <c r="S27" s="65">
        <v>0</v>
      </c>
      <c r="T27" s="17"/>
      <c r="U27" s="942" t="s">
        <v>69</v>
      </c>
      <c r="V27" s="16"/>
      <c r="W27" s="13"/>
      <c r="X27" s="13"/>
      <c r="Y27" s="13"/>
      <c r="Z27" s="13"/>
      <c r="AA27" s="152"/>
      <c r="AB27" s="10"/>
      <c r="AC27" s="44" t="s">
        <v>74</v>
      </c>
      <c r="AD27" s="11" t="s">
        <v>14</v>
      </c>
      <c r="AE27" s="29">
        <f t="shared" si="290"/>
        <v>0</v>
      </c>
      <c r="AF27" s="65">
        <v>0</v>
      </c>
      <c r="AG27" s="65">
        <v>0</v>
      </c>
      <c r="AH27" s="17"/>
      <c r="AI27" s="942" t="s">
        <v>69</v>
      </c>
      <c r="AJ27" s="16"/>
      <c r="AK27" s="13"/>
      <c r="AL27" s="13"/>
      <c r="AM27" s="13"/>
      <c r="AN27" s="13"/>
      <c r="AO27" s="152"/>
      <c r="AP27" s="10"/>
      <c r="AQ27" s="44" t="s">
        <v>74</v>
      </c>
      <c r="AR27" s="11" t="s">
        <v>14</v>
      </c>
      <c r="AS27" s="29">
        <f t="shared" si="290"/>
        <v>0</v>
      </c>
      <c r="AT27" s="65">
        <v>0</v>
      </c>
      <c r="AU27" s="65">
        <v>0</v>
      </c>
      <c r="AV27" s="17"/>
      <c r="AW27" s="942" t="s">
        <v>69</v>
      </c>
      <c r="AX27" s="16"/>
      <c r="AY27" s="13"/>
      <c r="AZ27" s="13"/>
      <c r="BA27" s="13"/>
      <c r="BB27" s="13"/>
      <c r="BC27" s="152"/>
      <c r="BD27" s="10"/>
      <c r="BE27" s="44" t="s">
        <v>74</v>
      </c>
      <c r="BF27" s="11" t="s">
        <v>14</v>
      </c>
      <c r="BG27" s="29">
        <f t="shared" si="290"/>
        <v>0</v>
      </c>
      <c r="BH27" s="65">
        <v>0</v>
      </c>
      <c r="BI27" s="65">
        <v>0</v>
      </c>
      <c r="BJ27" s="17"/>
      <c r="BK27" s="942" t="s">
        <v>69</v>
      </c>
      <c r="BL27" s="16"/>
      <c r="BM27" s="13"/>
      <c r="BN27" s="13"/>
      <c r="BO27" s="13"/>
      <c r="BP27" s="13"/>
      <c r="BQ27" s="152"/>
      <c r="BR27" s="10"/>
      <c r="BS27" s="44" t="s">
        <v>74</v>
      </c>
      <c r="BT27" s="11" t="s">
        <v>14</v>
      </c>
      <c r="BU27" s="29">
        <f t="shared" si="290"/>
        <v>0</v>
      </c>
      <c r="BV27" s="65">
        <v>0</v>
      </c>
      <c r="BW27" s="65">
        <v>0</v>
      </c>
      <c r="BX27" s="17"/>
      <c r="BY27" s="942" t="s">
        <v>69</v>
      </c>
      <c r="BZ27" s="16"/>
      <c r="CA27" s="13"/>
      <c r="CB27" s="13"/>
      <c r="CC27" s="13"/>
      <c r="CD27" s="13"/>
      <c r="CE27" s="152"/>
      <c r="CF27" s="10"/>
      <c r="CG27" s="44" t="s">
        <v>74</v>
      </c>
      <c r="CH27" s="11" t="s">
        <v>14</v>
      </c>
      <c r="CI27" s="29">
        <f t="shared" si="290"/>
        <v>0</v>
      </c>
      <c r="CJ27" s="65">
        <v>0</v>
      </c>
      <c r="CK27" s="65">
        <v>0</v>
      </c>
      <c r="CL27" s="17"/>
      <c r="CM27" s="942" t="s">
        <v>69</v>
      </c>
      <c r="CN27" s="16"/>
      <c r="CO27" s="13"/>
      <c r="CP27" s="13"/>
      <c r="CQ27" s="13"/>
      <c r="CR27" s="13"/>
      <c r="CS27" s="152"/>
      <c r="CT27" s="10"/>
      <c r="CU27" s="44" t="s">
        <v>74</v>
      </c>
      <c r="CV27" s="11" t="s">
        <v>14</v>
      </c>
      <c r="CW27" s="29">
        <f t="shared" si="291"/>
        <v>0</v>
      </c>
      <c r="CX27" s="65">
        <v>0</v>
      </c>
      <c r="CY27" s="65">
        <v>0</v>
      </c>
      <c r="CZ27" s="17"/>
      <c r="DA27" s="942" t="s">
        <v>69</v>
      </c>
      <c r="DB27" s="16"/>
      <c r="DC27" s="13"/>
      <c r="DD27" s="13"/>
      <c r="DE27" s="13"/>
      <c r="DF27" s="13"/>
      <c r="DG27" s="152"/>
      <c r="DH27" s="10"/>
      <c r="DI27" s="44" t="s">
        <v>74</v>
      </c>
      <c r="DJ27" s="11" t="s">
        <v>14</v>
      </c>
      <c r="DK27" s="29">
        <f t="shared" si="291"/>
        <v>0</v>
      </c>
      <c r="DL27" s="65">
        <v>0</v>
      </c>
      <c r="DM27" s="65">
        <v>0</v>
      </c>
      <c r="DN27" s="17"/>
      <c r="DO27" s="942" t="s">
        <v>69</v>
      </c>
      <c r="DP27" s="16"/>
      <c r="DQ27" s="13"/>
      <c r="DR27" s="13"/>
      <c r="DS27" s="13"/>
      <c r="DT27" s="13"/>
      <c r="DU27" s="152"/>
      <c r="DV27" s="10"/>
      <c r="DW27" s="44" t="s">
        <v>74</v>
      </c>
      <c r="DX27" s="11" t="s">
        <v>14</v>
      </c>
      <c r="DY27" s="29">
        <f t="shared" si="291"/>
        <v>0</v>
      </c>
      <c r="DZ27" s="65">
        <v>0</v>
      </c>
      <c r="EA27" s="65">
        <v>0</v>
      </c>
      <c r="EB27" s="17"/>
      <c r="EC27" s="942" t="s">
        <v>69</v>
      </c>
      <c r="ED27" s="16"/>
      <c r="EE27" s="13"/>
      <c r="EF27" s="13"/>
      <c r="EG27" s="13"/>
      <c r="EH27" s="13"/>
      <c r="EI27" s="152"/>
      <c r="EJ27" s="10"/>
      <c r="EK27" s="46" t="s">
        <v>66</v>
      </c>
      <c r="EL27" s="11"/>
      <c r="EM27" s="14">
        <f>L48+Z48+AN48+BB48+BP48+CD48+CR48+DF48+DT48+EH48</f>
        <v>0</v>
      </c>
      <c r="EO27" s="146"/>
      <c r="EP27" s="146"/>
      <c r="EQ27" s="765"/>
      <c r="ER27" s="116">
        <f t="shared" ref="ER27:ER37" si="300">IF(ER$4=0,0,EM27/ER$4)</f>
        <v>0</v>
      </c>
      <c r="ES27" s="81">
        <f t="shared" si="204"/>
        <v>0</v>
      </c>
      <c r="ET27" s="280">
        <v>0</v>
      </c>
      <c r="EU27" s="9" t="s">
        <v>233</v>
      </c>
      <c r="EV27" s="581">
        <f t="shared" si="169"/>
        <v>0</v>
      </c>
      <c r="EW27" s="579">
        <f t="shared" si="127"/>
        <v>0</v>
      </c>
      <c r="EX27" s="582">
        <f t="shared" si="205"/>
        <v>0</v>
      </c>
      <c r="EY27" s="112"/>
      <c r="EZ27" s="573"/>
      <c r="FA27" s="56"/>
      <c r="FC27" s="45"/>
      <c r="FD27" s="93"/>
      <c r="FE27" s="126"/>
      <c r="FF27" s="126"/>
      <c r="FG27" s="436"/>
      <c r="FH27" s="9"/>
      <c r="FI27" s="123"/>
      <c r="FJ27" s="121"/>
      <c r="FK27" s="604"/>
      <c r="FL27" s="592"/>
      <c r="FM27" s="573"/>
      <c r="FN27" s="607"/>
      <c r="FO27" s="127"/>
      <c r="FP27" s="134"/>
      <c r="FQ27" s="522"/>
      <c r="FR27" s="61"/>
      <c r="FS27" s="567"/>
    </row>
    <row r="28" spans="1:175" x14ac:dyDescent="0.25">
      <c r="A28" s="44" t="s">
        <v>74</v>
      </c>
      <c r="B28" s="11" t="s">
        <v>15</v>
      </c>
      <c r="C28" s="29">
        <f t="shared" si="288"/>
        <v>0</v>
      </c>
      <c r="D28" s="65">
        <v>0</v>
      </c>
      <c r="E28" s="65">
        <v>0</v>
      </c>
      <c r="F28" s="17"/>
      <c r="G28" s="69">
        <v>0.18</v>
      </c>
      <c r="H28" s="16"/>
      <c r="I28" s="13"/>
      <c r="J28" s="13"/>
      <c r="K28" s="13"/>
      <c r="L28" s="13"/>
      <c r="M28" s="152"/>
      <c r="N28" s="10"/>
      <c r="O28" s="44" t="s">
        <v>74</v>
      </c>
      <c r="P28" s="11" t="s">
        <v>15</v>
      </c>
      <c r="Q28" s="29">
        <f t="shared" si="289"/>
        <v>0</v>
      </c>
      <c r="R28" s="65">
        <v>0</v>
      </c>
      <c r="S28" s="65">
        <v>0</v>
      </c>
      <c r="T28" s="17"/>
      <c r="U28" s="69">
        <v>0.18</v>
      </c>
      <c r="V28" s="16"/>
      <c r="W28" s="13"/>
      <c r="X28" s="13"/>
      <c r="Y28" s="13"/>
      <c r="Z28" s="13"/>
      <c r="AA28" s="152"/>
      <c r="AB28" s="10"/>
      <c r="AC28" s="44" t="s">
        <v>74</v>
      </c>
      <c r="AD28" s="11" t="s">
        <v>15</v>
      </c>
      <c r="AE28" s="29">
        <f t="shared" si="290"/>
        <v>0</v>
      </c>
      <c r="AF28" s="65">
        <v>0</v>
      </c>
      <c r="AG28" s="65">
        <v>0</v>
      </c>
      <c r="AH28" s="17"/>
      <c r="AI28" s="69">
        <v>0.18</v>
      </c>
      <c r="AJ28" s="16"/>
      <c r="AK28" s="13"/>
      <c r="AL28" s="13"/>
      <c r="AM28" s="13"/>
      <c r="AN28" s="13"/>
      <c r="AO28" s="152"/>
      <c r="AP28" s="10"/>
      <c r="AQ28" s="44" t="s">
        <v>74</v>
      </c>
      <c r="AR28" s="11" t="s">
        <v>15</v>
      </c>
      <c r="AS28" s="29">
        <f t="shared" si="290"/>
        <v>0</v>
      </c>
      <c r="AT28" s="65">
        <v>0</v>
      </c>
      <c r="AU28" s="65">
        <v>0</v>
      </c>
      <c r="AV28" s="17"/>
      <c r="AW28" s="69">
        <v>0.18</v>
      </c>
      <c r="AX28" s="16"/>
      <c r="AY28" s="13"/>
      <c r="AZ28" s="13"/>
      <c r="BA28" s="13"/>
      <c r="BB28" s="13"/>
      <c r="BC28" s="152"/>
      <c r="BD28" s="10"/>
      <c r="BE28" s="44" t="s">
        <v>74</v>
      </c>
      <c r="BF28" s="11" t="s">
        <v>15</v>
      </c>
      <c r="BG28" s="29">
        <f t="shared" si="290"/>
        <v>0</v>
      </c>
      <c r="BH28" s="65">
        <v>0</v>
      </c>
      <c r="BI28" s="65">
        <v>0</v>
      </c>
      <c r="BJ28" s="17"/>
      <c r="BK28" s="69">
        <v>0.18</v>
      </c>
      <c r="BL28" s="16"/>
      <c r="BM28" s="13"/>
      <c r="BN28" s="13"/>
      <c r="BO28" s="13"/>
      <c r="BP28" s="13"/>
      <c r="BQ28" s="152"/>
      <c r="BR28" s="10"/>
      <c r="BS28" s="44" t="s">
        <v>74</v>
      </c>
      <c r="BT28" s="11" t="s">
        <v>15</v>
      </c>
      <c r="BU28" s="29">
        <f t="shared" si="290"/>
        <v>0</v>
      </c>
      <c r="BV28" s="65">
        <v>0</v>
      </c>
      <c r="BW28" s="65">
        <v>0</v>
      </c>
      <c r="BX28" s="17"/>
      <c r="BY28" s="69">
        <v>0.18</v>
      </c>
      <c r="BZ28" s="16"/>
      <c r="CA28" s="13"/>
      <c r="CB28" s="13"/>
      <c r="CC28" s="13"/>
      <c r="CD28" s="13"/>
      <c r="CE28" s="152"/>
      <c r="CF28" s="10"/>
      <c r="CG28" s="44" t="s">
        <v>74</v>
      </c>
      <c r="CH28" s="11" t="s">
        <v>15</v>
      </c>
      <c r="CI28" s="29">
        <f t="shared" si="290"/>
        <v>0</v>
      </c>
      <c r="CJ28" s="65">
        <v>0</v>
      </c>
      <c r="CK28" s="65">
        <v>0</v>
      </c>
      <c r="CL28" s="17"/>
      <c r="CM28" s="69">
        <v>0.18</v>
      </c>
      <c r="CN28" s="16"/>
      <c r="CO28" s="13"/>
      <c r="CP28" s="13"/>
      <c r="CQ28" s="13"/>
      <c r="CR28" s="13"/>
      <c r="CS28" s="152"/>
      <c r="CT28" s="10"/>
      <c r="CU28" s="44" t="s">
        <v>74</v>
      </c>
      <c r="CV28" s="11" t="s">
        <v>15</v>
      </c>
      <c r="CW28" s="29">
        <f t="shared" si="291"/>
        <v>0</v>
      </c>
      <c r="CX28" s="65">
        <v>0</v>
      </c>
      <c r="CY28" s="65">
        <v>0</v>
      </c>
      <c r="CZ28" s="17"/>
      <c r="DA28" s="69">
        <v>0.18</v>
      </c>
      <c r="DB28" s="16"/>
      <c r="DC28" s="13"/>
      <c r="DD28" s="13"/>
      <c r="DE28" s="13"/>
      <c r="DF28" s="13"/>
      <c r="DG28" s="152"/>
      <c r="DH28" s="10"/>
      <c r="DI28" s="44" t="s">
        <v>74</v>
      </c>
      <c r="DJ28" s="11" t="s">
        <v>15</v>
      </c>
      <c r="DK28" s="29">
        <f t="shared" si="291"/>
        <v>0</v>
      </c>
      <c r="DL28" s="65">
        <v>0</v>
      </c>
      <c r="DM28" s="65">
        <v>0</v>
      </c>
      <c r="DN28" s="17"/>
      <c r="DO28" s="69">
        <v>0.18</v>
      </c>
      <c r="DP28" s="16"/>
      <c r="DQ28" s="13"/>
      <c r="DR28" s="13"/>
      <c r="DS28" s="13"/>
      <c r="DT28" s="13"/>
      <c r="DU28" s="152"/>
      <c r="DV28" s="10"/>
      <c r="DW28" s="44" t="s">
        <v>74</v>
      </c>
      <c r="DX28" s="11" t="s">
        <v>15</v>
      </c>
      <c r="DY28" s="29">
        <f t="shared" si="291"/>
        <v>0</v>
      </c>
      <c r="DZ28" s="65">
        <v>0</v>
      </c>
      <c r="EA28" s="65">
        <v>0</v>
      </c>
      <c r="EB28" s="17"/>
      <c r="EC28" s="69">
        <v>0.18</v>
      </c>
      <c r="ED28" s="16"/>
      <c r="EE28" s="13"/>
      <c r="EF28" s="13"/>
      <c r="EG28" s="13"/>
      <c r="EH28" s="13"/>
      <c r="EI28" s="152"/>
      <c r="EJ28" s="10"/>
      <c r="EK28" s="46" t="s">
        <v>68</v>
      </c>
      <c r="EL28" s="11"/>
      <c r="EM28" s="14">
        <f>L51+Z51+AN51+BB51+BP51+CD51+CR51+DF51+DT51+EH51</f>
        <v>0</v>
      </c>
      <c r="EO28" s="146"/>
      <c r="EP28" s="146"/>
      <c r="EQ28" s="765"/>
      <c r="ER28" s="116">
        <f t="shared" si="300"/>
        <v>0</v>
      </c>
      <c r="ES28" s="81">
        <f t="shared" si="204"/>
        <v>0</v>
      </c>
      <c r="ET28" s="280">
        <v>0</v>
      </c>
      <c r="EU28" s="9" t="s">
        <v>233</v>
      </c>
      <c r="EV28" s="581">
        <f t="shared" si="169"/>
        <v>0</v>
      </c>
      <c r="EW28" s="579">
        <f t="shared" si="127"/>
        <v>0</v>
      </c>
      <c r="EX28" s="582">
        <f t="shared" si="205"/>
        <v>0</v>
      </c>
      <c r="EY28" s="112"/>
      <c r="EZ28" s="573"/>
      <c r="FA28" s="162"/>
      <c r="FC28" s="46" t="s">
        <v>67</v>
      </c>
      <c r="FD28" s="72" t="s">
        <v>42</v>
      </c>
      <c r="FE28" s="141">
        <v>0</v>
      </c>
      <c r="FF28" s="141">
        <v>0</v>
      </c>
      <c r="FG28" s="142">
        <v>0</v>
      </c>
      <c r="FH28" s="9" t="s">
        <v>125</v>
      </c>
      <c r="FI28" s="122">
        <f t="shared" ref="FI28:FI39" si="301">FE28*FF28*FG28</f>
        <v>0</v>
      </c>
      <c r="FJ28" s="602">
        <v>0</v>
      </c>
      <c r="FK28" s="604">
        <f t="shared" ref="FK28:FK39" si="302">FI28*FJ28</f>
        <v>0</v>
      </c>
      <c r="FL28" s="590"/>
      <c r="FM28" s="569"/>
      <c r="FN28" s="610">
        <f>SUM(FK28:FK29)</f>
        <v>0</v>
      </c>
      <c r="FO28" s="127">
        <f>IF(FO$4=0,0,FN28/$FO$4)</f>
        <v>0</v>
      </c>
      <c r="FP28" s="135" t="s">
        <v>67</v>
      </c>
      <c r="FQ28" s="522">
        <f>EX16+EX26</f>
        <v>0</v>
      </c>
      <c r="FR28" s="496">
        <f>FN28</f>
        <v>0</v>
      </c>
      <c r="FS28" s="567">
        <f>SUM(FQ28:FR28)</f>
        <v>0</v>
      </c>
    </row>
    <row r="29" spans="1:175" x14ac:dyDescent="0.25">
      <c r="A29" s="44" t="s">
        <v>74</v>
      </c>
      <c r="B29" s="11" t="s">
        <v>16</v>
      </c>
      <c r="C29" s="29">
        <f t="shared" si="288"/>
        <v>0</v>
      </c>
      <c r="D29" s="65">
        <v>0</v>
      </c>
      <c r="E29" s="65">
        <v>0</v>
      </c>
      <c r="F29" s="17"/>
      <c r="G29" s="17"/>
      <c r="H29" s="16"/>
      <c r="I29" s="13"/>
      <c r="J29" s="13"/>
      <c r="K29" s="13"/>
      <c r="L29" s="13"/>
      <c r="M29" s="152"/>
      <c r="N29" s="10"/>
      <c r="O29" s="44" t="s">
        <v>74</v>
      </c>
      <c r="P29" s="11" t="s">
        <v>16</v>
      </c>
      <c r="Q29" s="29">
        <f t="shared" si="289"/>
        <v>0</v>
      </c>
      <c r="R29" s="65">
        <v>0</v>
      </c>
      <c r="S29" s="65">
        <v>0</v>
      </c>
      <c r="T29" s="17"/>
      <c r="U29" s="17"/>
      <c r="V29" s="16"/>
      <c r="W29" s="13"/>
      <c r="X29" s="13"/>
      <c r="Y29" s="13"/>
      <c r="Z29" s="13"/>
      <c r="AA29" s="152"/>
      <c r="AB29" s="10"/>
      <c r="AC29" s="44" t="s">
        <v>74</v>
      </c>
      <c r="AD29" s="11" t="s">
        <v>16</v>
      </c>
      <c r="AE29" s="29">
        <f t="shared" si="290"/>
        <v>0</v>
      </c>
      <c r="AF29" s="65">
        <v>0</v>
      </c>
      <c r="AG29" s="65">
        <v>0</v>
      </c>
      <c r="AH29" s="17"/>
      <c r="AI29" s="17"/>
      <c r="AJ29" s="16"/>
      <c r="AK29" s="13"/>
      <c r="AL29" s="13"/>
      <c r="AM29" s="13"/>
      <c r="AN29" s="13"/>
      <c r="AO29" s="152"/>
      <c r="AP29" s="10"/>
      <c r="AQ29" s="44" t="s">
        <v>74</v>
      </c>
      <c r="AR29" s="11" t="s">
        <v>16</v>
      </c>
      <c r="AS29" s="29">
        <f t="shared" si="290"/>
        <v>0</v>
      </c>
      <c r="AT29" s="65">
        <v>0</v>
      </c>
      <c r="AU29" s="65">
        <v>0</v>
      </c>
      <c r="AV29" s="17"/>
      <c r="AW29" s="17"/>
      <c r="AX29" s="16"/>
      <c r="AY29" s="13"/>
      <c r="AZ29" s="13"/>
      <c r="BA29" s="13"/>
      <c r="BB29" s="13"/>
      <c r="BC29" s="152"/>
      <c r="BD29" s="10"/>
      <c r="BE29" s="44" t="s">
        <v>74</v>
      </c>
      <c r="BF29" s="11" t="s">
        <v>16</v>
      </c>
      <c r="BG29" s="29">
        <f t="shared" si="290"/>
        <v>0</v>
      </c>
      <c r="BH29" s="65">
        <v>0</v>
      </c>
      <c r="BI29" s="65">
        <v>0</v>
      </c>
      <c r="BJ29" s="17"/>
      <c r="BK29" s="17"/>
      <c r="BL29" s="16"/>
      <c r="BM29" s="13"/>
      <c r="BN29" s="13"/>
      <c r="BO29" s="13"/>
      <c r="BP29" s="13"/>
      <c r="BQ29" s="152"/>
      <c r="BR29" s="10"/>
      <c r="BS29" s="44" t="s">
        <v>74</v>
      </c>
      <c r="BT29" s="11" t="s">
        <v>16</v>
      </c>
      <c r="BU29" s="29">
        <f t="shared" si="290"/>
        <v>0</v>
      </c>
      <c r="BV29" s="65">
        <v>0</v>
      </c>
      <c r="BW29" s="65">
        <v>0</v>
      </c>
      <c r="BX29" s="17"/>
      <c r="BY29" s="17"/>
      <c r="BZ29" s="16"/>
      <c r="CA29" s="13"/>
      <c r="CB29" s="13"/>
      <c r="CC29" s="13"/>
      <c r="CD29" s="13"/>
      <c r="CE29" s="152"/>
      <c r="CF29" s="10"/>
      <c r="CG29" s="44" t="s">
        <v>74</v>
      </c>
      <c r="CH29" s="11" t="s">
        <v>16</v>
      </c>
      <c r="CI29" s="29">
        <f t="shared" si="290"/>
        <v>0</v>
      </c>
      <c r="CJ29" s="65">
        <v>0</v>
      </c>
      <c r="CK29" s="65">
        <v>0</v>
      </c>
      <c r="CL29" s="17"/>
      <c r="CM29" s="17"/>
      <c r="CN29" s="16"/>
      <c r="CO29" s="13"/>
      <c r="CP29" s="13"/>
      <c r="CQ29" s="13"/>
      <c r="CR29" s="13"/>
      <c r="CS29" s="152"/>
      <c r="CT29" s="10"/>
      <c r="CU29" s="44" t="s">
        <v>74</v>
      </c>
      <c r="CV29" s="11" t="s">
        <v>16</v>
      </c>
      <c r="CW29" s="29">
        <f t="shared" si="291"/>
        <v>0</v>
      </c>
      <c r="CX29" s="65">
        <v>0</v>
      </c>
      <c r="CY29" s="65">
        <v>0</v>
      </c>
      <c r="CZ29" s="17"/>
      <c r="DA29" s="17"/>
      <c r="DB29" s="16"/>
      <c r="DC29" s="13"/>
      <c r="DD29" s="13"/>
      <c r="DE29" s="13"/>
      <c r="DF29" s="13"/>
      <c r="DG29" s="152"/>
      <c r="DH29" s="10"/>
      <c r="DI29" s="44" t="s">
        <v>74</v>
      </c>
      <c r="DJ29" s="11" t="s">
        <v>16</v>
      </c>
      <c r="DK29" s="29">
        <f t="shared" si="291"/>
        <v>0</v>
      </c>
      <c r="DL29" s="65">
        <v>0</v>
      </c>
      <c r="DM29" s="65">
        <v>0</v>
      </c>
      <c r="DN29" s="17"/>
      <c r="DO29" s="17"/>
      <c r="DP29" s="16"/>
      <c r="DQ29" s="13"/>
      <c r="DR29" s="13"/>
      <c r="DS29" s="13"/>
      <c r="DT29" s="13"/>
      <c r="DU29" s="152"/>
      <c r="DV29" s="10"/>
      <c r="DW29" s="44" t="s">
        <v>74</v>
      </c>
      <c r="DX29" s="11" t="s">
        <v>16</v>
      </c>
      <c r="DY29" s="29">
        <f t="shared" si="291"/>
        <v>0</v>
      </c>
      <c r="DZ29" s="65">
        <v>0</v>
      </c>
      <c r="EA29" s="65">
        <v>0</v>
      </c>
      <c r="EB29" s="17"/>
      <c r="EC29" s="17"/>
      <c r="ED29" s="16"/>
      <c r="EE29" s="13"/>
      <c r="EF29" s="13"/>
      <c r="EG29" s="13"/>
      <c r="EH29" s="13"/>
      <c r="EI29" s="152"/>
      <c r="EJ29" s="10"/>
      <c r="EK29" s="46" t="s">
        <v>65</v>
      </c>
      <c r="EL29" s="11"/>
      <c r="EM29" s="14">
        <f>L54+Z54+AN54+BB54+BP54+CD54+CR54+DF54+DT54+EH54</f>
        <v>0</v>
      </c>
      <c r="EO29" s="146"/>
      <c r="EP29" s="146"/>
      <c r="EQ29" s="765"/>
      <c r="ER29" s="116">
        <f t="shared" si="300"/>
        <v>0</v>
      </c>
      <c r="ES29" s="81">
        <f t="shared" si="204"/>
        <v>0</v>
      </c>
      <c r="ET29" s="280">
        <v>0</v>
      </c>
      <c r="EU29" s="9" t="s">
        <v>233</v>
      </c>
      <c r="EV29" s="581">
        <f t="shared" si="169"/>
        <v>0</v>
      </c>
      <c r="EW29" s="579">
        <f t="shared" si="127"/>
        <v>0</v>
      </c>
      <c r="EX29" s="582">
        <f t="shared" si="205"/>
        <v>0</v>
      </c>
      <c r="EY29" s="574">
        <f>EZ141</f>
        <v>0</v>
      </c>
      <c r="EZ29" s="575"/>
      <c r="FA29" s="567"/>
      <c r="FC29" s="46" t="s">
        <v>67</v>
      </c>
      <c r="FD29" s="72" t="s">
        <v>42</v>
      </c>
      <c r="FE29" s="141">
        <v>0</v>
      </c>
      <c r="FF29" s="141">
        <v>0</v>
      </c>
      <c r="FG29" s="142">
        <v>0</v>
      </c>
      <c r="FH29" s="9" t="s">
        <v>125</v>
      </c>
      <c r="FI29" s="122">
        <f t="shared" si="301"/>
        <v>0</v>
      </c>
      <c r="FJ29" s="602">
        <v>0</v>
      </c>
      <c r="FK29" s="604">
        <f t="shared" si="302"/>
        <v>0</v>
      </c>
      <c r="FL29" s="592"/>
      <c r="FM29" s="573"/>
      <c r="FN29" s="607"/>
      <c r="FO29" s="127"/>
      <c r="FP29" s="135"/>
      <c r="FQ29" s="522"/>
      <c r="FR29" s="61"/>
      <c r="FS29" s="567"/>
    </row>
    <row r="30" spans="1:175" x14ac:dyDescent="0.25">
      <c r="A30" s="44" t="s">
        <v>74</v>
      </c>
      <c r="B30" s="11" t="s">
        <v>16</v>
      </c>
      <c r="C30" s="29">
        <f t="shared" si="288"/>
        <v>0</v>
      </c>
      <c r="D30" s="65">
        <v>0</v>
      </c>
      <c r="E30" s="65">
        <v>0</v>
      </c>
      <c r="F30" s="17"/>
      <c r="G30" s="17"/>
      <c r="H30" s="16"/>
      <c r="I30" s="13"/>
      <c r="J30" s="13"/>
      <c r="K30" s="13"/>
      <c r="L30" s="13"/>
      <c r="M30" s="152"/>
      <c r="N30" s="10"/>
      <c r="O30" s="44" t="s">
        <v>74</v>
      </c>
      <c r="P30" s="11" t="s">
        <v>16</v>
      </c>
      <c r="Q30" s="29">
        <f t="shared" si="289"/>
        <v>0</v>
      </c>
      <c r="R30" s="65">
        <v>0</v>
      </c>
      <c r="S30" s="65">
        <v>0</v>
      </c>
      <c r="T30" s="17"/>
      <c r="U30" s="17"/>
      <c r="V30" s="16"/>
      <c r="W30" s="13"/>
      <c r="X30" s="13"/>
      <c r="Y30" s="13"/>
      <c r="Z30" s="13"/>
      <c r="AA30" s="152"/>
      <c r="AB30" s="10"/>
      <c r="AC30" s="44" t="s">
        <v>74</v>
      </c>
      <c r="AD30" s="11" t="s">
        <v>16</v>
      </c>
      <c r="AE30" s="29">
        <f t="shared" si="290"/>
        <v>0</v>
      </c>
      <c r="AF30" s="65">
        <v>0</v>
      </c>
      <c r="AG30" s="65">
        <v>0</v>
      </c>
      <c r="AH30" s="17"/>
      <c r="AI30" s="17"/>
      <c r="AJ30" s="16"/>
      <c r="AK30" s="13"/>
      <c r="AL30" s="13"/>
      <c r="AM30" s="13"/>
      <c r="AN30" s="13"/>
      <c r="AO30" s="152"/>
      <c r="AP30" s="10"/>
      <c r="AQ30" s="44" t="s">
        <v>74</v>
      </c>
      <c r="AR30" s="11" t="s">
        <v>16</v>
      </c>
      <c r="AS30" s="29">
        <f t="shared" si="290"/>
        <v>0</v>
      </c>
      <c r="AT30" s="65">
        <v>0</v>
      </c>
      <c r="AU30" s="65">
        <v>0</v>
      </c>
      <c r="AV30" s="17"/>
      <c r="AW30" s="17"/>
      <c r="AX30" s="16"/>
      <c r="AY30" s="13"/>
      <c r="AZ30" s="13"/>
      <c r="BA30" s="13"/>
      <c r="BB30" s="13"/>
      <c r="BC30" s="152"/>
      <c r="BD30" s="10"/>
      <c r="BE30" s="44" t="s">
        <v>74</v>
      </c>
      <c r="BF30" s="11" t="s">
        <v>16</v>
      </c>
      <c r="BG30" s="29">
        <f t="shared" si="290"/>
        <v>0</v>
      </c>
      <c r="BH30" s="65">
        <v>0</v>
      </c>
      <c r="BI30" s="65">
        <v>0</v>
      </c>
      <c r="BJ30" s="17"/>
      <c r="BK30" s="17"/>
      <c r="BL30" s="16"/>
      <c r="BM30" s="13"/>
      <c r="BN30" s="13"/>
      <c r="BO30" s="13"/>
      <c r="BP30" s="13"/>
      <c r="BQ30" s="152"/>
      <c r="BR30" s="10"/>
      <c r="BS30" s="44" t="s">
        <v>74</v>
      </c>
      <c r="BT30" s="11" t="s">
        <v>16</v>
      </c>
      <c r="BU30" s="29">
        <f t="shared" si="290"/>
        <v>0</v>
      </c>
      <c r="BV30" s="65">
        <v>0</v>
      </c>
      <c r="BW30" s="65">
        <v>0</v>
      </c>
      <c r="BX30" s="17"/>
      <c r="BY30" s="17"/>
      <c r="BZ30" s="16"/>
      <c r="CA30" s="13"/>
      <c r="CB30" s="13"/>
      <c r="CC30" s="13"/>
      <c r="CD30" s="13"/>
      <c r="CE30" s="152"/>
      <c r="CF30" s="10"/>
      <c r="CG30" s="44" t="s">
        <v>74</v>
      </c>
      <c r="CH30" s="11" t="s">
        <v>16</v>
      </c>
      <c r="CI30" s="29">
        <f t="shared" si="290"/>
        <v>0</v>
      </c>
      <c r="CJ30" s="65">
        <v>0</v>
      </c>
      <c r="CK30" s="65">
        <v>0</v>
      </c>
      <c r="CL30" s="17"/>
      <c r="CM30" s="17"/>
      <c r="CN30" s="16"/>
      <c r="CO30" s="13"/>
      <c r="CP30" s="13"/>
      <c r="CQ30" s="13"/>
      <c r="CR30" s="13"/>
      <c r="CS30" s="152"/>
      <c r="CT30" s="10"/>
      <c r="CU30" s="44" t="s">
        <v>74</v>
      </c>
      <c r="CV30" s="11" t="s">
        <v>16</v>
      </c>
      <c r="CW30" s="29">
        <f t="shared" si="291"/>
        <v>0</v>
      </c>
      <c r="CX30" s="65">
        <v>0</v>
      </c>
      <c r="CY30" s="65">
        <v>0</v>
      </c>
      <c r="CZ30" s="17"/>
      <c r="DA30" s="17"/>
      <c r="DB30" s="16"/>
      <c r="DC30" s="13"/>
      <c r="DD30" s="13"/>
      <c r="DE30" s="13"/>
      <c r="DF30" s="13"/>
      <c r="DG30" s="152"/>
      <c r="DH30" s="10"/>
      <c r="DI30" s="44" t="s">
        <v>74</v>
      </c>
      <c r="DJ30" s="11" t="s">
        <v>16</v>
      </c>
      <c r="DK30" s="29">
        <f t="shared" si="291"/>
        <v>0</v>
      </c>
      <c r="DL30" s="65">
        <v>0</v>
      </c>
      <c r="DM30" s="65">
        <v>0</v>
      </c>
      <c r="DN30" s="17"/>
      <c r="DO30" s="17"/>
      <c r="DP30" s="16"/>
      <c r="DQ30" s="13"/>
      <c r="DR30" s="13"/>
      <c r="DS30" s="13"/>
      <c r="DT30" s="13"/>
      <c r="DU30" s="152"/>
      <c r="DV30" s="10"/>
      <c r="DW30" s="44" t="s">
        <v>74</v>
      </c>
      <c r="DX30" s="11" t="s">
        <v>16</v>
      </c>
      <c r="DY30" s="29">
        <f t="shared" si="291"/>
        <v>0</v>
      </c>
      <c r="DZ30" s="65">
        <v>0</v>
      </c>
      <c r="EA30" s="65">
        <v>0</v>
      </c>
      <c r="EB30" s="17"/>
      <c r="EC30" s="17"/>
      <c r="ED30" s="16"/>
      <c r="EE30" s="13"/>
      <c r="EF30" s="13"/>
      <c r="EG30" s="13"/>
      <c r="EH30" s="13"/>
      <c r="EI30" s="152"/>
      <c r="EJ30" s="10"/>
      <c r="EK30" s="44" t="s">
        <v>76</v>
      </c>
      <c r="EL30" s="11" t="str">
        <f>$B$53</f>
        <v>special component / blind</v>
      </c>
      <c r="EM30" s="14">
        <f>K53+Y53+AM53+BA53+BO53+CC53+CQ53+DE53+DS53+EG53</f>
        <v>0</v>
      </c>
      <c r="EO30" s="30"/>
      <c r="EP30" s="146"/>
      <c r="EQ30" s="765"/>
      <c r="ER30" s="116">
        <f t="shared" si="300"/>
        <v>0</v>
      </c>
      <c r="ES30" s="81">
        <f t="shared" si="204"/>
        <v>0</v>
      </c>
      <c r="ET30" s="280">
        <v>0</v>
      </c>
      <c r="EU30" s="9" t="s">
        <v>233</v>
      </c>
      <c r="EV30" s="581">
        <f t="shared" si="169"/>
        <v>0</v>
      </c>
      <c r="EW30" s="579">
        <f t="shared" si="127"/>
        <v>0</v>
      </c>
      <c r="EX30" s="582">
        <f t="shared" si="205"/>
        <v>0</v>
      </c>
      <c r="EY30" s="574">
        <f>EZ143</f>
        <v>0</v>
      </c>
      <c r="EZ30" s="575"/>
      <c r="FA30" s="567"/>
      <c r="FC30" s="46" t="s">
        <v>66</v>
      </c>
      <c r="FD30" s="72" t="s">
        <v>42</v>
      </c>
      <c r="FE30" s="141">
        <v>0</v>
      </c>
      <c r="FF30" s="141">
        <v>0</v>
      </c>
      <c r="FG30" s="142">
        <v>0</v>
      </c>
      <c r="FH30" s="9" t="s">
        <v>125</v>
      </c>
      <c r="FI30" s="122">
        <f t="shared" si="301"/>
        <v>0</v>
      </c>
      <c r="FJ30" s="602">
        <v>0</v>
      </c>
      <c r="FK30" s="604">
        <f t="shared" si="302"/>
        <v>0</v>
      </c>
      <c r="FL30" s="592"/>
      <c r="FM30" s="573"/>
      <c r="FN30" s="610">
        <f>SUM(FK30:FK31)</f>
        <v>0</v>
      </c>
      <c r="FO30" s="127">
        <f>IF(FO$4=0,0,FN30/$FO$4)</f>
        <v>0</v>
      </c>
      <c r="FP30" s="135" t="s">
        <v>66</v>
      </c>
      <c r="FQ30" s="522">
        <f>EX27</f>
        <v>0</v>
      </c>
      <c r="FR30" s="496">
        <f>FN30</f>
        <v>0</v>
      </c>
      <c r="FS30" s="567">
        <f>SUM(FQ30:FR30)</f>
        <v>0</v>
      </c>
    </row>
    <row r="31" spans="1:175" x14ac:dyDescent="0.25">
      <c r="A31" s="44" t="s">
        <v>74</v>
      </c>
      <c r="B31" s="99" t="s">
        <v>17</v>
      </c>
      <c r="C31" s="29">
        <f t="shared" si="288"/>
        <v>0</v>
      </c>
      <c r="D31" s="65">
        <v>0</v>
      </c>
      <c r="E31" s="65">
        <v>0</v>
      </c>
      <c r="F31" s="17"/>
      <c r="G31" s="17"/>
      <c r="H31" s="16"/>
      <c r="I31" s="13"/>
      <c r="J31" s="13"/>
      <c r="K31" s="13"/>
      <c r="L31" s="13"/>
      <c r="M31" s="152"/>
      <c r="N31" s="10"/>
      <c r="O31" s="44" t="s">
        <v>74</v>
      </c>
      <c r="P31" s="99" t="s">
        <v>17</v>
      </c>
      <c r="Q31" s="29">
        <f t="shared" si="289"/>
        <v>0</v>
      </c>
      <c r="R31" s="65">
        <v>0</v>
      </c>
      <c r="S31" s="65">
        <v>0</v>
      </c>
      <c r="T31" s="17"/>
      <c r="U31" s="17"/>
      <c r="V31" s="16"/>
      <c r="W31" s="13"/>
      <c r="X31" s="13"/>
      <c r="Y31" s="13"/>
      <c r="Z31" s="13"/>
      <c r="AA31" s="152"/>
      <c r="AB31" s="10"/>
      <c r="AC31" s="44" t="s">
        <v>74</v>
      </c>
      <c r="AD31" s="99" t="s">
        <v>17</v>
      </c>
      <c r="AE31" s="29">
        <f t="shared" si="290"/>
        <v>0</v>
      </c>
      <c r="AF31" s="65">
        <v>0</v>
      </c>
      <c r="AG31" s="65">
        <v>0</v>
      </c>
      <c r="AH31" s="17"/>
      <c r="AI31" s="17"/>
      <c r="AJ31" s="16"/>
      <c r="AK31" s="13"/>
      <c r="AL31" s="13"/>
      <c r="AM31" s="13"/>
      <c r="AN31" s="13"/>
      <c r="AO31" s="152"/>
      <c r="AP31" s="10"/>
      <c r="AQ31" s="44" t="s">
        <v>74</v>
      </c>
      <c r="AR31" s="99" t="s">
        <v>17</v>
      </c>
      <c r="AS31" s="29">
        <f t="shared" si="290"/>
        <v>0</v>
      </c>
      <c r="AT31" s="65">
        <v>0</v>
      </c>
      <c r="AU31" s="65">
        <v>0</v>
      </c>
      <c r="AV31" s="17"/>
      <c r="AW31" s="17"/>
      <c r="AX31" s="16"/>
      <c r="AY31" s="13"/>
      <c r="AZ31" s="13"/>
      <c r="BA31" s="13"/>
      <c r="BB31" s="13"/>
      <c r="BC31" s="152"/>
      <c r="BD31" s="10"/>
      <c r="BE31" s="44" t="s">
        <v>74</v>
      </c>
      <c r="BF31" s="99" t="s">
        <v>17</v>
      </c>
      <c r="BG31" s="29">
        <f t="shared" si="290"/>
        <v>0</v>
      </c>
      <c r="BH31" s="65">
        <v>0</v>
      </c>
      <c r="BI31" s="65">
        <v>0</v>
      </c>
      <c r="BJ31" s="17"/>
      <c r="BK31" s="17"/>
      <c r="BL31" s="16"/>
      <c r="BM31" s="13"/>
      <c r="BN31" s="13"/>
      <c r="BO31" s="13"/>
      <c r="BP31" s="13"/>
      <c r="BQ31" s="152"/>
      <c r="BR31" s="10"/>
      <c r="BS31" s="44" t="s">
        <v>74</v>
      </c>
      <c r="BT31" s="99" t="s">
        <v>17</v>
      </c>
      <c r="BU31" s="29">
        <f t="shared" si="290"/>
        <v>0</v>
      </c>
      <c r="BV31" s="65">
        <v>0</v>
      </c>
      <c r="BW31" s="65">
        <v>0</v>
      </c>
      <c r="BX31" s="17"/>
      <c r="BY31" s="17"/>
      <c r="BZ31" s="16"/>
      <c r="CA31" s="13"/>
      <c r="CB31" s="13"/>
      <c r="CC31" s="13"/>
      <c r="CD31" s="13"/>
      <c r="CE31" s="152"/>
      <c r="CF31" s="10"/>
      <c r="CG31" s="44" t="s">
        <v>74</v>
      </c>
      <c r="CH31" s="99" t="s">
        <v>17</v>
      </c>
      <c r="CI31" s="29">
        <f t="shared" si="290"/>
        <v>0</v>
      </c>
      <c r="CJ31" s="65">
        <v>0</v>
      </c>
      <c r="CK31" s="65">
        <v>0</v>
      </c>
      <c r="CL31" s="17"/>
      <c r="CM31" s="17"/>
      <c r="CN31" s="16"/>
      <c r="CO31" s="13"/>
      <c r="CP31" s="13"/>
      <c r="CQ31" s="13"/>
      <c r="CR31" s="13"/>
      <c r="CS31" s="152"/>
      <c r="CT31" s="10"/>
      <c r="CU31" s="44" t="s">
        <v>74</v>
      </c>
      <c r="CV31" s="99" t="s">
        <v>17</v>
      </c>
      <c r="CW31" s="29">
        <f t="shared" si="291"/>
        <v>0</v>
      </c>
      <c r="CX31" s="65">
        <v>0</v>
      </c>
      <c r="CY31" s="65">
        <v>0</v>
      </c>
      <c r="CZ31" s="17"/>
      <c r="DA31" s="17"/>
      <c r="DB31" s="16"/>
      <c r="DC31" s="13"/>
      <c r="DD31" s="13"/>
      <c r="DE31" s="13"/>
      <c r="DF31" s="13"/>
      <c r="DG31" s="152"/>
      <c r="DH31" s="10"/>
      <c r="DI31" s="44" t="s">
        <v>74</v>
      </c>
      <c r="DJ31" s="99" t="s">
        <v>17</v>
      </c>
      <c r="DK31" s="29">
        <f t="shared" si="291"/>
        <v>0</v>
      </c>
      <c r="DL31" s="65">
        <v>0</v>
      </c>
      <c r="DM31" s="65">
        <v>0</v>
      </c>
      <c r="DN31" s="17"/>
      <c r="DO31" s="17"/>
      <c r="DP31" s="16"/>
      <c r="DQ31" s="13"/>
      <c r="DR31" s="13"/>
      <c r="DS31" s="13"/>
      <c r="DT31" s="13"/>
      <c r="DU31" s="152"/>
      <c r="DV31" s="10"/>
      <c r="DW31" s="44" t="s">
        <v>74</v>
      </c>
      <c r="DX31" s="99" t="s">
        <v>17</v>
      </c>
      <c r="DY31" s="29">
        <f t="shared" si="291"/>
        <v>0</v>
      </c>
      <c r="DZ31" s="65">
        <v>0</v>
      </c>
      <c r="EA31" s="65">
        <v>0</v>
      </c>
      <c r="EB31" s="17"/>
      <c r="EC31" s="17"/>
      <c r="ED31" s="16"/>
      <c r="EE31" s="13"/>
      <c r="EF31" s="13"/>
      <c r="EG31" s="13"/>
      <c r="EH31" s="13"/>
      <c r="EI31" s="152"/>
      <c r="EJ31" s="10"/>
      <c r="EK31" s="44" t="s">
        <v>76</v>
      </c>
      <c r="EL31" s="11" t="str">
        <f>$B$54</f>
        <v>special component / blind</v>
      </c>
      <c r="EM31" s="14">
        <f t="shared" ref="EM31:EM37" si="303">K54+Y54+AM54+BA54+BO54+CC54+CQ54+DE54+DS54+EG54</f>
        <v>0</v>
      </c>
      <c r="EO31" s="30"/>
      <c r="EP31" s="146"/>
      <c r="EQ31" s="765"/>
      <c r="ER31" s="116">
        <f t="shared" si="300"/>
        <v>0</v>
      </c>
      <c r="ES31" s="81">
        <f t="shared" si="204"/>
        <v>0</v>
      </c>
      <c r="ET31" s="280">
        <v>0</v>
      </c>
      <c r="EU31" s="9" t="s">
        <v>233</v>
      </c>
      <c r="EV31" s="581">
        <f t="shared" si="169"/>
        <v>0</v>
      </c>
      <c r="EW31" s="579">
        <f t="shared" si="127"/>
        <v>0</v>
      </c>
      <c r="EX31" s="582">
        <f t="shared" si="205"/>
        <v>0</v>
      </c>
      <c r="EY31" s="574"/>
      <c r="EZ31" s="575"/>
      <c r="FA31" s="567"/>
      <c r="FC31" s="46" t="s">
        <v>66</v>
      </c>
      <c r="FD31" s="72" t="s">
        <v>42</v>
      </c>
      <c r="FE31" s="141">
        <v>0</v>
      </c>
      <c r="FF31" s="141">
        <v>0</v>
      </c>
      <c r="FG31" s="142">
        <v>0</v>
      </c>
      <c r="FH31" s="9" t="s">
        <v>125</v>
      </c>
      <c r="FI31" s="122">
        <f t="shared" si="301"/>
        <v>0</v>
      </c>
      <c r="FJ31" s="602">
        <v>0</v>
      </c>
      <c r="FK31" s="604">
        <f t="shared" si="302"/>
        <v>0</v>
      </c>
      <c r="FL31" s="592"/>
      <c r="FM31" s="573"/>
      <c r="FN31" s="607"/>
      <c r="FO31" s="127"/>
      <c r="FP31" s="135"/>
      <c r="FQ31" s="522"/>
      <c r="FR31" s="61"/>
      <c r="FS31" s="567"/>
    </row>
    <row r="32" spans="1:175" x14ac:dyDescent="0.25">
      <c r="A32" s="44"/>
      <c r="B32" s="11"/>
      <c r="C32" s="8"/>
      <c r="D32" s="942" t="s">
        <v>21</v>
      </c>
      <c r="E32" s="286" t="s">
        <v>36</v>
      </c>
      <c r="F32" s="942"/>
      <c r="G32" s="942" t="s">
        <v>21</v>
      </c>
      <c r="H32" s="286" t="s">
        <v>36</v>
      </c>
      <c r="I32" s="16"/>
      <c r="J32" s="13"/>
      <c r="K32" s="13"/>
      <c r="L32" s="13"/>
      <c r="M32" s="152"/>
      <c r="N32" s="10"/>
      <c r="O32" s="44"/>
      <c r="P32" s="11"/>
      <c r="Q32" s="8"/>
      <c r="R32" s="942" t="s">
        <v>21</v>
      </c>
      <c r="S32" s="286" t="s">
        <v>36</v>
      </c>
      <c r="T32" s="942"/>
      <c r="U32" s="942" t="s">
        <v>21</v>
      </c>
      <c r="V32" s="286" t="s">
        <v>36</v>
      </c>
      <c r="W32" s="16"/>
      <c r="X32" s="13"/>
      <c r="Y32" s="13"/>
      <c r="Z32" s="13"/>
      <c r="AA32" s="152"/>
      <c r="AB32" s="10"/>
      <c r="AC32" s="44"/>
      <c r="AD32" s="11"/>
      <c r="AE32" s="8"/>
      <c r="AF32" s="942" t="s">
        <v>21</v>
      </c>
      <c r="AG32" s="286" t="s">
        <v>36</v>
      </c>
      <c r="AH32" s="942"/>
      <c r="AI32" s="942" t="s">
        <v>21</v>
      </c>
      <c r="AJ32" s="286" t="s">
        <v>36</v>
      </c>
      <c r="AK32" s="16"/>
      <c r="AL32" s="13"/>
      <c r="AM32" s="13"/>
      <c r="AN32" s="13"/>
      <c r="AO32" s="152"/>
      <c r="AP32" s="10"/>
      <c r="AQ32" s="44"/>
      <c r="AR32" s="11"/>
      <c r="AS32" s="8"/>
      <c r="AT32" s="942" t="s">
        <v>21</v>
      </c>
      <c r="AU32" s="286" t="s">
        <v>36</v>
      </c>
      <c r="AV32" s="942"/>
      <c r="AW32" s="942" t="s">
        <v>21</v>
      </c>
      <c r="AX32" s="286" t="s">
        <v>36</v>
      </c>
      <c r="AY32" s="16"/>
      <c r="AZ32" s="13"/>
      <c r="BA32" s="13"/>
      <c r="BB32" s="13"/>
      <c r="BC32" s="152"/>
      <c r="BD32" s="10"/>
      <c r="BE32" s="44"/>
      <c r="BF32" s="11"/>
      <c r="BG32" s="8"/>
      <c r="BH32" s="942" t="s">
        <v>21</v>
      </c>
      <c r="BI32" s="286" t="s">
        <v>36</v>
      </c>
      <c r="BJ32" s="942"/>
      <c r="BK32" s="942" t="s">
        <v>21</v>
      </c>
      <c r="BL32" s="286" t="s">
        <v>36</v>
      </c>
      <c r="BM32" s="16"/>
      <c r="BN32" s="13"/>
      <c r="BO32" s="13"/>
      <c r="BP32" s="13"/>
      <c r="BQ32" s="152"/>
      <c r="BR32" s="10"/>
      <c r="BS32" s="44"/>
      <c r="BT32" s="11"/>
      <c r="BU32" s="8"/>
      <c r="BV32" s="942" t="s">
        <v>21</v>
      </c>
      <c r="BW32" s="286" t="s">
        <v>36</v>
      </c>
      <c r="BX32" s="942"/>
      <c r="BY32" s="942" t="s">
        <v>21</v>
      </c>
      <c r="BZ32" s="286" t="s">
        <v>36</v>
      </c>
      <c r="CA32" s="16"/>
      <c r="CB32" s="13"/>
      <c r="CC32" s="13"/>
      <c r="CD32" s="13"/>
      <c r="CE32" s="152"/>
      <c r="CF32" s="10"/>
      <c r="CG32" s="44"/>
      <c r="CH32" s="11"/>
      <c r="CI32" s="8"/>
      <c r="CJ32" s="942" t="s">
        <v>21</v>
      </c>
      <c r="CK32" s="286" t="s">
        <v>36</v>
      </c>
      <c r="CL32" s="942"/>
      <c r="CM32" s="942" t="s">
        <v>21</v>
      </c>
      <c r="CN32" s="286" t="s">
        <v>36</v>
      </c>
      <c r="CO32" s="16"/>
      <c r="CP32" s="13"/>
      <c r="CQ32" s="13"/>
      <c r="CR32" s="13"/>
      <c r="CS32" s="152"/>
      <c r="CT32" s="10"/>
      <c r="CU32" s="44"/>
      <c r="CV32" s="11"/>
      <c r="CW32" s="8"/>
      <c r="CX32" s="942" t="s">
        <v>21</v>
      </c>
      <c r="CY32" s="286" t="s">
        <v>36</v>
      </c>
      <c r="CZ32" s="942"/>
      <c r="DA32" s="942" t="s">
        <v>21</v>
      </c>
      <c r="DB32" s="286" t="s">
        <v>36</v>
      </c>
      <c r="DC32" s="16"/>
      <c r="DD32" s="13"/>
      <c r="DE32" s="13"/>
      <c r="DF32" s="13"/>
      <c r="DG32" s="152"/>
      <c r="DH32" s="10"/>
      <c r="DI32" s="44"/>
      <c r="DJ32" s="11"/>
      <c r="DK32" s="8"/>
      <c r="DL32" s="942" t="s">
        <v>21</v>
      </c>
      <c r="DM32" s="286" t="s">
        <v>36</v>
      </c>
      <c r="DN32" s="942"/>
      <c r="DO32" s="942" t="s">
        <v>21</v>
      </c>
      <c r="DP32" s="286" t="s">
        <v>36</v>
      </c>
      <c r="DQ32" s="16"/>
      <c r="DR32" s="13"/>
      <c r="DS32" s="13"/>
      <c r="DT32" s="13"/>
      <c r="DU32" s="152"/>
      <c r="DV32" s="10"/>
      <c r="DW32" s="44"/>
      <c r="DX32" s="11"/>
      <c r="DY32" s="8"/>
      <c r="DZ32" s="942" t="s">
        <v>21</v>
      </c>
      <c r="EA32" s="286" t="s">
        <v>36</v>
      </c>
      <c r="EB32" s="942"/>
      <c r="EC32" s="942" t="s">
        <v>21</v>
      </c>
      <c r="ED32" s="286" t="s">
        <v>36</v>
      </c>
      <c r="EE32" s="16"/>
      <c r="EF32" s="13"/>
      <c r="EG32" s="13"/>
      <c r="EH32" s="13"/>
      <c r="EI32" s="152"/>
      <c r="EJ32" s="10"/>
      <c r="EK32" s="44" t="s">
        <v>76</v>
      </c>
      <c r="EL32" s="11" t="str">
        <f>$B$55</f>
        <v>special component / blind</v>
      </c>
      <c r="EM32" s="14">
        <f t="shared" si="303"/>
        <v>0</v>
      </c>
      <c r="EO32" s="30"/>
      <c r="EP32" s="146"/>
      <c r="EQ32" s="765"/>
      <c r="ER32" s="116">
        <f t="shared" si="300"/>
        <v>0</v>
      </c>
      <c r="ES32" s="81">
        <f t="shared" si="204"/>
        <v>0</v>
      </c>
      <c r="ET32" s="280">
        <v>0</v>
      </c>
      <c r="EU32" s="9" t="s">
        <v>233</v>
      </c>
      <c r="EV32" s="581">
        <f t="shared" si="169"/>
        <v>0</v>
      </c>
      <c r="EW32" s="579">
        <f t="shared" si="127"/>
        <v>0</v>
      </c>
      <c r="EX32" s="582">
        <f t="shared" si="205"/>
        <v>0</v>
      </c>
      <c r="EY32" s="574"/>
      <c r="EZ32" s="575"/>
      <c r="FA32" s="567"/>
      <c r="FC32" s="46" t="s">
        <v>585</v>
      </c>
      <c r="FD32" s="72" t="s">
        <v>42</v>
      </c>
      <c r="FE32" s="141">
        <v>0</v>
      </c>
      <c r="FF32" s="141">
        <v>0</v>
      </c>
      <c r="FG32" s="142">
        <v>0</v>
      </c>
      <c r="FH32" s="9" t="s">
        <v>125</v>
      </c>
      <c r="FI32" s="122">
        <f t="shared" si="301"/>
        <v>0</v>
      </c>
      <c r="FJ32" s="602">
        <v>0</v>
      </c>
      <c r="FK32" s="604">
        <f t="shared" si="302"/>
        <v>0</v>
      </c>
      <c r="FL32" s="592"/>
      <c r="FM32" s="573"/>
      <c r="FN32" s="610">
        <f>SUM(FK32:FK33)</f>
        <v>0</v>
      </c>
      <c r="FO32" s="127">
        <f>IF(FO$4=0,0,FN32/$FO$4)</f>
        <v>0</v>
      </c>
      <c r="FP32" s="135" t="s">
        <v>68</v>
      </c>
      <c r="FQ32" s="522">
        <f>EX28</f>
        <v>0</v>
      </c>
      <c r="FR32" s="496">
        <f>FN32</f>
        <v>0</v>
      </c>
      <c r="FS32" s="567">
        <f>SUM(FQ32:FR32)</f>
        <v>0</v>
      </c>
    </row>
    <row r="33" spans="1:175" ht="13.5" customHeight="1" x14ac:dyDescent="0.25">
      <c r="A33" s="44" t="s">
        <v>67</v>
      </c>
      <c r="B33" s="11" t="s">
        <v>70</v>
      </c>
      <c r="C33" s="8"/>
      <c r="D33" s="65">
        <v>0</v>
      </c>
      <c r="E33" s="70">
        <v>0</v>
      </c>
      <c r="F33" s="287" t="s">
        <v>120</v>
      </c>
      <c r="G33" s="65">
        <v>0</v>
      </c>
      <c r="H33" s="70">
        <v>0</v>
      </c>
      <c r="I33" s="16">
        <f>D33*E33+G33*H33</f>
        <v>0</v>
      </c>
      <c r="J33" s="13">
        <f>IF(E$113=0,0,I33/E$113)</f>
        <v>0</v>
      </c>
      <c r="K33" s="13">
        <f>(J33*G$2)</f>
        <v>0</v>
      </c>
      <c r="L33" s="13"/>
      <c r="M33" s="152"/>
      <c r="N33" s="10"/>
      <c r="O33" s="44" t="s">
        <v>67</v>
      </c>
      <c r="P33" s="11" t="s">
        <v>70</v>
      </c>
      <c r="Q33" s="8"/>
      <c r="R33" s="65">
        <v>0</v>
      </c>
      <c r="S33" s="70">
        <v>0</v>
      </c>
      <c r="T33" s="287" t="s">
        <v>120</v>
      </c>
      <c r="U33" s="65">
        <v>0</v>
      </c>
      <c r="V33" s="70">
        <v>0</v>
      </c>
      <c r="W33" s="16">
        <f>R33*S33+U33*V33</f>
        <v>0</v>
      </c>
      <c r="X33" s="13">
        <f>IF(S$113=0,0,W33/S$113)</f>
        <v>0</v>
      </c>
      <c r="Y33" s="13">
        <f>(X33*U$2)</f>
        <v>0</v>
      </c>
      <c r="Z33" s="13"/>
      <c r="AA33" s="152"/>
      <c r="AB33" s="10"/>
      <c r="AC33" s="44" t="s">
        <v>67</v>
      </c>
      <c r="AD33" s="11" t="s">
        <v>70</v>
      </c>
      <c r="AE33" s="8"/>
      <c r="AF33" s="65">
        <v>0</v>
      </c>
      <c r="AG33" s="70">
        <v>0</v>
      </c>
      <c r="AH33" s="287" t="s">
        <v>120</v>
      </c>
      <c r="AI33" s="65">
        <v>0</v>
      </c>
      <c r="AJ33" s="70">
        <v>0</v>
      </c>
      <c r="AK33" s="16">
        <f t="shared" ref="AK33" si="304">AF33*AG33+AI33*AJ33</f>
        <v>0</v>
      </c>
      <c r="AL33" s="13">
        <f t="shared" ref="AL33:AL35" si="305">IF(AG$113=0,0,AK33/AG$113)</f>
        <v>0</v>
      </c>
      <c r="AM33" s="13">
        <f t="shared" ref="AM33:AM35" si="306">(AL33*AI$2)</f>
        <v>0</v>
      </c>
      <c r="AN33" s="13"/>
      <c r="AO33" s="152"/>
      <c r="AP33" s="10"/>
      <c r="AQ33" s="44" t="s">
        <v>67</v>
      </c>
      <c r="AR33" s="11" t="s">
        <v>70</v>
      </c>
      <c r="AS33" s="8"/>
      <c r="AT33" s="65">
        <v>0</v>
      </c>
      <c r="AU33" s="70">
        <v>0</v>
      </c>
      <c r="AV33" s="287" t="s">
        <v>120</v>
      </c>
      <c r="AW33" s="65">
        <v>0</v>
      </c>
      <c r="AX33" s="70">
        <v>0</v>
      </c>
      <c r="AY33" s="16">
        <f t="shared" ref="AY33" si="307">AT33*AU33+AW33*AX33</f>
        <v>0</v>
      </c>
      <c r="AZ33" s="13">
        <f t="shared" ref="AZ33:AZ35" si="308">IF(AU$113=0,0,AY33/AU$113)</f>
        <v>0</v>
      </c>
      <c r="BA33" s="13">
        <f t="shared" ref="BA33:BA35" si="309">(AZ33*AW$2)</f>
        <v>0</v>
      </c>
      <c r="BB33" s="13"/>
      <c r="BC33" s="152"/>
      <c r="BD33" s="10"/>
      <c r="BE33" s="44" t="s">
        <v>67</v>
      </c>
      <c r="BF33" s="11" t="s">
        <v>70</v>
      </c>
      <c r="BG33" s="8"/>
      <c r="BH33" s="65">
        <v>0</v>
      </c>
      <c r="BI33" s="70">
        <v>0</v>
      </c>
      <c r="BJ33" s="287" t="s">
        <v>120</v>
      </c>
      <c r="BK33" s="65">
        <v>0</v>
      </c>
      <c r="BL33" s="70">
        <v>0</v>
      </c>
      <c r="BM33" s="16">
        <f t="shared" ref="BM33" si="310">BH33*BI33+BK33*BL33</f>
        <v>0</v>
      </c>
      <c r="BN33" s="13">
        <f t="shared" ref="BN33:BN35" si="311">IF(BI$113=0,0,BM33/BI$113)</f>
        <v>0</v>
      </c>
      <c r="BO33" s="13">
        <f t="shared" ref="BO33:BO35" si="312">(BN33*BK$2)</f>
        <v>0</v>
      </c>
      <c r="BP33" s="13"/>
      <c r="BQ33" s="152"/>
      <c r="BR33" s="10"/>
      <c r="BS33" s="44" t="s">
        <v>67</v>
      </c>
      <c r="BT33" s="11" t="s">
        <v>70</v>
      </c>
      <c r="BU33" s="8"/>
      <c r="BV33" s="65">
        <v>0</v>
      </c>
      <c r="BW33" s="70">
        <v>0</v>
      </c>
      <c r="BX33" s="287" t="s">
        <v>120</v>
      </c>
      <c r="BY33" s="65">
        <v>0</v>
      </c>
      <c r="BZ33" s="70">
        <v>0</v>
      </c>
      <c r="CA33" s="16">
        <f t="shared" ref="CA33" si="313">BV33*BW33+BY33*BZ33</f>
        <v>0</v>
      </c>
      <c r="CB33" s="13">
        <f t="shared" ref="CB33:CB35" si="314">IF(BW$113=0,0,CA33/BW$113)</f>
        <v>0</v>
      </c>
      <c r="CC33" s="13">
        <f t="shared" ref="CC33:CC35" si="315">(CB33*BY$2)</f>
        <v>0</v>
      </c>
      <c r="CD33" s="13"/>
      <c r="CE33" s="152"/>
      <c r="CF33" s="10"/>
      <c r="CG33" s="44" t="s">
        <v>67</v>
      </c>
      <c r="CH33" s="11" t="s">
        <v>70</v>
      </c>
      <c r="CI33" s="8"/>
      <c r="CJ33" s="65">
        <v>0</v>
      </c>
      <c r="CK33" s="70">
        <v>0</v>
      </c>
      <c r="CL33" s="287" t="s">
        <v>120</v>
      </c>
      <c r="CM33" s="65">
        <v>0</v>
      </c>
      <c r="CN33" s="70">
        <v>0</v>
      </c>
      <c r="CO33" s="16">
        <f t="shared" ref="CO33" si="316">CJ33*CK33+CM33*CN33</f>
        <v>0</v>
      </c>
      <c r="CP33" s="13">
        <f t="shared" ref="CP33:CP35" si="317">IF(CK$113=0,0,CO33/CK$113)</f>
        <v>0</v>
      </c>
      <c r="CQ33" s="13">
        <f t="shared" ref="CQ33:CQ35" si="318">(CP33*CM$2)</f>
        <v>0</v>
      </c>
      <c r="CR33" s="13"/>
      <c r="CS33" s="152"/>
      <c r="CT33" s="10"/>
      <c r="CU33" s="44" t="s">
        <v>67</v>
      </c>
      <c r="CV33" s="11" t="s">
        <v>70</v>
      </c>
      <c r="CW33" s="8"/>
      <c r="CX33" s="65">
        <v>0</v>
      </c>
      <c r="CY33" s="70">
        <v>0</v>
      </c>
      <c r="CZ33" s="287" t="s">
        <v>120</v>
      </c>
      <c r="DA33" s="65">
        <v>0</v>
      </c>
      <c r="DB33" s="70">
        <v>0</v>
      </c>
      <c r="DC33" s="16">
        <f t="shared" ref="DC33" si="319">CX33*CY33+DA33*DB33</f>
        <v>0</v>
      </c>
      <c r="DD33" s="13">
        <f t="shared" ref="DD33:DD35" si="320">IF(CY$113=0,0,DC33/CY$113)</f>
        <v>0</v>
      </c>
      <c r="DE33" s="13">
        <f t="shared" ref="DE33:DE35" si="321">(DD33*DA$2)</f>
        <v>0</v>
      </c>
      <c r="DF33" s="13"/>
      <c r="DG33" s="152"/>
      <c r="DH33" s="10"/>
      <c r="DI33" s="44" t="s">
        <v>67</v>
      </c>
      <c r="DJ33" s="11" t="s">
        <v>70</v>
      </c>
      <c r="DK33" s="8"/>
      <c r="DL33" s="65">
        <v>0</v>
      </c>
      <c r="DM33" s="70">
        <v>0</v>
      </c>
      <c r="DN33" s="287" t="s">
        <v>120</v>
      </c>
      <c r="DO33" s="65">
        <v>0</v>
      </c>
      <c r="DP33" s="70">
        <v>0</v>
      </c>
      <c r="DQ33" s="16">
        <f t="shared" ref="DQ33" si="322">DL33*DM33+DO33*DP33</f>
        <v>0</v>
      </c>
      <c r="DR33" s="13">
        <f t="shared" ref="DR33:DR35" si="323">IF(DM$113=0,0,DQ33/DM$113)</f>
        <v>0</v>
      </c>
      <c r="DS33" s="13">
        <f t="shared" ref="DS33:DS35" si="324">(DR33*DO$2)</f>
        <v>0</v>
      </c>
      <c r="DT33" s="13"/>
      <c r="DU33" s="152"/>
      <c r="DV33" s="10"/>
      <c r="DW33" s="44" t="s">
        <v>67</v>
      </c>
      <c r="DX33" s="11" t="s">
        <v>70</v>
      </c>
      <c r="DY33" s="8"/>
      <c r="DZ33" s="65">
        <v>0</v>
      </c>
      <c r="EA33" s="70">
        <v>0</v>
      </c>
      <c r="EB33" s="287" t="s">
        <v>120</v>
      </c>
      <c r="EC33" s="65">
        <v>0</v>
      </c>
      <c r="ED33" s="70">
        <v>0</v>
      </c>
      <c r="EE33" s="16">
        <f t="shared" ref="EE33" si="325">DZ33*EA33+EC33*ED33</f>
        <v>0</v>
      </c>
      <c r="EF33" s="13">
        <f t="shared" ref="EF33:EF35" si="326">IF(EA$113=0,0,EE33/EA$113)</f>
        <v>0</v>
      </c>
      <c r="EG33" s="13">
        <f t="shared" ref="EG33:EG35" si="327">(EF33*EC$2)</f>
        <v>0</v>
      </c>
      <c r="EH33" s="13"/>
      <c r="EI33" s="152"/>
      <c r="EJ33" s="10"/>
      <c r="EK33" s="44" t="s">
        <v>76</v>
      </c>
      <c r="EL33" s="11" t="str">
        <f>$B$56</f>
        <v>special component / blind</v>
      </c>
      <c r="EM33" s="14">
        <f t="shared" si="303"/>
        <v>0</v>
      </c>
      <c r="EO33" s="30"/>
      <c r="EP33" s="146"/>
      <c r="EQ33" s="765"/>
      <c r="ER33" s="116">
        <f t="shared" si="300"/>
        <v>0</v>
      </c>
      <c r="ES33" s="81">
        <f t="shared" si="204"/>
        <v>0</v>
      </c>
      <c r="ET33" s="280">
        <v>0</v>
      </c>
      <c r="EU33" s="9" t="s">
        <v>233</v>
      </c>
      <c r="EV33" s="581">
        <f t="shared" si="169"/>
        <v>0</v>
      </c>
      <c r="EW33" s="579">
        <f t="shared" si="127"/>
        <v>0</v>
      </c>
      <c r="EX33" s="582">
        <f t="shared" si="205"/>
        <v>0</v>
      </c>
      <c r="EY33" s="574"/>
      <c r="EZ33" s="575"/>
      <c r="FA33" s="567"/>
      <c r="FC33" s="46" t="s">
        <v>585</v>
      </c>
      <c r="FD33" s="72" t="s">
        <v>42</v>
      </c>
      <c r="FE33" s="141">
        <v>0</v>
      </c>
      <c r="FF33" s="141">
        <v>0</v>
      </c>
      <c r="FG33" s="142">
        <v>0</v>
      </c>
      <c r="FH33" s="9" t="s">
        <v>125</v>
      </c>
      <c r="FI33" s="122">
        <f t="shared" si="301"/>
        <v>0</v>
      </c>
      <c r="FJ33" s="602">
        <v>0</v>
      </c>
      <c r="FK33" s="604">
        <f t="shared" si="302"/>
        <v>0</v>
      </c>
      <c r="FL33" s="590"/>
      <c r="FM33" s="569"/>
      <c r="FN33" s="607"/>
      <c r="FO33" s="127"/>
      <c r="FP33" s="135"/>
      <c r="FQ33" s="522"/>
      <c r="FR33" s="61"/>
      <c r="FS33" s="567"/>
    </row>
    <row r="34" spans="1:175" x14ac:dyDescent="0.25">
      <c r="A34" s="44" t="s">
        <v>65</v>
      </c>
      <c r="B34" s="11" t="s">
        <v>64</v>
      </c>
      <c r="C34" s="8"/>
      <c r="D34" s="942"/>
      <c r="E34" s="942"/>
      <c r="F34" s="942"/>
      <c r="G34" s="65">
        <v>0</v>
      </c>
      <c r="H34" s="70">
        <v>0</v>
      </c>
      <c r="I34" s="16">
        <f>G34*H34</f>
        <v>0</v>
      </c>
      <c r="J34" s="13">
        <f>IF(E$113=0,0,I34/E$113)</f>
        <v>0</v>
      </c>
      <c r="K34" s="13">
        <f>(J34*G$2)</f>
        <v>0</v>
      </c>
      <c r="L34" s="13"/>
      <c r="M34" s="152"/>
      <c r="N34" s="10"/>
      <c r="O34" s="44" t="s">
        <v>65</v>
      </c>
      <c r="P34" s="11" t="s">
        <v>64</v>
      </c>
      <c r="Q34" s="8"/>
      <c r="R34" s="942"/>
      <c r="S34" s="942"/>
      <c r="T34" s="942"/>
      <c r="U34" s="65">
        <v>0</v>
      </c>
      <c r="V34" s="70">
        <v>0</v>
      </c>
      <c r="W34" s="16">
        <f>U34*V34</f>
        <v>0</v>
      </c>
      <c r="X34" s="13">
        <f>IF(S$113=0,0,W34/S$113)</f>
        <v>0</v>
      </c>
      <c r="Y34" s="13">
        <f>(X34*U$2)</f>
        <v>0</v>
      </c>
      <c r="Z34" s="13"/>
      <c r="AA34" s="152"/>
      <c r="AB34" s="10"/>
      <c r="AC34" s="44" t="s">
        <v>65</v>
      </c>
      <c r="AD34" s="11" t="s">
        <v>64</v>
      </c>
      <c r="AE34" s="8"/>
      <c r="AF34" s="942"/>
      <c r="AG34" s="942"/>
      <c r="AH34" s="942"/>
      <c r="AI34" s="65">
        <v>0</v>
      </c>
      <c r="AJ34" s="70">
        <v>0</v>
      </c>
      <c r="AK34" s="16">
        <f t="shared" ref="AK34:AK35" si="328">AI34*AJ34</f>
        <v>0</v>
      </c>
      <c r="AL34" s="13">
        <f t="shared" si="305"/>
        <v>0</v>
      </c>
      <c r="AM34" s="13">
        <f t="shared" si="306"/>
        <v>0</v>
      </c>
      <c r="AN34" s="13"/>
      <c r="AO34" s="152"/>
      <c r="AP34" s="10"/>
      <c r="AQ34" s="44" t="s">
        <v>65</v>
      </c>
      <c r="AR34" s="11" t="s">
        <v>64</v>
      </c>
      <c r="AS34" s="8"/>
      <c r="AT34" s="942"/>
      <c r="AU34" s="942"/>
      <c r="AV34" s="942"/>
      <c r="AW34" s="65">
        <v>0</v>
      </c>
      <c r="AX34" s="70">
        <v>0</v>
      </c>
      <c r="AY34" s="16">
        <f t="shared" ref="AY34:AY35" si="329">AW34*AX34</f>
        <v>0</v>
      </c>
      <c r="AZ34" s="13">
        <f t="shared" si="308"/>
        <v>0</v>
      </c>
      <c r="BA34" s="13">
        <f t="shared" si="309"/>
        <v>0</v>
      </c>
      <c r="BB34" s="13"/>
      <c r="BC34" s="152"/>
      <c r="BD34" s="10"/>
      <c r="BE34" s="44" t="s">
        <v>65</v>
      </c>
      <c r="BF34" s="11" t="s">
        <v>64</v>
      </c>
      <c r="BG34" s="8"/>
      <c r="BH34" s="942"/>
      <c r="BI34" s="942"/>
      <c r="BJ34" s="942"/>
      <c r="BK34" s="65">
        <v>0</v>
      </c>
      <c r="BL34" s="70">
        <v>0</v>
      </c>
      <c r="BM34" s="16">
        <f t="shared" ref="BM34:BM35" si="330">BK34*BL34</f>
        <v>0</v>
      </c>
      <c r="BN34" s="13">
        <f t="shared" si="311"/>
        <v>0</v>
      </c>
      <c r="BO34" s="13">
        <f t="shared" si="312"/>
        <v>0</v>
      </c>
      <c r="BP34" s="13"/>
      <c r="BQ34" s="152"/>
      <c r="BR34" s="10"/>
      <c r="BS34" s="44" t="s">
        <v>65</v>
      </c>
      <c r="BT34" s="11" t="s">
        <v>64</v>
      </c>
      <c r="BU34" s="8"/>
      <c r="BV34" s="942"/>
      <c r="BW34" s="942"/>
      <c r="BX34" s="942"/>
      <c r="BY34" s="65">
        <v>0</v>
      </c>
      <c r="BZ34" s="70">
        <v>0</v>
      </c>
      <c r="CA34" s="16">
        <f t="shared" ref="CA34:CA35" si="331">BY34*BZ34</f>
        <v>0</v>
      </c>
      <c r="CB34" s="13">
        <f t="shared" si="314"/>
        <v>0</v>
      </c>
      <c r="CC34" s="13">
        <f t="shared" si="315"/>
        <v>0</v>
      </c>
      <c r="CD34" s="13"/>
      <c r="CE34" s="152"/>
      <c r="CF34" s="10"/>
      <c r="CG34" s="44" t="s">
        <v>65</v>
      </c>
      <c r="CH34" s="11" t="s">
        <v>64</v>
      </c>
      <c r="CI34" s="8"/>
      <c r="CJ34" s="942"/>
      <c r="CK34" s="942"/>
      <c r="CL34" s="942"/>
      <c r="CM34" s="65">
        <v>0</v>
      </c>
      <c r="CN34" s="70">
        <v>0</v>
      </c>
      <c r="CO34" s="16">
        <f t="shared" ref="CO34:CO35" si="332">CM34*CN34</f>
        <v>0</v>
      </c>
      <c r="CP34" s="13">
        <f t="shared" si="317"/>
        <v>0</v>
      </c>
      <c r="CQ34" s="13">
        <f t="shared" si="318"/>
        <v>0</v>
      </c>
      <c r="CR34" s="13"/>
      <c r="CS34" s="152"/>
      <c r="CT34" s="10"/>
      <c r="CU34" s="44" t="s">
        <v>65</v>
      </c>
      <c r="CV34" s="11" t="s">
        <v>64</v>
      </c>
      <c r="CW34" s="8"/>
      <c r="CX34" s="942"/>
      <c r="CY34" s="942"/>
      <c r="CZ34" s="942"/>
      <c r="DA34" s="65">
        <v>0</v>
      </c>
      <c r="DB34" s="70">
        <v>0</v>
      </c>
      <c r="DC34" s="16">
        <f t="shared" ref="DC34:DC35" si="333">DA34*DB34</f>
        <v>0</v>
      </c>
      <c r="DD34" s="13">
        <f t="shared" si="320"/>
        <v>0</v>
      </c>
      <c r="DE34" s="13">
        <f t="shared" si="321"/>
        <v>0</v>
      </c>
      <c r="DF34" s="13"/>
      <c r="DG34" s="152"/>
      <c r="DH34" s="10"/>
      <c r="DI34" s="44" t="s">
        <v>65</v>
      </c>
      <c r="DJ34" s="11" t="s">
        <v>64</v>
      </c>
      <c r="DK34" s="8"/>
      <c r="DL34" s="942"/>
      <c r="DM34" s="942"/>
      <c r="DN34" s="942"/>
      <c r="DO34" s="65">
        <v>0</v>
      </c>
      <c r="DP34" s="70">
        <v>0</v>
      </c>
      <c r="DQ34" s="16">
        <f t="shared" ref="DQ34:DQ35" si="334">DO34*DP34</f>
        <v>0</v>
      </c>
      <c r="DR34" s="13">
        <f t="shared" si="323"/>
        <v>0</v>
      </c>
      <c r="DS34" s="13">
        <f t="shared" si="324"/>
        <v>0</v>
      </c>
      <c r="DT34" s="13"/>
      <c r="DU34" s="152"/>
      <c r="DV34" s="10"/>
      <c r="DW34" s="44" t="s">
        <v>65</v>
      </c>
      <c r="DX34" s="11" t="s">
        <v>64</v>
      </c>
      <c r="DY34" s="8"/>
      <c r="DZ34" s="942"/>
      <c r="EA34" s="942"/>
      <c r="EB34" s="942"/>
      <c r="EC34" s="65">
        <v>0</v>
      </c>
      <c r="ED34" s="70">
        <v>0</v>
      </c>
      <c r="EE34" s="16">
        <f t="shared" ref="EE34:EE35" si="335">EC34*ED34</f>
        <v>0</v>
      </c>
      <c r="EF34" s="13">
        <f t="shared" si="326"/>
        <v>0</v>
      </c>
      <c r="EG34" s="13">
        <f t="shared" si="327"/>
        <v>0</v>
      </c>
      <c r="EH34" s="13"/>
      <c r="EI34" s="152"/>
      <c r="EJ34" s="10"/>
      <c r="EK34" s="44" t="s">
        <v>76</v>
      </c>
      <c r="EL34" s="11" t="str">
        <f>$B$57</f>
        <v>special component / blind</v>
      </c>
      <c r="EM34" s="14">
        <f t="shared" si="303"/>
        <v>0</v>
      </c>
      <c r="EO34" s="30"/>
      <c r="EP34" s="146"/>
      <c r="EQ34" s="765"/>
      <c r="ER34" s="116">
        <f t="shared" si="300"/>
        <v>0</v>
      </c>
      <c r="ES34" s="81">
        <f t="shared" si="204"/>
        <v>0</v>
      </c>
      <c r="ET34" s="280">
        <v>0</v>
      </c>
      <c r="EU34" s="9" t="s">
        <v>233</v>
      </c>
      <c r="EV34" s="581">
        <f t="shared" si="169"/>
        <v>0</v>
      </c>
      <c r="EW34" s="579">
        <f t="shared" si="127"/>
        <v>0</v>
      </c>
      <c r="EX34" s="582">
        <f t="shared" si="205"/>
        <v>0</v>
      </c>
      <c r="EY34" s="574"/>
      <c r="EZ34" s="575"/>
      <c r="FA34" s="567"/>
      <c r="FC34" s="46" t="s">
        <v>65</v>
      </c>
      <c r="FD34" s="72" t="s">
        <v>42</v>
      </c>
      <c r="FE34" s="141">
        <v>0</v>
      </c>
      <c r="FF34" s="141">
        <v>0</v>
      </c>
      <c r="FG34" s="142">
        <v>0</v>
      </c>
      <c r="FH34" s="9" t="s">
        <v>125</v>
      </c>
      <c r="FI34" s="122">
        <f t="shared" si="301"/>
        <v>0</v>
      </c>
      <c r="FJ34" s="602">
        <v>0</v>
      </c>
      <c r="FK34" s="604">
        <f t="shared" si="302"/>
        <v>0</v>
      </c>
      <c r="FL34" s="591">
        <f>FR133</f>
        <v>0</v>
      </c>
      <c r="FM34" s="575"/>
      <c r="FN34" s="610">
        <f>SUM(FK34:FK35)+FL34</f>
        <v>0</v>
      </c>
      <c r="FO34" s="127">
        <f>IF(FO$4=0,0,FN34/$FO$4)</f>
        <v>0</v>
      </c>
      <c r="FP34" s="135" t="s">
        <v>65</v>
      </c>
      <c r="FQ34" s="522">
        <f>EX17+EX29+EY29</f>
        <v>0</v>
      </c>
      <c r="FR34" s="496">
        <f>FN34</f>
        <v>0</v>
      </c>
      <c r="FS34" s="567">
        <f>SUM(FQ34:FR34)</f>
        <v>0</v>
      </c>
    </row>
    <row r="35" spans="1:175" x14ac:dyDescent="0.25">
      <c r="A35" s="44" t="s">
        <v>72</v>
      </c>
      <c r="B35" s="11" t="s">
        <v>71</v>
      </c>
      <c r="C35" s="8"/>
      <c r="D35" s="942"/>
      <c r="E35" s="942"/>
      <c r="F35" s="942"/>
      <c r="G35" s="65">
        <v>0</v>
      </c>
      <c r="H35" s="70">
        <v>0</v>
      </c>
      <c r="I35" s="16">
        <f>G35*H35</f>
        <v>0</v>
      </c>
      <c r="J35" s="13">
        <f>IF(E$113=0,0,I35/E$113)</f>
        <v>0</v>
      </c>
      <c r="K35" s="13">
        <f>(J35*G$2)</f>
        <v>0</v>
      </c>
      <c r="L35" s="13"/>
      <c r="M35" s="152"/>
      <c r="N35" s="10"/>
      <c r="O35" s="44" t="s">
        <v>72</v>
      </c>
      <c r="P35" s="11" t="s">
        <v>71</v>
      </c>
      <c r="Q35" s="8"/>
      <c r="R35" s="942"/>
      <c r="S35" s="942"/>
      <c r="T35" s="942"/>
      <c r="U35" s="65">
        <v>0</v>
      </c>
      <c r="V35" s="70">
        <v>0</v>
      </c>
      <c r="W35" s="16">
        <f>U35*V35</f>
        <v>0</v>
      </c>
      <c r="X35" s="13">
        <f>IF(S$113=0,0,W35/S$113)</f>
        <v>0</v>
      </c>
      <c r="Y35" s="13">
        <f>(X35*U$2)</f>
        <v>0</v>
      </c>
      <c r="Z35" s="13"/>
      <c r="AA35" s="152"/>
      <c r="AB35" s="10"/>
      <c r="AC35" s="44" t="s">
        <v>72</v>
      </c>
      <c r="AD35" s="11" t="s">
        <v>71</v>
      </c>
      <c r="AE35" s="8"/>
      <c r="AF35" s="942"/>
      <c r="AG35" s="942"/>
      <c r="AH35" s="942"/>
      <c r="AI35" s="65">
        <v>0</v>
      </c>
      <c r="AJ35" s="70">
        <v>0</v>
      </c>
      <c r="AK35" s="16">
        <f t="shared" si="328"/>
        <v>0</v>
      </c>
      <c r="AL35" s="13">
        <f t="shared" si="305"/>
        <v>0</v>
      </c>
      <c r="AM35" s="13">
        <f t="shared" si="306"/>
        <v>0</v>
      </c>
      <c r="AN35" s="13"/>
      <c r="AO35" s="152"/>
      <c r="AP35" s="10"/>
      <c r="AQ35" s="44" t="s">
        <v>72</v>
      </c>
      <c r="AR35" s="11" t="s">
        <v>71</v>
      </c>
      <c r="AS35" s="8"/>
      <c r="AT35" s="942"/>
      <c r="AU35" s="942"/>
      <c r="AV35" s="942"/>
      <c r="AW35" s="65">
        <v>0</v>
      </c>
      <c r="AX35" s="70">
        <v>0</v>
      </c>
      <c r="AY35" s="16">
        <f t="shared" si="329"/>
        <v>0</v>
      </c>
      <c r="AZ35" s="13">
        <f t="shared" si="308"/>
        <v>0</v>
      </c>
      <c r="BA35" s="13">
        <f t="shared" si="309"/>
        <v>0</v>
      </c>
      <c r="BB35" s="13"/>
      <c r="BC35" s="152"/>
      <c r="BD35" s="10"/>
      <c r="BE35" s="44" t="s">
        <v>72</v>
      </c>
      <c r="BF35" s="11" t="s">
        <v>71</v>
      </c>
      <c r="BG35" s="8"/>
      <c r="BH35" s="942"/>
      <c r="BI35" s="942"/>
      <c r="BJ35" s="942"/>
      <c r="BK35" s="65">
        <v>0</v>
      </c>
      <c r="BL35" s="70">
        <v>0</v>
      </c>
      <c r="BM35" s="16">
        <f t="shared" si="330"/>
        <v>0</v>
      </c>
      <c r="BN35" s="13">
        <f t="shared" si="311"/>
        <v>0</v>
      </c>
      <c r="BO35" s="13">
        <f t="shared" si="312"/>
        <v>0</v>
      </c>
      <c r="BP35" s="13"/>
      <c r="BQ35" s="152"/>
      <c r="BR35" s="10"/>
      <c r="BS35" s="44" t="s">
        <v>72</v>
      </c>
      <c r="BT35" s="11" t="s">
        <v>71</v>
      </c>
      <c r="BU35" s="8"/>
      <c r="BV35" s="942"/>
      <c r="BW35" s="942"/>
      <c r="BX35" s="942"/>
      <c r="BY35" s="65">
        <v>0</v>
      </c>
      <c r="BZ35" s="70">
        <v>0</v>
      </c>
      <c r="CA35" s="16">
        <f t="shared" si="331"/>
        <v>0</v>
      </c>
      <c r="CB35" s="13">
        <f t="shared" si="314"/>
        <v>0</v>
      </c>
      <c r="CC35" s="13">
        <f t="shared" si="315"/>
        <v>0</v>
      </c>
      <c r="CD35" s="13"/>
      <c r="CE35" s="152"/>
      <c r="CF35" s="10"/>
      <c r="CG35" s="44" t="s">
        <v>72</v>
      </c>
      <c r="CH35" s="11" t="s">
        <v>71</v>
      </c>
      <c r="CI35" s="8"/>
      <c r="CJ35" s="942"/>
      <c r="CK35" s="942"/>
      <c r="CL35" s="942"/>
      <c r="CM35" s="65">
        <v>0</v>
      </c>
      <c r="CN35" s="70">
        <v>0</v>
      </c>
      <c r="CO35" s="16">
        <f t="shared" si="332"/>
        <v>0</v>
      </c>
      <c r="CP35" s="13">
        <f t="shared" si="317"/>
        <v>0</v>
      </c>
      <c r="CQ35" s="13">
        <f t="shared" si="318"/>
        <v>0</v>
      </c>
      <c r="CR35" s="13"/>
      <c r="CS35" s="152"/>
      <c r="CT35" s="10"/>
      <c r="CU35" s="44" t="s">
        <v>72</v>
      </c>
      <c r="CV35" s="11" t="s">
        <v>71</v>
      </c>
      <c r="CW35" s="8"/>
      <c r="CX35" s="942"/>
      <c r="CY35" s="942"/>
      <c r="CZ35" s="942"/>
      <c r="DA35" s="65">
        <v>0</v>
      </c>
      <c r="DB35" s="70">
        <v>0</v>
      </c>
      <c r="DC35" s="16">
        <f t="shared" si="333"/>
        <v>0</v>
      </c>
      <c r="DD35" s="13">
        <f t="shared" si="320"/>
        <v>0</v>
      </c>
      <c r="DE35" s="13">
        <f t="shared" si="321"/>
        <v>0</v>
      </c>
      <c r="DF35" s="13"/>
      <c r="DG35" s="152"/>
      <c r="DH35" s="10"/>
      <c r="DI35" s="44" t="s">
        <v>72</v>
      </c>
      <c r="DJ35" s="11" t="s">
        <v>71</v>
      </c>
      <c r="DK35" s="8"/>
      <c r="DL35" s="942"/>
      <c r="DM35" s="942"/>
      <c r="DN35" s="942"/>
      <c r="DO35" s="65">
        <v>0</v>
      </c>
      <c r="DP35" s="70">
        <v>0</v>
      </c>
      <c r="DQ35" s="16">
        <f t="shared" si="334"/>
        <v>0</v>
      </c>
      <c r="DR35" s="13">
        <f t="shared" si="323"/>
        <v>0</v>
      </c>
      <c r="DS35" s="13">
        <f t="shared" si="324"/>
        <v>0</v>
      </c>
      <c r="DT35" s="13"/>
      <c r="DU35" s="152"/>
      <c r="DV35" s="10"/>
      <c r="DW35" s="44" t="s">
        <v>72</v>
      </c>
      <c r="DX35" s="11" t="s">
        <v>71</v>
      </c>
      <c r="DY35" s="8"/>
      <c r="DZ35" s="942"/>
      <c r="EA35" s="942"/>
      <c r="EB35" s="942"/>
      <c r="EC35" s="65">
        <v>0</v>
      </c>
      <c r="ED35" s="70">
        <v>0</v>
      </c>
      <c r="EE35" s="16">
        <f t="shared" si="335"/>
        <v>0</v>
      </c>
      <c r="EF35" s="13">
        <f t="shared" si="326"/>
        <v>0</v>
      </c>
      <c r="EG35" s="13">
        <f t="shared" si="327"/>
        <v>0</v>
      </c>
      <c r="EH35" s="13"/>
      <c r="EI35" s="152"/>
      <c r="EJ35" s="10"/>
      <c r="EK35" s="44" t="s">
        <v>76</v>
      </c>
      <c r="EL35" s="11" t="str">
        <f>$B$58</f>
        <v>special component / blind</v>
      </c>
      <c r="EM35" s="14">
        <f t="shared" si="303"/>
        <v>0</v>
      </c>
      <c r="EO35" s="30"/>
      <c r="EP35" s="146"/>
      <c r="EQ35" s="765"/>
      <c r="ER35" s="116">
        <f t="shared" si="300"/>
        <v>0</v>
      </c>
      <c r="ES35" s="81">
        <f t="shared" si="204"/>
        <v>0</v>
      </c>
      <c r="ET35" s="280">
        <v>0</v>
      </c>
      <c r="EU35" s="9" t="s">
        <v>233</v>
      </c>
      <c r="EV35" s="581">
        <f t="shared" si="169"/>
        <v>0</v>
      </c>
      <c r="EW35" s="579">
        <f t="shared" si="127"/>
        <v>0</v>
      </c>
      <c r="EX35" s="582">
        <f t="shared" si="205"/>
        <v>0</v>
      </c>
      <c r="EY35" s="574"/>
      <c r="EZ35" s="575"/>
      <c r="FA35" s="567"/>
      <c r="FC35" s="46" t="s">
        <v>65</v>
      </c>
      <c r="FD35" s="72" t="s">
        <v>42</v>
      </c>
      <c r="FE35" s="141">
        <v>0</v>
      </c>
      <c r="FF35" s="141">
        <v>0</v>
      </c>
      <c r="FG35" s="142">
        <v>0</v>
      </c>
      <c r="FH35" s="9" t="s">
        <v>125</v>
      </c>
      <c r="FI35" s="122">
        <f t="shared" si="301"/>
        <v>0</v>
      </c>
      <c r="FJ35" s="602">
        <v>0</v>
      </c>
      <c r="FK35" s="604">
        <f t="shared" si="302"/>
        <v>0</v>
      </c>
      <c r="FL35" s="590"/>
      <c r="FM35" s="569"/>
      <c r="FN35" s="607"/>
      <c r="FO35" s="127"/>
      <c r="FP35" s="135"/>
      <c r="FQ35" s="522"/>
      <c r="FR35" s="61"/>
      <c r="FS35" s="567"/>
    </row>
    <row r="36" spans="1:175" x14ac:dyDescent="0.25">
      <c r="A36" s="45"/>
      <c r="B36" s="93"/>
      <c r="C36" s="941"/>
      <c r="D36" s="942" t="s">
        <v>20</v>
      </c>
      <c r="E36" s="942" t="s">
        <v>37</v>
      </c>
      <c r="F36" s="942" t="s">
        <v>37</v>
      </c>
      <c r="G36" s="288"/>
      <c r="H36" s="289"/>
      <c r="I36" s="14"/>
      <c r="J36" s="14"/>
      <c r="K36" s="14"/>
      <c r="L36" s="14"/>
      <c r="M36" s="153"/>
      <c r="N36" s="15"/>
      <c r="O36" s="45"/>
      <c r="P36" s="93"/>
      <c r="Q36" s="941"/>
      <c r="R36" s="942" t="s">
        <v>20</v>
      </c>
      <c r="S36" s="942" t="s">
        <v>37</v>
      </c>
      <c r="T36" s="942" t="s">
        <v>37</v>
      </c>
      <c r="U36" s="288"/>
      <c r="V36" s="289"/>
      <c r="W36" s="14"/>
      <c r="X36" s="14"/>
      <c r="Y36" s="14"/>
      <c r="Z36" s="14"/>
      <c r="AA36" s="153"/>
      <c r="AB36" s="15"/>
      <c r="AC36" s="45"/>
      <c r="AD36" s="93"/>
      <c r="AE36" s="941"/>
      <c r="AF36" s="942" t="s">
        <v>20</v>
      </c>
      <c r="AG36" s="942" t="s">
        <v>37</v>
      </c>
      <c r="AH36" s="942" t="s">
        <v>37</v>
      </c>
      <c r="AI36" s="288"/>
      <c r="AJ36" s="289"/>
      <c r="AK36" s="14"/>
      <c r="AL36" s="14"/>
      <c r="AM36" s="14"/>
      <c r="AN36" s="14"/>
      <c r="AO36" s="153"/>
      <c r="AP36" s="15"/>
      <c r="AQ36" s="45"/>
      <c r="AR36" s="93"/>
      <c r="AS36" s="941"/>
      <c r="AT36" s="942" t="s">
        <v>20</v>
      </c>
      <c r="AU36" s="942" t="s">
        <v>37</v>
      </c>
      <c r="AV36" s="942" t="s">
        <v>37</v>
      </c>
      <c r="AW36" s="288"/>
      <c r="AX36" s="289"/>
      <c r="AY36" s="14"/>
      <c r="AZ36" s="14"/>
      <c r="BA36" s="14"/>
      <c r="BB36" s="14"/>
      <c r="BC36" s="153"/>
      <c r="BD36" s="15"/>
      <c r="BE36" s="45"/>
      <c r="BF36" s="93"/>
      <c r="BG36" s="941"/>
      <c r="BH36" s="942" t="s">
        <v>20</v>
      </c>
      <c r="BI36" s="942" t="s">
        <v>37</v>
      </c>
      <c r="BJ36" s="942" t="s">
        <v>37</v>
      </c>
      <c r="BK36" s="288"/>
      <c r="BL36" s="289"/>
      <c r="BM36" s="14"/>
      <c r="BN36" s="14"/>
      <c r="BO36" s="14"/>
      <c r="BP36" s="14"/>
      <c r="BQ36" s="153"/>
      <c r="BR36" s="15"/>
      <c r="BS36" s="45"/>
      <c r="BT36" s="93"/>
      <c r="BU36" s="941"/>
      <c r="BV36" s="942" t="s">
        <v>20</v>
      </c>
      <c r="BW36" s="942" t="s">
        <v>37</v>
      </c>
      <c r="BX36" s="942" t="s">
        <v>37</v>
      </c>
      <c r="BY36" s="288"/>
      <c r="BZ36" s="289"/>
      <c r="CA36" s="14"/>
      <c r="CB36" s="14"/>
      <c r="CC36" s="14"/>
      <c r="CD36" s="14"/>
      <c r="CE36" s="153"/>
      <c r="CF36" s="15"/>
      <c r="CG36" s="45"/>
      <c r="CH36" s="93"/>
      <c r="CI36" s="941"/>
      <c r="CJ36" s="942" t="s">
        <v>20</v>
      </c>
      <c r="CK36" s="942" t="s">
        <v>37</v>
      </c>
      <c r="CL36" s="942" t="s">
        <v>37</v>
      </c>
      <c r="CM36" s="288"/>
      <c r="CN36" s="289"/>
      <c r="CO36" s="14"/>
      <c r="CP36" s="14"/>
      <c r="CQ36" s="14"/>
      <c r="CR36" s="14"/>
      <c r="CS36" s="153"/>
      <c r="CT36" s="15"/>
      <c r="CU36" s="45"/>
      <c r="CV36" s="93"/>
      <c r="CW36" s="941"/>
      <c r="CX36" s="942" t="s">
        <v>20</v>
      </c>
      <c r="CY36" s="942" t="s">
        <v>37</v>
      </c>
      <c r="CZ36" s="942" t="s">
        <v>37</v>
      </c>
      <c r="DA36" s="288"/>
      <c r="DB36" s="289"/>
      <c r="DC36" s="14"/>
      <c r="DD36" s="14"/>
      <c r="DE36" s="14"/>
      <c r="DF36" s="14"/>
      <c r="DG36" s="153"/>
      <c r="DH36" s="15"/>
      <c r="DI36" s="45"/>
      <c r="DJ36" s="93"/>
      <c r="DK36" s="941"/>
      <c r="DL36" s="942" t="s">
        <v>20</v>
      </c>
      <c r="DM36" s="942" t="s">
        <v>37</v>
      </c>
      <c r="DN36" s="942" t="s">
        <v>37</v>
      </c>
      <c r="DO36" s="288"/>
      <c r="DP36" s="289"/>
      <c r="DQ36" s="14"/>
      <c r="DR36" s="14"/>
      <c r="DS36" s="14"/>
      <c r="DT36" s="14"/>
      <c r="DU36" s="153"/>
      <c r="DV36" s="15"/>
      <c r="DW36" s="45"/>
      <c r="DX36" s="93"/>
      <c r="DY36" s="941"/>
      <c r="DZ36" s="942" t="s">
        <v>20</v>
      </c>
      <c r="EA36" s="942" t="s">
        <v>37</v>
      </c>
      <c r="EB36" s="942" t="s">
        <v>37</v>
      </c>
      <c r="EC36" s="288"/>
      <c r="ED36" s="289"/>
      <c r="EE36" s="14"/>
      <c r="EF36" s="14"/>
      <c r="EG36" s="14"/>
      <c r="EH36" s="14"/>
      <c r="EI36" s="153"/>
      <c r="EJ36" s="15"/>
      <c r="EK36" s="44" t="s">
        <v>76</v>
      </c>
      <c r="EL36" s="11" t="str">
        <f>$B$59</f>
        <v>special component / blind</v>
      </c>
      <c r="EM36" s="14">
        <f t="shared" si="303"/>
        <v>0</v>
      </c>
      <c r="EO36" s="30"/>
      <c r="EP36" s="146"/>
      <c r="EQ36" s="765"/>
      <c r="ER36" s="116">
        <f t="shared" si="300"/>
        <v>0</v>
      </c>
      <c r="ES36" s="81">
        <f t="shared" si="204"/>
        <v>0</v>
      </c>
      <c r="ET36" s="280">
        <v>0</v>
      </c>
      <c r="EU36" s="9" t="s">
        <v>233</v>
      </c>
      <c r="EV36" s="581">
        <f t="shared" si="169"/>
        <v>0</v>
      </c>
      <c r="EW36" s="579">
        <f t="shared" si="127"/>
        <v>0</v>
      </c>
      <c r="EX36" s="582">
        <f t="shared" si="205"/>
        <v>0</v>
      </c>
      <c r="EY36" s="574"/>
      <c r="EZ36" s="575"/>
      <c r="FA36" s="567"/>
      <c r="FC36" s="44" t="s">
        <v>76</v>
      </c>
      <c r="FD36" s="72" t="s">
        <v>42</v>
      </c>
      <c r="FE36" s="141">
        <v>0</v>
      </c>
      <c r="FF36" s="141">
        <v>0</v>
      </c>
      <c r="FG36" s="142">
        <v>0</v>
      </c>
      <c r="FH36" s="9" t="s">
        <v>125</v>
      </c>
      <c r="FI36" s="122">
        <f t="shared" si="301"/>
        <v>0</v>
      </c>
      <c r="FJ36" s="602">
        <v>0</v>
      </c>
      <c r="FK36" s="604">
        <f t="shared" si="302"/>
        <v>0</v>
      </c>
      <c r="FL36" s="591">
        <f>FR135</f>
        <v>0</v>
      </c>
      <c r="FM36" s="575"/>
      <c r="FN36" s="610">
        <f>SUM(FK36:FK37)+FL36</f>
        <v>0</v>
      </c>
      <c r="FO36" s="127">
        <f>IF(FO$4=0,0,FN36/$FO$4)</f>
        <v>0</v>
      </c>
      <c r="FP36" s="87" t="s">
        <v>76</v>
      </c>
      <c r="FQ36" s="522">
        <f>EY30+EX30+EX31+EX32+EX33+EX34+EX35+EX36+EX37</f>
        <v>0</v>
      </c>
      <c r="FR36" s="496">
        <f>FN36</f>
        <v>0</v>
      </c>
      <c r="FS36" s="567">
        <f>SUM(FQ36:FR36)</f>
        <v>0</v>
      </c>
    </row>
    <row r="37" spans="1:175" ht="13" thickBot="1" x14ac:dyDescent="0.3">
      <c r="A37" s="44" t="s">
        <v>72</v>
      </c>
      <c r="B37" s="11" t="s">
        <v>38</v>
      </c>
      <c r="C37" s="8"/>
      <c r="D37" s="71">
        <v>0</v>
      </c>
      <c r="E37" s="65">
        <v>0</v>
      </c>
      <c r="F37" s="65">
        <v>0</v>
      </c>
      <c r="G37" s="31">
        <v>1.4</v>
      </c>
      <c r="H37" s="70">
        <v>0</v>
      </c>
      <c r="I37" s="13">
        <f>D37*E37*F37*G37*H37/1000</f>
        <v>0</v>
      </c>
      <c r="J37" s="13">
        <f t="shared" ref="J37:J43" si="336">IF(E$113=0,0,I37/E$113)</f>
        <v>0</v>
      </c>
      <c r="K37" s="13">
        <f t="shared" ref="K37:K43" si="337">(J37*G$2)</f>
        <v>0</v>
      </c>
      <c r="L37" s="13"/>
      <c r="M37" s="152"/>
      <c r="N37" s="10"/>
      <c r="O37" s="44" t="s">
        <v>72</v>
      </c>
      <c r="P37" s="11" t="s">
        <v>38</v>
      </c>
      <c r="Q37" s="8"/>
      <c r="R37" s="71">
        <v>0</v>
      </c>
      <c r="S37" s="65">
        <v>0</v>
      </c>
      <c r="T37" s="65">
        <v>0</v>
      </c>
      <c r="U37" s="31">
        <v>1.4</v>
      </c>
      <c r="V37" s="70">
        <v>0</v>
      </c>
      <c r="W37" s="13">
        <f>R37*S37*T37*U37*V37/1000</f>
        <v>0</v>
      </c>
      <c r="X37" s="13">
        <f t="shared" ref="X37:X43" si="338">IF(S$113=0,0,W37/S$113)</f>
        <v>0</v>
      </c>
      <c r="Y37" s="13">
        <f t="shared" ref="Y37:Y43" si="339">(X37*U$2)</f>
        <v>0</v>
      </c>
      <c r="Z37" s="13"/>
      <c r="AA37" s="152"/>
      <c r="AB37" s="10"/>
      <c r="AC37" s="44" t="s">
        <v>72</v>
      </c>
      <c r="AD37" s="11" t="s">
        <v>38</v>
      </c>
      <c r="AE37" s="8"/>
      <c r="AF37" s="71">
        <v>0</v>
      </c>
      <c r="AG37" s="65">
        <v>0</v>
      </c>
      <c r="AH37" s="65">
        <v>0</v>
      </c>
      <c r="AI37" s="31">
        <v>1.4</v>
      </c>
      <c r="AJ37" s="70">
        <v>0</v>
      </c>
      <c r="AK37" s="13">
        <f t="shared" ref="AK37" si="340">AF37*AG37*AH37*AI37*AJ37/1000</f>
        <v>0</v>
      </c>
      <c r="AL37" s="13">
        <f t="shared" ref="AL37:AL43" si="341">IF(AG$113=0,0,AK37/AG$113)</f>
        <v>0</v>
      </c>
      <c r="AM37" s="13">
        <f t="shared" ref="AM37:AM43" si="342">(AL37*AI$2)</f>
        <v>0</v>
      </c>
      <c r="AN37" s="13"/>
      <c r="AO37" s="152"/>
      <c r="AP37" s="10"/>
      <c r="AQ37" s="44" t="s">
        <v>72</v>
      </c>
      <c r="AR37" s="11" t="s">
        <v>38</v>
      </c>
      <c r="AS37" s="8"/>
      <c r="AT37" s="71">
        <v>0</v>
      </c>
      <c r="AU37" s="65">
        <v>0</v>
      </c>
      <c r="AV37" s="65">
        <v>0</v>
      </c>
      <c r="AW37" s="31">
        <v>1.4</v>
      </c>
      <c r="AX37" s="70">
        <v>0</v>
      </c>
      <c r="AY37" s="13">
        <f t="shared" ref="AY37" si="343">AT37*AU37*AV37*AW37*AX37/1000</f>
        <v>0</v>
      </c>
      <c r="AZ37" s="13">
        <f t="shared" ref="AZ37:AZ43" si="344">IF(AU$113=0,0,AY37/AU$113)</f>
        <v>0</v>
      </c>
      <c r="BA37" s="13">
        <f t="shared" ref="BA37:BA43" si="345">(AZ37*AW$2)</f>
        <v>0</v>
      </c>
      <c r="BB37" s="13"/>
      <c r="BC37" s="152"/>
      <c r="BD37" s="10"/>
      <c r="BE37" s="44" t="s">
        <v>72</v>
      </c>
      <c r="BF37" s="11" t="s">
        <v>38</v>
      </c>
      <c r="BG37" s="8"/>
      <c r="BH37" s="71">
        <v>0</v>
      </c>
      <c r="BI37" s="65">
        <v>0</v>
      </c>
      <c r="BJ37" s="65">
        <v>0</v>
      </c>
      <c r="BK37" s="31">
        <v>1.4</v>
      </c>
      <c r="BL37" s="70">
        <v>0</v>
      </c>
      <c r="BM37" s="13">
        <f t="shared" ref="BM37" si="346">BH37*BI37*BJ37*BK37*BL37/1000</f>
        <v>0</v>
      </c>
      <c r="BN37" s="13">
        <f t="shared" ref="BN37:BN43" si="347">IF(BI$113=0,0,BM37/BI$113)</f>
        <v>0</v>
      </c>
      <c r="BO37" s="13">
        <f t="shared" ref="BO37:BO43" si="348">(BN37*BK$2)</f>
        <v>0</v>
      </c>
      <c r="BP37" s="13"/>
      <c r="BQ37" s="152"/>
      <c r="BR37" s="10"/>
      <c r="BS37" s="44" t="s">
        <v>72</v>
      </c>
      <c r="BT37" s="11" t="s">
        <v>38</v>
      </c>
      <c r="BU37" s="8"/>
      <c r="BV37" s="71">
        <v>0</v>
      </c>
      <c r="BW37" s="65">
        <v>0</v>
      </c>
      <c r="BX37" s="65">
        <v>0</v>
      </c>
      <c r="BY37" s="31">
        <v>1.4</v>
      </c>
      <c r="BZ37" s="70">
        <v>0</v>
      </c>
      <c r="CA37" s="13">
        <f t="shared" ref="CA37" si="349">BV37*BW37*BX37*BY37*BZ37/1000</f>
        <v>0</v>
      </c>
      <c r="CB37" s="13">
        <f t="shared" ref="CB37:CB43" si="350">IF(BW$113=0,0,CA37/BW$113)</f>
        <v>0</v>
      </c>
      <c r="CC37" s="13">
        <f t="shared" ref="CC37:CC43" si="351">(CB37*BY$2)</f>
        <v>0</v>
      </c>
      <c r="CD37" s="13"/>
      <c r="CE37" s="152"/>
      <c r="CF37" s="10"/>
      <c r="CG37" s="44" t="s">
        <v>72</v>
      </c>
      <c r="CH37" s="11" t="s">
        <v>38</v>
      </c>
      <c r="CI37" s="8"/>
      <c r="CJ37" s="71">
        <v>0</v>
      </c>
      <c r="CK37" s="65">
        <v>0</v>
      </c>
      <c r="CL37" s="65">
        <v>0</v>
      </c>
      <c r="CM37" s="31">
        <v>1.4</v>
      </c>
      <c r="CN37" s="70">
        <v>0</v>
      </c>
      <c r="CO37" s="13">
        <f t="shared" ref="CO37" si="352">CJ37*CK37*CL37*CM37*CN37/1000</f>
        <v>0</v>
      </c>
      <c r="CP37" s="13">
        <f t="shared" ref="CP37:CP43" si="353">IF(CK$113=0,0,CO37/CK$113)</f>
        <v>0</v>
      </c>
      <c r="CQ37" s="13">
        <f t="shared" ref="CQ37:CQ43" si="354">(CP37*CM$2)</f>
        <v>0</v>
      </c>
      <c r="CR37" s="13"/>
      <c r="CS37" s="152"/>
      <c r="CT37" s="10"/>
      <c r="CU37" s="44" t="s">
        <v>72</v>
      </c>
      <c r="CV37" s="11" t="s">
        <v>38</v>
      </c>
      <c r="CW37" s="8"/>
      <c r="CX37" s="71">
        <v>0</v>
      </c>
      <c r="CY37" s="65">
        <v>0</v>
      </c>
      <c r="CZ37" s="65">
        <v>0</v>
      </c>
      <c r="DA37" s="31">
        <v>1.4</v>
      </c>
      <c r="DB37" s="70">
        <v>0</v>
      </c>
      <c r="DC37" s="13">
        <f t="shared" ref="DC37" si="355">CX37*CY37*CZ37*DA37*DB37/1000</f>
        <v>0</v>
      </c>
      <c r="DD37" s="13">
        <f t="shared" ref="DD37:DD43" si="356">IF(CY$113=0,0,DC37/CY$113)</f>
        <v>0</v>
      </c>
      <c r="DE37" s="13">
        <f t="shared" ref="DE37:DE43" si="357">(DD37*DA$2)</f>
        <v>0</v>
      </c>
      <c r="DF37" s="13"/>
      <c r="DG37" s="152"/>
      <c r="DH37" s="10"/>
      <c r="DI37" s="44" t="s">
        <v>72</v>
      </c>
      <c r="DJ37" s="11" t="s">
        <v>38</v>
      </c>
      <c r="DK37" s="8"/>
      <c r="DL37" s="71">
        <v>0</v>
      </c>
      <c r="DM37" s="65">
        <v>0</v>
      </c>
      <c r="DN37" s="65">
        <v>0</v>
      </c>
      <c r="DO37" s="31">
        <v>1.4</v>
      </c>
      <c r="DP37" s="70">
        <v>0</v>
      </c>
      <c r="DQ37" s="13">
        <f t="shared" ref="DQ37" si="358">DL37*DM37*DN37*DO37*DP37/1000</f>
        <v>0</v>
      </c>
      <c r="DR37" s="13">
        <f t="shared" ref="DR37:DR43" si="359">IF(DM$113=0,0,DQ37/DM$113)</f>
        <v>0</v>
      </c>
      <c r="DS37" s="13">
        <f t="shared" ref="DS37:DS43" si="360">(DR37*DO$2)</f>
        <v>0</v>
      </c>
      <c r="DT37" s="13"/>
      <c r="DU37" s="152"/>
      <c r="DV37" s="10"/>
      <c r="DW37" s="44" t="s">
        <v>72</v>
      </c>
      <c r="DX37" s="11" t="s">
        <v>38</v>
      </c>
      <c r="DY37" s="8"/>
      <c r="DZ37" s="71">
        <v>0</v>
      </c>
      <c r="EA37" s="65">
        <v>0</v>
      </c>
      <c r="EB37" s="65">
        <v>0</v>
      </c>
      <c r="EC37" s="31">
        <v>1.4</v>
      </c>
      <c r="ED37" s="70">
        <v>0</v>
      </c>
      <c r="EE37" s="13">
        <f t="shared" ref="EE37" si="361">DZ37*EA37*EB37*EC37*ED37/1000</f>
        <v>0</v>
      </c>
      <c r="EF37" s="13">
        <f t="shared" ref="EF37:EF43" si="362">IF(EA$113=0,0,EE37/EA$113)</f>
        <v>0</v>
      </c>
      <c r="EG37" s="13">
        <f t="shared" ref="EG37:EG43" si="363">(EF37*EC$2)</f>
        <v>0</v>
      </c>
      <c r="EH37" s="13"/>
      <c r="EI37" s="152"/>
      <c r="EJ37" s="10"/>
      <c r="EK37" s="44" t="s">
        <v>76</v>
      </c>
      <c r="EL37" s="11" t="str">
        <f>$B$60</f>
        <v>special component / blind</v>
      </c>
      <c r="EM37" s="14">
        <f t="shared" si="303"/>
        <v>0</v>
      </c>
      <c r="EO37" s="30"/>
      <c r="EP37" s="146"/>
      <c r="EQ37" s="765"/>
      <c r="ER37" s="116">
        <f t="shared" si="300"/>
        <v>0</v>
      </c>
      <c r="ES37" s="81">
        <f t="shared" si="204"/>
        <v>0</v>
      </c>
      <c r="ET37" s="280">
        <v>0</v>
      </c>
      <c r="EU37" s="9" t="s">
        <v>233</v>
      </c>
      <c r="EV37" s="581">
        <f t="shared" si="169"/>
        <v>0</v>
      </c>
      <c r="EW37" s="579">
        <f t="shared" si="127"/>
        <v>0</v>
      </c>
      <c r="EX37" s="582">
        <f t="shared" si="205"/>
        <v>0</v>
      </c>
      <c r="EY37" s="574"/>
      <c r="EZ37" s="575"/>
      <c r="FA37" s="567"/>
      <c r="FC37" s="44" t="s">
        <v>76</v>
      </c>
      <c r="FD37" s="72" t="s">
        <v>42</v>
      </c>
      <c r="FE37" s="141">
        <v>0</v>
      </c>
      <c r="FF37" s="141">
        <v>0</v>
      </c>
      <c r="FG37" s="142">
        <v>0</v>
      </c>
      <c r="FH37" s="9" t="s">
        <v>125</v>
      </c>
      <c r="FI37" s="122">
        <f t="shared" si="301"/>
        <v>0</v>
      </c>
      <c r="FJ37" s="602">
        <v>0</v>
      </c>
      <c r="FK37" s="604">
        <f t="shared" si="302"/>
        <v>0</v>
      </c>
      <c r="FL37" s="592"/>
      <c r="FM37" s="573"/>
      <c r="FN37" s="607"/>
      <c r="FO37" s="127"/>
      <c r="FP37" s="87"/>
      <c r="FQ37" s="522"/>
      <c r="FR37" s="61"/>
      <c r="FS37" s="567"/>
    </row>
    <row r="38" spans="1:175" ht="13.5" thickTop="1" thickBot="1" x14ac:dyDescent="0.3">
      <c r="A38" s="44" t="s">
        <v>66</v>
      </c>
      <c r="B38" s="61" t="s">
        <v>740</v>
      </c>
      <c r="C38" s="8"/>
      <c r="D38" s="944"/>
      <c r="E38" s="30"/>
      <c r="F38" s="944"/>
      <c r="G38" s="65">
        <v>0</v>
      </c>
      <c r="H38" s="820"/>
      <c r="I38" s="13">
        <f>(G38*H38)</f>
        <v>0</v>
      </c>
      <c r="J38" s="13">
        <f t="shared" si="336"/>
        <v>0</v>
      </c>
      <c r="K38" s="13">
        <f t="shared" si="337"/>
        <v>0</v>
      </c>
      <c r="L38" s="13"/>
      <c r="M38" s="152"/>
      <c r="N38" s="10"/>
      <c r="O38" s="44" t="s">
        <v>66</v>
      </c>
      <c r="P38" s="61" t="s">
        <v>236</v>
      </c>
      <c r="Q38" s="8"/>
      <c r="R38" s="944"/>
      <c r="S38" s="30"/>
      <c r="T38" s="944"/>
      <c r="U38" s="65">
        <v>0</v>
      </c>
      <c r="V38" s="820"/>
      <c r="W38" s="13">
        <f>(U38*V38)</f>
        <v>0</v>
      </c>
      <c r="X38" s="13">
        <f t="shared" si="338"/>
        <v>0</v>
      </c>
      <c r="Y38" s="13">
        <f t="shared" si="339"/>
        <v>0</v>
      </c>
      <c r="Z38" s="13"/>
      <c r="AA38" s="152"/>
      <c r="AB38" s="10"/>
      <c r="AC38" s="44" t="s">
        <v>66</v>
      </c>
      <c r="AD38" s="61" t="s">
        <v>236</v>
      </c>
      <c r="AE38" s="8"/>
      <c r="AF38" s="944"/>
      <c r="AG38" s="30"/>
      <c r="AH38" s="944"/>
      <c r="AI38" s="65">
        <v>0</v>
      </c>
      <c r="AJ38" s="820"/>
      <c r="AK38" s="13">
        <f t="shared" ref="AK38:AK41" si="364">(AI38*AJ38)</f>
        <v>0</v>
      </c>
      <c r="AL38" s="13">
        <f t="shared" si="341"/>
        <v>0</v>
      </c>
      <c r="AM38" s="13">
        <f t="shared" si="342"/>
        <v>0</v>
      </c>
      <c r="AN38" s="13"/>
      <c r="AO38" s="152"/>
      <c r="AP38" s="10"/>
      <c r="AQ38" s="44" t="s">
        <v>66</v>
      </c>
      <c r="AR38" s="61" t="s">
        <v>236</v>
      </c>
      <c r="AS38" s="8"/>
      <c r="AT38" s="944"/>
      <c r="AU38" s="30"/>
      <c r="AV38" s="944"/>
      <c r="AW38" s="65">
        <v>0</v>
      </c>
      <c r="AX38" s="820"/>
      <c r="AY38" s="13">
        <f t="shared" ref="AY38:AY41" si="365">(AW38*AX38)</f>
        <v>0</v>
      </c>
      <c r="AZ38" s="13">
        <f t="shared" si="344"/>
        <v>0</v>
      </c>
      <c r="BA38" s="13">
        <f t="shared" si="345"/>
        <v>0</v>
      </c>
      <c r="BB38" s="13"/>
      <c r="BC38" s="152"/>
      <c r="BD38" s="10"/>
      <c r="BE38" s="44" t="s">
        <v>66</v>
      </c>
      <c r="BF38" s="61" t="s">
        <v>236</v>
      </c>
      <c r="BG38" s="8"/>
      <c r="BH38" s="944"/>
      <c r="BI38" s="30"/>
      <c r="BJ38" s="944"/>
      <c r="BK38" s="65">
        <v>0</v>
      </c>
      <c r="BL38" s="820"/>
      <c r="BM38" s="13">
        <f t="shared" ref="BM38:BM41" si="366">(BK38*BL38)</f>
        <v>0</v>
      </c>
      <c r="BN38" s="13">
        <f t="shared" si="347"/>
        <v>0</v>
      </c>
      <c r="BO38" s="13">
        <f t="shared" si="348"/>
        <v>0</v>
      </c>
      <c r="BP38" s="13"/>
      <c r="BQ38" s="152"/>
      <c r="BR38" s="10"/>
      <c r="BS38" s="44" t="s">
        <v>66</v>
      </c>
      <c r="BT38" s="61" t="s">
        <v>236</v>
      </c>
      <c r="BU38" s="8"/>
      <c r="BV38" s="944"/>
      <c r="BW38" s="30"/>
      <c r="BX38" s="944"/>
      <c r="BY38" s="65">
        <v>0</v>
      </c>
      <c r="BZ38" s="820"/>
      <c r="CA38" s="13">
        <f t="shared" ref="CA38:CA41" si="367">(BY38*BZ38)</f>
        <v>0</v>
      </c>
      <c r="CB38" s="13">
        <f t="shared" si="350"/>
        <v>0</v>
      </c>
      <c r="CC38" s="13">
        <f t="shared" si="351"/>
        <v>0</v>
      </c>
      <c r="CD38" s="13"/>
      <c r="CE38" s="152"/>
      <c r="CF38" s="10"/>
      <c r="CG38" s="44" t="s">
        <v>66</v>
      </c>
      <c r="CH38" s="61" t="s">
        <v>236</v>
      </c>
      <c r="CI38" s="8"/>
      <c r="CJ38" s="944"/>
      <c r="CK38" s="30"/>
      <c r="CL38" s="944"/>
      <c r="CM38" s="65">
        <v>0</v>
      </c>
      <c r="CN38" s="820"/>
      <c r="CO38" s="13">
        <f t="shared" ref="CO38:CO41" si="368">(CM38*CN38)</f>
        <v>0</v>
      </c>
      <c r="CP38" s="13">
        <f t="shared" si="353"/>
        <v>0</v>
      </c>
      <c r="CQ38" s="13">
        <f t="shared" si="354"/>
        <v>0</v>
      </c>
      <c r="CR38" s="13"/>
      <c r="CS38" s="152"/>
      <c r="CT38" s="10"/>
      <c r="CU38" s="44" t="s">
        <v>66</v>
      </c>
      <c r="CV38" s="61" t="s">
        <v>236</v>
      </c>
      <c r="CW38" s="8"/>
      <c r="CX38" s="944"/>
      <c r="CY38" s="30"/>
      <c r="CZ38" s="944"/>
      <c r="DA38" s="65">
        <v>0</v>
      </c>
      <c r="DB38" s="820"/>
      <c r="DC38" s="13">
        <f t="shared" ref="DC38:DC41" si="369">(DA38*DB38)</f>
        <v>0</v>
      </c>
      <c r="DD38" s="13">
        <f t="shared" si="356"/>
        <v>0</v>
      </c>
      <c r="DE38" s="13">
        <f t="shared" si="357"/>
        <v>0</v>
      </c>
      <c r="DF38" s="13"/>
      <c r="DG38" s="152"/>
      <c r="DH38" s="10"/>
      <c r="DI38" s="44" t="s">
        <v>66</v>
      </c>
      <c r="DJ38" s="61" t="s">
        <v>236</v>
      </c>
      <c r="DK38" s="8"/>
      <c r="DL38" s="944"/>
      <c r="DM38" s="30"/>
      <c r="DN38" s="944"/>
      <c r="DO38" s="65">
        <v>0</v>
      </c>
      <c r="DP38" s="820"/>
      <c r="DQ38" s="13">
        <f t="shared" ref="DQ38:DQ41" si="370">(DO38*DP38)</f>
        <v>0</v>
      </c>
      <c r="DR38" s="13">
        <f t="shared" si="359"/>
        <v>0</v>
      </c>
      <c r="DS38" s="13">
        <f t="shared" si="360"/>
        <v>0</v>
      </c>
      <c r="DT38" s="13"/>
      <c r="DU38" s="152"/>
      <c r="DV38" s="10"/>
      <c r="DW38" s="44" t="s">
        <v>66</v>
      </c>
      <c r="DX38" s="61" t="s">
        <v>236</v>
      </c>
      <c r="DY38" s="8"/>
      <c r="DZ38" s="944"/>
      <c r="EA38" s="30"/>
      <c r="EB38" s="944"/>
      <c r="EC38" s="65">
        <v>0</v>
      </c>
      <c r="ED38" s="820"/>
      <c r="EE38" s="13">
        <f t="shared" ref="EE38:EE41" si="371">(EC38*ED38)</f>
        <v>0</v>
      </c>
      <c r="EF38" s="13">
        <f t="shared" si="362"/>
        <v>0</v>
      </c>
      <c r="EG38" s="13">
        <f t="shared" si="363"/>
        <v>0</v>
      </c>
      <c r="EH38" s="13"/>
      <c r="EI38" s="152"/>
      <c r="EJ38" s="10"/>
      <c r="EK38" s="44" t="s">
        <v>133</v>
      </c>
      <c r="EL38" s="11"/>
      <c r="EM38" s="14">
        <f>L61+Z61+AN61+BB61+BP61+CD61+CR61+DF61+DT61+EH61</f>
        <v>0</v>
      </c>
      <c r="EO38" s="30"/>
      <c r="EP38" s="146"/>
      <c r="EQ38" s="765"/>
      <c r="ER38" s="116">
        <f>IF(ER$4=0,0,EM38/ER$4)</f>
        <v>0</v>
      </c>
      <c r="ES38" s="81">
        <f t="shared" si="204"/>
        <v>0</v>
      </c>
      <c r="ET38" s="280">
        <v>0</v>
      </c>
      <c r="EU38" s="9" t="s">
        <v>233</v>
      </c>
      <c r="EV38" s="581">
        <f t="shared" si="169"/>
        <v>0</v>
      </c>
      <c r="EW38" s="579">
        <f t="shared" si="127"/>
        <v>0</v>
      </c>
      <c r="EX38" s="582">
        <f t="shared" si="205"/>
        <v>0</v>
      </c>
      <c r="EY38" s="574">
        <f>EZ140</f>
        <v>0</v>
      </c>
      <c r="EZ38" s="575"/>
      <c r="FA38" s="567"/>
      <c r="FC38" s="44" t="s">
        <v>133</v>
      </c>
      <c r="FD38" s="72" t="s">
        <v>42</v>
      </c>
      <c r="FE38" s="141">
        <v>0</v>
      </c>
      <c r="FF38" s="141">
        <v>0</v>
      </c>
      <c r="FG38" s="142">
        <v>0</v>
      </c>
      <c r="FH38" s="9" t="s">
        <v>125</v>
      </c>
      <c r="FI38" s="122">
        <f t="shared" si="301"/>
        <v>0</v>
      </c>
      <c r="FJ38" s="602">
        <v>0</v>
      </c>
      <c r="FK38" s="604">
        <f t="shared" si="302"/>
        <v>0</v>
      </c>
      <c r="FL38" s="591">
        <f>FR132</f>
        <v>0</v>
      </c>
      <c r="FM38" s="575"/>
      <c r="FN38" s="610">
        <f>SUM(FK38:FK39)+FL38</f>
        <v>0</v>
      </c>
      <c r="FO38" s="127">
        <f>IF(FO$4=0,0,FN38/$FO$4)</f>
        <v>0</v>
      </c>
      <c r="FP38" s="87" t="s">
        <v>133</v>
      </c>
      <c r="FQ38" s="522">
        <f>SUM(EX38:EY38)</f>
        <v>0</v>
      </c>
      <c r="FR38" s="496">
        <f>FN38</f>
        <v>0</v>
      </c>
      <c r="FS38" s="567">
        <f>SUM(FQ38:FR38)</f>
        <v>0</v>
      </c>
    </row>
    <row r="39" spans="1:175" ht="13" thickTop="1" x14ac:dyDescent="0.25">
      <c r="A39" s="44" t="s">
        <v>67</v>
      </c>
      <c r="B39" s="94" t="s">
        <v>237</v>
      </c>
      <c r="C39" s="8"/>
      <c r="D39" s="944"/>
      <c r="E39" s="30"/>
      <c r="F39" s="944"/>
      <c r="G39" s="65">
        <v>0</v>
      </c>
      <c r="H39" s="70">
        <v>0</v>
      </c>
      <c r="I39" s="13">
        <f>(G39*H39)</f>
        <v>0</v>
      </c>
      <c r="J39" s="13">
        <f t="shared" si="336"/>
        <v>0</v>
      </c>
      <c r="K39" s="13">
        <f t="shared" si="337"/>
        <v>0</v>
      </c>
      <c r="L39" s="13"/>
      <c r="M39" s="152"/>
      <c r="N39" s="10"/>
      <c r="O39" s="44" t="s">
        <v>67</v>
      </c>
      <c r="P39" s="94" t="s">
        <v>237</v>
      </c>
      <c r="Q39" s="8"/>
      <c r="R39" s="944"/>
      <c r="S39" s="30"/>
      <c r="T39" s="944"/>
      <c r="U39" s="65">
        <v>0</v>
      </c>
      <c r="V39" s="70">
        <v>0</v>
      </c>
      <c r="W39" s="13">
        <f>(U39*V39)</f>
        <v>0</v>
      </c>
      <c r="X39" s="13">
        <f t="shared" si="338"/>
        <v>0</v>
      </c>
      <c r="Y39" s="13">
        <f t="shared" si="339"/>
        <v>0</v>
      </c>
      <c r="Z39" s="13"/>
      <c r="AA39" s="152"/>
      <c r="AB39" s="10"/>
      <c r="AC39" s="44" t="s">
        <v>67</v>
      </c>
      <c r="AD39" s="94" t="s">
        <v>237</v>
      </c>
      <c r="AE39" s="8"/>
      <c r="AF39" s="944"/>
      <c r="AG39" s="30"/>
      <c r="AH39" s="944"/>
      <c r="AI39" s="65">
        <v>0</v>
      </c>
      <c r="AJ39" s="70">
        <v>0</v>
      </c>
      <c r="AK39" s="13">
        <f t="shared" si="364"/>
        <v>0</v>
      </c>
      <c r="AL39" s="13">
        <f t="shared" si="341"/>
        <v>0</v>
      </c>
      <c r="AM39" s="13">
        <f t="shared" si="342"/>
        <v>0</v>
      </c>
      <c r="AN39" s="13"/>
      <c r="AO39" s="152"/>
      <c r="AP39" s="10"/>
      <c r="AQ39" s="44" t="s">
        <v>67</v>
      </c>
      <c r="AR39" s="94" t="s">
        <v>237</v>
      </c>
      <c r="AS39" s="8"/>
      <c r="AT39" s="944"/>
      <c r="AU39" s="30"/>
      <c r="AV39" s="944"/>
      <c r="AW39" s="65">
        <v>0</v>
      </c>
      <c r="AX39" s="70">
        <v>0</v>
      </c>
      <c r="AY39" s="13">
        <f t="shared" si="365"/>
        <v>0</v>
      </c>
      <c r="AZ39" s="13">
        <f t="shared" si="344"/>
        <v>0</v>
      </c>
      <c r="BA39" s="13">
        <f t="shared" si="345"/>
        <v>0</v>
      </c>
      <c r="BB39" s="13"/>
      <c r="BC39" s="152"/>
      <c r="BD39" s="10"/>
      <c r="BE39" s="44" t="s">
        <v>67</v>
      </c>
      <c r="BF39" s="94" t="s">
        <v>237</v>
      </c>
      <c r="BG39" s="8"/>
      <c r="BH39" s="944"/>
      <c r="BI39" s="30"/>
      <c r="BJ39" s="944"/>
      <c r="BK39" s="65">
        <v>0</v>
      </c>
      <c r="BL39" s="70">
        <v>0</v>
      </c>
      <c r="BM39" s="13">
        <f t="shared" si="366"/>
        <v>0</v>
      </c>
      <c r="BN39" s="13">
        <f t="shared" si="347"/>
        <v>0</v>
      </c>
      <c r="BO39" s="13">
        <f t="shared" si="348"/>
        <v>0</v>
      </c>
      <c r="BP39" s="13"/>
      <c r="BQ39" s="152"/>
      <c r="BR39" s="10"/>
      <c r="BS39" s="44" t="s">
        <v>67</v>
      </c>
      <c r="BT39" s="94" t="s">
        <v>237</v>
      </c>
      <c r="BU39" s="8"/>
      <c r="BV39" s="944"/>
      <c r="BW39" s="30"/>
      <c r="BX39" s="944"/>
      <c r="BY39" s="65">
        <v>0</v>
      </c>
      <c r="BZ39" s="70">
        <v>0</v>
      </c>
      <c r="CA39" s="13">
        <f t="shared" si="367"/>
        <v>0</v>
      </c>
      <c r="CB39" s="13">
        <f t="shared" si="350"/>
        <v>0</v>
      </c>
      <c r="CC39" s="13">
        <f t="shared" si="351"/>
        <v>0</v>
      </c>
      <c r="CD39" s="13"/>
      <c r="CE39" s="152"/>
      <c r="CF39" s="10"/>
      <c r="CG39" s="44" t="s">
        <v>67</v>
      </c>
      <c r="CH39" s="94" t="s">
        <v>237</v>
      </c>
      <c r="CI39" s="8"/>
      <c r="CJ39" s="944"/>
      <c r="CK39" s="30"/>
      <c r="CL39" s="944"/>
      <c r="CM39" s="65">
        <v>0</v>
      </c>
      <c r="CN39" s="70">
        <v>0</v>
      </c>
      <c r="CO39" s="13">
        <f t="shared" si="368"/>
        <v>0</v>
      </c>
      <c r="CP39" s="13">
        <f t="shared" si="353"/>
        <v>0</v>
      </c>
      <c r="CQ39" s="13">
        <f t="shared" si="354"/>
        <v>0</v>
      </c>
      <c r="CR39" s="13"/>
      <c r="CS39" s="152"/>
      <c r="CT39" s="10"/>
      <c r="CU39" s="44" t="s">
        <v>67</v>
      </c>
      <c r="CV39" s="94" t="s">
        <v>237</v>
      </c>
      <c r="CW39" s="8"/>
      <c r="CX39" s="944"/>
      <c r="CY39" s="30"/>
      <c r="CZ39" s="944"/>
      <c r="DA39" s="65">
        <v>0</v>
      </c>
      <c r="DB39" s="70">
        <v>0</v>
      </c>
      <c r="DC39" s="13">
        <f t="shared" si="369"/>
        <v>0</v>
      </c>
      <c r="DD39" s="13">
        <f t="shared" si="356"/>
        <v>0</v>
      </c>
      <c r="DE39" s="13">
        <f t="shared" si="357"/>
        <v>0</v>
      </c>
      <c r="DF39" s="13"/>
      <c r="DG39" s="152"/>
      <c r="DH39" s="10"/>
      <c r="DI39" s="44" t="s">
        <v>67</v>
      </c>
      <c r="DJ39" s="94" t="s">
        <v>237</v>
      </c>
      <c r="DK39" s="8"/>
      <c r="DL39" s="944"/>
      <c r="DM39" s="30"/>
      <c r="DN39" s="944"/>
      <c r="DO39" s="65">
        <v>0</v>
      </c>
      <c r="DP39" s="70">
        <v>0</v>
      </c>
      <c r="DQ39" s="13">
        <f t="shared" si="370"/>
        <v>0</v>
      </c>
      <c r="DR39" s="13">
        <f t="shared" si="359"/>
        <v>0</v>
      </c>
      <c r="DS39" s="13">
        <f t="shared" si="360"/>
        <v>0</v>
      </c>
      <c r="DT39" s="13"/>
      <c r="DU39" s="152"/>
      <c r="DV39" s="10"/>
      <c r="DW39" s="44" t="s">
        <v>67</v>
      </c>
      <c r="DX39" s="94" t="s">
        <v>237</v>
      </c>
      <c r="DY39" s="8"/>
      <c r="DZ39" s="944"/>
      <c r="EA39" s="30"/>
      <c r="EB39" s="944"/>
      <c r="EC39" s="65">
        <v>0</v>
      </c>
      <c r="ED39" s="70">
        <v>0</v>
      </c>
      <c r="EE39" s="13">
        <f t="shared" si="371"/>
        <v>0</v>
      </c>
      <c r="EF39" s="13">
        <f t="shared" si="362"/>
        <v>0</v>
      </c>
      <c r="EG39" s="13">
        <f t="shared" si="363"/>
        <v>0</v>
      </c>
      <c r="EH39" s="13"/>
      <c r="EI39" s="152"/>
      <c r="EJ39" s="10"/>
      <c r="EK39" s="44"/>
      <c r="EL39" s="11"/>
      <c r="EM39" s="14"/>
      <c r="EN39" s="1051" t="s">
        <v>44</v>
      </c>
      <c r="EO39" s="1051"/>
      <c r="EP39" s="765" t="s">
        <v>45</v>
      </c>
      <c r="EQ39" s="30"/>
      <c r="ER39" s="121"/>
      <c r="ES39" s="111"/>
      <c r="ET39" s="128"/>
      <c r="EU39" s="9"/>
      <c r="EV39" s="583"/>
      <c r="EW39" s="579"/>
      <c r="EX39" s="582"/>
      <c r="EY39" s="112"/>
      <c r="EZ39" s="573"/>
      <c r="FA39" s="162"/>
      <c r="FC39" s="44" t="s">
        <v>133</v>
      </c>
      <c r="FD39" s="72" t="s">
        <v>42</v>
      </c>
      <c r="FE39" s="141">
        <v>0</v>
      </c>
      <c r="FF39" s="141">
        <v>0</v>
      </c>
      <c r="FG39" s="142">
        <v>0</v>
      </c>
      <c r="FH39" s="9" t="s">
        <v>125</v>
      </c>
      <c r="FI39" s="122">
        <f t="shared" si="301"/>
        <v>0</v>
      </c>
      <c r="FJ39" s="602">
        <v>0</v>
      </c>
      <c r="FK39" s="604">
        <f t="shared" si="302"/>
        <v>0</v>
      </c>
      <c r="FL39" s="592"/>
      <c r="FM39" s="573"/>
      <c r="FN39" s="607"/>
      <c r="FO39" s="127"/>
      <c r="FP39" s="87"/>
      <c r="FQ39" s="522"/>
      <c r="FR39" s="61"/>
      <c r="FS39" s="567"/>
    </row>
    <row r="40" spans="1:175" ht="13" thickBot="1" x14ac:dyDescent="0.3">
      <c r="A40" s="44" t="s">
        <v>68</v>
      </c>
      <c r="B40" s="94" t="s">
        <v>238</v>
      </c>
      <c r="C40" s="8"/>
      <c r="D40" s="944"/>
      <c r="E40" s="30"/>
      <c r="F40" s="944"/>
      <c r="G40" s="65">
        <v>0</v>
      </c>
      <c r="H40" s="70">
        <v>0</v>
      </c>
      <c r="I40" s="13">
        <f>(G40*H40)</f>
        <v>0</v>
      </c>
      <c r="J40" s="13">
        <f t="shared" si="336"/>
        <v>0</v>
      </c>
      <c r="K40" s="13">
        <f t="shared" si="337"/>
        <v>0</v>
      </c>
      <c r="L40" s="13"/>
      <c r="M40" s="152"/>
      <c r="N40" s="10"/>
      <c r="O40" s="44" t="s">
        <v>68</v>
      </c>
      <c r="P40" s="94" t="s">
        <v>238</v>
      </c>
      <c r="Q40" s="8"/>
      <c r="R40" s="944"/>
      <c r="S40" s="30"/>
      <c r="T40" s="944"/>
      <c r="U40" s="65">
        <v>0</v>
      </c>
      <c r="V40" s="70">
        <v>0</v>
      </c>
      <c r="W40" s="13">
        <f>(U40*V40)</f>
        <v>0</v>
      </c>
      <c r="X40" s="13">
        <f t="shared" si="338"/>
        <v>0</v>
      </c>
      <c r="Y40" s="13">
        <f t="shared" si="339"/>
        <v>0</v>
      </c>
      <c r="Z40" s="13"/>
      <c r="AA40" s="152"/>
      <c r="AB40" s="10"/>
      <c r="AC40" s="44" t="s">
        <v>68</v>
      </c>
      <c r="AD40" s="94" t="s">
        <v>238</v>
      </c>
      <c r="AE40" s="8"/>
      <c r="AF40" s="944"/>
      <c r="AG40" s="30"/>
      <c r="AH40" s="944"/>
      <c r="AI40" s="65">
        <v>0</v>
      </c>
      <c r="AJ40" s="70">
        <v>0</v>
      </c>
      <c r="AK40" s="13">
        <f t="shared" si="364"/>
        <v>0</v>
      </c>
      <c r="AL40" s="13">
        <f t="shared" si="341"/>
        <v>0</v>
      </c>
      <c r="AM40" s="13">
        <f t="shared" si="342"/>
        <v>0</v>
      </c>
      <c r="AN40" s="13"/>
      <c r="AO40" s="152"/>
      <c r="AP40" s="10"/>
      <c r="AQ40" s="44" t="s">
        <v>68</v>
      </c>
      <c r="AR40" s="94" t="s">
        <v>238</v>
      </c>
      <c r="AS40" s="8"/>
      <c r="AT40" s="944"/>
      <c r="AU40" s="30"/>
      <c r="AV40" s="944"/>
      <c r="AW40" s="65">
        <v>0</v>
      </c>
      <c r="AX40" s="70">
        <v>0</v>
      </c>
      <c r="AY40" s="13">
        <f t="shared" si="365"/>
        <v>0</v>
      </c>
      <c r="AZ40" s="13">
        <f t="shared" si="344"/>
        <v>0</v>
      </c>
      <c r="BA40" s="13">
        <f t="shared" si="345"/>
        <v>0</v>
      </c>
      <c r="BB40" s="13"/>
      <c r="BC40" s="152"/>
      <c r="BD40" s="10"/>
      <c r="BE40" s="44" t="s">
        <v>68</v>
      </c>
      <c r="BF40" s="94" t="s">
        <v>238</v>
      </c>
      <c r="BG40" s="8"/>
      <c r="BH40" s="944"/>
      <c r="BI40" s="30"/>
      <c r="BJ40" s="944"/>
      <c r="BK40" s="65">
        <v>0</v>
      </c>
      <c r="BL40" s="70">
        <v>0</v>
      </c>
      <c r="BM40" s="13">
        <f t="shared" si="366"/>
        <v>0</v>
      </c>
      <c r="BN40" s="13">
        <f t="shared" si="347"/>
        <v>0</v>
      </c>
      <c r="BO40" s="13">
        <f t="shared" si="348"/>
        <v>0</v>
      </c>
      <c r="BP40" s="13"/>
      <c r="BQ40" s="152"/>
      <c r="BR40" s="10"/>
      <c r="BS40" s="44" t="s">
        <v>68</v>
      </c>
      <c r="BT40" s="94" t="s">
        <v>238</v>
      </c>
      <c r="BU40" s="8"/>
      <c r="BV40" s="944"/>
      <c r="BW40" s="30"/>
      <c r="BX40" s="944"/>
      <c r="BY40" s="65">
        <v>0</v>
      </c>
      <c r="BZ40" s="70">
        <v>0</v>
      </c>
      <c r="CA40" s="13">
        <f t="shared" si="367"/>
        <v>0</v>
      </c>
      <c r="CB40" s="13">
        <f t="shared" si="350"/>
        <v>0</v>
      </c>
      <c r="CC40" s="13">
        <f t="shared" si="351"/>
        <v>0</v>
      </c>
      <c r="CD40" s="13"/>
      <c r="CE40" s="152"/>
      <c r="CF40" s="10"/>
      <c r="CG40" s="44" t="s">
        <v>68</v>
      </c>
      <c r="CH40" s="94" t="s">
        <v>238</v>
      </c>
      <c r="CI40" s="8"/>
      <c r="CJ40" s="944"/>
      <c r="CK40" s="30"/>
      <c r="CL40" s="944"/>
      <c r="CM40" s="65">
        <v>0</v>
      </c>
      <c r="CN40" s="70">
        <v>0</v>
      </c>
      <c r="CO40" s="13">
        <f t="shared" si="368"/>
        <v>0</v>
      </c>
      <c r="CP40" s="13">
        <f t="shared" si="353"/>
        <v>0</v>
      </c>
      <c r="CQ40" s="13">
        <f t="shared" si="354"/>
        <v>0</v>
      </c>
      <c r="CR40" s="13"/>
      <c r="CS40" s="152"/>
      <c r="CT40" s="10"/>
      <c r="CU40" s="44" t="s">
        <v>68</v>
      </c>
      <c r="CV40" s="94" t="s">
        <v>238</v>
      </c>
      <c r="CW40" s="8"/>
      <c r="CX40" s="944"/>
      <c r="CY40" s="30"/>
      <c r="CZ40" s="944"/>
      <c r="DA40" s="65">
        <v>0</v>
      </c>
      <c r="DB40" s="70">
        <v>0</v>
      </c>
      <c r="DC40" s="13">
        <f t="shared" si="369"/>
        <v>0</v>
      </c>
      <c r="DD40" s="13">
        <f t="shared" si="356"/>
        <v>0</v>
      </c>
      <c r="DE40" s="13">
        <f t="shared" si="357"/>
        <v>0</v>
      </c>
      <c r="DF40" s="13"/>
      <c r="DG40" s="152"/>
      <c r="DH40" s="10"/>
      <c r="DI40" s="44" t="s">
        <v>68</v>
      </c>
      <c r="DJ40" s="94" t="s">
        <v>238</v>
      </c>
      <c r="DK40" s="8"/>
      <c r="DL40" s="944"/>
      <c r="DM40" s="30"/>
      <c r="DN40" s="944"/>
      <c r="DO40" s="65">
        <v>0</v>
      </c>
      <c r="DP40" s="70">
        <v>0</v>
      </c>
      <c r="DQ40" s="13">
        <f t="shared" si="370"/>
        <v>0</v>
      </c>
      <c r="DR40" s="13">
        <f t="shared" si="359"/>
        <v>0</v>
      </c>
      <c r="DS40" s="13">
        <f t="shared" si="360"/>
        <v>0</v>
      </c>
      <c r="DT40" s="13"/>
      <c r="DU40" s="152"/>
      <c r="DV40" s="10"/>
      <c r="DW40" s="44" t="s">
        <v>68</v>
      </c>
      <c r="DX40" s="94" t="s">
        <v>238</v>
      </c>
      <c r="DY40" s="8"/>
      <c r="DZ40" s="944"/>
      <c r="EA40" s="30"/>
      <c r="EB40" s="944"/>
      <c r="EC40" s="65">
        <v>0</v>
      </c>
      <c r="ED40" s="70">
        <v>0</v>
      </c>
      <c r="EE40" s="13">
        <f t="shared" si="371"/>
        <v>0</v>
      </c>
      <c r="EF40" s="13">
        <f t="shared" si="362"/>
        <v>0</v>
      </c>
      <c r="EG40" s="13">
        <f t="shared" si="363"/>
        <v>0</v>
      </c>
      <c r="EH40" s="13"/>
      <c r="EI40" s="152"/>
      <c r="EJ40" s="10"/>
      <c r="EK40" s="44" t="s">
        <v>77</v>
      </c>
      <c r="EL40" s="761" t="str">
        <f>Prices!$A$103</f>
        <v xml:space="preserve">glazing  </v>
      </c>
      <c r="EM40" s="767">
        <f>K63+Y63+AM63+BA63+BO63+CC63+CQ63+DE63+DS63+EG63</f>
        <v>0</v>
      </c>
      <c r="EN40" s="1042" t="s">
        <v>78</v>
      </c>
      <c r="EO40" s="1042"/>
      <c r="EP40" s="190">
        <f>F63*$C$2+T63*$Q$2+AH63*$AE$2+AV63*$AS$2+BJ63*$BG$2+BX63*$BU$2+CL63*$CI$2+CZ63*$CW$2+DN63*$DK$2+EB63*$DY$2</f>
        <v>0</v>
      </c>
      <c r="EQ40" s="79"/>
      <c r="ER40" s="116">
        <f t="shared" ref="ER40:ER59" si="372">IF(ER$4=0,0,EM40/ER$4)</f>
        <v>0</v>
      </c>
      <c r="ES40" s="81">
        <f t="shared" ref="ES40:ES59" si="373">ER40*ET40+ER40</f>
        <v>0</v>
      </c>
      <c r="ET40" s="280">
        <v>0</v>
      </c>
      <c r="EU40" s="9" t="s">
        <v>45</v>
      </c>
      <c r="EV40" s="583">
        <f t="shared" ref="EV40:EV59" si="374">IF(ER$4=0,0,EP40/$ER$4*$EX$4)</f>
        <v>0</v>
      </c>
      <c r="EW40" s="579">
        <f t="shared" si="86"/>
        <v>0</v>
      </c>
      <c r="EX40" s="582">
        <f t="shared" ref="EX40:EX59" si="375">ER40*ER$4+ES40*ES$4</f>
        <v>0</v>
      </c>
      <c r="EY40" s="112"/>
      <c r="EZ40" s="573"/>
      <c r="FA40" s="55"/>
      <c r="FC40" s="44"/>
      <c r="FD40" s="11"/>
      <c r="FE40" s="126"/>
      <c r="FF40" s="126"/>
      <c r="FG40" s="436"/>
      <c r="FH40" s="9"/>
      <c r="FI40" s="123"/>
      <c r="FJ40" s="121"/>
      <c r="FK40" s="604"/>
      <c r="FL40" s="592"/>
      <c r="FM40" s="573"/>
      <c r="FN40" s="607"/>
      <c r="FO40" s="127"/>
      <c r="FP40" s="87"/>
      <c r="FQ40" s="522"/>
      <c r="FR40" s="61"/>
      <c r="FS40" s="567"/>
    </row>
    <row r="41" spans="1:175" ht="13.5" thickTop="1" thickBot="1" x14ac:dyDescent="0.3">
      <c r="A41" s="44" t="s">
        <v>73</v>
      </c>
      <c r="B41" s="11" t="s">
        <v>41</v>
      </c>
      <c r="C41" s="8"/>
      <c r="D41" s="944"/>
      <c r="E41" s="30"/>
      <c r="F41" s="30"/>
      <c r="G41" s="65">
        <v>0</v>
      </c>
      <c r="H41" s="820"/>
      <c r="I41" s="13">
        <f>(G41*H41)</f>
        <v>0</v>
      </c>
      <c r="J41" s="13">
        <f t="shared" si="336"/>
        <v>0</v>
      </c>
      <c r="K41" s="13">
        <f t="shared" si="337"/>
        <v>0</v>
      </c>
      <c r="L41" s="13"/>
      <c r="M41" s="152"/>
      <c r="N41" s="10"/>
      <c r="O41" s="44" t="s">
        <v>73</v>
      </c>
      <c r="P41" s="11" t="s">
        <v>41</v>
      </c>
      <c r="Q41" s="8"/>
      <c r="R41" s="944"/>
      <c r="S41" s="30"/>
      <c r="T41" s="30"/>
      <c r="U41" s="65">
        <v>0</v>
      </c>
      <c r="V41" s="820"/>
      <c r="W41" s="13">
        <f>(U41*V41)</f>
        <v>0</v>
      </c>
      <c r="X41" s="13">
        <f t="shared" si="338"/>
        <v>0</v>
      </c>
      <c r="Y41" s="13">
        <f t="shared" si="339"/>
        <v>0</v>
      </c>
      <c r="Z41" s="13"/>
      <c r="AA41" s="152"/>
      <c r="AB41" s="10"/>
      <c r="AC41" s="44" t="s">
        <v>73</v>
      </c>
      <c r="AD41" s="11" t="s">
        <v>41</v>
      </c>
      <c r="AE41" s="8"/>
      <c r="AF41" s="944"/>
      <c r="AG41" s="30"/>
      <c r="AH41" s="30"/>
      <c r="AI41" s="65">
        <v>0</v>
      </c>
      <c r="AJ41" s="820"/>
      <c r="AK41" s="13">
        <f t="shared" si="364"/>
        <v>0</v>
      </c>
      <c r="AL41" s="13">
        <f t="shared" si="341"/>
        <v>0</v>
      </c>
      <c r="AM41" s="13">
        <f t="shared" si="342"/>
        <v>0</v>
      </c>
      <c r="AN41" s="13"/>
      <c r="AO41" s="152"/>
      <c r="AP41" s="10"/>
      <c r="AQ41" s="44" t="s">
        <v>73</v>
      </c>
      <c r="AR41" s="11" t="s">
        <v>41</v>
      </c>
      <c r="AS41" s="8"/>
      <c r="AT41" s="944"/>
      <c r="AU41" s="30"/>
      <c r="AV41" s="30"/>
      <c r="AW41" s="65">
        <v>0</v>
      </c>
      <c r="AX41" s="820"/>
      <c r="AY41" s="13">
        <f t="shared" si="365"/>
        <v>0</v>
      </c>
      <c r="AZ41" s="13">
        <f t="shared" si="344"/>
        <v>0</v>
      </c>
      <c r="BA41" s="13">
        <f t="shared" si="345"/>
        <v>0</v>
      </c>
      <c r="BB41" s="13"/>
      <c r="BC41" s="152"/>
      <c r="BD41" s="10"/>
      <c r="BE41" s="44" t="s">
        <v>73</v>
      </c>
      <c r="BF41" s="11" t="s">
        <v>41</v>
      </c>
      <c r="BG41" s="8"/>
      <c r="BH41" s="944"/>
      <c r="BI41" s="30"/>
      <c r="BJ41" s="30"/>
      <c r="BK41" s="65">
        <v>0</v>
      </c>
      <c r="BL41" s="820"/>
      <c r="BM41" s="13">
        <f t="shared" si="366"/>
        <v>0</v>
      </c>
      <c r="BN41" s="13">
        <f t="shared" si="347"/>
        <v>0</v>
      </c>
      <c r="BO41" s="13">
        <f t="shared" si="348"/>
        <v>0</v>
      </c>
      <c r="BP41" s="13"/>
      <c r="BQ41" s="152"/>
      <c r="BR41" s="10"/>
      <c r="BS41" s="44" t="s">
        <v>73</v>
      </c>
      <c r="BT41" s="11" t="s">
        <v>41</v>
      </c>
      <c r="BU41" s="8"/>
      <c r="BV41" s="944"/>
      <c r="BW41" s="30"/>
      <c r="BX41" s="30"/>
      <c r="BY41" s="65">
        <v>0</v>
      </c>
      <c r="BZ41" s="820"/>
      <c r="CA41" s="13">
        <f t="shared" si="367"/>
        <v>0</v>
      </c>
      <c r="CB41" s="13">
        <f t="shared" si="350"/>
        <v>0</v>
      </c>
      <c r="CC41" s="13">
        <f t="shared" si="351"/>
        <v>0</v>
      </c>
      <c r="CD41" s="13"/>
      <c r="CE41" s="152"/>
      <c r="CF41" s="10"/>
      <c r="CG41" s="44" t="s">
        <v>73</v>
      </c>
      <c r="CH41" s="11" t="s">
        <v>41</v>
      </c>
      <c r="CI41" s="8"/>
      <c r="CJ41" s="944"/>
      <c r="CK41" s="30"/>
      <c r="CL41" s="30"/>
      <c r="CM41" s="65">
        <v>0</v>
      </c>
      <c r="CN41" s="820"/>
      <c r="CO41" s="13">
        <f t="shared" si="368"/>
        <v>0</v>
      </c>
      <c r="CP41" s="13">
        <f t="shared" si="353"/>
        <v>0</v>
      </c>
      <c r="CQ41" s="13">
        <f t="shared" si="354"/>
        <v>0</v>
      </c>
      <c r="CR41" s="13"/>
      <c r="CS41" s="152"/>
      <c r="CT41" s="10"/>
      <c r="CU41" s="44" t="s">
        <v>73</v>
      </c>
      <c r="CV41" s="11" t="s">
        <v>41</v>
      </c>
      <c r="CW41" s="8"/>
      <c r="CX41" s="944"/>
      <c r="CY41" s="30"/>
      <c r="CZ41" s="30"/>
      <c r="DA41" s="65">
        <v>0</v>
      </c>
      <c r="DB41" s="820"/>
      <c r="DC41" s="13">
        <f t="shared" si="369"/>
        <v>0</v>
      </c>
      <c r="DD41" s="13">
        <f t="shared" si="356"/>
        <v>0</v>
      </c>
      <c r="DE41" s="13">
        <f t="shared" si="357"/>
        <v>0</v>
      </c>
      <c r="DF41" s="13"/>
      <c r="DG41" s="152"/>
      <c r="DH41" s="10"/>
      <c r="DI41" s="44" t="s">
        <v>73</v>
      </c>
      <c r="DJ41" s="11" t="s">
        <v>41</v>
      </c>
      <c r="DK41" s="8"/>
      <c r="DL41" s="944"/>
      <c r="DM41" s="30"/>
      <c r="DN41" s="30"/>
      <c r="DO41" s="65">
        <v>0</v>
      </c>
      <c r="DP41" s="820"/>
      <c r="DQ41" s="13">
        <f t="shared" si="370"/>
        <v>0</v>
      </c>
      <c r="DR41" s="13">
        <f t="shared" si="359"/>
        <v>0</v>
      </c>
      <c r="DS41" s="13">
        <f t="shared" si="360"/>
        <v>0</v>
      </c>
      <c r="DT41" s="13"/>
      <c r="DU41" s="152"/>
      <c r="DV41" s="10"/>
      <c r="DW41" s="44" t="s">
        <v>73</v>
      </c>
      <c r="DX41" s="11" t="s">
        <v>41</v>
      </c>
      <c r="DY41" s="8"/>
      <c r="DZ41" s="944"/>
      <c r="EA41" s="30"/>
      <c r="EB41" s="30"/>
      <c r="EC41" s="65">
        <v>0</v>
      </c>
      <c r="ED41" s="820"/>
      <c r="EE41" s="13">
        <f t="shared" si="371"/>
        <v>0</v>
      </c>
      <c r="EF41" s="13">
        <f t="shared" si="362"/>
        <v>0</v>
      </c>
      <c r="EG41" s="13">
        <f t="shared" si="363"/>
        <v>0</v>
      </c>
      <c r="EH41" s="13"/>
      <c r="EI41" s="152"/>
      <c r="EJ41" s="10"/>
      <c r="EK41" s="44" t="s">
        <v>77</v>
      </c>
      <c r="EL41" s="761" t="str">
        <f>Prices!$A$104</f>
        <v xml:space="preserve">glazing  </v>
      </c>
      <c r="EM41" s="761">
        <f t="shared" ref="EM41:EM59" si="376">K64+Y64+AM64+BA64+BO64+CC64+CQ64+DE64+DS64+EG64</f>
        <v>0</v>
      </c>
      <c r="EN41" s="1042" t="s">
        <v>79</v>
      </c>
      <c r="EO41" s="1052"/>
      <c r="EP41" s="190">
        <f t="shared" ref="EP41:EP59" si="377">F64*$C$2+T64*$Q$2+AH64*$AE$2+AV64*$AS$2+BJ64*$BG$2+BX64*$BU$2+CL64*$CI$2+CZ64*$CW$2+DN64*$DK$2+EB64*$DY$2</f>
        <v>0</v>
      </c>
      <c r="EQ41" s="79"/>
      <c r="ER41" s="116">
        <f t="shared" si="372"/>
        <v>0</v>
      </c>
      <c r="ES41" s="81">
        <f t="shared" si="373"/>
        <v>0</v>
      </c>
      <c r="ET41" s="280">
        <v>0</v>
      </c>
      <c r="EU41" s="9" t="s">
        <v>45</v>
      </c>
      <c r="EV41" s="583">
        <f t="shared" si="374"/>
        <v>0</v>
      </c>
      <c r="EW41" s="579">
        <f t="shared" si="86"/>
        <v>0</v>
      </c>
      <c r="EX41" s="582">
        <f t="shared" si="375"/>
        <v>0</v>
      </c>
      <c r="EY41" s="112"/>
      <c r="EZ41" s="573"/>
      <c r="FA41" s="55"/>
      <c r="FC41" s="44" t="s">
        <v>77</v>
      </c>
      <c r="FD41" s="72" t="s">
        <v>62</v>
      </c>
      <c r="FE41" s="141">
        <v>0</v>
      </c>
      <c r="FF41" s="141">
        <v>0</v>
      </c>
      <c r="FG41" s="142">
        <v>0</v>
      </c>
      <c r="FH41" s="9" t="s">
        <v>45</v>
      </c>
      <c r="FI41" s="122">
        <f t="shared" ref="FI41:FI52" si="378">FE41*FF41*FG41</f>
        <v>0</v>
      </c>
      <c r="FJ41" s="602">
        <v>0</v>
      </c>
      <c r="FK41" s="604">
        <f t="shared" ref="FK41:FK52" si="379">FI41*FJ41</f>
        <v>0</v>
      </c>
      <c r="FL41" s="592"/>
      <c r="FM41" s="573"/>
      <c r="FN41" s="610">
        <f>SUM(FK41:FK42)</f>
        <v>0</v>
      </c>
      <c r="FO41" s="127">
        <f>IF(FO$4=0,0,FN41/$FO$4)</f>
        <v>0</v>
      </c>
      <c r="FP41" s="87" t="s">
        <v>77</v>
      </c>
      <c r="FQ41" s="522">
        <f>SUM(EX40:EX59)</f>
        <v>0</v>
      </c>
      <c r="FR41" s="496">
        <f>FN41</f>
        <v>0</v>
      </c>
      <c r="FS41" s="567">
        <f>SUM(FQ41:FR41)</f>
        <v>0</v>
      </c>
    </row>
    <row r="42" spans="1:175" ht="13.5" thickTop="1" thickBot="1" x14ac:dyDescent="0.3">
      <c r="A42" s="44" t="s">
        <v>73</v>
      </c>
      <c r="B42" s="11" t="s">
        <v>39</v>
      </c>
      <c r="C42" s="8"/>
      <c r="D42" s="944"/>
      <c r="E42" s="30"/>
      <c r="F42" s="65">
        <v>0</v>
      </c>
      <c r="G42" s="65">
        <v>1</v>
      </c>
      <c r="H42" s="820"/>
      <c r="I42" s="16">
        <f>F42*G42*H42</f>
        <v>0</v>
      </c>
      <c r="J42" s="13">
        <f t="shared" si="336"/>
        <v>0</v>
      </c>
      <c r="K42" s="13">
        <f t="shared" si="337"/>
        <v>0</v>
      </c>
      <c r="L42" s="13"/>
      <c r="M42" s="152"/>
      <c r="N42" s="10"/>
      <c r="O42" s="44" t="s">
        <v>73</v>
      </c>
      <c r="P42" s="11" t="s">
        <v>39</v>
      </c>
      <c r="Q42" s="8"/>
      <c r="R42" s="944"/>
      <c r="S42" s="30"/>
      <c r="T42" s="65">
        <v>0</v>
      </c>
      <c r="U42" s="65">
        <v>1</v>
      </c>
      <c r="V42" s="820"/>
      <c r="W42" s="16">
        <f>T42*U42*V42</f>
        <v>0</v>
      </c>
      <c r="X42" s="13">
        <f t="shared" si="338"/>
        <v>0</v>
      </c>
      <c r="Y42" s="13">
        <f t="shared" si="339"/>
        <v>0</v>
      </c>
      <c r="Z42" s="13"/>
      <c r="AA42" s="152"/>
      <c r="AB42" s="10"/>
      <c r="AC42" s="44" t="s">
        <v>73</v>
      </c>
      <c r="AD42" s="11" t="s">
        <v>39</v>
      </c>
      <c r="AE42" s="8"/>
      <c r="AF42" s="944"/>
      <c r="AG42" s="30"/>
      <c r="AH42" s="65">
        <v>0</v>
      </c>
      <c r="AI42" s="65">
        <v>1</v>
      </c>
      <c r="AJ42" s="820"/>
      <c r="AK42" s="16">
        <f t="shared" ref="AK42" si="380">AH42*AI42*AJ42</f>
        <v>0</v>
      </c>
      <c r="AL42" s="13">
        <f t="shared" si="341"/>
        <v>0</v>
      </c>
      <c r="AM42" s="13">
        <f t="shared" si="342"/>
        <v>0</v>
      </c>
      <c r="AN42" s="13"/>
      <c r="AO42" s="152"/>
      <c r="AP42" s="10"/>
      <c r="AQ42" s="44" t="s">
        <v>73</v>
      </c>
      <c r="AR42" s="11" t="s">
        <v>39</v>
      </c>
      <c r="AS42" s="8"/>
      <c r="AT42" s="944"/>
      <c r="AU42" s="30"/>
      <c r="AV42" s="65">
        <v>0</v>
      </c>
      <c r="AW42" s="65">
        <v>1</v>
      </c>
      <c r="AX42" s="820"/>
      <c r="AY42" s="16">
        <f t="shared" ref="AY42" si="381">AV42*AW42*AX42</f>
        <v>0</v>
      </c>
      <c r="AZ42" s="13">
        <f t="shared" si="344"/>
        <v>0</v>
      </c>
      <c r="BA42" s="13">
        <f t="shared" si="345"/>
        <v>0</v>
      </c>
      <c r="BB42" s="13"/>
      <c r="BC42" s="152"/>
      <c r="BD42" s="10"/>
      <c r="BE42" s="44" t="s">
        <v>73</v>
      </c>
      <c r="BF42" s="11" t="s">
        <v>39</v>
      </c>
      <c r="BG42" s="8"/>
      <c r="BH42" s="944"/>
      <c r="BI42" s="30"/>
      <c r="BJ42" s="65">
        <v>0</v>
      </c>
      <c r="BK42" s="65">
        <v>1</v>
      </c>
      <c r="BL42" s="820"/>
      <c r="BM42" s="16">
        <f t="shared" ref="BM42" si="382">BJ42*BK42*BL42</f>
        <v>0</v>
      </c>
      <c r="BN42" s="13">
        <f t="shared" si="347"/>
        <v>0</v>
      </c>
      <c r="BO42" s="13">
        <f t="shared" si="348"/>
        <v>0</v>
      </c>
      <c r="BP42" s="13"/>
      <c r="BQ42" s="152"/>
      <c r="BR42" s="10"/>
      <c r="BS42" s="44" t="s">
        <v>73</v>
      </c>
      <c r="BT42" s="11" t="s">
        <v>39</v>
      </c>
      <c r="BU42" s="8"/>
      <c r="BV42" s="944"/>
      <c r="BW42" s="30"/>
      <c r="BX42" s="65">
        <v>0</v>
      </c>
      <c r="BY42" s="65">
        <v>1</v>
      </c>
      <c r="BZ42" s="820"/>
      <c r="CA42" s="16">
        <f t="shared" ref="CA42" si="383">BX42*BY42*BZ42</f>
        <v>0</v>
      </c>
      <c r="CB42" s="13">
        <f t="shared" si="350"/>
        <v>0</v>
      </c>
      <c r="CC42" s="13">
        <f t="shared" si="351"/>
        <v>0</v>
      </c>
      <c r="CD42" s="13"/>
      <c r="CE42" s="152"/>
      <c r="CF42" s="10"/>
      <c r="CG42" s="44" t="s">
        <v>73</v>
      </c>
      <c r="CH42" s="11" t="s">
        <v>39</v>
      </c>
      <c r="CI42" s="8"/>
      <c r="CJ42" s="944"/>
      <c r="CK42" s="30"/>
      <c r="CL42" s="65">
        <v>0</v>
      </c>
      <c r="CM42" s="65">
        <v>1</v>
      </c>
      <c r="CN42" s="820"/>
      <c r="CO42" s="16">
        <f t="shared" ref="CO42" si="384">CL42*CM42*CN42</f>
        <v>0</v>
      </c>
      <c r="CP42" s="13">
        <f t="shared" si="353"/>
        <v>0</v>
      </c>
      <c r="CQ42" s="13">
        <f t="shared" si="354"/>
        <v>0</v>
      </c>
      <c r="CR42" s="13"/>
      <c r="CS42" s="152"/>
      <c r="CT42" s="10"/>
      <c r="CU42" s="44" t="s">
        <v>73</v>
      </c>
      <c r="CV42" s="11" t="s">
        <v>39</v>
      </c>
      <c r="CW42" s="8"/>
      <c r="CX42" s="944"/>
      <c r="CY42" s="30"/>
      <c r="CZ42" s="65">
        <v>0</v>
      </c>
      <c r="DA42" s="65">
        <v>1</v>
      </c>
      <c r="DB42" s="820"/>
      <c r="DC42" s="16">
        <f t="shared" ref="DC42" si="385">CZ42*DA42*DB42</f>
        <v>0</v>
      </c>
      <c r="DD42" s="13">
        <f t="shared" si="356"/>
        <v>0</v>
      </c>
      <c r="DE42" s="13">
        <f t="shared" si="357"/>
        <v>0</v>
      </c>
      <c r="DF42" s="13"/>
      <c r="DG42" s="152"/>
      <c r="DH42" s="10"/>
      <c r="DI42" s="44" t="s">
        <v>73</v>
      </c>
      <c r="DJ42" s="11" t="s">
        <v>39</v>
      </c>
      <c r="DK42" s="8"/>
      <c r="DL42" s="944"/>
      <c r="DM42" s="30"/>
      <c r="DN42" s="65">
        <v>0</v>
      </c>
      <c r="DO42" s="65">
        <v>1</v>
      </c>
      <c r="DP42" s="820"/>
      <c r="DQ42" s="16">
        <f t="shared" ref="DQ42" si="386">DN42*DO42*DP42</f>
        <v>0</v>
      </c>
      <c r="DR42" s="13">
        <f t="shared" si="359"/>
        <v>0</v>
      </c>
      <c r="DS42" s="13">
        <f t="shared" si="360"/>
        <v>0</v>
      </c>
      <c r="DT42" s="13"/>
      <c r="DU42" s="152"/>
      <c r="DV42" s="10"/>
      <c r="DW42" s="44" t="s">
        <v>73</v>
      </c>
      <c r="DX42" s="11" t="s">
        <v>39</v>
      </c>
      <c r="DY42" s="8"/>
      <c r="DZ42" s="944"/>
      <c r="EA42" s="30"/>
      <c r="EB42" s="65">
        <v>0</v>
      </c>
      <c r="EC42" s="65">
        <v>1</v>
      </c>
      <c r="ED42" s="820"/>
      <c r="EE42" s="16">
        <f t="shared" ref="EE42" si="387">EB42*EC42*ED42</f>
        <v>0</v>
      </c>
      <c r="EF42" s="13">
        <f t="shared" si="362"/>
        <v>0</v>
      </c>
      <c r="EG42" s="13">
        <f t="shared" si="363"/>
        <v>0</v>
      </c>
      <c r="EH42" s="13"/>
      <c r="EI42" s="152"/>
      <c r="EJ42" s="10"/>
      <c r="EK42" s="44" t="s">
        <v>77</v>
      </c>
      <c r="EL42" s="761" t="str">
        <f>Prices!$A$105</f>
        <v xml:space="preserve">glazing  </v>
      </c>
      <c r="EM42" s="761">
        <f t="shared" si="376"/>
        <v>0</v>
      </c>
      <c r="EN42" s="1042" t="s">
        <v>80</v>
      </c>
      <c r="EO42" s="1052"/>
      <c r="EP42" s="190">
        <f t="shared" si="377"/>
        <v>0</v>
      </c>
      <c r="EQ42" s="79"/>
      <c r="ER42" s="116">
        <f t="shared" si="372"/>
        <v>0</v>
      </c>
      <c r="ES42" s="81">
        <f t="shared" si="373"/>
        <v>0</v>
      </c>
      <c r="ET42" s="280">
        <v>0</v>
      </c>
      <c r="EU42" s="9" t="s">
        <v>45</v>
      </c>
      <c r="EV42" s="583">
        <f t="shared" si="374"/>
        <v>0</v>
      </c>
      <c r="EW42" s="579">
        <f t="shared" si="86"/>
        <v>0</v>
      </c>
      <c r="EX42" s="582">
        <f t="shared" si="375"/>
        <v>0</v>
      </c>
      <c r="EY42" s="112"/>
      <c r="EZ42" s="573"/>
      <c r="FA42" s="55"/>
      <c r="FC42" s="44" t="s">
        <v>77</v>
      </c>
      <c r="FD42" s="72" t="s">
        <v>62</v>
      </c>
      <c r="FE42" s="141">
        <v>0</v>
      </c>
      <c r="FF42" s="141">
        <v>0</v>
      </c>
      <c r="FG42" s="142">
        <v>0</v>
      </c>
      <c r="FH42" s="9" t="s">
        <v>45</v>
      </c>
      <c r="FI42" s="122">
        <f t="shared" si="378"/>
        <v>0</v>
      </c>
      <c r="FJ42" s="602">
        <v>0</v>
      </c>
      <c r="FK42" s="604">
        <f t="shared" si="379"/>
        <v>0</v>
      </c>
      <c r="FL42" s="592"/>
      <c r="FM42" s="576"/>
      <c r="FN42" s="607"/>
      <c r="FO42" s="127"/>
      <c r="FP42" s="87"/>
      <c r="FQ42" s="522"/>
      <c r="FR42" s="61"/>
      <c r="FS42" s="567"/>
    </row>
    <row r="43" spans="1:175" ht="13" thickTop="1" x14ac:dyDescent="0.25">
      <c r="A43" s="44" t="s">
        <v>73</v>
      </c>
      <c r="B43" s="11" t="s">
        <v>40</v>
      </c>
      <c r="C43" s="8"/>
      <c r="D43" s="65">
        <v>0</v>
      </c>
      <c r="E43" s="65">
        <v>0</v>
      </c>
      <c r="F43" s="65">
        <v>0</v>
      </c>
      <c r="G43" s="30"/>
      <c r="H43" s="70">
        <v>0</v>
      </c>
      <c r="I43" s="13">
        <f>((D43+E43+F43)*H43)</f>
        <v>0</v>
      </c>
      <c r="J43" s="13">
        <f t="shared" si="336"/>
        <v>0</v>
      </c>
      <c r="K43" s="13">
        <f t="shared" si="337"/>
        <v>0</v>
      </c>
      <c r="L43" s="13"/>
      <c r="M43" s="152"/>
      <c r="N43" s="10"/>
      <c r="O43" s="44" t="s">
        <v>73</v>
      </c>
      <c r="P43" s="11" t="s">
        <v>40</v>
      </c>
      <c r="Q43" s="8"/>
      <c r="R43" s="65">
        <v>0</v>
      </c>
      <c r="S43" s="65">
        <v>0</v>
      </c>
      <c r="T43" s="65">
        <v>0</v>
      </c>
      <c r="U43" s="30"/>
      <c r="V43" s="70">
        <v>0</v>
      </c>
      <c r="W43" s="13">
        <f>((R43+S43+T43)*V43)</f>
        <v>0</v>
      </c>
      <c r="X43" s="13">
        <f t="shared" si="338"/>
        <v>0</v>
      </c>
      <c r="Y43" s="13">
        <f t="shared" si="339"/>
        <v>0</v>
      </c>
      <c r="Z43" s="13"/>
      <c r="AA43" s="152"/>
      <c r="AB43" s="10"/>
      <c r="AC43" s="44" t="s">
        <v>73</v>
      </c>
      <c r="AD43" s="11" t="s">
        <v>40</v>
      </c>
      <c r="AE43" s="8"/>
      <c r="AF43" s="65">
        <v>0</v>
      </c>
      <c r="AG43" s="65">
        <v>0</v>
      </c>
      <c r="AH43" s="65">
        <v>0</v>
      </c>
      <c r="AI43" s="30"/>
      <c r="AJ43" s="70">
        <v>0</v>
      </c>
      <c r="AK43" s="13">
        <f t="shared" ref="AK43" si="388">((AF43+AG43+AH43)*AJ43)</f>
        <v>0</v>
      </c>
      <c r="AL43" s="13">
        <f t="shared" si="341"/>
        <v>0</v>
      </c>
      <c r="AM43" s="13">
        <f t="shared" si="342"/>
        <v>0</v>
      </c>
      <c r="AN43" s="13"/>
      <c r="AO43" s="152"/>
      <c r="AP43" s="10"/>
      <c r="AQ43" s="44" t="s">
        <v>73</v>
      </c>
      <c r="AR43" s="11" t="s">
        <v>40</v>
      </c>
      <c r="AS43" s="8"/>
      <c r="AT43" s="65">
        <v>0</v>
      </c>
      <c r="AU43" s="65">
        <v>0</v>
      </c>
      <c r="AV43" s="65">
        <v>0</v>
      </c>
      <c r="AW43" s="30"/>
      <c r="AX43" s="70">
        <v>0</v>
      </c>
      <c r="AY43" s="13">
        <f t="shared" ref="AY43" si="389">((AT43+AU43+AV43)*AX43)</f>
        <v>0</v>
      </c>
      <c r="AZ43" s="13">
        <f t="shared" si="344"/>
        <v>0</v>
      </c>
      <c r="BA43" s="13">
        <f t="shared" si="345"/>
        <v>0</v>
      </c>
      <c r="BB43" s="13"/>
      <c r="BC43" s="152"/>
      <c r="BD43" s="10"/>
      <c r="BE43" s="44" t="s">
        <v>73</v>
      </c>
      <c r="BF43" s="11" t="s">
        <v>40</v>
      </c>
      <c r="BG43" s="8"/>
      <c r="BH43" s="65">
        <v>0</v>
      </c>
      <c r="BI43" s="65">
        <v>0</v>
      </c>
      <c r="BJ43" s="65">
        <v>0</v>
      </c>
      <c r="BK43" s="30"/>
      <c r="BL43" s="70">
        <v>0</v>
      </c>
      <c r="BM43" s="13">
        <f t="shared" ref="BM43" si="390">((BH43+BI43+BJ43)*BL43)</f>
        <v>0</v>
      </c>
      <c r="BN43" s="13">
        <f t="shared" si="347"/>
        <v>0</v>
      </c>
      <c r="BO43" s="13">
        <f t="shared" si="348"/>
        <v>0</v>
      </c>
      <c r="BP43" s="13"/>
      <c r="BQ43" s="152"/>
      <c r="BR43" s="10"/>
      <c r="BS43" s="44" t="s">
        <v>73</v>
      </c>
      <c r="BT43" s="11" t="s">
        <v>40</v>
      </c>
      <c r="BU43" s="8"/>
      <c r="BV43" s="65">
        <v>0</v>
      </c>
      <c r="BW43" s="65">
        <v>0</v>
      </c>
      <c r="BX43" s="65">
        <v>0</v>
      </c>
      <c r="BY43" s="30"/>
      <c r="BZ43" s="70">
        <v>0</v>
      </c>
      <c r="CA43" s="13">
        <f t="shared" ref="CA43" si="391">((BV43+BW43+BX43)*BZ43)</f>
        <v>0</v>
      </c>
      <c r="CB43" s="13">
        <f t="shared" si="350"/>
        <v>0</v>
      </c>
      <c r="CC43" s="13">
        <f t="shared" si="351"/>
        <v>0</v>
      </c>
      <c r="CD43" s="13"/>
      <c r="CE43" s="152"/>
      <c r="CF43" s="10"/>
      <c r="CG43" s="44" t="s">
        <v>73</v>
      </c>
      <c r="CH43" s="11" t="s">
        <v>40</v>
      </c>
      <c r="CI43" s="8"/>
      <c r="CJ43" s="65">
        <v>0</v>
      </c>
      <c r="CK43" s="65">
        <v>0</v>
      </c>
      <c r="CL43" s="65">
        <v>0</v>
      </c>
      <c r="CM43" s="30"/>
      <c r="CN43" s="70">
        <v>0</v>
      </c>
      <c r="CO43" s="13">
        <f t="shared" ref="CO43" si="392">((CJ43+CK43+CL43)*CN43)</f>
        <v>0</v>
      </c>
      <c r="CP43" s="13">
        <f t="shared" si="353"/>
        <v>0</v>
      </c>
      <c r="CQ43" s="13">
        <f t="shared" si="354"/>
        <v>0</v>
      </c>
      <c r="CR43" s="13"/>
      <c r="CS43" s="152"/>
      <c r="CT43" s="10"/>
      <c r="CU43" s="44" t="s">
        <v>73</v>
      </c>
      <c r="CV43" s="11" t="s">
        <v>40</v>
      </c>
      <c r="CW43" s="8"/>
      <c r="CX43" s="65">
        <v>0</v>
      </c>
      <c r="CY43" s="65">
        <v>0</v>
      </c>
      <c r="CZ43" s="65">
        <v>0</v>
      </c>
      <c r="DA43" s="30"/>
      <c r="DB43" s="70">
        <v>0</v>
      </c>
      <c r="DC43" s="13">
        <f t="shared" ref="DC43" si="393">((CX43+CY43+CZ43)*DB43)</f>
        <v>0</v>
      </c>
      <c r="DD43" s="13">
        <f t="shared" si="356"/>
        <v>0</v>
      </c>
      <c r="DE43" s="13">
        <f t="shared" si="357"/>
        <v>0</v>
      </c>
      <c r="DF43" s="13"/>
      <c r="DG43" s="152"/>
      <c r="DH43" s="10"/>
      <c r="DI43" s="44" t="s">
        <v>73</v>
      </c>
      <c r="DJ43" s="11" t="s">
        <v>40</v>
      </c>
      <c r="DK43" s="8"/>
      <c r="DL43" s="65">
        <v>0</v>
      </c>
      <c r="DM43" s="65">
        <v>0</v>
      </c>
      <c r="DN43" s="65">
        <v>0</v>
      </c>
      <c r="DO43" s="30"/>
      <c r="DP43" s="70">
        <v>0</v>
      </c>
      <c r="DQ43" s="13">
        <f t="shared" ref="DQ43" si="394">((DL43+DM43+DN43)*DP43)</f>
        <v>0</v>
      </c>
      <c r="DR43" s="13">
        <f t="shared" si="359"/>
        <v>0</v>
      </c>
      <c r="DS43" s="13">
        <f t="shared" si="360"/>
        <v>0</v>
      </c>
      <c r="DT43" s="13"/>
      <c r="DU43" s="152"/>
      <c r="DV43" s="10"/>
      <c r="DW43" s="44" t="s">
        <v>73</v>
      </c>
      <c r="DX43" s="11" t="s">
        <v>40</v>
      </c>
      <c r="DY43" s="8"/>
      <c r="DZ43" s="65">
        <v>0</v>
      </c>
      <c r="EA43" s="65">
        <v>0</v>
      </c>
      <c r="EB43" s="65">
        <v>0</v>
      </c>
      <c r="EC43" s="30"/>
      <c r="ED43" s="70">
        <v>0</v>
      </c>
      <c r="EE43" s="13">
        <f t="shared" ref="EE43" si="395">((DZ43+EA43+EB43)*ED43)</f>
        <v>0</v>
      </c>
      <c r="EF43" s="13">
        <f t="shared" si="362"/>
        <v>0</v>
      </c>
      <c r="EG43" s="13">
        <f t="shared" si="363"/>
        <v>0</v>
      </c>
      <c r="EH43" s="13"/>
      <c r="EI43" s="152"/>
      <c r="EJ43" s="10"/>
      <c r="EK43" s="44" t="s">
        <v>77</v>
      </c>
      <c r="EL43" s="761" t="str">
        <f>Prices!$A$106</f>
        <v xml:space="preserve">glazing  </v>
      </c>
      <c r="EM43" s="761">
        <f t="shared" si="376"/>
        <v>0</v>
      </c>
      <c r="EN43" s="1042" t="s">
        <v>81</v>
      </c>
      <c r="EO43" s="1052"/>
      <c r="EP43" s="190">
        <f t="shared" si="377"/>
        <v>0</v>
      </c>
      <c r="EQ43" s="79"/>
      <c r="ER43" s="116">
        <f t="shared" si="372"/>
        <v>0</v>
      </c>
      <c r="ES43" s="81">
        <f t="shared" si="373"/>
        <v>0</v>
      </c>
      <c r="ET43" s="280">
        <v>0</v>
      </c>
      <c r="EU43" s="9" t="s">
        <v>45</v>
      </c>
      <c r="EV43" s="583">
        <f t="shared" si="374"/>
        <v>0</v>
      </c>
      <c r="EW43" s="579">
        <f t="shared" si="86"/>
        <v>0</v>
      </c>
      <c r="EX43" s="582">
        <f t="shared" si="375"/>
        <v>0</v>
      </c>
      <c r="EY43" s="112"/>
      <c r="EZ43" s="573"/>
      <c r="FA43" s="55"/>
      <c r="FC43" s="44" t="s">
        <v>90</v>
      </c>
      <c r="FD43" s="95" t="s">
        <v>111</v>
      </c>
      <c r="FE43" s="141">
        <v>0</v>
      </c>
      <c r="FF43" s="141">
        <v>0</v>
      </c>
      <c r="FG43" s="142">
        <v>0</v>
      </c>
      <c r="FH43" s="9" t="s">
        <v>109</v>
      </c>
      <c r="FI43" s="122">
        <f t="shared" si="378"/>
        <v>0</v>
      </c>
      <c r="FJ43" s="602">
        <v>0</v>
      </c>
      <c r="FK43" s="604">
        <f t="shared" si="379"/>
        <v>0</v>
      </c>
      <c r="FL43" s="591">
        <f>FR126</f>
        <v>0</v>
      </c>
      <c r="FM43" s="542">
        <f>FL126</f>
        <v>0</v>
      </c>
      <c r="FN43" s="610">
        <f>SUM(FK43:FK45)+FL43</f>
        <v>0</v>
      </c>
      <c r="FO43" s="127">
        <f>IF(FO$4=0,0,FN43/$FO$4)</f>
        <v>0</v>
      </c>
      <c r="FP43" s="87" t="s">
        <v>90</v>
      </c>
      <c r="FQ43" s="522">
        <f>SUM(EX61:EX63)+EY61</f>
        <v>0</v>
      </c>
      <c r="FR43" s="496">
        <f>FN43</f>
        <v>0</v>
      </c>
      <c r="FS43" s="567">
        <f>SUM(FQ43:FR43)</f>
        <v>0</v>
      </c>
    </row>
    <row r="44" spans="1:175" x14ac:dyDescent="0.25">
      <c r="A44" s="45"/>
      <c r="B44" s="93"/>
      <c r="C44" s="941"/>
      <c r="D44" s="942" t="s">
        <v>32</v>
      </c>
      <c r="E44" s="942" t="s">
        <v>33</v>
      </c>
      <c r="F44" s="942" t="s">
        <v>34</v>
      </c>
      <c r="G44" s="942" t="s">
        <v>35</v>
      </c>
      <c r="H44" s="286" t="s">
        <v>36</v>
      </c>
      <c r="I44" s="14"/>
      <c r="J44" s="13"/>
      <c r="K44" s="14"/>
      <c r="L44" s="201" t="s">
        <v>574</v>
      </c>
      <c r="M44" s="154"/>
      <c r="N44" s="15"/>
      <c r="O44" s="45"/>
      <c r="P44" s="93"/>
      <c r="Q44" s="941"/>
      <c r="R44" s="942" t="s">
        <v>32</v>
      </c>
      <c r="S44" s="942" t="s">
        <v>33</v>
      </c>
      <c r="T44" s="942" t="s">
        <v>34</v>
      </c>
      <c r="U44" s="942" t="s">
        <v>35</v>
      </c>
      <c r="V44" s="286" t="s">
        <v>36</v>
      </c>
      <c r="W44" s="14"/>
      <c r="X44" s="13"/>
      <c r="Y44" s="14"/>
      <c r="Z44" s="201" t="s">
        <v>574</v>
      </c>
      <c r="AA44" s="154"/>
      <c r="AB44" s="15"/>
      <c r="AC44" s="45"/>
      <c r="AD44" s="93"/>
      <c r="AE44" s="941"/>
      <c r="AF44" s="942" t="s">
        <v>32</v>
      </c>
      <c r="AG44" s="942" t="s">
        <v>33</v>
      </c>
      <c r="AH44" s="942" t="s">
        <v>34</v>
      </c>
      <c r="AI44" s="942" t="s">
        <v>35</v>
      </c>
      <c r="AJ44" s="286" t="s">
        <v>36</v>
      </c>
      <c r="AK44" s="14"/>
      <c r="AL44" s="13"/>
      <c r="AM44" s="14"/>
      <c r="AN44" s="201" t="s">
        <v>574</v>
      </c>
      <c r="AO44" s="154"/>
      <c r="AP44" s="15"/>
      <c r="AQ44" s="45"/>
      <c r="AR44" s="93"/>
      <c r="AS44" s="941"/>
      <c r="AT44" s="942" t="s">
        <v>32</v>
      </c>
      <c r="AU44" s="942" t="s">
        <v>33</v>
      </c>
      <c r="AV44" s="942" t="s">
        <v>34</v>
      </c>
      <c r="AW44" s="942" t="s">
        <v>35</v>
      </c>
      <c r="AX44" s="286" t="s">
        <v>36</v>
      </c>
      <c r="AY44" s="14"/>
      <c r="AZ44" s="13"/>
      <c r="BA44" s="14"/>
      <c r="BB44" s="201" t="s">
        <v>574</v>
      </c>
      <c r="BC44" s="154"/>
      <c r="BD44" s="15"/>
      <c r="BE44" s="45"/>
      <c r="BF44" s="93"/>
      <c r="BG44" s="941"/>
      <c r="BH44" s="942" t="s">
        <v>32</v>
      </c>
      <c r="BI44" s="942" t="s">
        <v>33</v>
      </c>
      <c r="BJ44" s="942" t="s">
        <v>34</v>
      </c>
      <c r="BK44" s="942" t="s">
        <v>35</v>
      </c>
      <c r="BL44" s="286" t="s">
        <v>36</v>
      </c>
      <c r="BM44" s="14"/>
      <c r="BN44" s="13"/>
      <c r="BO44" s="14"/>
      <c r="BP44" s="201" t="s">
        <v>574</v>
      </c>
      <c r="BQ44" s="154"/>
      <c r="BR44" s="15"/>
      <c r="BS44" s="45"/>
      <c r="BT44" s="93"/>
      <c r="BU44" s="941"/>
      <c r="BV44" s="942" t="s">
        <v>32</v>
      </c>
      <c r="BW44" s="942" t="s">
        <v>33</v>
      </c>
      <c r="BX44" s="942" t="s">
        <v>34</v>
      </c>
      <c r="BY44" s="942" t="s">
        <v>35</v>
      </c>
      <c r="BZ44" s="286" t="s">
        <v>36</v>
      </c>
      <c r="CA44" s="14"/>
      <c r="CB44" s="13"/>
      <c r="CC44" s="14"/>
      <c r="CD44" s="201" t="s">
        <v>574</v>
      </c>
      <c r="CE44" s="154"/>
      <c r="CF44" s="15"/>
      <c r="CG44" s="45"/>
      <c r="CH44" s="93"/>
      <c r="CI44" s="941"/>
      <c r="CJ44" s="942" t="s">
        <v>32</v>
      </c>
      <c r="CK44" s="942" t="s">
        <v>33</v>
      </c>
      <c r="CL44" s="942" t="s">
        <v>34</v>
      </c>
      <c r="CM44" s="942" t="s">
        <v>35</v>
      </c>
      <c r="CN44" s="286" t="s">
        <v>36</v>
      </c>
      <c r="CO44" s="14"/>
      <c r="CP44" s="13"/>
      <c r="CQ44" s="14"/>
      <c r="CR44" s="201" t="s">
        <v>574</v>
      </c>
      <c r="CS44" s="154"/>
      <c r="CT44" s="15"/>
      <c r="CU44" s="45"/>
      <c r="CV44" s="93"/>
      <c r="CW44" s="941"/>
      <c r="CX44" s="942" t="s">
        <v>32</v>
      </c>
      <c r="CY44" s="942" t="s">
        <v>33</v>
      </c>
      <c r="CZ44" s="942" t="s">
        <v>34</v>
      </c>
      <c r="DA44" s="942" t="s">
        <v>35</v>
      </c>
      <c r="DB44" s="286" t="s">
        <v>36</v>
      </c>
      <c r="DC44" s="14"/>
      <c r="DD44" s="13"/>
      <c r="DE44" s="14"/>
      <c r="DF44" s="201" t="s">
        <v>574</v>
      </c>
      <c r="DG44" s="154"/>
      <c r="DH44" s="15"/>
      <c r="DI44" s="45"/>
      <c r="DJ44" s="93"/>
      <c r="DK44" s="941"/>
      <c r="DL44" s="942" t="s">
        <v>32</v>
      </c>
      <c r="DM44" s="942" t="s">
        <v>33</v>
      </c>
      <c r="DN44" s="942" t="s">
        <v>34</v>
      </c>
      <c r="DO44" s="942" t="s">
        <v>35</v>
      </c>
      <c r="DP44" s="286" t="s">
        <v>36</v>
      </c>
      <c r="DQ44" s="14"/>
      <c r="DR44" s="13"/>
      <c r="DS44" s="14"/>
      <c r="DT44" s="201" t="s">
        <v>574</v>
      </c>
      <c r="DU44" s="154"/>
      <c r="DV44" s="15"/>
      <c r="DW44" s="45"/>
      <c r="DX44" s="93"/>
      <c r="DY44" s="941"/>
      <c r="DZ44" s="942" t="s">
        <v>32</v>
      </c>
      <c r="EA44" s="942" t="s">
        <v>33</v>
      </c>
      <c r="EB44" s="942" t="s">
        <v>34</v>
      </c>
      <c r="EC44" s="942" t="s">
        <v>35</v>
      </c>
      <c r="ED44" s="286" t="s">
        <v>36</v>
      </c>
      <c r="EE44" s="14"/>
      <c r="EF44" s="13"/>
      <c r="EG44" s="14"/>
      <c r="EH44" s="201" t="s">
        <v>574</v>
      </c>
      <c r="EI44" s="154"/>
      <c r="EJ44" s="15"/>
      <c r="EK44" s="44" t="s">
        <v>77</v>
      </c>
      <c r="EL44" s="761" t="str">
        <f>Prices!$A$107</f>
        <v xml:space="preserve">glazing  </v>
      </c>
      <c r="EM44" s="761">
        <f t="shared" si="376"/>
        <v>0</v>
      </c>
      <c r="EN44" s="1042" t="s">
        <v>82</v>
      </c>
      <c r="EO44" s="1052"/>
      <c r="EP44" s="190">
        <f t="shared" si="377"/>
        <v>0</v>
      </c>
      <c r="EQ44" s="79"/>
      <c r="ER44" s="116">
        <f t="shared" si="372"/>
        <v>0</v>
      </c>
      <c r="ES44" s="81">
        <f t="shared" si="373"/>
        <v>0</v>
      </c>
      <c r="ET44" s="280">
        <v>0</v>
      </c>
      <c r="EU44" s="9" t="s">
        <v>45</v>
      </c>
      <c r="EV44" s="583">
        <f t="shared" si="374"/>
        <v>0</v>
      </c>
      <c r="EW44" s="579">
        <f t="shared" si="86"/>
        <v>0</v>
      </c>
      <c r="EX44" s="582">
        <f t="shared" si="375"/>
        <v>0</v>
      </c>
      <c r="EY44" s="112"/>
      <c r="EZ44" s="573"/>
      <c r="FA44" s="55"/>
      <c r="FC44" s="44" t="s">
        <v>90</v>
      </c>
      <c r="FD44" s="95" t="s">
        <v>111</v>
      </c>
      <c r="FE44" s="141">
        <v>0</v>
      </c>
      <c r="FF44" s="141">
        <v>0</v>
      </c>
      <c r="FG44" s="142">
        <v>0</v>
      </c>
      <c r="FH44" s="9" t="s">
        <v>109</v>
      </c>
      <c r="FI44" s="122">
        <f t="shared" si="378"/>
        <v>0</v>
      </c>
      <c r="FJ44" s="602">
        <v>0</v>
      </c>
      <c r="FK44" s="604">
        <f t="shared" si="379"/>
        <v>0</v>
      </c>
      <c r="FL44" s="592"/>
      <c r="FM44" s="573"/>
      <c r="FN44" s="607"/>
      <c r="FO44" s="127"/>
      <c r="FP44" s="87"/>
      <c r="FQ44" s="522"/>
      <c r="FR44" s="61"/>
      <c r="FS44" s="567"/>
    </row>
    <row r="45" spans="1:175" x14ac:dyDescent="0.25">
      <c r="A45" s="46" t="s">
        <v>67</v>
      </c>
      <c r="B45" s="72" t="s">
        <v>42</v>
      </c>
      <c r="C45" s="53"/>
      <c r="D45" s="73">
        <v>1</v>
      </c>
      <c r="E45" s="68">
        <v>1</v>
      </c>
      <c r="F45" s="68">
        <v>1</v>
      </c>
      <c r="G45" s="68">
        <v>1</v>
      </c>
      <c r="H45" s="70">
        <v>0</v>
      </c>
      <c r="I45" s="13">
        <f>D45*E45*F45*G45*H45</f>
        <v>0</v>
      </c>
      <c r="J45" s="13">
        <f t="shared" ref="J45:J61" si="396">IF(E$113=0,0,I45/E$113)</f>
        <v>0</v>
      </c>
      <c r="K45" s="13">
        <f t="shared" ref="K45:K61" si="397">(J45*G$2)</f>
        <v>0</v>
      </c>
      <c r="L45" s="215">
        <f>SUM(K45:K46)</f>
        <v>0</v>
      </c>
      <c r="M45" s="154"/>
      <c r="N45" s="10"/>
      <c r="O45" s="46" t="s">
        <v>67</v>
      </c>
      <c r="P45" s="72" t="s">
        <v>42</v>
      </c>
      <c r="Q45" s="53"/>
      <c r="R45" s="73">
        <v>1</v>
      </c>
      <c r="S45" s="68">
        <v>1</v>
      </c>
      <c r="T45" s="68">
        <v>1</v>
      </c>
      <c r="U45" s="68">
        <v>1</v>
      </c>
      <c r="V45" s="70">
        <v>0</v>
      </c>
      <c r="W45" s="13">
        <f>R45*S45*T45*U45*V45</f>
        <v>0</v>
      </c>
      <c r="X45" s="13">
        <f t="shared" ref="X45:X61" si="398">IF(S$113=0,0,W45/S$113)</f>
        <v>0</v>
      </c>
      <c r="Y45" s="13">
        <f t="shared" ref="Y45:Y61" si="399">(X45*U$2)</f>
        <v>0</v>
      </c>
      <c r="Z45" s="215">
        <f>SUM(Y45:Y46)</f>
        <v>0</v>
      </c>
      <c r="AA45" s="154"/>
      <c r="AB45" s="10"/>
      <c r="AC45" s="46" t="s">
        <v>67</v>
      </c>
      <c r="AD45" s="72" t="s">
        <v>42</v>
      </c>
      <c r="AE45" s="53"/>
      <c r="AF45" s="73">
        <v>1</v>
      </c>
      <c r="AG45" s="68">
        <v>1</v>
      </c>
      <c r="AH45" s="68">
        <v>1</v>
      </c>
      <c r="AI45" s="68">
        <v>1</v>
      </c>
      <c r="AJ45" s="70">
        <v>0</v>
      </c>
      <c r="AK45" s="13">
        <f t="shared" ref="AK45:AK52" si="400">AF45*AG45*AH45*AI45*AJ45</f>
        <v>0</v>
      </c>
      <c r="AL45" s="13">
        <f t="shared" ref="AL45:AL61" si="401">IF(AG$113=0,0,AK45/AG$113)</f>
        <v>0</v>
      </c>
      <c r="AM45" s="13">
        <f t="shared" ref="AM45:AM61" si="402">(AL45*AI$2)</f>
        <v>0</v>
      </c>
      <c r="AN45" s="215">
        <f t="shared" ref="AN45" si="403">SUM(AM45:AM46)</f>
        <v>0</v>
      </c>
      <c r="AO45" s="154"/>
      <c r="AP45" s="10"/>
      <c r="AQ45" s="46" t="s">
        <v>67</v>
      </c>
      <c r="AR45" s="72" t="s">
        <v>42</v>
      </c>
      <c r="AS45" s="53"/>
      <c r="AT45" s="73">
        <v>1</v>
      </c>
      <c r="AU45" s="68">
        <v>1</v>
      </c>
      <c r="AV45" s="68">
        <v>1</v>
      </c>
      <c r="AW45" s="68">
        <v>1</v>
      </c>
      <c r="AX45" s="70">
        <v>0</v>
      </c>
      <c r="AY45" s="13">
        <f t="shared" ref="AY45:AY52" si="404">AT45*AU45*AV45*AW45*AX45</f>
        <v>0</v>
      </c>
      <c r="AZ45" s="13">
        <f t="shared" ref="AZ45:AZ61" si="405">IF(AU$113=0,0,AY45/AU$113)</f>
        <v>0</v>
      </c>
      <c r="BA45" s="13">
        <f t="shared" ref="BA45:BA61" si="406">(AZ45*AW$2)</f>
        <v>0</v>
      </c>
      <c r="BB45" s="215">
        <f t="shared" ref="BB45" si="407">SUM(BA45:BA46)</f>
        <v>0</v>
      </c>
      <c r="BC45" s="154"/>
      <c r="BD45" s="10"/>
      <c r="BE45" s="46" t="s">
        <v>67</v>
      </c>
      <c r="BF45" s="72" t="s">
        <v>42</v>
      </c>
      <c r="BG45" s="53"/>
      <c r="BH45" s="73">
        <v>1</v>
      </c>
      <c r="BI45" s="68">
        <v>1</v>
      </c>
      <c r="BJ45" s="68">
        <v>1</v>
      </c>
      <c r="BK45" s="68">
        <v>1</v>
      </c>
      <c r="BL45" s="70">
        <v>0</v>
      </c>
      <c r="BM45" s="13">
        <f t="shared" ref="BM45:BM52" si="408">BH45*BI45*BJ45*BK45*BL45</f>
        <v>0</v>
      </c>
      <c r="BN45" s="13">
        <f t="shared" ref="BN45:BN61" si="409">IF(BI$113=0,0,BM45/BI$113)</f>
        <v>0</v>
      </c>
      <c r="BO45" s="13">
        <f t="shared" ref="BO45:BO61" si="410">(BN45*BK$2)</f>
        <v>0</v>
      </c>
      <c r="BP45" s="215">
        <f t="shared" ref="BP45" si="411">SUM(BO45:BO46)</f>
        <v>0</v>
      </c>
      <c r="BQ45" s="154"/>
      <c r="BR45" s="10"/>
      <c r="BS45" s="46" t="s">
        <v>67</v>
      </c>
      <c r="BT45" s="72" t="s">
        <v>42</v>
      </c>
      <c r="BU45" s="53"/>
      <c r="BV45" s="73">
        <v>1</v>
      </c>
      <c r="BW45" s="68">
        <v>1</v>
      </c>
      <c r="BX45" s="68">
        <v>1</v>
      </c>
      <c r="BY45" s="68">
        <v>1</v>
      </c>
      <c r="BZ45" s="70">
        <v>0</v>
      </c>
      <c r="CA45" s="13">
        <f t="shared" ref="CA45:CA52" si="412">BV45*BW45*BX45*BY45*BZ45</f>
        <v>0</v>
      </c>
      <c r="CB45" s="13">
        <f t="shared" ref="CB45:CB61" si="413">IF(BW$113=0,0,CA45/BW$113)</f>
        <v>0</v>
      </c>
      <c r="CC45" s="13">
        <f t="shared" ref="CC45:CC61" si="414">(CB45*BY$2)</f>
        <v>0</v>
      </c>
      <c r="CD45" s="215">
        <f t="shared" ref="CD45" si="415">SUM(CC45:CC46)</f>
        <v>0</v>
      </c>
      <c r="CE45" s="154"/>
      <c r="CF45" s="10"/>
      <c r="CG45" s="46" t="s">
        <v>67</v>
      </c>
      <c r="CH45" s="72" t="s">
        <v>42</v>
      </c>
      <c r="CI45" s="53"/>
      <c r="CJ45" s="73">
        <v>1</v>
      </c>
      <c r="CK45" s="68">
        <v>1</v>
      </c>
      <c r="CL45" s="68">
        <v>1</v>
      </c>
      <c r="CM45" s="68">
        <v>1</v>
      </c>
      <c r="CN45" s="70">
        <v>0</v>
      </c>
      <c r="CO45" s="13">
        <f t="shared" ref="CO45:CO52" si="416">CJ45*CK45*CL45*CM45*CN45</f>
        <v>0</v>
      </c>
      <c r="CP45" s="13">
        <f t="shared" ref="CP45:CP61" si="417">IF(CK$113=0,0,CO45/CK$113)</f>
        <v>0</v>
      </c>
      <c r="CQ45" s="13">
        <f t="shared" ref="CQ45:CQ61" si="418">(CP45*CM$2)</f>
        <v>0</v>
      </c>
      <c r="CR45" s="215">
        <f t="shared" ref="CR45" si="419">SUM(CQ45:CQ46)</f>
        <v>0</v>
      </c>
      <c r="CS45" s="154"/>
      <c r="CT45" s="10"/>
      <c r="CU45" s="46" t="s">
        <v>67</v>
      </c>
      <c r="CV45" s="72" t="s">
        <v>42</v>
      </c>
      <c r="CW45" s="53"/>
      <c r="CX45" s="73">
        <v>1</v>
      </c>
      <c r="CY45" s="68">
        <v>1</v>
      </c>
      <c r="CZ45" s="68">
        <v>1</v>
      </c>
      <c r="DA45" s="68">
        <v>1</v>
      </c>
      <c r="DB45" s="70">
        <v>0</v>
      </c>
      <c r="DC45" s="13">
        <f t="shared" ref="DC45:DC52" si="420">CX45*CY45*CZ45*DA45*DB45</f>
        <v>0</v>
      </c>
      <c r="DD45" s="13">
        <f t="shared" ref="DD45:DD61" si="421">IF(CY$113=0,0,DC45/CY$113)</f>
        <v>0</v>
      </c>
      <c r="DE45" s="13">
        <f t="shared" ref="DE45:DE61" si="422">(DD45*DA$2)</f>
        <v>0</v>
      </c>
      <c r="DF45" s="215">
        <f t="shared" ref="DF45" si="423">SUM(DE45:DE46)</f>
        <v>0</v>
      </c>
      <c r="DG45" s="154"/>
      <c r="DH45" s="10"/>
      <c r="DI45" s="46" t="s">
        <v>67</v>
      </c>
      <c r="DJ45" s="72" t="s">
        <v>42</v>
      </c>
      <c r="DK45" s="53"/>
      <c r="DL45" s="73">
        <v>1</v>
      </c>
      <c r="DM45" s="68">
        <v>1</v>
      </c>
      <c r="DN45" s="68">
        <v>1</v>
      </c>
      <c r="DO45" s="68">
        <v>1</v>
      </c>
      <c r="DP45" s="70">
        <v>0</v>
      </c>
      <c r="DQ45" s="13">
        <f t="shared" ref="DQ45:DQ52" si="424">DL45*DM45*DN45*DO45*DP45</f>
        <v>0</v>
      </c>
      <c r="DR45" s="13">
        <f t="shared" ref="DR45:DR61" si="425">IF(DM$113=0,0,DQ45/DM$113)</f>
        <v>0</v>
      </c>
      <c r="DS45" s="13">
        <f t="shared" ref="DS45:DS61" si="426">(DR45*DO$2)</f>
        <v>0</v>
      </c>
      <c r="DT45" s="215">
        <f t="shared" ref="DT45" si="427">SUM(DS45:DS46)</f>
        <v>0</v>
      </c>
      <c r="DU45" s="154"/>
      <c r="DV45" s="10"/>
      <c r="DW45" s="46" t="s">
        <v>67</v>
      </c>
      <c r="DX45" s="72" t="s">
        <v>42</v>
      </c>
      <c r="DY45" s="53"/>
      <c r="DZ45" s="73">
        <v>1</v>
      </c>
      <c r="EA45" s="68">
        <v>1</v>
      </c>
      <c r="EB45" s="68">
        <v>1</v>
      </c>
      <c r="EC45" s="68">
        <v>1</v>
      </c>
      <c r="ED45" s="70">
        <v>0</v>
      </c>
      <c r="EE45" s="13">
        <f t="shared" ref="EE45:EE52" si="428">DZ45*EA45*EB45*EC45*ED45</f>
        <v>0</v>
      </c>
      <c r="EF45" s="13">
        <f t="shared" ref="EF45:EF61" si="429">IF(EA$113=0,0,EE45/EA$113)</f>
        <v>0</v>
      </c>
      <c r="EG45" s="13">
        <f t="shared" ref="EG45:EG61" si="430">(EF45*EC$2)</f>
        <v>0</v>
      </c>
      <c r="EH45" s="215">
        <f t="shared" ref="EH45" si="431">SUM(EG45:EG46)</f>
        <v>0</v>
      </c>
      <c r="EI45" s="154"/>
      <c r="EJ45" s="10"/>
      <c r="EK45" s="44" t="s">
        <v>77</v>
      </c>
      <c r="EL45" s="761" t="str">
        <f>Prices!$A$108</f>
        <v xml:space="preserve">glazing  </v>
      </c>
      <c r="EM45" s="761">
        <f t="shared" si="376"/>
        <v>0</v>
      </c>
      <c r="EN45" s="1042" t="s">
        <v>83</v>
      </c>
      <c r="EO45" s="1052"/>
      <c r="EP45" s="190">
        <f t="shared" si="377"/>
        <v>0</v>
      </c>
      <c r="EQ45" s="79"/>
      <c r="ER45" s="116">
        <f t="shared" si="372"/>
        <v>0</v>
      </c>
      <c r="ES45" s="81">
        <f t="shared" si="373"/>
        <v>0</v>
      </c>
      <c r="ET45" s="280">
        <v>0</v>
      </c>
      <c r="EU45" s="9" t="s">
        <v>45</v>
      </c>
      <c r="EV45" s="583">
        <f t="shared" si="374"/>
        <v>0</v>
      </c>
      <c r="EW45" s="579">
        <f t="shared" si="86"/>
        <v>0</v>
      </c>
      <c r="EX45" s="582">
        <f t="shared" si="375"/>
        <v>0</v>
      </c>
      <c r="EY45" s="112"/>
      <c r="EZ45" s="573"/>
      <c r="FA45" s="55"/>
      <c r="FC45" s="44" t="s">
        <v>90</v>
      </c>
      <c r="FD45" s="95" t="s">
        <v>152</v>
      </c>
      <c r="FE45" s="141">
        <v>0</v>
      </c>
      <c r="FF45" s="141">
        <v>0</v>
      </c>
      <c r="FG45" s="142">
        <v>0</v>
      </c>
      <c r="FH45" s="9" t="s">
        <v>45</v>
      </c>
      <c r="FI45" s="122">
        <f t="shared" si="378"/>
        <v>0</v>
      </c>
      <c r="FJ45" s="602">
        <v>0</v>
      </c>
      <c r="FK45" s="604">
        <f t="shared" si="379"/>
        <v>0</v>
      </c>
      <c r="FL45" s="592"/>
      <c r="FM45" s="576"/>
      <c r="FN45" s="605"/>
      <c r="FO45" s="127"/>
      <c r="FP45" s="522"/>
      <c r="FQ45" s="61"/>
      <c r="FR45" s="61"/>
      <c r="FS45" s="88"/>
    </row>
    <row r="46" spans="1:175" x14ac:dyDescent="0.25">
      <c r="A46" s="46" t="s">
        <v>67</v>
      </c>
      <c r="B46" s="72" t="s">
        <v>42</v>
      </c>
      <c r="C46" s="53"/>
      <c r="D46" s="73">
        <v>1</v>
      </c>
      <c r="E46" s="68">
        <v>1</v>
      </c>
      <c r="F46" s="68">
        <v>1</v>
      </c>
      <c r="G46" s="68">
        <v>1</v>
      </c>
      <c r="H46" s="70">
        <v>0</v>
      </c>
      <c r="I46" s="13">
        <f t="shared" ref="I46:I52" si="432">D46*E46*F46*G46*H46</f>
        <v>0</v>
      </c>
      <c r="J46" s="13">
        <f t="shared" si="396"/>
        <v>0</v>
      </c>
      <c r="K46" s="13">
        <f t="shared" si="397"/>
        <v>0</v>
      </c>
      <c r="L46" s="117"/>
      <c r="M46" s="154"/>
      <c r="N46" s="10"/>
      <c r="O46" s="46" t="s">
        <v>67</v>
      </c>
      <c r="P46" s="72" t="s">
        <v>42</v>
      </c>
      <c r="Q46" s="53"/>
      <c r="R46" s="73">
        <v>1</v>
      </c>
      <c r="S46" s="68">
        <v>1</v>
      </c>
      <c r="T46" s="68">
        <v>1</v>
      </c>
      <c r="U46" s="68">
        <v>1</v>
      </c>
      <c r="V46" s="70">
        <v>0</v>
      </c>
      <c r="W46" s="13">
        <f t="shared" ref="W46:W52" si="433">R46*S46*T46*U46*V46</f>
        <v>0</v>
      </c>
      <c r="X46" s="13">
        <f t="shared" si="398"/>
        <v>0</v>
      </c>
      <c r="Y46" s="13">
        <f t="shared" si="399"/>
        <v>0</v>
      </c>
      <c r="Z46" s="117"/>
      <c r="AA46" s="154"/>
      <c r="AB46" s="10"/>
      <c r="AC46" s="46" t="s">
        <v>67</v>
      </c>
      <c r="AD46" s="72" t="s">
        <v>42</v>
      </c>
      <c r="AE46" s="53"/>
      <c r="AF46" s="73">
        <v>1</v>
      </c>
      <c r="AG46" s="68">
        <v>1</v>
      </c>
      <c r="AH46" s="68">
        <v>1</v>
      </c>
      <c r="AI46" s="68">
        <v>1</v>
      </c>
      <c r="AJ46" s="70">
        <v>0</v>
      </c>
      <c r="AK46" s="13">
        <f t="shared" si="400"/>
        <v>0</v>
      </c>
      <c r="AL46" s="13">
        <f t="shared" si="401"/>
        <v>0</v>
      </c>
      <c r="AM46" s="13">
        <f t="shared" si="402"/>
        <v>0</v>
      </c>
      <c r="AN46" s="117"/>
      <c r="AO46" s="154"/>
      <c r="AP46" s="10"/>
      <c r="AQ46" s="46" t="s">
        <v>67</v>
      </c>
      <c r="AR46" s="72" t="s">
        <v>42</v>
      </c>
      <c r="AS46" s="53"/>
      <c r="AT46" s="73">
        <v>1</v>
      </c>
      <c r="AU46" s="68">
        <v>1</v>
      </c>
      <c r="AV46" s="68">
        <v>1</v>
      </c>
      <c r="AW46" s="68">
        <v>1</v>
      </c>
      <c r="AX46" s="70">
        <v>0</v>
      </c>
      <c r="AY46" s="13">
        <f t="shared" si="404"/>
        <v>0</v>
      </c>
      <c r="AZ46" s="13">
        <f t="shared" si="405"/>
        <v>0</v>
      </c>
      <c r="BA46" s="13">
        <f t="shared" si="406"/>
        <v>0</v>
      </c>
      <c r="BB46" s="117"/>
      <c r="BC46" s="154"/>
      <c r="BD46" s="10"/>
      <c r="BE46" s="46" t="s">
        <v>67</v>
      </c>
      <c r="BF46" s="72" t="s">
        <v>42</v>
      </c>
      <c r="BG46" s="53"/>
      <c r="BH46" s="73">
        <v>1</v>
      </c>
      <c r="BI46" s="68">
        <v>1</v>
      </c>
      <c r="BJ46" s="68">
        <v>1</v>
      </c>
      <c r="BK46" s="68">
        <v>1</v>
      </c>
      <c r="BL46" s="70">
        <v>0</v>
      </c>
      <c r="BM46" s="13">
        <f t="shared" si="408"/>
        <v>0</v>
      </c>
      <c r="BN46" s="13">
        <f t="shared" si="409"/>
        <v>0</v>
      </c>
      <c r="BO46" s="13">
        <f t="shared" si="410"/>
        <v>0</v>
      </c>
      <c r="BP46" s="117"/>
      <c r="BQ46" s="154"/>
      <c r="BR46" s="10"/>
      <c r="BS46" s="46" t="s">
        <v>67</v>
      </c>
      <c r="BT46" s="72" t="s">
        <v>42</v>
      </c>
      <c r="BU46" s="53"/>
      <c r="BV46" s="73">
        <v>1</v>
      </c>
      <c r="BW46" s="68">
        <v>1</v>
      </c>
      <c r="BX46" s="68">
        <v>1</v>
      </c>
      <c r="BY46" s="68">
        <v>1</v>
      </c>
      <c r="BZ46" s="70">
        <v>0</v>
      </c>
      <c r="CA46" s="13">
        <f t="shared" si="412"/>
        <v>0</v>
      </c>
      <c r="CB46" s="13">
        <f t="shared" si="413"/>
        <v>0</v>
      </c>
      <c r="CC46" s="13">
        <f t="shared" si="414"/>
        <v>0</v>
      </c>
      <c r="CD46" s="117"/>
      <c r="CE46" s="154"/>
      <c r="CF46" s="10"/>
      <c r="CG46" s="46" t="s">
        <v>67</v>
      </c>
      <c r="CH46" s="72" t="s">
        <v>42</v>
      </c>
      <c r="CI46" s="53"/>
      <c r="CJ46" s="73">
        <v>1</v>
      </c>
      <c r="CK46" s="68">
        <v>1</v>
      </c>
      <c r="CL46" s="68">
        <v>1</v>
      </c>
      <c r="CM46" s="68">
        <v>1</v>
      </c>
      <c r="CN46" s="70">
        <v>0</v>
      </c>
      <c r="CO46" s="13">
        <f t="shared" si="416"/>
        <v>0</v>
      </c>
      <c r="CP46" s="13">
        <f t="shared" si="417"/>
        <v>0</v>
      </c>
      <c r="CQ46" s="13">
        <f t="shared" si="418"/>
        <v>0</v>
      </c>
      <c r="CR46" s="117"/>
      <c r="CS46" s="154"/>
      <c r="CT46" s="10"/>
      <c r="CU46" s="46" t="s">
        <v>67</v>
      </c>
      <c r="CV46" s="72" t="s">
        <v>42</v>
      </c>
      <c r="CW46" s="53"/>
      <c r="CX46" s="73">
        <v>1</v>
      </c>
      <c r="CY46" s="68">
        <v>1</v>
      </c>
      <c r="CZ46" s="68">
        <v>1</v>
      </c>
      <c r="DA46" s="68">
        <v>1</v>
      </c>
      <c r="DB46" s="70">
        <v>0</v>
      </c>
      <c r="DC46" s="13">
        <f t="shared" si="420"/>
        <v>0</v>
      </c>
      <c r="DD46" s="13">
        <f t="shared" si="421"/>
        <v>0</v>
      </c>
      <c r="DE46" s="13">
        <f t="shared" si="422"/>
        <v>0</v>
      </c>
      <c r="DF46" s="117"/>
      <c r="DG46" s="154"/>
      <c r="DH46" s="10"/>
      <c r="DI46" s="46" t="s">
        <v>67</v>
      </c>
      <c r="DJ46" s="72" t="s">
        <v>42</v>
      </c>
      <c r="DK46" s="53"/>
      <c r="DL46" s="73">
        <v>1</v>
      </c>
      <c r="DM46" s="68">
        <v>1</v>
      </c>
      <c r="DN46" s="68">
        <v>1</v>
      </c>
      <c r="DO46" s="68">
        <v>1</v>
      </c>
      <c r="DP46" s="70">
        <v>0</v>
      </c>
      <c r="DQ46" s="13">
        <f t="shared" si="424"/>
        <v>0</v>
      </c>
      <c r="DR46" s="13">
        <f t="shared" si="425"/>
        <v>0</v>
      </c>
      <c r="DS46" s="13">
        <f t="shared" si="426"/>
        <v>0</v>
      </c>
      <c r="DT46" s="117"/>
      <c r="DU46" s="154"/>
      <c r="DV46" s="10"/>
      <c r="DW46" s="46" t="s">
        <v>67</v>
      </c>
      <c r="DX46" s="72" t="s">
        <v>42</v>
      </c>
      <c r="DY46" s="53"/>
      <c r="DZ46" s="73">
        <v>1</v>
      </c>
      <c r="EA46" s="68">
        <v>1</v>
      </c>
      <c r="EB46" s="68">
        <v>1</v>
      </c>
      <c r="EC46" s="68">
        <v>1</v>
      </c>
      <c r="ED46" s="70">
        <v>0</v>
      </c>
      <c r="EE46" s="13">
        <f t="shared" si="428"/>
        <v>0</v>
      </c>
      <c r="EF46" s="13">
        <f t="shared" si="429"/>
        <v>0</v>
      </c>
      <c r="EG46" s="13">
        <f t="shared" si="430"/>
        <v>0</v>
      </c>
      <c r="EH46" s="117"/>
      <c r="EI46" s="154"/>
      <c r="EJ46" s="10"/>
      <c r="EK46" s="44" t="s">
        <v>77</v>
      </c>
      <c r="EL46" s="761" t="str">
        <f>Prices!$A$109</f>
        <v xml:space="preserve">glazing  </v>
      </c>
      <c r="EM46" s="761">
        <f t="shared" si="376"/>
        <v>0</v>
      </c>
      <c r="EN46" s="1042" t="s">
        <v>84</v>
      </c>
      <c r="EO46" s="1052"/>
      <c r="EP46" s="190">
        <f t="shared" si="377"/>
        <v>0</v>
      </c>
      <c r="EQ46" s="79"/>
      <c r="ER46" s="116">
        <f t="shared" si="372"/>
        <v>0</v>
      </c>
      <c r="ES46" s="81">
        <f t="shared" si="373"/>
        <v>0</v>
      </c>
      <c r="ET46" s="280">
        <v>0</v>
      </c>
      <c r="EU46" s="9" t="s">
        <v>45</v>
      </c>
      <c r="EV46" s="583">
        <f t="shared" si="374"/>
        <v>0</v>
      </c>
      <c r="EW46" s="579">
        <f t="shared" si="86"/>
        <v>0</v>
      </c>
      <c r="EX46" s="582">
        <f t="shared" si="375"/>
        <v>0</v>
      </c>
      <c r="EY46" s="112"/>
      <c r="EZ46" s="573"/>
      <c r="FA46" s="55"/>
      <c r="FC46" s="44" t="s">
        <v>99</v>
      </c>
      <c r="FD46" s="95" t="s">
        <v>112</v>
      </c>
      <c r="FE46" s="141">
        <v>0</v>
      </c>
      <c r="FF46" s="141">
        <v>0</v>
      </c>
      <c r="FG46" s="142">
        <v>0</v>
      </c>
      <c r="FH46" s="9" t="s">
        <v>109</v>
      </c>
      <c r="FI46" s="122">
        <f t="shared" si="378"/>
        <v>0</v>
      </c>
      <c r="FJ46" s="602">
        <v>0</v>
      </c>
      <c r="FK46" s="604">
        <f t="shared" si="379"/>
        <v>0</v>
      </c>
      <c r="FL46" s="591">
        <f>FR127</f>
        <v>0</v>
      </c>
      <c r="FM46" s="542">
        <f>FL127</f>
        <v>0</v>
      </c>
      <c r="FN46" s="610">
        <f>SUM(FK46:FK48)+FL46</f>
        <v>0</v>
      </c>
      <c r="FO46" s="127">
        <f>IF(FO$4=0,0,FN46/$FO$4)</f>
        <v>0</v>
      </c>
      <c r="FP46" s="87" t="s">
        <v>99</v>
      </c>
      <c r="FQ46" s="522">
        <f>SUM(EX64:EX66)+EY64</f>
        <v>0</v>
      </c>
      <c r="FR46" s="496">
        <f>FN46</f>
        <v>0</v>
      </c>
      <c r="FS46" s="567">
        <f>SUM(FQ46:FR46)</f>
        <v>0</v>
      </c>
    </row>
    <row r="47" spans="1:175" x14ac:dyDescent="0.25">
      <c r="A47" s="46" t="s">
        <v>66</v>
      </c>
      <c r="B47" s="72" t="s">
        <v>42</v>
      </c>
      <c r="C47" s="53"/>
      <c r="D47" s="73">
        <v>1</v>
      </c>
      <c r="E47" s="68">
        <v>1</v>
      </c>
      <c r="F47" s="68">
        <v>1</v>
      </c>
      <c r="G47" s="68">
        <v>1</v>
      </c>
      <c r="H47" s="70">
        <v>0</v>
      </c>
      <c r="I47" s="13">
        <f t="shared" si="432"/>
        <v>0</v>
      </c>
      <c r="J47" s="13">
        <f t="shared" si="396"/>
        <v>0</v>
      </c>
      <c r="K47" s="13">
        <f t="shared" si="397"/>
        <v>0</v>
      </c>
      <c r="L47" s="201" t="s">
        <v>575</v>
      </c>
      <c r="M47" s="154"/>
      <c r="N47" s="10"/>
      <c r="O47" s="46" t="s">
        <v>66</v>
      </c>
      <c r="P47" s="72" t="s">
        <v>42</v>
      </c>
      <c r="Q47" s="53"/>
      <c r="R47" s="73">
        <v>1</v>
      </c>
      <c r="S47" s="68">
        <v>1</v>
      </c>
      <c r="T47" s="68">
        <v>1</v>
      </c>
      <c r="U47" s="68">
        <v>1</v>
      </c>
      <c r="V47" s="70">
        <v>0</v>
      </c>
      <c r="W47" s="13">
        <f t="shared" si="433"/>
        <v>0</v>
      </c>
      <c r="X47" s="13">
        <f t="shared" si="398"/>
        <v>0</v>
      </c>
      <c r="Y47" s="13">
        <f t="shared" si="399"/>
        <v>0</v>
      </c>
      <c r="Z47" s="201" t="s">
        <v>575</v>
      </c>
      <c r="AA47" s="154"/>
      <c r="AB47" s="10"/>
      <c r="AC47" s="46" t="s">
        <v>66</v>
      </c>
      <c r="AD47" s="72" t="s">
        <v>42</v>
      </c>
      <c r="AE47" s="53"/>
      <c r="AF47" s="73">
        <v>1</v>
      </c>
      <c r="AG47" s="68">
        <v>1</v>
      </c>
      <c r="AH47" s="68">
        <v>1</v>
      </c>
      <c r="AI47" s="68">
        <v>1</v>
      </c>
      <c r="AJ47" s="70">
        <v>0</v>
      </c>
      <c r="AK47" s="13">
        <f t="shared" si="400"/>
        <v>0</v>
      </c>
      <c r="AL47" s="13">
        <f t="shared" si="401"/>
        <v>0</v>
      </c>
      <c r="AM47" s="13">
        <f t="shared" si="402"/>
        <v>0</v>
      </c>
      <c r="AN47" s="201" t="s">
        <v>575</v>
      </c>
      <c r="AO47" s="154"/>
      <c r="AP47" s="10"/>
      <c r="AQ47" s="46" t="s">
        <v>66</v>
      </c>
      <c r="AR47" s="72" t="s">
        <v>42</v>
      </c>
      <c r="AS47" s="53"/>
      <c r="AT47" s="73">
        <v>1</v>
      </c>
      <c r="AU47" s="68">
        <v>1</v>
      </c>
      <c r="AV47" s="68">
        <v>1</v>
      </c>
      <c r="AW47" s="68">
        <v>1</v>
      </c>
      <c r="AX47" s="70">
        <v>0</v>
      </c>
      <c r="AY47" s="13">
        <f t="shared" si="404"/>
        <v>0</v>
      </c>
      <c r="AZ47" s="13">
        <f t="shared" si="405"/>
        <v>0</v>
      </c>
      <c r="BA47" s="13">
        <f t="shared" si="406"/>
        <v>0</v>
      </c>
      <c r="BB47" s="201" t="s">
        <v>575</v>
      </c>
      <c r="BC47" s="154"/>
      <c r="BD47" s="10"/>
      <c r="BE47" s="46" t="s">
        <v>66</v>
      </c>
      <c r="BF47" s="72" t="s">
        <v>42</v>
      </c>
      <c r="BG47" s="53"/>
      <c r="BH47" s="73">
        <v>1</v>
      </c>
      <c r="BI47" s="68">
        <v>1</v>
      </c>
      <c r="BJ47" s="68">
        <v>1</v>
      </c>
      <c r="BK47" s="68">
        <v>1</v>
      </c>
      <c r="BL47" s="70">
        <v>0</v>
      </c>
      <c r="BM47" s="13">
        <f t="shared" si="408"/>
        <v>0</v>
      </c>
      <c r="BN47" s="13">
        <f t="shared" si="409"/>
        <v>0</v>
      </c>
      <c r="BO47" s="13">
        <f t="shared" si="410"/>
        <v>0</v>
      </c>
      <c r="BP47" s="201" t="s">
        <v>575</v>
      </c>
      <c r="BQ47" s="154"/>
      <c r="BR47" s="10"/>
      <c r="BS47" s="46" t="s">
        <v>66</v>
      </c>
      <c r="BT47" s="72" t="s">
        <v>42</v>
      </c>
      <c r="BU47" s="53"/>
      <c r="BV47" s="73">
        <v>1</v>
      </c>
      <c r="BW47" s="68">
        <v>1</v>
      </c>
      <c r="BX47" s="68">
        <v>1</v>
      </c>
      <c r="BY47" s="68">
        <v>1</v>
      </c>
      <c r="BZ47" s="70">
        <v>0</v>
      </c>
      <c r="CA47" s="13">
        <f t="shared" si="412"/>
        <v>0</v>
      </c>
      <c r="CB47" s="13">
        <f t="shared" si="413"/>
        <v>0</v>
      </c>
      <c r="CC47" s="13">
        <f t="shared" si="414"/>
        <v>0</v>
      </c>
      <c r="CD47" s="201" t="s">
        <v>575</v>
      </c>
      <c r="CE47" s="154"/>
      <c r="CF47" s="10"/>
      <c r="CG47" s="46" t="s">
        <v>66</v>
      </c>
      <c r="CH47" s="72" t="s">
        <v>42</v>
      </c>
      <c r="CI47" s="53"/>
      <c r="CJ47" s="73">
        <v>1</v>
      </c>
      <c r="CK47" s="68">
        <v>1</v>
      </c>
      <c r="CL47" s="68">
        <v>1</v>
      </c>
      <c r="CM47" s="68">
        <v>1</v>
      </c>
      <c r="CN47" s="70">
        <v>0</v>
      </c>
      <c r="CO47" s="13">
        <f t="shared" si="416"/>
        <v>0</v>
      </c>
      <c r="CP47" s="13">
        <f t="shared" si="417"/>
        <v>0</v>
      </c>
      <c r="CQ47" s="13">
        <f t="shared" si="418"/>
        <v>0</v>
      </c>
      <c r="CR47" s="201" t="s">
        <v>575</v>
      </c>
      <c r="CS47" s="154"/>
      <c r="CT47" s="10"/>
      <c r="CU47" s="46" t="s">
        <v>66</v>
      </c>
      <c r="CV47" s="72" t="s">
        <v>42</v>
      </c>
      <c r="CW47" s="53"/>
      <c r="CX47" s="73">
        <v>1</v>
      </c>
      <c r="CY47" s="68">
        <v>1</v>
      </c>
      <c r="CZ47" s="68">
        <v>1</v>
      </c>
      <c r="DA47" s="68">
        <v>1</v>
      </c>
      <c r="DB47" s="70">
        <v>0</v>
      </c>
      <c r="DC47" s="13">
        <f t="shared" si="420"/>
        <v>0</v>
      </c>
      <c r="DD47" s="13">
        <f t="shared" si="421"/>
        <v>0</v>
      </c>
      <c r="DE47" s="13">
        <f t="shared" si="422"/>
        <v>0</v>
      </c>
      <c r="DF47" s="201" t="s">
        <v>575</v>
      </c>
      <c r="DG47" s="154"/>
      <c r="DH47" s="10"/>
      <c r="DI47" s="46" t="s">
        <v>66</v>
      </c>
      <c r="DJ47" s="72" t="s">
        <v>42</v>
      </c>
      <c r="DK47" s="53"/>
      <c r="DL47" s="73">
        <v>1</v>
      </c>
      <c r="DM47" s="68">
        <v>1</v>
      </c>
      <c r="DN47" s="68">
        <v>1</v>
      </c>
      <c r="DO47" s="68">
        <v>1</v>
      </c>
      <c r="DP47" s="70">
        <v>0</v>
      </c>
      <c r="DQ47" s="13">
        <f t="shared" si="424"/>
        <v>0</v>
      </c>
      <c r="DR47" s="13">
        <f t="shared" si="425"/>
        <v>0</v>
      </c>
      <c r="DS47" s="13">
        <f t="shared" si="426"/>
        <v>0</v>
      </c>
      <c r="DT47" s="201" t="s">
        <v>575</v>
      </c>
      <c r="DU47" s="154"/>
      <c r="DV47" s="10"/>
      <c r="DW47" s="46" t="s">
        <v>66</v>
      </c>
      <c r="DX47" s="72" t="s">
        <v>42</v>
      </c>
      <c r="DY47" s="53"/>
      <c r="DZ47" s="73">
        <v>1</v>
      </c>
      <c r="EA47" s="68">
        <v>1</v>
      </c>
      <c r="EB47" s="68">
        <v>1</v>
      </c>
      <c r="EC47" s="68">
        <v>1</v>
      </c>
      <c r="ED47" s="70">
        <v>0</v>
      </c>
      <c r="EE47" s="13">
        <f t="shared" si="428"/>
        <v>0</v>
      </c>
      <c r="EF47" s="13">
        <f t="shared" si="429"/>
        <v>0</v>
      </c>
      <c r="EG47" s="13">
        <f t="shared" si="430"/>
        <v>0</v>
      </c>
      <c r="EH47" s="201" t="s">
        <v>575</v>
      </c>
      <c r="EI47" s="154"/>
      <c r="EJ47" s="10"/>
      <c r="EK47" s="44" t="s">
        <v>77</v>
      </c>
      <c r="EL47" s="761" t="str">
        <f>Prices!$A$110</f>
        <v xml:space="preserve">glazing  </v>
      </c>
      <c r="EM47" s="761">
        <f t="shared" si="376"/>
        <v>0</v>
      </c>
      <c r="EN47" s="1042" t="s">
        <v>85</v>
      </c>
      <c r="EO47" s="1052"/>
      <c r="EP47" s="190">
        <f t="shared" si="377"/>
        <v>0</v>
      </c>
      <c r="EQ47" s="79"/>
      <c r="ER47" s="116">
        <f t="shared" si="372"/>
        <v>0</v>
      </c>
      <c r="ES47" s="81">
        <f t="shared" si="373"/>
        <v>0</v>
      </c>
      <c r="ET47" s="280">
        <v>0</v>
      </c>
      <c r="EU47" s="9" t="s">
        <v>45</v>
      </c>
      <c r="EV47" s="583">
        <f t="shared" si="374"/>
        <v>0</v>
      </c>
      <c r="EW47" s="579">
        <f t="shared" si="86"/>
        <v>0</v>
      </c>
      <c r="EX47" s="582">
        <f t="shared" si="375"/>
        <v>0</v>
      </c>
      <c r="EY47" s="112"/>
      <c r="EZ47" s="573"/>
      <c r="FA47" s="55"/>
      <c r="FC47" s="44" t="s">
        <v>99</v>
      </c>
      <c r="FD47" s="95" t="s">
        <v>112</v>
      </c>
      <c r="FE47" s="141">
        <v>0</v>
      </c>
      <c r="FF47" s="141">
        <v>0</v>
      </c>
      <c r="FG47" s="142">
        <v>0</v>
      </c>
      <c r="FH47" s="9" t="s">
        <v>109</v>
      </c>
      <c r="FI47" s="122">
        <f t="shared" si="378"/>
        <v>0</v>
      </c>
      <c r="FJ47" s="602">
        <v>0</v>
      </c>
      <c r="FK47" s="604">
        <f t="shared" si="379"/>
        <v>0</v>
      </c>
      <c r="FL47" s="592"/>
      <c r="FM47" s="573"/>
      <c r="FN47" s="607"/>
      <c r="FO47" s="127"/>
      <c r="FP47" s="87"/>
      <c r="FQ47" s="522"/>
      <c r="FR47" s="61"/>
      <c r="FS47" s="567"/>
    </row>
    <row r="48" spans="1:175" x14ac:dyDescent="0.25">
      <c r="A48" s="44" t="s">
        <v>66</v>
      </c>
      <c r="B48" s="72" t="s">
        <v>42</v>
      </c>
      <c r="C48" s="53"/>
      <c r="D48" s="73">
        <v>1</v>
      </c>
      <c r="E48" s="68">
        <v>1</v>
      </c>
      <c r="F48" s="68">
        <v>1</v>
      </c>
      <c r="G48" s="68">
        <v>1</v>
      </c>
      <c r="H48" s="70">
        <v>0</v>
      </c>
      <c r="I48" s="13">
        <f t="shared" si="432"/>
        <v>0</v>
      </c>
      <c r="J48" s="13">
        <f t="shared" si="396"/>
        <v>0</v>
      </c>
      <c r="K48" s="13">
        <f t="shared" si="397"/>
        <v>0</v>
      </c>
      <c r="L48" s="215">
        <f>SUM(K47:K48)</f>
        <v>0</v>
      </c>
      <c r="M48" s="154"/>
      <c r="N48" s="10"/>
      <c r="O48" s="44" t="s">
        <v>66</v>
      </c>
      <c r="P48" s="72" t="s">
        <v>42</v>
      </c>
      <c r="Q48" s="53"/>
      <c r="R48" s="73">
        <v>1</v>
      </c>
      <c r="S48" s="68">
        <v>1</v>
      </c>
      <c r="T48" s="68">
        <v>1</v>
      </c>
      <c r="U48" s="68">
        <v>1</v>
      </c>
      <c r="V48" s="70">
        <v>0</v>
      </c>
      <c r="W48" s="13">
        <f t="shared" si="433"/>
        <v>0</v>
      </c>
      <c r="X48" s="13">
        <f t="shared" si="398"/>
        <v>0</v>
      </c>
      <c r="Y48" s="13">
        <f t="shared" si="399"/>
        <v>0</v>
      </c>
      <c r="Z48" s="215">
        <f>SUM(Y47:Y48)</f>
        <v>0</v>
      </c>
      <c r="AA48" s="154"/>
      <c r="AB48" s="10"/>
      <c r="AC48" s="44" t="s">
        <v>66</v>
      </c>
      <c r="AD48" s="72" t="s">
        <v>42</v>
      </c>
      <c r="AE48" s="53"/>
      <c r="AF48" s="73">
        <v>1</v>
      </c>
      <c r="AG48" s="68">
        <v>1</v>
      </c>
      <c r="AH48" s="68">
        <v>1</v>
      </c>
      <c r="AI48" s="68">
        <v>1</v>
      </c>
      <c r="AJ48" s="70">
        <v>0</v>
      </c>
      <c r="AK48" s="13">
        <f t="shared" si="400"/>
        <v>0</v>
      </c>
      <c r="AL48" s="13">
        <f t="shared" si="401"/>
        <v>0</v>
      </c>
      <c r="AM48" s="13">
        <f t="shared" si="402"/>
        <v>0</v>
      </c>
      <c r="AN48" s="215">
        <f t="shared" ref="AN48" si="434">SUM(AM47:AM48)</f>
        <v>0</v>
      </c>
      <c r="AO48" s="154"/>
      <c r="AP48" s="10"/>
      <c r="AQ48" s="44" t="s">
        <v>66</v>
      </c>
      <c r="AR48" s="72" t="s">
        <v>42</v>
      </c>
      <c r="AS48" s="53"/>
      <c r="AT48" s="73">
        <v>1</v>
      </c>
      <c r="AU48" s="68">
        <v>1</v>
      </c>
      <c r="AV48" s="68">
        <v>1</v>
      </c>
      <c r="AW48" s="68">
        <v>1</v>
      </c>
      <c r="AX48" s="70">
        <v>0</v>
      </c>
      <c r="AY48" s="13">
        <f t="shared" si="404"/>
        <v>0</v>
      </c>
      <c r="AZ48" s="13">
        <f t="shared" si="405"/>
        <v>0</v>
      </c>
      <c r="BA48" s="13">
        <f t="shared" si="406"/>
        <v>0</v>
      </c>
      <c r="BB48" s="215">
        <f t="shared" ref="BB48" si="435">SUM(BA47:BA48)</f>
        <v>0</v>
      </c>
      <c r="BC48" s="154"/>
      <c r="BD48" s="10"/>
      <c r="BE48" s="44" t="s">
        <v>66</v>
      </c>
      <c r="BF48" s="72" t="s">
        <v>42</v>
      </c>
      <c r="BG48" s="53"/>
      <c r="BH48" s="73">
        <v>1</v>
      </c>
      <c r="BI48" s="68">
        <v>1</v>
      </c>
      <c r="BJ48" s="68">
        <v>1</v>
      </c>
      <c r="BK48" s="68">
        <v>1</v>
      </c>
      <c r="BL48" s="70">
        <v>0</v>
      </c>
      <c r="BM48" s="13">
        <f t="shared" si="408"/>
        <v>0</v>
      </c>
      <c r="BN48" s="13">
        <f t="shared" si="409"/>
        <v>0</v>
      </c>
      <c r="BO48" s="13">
        <f t="shared" si="410"/>
        <v>0</v>
      </c>
      <c r="BP48" s="215">
        <f t="shared" ref="BP48" si="436">SUM(BO47:BO48)</f>
        <v>0</v>
      </c>
      <c r="BQ48" s="154"/>
      <c r="BR48" s="10"/>
      <c r="BS48" s="44" t="s">
        <v>66</v>
      </c>
      <c r="BT48" s="72" t="s">
        <v>42</v>
      </c>
      <c r="BU48" s="53"/>
      <c r="BV48" s="73">
        <v>1</v>
      </c>
      <c r="BW48" s="68">
        <v>1</v>
      </c>
      <c r="BX48" s="68">
        <v>1</v>
      </c>
      <c r="BY48" s="68">
        <v>1</v>
      </c>
      <c r="BZ48" s="70">
        <v>0</v>
      </c>
      <c r="CA48" s="13">
        <f t="shared" si="412"/>
        <v>0</v>
      </c>
      <c r="CB48" s="13">
        <f t="shared" si="413"/>
        <v>0</v>
      </c>
      <c r="CC48" s="13">
        <f t="shared" si="414"/>
        <v>0</v>
      </c>
      <c r="CD48" s="215">
        <f t="shared" ref="CD48" si="437">SUM(CC47:CC48)</f>
        <v>0</v>
      </c>
      <c r="CE48" s="154"/>
      <c r="CF48" s="10"/>
      <c r="CG48" s="44" t="s">
        <v>66</v>
      </c>
      <c r="CH48" s="72" t="s">
        <v>42</v>
      </c>
      <c r="CI48" s="53"/>
      <c r="CJ48" s="73">
        <v>1</v>
      </c>
      <c r="CK48" s="68">
        <v>1</v>
      </c>
      <c r="CL48" s="68">
        <v>1</v>
      </c>
      <c r="CM48" s="68">
        <v>1</v>
      </c>
      <c r="CN48" s="70">
        <v>0</v>
      </c>
      <c r="CO48" s="13">
        <f t="shared" si="416"/>
        <v>0</v>
      </c>
      <c r="CP48" s="13">
        <f t="shared" si="417"/>
        <v>0</v>
      </c>
      <c r="CQ48" s="13">
        <f t="shared" si="418"/>
        <v>0</v>
      </c>
      <c r="CR48" s="215">
        <f t="shared" ref="CR48" si="438">SUM(CQ47:CQ48)</f>
        <v>0</v>
      </c>
      <c r="CS48" s="154"/>
      <c r="CT48" s="10"/>
      <c r="CU48" s="44" t="s">
        <v>66</v>
      </c>
      <c r="CV48" s="72" t="s">
        <v>42</v>
      </c>
      <c r="CW48" s="53"/>
      <c r="CX48" s="73">
        <v>1</v>
      </c>
      <c r="CY48" s="68">
        <v>1</v>
      </c>
      <c r="CZ48" s="68">
        <v>1</v>
      </c>
      <c r="DA48" s="68">
        <v>1</v>
      </c>
      <c r="DB48" s="70">
        <v>0</v>
      </c>
      <c r="DC48" s="13">
        <f t="shared" si="420"/>
        <v>0</v>
      </c>
      <c r="DD48" s="13">
        <f t="shared" si="421"/>
        <v>0</v>
      </c>
      <c r="DE48" s="13">
        <f t="shared" si="422"/>
        <v>0</v>
      </c>
      <c r="DF48" s="215">
        <f t="shared" ref="DF48" si="439">SUM(DE47:DE48)</f>
        <v>0</v>
      </c>
      <c r="DG48" s="154"/>
      <c r="DH48" s="10"/>
      <c r="DI48" s="44" t="s">
        <v>66</v>
      </c>
      <c r="DJ48" s="72" t="s">
        <v>42</v>
      </c>
      <c r="DK48" s="53"/>
      <c r="DL48" s="73">
        <v>1</v>
      </c>
      <c r="DM48" s="68">
        <v>1</v>
      </c>
      <c r="DN48" s="68">
        <v>1</v>
      </c>
      <c r="DO48" s="68">
        <v>1</v>
      </c>
      <c r="DP48" s="70">
        <v>0</v>
      </c>
      <c r="DQ48" s="13">
        <f t="shared" si="424"/>
        <v>0</v>
      </c>
      <c r="DR48" s="13">
        <f t="shared" si="425"/>
        <v>0</v>
      </c>
      <c r="DS48" s="13">
        <f t="shared" si="426"/>
        <v>0</v>
      </c>
      <c r="DT48" s="215">
        <f t="shared" ref="DT48" si="440">SUM(DS47:DS48)</f>
        <v>0</v>
      </c>
      <c r="DU48" s="154"/>
      <c r="DV48" s="10"/>
      <c r="DW48" s="44" t="s">
        <v>66</v>
      </c>
      <c r="DX48" s="72" t="s">
        <v>42</v>
      </c>
      <c r="DY48" s="53"/>
      <c r="DZ48" s="73">
        <v>1</v>
      </c>
      <c r="EA48" s="68">
        <v>1</v>
      </c>
      <c r="EB48" s="68">
        <v>1</v>
      </c>
      <c r="EC48" s="68">
        <v>1</v>
      </c>
      <c r="ED48" s="70">
        <v>0</v>
      </c>
      <c r="EE48" s="13">
        <f t="shared" si="428"/>
        <v>0</v>
      </c>
      <c r="EF48" s="13">
        <f t="shared" si="429"/>
        <v>0</v>
      </c>
      <c r="EG48" s="13">
        <f t="shared" si="430"/>
        <v>0</v>
      </c>
      <c r="EH48" s="215">
        <f t="shared" ref="EH48" si="441">SUM(EG47:EG48)</f>
        <v>0</v>
      </c>
      <c r="EI48" s="154"/>
      <c r="EJ48" s="10"/>
      <c r="EK48" s="44" t="s">
        <v>77</v>
      </c>
      <c r="EL48" s="761" t="str">
        <f>Prices!$A$111</f>
        <v xml:space="preserve">glazing  </v>
      </c>
      <c r="EM48" s="761">
        <f t="shared" si="376"/>
        <v>0</v>
      </c>
      <c r="EN48" s="1042" t="s">
        <v>86</v>
      </c>
      <c r="EO48" s="1052"/>
      <c r="EP48" s="190">
        <f t="shared" si="377"/>
        <v>0</v>
      </c>
      <c r="EQ48" s="79"/>
      <c r="ER48" s="116">
        <f t="shared" si="372"/>
        <v>0</v>
      </c>
      <c r="ES48" s="81">
        <f t="shared" si="373"/>
        <v>0</v>
      </c>
      <c r="ET48" s="280">
        <v>0</v>
      </c>
      <c r="EU48" s="9" t="s">
        <v>45</v>
      </c>
      <c r="EV48" s="583">
        <f t="shared" si="374"/>
        <v>0</v>
      </c>
      <c r="EW48" s="579">
        <f t="shared" si="86"/>
        <v>0</v>
      </c>
      <c r="EX48" s="582">
        <f t="shared" si="375"/>
        <v>0</v>
      </c>
      <c r="EY48" s="112"/>
      <c r="EZ48" s="573"/>
      <c r="FA48" s="55"/>
      <c r="FC48" s="44" t="s">
        <v>99</v>
      </c>
      <c r="FD48" s="95" t="s">
        <v>153</v>
      </c>
      <c r="FE48" s="141">
        <v>0</v>
      </c>
      <c r="FF48" s="141">
        <v>0</v>
      </c>
      <c r="FG48" s="142">
        <v>0</v>
      </c>
      <c r="FH48" s="9" t="s">
        <v>45</v>
      </c>
      <c r="FI48" s="122">
        <f t="shared" si="378"/>
        <v>0</v>
      </c>
      <c r="FJ48" s="602">
        <v>0</v>
      </c>
      <c r="FK48" s="604">
        <f t="shared" si="379"/>
        <v>0</v>
      </c>
      <c r="FL48" s="592"/>
      <c r="FM48" s="576"/>
      <c r="FN48" s="605"/>
      <c r="FO48" s="127"/>
      <c r="FP48" s="522"/>
      <c r="FQ48" s="61"/>
      <c r="FR48" s="61"/>
      <c r="FS48" s="88"/>
    </row>
    <row r="49" spans="1:175" x14ac:dyDescent="0.25">
      <c r="A49" s="44" t="s">
        <v>68</v>
      </c>
      <c r="B49" s="72" t="s">
        <v>42</v>
      </c>
      <c r="C49" s="53"/>
      <c r="D49" s="73">
        <v>1</v>
      </c>
      <c r="E49" s="68">
        <v>1</v>
      </c>
      <c r="F49" s="68">
        <v>1</v>
      </c>
      <c r="G49" s="68">
        <v>1</v>
      </c>
      <c r="H49" s="70">
        <v>0</v>
      </c>
      <c r="I49" s="13">
        <f t="shared" si="432"/>
        <v>0</v>
      </c>
      <c r="J49" s="13">
        <f t="shared" si="396"/>
        <v>0</v>
      </c>
      <c r="K49" s="13">
        <f t="shared" si="397"/>
        <v>0</v>
      </c>
      <c r="L49" s="117"/>
      <c r="M49" s="154"/>
      <c r="N49" s="10"/>
      <c r="O49" s="44" t="s">
        <v>68</v>
      </c>
      <c r="P49" s="72" t="s">
        <v>42</v>
      </c>
      <c r="Q49" s="53"/>
      <c r="R49" s="73">
        <v>1</v>
      </c>
      <c r="S49" s="68">
        <v>1</v>
      </c>
      <c r="T49" s="68">
        <v>1</v>
      </c>
      <c r="U49" s="68">
        <v>1</v>
      </c>
      <c r="V49" s="70">
        <v>0</v>
      </c>
      <c r="W49" s="13">
        <f t="shared" si="433"/>
        <v>0</v>
      </c>
      <c r="X49" s="13">
        <f t="shared" si="398"/>
        <v>0</v>
      </c>
      <c r="Y49" s="13">
        <f t="shared" si="399"/>
        <v>0</v>
      </c>
      <c r="Z49" s="117"/>
      <c r="AA49" s="154"/>
      <c r="AB49" s="10"/>
      <c r="AC49" s="44" t="s">
        <v>68</v>
      </c>
      <c r="AD49" s="72" t="s">
        <v>42</v>
      </c>
      <c r="AE49" s="53"/>
      <c r="AF49" s="73">
        <v>1</v>
      </c>
      <c r="AG49" s="68">
        <v>1</v>
      </c>
      <c r="AH49" s="68">
        <v>1</v>
      </c>
      <c r="AI49" s="68">
        <v>1</v>
      </c>
      <c r="AJ49" s="70">
        <v>0</v>
      </c>
      <c r="AK49" s="13">
        <f t="shared" si="400"/>
        <v>0</v>
      </c>
      <c r="AL49" s="13">
        <f t="shared" si="401"/>
        <v>0</v>
      </c>
      <c r="AM49" s="13">
        <f t="shared" si="402"/>
        <v>0</v>
      </c>
      <c r="AN49" s="117"/>
      <c r="AO49" s="154"/>
      <c r="AP49" s="10"/>
      <c r="AQ49" s="44" t="s">
        <v>68</v>
      </c>
      <c r="AR49" s="72" t="s">
        <v>42</v>
      </c>
      <c r="AS49" s="53"/>
      <c r="AT49" s="73">
        <v>1</v>
      </c>
      <c r="AU49" s="68">
        <v>1</v>
      </c>
      <c r="AV49" s="68">
        <v>1</v>
      </c>
      <c r="AW49" s="68">
        <v>1</v>
      </c>
      <c r="AX49" s="70">
        <v>0</v>
      </c>
      <c r="AY49" s="13">
        <f t="shared" si="404"/>
        <v>0</v>
      </c>
      <c r="AZ49" s="13">
        <f t="shared" si="405"/>
        <v>0</v>
      </c>
      <c r="BA49" s="13">
        <f t="shared" si="406"/>
        <v>0</v>
      </c>
      <c r="BB49" s="117"/>
      <c r="BC49" s="154"/>
      <c r="BD49" s="10"/>
      <c r="BE49" s="44" t="s">
        <v>68</v>
      </c>
      <c r="BF49" s="72" t="s">
        <v>42</v>
      </c>
      <c r="BG49" s="53"/>
      <c r="BH49" s="73">
        <v>1</v>
      </c>
      <c r="BI49" s="68">
        <v>1</v>
      </c>
      <c r="BJ49" s="68">
        <v>1</v>
      </c>
      <c r="BK49" s="68">
        <v>1</v>
      </c>
      <c r="BL49" s="70">
        <v>0</v>
      </c>
      <c r="BM49" s="13">
        <f t="shared" si="408"/>
        <v>0</v>
      </c>
      <c r="BN49" s="13">
        <f t="shared" si="409"/>
        <v>0</v>
      </c>
      <c r="BO49" s="13">
        <f t="shared" si="410"/>
        <v>0</v>
      </c>
      <c r="BP49" s="117"/>
      <c r="BQ49" s="154"/>
      <c r="BR49" s="10"/>
      <c r="BS49" s="44" t="s">
        <v>68</v>
      </c>
      <c r="BT49" s="72" t="s">
        <v>42</v>
      </c>
      <c r="BU49" s="53"/>
      <c r="BV49" s="73">
        <v>1</v>
      </c>
      <c r="BW49" s="68">
        <v>1</v>
      </c>
      <c r="BX49" s="68">
        <v>1</v>
      </c>
      <c r="BY49" s="68">
        <v>1</v>
      </c>
      <c r="BZ49" s="70">
        <v>0</v>
      </c>
      <c r="CA49" s="13">
        <f t="shared" si="412"/>
        <v>0</v>
      </c>
      <c r="CB49" s="13">
        <f t="shared" si="413"/>
        <v>0</v>
      </c>
      <c r="CC49" s="13">
        <f t="shared" si="414"/>
        <v>0</v>
      </c>
      <c r="CD49" s="117"/>
      <c r="CE49" s="154"/>
      <c r="CF49" s="10"/>
      <c r="CG49" s="44" t="s">
        <v>68</v>
      </c>
      <c r="CH49" s="72" t="s">
        <v>42</v>
      </c>
      <c r="CI49" s="53"/>
      <c r="CJ49" s="73">
        <v>1</v>
      </c>
      <c r="CK49" s="68">
        <v>1</v>
      </c>
      <c r="CL49" s="68">
        <v>1</v>
      </c>
      <c r="CM49" s="68">
        <v>1</v>
      </c>
      <c r="CN49" s="70">
        <v>0</v>
      </c>
      <c r="CO49" s="13">
        <f t="shared" si="416"/>
        <v>0</v>
      </c>
      <c r="CP49" s="13">
        <f t="shared" si="417"/>
        <v>0</v>
      </c>
      <c r="CQ49" s="13">
        <f t="shared" si="418"/>
        <v>0</v>
      </c>
      <c r="CR49" s="117"/>
      <c r="CS49" s="154"/>
      <c r="CT49" s="10"/>
      <c r="CU49" s="44" t="s">
        <v>68</v>
      </c>
      <c r="CV49" s="72" t="s">
        <v>42</v>
      </c>
      <c r="CW49" s="53"/>
      <c r="CX49" s="73">
        <v>1</v>
      </c>
      <c r="CY49" s="68">
        <v>1</v>
      </c>
      <c r="CZ49" s="68">
        <v>1</v>
      </c>
      <c r="DA49" s="68">
        <v>1</v>
      </c>
      <c r="DB49" s="70">
        <v>0</v>
      </c>
      <c r="DC49" s="13">
        <f t="shared" si="420"/>
        <v>0</v>
      </c>
      <c r="DD49" s="13">
        <f t="shared" si="421"/>
        <v>0</v>
      </c>
      <c r="DE49" s="13">
        <f t="shared" si="422"/>
        <v>0</v>
      </c>
      <c r="DF49" s="117"/>
      <c r="DG49" s="154"/>
      <c r="DH49" s="10"/>
      <c r="DI49" s="44" t="s">
        <v>68</v>
      </c>
      <c r="DJ49" s="72" t="s">
        <v>42</v>
      </c>
      <c r="DK49" s="53"/>
      <c r="DL49" s="73">
        <v>1</v>
      </c>
      <c r="DM49" s="68">
        <v>1</v>
      </c>
      <c r="DN49" s="68">
        <v>1</v>
      </c>
      <c r="DO49" s="68">
        <v>1</v>
      </c>
      <c r="DP49" s="70">
        <v>0</v>
      </c>
      <c r="DQ49" s="13">
        <f t="shared" si="424"/>
        <v>0</v>
      </c>
      <c r="DR49" s="13">
        <f t="shared" si="425"/>
        <v>0</v>
      </c>
      <c r="DS49" s="13">
        <f t="shared" si="426"/>
        <v>0</v>
      </c>
      <c r="DT49" s="117"/>
      <c r="DU49" s="154"/>
      <c r="DV49" s="10"/>
      <c r="DW49" s="44" t="s">
        <v>68</v>
      </c>
      <c r="DX49" s="72" t="s">
        <v>42</v>
      </c>
      <c r="DY49" s="53"/>
      <c r="DZ49" s="73">
        <v>1</v>
      </c>
      <c r="EA49" s="68">
        <v>1</v>
      </c>
      <c r="EB49" s="68">
        <v>1</v>
      </c>
      <c r="EC49" s="68">
        <v>1</v>
      </c>
      <c r="ED49" s="70">
        <v>0</v>
      </c>
      <c r="EE49" s="13">
        <f t="shared" si="428"/>
        <v>0</v>
      </c>
      <c r="EF49" s="13">
        <f t="shared" si="429"/>
        <v>0</v>
      </c>
      <c r="EG49" s="13">
        <f t="shared" si="430"/>
        <v>0</v>
      </c>
      <c r="EH49" s="117"/>
      <c r="EI49" s="154"/>
      <c r="EJ49" s="10"/>
      <c r="EK49" s="44" t="s">
        <v>77</v>
      </c>
      <c r="EL49" s="761" t="str">
        <f>Prices!$A$112</f>
        <v xml:space="preserve">glazing  </v>
      </c>
      <c r="EM49" s="761">
        <f t="shared" si="376"/>
        <v>0</v>
      </c>
      <c r="EN49" s="1042" t="s">
        <v>87</v>
      </c>
      <c r="EO49" s="1052"/>
      <c r="EP49" s="190">
        <f t="shared" si="377"/>
        <v>0</v>
      </c>
      <c r="EQ49" s="79"/>
      <c r="ER49" s="116">
        <f t="shared" si="372"/>
        <v>0</v>
      </c>
      <c r="ES49" s="81">
        <f t="shared" si="373"/>
        <v>0</v>
      </c>
      <c r="ET49" s="280">
        <v>0</v>
      </c>
      <c r="EU49" s="9" t="s">
        <v>45</v>
      </c>
      <c r="EV49" s="583">
        <f t="shared" si="374"/>
        <v>0</v>
      </c>
      <c r="EW49" s="579">
        <f t="shared" si="86"/>
        <v>0</v>
      </c>
      <c r="EX49" s="582">
        <f t="shared" si="375"/>
        <v>0</v>
      </c>
      <c r="EY49" s="112"/>
      <c r="EZ49" s="573"/>
      <c r="FA49" s="55"/>
      <c r="FC49" s="44" t="s">
        <v>91</v>
      </c>
      <c r="FD49" s="95" t="s">
        <v>113</v>
      </c>
      <c r="FE49" s="141">
        <v>0</v>
      </c>
      <c r="FF49" s="141">
        <v>0</v>
      </c>
      <c r="FG49" s="142">
        <v>0</v>
      </c>
      <c r="FH49" s="9" t="s">
        <v>109</v>
      </c>
      <c r="FI49" s="122">
        <f t="shared" si="378"/>
        <v>0</v>
      </c>
      <c r="FJ49" s="602">
        <v>0</v>
      </c>
      <c r="FK49" s="604">
        <f t="shared" si="379"/>
        <v>0</v>
      </c>
      <c r="FL49" s="591">
        <f>FR128</f>
        <v>0</v>
      </c>
      <c r="FM49" s="542">
        <f>FL128</f>
        <v>0</v>
      </c>
      <c r="FN49" s="610">
        <f>SUM(FK49:FK50)+FL49</f>
        <v>0</v>
      </c>
      <c r="FO49" s="127">
        <f>IF(FO$4=0,0,FN49/$FO$4)</f>
        <v>0</v>
      </c>
      <c r="FP49" s="87" t="s">
        <v>91</v>
      </c>
      <c r="FQ49" s="522">
        <f>SUM(EX67:EX68)+EY67</f>
        <v>0</v>
      </c>
      <c r="FR49" s="496">
        <f>FN49</f>
        <v>0</v>
      </c>
      <c r="FS49" s="567">
        <f>SUM(FQ49:FR49)</f>
        <v>0</v>
      </c>
    </row>
    <row r="50" spans="1:175" x14ac:dyDescent="0.25">
      <c r="A50" s="44" t="s">
        <v>68</v>
      </c>
      <c r="B50" s="72" t="s">
        <v>42</v>
      </c>
      <c r="C50" s="53"/>
      <c r="D50" s="73">
        <v>1</v>
      </c>
      <c r="E50" s="68">
        <v>1</v>
      </c>
      <c r="F50" s="68">
        <v>1</v>
      </c>
      <c r="G50" s="68">
        <v>1</v>
      </c>
      <c r="H50" s="70">
        <v>0</v>
      </c>
      <c r="I50" s="13">
        <f t="shared" si="432"/>
        <v>0</v>
      </c>
      <c r="J50" s="13">
        <f t="shared" si="396"/>
        <v>0</v>
      </c>
      <c r="K50" s="13">
        <f t="shared" si="397"/>
        <v>0</v>
      </c>
      <c r="L50" s="201" t="s">
        <v>576</v>
      </c>
      <c r="M50" s="154"/>
      <c r="N50" s="10"/>
      <c r="O50" s="44" t="s">
        <v>68</v>
      </c>
      <c r="P50" s="72" t="s">
        <v>42</v>
      </c>
      <c r="Q50" s="53"/>
      <c r="R50" s="73">
        <v>1</v>
      </c>
      <c r="S50" s="68">
        <v>1</v>
      </c>
      <c r="T50" s="68">
        <v>1</v>
      </c>
      <c r="U50" s="68">
        <v>1</v>
      </c>
      <c r="V50" s="70">
        <v>0</v>
      </c>
      <c r="W50" s="13">
        <f t="shared" si="433"/>
        <v>0</v>
      </c>
      <c r="X50" s="13">
        <f t="shared" si="398"/>
        <v>0</v>
      </c>
      <c r="Y50" s="13">
        <f t="shared" si="399"/>
        <v>0</v>
      </c>
      <c r="Z50" s="201" t="s">
        <v>576</v>
      </c>
      <c r="AA50" s="154"/>
      <c r="AB50" s="10"/>
      <c r="AC50" s="44" t="s">
        <v>68</v>
      </c>
      <c r="AD50" s="72" t="s">
        <v>42</v>
      </c>
      <c r="AE50" s="53"/>
      <c r="AF50" s="73">
        <v>1</v>
      </c>
      <c r="AG50" s="68">
        <v>1</v>
      </c>
      <c r="AH50" s="68">
        <v>1</v>
      </c>
      <c r="AI50" s="68">
        <v>1</v>
      </c>
      <c r="AJ50" s="70">
        <v>0</v>
      </c>
      <c r="AK50" s="13">
        <f t="shared" si="400"/>
        <v>0</v>
      </c>
      <c r="AL50" s="13">
        <f t="shared" si="401"/>
        <v>0</v>
      </c>
      <c r="AM50" s="13">
        <f t="shared" si="402"/>
        <v>0</v>
      </c>
      <c r="AN50" s="201" t="s">
        <v>576</v>
      </c>
      <c r="AO50" s="154"/>
      <c r="AP50" s="10"/>
      <c r="AQ50" s="44" t="s">
        <v>68</v>
      </c>
      <c r="AR50" s="72" t="s">
        <v>42</v>
      </c>
      <c r="AS50" s="53"/>
      <c r="AT50" s="73">
        <v>1</v>
      </c>
      <c r="AU50" s="68">
        <v>1</v>
      </c>
      <c r="AV50" s="68">
        <v>1</v>
      </c>
      <c r="AW50" s="68">
        <v>1</v>
      </c>
      <c r="AX50" s="70">
        <v>0</v>
      </c>
      <c r="AY50" s="13">
        <f t="shared" si="404"/>
        <v>0</v>
      </c>
      <c r="AZ50" s="13">
        <f t="shared" si="405"/>
        <v>0</v>
      </c>
      <c r="BA50" s="13">
        <f t="shared" si="406"/>
        <v>0</v>
      </c>
      <c r="BB50" s="201" t="s">
        <v>576</v>
      </c>
      <c r="BC50" s="154"/>
      <c r="BD50" s="10"/>
      <c r="BE50" s="44" t="s">
        <v>68</v>
      </c>
      <c r="BF50" s="72" t="s">
        <v>42</v>
      </c>
      <c r="BG50" s="53"/>
      <c r="BH50" s="73">
        <v>1</v>
      </c>
      <c r="BI50" s="68">
        <v>1</v>
      </c>
      <c r="BJ50" s="68">
        <v>1</v>
      </c>
      <c r="BK50" s="68">
        <v>1</v>
      </c>
      <c r="BL50" s="70">
        <v>0</v>
      </c>
      <c r="BM50" s="13">
        <f t="shared" si="408"/>
        <v>0</v>
      </c>
      <c r="BN50" s="13">
        <f t="shared" si="409"/>
        <v>0</v>
      </c>
      <c r="BO50" s="13">
        <f t="shared" si="410"/>
        <v>0</v>
      </c>
      <c r="BP50" s="201" t="s">
        <v>576</v>
      </c>
      <c r="BQ50" s="154"/>
      <c r="BR50" s="10"/>
      <c r="BS50" s="44" t="s">
        <v>68</v>
      </c>
      <c r="BT50" s="72" t="s">
        <v>42</v>
      </c>
      <c r="BU50" s="53"/>
      <c r="BV50" s="73">
        <v>1</v>
      </c>
      <c r="BW50" s="68">
        <v>1</v>
      </c>
      <c r="BX50" s="68">
        <v>1</v>
      </c>
      <c r="BY50" s="68">
        <v>1</v>
      </c>
      <c r="BZ50" s="70">
        <v>0</v>
      </c>
      <c r="CA50" s="13">
        <f t="shared" si="412"/>
        <v>0</v>
      </c>
      <c r="CB50" s="13">
        <f t="shared" si="413"/>
        <v>0</v>
      </c>
      <c r="CC50" s="13">
        <f t="shared" si="414"/>
        <v>0</v>
      </c>
      <c r="CD50" s="201" t="s">
        <v>576</v>
      </c>
      <c r="CE50" s="154"/>
      <c r="CF50" s="10"/>
      <c r="CG50" s="44" t="s">
        <v>68</v>
      </c>
      <c r="CH50" s="72" t="s">
        <v>42</v>
      </c>
      <c r="CI50" s="53"/>
      <c r="CJ50" s="73">
        <v>1</v>
      </c>
      <c r="CK50" s="68">
        <v>1</v>
      </c>
      <c r="CL50" s="68">
        <v>1</v>
      </c>
      <c r="CM50" s="68">
        <v>1</v>
      </c>
      <c r="CN50" s="70">
        <v>0</v>
      </c>
      <c r="CO50" s="13">
        <f t="shared" si="416"/>
        <v>0</v>
      </c>
      <c r="CP50" s="13">
        <f t="shared" si="417"/>
        <v>0</v>
      </c>
      <c r="CQ50" s="13">
        <f t="shared" si="418"/>
        <v>0</v>
      </c>
      <c r="CR50" s="201" t="s">
        <v>576</v>
      </c>
      <c r="CS50" s="154"/>
      <c r="CT50" s="10"/>
      <c r="CU50" s="44" t="s">
        <v>68</v>
      </c>
      <c r="CV50" s="72" t="s">
        <v>42</v>
      </c>
      <c r="CW50" s="53"/>
      <c r="CX50" s="73">
        <v>1</v>
      </c>
      <c r="CY50" s="68">
        <v>1</v>
      </c>
      <c r="CZ50" s="68">
        <v>1</v>
      </c>
      <c r="DA50" s="68">
        <v>1</v>
      </c>
      <c r="DB50" s="70">
        <v>0</v>
      </c>
      <c r="DC50" s="13">
        <f t="shared" si="420"/>
        <v>0</v>
      </c>
      <c r="DD50" s="13">
        <f t="shared" si="421"/>
        <v>0</v>
      </c>
      <c r="DE50" s="13">
        <f t="shared" si="422"/>
        <v>0</v>
      </c>
      <c r="DF50" s="201" t="s">
        <v>576</v>
      </c>
      <c r="DG50" s="154"/>
      <c r="DH50" s="10"/>
      <c r="DI50" s="44" t="s">
        <v>68</v>
      </c>
      <c r="DJ50" s="72" t="s">
        <v>42</v>
      </c>
      <c r="DK50" s="53"/>
      <c r="DL50" s="73">
        <v>1</v>
      </c>
      <c r="DM50" s="68">
        <v>1</v>
      </c>
      <c r="DN50" s="68">
        <v>1</v>
      </c>
      <c r="DO50" s="68">
        <v>1</v>
      </c>
      <c r="DP50" s="70">
        <v>0</v>
      </c>
      <c r="DQ50" s="13">
        <f t="shared" si="424"/>
        <v>0</v>
      </c>
      <c r="DR50" s="13">
        <f t="shared" si="425"/>
        <v>0</v>
      </c>
      <c r="DS50" s="13">
        <f t="shared" si="426"/>
        <v>0</v>
      </c>
      <c r="DT50" s="201" t="s">
        <v>576</v>
      </c>
      <c r="DU50" s="154"/>
      <c r="DV50" s="10"/>
      <c r="DW50" s="44" t="s">
        <v>68</v>
      </c>
      <c r="DX50" s="72" t="s">
        <v>42</v>
      </c>
      <c r="DY50" s="53"/>
      <c r="DZ50" s="73">
        <v>1</v>
      </c>
      <c r="EA50" s="68">
        <v>1</v>
      </c>
      <c r="EB50" s="68">
        <v>1</v>
      </c>
      <c r="EC50" s="68">
        <v>1</v>
      </c>
      <c r="ED50" s="70">
        <v>0</v>
      </c>
      <c r="EE50" s="13">
        <f t="shared" si="428"/>
        <v>0</v>
      </c>
      <c r="EF50" s="13">
        <f t="shared" si="429"/>
        <v>0</v>
      </c>
      <c r="EG50" s="13">
        <f t="shared" si="430"/>
        <v>0</v>
      </c>
      <c r="EH50" s="201" t="s">
        <v>576</v>
      </c>
      <c r="EI50" s="154"/>
      <c r="EJ50" s="10"/>
      <c r="EK50" s="44" t="s">
        <v>77</v>
      </c>
      <c r="EL50" s="761" t="str">
        <f>Prices!$A$113</f>
        <v xml:space="preserve">glazing  </v>
      </c>
      <c r="EM50" s="761">
        <f t="shared" si="376"/>
        <v>0</v>
      </c>
      <c r="EN50" s="1042" t="s">
        <v>88</v>
      </c>
      <c r="EO50" s="1052"/>
      <c r="EP50" s="190">
        <f t="shared" si="377"/>
        <v>0</v>
      </c>
      <c r="EQ50" s="79"/>
      <c r="ER50" s="116">
        <f t="shared" si="372"/>
        <v>0</v>
      </c>
      <c r="ES50" s="81">
        <f t="shared" si="373"/>
        <v>0</v>
      </c>
      <c r="ET50" s="280">
        <v>0</v>
      </c>
      <c r="EU50" s="9" t="s">
        <v>45</v>
      </c>
      <c r="EV50" s="583">
        <f t="shared" si="374"/>
        <v>0</v>
      </c>
      <c r="EW50" s="579">
        <f t="shared" si="86"/>
        <v>0</v>
      </c>
      <c r="EX50" s="582">
        <f t="shared" si="375"/>
        <v>0</v>
      </c>
      <c r="EY50" s="112"/>
      <c r="EZ50" s="573"/>
      <c r="FA50" s="55"/>
      <c r="FC50" s="44" t="s">
        <v>91</v>
      </c>
      <c r="FD50" s="95" t="s">
        <v>113</v>
      </c>
      <c r="FE50" s="141">
        <v>0</v>
      </c>
      <c r="FF50" s="141">
        <v>0</v>
      </c>
      <c r="FG50" s="142">
        <v>0</v>
      </c>
      <c r="FH50" s="9" t="s">
        <v>109</v>
      </c>
      <c r="FI50" s="122">
        <f t="shared" si="378"/>
        <v>0</v>
      </c>
      <c r="FJ50" s="602">
        <v>0</v>
      </c>
      <c r="FK50" s="604">
        <f t="shared" si="379"/>
        <v>0</v>
      </c>
      <c r="FL50" s="592"/>
      <c r="FM50" s="576"/>
      <c r="FN50" s="607"/>
      <c r="FO50" s="127"/>
      <c r="FP50" s="87"/>
      <c r="FQ50" s="522"/>
      <c r="FR50" s="61"/>
      <c r="FS50" s="567"/>
    </row>
    <row r="51" spans="1:175" x14ac:dyDescent="0.25">
      <c r="A51" s="44" t="s">
        <v>65</v>
      </c>
      <c r="B51" s="72" t="s">
        <v>42</v>
      </c>
      <c r="C51" s="53"/>
      <c r="D51" s="73">
        <v>1</v>
      </c>
      <c r="E51" s="68">
        <v>1</v>
      </c>
      <c r="F51" s="68">
        <v>1</v>
      </c>
      <c r="G51" s="68">
        <v>1</v>
      </c>
      <c r="H51" s="70">
        <v>0</v>
      </c>
      <c r="I51" s="13">
        <f t="shared" si="432"/>
        <v>0</v>
      </c>
      <c r="J51" s="13">
        <f t="shared" si="396"/>
        <v>0</v>
      </c>
      <c r="K51" s="13">
        <f t="shared" si="397"/>
        <v>0</v>
      </c>
      <c r="L51" s="215">
        <f>SUM(K49:K50)</f>
        <v>0</v>
      </c>
      <c r="M51" s="154"/>
      <c r="N51" s="10"/>
      <c r="O51" s="44" t="s">
        <v>65</v>
      </c>
      <c r="P51" s="72" t="s">
        <v>42</v>
      </c>
      <c r="Q51" s="53"/>
      <c r="R51" s="73">
        <v>1</v>
      </c>
      <c r="S51" s="68">
        <v>1</v>
      </c>
      <c r="T51" s="68">
        <v>1</v>
      </c>
      <c r="U51" s="68">
        <v>1</v>
      </c>
      <c r="V51" s="70">
        <v>0</v>
      </c>
      <c r="W51" s="13">
        <f t="shared" si="433"/>
        <v>0</v>
      </c>
      <c r="X51" s="13">
        <f t="shared" si="398"/>
        <v>0</v>
      </c>
      <c r="Y51" s="13">
        <f t="shared" si="399"/>
        <v>0</v>
      </c>
      <c r="Z51" s="215">
        <f>SUM(Y49:Y50)</f>
        <v>0</v>
      </c>
      <c r="AA51" s="154"/>
      <c r="AB51" s="10"/>
      <c r="AC51" s="44" t="s">
        <v>65</v>
      </c>
      <c r="AD51" s="72" t="s">
        <v>42</v>
      </c>
      <c r="AE51" s="53"/>
      <c r="AF51" s="73">
        <v>1</v>
      </c>
      <c r="AG51" s="68">
        <v>1</v>
      </c>
      <c r="AH51" s="68">
        <v>1</v>
      </c>
      <c r="AI51" s="68">
        <v>1</v>
      </c>
      <c r="AJ51" s="70">
        <v>0</v>
      </c>
      <c r="AK51" s="13">
        <f t="shared" si="400"/>
        <v>0</v>
      </c>
      <c r="AL51" s="13">
        <f t="shared" si="401"/>
        <v>0</v>
      </c>
      <c r="AM51" s="13">
        <f t="shared" si="402"/>
        <v>0</v>
      </c>
      <c r="AN51" s="215">
        <f t="shared" ref="AN51" si="442">SUM(AM49:AM50)</f>
        <v>0</v>
      </c>
      <c r="AO51" s="154"/>
      <c r="AP51" s="10"/>
      <c r="AQ51" s="44" t="s">
        <v>65</v>
      </c>
      <c r="AR51" s="72" t="s">
        <v>42</v>
      </c>
      <c r="AS51" s="53"/>
      <c r="AT51" s="73">
        <v>1</v>
      </c>
      <c r="AU51" s="68">
        <v>1</v>
      </c>
      <c r="AV51" s="68">
        <v>1</v>
      </c>
      <c r="AW51" s="68">
        <v>1</v>
      </c>
      <c r="AX51" s="70">
        <v>0</v>
      </c>
      <c r="AY51" s="13">
        <f t="shared" si="404"/>
        <v>0</v>
      </c>
      <c r="AZ51" s="13">
        <f t="shared" si="405"/>
        <v>0</v>
      </c>
      <c r="BA51" s="13">
        <f t="shared" si="406"/>
        <v>0</v>
      </c>
      <c r="BB51" s="215">
        <f t="shared" ref="BB51" si="443">SUM(BA49:BA50)</f>
        <v>0</v>
      </c>
      <c r="BC51" s="154"/>
      <c r="BD51" s="10"/>
      <c r="BE51" s="44" t="s">
        <v>65</v>
      </c>
      <c r="BF51" s="72" t="s">
        <v>42</v>
      </c>
      <c r="BG51" s="53"/>
      <c r="BH51" s="73">
        <v>1</v>
      </c>
      <c r="BI51" s="68">
        <v>1</v>
      </c>
      <c r="BJ51" s="68">
        <v>1</v>
      </c>
      <c r="BK51" s="68">
        <v>1</v>
      </c>
      <c r="BL51" s="70">
        <v>0</v>
      </c>
      <c r="BM51" s="13">
        <f t="shared" si="408"/>
        <v>0</v>
      </c>
      <c r="BN51" s="13">
        <f t="shared" si="409"/>
        <v>0</v>
      </c>
      <c r="BO51" s="13">
        <f t="shared" si="410"/>
        <v>0</v>
      </c>
      <c r="BP51" s="215">
        <f t="shared" ref="BP51" si="444">SUM(BO49:BO50)</f>
        <v>0</v>
      </c>
      <c r="BQ51" s="154"/>
      <c r="BR51" s="10"/>
      <c r="BS51" s="44" t="s">
        <v>65</v>
      </c>
      <c r="BT51" s="72" t="s">
        <v>42</v>
      </c>
      <c r="BU51" s="53"/>
      <c r="BV51" s="73">
        <v>1</v>
      </c>
      <c r="BW51" s="68">
        <v>1</v>
      </c>
      <c r="BX51" s="68">
        <v>1</v>
      </c>
      <c r="BY51" s="68">
        <v>1</v>
      </c>
      <c r="BZ51" s="70">
        <v>0</v>
      </c>
      <c r="CA51" s="13">
        <f t="shared" si="412"/>
        <v>0</v>
      </c>
      <c r="CB51" s="13">
        <f t="shared" si="413"/>
        <v>0</v>
      </c>
      <c r="CC51" s="13">
        <f t="shared" si="414"/>
        <v>0</v>
      </c>
      <c r="CD51" s="215">
        <f t="shared" ref="CD51" si="445">SUM(CC49:CC50)</f>
        <v>0</v>
      </c>
      <c r="CE51" s="154"/>
      <c r="CF51" s="10"/>
      <c r="CG51" s="44" t="s">
        <v>65</v>
      </c>
      <c r="CH51" s="72" t="s">
        <v>42</v>
      </c>
      <c r="CI51" s="53"/>
      <c r="CJ51" s="73">
        <v>1</v>
      </c>
      <c r="CK51" s="68">
        <v>1</v>
      </c>
      <c r="CL51" s="68">
        <v>1</v>
      </c>
      <c r="CM51" s="68">
        <v>1</v>
      </c>
      <c r="CN51" s="70">
        <v>0</v>
      </c>
      <c r="CO51" s="13">
        <f t="shared" si="416"/>
        <v>0</v>
      </c>
      <c r="CP51" s="13">
        <f t="shared" si="417"/>
        <v>0</v>
      </c>
      <c r="CQ51" s="13">
        <f t="shared" si="418"/>
        <v>0</v>
      </c>
      <c r="CR51" s="215">
        <f t="shared" ref="CR51" si="446">SUM(CQ49:CQ50)</f>
        <v>0</v>
      </c>
      <c r="CS51" s="154"/>
      <c r="CT51" s="10"/>
      <c r="CU51" s="44" t="s">
        <v>65</v>
      </c>
      <c r="CV51" s="72" t="s">
        <v>42</v>
      </c>
      <c r="CW51" s="53"/>
      <c r="CX51" s="73">
        <v>1</v>
      </c>
      <c r="CY51" s="68">
        <v>1</v>
      </c>
      <c r="CZ51" s="68">
        <v>1</v>
      </c>
      <c r="DA51" s="68">
        <v>1</v>
      </c>
      <c r="DB51" s="70">
        <v>0</v>
      </c>
      <c r="DC51" s="13">
        <f t="shared" si="420"/>
        <v>0</v>
      </c>
      <c r="DD51" s="13">
        <f t="shared" si="421"/>
        <v>0</v>
      </c>
      <c r="DE51" s="13">
        <f t="shared" si="422"/>
        <v>0</v>
      </c>
      <c r="DF51" s="215">
        <f t="shared" ref="DF51" si="447">SUM(DE49:DE50)</f>
        <v>0</v>
      </c>
      <c r="DG51" s="154"/>
      <c r="DH51" s="10"/>
      <c r="DI51" s="44" t="s">
        <v>65</v>
      </c>
      <c r="DJ51" s="72" t="s">
        <v>42</v>
      </c>
      <c r="DK51" s="53"/>
      <c r="DL51" s="73">
        <v>1</v>
      </c>
      <c r="DM51" s="68">
        <v>1</v>
      </c>
      <c r="DN51" s="68">
        <v>1</v>
      </c>
      <c r="DO51" s="68">
        <v>1</v>
      </c>
      <c r="DP51" s="70">
        <v>0</v>
      </c>
      <c r="DQ51" s="13">
        <f t="shared" si="424"/>
        <v>0</v>
      </c>
      <c r="DR51" s="13">
        <f t="shared" si="425"/>
        <v>0</v>
      </c>
      <c r="DS51" s="13">
        <f t="shared" si="426"/>
        <v>0</v>
      </c>
      <c r="DT51" s="215">
        <f t="shared" ref="DT51" si="448">SUM(DS49:DS50)</f>
        <v>0</v>
      </c>
      <c r="DU51" s="154"/>
      <c r="DV51" s="10"/>
      <c r="DW51" s="44" t="s">
        <v>65</v>
      </c>
      <c r="DX51" s="72" t="s">
        <v>42</v>
      </c>
      <c r="DY51" s="53"/>
      <c r="DZ51" s="73">
        <v>1</v>
      </c>
      <c r="EA51" s="68">
        <v>1</v>
      </c>
      <c r="EB51" s="68">
        <v>1</v>
      </c>
      <c r="EC51" s="68">
        <v>1</v>
      </c>
      <c r="ED51" s="70">
        <v>0</v>
      </c>
      <c r="EE51" s="13">
        <f t="shared" si="428"/>
        <v>0</v>
      </c>
      <c r="EF51" s="13">
        <f t="shared" si="429"/>
        <v>0</v>
      </c>
      <c r="EG51" s="13">
        <f t="shared" si="430"/>
        <v>0</v>
      </c>
      <c r="EH51" s="215">
        <f t="shared" ref="EH51" si="449">SUM(EG49:EG50)</f>
        <v>0</v>
      </c>
      <c r="EI51" s="154"/>
      <c r="EJ51" s="10"/>
      <c r="EK51" s="44" t="s">
        <v>77</v>
      </c>
      <c r="EL51" s="761" t="str">
        <f>Prices!$A$114</f>
        <v xml:space="preserve">glazing  </v>
      </c>
      <c r="EM51" s="761">
        <f t="shared" si="376"/>
        <v>0</v>
      </c>
      <c r="EN51" s="1042" t="s">
        <v>89</v>
      </c>
      <c r="EO51" s="1052"/>
      <c r="EP51" s="190">
        <f t="shared" si="377"/>
        <v>0</v>
      </c>
      <c r="EQ51" s="79"/>
      <c r="ER51" s="116">
        <f t="shared" si="372"/>
        <v>0</v>
      </c>
      <c r="ES51" s="81">
        <f t="shared" si="373"/>
        <v>0</v>
      </c>
      <c r="ET51" s="280">
        <v>0</v>
      </c>
      <c r="EU51" s="9" t="s">
        <v>45</v>
      </c>
      <c r="EV51" s="583">
        <f t="shared" si="374"/>
        <v>0</v>
      </c>
      <c r="EW51" s="579">
        <f t="shared" si="86"/>
        <v>0</v>
      </c>
      <c r="EX51" s="582">
        <f t="shared" si="375"/>
        <v>0</v>
      </c>
      <c r="EY51" s="112"/>
      <c r="EZ51" s="573"/>
      <c r="FA51" s="55"/>
      <c r="FC51" s="44" t="s">
        <v>240</v>
      </c>
      <c r="FD51" s="95" t="s">
        <v>114</v>
      </c>
      <c r="FE51" s="141">
        <v>0</v>
      </c>
      <c r="FF51" s="141">
        <v>0</v>
      </c>
      <c r="FG51" s="142">
        <v>0</v>
      </c>
      <c r="FH51" s="9" t="s">
        <v>109</v>
      </c>
      <c r="FI51" s="122">
        <f t="shared" si="378"/>
        <v>0</v>
      </c>
      <c r="FJ51" s="602">
        <v>0</v>
      </c>
      <c r="FK51" s="604">
        <f t="shared" si="379"/>
        <v>0</v>
      </c>
      <c r="FL51" s="591">
        <f>FR129</f>
        <v>0</v>
      </c>
      <c r="FM51" s="542">
        <f>FL129</f>
        <v>0</v>
      </c>
      <c r="FN51" s="610">
        <f>SUM(FK51:FL51)</f>
        <v>0</v>
      </c>
      <c r="FO51" s="127">
        <f>IF(FO$4=0,0,FN51/$FO$4)</f>
        <v>0</v>
      </c>
      <c r="FP51" s="44" t="s">
        <v>240</v>
      </c>
      <c r="FQ51" s="522">
        <f>SUM(EX69:EY69)</f>
        <v>0</v>
      </c>
      <c r="FR51" s="496">
        <f>FN51</f>
        <v>0</v>
      </c>
      <c r="FS51" s="567">
        <f>SUM(FQ51:FR51)</f>
        <v>0</v>
      </c>
    </row>
    <row r="52" spans="1:175" x14ac:dyDescent="0.25">
      <c r="A52" s="44" t="s">
        <v>65</v>
      </c>
      <c r="B52" s="72" t="s">
        <v>524</v>
      </c>
      <c r="C52" s="53"/>
      <c r="D52" s="73">
        <v>1</v>
      </c>
      <c r="E52" s="68">
        <v>1</v>
      </c>
      <c r="F52" s="68">
        <v>1</v>
      </c>
      <c r="G52" s="68">
        <v>1</v>
      </c>
      <c r="H52" s="70">
        <v>0</v>
      </c>
      <c r="I52" s="13">
        <f t="shared" si="432"/>
        <v>0</v>
      </c>
      <c r="J52" s="13">
        <f t="shared" si="396"/>
        <v>0</v>
      </c>
      <c r="K52" s="13">
        <f t="shared" si="397"/>
        <v>0</v>
      </c>
      <c r="L52" s="117"/>
      <c r="M52" s="154"/>
      <c r="N52" s="10"/>
      <c r="O52" s="44" t="s">
        <v>65</v>
      </c>
      <c r="P52" s="72" t="s">
        <v>524</v>
      </c>
      <c r="Q52" s="53"/>
      <c r="R52" s="73">
        <v>1</v>
      </c>
      <c r="S52" s="68">
        <v>1</v>
      </c>
      <c r="T52" s="68">
        <v>1</v>
      </c>
      <c r="U52" s="68">
        <v>1</v>
      </c>
      <c r="V52" s="70">
        <v>0</v>
      </c>
      <c r="W52" s="13">
        <f t="shared" si="433"/>
        <v>0</v>
      </c>
      <c r="X52" s="13">
        <f t="shared" si="398"/>
        <v>0</v>
      </c>
      <c r="Y52" s="13">
        <f t="shared" si="399"/>
        <v>0</v>
      </c>
      <c r="Z52" s="117"/>
      <c r="AA52" s="154"/>
      <c r="AB52" s="10"/>
      <c r="AC52" s="44" t="s">
        <v>65</v>
      </c>
      <c r="AD52" s="72" t="s">
        <v>524</v>
      </c>
      <c r="AE52" s="53"/>
      <c r="AF52" s="73">
        <v>1</v>
      </c>
      <c r="AG52" s="68">
        <v>1</v>
      </c>
      <c r="AH52" s="68">
        <v>1</v>
      </c>
      <c r="AI52" s="68">
        <v>1</v>
      </c>
      <c r="AJ52" s="70">
        <v>0</v>
      </c>
      <c r="AK52" s="13">
        <f t="shared" si="400"/>
        <v>0</v>
      </c>
      <c r="AL52" s="13">
        <f t="shared" si="401"/>
        <v>0</v>
      </c>
      <c r="AM52" s="13">
        <f t="shared" si="402"/>
        <v>0</v>
      </c>
      <c r="AN52" s="117"/>
      <c r="AO52" s="154"/>
      <c r="AP52" s="10"/>
      <c r="AQ52" s="44" t="s">
        <v>65</v>
      </c>
      <c r="AR52" s="72" t="s">
        <v>524</v>
      </c>
      <c r="AS52" s="53"/>
      <c r="AT52" s="73">
        <v>1</v>
      </c>
      <c r="AU52" s="68">
        <v>1</v>
      </c>
      <c r="AV52" s="68">
        <v>1</v>
      </c>
      <c r="AW52" s="68">
        <v>1</v>
      </c>
      <c r="AX52" s="70">
        <v>0</v>
      </c>
      <c r="AY52" s="13">
        <f t="shared" si="404"/>
        <v>0</v>
      </c>
      <c r="AZ52" s="13">
        <f t="shared" si="405"/>
        <v>0</v>
      </c>
      <c r="BA52" s="13">
        <f t="shared" si="406"/>
        <v>0</v>
      </c>
      <c r="BB52" s="117"/>
      <c r="BC52" s="154"/>
      <c r="BD52" s="10"/>
      <c r="BE52" s="44" t="s">
        <v>65</v>
      </c>
      <c r="BF52" s="72" t="s">
        <v>524</v>
      </c>
      <c r="BG52" s="53"/>
      <c r="BH52" s="73">
        <v>1</v>
      </c>
      <c r="BI52" s="68">
        <v>1</v>
      </c>
      <c r="BJ52" s="68">
        <v>1</v>
      </c>
      <c r="BK52" s="68">
        <v>1</v>
      </c>
      <c r="BL52" s="70">
        <v>0</v>
      </c>
      <c r="BM52" s="13">
        <f t="shared" si="408"/>
        <v>0</v>
      </c>
      <c r="BN52" s="13">
        <f t="shared" si="409"/>
        <v>0</v>
      </c>
      <c r="BO52" s="13">
        <f t="shared" si="410"/>
        <v>0</v>
      </c>
      <c r="BP52" s="117"/>
      <c r="BQ52" s="154"/>
      <c r="BR52" s="10"/>
      <c r="BS52" s="44" t="s">
        <v>65</v>
      </c>
      <c r="BT52" s="72" t="s">
        <v>524</v>
      </c>
      <c r="BU52" s="53"/>
      <c r="BV52" s="73">
        <v>1</v>
      </c>
      <c r="BW52" s="68">
        <v>1</v>
      </c>
      <c r="BX52" s="68">
        <v>1</v>
      </c>
      <c r="BY52" s="68">
        <v>1</v>
      </c>
      <c r="BZ52" s="70">
        <v>0</v>
      </c>
      <c r="CA52" s="13">
        <f t="shared" si="412"/>
        <v>0</v>
      </c>
      <c r="CB52" s="13">
        <f t="shared" si="413"/>
        <v>0</v>
      </c>
      <c r="CC52" s="13">
        <f t="shared" si="414"/>
        <v>0</v>
      </c>
      <c r="CD52" s="117"/>
      <c r="CE52" s="154"/>
      <c r="CF52" s="10"/>
      <c r="CG52" s="44" t="s">
        <v>65</v>
      </c>
      <c r="CH52" s="72" t="s">
        <v>524</v>
      </c>
      <c r="CI52" s="53"/>
      <c r="CJ52" s="73">
        <v>1</v>
      </c>
      <c r="CK52" s="68">
        <v>1</v>
      </c>
      <c r="CL52" s="68">
        <v>1</v>
      </c>
      <c r="CM52" s="68">
        <v>1</v>
      </c>
      <c r="CN52" s="70">
        <v>0</v>
      </c>
      <c r="CO52" s="13">
        <f t="shared" si="416"/>
        <v>0</v>
      </c>
      <c r="CP52" s="13">
        <f t="shared" si="417"/>
        <v>0</v>
      </c>
      <c r="CQ52" s="13">
        <f t="shared" si="418"/>
        <v>0</v>
      </c>
      <c r="CR52" s="117"/>
      <c r="CS52" s="154"/>
      <c r="CT52" s="10"/>
      <c r="CU52" s="44" t="s">
        <v>65</v>
      </c>
      <c r="CV52" s="72" t="s">
        <v>524</v>
      </c>
      <c r="CW52" s="53"/>
      <c r="CX52" s="73">
        <v>1</v>
      </c>
      <c r="CY52" s="68">
        <v>1</v>
      </c>
      <c r="CZ52" s="68">
        <v>1</v>
      </c>
      <c r="DA52" s="68">
        <v>1</v>
      </c>
      <c r="DB52" s="70">
        <v>0</v>
      </c>
      <c r="DC52" s="13">
        <f t="shared" si="420"/>
        <v>0</v>
      </c>
      <c r="DD52" s="13">
        <f t="shared" si="421"/>
        <v>0</v>
      </c>
      <c r="DE52" s="13">
        <f t="shared" si="422"/>
        <v>0</v>
      </c>
      <c r="DF52" s="117"/>
      <c r="DG52" s="154"/>
      <c r="DH52" s="10"/>
      <c r="DI52" s="44" t="s">
        <v>65</v>
      </c>
      <c r="DJ52" s="72" t="s">
        <v>524</v>
      </c>
      <c r="DK52" s="53"/>
      <c r="DL52" s="73">
        <v>1</v>
      </c>
      <c r="DM52" s="68">
        <v>1</v>
      </c>
      <c r="DN52" s="68">
        <v>1</v>
      </c>
      <c r="DO52" s="68">
        <v>1</v>
      </c>
      <c r="DP52" s="70">
        <v>0</v>
      </c>
      <c r="DQ52" s="13">
        <f t="shared" si="424"/>
        <v>0</v>
      </c>
      <c r="DR52" s="13">
        <f t="shared" si="425"/>
        <v>0</v>
      </c>
      <c r="DS52" s="13">
        <f t="shared" si="426"/>
        <v>0</v>
      </c>
      <c r="DT52" s="117"/>
      <c r="DU52" s="154"/>
      <c r="DV52" s="10"/>
      <c r="DW52" s="44" t="s">
        <v>65</v>
      </c>
      <c r="DX52" s="72" t="s">
        <v>524</v>
      </c>
      <c r="DY52" s="53"/>
      <c r="DZ52" s="73">
        <v>1</v>
      </c>
      <c r="EA52" s="68">
        <v>1</v>
      </c>
      <c r="EB52" s="68">
        <v>1</v>
      </c>
      <c r="EC52" s="68">
        <v>1</v>
      </c>
      <c r="ED52" s="70">
        <v>0</v>
      </c>
      <c r="EE52" s="13">
        <f t="shared" si="428"/>
        <v>0</v>
      </c>
      <c r="EF52" s="13">
        <f t="shared" si="429"/>
        <v>0</v>
      </c>
      <c r="EG52" s="13">
        <f t="shared" si="430"/>
        <v>0</v>
      </c>
      <c r="EH52" s="117"/>
      <c r="EI52" s="154"/>
      <c r="EJ52" s="10"/>
      <c r="EK52" s="44" t="s">
        <v>77</v>
      </c>
      <c r="EL52" s="761" t="str">
        <f>Prices!$A$115</f>
        <v xml:space="preserve">glazing  </v>
      </c>
      <c r="EM52" s="761">
        <f t="shared" si="376"/>
        <v>0</v>
      </c>
      <c r="EN52" s="1042" t="s">
        <v>577</v>
      </c>
      <c r="EO52" s="1052"/>
      <c r="EP52" s="190">
        <f t="shared" si="377"/>
        <v>0</v>
      </c>
      <c r="EQ52" s="79"/>
      <c r="ER52" s="116">
        <f t="shared" si="372"/>
        <v>0</v>
      </c>
      <c r="ES52" s="81">
        <f t="shared" si="373"/>
        <v>0</v>
      </c>
      <c r="ET52" s="280">
        <v>0</v>
      </c>
      <c r="EU52" s="9" t="s">
        <v>45</v>
      </c>
      <c r="EV52" s="583">
        <f t="shared" si="374"/>
        <v>0</v>
      </c>
      <c r="EW52" s="579">
        <f t="shared" si="86"/>
        <v>0</v>
      </c>
      <c r="EX52" s="582">
        <f t="shared" si="375"/>
        <v>0</v>
      </c>
      <c r="EY52" s="112"/>
      <c r="EZ52" s="573"/>
      <c r="FA52" s="55"/>
      <c r="FC52" s="44" t="s">
        <v>241</v>
      </c>
      <c r="FD52" s="95" t="s">
        <v>115</v>
      </c>
      <c r="FE52" s="141">
        <v>0</v>
      </c>
      <c r="FF52" s="141">
        <v>0</v>
      </c>
      <c r="FG52" s="142">
        <v>0</v>
      </c>
      <c r="FH52" s="9" t="s">
        <v>109</v>
      </c>
      <c r="FI52" s="122">
        <f t="shared" si="378"/>
        <v>0</v>
      </c>
      <c r="FJ52" s="602">
        <v>0</v>
      </c>
      <c r="FK52" s="604">
        <f t="shared" si="379"/>
        <v>0</v>
      </c>
      <c r="FL52" s="592"/>
      <c r="FM52" s="573"/>
      <c r="FN52" s="610">
        <f>SUM(FK52)</f>
        <v>0</v>
      </c>
      <c r="FO52" s="127">
        <f>IF(FO$4=0,0,FN52/$FO$4)</f>
        <v>0</v>
      </c>
      <c r="FP52" s="44" t="s">
        <v>241</v>
      </c>
      <c r="FQ52" s="522">
        <f>SUM(EX70)</f>
        <v>0</v>
      </c>
      <c r="FR52" s="496">
        <f>FN52</f>
        <v>0</v>
      </c>
      <c r="FS52" s="567">
        <f>SUM(FQ52:FR52)</f>
        <v>0</v>
      </c>
    </row>
    <row r="53" spans="1:175" x14ac:dyDescent="0.25">
      <c r="A53" s="44" t="s">
        <v>76</v>
      </c>
      <c r="B53" s="72" t="s">
        <v>43</v>
      </c>
      <c r="C53" s="733"/>
      <c r="D53" s="734"/>
      <c r="E53" s="30"/>
      <c r="F53" s="68">
        <v>1</v>
      </c>
      <c r="G53" s="68">
        <v>1</v>
      </c>
      <c r="H53" s="70">
        <v>0</v>
      </c>
      <c r="I53" s="13">
        <f t="shared" ref="I53:I56" si="450">F53*G53*H53</f>
        <v>0</v>
      </c>
      <c r="J53" s="13">
        <f t="shared" si="396"/>
        <v>0</v>
      </c>
      <c r="K53" s="13">
        <f t="shared" si="397"/>
        <v>0</v>
      </c>
      <c r="L53" s="201" t="s">
        <v>272</v>
      </c>
      <c r="M53" s="154"/>
      <c r="N53" s="10"/>
      <c r="O53" s="44" t="s">
        <v>76</v>
      </c>
      <c r="P53" s="148" t="str">
        <f>$B$53</f>
        <v>special component / blind</v>
      </c>
      <c r="Q53" s="733"/>
      <c r="R53" s="734"/>
      <c r="S53" s="30"/>
      <c r="T53" s="68">
        <v>1</v>
      </c>
      <c r="U53" s="68">
        <v>1</v>
      </c>
      <c r="V53" s="70">
        <v>0</v>
      </c>
      <c r="W53" s="13">
        <f t="shared" ref="W53:W56" si="451">T53*U53*V53</f>
        <v>0</v>
      </c>
      <c r="X53" s="13">
        <f t="shared" si="398"/>
        <v>0</v>
      </c>
      <c r="Y53" s="13">
        <f t="shared" si="399"/>
        <v>0</v>
      </c>
      <c r="Z53" s="201" t="s">
        <v>272</v>
      </c>
      <c r="AA53" s="154"/>
      <c r="AB53" s="10"/>
      <c r="AC53" s="44" t="s">
        <v>76</v>
      </c>
      <c r="AD53" s="148" t="str">
        <f t="shared" ref="AD53" si="452">$B$53</f>
        <v>special component / blind</v>
      </c>
      <c r="AE53" s="733"/>
      <c r="AF53" s="734"/>
      <c r="AG53" s="30"/>
      <c r="AH53" s="68">
        <v>1</v>
      </c>
      <c r="AI53" s="68">
        <v>1</v>
      </c>
      <c r="AJ53" s="70">
        <v>0</v>
      </c>
      <c r="AK53" s="13">
        <f t="shared" ref="AK53:AK61" si="453">AH53*AI53*AJ53</f>
        <v>0</v>
      </c>
      <c r="AL53" s="13">
        <f t="shared" si="401"/>
        <v>0</v>
      </c>
      <c r="AM53" s="13">
        <f t="shared" si="402"/>
        <v>0</v>
      </c>
      <c r="AN53" s="201" t="s">
        <v>272</v>
      </c>
      <c r="AO53" s="154"/>
      <c r="AP53" s="10"/>
      <c r="AQ53" s="44" t="s">
        <v>76</v>
      </c>
      <c r="AR53" s="148" t="str">
        <f t="shared" ref="AR53" si="454">$B$53</f>
        <v>special component / blind</v>
      </c>
      <c r="AS53" s="733"/>
      <c r="AT53" s="734"/>
      <c r="AU53" s="30"/>
      <c r="AV53" s="68">
        <v>1</v>
      </c>
      <c r="AW53" s="68">
        <v>1</v>
      </c>
      <c r="AX53" s="70">
        <v>0</v>
      </c>
      <c r="AY53" s="13">
        <f t="shared" ref="AY53:AY61" si="455">AV53*AW53*AX53</f>
        <v>0</v>
      </c>
      <c r="AZ53" s="13">
        <f t="shared" si="405"/>
        <v>0</v>
      </c>
      <c r="BA53" s="13">
        <f t="shared" si="406"/>
        <v>0</v>
      </c>
      <c r="BB53" s="201" t="s">
        <v>272</v>
      </c>
      <c r="BC53" s="154"/>
      <c r="BD53" s="10"/>
      <c r="BE53" s="44" t="s">
        <v>76</v>
      </c>
      <c r="BF53" s="148" t="str">
        <f t="shared" ref="BF53" si="456">$B$53</f>
        <v>special component / blind</v>
      </c>
      <c r="BG53" s="733"/>
      <c r="BH53" s="734"/>
      <c r="BI53" s="30"/>
      <c r="BJ53" s="68">
        <v>1</v>
      </c>
      <c r="BK53" s="68">
        <v>1</v>
      </c>
      <c r="BL53" s="70">
        <v>0</v>
      </c>
      <c r="BM53" s="13">
        <f t="shared" ref="BM53:BM61" si="457">BJ53*BK53*BL53</f>
        <v>0</v>
      </c>
      <c r="BN53" s="13">
        <f t="shared" si="409"/>
        <v>0</v>
      </c>
      <c r="BO53" s="13">
        <f t="shared" si="410"/>
        <v>0</v>
      </c>
      <c r="BP53" s="201" t="s">
        <v>272</v>
      </c>
      <c r="BQ53" s="154"/>
      <c r="BR53" s="10"/>
      <c r="BS53" s="44" t="s">
        <v>76</v>
      </c>
      <c r="BT53" s="148" t="str">
        <f t="shared" ref="BT53" si="458">$B$53</f>
        <v>special component / blind</v>
      </c>
      <c r="BU53" s="733"/>
      <c r="BV53" s="734"/>
      <c r="BW53" s="30"/>
      <c r="BX53" s="68">
        <v>1</v>
      </c>
      <c r="BY53" s="68">
        <v>1</v>
      </c>
      <c r="BZ53" s="70">
        <v>0</v>
      </c>
      <c r="CA53" s="13">
        <f t="shared" ref="CA53:CA61" si="459">BX53*BY53*BZ53</f>
        <v>0</v>
      </c>
      <c r="CB53" s="13">
        <f t="shared" si="413"/>
        <v>0</v>
      </c>
      <c r="CC53" s="13">
        <f t="shared" si="414"/>
        <v>0</v>
      </c>
      <c r="CD53" s="201" t="s">
        <v>272</v>
      </c>
      <c r="CE53" s="154"/>
      <c r="CF53" s="10"/>
      <c r="CG53" s="44" t="s">
        <v>76</v>
      </c>
      <c r="CH53" s="148" t="str">
        <f t="shared" ref="CH53" si="460">$B$53</f>
        <v>special component / blind</v>
      </c>
      <c r="CI53" s="733"/>
      <c r="CJ53" s="734"/>
      <c r="CK53" s="30"/>
      <c r="CL53" s="68">
        <v>1</v>
      </c>
      <c r="CM53" s="68">
        <v>1</v>
      </c>
      <c r="CN53" s="70">
        <v>0</v>
      </c>
      <c r="CO53" s="13">
        <f t="shared" ref="CO53:CO61" si="461">CL53*CM53*CN53</f>
        <v>0</v>
      </c>
      <c r="CP53" s="13">
        <f t="shared" si="417"/>
        <v>0</v>
      </c>
      <c r="CQ53" s="13">
        <f t="shared" si="418"/>
        <v>0</v>
      </c>
      <c r="CR53" s="201" t="s">
        <v>272</v>
      </c>
      <c r="CS53" s="154"/>
      <c r="CT53" s="10"/>
      <c r="CU53" s="44" t="s">
        <v>76</v>
      </c>
      <c r="CV53" s="148" t="str">
        <f t="shared" ref="CV53" si="462">$B$53</f>
        <v>special component / blind</v>
      </c>
      <c r="CW53" s="733"/>
      <c r="CX53" s="734"/>
      <c r="CY53" s="30"/>
      <c r="CZ53" s="68">
        <v>1</v>
      </c>
      <c r="DA53" s="68">
        <v>1</v>
      </c>
      <c r="DB53" s="70">
        <v>0</v>
      </c>
      <c r="DC53" s="13">
        <f t="shared" ref="DC53:DC61" si="463">CZ53*DA53*DB53</f>
        <v>0</v>
      </c>
      <c r="DD53" s="13">
        <f t="shared" si="421"/>
        <v>0</v>
      </c>
      <c r="DE53" s="13">
        <f t="shared" si="422"/>
        <v>0</v>
      </c>
      <c r="DF53" s="201" t="s">
        <v>272</v>
      </c>
      <c r="DG53" s="154"/>
      <c r="DH53" s="10"/>
      <c r="DI53" s="44" t="s">
        <v>76</v>
      </c>
      <c r="DJ53" s="148" t="str">
        <f t="shared" ref="DJ53" si="464">$B$53</f>
        <v>special component / blind</v>
      </c>
      <c r="DK53" s="733"/>
      <c r="DL53" s="734"/>
      <c r="DM53" s="30"/>
      <c r="DN53" s="68">
        <v>1</v>
      </c>
      <c r="DO53" s="68">
        <v>1</v>
      </c>
      <c r="DP53" s="70">
        <v>0</v>
      </c>
      <c r="DQ53" s="13">
        <f t="shared" ref="DQ53:DQ61" si="465">DN53*DO53*DP53</f>
        <v>0</v>
      </c>
      <c r="DR53" s="13">
        <f t="shared" si="425"/>
        <v>0</v>
      </c>
      <c r="DS53" s="13">
        <f t="shared" si="426"/>
        <v>0</v>
      </c>
      <c r="DT53" s="201" t="s">
        <v>272</v>
      </c>
      <c r="DU53" s="154"/>
      <c r="DV53" s="10"/>
      <c r="DW53" s="44" t="s">
        <v>76</v>
      </c>
      <c r="DX53" s="148" t="str">
        <f t="shared" ref="DX53" si="466">$B$53</f>
        <v>special component / blind</v>
      </c>
      <c r="DY53" s="733"/>
      <c r="DZ53" s="734"/>
      <c r="EA53" s="30"/>
      <c r="EB53" s="68">
        <v>1</v>
      </c>
      <c r="EC53" s="68">
        <v>1</v>
      </c>
      <c r="ED53" s="70">
        <v>0</v>
      </c>
      <c r="EE53" s="13">
        <f t="shared" ref="EE53:EE61" si="467">EB53*EC53*ED53</f>
        <v>0</v>
      </c>
      <c r="EF53" s="13">
        <f t="shared" si="429"/>
        <v>0</v>
      </c>
      <c r="EG53" s="13">
        <f t="shared" si="430"/>
        <v>0</v>
      </c>
      <c r="EH53" s="201" t="s">
        <v>272</v>
      </c>
      <c r="EI53" s="154"/>
      <c r="EJ53" s="10"/>
      <c r="EK53" s="44" t="s">
        <v>77</v>
      </c>
      <c r="EL53" s="761" t="str">
        <f>Prices!$A$116</f>
        <v xml:space="preserve">glazing  </v>
      </c>
      <c r="EM53" s="761">
        <f t="shared" si="376"/>
        <v>0</v>
      </c>
      <c r="EN53" s="1042" t="s">
        <v>578</v>
      </c>
      <c r="EO53" s="1052"/>
      <c r="EP53" s="190">
        <f t="shared" si="377"/>
        <v>0</v>
      </c>
      <c r="EQ53" s="79"/>
      <c r="ER53" s="116">
        <f t="shared" si="372"/>
        <v>0</v>
      </c>
      <c r="ES53" s="81">
        <f t="shared" si="373"/>
        <v>0</v>
      </c>
      <c r="ET53" s="280">
        <v>0</v>
      </c>
      <c r="EU53" s="9" t="s">
        <v>45</v>
      </c>
      <c r="EV53" s="583">
        <f t="shared" si="374"/>
        <v>0</v>
      </c>
      <c r="EW53" s="579">
        <f t="shared" si="86"/>
        <v>0</v>
      </c>
      <c r="EX53" s="582">
        <f t="shared" si="375"/>
        <v>0</v>
      </c>
      <c r="EY53" s="112"/>
      <c r="EZ53" s="573"/>
      <c r="FA53" s="55"/>
      <c r="FC53" s="44"/>
      <c r="FD53" s="96"/>
      <c r="FE53" s="126"/>
      <c r="FF53" s="126"/>
      <c r="FG53" s="436"/>
      <c r="FH53" s="9"/>
      <c r="FI53" s="123"/>
      <c r="FJ53" s="121"/>
      <c r="FK53" s="604"/>
      <c r="FL53" s="590"/>
      <c r="FM53" s="569"/>
      <c r="FN53" s="607"/>
      <c r="FO53" s="127"/>
      <c r="FP53" s="87"/>
      <c r="FQ53" s="522"/>
      <c r="FR53" s="61"/>
      <c r="FS53" s="567"/>
    </row>
    <row r="54" spans="1:175" x14ac:dyDescent="0.25">
      <c r="A54" s="44" t="s">
        <v>76</v>
      </c>
      <c r="B54" s="72" t="s">
        <v>43</v>
      </c>
      <c r="C54" s="733"/>
      <c r="D54" s="17"/>
      <c r="E54" s="30"/>
      <c r="F54" s="68">
        <v>1</v>
      </c>
      <c r="G54" s="68">
        <v>1</v>
      </c>
      <c r="H54" s="70">
        <v>0</v>
      </c>
      <c r="I54" s="13">
        <f t="shared" si="450"/>
        <v>0</v>
      </c>
      <c r="J54" s="13">
        <f t="shared" si="396"/>
        <v>0</v>
      </c>
      <c r="K54" s="13">
        <f t="shared" si="397"/>
        <v>0</v>
      </c>
      <c r="L54" s="215">
        <f>SUM(K51:K52)</f>
        <v>0</v>
      </c>
      <c r="M54" s="154"/>
      <c r="N54" s="10"/>
      <c r="O54" s="44" t="s">
        <v>76</v>
      </c>
      <c r="P54" s="148" t="str">
        <f>$B$54</f>
        <v>special component / blind</v>
      </c>
      <c r="Q54" s="733"/>
      <c r="R54" s="17"/>
      <c r="S54" s="30"/>
      <c r="T54" s="68">
        <v>1</v>
      </c>
      <c r="U54" s="68">
        <v>1</v>
      </c>
      <c r="V54" s="70">
        <v>0</v>
      </c>
      <c r="W54" s="13">
        <f t="shared" si="451"/>
        <v>0</v>
      </c>
      <c r="X54" s="13">
        <f t="shared" si="398"/>
        <v>0</v>
      </c>
      <c r="Y54" s="13">
        <f t="shared" si="399"/>
        <v>0</v>
      </c>
      <c r="Z54" s="215">
        <f>SUM(Y51:Y52)</f>
        <v>0</v>
      </c>
      <c r="AA54" s="154"/>
      <c r="AB54" s="10"/>
      <c r="AC54" s="44" t="s">
        <v>76</v>
      </c>
      <c r="AD54" s="148" t="str">
        <f t="shared" ref="AD54" si="468">$B$54</f>
        <v>special component / blind</v>
      </c>
      <c r="AE54" s="733"/>
      <c r="AF54" s="17"/>
      <c r="AG54" s="30"/>
      <c r="AH54" s="68">
        <v>1</v>
      </c>
      <c r="AI54" s="68">
        <v>1</v>
      </c>
      <c r="AJ54" s="70">
        <v>0</v>
      </c>
      <c r="AK54" s="13">
        <f t="shared" si="453"/>
        <v>0</v>
      </c>
      <c r="AL54" s="13">
        <f t="shared" si="401"/>
        <v>0</v>
      </c>
      <c r="AM54" s="13">
        <f t="shared" si="402"/>
        <v>0</v>
      </c>
      <c r="AN54" s="215">
        <f t="shared" ref="AN54" si="469">SUM(AM51:AM52)</f>
        <v>0</v>
      </c>
      <c r="AO54" s="154"/>
      <c r="AP54" s="10"/>
      <c r="AQ54" s="44" t="s">
        <v>76</v>
      </c>
      <c r="AR54" s="148" t="str">
        <f t="shared" ref="AR54" si="470">$B$54</f>
        <v>special component / blind</v>
      </c>
      <c r="AS54" s="733"/>
      <c r="AT54" s="17"/>
      <c r="AU54" s="30"/>
      <c r="AV54" s="68">
        <v>1</v>
      </c>
      <c r="AW54" s="68">
        <v>1</v>
      </c>
      <c r="AX54" s="70">
        <v>0</v>
      </c>
      <c r="AY54" s="13">
        <f t="shared" si="455"/>
        <v>0</v>
      </c>
      <c r="AZ54" s="13">
        <f t="shared" si="405"/>
        <v>0</v>
      </c>
      <c r="BA54" s="13">
        <f t="shared" si="406"/>
        <v>0</v>
      </c>
      <c r="BB54" s="215">
        <f t="shared" ref="BB54" si="471">SUM(BA51:BA52)</f>
        <v>0</v>
      </c>
      <c r="BC54" s="154"/>
      <c r="BD54" s="10"/>
      <c r="BE54" s="44" t="s">
        <v>76</v>
      </c>
      <c r="BF54" s="148" t="str">
        <f t="shared" ref="BF54" si="472">$B$54</f>
        <v>special component / blind</v>
      </c>
      <c r="BG54" s="733"/>
      <c r="BH54" s="17"/>
      <c r="BI54" s="30"/>
      <c r="BJ54" s="68">
        <v>1</v>
      </c>
      <c r="BK54" s="68">
        <v>1</v>
      </c>
      <c r="BL54" s="70">
        <v>0</v>
      </c>
      <c r="BM54" s="13">
        <f t="shared" si="457"/>
        <v>0</v>
      </c>
      <c r="BN54" s="13">
        <f t="shared" si="409"/>
        <v>0</v>
      </c>
      <c r="BO54" s="13">
        <f t="shared" si="410"/>
        <v>0</v>
      </c>
      <c r="BP54" s="215">
        <f t="shared" ref="BP54" si="473">SUM(BO51:BO52)</f>
        <v>0</v>
      </c>
      <c r="BQ54" s="154"/>
      <c r="BR54" s="10"/>
      <c r="BS54" s="44" t="s">
        <v>76</v>
      </c>
      <c r="BT54" s="148" t="str">
        <f t="shared" ref="BT54" si="474">$B$54</f>
        <v>special component / blind</v>
      </c>
      <c r="BU54" s="733"/>
      <c r="BV54" s="17"/>
      <c r="BW54" s="30"/>
      <c r="BX54" s="68">
        <v>1</v>
      </c>
      <c r="BY54" s="68">
        <v>1</v>
      </c>
      <c r="BZ54" s="70">
        <v>0</v>
      </c>
      <c r="CA54" s="13">
        <f t="shared" si="459"/>
        <v>0</v>
      </c>
      <c r="CB54" s="13">
        <f t="shared" si="413"/>
        <v>0</v>
      </c>
      <c r="CC54" s="13">
        <f t="shared" si="414"/>
        <v>0</v>
      </c>
      <c r="CD54" s="215">
        <f t="shared" ref="CD54" si="475">SUM(CC51:CC52)</f>
        <v>0</v>
      </c>
      <c r="CE54" s="154"/>
      <c r="CF54" s="10"/>
      <c r="CG54" s="44" t="s">
        <v>76</v>
      </c>
      <c r="CH54" s="148" t="str">
        <f t="shared" ref="CH54" si="476">$B$54</f>
        <v>special component / blind</v>
      </c>
      <c r="CI54" s="733"/>
      <c r="CJ54" s="17"/>
      <c r="CK54" s="30"/>
      <c r="CL54" s="68">
        <v>1</v>
      </c>
      <c r="CM54" s="68">
        <v>1</v>
      </c>
      <c r="CN54" s="70">
        <v>0</v>
      </c>
      <c r="CO54" s="13">
        <f t="shared" si="461"/>
        <v>0</v>
      </c>
      <c r="CP54" s="13">
        <f t="shared" si="417"/>
        <v>0</v>
      </c>
      <c r="CQ54" s="13">
        <f t="shared" si="418"/>
        <v>0</v>
      </c>
      <c r="CR54" s="215">
        <f t="shared" ref="CR54" si="477">SUM(CQ51:CQ52)</f>
        <v>0</v>
      </c>
      <c r="CS54" s="154"/>
      <c r="CT54" s="10"/>
      <c r="CU54" s="44" t="s">
        <v>76</v>
      </c>
      <c r="CV54" s="148" t="str">
        <f t="shared" ref="CV54" si="478">$B$54</f>
        <v>special component / blind</v>
      </c>
      <c r="CW54" s="733"/>
      <c r="CX54" s="17"/>
      <c r="CY54" s="30"/>
      <c r="CZ54" s="68">
        <v>1</v>
      </c>
      <c r="DA54" s="68">
        <v>1</v>
      </c>
      <c r="DB54" s="70">
        <v>0</v>
      </c>
      <c r="DC54" s="13">
        <f t="shared" si="463"/>
        <v>0</v>
      </c>
      <c r="DD54" s="13">
        <f t="shared" si="421"/>
        <v>0</v>
      </c>
      <c r="DE54" s="13">
        <f t="shared" si="422"/>
        <v>0</v>
      </c>
      <c r="DF54" s="215">
        <f t="shared" ref="DF54" si="479">SUM(DE51:DE52)</f>
        <v>0</v>
      </c>
      <c r="DG54" s="154"/>
      <c r="DH54" s="10"/>
      <c r="DI54" s="44" t="s">
        <v>76</v>
      </c>
      <c r="DJ54" s="148" t="str">
        <f t="shared" ref="DJ54" si="480">$B$54</f>
        <v>special component / blind</v>
      </c>
      <c r="DK54" s="733"/>
      <c r="DL54" s="17"/>
      <c r="DM54" s="30"/>
      <c r="DN54" s="68">
        <v>1</v>
      </c>
      <c r="DO54" s="68">
        <v>1</v>
      </c>
      <c r="DP54" s="70">
        <v>0</v>
      </c>
      <c r="DQ54" s="13">
        <f t="shared" si="465"/>
        <v>0</v>
      </c>
      <c r="DR54" s="13">
        <f t="shared" si="425"/>
        <v>0</v>
      </c>
      <c r="DS54" s="13">
        <f t="shared" si="426"/>
        <v>0</v>
      </c>
      <c r="DT54" s="215">
        <f t="shared" ref="DT54" si="481">SUM(DS51:DS52)</f>
        <v>0</v>
      </c>
      <c r="DU54" s="154"/>
      <c r="DV54" s="10"/>
      <c r="DW54" s="44" t="s">
        <v>76</v>
      </c>
      <c r="DX54" s="148" t="str">
        <f t="shared" ref="DX54" si="482">$B$54</f>
        <v>special component / blind</v>
      </c>
      <c r="DY54" s="733"/>
      <c r="DZ54" s="17"/>
      <c r="EA54" s="30"/>
      <c r="EB54" s="68">
        <v>1</v>
      </c>
      <c r="EC54" s="68">
        <v>1</v>
      </c>
      <c r="ED54" s="70">
        <v>0</v>
      </c>
      <c r="EE54" s="13">
        <f t="shared" si="467"/>
        <v>0</v>
      </c>
      <c r="EF54" s="13">
        <f t="shared" si="429"/>
        <v>0</v>
      </c>
      <c r="EG54" s="13">
        <f t="shared" si="430"/>
        <v>0</v>
      </c>
      <c r="EH54" s="215">
        <f t="shared" ref="EH54" si="483">SUM(EG51:EG52)</f>
        <v>0</v>
      </c>
      <c r="EI54" s="154"/>
      <c r="EJ54" s="10"/>
      <c r="EK54" s="44" t="s">
        <v>77</v>
      </c>
      <c r="EL54" s="761" t="str">
        <f>Prices!$A$117</f>
        <v xml:space="preserve">glazing  </v>
      </c>
      <c r="EM54" s="761">
        <f t="shared" si="376"/>
        <v>0</v>
      </c>
      <c r="EN54" s="1042" t="s">
        <v>579</v>
      </c>
      <c r="EO54" s="1052"/>
      <c r="EP54" s="190">
        <f t="shared" si="377"/>
        <v>0</v>
      </c>
      <c r="EQ54" s="79"/>
      <c r="ER54" s="116">
        <f t="shared" si="372"/>
        <v>0</v>
      </c>
      <c r="ES54" s="81">
        <f t="shared" si="373"/>
        <v>0</v>
      </c>
      <c r="ET54" s="280">
        <v>0</v>
      </c>
      <c r="EU54" s="9" t="s">
        <v>45</v>
      </c>
      <c r="EV54" s="583">
        <f t="shared" si="374"/>
        <v>0</v>
      </c>
      <c r="EW54" s="579">
        <f t="shared" si="86"/>
        <v>0</v>
      </c>
      <c r="EX54" s="582">
        <f t="shared" si="375"/>
        <v>0</v>
      </c>
      <c r="EY54" s="112"/>
      <c r="EZ54" s="573"/>
      <c r="FA54" s="55"/>
      <c r="FC54" s="44" t="s">
        <v>92</v>
      </c>
      <c r="FD54" s="72"/>
      <c r="FE54" s="141">
        <v>0</v>
      </c>
      <c r="FF54" s="141">
        <v>0</v>
      </c>
      <c r="FG54" s="142">
        <v>0</v>
      </c>
      <c r="FH54" s="9" t="s">
        <v>45</v>
      </c>
      <c r="FI54" s="122">
        <f>FE54*FF54*FG54</f>
        <v>0</v>
      </c>
      <c r="FJ54" s="602">
        <v>0</v>
      </c>
      <c r="FK54" s="604">
        <f>FI54*FJ54</f>
        <v>0</v>
      </c>
      <c r="FL54" s="592"/>
      <c r="FM54" s="573"/>
      <c r="FN54" s="610">
        <f>SUM(FK54:FK55)</f>
        <v>0</v>
      </c>
      <c r="FO54" s="127">
        <f>IF(FO$4=0,0,FN54/$FO$4)</f>
        <v>0</v>
      </c>
      <c r="FP54" s="87" t="s">
        <v>92</v>
      </c>
      <c r="FQ54" s="522">
        <f>SUM(EX71:EX72)</f>
        <v>0</v>
      </c>
      <c r="FR54" s="496">
        <f>FN54</f>
        <v>0</v>
      </c>
      <c r="FS54" s="567">
        <f>SUM(FQ54:FR54)</f>
        <v>0</v>
      </c>
    </row>
    <row r="55" spans="1:175" x14ac:dyDescent="0.25">
      <c r="A55" s="44" t="s">
        <v>76</v>
      </c>
      <c r="B55" s="72" t="s">
        <v>43</v>
      </c>
      <c r="C55" s="733"/>
      <c r="D55" s="17"/>
      <c r="E55" s="30"/>
      <c r="F55" s="68">
        <v>1</v>
      </c>
      <c r="G55" s="68">
        <v>1</v>
      </c>
      <c r="H55" s="70">
        <v>0</v>
      </c>
      <c r="I55" s="13">
        <f t="shared" si="450"/>
        <v>0</v>
      </c>
      <c r="J55" s="13">
        <f t="shared" si="396"/>
        <v>0</v>
      </c>
      <c r="K55" s="13">
        <f t="shared" si="397"/>
        <v>0</v>
      </c>
      <c r="L55" s="117"/>
      <c r="M55" s="154"/>
      <c r="N55" s="10"/>
      <c r="O55" s="44" t="s">
        <v>76</v>
      </c>
      <c r="P55" s="148" t="str">
        <f>$B$55</f>
        <v>special component / blind</v>
      </c>
      <c r="Q55" s="733"/>
      <c r="R55" s="17"/>
      <c r="S55" s="30"/>
      <c r="T55" s="68">
        <v>1</v>
      </c>
      <c r="U55" s="68">
        <v>1</v>
      </c>
      <c r="V55" s="70">
        <v>0</v>
      </c>
      <c r="W55" s="13">
        <f t="shared" si="451"/>
        <v>0</v>
      </c>
      <c r="X55" s="13">
        <f t="shared" si="398"/>
        <v>0</v>
      </c>
      <c r="Y55" s="13">
        <f t="shared" si="399"/>
        <v>0</v>
      </c>
      <c r="Z55" s="117"/>
      <c r="AA55" s="154"/>
      <c r="AB55" s="10"/>
      <c r="AC55" s="44" t="s">
        <v>76</v>
      </c>
      <c r="AD55" s="148" t="str">
        <f t="shared" ref="AD55" si="484">$B$55</f>
        <v>special component / blind</v>
      </c>
      <c r="AE55" s="733"/>
      <c r="AF55" s="17"/>
      <c r="AG55" s="30"/>
      <c r="AH55" s="68">
        <v>1</v>
      </c>
      <c r="AI55" s="68">
        <v>1</v>
      </c>
      <c r="AJ55" s="70">
        <v>0</v>
      </c>
      <c r="AK55" s="13">
        <f t="shared" si="453"/>
        <v>0</v>
      </c>
      <c r="AL55" s="13">
        <f t="shared" si="401"/>
        <v>0</v>
      </c>
      <c r="AM55" s="13">
        <f t="shared" si="402"/>
        <v>0</v>
      </c>
      <c r="AN55" s="117"/>
      <c r="AO55" s="154"/>
      <c r="AP55" s="10"/>
      <c r="AQ55" s="44" t="s">
        <v>76</v>
      </c>
      <c r="AR55" s="148" t="str">
        <f t="shared" ref="AR55" si="485">$B$55</f>
        <v>special component / blind</v>
      </c>
      <c r="AS55" s="733"/>
      <c r="AT55" s="17"/>
      <c r="AU55" s="30"/>
      <c r="AV55" s="68">
        <v>1</v>
      </c>
      <c r="AW55" s="68">
        <v>1</v>
      </c>
      <c r="AX55" s="70">
        <v>0</v>
      </c>
      <c r="AY55" s="13">
        <f t="shared" si="455"/>
        <v>0</v>
      </c>
      <c r="AZ55" s="13">
        <f t="shared" si="405"/>
        <v>0</v>
      </c>
      <c r="BA55" s="13">
        <f t="shared" si="406"/>
        <v>0</v>
      </c>
      <c r="BB55" s="117"/>
      <c r="BC55" s="154"/>
      <c r="BD55" s="10"/>
      <c r="BE55" s="44" t="s">
        <v>76</v>
      </c>
      <c r="BF55" s="148" t="str">
        <f t="shared" ref="BF55" si="486">$B$55</f>
        <v>special component / blind</v>
      </c>
      <c r="BG55" s="733"/>
      <c r="BH55" s="17"/>
      <c r="BI55" s="30"/>
      <c r="BJ55" s="68">
        <v>1</v>
      </c>
      <c r="BK55" s="68">
        <v>1</v>
      </c>
      <c r="BL55" s="70">
        <v>0</v>
      </c>
      <c r="BM55" s="13">
        <f t="shared" si="457"/>
        <v>0</v>
      </c>
      <c r="BN55" s="13">
        <f t="shared" si="409"/>
        <v>0</v>
      </c>
      <c r="BO55" s="13">
        <f t="shared" si="410"/>
        <v>0</v>
      </c>
      <c r="BP55" s="117"/>
      <c r="BQ55" s="154"/>
      <c r="BR55" s="10"/>
      <c r="BS55" s="44" t="s">
        <v>76</v>
      </c>
      <c r="BT55" s="148" t="str">
        <f t="shared" ref="BT55" si="487">$B$55</f>
        <v>special component / blind</v>
      </c>
      <c r="BU55" s="733"/>
      <c r="BV55" s="17"/>
      <c r="BW55" s="30"/>
      <c r="BX55" s="68">
        <v>1</v>
      </c>
      <c r="BY55" s="68">
        <v>1</v>
      </c>
      <c r="BZ55" s="70">
        <v>0</v>
      </c>
      <c r="CA55" s="13">
        <f t="shared" si="459"/>
        <v>0</v>
      </c>
      <c r="CB55" s="13">
        <f t="shared" si="413"/>
        <v>0</v>
      </c>
      <c r="CC55" s="13">
        <f t="shared" si="414"/>
        <v>0</v>
      </c>
      <c r="CD55" s="117"/>
      <c r="CE55" s="154"/>
      <c r="CF55" s="10"/>
      <c r="CG55" s="44" t="s">
        <v>76</v>
      </c>
      <c r="CH55" s="148" t="str">
        <f t="shared" ref="CH55" si="488">$B$55</f>
        <v>special component / blind</v>
      </c>
      <c r="CI55" s="733"/>
      <c r="CJ55" s="17"/>
      <c r="CK55" s="30"/>
      <c r="CL55" s="68">
        <v>1</v>
      </c>
      <c r="CM55" s="68">
        <v>1</v>
      </c>
      <c r="CN55" s="70">
        <v>0</v>
      </c>
      <c r="CO55" s="13">
        <f t="shared" si="461"/>
        <v>0</v>
      </c>
      <c r="CP55" s="13">
        <f t="shared" si="417"/>
        <v>0</v>
      </c>
      <c r="CQ55" s="13">
        <f t="shared" si="418"/>
        <v>0</v>
      </c>
      <c r="CR55" s="117"/>
      <c r="CS55" s="154"/>
      <c r="CT55" s="10"/>
      <c r="CU55" s="44" t="s">
        <v>76</v>
      </c>
      <c r="CV55" s="148" t="str">
        <f t="shared" ref="CV55" si="489">$B$55</f>
        <v>special component / blind</v>
      </c>
      <c r="CW55" s="733"/>
      <c r="CX55" s="17"/>
      <c r="CY55" s="30"/>
      <c r="CZ55" s="68">
        <v>1</v>
      </c>
      <c r="DA55" s="68">
        <v>1</v>
      </c>
      <c r="DB55" s="70">
        <v>0</v>
      </c>
      <c r="DC55" s="13">
        <f t="shared" si="463"/>
        <v>0</v>
      </c>
      <c r="DD55" s="13">
        <f t="shared" si="421"/>
        <v>0</v>
      </c>
      <c r="DE55" s="13">
        <f t="shared" si="422"/>
        <v>0</v>
      </c>
      <c r="DF55" s="117"/>
      <c r="DG55" s="154"/>
      <c r="DH55" s="10"/>
      <c r="DI55" s="44" t="s">
        <v>76</v>
      </c>
      <c r="DJ55" s="148" t="str">
        <f t="shared" ref="DJ55" si="490">$B$55</f>
        <v>special component / blind</v>
      </c>
      <c r="DK55" s="733"/>
      <c r="DL55" s="17"/>
      <c r="DM55" s="30"/>
      <c r="DN55" s="68">
        <v>1</v>
      </c>
      <c r="DO55" s="68">
        <v>1</v>
      </c>
      <c r="DP55" s="70">
        <v>0</v>
      </c>
      <c r="DQ55" s="13">
        <f t="shared" si="465"/>
        <v>0</v>
      </c>
      <c r="DR55" s="13">
        <f t="shared" si="425"/>
        <v>0</v>
      </c>
      <c r="DS55" s="13">
        <f t="shared" si="426"/>
        <v>0</v>
      </c>
      <c r="DT55" s="117"/>
      <c r="DU55" s="154"/>
      <c r="DV55" s="10"/>
      <c r="DW55" s="44" t="s">
        <v>76</v>
      </c>
      <c r="DX55" s="148" t="str">
        <f t="shared" ref="DX55" si="491">$B$55</f>
        <v>special component / blind</v>
      </c>
      <c r="DY55" s="733"/>
      <c r="DZ55" s="17"/>
      <c r="EA55" s="30"/>
      <c r="EB55" s="68">
        <v>1</v>
      </c>
      <c r="EC55" s="68">
        <v>1</v>
      </c>
      <c r="ED55" s="70">
        <v>0</v>
      </c>
      <c r="EE55" s="13">
        <f t="shared" si="467"/>
        <v>0</v>
      </c>
      <c r="EF55" s="13">
        <f t="shared" si="429"/>
        <v>0</v>
      </c>
      <c r="EG55" s="13">
        <f t="shared" si="430"/>
        <v>0</v>
      </c>
      <c r="EH55" s="117"/>
      <c r="EI55" s="154"/>
      <c r="EJ55" s="10"/>
      <c r="EK55" s="44" t="s">
        <v>77</v>
      </c>
      <c r="EL55" s="761" t="str">
        <f>Prices!$A$118</f>
        <v xml:space="preserve">glazing  </v>
      </c>
      <c r="EM55" s="761">
        <f t="shared" si="376"/>
        <v>0</v>
      </c>
      <c r="EN55" s="1042" t="s">
        <v>580</v>
      </c>
      <c r="EO55" s="1052"/>
      <c r="EP55" s="190">
        <f t="shared" si="377"/>
        <v>0</v>
      </c>
      <c r="EQ55" s="79"/>
      <c r="ER55" s="116">
        <f t="shared" si="372"/>
        <v>0</v>
      </c>
      <c r="ES55" s="81">
        <f t="shared" si="373"/>
        <v>0</v>
      </c>
      <c r="ET55" s="280">
        <v>0</v>
      </c>
      <c r="EU55" s="9" t="s">
        <v>45</v>
      </c>
      <c r="EV55" s="583">
        <f t="shared" si="374"/>
        <v>0</v>
      </c>
      <c r="EW55" s="579">
        <f t="shared" si="86"/>
        <v>0</v>
      </c>
      <c r="EX55" s="582">
        <f t="shared" si="375"/>
        <v>0</v>
      </c>
      <c r="EY55" s="112"/>
      <c r="EZ55" s="573"/>
      <c r="FA55" s="55"/>
      <c r="FC55" s="44" t="s">
        <v>92</v>
      </c>
      <c r="FD55" s="72"/>
      <c r="FE55" s="141">
        <v>0</v>
      </c>
      <c r="FF55" s="141">
        <v>0</v>
      </c>
      <c r="FG55" s="142">
        <v>0</v>
      </c>
      <c r="FH55" s="9" t="s">
        <v>45</v>
      </c>
      <c r="FI55" s="122">
        <f>FE55*FF55*FG55</f>
        <v>0</v>
      </c>
      <c r="FJ55" s="602">
        <v>0</v>
      </c>
      <c r="FK55" s="604">
        <f>FI55*FJ55</f>
        <v>0</v>
      </c>
      <c r="FL55" s="592"/>
      <c r="FM55" s="573"/>
      <c r="FN55" s="607"/>
      <c r="FO55" s="127"/>
      <c r="FP55" s="87"/>
      <c r="FQ55" s="522"/>
      <c r="FR55" s="61"/>
      <c r="FS55" s="567"/>
    </row>
    <row r="56" spans="1:175" x14ac:dyDescent="0.25">
      <c r="A56" s="44" t="s">
        <v>76</v>
      </c>
      <c r="B56" s="72" t="s">
        <v>43</v>
      </c>
      <c r="C56" s="733"/>
      <c r="D56" s="17"/>
      <c r="E56" s="30"/>
      <c r="F56" s="68">
        <v>1</v>
      </c>
      <c r="G56" s="68">
        <v>1</v>
      </c>
      <c r="H56" s="70">
        <v>0</v>
      </c>
      <c r="I56" s="13">
        <f t="shared" si="450"/>
        <v>0</v>
      </c>
      <c r="J56" s="13">
        <f t="shared" si="396"/>
        <v>0</v>
      </c>
      <c r="K56" s="13">
        <f t="shared" si="397"/>
        <v>0</v>
      </c>
      <c r="L56" s="201" t="s">
        <v>273</v>
      </c>
      <c r="M56" s="154"/>
      <c r="N56" s="7"/>
      <c r="O56" s="44" t="s">
        <v>76</v>
      </c>
      <c r="P56" s="148" t="str">
        <f>$B$56</f>
        <v>special component / blind</v>
      </c>
      <c r="Q56" s="733"/>
      <c r="R56" s="17"/>
      <c r="S56" s="30"/>
      <c r="T56" s="68">
        <v>1</v>
      </c>
      <c r="U56" s="68">
        <v>1</v>
      </c>
      <c r="V56" s="70">
        <v>0</v>
      </c>
      <c r="W56" s="13">
        <f t="shared" si="451"/>
        <v>0</v>
      </c>
      <c r="X56" s="13">
        <f t="shared" si="398"/>
        <v>0</v>
      </c>
      <c r="Y56" s="13">
        <f t="shared" si="399"/>
        <v>0</v>
      </c>
      <c r="Z56" s="201" t="s">
        <v>273</v>
      </c>
      <c r="AA56" s="154"/>
      <c r="AB56" s="7"/>
      <c r="AC56" s="44" t="s">
        <v>76</v>
      </c>
      <c r="AD56" s="148" t="str">
        <f t="shared" ref="AD56" si="492">$B$56</f>
        <v>special component / blind</v>
      </c>
      <c r="AE56" s="733"/>
      <c r="AF56" s="17"/>
      <c r="AG56" s="30"/>
      <c r="AH56" s="68">
        <v>1</v>
      </c>
      <c r="AI56" s="68">
        <v>1</v>
      </c>
      <c r="AJ56" s="70">
        <v>0</v>
      </c>
      <c r="AK56" s="13">
        <f t="shared" si="453"/>
        <v>0</v>
      </c>
      <c r="AL56" s="13">
        <f t="shared" si="401"/>
        <v>0</v>
      </c>
      <c r="AM56" s="13">
        <f t="shared" si="402"/>
        <v>0</v>
      </c>
      <c r="AN56" s="201" t="s">
        <v>273</v>
      </c>
      <c r="AO56" s="154"/>
      <c r="AP56" s="7"/>
      <c r="AQ56" s="44" t="s">
        <v>76</v>
      </c>
      <c r="AR56" s="148" t="str">
        <f t="shared" ref="AR56" si="493">$B$56</f>
        <v>special component / blind</v>
      </c>
      <c r="AS56" s="733"/>
      <c r="AT56" s="17"/>
      <c r="AU56" s="30"/>
      <c r="AV56" s="68">
        <v>1</v>
      </c>
      <c r="AW56" s="68">
        <v>1</v>
      </c>
      <c r="AX56" s="70">
        <v>0</v>
      </c>
      <c r="AY56" s="13">
        <f t="shared" si="455"/>
        <v>0</v>
      </c>
      <c r="AZ56" s="13">
        <f t="shared" si="405"/>
        <v>0</v>
      </c>
      <c r="BA56" s="13">
        <f t="shared" si="406"/>
        <v>0</v>
      </c>
      <c r="BB56" s="201" t="s">
        <v>273</v>
      </c>
      <c r="BC56" s="154"/>
      <c r="BD56" s="7"/>
      <c r="BE56" s="44" t="s">
        <v>76</v>
      </c>
      <c r="BF56" s="148" t="str">
        <f t="shared" ref="BF56" si="494">$B$56</f>
        <v>special component / blind</v>
      </c>
      <c r="BG56" s="733"/>
      <c r="BH56" s="17"/>
      <c r="BI56" s="30"/>
      <c r="BJ56" s="68">
        <v>1</v>
      </c>
      <c r="BK56" s="68">
        <v>1</v>
      </c>
      <c r="BL56" s="70">
        <v>0</v>
      </c>
      <c r="BM56" s="13">
        <f t="shared" si="457"/>
        <v>0</v>
      </c>
      <c r="BN56" s="13">
        <f t="shared" si="409"/>
        <v>0</v>
      </c>
      <c r="BO56" s="13">
        <f t="shared" si="410"/>
        <v>0</v>
      </c>
      <c r="BP56" s="201" t="s">
        <v>273</v>
      </c>
      <c r="BQ56" s="154"/>
      <c r="BR56" s="7"/>
      <c r="BS56" s="44" t="s">
        <v>76</v>
      </c>
      <c r="BT56" s="148" t="str">
        <f t="shared" ref="BT56" si="495">$B$56</f>
        <v>special component / blind</v>
      </c>
      <c r="BU56" s="733"/>
      <c r="BV56" s="17"/>
      <c r="BW56" s="30"/>
      <c r="BX56" s="68">
        <v>1</v>
      </c>
      <c r="BY56" s="68">
        <v>1</v>
      </c>
      <c r="BZ56" s="70">
        <v>0</v>
      </c>
      <c r="CA56" s="13">
        <f t="shared" si="459"/>
        <v>0</v>
      </c>
      <c r="CB56" s="13">
        <f t="shared" si="413"/>
        <v>0</v>
      </c>
      <c r="CC56" s="13">
        <f t="shared" si="414"/>
        <v>0</v>
      </c>
      <c r="CD56" s="201" t="s">
        <v>273</v>
      </c>
      <c r="CE56" s="154"/>
      <c r="CF56" s="7"/>
      <c r="CG56" s="44" t="s">
        <v>76</v>
      </c>
      <c r="CH56" s="148" t="str">
        <f t="shared" ref="CH56" si="496">$B$56</f>
        <v>special component / blind</v>
      </c>
      <c r="CI56" s="733"/>
      <c r="CJ56" s="17"/>
      <c r="CK56" s="30"/>
      <c r="CL56" s="68">
        <v>1</v>
      </c>
      <c r="CM56" s="68">
        <v>1</v>
      </c>
      <c r="CN56" s="70">
        <v>0</v>
      </c>
      <c r="CO56" s="13">
        <f t="shared" si="461"/>
        <v>0</v>
      </c>
      <c r="CP56" s="13">
        <f t="shared" si="417"/>
        <v>0</v>
      </c>
      <c r="CQ56" s="13">
        <f t="shared" si="418"/>
        <v>0</v>
      </c>
      <c r="CR56" s="201" t="s">
        <v>273</v>
      </c>
      <c r="CS56" s="154"/>
      <c r="CT56" s="7"/>
      <c r="CU56" s="44" t="s">
        <v>76</v>
      </c>
      <c r="CV56" s="148" t="str">
        <f t="shared" ref="CV56" si="497">$B$56</f>
        <v>special component / blind</v>
      </c>
      <c r="CW56" s="733"/>
      <c r="CX56" s="17"/>
      <c r="CY56" s="30"/>
      <c r="CZ56" s="68">
        <v>1</v>
      </c>
      <c r="DA56" s="68">
        <v>1</v>
      </c>
      <c r="DB56" s="70">
        <v>0</v>
      </c>
      <c r="DC56" s="13">
        <f t="shared" si="463"/>
        <v>0</v>
      </c>
      <c r="DD56" s="13">
        <f t="shared" si="421"/>
        <v>0</v>
      </c>
      <c r="DE56" s="13">
        <f t="shared" si="422"/>
        <v>0</v>
      </c>
      <c r="DF56" s="201" t="s">
        <v>273</v>
      </c>
      <c r="DG56" s="154"/>
      <c r="DH56" s="7"/>
      <c r="DI56" s="44" t="s">
        <v>76</v>
      </c>
      <c r="DJ56" s="148" t="str">
        <f t="shared" ref="DJ56" si="498">$B$56</f>
        <v>special component / blind</v>
      </c>
      <c r="DK56" s="733"/>
      <c r="DL56" s="17"/>
      <c r="DM56" s="30"/>
      <c r="DN56" s="68">
        <v>1</v>
      </c>
      <c r="DO56" s="68">
        <v>1</v>
      </c>
      <c r="DP56" s="70">
        <v>0</v>
      </c>
      <c r="DQ56" s="13">
        <f t="shared" si="465"/>
        <v>0</v>
      </c>
      <c r="DR56" s="13">
        <f t="shared" si="425"/>
        <v>0</v>
      </c>
      <c r="DS56" s="13">
        <f t="shared" si="426"/>
        <v>0</v>
      </c>
      <c r="DT56" s="201" t="s">
        <v>273</v>
      </c>
      <c r="DU56" s="154"/>
      <c r="DV56" s="7"/>
      <c r="DW56" s="44" t="s">
        <v>76</v>
      </c>
      <c r="DX56" s="148" t="str">
        <f t="shared" ref="DX56" si="499">$B$56</f>
        <v>special component / blind</v>
      </c>
      <c r="DY56" s="733"/>
      <c r="DZ56" s="17"/>
      <c r="EA56" s="30"/>
      <c r="EB56" s="68">
        <v>1</v>
      </c>
      <c r="EC56" s="68">
        <v>1</v>
      </c>
      <c r="ED56" s="70">
        <v>0</v>
      </c>
      <c r="EE56" s="13">
        <f t="shared" si="467"/>
        <v>0</v>
      </c>
      <c r="EF56" s="13">
        <f t="shared" si="429"/>
        <v>0</v>
      </c>
      <c r="EG56" s="13">
        <f t="shared" si="430"/>
        <v>0</v>
      </c>
      <c r="EH56" s="201" t="s">
        <v>273</v>
      </c>
      <c r="EI56" s="154"/>
      <c r="EJ56" s="7"/>
      <c r="EK56" s="44" t="s">
        <v>77</v>
      </c>
      <c r="EL56" s="761" t="str">
        <f>Prices!$A$119</f>
        <v xml:space="preserve">glazing  </v>
      </c>
      <c r="EM56" s="761">
        <f t="shared" si="376"/>
        <v>0</v>
      </c>
      <c r="EN56" s="1042" t="s">
        <v>581</v>
      </c>
      <c r="EO56" s="1052"/>
      <c r="EP56" s="190">
        <f t="shared" si="377"/>
        <v>0</v>
      </c>
      <c r="EQ56" s="79"/>
      <c r="ER56" s="116">
        <f t="shared" si="372"/>
        <v>0</v>
      </c>
      <c r="ES56" s="81">
        <f t="shared" si="373"/>
        <v>0</v>
      </c>
      <c r="ET56" s="280">
        <v>0</v>
      </c>
      <c r="EU56" s="9" t="s">
        <v>45</v>
      </c>
      <c r="EV56" s="583">
        <f t="shared" si="374"/>
        <v>0</v>
      </c>
      <c r="EW56" s="579">
        <f t="shared" si="86"/>
        <v>0</v>
      </c>
      <c r="EX56" s="582">
        <f t="shared" si="375"/>
        <v>0</v>
      </c>
      <c r="EY56" s="112"/>
      <c r="EZ56" s="573"/>
      <c r="FA56" s="55"/>
      <c r="FC56" s="44" t="s">
        <v>93</v>
      </c>
      <c r="FD56" s="72"/>
      <c r="FE56" s="141">
        <v>0</v>
      </c>
      <c r="FF56" s="141">
        <v>0</v>
      </c>
      <c r="FG56" s="142">
        <v>0</v>
      </c>
      <c r="FH56" s="9" t="s">
        <v>45</v>
      </c>
      <c r="FI56" s="122">
        <f>FE56*FF56*FG56</f>
        <v>0</v>
      </c>
      <c r="FJ56" s="602">
        <v>0</v>
      </c>
      <c r="FK56" s="604">
        <f>FI56*FJ56</f>
        <v>0</v>
      </c>
      <c r="FL56" s="590"/>
      <c r="FM56" s="569"/>
      <c r="FN56" s="610">
        <f>SUM(FK56:FK57)</f>
        <v>0</v>
      </c>
      <c r="FO56" s="127">
        <f>IF(FO$4=0,0,FN56/$FO$4)</f>
        <v>0</v>
      </c>
      <c r="FP56" s="87" t="s">
        <v>93</v>
      </c>
      <c r="FQ56" s="522">
        <f>SUM(EX73:EX74)</f>
        <v>0</v>
      </c>
      <c r="FR56" s="496">
        <f>FN56</f>
        <v>0</v>
      </c>
      <c r="FS56" s="567">
        <f>SUM(FQ56:FR56)</f>
        <v>0</v>
      </c>
    </row>
    <row r="57" spans="1:175" x14ac:dyDescent="0.25">
      <c r="A57" s="44" t="s">
        <v>76</v>
      </c>
      <c r="B57" s="72" t="s">
        <v>43</v>
      </c>
      <c r="C57" s="17"/>
      <c r="D57" s="17"/>
      <c r="E57" s="30"/>
      <c r="F57" s="68">
        <v>1</v>
      </c>
      <c r="G57" s="68">
        <v>1</v>
      </c>
      <c r="H57" s="70">
        <v>0</v>
      </c>
      <c r="I57" s="13">
        <f>F57*G57*H57</f>
        <v>0</v>
      </c>
      <c r="J57" s="13">
        <f t="shared" si="396"/>
        <v>0</v>
      </c>
      <c r="K57" s="13">
        <f t="shared" si="397"/>
        <v>0</v>
      </c>
      <c r="L57" s="215">
        <f>SUM(K53:K60)</f>
        <v>0</v>
      </c>
      <c r="M57" s="154"/>
      <c r="N57" s="15"/>
      <c r="O57" s="44" t="s">
        <v>76</v>
      </c>
      <c r="P57" s="148" t="str">
        <f>$B$57</f>
        <v>special component / blind</v>
      </c>
      <c r="Q57" s="17"/>
      <c r="R57" s="17"/>
      <c r="S57" s="30"/>
      <c r="T57" s="68">
        <v>1</v>
      </c>
      <c r="U57" s="68">
        <v>1</v>
      </c>
      <c r="V57" s="70">
        <v>0</v>
      </c>
      <c r="W57" s="13">
        <f>T57*U57*V57</f>
        <v>0</v>
      </c>
      <c r="X57" s="13">
        <f t="shared" si="398"/>
        <v>0</v>
      </c>
      <c r="Y57" s="13">
        <f t="shared" si="399"/>
        <v>0</v>
      </c>
      <c r="Z57" s="215">
        <f>SUM(Y53:Y60)</f>
        <v>0</v>
      </c>
      <c r="AA57" s="154"/>
      <c r="AB57" s="15"/>
      <c r="AC57" s="44" t="s">
        <v>76</v>
      </c>
      <c r="AD57" s="148" t="str">
        <f t="shared" ref="AD57" si="500">$B$57</f>
        <v>special component / blind</v>
      </c>
      <c r="AE57" s="17"/>
      <c r="AF57" s="17"/>
      <c r="AG57" s="30"/>
      <c r="AH57" s="68">
        <v>1</v>
      </c>
      <c r="AI57" s="68">
        <v>1</v>
      </c>
      <c r="AJ57" s="70">
        <v>0</v>
      </c>
      <c r="AK57" s="13">
        <f t="shared" si="453"/>
        <v>0</v>
      </c>
      <c r="AL57" s="13">
        <f t="shared" si="401"/>
        <v>0</v>
      </c>
      <c r="AM57" s="13">
        <f t="shared" si="402"/>
        <v>0</v>
      </c>
      <c r="AN57" s="215">
        <f t="shared" ref="AN57" si="501">SUM(AM53:AM60)</f>
        <v>0</v>
      </c>
      <c r="AO57" s="154"/>
      <c r="AP57" s="15"/>
      <c r="AQ57" s="44" t="s">
        <v>76</v>
      </c>
      <c r="AR57" s="148" t="str">
        <f t="shared" ref="AR57" si="502">$B$57</f>
        <v>special component / blind</v>
      </c>
      <c r="AS57" s="17"/>
      <c r="AT57" s="17"/>
      <c r="AU57" s="30"/>
      <c r="AV57" s="68">
        <v>1</v>
      </c>
      <c r="AW57" s="68">
        <v>1</v>
      </c>
      <c r="AX57" s="70">
        <v>0</v>
      </c>
      <c r="AY57" s="13">
        <f t="shared" si="455"/>
        <v>0</v>
      </c>
      <c r="AZ57" s="13">
        <f t="shared" si="405"/>
        <v>0</v>
      </c>
      <c r="BA57" s="13">
        <f t="shared" si="406"/>
        <v>0</v>
      </c>
      <c r="BB57" s="215">
        <f t="shared" ref="BB57" si="503">SUM(BA53:BA60)</f>
        <v>0</v>
      </c>
      <c r="BC57" s="154"/>
      <c r="BD57" s="15"/>
      <c r="BE57" s="44" t="s">
        <v>76</v>
      </c>
      <c r="BF57" s="148" t="str">
        <f t="shared" ref="BF57" si="504">$B$57</f>
        <v>special component / blind</v>
      </c>
      <c r="BG57" s="17"/>
      <c r="BH57" s="17"/>
      <c r="BI57" s="30"/>
      <c r="BJ57" s="68">
        <v>1</v>
      </c>
      <c r="BK57" s="68">
        <v>1</v>
      </c>
      <c r="BL57" s="70">
        <v>0</v>
      </c>
      <c r="BM57" s="13">
        <f t="shared" si="457"/>
        <v>0</v>
      </c>
      <c r="BN57" s="13">
        <f t="shared" si="409"/>
        <v>0</v>
      </c>
      <c r="BO57" s="13">
        <f t="shared" si="410"/>
        <v>0</v>
      </c>
      <c r="BP57" s="215">
        <f t="shared" ref="BP57" si="505">SUM(BO53:BO60)</f>
        <v>0</v>
      </c>
      <c r="BQ57" s="154"/>
      <c r="BR57" s="15"/>
      <c r="BS57" s="44" t="s">
        <v>76</v>
      </c>
      <c r="BT57" s="148" t="str">
        <f t="shared" ref="BT57" si="506">$B$57</f>
        <v>special component / blind</v>
      </c>
      <c r="BU57" s="17"/>
      <c r="BV57" s="17"/>
      <c r="BW57" s="30"/>
      <c r="BX57" s="68">
        <v>1</v>
      </c>
      <c r="BY57" s="68">
        <v>1</v>
      </c>
      <c r="BZ57" s="70">
        <v>0</v>
      </c>
      <c r="CA57" s="13">
        <f t="shared" si="459"/>
        <v>0</v>
      </c>
      <c r="CB57" s="13">
        <f t="shared" si="413"/>
        <v>0</v>
      </c>
      <c r="CC57" s="13">
        <f t="shared" si="414"/>
        <v>0</v>
      </c>
      <c r="CD57" s="215">
        <f t="shared" ref="CD57" si="507">SUM(CC53:CC60)</f>
        <v>0</v>
      </c>
      <c r="CE57" s="154"/>
      <c r="CF57" s="15"/>
      <c r="CG57" s="44" t="s">
        <v>76</v>
      </c>
      <c r="CH57" s="148" t="str">
        <f t="shared" ref="CH57" si="508">$B$57</f>
        <v>special component / blind</v>
      </c>
      <c r="CI57" s="17"/>
      <c r="CJ57" s="17"/>
      <c r="CK57" s="30"/>
      <c r="CL57" s="68">
        <v>1</v>
      </c>
      <c r="CM57" s="68">
        <v>1</v>
      </c>
      <c r="CN57" s="70">
        <v>0</v>
      </c>
      <c r="CO57" s="13">
        <f t="shared" si="461"/>
        <v>0</v>
      </c>
      <c r="CP57" s="13">
        <f t="shared" si="417"/>
        <v>0</v>
      </c>
      <c r="CQ57" s="13">
        <f t="shared" si="418"/>
        <v>0</v>
      </c>
      <c r="CR57" s="215">
        <f t="shared" ref="CR57" si="509">SUM(CQ53:CQ60)</f>
        <v>0</v>
      </c>
      <c r="CS57" s="154"/>
      <c r="CT57" s="15"/>
      <c r="CU57" s="44" t="s">
        <v>76</v>
      </c>
      <c r="CV57" s="148" t="str">
        <f t="shared" ref="CV57" si="510">$B$57</f>
        <v>special component / blind</v>
      </c>
      <c r="CW57" s="17"/>
      <c r="CX57" s="17"/>
      <c r="CY57" s="30"/>
      <c r="CZ57" s="68">
        <v>1</v>
      </c>
      <c r="DA57" s="68">
        <v>1</v>
      </c>
      <c r="DB57" s="70">
        <v>0</v>
      </c>
      <c r="DC57" s="13">
        <f t="shared" si="463"/>
        <v>0</v>
      </c>
      <c r="DD57" s="13">
        <f t="shared" si="421"/>
        <v>0</v>
      </c>
      <c r="DE57" s="13">
        <f t="shared" si="422"/>
        <v>0</v>
      </c>
      <c r="DF57" s="215">
        <f t="shared" ref="DF57" si="511">SUM(DE53:DE60)</f>
        <v>0</v>
      </c>
      <c r="DG57" s="154"/>
      <c r="DH57" s="15"/>
      <c r="DI57" s="44" t="s">
        <v>76</v>
      </c>
      <c r="DJ57" s="148" t="str">
        <f t="shared" ref="DJ57" si="512">$B$57</f>
        <v>special component / blind</v>
      </c>
      <c r="DK57" s="17"/>
      <c r="DL57" s="17"/>
      <c r="DM57" s="30"/>
      <c r="DN57" s="68">
        <v>1</v>
      </c>
      <c r="DO57" s="68">
        <v>1</v>
      </c>
      <c r="DP57" s="70">
        <v>0</v>
      </c>
      <c r="DQ57" s="13">
        <f t="shared" si="465"/>
        <v>0</v>
      </c>
      <c r="DR57" s="13">
        <f t="shared" si="425"/>
        <v>0</v>
      </c>
      <c r="DS57" s="13">
        <f t="shared" si="426"/>
        <v>0</v>
      </c>
      <c r="DT57" s="215">
        <f t="shared" ref="DT57" si="513">SUM(DS53:DS60)</f>
        <v>0</v>
      </c>
      <c r="DU57" s="154"/>
      <c r="DV57" s="15"/>
      <c r="DW57" s="44" t="s">
        <v>76</v>
      </c>
      <c r="DX57" s="148" t="str">
        <f t="shared" ref="DX57" si="514">$B$57</f>
        <v>special component / blind</v>
      </c>
      <c r="DY57" s="17"/>
      <c r="DZ57" s="17"/>
      <c r="EA57" s="30"/>
      <c r="EB57" s="68">
        <v>1</v>
      </c>
      <c r="EC57" s="68">
        <v>1</v>
      </c>
      <c r="ED57" s="70">
        <v>0</v>
      </c>
      <c r="EE57" s="13">
        <f t="shared" si="467"/>
        <v>0</v>
      </c>
      <c r="EF57" s="13">
        <f t="shared" si="429"/>
        <v>0</v>
      </c>
      <c r="EG57" s="13">
        <f t="shared" si="430"/>
        <v>0</v>
      </c>
      <c r="EH57" s="215">
        <f t="shared" ref="EH57" si="515">SUM(EG53:EG60)</f>
        <v>0</v>
      </c>
      <c r="EI57" s="154"/>
      <c r="EJ57" s="15"/>
      <c r="EK57" s="44" t="s">
        <v>77</v>
      </c>
      <c r="EL57" s="761" t="str">
        <f>Prices!$A$120</f>
        <v xml:space="preserve">glazing  </v>
      </c>
      <c r="EM57" s="761">
        <f t="shared" si="376"/>
        <v>0</v>
      </c>
      <c r="EN57" s="1042" t="s">
        <v>582</v>
      </c>
      <c r="EO57" s="1052"/>
      <c r="EP57" s="190">
        <f t="shared" si="377"/>
        <v>0</v>
      </c>
      <c r="EQ57" s="79"/>
      <c r="ER57" s="116">
        <f t="shared" si="372"/>
        <v>0</v>
      </c>
      <c r="ES57" s="81">
        <f t="shared" si="373"/>
        <v>0</v>
      </c>
      <c r="ET57" s="280">
        <v>0</v>
      </c>
      <c r="EU57" s="9" t="s">
        <v>45</v>
      </c>
      <c r="EV57" s="583">
        <f t="shared" si="374"/>
        <v>0</v>
      </c>
      <c r="EW57" s="579">
        <f t="shared" si="86"/>
        <v>0</v>
      </c>
      <c r="EX57" s="582">
        <f t="shared" si="375"/>
        <v>0</v>
      </c>
      <c r="EY57" s="112"/>
      <c r="EZ57" s="573"/>
      <c r="FA57" s="55"/>
      <c r="FC57" s="44" t="s">
        <v>93</v>
      </c>
      <c r="FD57" s="72"/>
      <c r="FE57" s="141">
        <v>0</v>
      </c>
      <c r="FF57" s="141">
        <v>0</v>
      </c>
      <c r="FG57" s="142">
        <v>0</v>
      </c>
      <c r="FH57" s="9" t="s">
        <v>45</v>
      </c>
      <c r="FI57" s="122">
        <f>FE57*FF57*FG57</f>
        <v>0</v>
      </c>
      <c r="FJ57" s="602">
        <v>0</v>
      </c>
      <c r="FK57" s="604">
        <f>FI57*FJ57</f>
        <v>0</v>
      </c>
      <c r="FL57" s="592"/>
      <c r="FM57" s="573"/>
      <c r="FN57" s="607"/>
      <c r="FO57" s="127"/>
      <c r="FP57" s="87"/>
      <c r="FQ57" s="522"/>
      <c r="FR57" s="61"/>
      <c r="FS57" s="567"/>
    </row>
    <row r="58" spans="1:175" x14ac:dyDescent="0.25">
      <c r="A58" s="44" t="s">
        <v>76</v>
      </c>
      <c r="B58" s="72" t="s">
        <v>43</v>
      </c>
      <c r="C58" s="17"/>
      <c r="D58" s="17"/>
      <c r="E58" s="30"/>
      <c r="F58" s="68">
        <v>1</v>
      </c>
      <c r="G58" s="68">
        <v>1</v>
      </c>
      <c r="H58" s="70">
        <v>0</v>
      </c>
      <c r="I58" s="13">
        <f>F58*G58*H58</f>
        <v>0</v>
      </c>
      <c r="J58" s="13">
        <f t="shared" si="396"/>
        <v>0</v>
      </c>
      <c r="K58" s="13">
        <f t="shared" si="397"/>
        <v>0</v>
      </c>
      <c r="L58" s="117"/>
      <c r="M58" s="154"/>
      <c r="N58" s="7"/>
      <c r="O58" s="44" t="s">
        <v>76</v>
      </c>
      <c r="P58" s="148" t="str">
        <f>$B$58</f>
        <v>special component / blind</v>
      </c>
      <c r="Q58" s="17"/>
      <c r="R58" s="17"/>
      <c r="S58" s="30"/>
      <c r="T58" s="68">
        <v>1</v>
      </c>
      <c r="U58" s="68">
        <v>1</v>
      </c>
      <c r="V58" s="70">
        <v>0</v>
      </c>
      <c r="W58" s="13">
        <f>T58*U58*V58</f>
        <v>0</v>
      </c>
      <c r="X58" s="13">
        <f t="shared" si="398"/>
        <v>0</v>
      </c>
      <c r="Y58" s="13">
        <f t="shared" si="399"/>
        <v>0</v>
      </c>
      <c r="Z58" s="117"/>
      <c r="AA58" s="154"/>
      <c r="AB58" s="7"/>
      <c r="AC58" s="44" t="s">
        <v>76</v>
      </c>
      <c r="AD58" s="148" t="str">
        <f t="shared" ref="AD58" si="516">$B$58</f>
        <v>special component / blind</v>
      </c>
      <c r="AE58" s="17"/>
      <c r="AF58" s="17"/>
      <c r="AG58" s="30"/>
      <c r="AH58" s="68">
        <v>1</v>
      </c>
      <c r="AI58" s="68">
        <v>1</v>
      </c>
      <c r="AJ58" s="70">
        <v>0</v>
      </c>
      <c r="AK58" s="13">
        <f t="shared" si="453"/>
        <v>0</v>
      </c>
      <c r="AL58" s="13">
        <f t="shared" si="401"/>
        <v>0</v>
      </c>
      <c r="AM58" s="13">
        <f t="shared" si="402"/>
        <v>0</v>
      </c>
      <c r="AN58" s="117"/>
      <c r="AO58" s="154"/>
      <c r="AP58" s="7"/>
      <c r="AQ58" s="44" t="s">
        <v>76</v>
      </c>
      <c r="AR58" s="148" t="str">
        <f t="shared" ref="AR58" si="517">$B$58</f>
        <v>special component / blind</v>
      </c>
      <c r="AS58" s="17"/>
      <c r="AT58" s="17"/>
      <c r="AU58" s="30"/>
      <c r="AV58" s="68">
        <v>1</v>
      </c>
      <c r="AW58" s="68">
        <v>1</v>
      </c>
      <c r="AX58" s="70">
        <v>0</v>
      </c>
      <c r="AY58" s="13">
        <f t="shared" si="455"/>
        <v>0</v>
      </c>
      <c r="AZ58" s="13">
        <f t="shared" si="405"/>
        <v>0</v>
      </c>
      <c r="BA58" s="13">
        <f t="shared" si="406"/>
        <v>0</v>
      </c>
      <c r="BB58" s="117"/>
      <c r="BC58" s="154"/>
      <c r="BD58" s="7"/>
      <c r="BE58" s="44" t="s">
        <v>76</v>
      </c>
      <c r="BF58" s="148" t="str">
        <f t="shared" ref="BF58" si="518">$B$58</f>
        <v>special component / blind</v>
      </c>
      <c r="BG58" s="17"/>
      <c r="BH58" s="17"/>
      <c r="BI58" s="30"/>
      <c r="BJ58" s="68">
        <v>1</v>
      </c>
      <c r="BK58" s="68">
        <v>1</v>
      </c>
      <c r="BL58" s="70">
        <v>0</v>
      </c>
      <c r="BM58" s="13">
        <f t="shared" si="457"/>
        <v>0</v>
      </c>
      <c r="BN58" s="13">
        <f t="shared" si="409"/>
        <v>0</v>
      </c>
      <c r="BO58" s="13">
        <f t="shared" si="410"/>
        <v>0</v>
      </c>
      <c r="BP58" s="117"/>
      <c r="BQ58" s="154"/>
      <c r="BR58" s="7"/>
      <c r="BS58" s="44" t="s">
        <v>76</v>
      </c>
      <c r="BT58" s="148" t="str">
        <f t="shared" ref="BT58" si="519">$B$58</f>
        <v>special component / blind</v>
      </c>
      <c r="BU58" s="17"/>
      <c r="BV58" s="17"/>
      <c r="BW58" s="30"/>
      <c r="BX58" s="68">
        <v>1</v>
      </c>
      <c r="BY58" s="68">
        <v>1</v>
      </c>
      <c r="BZ58" s="70">
        <v>0</v>
      </c>
      <c r="CA58" s="13">
        <f t="shared" si="459"/>
        <v>0</v>
      </c>
      <c r="CB58" s="13">
        <f t="shared" si="413"/>
        <v>0</v>
      </c>
      <c r="CC58" s="13">
        <f t="shared" si="414"/>
        <v>0</v>
      </c>
      <c r="CD58" s="117"/>
      <c r="CE58" s="154"/>
      <c r="CF58" s="7"/>
      <c r="CG58" s="44" t="s">
        <v>76</v>
      </c>
      <c r="CH58" s="148" t="str">
        <f t="shared" ref="CH58" si="520">$B$58</f>
        <v>special component / blind</v>
      </c>
      <c r="CI58" s="17"/>
      <c r="CJ58" s="17"/>
      <c r="CK58" s="30"/>
      <c r="CL58" s="68">
        <v>1</v>
      </c>
      <c r="CM58" s="68">
        <v>1</v>
      </c>
      <c r="CN58" s="70">
        <v>0</v>
      </c>
      <c r="CO58" s="13">
        <f t="shared" si="461"/>
        <v>0</v>
      </c>
      <c r="CP58" s="13">
        <f t="shared" si="417"/>
        <v>0</v>
      </c>
      <c r="CQ58" s="13">
        <f t="shared" si="418"/>
        <v>0</v>
      </c>
      <c r="CR58" s="117"/>
      <c r="CS58" s="154"/>
      <c r="CT58" s="7"/>
      <c r="CU58" s="44" t="s">
        <v>76</v>
      </c>
      <c r="CV58" s="148" t="str">
        <f t="shared" ref="CV58" si="521">$B$58</f>
        <v>special component / blind</v>
      </c>
      <c r="CW58" s="17"/>
      <c r="CX58" s="17"/>
      <c r="CY58" s="30"/>
      <c r="CZ58" s="68">
        <v>1</v>
      </c>
      <c r="DA58" s="68">
        <v>1</v>
      </c>
      <c r="DB58" s="70">
        <v>0</v>
      </c>
      <c r="DC58" s="13">
        <f t="shared" si="463"/>
        <v>0</v>
      </c>
      <c r="DD58" s="13">
        <f t="shared" si="421"/>
        <v>0</v>
      </c>
      <c r="DE58" s="13">
        <f t="shared" si="422"/>
        <v>0</v>
      </c>
      <c r="DF58" s="117"/>
      <c r="DG58" s="154"/>
      <c r="DH58" s="7"/>
      <c r="DI58" s="44" t="s">
        <v>76</v>
      </c>
      <c r="DJ58" s="148" t="str">
        <f t="shared" ref="DJ58" si="522">$B$58</f>
        <v>special component / blind</v>
      </c>
      <c r="DK58" s="17"/>
      <c r="DL58" s="17"/>
      <c r="DM58" s="30"/>
      <c r="DN58" s="68">
        <v>1</v>
      </c>
      <c r="DO58" s="68">
        <v>1</v>
      </c>
      <c r="DP58" s="70">
        <v>0</v>
      </c>
      <c r="DQ58" s="13">
        <f t="shared" si="465"/>
        <v>0</v>
      </c>
      <c r="DR58" s="13">
        <f t="shared" si="425"/>
        <v>0</v>
      </c>
      <c r="DS58" s="13">
        <f t="shared" si="426"/>
        <v>0</v>
      </c>
      <c r="DT58" s="117"/>
      <c r="DU58" s="154"/>
      <c r="DV58" s="7"/>
      <c r="DW58" s="44" t="s">
        <v>76</v>
      </c>
      <c r="DX58" s="148" t="str">
        <f t="shared" ref="DX58" si="523">$B$58</f>
        <v>special component / blind</v>
      </c>
      <c r="DY58" s="17"/>
      <c r="DZ58" s="17"/>
      <c r="EA58" s="30"/>
      <c r="EB58" s="68">
        <v>1</v>
      </c>
      <c r="EC58" s="68">
        <v>1</v>
      </c>
      <c r="ED58" s="70">
        <v>0</v>
      </c>
      <c r="EE58" s="13">
        <f t="shared" si="467"/>
        <v>0</v>
      </c>
      <c r="EF58" s="13">
        <f t="shared" si="429"/>
        <v>0</v>
      </c>
      <c r="EG58" s="13">
        <f t="shared" si="430"/>
        <v>0</v>
      </c>
      <c r="EH58" s="117"/>
      <c r="EI58" s="154"/>
      <c r="EJ58" s="7"/>
      <c r="EK58" s="44" t="s">
        <v>77</v>
      </c>
      <c r="EL58" s="761" t="str">
        <f>Prices!$A$121</f>
        <v xml:space="preserve">glazing  </v>
      </c>
      <c r="EM58" s="761">
        <f t="shared" si="376"/>
        <v>0</v>
      </c>
      <c r="EN58" s="1042" t="s">
        <v>583</v>
      </c>
      <c r="EO58" s="1052"/>
      <c r="EP58" s="190">
        <f t="shared" si="377"/>
        <v>0</v>
      </c>
      <c r="EQ58" s="79"/>
      <c r="ER58" s="116">
        <f t="shared" si="372"/>
        <v>0</v>
      </c>
      <c r="ES58" s="81">
        <f t="shared" si="373"/>
        <v>0</v>
      </c>
      <c r="ET58" s="280">
        <v>0</v>
      </c>
      <c r="EU58" s="9" t="s">
        <v>45</v>
      </c>
      <c r="EV58" s="583">
        <f t="shared" si="374"/>
        <v>0</v>
      </c>
      <c r="EW58" s="579">
        <f t="shared" si="86"/>
        <v>0</v>
      </c>
      <c r="EX58" s="582">
        <f t="shared" si="375"/>
        <v>0</v>
      </c>
      <c r="EY58" s="112"/>
      <c r="EZ58" s="573"/>
      <c r="FA58" s="55"/>
      <c r="FC58" s="44"/>
      <c r="FD58" s="96"/>
      <c r="FE58" s="126"/>
      <c r="FF58" s="126"/>
      <c r="FG58" s="436"/>
      <c r="FH58" s="9"/>
      <c r="FI58" s="123"/>
      <c r="FJ58" s="121"/>
      <c r="FK58" s="604"/>
      <c r="FL58" s="592"/>
      <c r="FM58" s="573"/>
      <c r="FN58" s="607"/>
      <c r="FO58" s="127"/>
      <c r="FP58" s="87"/>
      <c r="FQ58" s="522"/>
      <c r="FR58" s="61"/>
      <c r="FS58" s="567"/>
    </row>
    <row r="59" spans="1:175" x14ac:dyDescent="0.25">
      <c r="A59" s="44" t="s">
        <v>76</v>
      </c>
      <c r="B59" s="72" t="s">
        <v>43</v>
      </c>
      <c r="C59" s="17"/>
      <c r="D59" s="17"/>
      <c r="E59" s="30"/>
      <c r="F59" s="68">
        <v>1</v>
      </c>
      <c r="G59" s="68">
        <v>1</v>
      </c>
      <c r="H59" s="70">
        <v>0</v>
      </c>
      <c r="I59" s="13">
        <f>F59*G59*H59</f>
        <v>0</v>
      </c>
      <c r="J59" s="13">
        <f t="shared" si="396"/>
        <v>0</v>
      </c>
      <c r="K59" s="13">
        <f t="shared" si="397"/>
        <v>0</v>
      </c>
      <c r="L59" s="117"/>
      <c r="M59" s="154"/>
      <c r="N59" s="7"/>
      <c r="O59" s="44" t="s">
        <v>76</v>
      </c>
      <c r="P59" s="148" t="str">
        <f>$B$59</f>
        <v>special component / blind</v>
      </c>
      <c r="Q59" s="17"/>
      <c r="R59" s="17"/>
      <c r="S59" s="30"/>
      <c r="T59" s="68">
        <v>1</v>
      </c>
      <c r="U59" s="68">
        <v>1</v>
      </c>
      <c r="V59" s="70">
        <v>0</v>
      </c>
      <c r="W59" s="13">
        <f>T59*U59*V59</f>
        <v>0</v>
      </c>
      <c r="X59" s="13">
        <f t="shared" si="398"/>
        <v>0</v>
      </c>
      <c r="Y59" s="13">
        <f t="shared" si="399"/>
        <v>0</v>
      </c>
      <c r="Z59" s="117"/>
      <c r="AA59" s="154"/>
      <c r="AB59" s="7"/>
      <c r="AC59" s="44" t="s">
        <v>76</v>
      </c>
      <c r="AD59" s="148" t="str">
        <f t="shared" ref="AD59" si="524">$B$59</f>
        <v>special component / blind</v>
      </c>
      <c r="AE59" s="17"/>
      <c r="AF59" s="17"/>
      <c r="AG59" s="30"/>
      <c r="AH59" s="68">
        <v>1</v>
      </c>
      <c r="AI59" s="68">
        <v>1</v>
      </c>
      <c r="AJ59" s="70">
        <v>0</v>
      </c>
      <c r="AK59" s="13">
        <f t="shared" si="453"/>
        <v>0</v>
      </c>
      <c r="AL59" s="13">
        <f t="shared" si="401"/>
        <v>0</v>
      </c>
      <c r="AM59" s="13">
        <f t="shared" si="402"/>
        <v>0</v>
      </c>
      <c r="AN59" s="117"/>
      <c r="AO59" s="154"/>
      <c r="AP59" s="7"/>
      <c r="AQ59" s="44" t="s">
        <v>76</v>
      </c>
      <c r="AR59" s="148" t="str">
        <f t="shared" ref="AR59" si="525">$B$59</f>
        <v>special component / blind</v>
      </c>
      <c r="AS59" s="17"/>
      <c r="AT59" s="17"/>
      <c r="AU59" s="30"/>
      <c r="AV59" s="68">
        <v>1</v>
      </c>
      <c r="AW59" s="68">
        <v>1</v>
      </c>
      <c r="AX59" s="70">
        <v>0</v>
      </c>
      <c r="AY59" s="13">
        <f t="shared" si="455"/>
        <v>0</v>
      </c>
      <c r="AZ59" s="13">
        <f t="shared" si="405"/>
        <v>0</v>
      </c>
      <c r="BA59" s="13">
        <f t="shared" si="406"/>
        <v>0</v>
      </c>
      <c r="BB59" s="117"/>
      <c r="BC59" s="154"/>
      <c r="BD59" s="7"/>
      <c r="BE59" s="44" t="s">
        <v>76</v>
      </c>
      <c r="BF59" s="148" t="str">
        <f t="shared" ref="BF59" si="526">$B$59</f>
        <v>special component / blind</v>
      </c>
      <c r="BG59" s="17"/>
      <c r="BH59" s="17"/>
      <c r="BI59" s="30"/>
      <c r="BJ59" s="68">
        <v>1</v>
      </c>
      <c r="BK59" s="68">
        <v>1</v>
      </c>
      <c r="BL59" s="70">
        <v>0</v>
      </c>
      <c r="BM59" s="13">
        <f t="shared" si="457"/>
        <v>0</v>
      </c>
      <c r="BN59" s="13">
        <f t="shared" si="409"/>
        <v>0</v>
      </c>
      <c r="BO59" s="13">
        <f t="shared" si="410"/>
        <v>0</v>
      </c>
      <c r="BP59" s="117"/>
      <c r="BQ59" s="154"/>
      <c r="BR59" s="7"/>
      <c r="BS59" s="44" t="s">
        <v>76</v>
      </c>
      <c r="BT59" s="148" t="str">
        <f t="shared" ref="BT59" si="527">$B$59</f>
        <v>special component / blind</v>
      </c>
      <c r="BU59" s="17"/>
      <c r="BV59" s="17"/>
      <c r="BW59" s="30"/>
      <c r="BX59" s="68">
        <v>1</v>
      </c>
      <c r="BY59" s="68">
        <v>1</v>
      </c>
      <c r="BZ59" s="70">
        <v>0</v>
      </c>
      <c r="CA59" s="13">
        <f t="shared" si="459"/>
        <v>0</v>
      </c>
      <c r="CB59" s="13">
        <f t="shared" si="413"/>
        <v>0</v>
      </c>
      <c r="CC59" s="13">
        <f t="shared" si="414"/>
        <v>0</v>
      </c>
      <c r="CD59" s="117"/>
      <c r="CE59" s="154"/>
      <c r="CF59" s="7"/>
      <c r="CG59" s="44" t="s">
        <v>76</v>
      </c>
      <c r="CH59" s="148" t="str">
        <f t="shared" ref="CH59" si="528">$B$59</f>
        <v>special component / blind</v>
      </c>
      <c r="CI59" s="17"/>
      <c r="CJ59" s="17"/>
      <c r="CK59" s="30"/>
      <c r="CL59" s="68">
        <v>1</v>
      </c>
      <c r="CM59" s="68">
        <v>1</v>
      </c>
      <c r="CN59" s="70">
        <v>0</v>
      </c>
      <c r="CO59" s="13">
        <f t="shared" si="461"/>
        <v>0</v>
      </c>
      <c r="CP59" s="13">
        <f t="shared" si="417"/>
        <v>0</v>
      </c>
      <c r="CQ59" s="13">
        <f t="shared" si="418"/>
        <v>0</v>
      </c>
      <c r="CR59" s="117"/>
      <c r="CS59" s="154"/>
      <c r="CT59" s="7"/>
      <c r="CU59" s="44" t="s">
        <v>76</v>
      </c>
      <c r="CV59" s="148" t="str">
        <f t="shared" ref="CV59" si="529">$B$59</f>
        <v>special component / blind</v>
      </c>
      <c r="CW59" s="17"/>
      <c r="CX59" s="17"/>
      <c r="CY59" s="30"/>
      <c r="CZ59" s="68">
        <v>1</v>
      </c>
      <c r="DA59" s="68">
        <v>1</v>
      </c>
      <c r="DB59" s="70">
        <v>0</v>
      </c>
      <c r="DC59" s="13">
        <f t="shared" si="463"/>
        <v>0</v>
      </c>
      <c r="DD59" s="13">
        <f t="shared" si="421"/>
        <v>0</v>
      </c>
      <c r="DE59" s="13">
        <f t="shared" si="422"/>
        <v>0</v>
      </c>
      <c r="DF59" s="117"/>
      <c r="DG59" s="154"/>
      <c r="DH59" s="7"/>
      <c r="DI59" s="44" t="s">
        <v>76</v>
      </c>
      <c r="DJ59" s="148" t="str">
        <f t="shared" ref="DJ59" si="530">$B$59</f>
        <v>special component / blind</v>
      </c>
      <c r="DK59" s="17"/>
      <c r="DL59" s="17"/>
      <c r="DM59" s="30"/>
      <c r="DN59" s="68">
        <v>1</v>
      </c>
      <c r="DO59" s="68">
        <v>1</v>
      </c>
      <c r="DP59" s="70">
        <v>0</v>
      </c>
      <c r="DQ59" s="13">
        <f t="shared" si="465"/>
        <v>0</v>
      </c>
      <c r="DR59" s="13">
        <f t="shared" si="425"/>
        <v>0</v>
      </c>
      <c r="DS59" s="13">
        <f t="shared" si="426"/>
        <v>0</v>
      </c>
      <c r="DT59" s="117"/>
      <c r="DU59" s="154"/>
      <c r="DV59" s="7"/>
      <c r="DW59" s="44" t="s">
        <v>76</v>
      </c>
      <c r="DX59" s="148" t="str">
        <f t="shared" ref="DX59" si="531">$B$59</f>
        <v>special component / blind</v>
      </c>
      <c r="DY59" s="17"/>
      <c r="DZ59" s="17"/>
      <c r="EA59" s="30"/>
      <c r="EB59" s="68">
        <v>1</v>
      </c>
      <c r="EC59" s="68">
        <v>1</v>
      </c>
      <c r="ED59" s="70">
        <v>0</v>
      </c>
      <c r="EE59" s="13">
        <f t="shared" si="467"/>
        <v>0</v>
      </c>
      <c r="EF59" s="13">
        <f t="shared" si="429"/>
        <v>0</v>
      </c>
      <c r="EG59" s="13">
        <f t="shared" si="430"/>
        <v>0</v>
      </c>
      <c r="EH59" s="117"/>
      <c r="EI59" s="154"/>
      <c r="EJ59" s="7"/>
      <c r="EK59" s="44" t="s">
        <v>77</v>
      </c>
      <c r="EL59" s="761" t="str">
        <f>Prices!$A$122</f>
        <v xml:space="preserve">glazing  </v>
      </c>
      <c r="EM59" s="761">
        <f t="shared" si="376"/>
        <v>0</v>
      </c>
      <c r="EN59" s="1042" t="s">
        <v>584</v>
      </c>
      <c r="EO59" s="1052"/>
      <c r="EP59" s="190">
        <f t="shared" si="377"/>
        <v>0</v>
      </c>
      <c r="EQ59" s="79"/>
      <c r="ER59" s="116">
        <f t="shared" si="372"/>
        <v>0</v>
      </c>
      <c r="ES59" s="81">
        <f t="shared" si="373"/>
        <v>0</v>
      </c>
      <c r="ET59" s="280">
        <v>0</v>
      </c>
      <c r="EU59" s="9" t="s">
        <v>45</v>
      </c>
      <c r="EV59" s="583">
        <f t="shared" si="374"/>
        <v>0</v>
      </c>
      <c r="EW59" s="579">
        <f t="shared" si="86"/>
        <v>0</v>
      </c>
      <c r="EX59" s="582">
        <f t="shared" si="375"/>
        <v>0</v>
      </c>
      <c r="EY59" s="112"/>
      <c r="EZ59" s="573"/>
      <c r="FA59" s="55"/>
      <c r="FC59" s="44" t="s">
        <v>94</v>
      </c>
      <c r="FD59" s="96" t="s">
        <v>95</v>
      </c>
      <c r="FE59" s="141">
        <v>0</v>
      </c>
      <c r="FF59" s="141">
        <v>0</v>
      </c>
      <c r="FG59" s="142">
        <v>0</v>
      </c>
      <c r="FH59" s="9" t="s">
        <v>45</v>
      </c>
      <c r="FI59" s="122">
        <f>FE59*FF59*FG59</f>
        <v>0</v>
      </c>
      <c r="FJ59" s="602">
        <v>0</v>
      </c>
      <c r="FK59" s="604">
        <f>FI59*FJ59</f>
        <v>0</v>
      </c>
      <c r="FL59" s="592"/>
      <c r="FM59" s="573"/>
      <c r="FN59" s="610">
        <f>SUM(FK59:FK60)</f>
        <v>0</v>
      </c>
      <c r="FO59" s="127">
        <f>IF(FO$4=0,0,FN59/$FO$4)</f>
        <v>0</v>
      </c>
      <c r="FP59" s="87" t="s">
        <v>94</v>
      </c>
      <c r="FQ59" s="522">
        <f>SUM(EX75:EX76)</f>
        <v>0</v>
      </c>
      <c r="FR59" s="496">
        <f>FN59</f>
        <v>0</v>
      </c>
      <c r="FS59" s="567">
        <f>SUM(FQ59:FR59)</f>
        <v>0</v>
      </c>
    </row>
    <row r="60" spans="1:175" x14ac:dyDescent="0.25">
      <c r="A60" s="44" t="s">
        <v>76</v>
      </c>
      <c r="B60" s="72" t="s">
        <v>43</v>
      </c>
      <c r="C60" s="17"/>
      <c r="D60" s="17"/>
      <c r="E60" s="30"/>
      <c r="F60" s="68">
        <v>1</v>
      </c>
      <c r="G60" s="68">
        <v>1</v>
      </c>
      <c r="H60" s="70">
        <v>0</v>
      </c>
      <c r="I60" s="13">
        <f>F60*G60*H60</f>
        <v>0</v>
      </c>
      <c r="J60" s="13">
        <f t="shared" si="396"/>
        <v>0</v>
      </c>
      <c r="K60" s="13">
        <f t="shared" si="397"/>
        <v>0</v>
      </c>
      <c r="L60" s="201" t="s">
        <v>274</v>
      </c>
      <c r="M60" s="154"/>
      <c r="N60" s="7"/>
      <c r="O60" s="44" t="s">
        <v>76</v>
      </c>
      <c r="P60" s="148" t="str">
        <f>$B$60</f>
        <v>special component / blind</v>
      </c>
      <c r="Q60" s="17"/>
      <c r="R60" s="17"/>
      <c r="S60" s="30"/>
      <c r="T60" s="68">
        <v>1</v>
      </c>
      <c r="U60" s="68">
        <v>1</v>
      </c>
      <c r="V60" s="70">
        <v>0</v>
      </c>
      <c r="W60" s="13">
        <f>T60*U60*V60</f>
        <v>0</v>
      </c>
      <c r="X60" s="13">
        <f t="shared" si="398"/>
        <v>0</v>
      </c>
      <c r="Y60" s="13">
        <f t="shared" si="399"/>
        <v>0</v>
      </c>
      <c r="Z60" s="201" t="s">
        <v>274</v>
      </c>
      <c r="AA60" s="154"/>
      <c r="AB60" s="7"/>
      <c r="AC60" s="44" t="s">
        <v>76</v>
      </c>
      <c r="AD60" s="148" t="str">
        <f t="shared" ref="AD60" si="532">$B$60</f>
        <v>special component / blind</v>
      </c>
      <c r="AE60" s="17"/>
      <c r="AF60" s="17"/>
      <c r="AG60" s="30"/>
      <c r="AH60" s="68">
        <v>1</v>
      </c>
      <c r="AI60" s="68">
        <v>1</v>
      </c>
      <c r="AJ60" s="70">
        <v>0</v>
      </c>
      <c r="AK60" s="13">
        <f t="shared" si="453"/>
        <v>0</v>
      </c>
      <c r="AL60" s="13">
        <f t="shared" si="401"/>
        <v>0</v>
      </c>
      <c r="AM60" s="13">
        <f t="shared" si="402"/>
        <v>0</v>
      </c>
      <c r="AN60" s="201" t="s">
        <v>274</v>
      </c>
      <c r="AO60" s="154"/>
      <c r="AP60" s="7"/>
      <c r="AQ60" s="44" t="s">
        <v>76</v>
      </c>
      <c r="AR60" s="148" t="str">
        <f t="shared" ref="AR60" si="533">$B$60</f>
        <v>special component / blind</v>
      </c>
      <c r="AS60" s="17"/>
      <c r="AT60" s="17"/>
      <c r="AU60" s="30"/>
      <c r="AV60" s="68">
        <v>1</v>
      </c>
      <c r="AW60" s="68">
        <v>1</v>
      </c>
      <c r="AX60" s="70">
        <v>0</v>
      </c>
      <c r="AY60" s="13">
        <f t="shared" si="455"/>
        <v>0</v>
      </c>
      <c r="AZ60" s="13">
        <f t="shared" si="405"/>
        <v>0</v>
      </c>
      <c r="BA60" s="13">
        <f t="shared" si="406"/>
        <v>0</v>
      </c>
      <c r="BB60" s="201" t="s">
        <v>274</v>
      </c>
      <c r="BC60" s="154"/>
      <c r="BD60" s="7"/>
      <c r="BE60" s="44" t="s">
        <v>76</v>
      </c>
      <c r="BF60" s="148" t="str">
        <f t="shared" ref="BF60" si="534">$B$60</f>
        <v>special component / blind</v>
      </c>
      <c r="BG60" s="17"/>
      <c r="BH60" s="17"/>
      <c r="BI60" s="30"/>
      <c r="BJ60" s="68">
        <v>1</v>
      </c>
      <c r="BK60" s="68">
        <v>1</v>
      </c>
      <c r="BL60" s="70">
        <v>0</v>
      </c>
      <c r="BM60" s="13">
        <f t="shared" si="457"/>
        <v>0</v>
      </c>
      <c r="BN60" s="13">
        <f t="shared" si="409"/>
        <v>0</v>
      </c>
      <c r="BO60" s="13">
        <f t="shared" si="410"/>
        <v>0</v>
      </c>
      <c r="BP60" s="201" t="s">
        <v>274</v>
      </c>
      <c r="BQ60" s="154"/>
      <c r="BR60" s="7"/>
      <c r="BS60" s="44" t="s">
        <v>76</v>
      </c>
      <c r="BT60" s="148" t="str">
        <f t="shared" ref="BT60" si="535">$B$60</f>
        <v>special component / blind</v>
      </c>
      <c r="BU60" s="17"/>
      <c r="BV60" s="17"/>
      <c r="BW60" s="30"/>
      <c r="BX60" s="68">
        <v>1</v>
      </c>
      <c r="BY60" s="68">
        <v>1</v>
      </c>
      <c r="BZ60" s="70">
        <v>0</v>
      </c>
      <c r="CA60" s="13">
        <f t="shared" si="459"/>
        <v>0</v>
      </c>
      <c r="CB60" s="13">
        <f t="shared" si="413"/>
        <v>0</v>
      </c>
      <c r="CC60" s="13">
        <f t="shared" si="414"/>
        <v>0</v>
      </c>
      <c r="CD60" s="201" t="s">
        <v>274</v>
      </c>
      <c r="CE60" s="154"/>
      <c r="CF60" s="7"/>
      <c r="CG60" s="44" t="s">
        <v>76</v>
      </c>
      <c r="CH60" s="148" t="str">
        <f t="shared" ref="CH60" si="536">$B$60</f>
        <v>special component / blind</v>
      </c>
      <c r="CI60" s="17"/>
      <c r="CJ60" s="17"/>
      <c r="CK60" s="30"/>
      <c r="CL60" s="68">
        <v>1</v>
      </c>
      <c r="CM60" s="68">
        <v>1</v>
      </c>
      <c r="CN60" s="70">
        <v>0</v>
      </c>
      <c r="CO60" s="13">
        <f t="shared" si="461"/>
        <v>0</v>
      </c>
      <c r="CP60" s="13">
        <f t="shared" si="417"/>
        <v>0</v>
      </c>
      <c r="CQ60" s="13">
        <f t="shared" si="418"/>
        <v>0</v>
      </c>
      <c r="CR60" s="201" t="s">
        <v>274</v>
      </c>
      <c r="CS60" s="154"/>
      <c r="CT60" s="7"/>
      <c r="CU60" s="44" t="s">
        <v>76</v>
      </c>
      <c r="CV60" s="148" t="str">
        <f t="shared" ref="CV60" si="537">$B$60</f>
        <v>special component / blind</v>
      </c>
      <c r="CW60" s="17"/>
      <c r="CX60" s="17"/>
      <c r="CY60" s="30"/>
      <c r="CZ60" s="68">
        <v>1</v>
      </c>
      <c r="DA60" s="68">
        <v>1</v>
      </c>
      <c r="DB60" s="70">
        <v>0</v>
      </c>
      <c r="DC60" s="13">
        <f t="shared" si="463"/>
        <v>0</v>
      </c>
      <c r="DD60" s="13">
        <f t="shared" si="421"/>
        <v>0</v>
      </c>
      <c r="DE60" s="13">
        <f t="shared" si="422"/>
        <v>0</v>
      </c>
      <c r="DF60" s="201" t="s">
        <v>274</v>
      </c>
      <c r="DG60" s="154"/>
      <c r="DH60" s="7"/>
      <c r="DI60" s="44" t="s">
        <v>76</v>
      </c>
      <c r="DJ60" s="148" t="str">
        <f t="shared" ref="DJ60" si="538">$B$60</f>
        <v>special component / blind</v>
      </c>
      <c r="DK60" s="17"/>
      <c r="DL60" s="17"/>
      <c r="DM60" s="30"/>
      <c r="DN60" s="68">
        <v>1</v>
      </c>
      <c r="DO60" s="68">
        <v>1</v>
      </c>
      <c r="DP60" s="70">
        <v>0</v>
      </c>
      <c r="DQ60" s="13">
        <f t="shared" si="465"/>
        <v>0</v>
      </c>
      <c r="DR60" s="13">
        <f t="shared" si="425"/>
        <v>0</v>
      </c>
      <c r="DS60" s="13">
        <f t="shared" si="426"/>
        <v>0</v>
      </c>
      <c r="DT60" s="201" t="s">
        <v>274</v>
      </c>
      <c r="DU60" s="154"/>
      <c r="DV60" s="7"/>
      <c r="DW60" s="44" t="s">
        <v>76</v>
      </c>
      <c r="DX60" s="148" t="str">
        <f t="shared" ref="DX60" si="539">$B$60</f>
        <v>special component / blind</v>
      </c>
      <c r="DY60" s="17"/>
      <c r="DZ60" s="17"/>
      <c r="EA60" s="30"/>
      <c r="EB60" s="68">
        <v>1</v>
      </c>
      <c r="EC60" s="68">
        <v>1</v>
      </c>
      <c r="ED60" s="70">
        <v>0</v>
      </c>
      <c r="EE60" s="13">
        <f t="shared" si="467"/>
        <v>0</v>
      </c>
      <c r="EF60" s="13">
        <f t="shared" si="429"/>
        <v>0</v>
      </c>
      <c r="EG60" s="13">
        <f t="shared" si="430"/>
        <v>0</v>
      </c>
      <c r="EH60" s="201" t="s">
        <v>274</v>
      </c>
      <c r="EI60" s="154"/>
      <c r="EJ60" s="7"/>
      <c r="EK60" s="45"/>
      <c r="EL60" s="93"/>
      <c r="EM60" s="14"/>
      <c r="EN60" s="765"/>
      <c r="EO60" s="765"/>
      <c r="EP60" s="38" t="s">
        <v>45</v>
      </c>
      <c r="EQ60" s="765" t="s">
        <v>47</v>
      </c>
      <c r="ER60" s="121"/>
      <c r="ES60" s="111"/>
      <c r="ET60" s="128"/>
      <c r="EU60" s="9" t="s">
        <v>45</v>
      </c>
      <c r="EV60" s="584">
        <f>SUM(EV40:EV59)</f>
        <v>0</v>
      </c>
      <c r="EW60" s="579"/>
      <c r="EX60" s="582"/>
      <c r="EY60" s="112"/>
      <c r="EZ60" s="576"/>
      <c r="FA60" s="162"/>
      <c r="FC60" s="44" t="s">
        <v>94</v>
      </c>
      <c r="FD60" s="96" t="s">
        <v>95</v>
      </c>
      <c r="FE60" s="141">
        <v>0</v>
      </c>
      <c r="FF60" s="141">
        <v>0</v>
      </c>
      <c r="FG60" s="142">
        <v>0</v>
      </c>
      <c r="FH60" s="9" t="s">
        <v>45</v>
      </c>
      <c r="FI60" s="122">
        <f>FE60*FF60*FG60</f>
        <v>0</v>
      </c>
      <c r="FJ60" s="602">
        <v>0</v>
      </c>
      <c r="FK60" s="604">
        <f>FI60*FJ60</f>
        <v>0</v>
      </c>
      <c r="FL60" s="592"/>
      <c r="FM60" s="576"/>
      <c r="FN60" s="607"/>
      <c r="FO60" s="127"/>
      <c r="FP60" s="87"/>
      <c r="FQ60" s="522"/>
      <c r="FR60" s="61"/>
      <c r="FS60" s="567">
        <f>SUM(FQ60:FR60)</f>
        <v>0</v>
      </c>
    </row>
    <row r="61" spans="1:175" x14ac:dyDescent="0.25">
      <c r="A61" s="44" t="s">
        <v>133</v>
      </c>
      <c r="B61" s="72" t="s">
        <v>146</v>
      </c>
      <c r="C61" s="17"/>
      <c r="D61" s="17"/>
      <c r="E61" s="30"/>
      <c r="F61" s="68">
        <v>1</v>
      </c>
      <c r="G61" s="68">
        <v>1</v>
      </c>
      <c r="H61" s="70">
        <v>0</v>
      </c>
      <c r="I61" s="13">
        <f>F61*G61*H61</f>
        <v>0</v>
      </c>
      <c r="J61" s="13">
        <f t="shared" si="396"/>
        <v>0</v>
      </c>
      <c r="K61" s="13">
        <f t="shared" si="397"/>
        <v>0</v>
      </c>
      <c r="L61" s="216">
        <f>K61</f>
        <v>0</v>
      </c>
      <c r="M61" s="154"/>
      <c r="N61" s="7"/>
      <c r="O61" s="44" t="s">
        <v>133</v>
      </c>
      <c r="P61" s="72" t="s">
        <v>146</v>
      </c>
      <c r="Q61" s="17"/>
      <c r="R61" s="17"/>
      <c r="S61" s="30"/>
      <c r="T61" s="68">
        <v>1</v>
      </c>
      <c r="U61" s="68">
        <v>1</v>
      </c>
      <c r="V61" s="70">
        <v>0</v>
      </c>
      <c r="W61" s="13">
        <f>T61*U61*V61</f>
        <v>0</v>
      </c>
      <c r="X61" s="13">
        <f t="shared" si="398"/>
        <v>0</v>
      </c>
      <c r="Y61" s="13">
        <f t="shared" si="399"/>
        <v>0</v>
      </c>
      <c r="Z61" s="216">
        <f>Y61</f>
        <v>0</v>
      </c>
      <c r="AA61" s="154"/>
      <c r="AB61" s="7"/>
      <c r="AC61" s="44" t="s">
        <v>133</v>
      </c>
      <c r="AD61" s="72" t="s">
        <v>146</v>
      </c>
      <c r="AE61" s="17"/>
      <c r="AF61" s="17"/>
      <c r="AG61" s="30"/>
      <c r="AH61" s="68">
        <v>1</v>
      </c>
      <c r="AI61" s="68">
        <v>1</v>
      </c>
      <c r="AJ61" s="70">
        <v>0</v>
      </c>
      <c r="AK61" s="13">
        <f t="shared" si="453"/>
        <v>0</v>
      </c>
      <c r="AL61" s="13">
        <f t="shared" si="401"/>
        <v>0</v>
      </c>
      <c r="AM61" s="13">
        <f t="shared" si="402"/>
        <v>0</v>
      </c>
      <c r="AN61" s="216">
        <f t="shared" ref="AN61" si="540">AM61</f>
        <v>0</v>
      </c>
      <c r="AO61" s="154"/>
      <c r="AP61" s="7"/>
      <c r="AQ61" s="44" t="s">
        <v>133</v>
      </c>
      <c r="AR61" s="72" t="s">
        <v>146</v>
      </c>
      <c r="AS61" s="17"/>
      <c r="AT61" s="17"/>
      <c r="AU61" s="30"/>
      <c r="AV61" s="68">
        <v>1</v>
      </c>
      <c r="AW61" s="68">
        <v>1</v>
      </c>
      <c r="AX61" s="70">
        <v>0</v>
      </c>
      <c r="AY61" s="13">
        <f t="shared" si="455"/>
        <v>0</v>
      </c>
      <c r="AZ61" s="13">
        <f t="shared" si="405"/>
        <v>0</v>
      </c>
      <c r="BA61" s="13">
        <f t="shared" si="406"/>
        <v>0</v>
      </c>
      <c r="BB61" s="216">
        <f t="shared" ref="BB61" si="541">BA61</f>
        <v>0</v>
      </c>
      <c r="BC61" s="154"/>
      <c r="BD61" s="7"/>
      <c r="BE61" s="44" t="s">
        <v>133</v>
      </c>
      <c r="BF61" s="72" t="s">
        <v>146</v>
      </c>
      <c r="BG61" s="17"/>
      <c r="BH61" s="17"/>
      <c r="BI61" s="30"/>
      <c r="BJ61" s="68">
        <v>1</v>
      </c>
      <c r="BK61" s="68">
        <v>1</v>
      </c>
      <c r="BL61" s="70">
        <v>0</v>
      </c>
      <c r="BM61" s="13">
        <f t="shared" si="457"/>
        <v>0</v>
      </c>
      <c r="BN61" s="13">
        <f t="shared" si="409"/>
        <v>0</v>
      </c>
      <c r="BO61" s="13">
        <f t="shared" si="410"/>
        <v>0</v>
      </c>
      <c r="BP61" s="216">
        <f t="shared" ref="BP61" si="542">BO61</f>
        <v>0</v>
      </c>
      <c r="BQ61" s="154"/>
      <c r="BR61" s="7"/>
      <c r="BS61" s="44" t="s">
        <v>133</v>
      </c>
      <c r="BT61" s="72" t="s">
        <v>146</v>
      </c>
      <c r="BU61" s="17"/>
      <c r="BV61" s="17"/>
      <c r="BW61" s="30"/>
      <c r="BX61" s="68">
        <v>1</v>
      </c>
      <c r="BY61" s="68">
        <v>1</v>
      </c>
      <c r="BZ61" s="70">
        <v>0</v>
      </c>
      <c r="CA61" s="13">
        <f t="shared" si="459"/>
        <v>0</v>
      </c>
      <c r="CB61" s="13">
        <f t="shared" si="413"/>
        <v>0</v>
      </c>
      <c r="CC61" s="13">
        <f t="shared" si="414"/>
        <v>0</v>
      </c>
      <c r="CD61" s="216">
        <f t="shared" ref="CD61" si="543">CC61</f>
        <v>0</v>
      </c>
      <c r="CE61" s="154"/>
      <c r="CF61" s="7"/>
      <c r="CG61" s="44" t="s">
        <v>133</v>
      </c>
      <c r="CH61" s="72" t="s">
        <v>146</v>
      </c>
      <c r="CI61" s="17"/>
      <c r="CJ61" s="17"/>
      <c r="CK61" s="30"/>
      <c r="CL61" s="68">
        <v>1</v>
      </c>
      <c r="CM61" s="68">
        <v>1</v>
      </c>
      <c r="CN61" s="70">
        <v>0</v>
      </c>
      <c r="CO61" s="13">
        <f t="shared" si="461"/>
        <v>0</v>
      </c>
      <c r="CP61" s="13">
        <f t="shared" si="417"/>
        <v>0</v>
      </c>
      <c r="CQ61" s="13">
        <f t="shared" si="418"/>
        <v>0</v>
      </c>
      <c r="CR61" s="216">
        <f t="shared" ref="CR61" si="544">CQ61</f>
        <v>0</v>
      </c>
      <c r="CS61" s="154"/>
      <c r="CT61" s="7"/>
      <c r="CU61" s="44" t="s">
        <v>133</v>
      </c>
      <c r="CV61" s="72" t="s">
        <v>146</v>
      </c>
      <c r="CW61" s="17"/>
      <c r="CX61" s="17"/>
      <c r="CY61" s="30"/>
      <c r="CZ61" s="68">
        <v>1</v>
      </c>
      <c r="DA61" s="68">
        <v>1</v>
      </c>
      <c r="DB61" s="70">
        <v>0</v>
      </c>
      <c r="DC61" s="13">
        <f t="shared" si="463"/>
        <v>0</v>
      </c>
      <c r="DD61" s="13">
        <f t="shared" si="421"/>
        <v>0</v>
      </c>
      <c r="DE61" s="13">
        <f t="shared" si="422"/>
        <v>0</v>
      </c>
      <c r="DF61" s="216">
        <f t="shared" ref="DF61" si="545">DE61</f>
        <v>0</v>
      </c>
      <c r="DG61" s="154"/>
      <c r="DH61" s="7"/>
      <c r="DI61" s="44" t="s">
        <v>133</v>
      </c>
      <c r="DJ61" s="72" t="s">
        <v>146</v>
      </c>
      <c r="DK61" s="17"/>
      <c r="DL61" s="17"/>
      <c r="DM61" s="30"/>
      <c r="DN61" s="68">
        <v>1</v>
      </c>
      <c r="DO61" s="68">
        <v>1</v>
      </c>
      <c r="DP61" s="70">
        <v>0</v>
      </c>
      <c r="DQ61" s="13">
        <f t="shared" si="465"/>
        <v>0</v>
      </c>
      <c r="DR61" s="13">
        <f t="shared" si="425"/>
        <v>0</v>
      </c>
      <c r="DS61" s="13">
        <f t="shared" si="426"/>
        <v>0</v>
      </c>
      <c r="DT61" s="216">
        <f t="shared" ref="DT61" si="546">DS61</f>
        <v>0</v>
      </c>
      <c r="DU61" s="154"/>
      <c r="DV61" s="7"/>
      <c r="DW61" s="44" t="s">
        <v>133</v>
      </c>
      <c r="DX61" s="72" t="s">
        <v>146</v>
      </c>
      <c r="DY61" s="17"/>
      <c r="DZ61" s="17"/>
      <c r="EA61" s="30"/>
      <c r="EB61" s="68">
        <v>1</v>
      </c>
      <c r="EC61" s="68">
        <v>1</v>
      </c>
      <c r="ED61" s="70">
        <v>0</v>
      </c>
      <c r="EE61" s="13">
        <f t="shared" si="467"/>
        <v>0</v>
      </c>
      <c r="EF61" s="13">
        <f t="shared" si="429"/>
        <v>0</v>
      </c>
      <c r="EG61" s="13">
        <f t="shared" si="430"/>
        <v>0</v>
      </c>
      <c r="EH61" s="216">
        <f t="shared" ref="EH61" si="547">EG61</f>
        <v>0</v>
      </c>
      <c r="EI61" s="154"/>
      <c r="EJ61" s="7"/>
      <c r="EK61" s="44" t="s">
        <v>90</v>
      </c>
      <c r="EL61" s="95" t="s">
        <v>111</v>
      </c>
      <c r="EM61" s="744">
        <f t="shared" ref="EM61:EM70" si="548">K84+Y84+AM84+BA84+BO84+CC84+CQ84+DE84+DS84+EG84</f>
        <v>0</v>
      </c>
      <c r="EN61" s="147"/>
      <c r="EO61" s="147"/>
      <c r="EP61" s="744">
        <f t="shared" ref="EP61:EP70" si="549">F84*$C$2+T84*$Q$2+AH84*$AE$2+AV84*$AS$2+BJ84*$BG$2+BX84*$BU$2+CL84*$CI$2+CZ84*$CW$2+DN84*$DK$2+EB84*$DY$2</f>
        <v>0</v>
      </c>
      <c r="EQ61" s="190">
        <f>G84*$C$2+U84*$Q$2+AI84*$AE$2+AW84*$AS$2+BK84*$BG$2+BY84*$BU$2+CM84*$CI$2+DA84*$CW$2+DO84*$DK$2+EC84*$DY$2</f>
        <v>0</v>
      </c>
      <c r="ER61" s="116">
        <f t="shared" ref="ER61:ER79" si="550">IF(ER$4=0,0,EM61/ER$4)</f>
        <v>0</v>
      </c>
      <c r="ES61" s="81">
        <f t="shared" ref="ES61:ES79" si="551">ER61*ET61+ER61</f>
        <v>0</v>
      </c>
      <c r="ET61" s="280">
        <v>0</v>
      </c>
      <c r="EU61" s="9" t="s">
        <v>109</v>
      </c>
      <c r="EV61" s="583">
        <f>IF(ER$4=0,0,EQ61/$ER$4*$EX$4)</f>
        <v>0</v>
      </c>
      <c r="EW61" s="579">
        <f t="shared" si="86"/>
        <v>0</v>
      </c>
      <c r="EX61" s="582">
        <f t="shared" ref="EX61:EX86" si="552">ER61*ER$4+ES61*ES$4</f>
        <v>0</v>
      </c>
      <c r="EY61" s="574">
        <f>EZ134</f>
        <v>0</v>
      </c>
      <c r="EZ61" s="542">
        <f>ET134</f>
        <v>0</v>
      </c>
      <c r="FA61" s="567"/>
      <c r="FC61" s="44" t="s">
        <v>96</v>
      </c>
      <c r="FD61" s="8" t="s">
        <v>46</v>
      </c>
      <c r="FE61" s="141">
        <v>0</v>
      </c>
      <c r="FF61" s="141">
        <v>0</v>
      </c>
      <c r="FG61" s="142">
        <v>0</v>
      </c>
      <c r="FH61" s="9" t="s">
        <v>45</v>
      </c>
      <c r="FI61" s="122">
        <f>FE61*FF61*FG61</f>
        <v>0</v>
      </c>
      <c r="FJ61" s="602">
        <v>0</v>
      </c>
      <c r="FK61" s="604">
        <f>FI61*FJ61</f>
        <v>0</v>
      </c>
      <c r="FL61" s="591">
        <f>FR130</f>
        <v>0</v>
      </c>
      <c r="FM61" s="543">
        <f>FL130</f>
        <v>0</v>
      </c>
      <c r="FN61" s="610">
        <f>SUM(FK61:FK62)+FL61</f>
        <v>0</v>
      </c>
      <c r="FO61" s="127">
        <f>IF(FO$4=0,0,FN61/$FO$4)</f>
        <v>0</v>
      </c>
      <c r="FP61" s="87" t="s">
        <v>96</v>
      </c>
      <c r="FQ61" s="522">
        <f>SUM(EX77:EX78)+EY77</f>
        <v>0</v>
      </c>
      <c r="FR61" s="496">
        <f>FN61</f>
        <v>0</v>
      </c>
      <c r="FS61" s="567">
        <f>SUM(FQ61:FR61)</f>
        <v>0</v>
      </c>
    </row>
    <row r="62" spans="1:175" ht="13" thickBot="1" x14ac:dyDescent="0.3">
      <c r="A62" s="44"/>
      <c r="B62" s="11"/>
      <c r="C62" s="290"/>
      <c r="D62" s="1043" t="s">
        <v>44</v>
      </c>
      <c r="E62" s="1043"/>
      <c r="F62" s="942" t="s">
        <v>45</v>
      </c>
      <c r="G62" s="54"/>
      <c r="H62" s="286" t="s">
        <v>36</v>
      </c>
      <c r="I62" s="13"/>
      <c r="J62" s="13"/>
      <c r="K62" s="13"/>
      <c r="L62" s="1044" t="s">
        <v>275</v>
      </c>
      <c r="M62" s="1045"/>
      <c r="N62" s="10"/>
      <c r="O62" s="44"/>
      <c r="P62" s="11"/>
      <c r="Q62" s="290"/>
      <c r="R62" s="1043" t="s">
        <v>44</v>
      </c>
      <c r="S62" s="1043"/>
      <c r="T62" s="942" t="s">
        <v>45</v>
      </c>
      <c r="U62" s="54"/>
      <c r="V62" s="286" t="s">
        <v>36</v>
      </c>
      <c r="W62" s="13"/>
      <c r="X62" s="13"/>
      <c r="Y62" s="13"/>
      <c r="Z62" s="1044" t="s">
        <v>275</v>
      </c>
      <c r="AA62" s="1045"/>
      <c r="AB62" s="10"/>
      <c r="AC62" s="44"/>
      <c r="AD62" s="11"/>
      <c r="AE62" s="290"/>
      <c r="AF62" s="1043" t="s">
        <v>44</v>
      </c>
      <c r="AG62" s="1043"/>
      <c r="AH62" s="942" t="s">
        <v>45</v>
      </c>
      <c r="AI62" s="54"/>
      <c r="AJ62" s="286" t="s">
        <v>36</v>
      </c>
      <c r="AK62" s="13"/>
      <c r="AL62" s="13"/>
      <c r="AM62" s="13"/>
      <c r="AN62" s="1044" t="s">
        <v>275</v>
      </c>
      <c r="AO62" s="1045"/>
      <c r="AP62" s="10"/>
      <c r="AQ62" s="44"/>
      <c r="AR62" s="11"/>
      <c r="AS62" s="290"/>
      <c r="AT62" s="1043" t="s">
        <v>44</v>
      </c>
      <c r="AU62" s="1043"/>
      <c r="AV62" s="942" t="s">
        <v>45</v>
      </c>
      <c r="AW62" s="54"/>
      <c r="AX62" s="286" t="s">
        <v>36</v>
      </c>
      <c r="AY62" s="13"/>
      <c r="AZ62" s="13"/>
      <c r="BA62" s="13"/>
      <c r="BB62" s="1044" t="s">
        <v>275</v>
      </c>
      <c r="BC62" s="1045"/>
      <c r="BD62" s="10"/>
      <c r="BE62" s="44"/>
      <c r="BF62" s="11"/>
      <c r="BG62" s="290"/>
      <c r="BH62" s="1043" t="s">
        <v>44</v>
      </c>
      <c r="BI62" s="1043"/>
      <c r="BJ62" s="942" t="s">
        <v>45</v>
      </c>
      <c r="BK62" s="54"/>
      <c r="BL62" s="286" t="s">
        <v>36</v>
      </c>
      <c r="BM62" s="13"/>
      <c r="BN62" s="13"/>
      <c r="BO62" s="13"/>
      <c r="BP62" s="1044" t="s">
        <v>275</v>
      </c>
      <c r="BQ62" s="1045"/>
      <c r="BR62" s="10"/>
      <c r="BS62" s="44"/>
      <c r="BT62" s="11"/>
      <c r="BU62" s="290"/>
      <c r="BV62" s="1043" t="s">
        <v>44</v>
      </c>
      <c r="BW62" s="1043"/>
      <c r="BX62" s="942" t="s">
        <v>45</v>
      </c>
      <c r="BY62" s="54"/>
      <c r="BZ62" s="286" t="s">
        <v>36</v>
      </c>
      <c r="CA62" s="13"/>
      <c r="CB62" s="13"/>
      <c r="CC62" s="13"/>
      <c r="CD62" s="1044" t="s">
        <v>275</v>
      </c>
      <c r="CE62" s="1045"/>
      <c r="CF62" s="10"/>
      <c r="CG62" s="44"/>
      <c r="CH62" s="11"/>
      <c r="CI62" s="290"/>
      <c r="CJ62" s="1043" t="s">
        <v>44</v>
      </c>
      <c r="CK62" s="1043"/>
      <c r="CL62" s="942" t="s">
        <v>45</v>
      </c>
      <c r="CM62" s="54"/>
      <c r="CN62" s="286" t="s">
        <v>36</v>
      </c>
      <c r="CO62" s="13"/>
      <c r="CP62" s="13"/>
      <c r="CQ62" s="13"/>
      <c r="CR62" s="1044" t="s">
        <v>275</v>
      </c>
      <c r="CS62" s="1045"/>
      <c r="CT62" s="10"/>
      <c r="CU62" s="44"/>
      <c r="CV62" s="11"/>
      <c r="CW62" s="290"/>
      <c r="CX62" s="1043" t="s">
        <v>44</v>
      </c>
      <c r="CY62" s="1043"/>
      <c r="CZ62" s="942" t="s">
        <v>45</v>
      </c>
      <c r="DA62" s="54"/>
      <c r="DB62" s="286" t="s">
        <v>36</v>
      </c>
      <c r="DC62" s="13"/>
      <c r="DD62" s="13"/>
      <c r="DE62" s="13"/>
      <c r="DF62" s="1044" t="s">
        <v>275</v>
      </c>
      <c r="DG62" s="1045"/>
      <c r="DH62" s="10"/>
      <c r="DI62" s="44"/>
      <c r="DJ62" s="11"/>
      <c r="DK62" s="290"/>
      <c r="DL62" s="1043" t="s">
        <v>44</v>
      </c>
      <c r="DM62" s="1043"/>
      <c r="DN62" s="942" t="s">
        <v>45</v>
      </c>
      <c r="DO62" s="54"/>
      <c r="DP62" s="286" t="s">
        <v>36</v>
      </c>
      <c r="DQ62" s="13"/>
      <c r="DR62" s="13"/>
      <c r="DS62" s="13"/>
      <c r="DT62" s="1044" t="s">
        <v>275</v>
      </c>
      <c r="DU62" s="1045"/>
      <c r="DV62" s="10"/>
      <c r="DW62" s="44"/>
      <c r="DX62" s="11"/>
      <c r="DY62" s="290"/>
      <c r="DZ62" s="1043" t="s">
        <v>44</v>
      </c>
      <c r="EA62" s="1043"/>
      <c r="EB62" s="942" t="s">
        <v>45</v>
      </c>
      <c r="EC62" s="54"/>
      <c r="ED62" s="286" t="s">
        <v>36</v>
      </c>
      <c r="EE62" s="13"/>
      <c r="EF62" s="13"/>
      <c r="EG62" s="13"/>
      <c r="EH62" s="1044" t="s">
        <v>275</v>
      </c>
      <c r="EI62" s="1045"/>
      <c r="EJ62" s="10"/>
      <c r="EK62" s="44" t="s">
        <v>90</v>
      </c>
      <c r="EL62" s="95" t="s">
        <v>111</v>
      </c>
      <c r="EM62" s="744">
        <f t="shared" si="548"/>
        <v>0</v>
      </c>
      <c r="EN62" s="147"/>
      <c r="EO62" s="147"/>
      <c r="EP62" s="744">
        <f t="shared" si="549"/>
        <v>0</v>
      </c>
      <c r="EQ62" s="190">
        <f>G85*$C$2+U85*$Q$2+AI85*$AE$2+AW85*$AS$2+BK85*$BG$2+BY85*$BU$2+CM85*$CI$2+DA85*$CW$2+DO85*$DK$2+EC85*$DY$2</f>
        <v>0</v>
      </c>
      <c r="ER62" s="116">
        <f t="shared" si="550"/>
        <v>0</v>
      </c>
      <c r="ES62" s="81">
        <f t="shared" si="551"/>
        <v>0</v>
      </c>
      <c r="ET62" s="280">
        <v>0</v>
      </c>
      <c r="EU62" s="9" t="s">
        <v>109</v>
      </c>
      <c r="EV62" s="583">
        <f>IF(ER$4=0,0,EQ62/$ER$4*$EX$4)</f>
        <v>0</v>
      </c>
      <c r="EW62" s="579">
        <f t="shared" si="86"/>
        <v>0</v>
      </c>
      <c r="EX62" s="582">
        <f t="shared" si="552"/>
        <v>0</v>
      </c>
      <c r="EY62" s="112"/>
      <c r="EZ62" s="573"/>
      <c r="FA62" s="162"/>
      <c r="FC62" s="44" t="s">
        <v>96</v>
      </c>
      <c r="FD62" s="8" t="s">
        <v>46</v>
      </c>
      <c r="FE62" s="141">
        <v>0</v>
      </c>
      <c r="FF62" s="141">
        <v>0</v>
      </c>
      <c r="FG62" s="142">
        <v>0</v>
      </c>
      <c r="FH62" s="9" t="s">
        <v>45</v>
      </c>
      <c r="FI62" s="122">
        <f>FE62*FF62*FG62</f>
        <v>0</v>
      </c>
      <c r="FJ62" s="602">
        <v>0</v>
      </c>
      <c r="FK62" s="604">
        <f>FI62*FJ62</f>
        <v>0</v>
      </c>
      <c r="FL62" s="592"/>
      <c r="FM62" s="573"/>
      <c r="FN62" s="607"/>
      <c r="FO62" s="127"/>
      <c r="FP62" s="87"/>
      <c r="FQ62" s="522"/>
      <c r="FR62" s="61"/>
      <c r="FS62" s="567"/>
    </row>
    <row r="63" spans="1:175" x14ac:dyDescent="0.25">
      <c r="A63" s="44" t="s">
        <v>77</v>
      </c>
      <c r="B63" s="1041" t="str">
        <f>Prices!$A$103</f>
        <v xml:space="preserve">glazing  </v>
      </c>
      <c r="C63" s="1041"/>
      <c r="D63" s="1042" t="s">
        <v>78</v>
      </c>
      <c r="E63" s="1042"/>
      <c r="F63" s="68">
        <v>0</v>
      </c>
      <c r="G63" s="8"/>
      <c r="H63" s="719">
        <f>Prices!$D103</f>
        <v>0</v>
      </c>
      <c r="I63" s="13">
        <f>(F63*H63)</f>
        <v>0</v>
      </c>
      <c r="J63" s="13">
        <f t="shared" ref="J63:J82" si="553">IF(E$113=0,0,I63/E$113)</f>
        <v>0</v>
      </c>
      <c r="K63" s="13">
        <f t="shared" ref="K63:K82" si="554">(J63*G$2)</f>
        <v>0</v>
      </c>
      <c r="L63" s="217">
        <f>SUM(K63:K82)</f>
        <v>0</v>
      </c>
      <c r="M63" s="218">
        <f>SUM(F63:F82)*C2</f>
        <v>0</v>
      </c>
      <c r="N63" s="10"/>
      <c r="O63" s="44" t="s">
        <v>77</v>
      </c>
      <c r="P63" s="1041" t="str">
        <f>Prices!$A$103</f>
        <v xml:space="preserve">glazing  </v>
      </c>
      <c r="Q63" s="1041"/>
      <c r="R63" s="1042" t="s">
        <v>78</v>
      </c>
      <c r="S63" s="1042"/>
      <c r="T63" s="68">
        <v>0</v>
      </c>
      <c r="U63" s="8"/>
      <c r="V63" s="719">
        <f>Prices!$D103</f>
        <v>0</v>
      </c>
      <c r="W63" s="13">
        <f>(T63*V63)</f>
        <v>0</v>
      </c>
      <c r="X63" s="13">
        <f t="shared" ref="X63:X82" si="555">IF(S$113=0,0,W63/S$113)</f>
        <v>0</v>
      </c>
      <c r="Y63" s="13">
        <f t="shared" ref="Y63:Y82" si="556">(X63*U$2)</f>
        <v>0</v>
      </c>
      <c r="Z63" s="217">
        <f>SUM(Y63:Y82)</f>
        <v>0</v>
      </c>
      <c r="AA63" s="218">
        <f>SUM(T63:T82)*Q2</f>
        <v>0</v>
      </c>
      <c r="AB63" s="10"/>
      <c r="AC63" s="44" t="s">
        <v>77</v>
      </c>
      <c r="AD63" s="1041" t="str">
        <f>Prices!$A$103</f>
        <v xml:space="preserve">glazing  </v>
      </c>
      <c r="AE63" s="1041"/>
      <c r="AF63" s="1042" t="s">
        <v>78</v>
      </c>
      <c r="AG63" s="1042"/>
      <c r="AH63" s="68">
        <v>0</v>
      </c>
      <c r="AI63" s="8"/>
      <c r="AJ63" s="719">
        <f>Prices!$D103</f>
        <v>0</v>
      </c>
      <c r="AK63" s="13">
        <f t="shared" ref="AK63:AK82" si="557">(AH63*AJ63)</f>
        <v>0</v>
      </c>
      <c r="AL63" s="13">
        <f t="shared" ref="AL63:AL82" si="558">IF(AG$113=0,0,AK63/AG$113)</f>
        <v>0</v>
      </c>
      <c r="AM63" s="13">
        <f t="shared" ref="AM63:AM82" si="559">(AL63*AI$2)</f>
        <v>0</v>
      </c>
      <c r="AN63" s="217">
        <f t="shared" ref="AN63" si="560">SUM(AM63:AM82)</f>
        <v>0</v>
      </c>
      <c r="AO63" s="218">
        <f t="shared" ref="AO63" si="561">SUM(AH63:AH82)*AE2</f>
        <v>0</v>
      </c>
      <c r="AP63" s="10"/>
      <c r="AQ63" s="44" t="s">
        <v>77</v>
      </c>
      <c r="AR63" s="1041" t="str">
        <f>Prices!$A$103</f>
        <v xml:space="preserve">glazing  </v>
      </c>
      <c r="AS63" s="1041"/>
      <c r="AT63" s="1042" t="s">
        <v>78</v>
      </c>
      <c r="AU63" s="1042"/>
      <c r="AV63" s="68">
        <v>0</v>
      </c>
      <c r="AW63" s="8"/>
      <c r="AX63" s="719">
        <f>Prices!$D103</f>
        <v>0</v>
      </c>
      <c r="AY63" s="13">
        <f t="shared" ref="AY63:AY82" si="562">(AV63*AX63)</f>
        <v>0</v>
      </c>
      <c r="AZ63" s="13">
        <f t="shared" ref="AZ63:AZ82" si="563">IF(AU$113=0,0,AY63/AU$113)</f>
        <v>0</v>
      </c>
      <c r="BA63" s="13">
        <f t="shared" ref="BA63:BA82" si="564">(AZ63*AW$2)</f>
        <v>0</v>
      </c>
      <c r="BB63" s="217">
        <f t="shared" ref="BB63" si="565">SUM(BA63:BA82)</f>
        <v>0</v>
      </c>
      <c r="BC63" s="218">
        <f t="shared" ref="BC63" si="566">SUM(AV63:AV82)*AS2</f>
        <v>0</v>
      </c>
      <c r="BD63" s="10"/>
      <c r="BE63" s="44" t="s">
        <v>77</v>
      </c>
      <c r="BF63" s="1041" t="str">
        <f>Prices!$A$103</f>
        <v xml:space="preserve">glazing  </v>
      </c>
      <c r="BG63" s="1041"/>
      <c r="BH63" s="1042" t="s">
        <v>78</v>
      </c>
      <c r="BI63" s="1042"/>
      <c r="BJ63" s="68">
        <v>0</v>
      </c>
      <c r="BK63" s="8"/>
      <c r="BL63" s="719">
        <f>Prices!$D103</f>
        <v>0</v>
      </c>
      <c r="BM63" s="13">
        <f t="shared" ref="BM63:BM82" si="567">(BJ63*BL63)</f>
        <v>0</v>
      </c>
      <c r="BN63" s="13">
        <f t="shared" ref="BN63:BN82" si="568">IF(BI$113=0,0,BM63/BI$113)</f>
        <v>0</v>
      </c>
      <c r="BO63" s="13">
        <f t="shared" ref="BO63:BO82" si="569">(BN63*BK$2)</f>
        <v>0</v>
      </c>
      <c r="BP63" s="217">
        <f t="shared" ref="BP63" si="570">SUM(BO63:BO82)</f>
        <v>0</v>
      </c>
      <c r="BQ63" s="218">
        <f t="shared" ref="BQ63" si="571">SUM(BJ63:BJ82)*BG2</f>
        <v>0</v>
      </c>
      <c r="BR63" s="10"/>
      <c r="BS63" s="44" t="s">
        <v>77</v>
      </c>
      <c r="BT63" s="1041" t="str">
        <f>Prices!$A$103</f>
        <v xml:space="preserve">glazing  </v>
      </c>
      <c r="BU63" s="1041"/>
      <c r="BV63" s="1042" t="s">
        <v>78</v>
      </c>
      <c r="BW63" s="1042"/>
      <c r="BX63" s="68">
        <v>0</v>
      </c>
      <c r="BY63" s="8"/>
      <c r="BZ63" s="719">
        <f>Prices!$D103</f>
        <v>0</v>
      </c>
      <c r="CA63" s="13">
        <f t="shared" ref="CA63:CA82" si="572">(BX63*BZ63)</f>
        <v>0</v>
      </c>
      <c r="CB63" s="13">
        <f t="shared" ref="CB63:CB82" si="573">IF(BW$113=0,0,CA63/BW$113)</f>
        <v>0</v>
      </c>
      <c r="CC63" s="13">
        <f t="shared" ref="CC63:CC82" si="574">(CB63*BY$2)</f>
        <v>0</v>
      </c>
      <c r="CD63" s="217">
        <f t="shared" ref="CD63" si="575">SUM(CC63:CC82)</f>
        <v>0</v>
      </c>
      <c r="CE63" s="218">
        <f t="shared" ref="CE63" si="576">SUM(BX63:BX82)*BU2</f>
        <v>0</v>
      </c>
      <c r="CF63" s="10"/>
      <c r="CG63" s="44" t="s">
        <v>77</v>
      </c>
      <c r="CH63" s="1041" t="str">
        <f>Prices!$A$103</f>
        <v xml:space="preserve">glazing  </v>
      </c>
      <c r="CI63" s="1041"/>
      <c r="CJ63" s="1042" t="s">
        <v>78</v>
      </c>
      <c r="CK63" s="1042"/>
      <c r="CL63" s="68">
        <v>0</v>
      </c>
      <c r="CM63" s="8"/>
      <c r="CN63" s="719">
        <f>Prices!$D103</f>
        <v>0</v>
      </c>
      <c r="CO63" s="13">
        <f t="shared" ref="CO63:CO82" si="577">(CL63*CN63)</f>
        <v>0</v>
      </c>
      <c r="CP63" s="13">
        <f t="shared" ref="CP63:CP82" si="578">IF(CK$113=0,0,CO63/CK$113)</f>
        <v>0</v>
      </c>
      <c r="CQ63" s="13">
        <f t="shared" ref="CQ63:CQ82" si="579">(CP63*CM$2)</f>
        <v>0</v>
      </c>
      <c r="CR63" s="217">
        <f t="shared" ref="CR63" si="580">SUM(CQ63:CQ82)</f>
        <v>0</v>
      </c>
      <c r="CS63" s="218">
        <f t="shared" ref="CS63" si="581">SUM(CL63:CL82)*CI2</f>
        <v>0</v>
      </c>
      <c r="CT63" s="10"/>
      <c r="CU63" s="44" t="s">
        <v>77</v>
      </c>
      <c r="CV63" s="1041" t="str">
        <f>Prices!$A$103</f>
        <v xml:space="preserve">glazing  </v>
      </c>
      <c r="CW63" s="1041"/>
      <c r="CX63" s="1042" t="s">
        <v>78</v>
      </c>
      <c r="CY63" s="1042"/>
      <c r="CZ63" s="68">
        <v>0</v>
      </c>
      <c r="DA63" s="8"/>
      <c r="DB63" s="719">
        <f>Prices!$D103</f>
        <v>0</v>
      </c>
      <c r="DC63" s="13">
        <f t="shared" ref="DC63:DC82" si="582">(CZ63*DB63)</f>
        <v>0</v>
      </c>
      <c r="DD63" s="13">
        <f t="shared" ref="DD63:DD82" si="583">IF(CY$113=0,0,DC63/CY$113)</f>
        <v>0</v>
      </c>
      <c r="DE63" s="13">
        <f t="shared" ref="DE63:DE82" si="584">(DD63*DA$2)</f>
        <v>0</v>
      </c>
      <c r="DF63" s="217">
        <f t="shared" ref="DF63" si="585">SUM(DE63:DE82)</f>
        <v>0</v>
      </c>
      <c r="DG63" s="218">
        <f t="shared" ref="DG63" si="586">SUM(CZ63:CZ82)*CW2</f>
        <v>0</v>
      </c>
      <c r="DH63" s="10"/>
      <c r="DI63" s="44" t="s">
        <v>77</v>
      </c>
      <c r="DJ63" s="1041" t="str">
        <f>Prices!$A$103</f>
        <v xml:space="preserve">glazing  </v>
      </c>
      <c r="DK63" s="1041"/>
      <c r="DL63" s="1042" t="s">
        <v>78</v>
      </c>
      <c r="DM63" s="1042"/>
      <c r="DN63" s="68">
        <v>0</v>
      </c>
      <c r="DO63" s="8"/>
      <c r="DP63" s="719">
        <f>Prices!$D103</f>
        <v>0</v>
      </c>
      <c r="DQ63" s="13">
        <f t="shared" ref="DQ63:DQ82" si="587">(DN63*DP63)</f>
        <v>0</v>
      </c>
      <c r="DR63" s="13">
        <f t="shared" ref="DR63:DR82" si="588">IF(DM$113=0,0,DQ63/DM$113)</f>
        <v>0</v>
      </c>
      <c r="DS63" s="13">
        <f t="shared" ref="DS63:DS82" si="589">(DR63*DO$2)</f>
        <v>0</v>
      </c>
      <c r="DT63" s="217">
        <f t="shared" ref="DT63" si="590">SUM(DS63:DS82)</f>
        <v>0</v>
      </c>
      <c r="DU63" s="218">
        <f t="shared" ref="DU63" si="591">SUM(DN63:DN82)*DK2</f>
        <v>0</v>
      </c>
      <c r="DV63" s="10"/>
      <c r="DW63" s="44" t="s">
        <v>77</v>
      </c>
      <c r="DX63" s="1041" t="str">
        <f>Prices!$A$103</f>
        <v xml:space="preserve">glazing  </v>
      </c>
      <c r="DY63" s="1041"/>
      <c r="DZ63" s="1042" t="s">
        <v>78</v>
      </c>
      <c r="EA63" s="1042"/>
      <c r="EB63" s="68">
        <v>0</v>
      </c>
      <c r="EC63" s="8"/>
      <c r="ED63" s="719">
        <f>Prices!$D103</f>
        <v>0</v>
      </c>
      <c r="EE63" s="13">
        <f t="shared" ref="EE63:EE82" si="592">(EB63*ED63)</f>
        <v>0</v>
      </c>
      <c r="EF63" s="13">
        <f t="shared" ref="EF63:EF82" si="593">IF(EA$113=0,0,EE63/EA$113)</f>
        <v>0</v>
      </c>
      <c r="EG63" s="13">
        <f t="shared" ref="EG63:EG82" si="594">(EF63*EC$2)</f>
        <v>0</v>
      </c>
      <c r="EH63" s="217">
        <f t="shared" ref="EH63" si="595">SUM(EG63:EG82)</f>
        <v>0</v>
      </c>
      <c r="EI63" s="218">
        <f t="shared" ref="EI63" si="596">SUM(EB63:EB82)*DY2</f>
        <v>0</v>
      </c>
      <c r="EJ63" s="10"/>
      <c r="EK63" s="44" t="s">
        <v>90</v>
      </c>
      <c r="EL63" s="95" t="s">
        <v>152</v>
      </c>
      <c r="EM63" s="744">
        <f t="shared" si="548"/>
        <v>0</v>
      </c>
      <c r="EN63" s="112"/>
      <c r="EO63" s="112"/>
      <c r="EP63" s="745">
        <f t="shared" si="549"/>
        <v>0</v>
      </c>
      <c r="EQ63" s="14"/>
      <c r="ER63" s="116">
        <f t="shared" si="550"/>
        <v>0</v>
      </c>
      <c r="ES63" s="81">
        <f t="shared" si="551"/>
        <v>0</v>
      </c>
      <c r="ET63" s="280">
        <v>0</v>
      </c>
      <c r="EU63" s="9" t="s">
        <v>45</v>
      </c>
      <c r="EV63" s="583">
        <f>IF(ER$4=0,0,EP63/$ER$4*$EX$4)</f>
        <v>0</v>
      </c>
      <c r="EW63" s="579">
        <f t="shared" si="86"/>
        <v>0</v>
      </c>
      <c r="EX63" s="582">
        <f t="shared" si="552"/>
        <v>0</v>
      </c>
      <c r="EY63" s="112"/>
      <c r="EZ63" s="576"/>
      <c r="FA63" s="162"/>
      <c r="FC63" s="44"/>
      <c r="FD63" s="8"/>
      <c r="FE63" s="126"/>
      <c r="FF63" s="126"/>
      <c r="FG63" s="436"/>
      <c r="FH63" s="9"/>
      <c r="FI63" s="123"/>
      <c r="FJ63" s="121"/>
      <c r="FK63" s="604"/>
      <c r="FL63" s="592"/>
      <c r="FM63" s="573"/>
      <c r="FN63" s="607"/>
      <c r="FO63" s="127"/>
      <c r="FP63" s="87"/>
      <c r="FQ63" s="522"/>
      <c r="FR63" s="61"/>
      <c r="FS63" s="567"/>
    </row>
    <row r="64" spans="1:175" x14ac:dyDescent="0.25">
      <c r="A64" s="44" t="s">
        <v>77</v>
      </c>
      <c r="B64" s="1041" t="str">
        <f>Prices!$A$104</f>
        <v xml:space="preserve">glazing  </v>
      </c>
      <c r="C64" s="1041"/>
      <c r="D64" s="1042" t="s">
        <v>79</v>
      </c>
      <c r="E64" s="1042"/>
      <c r="F64" s="68">
        <v>0</v>
      </c>
      <c r="G64" s="8"/>
      <c r="H64" s="720">
        <f>Prices!$D104</f>
        <v>0</v>
      </c>
      <c r="I64" s="13">
        <f t="shared" ref="I64:I82" si="597">(F64*H64)</f>
        <v>0</v>
      </c>
      <c r="J64" s="13">
        <f t="shared" si="553"/>
        <v>0</v>
      </c>
      <c r="K64" s="13">
        <f t="shared" si="554"/>
        <v>0</v>
      </c>
      <c r="L64" s="151"/>
      <c r="M64" s="155"/>
      <c r="N64" s="15"/>
      <c r="O64" s="44" t="s">
        <v>77</v>
      </c>
      <c r="P64" s="1041" t="str">
        <f>Prices!$A$104</f>
        <v xml:space="preserve">glazing  </v>
      </c>
      <c r="Q64" s="1041"/>
      <c r="R64" s="1042" t="s">
        <v>79</v>
      </c>
      <c r="S64" s="1042"/>
      <c r="T64" s="68">
        <v>0</v>
      </c>
      <c r="U64" s="8"/>
      <c r="V64" s="720">
        <f>Prices!$D104</f>
        <v>0</v>
      </c>
      <c r="W64" s="13">
        <f t="shared" ref="W64:W82" si="598">(T64*V64)</f>
        <v>0</v>
      </c>
      <c r="X64" s="13">
        <f t="shared" si="555"/>
        <v>0</v>
      </c>
      <c r="Y64" s="13">
        <f t="shared" si="556"/>
        <v>0</v>
      </c>
      <c r="Z64" s="151"/>
      <c r="AA64" s="155"/>
      <c r="AB64" s="15"/>
      <c r="AC64" s="44" t="s">
        <v>77</v>
      </c>
      <c r="AD64" s="1041" t="str">
        <f>Prices!$A$104</f>
        <v xml:space="preserve">glazing  </v>
      </c>
      <c r="AE64" s="1041"/>
      <c r="AF64" s="1042" t="s">
        <v>79</v>
      </c>
      <c r="AG64" s="1042"/>
      <c r="AH64" s="68">
        <v>0</v>
      </c>
      <c r="AI64" s="8"/>
      <c r="AJ64" s="720">
        <f>Prices!$D104</f>
        <v>0</v>
      </c>
      <c r="AK64" s="13">
        <f t="shared" si="557"/>
        <v>0</v>
      </c>
      <c r="AL64" s="13">
        <f t="shared" si="558"/>
        <v>0</v>
      </c>
      <c r="AM64" s="13">
        <f t="shared" si="559"/>
        <v>0</v>
      </c>
      <c r="AN64" s="151"/>
      <c r="AO64" s="155"/>
      <c r="AP64" s="15"/>
      <c r="AQ64" s="44" t="s">
        <v>77</v>
      </c>
      <c r="AR64" s="1041" t="str">
        <f>Prices!$A$104</f>
        <v xml:space="preserve">glazing  </v>
      </c>
      <c r="AS64" s="1041"/>
      <c r="AT64" s="1042" t="s">
        <v>79</v>
      </c>
      <c r="AU64" s="1042"/>
      <c r="AV64" s="68">
        <v>0</v>
      </c>
      <c r="AW64" s="8"/>
      <c r="AX64" s="720">
        <f>Prices!$D104</f>
        <v>0</v>
      </c>
      <c r="AY64" s="13">
        <f t="shared" si="562"/>
        <v>0</v>
      </c>
      <c r="AZ64" s="13">
        <f t="shared" si="563"/>
        <v>0</v>
      </c>
      <c r="BA64" s="13">
        <f t="shared" si="564"/>
        <v>0</v>
      </c>
      <c r="BB64" s="151"/>
      <c r="BC64" s="155"/>
      <c r="BD64" s="15"/>
      <c r="BE64" s="44" t="s">
        <v>77</v>
      </c>
      <c r="BF64" s="1041" t="str">
        <f>Prices!$A$104</f>
        <v xml:space="preserve">glazing  </v>
      </c>
      <c r="BG64" s="1041"/>
      <c r="BH64" s="1042" t="s">
        <v>79</v>
      </c>
      <c r="BI64" s="1042"/>
      <c r="BJ64" s="68">
        <v>0</v>
      </c>
      <c r="BK64" s="8"/>
      <c r="BL64" s="720">
        <f>Prices!$D104</f>
        <v>0</v>
      </c>
      <c r="BM64" s="13">
        <f t="shared" si="567"/>
        <v>0</v>
      </c>
      <c r="BN64" s="13">
        <f t="shared" si="568"/>
        <v>0</v>
      </c>
      <c r="BO64" s="13">
        <f t="shared" si="569"/>
        <v>0</v>
      </c>
      <c r="BP64" s="151"/>
      <c r="BQ64" s="155"/>
      <c r="BR64" s="15"/>
      <c r="BS64" s="44" t="s">
        <v>77</v>
      </c>
      <c r="BT64" s="1041" t="str">
        <f>Prices!$A$104</f>
        <v xml:space="preserve">glazing  </v>
      </c>
      <c r="BU64" s="1041"/>
      <c r="BV64" s="1042" t="s">
        <v>79</v>
      </c>
      <c r="BW64" s="1042"/>
      <c r="BX64" s="68">
        <v>0</v>
      </c>
      <c r="BY64" s="8"/>
      <c r="BZ64" s="720">
        <f>Prices!$D104</f>
        <v>0</v>
      </c>
      <c r="CA64" s="13">
        <f t="shared" si="572"/>
        <v>0</v>
      </c>
      <c r="CB64" s="13">
        <f t="shared" si="573"/>
        <v>0</v>
      </c>
      <c r="CC64" s="13">
        <f t="shared" si="574"/>
        <v>0</v>
      </c>
      <c r="CD64" s="151"/>
      <c r="CE64" s="155"/>
      <c r="CF64" s="15"/>
      <c r="CG64" s="44" t="s">
        <v>77</v>
      </c>
      <c r="CH64" s="1041" t="str">
        <f>Prices!$A$104</f>
        <v xml:space="preserve">glazing  </v>
      </c>
      <c r="CI64" s="1041"/>
      <c r="CJ64" s="1042" t="s">
        <v>79</v>
      </c>
      <c r="CK64" s="1042"/>
      <c r="CL64" s="68">
        <v>0</v>
      </c>
      <c r="CM64" s="8"/>
      <c r="CN64" s="720">
        <f>Prices!$D104</f>
        <v>0</v>
      </c>
      <c r="CO64" s="13">
        <f t="shared" si="577"/>
        <v>0</v>
      </c>
      <c r="CP64" s="13">
        <f t="shared" si="578"/>
        <v>0</v>
      </c>
      <c r="CQ64" s="13">
        <f t="shared" si="579"/>
        <v>0</v>
      </c>
      <c r="CR64" s="151"/>
      <c r="CS64" s="155"/>
      <c r="CT64" s="15"/>
      <c r="CU64" s="44" t="s">
        <v>77</v>
      </c>
      <c r="CV64" s="1041" t="str">
        <f>Prices!$A$104</f>
        <v xml:space="preserve">glazing  </v>
      </c>
      <c r="CW64" s="1041"/>
      <c r="CX64" s="1042" t="s">
        <v>79</v>
      </c>
      <c r="CY64" s="1042"/>
      <c r="CZ64" s="68">
        <v>0</v>
      </c>
      <c r="DA64" s="8"/>
      <c r="DB64" s="720">
        <f>Prices!$D104</f>
        <v>0</v>
      </c>
      <c r="DC64" s="13">
        <f t="shared" si="582"/>
        <v>0</v>
      </c>
      <c r="DD64" s="13">
        <f t="shared" si="583"/>
        <v>0</v>
      </c>
      <c r="DE64" s="13">
        <f t="shared" si="584"/>
        <v>0</v>
      </c>
      <c r="DF64" s="151"/>
      <c r="DG64" s="155"/>
      <c r="DH64" s="15"/>
      <c r="DI64" s="44" t="s">
        <v>77</v>
      </c>
      <c r="DJ64" s="1041" t="str">
        <f>Prices!$A$104</f>
        <v xml:space="preserve">glazing  </v>
      </c>
      <c r="DK64" s="1041"/>
      <c r="DL64" s="1042" t="s">
        <v>79</v>
      </c>
      <c r="DM64" s="1042"/>
      <c r="DN64" s="68">
        <v>0</v>
      </c>
      <c r="DO64" s="8"/>
      <c r="DP64" s="720">
        <f>Prices!$D104</f>
        <v>0</v>
      </c>
      <c r="DQ64" s="13">
        <f t="shared" si="587"/>
        <v>0</v>
      </c>
      <c r="DR64" s="13">
        <f t="shared" si="588"/>
        <v>0</v>
      </c>
      <c r="DS64" s="13">
        <f t="shared" si="589"/>
        <v>0</v>
      </c>
      <c r="DT64" s="151"/>
      <c r="DU64" s="155"/>
      <c r="DV64" s="15"/>
      <c r="DW64" s="44" t="s">
        <v>77</v>
      </c>
      <c r="DX64" s="1041" t="str">
        <f>Prices!$A$104</f>
        <v xml:space="preserve">glazing  </v>
      </c>
      <c r="DY64" s="1041"/>
      <c r="DZ64" s="1042" t="s">
        <v>79</v>
      </c>
      <c r="EA64" s="1042"/>
      <c r="EB64" s="68">
        <v>0</v>
      </c>
      <c r="EC64" s="8"/>
      <c r="ED64" s="720">
        <f>Prices!$D104</f>
        <v>0</v>
      </c>
      <c r="EE64" s="13">
        <f t="shared" si="592"/>
        <v>0</v>
      </c>
      <c r="EF64" s="13">
        <f t="shared" si="593"/>
        <v>0</v>
      </c>
      <c r="EG64" s="13">
        <f t="shared" si="594"/>
        <v>0</v>
      </c>
      <c r="EH64" s="151"/>
      <c r="EI64" s="155"/>
      <c r="EJ64" s="15"/>
      <c r="EK64" s="44" t="s">
        <v>99</v>
      </c>
      <c r="EL64" s="95" t="s">
        <v>112</v>
      </c>
      <c r="EM64" s="744">
        <f t="shared" si="548"/>
        <v>0</v>
      </c>
      <c r="EN64" s="147"/>
      <c r="EO64" s="147"/>
      <c r="EP64" s="744">
        <f t="shared" si="549"/>
        <v>0</v>
      </c>
      <c r="EQ64" s="190">
        <f>G87*$C$2+U87*$Q$2+AI87*$AE$2+AW87*$AS$2+BK87*$BG$2+BY87*$BU$2+CM87*$CI$2+DA87*$CW$2+DO87*$DK$2+EC87*$DY$2</f>
        <v>0</v>
      </c>
      <c r="ER64" s="116">
        <f t="shared" si="550"/>
        <v>0</v>
      </c>
      <c r="ES64" s="81">
        <f t="shared" si="551"/>
        <v>0</v>
      </c>
      <c r="ET64" s="280">
        <v>0</v>
      </c>
      <c r="EU64" s="9" t="s">
        <v>109</v>
      </c>
      <c r="EV64" s="583">
        <f>IF(ER$4=0,0,EQ64/$ER$4*$EX$4)</f>
        <v>0</v>
      </c>
      <c r="EW64" s="579">
        <f t="shared" si="86"/>
        <v>0</v>
      </c>
      <c r="EX64" s="582">
        <f t="shared" si="552"/>
        <v>0</v>
      </c>
      <c r="EY64" s="574">
        <f>EZ135</f>
        <v>0</v>
      </c>
      <c r="EZ64" s="542">
        <f>ET135</f>
        <v>0</v>
      </c>
      <c r="FA64" s="567"/>
      <c r="FC64" s="44" t="s">
        <v>66</v>
      </c>
      <c r="FD64" s="11" t="s">
        <v>48</v>
      </c>
      <c r="FE64" s="141">
        <v>0</v>
      </c>
      <c r="FF64" s="141">
        <v>0</v>
      </c>
      <c r="FG64" s="142">
        <v>0</v>
      </c>
      <c r="FH64" s="139" t="s">
        <v>109</v>
      </c>
      <c r="FI64" s="122">
        <f t="shared" ref="FI64:FI69" si="599">FE64*FF64*FG64</f>
        <v>0</v>
      </c>
      <c r="FJ64" s="602">
        <v>0</v>
      </c>
      <c r="FK64" s="604">
        <f t="shared" ref="FK64:FK69" si="600">FI64*FJ64</f>
        <v>0</v>
      </c>
      <c r="FL64" s="592"/>
      <c r="FM64" s="573"/>
      <c r="FN64" s="610">
        <f>SUM(FK64:FK65)</f>
        <v>0</v>
      </c>
      <c r="FO64" s="127">
        <f>IF(FO$4=0,0,FN64/$FO$4)</f>
        <v>0</v>
      </c>
      <c r="FP64" s="87" t="s">
        <v>66</v>
      </c>
      <c r="FQ64" s="522">
        <f>EX81</f>
        <v>0</v>
      </c>
      <c r="FR64" s="496">
        <f>FN64</f>
        <v>0</v>
      </c>
      <c r="FS64" s="567">
        <f>SUM(FQ64:FR65)</f>
        <v>0</v>
      </c>
    </row>
    <row r="65" spans="1:175" x14ac:dyDescent="0.25">
      <c r="A65" s="44" t="s">
        <v>77</v>
      </c>
      <c r="B65" s="1041" t="str">
        <f>Prices!$A$105</f>
        <v xml:space="preserve">glazing  </v>
      </c>
      <c r="C65" s="1041"/>
      <c r="D65" s="1042" t="s">
        <v>80</v>
      </c>
      <c r="E65" s="1042"/>
      <c r="F65" s="68">
        <v>0</v>
      </c>
      <c r="G65" s="8"/>
      <c r="H65" s="720">
        <f>Prices!$D105</f>
        <v>0</v>
      </c>
      <c r="I65" s="13">
        <f t="shared" si="597"/>
        <v>0</v>
      </c>
      <c r="J65" s="13">
        <f t="shared" si="553"/>
        <v>0</v>
      </c>
      <c r="K65" s="13">
        <f t="shared" si="554"/>
        <v>0</v>
      </c>
      <c r="L65" s="151"/>
      <c r="M65" s="155"/>
      <c r="N65" s="10"/>
      <c r="O65" s="44" t="s">
        <v>77</v>
      </c>
      <c r="P65" s="1041" t="str">
        <f>Prices!$A$105</f>
        <v xml:space="preserve">glazing  </v>
      </c>
      <c r="Q65" s="1041"/>
      <c r="R65" s="1042" t="s">
        <v>80</v>
      </c>
      <c r="S65" s="1042"/>
      <c r="T65" s="68">
        <v>0</v>
      </c>
      <c r="U65" s="8"/>
      <c r="V65" s="720">
        <f>Prices!$D105</f>
        <v>0</v>
      </c>
      <c r="W65" s="13">
        <f t="shared" si="598"/>
        <v>0</v>
      </c>
      <c r="X65" s="13">
        <f t="shared" si="555"/>
        <v>0</v>
      </c>
      <c r="Y65" s="13">
        <f t="shared" si="556"/>
        <v>0</v>
      </c>
      <c r="Z65" s="151"/>
      <c r="AA65" s="155"/>
      <c r="AB65" s="10"/>
      <c r="AC65" s="44" t="s">
        <v>77</v>
      </c>
      <c r="AD65" s="1041" t="str">
        <f>Prices!$A$105</f>
        <v xml:space="preserve">glazing  </v>
      </c>
      <c r="AE65" s="1041"/>
      <c r="AF65" s="1042" t="s">
        <v>80</v>
      </c>
      <c r="AG65" s="1042"/>
      <c r="AH65" s="68">
        <v>0</v>
      </c>
      <c r="AI65" s="8"/>
      <c r="AJ65" s="720">
        <f>Prices!$D105</f>
        <v>0</v>
      </c>
      <c r="AK65" s="13">
        <f t="shared" si="557"/>
        <v>0</v>
      </c>
      <c r="AL65" s="13">
        <f t="shared" si="558"/>
        <v>0</v>
      </c>
      <c r="AM65" s="13">
        <f t="shared" si="559"/>
        <v>0</v>
      </c>
      <c r="AN65" s="151"/>
      <c r="AO65" s="155"/>
      <c r="AP65" s="10"/>
      <c r="AQ65" s="44" t="s">
        <v>77</v>
      </c>
      <c r="AR65" s="1041" t="str">
        <f>Prices!$A$105</f>
        <v xml:space="preserve">glazing  </v>
      </c>
      <c r="AS65" s="1041"/>
      <c r="AT65" s="1042" t="s">
        <v>80</v>
      </c>
      <c r="AU65" s="1042"/>
      <c r="AV65" s="68">
        <v>0</v>
      </c>
      <c r="AW65" s="8"/>
      <c r="AX65" s="720">
        <f>Prices!$D105</f>
        <v>0</v>
      </c>
      <c r="AY65" s="13">
        <f t="shared" si="562"/>
        <v>0</v>
      </c>
      <c r="AZ65" s="13">
        <f t="shared" si="563"/>
        <v>0</v>
      </c>
      <c r="BA65" s="13">
        <f t="shared" si="564"/>
        <v>0</v>
      </c>
      <c r="BB65" s="151"/>
      <c r="BC65" s="155"/>
      <c r="BD65" s="10"/>
      <c r="BE65" s="44" t="s">
        <v>77</v>
      </c>
      <c r="BF65" s="1041" t="str">
        <f>Prices!$A$105</f>
        <v xml:space="preserve">glazing  </v>
      </c>
      <c r="BG65" s="1041"/>
      <c r="BH65" s="1042" t="s">
        <v>80</v>
      </c>
      <c r="BI65" s="1042"/>
      <c r="BJ65" s="68">
        <v>0</v>
      </c>
      <c r="BK65" s="8"/>
      <c r="BL65" s="720">
        <f>Prices!$D105</f>
        <v>0</v>
      </c>
      <c r="BM65" s="13">
        <f t="shared" si="567"/>
        <v>0</v>
      </c>
      <c r="BN65" s="13">
        <f t="shared" si="568"/>
        <v>0</v>
      </c>
      <c r="BO65" s="13">
        <f t="shared" si="569"/>
        <v>0</v>
      </c>
      <c r="BP65" s="151"/>
      <c r="BQ65" s="155"/>
      <c r="BR65" s="10"/>
      <c r="BS65" s="44" t="s">
        <v>77</v>
      </c>
      <c r="BT65" s="1041" t="str">
        <f>Prices!$A$105</f>
        <v xml:space="preserve">glazing  </v>
      </c>
      <c r="BU65" s="1041"/>
      <c r="BV65" s="1042" t="s">
        <v>80</v>
      </c>
      <c r="BW65" s="1042"/>
      <c r="BX65" s="68">
        <v>0</v>
      </c>
      <c r="BY65" s="8"/>
      <c r="BZ65" s="720">
        <f>Prices!$D105</f>
        <v>0</v>
      </c>
      <c r="CA65" s="13">
        <f t="shared" si="572"/>
        <v>0</v>
      </c>
      <c r="CB65" s="13">
        <f t="shared" si="573"/>
        <v>0</v>
      </c>
      <c r="CC65" s="13">
        <f t="shared" si="574"/>
        <v>0</v>
      </c>
      <c r="CD65" s="151"/>
      <c r="CE65" s="155"/>
      <c r="CF65" s="10"/>
      <c r="CG65" s="44" t="s">
        <v>77</v>
      </c>
      <c r="CH65" s="1041" t="str">
        <f>Prices!$A$105</f>
        <v xml:space="preserve">glazing  </v>
      </c>
      <c r="CI65" s="1041"/>
      <c r="CJ65" s="1042" t="s">
        <v>80</v>
      </c>
      <c r="CK65" s="1042"/>
      <c r="CL65" s="68">
        <v>0</v>
      </c>
      <c r="CM65" s="8"/>
      <c r="CN65" s="720">
        <f>Prices!$D105</f>
        <v>0</v>
      </c>
      <c r="CO65" s="13">
        <f t="shared" si="577"/>
        <v>0</v>
      </c>
      <c r="CP65" s="13">
        <f t="shared" si="578"/>
        <v>0</v>
      </c>
      <c r="CQ65" s="13">
        <f t="shared" si="579"/>
        <v>0</v>
      </c>
      <c r="CR65" s="151"/>
      <c r="CS65" s="155"/>
      <c r="CT65" s="10"/>
      <c r="CU65" s="44" t="s">
        <v>77</v>
      </c>
      <c r="CV65" s="1041" t="str">
        <f>Prices!$A$105</f>
        <v xml:space="preserve">glazing  </v>
      </c>
      <c r="CW65" s="1041"/>
      <c r="CX65" s="1042" t="s">
        <v>80</v>
      </c>
      <c r="CY65" s="1042"/>
      <c r="CZ65" s="68">
        <v>0</v>
      </c>
      <c r="DA65" s="8"/>
      <c r="DB65" s="720">
        <f>Prices!$D105</f>
        <v>0</v>
      </c>
      <c r="DC65" s="13">
        <f t="shared" si="582"/>
        <v>0</v>
      </c>
      <c r="DD65" s="13">
        <f t="shared" si="583"/>
        <v>0</v>
      </c>
      <c r="DE65" s="13">
        <f t="shared" si="584"/>
        <v>0</v>
      </c>
      <c r="DF65" s="151"/>
      <c r="DG65" s="155"/>
      <c r="DH65" s="10"/>
      <c r="DI65" s="44" t="s">
        <v>77</v>
      </c>
      <c r="DJ65" s="1041" t="str">
        <f>Prices!$A$105</f>
        <v xml:space="preserve">glazing  </v>
      </c>
      <c r="DK65" s="1041"/>
      <c r="DL65" s="1042" t="s">
        <v>80</v>
      </c>
      <c r="DM65" s="1042"/>
      <c r="DN65" s="68">
        <v>0</v>
      </c>
      <c r="DO65" s="8"/>
      <c r="DP65" s="720">
        <f>Prices!$D105</f>
        <v>0</v>
      </c>
      <c r="DQ65" s="13">
        <f t="shared" si="587"/>
        <v>0</v>
      </c>
      <c r="DR65" s="13">
        <f t="shared" si="588"/>
        <v>0</v>
      </c>
      <c r="DS65" s="13">
        <f t="shared" si="589"/>
        <v>0</v>
      </c>
      <c r="DT65" s="151"/>
      <c r="DU65" s="155"/>
      <c r="DV65" s="10"/>
      <c r="DW65" s="44" t="s">
        <v>77</v>
      </c>
      <c r="DX65" s="1041" t="str">
        <f>Prices!$A$105</f>
        <v xml:space="preserve">glazing  </v>
      </c>
      <c r="DY65" s="1041"/>
      <c r="DZ65" s="1042" t="s">
        <v>80</v>
      </c>
      <c r="EA65" s="1042"/>
      <c r="EB65" s="68">
        <v>0</v>
      </c>
      <c r="EC65" s="8"/>
      <c r="ED65" s="720">
        <f>Prices!$D105</f>
        <v>0</v>
      </c>
      <c r="EE65" s="13">
        <f t="shared" si="592"/>
        <v>0</v>
      </c>
      <c r="EF65" s="13">
        <f t="shared" si="593"/>
        <v>0</v>
      </c>
      <c r="EG65" s="13">
        <f t="shared" si="594"/>
        <v>0</v>
      </c>
      <c r="EH65" s="151"/>
      <c r="EI65" s="155"/>
      <c r="EJ65" s="10"/>
      <c r="EK65" s="44" t="s">
        <v>99</v>
      </c>
      <c r="EL65" s="95" t="s">
        <v>112</v>
      </c>
      <c r="EM65" s="744">
        <f t="shared" si="548"/>
        <v>0</v>
      </c>
      <c r="EN65" s="147"/>
      <c r="EO65" s="147"/>
      <c r="EP65" s="744">
        <f t="shared" si="549"/>
        <v>0</v>
      </c>
      <c r="EQ65" s="190">
        <f>G88*$C$2+U88*$Q$2+AI88*$AE$2+AW88*$AS$2+BK88*$BG$2+BY88*$BU$2+CM88*$CI$2+DA88*$CW$2+DO88*$DK$2+EC88*$DY$2</f>
        <v>0</v>
      </c>
      <c r="ER65" s="116">
        <f t="shared" si="550"/>
        <v>0</v>
      </c>
      <c r="ES65" s="81">
        <f t="shared" si="551"/>
        <v>0</v>
      </c>
      <c r="ET65" s="280">
        <v>0</v>
      </c>
      <c r="EU65" s="9" t="s">
        <v>109</v>
      </c>
      <c r="EV65" s="583">
        <f>IF(ER$4=0,0,EQ65/$ER$4*$EX$4)</f>
        <v>0</v>
      </c>
      <c r="EW65" s="579">
        <f t="shared" si="86"/>
        <v>0</v>
      </c>
      <c r="EX65" s="582">
        <f t="shared" si="552"/>
        <v>0</v>
      </c>
      <c r="EY65" s="112"/>
      <c r="EZ65" s="573"/>
      <c r="FA65" s="55"/>
      <c r="FC65" s="44" t="s">
        <v>66</v>
      </c>
      <c r="FD65" s="11" t="s">
        <v>48</v>
      </c>
      <c r="FE65" s="141">
        <v>0</v>
      </c>
      <c r="FF65" s="141">
        <v>0</v>
      </c>
      <c r="FG65" s="142">
        <v>0</v>
      </c>
      <c r="FH65" s="139" t="s">
        <v>21</v>
      </c>
      <c r="FI65" s="122">
        <f t="shared" si="599"/>
        <v>0</v>
      </c>
      <c r="FJ65" s="602">
        <v>0</v>
      </c>
      <c r="FK65" s="604">
        <f t="shared" si="600"/>
        <v>0</v>
      </c>
      <c r="FL65" s="592"/>
      <c r="FM65" s="573"/>
      <c r="FN65" s="607"/>
      <c r="FO65" s="127"/>
      <c r="FP65" s="87" t="s">
        <v>244</v>
      </c>
      <c r="FQ65" s="522">
        <f>EX20</f>
        <v>0</v>
      </c>
      <c r="FR65" s="496">
        <f>FN19</f>
        <v>0</v>
      </c>
      <c r="FS65" s="567"/>
    </row>
    <row r="66" spans="1:175" x14ac:dyDescent="0.25">
      <c r="A66" s="44" t="s">
        <v>77</v>
      </c>
      <c r="B66" s="1041" t="str">
        <f>Prices!$A$106</f>
        <v xml:space="preserve">glazing  </v>
      </c>
      <c r="C66" s="1041"/>
      <c r="D66" s="1042" t="s">
        <v>81</v>
      </c>
      <c r="E66" s="1042"/>
      <c r="F66" s="68">
        <v>0</v>
      </c>
      <c r="G66" s="8"/>
      <c r="H66" s="720">
        <f>Prices!$D106</f>
        <v>0</v>
      </c>
      <c r="I66" s="13">
        <f t="shared" si="597"/>
        <v>0</v>
      </c>
      <c r="J66" s="13">
        <f t="shared" si="553"/>
        <v>0</v>
      </c>
      <c r="K66" s="13">
        <f t="shared" si="554"/>
        <v>0</v>
      </c>
      <c r="L66" s="151"/>
      <c r="M66" s="155"/>
      <c r="N66" s="10"/>
      <c r="O66" s="44" t="s">
        <v>77</v>
      </c>
      <c r="P66" s="1041" t="str">
        <f>Prices!$A$106</f>
        <v xml:space="preserve">glazing  </v>
      </c>
      <c r="Q66" s="1041"/>
      <c r="R66" s="1042" t="s">
        <v>81</v>
      </c>
      <c r="S66" s="1042"/>
      <c r="T66" s="68">
        <v>0</v>
      </c>
      <c r="U66" s="8"/>
      <c r="V66" s="720">
        <f>Prices!$D106</f>
        <v>0</v>
      </c>
      <c r="W66" s="13">
        <f t="shared" si="598"/>
        <v>0</v>
      </c>
      <c r="X66" s="13">
        <f t="shared" si="555"/>
        <v>0</v>
      </c>
      <c r="Y66" s="13">
        <f t="shared" si="556"/>
        <v>0</v>
      </c>
      <c r="Z66" s="151"/>
      <c r="AA66" s="155"/>
      <c r="AB66" s="10"/>
      <c r="AC66" s="44" t="s">
        <v>77</v>
      </c>
      <c r="AD66" s="1041" t="str">
        <f>Prices!$A$106</f>
        <v xml:space="preserve">glazing  </v>
      </c>
      <c r="AE66" s="1041"/>
      <c r="AF66" s="1042" t="s">
        <v>81</v>
      </c>
      <c r="AG66" s="1042"/>
      <c r="AH66" s="68">
        <v>0</v>
      </c>
      <c r="AI66" s="8"/>
      <c r="AJ66" s="720">
        <f>Prices!$D106</f>
        <v>0</v>
      </c>
      <c r="AK66" s="13">
        <f t="shared" si="557"/>
        <v>0</v>
      </c>
      <c r="AL66" s="13">
        <f t="shared" si="558"/>
        <v>0</v>
      </c>
      <c r="AM66" s="13">
        <f t="shared" si="559"/>
        <v>0</v>
      </c>
      <c r="AN66" s="151"/>
      <c r="AO66" s="155"/>
      <c r="AP66" s="10"/>
      <c r="AQ66" s="44" t="s">
        <v>77</v>
      </c>
      <c r="AR66" s="1041" t="str">
        <f>Prices!$A$106</f>
        <v xml:space="preserve">glazing  </v>
      </c>
      <c r="AS66" s="1041"/>
      <c r="AT66" s="1042" t="s">
        <v>81</v>
      </c>
      <c r="AU66" s="1042"/>
      <c r="AV66" s="68">
        <v>0</v>
      </c>
      <c r="AW66" s="8"/>
      <c r="AX66" s="720">
        <f>Prices!$D106</f>
        <v>0</v>
      </c>
      <c r="AY66" s="13">
        <f t="shared" si="562"/>
        <v>0</v>
      </c>
      <c r="AZ66" s="13">
        <f t="shared" si="563"/>
        <v>0</v>
      </c>
      <c r="BA66" s="13">
        <f t="shared" si="564"/>
        <v>0</v>
      </c>
      <c r="BB66" s="151"/>
      <c r="BC66" s="155"/>
      <c r="BD66" s="10"/>
      <c r="BE66" s="44" t="s">
        <v>77</v>
      </c>
      <c r="BF66" s="1041" t="str">
        <f>Prices!$A$106</f>
        <v xml:space="preserve">glazing  </v>
      </c>
      <c r="BG66" s="1041"/>
      <c r="BH66" s="1042" t="s">
        <v>81</v>
      </c>
      <c r="BI66" s="1042"/>
      <c r="BJ66" s="68">
        <v>0</v>
      </c>
      <c r="BK66" s="8"/>
      <c r="BL66" s="720">
        <f>Prices!$D106</f>
        <v>0</v>
      </c>
      <c r="BM66" s="13">
        <f t="shared" si="567"/>
        <v>0</v>
      </c>
      <c r="BN66" s="13">
        <f t="shared" si="568"/>
        <v>0</v>
      </c>
      <c r="BO66" s="13">
        <f t="shared" si="569"/>
        <v>0</v>
      </c>
      <c r="BP66" s="151"/>
      <c r="BQ66" s="155"/>
      <c r="BR66" s="10"/>
      <c r="BS66" s="44" t="s">
        <v>77</v>
      </c>
      <c r="BT66" s="1041" t="str">
        <f>Prices!$A$106</f>
        <v xml:space="preserve">glazing  </v>
      </c>
      <c r="BU66" s="1041"/>
      <c r="BV66" s="1042" t="s">
        <v>81</v>
      </c>
      <c r="BW66" s="1042"/>
      <c r="BX66" s="68">
        <v>0</v>
      </c>
      <c r="BY66" s="8"/>
      <c r="BZ66" s="720">
        <f>Prices!$D106</f>
        <v>0</v>
      </c>
      <c r="CA66" s="13">
        <f t="shared" si="572"/>
        <v>0</v>
      </c>
      <c r="CB66" s="13">
        <f t="shared" si="573"/>
        <v>0</v>
      </c>
      <c r="CC66" s="13">
        <f t="shared" si="574"/>
        <v>0</v>
      </c>
      <c r="CD66" s="151"/>
      <c r="CE66" s="155"/>
      <c r="CF66" s="10"/>
      <c r="CG66" s="44" t="s">
        <v>77</v>
      </c>
      <c r="CH66" s="1041" t="str">
        <f>Prices!$A$106</f>
        <v xml:space="preserve">glazing  </v>
      </c>
      <c r="CI66" s="1041"/>
      <c r="CJ66" s="1042" t="s">
        <v>81</v>
      </c>
      <c r="CK66" s="1042"/>
      <c r="CL66" s="68">
        <v>0</v>
      </c>
      <c r="CM66" s="8"/>
      <c r="CN66" s="720">
        <f>Prices!$D106</f>
        <v>0</v>
      </c>
      <c r="CO66" s="13">
        <f t="shared" si="577"/>
        <v>0</v>
      </c>
      <c r="CP66" s="13">
        <f t="shared" si="578"/>
        <v>0</v>
      </c>
      <c r="CQ66" s="13">
        <f t="shared" si="579"/>
        <v>0</v>
      </c>
      <c r="CR66" s="151"/>
      <c r="CS66" s="155"/>
      <c r="CT66" s="10"/>
      <c r="CU66" s="44" t="s">
        <v>77</v>
      </c>
      <c r="CV66" s="1041" t="str">
        <f>Prices!$A$106</f>
        <v xml:space="preserve">glazing  </v>
      </c>
      <c r="CW66" s="1041"/>
      <c r="CX66" s="1042" t="s">
        <v>81</v>
      </c>
      <c r="CY66" s="1042"/>
      <c r="CZ66" s="68">
        <v>0</v>
      </c>
      <c r="DA66" s="8"/>
      <c r="DB66" s="720">
        <f>Prices!$D106</f>
        <v>0</v>
      </c>
      <c r="DC66" s="13">
        <f t="shared" si="582"/>
        <v>0</v>
      </c>
      <c r="DD66" s="13">
        <f t="shared" si="583"/>
        <v>0</v>
      </c>
      <c r="DE66" s="13">
        <f t="shared" si="584"/>
        <v>0</v>
      </c>
      <c r="DF66" s="151"/>
      <c r="DG66" s="155"/>
      <c r="DH66" s="10"/>
      <c r="DI66" s="44" t="s">
        <v>77</v>
      </c>
      <c r="DJ66" s="1041" t="str">
        <f>Prices!$A$106</f>
        <v xml:space="preserve">glazing  </v>
      </c>
      <c r="DK66" s="1041"/>
      <c r="DL66" s="1042" t="s">
        <v>81</v>
      </c>
      <c r="DM66" s="1042"/>
      <c r="DN66" s="68">
        <v>0</v>
      </c>
      <c r="DO66" s="8"/>
      <c r="DP66" s="720">
        <f>Prices!$D106</f>
        <v>0</v>
      </c>
      <c r="DQ66" s="13">
        <f t="shared" si="587"/>
        <v>0</v>
      </c>
      <c r="DR66" s="13">
        <f t="shared" si="588"/>
        <v>0</v>
      </c>
      <c r="DS66" s="13">
        <f t="shared" si="589"/>
        <v>0</v>
      </c>
      <c r="DT66" s="151"/>
      <c r="DU66" s="155"/>
      <c r="DV66" s="10"/>
      <c r="DW66" s="44" t="s">
        <v>77</v>
      </c>
      <c r="DX66" s="1041" t="str">
        <f>Prices!$A$106</f>
        <v xml:space="preserve">glazing  </v>
      </c>
      <c r="DY66" s="1041"/>
      <c r="DZ66" s="1042" t="s">
        <v>81</v>
      </c>
      <c r="EA66" s="1042"/>
      <c r="EB66" s="68">
        <v>0</v>
      </c>
      <c r="EC66" s="8"/>
      <c r="ED66" s="720">
        <f>Prices!$D106</f>
        <v>0</v>
      </c>
      <c r="EE66" s="13">
        <f t="shared" si="592"/>
        <v>0</v>
      </c>
      <c r="EF66" s="13">
        <f t="shared" si="593"/>
        <v>0</v>
      </c>
      <c r="EG66" s="13">
        <f t="shared" si="594"/>
        <v>0</v>
      </c>
      <c r="EH66" s="151"/>
      <c r="EI66" s="155"/>
      <c r="EJ66" s="10"/>
      <c r="EK66" s="44" t="s">
        <v>99</v>
      </c>
      <c r="EL66" s="95" t="s">
        <v>153</v>
      </c>
      <c r="EM66" s="744">
        <f t="shared" si="548"/>
        <v>0</v>
      </c>
      <c r="EN66" s="112"/>
      <c r="EO66" s="112"/>
      <c r="EP66" s="745">
        <f t="shared" si="549"/>
        <v>0</v>
      </c>
      <c r="EQ66" s="14"/>
      <c r="ER66" s="116">
        <f t="shared" si="550"/>
        <v>0</v>
      </c>
      <c r="ES66" s="81">
        <f t="shared" si="551"/>
        <v>0</v>
      </c>
      <c r="ET66" s="280">
        <v>0</v>
      </c>
      <c r="EU66" s="9" t="s">
        <v>45</v>
      </c>
      <c r="EV66" s="583">
        <f>IF(ER$4=0,0,EP66/$ER$4*$EX$4)</f>
        <v>0</v>
      </c>
      <c r="EW66" s="579">
        <f t="shared" si="86"/>
        <v>0</v>
      </c>
      <c r="EX66" s="582">
        <f t="shared" si="552"/>
        <v>0</v>
      </c>
      <c r="EY66" s="112"/>
      <c r="EZ66" s="576"/>
      <c r="FA66" s="162"/>
      <c r="FC66" s="44" t="s">
        <v>67</v>
      </c>
      <c r="FD66" s="11" t="s">
        <v>144</v>
      </c>
      <c r="FE66" s="141">
        <v>0</v>
      </c>
      <c r="FF66" s="141">
        <v>0</v>
      </c>
      <c r="FG66" s="142">
        <v>0</v>
      </c>
      <c r="FH66" s="139" t="s">
        <v>109</v>
      </c>
      <c r="FI66" s="122">
        <f t="shared" si="599"/>
        <v>0</v>
      </c>
      <c r="FJ66" s="602">
        <v>0</v>
      </c>
      <c r="FK66" s="604">
        <f t="shared" si="600"/>
        <v>0</v>
      </c>
      <c r="FL66" s="592"/>
      <c r="FM66" s="573"/>
      <c r="FN66" s="610">
        <f>SUM(FK66:FK67)</f>
        <v>0</v>
      </c>
      <c r="FO66" s="127">
        <f>IF(FO$4=0,0,FN66/$FO$4)</f>
        <v>0</v>
      </c>
      <c r="FP66" s="87" t="s">
        <v>67</v>
      </c>
      <c r="FQ66" s="522">
        <f>EX82</f>
        <v>0</v>
      </c>
      <c r="FR66" s="496">
        <f>FN66</f>
        <v>0</v>
      </c>
      <c r="FS66" s="567">
        <f>SUM(FQ66:FR67)</f>
        <v>0</v>
      </c>
    </row>
    <row r="67" spans="1:175" x14ac:dyDescent="0.25">
      <c r="A67" s="44" t="s">
        <v>77</v>
      </c>
      <c r="B67" s="1041" t="str">
        <f>Prices!$A$107</f>
        <v xml:space="preserve">glazing  </v>
      </c>
      <c r="C67" s="1041"/>
      <c r="D67" s="1042" t="s">
        <v>82</v>
      </c>
      <c r="E67" s="1042"/>
      <c r="F67" s="68">
        <v>0</v>
      </c>
      <c r="G67" s="8"/>
      <c r="H67" s="720">
        <f>Prices!$D107</f>
        <v>0</v>
      </c>
      <c r="I67" s="13">
        <f t="shared" si="597"/>
        <v>0</v>
      </c>
      <c r="J67" s="13">
        <f t="shared" si="553"/>
        <v>0</v>
      </c>
      <c r="K67" s="13">
        <f t="shared" si="554"/>
        <v>0</v>
      </c>
      <c r="L67" s="151"/>
      <c r="M67" s="155"/>
      <c r="N67" s="10"/>
      <c r="O67" s="44" t="s">
        <v>77</v>
      </c>
      <c r="P67" s="1041" t="str">
        <f>Prices!$A$107</f>
        <v xml:space="preserve">glazing  </v>
      </c>
      <c r="Q67" s="1041"/>
      <c r="R67" s="1042" t="s">
        <v>82</v>
      </c>
      <c r="S67" s="1042"/>
      <c r="T67" s="68">
        <v>0</v>
      </c>
      <c r="U67" s="8"/>
      <c r="V67" s="720">
        <f>Prices!$D107</f>
        <v>0</v>
      </c>
      <c r="W67" s="13">
        <f t="shared" si="598"/>
        <v>0</v>
      </c>
      <c r="X67" s="13">
        <f t="shared" si="555"/>
        <v>0</v>
      </c>
      <c r="Y67" s="13">
        <f t="shared" si="556"/>
        <v>0</v>
      </c>
      <c r="Z67" s="151"/>
      <c r="AA67" s="155"/>
      <c r="AB67" s="10"/>
      <c r="AC67" s="44" t="s">
        <v>77</v>
      </c>
      <c r="AD67" s="1041" t="str">
        <f>Prices!$A$107</f>
        <v xml:space="preserve">glazing  </v>
      </c>
      <c r="AE67" s="1041"/>
      <c r="AF67" s="1042" t="s">
        <v>82</v>
      </c>
      <c r="AG67" s="1042"/>
      <c r="AH67" s="68">
        <v>0</v>
      </c>
      <c r="AI67" s="8"/>
      <c r="AJ67" s="720">
        <f>Prices!$D107</f>
        <v>0</v>
      </c>
      <c r="AK67" s="13">
        <f t="shared" si="557"/>
        <v>0</v>
      </c>
      <c r="AL67" s="13">
        <f t="shared" si="558"/>
        <v>0</v>
      </c>
      <c r="AM67" s="13">
        <f t="shared" si="559"/>
        <v>0</v>
      </c>
      <c r="AN67" s="151"/>
      <c r="AO67" s="155"/>
      <c r="AP67" s="10"/>
      <c r="AQ67" s="44" t="s">
        <v>77</v>
      </c>
      <c r="AR67" s="1041" t="str">
        <f>Prices!$A$107</f>
        <v xml:space="preserve">glazing  </v>
      </c>
      <c r="AS67" s="1041"/>
      <c r="AT67" s="1042" t="s">
        <v>82</v>
      </c>
      <c r="AU67" s="1042"/>
      <c r="AV67" s="68">
        <v>0</v>
      </c>
      <c r="AW67" s="8"/>
      <c r="AX67" s="720">
        <f>Prices!$D107</f>
        <v>0</v>
      </c>
      <c r="AY67" s="13">
        <f t="shared" si="562"/>
        <v>0</v>
      </c>
      <c r="AZ67" s="13">
        <f t="shared" si="563"/>
        <v>0</v>
      </c>
      <c r="BA67" s="13">
        <f t="shared" si="564"/>
        <v>0</v>
      </c>
      <c r="BB67" s="151"/>
      <c r="BC67" s="155"/>
      <c r="BD67" s="10"/>
      <c r="BE67" s="44" t="s">
        <v>77</v>
      </c>
      <c r="BF67" s="1041" t="str">
        <f>Prices!$A$107</f>
        <v xml:space="preserve">glazing  </v>
      </c>
      <c r="BG67" s="1041"/>
      <c r="BH67" s="1042" t="s">
        <v>82</v>
      </c>
      <c r="BI67" s="1042"/>
      <c r="BJ67" s="68">
        <v>0</v>
      </c>
      <c r="BK67" s="8"/>
      <c r="BL67" s="720">
        <f>Prices!$D107</f>
        <v>0</v>
      </c>
      <c r="BM67" s="13">
        <f t="shared" si="567"/>
        <v>0</v>
      </c>
      <c r="BN67" s="13">
        <f t="shared" si="568"/>
        <v>0</v>
      </c>
      <c r="BO67" s="13">
        <f t="shared" si="569"/>
        <v>0</v>
      </c>
      <c r="BP67" s="151"/>
      <c r="BQ67" s="155"/>
      <c r="BR67" s="10"/>
      <c r="BS67" s="44" t="s">
        <v>77</v>
      </c>
      <c r="BT67" s="1041" t="str">
        <f>Prices!$A$107</f>
        <v xml:space="preserve">glazing  </v>
      </c>
      <c r="BU67" s="1041"/>
      <c r="BV67" s="1042" t="s">
        <v>82</v>
      </c>
      <c r="BW67" s="1042"/>
      <c r="BX67" s="68">
        <v>0</v>
      </c>
      <c r="BY67" s="8"/>
      <c r="BZ67" s="720">
        <f>Prices!$D107</f>
        <v>0</v>
      </c>
      <c r="CA67" s="13">
        <f t="shared" si="572"/>
        <v>0</v>
      </c>
      <c r="CB67" s="13">
        <f t="shared" si="573"/>
        <v>0</v>
      </c>
      <c r="CC67" s="13">
        <f t="shared" si="574"/>
        <v>0</v>
      </c>
      <c r="CD67" s="151"/>
      <c r="CE67" s="155"/>
      <c r="CF67" s="10"/>
      <c r="CG67" s="44" t="s">
        <v>77</v>
      </c>
      <c r="CH67" s="1041" t="str">
        <f>Prices!$A$107</f>
        <v xml:space="preserve">glazing  </v>
      </c>
      <c r="CI67" s="1041"/>
      <c r="CJ67" s="1042" t="s">
        <v>82</v>
      </c>
      <c r="CK67" s="1042"/>
      <c r="CL67" s="68">
        <v>0</v>
      </c>
      <c r="CM67" s="8"/>
      <c r="CN67" s="720">
        <f>Prices!$D107</f>
        <v>0</v>
      </c>
      <c r="CO67" s="13">
        <f t="shared" si="577"/>
        <v>0</v>
      </c>
      <c r="CP67" s="13">
        <f t="shared" si="578"/>
        <v>0</v>
      </c>
      <c r="CQ67" s="13">
        <f t="shared" si="579"/>
        <v>0</v>
      </c>
      <c r="CR67" s="151"/>
      <c r="CS67" s="155"/>
      <c r="CT67" s="10"/>
      <c r="CU67" s="44" t="s">
        <v>77</v>
      </c>
      <c r="CV67" s="1041" t="str">
        <f>Prices!$A$107</f>
        <v xml:space="preserve">glazing  </v>
      </c>
      <c r="CW67" s="1041"/>
      <c r="CX67" s="1042" t="s">
        <v>82</v>
      </c>
      <c r="CY67" s="1042"/>
      <c r="CZ67" s="68">
        <v>0</v>
      </c>
      <c r="DA67" s="8"/>
      <c r="DB67" s="720">
        <f>Prices!$D107</f>
        <v>0</v>
      </c>
      <c r="DC67" s="13">
        <f t="shared" si="582"/>
        <v>0</v>
      </c>
      <c r="DD67" s="13">
        <f t="shared" si="583"/>
        <v>0</v>
      </c>
      <c r="DE67" s="13">
        <f t="shared" si="584"/>
        <v>0</v>
      </c>
      <c r="DF67" s="151"/>
      <c r="DG67" s="155"/>
      <c r="DH67" s="10"/>
      <c r="DI67" s="44" t="s">
        <v>77</v>
      </c>
      <c r="DJ67" s="1041" t="str">
        <f>Prices!$A$107</f>
        <v xml:space="preserve">glazing  </v>
      </c>
      <c r="DK67" s="1041"/>
      <c r="DL67" s="1042" t="s">
        <v>82</v>
      </c>
      <c r="DM67" s="1042"/>
      <c r="DN67" s="68">
        <v>0</v>
      </c>
      <c r="DO67" s="8"/>
      <c r="DP67" s="720">
        <f>Prices!$D107</f>
        <v>0</v>
      </c>
      <c r="DQ67" s="13">
        <f t="shared" si="587"/>
        <v>0</v>
      </c>
      <c r="DR67" s="13">
        <f t="shared" si="588"/>
        <v>0</v>
      </c>
      <c r="DS67" s="13">
        <f t="shared" si="589"/>
        <v>0</v>
      </c>
      <c r="DT67" s="151"/>
      <c r="DU67" s="155"/>
      <c r="DV67" s="10"/>
      <c r="DW67" s="44" t="s">
        <v>77</v>
      </c>
      <c r="DX67" s="1041" t="str">
        <f>Prices!$A$107</f>
        <v xml:space="preserve">glazing  </v>
      </c>
      <c r="DY67" s="1041"/>
      <c r="DZ67" s="1042" t="s">
        <v>82</v>
      </c>
      <c r="EA67" s="1042"/>
      <c r="EB67" s="68">
        <v>0</v>
      </c>
      <c r="EC67" s="8"/>
      <c r="ED67" s="720">
        <f>Prices!$D107</f>
        <v>0</v>
      </c>
      <c r="EE67" s="13">
        <f t="shared" si="592"/>
        <v>0</v>
      </c>
      <c r="EF67" s="13">
        <f t="shared" si="593"/>
        <v>0</v>
      </c>
      <c r="EG67" s="13">
        <f t="shared" si="594"/>
        <v>0</v>
      </c>
      <c r="EH67" s="151"/>
      <c r="EI67" s="155"/>
      <c r="EJ67" s="10"/>
      <c r="EK67" s="44" t="s">
        <v>91</v>
      </c>
      <c r="EL67" s="95" t="s">
        <v>113</v>
      </c>
      <c r="EM67" s="744">
        <f t="shared" si="548"/>
        <v>0</v>
      </c>
      <c r="EN67" s="147"/>
      <c r="EO67" s="147"/>
      <c r="EP67" s="744">
        <f t="shared" si="549"/>
        <v>0</v>
      </c>
      <c r="EQ67" s="190">
        <f>G90*$C$2+U90*$Q$2+AI90*$AE$2+AW90*$AS$2+BK90*$BG$2+BY90*$BU$2+CM90*$CI$2+DA90*$CW$2+DO90*$DK$2+EC90*$DY$2</f>
        <v>0</v>
      </c>
      <c r="ER67" s="116">
        <f t="shared" si="550"/>
        <v>0</v>
      </c>
      <c r="ES67" s="81">
        <f t="shared" si="551"/>
        <v>0</v>
      </c>
      <c r="ET67" s="280">
        <v>0</v>
      </c>
      <c r="EU67" s="9" t="s">
        <v>109</v>
      </c>
      <c r="EV67" s="583">
        <f>IF(ER$4=0,0,EQ67/$ER$4*$EX$4)</f>
        <v>0</v>
      </c>
      <c r="EW67" s="579">
        <f t="shared" si="86"/>
        <v>0</v>
      </c>
      <c r="EX67" s="582">
        <f t="shared" si="552"/>
        <v>0</v>
      </c>
      <c r="EY67" s="574">
        <f>EZ136</f>
        <v>0</v>
      </c>
      <c r="EZ67" s="542">
        <f>ET136</f>
        <v>0</v>
      </c>
      <c r="FA67" s="567"/>
      <c r="FC67" s="44" t="s">
        <v>67</v>
      </c>
      <c r="FD67" s="11" t="s">
        <v>144</v>
      </c>
      <c r="FE67" s="141">
        <v>0</v>
      </c>
      <c r="FF67" s="141">
        <v>0</v>
      </c>
      <c r="FG67" s="142">
        <v>0</v>
      </c>
      <c r="FH67" s="139" t="s">
        <v>21</v>
      </c>
      <c r="FI67" s="122">
        <f t="shared" si="599"/>
        <v>0</v>
      </c>
      <c r="FJ67" s="602">
        <v>0</v>
      </c>
      <c r="FK67" s="604">
        <f t="shared" si="600"/>
        <v>0</v>
      </c>
      <c r="FL67" s="592"/>
      <c r="FM67" s="573"/>
      <c r="FN67" s="607"/>
      <c r="FO67" s="127"/>
      <c r="FP67" s="87" t="s">
        <v>243</v>
      </c>
      <c r="FQ67" s="522">
        <f>EX21</f>
        <v>0</v>
      </c>
      <c r="FR67" s="496">
        <f>FN21</f>
        <v>0</v>
      </c>
      <c r="FS67" s="567"/>
    </row>
    <row r="68" spans="1:175" x14ac:dyDescent="0.25">
      <c r="A68" s="44" t="s">
        <v>77</v>
      </c>
      <c r="B68" s="1041" t="str">
        <f>Prices!$A$108</f>
        <v xml:space="preserve">glazing  </v>
      </c>
      <c r="C68" s="1041"/>
      <c r="D68" s="1042" t="s">
        <v>83</v>
      </c>
      <c r="E68" s="1042"/>
      <c r="F68" s="68">
        <v>0</v>
      </c>
      <c r="G68" s="8"/>
      <c r="H68" s="720">
        <f>Prices!$D108</f>
        <v>0</v>
      </c>
      <c r="I68" s="13">
        <f t="shared" si="597"/>
        <v>0</v>
      </c>
      <c r="J68" s="13">
        <f t="shared" si="553"/>
        <v>0</v>
      </c>
      <c r="K68" s="13">
        <f t="shared" si="554"/>
        <v>0</v>
      </c>
      <c r="L68" s="151"/>
      <c r="M68" s="155"/>
      <c r="N68" s="15"/>
      <c r="O68" s="44" t="s">
        <v>77</v>
      </c>
      <c r="P68" s="1041" t="str">
        <f>Prices!$A$108</f>
        <v xml:space="preserve">glazing  </v>
      </c>
      <c r="Q68" s="1041"/>
      <c r="R68" s="1042" t="s">
        <v>83</v>
      </c>
      <c r="S68" s="1042"/>
      <c r="T68" s="68">
        <v>0</v>
      </c>
      <c r="U68" s="8"/>
      <c r="V68" s="720">
        <f>Prices!$D108</f>
        <v>0</v>
      </c>
      <c r="W68" s="13">
        <f t="shared" si="598"/>
        <v>0</v>
      </c>
      <c r="X68" s="13">
        <f t="shared" si="555"/>
        <v>0</v>
      </c>
      <c r="Y68" s="13">
        <f t="shared" si="556"/>
        <v>0</v>
      </c>
      <c r="Z68" s="151"/>
      <c r="AA68" s="155"/>
      <c r="AB68" s="15"/>
      <c r="AC68" s="44" t="s">
        <v>77</v>
      </c>
      <c r="AD68" s="1041" t="str">
        <f>Prices!$A$108</f>
        <v xml:space="preserve">glazing  </v>
      </c>
      <c r="AE68" s="1041"/>
      <c r="AF68" s="1042" t="s">
        <v>83</v>
      </c>
      <c r="AG68" s="1042"/>
      <c r="AH68" s="68">
        <v>0</v>
      </c>
      <c r="AI68" s="8"/>
      <c r="AJ68" s="720">
        <f>Prices!$D108</f>
        <v>0</v>
      </c>
      <c r="AK68" s="13">
        <f t="shared" si="557"/>
        <v>0</v>
      </c>
      <c r="AL68" s="13">
        <f t="shared" si="558"/>
        <v>0</v>
      </c>
      <c r="AM68" s="13">
        <f t="shared" si="559"/>
        <v>0</v>
      </c>
      <c r="AN68" s="151"/>
      <c r="AO68" s="155"/>
      <c r="AP68" s="15"/>
      <c r="AQ68" s="44" t="s">
        <v>77</v>
      </c>
      <c r="AR68" s="1041" t="str">
        <f>Prices!$A$108</f>
        <v xml:space="preserve">glazing  </v>
      </c>
      <c r="AS68" s="1041"/>
      <c r="AT68" s="1042" t="s">
        <v>83</v>
      </c>
      <c r="AU68" s="1042"/>
      <c r="AV68" s="68">
        <v>0</v>
      </c>
      <c r="AW68" s="8"/>
      <c r="AX68" s="720">
        <f>Prices!$D108</f>
        <v>0</v>
      </c>
      <c r="AY68" s="13">
        <f t="shared" si="562"/>
        <v>0</v>
      </c>
      <c r="AZ68" s="13">
        <f t="shared" si="563"/>
        <v>0</v>
      </c>
      <c r="BA68" s="13">
        <f t="shared" si="564"/>
        <v>0</v>
      </c>
      <c r="BB68" s="151"/>
      <c r="BC68" s="155"/>
      <c r="BD68" s="15"/>
      <c r="BE68" s="44" t="s">
        <v>77</v>
      </c>
      <c r="BF68" s="1041" t="str">
        <f>Prices!$A$108</f>
        <v xml:space="preserve">glazing  </v>
      </c>
      <c r="BG68" s="1041"/>
      <c r="BH68" s="1042" t="s">
        <v>83</v>
      </c>
      <c r="BI68" s="1042"/>
      <c r="BJ68" s="68">
        <v>0</v>
      </c>
      <c r="BK68" s="8"/>
      <c r="BL68" s="720">
        <f>Prices!$D108</f>
        <v>0</v>
      </c>
      <c r="BM68" s="13">
        <f t="shared" si="567"/>
        <v>0</v>
      </c>
      <c r="BN68" s="13">
        <f t="shared" si="568"/>
        <v>0</v>
      </c>
      <c r="BO68" s="13">
        <f t="shared" si="569"/>
        <v>0</v>
      </c>
      <c r="BP68" s="151"/>
      <c r="BQ68" s="155"/>
      <c r="BR68" s="15"/>
      <c r="BS68" s="44" t="s">
        <v>77</v>
      </c>
      <c r="BT68" s="1041" t="str">
        <f>Prices!$A$108</f>
        <v xml:space="preserve">glazing  </v>
      </c>
      <c r="BU68" s="1041"/>
      <c r="BV68" s="1042" t="s">
        <v>83</v>
      </c>
      <c r="BW68" s="1042"/>
      <c r="BX68" s="68">
        <v>0</v>
      </c>
      <c r="BY68" s="8"/>
      <c r="BZ68" s="720">
        <f>Prices!$D108</f>
        <v>0</v>
      </c>
      <c r="CA68" s="13">
        <f t="shared" si="572"/>
        <v>0</v>
      </c>
      <c r="CB68" s="13">
        <f t="shared" si="573"/>
        <v>0</v>
      </c>
      <c r="CC68" s="13">
        <f t="shared" si="574"/>
        <v>0</v>
      </c>
      <c r="CD68" s="151"/>
      <c r="CE68" s="155"/>
      <c r="CF68" s="15"/>
      <c r="CG68" s="44" t="s">
        <v>77</v>
      </c>
      <c r="CH68" s="1041" t="str">
        <f>Prices!$A$108</f>
        <v xml:space="preserve">glazing  </v>
      </c>
      <c r="CI68" s="1041"/>
      <c r="CJ68" s="1042" t="s">
        <v>83</v>
      </c>
      <c r="CK68" s="1042"/>
      <c r="CL68" s="68">
        <v>0</v>
      </c>
      <c r="CM68" s="8"/>
      <c r="CN68" s="720">
        <f>Prices!$D108</f>
        <v>0</v>
      </c>
      <c r="CO68" s="13">
        <f t="shared" si="577"/>
        <v>0</v>
      </c>
      <c r="CP68" s="13">
        <f t="shared" si="578"/>
        <v>0</v>
      </c>
      <c r="CQ68" s="13">
        <f t="shared" si="579"/>
        <v>0</v>
      </c>
      <c r="CR68" s="151"/>
      <c r="CS68" s="155"/>
      <c r="CT68" s="15"/>
      <c r="CU68" s="44" t="s">
        <v>77</v>
      </c>
      <c r="CV68" s="1041" t="str">
        <f>Prices!$A$108</f>
        <v xml:space="preserve">glazing  </v>
      </c>
      <c r="CW68" s="1041"/>
      <c r="CX68" s="1042" t="s">
        <v>83</v>
      </c>
      <c r="CY68" s="1042"/>
      <c r="CZ68" s="68">
        <v>0</v>
      </c>
      <c r="DA68" s="8"/>
      <c r="DB68" s="720">
        <f>Prices!$D108</f>
        <v>0</v>
      </c>
      <c r="DC68" s="13">
        <f t="shared" si="582"/>
        <v>0</v>
      </c>
      <c r="DD68" s="13">
        <f t="shared" si="583"/>
        <v>0</v>
      </c>
      <c r="DE68" s="13">
        <f t="shared" si="584"/>
        <v>0</v>
      </c>
      <c r="DF68" s="151"/>
      <c r="DG68" s="155"/>
      <c r="DH68" s="15"/>
      <c r="DI68" s="44" t="s">
        <v>77</v>
      </c>
      <c r="DJ68" s="1041" t="str">
        <f>Prices!$A$108</f>
        <v xml:space="preserve">glazing  </v>
      </c>
      <c r="DK68" s="1041"/>
      <c r="DL68" s="1042" t="s">
        <v>83</v>
      </c>
      <c r="DM68" s="1042"/>
      <c r="DN68" s="68">
        <v>0</v>
      </c>
      <c r="DO68" s="8"/>
      <c r="DP68" s="720">
        <f>Prices!$D108</f>
        <v>0</v>
      </c>
      <c r="DQ68" s="13">
        <f t="shared" si="587"/>
        <v>0</v>
      </c>
      <c r="DR68" s="13">
        <f t="shared" si="588"/>
        <v>0</v>
      </c>
      <c r="DS68" s="13">
        <f t="shared" si="589"/>
        <v>0</v>
      </c>
      <c r="DT68" s="151"/>
      <c r="DU68" s="155"/>
      <c r="DV68" s="15"/>
      <c r="DW68" s="44" t="s">
        <v>77</v>
      </c>
      <c r="DX68" s="1041" t="str">
        <f>Prices!$A$108</f>
        <v xml:space="preserve">glazing  </v>
      </c>
      <c r="DY68" s="1041"/>
      <c r="DZ68" s="1042" t="s">
        <v>83</v>
      </c>
      <c r="EA68" s="1042"/>
      <c r="EB68" s="68">
        <v>0</v>
      </c>
      <c r="EC68" s="8"/>
      <c r="ED68" s="720">
        <f>Prices!$D108</f>
        <v>0</v>
      </c>
      <c r="EE68" s="13">
        <f t="shared" si="592"/>
        <v>0</v>
      </c>
      <c r="EF68" s="13">
        <f t="shared" si="593"/>
        <v>0</v>
      </c>
      <c r="EG68" s="13">
        <f t="shared" si="594"/>
        <v>0</v>
      </c>
      <c r="EH68" s="151"/>
      <c r="EI68" s="155"/>
      <c r="EJ68" s="15"/>
      <c r="EK68" s="44" t="s">
        <v>91</v>
      </c>
      <c r="EL68" s="95" t="s">
        <v>113</v>
      </c>
      <c r="EM68" s="744">
        <f t="shared" si="548"/>
        <v>0</v>
      </c>
      <c r="EN68" s="147"/>
      <c r="EO68" s="147"/>
      <c r="EP68" s="744">
        <f t="shared" si="549"/>
        <v>0</v>
      </c>
      <c r="EQ68" s="190">
        <f>G91*$C$2+U91*$Q$2+AI91*$AE$2+AW91*$AS$2+BK91*$BG$2+BY91*$BU$2+CM91*$CI$2+DA91*$CW$2+DO91*$DK$2+EC91*$DY$2</f>
        <v>0</v>
      </c>
      <c r="ER68" s="116">
        <f t="shared" si="550"/>
        <v>0</v>
      </c>
      <c r="ES68" s="81">
        <f t="shared" si="551"/>
        <v>0</v>
      </c>
      <c r="ET68" s="280">
        <v>0</v>
      </c>
      <c r="EU68" s="9" t="s">
        <v>109</v>
      </c>
      <c r="EV68" s="583">
        <f>IF(ER$4=0,0,EQ68/$ER$4*$EX$4)</f>
        <v>0</v>
      </c>
      <c r="EW68" s="579">
        <f t="shared" si="86"/>
        <v>0</v>
      </c>
      <c r="EX68" s="582">
        <f t="shared" si="552"/>
        <v>0</v>
      </c>
      <c r="EY68" s="574"/>
      <c r="EZ68" s="576"/>
      <c r="FA68" s="162"/>
      <c r="FC68" s="44" t="s">
        <v>68</v>
      </c>
      <c r="FD68" s="11" t="s">
        <v>145</v>
      </c>
      <c r="FE68" s="141">
        <v>0</v>
      </c>
      <c r="FF68" s="141">
        <v>0</v>
      </c>
      <c r="FG68" s="142">
        <v>0</v>
      </c>
      <c r="FH68" s="139" t="s">
        <v>109</v>
      </c>
      <c r="FI68" s="122">
        <f t="shared" si="599"/>
        <v>0</v>
      </c>
      <c r="FJ68" s="602">
        <v>0</v>
      </c>
      <c r="FK68" s="604">
        <f t="shared" si="600"/>
        <v>0</v>
      </c>
      <c r="FL68" s="590"/>
      <c r="FM68" s="569"/>
      <c r="FN68" s="610">
        <f>SUM(FK68:FK69)</f>
        <v>0</v>
      </c>
      <c r="FO68" s="127">
        <f>IF(FO$4=0,0,FN68/$FO$4)</f>
        <v>0</v>
      </c>
      <c r="FP68" s="87" t="s">
        <v>68</v>
      </c>
      <c r="FQ68" s="522">
        <f>EX83</f>
        <v>0</v>
      </c>
      <c r="FR68" s="496">
        <f>FN68</f>
        <v>0</v>
      </c>
      <c r="FS68" s="567">
        <f>SUM(FQ68:FR69)</f>
        <v>0</v>
      </c>
    </row>
    <row r="69" spans="1:175" x14ac:dyDescent="0.25">
      <c r="A69" s="44" t="s">
        <v>77</v>
      </c>
      <c r="B69" s="1041" t="str">
        <f>Prices!$A$109</f>
        <v xml:space="preserve">glazing  </v>
      </c>
      <c r="C69" s="1041"/>
      <c r="D69" s="1042" t="s">
        <v>84</v>
      </c>
      <c r="E69" s="1042"/>
      <c r="F69" s="68">
        <v>0</v>
      </c>
      <c r="G69" s="8"/>
      <c r="H69" s="720">
        <f>Prices!$D109</f>
        <v>0</v>
      </c>
      <c r="I69" s="13">
        <f t="shared" si="597"/>
        <v>0</v>
      </c>
      <c r="J69" s="13">
        <f t="shared" si="553"/>
        <v>0</v>
      </c>
      <c r="K69" s="13">
        <f t="shared" si="554"/>
        <v>0</v>
      </c>
      <c r="L69" s="151"/>
      <c r="M69" s="155"/>
      <c r="N69" s="10"/>
      <c r="O69" s="44" t="s">
        <v>77</v>
      </c>
      <c r="P69" s="1041" t="str">
        <f>Prices!$A$109</f>
        <v xml:space="preserve">glazing  </v>
      </c>
      <c r="Q69" s="1041"/>
      <c r="R69" s="1042" t="s">
        <v>84</v>
      </c>
      <c r="S69" s="1042"/>
      <c r="T69" s="68">
        <v>0</v>
      </c>
      <c r="U69" s="8"/>
      <c r="V69" s="720">
        <f>Prices!$D109</f>
        <v>0</v>
      </c>
      <c r="W69" s="13">
        <f t="shared" si="598"/>
        <v>0</v>
      </c>
      <c r="X69" s="13">
        <f t="shared" si="555"/>
        <v>0</v>
      </c>
      <c r="Y69" s="13">
        <f t="shared" si="556"/>
        <v>0</v>
      </c>
      <c r="Z69" s="151"/>
      <c r="AA69" s="155"/>
      <c r="AB69" s="10"/>
      <c r="AC69" s="44" t="s">
        <v>77</v>
      </c>
      <c r="AD69" s="1041" t="str">
        <f>Prices!$A$109</f>
        <v xml:space="preserve">glazing  </v>
      </c>
      <c r="AE69" s="1041"/>
      <c r="AF69" s="1042" t="s">
        <v>84</v>
      </c>
      <c r="AG69" s="1042"/>
      <c r="AH69" s="68">
        <v>0</v>
      </c>
      <c r="AI69" s="8"/>
      <c r="AJ69" s="720">
        <f>Prices!$D109</f>
        <v>0</v>
      </c>
      <c r="AK69" s="13">
        <f t="shared" si="557"/>
        <v>0</v>
      </c>
      <c r="AL69" s="13">
        <f t="shared" si="558"/>
        <v>0</v>
      </c>
      <c r="AM69" s="13">
        <f t="shared" si="559"/>
        <v>0</v>
      </c>
      <c r="AN69" s="151"/>
      <c r="AO69" s="155"/>
      <c r="AP69" s="10"/>
      <c r="AQ69" s="44" t="s">
        <v>77</v>
      </c>
      <c r="AR69" s="1041" t="str">
        <f>Prices!$A$109</f>
        <v xml:space="preserve">glazing  </v>
      </c>
      <c r="AS69" s="1041"/>
      <c r="AT69" s="1042" t="s">
        <v>84</v>
      </c>
      <c r="AU69" s="1042"/>
      <c r="AV69" s="68">
        <v>0</v>
      </c>
      <c r="AW69" s="8"/>
      <c r="AX69" s="720">
        <f>Prices!$D109</f>
        <v>0</v>
      </c>
      <c r="AY69" s="13">
        <f t="shared" si="562"/>
        <v>0</v>
      </c>
      <c r="AZ69" s="13">
        <f t="shared" si="563"/>
        <v>0</v>
      </c>
      <c r="BA69" s="13">
        <f t="shared" si="564"/>
        <v>0</v>
      </c>
      <c r="BB69" s="151"/>
      <c r="BC69" s="155"/>
      <c r="BD69" s="10"/>
      <c r="BE69" s="44" t="s">
        <v>77</v>
      </c>
      <c r="BF69" s="1041" t="str">
        <f>Prices!$A$109</f>
        <v xml:space="preserve">glazing  </v>
      </c>
      <c r="BG69" s="1041"/>
      <c r="BH69" s="1042" t="s">
        <v>84</v>
      </c>
      <c r="BI69" s="1042"/>
      <c r="BJ69" s="68">
        <v>0</v>
      </c>
      <c r="BK69" s="8"/>
      <c r="BL69" s="720">
        <f>Prices!$D109</f>
        <v>0</v>
      </c>
      <c r="BM69" s="13">
        <f t="shared" si="567"/>
        <v>0</v>
      </c>
      <c r="BN69" s="13">
        <f t="shared" si="568"/>
        <v>0</v>
      </c>
      <c r="BO69" s="13">
        <f t="shared" si="569"/>
        <v>0</v>
      </c>
      <c r="BP69" s="151"/>
      <c r="BQ69" s="155"/>
      <c r="BR69" s="10"/>
      <c r="BS69" s="44" t="s">
        <v>77</v>
      </c>
      <c r="BT69" s="1041" t="str">
        <f>Prices!$A$109</f>
        <v xml:space="preserve">glazing  </v>
      </c>
      <c r="BU69" s="1041"/>
      <c r="BV69" s="1042" t="s">
        <v>84</v>
      </c>
      <c r="BW69" s="1042"/>
      <c r="BX69" s="68">
        <v>0</v>
      </c>
      <c r="BY69" s="8"/>
      <c r="BZ69" s="720">
        <f>Prices!$D109</f>
        <v>0</v>
      </c>
      <c r="CA69" s="13">
        <f t="shared" si="572"/>
        <v>0</v>
      </c>
      <c r="CB69" s="13">
        <f t="shared" si="573"/>
        <v>0</v>
      </c>
      <c r="CC69" s="13">
        <f t="shared" si="574"/>
        <v>0</v>
      </c>
      <c r="CD69" s="151"/>
      <c r="CE69" s="155"/>
      <c r="CF69" s="10"/>
      <c r="CG69" s="44" t="s">
        <v>77</v>
      </c>
      <c r="CH69" s="1041" t="str">
        <f>Prices!$A$109</f>
        <v xml:space="preserve">glazing  </v>
      </c>
      <c r="CI69" s="1041"/>
      <c r="CJ69" s="1042" t="s">
        <v>84</v>
      </c>
      <c r="CK69" s="1042"/>
      <c r="CL69" s="68">
        <v>0</v>
      </c>
      <c r="CM69" s="8"/>
      <c r="CN69" s="720">
        <f>Prices!$D109</f>
        <v>0</v>
      </c>
      <c r="CO69" s="13">
        <f t="shared" si="577"/>
        <v>0</v>
      </c>
      <c r="CP69" s="13">
        <f t="shared" si="578"/>
        <v>0</v>
      </c>
      <c r="CQ69" s="13">
        <f t="shared" si="579"/>
        <v>0</v>
      </c>
      <c r="CR69" s="151"/>
      <c r="CS69" s="155"/>
      <c r="CT69" s="10"/>
      <c r="CU69" s="44" t="s">
        <v>77</v>
      </c>
      <c r="CV69" s="1041" t="str">
        <f>Prices!$A$109</f>
        <v xml:space="preserve">glazing  </v>
      </c>
      <c r="CW69" s="1041"/>
      <c r="CX69" s="1042" t="s">
        <v>84</v>
      </c>
      <c r="CY69" s="1042"/>
      <c r="CZ69" s="68">
        <v>0</v>
      </c>
      <c r="DA69" s="8"/>
      <c r="DB69" s="720">
        <f>Prices!$D109</f>
        <v>0</v>
      </c>
      <c r="DC69" s="13">
        <f t="shared" si="582"/>
        <v>0</v>
      </c>
      <c r="DD69" s="13">
        <f t="shared" si="583"/>
        <v>0</v>
      </c>
      <c r="DE69" s="13">
        <f t="shared" si="584"/>
        <v>0</v>
      </c>
      <c r="DF69" s="151"/>
      <c r="DG69" s="155"/>
      <c r="DH69" s="10"/>
      <c r="DI69" s="44" t="s">
        <v>77</v>
      </c>
      <c r="DJ69" s="1041" t="str">
        <f>Prices!$A$109</f>
        <v xml:space="preserve">glazing  </v>
      </c>
      <c r="DK69" s="1041"/>
      <c r="DL69" s="1042" t="s">
        <v>84</v>
      </c>
      <c r="DM69" s="1042"/>
      <c r="DN69" s="68">
        <v>0</v>
      </c>
      <c r="DO69" s="8"/>
      <c r="DP69" s="720">
        <f>Prices!$D109</f>
        <v>0</v>
      </c>
      <c r="DQ69" s="13">
        <f t="shared" si="587"/>
        <v>0</v>
      </c>
      <c r="DR69" s="13">
        <f t="shared" si="588"/>
        <v>0</v>
      </c>
      <c r="DS69" s="13">
        <f t="shared" si="589"/>
        <v>0</v>
      </c>
      <c r="DT69" s="151"/>
      <c r="DU69" s="155"/>
      <c r="DV69" s="10"/>
      <c r="DW69" s="44" t="s">
        <v>77</v>
      </c>
      <c r="DX69" s="1041" t="str">
        <f>Prices!$A$109</f>
        <v xml:space="preserve">glazing  </v>
      </c>
      <c r="DY69" s="1041"/>
      <c r="DZ69" s="1042" t="s">
        <v>84</v>
      </c>
      <c r="EA69" s="1042"/>
      <c r="EB69" s="68">
        <v>0</v>
      </c>
      <c r="EC69" s="8"/>
      <c r="ED69" s="720">
        <f>Prices!$D109</f>
        <v>0</v>
      </c>
      <c r="EE69" s="13">
        <f t="shared" si="592"/>
        <v>0</v>
      </c>
      <c r="EF69" s="13">
        <f t="shared" si="593"/>
        <v>0</v>
      </c>
      <c r="EG69" s="13">
        <f t="shared" si="594"/>
        <v>0</v>
      </c>
      <c r="EH69" s="151"/>
      <c r="EI69" s="155"/>
      <c r="EJ69" s="10"/>
      <c r="EK69" s="44" t="s">
        <v>240</v>
      </c>
      <c r="EL69" s="95" t="s">
        <v>114</v>
      </c>
      <c r="EM69" s="744">
        <f t="shared" si="548"/>
        <v>0</v>
      </c>
      <c r="EN69" s="147"/>
      <c r="EO69" s="147"/>
      <c r="EP69" s="744">
        <f t="shared" si="549"/>
        <v>0</v>
      </c>
      <c r="EQ69" s="190">
        <f>G92*$C$2+U92*$Q$2+AI92*$AE$2+AW92*$AS$2+BK92*$BG$2+BY92*$BU$2+CM92*$CI$2+DA92*$CW$2+DO92*$DK$2+EC92*$DY$2</f>
        <v>0</v>
      </c>
      <c r="ER69" s="116">
        <f t="shared" si="550"/>
        <v>0</v>
      </c>
      <c r="ES69" s="81">
        <f t="shared" si="551"/>
        <v>0</v>
      </c>
      <c r="ET69" s="280">
        <v>0</v>
      </c>
      <c r="EU69" s="9" t="s">
        <v>109</v>
      </c>
      <c r="EV69" s="583">
        <f>IF(ER$4=0,0,EQ69/$ER$4*$EX$4)</f>
        <v>0</v>
      </c>
      <c r="EW69" s="579">
        <f t="shared" si="86"/>
        <v>0</v>
      </c>
      <c r="EX69" s="582">
        <f t="shared" si="552"/>
        <v>0</v>
      </c>
      <c r="EY69" s="574">
        <f>EZ137</f>
        <v>0</v>
      </c>
      <c r="EZ69" s="542">
        <f>ET137</f>
        <v>0</v>
      </c>
      <c r="FA69" s="567"/>
      <c r="FC69" s="44" t="s">
        <v>68</v>
      </c>
      <c r="FD69" s="11" t="s">
        <v>145</v>
      </c>
      <c r="FE69" s="141">
        <v>0</v>
      </c>
      <c r="FF69" s="141">
        <v>0</v>
      </c>
      <c r="FG69" s="142">
        <v>0</v>
      </c>
      <c r="FH69" s="139" t="s">
        <v>21</v>
      </c>
      <c r="FI69" s="122">
        <f t="shared" si="599"/>
        <v>0</v>
      </c>
      <c r="FJ69" s="602">
        <v>0</v>
      </c>
      <c r="FK69" s="604">
        <f t="shared" si="600"/>
        <v>0</v>
      </c>
      <c r="FL69" s="592"/>
      <c r="FM69" s="573"/>
      <c r="FN69" s="607"/>
      <c r="FO69" s="127"/>
      <c r="FP69" s="87" t="s">
        <v>242</v>
      </c>
      <c r="FQ69" s="522">
        <f>EX22</f>
        <v>0</v>
      </c>
      <c r="FR69" s="496">
        <f>FN23</f>
        <v>0</v>
      </c>
      <c r="FS69" s="567"/>
    </row>
    <row r="70" spans="1:175" x14ac:dyDescent="0.25">
      <c r="A70" s="44" t="s">
        <v>77</v>
      </c>
      <c r="B70" s="1041" t="str">
        <f>Prices!$A$110</f>
        <v xml:space="preserve">glazing  </v>
      </c>
      <c r="C70" s="1041"/>
      <c r="D70" s="1042" t="s">
        <v>85</v>
      </c>
      <c r="E70" s="1042"/>
      <c r="F70" s="68">
        <v>0</v>
      </c>
      <c r="G70" s="8"/>
      <c r="H70" s="720">
        <f>Prices!$D110</f>
        <v>0</v>
      </c>
      <c r="I70" s="13">
        <f t="shared" si="597"/>
        <v>0</v>
      </c>
      <c r="J70" s="13">
        <f t="shared" si="553"/>
        <v>0</v>
      </c>
      <c r="K70" s="13">
        <f t="shared" si="554"/>
        <v>0</v>
      </c>
      <c r="L70" s="151"/>
      <c r="M70" s="155"/>
      <c r="N70" s="10"/>
      <c r="O70" s="44" t="s">
        <v>77</v>
      </c>
      <c r="P70" s="1041" t="str">
        <f>Prices!$A$110</f>
        <v xml:space="preserve">glazing  </v>
      </c>
      <c r="Q70" s="1041"/>
      <c r="R70" s="1042" t="s">
        <v>85</v>
      </c>
      <c r="S70" s="1042"/>
      <c r="T70" s="68">
        <v>0</v>
      </c>
      <c r="U70" s="8"/>
      <c r="V70" s="720">
        <f>Prices!$D110</f>
        <v>0</v>
      </c>
      <c r="W70" s="13">
        <f t="shared" si="598"/>
        <v>0</v>
      </c>
      <c r="X70" s="13">
        <f t="shared" si="555"/>
        <v>0</v>
      </c>
      <c r="Y70" s="13">
        <f t="shared" si="556"/>
        <v>0</v>
      </c>
      <c r="Z70" s="151"/>
      <c r="AA70" s="155"/>
      <c r="AB70" s="10"/>
      <c r="AC70" s="44" t="s">
        <v>77</v>
      </c>
      <c r="AD70" s="1041" t="str">
        <f>Prices!$A$110</f>
        <v xml:space="preserve">glazing  </v>
      </c>
      <c r="AE70" s="1041"/>
      <c r="AF70" s="1042" t="s">
        <v>85</v>
      </c>
      <c r="AG70" s="1042"/>
      <c r="AH70" s="68">
        <v>0</v>
      </c>
      <c r="AI70" s="8"/>
      <c r="AJ70" s="720">
        <f>Prices!$D110</f>
        <v>0</v>
      </c>
      <c r="AK70" s="13">
        <f t="shared" si="557"/>
        <v>0</v>
      </c>
      <c r="AL70" s="13">
        <f t="shared" si="558"/>
        <v>0</v>
      </c>
      <c r="AM70" s="13">
        <f t="shared" si="559"/>
        <v>0</v>
      </c>
      <c r="AN70" s="151"/>
      <c r="AO70" s="155"/>
      <c r="AP70" s="10"/>
      <c r="AQ70" s="44" t="s">
        <v>77</v>
      </c>
      <c r="AR70" s="1041" t="str">
        <f>Prices!$A$110</f>
        <v xml:space="preserve">glazing  </v>
      </c>
      <c r="AS70" s="1041"/>
      <c r="AT70" s="1042" t="s">
        <v>85</v>
      </c>
      <c r="AU70" s="1042"/>
      <c r="AV70" s="68">
        <v>0</v>
      </c>
      <c r="AW70" s="8"/>
      <c r="AX70" s="720">
        <f>Prices!$D110</f>
        <v>0</v>
      </c>
      <c r="AY70" s="13">
        <f t="shared" si="562"/>
        <v>0</v>
      </c>
      <c r="AZ70" s="13">
        <f t="shared" si="563"/>
        <v>0</v>
      </c>
      <c r="BA70" s="13">
        <f t="shared" si="564"/>
        <v>0</v>
      </c>
      <c r="BB70" s="151"/>
      <c r="BC70" s="155"/>
      <c r="BD70" s="10"/>
      <c r="BE70" s="44" t="s">
        <v>77</v>
      </c>
      <c r="BF70" s="1041" t="str">
        <f>Prices!$A$110</f>
        <v xml:space="preserve">glazing  </v>
      </c>
      <c r="BG70" s="1041"/>
      <c r="BH70" s="1042" t="s">
        <v>85</v>
      </c>
      <c r="BI70" s="1042"/>
      <c r="BJ70" s="68">
        <v>0</v>
      </c>
      <c r="BK70" s="8"/>
      <c r="BL70" s="720">
        <f>Prices!$D110</f>
        <v>0</v>
      </c>
      <c r="BM70" s="13">
        <f t="shared" si="567"/>
        <v>0</v>
      </c>
      <c r="BN70" s="13">
        <f t="shared" si="568"/>
        <v>0</v>
      </c>
      <c r="BO70" s="13">
        <f t="shared" si="569"/>
        <v>0</v>
      </c>
      <c r="BP70" s="151"/>
      <c r="BQ70" s="155"/>
      <c r="BR70" s="10"/>
      <c r="BS70" s="44" t="s">
        <v>77</v>
      </c>
      <c r="BT70" s="1041" t="str">
        <f>Prices!$A$110</f>
        <v xml:space="preserve">glazing  </v>
      </c>
      <c r="BU70" s="1041"/>
      <c r="BV70" s="1042" t="s">
        <v>85</v>
      </c>
      <c r="BW70" s="1042"/>
      <c r="BX70" s="68">
        <v>0</v>
      </c>
      <c r="BY70" s="8"/>
      <c r="BZ70" s="720">
        <f>Prices!$D110</f>
        <v>0</v>
      </c>
      <c r="CA70" s="13">
        <f t="shared" si="572"/>
        <v>0</v>
      </c>
      <c r="CB70" s="13">
        <f t="shared" si="573"/>
        <v>0</v>
      </c>
      <c r="CC70" s="13">
        <f t="shared" si="574"/>
        <v>0</v>
      </c>
      <c r="CD70" s="151"/>
      <c r="CE70" s="155"/>
      <c r="CF70" s="10"/>
      <c r="CG70" s="44" t="s">
        <v>77</v>
      </c>
      <c r="CH70" s="1041" t="str">
        <f>Prices!$A$110</f>
        <v xml:space="preserve">glazing  </v>
      </c>
      <c r="CI70" s="1041"/>
      <c r="CJ70" s="1042" t="s">
        <v>85</v>
      </c>
      <c r="CK70" s="1042"/>
      <c r="CL70" s="68">
        <v>0</v>
      </c>
      <c r="CM70" s="8"/>
      <c r="CN70" s="720">
        <f>Prices!$D110</f>
        <v>0</v>
      </c>
      <c r="CO70" s="13">
        <f t="shared" si="577"/>
        <v>0</v>
      </c>
      <c r="CP70" s="13">
        <f t="shared" si="578"/>
        <v>0</v>
      </c>
      <c r="CQ70" s="13">
        <f t="shared" si="579"/>
        <v>0</v>
      </c>
      <c r="CR70" s="151"/>
      <c r="CS70" s="155"/>
      <c r="CT70" s="10"/>
      <c r="CU70" s="44" t="s">
        <v>77</v>
      </c>
      <c r="CV70" s="1041" t="str">
        <f>Prices!$A$110</f>
        <v xml:space="preserve">glazing  </v>
      </c>
      <c r="CW70" s="1041"/>
      <c r="CX70" s="1042" t="s">
        <v>85</v>
      </c>
      <c r="CY70" s="1042"/>
      <c r="CZ70" s="68">
        <v>0</v>
      </c>
      <c r="DA70" s="8"/>
      <c r="DB70" s="720">
        <f>Prices!$D110</f>
        <v>0</v>
      </c>
      <c r="DC70" s="13">
        <f t="shared" si="582"/>
        <v>0</v>
      </c>
      <c r="DD70" s="13">
        <f t="shared" si="583"/>
        <v>0</v>
      </c>
      <c r="DE70" s="13">
        <f t="shared" si="584"/>
        <v>0</v>
      </c>
      <c r="DF70" s="151"/>
      <c r="DG70" s="155"/>
      <c r="DH70" s="10"/>
      <c r="DI70" s="44" t="s">
        <v>77</v>
      </c>
      <c r="DJ70" s="1041" t="str">
        <f>Prices!$A$110</f>
        <v xml:space="preserve">glazing  </v>
      </c>
      <c r="DK70" s="1041"/>
      <c r="DL70" s="1042" t="s">
        <v>85</v>
      </c>
      <c r="DM70" s="1042"/>
      <c r="DN70" s="68">
        <v>0</v>
      </c>
      <c r="DO70" s="8"/>
      <c r="DP70" s="720">
        <f>Prices!$D110</f>
        <v>0</v>
      </c>
      <c r="DQ70" s="13">
        <f t="shared" si="587"/>
        <v>0</v>
      </c>
      <c r="DR70" s="13">
        <f t="shared" si="588"/>
        <v>0</v>
      </c>
      <c r="DS70" s="13">
        <f t="shared" si="589"/>
        <v>0</v>
      </c>
      <c r="DT70" s="151"/>
      <c r="DU70" s="155"/>
      <c r="DV70" s="10"/>
      <c r="DW70" s="44" t="s">
        <v>77</v>
      </c>
      <c r="DX70" s="1041" t="str">
        <f>Prices!$A$110</f>
        <v xml:space="preserve">glazing  </v>
      </c>
      <c r="DY70" s="1041"/>
      <c r="DZ70" s="1042" t="s">
        <v>85</v>
      </c>
      <c r="EA70" s="1042"/>
      <c r="EB70" s="68">
        <v>0</v>
      </c>
      <c r="EC70" s="8"/>
      <c r="ED70" s="720">
        <f>Prices!$D110</f>
        <v>0</v>
      </c>
      <c r="EE70" s="13">
        <f t="shared" si="592"/>
        <v>0</v>
      </c>
      <c r="EF70" s="13">
        <f t="shared" si="593"/>
        <v>0</v>
      </c>
      <c r="EG70" s="13">
        <f t="shared" si="594"/>
        <v>0</v>
      </c>
      <c r="EH70" s="151"/>
      <c r="EI70" s="155"/>
      <c r="EJ70" s="10"/>
      <c r="EK70" s="44" t="s">
        <v>241</v>
      </c>
      <c r="EL70" s="95" t="s">
        <v>115</v>
      </c>
      <c r="EM70" s="744">
        <f t="shared" si="548"/>
        <v>0</v>
      </c>
      <c r="EN70" s="147"/>
      <c r="EO70" s="147"/>
      <c r="EP70" s="744">
        <f t="shared" si="549"/>
        <v>0</v>
      </c>
      <c r="EQ70" s="190">
        <f>G93*$C$2+U93*$Q$2+AI93*$AE$2+AW93*$AS$2+BK93*$BG$2+BY93*$BU$2+CM93*$CI$2+DA93*$CW$2+DO93*$DK$2+EC93*$DY$2</f>
        <v>0</v>
      </c>
      <c r="ER70" s="116">
        <f t="shared" si="550"/>
        <v>0</v>
      </c>
      <c r="ES70" s="81">
        <f t="shared" si="551"/>
        <v>0</v>
      </c>
      <c r="ET70" s="280">
        <v>0</v>
      </c>
      <c r="EU70" s="9" t="s">
        <v>109</v>
      </c>
      <c r="EV70" s="583">
        <f>IF(ER$4=0,0,EQ70/$ER$4*$EX$4)</f>
        <v>0</v>
      </c>
      <c r="EW70" s="579">
        <f t="shared" si="86"/>
        <v>0</v>
      </c>
      <c r="EX70" s="582">
        <f t="shared" si="552"/>
        <v>0</v>
      </c>
      <c r="EY70" s="112"/>
      <c r="EZ70" s="573"/>
      <c r="FA70" s="55"/>
      <c r="FC70" s="44"/>
      <c r="FD70" s="11"/>
      <c r="FE70" s="126"/>
      <c r="FF70" s="126"/>
      <c r="FG70" s="436"/>
      <c r="FH70" s="9"/>
      <c r="FI70" s="123"/>
      <c r="FJ70" s="121"/>
      <c r="FK70" s="604"/>
      <c r="FL70" s="592"/>
      <c r="FM70" s="573"/>
      <c r="FN70" s="607"/>
      <c r="FO70" s="127"/>
      <c r="FP70" s="87"/>
      <c r="FQ70" s="522"/>
      <c r="FR70" s="61"/>
      <c r="FS70" s="567"/>
    </row>
    <row r="71" spans="1:175" x14ac:dyDescent="0.25">
      <c r="A71" s="44" t="s">
        <v>77</v>
      </c>
      <c r="B71" s="1041" t="str">
        <f>Prices!$A$111</f>
        <v xml:space="preserve">glazing  </v>
      </c>
      <c r="C71" s="1041"/>
      <c r="D71" s="1042" t="s">
        <v>86</v>
      </c>
      <c r="E71" s="1042"/>
      <c r="F71" s="68">
        <v>0</v>
      </c>
      <c r="G71" s="8"/>
      <c r="H71" s="720">
        <f>Prices!$D111</f>
        <v>0</v>
      </c>
      <c r="I71" s="13">
        <f t="shared" si="597"/>
        <v>0</v>
      </c>
      <c r="J71" s="13">
        <f t="shared" si="553"/>
        <v>0</v>
      </c>
      <c r="K71" s="13">
        <f t="shared" si="554"/>
        <v>0</v>
      </c>
      <c r="L71" s="151"/>
      <c r="M71" s="155"/>
      <c r="N71" s="15"/>
      <c r="O71" s="44" t="s">
        <v>77</v>
      </c>
      <c r="P71" s="1041" t="str">
        <f>Prices!$A$111</f>
        <v xml:space="preserve">glazing  </v>
      </c>
      <c r="Q71" s="1041"/>
      <c r="R71" s="1042" t="s">
        <v>86</v>
      </c>
      <c r="S71" s="1042"/>
      <c r="T71" s="68">
        <v>0</v>
      </c>
      <c r="U71" s="8"/>
      <c r="V71" s="720">
        <f>Prices!$D111</f>
        <v>0</v>
      </c>
      <c r="W71" s="13">
        <f t="shared" si="598"/>
        <v>0</v>
      </c>
      <c r="X71" s="13">
        <f t="shared" si="555"/>
        <v>0</v>
      </c>
      <c r="Y71" s="13">
        <f t="shared" si="556"/>
        <v>0</v>
      </c>
      <c r="Z71" s="151"/>
      <c r="AA71" s="155"/>
      <c r="AB71" s="15"/>
      <c r="AC71" s="44" t="s">
        <v>77</v>
      </c>
      <c r="AD71" s="1041" t="str">
        <f>Prices!$A$111</f>
        <v xml:space="preserve">glazing  </v>
      </c>
      <c r="AE71" s="1041"/>
      <c r="AF71" s="1042" t="s">
        <v>86</v>
      </c>
      <c r="AG71" s="1042"/>
      <c r="AH71" s="68">
        <v>0</v>
      </c>
      <c r="AI71" s="8"/>
      <c r="AJ71" s="720">
        <f>Prices!$D111</f>
        <v>0</v>
      </c>
      <c r="AK71" s="13">
        <f t="shared" si="557"/>
        <v>0</v>
      </c>
      <c r="AL71" s="13">
        <f t="shared" si="558"/>
        <v>0</v>
      </c>
      <c r="AM71" s="13">
        <f t="shared" si="559"/>
        <v>0</v>
      </c>
      <c r="AN71" s="151"/>
      <c r="AO71" s="155"/>
      <c r="AP71" s="15"/>
      <c r="AQ71" s="44" t="s">
        <v>77</v>
      </c>
      <c r="AR71" s="1041" t="str">
        <f>Prices!$A$111</f>
        <v xml:space="preserve">glazing  </v>
      </c>
      <c r="AS71" s="1041"/>
      <c r="AT71" s="1042" t="s">
        <v>86</v>
      </c>
      <c r="AU71" s="1042"/>
      <c r="AV71" s="68">
        <v>0</v>
      </c>
      <c r="AW71" s="8"/>
      <c r="AX71" s="720">
        <f>Prices!$D111</f>
        <v>0</v>
      </c>
      <c r="AY71" s="13">
        <f t="shared" si="562"/>
        <v>0</v>
      </c>
      <c r="AZ71" s="13">
        <f t="shared" si="563"/>
        <v>0</v>
      </c>
      <c r="BA71" s="13">
        <f t="shared" si="564"/>
        <v>0</v>
      </c>
      <c r="BB71" s="151"/>
      <c r="BC71" s="155"/>
      <c r="BD71" s="15"/>
      <c r="BE71" s="44" t="s">
        <v>77</v>
      </c>
      <c r="BF71" s="1041" t="str">
        <f>Prices!$A$111</f>
        <v xml:space="preserve">glazing  </v>
      </c>
      <c r="BG71" s="1041"/>
      <c r="BH71" s="1042" t="s">
        <v>86</v>
      </c>
      <c r="BI71" s="1042"/>
      <c r="BJ71" s="68">
        <v>0</v>
      </c>
      <c r="BK71" s="8"/>
      <c r="BL71" s="720">
        <f>Prices!$D111</f>
        <v>0</v>
      </c>
      <c r="BM71" s="13">
        <f t="shared" si="567"/>
        <v>0</v>
      </c>
      <c r="BN71" s="13">
        <f t="shared" si="568"/>
        <v>0</v>
      </c>
      <c r="BO71" s="13">
        <f t="shared" si="569"/>
        <v>0</v>
      </c>
      <c r="BP71" s="151"/>
      <c r="BQ71" s="155"/>
      <c r="BR71" s="15"/>
      <c r="BS71" s="44" t="s">
        <v>77</v>
      </c>
      <c r="BT71" s="1041" t="str">
        <f>Prices!$A$111</f>
        <v xml:space="preserve">glazing  </v>
      </c>
      <c r="BU71" s="1041"/>
      <c r="BV71" s="1042" t="s">
        <v>86</v>
      </c>
      <c r="BW71" s="1042"/>
      <c r="BX71" s="68">
        <v>0</v>
      </c>
      <c r="BY71" s="8"/>
      <c r="BZ71" s="720">
        <f>Prices!$D111</f>
        <v>0</v>
      </c>
      <c r="CA71" s="13">
        <f t="shared" si="572"/>
        <v>0</v>
      </c>
      <c r="CB71" s="13">
        <f t="shared" si="573"/>
        <v>0</v>
      </c>
      <c r="CC71" s="13">
        <f t="shared" si="574"/>
        <v>0</v>
      </c>
      <c r="CD71" s="151"/>
      <c r="CE71" s="155"/>
      <c r="CF71" s="15"/>
      <c r="CG71" s="44" t="s">
        <v>77</v>
      </c>
      <c r="CH71" s="1041" t="str">
        <f>Prices!$A$111</f>
        <v xml:space="preserve">glazing  </v>
      </c>
      <c r="CI71" s="1041"/>
      <c r="CJ71" s="1042" t="s">
        <v>86</v>
      </c>
      <c r="CK71" s="1042"/>
      <c r="CL71" s="68">
        <v>0</v>
      </c>
      <c r="CM71" s="8"/>
      <c r="CN71" s="720">
        <f>Prices!$D111</f>
        <v>0</v>
      </c>
      <c r="CO71" s="13">
        <f t="shared" si="577"/>
        <v>0</v>
      </c>
      <c r="CP71" s="13">
        <f t="shared" si="578"/>
        <v>0</v>
      </c>
      <c r="CQ71" s="13">
        <f t="shared" si="579"/>
        <v>0</v>
      </c>
      <c r="CR71" s="151"/>
      <c r="CS71" s="155"/>
      <c r="CT71" s="15"/>
      <c r="CU71" s="44" t="s">
        <v>77</v>
      </c>
      <c r="CV71" s="1041" t="str">
        <f>Prices!$A$111</f>
        <v xml:space="preserve">glazing  </v>
      </c>
      <c r="CW71" s="1041"/>
      <c r="CX71" s="1042" t="s">
        <v>86</v>
      </c>
      <c r="CY71" s="1042"/>
      <c r="CZ71" s="68">
        <v>0</v>
      </c>
      <c r="DA71" s="8"/>
      <c r="DB71" s="720">
        <f>Prices!$D111</f>
        <v>0</v>
      </c>
      <c r="DC71" s="13">
        <f t="shared" si="582"/>
        <v>0</v>
      </c>
      <c r="DD71" s="13">
        <f t="shared" si="583"/>
        <v>0</v>
      </c>
      <c r="DE71" s="13">
        <f t="shared" si="584"/>
        <v>0</v>
      </c>
      <c r="DF71" s="151"/>
      <c r="DG71" s="155"/>
      <c r="DH71" s="15"/>
      <c r="DI71" s="44" t="s">
        <v>77</v>
      </c>
      <c r="DJ71" s="1041" t="str">
        <f>Prices!$A$111</f>
        <v xml:space="preserve">glazing  </v>
      </c>
      <c r="DK71" s="1041"/>
      <c r="DL71" s="1042" t="s">
        <v>86</v>
      </c>
      <c r="DM71" s="1042"/>
      <c r="DN71" s="68">
        <v>0</v>
      </c>
      <c r="DO71" s="8"/>
      <c r="DP71" s="720">
        <f>Prices!$D111</f>
        <v>0</v>
      </c>
      <c r="DQ71" s="13">
        <f t="shared" si="587"/>
        <v>0</v>
      </c>
      <c r="DR71" s="13">
        <f t="shared" si="588"/>
        <v>0</v>
      </c>
      <c r="DS71" s="13">
        <f t="shared" si="589"/>
        <v>0</v>
      </c>
      <c r="DT71" s="151"/>
      <c r="DU71" s="155"/>
      <c r="DV71" s="15"/>
      <c r="DW71" s="44" t="s">
        <v>77</v>
      </c>
      <c r="DX71" s="1041" t="str">
        <f>Prices!$A$111</f>
        <v xml:space="preserve">glazing  </v>
      </c>
      <c r="DY71" s="1041"/>
      <c r="DZ71" s="1042" t="s">
        <v>86</v>
      </c>
      <c r="EA71" s="1042"/>
      <c r="EB71" s="68">
        <v>0</v>
      </c>
      <c r="EC71" s="8"/>
      <c r="ED71" s="720">
        <f>Prices!$D111</f>
        <v>0</v>
      </c>
      <c r="EE71" s="13">
        <f t="shared" si="592"/>
        <v>0</v>
      </c>
      <c r="EF71" s="13">
        <f t="shared" si="593"/>
        <v>0</v>
      </c>
      <c r="EG71" s="13">
        <f t="shared" si="594"/>
        <v>0</v>
      </c>
      <c r="EH71" s="151"/>
      <c r="EI71" s="155"/>
      <c r="EJ71" s="15"/>
      <c r="EK71" s="44" t="s">
        <v>92</v>
      </c>
      <c r="EL71" s="148"/>
      <c r="EM71" s="744">
        <f>K95+Y95+AM95+BA95+BO95+CC95+CQ95+DE95+DS95+EG95</f>
        <v>0</v>
      </c>
      <c r="EN71" s="147"/>
      <c r="EO71" s="765" t="s">
        <v>45</v>
      </c>
      <c r="EP71" s="190">
        <f>F95*$C$2+T95*$Q$2+AH95*$AE$2+AV95*$AS$2+BJ95*$BG$2+BX95*$BU$2+CL95*$CI$2+CZ95*$CW$2+DN95*$DK$2+EB95*$DY$2</f>
        <v>0</v>
      </c>
      <c r="EQ71" s="79"/>
      <c r="ER71" s="116">
        <f t="shared" si="550"/>
        <v>0</v>
      </c>
      <c r="ES71" s="81">
        <f t="shared" si="551"/>
        <v>0</v>
      </c>
      <c r="ET71" s="280">
        <v>0</v>
      </c>
      <c r="EU71" s="9" t="s">
        <v>45</v>
      </c>
      <c r="EV71" s="583">
        <f t="shared" ref="EV71:EV79" si="601">IF(ER$4=0,0,EP71/$ER$4*$EX$4)</f>
        <v>0</v>
      </c>
      <c r="EW71" s="579">
        <f t="shared" si="86"/>
        <v>0</v>
      </c>
      <c r="EX71" s="582">
        <f t="shared" si="552"/>
        <v>0</v>
      </c>
      <c r="EY71" s="112"/>
      <c r="EZ71" s="573"/>
      <c r="FA71" s="55"/>
      <c r="FC71" s="44" t="s">
        <v>100</v>
      </c>
      <c r="FD71" s="11" t="s">
        <v>52</v>
      </c>
      <c r="FE71" s="141">
        <v>0</v>
      </c>
      <c r="FF71" s="141">
        <v>0</v>
      </c>
      <c r="FG71" s="142">
        <v>0</v>
      </c>
      <c r="FH71" s="9" t="s">
        <v>63</v>
      </c>
      <c r="FI71" s="122">
        <f>FE71*FF71*FG71</f>
        <v>0</v>
      </c>
      <c r="FJ71" s="602">
        <v>0</v>
      </c>
      <c r="FK71" s="604">
        <f>FI71*FJ71</f>
        <v>0</v>
      </c>
      <c r="FL71" s="591">
        <f>FM133</f>
        <v>0</v>
      </c>
      <c r="FM71" s="544">
        <f>IF(FJ71=0,0,FL71/FJ71)</f>
        <v>0</v>
      </c>
      <c r="FN71" s="610">
        <f>SUM(FK71:FK72)+FL71</f>
        <v>0</v>
      </c>
      <c r="FO71" s="127">
        <f>IF(FO$4=0,0,FN71/$FO$4)</f>
        <v>0</v>
      </c>
      <c r="FP71" s="87" t="s">
        <v>100</v>
      </c>
      <c r="FQ71" s="522">
        <f>EX85+EY85</f>
        <v>0</v>
      </c>
      <c r="FR71" s="496">
        <f>FN71</f>
        <v>0</v>
      </c>
      <c r="FS71" s="567">
        <f>SUM(FQ71:FR71)</f>
        <v>0</v>
      </c>
    </row>
    <row r="72" spans="1:175" x14ac:dyDescent="0.25">
      <c r="A72" s="44" t="s">
        <v>77</v>
      </c>
      <c r="B72" s="1041" t="str">
        <f>Prices!$A$112</f>
        <v xml:space="preserve">glazing  </v>
      </c>
      <c r="C72" s="1041"/>
      <c r="D72" s="1042" t="s">
        <v>87</v>
      </c>
      <c r="E72" s="1042"/>
      <c r="F72" s="68">
        <v>0</v>
      </c>
      <c r="G72" s="8"/>
      <c r="H72" s="720">
        <f>Prices!$D112</f>
        <v>0</v>
      </c>
      <c r="I72" s="13">
        <f t="shared" si="597"/>
        <v>0</v>
      </c>
      <c r="J72" s="13">
        <f t="shared" si="553"/>
        <v>0</v>
      </c>
      <c r="K72" s="13">
        <f t="shared" si="554"/>
        <v>0</v>
      </c>
      <c r="L72" s="151"/>
      <c r="M72" s="155"/>
      <c r="N72" s="10"/>
      <c r="O72" s="44" t="s">
        <v>77</v>
      </c>
      <c r="P72" s="1041" t="str">
        <f>Prices!$A$112</f>
        <v xml:space="preserve">glazing  </v>
      </c>
      <c r="Q72" s="1041"/>
      <c r="R72" s="1042" t="s">
        <v>87</v>
      </c>
      <c r="S72" s="1042"/>
      <c r="T72" s="68">
        <v>0</v>
      </c>
      <c r="U72" s="8"/>
      <c r="V72" s="720">
        <f>Prices!$D112</f>
        <v>0</v>
      </c>
      <c r="W72" s="13">
        <f t="shared" si="598"/>
        <v>0</v>
      </c>
      <c r="X72" s="13">
        <f t="shared" si="555"/>
        <v>0</v>
      </c>
      <c r="Y72" s="13">
        <f t="shared" si="556"/>
        <v>0</v>
      </c>
      <c r="Z72" s="151"/>
      <c r="AA72" s="155"/>
      <c r="AB72" s="10"/>
      <c r="AC72" s="44" t="s">
        <v>77</v>
      </c>
      <c r="AD72" s="1041" t="str">
        <f>Prices!$A$112</f>
        <v xml:space="preserve">glazing  </v>
      </c>
      <c r="AE72" s="1041"/>
      <c r="AF72" s="1042" t="s">
        <v>87</v>
      </c>
      <c r="AG72" s="1042"/>
      <c r="AH72" s="68">
        <v>0</v>
      </c>
      <c r="AI72" s="8"/>
      <c r="AJ72" s="720">
        <f>Prices!$D112</f>
        <v>0</v>
      </c>
      <c r="AK72" s="13">
        <f t="shared" si="557"/>
        <v>0</v>
      </c>
      <c r="AL72" s="13">
        <f t="shared" si="558"/>
        <v>0</v>
      </c>
      <c r="AM72" s="13">
        <f t="shared" si="559"/>
        <v>0</v>
      </c>
      <c r="AN72" s="151"/>
      <c r="AO72" s="155"/>
      <c r="AP72" s="10"/>
      <c r="AQ72" s="44" t="s">
        <v>77</v>
      </c>
      <c r="AR72" s="1041" t="str">
        <f>Prices!$A$112</f>
        <v xml:space="preserve">glazing  </v>
      </c>
      <c r="AS72" s="1041"/>
      <c r="AT72" s="1042" t="s">
        <v>87</v>
      </c>
      <c r="AU72" s="1042"/>
      <c r="AV72" s="68">
        <v>0</v>
      </c>
      <c r="AW72" s="8"/>
      <c r="AX72" s="720">
        <f>Prices!$D112</f>
        <v>0</v>
      </c>
      <c r="AY72" s="13">
        <f t="shared" si="562"/>
        <v>0</v>
      </c>
      <c r="AZ72" s="13">
        <f t="shared" si="563"/>
        <v>0</v>
      </c>
      <c r="BA72" s="13">
        <f t="shared" si="564"/>
        <v>0</v>
      </c>
      <c r="BB72" s="151"/>
      <c r="BC72" s="155"/>
      <c r="BD72" s="10"/>
      <c r="BE72" s="44" t="s">
        <v>77</v>
      </c>
      <c r="BF72" s="1041" t="str">
        <f>Prices!$A$112</f>
        <v xml:space="preserve">glazing  </v>
      </c>
      <c r="BG72" s="1041"/>
      <c r="BH72" s="1042" t="s">
        <v>87</v>
      </c>
      <c r="BI72" s="1042"/>
      <c r="BJ72" s="68">
        <v>0</v>
      </c>
      <c r="BK72" s="8"/>
      <c r="BL72" s="720">
        <f>Prices!$D112</f>
        <v>0</v>
      </c>
      <c r="BM72" s="13">
        <f t="shared" si="567"/>
        <v>0</v>
      </c>
      <c r="BN72" s="13">
        <f t="shared" si="568"/>
        <v>0</v>
      </c>
      <c r="BO72" s="13">
        <f t="shared" si="569"/>
        <v>0</v>
      </c>
      <c r="BP72" s="151"/>
      <c r="BQ72" s="155"/>
      <c r="BR72" s="10"/>
      <c r="BS72" s="44" t="s">
        <v>77</v>
      </c>
      <c r="BT72" s="1041" t="str">
        <f>Prices!$A$112</f>
        <v xml:space="preserve">glazing  </v>
      </c>
      <c r="BU72" s="1041"/>
      <c r="BV72" s="1042" t="s">
        <v>87</v>
      </c>
      <c r="BW72" s="1042"/>
      <c r="BX72" s="68">
        <v>0</v>
      </c>
      <c r="BY72" s="8"/>
      <c r="BZ72" s="720">
        <f>Prices!$D112</f>
        <v>0</v>
      </c>
      <c r="CA72" s="13">
        <f t="shared" si="572"/>
        <v>0</v>
      </c>
      <c r="CB72" s="13">
        <f t="shared" si="573"/>
        <v>0</v>
      </c>
      <c r="CC72" s="13">
        <f t="shared" si="574"/>
        <v>0</v>
      </c>
      <c r="CD72" s="151"/>
      <c r="CE72" s="155"/>
      <c r="CF72" s="10"/>
      <c r="CG72" s="44" t="s">
        <v>77</v>
      </c>
      <c r="CH72" s="1041" t="str">
        <f>Prices!$A$112</f>
        <v xml:space="preserve">glazing  </v>
      </c>
      <c r="CI72" s="1041"/>
      <c r="CJ72" s="1042" t="s">
        <v>87</v>
      </c>
      <c r="CK72" s="1042"/>
      <c r="CL72" s="68">
        <v>0</v>
      </c>
      <c r="CM72" s="8"/>
      <c r="CN72" s="720">
        <f>Prices!$D112</f>
        <v>0</v>
      </c>
      <c r="CO72" s="13">
        <f t="shared" si="577"/>
        <v>0</v>
      </c>
      <c r="CP72" s="13">
        <f t="shared" si="578"/>
        <v>0</v>
      </c>
      <c r="CQ72" s="13">
        <f t="shared" si="579"/>
        <v>0</v>
      </c>
      <c r="CR72" s="151"/>
      <c r="CS72" s="155"/>
      <c r="CT72" s="10"/>
      <c r="CU72" s="44" t="s">
        <v>77</v>
      </c>
      <c r="CV72" s="1041" t="str">
        <f>Prices!$A$112</f>
        <v xml:space="preserve">glazing  </v>
      </c>
      <c r="CW72" s="1041"/>
      <c r="CX72" s="1042" t="s">
        <v>87</v>
      </c>
      <c r="CY72" s="1042"/>
      <c r="CZ72" s="68">
        <v>0</v>
      </c>
      <c r="DA72" s="8"/>
      <c r="DB72" s="720">
        <f>Prices!$D112</f>
        <v>0</v>
      </c>
      <c r="DC72" s="13">
        <f t="shared" si="582"/>
        <v>0</v>
      </c>
      <c r="DD72" s="13">
        <f t="shared" si="583"/>
        <v>0</v>
      </c>
      <c r="DE72" s="13">
        <f t="shared" si="584"/>
        <v>0</v>
      </c>
      <c r="DF72" s="151"/>
      <c r="DG72" s="155"/>
      <c r="DH72" s="10"/>
      <c r="DI72" s="44" t="s">
        <v>77</v>
      </c>
      <c r="DJ72" s="1041" t="str">
        <f>Prices!$A$112</f>
        <v xml:space="preserve">glazing  </v>
      </c>
      <c r="DK72" s="1041"/>
      <c r="DL72" s="1042" t="s">
        <v>87</v>
      </c>
      <c r="DM72" s="1042"/>
      <c r="DN72" s="68">
        <v>0</v>
      </c>
      <c r="DO72" s="8"/>
      <c r="DP72" s="720">
        <f>Prices!$D112</f>
        <v>0</v>
      </c>
      <c r="DQ72" s="13">
        <f t="shared" si="587"/>
        <v>0</v>
      </c>
      <c r="DR72" s="13">
        <f t="shared" si="588"/>
        <v>0</v>
      </c>
      <c r="DS72" s="13">
        <f t="shared" si="589"/>
        <v>0</v>
      </c>
      <c r="DT72" s="151"/>
      <c r="DU72" s="155"/>
      <c r="DV72" s="10"/>
      <c r="DW72" s="44" t="s">
        <v>77</v>
      </c>
      <c r="DX72" s="1041" t="str">
        <f>Prices!$A$112</f>
        <v xml:space="preserve">glazing  </v>
      </c>
      <c r="DY72" s="1041"/>
      <c r="DZ72" s="1042" t="s">
        <v>87</v>
      </c>
      <c r="EA72" s="1042"/>
      <c r="EB72" s="68">
        <v>0</v>
      </c>
      <c r="EC72" s="8"/>
      <c r="ED72" s="720">
        <f>Prices!$D112</f>
        <v>0</v>
      </c>
      <c r="EE72" s="13">
        <f t="shared" si="592"/>
        <v>0</v>
      </c>
      <c r="EF72" s="13">
        <f t="shared" si="593"/>
        <v>0</v>
      </c>
      <c r="EG72" s="13">
        <f t="shared" si="594"/>
        <v>0</v>
      </c>
      <c r="EH72" s="151"/>
      <c r="EI72" s="155"/>
      <c r="EJ72" s="10"/>
      <c r="EK72" s="44" t="s">
        <v>92</v>
      </c>
      <c r="EL72" s="148"/>
      <c r="EM72" s="744">
        <f>K96+Y96+AM96+BA96+BO96+CC96+CQ96+DE96+DS96+EG96</f>
        <v>0</v>
      </c>
      <c r="EN72" s="147"/>
      <c r="EO72" s="765" t="s">
        <v>45</v>
      </c>
      <c r="EP72" s="190">
        <f>F96*$C$2+T96*$Q$2+AH96*$AE$2+AV96*$AS$2+BJ96*$BG$2+BX96*$BU$2+CL96*$CI$2+CZ96*$CW$2+DN96*$DK$2+EB96*$DY$2</f>
        <v>0</v>
      </c>
      <c r="EQ72" s="79"/>
      <c r="ER72" s="116">
        <f t="shared" si="550"/>
        <v>0</v>
      </c>
      <c r="ES72" s="81">
        <f t="shared" si="551"/>
        <v>0</v>
      </c>
      <c r="ET72" s="280">
        <v>0</v>
      </c>
      <c r="EU72" s="9" t="s">
        <v>45</v>
      </c>
      <c r="EV72" s="583">
        <f t="shared" si="601"/>
        <v>0</v>
      </c>
      <c r="EW72" s="579">
        <f t="shared" si="86"/>
        <v>0</v>
      </c>
      <c r="EX72" s="582">
        <f t="shared" si="552"/>
        <v>0</v>
      </c>
      <c r="EY72" s="112"/>
      <c r="EZ72" s="573"/>
      <c r="FA72" s="55"/>
      <c r="FC72" s="44" t="s">
        <v>100</v>
      </c>
      <c r="FD72" s="11" t="s">
        <v>52</v>
      </c>
      <c r="FE72" s="141">
        <v>0</v>
      </c>
      <c r="FF72" s="141">
        <v>0</v>
      </c>
      <c r="FG72" s="142">
        <v>0</v>
      </c>
      <c r="FH72" s="9" t="s">
        <v>63</v>
      </c>
      <c r="FI72" s="122">
        <f>FE72*FF72*FG72</f>
        <v>0</v>
      </c>
      <c r="FJ72" s="602">
        <v>0</v>
      </c>
      <c r="FK72" s="604">
        <f>FI72*FJ72</f>
        <v>0</v>
      </c>
      <c r="FL72" s="592"/>
      <c r="FM72" s="573"/>
      <c r="FN72" s="607"/>
      <c r="FO72" s="127"/>
      <c r="FP72" s="87"/>
      <c r="FQ72" s="522"/>
      <c r="FR72" s="61"/>
      <c r="FS72" s="567"/>
    </row>
    <row r="73" spans="1:175" x14ac:dyDescent="0.25">
      <c r="A73" s="44" t="s">
        <v>77</v>
      </c>
      <c r="B73" s="1041" t="str">
        <f>Prices!$A$113</f>
        <v xml:space="preserve">glazing  </v>
      </c>
      <c r="C73" s="1041"/>
      <c r="D73" s="1042" t="s">
        <v>88</v>
      </c>
      <c r="E73" s="1042"/>
      <c r="F73" s="68">
        <v>0</v>
      </c>
      <c r="G73" s="8"/>
      <c r="H73" s="720">
        <f>Prices!$D113</f>
        <v>0</v>
      </c>
      <c r="I73" s="13">
        <f t="shared" si="597"/>
        <v>0</v>
      </c>
      <c r="J73" s="13">
        <f t="shared" si="553"/>
        <v>0</v>
      </c>
      <c r="K73" s="13">
        <f t="shared" si="554"/>
        <v>0</v>
      </c>
      <c r="L73" s="151"/>
      <c r="M73" s="155"/>
      <c r="N73" s="10"/>
      <c r="O73" s="44" t="s">
        <v>77</v>
      </c>
      <c r="P73" s="1041" t="str">
        <f>Prices!$A$113</f>
        <v xml:space="preserve">glazing  </v>
      </c>
      <c r="Q73" s="1041"/>
      <c r="R73" s="1042" t="s">
        <v>88</v>
      </c>
      <c r="S73" s="1042"/>
      <c r="T73" s="68">
        <v>0</v>
      </c>
      <c r="U73" s="8"/>
      <c r="V73" s="720">
        <f>Prices!$D113</f>
        <v>0</v>
      </c>
      <c r="W73" s="13">
        <f t="shared" si="598"/>
        <v>0</v>
      </c>
      <c r="X73" s="13">
        <f t="shared" si="555"/>
        <v>0</v>
      </c>
      <c r="Y73" s="13">
        <f t="shared" si="556"/>
        <v>0</v>
      </c>
      <c r="Z73" s="151"/>
      <c r="AA73" s="155"/>
      <c r="AB73" s="10"/>
      <c r="AC73" s="44" t="s">
        <v>77</v>
      </c>
      <c r="AD73" s="1041" t="str">
        <f>Prices!$A$113</f>
        <v xml:space="preserve">glazing  </v>
      </c>
      <c r="AE73" s="1041"/>
      <c r="AF73" s="1042" t="s">
        <v>88</v>
      </c>
      <c r="AG73" s="1042"/>
      <c r="AH73" s="68">
        <v>0</v>
      </c>
      <c r="AI73" s="8"/>
      <c r="AJ73" s="720">
        <f>Prices!$D113</f>
        <v>0</v>
      </c>
      <c r="AK73" s="13">
        <f t="shared" si="557"/>
        <v>0</v>
      </c>
      <c r="AL73" s="13">
        <f t="shared" si="558"/>
        <v>0</v>
      </c>
      <c r="AM73" s="13">
        <f t="shared" si="559"/>
        <v>0</v>
      </c>
      <c r="AN73" s="151"/>
      <c r="AO73" s="155"/>
      <c r="AP73" s="10"/>
      <c r="AQ73" s="44" t="s">
        <v>77</v>
      </c>
      <c r="AR73" s="1041" t="str">
        <f>Prices!$A$113</f>
        <v xml:space="preserve">glazing  </v>
      </c>
      <c r="AS73" s="1041"/>
      <c r="AT73" s="1042" t="s">
        <v>88</v>
      </c>
      <c r="AU73" s="1042"/>
      <c r="AV73" s="68">
        <v>0</v>
      </c>
      <c r="AW73" s="8"/>
      <c r="AX73" s="720">
        <f>Prices!$D113</f>
        <v>0</v>
      </c>
      <c r="AY73" s="13">
        <f t="shared" si="562"/>
        <v>0</v>
      </c>
      <c r="AZ73" s="13">
        <f t="shared" si="563"/>
        <v>0</v>
      </c>
      <c r="BA73" s="13">
        <f t="shared" si="564"/>
        <v>0</v>
      </c>
      <c r="BB73" s="151"/>
      <c r="BC73" s="155"/>
      <c r="BD73" s="10"/>
      <c r="BE73" s="44" t="s">
        <v>77</v>
      </c>
      <c r="BF73" s="1041" t="str">
        <f>Prices!$A$113</f>
        <v xml:space="preserve">glazing  </v>
      </c>
      <c r="BG73" s="1041"/>
      <c r="BH73" s="1042" t="s">
        <v>88</v>
      </c>
      <c r="BI73" s="1042"/>
      <c r="BJ73" s="68">
        <v>0</v>
      </c>
      <c r="BK73" s="8"/>
      <c r="BL73" s="720">
        <f>Prices!$D113</f>
        <v>0</v>
      </c>
      <c r="BM73" s="13">
        <f t="shared" si="567"/>
        <v>0</v>
      </c>
      <c r="BN73" s="13">
        <f t="shared" si="568"/>
        <v>0</v>
      </c>
      <c r="BO73" s="13">
        <f t="shared" si="569"/>
        <v>0</v>
      </c>
      <c r="BP73" s="151"/>
      <c r="BQ73" s="155"/>
      <c r="BR73" s="10"/>
      <c r="BS73" s="44" t="s">
        <v>77</v>
      </c>
      <c r="BT73" s="1041" t="str">
        <f>Prices!$A$113</f>
        <v xml:space="preserve">glazing  </v>
      </c>
      <c r="BU73" s="1041"/>
      <c r="BV73" s="1042" t="s">
        <v>88</v>
      </c>
      <c r="BW73" s="1042"/>
      <c r="BX73" s="68">
        <v>0</v>
      </c>
      <c r="BY73" s="8"/>
      <c r="BZ73" s="720">
        <f>Prices!$D113</f>
        <v>0</v>
      </c>
      <c r="CA73" s="13">
        <f t="shared" si="572"/>
        <v>0</v>
      </c>
      <c r="CB73" s="13">
        <f t="shared" si="573"/>
        <v>0</v>
      </c>
      <c r="CC73" s="13">
        <f t="shared" si="574"/>
        <v>0</v>
      </c>
      <c r="CD73" s="151"/>
      <c r="CE73" s="155"/>
      <c r="CF73" s="10"/>
      <c r="CG73" s="44" t="s">
        <v>77</v>
      </c>
      <c r="CH73" s="1041" t="str">
        <f>Prices!$A$113</f>
        <v xml:space="preserve">glazing  </v>
      </c>
      <c r="CI73" s="1041"/>
      <c r="CJ73" s="1042" t="s">
        <v>88</v>
      </c>
      <c r="CK73" s="1042"/>
      <c r="CL73" s="68">
        <v>0</v>
      </c>
      <c r="CM73" s="8"/>
      <c r="CN73" s="720">
        <f>Prices!$D113</f>
        <v>0</v>
      </c>
      <c r="CO73" s="13">
        <f t="shared" si="577"/>
        <v>0</v>
      </c>
      <c r="CP73" s="13">
        <f t="shared" si="578"/>
        <v>0</v>
      </c>
      <c r="CQ73" s="13">
        <f t="shared" si="579"/>
        <v>0</v>
      </c>
      <c r="CR73" s="151"/>
      <c r="CS73" s="155"/>
      <c r="CT73" s="10"/>
      <c r="CU73" s="44" t="s">
        <v>77</v>
      </c>
      <c r="CV73" s="1041" t="str">
        <f>Prices!$A$113</f>
        <v xml:space="preserve">glazing  </v>
      </c>
      <c r="CW73" s="1041"/>
      <c r="CX73" s="1042" t="s">
        <v>88</v>
      </c>
      <c r="CY73" s="1042"/>
      <c r="CZ73" s="68">
        <v>0</v>
      </c>
      <c r="DA73" s="8"/>
      <c r="DB73" s="720">
        <f>Prices!$D113</f>
        <v>0</v>
      </c>
      <c r="DC73" s="13">
        <f t="shared" si="582"/>
        <v>0</v>
      </c>
      <c r="DD73" s="13">
        <f t="shared" si="583"/>
        <v>0</v>
      </c>
      <c r="DE73" s="13">
        <f t="shared" si="584"/>
        <v>0</v>
      </c>
      <c r="DF73" s="151"/>
      <c r="DG73" s="155"/>
      <c r="DH73" s="10"/>
      <c r="DI73" s="44" t="s">
        <v>77</v>
      </c>
      <c r="DJ73" s="1041" t="str">
        <f>Prices!$A$113</f>
        <v xml:space="preserve">glazing  </v>
      </c>
      <c r="DK73" s="1041"/>
      <c r="DL73" s="1042" t="s">
        <v>88</v>
      </c>
      <c r="DM73" s="1042"/>
      <c r="DN73" s="68">
        <v>0</v>
      </c>
      <c r="DO73" s="8"/>
      <c r="DP73" s="720">
        <f>Prices!$D113</f>
        <v>0</v>
      </c>
      <c r="DQ73" s="13">
        <f t="shared" si="587"/>
        <v>0</v>
      </c>
      <c r="DR73" s="13">
        <f t="shared" si="588"/>
        <v>0</v>
      </c>
      <c r="DS73" s="13">
        <f t="shared" si="589"/>
        <v>0</v>
      </c>
      <c r="DT73" s="151"/>
      <c r="DU73" s="155"/>
      <c r="DV73" s="10"/>
      <c r="DW73" s="44" t="s">
        <v>77</v>
      </c>
      <c r="DX73" s="1041" t="str">
        <f>Prices!$A$113</f>
        <v xml:space="preserve">glazing  </v>
      </c>
      <c r="DY73" s="1041"/>
      <c r="DZ73" s="1042" t="s">
        <v>88</v>
      </c>
      <c r="EA73" s="1042"/>
      <c r="EB73" s="68">
        <v>0</v>
      </c>
      <c r="EC73" s="8"/>
      <c r="ED73" s="720">
        <f>Prices!$D113</f>
        <v>0</v>
      </c>
      <c r="EE73" s="13">
        <f t="shared" si="592"/>
        <v>0</v>
      </c>
      <c r="EF73" s="13">
        <f t="shared" si="593"/>
        <v>0</v>
      </c>
      <c r="EG73" s="13">
        <f t="shared" si="594"/>
        <v>0</v>
      </c>
      <c r="EH73" s="151"/>
      <c r="EI73" s="155"/>
      <c r="EJ73" s="10"/>
      <c r="EK73" s="44" t="s">
        <v>93</v>
      </c>
      <c r="EL73" s="148"/>
      <c r="EM73" s="744">
        <f>K97+Y97+AM97+BA97+BO97+CC97+CQ97+DE97+DS97+EG97</f>
        <v>0</v>
      </c>
      <c r="EN73" s="147"/>
      <c r="EO73" s="765" t="s">
        <v>45</v>
      </c>
      <c r="EP73" s="190">
        <f>F97*$C$2+T97*$Q$2+AH97*$AE$2+AV97*$AS$2+BJ97*$BG$2+BX97*$BU$2+CL97*$CI$2+CZ97*$CW$2+DN97*$DK$2+EB97*$DY$2</f>
        <v>0</v>
      </c>
      <c r="EQ73" s="79"/>
      <c r="ER73" s="116">
        <f t="shared" si="550"/>
        <v>0</v>
      </c>
      <c r="ES73" s="81">
        <f t="shared" si="551"/>
        <v>0</v>
      </c>
      <c r="ET73" s="280">
        <v>0</v>
      </c>
      <c r="EU73" s="9" t="s">
        <v>45</v>
      </c>
      <c r="EV73" s="583">
        <f t="shared" si="601"/>
        <v>0</v>
      </c>
      <c r="EW73" s="579">
        <f t="shared" si="86"/>
        <v>0</v>
      </c>
      <c r="EX73" s="582">
        <f t="shared" si="552"/>
        <v>0</v>
      </c>
      <c r="EY73" s="112"/>
      <c r="EZ73" s="573"/>
      <c r="FA73" s="55"/>
      <c r="FC73" s="44" t="s">
        <v>97</v>
      </c>
      <c r="FD73" s="11" t="s">
        <v>53</v>
      </c>
      <c r="FE73" s="141">
        <v>0</v>
      </c>
      <c r="FF73" s="141">
        <v>0</v>
      </c>
      <c r="FG73" s="142">
        <v>0</v>
      </c>
      <c r="FH73" s="9" t="s">
        <v>63</v>
      </c>
      <c r="FI73" s="122">
        <f>FE73*FF73*FG73</f>
        <v>0</v>
      </c>
      <c r="FJ73" s="602">
        <v>0</v>
      </c>
      <c r="FK73" s="604">
        <f>FI73*FJ73</f>
        <v>0</v>
      </c>
      <c r="FL73" s="592"/>
      <c r="FM73" s="573"/>
      <c r="FN73" s="610">
        <f>SUM(FK73:FK74)</f>
        <v>0</v>
      </c>
      <c r="FO73" s="127">
        <f>IF(FO$4=0,0,FN73/$FO$4)</f>
        <v>0</v>
      </c>
      <c r="FP73" s="87" t="s">
        <v>97</v>
      </c>
      <c r="FQ73" s="522">
        <f>EX79+EX86</f>
        <v>0</v>
      </c>
      <c r="FR73" s="496">
        <f>FN73</f>
        <v>0</v>
      </c>
      <c r="FS73" s="567">
        <f>SUM(FQ73:FR73)</f>
        <v>0</v>
      </c>
    </row>
    <row r="74" spans="1:175" x14ac:dyDescent="0.25">
      <c r="A74" s="44" t="s">
        <v>77</v>
      </c>
      <c r="B74" s="1041" t="str">
        <f>Prices!$A$114</f>
        <v xml:space="preserve">glazing  </v>
      </c>
      <c r="C74" s="1041"/>
      <c r="D74" s="1042" t="s">
        <v>89</v>
      </c>
      <c r="E74" s="1042"/>
      <c r="F74" s="68">
        <v>0</v>
      </c>
      <c r="G74" s="8"/>
      <c r="H74" s="720">
        <f>Prices!$D114</f>
        <v>0</v>
      </c>
      <c r="I74" s="13">
        <f t="shared" si="597"/>
        <v>0</v>
      </c>
      <c r="J74" s="13">
        <f t="shared" si="553"/>
        <v>0</v>
      </c>
      <c r="K74" s="13">
        <f t="shared" si="554"/>
        <v>0</v>
      </c>
      <c r="L74" s="151"/>
      <c r="M74" s="155"/>
      <c r="N74" s="10"/>
      <c r="O74" s="44" t="s">
        <v>77</v>
      </c>
      <c r="P74" s="1041" t="str">
        <f>Prices!$A$114</f>
        <v xml:space="preserve">glazing  </v>
      </c>
      <c r="Q74" s="1041"/>
      <c r="R74" s="1042" t="s">
        <v>89</v>
      </c>
      <c r="S74" s="1042"/>
      <c r="T74" s="68">
        <v>0</v>
      </c>
      <c r="U74" s="8"/>
      <c r="V74" s="720">
        <f>Prices!$D114</f>
        <v>0</v>
      </c>
      <c r="W74" s="13">
        <f t="shared" si="598"/>
        <v>0</v>
      </c>
      <c r="X74" s="13">
        <f t="shared" si="555"/>
        <v>0</v>
      </c>
      <c r="Y74" s="13">
        <f t="shared" si="556"/>
        <v>0</v>
      </c>
      <c r="Z74" s="151"/>
      <c r="AA74" s="155"/>
      <c r="AB74" s="10"/>
      <c r="AC74" s="44" t="s">
        <v>77</v>
      </c>
      <c r="AD74" s="1041" t="str">
        <f>Prices!$A$114</f>
        <v xml:space="preserve">glazing  </v>
      </c>
      <c r="AE74" s="1041"/>
      <c r="AF74" s="1042" t="s">
        <v>89</v>
      </c>
      <c r="AG74" s="1042"/>
      <c r="AH74" s="68">
        <v>0</v>
      </c>
      <c r="AI74" s="8"/>
      <c r="AJ74" s="720">
        <f>Prices!$D114</f>
        <v>0</v>
      </c>
      <c r="AK74" s="13">
        <f t="shared" si="557"/>
        <v>0</v>
      </c>
      <c r="AL74" s="13">
        <f t="shared" si="558"/>
        <v>0</v>
      </c>
      <c r="AM74" s="13">
        <f t="shared" si="559"/>
        <v>0</v>
      </c>
      <c r="AN74" s="151"/>
      <c r="AO74" s="155"/>
      <c r="AP74" s="10"/>
      <c r="AQ74" s="44" t="s">
        <v>77</v>
      </c>
      <c r="AR74" s="1041" t="str">
        <f>Prices!$A$114</f>
        <v xml:space="preserve">glazing  </v>
      </c>
      <c r="AS74" s="1041"/>
      <c r="AT74" s="1042" t="s">
        <v>89</v>
      </c>
      <c r="AU74" s="1042"/>
      <c r="AV74" s="68">
        <v>0</v>
      </c>
      <c r="AW74" s="8"/>
      <c r="AX74" s="720">
        <f>Prices!$D114</f>
        <v>0</v>
      </c>
      <c r="AY74" s="13">
        <f t="shared" si="562"/>
        <v>0</v>
      </c>
      <c r="AZ74" s="13">
        <f t="shared" si="563"/>
        <v>0</v>
      </c>
      <c r="BA74" s="13">
        <f t="shared" si="564"/>
        <v>0</v>
      </c>
      <c r="BB74" s="151"/>
      <c r="BC74" s="155"/>
      <c r="BD74" s="10"/>
      <c r="BE74" s="44" t="s">
        <v>77</v>
      </c>
      <c r="BF74" s="1041" t="str">
        <f>Prices!$A$114</f>
        <v xml:space="preserve">glazing  </v>
      </c>
      <c r="BG74" s="1041"/>
      <c r="BH74" s="1042" t="s">
        <v>89</v>
      </c>
      <c r="BI74" s="1042"/>
      <c r="BJ74" s="68">
        <v>0</v>
      </c>
      <c r="BK74" s="8"/>
      <c r="BL74" s="720">
        <f>Prices!$D114</f>
        <v>0</v>
      </c>
      <c r="BM74" s="13">
        <f t="shared" si="567"/>
        <v>0</v>
      </c>
      <c r="BN74" s="13">
        <f t="shared" si="568"/>
        <v>0</v>
      </c>
      <c r="BO74" s="13">
        <f t="shared" si="569"/>
        <v>0</v>
      </c>
      <c r="BP74" s="151"/>
      <c r="BQ74" s="155"/>
      <c r="BR74" s="10"/>
      <c r="BS74" s="44" t="s">
        <v>77</v>
      </c>
      <c r="BT74" s="1041" t="str">
        <f>Prices!$A$114</f>
        <v xml:space="preserve">glazing  </v>
      </c>
      <c r="BU74" s="1041"/>
      <c r="BV74" s="1042" t="s">
        <v>89</v>
      </c>
      <c r="BW74" s="1042"/>
      <c r="BX74" s="68">
        <v>0</v>
      </c>
      <c r="BY74" s="8"/>
      <c r="BZ74" s="720">
        <f>Prices!$D114</f>
        <v>0</v>
      </c>
      <c r="CA74" s="13">
        <f t="shared" si="572"/>
        <v>0</v>
      </c>
      <c r="CB74" s="13">
        <f t="shared" si="573"/>
        <v>0</v>
      </c>
      <c r="CC74" s="13">
        <f t="shared" si="574"/>
        <v>0</v>
      </c>
      <c r="CD74" s="151"/>
      <c r="CE74" s="155"/>
      <c r="CF74" s="10"/>
      <c r="CG74" s="44" t="s">
        <v>77</v>
      </c>
      <c r="CH74" s="1041" t="str">
        <f>Prices!$A$114</f>
        <v xml:space="preserve">glazing  </v>
      </c>
      <c r="CI74" s="1041"/>
      <c r="CJ74" s="1042" t="s">
        <v>89</v>
      </c>
      <c r="CK74" s="1042"/>
      <c r="CL74" s="68">
        <v>0</v>
      </c>
      <c r="CM74" s="8"/>
      <c r="CN74" s="720">
        <f>Prices!$D114</f>
        <v>0</v>
      </c>
      <c r="CO74" s="13">
        <f t="shared" si="577"/>
        <v>0</v>
      </c>
      <c r="CP74" s="13">
        <f t="shared" si="578"/>
        <v>0</v>
      </c>
      <c r="CQ74" s="13">
        <f t="shared" si="579"/>
        <v>0</v>
      </c>
      <c r="CR74" s="151"/>
      <c r="CS74" s="155"/>
      <c r="CT74" s="10"/>
      <c r="CU74" s="44" t="s">
        <v>77</v>
      </c>
      <c r="CV74" s="1041" t="str">
        <f>Prices!$A$114</f>
        <v xml:space="preserve">glazing  </v>
      </c>
      <c r="CW74" s="1041"/>
      <c r="CX74" s="1042" t="s">
        <v>89</v>
      </c>
      <c r="CY74" s="1042"/>
      <c r="CZ74" s="68">
        <v>0</v>
      </c>
      <c r="DA74" s="8"/>
      <c r="DB74" s="720">
        <f>Prices!$D114</f>
        <v>0</v>
      </c>
      <c r="DC74" s="13">
        <f t="shared" si="582"/>
        <v>0</v>
      </c>
      <c r="DD74" s="13">
        <f t="shared" si="583"/>
        <v>0</v>
      </c>
      <c r="DE74" s="13">
        <f t="shared" si="584"/>
        <v>0</v>
      </c>
      <c r="DF74" s="151"/>
      <c r="DG74" s="155"/>
      <c r="DH74" s="10"/>
      <c r="DI74" s="44" t="s">
        <v>77</v>
      </c>
      <c r="DJ74" s="1041" t="str">
        <f>Prices!$A$114</f>
        <v xml:space="preserve">glazing  </v>
      </c>
      <c r="DK74" s="1041"/>
      <c r="DL74" s="1042" t="s">
        <v>89</v>
      </c>
      <c r="DM74" s="1042"/>
      <c r="DN74" s="68">
        <v>0</v>
      </c>
      <c r="DO74" s="8"/>
      <c r="DP74" s="720">
        <f>Prices!$D114</f>
        <v>0</v>
      </c>
      <c r="DQ74" s="13">
        <f t="shared" si="587"/>
        <v>0</v>
      </c>
      <c r="DR74" s="13">
        <f t="shared" si="588"/>
        <v>0</v>
      </c>
      <c r="DS74" s="13">
        <f t="shared" si="589"/>
        <v>0</v>
      </c>
      <c r="DT74" s="151"/>
      <c r="DU74" s="155"/>
      <c r="DV74" s="10"/>
      <c r="DW74" s="44" t="s">
        <v>77</v>
      </c>
      <c r="DX74" s="1041" t="str">
        <f>Prices!$A$114</f>
        <v xml:space="preserve">glazing  </v>
      </c>
      <c r="DY74" s="1041"/>
      <c r="DZ74" s="1042" t="s">
        <v>89</v>
      </c>
      <c r="EA74" s="1042"/>
      <c r="EB74" s="68">
        <v>0</v>
      </c>
      <c r="EC74" s="8"/>
      <c r="ED74" s="720">
        <f>Prices!$D114</f>
        <v>0</v>
      </c>
      <c r="EE74" s="13">
        <f t="shared" si="592"/>
        <v>0</v>
      </c>
      <c r="EF74" s="13">
        <f t="shared" si="593"/>
        <v>0</v>
      </c>
      <c r="EG74" s="13">
        <f t="shared" si="594"/>
        <v>0</v>
      </c>
      <c r="EH74" s="151"/>
      <c r="EI74" s="155"/>
      <c r="EJ74" s="10"/>
      <c r="EK74" s="44" t="s">
        <v>93</v>
      </c>
      <c r="EL74" s="148"/>
      <c r="EM74" s="744">
        <f>K98+Y98+AM98+BA98+BO98+CC98+CQ98+DE98+DS98+EG98</f>
        <v>0</v>
      </c>
      <c r="EN74" s="147"/>
      <c r="EO74" s="765" t="s">
        <v>45</v>
      </c>
      <c r="EP74" s="190">
        <f>F98*$C$2+T98*$Q$2+AH98*$AE$2+AV98*$AS$2+BJ98*$BG$2+BX98*$BU$2+CL98*$CI$2+CZ98*$CW$2+DN98*$DK$2+EB98*$DY$2</f>
        <v>0</v>
      </c>
      <c r="EQ74" s="79"/>
      <c r="ER74" s="116">
        <f t="shared" si="550"/>
        <v>0</v>
      </c>
      <c r="ES74" s="81">
        <f t="shared" si="551"/>
        <v>0</v>
      </c>
      <c r="ET74" s="280">
        <v>0</v>
      </c>
      <c r="EU74" s="9" t="s">
        <v>45</v>
      </c>
      <c r="EV74" s="583">
        <f t="shared" si="601"/>
        <v>0</v>
      </c>
      <c r="EW74" s="579">
        <f t="shared" si="86"/>
        <v>0</v>
      </c>
      <c r="EX74" s="582">
        <f t="shared" si="552"/>
        <v>0</v>
      </c>
      <c r="EY74" s="112"/>
      <c r="EZ74" s="573"/>
      <c r="FA74" s="55"/>
      <c r="FC74" s="44" t="s">
        <v>97</v>
      </c>
      <c r="FD74" s="11" t="s">
        <v>53</v>
      </c>
      <c r="FE74" s="141">
        <v>0</v>
      </c>
      <c r="FF74" s="141">
        <v>0</v>
      </c>
      <c r="FG74" s="142">
        <v>0</v>
      </c>
      <c r="FH74" s="9" t="s">
        <v>63</v>
      </c>
      <c r="FI74" s="122">
        <f>FE74*FF74*FG74</f>
        <v>0</v>
      </c>
      <c r="FJ74" s="602">
        <v>0</v>
      </c>
      <c r="FK74" s="604">
        <f>FI74*FJ74</f>
        <v>0</v>
      </c>
      <c r="FL74" s="592"/>
      <c r="FM74" s="573"/>
      <c r="FN74" s="607"/>
      <c r="FO74" s="127"/>
      <c r="FP74" s="87"/>
      <c r="FQ74" s="522"/>
      <c r="FR74" s="61"/>
      <c r="FS74" s="567"/>
    </row>
    <row r="75" spans="1:175" x14ac:dyDescent="0.25">
      <c r="A75" s="44" t="s">
        <v>77</v>
      </c>
      <c r="B75" s="1041" t="str">
        <f>Prices!$A$115</f>
        <v xml:space="preserve">glazing  </v>
      </c>
      <c r="C75" s="1041"/>
      <c r="D75" s="1042" t="s">
        <v>577</v>
      </c>
      <c r="E75" s="1042"/>
      <c r="F75" s="68">
        <v>0</v>
      </c>
      <c r="G75" s="8"/>
      <c r="H75" s="720">
        <f>Prices!$D115</f>
        <v>0</v>
      </c>
      <c r="I75" s="13">
        <f t="shared" si="597"/>
        <v>0</v>
      </c>
      <c r="J75" s="13">
        <f t="shared" si="553"/>
        <v>0</v>
      </c>
      <c r="K75" s="13">
        <f t="shared" si="554"/>
        <v>0</v>
      </c>
      <c r="L75" s="151"/>
      <c r="M75" s="155"/>
      <c r="N75" s="15"/>
      <c r="O75" s="44" t="s">
        <v>77</v>
      </c>
      <c r="P75" s="1041" t="str">
        <f>Prices!$A$115</f>
        <v xml:space="preserve">glazing  </v>
      </c>
      <c r="Q75" s="1041"/>
      <c r="R75" s="1042" t="s">
        <v>577</v>
      </c>
      <c r="S75" s="1042"/>
      <c r="T75" s="68">
        <v>0</v>
      </c>
      <c r="U75" s="8"/>
      <c r="V75" s="720">
        <f>Prices!$D115</f>
        <v>0</v>
      </c>
      <c r="W75" s="13">
        <f t="shared" si="598"/>
        <v>0</v>
      </c>
      <c r="X75" s="13">
        <f t="shared" si="555"/>
        <v>0</v>
      </c>
      <c r="Y75" s="13">
        <f t="shared" si="556"/>
        <v>0</v>
      </c>
      <c r="Z75" s="151"/>
      <c r="AA75" s="155"/>
      <c r="AB75" s="15"/>
      <c r="AC75" s="44" t="s">
        <v>77</v>
      </c>
      <c r="AD75" s="1041" t="str">
        <f>Prices!$A$115</f>
        <v xml:space="preserve">glazing  </v>
      </c>
      <c r="AE75" s="1041"/>
      <c r="AF75" s="1042" t="s">
        <v>577</v>
      </c>
      <c r="AG75" s="1042"/>
      <c r="AH75" s="68">
        <v>0</v>
      </c>
      <c r="AI75" s="8"/>
      <c r="AJ75" s="720">
        <f>Prices!$D115</f>
        <v>0</v>
      </c>
      <c r="AK75" s="13">
        <f t="shared" si="557"/>
        <v>0</v>
      </c>
      <c r="AL75" s="13">
        <f t="shared" si="558"/>
        <v>0</v>
      </c>
      <c r="AM75" s="13">
        <f t="shared" si="559"/>
        <v>0</v>
      </c>
      <c r="AN75" s="151"/>
      <c r="AO75" s="155"/>
      <c r="AP75" s="15"/>
      <c r="AQ75" s="44" t="s">
        <v>77</v>
      </c>
      <c r="AR75" s="1041" t="str">
        <f>Prices!$A$115</f>
        <v xml:space="preserve">glazing  </v>
      </c>
      <c r="AS75" s="1041"/>
      <c r="AT75" s="1042" t="s">
        <v>577</v>
      </c>
      <c r="AU75" s="1042"/>
      <c r="AV75" s="68">
        <v>0</v>
      </c>
      <c r="AW75" s="8"/>
      <c r="AX75" s="720">
        <f>Prices!$D115</f>
        <v>0</v>
      </c>
      <c r="AY75" s="13">
        <f t="shared" si="562"/>
        <v>0</v>
      </c>
      <c r="AZ75" s="13">
        <f t="shared" si="563"/>
        <v>0</v>
      </c>
      <c r="BA75" s="13">
        <f t="shared" si="564"/>
        <v>0</v>
      </c>
      <c r="BB75" s="151"/>
      <c r="BC75" s="155"/>
      <c r="BD75" s="15"/>
      <c r="BE75" s="44" t="s">
        <v>77</v>
      </c>
      <c r="BF75" s="1041" t="str">
        <f>Prices!$A$115</f>
        <v xml:space="preserve">glazing  </v>
      </c>
      <c r="BG75" s="1041"/>
      <c r="BH75" s="1042" t="s">
        <v>577</v>
      </c>
      <c r="BI75" s="1042"/>
      <c r="BJ75" s="68">
        <v>0</v>
      </c>
      <c r="BK75" s="8"/>
      <c r="BL75" s="720">
        <f>Prices!$D115</f>
        <v>0</v>
      </c>
      <c r="BM75" s="13">
        <f t="shared" si="567"/>
        <v>0</v>
      </c>
      <c r="BN75" s="13">
        <f t="shared" si="568"/>
        <v>0</v>
      </c>
      <c r="BO75" s="13">
        <f t="shared" si="569"/>
        <v>0</v>
      </c>
      <c r="BP75" s="151"/>
      <c r="BQ75" s="155"/>
      <c r="BR75" s="15"/>
      <c r="BS75" s="44" t="s">
        <v>77</v>
      </c>
      <c r="BT75" s="1041" t="str">
        <f>Prices!$A$115</f>
        <v xml:space="preserve">glazing  </v>
      </c>
      <c r="BU75" s="1041"/>
      <c r="BV75" s="1042" t="s">
        <v>577</v>
      </c>
      <c r="BW75" s="1042"/>
      <c r="BX75" s="68">
        <v>0</v>
      </c>
      <c r="BY75" s="8"/>
      <c r="BZ75" s="720">
        <f>Prices!$D115</f>
        <v>0</v>
      </c>
      <c r="CA75" s="13">
        <f t="shared" si="572"/>
        <v>0</v>
      </c>
      <c r="CB75" s="13">
        <f t="shared" si="573"/>
        <v>0</v>
      </c>
      <c r="CC75" s="13">
        <f t="shared" si="574"/>
        <v>0</v>
      </c>
      <c r="CD75" s="151"/>
      <c r="CE75" s="155"/>
      <c r="CF75" s="15"/>
      <c r="CG75" s="44" t="s">
        <v>77</v>
      </c>
      <c r="CH75" s="1041" t="str">
        <f>Prices!$A$115</f>
        <v xml:space="preserve">glazing  </v>
      </c>
      <c r="CI75" s="1041"/>
      <c r="CJ75" s="1042" t="s">
        <v>577</v>
      </c>
      <c r="CK75" s="1042"/>
      <c r="CL75" s="68">
        <v>0</v>
      </c>
      <c r="CM75" s="8"/>
      <c r="CN75" s="720">
        <f>Prices!$D115</f>
        <v>0</v>
      </c>
      <c r="CO75" s="13">
        <f t="shared" si="577"/>
        <v>0</v>
      </c>
      <c r="CP75" s="13">
        <f t="shared" si="578"/>
        <v>0</v>
      </c>
      <c r="CQ75" s="13">
        <f t="shared" si="579"/>
        <v>0</v>
      </c>
      <c r="CR75" s="151"/>
      <c r="CS75" s="155"/>
      <c r="CT75" s="15"/>
      <c r="CU75" s="44" t="s">
        <v>77</v>
      </c>
      <c r="CV75" s="1041" t="str">
        <f>Prices!$A$115</f>
        <v xml:space="preserve">glazing  </v>
      </c>
      <c r="CW75" s="1041"/>
      <c r="CX75" s="1042" t="s">
        <v>577</v>
      </c>
      <c r="CY75" s="1042"/>
      <c r="CZ75" s="68">
        <v>0</v>
      </c>
      <c r="DA75" s="8"/>
      <c r="DB75" s="720">
        <f>Prices!$D115</f>
        <v>0</v>
      </c>
      <c r="DC75" s="13">
        <f t="shared" si="582"/>
        <v>0</v>
      </c>
      <c r="DD75" s="13">
        <f t="shared" si="583"/>
        <v>0</v>
      </c>
      <c r="DE75" s="13">
        <f t="shared" si="584"/>
        <v>0</v>
      </c>
      <c r="DF75" s="151"/>
      <c r="DG75" s="155"/>
      <c r="DH75" s="15"/>
      <c r="DI75" s="44" t="s">
        <v>77</v>
      </c>
      <c r="DJ75" s="1041" t="str">
        <f>Prices!$A$115</f>
        <v xml:space="preserve">glazing  </v>
      </c>
      <c r="DK75" s="1041"/>
      <c r="DL75" s="1042" t="s">
        <v>577</v>
      </c>
      <c r="DM75" s="1042"/>
      <c r="DN75" s="68">
        <v>0</v>
      </c>
      <c r="DO75" s="8"/>
      <c r="DP75" s="720">
        <f>Prices!$D115</f>
        <v>0</v>
      </c>
      <c r="DQ75" s="13">
        <f t="shared" si="587"/>
        <v>0</v>
      </c>
      <c r="DR75" s="13">
        <f t="shared" si="588"/>
        <v>0</v>
      </c>
      <c r="DS75" s="13">
        <f t="shared" si="589"/>
        <v>0</v>
      </c>
      <c r="DT75" s="151"/>
      <c r="DU75" s="155"/>
      <c r="DV75" s="15"/>
      <c r="DW75" s="44" t="s">
        <v>77</v>
      </c>
      <c r="DX75" s="1041" t="str">
        <f>Prices!$A$115</f>
        <v xml:space="preserve">glazing  </v>
      </c>
      <c r="DY75" s="1041"/>
      <c r="DZ75" s="1042" t="s">
        <v>577</v>
      </c>
      <c r="EA75" s="1042"/>
      <c r="EB75" s="68">
        <v>0</v>
      </c>
      <c r="EC75" s="8"/>
      <c r="ED75" s="720">
        <f>Prices!$D115</f>
        <v>0</v>
      </c>
      <c r="EE75" s="13">
        <f t="shared" si="592"/>
        <v>0</v>
      </c>
      <c r="EF75" s="13">
        <f t="shared" si="593"/>
        <v>0</v>
      </c>
      <c r="EG75" s="13">
        <f t="shared" si="594"/>
        <v>0</v>
      </c>
      <c r="EH75" s="151"/>
      <c r="EI75" s="155"/>
      <c r="EJ75" s="15"/>
      <c r="EK75" s="44" t="s">
        <v>94</v>
      </c>
      <c r="EL75" s="96" t="s">
        <v>95</v>
      </c>
      <c r="EM75" s="744">
        <f>K100+Y100+AM100+BA100+BO100+CC100+CQ100+DE100+DS100+EG100</f>
        <v>0</v>
      </c>
      <c r="EN75" s="33"/>
      <c r="EO75" s="765" t="s">
        <v>45</v>
      </c>
      <c r="EP75" s="190">
        <f>F100*$C$2+T100*$Q$2+AH100*$AE$2+AV100*$AS$2+BJ100*$BG$2+BX100*$BU$2+CL100*$CI$2+CZ100*$CW$2+DN100*$DK$2+EB100*$DY$2</f>
        <v>0</v>
      </c>
      <c r="EQ75" s="33"/>
      <c r="ER75" s="116">
        <f t="shared" si="550"/>
        <v>0</v>
      </c>
      <c r="ES75" s="81">
        <f t="shared" si="551"/>
        <v>0</v>
      </c>
      <c r="ET75" s="280">
        <v>0</v>
      </c>
      <c r="EU75" s="9" t="s">
        <v>45</v>
      </c>
      <c r="EV75" s="583">
        <f t="shared" si="601"/>
        <v>0</v>
      </c>
      <c r="EW75" s="579">
        <f t="shared" si="86"/>
        <v>0</v>
      </c>
      <c r="EX75" s="582">
        <f t="shared" si="552"/>
        <v>0</v>
      </c>
      <c r="EY75" s="112"/>
      <c r="EZ75" s="573"/>
      <c r="FA75" s="55"/>
      <c r="FC75" s="44"/>
      <c r="FD75" s="61"/>
      <c r="FE75" s="126"/>
      <c r="FF75" s="126"/>
      <c r="FG75" s="436"/>
      <c r="FH75" s="9"/>
      <c r="FI75" s="123"/>
      <c r="FJ75" s="121"/>
      <c r="FK75" s="604"/>
      <c r="FL75" s="592"/>
      <c r="FM75" s="573"/>
      <c r="FN75" s="607"/>
      <c r="FO75" s="127"/>
      <c r="FP75" s="87"/>
      <c r="FQ75" s="522"/>
      <c r="FR75" s="61"/>
      <c r="FS75" s="567"/>
    </row>
    <row r="76" spans="1:175" x14ac:dyDescent="0.25">
      <c r="A76" s="44" t="s">
        <v>77</v>
      </c>
      <c r="B76" s="1041" t="str">
        <f>Prices!$A$116</f>
        <v xml:space="preserve">glazing  </v>
      </c>
      <c r="C76" s="1041"/>
      <c r="D76" s="1042" t="s">
        <v>578</v>
      </c>
      <c r="E76" s="1042"/>
      <c r="F76" s="68">
        <v>0</v>
      </c>
      <c r="G76" s="8"/>
      <c r="H76" s="720">
        <f>Prices!$D116</f>
        <v>0</v>
      </c>
      <c r="I76" s="13">
        <f t="shared" si="597"/>
        <v>0</v>
      </c>
      <c r="J76" s="13">
        <f t="shared" si="553"/>
        <v>0</v>
      </c>
      <c r="K76" s="13">
        <f t="shared" si="554"/>
        <v>0</v>
      </c>
      <c r="L76" s="151"/>
      <c r="M76" s="155"/>
      <c r="N76" s="10"/>
      <c r="O76" s="44" t="s">
        <v>77</v>
      </c>
      <c r="P76" s="1041" t="str">
        <f>Prices!$A$116</f>
        <v xml:space="preserve">glazing  </v>
      </c>
      <c r="Q76" s="1041"/>
      <c r="R76" s="1042" t="s">
        <v>578</v>
      </c>
      <c r="S76" s="1042"/>
      <c r="T76" s="68">
        <v>0</v>
      </c>
      <c r="U76" s="8"/>
      <c r="V76" s="720">
        <f>Prices!$D116</f>
        <v>0</v>
      </c>
      <c r="W76" s="13">
        <f t="shared" si="598"/>
        <v>0</v>
      </c>
      <c r="X76" s="13">
        <f t="shared" si="555"/>
        <v>0</v>
      </c>
      <c r="Y76" s="13">
        <f t="shared" si="556"/>
        <v>0</v>
      </c>
      <c r="Z76" s="151"/>
      <c r="AA76" s="155"/>
      <c r="AB76" s="10"/>
      <c r="AC76" s="44" t="s">
        <v>77</v>
      </c>
      <c r="AD76" s="1041" t="str">
        <f>Prices!$A$116</f>
        <v xml:space="preserve">glazing  </v>
      </c>
      <c r="AE76" s="1041"/>
      <c r="AF76" s="1042" t="s">
        <v>578</v>
      </c>
      <c r="AG76" s="1042"/>
      <c r="AH76" s="68">
        <v>0</v>
      </c>
      <c r="AI76" s="8"/>
      <c r="AJ76" s="720">
        <f>Prices!$D116</f>
        <v>0</v>
      </c>
      <c r="AK76" s="13">
        <f t="shared" si="557"/>
        <v>0</v>
      </c>
      <c r="AL76" s="13">
        <f t="shared" si="558"/>
        <v>0</v>
      </c>
      <c r="AM76" s="13">
        <f t="shared" si="559"/>
        <v>0</v>
      </c>
      <c r="AN76" s="151"/>
      <c r="AO76" s="155"/>
      <c r="AP76" s="10"/>
      <c r="AQ76" s="44" t="s">
        <v>77</v>
      </c>
      <c r="AR76" s="1041" t="str">
        <f>Prices!$A$116</f>
        <v xml:space="preserve">glazing  </v>
      </c>
      <c r="AS76" s="1041"/>
      <c r="AT76" s="1042" t="s">
        <v>578</v>
      </c>
      <c r="AU76" s="1042"/>
      <c r="AV76" s="68">
        <v>0</v>
      </c>
      <c r="AW76" s="8"/>
      <c r="AX76" s="720">
        <f>Prices!$D116</f>
        <v>0</v>
      </c>
      <c r="AY76" s="13">
        <f t="shared" si="562"/>
        <v>0</v>
      </c>
      <c r="AZ76" s="13">
        <f t="shared" si="563"/>
        <v>0</v>
      </c>
      <c r="BA76" s="13">
        <f t="shared" si="564"/>
        <v>0</v>
      </c>
      <c r="BB76" s="151"/>
      <c r="BC76" s="155"/>
      <c r="BD76" s="10"/>
      <c r="BE76" s="44" t="s">
        <v>77</v>
      </c>
      <c r="BF76" s="1041" t="str">
        <f>Prices!$A$116</f>
        <v xml:space="preserve">glazing  </v>
      </c>
      <c r="BG76" s="1041"/>
      <c r="BH76" s="1042" t="s">
        <v>578</v>
      </c>
      <c r="BI76" s="1042"/>
      <c r="BJ76" s="68">
        <v>0</v>
      </c>
      <c r="BK76" s="8"/>
      <c r="BL76" s="720">
        <f>Prices!$D116</f>
        <v>0</v>
      </c>
      <c r="BM76" s="13">
        <f t="shared" si="567"/>
        <v>0</v>
      </c>
      <c r="BN76" s="13">
        <f t="shared" si="568"/>
        <v>0</v>
      </c>
      <c r="BO76" s="13">
        <f t="shared" si="569"/>
        <v>0</v>
      </c>
      <c r="BP76" s="151"/>
      <c r="BQ76" s="155"/>
      <c r="BR76" s="10"/>
      <c r="BS76" s="44" t="s">
        <v>77</v>
      </c>
      <c r="BT76" s="1041" t="str">
        <f>Prices!$A$116</f>
        <v xml:space="preserve">glazing  </v>
      </c>
      <c r="BU76" s="1041"/>
      <c r="BV76" s="1042" t="s">
        <v>578</v>
      </c>
      <c r="BW76" s="1042"/>
      <c r="BX76" s="68">
        <v>0</v>
      </c>
      <c r="BY76" s="8"/>
      <c r="BZ76" s="720">
        <f>Prices!$D116</f>
        <v>0</v>
      </c>
      <c r="CA76" s="13">
        <f t="shared" si="572"/>
        <v>0</v>
      </c>
      <c r="CB76" s="13">
        <f t="shared" si="573"/>
        <v>0</v>
      </c>
      <c r="CC76" s="13">
        <f t="shared" si="574"/>
        <v>0</v>
      </c>
      <c r="CD76" s="151"/>
      <c r="CE76" s="155"/>
      <c r="CF76" s="10"/>
      <c r="CG76" s="44" t="s">
        <v>77</v>
      </c>
      <c r="CH76" s="1041" t="str">
        <f>Prices!$A$116</f>
        <v xml:space="preserve">glazing  </v>
      </c>
      <c r="CI76" s="1041"/>
      <c r="CJ76" s="1042" t="s">
        <v>578</v>
      </c>
      <c r="CK76" s="1042"/>
      <c r="CL76" s="68">
        <v>0</v>
      </c>
      <c r="CM76" s="8"/>
      <c r="CN76" s="720">
        <f>Prices!$D116</f>
        <v>0</v>
      </c>
      <c r="CO76" s="13">
        <f t="shared" si="577"/>
        <v>0</v>
      </c>
      <c r="CP76" s="13">
        <f t="shared" si="578"/>
        <v>0</v>
      </c>
      <c r="CQ76" s="13">
        <f t="shared" si="579"/>
        <v>0</v>
      </c>
      <c r="CR76" s="151"/>
      <c r="CS76" s="155"/>
      <c r="CT76" s="10"/>
      <c r="CU76" s="44" t="s">
        <v>77</v>
      </c>
      <c r="CV76" s="1041" t="str">
        <f>Prices!$A$116</f>
        <v xml:space="preserve">glazing  </v>
      </c>
      <c r="CW76" s="1041"/>
      <c r="CX76" s="1042" t="s">
        <v>578</v>
      </c>
      <c r="CY76" s="1042"/>
      <c r="CZ76" s="68">
        <v>0</v>
      </c>
      <c r="DA76" s="8"/>
      <c r="DB76" s="720">
        <f>Prices!$D116</f>
        <v>0</v>
      </c>
      <c r="DC76" s="13">
        <f t="shared" si="582"/>
        <v>0</v>
      </c>
      <c r="DD76" s="13">
        <f t="shared" si="583"/>
        <v>0</v>
      </c>
      <c r="DE76" s="13">
        <f t="shared" si="584"/>
        <v>0</v>
      </c>
      <c r="DF76" s="151"/>
      <c r="DG76" s="155"/>
      <c r="DH76" s="10"/>
      <c r="DI76" s="44" t="s">
        <v>77</v>
      </c>
      <c r="DJ76" s="1041" t="str">
        <f>Prices!$A$116</f>
        <v xml:space="preserve">glazing  </v>
      </c>
      <c r="DK76" s="1041"/>
      <c r="DL76" s="1042" t="s">
        <v>578</v>
      </c>
      <c r="DM76" s="1042"/>
      <c r="DN76" s="68">
        <v>0</v>
      </c>
      <c r="DO76" s="8"/>
      <c r="DP76" s="720">
        <f>Prices!$D116</f>
        <v>0</v>
      </c>
      <c r="DQ76" s="13">
        <f t="shared" si="587"/>
        <v>0</v>
      </c>
      <c r="DR76" s="13">
        <f t="shared" si="588"/>
        <v>0</v>
      </c>
      <c r="DS76" s="13">
        <f t="shared" si="589"/>
        <v>0</v>
      </c>
      <c r="DT76" s="151"/>
      <c r="DU76" s="155"/>
      <c r="DV76" s="10"/>
      <c r="DW76" s="44" t="s">
        <v>77</v>
      </c>
      <c r="DX76" s="1041" t="str">
        <f>Prices!$A$116</f>
        <v xml:space="preserve">glazing  </v>
      </c>
      <c r="DY76" s="1041"/>
      <c r="DZ76" s="1042" t="s">
        <v>578</v>
      </c>
      <c r="EA76" s="1042"/>
      <c r="EB76" s="68">
        <v>0</v>
      </c>
      <c r="EC76" s="8"/>
      <c r="ED76" s="720">
        <f>Prices!$D116</f>
        <v>0</v>
      </c>
      <c r="EE76" s="13">
        <f t="shared" si="592"/>
        <v>0</v>
      </c>
      <c r="EF76" s="13">
        <f t="shared" si="593"/>
        <v>0</v>
      </c>
      <c r="EG76" s="13">
        <f t="shared" si="594"/>
        <v>0</v>
      </c>
      <c r="EH76" s="151"/>
      <c r="EI76" s="155"/>
      <c r="EJ76" s="10"/>
      <c r="EK76" s="44" t="s">
        <v>94</v>
      </c>
      <c r="EL76" s="96" t="s">
        <v>95</v>
      </c>
      <c r="EM76" s="744">
        <f>K101+Y101+AM101+BA101+BO101+CC101+CQ101+DE101+DS101+EG101</f>
        <v>0</v>
      </c>
      <c r="EN76" s="33"/>
      <c r="EO76" s="765" t="s">
        <v>45</v>
      </c>
      <c r="EP76" s="190">
        <f>F101*$C$2+T101*$Q$2+AH101*$AE$2+AV101*$AS$2+BJ101*$BG$2+BX101*$BU$2+CL101*$CI$2+CZ101*$CW$2+DN101*$DK$2+EB101*$DY$2</f>
        <v>0</v>
      </c>
      <c r="EQ76" s="33"/>
      <c r="ER76" s="116">
        <f t="shared" si="550"/>
        <v>0</v>
      </c>
      <c r="ES76" s="81">
        <f t="shared" si="551"/>
        <v>0</v>
      </c>
      <c r="ET76" s="280">
        <v>0</v>
      </c>
      <c r="EU76" s="9" t="s">
        <v>45</v>
      </c>
      <c r="EV76" s="583">
        <f t="shared" si="601"/>
        <v>0</v>
      </c>
      <c r="EW76" s="579">
        <f t="shared" si="86"/>
        <v>0</v>
      </c>
      <c r="EX76" s="582">
        <f t="shared" si="552"/>
        <v>0</v>
      </c>
      <c r="EY76" s="112"/>
      <c r="EZ76" s="576"/>
      <c r="FA76" s="162"/>
      <c r="FC76" s="44" t="s">
        <v>101</v>
      </c>
      <c r="FD76" s="11" t="s">
        <v>102</v>
      </c>
      <c r="FE76" s="141">
        <v>0</v>
      </c>
      <c r="FF76" s="141">
        <v>0</v>
      </c>
      <c r="FG76" s="142">
        <v>0</v>
      </c>
      <c r="FH76" s="9" t="s">
        <v>21</v>
      </c>
      <c r="FI76" s="122">
        <f>FE76*FF76*FG76</f>
        <v>0</v>
      </c>
      <c r="FJ76" s="602">
        <v>0</v>
      </c>
      <c r="FK76" s="604">
        <f>FI76*FJ76</f>
        <v>0</v>
      </c>
      <c r="FL76" s="591">
        <f>FM132</f>
        <v>0</v>
      </c>
      <c r="FM76" s="543">
        <f>IF(FJ76=0,0,FL76/FJ76)</f>
        <v>0</v>
      </c>
      <c r="FN76" s="610">
        <f>FK76+FL76</f>
        <v>0</v>
      </c>
      <c r="FO76" s="127">
        <f>IF(FO$4=0,0,FN76/$FO$4)</f>
        <v>0</v>
      </c>
      <c r="FP76" s="87" t="s">
        <v>101</v>
      </c>
      <c r="FQ76" s="522">
        <f>EX88+EY88</f>
        <v>0</v>
      </c>
      <c r="FR76" s="496">
        <f>FN76</f>
        <v>0</v>
      </c>
      <c r="FS76" s="567">
        <f>SUM(FQ76:FR76)</f>
        <v>0</v>
      </c>
    </row>
    <row r="77" spans="1:175" x14ac:dyDescent="0.25">
      <c r="A77" s="44" t="s">
        <v>77</v>
      </c>
      <c r="B77" s="1041" t="str">
        <f>Prices!$A$117</f>
        <v xml:space="preserve">glazing  </v>
      </c>
      <c r="C77" s="1041"/>
      <c r="D77" s="1042" t="s">
        <v>579</v>
      </c>
      <c r="E77" s="1042"/>
      <c r="F77" s="68">
        <v>0</v>
      </c>
      <c r="G77" s="8"/>
      <c r="H77" s="720">
        <f>Prices!$D117</f>
        <v>0</v>
      </c>
      <c r="I77" s="13">
        <f t="shared" si="597"/>
        <v>0</v>
      </c>
      <c r="J77" s="13">
        <f t="shared" si="553"/>
        <v>0</v>
      </c>
      <c r="K77" s="13">
        <f t="shared" si="554"/>
        <v>0</v>
      </c>
      <c r="L77" s="151"/>
      <c r="M77" s="155"/>
      <c r="N77" s="15"/>
      <c r="O77" s="44" t="s">
        <v>77</v>
      </c>
      <c r="P77" s="1041" t="str">
        <f>Prices!$A$117</f>
        <v xml:space="preserve">glazing  </v>
      </c>
      <c r="Q77" s="1041"/>
      <c r="R77" s="1042" t="s">
        <v>579</v>
      </c>
      <c r="S77" s="1042"/>
      <c r="T77" s="68">
        <v>0</v>
      </c>
      <c r="U77" s="8"/>
      <c r="V77" s="720">
        <f>Prices!$D117</f>
        <v>0</v>
      </c>
      <c r="W77" s="13">
        <f t="shared" si="598"/>
        <v>0</v>
      </c>
      <c r="X77" s="13">
        <f t="shared" si="555"/>
        <v>0</v>
      </c>
      <c r="Y77" s="13">
        <f t="shared" si="556"/>
        <v>0</v>
      </c>
      <c r="Z77" s="151"/>
      <c r="AA77" s="155"/>
      <c r="AB77" s="15"/>
      <c r="AC77" s="44" t="s">
        <v>77</v>
      </c>
      <c r="AD77" s="1041" t="str">
        <f>Prices!$A$117</f>
        <v xml:space="preserve">glazing  </v>
      </c>
      <c r="AE77" s="1041"/>
      <c r="AF77" s="1042" t="s">
        <v>579</v>
      </c>
      <c r="AG77" s="1042"/>
      <c r="AH77" s="68">
        <v>0</v>
      </c>
      <c r="AI77" s="8"/>
      <c r="AJ77" s="720">
        <f>Prices!$D117</f>
        <v>0</v>
      </c>
      <c r="AK77" s="13">
        <f t="shared" si="557"/>
        <v>0</v>
      </c>
      <c r="AL77" s="13">
        <f t="shared" si="558"/>
        <v>0</v>
      </c>
      <c r="AM77" s="13">
        <f t="shared" si="559"/>
        <v>0</v>
      </c>
      <c r="AN77" s="151"/>
      <c r="AO77" s="155"/>
      <c r="AP77" s="15"/>
      <c r="AQ77" s="44" t="s">
        <v>77</v>
      </c>
      <c r="AR77" s="1041" t="str">
        <f>Prices!$A$117</f>
        <v xml:space="preserve">glazing  </v>
      </c>
      <c r="AS77" s="1041"/>
      <c r="AT77" s="1042" t="s">
        <v>579</v>
      </c>
      <c r="AU77" s="1042"/>
      <c r="AV77" s="68">
        <v>0</v>
      </c>
      <c r="AW77" s="8"/>
      <c r="AX77" s="720">
        <f>Prices!$D117</f>
        <v>0</v>
      </c>
      <c r="AY77" s="13">
        <f t="shared" si="562"/>
        <v>0</v>
      </c>
      <c r="AZ77" s="13">
        <f t="shared" si="563"/>
        <v>0</v>
      </c>
      <c r="BA77" s="13">
        <f t="shared" si="564"/>
        <v>0</v>
      </c>
      <c r="BB77" s="151"/>
      <c r="BC77" s="155"/>
      <c r="BD77" s="15"/>
      <c r="BE77" s="44" t="s">
        <v>77</v>
      </c>
      <c r="BF77" s="1041" t="str">
        <f>Prices!$A$117</f>
        <v xml:space="preserve">glazing  </v>
      </c>
      <c r="BG77" s="1041"/>
      <c r="BH77" s="1042" t="s">
        <v>579</v>
      </c>
      <c r="BI77" s="1042"/>
      <c r="BJ77" s="68">
        <v>0</v>
      </c>
      <c r="BK77" s="8"/>
      <c r="BL77" s="720">
        <f>Prices!$D117</f>
        <v>0</v>
      </c>
      <c r="BM77" s="13">
        <f t="shared" si="567"/>
        <v>0</v>
      </c>
      <c r="BN77" s="13">
        <f t="shared" si="568"/>
        <v>0</v>
      </c>
      <c r="BO77" s="13">
        <f t="shared" si="569"/>
        <v>0</v>
      </c>
      <c r="BP77" s="151"/>
      <c r="BQ77" s="155"/>
      <c r="BR77" s="15"/>
      <c r="BS77" s="44" t="s">
        <v>77</v>
      </c>
      <c r="BT77" s="1041" t="str">
        <f>Prices!$A$117</f>
        <v xml:space="preserve">glazing  </v>
      </c>
      <c r="BU77" s="1041"/>
      <c r="BV77" s="1042" t="s">
        <v>579</v>
      </c>
      <c r="BW77" s="1042"/>
      <c r="BX77" s="68">
        <v>0</v>
      </c>
      <c r="BY77" s="8"/>
      <c r="BZ77" s="720">
        <f>Prices!$D117</f>
        <v>0</v>
      </c>
      <c r="CA77" s="13">
        <f t="shared" si="572"/>
        <v>0</v>
      </c>
      <c r="CB77" s="13">
        <f t="shared" si="573"/>
        <v>0</v>
      </c>
      <c r="CC77" s="13">
        <f t="shared" si="574"/>
        <v>0</v>
      </c>
      <c r="CD77" s="151"/>
      <c r="CE77" s="155"/>
      <c r="CF77" s="15"/>
      <c r="CG77" s="44" t="s">
        <v>77</v>
      </c>
      <c r="CH77" s="1041" t="str">
        <f>Prices!$A$117</f>
        <v xml:space="preserve">glazing  </v>
      </c>
      <c r="CI77" s="1041"/>
      <c r="CJ77" s="1042" t="s">
        <v>579</v>
      </c>
      <c r="CK77" s="1042"/>
      <c r="CL77" s="68">
        <v>0</v>
      </c>
      <c r="CM77" s="8"/>
      <c r="CN77" s="720">
        <f>Prices!$D117</f>
        <v>0</v>
      </c>
      <c r="CO77" s="13">
        <f t="shared" si="577"/>
        <v>0</v>
      </c>
      <c r="CP77" s="13">
        <f t="shared" si="578"/>
        <v>0</v>
      </c>
      <c r="CQ77" s="13">
        <f t="shared" si="579"/>
        <v>0</v>
      </c>
      <c r="CR77" s="151"/>
      <c r="CS77" s="155"/>
      <c r="CT77" s="15"/>
      <c r="CU77" s="44" t="s">
        <v>77</v>
      </c>
      <c r="CV77" s="1041" t="str">
        <f>Prices!$A$117</f>
        <v xml:space="preserve">glazing  </v>
      </c>
      <c r="CW77" s="1041"/>
      <c r="CX77" s="1042" t="s">
        <v>579</v>
      </c>
      <c r="CY77" s="1042"/>
      <c r="CZ77" s="68">
        <v>0</v>
      </c>
      <c r="DA77" s="8"/>
      <c r="DB77" s="720">
        <f>Prices!$D117</f>
        <v>0</v>
      </c>
      <c r="DC77" s="13">
        <f t="shared" si="582"/>
        <v>0</v>
      </c>
      <c r="DD77" s="13">
        <f t="shared" si="583"/>
        <v>0</v>
      </c>
      <c r="DE77" s="13">
        <f t="shared" si="584"/>
        <v>0</v>
      </c>
      <c r="DF77" s="151"/>
      <c r="DG77" s="155"/>
      <c r="DH77" s="15"/>
      <c r="DI77" s="44" t="s">
        <v>77</v>
      </c>
      <c r="DJ77" s="1041" t="str">
        <f>Prices!$A$117</f>
        <v xml:space="preserve">glazing  </v>
      </c>
      <c r="DK77" s="1041"/>
      <c r="DL77" s="1042" t="s">
        <v>579</v>
      </c>
      <c r="DM77" s="1042"/>
      <c r="DN77" s="68">
        <v>0</v>
      </c>
      <c r="DO77" s="8"/>
      <c r="DP77" s="720">
        <f>Prices!$D117</f>
        <v>0</v>
      </c>
      <c r="DQ77" s="13">
        <f t="shared" si="587"/>
        <v>0</v>
      </c>
      <c r="DR77" s="13">
        <f t="shared" si="588"/>
        <v>0</v>
      </c>
      <c r="DS77" s="13">
        <f t="shared" si="589"/>
        <v>0</v>
      </c>
      <c r="DT77" s="151"/>
      <c r="DU77" s="155"/>
      <c r="DV77" s="15"/>
      <c r="DW77" s="44" t="s">
        <v>77</v>
      </c>
      <c r="DX77" s="1041" t="str">
        <f>Prices!$A$117</f>
        <v xml:space="preserve">glazing  </v>
      </c>
      <c r="DY77" s="1041"/>
      <c r="DZ77" s="1042" t="s">
        <v>579</v>
      </c>
      <c r="EA77" s="1042"/>
      <c r="EB77" s="68">
        <v>0</v>
      </c>
      <c r="EC77" s="8"/>
      <c r="ED77" s="720">
        <f>Prices!$D117</f>
        <v>0</v>
      </c>
      <c r="EE77" s="13">
        <f t="shared" si="592"/>
        <v>0</v>
      </c>
      <c r="EF77" s="13">
        <f t="shared" si="593"/>
        <v>0</v>
      </c>
      <c r="EG77" s="13">
        <f t="shared" si="594"/>
        <v>0</v>
      </c>
      <c r="EH77" s="151"/>
      <c r="EI77" s="155"/>
      <c r="EJ77" s="15"/>
      <c r="EK77" s="44" t="s">
        <v>96</v>
      </c>
      <c r="EL77" s="8" t="s">
        <v>46</v>
      </c>
      <c r="EM77" s="744">
        <f>K102+Y102+AM102+BA102+BO102+CC102+CQ102+DE102+DS102+EG102</f>
        <v>0</v>
      </c>
      <c r="EN77" s="79"/>
      <c r="EO77" s="765" t="s">
        <v>45</v>
      </c>
      <c r="EP77" s="190">
        <f>F102*$C$2+T102*$Q$2+AH102*$AE$2+AV102*$AS$2+BJ102*$BG$2+BX102*$BU$2+CL102*$CI$2+CZ102*$CW$2+DN102*$DK$2+EB102*$DY$2</f>
        <v>0</v>
      </c>
      <c r="EQ77" s="33"/>
      <c r="ER77" s="116">
        <f t="shared" si="550"/>
        <v>0</v>
      </c>
      <c r="ES77" s="81">
        <f t="shared" si="551"/>
        <v>0</v>
      </c>
      <c r="ET77" s="280">
        <v>0</v>
      </c>
      <c r="EU77" s="9" t="s">
        <v>45</v>
      </c>
      <c r="EV77" s="583">
        <f t="shared" si="601"/>
        <v>0</v>
      </c>
      <c r="EW77" s="579">
        <f t="shared" si="86"/>
        <v>0</v>
      </c>
      <c r="EX77" s="582">
        <f t="shared" si="552"/>
        <v>0</v>
      </c>
      <c r="EY77" s="574">
        <f>EZ138</f>
        <v>0</v>
      </c>
      <c r="EZ77" s="543">
        <f>ET138</f>
        <v>0</v>
      </c>
      <c r="FA77" s="567"/>
      <c r="FC77" s="137"/>
      <c r="FD77" s="61"/>
      <c r="FE77" s="8"/>
      <c r="FF77" s="8"/>
      <c r="FG77" s="8"/>
      <c r="FH77" s="61"/>
      <c r="FI77" s="61"/>
      <c r="FJ77" s="8"/>
      <c r="FK77" s="605"/>
      <c r="FL77" s="592"/>
      <c r="FM77" s="573"/>
      <c r="FN77" s="607"/>
      <c r="FO77" s="127"/>
      <c r="FP77" s="87"/>
      <c r="FQ77" s="522"/>
      <c r="FR77" s="61"/>
      <c r="FS77" s="567"/>
    </row>
    <row r="78" spans="1:175" x14ac:dyDescent="0.25">
      <c r="A78" s="44" t="s">
        <v>77</v>
      </c>
      <c r="B78" s="1041" t="str">
        <f>Prices!$A$118</f>
        <v xml:space="preserve">glazing  </v>
      </c>
      <c r="C78" s="1041"/>
      <c r="D78" s="1042" t="s">
        <v>580</v>
      </c>
      <c r="E78" s="1042"/>
      <c r="F78" s="68">
        <v>0</v>
      </c>
      <c r="G78" s="8"/>
      <c r="H78" s="720">
        <f>Prices!$D118</f>
        <v>0</v>
      </c>
      <c r="I78" s="13">
        <f t="shared" si="597"/>
        <v>0</v>
      </c>
      <c r="J78" s="13">
        <f t="shared" si="553"/>
        <v>0</v>
      </c>
      <c r="K78" s="13">
        <f t="shared" si="554"/>
        <v>0</v>
      </c>
      <c r="L78" s="151"/>
      <c r="M78" s="155"/>
      <c r="N78" s="15"/>
      <c r="O78" s="44" t="s">
        <v>77</v>
      </c>
      <c r="P78" s="1041" t="str">
        <f>Prices!$A$118</f>
        <v xml:space="preserve">glazing  </v>
      </c>
      <c r="Q78" s="1041"/>
      <c r="R78" s="1042" t="s">
        <v>580</v>
      </c>
      <c r="S78" s="1042"/>
      <c r="T78" s="68">
        <v>0</v>
      </c>
      <c r="U78" s="8"/>
      <c r="V78" s="720">
        <f>Prices!$D118</f>
        <v>0</v>
      </c>
      <c r="W78" s="13">
        <f t="shared" si="598"/>
        <v>0</v>
      </c>
      <c r="X78" s="13">
        <f t="shared" si="555"/>
        <v>0</v>
      </c>
      <c r="Y78" s="13">
        <f t="shared" si="556"/>
        <v>0</v>
      </c>
      <c r="Z78" s="151"/>
      <c r="AA78" s="155"/>
      <c r="AB78" s="15"/>
      <c r="AC78" s="44" t="s">
        <v>77</v>
      </c>
      <c r="AD78" s="1041" t="str">
        <f>Prices!$A$118</f>
        <v xml:space="preserve">glazing  </v>
      </c>
      <c r="AE78" s="1041"/>
      <c r="AF78" s="1042" t="s">
        <v>580</v>
      </c>
      <c r="AG78" s="1042"/>
      <c r="AH78" s="68">
        <v>0</v>
      </c>
      <c r="AI78" s="8"/>
      <c r="AJ78" s="720">
        <f>Prices!$D118</f>
        <v>0</v>
      </c>
      <c r="AK78" s="13">
        <f t="shared" si="557"/>
        <v>0</v>
      </c>
      <c r="AL78" s="13">
        <f t="shared" si="558"/>
        <v>0</v>
      </c>
      <c r="AM78" s="13">
        <f t="shared" si="559"/>
        <v>0</v>
      </c>
      <c r="AN78" s="151"/>
      <c r="AO78" s="155"/>
      <c r="AP78" s="15"/>
      <c r="AQ78" s="44" t="s">
        <v>77</v>
      </c>
      <c r="AR78" s="1041" t="str">
        <f>Prices!$A$118</f>
        <v xml:space="preserve">glazing  </v>
      </c>
      <c r="AS78" s="1041"/>
      <c r="AT78" s="1042" t="s">
        <v>580</v>
      </c>
      <c r="AU78" s="1042"/>
      <c r="AV78" s="68">
        <v>0</v>
      </c>
      <c r="AW78" s="8"/>
      <c r="AX78" s="720">
        <f>Prices!$D118</f>
        <v>0</v>
      </c>
      <c r="AY78" s="13">
        <f t="shared" si="562"/>
        <v>0</v>
      </c>
      <c r="AZ78" s="13">
        <f t="shared" si="563"/>
        <v>0</v>
      </c>
      <c r="BA78" s="13">
        <f t="shared" si="564"/>
        <v>0</v>
      </c>
      <c r="BB78" s="151"/>
      <c r="BC78" s="155"/>
      <c r="BD78" s="15"/>
      <c r="BE78" s="44" t="s">
        <v>77</v>
      </c>
      <c r="BF78" s="1041" t="str">
        <f>Prices!$A$118</f>
        <v xml:space="preserve">glazing  </v>
      </c>
      <c r="BG78" s="1041"/>
      <c r="BH78" s="1042" t="s">
        <v>580</v>
      </c>
      <c r="BI78" s="1042"/>
      <c r="BJ78" s="68">
        <v>0</v>
      </c>
      <c r="BK78" s="8"/>
      <c r="BL78" s="720">
        <f>Prices!$D118</f>
        <v>0</v>
      </c>
      <c r="BM78" s="13">
        <f t="shared" si="567"/>
        <v>0</v>
      </c>
      <c r="BN78" s="13">
        <f t="shared" si="568"/>
        <v>0</v>
      </c>
      <c r="BO78" s="13">
        <f t="shared" si="569"/>
        <v>0</v>
      </c>
      <c r="BP78" s="151"/>
      <c r="BQ78" s="155"/>
      <c r="BR78" s="15"/>
      <c r="BS78" s="44" t="s">
        <v>77</v>
      </c>
      <c r="BT78" s="1041" t="str">
        <f>Prices!$A$118</f>
        <v xml:space="preserve">glazing  </v>
      </c>
      <c r="BU78" s="1041"/>
      <c r="BV78" s="1042" t="s">
        <v>580</v>
      </c>
      <c r="BW78" s="1042"/>
      <c r="BX78" s="68">
        <v>0</v>
      </c>
      <c r="BY78" s="8"/>
      <c r="BZ78" s="720">
        <f>Prices!$D118</f>
        <v>0</v>
      </c>
      <c r="CA78" s="13">
        <f t="shared" si="572"/>
        <v>0</v>
      </c>
      <c r="CB78" s="13">
        <f t="shared" si="573"/>
        <v>0</v>
      </c>
      <c r="CC78" s="13">
        <f t="shared" si="574"/>
        <v>0</v>
      </c>
      <c r="CD78" s="151"/>
      <c r="CE78" s="155"/>
      <c r="CF78" s="15"/>
      <c r="CG78" s="44" t="s">
        <v>77</v>
      </c>
      <c r="CH78" s="1041" t="str">
        <f>Prices!$A$118</f>
        <v xml:space="preserve">glazing  </v>
      </c>
      <c r="CI78" s="1041"/>
      <c r="CJ78" s="1042" t="s">
        <v>580</v>
      </c>
      <c r="CK78" s="1042"/>
      <c r="CL78" s="68">
        <v>0</v>
      </c>
      <c r="CM78" s="8"/>
      <c r="CN78" s="720">
        <f>Prices!$D118</f>
        <v>0</v>
      </c>
      <c r="CO78" s="13">
        <f t="shared" si="577"/>
        <v>0</v>
      </c>
      <c r="CP78" s="13">
        <f t="shared" si="578"/>
        <v>0</v>
      </c>
      <c r="CQ78" s="13">
        <f t="shared" si="579"/>
        <v>0</v>
      </c>
      <c r="CR78" s="151"/>
      <c r="CS78" s="155"/>
      <c r="CT78" s="15"/>
      <c r="CU78" s="44" t="s">
        <v>77</v>
      </c>
      <c r="CV78" s="1041" t="str">
        <f>Prices!$A$118</f>
        <v xml:space="preserve">glazing  </v>
      </c>
      <c r="CW78" s="1041"/>
      <c r="CX78" s="1042" t="s">
        <v>580</v>
      </c>
      <c r="CY78" s="1042"/>
      <c r="CZ78" s="68">
        <v>0</v>
      </c>
      <c r="DA78" s="8"/>
      <c r="DB78" s="720">
        <f>Prices!$D118</f>
        <v>0</v>
      </c>
      <c r="DC78" s="13">
        <f t="shared" si="582"/>
        <v>0</v>
      </c>
      <c r="DD78" s="13">
        <f t="shared" si="583"/>
        <v>0</v>
      </c>
      <c r="DE78" s="13">
        <f t="shared" si="584"/>
        <v>0</v>
      </c>
      <c r="DF78" s="151"/>
      <c r="DG78" s="155"/>
      <c r="DH78" s="15"/>
      <c r="DI78" s="44" t="s">
        <v>77</v>
      </c>
      <c r="DJ78" s="1041" t="str">
        <f>Prices!$A$118</f>
        <v xml:space="preserve">glazing  </v>
      </c>
      <c r="DK78" s="1041"/>
      <c r="DL78" s="1042" t="s">
        <v>580</v>
      </c>
      <c r="DM78" s="1042"/>
      <c r="DN78" s="68">
        <v>0</v>
      </c>
      <c r="DO78" s="8"/>
      <c r="DP78" s="720">
        <f>Prices!$D118</f>
        <v>0</v>
      </c>
      <c r="DQ78" s="13">
        <f t="shared" si="587"/>
        <v>0</v>
      </c>
      <c r="DR78" s="13">
        <f t="shared" si="588"/>
        <v>0</v>
      </c>
      <c r="DS78" s="13">
        <f t="shared" si="589"/>
        <v>0</v>
      </c>
      <c r="DT78" s="151"/>
      <c r="DU78" s="155"/>
      <c r="DV78" s="15"/>
      <c r="DW78" s="44" t="s">
        <v>77</v>
      </c>
      <c r="DX78" s="1041" t="str">
        <f>Prices!$A$118</f>
        <v xml:space="preserve">glazing  </v>
      </c>
      <c r="DY78" s="1041"/>
      <c r="DZ78" s="1042" t="s">
        <v>580</v>
      </c>
      <c r="EA78" s="1042"/>
      <c r="EB78" s="68">
        <v>0</v>
      </c>
      <c r="EC78" s="8"/>
      <c r="ED78" s="720">
        <f>Prices!$D118</f>
        <v>0</v>
      </c>
      <c r="EE78" s="13">
        <f t="shared" si="592"/>
        <v>0</v>
      </c>
      <c r="EF78" s="13">
        <f t="shared" si="593"/>
        <v>0</v>
      </c>
      <c r="EG78" s="13">
        <f t="shared" si="594"/>
        <v>0</v>
      </c>
      <c r="EH78" s="151"/>
      <c r="EI78" s="155"/>
      <c r="EJ78" s="15"/>
      <c r="EK78" s="44" t="s">
        <v>96</v>
      </c>
      <c r="EL78" s="8" t="s">
        <v>46</v>
      </c>
      <c r="EM78" s="744">
        <f>K103+Y103+AM103+BA103+BO103+CC103+CQ103+DE103+DS103+EG103</f>
        <v>0</v>
      </c>
      <c r="EN78" s="79"/>
      <c r="EO78" s="765" t="s">
        <v>45</v>
      </c>
      <c r="EP78" s="190">
        <f>F103*$C$2+T103*$Q$2+AH103*$AE$2+AV103*$AS$2+BJ103*$BG$2+BX103*$BU$2+CL103*$CI$2+CZ103*$CW$2+DN103*$DK$2+EB103*$DY$2</f>
        <v>0</v>
      </c>
      <c r="EQ78" s="33"/>
      <c r="ER78" s="116">
        <f t="shared" si="550"/>
        <v>0</v>
      </c>
      <c r="ES78" s="81">
        <f t="shared" si="551"/>
        <v>0</v>
      </c>
      <c r="ET78" s="280">
        <v>0</v>
      </c>
      <c r="EU78" s="9" t="s">
        <v>45</v>
      </c>
      <c r="EV78" s="583">
        <f t="shared" si="601"/>
        <v>0</v>
      </c>
      <c r="EW78" s="579">
        <f t="shared" si="86"/>
        <v>0</v>
      </c>
      <c r="EX78" s="582">
        <f t="shared" si="552"/>
        <v>0</v>
      </c>
      <c r="EY78" s="112"/>
      <c r="EZ78" s="573"/>
      <c r="FA78" s="55"/>
      <c r="FC78" s="44" t="s">
        <v>104</v>
      </c>
      <c r="FD78" s="11" t="s">
        <v>56</v>
      </c>
      <c r="FE78" s="141">
        <v>0</v>
      </c>
      <c r="FF78" s="141">
        <v>0</v>
      </c>
      <c r="FG78" s="142">
        <v>0</v>
      </c>
      <c r="FH78" s="9" t="s">
        <v>21</v>
      </c>
      <c r="FI78" s="122">
        <f>FE78*FF78*FG78</f>
        <v>0</v>
      </c>
      <c r="FJ78" s="602">
        <v>0</v>
      </c>
      <c r="FK78" s="604">
        <f>FI78*FJ78</f>
        <v>0</v>
      </c>
      <c r="FL78" s="591">
        <f>FM134</f>
        <v>0</v>
      </c>
      <c r="FM78" s="545">
        <f>IF(FJ78=0,0,FL78/FJ78)</f>
        <v>0</v>
      </c>
      <c r="FN78" s="607">
        <f>FK78+FL78</f>
        <v>0</v>
      </c>
      <c r="FO78" s="127">
        <f>IF(FO$4=0,0,FN78/$FO$4)</f>
        <v>0</v>
      </c>
      <c r="FP78" s="87" t="s">
        <v>104</v>
      </c>
      <c r="FQ78" s="522">
        <f>EX90+EY90</f>
        <v>0</v>
      </c>
      <c r="FR78" s="496">
        <f>FN78</f>
        <v>0</v>
      </c>
      <c r="FS78" s="567">
        <f>SUM(FQ78:FR78)</f>
        <v>0</v>
      </c>
    </row>
    <row r="79" spans="1:175" x14ac:dyDescent="0.25">
      <c r="A79" s="44" t="s">
        <v>77</v>
      </c>
      <c r="B79" s="1041" t="str">
        <f>Prices!$A$119</f>
        <v xml:space="preserve">glazing  </v>
      </c>
      <c r="C79" s="1041"/>
      <c r="D79" s="1042" t="s">
        <v>581</v>
      </c>
      <c r="E79" s="1042"/>
      <c r="F79" s="68">
        <v>0</v>
      </c>
      <c r="G79" s="8"/>
      <c r="H79" s="720">
        <f>Prices!$D119</f>
        <v>0</v>
      </c>
      <c r="I79" s="13">
        <f t="shared" si="597"/>
        <v>0</v>
      </c>
      <c r="J79" s="13">
        <f t="shared" si="553"/>
        <v>0</v>
      </c>
      <c r="K79" s="13">
        <f t="shared" si="554"/>
        <v>0</v>
      </c>
      <c r="L79" s="151"/>
      <c r="M79" s="155"/>
      <c r="N79" s="15"/>
      <c r="O79" s="44" t="s">
        <v>77</v>
      </c>
      <c r="P79" s="1041" t="str">
        <f>Prices!$A$119</f>
        <v xml:space="preserve">glazing  </v>
      </c>
      <c r="Q79" s="1041"/>
      <c r="R79" s="1042" t="s">
        <v>581</v>
      </c>
      <c r="S79" s="1042"/>
      <c r="T79" s="68">
        <v>0</v>
      </c>
      <c r="U79" s="8"/>
      <c r="V79" s="720">
        <f>Prices!$D119</f>
        <v>0</v>
      </c>
      <c r="W79" s="13">
        <f t="shared" si="598"/>
        <v>0</v>
      </c>
      <c r="X79" s="13">
        <f t="shared" si="555"/>
        <v>0</v>
      </c>
      <c r="Y79" s="13">
        <f t="shared" si="556"/>
        <v>0</v>
      </c>
      <c r="Z79" s="151"/>
      <c r="AA79" s="155"/>
      <c r="AB79" s="15"/>
      <c r="AC79" s="44" t="s">
        <v>77</v>
      </c>
      <c r="AD79" s="1041" t="str">
        <f>Prices!$A$119</f>
        <v xml:space="preserve">glazing  </v>
      </c>
      <c r="AE79" s="1041"/>
      <c r="AF79" s="1042" t="s">
        <v>581</v>
      </c>
      <c r="AG79" s="1042"/>
      <c r="AH79" s="68">
        <v>0</v>
      </c>
      <c r="AI79" s="8"/>
      <c r="AJ79" s="720">
        <f>Prices!$D119</f>
        <v>0</v>
      </c>
      <c r="AK79" s="13">
        <f t="shared" si="557"/>
        <v>0</v>
      </c>
      <c r="AL79" s="13">
        <f t="shared" si="558"/>
        <v>0</v>
      </c>
      <c r="AM79" s="13">
        <f t="shared" si="559"/>
        <v>0</v>
      </c>
      <c r="AN79" s="151"/>
      <c r="AO79" s="155"/>
      <c r="AP79" s="15"/>
      <c r="AQ79" s="44" t="s">
        <v>77</v>
      </c>
      <c r="AR79" s="1041" t="str">
        <f>Prices!$A$119</f>
        <v xml:space="preserve">glazing  </v>
      </c>
      <c r="AS79" s="1041"/>
      <c r="AT79" s="1042" t="s">
        <v>581</v>
      </c>
      <c r="AU79" s="1042"/>
      <c r="AV79" s="68">
        <v>0</v>
      </c>
      <c r="AW79" s="8"/>
      <c r="AX79" s="720">
        <f>Prices!$D119</f>
        <v>0</v>
      </c>
      <c r="AY79" s="13">
        <f t="shared" si="562"/>
        <v>0</v>
      </c>
      <c r="AZ79" s="13">
        <f t="shared" si="563"/>
        <v>0</v>
      </c>
      <c r="BA79" s="13">
        <f t="shared" si="564"/>
        <v>0</v>
      </c>
      <c r="BB79" s="151"/>
      <c r="BC79" s="155"/>
      <c r="BD79" s="15"/>
      <c r="BE79" s="44" t="s">
        <v>77</v>
      </c>
      <c r="BF79" s="1041" t="str">
        <f>Prices!$A$119</f>
        <v xml:space="preserve">glazing  </v>
      </c>
      <c r="BG79" s="1041"/>
      <c r="BH79" s="1042" t="s">
        <v>581</v>
      </c>
      <c r="BI79" s="1042"/>
      <c r="BJ79" s="68">
        <v>0</v>
      </c>
      <c r="BK79" s="8"/>
      <c r="BL79" s="720">
        <f>Prices!$D119</f>
        <v>0</v>
      </c>
      <c r="BM79" s="13">
        <f t="shared" si="567"/>
        <v>0</v>
      </c>
      <c r="BN79" s="13">
        <f t="shared" si="568"/>
        <v>0</v>
      </c>
      <c r="BO79" s="13">
        <f t="shared" si="569"/>
        <v>0</v>
      </c>
      <c r="BP79" s="151"/>
      <c r="BQ79" s="155"/>
      <c r="BR79" s="15"/>
      <c r="BS79" s="44" t="s">
        <v>77</v>
      </c>
      <c r="BT79" s="1041" t="str">
        <f>Prices!$A$119</f>
        <v xml:space="preserve">glazing  </v>
      </c>
      <c r="BU79" s="1041"/>
      <c r="BV79" s="1042" t="s">
        <v>581</v>
      </c>
      <c r="BW79" s="1042"/>
      <c r="BX79" s="68">
        <v>0</v>
      </c>
      <c r="BY79" s="8"/>
      <c r="BZ79" s="720">
        <f>Prices!$D119</f>
        <v>0</v>
      </c>
      <c r="CA79" s="13">
        <f t="shared" si="572"/>
        <v>0</v>
      </c>
      <c r="CB79" s="13">
        <f t="shared" si="573"/>
        <v>0</v>
      </c>
      <c r="CC79" s="13">
        <f t="shared" si="574"/>
        <v>0</v>
      </c>
      <c r="CD79" s="151"/>
      <c r="CE79" s="155"/>
      <c r="CF79" s="15"/>
      <c r="CG79" s="44" t="s">
        <v>77</v>
      </c>
      <c r="CH79" s="1041" t="str">
        <f>Prices!$A$119</f>
        <v xml:space="preserve">glazing  </v>
      </c>
      <c r="CI79" s="1041"/>
      <c r="CJ79" s="1042" t="s">
        <v>581</v>
      </c>
      <c r="CK79" s="1042"/>
      <c r="CL79" s="68">
        <v>0</v>
      </c>
      <c r="CM79" s="8"/>
      <c r="CN79" s="720">
        <f>Prices!$D119</f>
        <v>0</v>
      </c>
      <c r="CO79" s="13">
        <f t="shared" si="577"/>
        <v>0</v>
      </c>
      <c r="CP79" s="13">
        <f t="shared" si="578"/>
        <v>0</v>
      </c>
      <c r="CQ79" s="13">
        <f t="shared" si="579"/>
        <v>0</v>
      </c>
      <c r="CR79" s="151"/>
      <c r="CS79" s="155"/>
      <c r="CT79" s="15"/>
      <c r="CU79" s="44" t="s">
        <v>77</v>
      </c>
      <c r="CV79" s="1041" t="str">
        <f>Prices!$A$119</f>
        <v xml:space="preserve">glazing  </v>
      </c>
      <c r="CW79" s="1041"/>
      <c r="CX79" s="1042" t="s">
        <v>581</v>
      </c>
      <c r="CY79" s="1042"/>
      <c r="CZ79" s="68">
        <v>0</v>
      </c>
      <c r="DA79" s="8"/>
      <c r="DB79" s="720">
        <f>Prices!$D119</f>
        <v>0</v>
      </c>
      <c r="DC79" s="13">
        <f t="shared" si="582"/>
        <v>0</v>
      </c>
      <c r="DD79" s="13">
        <f t="shared" si="583"/>
        <v>0</v>
      </c>
      <c r="DE79" s="13">
        <f t="shared" si="584"/>
        <v>0</v>
      </c>
      <c r="DF79" s="151"/>
      <c r="DG79" s="155"/>
      <c r="DH79" s="15"/>
      <c r="DI79" s="44" t="s">
        <v>77</v>
      </c>
      <c r="DJ79" s="1041" t="str">
        <f>Prices!$A$119</f>
        <v xml:space="preserve">glazing  </v>
      </c>
      <c r="DK79" s="1041"/>
      <c r="DL79" s="1042" t="s">
        <v>581</v>
      </c>
      <c r="DM79" s="1042"/>
      <c r="DN79" s="68">
        <v>0</v>
      </c>
      <c r="DO79" s="8"/>
      <c r="DP79" s="720">
        <f>Prices!$D119</f>
        <v>0</v>
      </c>
      <c r="DQ79" s="13">
        <f t="shared" si="587"/>
        <v>0</v>
      </c>
      <c r="DR79" s="13">
        <f t="shared" si="588"/>
        <v>0</v>
      </c>
      <c r="DS79" s="13">
        <f t="shared" si="589"/>
        <v>0</v>
      </c>
      <c r="DT79" s="151"/>
      <c r="DU79" s="155"/>
      <c r="DV79" s="15"/>
      <c r="DW79" s="44" t="s">
        <v>77</v>
      </c>
      <c r="DX79" s="1041" t="str">
        <f>Prices!$A$119</f>
        <v xml:space="preserve">glazing  </v>
      </c>
      <c r="DY79" s="1041"/>
      <c r="DZ79" s="1042" t="s">
        <v>581</v>
      </c>
      <c r="EA79" s="1042"/>
      <c r="EB79" s="68">
        <v>0</v>
      </c>
      <c r="EC79" s="8"/>
      <c r="ED79" s="720">
        <f>Prices!$D119</f>
        <v>0</v>
      </c>
      <c r="EE79" s="13">
        <f t="shared" si="592"/>
        <v>0</v>
      </c>
      <c r="EF79" s="13">
        <f t="shared" si="593"/>
        <v>0</v>
      </c>
      <c r="EG79" s="13">
        <f t="shared" si="594"/>
        <v>0</v>
      </c>
      <c r="EH79" s="151"/>
      <c r="EI79" s="155"/>
      <c r="EJ79" s="15"/>
      <c r="EK79" s="45" t="s">
        <v>97</v>
      </c>
      <c r="EL79" s="93" t="s">
        <v>98</v>
      </c>
      <c r="EM79" s="744">
        <f>K104+Y104+AM104+BA104+BO104+CC104+CQ104+DE104+DS104+EG104</f>
        <v>0</v>
      </c>
      <c r="EN79" s="762"/>
      <c r="EO79" s="765" t="s">
        <v>45</v>
      </c>
      <c r="EP79" s="190">
        <f>F104*$C$2+T104*$Q$2+AH104*$AE$2+AV104*$AS$2+BJ104*$BG$2+BX104*$BU$2+CL104*$CI$2+CZ104*$CW$2+DN104*$DK$2+EB104*$DY$2</f>
        <v>0</v>
      </c>
      <c r="EQ79" s="33"/>
      <c r="ER79" s="116">
        <f t="shared" si="550"/>
        <v>0</v>
      </c>
      <c r="ES79" s="81">
        <f t="shared" si="551"/>
        <v>0</v>
      </c>
      <c r="ET79" s="280">
        <v>0</v>
      </c>
      <c r="EU79" s="9" t="s">
        <v>45</v>
      </c>
      <c r="EV79" s="583">
        <f t="shared" si="601"/>
        <v>0</v>
      </c>
      <c r="EW79" s="579">
        <f t="shared" si="86"/>
        <v>0</v>
      </c>
      <c r="EX79" s="582">
        <f t="shared" si="552"/>
        <v>0</v>
      </c>
      <c r="EY79" s="112"/>
      <c r="EZ79" s="573"/>
      <c r="FA79" s="55"/>
      <c r="FC79" s="44"/>
      <c r="FD79" s="11"/>
      <c r="FE79" s="126"/>
      <c r="FF79" s="126"/>
      <c r="FG79" s="436"/>
      <c r="FH79" s="9"/>
      <c r="FI79" s="123"/>
      <c r="FJ79" s="121"/>
      <c r="FK79" s="604"/>
      <c r="FL79" s="592"/>
      <c r="FM79" s="573"/>
      <c r="FN79" s="607"/>
      <c r="FO79" s="127"/>
      <c r="FP79" s="87"/>
      <c r="FQ79" s="522"/>
      <c r="FR79" s="61"/>
      <c r="FS79" s="567"/>
    </row>
    <row r="80" spans="1:175" x14ac:dyDescent="0.25">
      <c r="A80" s="44" t="s">
        <v>77</v>
      </c>
      <c r="B80" s="1041" t="str">
        <f>Prices!$A$120</f>
        <v xml:space="preserve">glazing  </v>
      </c>
      <c r="C80" s="1041"/>
      <c r="D80" s="1042" t="s">
        <v>582</v>
      </c>
      <c r="E80" s="1042"/>
      <c r="F80" s="68">
        <v>0</v>
      </c>
      <c r="G80" s="8"/>
      <c r="H80" s="720">
        <f>Prices!$D120</f>
        <v>0</v>
      </c>
      <c r="I80" s="13">
        <f t="shared" si="597"/>
        <v>0</v>
      </c>
      <c r="J80" s="13">
        <f t="shared" si="553"/>
        <v>0</v>
      </c>
      <c r="K80" s="13">
        <f t="shared" si="554"/>
        <v>0</v>
      </c>
      <c r="L80" s="151"/>
      <c r="M80" s="155"/>
      <c r="N80" s="15"/>
      <c r="O80" s="44" t="s">
        <v>77</v>
      </c>
      <c r="P80" s="1041" t="str">
        <f>Prices!$A$120</f>
        <v xml:space="preserve">glazing  </v>
      </c>
      <c r="Q80" s="1041"/>
      <c r="R80" s="1042" t="s">
        <v>582</v>
      </c>
      <c r="S80" s="1042"/>
      <c r="T80" s="68">
        <v>0</v>
      </c>
      <c r="U80" s="8"/>
      <c r="V80" s="720">
        <f>Prices!$D120</f>
        <v>0</v>
      </c>
      <c r="W80" s="13">
        <f t="shared" si="598"/>
        <v>0</v>
      </c>
      <c r="X80" s="13">
        <f t="shared" si="555"/>
        <v>0</v>
      </c>
      <c r="Y80" s="13">
        <f t="shared" si="556"/>
        <v>0</v>
      </c>
      <c r="Z80" s="151"/>
      <c r="AA80" s="155"/>
      <c r="AB80" s="15"/>
      <c r="AC80" s="44" t="s">
        <v>77</v>
      </c>
      <c r="AD80" s="1041" t="str">
        <f>Prices!$A$120</f>
        <v xml:space="preserve">glazing  </v>
      </c>
      <c r="AE80" s="1041"/>
      <c r="AF80" s="1042" t="s">
        <v>582</v>
      </c>
      <c r="AG80" s="1042"/>
      <c r="AH80" s="68">
        <v>0</v>
      </c>
      <c r="AI80" s="8"/>
      <c r="AJ80" s="720">
        <f>Prices!$D120</f>
        <v>0</v>
      </c>
      <c r="AK80" s="13">
        <f t="shared" si="557"/>
        <v>0</v>
      </c>
      <c r="AL80" s="13">
        <f t="shared" si="558"/>
        <v>0</v>
      </c>
      <c r="AM80" s="13">
        <f t="shared" si="559"/>
        <v>0</v>
      </c>
      <c r="AN80" s="151"/>
      <c r="AO80" s="155"/>
      <c r="AP80" s="15"/>
      <c r="AQ80" s="44" t="s">
        <v>77</v>
      </c>
      <c r="AR80" s="1041" t="str">
        <f>Prices!$A$120</f>
        <v xml:space="preserve">glazing  </v>
      </c>
      <c r="AS80" s="1041"/>
      <c r="AT80" s="1042" t="s">
        <v>582</v>
      </c>
      <c r="AU80" s="1042"/>
      <c r="AV80" s="68">
        <v>0</v>
      </c>
      <c r="AW80" s="8"/>
      <c r="AX80" s="720">
        <f>Prices!$D120</f>
        <v>0</v>
      </c>
      <c r="AY80" s="13">
        <f t="shared" si="562"/>
        <v>0</v>
      </c>
      <c r="AZ80" s="13">
        <f t="shared" si="563"/>
        <v>0</v>
      </c>
      <c r="BA80" s="13">
        <f t="shared" si="564"/>
        <v>0</v>
      </c>
      <c r="BB80" s="151"/>
      <c r="BC80" s="155"/>
      <c r="BD80" s="15"/>
      <c r="BE80" s="44" t="s">
        <v>77</v>
      </c>
      <c r="BF80" s="1041" t="str">
        <f>Prices!$A$120</f>
        <v xml:space="preserve">glazing  </v>
      </c>
      <c r="BG80" s="1041"/>
      <c r="BH80" s="1042" t="s">
        <v>582</v>
      </c>
      <c r="BI80" s="1042"/>
      <c r="BJ80" s="68">
        <v>0</v>
      </c>
      <c r="BK80" s="8"/>
      <c r="BL80" s="720">
        <f>Prices!$D120</f>
        <v>0</v>
      </c>
      <c r="BM80" s="13">
        <f t="shared" si="567"/>
        <v>0</v>
      </c>
      <c r="BN80" s="13">
        <f t="shared" si="568"/>
        <v>0</v>
      </c>
      <c r="BO80" s="13">
        <f t="shared" si="569"/>
        <v>0</v>
      </c>
      <c r="BP80" s="151"/>
      <c r="BQ80" s="155"/>
      <c r="BR80" s="15"/>
      <c r="BS80" s="44" t="s">
        <v>77</v>
      </c>
      <c r="BT80" s="1041" t="str">
        <f>Prices!$A$120</f>
        <v xml:space="preserve">glazing  </v>
      </c>
      <c r="BU80" s="1041"/>
      <c r="BV80" s="1042" t="s">
        <v>582</v>
      </c>
      <c r="BW80" s="1042"/>
      <c r="BX80" s="68">
        <v>0</v>
      </c>
      <c r="BY80" s="8"/>
      <c r="BZ80" s="720">
        <f>Prices!$D120</f>
        <v>0</v>
      </c>
      <c r="CA80" s="13">
        <f t="shared" si="572"/>
        <v>0</v>
      </c>
      <c r="CB80" s="13">
        <f t="shared" si="573"/>
        <v>0</v>
      </c>
      <c r="CC80" s="13">
        <f t="shared" si="574"/>
        <v>0</v>
      </c>
      <c r="CD80" s="151"/>
      <c r="CE80" s="155"/>
      <c r="CF80" s="15"/>
      <c r="CG80" s="44" t="s">
        <v>77</v>
      </c>
      <c r="CH80" s="1041" t="str">
        <f>Prices!$A$120</f>
        <v xml:space="preserve">glazing  </v>
      </c>
      <c r="CI80" s="1041"/>
      <c r="CJ80" s="1042" t="s">
        <v>582</v>
      </c>
      <c r="CK80" s="1042"/>
      <c r="CL80" s="68">
        <v>0</v>
      </c>
      <c r="CM80" s="8"/>
      <c r="CN80" s="720">
        <f>Prices!$D120</f>
        <v>0</v>
      </c>
      <c r="CO80" s="13">
        <f t="shared" si="577"/>
        <v>0</v>
      </c>
      <c r="CP80" s="13">
        <f t="shared" si="578"/>
        <v>0</v>
      </c>
      <c r="CQ80" s="13">
        <f t="shared" si="579"/>
        <v>0</v>
      </c>
      <c r="CR80" s="151"/>
      <c r="CS80" s="155"/>
      <c r="CT80" s="15"/>
      <c r="CU80" s="44" t="s">
        <v>77</v>
      </c>
      <c r="CV80" s="1041" t="str">
        <f>Prices!$A$120</f>
        <v xml:space="preserve">glazing  </v>
      </c>
      <c r="CW80" s="1041"/>
      <c r="CX80" s="1042" t="s">
        <v>582</v>
      </c>
      <c r="CY80" s="1042"/>
      <c r="CZ80" s="68">
        <v>0</v>
      </c>
      <c r="DA80" s="8"/>
      <c r="DB80" s="720">
        <f>Prices!$D120</f>
        <v>0</v>
      </c>
      <c r="DC80" s="13">
        <f t="shared" si="582"/>
        <v>0</v>
      </c>
      <c r="DD80" s="13">
        <f t="shared" si="583"/>
        <v>0</v>
      </c>
      <c r="DE80" s="13">
        <f t="shared" si="584"/>
        <v>0</v>
      </c>
      <c r="DF80" s="151"/>
      <c r="DG80" s="155"/>
      <c r="DH80" s="15"/>
      <c r="DI80" s="44" t="s">
        <v>77</v>
      </c>
      <c r="DJ80" s="1041" t="str">
        <f>Prices!$A$120</f>
        <v xml:space="preserve">glazing  </v>
      </c>
      <c r="DK80" s="1041"/>
      <c r="DL80" s="1042" t="s">
        <v>582</v>
      </c>
      <c r="DM80" s="1042"/>
      <c r="DN80" s="68">
        <v>0</v>
      </c>
      <c r="DO80" s="8"/>
      <c r="DP80" s="720">
        <f>Prices!$D120</f>
        <v>0</v>
      </c>
      <c r="DQ80" s="13">
        <f t="shared" si="587"/>
        <v>0</v>
      </c>
      <c r="DR80" s="13">
        <f t="shared" si="588"/>
        <v>0</v>
      </c>
      <c r="DS80" s="13">
        <f t="shared" si="589"/>
        <v>0</v>
      </c>
      <c r="DT80" s="151"/>
      <c r="DU80" s="155"/>
      <c r="DV80" s="15"/>
      <c r="DW80" s="44" t="s">
        <v>77</v>
      </c>
      <c r="DX80" s="1041" t="str">
        <f>Prices!$A$120</f>
        <v xml:space="preserve">glazing  </v>
      </c>
      <c r="DY80" s="1041"/>
      <c r="DZ80" s="1042" t="s">
        <v>582</v>
      </c>
      <c r="EA80" s="1042"/>
      <c r="EB80" s="68">
        <v>0</v>
      </c>
      <c r="EC80" s="8"/>
      <c r="ED80" s="720">
        <f>Prices!$D120</f>
        <v>0</v>
      </c>
      <c r="EE80" s="13">
        <f t="shared" si="592"/>
        <v>0</v>
      </c>
      <c r="EF80" s="13">
        <f t="shared" si="593"/>
        <v>0</v>
      </c>
      <c r="EG80" s="13">
        <f t="shared" si="594"/>
        <v>0</v>
      </c>
      <c r="EH80" s="151"/>
      <c r="EI80" s="155"/>
      <c r="EJ80" s="15"/>
      <c r="EK80" s="44"/>
      <c r="EL80" s="8"/>
      <c r="EM80" s="14"/>
      <c r="EN80" s="765"/>
      <c r="EO80" s="765"/>
      <c r="EP80" s="38"/>
      <c r="EQ80" s="765"/>
      <c r="ER80" s="121"/>
      <c r="ES80" s="111"/>
      <c r="ET80" s="128"/>
      <c r="EU80" s="9"/>
      <c r="EV80" s="583"/>
      <c r="EW80" s="579"/>
      <c r="EX80" s="582"/>
      <c r="EY80" s="112"/>
      <c r="EZ80" s="573"/>
      <c r="FA80" s="162"/>
      <c r="FC80" s="44" t="s">
        <v>105</v>
      </c>
      <c r="FD80" s="11" t="s">
        <v>57</v>
      </c>
      <c r="FE80" s="141">
        <v>0</v>
      </c>
      <c r="FF80" s="141">
        <v>0</v>
      </c>
      <c r="FG80" s="142">
        <v>0</v>
      </c>
      <c r="FH80" s="9" t="s">
        <v>63</v>
      </c>
      <c r="FI80" s="122">
        <f>FE80*FF80*FG80</f>
        <v>0</v>
      </c>
      <c r="FJ80" s="602">
        <v>0</v>
      </c>
      <c r="FK80" s="604">
        <f>FI80*FJ80</f>
        <v>0</v>
      </c>
      <c r="FL80" s="591">
        <f>FR136</f>
        <v>0</v>
      </c>
      <c r="FM80" s="544">
        <f>IF(FJ80=0,0,FL80/FJ80)</f>
        <v>0</v>
      </c>
      <c r="FN80" s="610">
        <f>SUM(FK80:FK81)+FL80</f>
        <v>0</v>
      </c>
      <c r="FO80" s="127">
        <f>IF(FO$4=0,0,FN80/$FO$4)</f>
        <v>0</v>
      </c>
      <c r="FP80" s="87" t="s">
        <v>105</v>
      </c>
      <c r="FQ80" s="522">
        <f>EX92+EY92</f>
        <v>0</v>
      </c>
      <c r="FR80" s="496">
        <f>FN80</f>
        <v>0</v>
      </c>
      <c r="FS80" s="567">
        <f>SUM(FQ80:FR80)</f>
        <v>0</v>
      </c>
    </row>
    <row r="81" spans="1:175" x14ac:dyDescent="0.25">
      <c r="A81" s="44" t="s">
        <v>77</v>
      </c>
      <c r="B81" s="1041" t="str">
        <f>Prices!$A$121</f>
        <v xml:space="preserve">glazing  </v>
      </c>
      <c r="C81" s="1041"/>
      <c r="D81" s="1042" t="s">
        <v>583</v>
      </c>
      <c r="E81" s="1042"/>
      <c r="F81" s="68">
        <v>0</v>
      </c>
      <c r="G81" s="8"/>
      <c r="H81" s="720">
        <f>Prices!$D121</f>
        <v>0</v>
      </c>
      <c r="I81" s="13">
        <f t="shared" si="597"/>
        <v>0</v>
      </c>
      <c r="J81" s="13">
        <f t="shared" si="553"/>
        <v>0</v>
      </c>
      <c r="K81" s="13">
        <f t="shared" si="554"/>
        <v>0</v>
      </c>
      <c r="L81" s="151"/>
      <c r="M81" s="155"/>
      <c r="N81" s="15"/>
      <c r="O81" s="44" t="s">
        <v>77</v>
      </c>
      <c r="P81" s="1041" t="str">
        <f>Prices!$A$121</f>
        <v xml:space="preserve">glazing  </v>
      </c>
      <c r="Q81" s="1041"/>
      <c r="R81" s="1042" t="s">
        <v>583</v>
      </c>
      <c r="S81" s="1042"/>
      <c r="T81" s="68">
        <v>0</v>
      </c>
      <c r="U81" s="8"/>
      <c r="V81" s="720">
        <f>Prices!$D121</f>
        <v>0</v>
      </c>
      <c r="W81" s="13">
        <f t="shared" si="598"/>
        <v>0</v>
      </c>
      <c r="X81" s="13">
        <f t="shared" si="555"/>
        <v>0</v>
      </c>
      <c r="Y81" s="13">
        <f t="shared" si="556"/>
        <v>0</v>
      </c>
      <c r="Z81" s="151"/>
      <c r="AA81" s="155"/>
      <c r="AB81" s="15"/>
      <c r="AC81" s="44" t="s">
        <v>77</v>
      </c>
      <c r="AD81" s="1041" t="str">
        <f>Prices!$A$121</f>
        <v xml:space="preserve">glazing  </v>
      </c>
      <c r="AE81" s="1041"/>
      <c r="AF81" s="1042" t="s">
        <v>583</v>
      </c>
      <c r="AG81" s="1042"/>
      <c r="AH81" s="68">
        <v>0</v>
      </c>
      <c r="AI81" s="8"/>
      <c r="AJ81" s="720">
        <f>Prices!$D121</f>
        <v>0</v>
      </c>
      <c r="AK81" s="13">
        <f t="shared" si="557"/>
        <v>0</v>
      </c>
      <c r="AL81" s="13">
        <f t="shared" si="558"/>
        <v>0</v>
      </c>
      <c r="AM81" s="13">
        <f t="shared" si="559"/>
        <v>0</v>
      </c>
      <c r="AN81" s="151"/>
      <c r="AO81" s="155"/>
      <c r="AP81" s="15"/>
      <c r="AQ81" s="44" t="s">
        <v>77</v>
      </c>
      <c r="AR81" s="1041" t="str">
        <f>Prices!$A$121</f>
        <v xml:space="preserve">glazing  </v>
      </c>
      <c r="AS81" s="1041"/>
      <c r="AT81" s="1042" t="s">
        <v>583</v>
      </c>
      <c r="AU81" s="1042"/>
      <c r="AV81" s="68">
        <v>0</v>
      </c>
      <c r="AW81" s="8"/>
      <c r="AX81" s="720">
        <f>Prices!$D121</f>
        <v>0</v>
      </c>
      <c r="AY81" s="13">
        <f t="shared" si="562"/>
        <v>0</v>
      </c>
      <c r="AZ81" s="13">
        <f t="shared" si="563"/>
        <v>0</v>
      </c>
      <c r="BA81" s="13">
        <f t="shared" si="564"/>
        <v>0</v>
      </c>
      <c r="BB81" s="151"/>
      <c r="BC81" s="155"/>
      <c r="BD81" s="15"/>
      <c r="BE81" s="44" t="s">
        <v>77</v>
      </c>
      <c r="BF81" s="1041" t="str">
        <f>Prices!$A$121</f>
        <v xml:space="preserve">glazing  </v>
      </c>
      <c r="BG81" s="1041"/>
      <c r="BH81" s="1042" t="s">
        <v>583</v>
      </c>
      <c r="BI81" s="1042"/>
      <c r="BJ81" s="68">
        <v>0</v>
      </c>
      <c r="BK81" s="8"/>
      <c r="BL81" s="720">
        <f>Prices!$D121</f>
        <v>0</v>
      </c>
      <c r="BM81" s="13">
        <f t="shared" si="567"/>
        <v>0</v>
      </c>
      <c r="BN81" s="13">
        <f t="shared" si="568"/>
        <v>0</v>
      </c>
      <c r="BO81" s="13">
        <f t="shared" si="569"/>
        <v>0</v>
      </c>
      <c r="BP81" s="151"/>
      <c r="BQ81" s="155"/>
      <c r="BR81" s="15"/>
      <c r="BS81" s="44" t="s">
        <v>77</v>
      </c>
      <c r="BT81" s="1041" t="str">
        <f>Prices!$A$121</f>
        <v xml:space="preserve">glazing  </v>
      </c>
      <c r="BU81" s="1041"/>
      <c r="BV81" s="1042" t="s">
        <v>583</v>
      </c>
      <c r="BW81" s="1042"/>
      <c r="BX81" s="68">
        <v>0</v>
      </c>
      <c r="BY81" s="8"/>
      <c r="BZ81" s="720">
        <f>Prices!$D121</f>
        <v>0</v>
      </c>
      <c r="CA81" s="13">
        <f t="shared" si="572"/>
        <v>0</v>
      </c>
      <c r="CB81" s="13">
        <f t="shared" si="573"/>
        <v>0</v>
      </c>
      <c r="CC81" s="13">
        <f t="shared" si="574"/>
        <v>0</v>
      </c>
      <c r="CD81" s="151"/>
      <c r="CE81" s="155"/>
      <c r="CF81" s="15"/>
      <c r="CG81" s="44" t="s">
        <v>77</v>
      </c>
      <c r="CH81" s="1041" t="str">
        <f>Prices!$A$121</f>
        <v xml:space="preserve">glazing  </v>
      </c>
      <c r="CI81" s="1041"/>
      <c r="CJ81" s="1042" t="s">
        <v>583</v>
      </c>
      <c r="CK81" s="1042"/>
      <c r="CL81" s="68">
        <v>0</v>
      </c>
      <c r="CM81" s="8"/>
      <c r="CN81" s="720">
        <f>Prices!$D121</f>
        <v>0</v>
      </c>
      <c r="CO81" s="13">
        <f t="shared" si="577"/>
        <v>0</v>
      </c>
      <c r="CP81" s="13">
        <f t="shared" si="578"/>
        <v>0</v>
      </c>
      <c r="CQ81" s="13">
        <f t="shared" si="579"/>
        <v>0</v>
      </c>
      <c r="CR81" s="151"/>
      <c r="CS81" s="155"/>
      <c r="CT81" s="15"/>
      <c r="CU81" s="44" t="s">
        <v>77</v>
      </c>
      <c r="CV81" s="1041" t="str">
        <f>Prices!$A$121</f>
        <v xml:space="preserve">glazing  </v>
      </c>
      <c r="CW81" s="1041"/>
      <c r="CX81" s="1042" t="s">
        <v>583</v>
      </c>
      <c r="CY81" s="1042"/>
      <c r="CZ81" s="68">
        <v>0</v>
      </c>
      <c r="DA81" s="8"/>
      <c r="DB81" s="720">
        <f>Prices!$D121</f>
        <v>0</v>
      </c>
      <c r="DC81" s="13">
        <f t="shared" si="582"/>
        <v>0</v>
      </c>
      <c r="DD81" s="13">
        <f t="shared" si="583"/>
        <v>0</v>
      </c>
      <c r="DE81" s="13">
        <f t="shared" si="584"/>
        <v>0</v>
      </c>
      <c r="DF81" s="151"/>
      <c r="DG81" s="155"/>
      <c r="DH81" s="15"/>
      <c r="DI81" s="44" t="s">
        <v>77</v>
      </c>
      <c r="DJ81" s="1041" t="str">
        <f>Prices!$A$121</f>
        <v xml:space="preserve">glazing  </v>
      </c>
      <c r="DK81" s="1041"/>
      <c r="DL81" s="1042" t="s">
        <v>583</v>
      </c>
      <c r="DM81" s="1042"/>
      <c r="DN81" s="68">
        <v>0</v>
      </c>
      <c r="DO81" s="8"/>
      <c r="DP81" s="720">
        <f>Prices!$D121</f>
        <v>0</v>
      </c>
      <c r="DQ81" s="13">
        <f t="shared" si="587"/>
        <v>0</v>
      </c>
      <c r="DR81" s="13">
        <f t="shared" si="588"/>
        <v>0</v>
      </c>
      <c r="DS81" s="13">
        <f t="shared" si="589"/>
        <v>0</v>
      </c>
      <c r="DT81" s="151"/>
      <c r="DU81" s="155"/>
      <c r="DV81" s="15"/>
      <c r="DW81" s="44" t="s">
        <v>77</v>
      </c>
      <c r="DX81" s="1041" t="str">
        <f>Prices!$A$121</f>
        <v xml:space="preserve">glazing  </v>
      </c>
      <c r="DY81" s="1041"/>
      <c r="DZ81" s="1042" t="s">
        <v>583</v>
      </c>
      <c r="EA81" s="1042"/>
      <c r="EB81" s="68">
        <v>0</v>
      </c>
      <c r="EC81" s="8"/>
      <c r="ED81" s="720">
        <f>Prices!$D121</f>
        <v>0</v>
      </c>
      <c r="EE81" s="13">
        <f t="shared" si="592"/>
        <v>0</v>
      </c>
      <c r="EF81" s="13">
        <f t="shared" si="593"/>
        <v>0</v>
      </c>
      <c r="EG81" s="13">
        <f t="shared" si="594"/>
        <v>0</v>
      </c>
      <c r="EH81" s="151"/>
      <c r="EI81" s="155"/>
      <c r="EJ81" s="15"/>
      <c r="EK81" s="44" t="s">
        <v>66</v>
      </c>
      <c r="EL81" s="11" t="s">
        <v>48</v>
      </c>
      <c r="EM81" s="744">
        <f>L106+Z106+AN106+BB106+BP106+CD106+CR106+DF106+DT106+EH106</f>
        <v>0</v>
      </c>
      <c r="EN81" s="14"/>
      <c r="EP81" s="765" t="s">
        <v>109</v>
      </c>
      <c r="EQ81" s="190">
        <f>M106+AA106+AO106+BC106+BQ106+CE106+CS106+DG106+DU106+EI106</f>
        <v>0</v>
      </c>
      <c r="ER81" s="116">
        <f>IF(ER$4=0,0,EM81/ER$4)</f>
        <v>0</v>
      </c>
      <c r="ES81" s="81">
        <f>ER81*ET81+ER81</f>
        <v>0</v>
      </c>
      <c r="ET81" s="280">
        <v>0</v>
      </c>
      <c r="EU81" s="9" t="s">
        <v>109</v>
      </c>
      <c r="EV81" s="583">
        <f>IF(ER$4=0,0,EQ81/$ER$4*$EX$4)</f>
        <v>0</v>
      </c>
      <c r="EW81" s="579">
        <f t="shared" ref="EW81:EW92" si="602">IF(EV81=0,0,EX81/EV81)</f>
        <v>0</v>
      </c>
      <c r="EX81" s="582">
        <f t="shared" si="552"/>
        <v>0</v>
      </c>
      <c r="EY81" s="112"/>
      <c r="EZ81" s="573"/>
      <c r="FA81" s="55"/>
      <c r="FC81" s="44" t="s">
        <v>105</v>
      </c>
      <c r="FD81" s="11" t="s">
        <v>57</v>
      </c>
      <c r="FE81" s="141">
        <v>0</v>
      </c>
      <c r="FF81" s="141">
        <v>0</v>
      </c>
      <c r="FG81" s="142">
        <v>0</v>
      </c>
      <c r="FH81" s="9" t="s">
        <v>63</v>
      </c>
      <c r="FI81" s="122">
        <f>FE81*FF81*FG81</f>
        <v>0</v>
      </c>
      <c r="FJ81" s="602">
        <v>0</v>
      </c>
      <c r="FK81" s="604">
        <f>FI81*FJ81</f>
        <v>0</v>
      </c>
      <c r="FL81" s="592"/>
      <c r="FM81" s="573"/>
      <c r="FN81" s="607"/>
      <c r="FO81" s="127"/>
      <c r="FP81" s="87"/>
      <c r="FQ81" s="522"/>
      <c r="FR81" s="61"/>
      <c r="FS81" s="567"/>
    </row>
    <row r="82" spans="1:175" ht="13" thickBot="1" x14ac:dyDescent="0.3">
      <c r="A82" s="44" t="s">
        <v>77</v>
      </c>
      <c r="B82" s="1041" t="str">
        <f>Prices!$A$122</f>
        <v xml:space="preserve">glazing  </v>
      </c>
      <c r="C82" s="1041"/>
      <c r="D82" s="1042" t="s">
        <v>584</v>
      </c>
      <c r="E82" s="1042"/>
      <c r="F82" s="68">
        <v>0</v>
      </c>
      <c r="G82" s="8"/>
      <c r="H82" s="721">
        <f>Prices!$D122</f>
        <v>0</v>
      </c>
      <c r="I82" s="13">
        <f t="shared" si="597"/>
        <v>0</v>
      </c>
      <c r="J82" s="13">
        <f t="shared" si="553"/>
        <v>0</v>
      </c>
      <c r="K82" s="13">
        <f t="shared" si="554"/>
        <v>0</v>
      </c>
      <c r="L82" s="151"/>
      <c r="M82" s="155"/>
      <c r="N82" s="10"/>
      <c r="O82" s="44" t="s">
        <v>77</v>
      </c>
      <c r="P82" s="1041" t="str">
        <f>Prices!$A$122</f>
        <v xml:space="preserve">glazing  </v>
      </c>
      <c r="Q82" s="1041"/>
      <c r="R82" s="1042" t="s">
        <v>584</v>
      </c>
      <c r="S82" s="1042"/>
      <c r="T82" s="68">
        <v>0</v>
      </c>
      <c r="U82" s="8"/>
      <c r="V82" s="721">
        <f>Prices!$D122</f>
        <v>0</v>
      </c>
      <c r="W82" s="13">
        <f t="shared" si="598"/>
        <v>0</v>
      </c>
      <c r="X82" s="13">
        <f t="shared" si="555"/>
        <v>0</v>
      </c>
      <c r="Y82" s="13">
        <f t="shared" si="556"/>
        <v>0</v>
      </c>
      <c r="Z82" s="151"/>
      <c r="AA82" s="155"/>
      <c r="AB82" s="10"/>
      <c r="AC82" s="44" t="s">
        <v>77</v>
      </c>
      <c r="AD82" s="1041" t="str">
        <f>Prices!$A$122</f>
        <v xml:space="preserve">glazing  </v>
      </c>
      <c r="AE82" s="1041"/>
      <c r="AF82" s="1042" t="s">
        <v>584</v>
      </c>
      <c r="AG82" s="1042"/>
      <c r="AH82" s="68">
        <v>0</v>
      </c>
      <c r="AI82" s="8"/>
      <c r="AJ82" s="721">
        <f>Prices!$D122</f>
        <v>0</v>
      </c>
      <c r="AK82" s="13">
        <f t="shared" si="557"/>
        <v>0</v>
      </c>
      <c r="AL82" s="13">
        <f t="shared" si="558"/>
        <v>0</v>
      </c>
      <c r="AM82" s="13">
        <f t="shared" si="559"/>
        <v>0</v>
      </c>
      <c r="AN82" s="151"/>
      <c r="AO82" s="155"/>
      <c r="AP82" s="10"/>
      <c r="AQ82" s="44" t="s">
        <v>77</v>
      </c>
      <c r="AR82" s="1041" t="str">
        <f>Prices!$A$122</f>
        <v xml:space="preserve">glazing  </v>
      </c>
      <c r="AS82" s="1041"/>
      <c r="AT82" s="1042" t="s">
        <v>584</v>
      </c>
      <c r="AU82" s="1042"/>
      <c r="AV82" s="68">
        <v>0</v>
      </c>
      <c r="AW82" s="8"/>
      <c r="AX82" s="721">
        <f>Prices!$D122</f>
        <v>0</v>
      </c>
      <c r="AY82" s="13">
        <f t="shared" si="562"/>
        <v>0</v>
      </c>
      <c r="AZ82" s="13">
        <f t="shared" si="563"/>
        <v>0</v>
      </c>
      <c r="BA82" s="13">
        <f t="shared" si="564"/>
        <v>0</v>
      </c>
      <c r="BB82" s="151"/>
      <c r="BC82" s="155"/>
      <c r="BD82" s="10"/>
      <c r="BE82" s="44" t="s">
        <v>77</v>
      </c>
      <c r="BF82" s="1041" t="str">
        <f>Prices!$A$122</f>
        <v xml:space="preserve">glazing  </v>
      </c>
      <c r="BG82" s="1041"/>
      <c r="BH82" s="1042" t="s">
        <v>584</v>
      </c>
      <c r="BI82" s="1042"/>
      <c r="BJ82" s="68">
        <v>0</v>
      </c>
      <c r="BK82" s="8"/>
      <c r="BL82" s="721">
        <f>Prices!$D122</f>
        <v>0</v>
      </c>
      <c r="BM82" s="13">
        <f t="shared" si="567"/>
        <v>0</v>
      </c>
      <c r="BN82" s="13">
        <f t="shared" si="568"/>
        <v>0</v>
      </c>
      <c r="BO82" s="13">
        <f t="shared" si="569"/>
        <v>0</v>
      </c>
      <c r="BP82" s="151"/>
      <c r="BQ82" s="155"/>
      <c r="BR82" s="10"/>
      <c r="BS82" s="44" t="s">
        <v>77</v>
      </c>
      <c r="BT82" s="1041" t="str">
        <f>Prices!$A$122</f>
        <v xml:space="preserve">glazing  </v>
      </c>
      <c r="BU82" s="1041"/>
      <c r="BV82" s="1042" t="s">
        <v>584</v>
      </c>
      <c r="BW82" s="1042"/>
      <c r="BX82" s="68">
        <v>0</v>
      </c>
      <c r="BY82" s="8"/>
      <c r="BZ82" s="721">
        <f>Prices!$D122</f>
        <v>0</v>
      </c>
      <c r="CA82" s="13">
        <f t="shared" si="572"/>
        <v>0</v>
      </c>
      <c r="CB82" s="13">
        <f t="shared" si="573"/>
        <v>0</v>
      </c>
      <c r="CC82" s="13">
        <f t="shared" si="574"/>
        <v>0</v>
      </c>
      <c r="CD82" s="151"/>
      <c r="CE82" s="155"/>
      <c r="CF82" s="10"/>
      <c r="CG82" s="44" t="s">
        <v>77</v>
      </c>
      <c r="CH82" s="1041" t="str">
        <f>Prices!$A$122</f>
        <v xml:space="preserve">glazing  </v>
      </c>
      <c r="CI82" s="1041"/>
      <c r="CJ82" s="1042" t="s">
        <v>584</v>
      </c>
      <c r="CK82" s="1042"/>
      <c r="CL82" s="68">
        <v>0</v>
      </c>
      <c r="CM82" s="8"/>
      <c r="CN82" s="721">
        <f>Prices!$D122</f>
        <v>0</v>
      </c>
      <c r="CO82" s="13">
        <f t="shared" si="577"/>
        <v>0</v>
      </c>
      <c r="CP82" s="13">
        <f t="shared" si="578"/>
        <v>0</v>
      </c>
      <c r="CQ82" s="13">
        <f t="shared" si="579"/>
        <v>0</v>
      </c>
      <c r="CR82" s="151"/>
      <c r="CS82" s="155"/>
      <c r="CT82" s="10"/>
      <c r="CU82" s="44" t="s">
        <v>77</v>
      </c>
      <c r="CV82" s="1041" t="str">
        <f>Prices!$A$122</f>
        <v xml:space="preserve">glazing  </v>
      </c>
      <c r="CW82" s="1041"/>
      <c r="CX82" s="1042" t="s">
        <v>584</v>
      </c>
      <c r="CY82" s="1042"/>
      <c r="CZ82" s="68">
        <v>0</v>
      </c>
      <c r="DA82" s="8"/>
      <c r="DB82" s="721">
        <f>Prices!$D122</f>
        <v>0</v>
      </c>
      <c r="DC82" s="13">
        <f t="shared" si="582"/>
        <v>0</v>
      </c>
      <c r="DD82" s="13">
        <f t="shared" si="583"/>
        <v>0</v>
      </c>
      <c r="DE82" s="13">
        <f t="shared" si="584"/>
        <v>0</v>
      </c>
      <c r="DF82" s="151"/>
      <c r="DG82" s="155"/>
      <c r="DH82" s="10"/>
      <c r="DI82" s="44" t="s">
        <v>77</v>
      </c>
      <c r="DJ82" s="1041" t="str">
        <f>Prices!$A$122</f>
        <v xml:space="preserve">glazing  </v>
      </c>
      <c r="DK82" s="1041"/>
      <c r="DL82" s="1042" t="s">
        <v>584</v>
      </c>
      <c r="DM82" s="1042"/>
      <c r="DN82" s="68">
        <v>0</v>
      </c>
      <c r="DO82" s="8"/>
      <c r="DP82" s="721">
        <f>Prices!$D122</f>
        <v>0</v>
      </c>
      <c r="DQ82" s="13">
        <f t="shared" si="587"/>
        <v>0</v>
      </c>
      <c r="DR82" s="13">
        <f t="shared" si="588"/>
        <v>0</v>
      </c>
      <c r="DS82" s="13">
        <f t="shared" si="589"/>
        <v>0</v>
      </c>
      <c r="DT82" s="151"/>
      <c r="DU82" s="155"/>
      <c r="DV82" s="10"/>
      <c r="DW82" s="44" t="s">
        <v>77</v>
      </c>
      <c r="DX82" s="1041" t="str">
        <f>Prices!$A$122</f>
        <v xml:space="preserve">glazing  </v>
      </c>
      <c r="DY82" s="1041"/>
      <c r="DZ82" s="1042" t="s">
        <v>584</v>
      </c>
      <c r="EA82" s="1042"/>
      <c r="EB82" s="68">
        <v>0</v>
      </c>
      <c r="EC82" s="8"/>
      <c r="ED82" s="721">
        <f>Prices!$D122</f>
        <v>0</v>
      </c>
      <c r="EE82" s="13">
        <f t="shared" si="592"/>
        <v>0</v>
      </c>
      <c r="EF82" s="13">
        <f t="shared" si="593"/>
        <v>0</v>
      </c>
      <c r="EG82" s="13">
        <f t="shared" si="594"/>
        <v>0</v>
      </c>
      <c r="EH82" s="151"/>
      <c r="EI82" s="155"/>
      <c r="EJ82" s="10"/>
      <c r="EK82" s="44" t="s">
        <v>67</v>
      </c>
      <c r="EL82" s="11" t="s">
        <v>144</v>
      </c>
      <c r="EM82" s="744">
        <f>L108+Z108+AN108+BB108+BP108+CD108+CR108+DF108+DT108+EH108</f>
        <v>0</v>
      </c>
      <c r="EN82" s="14"/>
      <c r="EP82" s="765" t="s">
        <v>109</v>
      </c>
      <c r="EQ82" s="190">
        <f>M108+AA108+AO108+BC108+BQ108+CE108+CS108+DG108+DU108+EI108</f>
        <v>0</v>
      </c>
      <c r="ER82" s="116">
        <f t="shared" ref="ER82" si="603">IF(ER$4=0,0,EM82/ER$4)</f>
        <v>0</v>
      </c>
      <c r="ES82" s="81">
        <f>ER82*ET82+ER82</f>
        <v>0</v>
      </c>
      <c r="ET82" s="280">
        <v>0</v>
      </c>
      <c r="EU82" s="9" t="s">
        <v>109</v>
      </c>
      <c r="EV82" s="583">
        <f t="shared" ref="EV82:EV83" si="604">IF(ER$4=0,0,EQ82/$ER$4*$EX$4)</f>
        <v>0</v>
      </c>
      <c r="EW82" s="579">
        <f t="shared" si="602"/>
        <v>0</v>
      </c>
      <c r="EX82" s="582">
        <f t="shared" si="552"/>
        <v>0</v>
      </c>
      <c r="EY82" s="112"/>
      <c r="EZ82" s="573"/>
      <c r="FA82" s="55"/>
      <c r="FC82" s="44"/>
      <c r="FD82" s="11"/>
      <c r="FE82" s="17"/>
      <c r="FF82" s="17"/>
      <c r="FG82" s="18"/>
      <c r="FH82" s="17"/>
      <c r="FI82" s="765"/>
      <c r="FJ82" s="765"/>
      <c r="FK82" s="606"/>
      <c r="FL82" s="592"/>
      <c r="FM82" s="573"/>
      <c r="FN82" s="607"/>
      <c r="FO82" s="127"/>
      <c r="FP82" s="87"/>
      <c r="FQ82" s="522"/>
      <c r="FR82" s="61"/>
      <c r="FS82" s="567"/>
    </row>
    <row r="83" spans="1:175" ht="13" thickBot="1" x14ac:dyDescent="0.3">
      <c r="A83" s="45"/>
      <c r="B83" s="93"/>
      <c r="C83" s="6" t="s">
        <v>37</v>
      </c>
      <c r="D83" s="942" t="s">
        <v>20</v>
      </c>
      <c r="E83" s="942" t="s">
        <v>20</v>
      </c>
      <c r="F83" s="18" t="s">
        <v>45</v>
      </c>
      <c r="G83" s="6" t="s">
        <v>109</v>
      </c>
      <c r="H83" s="286" t="s">
        <v>36</v>
      </c>
      <c r="I83" s="13"/>
      <c r="J83" s="13"/>
      <c r="K83" s="13"/>
      <c r="L83" s="1044" t="s">
        <v>276</v>
      </c>
      <c r="M83" s="1045"/>
      <c r="N83" s="10"/>
      <c r="O83" s="45"/>
      <c r="P83" s="93"/>
      <c r="Q83" s="6" t="s">
        <v>37</v>
      </c>
      <c r="R83" s="942" t="s">
        <v>20</v>
      </c>
      <c r="S83" s="942" t="s">
        <v>20</v>
      </c>
      <c r="T83" s="18" t="s">
        <v>45</v>
      </c>
      <c r="U83" s="6" t="s">
        <v>109</v>
      </c>
      <c r="V83" s="286" t="s">
        <v>36</v>
      </c>
      <c r="W83" s="13"/>
      <c r="X83" s="13"/>
      <c r="Y83" s="13"/>
      <c r="Z83" s="1044" t="s">
        <v>276</v>
      </c>
      <c r="AA83" s="1045"/>
      <c r="AB83" s="10"/>
      <c r="AC83" s="45"/>
      <c r="AD83" s="93"/>
      <c r="AE83" s="6" t="s">
        <v>37</v>
      </c>
      <c r="AF83" s="942" t="s">
        <v>20</v>
      </c>
      <c r="AG83" s="942" t="s">
        <v>20</v>
      </c>
      <c r="AH83" s="18" t="s">
        <v>45</v>
      </c>
      <c r="AI83" s="6" t="s">
        <v>109</v>
      </c>
      <c r="AJ83" s="286" t="s">
        <v>36</v>
      </c>
      <c r="AK83" s="13"/>
      <c r="AL83" s="13"/>
      <c r="AM83" s="13"/>
      <c r="AN83" s="1044" t="s">
        <v>276</v>
      </c>
      <c r="AO83" s="1045"/>
      <c r="AP83" s="10"/>
      <c r="AQ83" s="45"/>
      <c r="AR83" s="93"/>
      <c r="AS83" s="6" t="s">
        <v>37</v>
      </c>
      <c r="AT83" s="942" t="s">
        <v>20</v>
      </c>
      <c r="AU83" s="942" t="s">
        <v>20</v>
      </c>
      <c r="AV83" s="18" t="s">
        <v>45</v>
      </c>
      <c r="AW83" s="6" t="s">
        <v>109</v>
      </c>
      <c r="AX83" s="286" t="s">
        <v>36</v>
      </c>
      <c r="AY83" s="13"/>
      <c r="AZ83" s="13"/>
      <c r="BA83" s="13"/>
      <c r="BB83" s="1044" t="s">
        <v>276</v>
      </c>
      <c r="BC83" s="1045"/>
      <c r="BD83" s="10"/>
      <c r="BE83" s="45"/>
      <c r="BF83" s="93"/>
      <c r="BG83" s="6" t="s">
        <v>37</v>
      </c>
      <c r="BH83" s="942" t="s">
        <v>20</v>
      </c>
      <c r="BI83" s="942" t="s">
        <v>20</v>
      </c>
      <c r="BJ83" s="18" t="s">
        <v>45</v>
      </c>
      <c r="BK83" s="6" t="s">
        <v>109</v>
      </c>
      <c r="BL83" s="286" t="s">
        <v>36</v>
      </c>
      <c r="BM83" s="13"/>
      <c r="BN83" s="13"/>
      <c r="BO83" s="13"/>
      <c r="BP83" s="1044" t="s">
        <v>276</v>
      </c>
      <c r="BQ83" s="1045"/>
      <c r="BR83" s="10"/>
      <c r="BS83" s="45"/>
      <c r="BT83" s="93"/>
      <c r="BU83" s="6" t="s">
        <v>37</v>
      </c>
      <c r="BV83" s="942" t="s">
        <v>20</v>
      </c>
      <c r="BW83" s="942" t="s">
        <v>20</v>
      </c>
      <c r="BX83" s="18" t="s">
        <v>45</v>
      </c>
      <c r="BY83" s="6" t="s">
        <v>109</v>
      </c>
      <c r="BZ83" s="286" t="s">
        <v>36</v>
      </c>
      <c r="CA83" s="13"/>
      <c r="CB83" s="13"/>
      <c r="CC83" s="13"/>
      <c r="CD83" s="1044" t="s">
        <v>276</v>
      </c>
      <c r="CE83" s="1045"/>
      <c r="CF83" s="10"/>
      <c r="CG83" s="45"/>
      <c r="CH83" s="93"/>
      <c r="CI83" s="6" t="s">
        <v>37</v>
      </c>
      <c r="CJ83" s="942" t="s">
        <v>20</v>
      </c>
      <c r="CK83" s="942" t="s">
        <v>20</v>
      </c>
      <c r="CL83" s="18" t="s">
        <v>45</v>
      </c>
      <c r="CM83" s="6" t="s">
        <v>109</v>
      </c>
      <c r="CN83" s="286" t="s">
        <v>36</v>
      </c>
      <c r="CO83" s="13"/>
      <c r="CP83" s="13"/>
      <c r="CQ83" s="13"/>
      <c r="CR83" s="1044" t="s">
        <v>276</v>
      </c>
      <c r="CS83" s="1045"/>
      <c r="CT83" s="10"/>
      <c r="CU83" s="45"/>
      <c r="CV83" s="93"/>
      <c r="CW83" s="6" t="s">
        <v>37</v>
      </c>
      <c r="CX83" s="942" t="s">
        <v>20</v>
      </c>
      <c r="CY83" s="942" t="s">
        <v>20</v>
      </c>
      <c r="CZ83" s="18" t="s">
        <v>45</v>
      </c>
      <c r="DA83" s="6" t="s">
        <v>109</v>
      </c>
      <c r="DB83" s="286" t="s">
        <v>36</v>
      </c>
      <c r="DC83" s="13"/>
      <c r="DD83" s="13"/>
      <c r="DE83" s="13"/>
      <c r="DF83" s="1044" t="s">
        <v>276</v>
      </c>
      <c r="DG83" s="1045"/>
      <c r="DH83" s="10"/>
      <c r="DI83" s="45"/>
      <c r="DJ83" s="93"/>
      <c r="DK83" s="6" t="s">
        <v>37</v>
      </c>
      <c r="DL83" s="942" t="s">
        <v>20</v>
      </c>
      <c r="DM83" s="942" t="s">
        <v>20</v>
      </c>
      <c r="DN83" s="18" t="s">
        <v>45</v>
      </c>
      <c r="DO83" s="6" t="s">
        <v>109</v>
      </c>
      <c r="DP83" s="286" t="s">
        <v>36</v>
      </c>
      <c r="DQ83" s="13"/>
      <c r="DR83" s="13"/>
      <c r="DS83" s="13"/>
      <c r="DT83" s="1044" t="s">
        <v>276</v>
      </c>
      <c r="DU83" s="1045"/>
      <c r="DV83" s="10"/>
      <c r="DW83" s="45"/>
      <c r="DX83" s="93"/>
      <c r="DY83" s="6" t="s">
        <v>37</v>
      </c>
      <c r="DZ83" s="942" t="s">
        <v>20</v>
      </c>
      <c r="EA83" s="942" t="s">
        <v>20</v>
      </c>
      <c r="EB83" s="18" t="s">
        <v>45</v>
      </c>
      <c r="EC83" s="6" t="s">
        <v>109</v>
      </c>
      <c r="ED83" s="286" t="s">
        <v>36</v>
      </c>
      <c r="EE83" s="13"/>
      <c r="EF83" s="13"/>
      <c r="EG83" s="13"/>
      <c r="EH83" s="1044" t="s">
        <v>276</v>
      </c>
      <c r="EI83" s="1045"/>
      <c r="EJ83" s="10"/>
      <c r="EK83" s="44" t="s">
        <v>68</v>
      </c>
      <c r="EL83" s="11" t="s">
        <v>145</v>
      </c>
      <c r="EM83" s="744">
        <f>L110+Z110+AN110+BB110+BP110+CD110+CR110+DF110+DT110+EH110</f>
        <v>0</v>
      </c>
      <c r="EN83" s="14"/>
      <c r="EP83" s="765" t="s">
        <v>109</v>
      </c>
      <c r="EQ83" s="190">
        <f>M110+AA110+AO110+BC110+BQ110+CE110+CS110+DG110+DU110+EI110</f>
        <v>0</v>
      </c>
      <c r="ER83" s="116">
        <f>IF(ER$4=0,0,EM83/ER$4)</f>
        <v>0</v>
      </c>
      <c r="ES83" s="81">
        <f>ER83*ET83+ER83</f>
        <v>0</v>
      </c>
      <c r="ET83" s="280">
        <v>0</v>
      </c>
      <c r="EU83" s="9" t="s">
        <v>109</v>
      </c>
      <c r="EV83" s="583">
        <f t="shared" si="604"/>
        <v>0</v>
      </c>
      <c r="EW83" s="579">
        <f t="shared" si="602"/>
        <v>0</v>
      </c>
      <c r="EX83" s="582">
        <f t="shared" si="552"/>
        <v>0</v>
      </c>
      <c r="EY83" s="112"/>
      <c r="EZ83" s="573"/>
      <c r="FA83" s="55"/>
      <c r="FC83" s="44"/>
      <c r="FD83" s="61"/>
      <c r="FE83" s="61"/>
      <c r="FF83" s="61"/>
      <c r="FG83" s="61"/>
      <c r="FH83" s="61"/>
      <c r="FI83" s="61"/>
      <c r="FJ83" s="61"/>
      <c r="FK83" s="607"/>
      <c r="FL83" s="590"/>
      <c r="FM83" s="569"/>
      <c r="FN83" s="606"/>
      <c r="FO83" s="127"/>
      <c r="FP83" s="522"/>
      <c r="FQ83" s="599"/>
      <c r="FR83" s="61"/>
      <c r="FS83" s="567"/>
    </row>
    <row r="84" spans="1:175" ht="13" thickTop="1" x14ac:dyDescent="0.25">
      <c r="A84" s="44" t="s">
        <v>90</v>
      </c>
      <c r="B84" s="95" t="s">
        <v>111</v>
      </c>
      <c r="C84" s="68">
        <v>0</v>
      </c>
      <c r="D84" s="74">
        <v>0</v>
      </c>
      <c r="E84" s="74">
        <v>0</v>
      </c>
      <c r="F84" s="129">
        <f>D84*E84</f>
        <v>0</v>
      </c>
      <c r="G84" s="722">
        <f>C84*F84*2.7</f>
        <v>0</v>
      </c>
      <c r="H84" s="821"/>
      <c r="I84" s="13">
        <f>(G84*H84)</f>
        <v>0</v>
      </c>
      <c r="J84" s="13">
        <f>IF(E$113=0,0,I84/E$113)</f>
        <v>0</v>
      </c>
      <c r="K84" s="13">
        <f t="shared" ref="K84:K93" si="605">(J84*G$2)</f>
        <v>0</v>
      </c>
      <c r="L84" s="217">
        <f>SUM(K84:K86)</f>
        <v>0</v>
      </c>
      <c r="M84" s="218">
        <f>SUM(F84:F85)*C$2</f>
        <v>0</v>
      </c>
      <c r="N84" s="10"/>
      <c r="O84" s="44" t="s">
        <v>90</v>
      </c>
      <c r="P84" s="95" t="s">
        <v>111</v>
      </c>
      <c r="Q84" s="68">
        <v>0</v>
      </c>
      <c r="R84" s="74">
        <v>0</v>
      </c>
      <c r="S84" s="74">
        <v>0</v>
      </c>
      <c r="T84" s="129">
        <f>R84*S84</f>
        <v>0</v>
      </c>
      <c r="U84" s="722">
        <f>Q84*T84*2.7</f>
        <v>0</v>
      </c>
      <c r="V84" s="821"/>
      <c r="W84" s="13">
        <f>(U84*V84)</f>
        <v>0</v>
      </c>
      <c r="X84" s="13">
        <f>IF(S$113=0,0,W84/S$113)</f>
        <v>0</v>
      </c>
      <c r="Y84" s="13">
        <f t="shared" ref="Y84:Y93" si="606">(X84*U$2)</f>
        <v>0</v>
      </c>
      <c r="Z84" s="217">
        <f>SUM(Y84:Y86)</f>
        <v>0</v>
      </c>
      <c r="AA84" s="218">
        <f>SUM(T84:T85)*Q$2</f>
        <v>0</v>
      </c>
      <c r="AB84" s="10"/>
      <c r="AC84" s="44" t="s">
        <v>90</v>
      </c>
      <c r="AD84" s="95" t="s">
        <v>111</v>
      </c>
      <c r="AE84" s="68">
        <v>0</v>
      </c>
      <c r="AF84" s="74">
        <v>0</v>
      </c>
      <c r="AG84" s="74">
        <v>0</v>
      </c>
      <c r="AH84" s="129">
        <f t="shared" ref="AH84:AH85" si="607">AF84*AG84</f>
        <v>0</v>
      </c>
      <c r="AI84" s="722">
        <f t="shared" ref="AI84:AI85" si="608">AE84*AH84*2.7</f>
        <v>0</v>
      </c>
      <c r="AJ84" s="821"/>
      <c r="AK84" s="13">
        <f t="shared" ref="AK84:AK85" si="609">(AI84*AJ84)</f>
        <v>0</v>
      </c>
      <c r="AL84" s="13">
        <f t="shared" ref="AL84:AL93" si="610">IF(AG$113=0,0,AK84/AG$113)</f>
        <v>0</v>
      </c>
      <c r="AM84" s="13">
        <f t="shared" ref="AM84:AM93" si="611">(AL84*AI$2)</f>
        <v>0</v>
      </c>
      <c r="AN84" s="217">
        <f t="shared" ref="AN84" si="612">SUM(AM84:AM86)</f>
        <v>0</v>
      </c>
      <c r="AO84" s="218">
        <f t="shared" ref="AO84" si="613">SUM(AH84:AH85)*AE$2</f>
        <v>0</v>
      </c>
      <c r="AP84" s="10"/>
      <c r="AQ84" s="44" t="s">
        <v>90</v>
      </c>
      <c r="AR84" s="95" t="s">
        <v>111</v>
      </c>
      <c r="AS84" s="68">
        <v>0</v>
      </c>
      <c r="AT84" s="74">
        <v>0</v>
      </c>
      <c r="AU84" s="74">
        <v>0</v>
      </c>
      <c r="AV84" s="129">
        <f t="shared" ref="AV84:AV85" si="614">AT84*AU84</f>
        <v>0</v>
      </c>
      <c r="AW84" s="722">
        <f t="shared" ref="AW84:AW85" si="615">AS84*AV84*2.7</f>
        <v>0</v>
      </c>
      <c r="AX84" s="821"/>
      <c r="AY84" s="13">
        <f t="shared" ref="AY84:AY85" si="616">(AW84*AX84)</f>
        <v>0</v>
      </c>
      <c r="AZ84" s="13">
        <f t="shared" ref="AZ84:AZ93" si="617">IF(AU$113=0,0,AY84/AU$113)</f>
        <v>0</v>
      </c>
      <c r="BA84" s="13">
        <f t="shared" ref="BA84:BA93" si="618">(AZ84*AW$2)</f>
        <v>0</v>
      </c>
      <c r="BB84" s="217">
        <f t="shared" ref="BB84" si="619">SUM(BA84:BA86)</f>
        <v>0</v>
      </c>
      <c r="BC84" s="218">
        <f t="shared" ref="BC84" si="620">SUM(AV84:AV85)*AS$2</f>
        <v>0</v>
      </c>
      <c r="BD84" s="10"/>
      <c r="BE84" s="44" t="s">
        <v>90</v>
      </c>
      <c r="BF84" s="95" t="s">
        <v>111</v>
      </c>
      <c r="BG84" s="68">
        <v>0</v>
      </c>
      <c r="BH84" s="74">
        <v>0</v>
      </c>
      <c r="BI84" s="74">
        <v>0</v>
      </c>
      <c r="BJ84" s="129">
        <f t="shared" ref="BJ84:BJ85" si="621">BH84*BI84</f>
        <v>0</v>
      </c>
      <c r="BK84" s="722">
        <f t="shared" ref="BK84:BK85" si="622">BG84*BJ84*2.7</f>
        <v>0</v>
      </c>
      <c r="BL84" s="821"/>
      <c r="BM84" s="13">
        <f t="shared" ref="BM84:BM85" si="623">(BK84*BL84)</f>
        <v>0</v>
      </c>
      <c r="BN84" s="13">
        <f t="shared" ref="BN84:BN93" si="624">IF(BI$113=0,0,BM84/BI$113)</f>
        <v>0</v>
      </c>
      <c r="BO84" s="13">
        <f t="shared" ref="BO84:BO93" si="625">(BN84*BK$2)</f>
        <v>0</v>
      </c>
      <c r="BP84" s="217">
        <f t="shared" ref="BP84" si="626">SUM(BO84:BO86)</f>
        <v>0</v>
      </c>
      <c r="BQ84" s="218">
        <f t="shared" ref="BQ84" si="627">SUM(BJ84:BJ85)*BG$2</f>
        <v>0</v>
      </c>
      <c r="BR84" s="10"/>
      <c r="BS84" s="44" t="s">
        <v>90</v>
      </c>
      <c r="BT84" s="95" t="s">
        <v>111</v>
      </c>
      <c r="BU84" s="68">
        <v>0</v>
      </c>
      <c r="BV84" s="74">
        <v>0</v>
      </c>
      <c r="BW84" s="74">
        <v>0</v>
      </c>
      <c r="BX84" s="129">
        <f t="shared" ref="BX84:BX85" si="628">BV84*BW84</f>
        <v>0</v>
      </c>
      <c r="BY84" s="722">
        <f t="shared" ref="BY84:BY85" si="629">BU84*BX84*2.7</f>
        <v>0</v>
      </c>
      <c r="BZ84" s="821"/>
      <c r="CA84" s="13">
        <f t="shared" ref="CA84:CA85" si="630">(BY84*BZ84)</f>
        <v>0</v>
      </c>
      <c r="CB84" s="13">
        <f t="shared" ref="CB84:CB93" si="631">IF(BW$113=0,0,CA84/BW$113)</f>
        <v>0</v>
      </c>
      <c r="CC84" s="13">
        <f t="shared" ref="CC84:CC93" si="632">(CB84*BY$2)</f>
        <v>0</v>
      </c>
      <c r="CD84" s="217">
        <f t="shared" ref="CD84" si="633">SUM(CC84:CC86)</f>
        <v>0</v>
      </c>
      <c r="CE84" s="218">
        <f t="shared" ref="CE84" si="634">SUM(BX84:BX85)*BU$2</f>
        <v>0</v>
      </c>
      <c r="CF84" s="10"/>
      <c r="CG84" s="44" t="s">
        <v>90</v>
      </c>
      <c r="CH84" s="95" t="s">
        <v>111</v>
      </c>
      <c r="CI84" s="68">
        <v>0</v>
      </c>
      <c r="CJ84" s="74">
        <v>0</v>
      </c>
      <c r="CK84" s="74">
        <v>0</v>
      </c>
      <c r="CL84" s="129">
        <f t="shared" ref="CL84:CL85" si="635">CJ84*CK84</f>
        <v>0</v>
      </c>
      <c r="CM84" s="722">
        <f t="shared" ref="CM84:CM85" si="636">CI84*CL84*2.7</f>
        <v>0</v>
      </c>
      <c r="CN84" s="821"/>
      <c r="CO84" s="13">
        <f t="shared" ref="CO84:CO85" si="637">(CM84*CN84)</f>
        <v>0</v>
      </c>
      <c r="CP84" s="13">
        <f t="shared" ref="CP84:CP93" si="638">IF(CK$113=0,0,CO84/CK$113)</f>
        <v>0</v>
      </c>
      <c r="CQ84" s="13">
        <f t="shared" ref="CQ84:CQ93" si="639">(CP84*CM$2)</f>
        <v>0</v>
      </c>
      <c r="CR84" s="217">
        <f t="shared" ref="CR84" si="640">SUM(CQ84:CQ86)</f>
        <v>0</v>
      </c>
      <c r="CS84" s="218">
        <f t="shared" ref="CS84" si="641">SUM(CL84:CL85)*CI$2</f>
        <v>0</v>
      </c>
      <c r="CT84" s="10"/>
      <c r="CU84" s="44" t="s">
        <v>90</v>
      </c>
      <c r="CV84" s="95" t="s">
        <v>111</v>
      </c>
      <c r="CW84" s="68">
        <v>0</v>
      </c>
      <c r="CX84" s="74">
        <v>0</v>
      </c>
      <c r="CY84" s="74">
        <v>0</v>
      </c>
      <c r="CZ84" s="129">
        <f t="shared" ref="CZ84:CZ85" si="642">CX84*CY84</f>
        <v>0</v>
      </c>
      <c r="DA84" s="722">
        <f t="shared" ref="DA84:DA85" si="643">CW84*CZ84*2.7</f>
        <v>0</v>
      </c>
      <c r="DB84" s="821"/>
      <c r="DC84" s="13">
        <f t="shared" ref="DC84:DC85" si="644">(DA84*DB84)</f>
        <v>0</v>
      </c>
      <c r="DD84" s="13">
        <f t="shared" ref="DD84:DD93" si="645">IF(CY$113=0,0,DC84/CY$113)</f>
        <v>0</v>
      </c>
      <c r="DE84" s="13">
        <f t="shared" ref="DE84:DE93" si="646">(DD84*DA$2)</f>
        <v>0</v>
      </c>
      <c r="DF84" s="217">
        <f t="shared" ref="DF84" si="647">SUM(DE84:DE86)</f>
        <v>0</v>
      </c>
      <c r="DG84" s="218">
        <f t="shared" ref="DG84" si="648">SUM(CZ84:CZ85)*CW$2</f>
        <v>0</v>
      </c>
      <c r="DH84" s="10"/>
      <c r="DI84" s="44" t="s">
        <v>90</v>
      </c>
      <c r="DJ84" s="95" t="s">
        <v>111</v>
      </c>
      <c r="DK84" s="68">
        <v>0</v>
      </c>
      <c r="DL84" s="74">
        <v>0</v>
      </c>
      <c r="DM84" s="74">
        <v>0</v>
      </c>
      <c r="DN84" s="129">
        <f t="shared" ref="DN84:DN85" si="649">DL84*DM84</f>
        <v>0</v>
      </c>
      <c r="DO84" s="722">
        <f t="shared" ref="DO84:DO85" si="650">DK84*DN84*2.7</f>
        <v>0</v>
      </c>
      <c r="DP84" s="821"/>
      <c r="DQ84" s="13">
        <f t="shared" ref="DQ84:DQ85" si="651">(DO84*DP84)</f>
        <v>0</v>
      </c>
      <c r="DR84" s="13">
        <f t="shared" ref="DR84:DR93" si="652">IF(DM$113=0,0,DQ84/DM$113)</f>
        <v>0</v>
      </c>
      <c r="DS84" s="13">
        <f t="shared" ref="DS84:DS93" si="653">(DR84*DO$2)</f>
        <v>0</v>
      </c>
      <c r="DT84" s="217">
        <f t="shared" ref="DT84" si="654">SUM(DS84:DS86)</f>
        <v>0</v>
      </c>
      <c r="DU84" s="218">
        <f t="shared" ref="DU84" si="655">SUM(DN84:DN85)*DK$2</f>
        <v>0</v>
      </c>
      <c r="DV84" s="10"/>
      <c r="DW84" s="44" t="s">
        <v>90</v>
      </c>
      <c r="DX84" s="95" t="s">
        <v>111</v>
      </c>
      <c r="DY84" s="68">
        <v>0</v>
      </c>
      <c r="DZ84" s="74">
        <v>0</v>
      </c>
      <c r="EA84" s="74">
        <v>0</v>
      </c>
      <c r="EB84" s="129">
        <f t="shared" ref="EB84:EB85" si="656">DZ84*EA84</f>
        <v>0</v>
      </c>
      <c r="EC84" s="722">
        <f t="shared" ref="EC84:EC85" si="657">DY84*EB84*2.7</f>
        <v>0</v>
      </c>
      <c r="ED84" s="821"/>
      <c r="EE84" s="13">
        <f t="shared" ref="EE84:EE85" si="658">(EC84*ED84)</f>
        <v>0</v>
      </c>
      <c r="EF84" s="13">
        <f t="shared" ref="EF84:EF93" si="659">IF(EA$113=0,0,EE84/EA$113)</f>
        <v>0</v>
      </c>
      <c r="EG84" s="13">
        <f t="shared" ref="EG84:EG93" si="660">(EF84*EC$2)</f>
        <v>0</v>
      </c>
      <c r="EH84" s="217">
        <f t="shared" ref="EH84" si="661">SUM(EG84:EG86)</f>
        <v>0</v>
      </c>
      <c r="EI84" s="218">
        <f t="shared" ref="EI84" si="662">SUM(EB84:EB85)*DY$2</f>
        <v>0</v>
      </c>
      <c r="EJ84" s="10"/>
      <c r="EK84" s="44"/>
      <c r="EL84" s="11"/>
      <c r="EM84" s="14"/>
      <c r="EN84" s="14"/>
      <c r="EO84" s="38"/>
      <c r="EP84" s="765"/>
      <c r="ER84" s="131"/>
      <c r="ES84" s="111"/>
      <c r="ET84" s="128"/>
      <c r="EU84" s="9"/>
      <c r="EV84" s="583"/>
      <c r="EW84" s="579"/>
      <c r="EX84" s="582"/>
      <c r="EY84" s="112"/>
      <c r="EZ84" s="573"/>
      <c r="FA84" s="162"/>
      <c r="FC84" s="44"/>
      <c r="FD84" s="61"/>
      <c r="FE84" s="61"/>
      <c r="FF84" s="61"/>
      <c r="FG84" s="61"/>
      <c r="FH84" s="61"/>
      <c r="FI84" s="61"/>
      <c r="FJ84" s="61"/>
      <c r="FK84" s="608"/>
      <c r="FL84" s="593"/>
      <c r="FM84" s="577"/>
      <c r="FN84" s="608"/>
      <c r="FO84" s="127"/>
      <c r="FP84" s="522"/>
      <c r="FQ84" s="61"/>
      <c r="FR84" s="61"/>
      <c r="FS84" s="567"/>
    </row>
    <row r="85" spans="1:175" ht="13" thickBot="1" x14ac:dyDescent="0.3">
      <c r="A85" s="44" t="s">
        <v>90</v>
      </c>
      <c r="B85" s="95" t="s">
        <v>111</v>
      </c>
      <c r="C85" s="68">
        <v>0</v>
      </c>
      <c r="D85" s="74">
        <v>0</v>
      </c>
      <c r="E85" s="74">
        <v>0</v>
      </c>
      <c r="F85" s="129">
        <f t="shared" ref="F85:F93" si="663">D85*E85</f>
        <v>0</v>
      </c>
      <c r="G85" s="722">
        <f>C85*F85*2.7</f>
        <v>0</v>
      </c>
      <c r="H85" s="822"/>
      <c r="I85" s="13">
        <f>(G85*H85)</f>
        <v>0</v>
      </c>
      <c r="J85" s="13">
        <f t="shared" ref="J85:J93" si="664">IF(E$113=0,0,I85/E$113)</f>
        <v>0</v>
      </c>
      <c r="K85" s="13">
        <f t="shared" si="605"/>
        <v>0</v>
      </c>
      <c r="L85" s="151"/>
      <c r="M85" s="155"/>
      <c r="N85" s="15"/>
      <c r="O85" s="44" t="s">
        <v>90</v>
      </c>
      <c r="P85" s="95" t="s">
        <v>111</v>
      </c>
      <c r="Q85" s="68">
        <v>0</v>
      </c>
      <c r="R85" s="74">
        <v>0</v>
      </c>
      <c r="S85" s="74">
        <v>0</v>
      </c>
      <c r="T85" s="129">
        <f t="shared" ref="T85" si="665">R85*S85</f>
        <v>0</v>
      </c>
      <c r="U85" s="722">
        <f>Q85*T85*2.7</f>
        <v>0</v>
      </c>
      <c r="V85" s="822"/>
      <c r="W85" s="13">
        <f>(U85*V85)</f>
        <v>0</v>
      </c>
      <c r="X85" s="13">
        <f t="shared" ref="X85:X88" si="666">IF(S$113=0,0,W85/S$113)</f>
        <v>0</v>
      </c>
      <c r="Y85" s="13">
        <f t="shared" si="606"/>
        <v>0</v>
      </c>
      <c r="Z85" s="151"/>
      <c r="AA85" s="155"/>
      <c r="AB85" s="15"/>
      <c r="AC85" s="44" t="s">
        <v>90</v>
      </c>
      <c r="AD85" s="95" t="s">
        <v>111</v>
      </c>
      <c r="AE85" s="68">
        <v>0</v>
      </c>
      <c r="AF85" s="74">
        <v>0</v>
      </c>
      <c r="AG85" s="74">
        <v>0</v>
      </c>
      <c r="AH85" s="129">
        <f t="shared" si="607"/>
        <v>0</v>
      </c>
      <c r="AI85" s="722">
        <f t="shared" si="608"/>
        <v>0</v>
      </c>
      <c r="AJ85" s="822"/>
      <c r="AK85" s="13">
        <f t="shared" si="609"/>
        <v>0</v>
      </c>
      <c r="AL85" s="13">
        <f t="shared" si="610"/>
        <v>0</v>
      </c>
      <c r="AM85" s="13">
        <f t="shared" si="611"/>
        <v>0</v>
      </c>
      <c r="AN85" s="151"/>
      <c r="AO85" s="155"/>
      <c r="AP85" s="15"/>
      <c r="AQ85" s="44" t="s">
        <v>90</v>
      </c>
      <c r="AR85" s="95" t="s">
        <v>111</v>
      </c>
      <c r="AS85" s="68">
        <v>0</v>
      </c>
      <c r="AT85" s="74">
        <v>0</v>
      </c>
      <c r="AU85" s="74">
        <v>0</v>
      </c>
      <c r="AV85" s="129">
        <f t="shared" si="614"/>
        <v>0</v>
      </c>
      <c r="AW85" s="722">
        <f t="shared" si="615"/>
        <v>0</v>
      </c>
      <c r="AX85" s="822"/>
      <c r="AY85" s="13">
        <f t="shared" si="616"/>
        <v>0</v>
      </c>
      <c r="AZ85" s="13">
        <f t="shared" si="617"/>
        <v>0</v>
      </c>
      <c r="BA85" s="13">
        <f t="shared" si="618"/>
        <v>0</v>
      </c>
      <c r="BB85" s="151"/>
      <c r="BC85" s="155"/>
      <c r="BD85" s="15"/>
      <c r="BE85" s="44" t="s">
        <v>90</v>
      </c>
      <c r="BF85" s="95" t="s">
        <v>111</v>
      </c>
      <c r="BG85" s="68">
        <v>0</v>
      </c>
      <c r="BH85" s="74">
        <v>0</v>
      </c>
      <c r="BI85" s="74">
        <v>0</v>
      </c>
      <c r="BJ85" s="129">
        <f t="shared" si="621"/>
        <v>0</v>
      </c>
      <c r="BK85" s="722">
        <f t="shared" si="622"/>
        <v>0</v>
      </c>
      <c r="BL85" s="822"/>
      <c r="BM85" s="13">
        <f t="shared" si="623"/>
        <v>0</v>
      </c>
      <c r="BN85" s="13">
        <f t="shared" si="624"/>
        <v>0</v>
      </c>
      <c r="BO85" s="13">
        <f t="shared" si="625"/>
        <v>0</v>
      </c>
      <c r="BP85" s="151"/>
      <c r="BQ85" s="155"/>
      <c r="BR85" s="15"/>
      <c r="BS85" s="44" t="s">
        <v>90</v>
      </c>
      <c r="BT85" s="95" t="s">
        <v>111</v>
      </c>
      <c r="BU85" s="68">
        <v>0</v>
      </c>
      <c r="BV85" s="74">
        <v>0</v>
      </c>
      <c r="BW85" s="74">
        <v>0</v>
      </c>
      <c r="BX85" s="129">
        <f t="shared" si="628"/>
        <v>0</v>
      </c>
      <c r="BY85" s="722">
        <f t="shared" si="629"/>
        <v>0</v>
      </c>
      <c r="BZ85" s="822"/>
      <c r="CA85" s="13">
        <f t="shared" si="630"/>
        <v>0</v>
      </c>
      <c r="CB85" s="13">
        <f t="shared" si="631"/>
        <v>0</v>
      </c>
      <c r="CC85" s="13">
        <f t="shared" si="632"/>
        <v>0</v>
      </c>
      <c r="CD85" s="151"/>
      <c r="CE85" s="155"/>
      <c r="CF85" s="15"/>
      <c r="CG85" s="44" t="s">
        <v>90</v>
      </c>
      <c r="CH85" s="95" t="s">
        <v>111</v>
      </c>
      <c r="CI85" s="68">
        <v>0</v>
      </c>
      <c r="CJ85" s="74">
        <v>0</v>
      </c>
      <c r="CK85" s="74">
        <v>0</v>
      </c>
      <c r="CL85" s="129">
        <f t="shared" si="635"/>
        <v>0</v>
      </c>
      <c r="CM85" s="722">
        <f t="shared" si="636"/>
        <v>0</v>
      </c>
      <c r="CN85" s="822"/>
      <c r="CO85" s="13">
        <f t="shared" si="637"/>
        <v>0</v>
      </c>
      <c r="CP85" s="13">
        <f t="shared" si="638"/>
        <v>0</v>
      </c>
      <c r="CQ85" s="13">
        <f t="shared" si="639"/>
        <v>0</v>
      </c>
      <c r="CR85" s="151"/>
      <c r="CS85" s="155"/>
      <c r="CT85" s="15"/>
      <c r="CU85" s="44" t="s">
        <v>90</v>
      </c>
      <c r="CV85" s="95" t="s">
        <v>111</v>
      </c>
      <c r="CW85" s="68">
        <v>0</v>
      </c>
      <c r="CX85" s="74">
        <v>0</v>
      </c>
      <c r="CY85" s="74">
        <v>0</v>
      </c>
      <c r="CZ85" s="129">
        <f t="shared" si="642"/>
        <v>0</v>
      </c>
      <c r="DA85" s="722">
        <f t="shared" si="643"/>
        <v>0</v>
      </c>
      <c r="DB85" s="822"/>
      <c r="DC85" s="13">
        <f t="shared" si="644"/>
        <v>0</v>
      </c>
      <c r="DD85" s="13">
        <f t="shared" si="645"/>
        <v>0</v>
      </c>
      <c r="DE85" s="13">
        <f t="shared" si="646"/>
        <v>0</v>
      </c>
      <c r="DF85" s="151"/>
      <c r="DG85" s="155"/>
      <c r="DH85" s="15"/>
      <c r="DI85" s="44" t="s">
        <v>90</v>
      </c>
      <c r="DJ85" s="95" t="s">
        <v>111</v>
      </c>
      <c r="DK85" s="68">
        <v>0</v>
      </c>
      <c r="DL85" s="74">
        <v>0</v>
      </c>
      <c r="DM85" s="74">
        <v>0</v>
      </c>
      <c r="DN85" s="129">
        <f t="shared" si="649"/>
        <v>0</v>
      </c>
      <c r="DO85" s="722">
        <f t="shared" si="650"/>
        <v>0</v>
      </c>
      <c r="DP85" s="822"/>
      <c r="DQ85" s="13">
        <f t="shared" si="651"/>
        <v>0</v>
      </c>
      <c r="DR85" s="13">
        <f t="shared" si="652"/>
        <v>0</v>
      </c>
      <c r="DS85" s="13">
        <f t="shared" si="653"/>
        <v>0</v>
      </c>
      <c r="DT85" s="151"/>
      <c r="DU85" s="155"/>
      <c r="DV85" s="15"/>
      <c r="DW85" s="44" t="s">
        <v>90</v>
      </c>
      <c r="DX85" s="95" t="s">
        <v>111</v>
      </c>
      <c r="DY85" s="68">
        <v>0</v>
      </c>
      <c r="DZ85" s="74">
        <v>0</v>
      </c>
      <c r="EA85" s="74">
        <v>0</v>
      </c>
      <c r="EB85" s="129">
        <f t="shared" si="656"/>
        <v>0</v>
      </c>
      <c r="EC85" s="722">
        <f t="shared" si="657"/>
        <v>0</v>
      </c>
      <c r="ED85" s="822"/>
      <c r="EE85" s="13">
        <f t="shared" si="658"/>
        <v>0</v>
      </c>
      <c r="EF85" s="13">
        <f t="shared" si="659"/>
        <v>0</v>
      </c>
      <c r="EG85" s="13">
        <f t="shared" si="660"/>
        <v>0</v>
      </c>
      <c r="EH85" s="151"/>
      <c r="EI85" s="155"/>
      <c r="EJ85" s="15"/>
      <c r="EK85" s="44" t="s">
        <v>100</v>
      </c>
      <c r="EL85" s="11" t="s">
        <v>52</v>
      </c>
      <c r="EM85" s="744">
        <f>K113+Y113+AM113+BA113+BO113+CC113+CQ113+DE113+DS113+EG113</f>
        <v>0</v>
      </c>
      <c r="EN85" s="112"/>
      <c r="EO85" s="38"/>
      <c r="EP85" s="60" t="s">
        <v>169</v>
      </c>
      <c r="EQ85" s="156">
        <f>IF(EM85=0,0,EM85/(EI113+DU113+DG113+CS113+CE113+BQ113+BC113+AO113+AA113+M113))</f>
        <v>0</v>
      </c>
      <c r="ER85" s="116">
        <f>IF(ER$4=0,0,EM85/ER$4)</f>
        <v>0</v>
      </c>
      <c r="ES85" s="81">
        <f>ER85*ET85+ER85</f>
        <v>0</v>
      </c>
      <c r="ET85" s="280">
        <v>0</v>
      </c>
      <c r="EU85" s="9" t="s">
        <v>63</v>
      </c>
      <c r="EV85" s="583">
        <f>IF(EQ85=0,0,EX85/EQ85)</f>
        <v>0</v>
      </c>
      <c r="EW85" s="579">
        <f t="shared" si="602"/>
        <v>0</v>
      </c>
      <c r="EX85" s="582">
        <f>ER85*ER$4+ES85*ES$4</f>
        <v>0</v>
      </c>
      <c r="EY85" s="574">
        <f>EU141</f>
        <v>0</v>
      </c>
      <c r="EZ85" s="544">
        <f>IF(EQ85=0,0,EY85/EQ85)</f>
        <v>0</v>
      </c>
      <c r="FA85" s="567"/>
      <c r="FC85" s="199" t="s">
        <v>375</v>
      </c>
      <c r="FD85" s="61"/>
      <c r="FE85" s="61"/>
      <c r="FF85" s="61"/>
      <c r="FG85" s="61"/>
      <c r="FH85" s="61"/>
      <c r="FI85" s="61"/>
      <c r="FJ85" s="1046"/>
      <c r="FK85" s="163"/>
      <c r="FL85" s="265"/>
      <c r="FM85" s="594"/>
      <c r="FN85" s="167"/>
      <c r="FO85" s="201"/>
      <c r="FP85" s="1048"/>
      <c r="FQ85" s="164"/>
      <c r="FR85" s="167"/>
      <c r="FS85" s="165"/>
    </row>
    <row r="86" spans="1:175" ht="13.5" thickTop="1" thickBot="1" x14ac:dyDescent="0.3">
      <c r="A86" s="44" t="s">
        <v>90</v>
      </c>
      <c r="B86" s="95" t="s">
        <v>152</v>
      </c>
      <c r="C86" s="129"/>
      <c r="D86" s="129"/>
      <c r="E86" s="129"/>
      <c r="F86" s="35">
        <f>SUM(F84:F85)</f>
        <v>0</v>
      </c>
      <c r="G86" s="41"/>
      <c r="H86" s="820"/>
      <c r="I86" s="13">
        <f>F86*H86</f>
        <v>0</v>
      </c>
      <c r="J86" s="13">
        <f t="shared" si="664"/>
        <v>0</v>
      </c>
      <c r="K86" s="13">
        <f t="shared" si="605"/>
        <v>0</v>
      </c>
      <c r="L86" s="1044" t="s">
        <v>277</v>
      </c>
      <c r="M86" s="1045"/>
      <c r="N86" s="15"/>
      <c r="O86" s="44" t="s">
        <v>90</v>
      </c>
      <c r="P86" s="95" t="s">
        <v>152</v>
      </c>
      <c r="Q86" s="129"/>
      <c r="R86" s="129"/>
      <c r="S86" s="129"/>
      <c r="T86" s="35">
        <f>SUM(T84:T85)</f>
        <v>0</v>
      </c>
      <c r="U86" s="41"/>
      <c r="V86" s="820"/>
      <c r="W86" s="13">
        <f>T86*V86</f>
        <v>0</v>
      </c>
      <c r="X86" s="13">
        <f t="shared" si="666"/>
        <v>0</v>
      </c>
      <c r="Y86" s="13">
        <f t="shared" si="606"/>
        <v>0</v>
      </c>
      <c r="Z86" s="1044" t="s">
        <v>277</v>
      </c>
      <c r="AA86" s="1045"/>
      <c r="AB86" s="15"/>
      <c r="AC86" s="44" t="s">
        <v>90</v>
      </c>
      <c r="AD86" s="95" t="s">
        <v>152</v>
      </c>
      <c r="AE86" s="129"/>
      <c r="AF86" s="129"/>
      <c r="AG86" s="129"/>
      <c r="AH86" s="35">
        <f t="shared" ref="AH86" si="667">SUM(AH84:AH85)</f>
        <v>0</v>
      </c>
      <c r="AI86" s="41"/>
      <c r="AJ86" s="820"/>
      <c r="AK86" s="13">
        <f t="shared" ref="AK86" si="668">AH86*AJ86</f>
        <v>0</v>
      </c>
      <c r="AL86" s="13">
        <f t="shared" si="610"/>
        <v>0</v>
      </c>
      <c r="AM86" s="13">
        <f t="shared" si="611"/>
        <v>0</v>
      </c>
      <c r="AN86" s="1044" t="s">
        <v>277</v>
      </c>
      <c r="AO86" s="1045"/>
      <c r="AP86" s="15"/>
      <c r="AQ86" s="44" t="s">
        <v>90</v>
      </c>
      <c r="AR86" s="95" t="s">
        <v>152</v>
      </c>
      <c r="AS86" s="129"/>
      <c r="AT86" s="129"/>
      <c r="AU86" s="129"/>
      <c r="AV86" s="35">
        <f t="shared" ref="AV86" si="669">SUM(AV84:AV85)</f>
        <v>0</v>
      </c>
      <c r="AW86" s="41"/>
      <c r="AX86" s="820"/>
      <c r="AY86" s="13">
        <f t="shared" ref="AY86" si="670">AV86*AX86</f>
        <v>0</v>
      </c>
      <c r="AZ86" s="13">
        <f t="shared" si="617"/>
        <v>0</v>
      </c>
      <c r="BA86" s="13">
        <f t="shared" si="618"/>
        <v>0</v>
      </c>
      <c r="BB86" s="1044" t="s">
        <v>277</v>
      </c>
      <c r="BC86" s="1045"/>
      <c r="BD86" s="15"/>
      <c r="BE86" s="44" t="s">
        <v>90</v>
      </c>
      <c r="BF86" s="95" t="s">
        <v>152</v>
      </c>
      <c r="BG86" s="129"/>
      <c r="BH86" s="129"/>
      <c r="BI86" s="129"/>
      <c r="BJ86" s="35">
        <f t="shared" ref="BJ86" si="671">SUM(BJ84:BJ85)</f>
        <v>0</v>
      </c>
      <c r="BK86" s="41"/>
      <c r="BL86" s="820"/>
      <c r="BM86" s="13">
        <f t="shared" ref="BM86" si="672">BJ86*BL86</f>
        <v>0</v>
      </c>
      <c r="BN86" s="13">
        <f t="shared" si="624"/>
        <v>0</v>
      </c>
      <c r="BO86" s="13">
        <f t="shared" si="625"/>
        <v>0</v>
      </c>
      <c r="BP86" s="1044" t="s">
        <v>277</v>
      </c>
      <c r="BQ86" s="1045"/>
      <c r="BR86" s="15"/>
      <c r="BS86" s="44" t="s">
        <v>90</v>
      </c>
      <c r="BT86" s="95" t="s">
        <v>152</v>
      </c>
      <c r="BU86" s="129"/>
      <c r="BV86" s="129"/>
      <c r="BW86" s="129"/>
      <c r="BX86" s="35">
        <f t="shared" ref="BX86" si="673">SUM(BX84:BX85)</f>
        <v>0</v>
      </c>
      <c r="BY86" s="41"/>
      <c r="BZ86" s="820"/>
      <c r="CA86" s="13">
        <f t="shared" ref="CA86" si="674">BX86*BZ86</f>
        <v>0</v>
      </c>
      <c r="CB86" s="13">
        <f t="shared" si="631"/>
        <v>0</v>
      </c>
      <c r="CC86" s="13">
        <f t="shared" si="632"/>
        <v>0</v>
      </c>
      <c r="CD86" s="1044" t="s">
        <v>277</v>
      </c>
      <c r="CE86" s="1045"/>
      <c r="CF86" s="15"/>
      <c r="CG86" s="44" t="s">
        <v>90</v>
      </c>
      <c r="CH86" s="95" t="s">
        <v>152</v>
      </c>
      <c r="CI86" s="129"/>
      <c r="CJ86" s="129"/>
      <c r="CK86" s="129"/>
      <c r="CL86" s="35">
        <f t="shared" ref="CL86" si="675">SUM(CL84:CL85)</f>
        <v>0</v>
      </c>
      <c r="CM86" s="41"/>
      <c r="CN86" s="820"/>
      <c r="CO86" s="13">
        <f t="shared" ref="CO86" si="676">CL86*CN86</f>
        <v>0</v>
      </c>
      <c r="CP86" s="13">
        <f t="shared" si="638"/>
        <v>0</v>
      </c>
      <c r="CQ86" s="13">
        <f t="shared" si="639"/>
        <v>0</v>
      </c>
      <c r="CR86" s="1044" t="s">
        <v>277</v>
      </c>
      <c r="CS86" s="1045"/>
      <c r="CT86" s="15"/>
      <c r="CU86" s="44" t="s">
        <v>90</v>
      </c>
      <c r="CV86" s="95" t="s">
        <v>152</v>
      </c>
      <c r="CW86" s="129"/>
      <c r="CX86" s="129"/>
      <c r="CY86" s="129"/>
      <c r="CZ86" s="35">
        <f t="shared" ref="CZ86" si="677">SUM(CZ84:CZ85)</f>
        <v>0</v>
      </c>
      <c r="DA86" s="41"/>
      <c r="DB86" s="820"/>
      <c r="DC86" s="13">
        <f t="shared" ref="DC86" si="678">CZ86*DB86</f>
        <v>0</v>
      </c>
      <c r="DD86" s="13">
        <f t="shared" si="645"/>
        <v>0</v>
      </c>
      <c r="DE86" s="13">
        <f t="shared" si="646"/>
        <v>0</v>
      </c>
      <c r="DF86" s="1044" t="s">
        <v>277</v>
      </c>
      <c r="DG86" s="1045"/>
      <c r="DH86" s="15"/>
      <c r="DI86" s="44" t="s">
        <v>90</v>
      </c>
      <c r="DJ86" s="95" t="s">
        <v>152</v>
      </c>
      <c r="DK86" s="129"/>
      <c r="DL86" s="129"/>
      <c r="DM86" s="129"/>
      <c r="DN86" s="35">
        <f t="shared" ref="DN86" si="679">SUM(DN84:DN85)</f>
        <v>0</v>
      </c>
      <c r="DO86" s="41"/>
      <c r="DP86" s="820"/>
      <c r="DQ86" s="13">
        <f t="shared" ref="DQ86" si="680">DN86*DP86</f>
        <v>0</v>
      </c>
      <c r="DR86" s="13">
        <f t="shared" si="652"/>
        <v>0</v>
      </c>
      <c r="DS86" s="13">
        <f t="shared" si="653"/>
        <v>0</v>
      </c>
      <c r="DT86" s="1044" t="s">
        <v>277</v>
      </c>
      <c r="DU86" s="1045"/>
      <c r="DV86" s="15"/>
      <c r="DW86" s="44" t="s">
        <v>90</v>
      </c>
      <c r="DX86" s="95" t="s">
        <v>152</v>
      </c>
      <c r="DY86" s="129"/>
      <c r="DZ86" s="129"/>
      <c r="EA86" s="129"/>
      <c r="EB86" s="35">
        <f t="shared" ref="EB86" si="681">SUM(EB84:EB85)</f>
        <v>0</v>
      </c>
      <c r="EC86" s="41"/>
      <c r="ED86" s="820"/>
      <c r="EE86" s="13">
        <f t="shared" ref="EE86" si="682">EB86*ED86</f>
        <v>0</v>
      </c>
      <c r="EF86" s="13">
        <f t="shared" si="659"/>
        <v>0</v>
      </c>
      <c r="EG86" s="13">
        <f t="shared" si="660"/>
        <v>0</v>
      </c>
      <c r="EH86" s="1044" t="s">
        <v>277</v>
      </c>
      <c r="EI86" s="1045"/>
      <c r="EJ86" s="15"/>
      <c r="EK86" s="44" t="s">
        <v>97</v>
      </c>
      <c r="EL86" s="11" t="s">
        <v>53</v>
      </c>
      <c r="EM86" s="744">
        <f>K116+Y116+AM116+BA116+BO116+CC116+CQ116+DE116+DS116+EG116</f>
        <v>0</v>
      </c>
      <c r="EN86" s="14"/>
      <c r="EO86" s="38"/>
      <c r="EP86" s="60" t="s">
        <v>169</v>
      </c>
      <c r="EQ86" s="156">
        <f>IF(EM86=0,0,EM86/(EI116+DU116+DG116+CS116+CE116+BQ116+BC116+AO116+AA116+M116))</f>
        <v>0</v>
      </c>
      <c r="ER86" s="116">
        <f>IF(ER$4=0,0,EM86/ER$4)</f>
        <v>0</v>
      </c>
      <c r="ES86" s="81">
        <f>ER86*ET86+ER86</f>
        <v>0</v>
      </c>
      <c r="ET86" s="280">
        <v>0</v>
      </c>
      <c r="EU86" s="9" t="s">
        <v>63</v>
      </c>
      <c r="EV86" s="583">
        <f>IF(EQ86=0,0,EX86/EQ86)</f>
        <v>0</v>
      </c>
      <c r="EW86" s="579">
        <f t="shared" si="602"/>
        <v>0</v>
      </c>
      <c r="EX86" s="582">
        <f t="shared" si="552"/>
        <v>0</v>
      </c>
      <c r="EY86" s="112"/>
      <c r="EZ86" s="573"/>
      <c r="FA86" s="567"/>
      <c r="FC86" s="266">
        <v>3</v>
      </c>
      <c r="FD86" s="171"/>
      <c r="FE86" s="130"/>
      <c r="FF86" s="130"/>
      <c r="FG86" s="172"/>
      <c r="FH86" s="173"/>
      <c r="FI86" s="173"/>
      <c r="FJ86" s="1047"/>
      <c r="FK86" s="597">
        <f>SUM(FK6:FK81)</f>
        <v>0</v>
      </c>
      <c r="FL86" s="595">
        <f>SUM(FL6:FL81)</f>
        <v>0</v>
      </c>
      <c r="FM86" s="596"/>
      <c r="FN86" s="597">
        <f>SUM(FN6:FN80)</f>
        <v>0</v>
      </c>
      <c r="FO86" s="611">
        <f>IF(FO$4=0,0,FN86/$FO$4)</f>
        <v>0</v>
      </c>
      <c r="FP86" s="1049"/>
      <c r="FQ86" s="626">
        <f>SUM(FQ6:FQ80)</f>
        <v>0</v>
      </c>
      <c r="FR86" s="626">
        <f>SUM(FR6:FR80)</f>
        <v>0</v>
      </c>
      <c r="FS86" s="627">
        <f>SUM(FQ86:FR86)</f>
        <v>0</v>
      </c>
    </row>
    <row r="87" spans="1:175" ht="13" thickTop="1" x14ac:dyDescent="0.25">
      <c r="A87" s="44" t="s">
        <v>99</v>
      </c>
      <c r="B87" s="95" t="s">
        <v>112</v>
      </c>
      <c r="C87" s="68">
        <v>0</v>
      </c>
      <c r="D87" s="74">
        <v>0</v>
      </c>
      <c r="E87" s="74">
        <v>0</v>
      </c>
      <c r="F87" s="129">
        <f t="shared" si="663"/>
        <v>0</v>
      </c>
      <c r="G87" s="722">
        <f>C87*F87*7.8</f>
        <v>0</v>
      </c>
      <c r="H87" s="821"/>
      <c r="I87" s="13">
        <f>(G87*H87)</f>
        <v>0</v>
      </c>
      <c r="J87" s="13">
        <f t="shared" si="664"/>
        <v>0</v>
      </c>
      <c r="K87" s="13">
        <f t="shared" si="605"/>
        <v>0</v>
      </c>
      <c r="L87" s="217">
        <f>SUM(K87:K89)</f>
        <v>0</v>
      </c>
      <c r="M87" s="218">
        <f>SUM(F87:F88)*C$2</f>
        <v>0</v>
      </c>
      <c r="N87" s="10"/>
      <c r="O87" s="44" t="s">
        <v>99</v>
      </c>
      <c r="P87" s="95" t="s">
        <v>112</v>
      </c>
      <c r="Q87" s="68">
        <v>0</v>
      </c>
      <c r="R87" s="74">
        <v>0</v>
      </c>
      <c r="S87" s="74">
        <v>0</v>
      </c>
      <c r="T87" s="129">
        <f t="shared" ref="T87:T88" si="683">R87*S87</f>
        <v>0</v>
      </c>
      <c r="U87" s="34">
        <f>Q87*T87*7.8</f>
        <v>0</v>
      </c>
      <c r="V87" s="821"/>
      <c r="W87" s="13">
        <f>(U87*V87)</f>
        <v>0</v>
      </c>
      <c r="X87" s="13">
        <f t="shared" si="666"/>
        <v>0</v>
      </c>
      <c r="Y87" s="13">
        <f t="shared" si="606"/>
        <v>0</v>
      </c>
      <c r="Z87" s="217">
        <f>SUM(Y87:Y89)</f>
        <v>0</v>
      </c>
      <c r="AA87" s="218">
        <f>SUM(T87:T88)*Q$2</f>
        <v>0</v>
      </c>
      <c r="AB87" s="10"/>
      <c r="AC87" s="44" t="s">
        <v>99</v>
      </c>
      <c r="AD87" s="95" t="s">
        <v>112</v>
      </c>
      <c r="AE87" s="68">
        <v>0</v>
      </c>
      <c r="AF87" s="74">
        <v>0</v>
      </c>
      <c r="AG87" s="74">
        <v>0</v>
      </c>
      <c r="AH87" s="129">
        <f t="shared" ref="AH87:AH88" si="684">AF87*AG87</f>
        <v>0</v>
      </c>
      <c r="AI87" s="34">
        <f t="shared" ref="AI87:AI88" si="685">AE87*AH87*7.8</f>
        <v>0</v>
      </c>
      <c r="AJ87" s="821"/>
      <c r="AK87" s="13">
        <f t="shared" ref="AK87:AK88" si="686">(AI87*AJ87)</f>
        <v>0</v>
      </c>
      <c r="AL87" s="13">
        <f t="shared" si="610"/>
        <v>0</v>
      </c>
      <c r="AM87" s="13">
        <f t="shared" si="611"/>
        <v>0</v>
      </c>
      <c r="AN87" s="217">
        <f t="shared" ref="AN87" si="687">SUM(AM87:AM89)</f>
        <v>0</v>
      </c>
      <c r="AO87" s="218">
        <f t="shared" ref="AO87" si="688">SUM(AH87:AH88)*AE$2</f>
        <v>0</v>
      </c>
      <c r="AP87" s="10"/>
      <c r="AQ87" s="44" t="s">
        <v>99</v>
      </c>
      <c r="AR87" s="95" t="s">
        <v>112</v>
      </c>
      <c r="AS87" s="68">
        <v>0</v>
      </c>
      <c r="AT87" s="74">
        <v>0</v>
      </c>
      <c r="AU87" s="74">
        <v>0</v>
      </c>
      <c r="AV87" s="129">
        <f t="shared" ref="AV87:AV88" si="689">AT87*AU87</f>
        <v>0</v>
      </c>
      <c r="AW87" s="34">
        <f t="shared" ref="AW87:AW88" si="690">AS87*AV87*7.8</f>
        <v>0</v>
      </c>
      <c r="AX87" s="821"/>
      <c r="AY87" s="13">
        <f t="shared" ref="AY87:AY88" si="691">(AW87*AX87)</f>
        <v>0</v>
      </c>
      <c r="AZ87" s="13">
        <f t="shared" si="617"/>
        <v>0</v>
      </c>
      <c r="BA87" s="13">
        <f t="shared" si="618"/>
        <v>0</v>
      </c>
      <c r="BB87" s="217">
        <f t="shared" ref="BB87" si="692">SUM(BA87:BA89)</f>
        <v>0</v>
      </c>
      <c r="BC87" s="218">
        <f t="shared" ref="BC87" si="693">SUM(AV87:AV88)*AS$2</f>
        <v>0</v>
      </c>
      <c r="BD87" s="10"/>
      <c r="BE87" s="44" t="s">
        <v>99</v>
      </c>
      <c r="BF87" s="95" t="s">
        <v>112</v>
      </c>
      <c r="BG87" s="68">
        <v>0</v>
      </c>
      <c r="BH87" s="74">
        <v>0</v>
      </c>
      <c r="BI87" s="74">
        <v>0</v>
      </c>
      <c r="BJ87" s="129">
        <f t="shared" ref="BJ87:BJ88" si="694">BH87*BI87</f>
        <v>0</v>
      </c>
      <c r="BK87" s="34">
        <f t="shared" ref="BK87:BK88" si="695">BG87*BJ87*7.8</f>
        <v>0</v>
      </c>
      <c r="BL87" s="821"/>
      <c r="BM87" s="13">
        <f t="shared" ref="BM87:BM88" si="696">(BK87*BL87)</f>
        <v>0</v>
      </c>
      <c r="BN87" s="13">
        <f t="shared" si="624"/>
        <v>0</v>
      </c>
      <c r="BO87" s="13">
        <f t="shared" si="625"/>
        <v>0</v>
      </c>
      <c r="BP87" s="217">
        <f t="shared" ref="BP87" si="697">SUM(BO87:BO89)</f>
        <v>0</v>
      </c>
      <c r="BQ87" s="218">
        <f t="shared" ref="BQ87" si="698">SUM(BJ87:BJ88)*BG$2</f>
        <v>0</v>
      </c>
      <c r="BR87" s="10"/>
      <c r="BS87" s="44" t="s">
        <v>99</v>
      </c>
      <c r="BT87" s="95" t="s">
        <v>112</v>
      </c>
      <c r="BU87" s="68">
        <v>0</v>
      </c>
      <c r="BV87" s="74">
        <v>0</v>
      </c>
      <c r="BW87" s="74">
        <v>0</v>
      </c>
      <c r="BX87" s="129">
        <f t="shared" ref="BX87:BX88" si="699">BV87*BW87</f>
        <v>0</v>
      </c>
      <c r="BY87" s="34">
        <f t="shared" ref="BY87:BY88" si="700">BU87*BX87*7.8</f>
        <v>0</v>
      </c>
      <c r="BZ87" s="821"/>
      <c r="CA87" s="13">
        <f t="shared" ref="CA87:CA88" si="701">(BY87*BZ87)</f>
        <v>0</v>
      </c>
      <c r="CB87" s="13">
        <f t="shared" si="631"/>
        <v>0</v>
      </c>
      <c r="CC87" s="13">
        <f t="shared" si="632"/>
        <v>0</v>
      </c>
      <c r="CD87" s="217">
        <f t="shared" ref="CD87" si="702">SUM(CC87:CC89)</f>
        <v>0</v>
      </c>
      <c r="CE87" s="218">
        <f t="shared" ref="CE87" si="703">SUM(BX87:BX88)*BU$2</f>
        <v>0</v>
      </c>
      <c r="CF87" s="10"/>
      <c r="CG87" s="44" t="s">
        <v>99</v>
      </c>
      <c r="CH87" s="95" t="s">
        <v>112</v>
      </c>
      <c r="CI87" s="68">
        <v>0</v>
      </c>
      <c r="CJ87" s="74">
        <v>0</v>
      </c>
      <c r="CK87" s="74">
        <v>0</v>
      </c>
      <c r="CL87" s="129">
        <f t="shared" ref="CL87:CL88" si="704">CJ87*CK87</f>
        <v>0</v>
      </c>
      <c r="CM87" s="34">
        <f t="shared" ref="CM87:CM88" si="705">CI87*CL87*7.8</f>
        <v>0</v>
      </c>
      <c r="CN87" s="821"/>
      <c r="CO87" s="13">
        <f t="shared" ref="CO87:CO88" si="706">(CM87*CN87)</f>
        <v>0</v>
      </c>
      <c r="CP87" s="13">
        <f t="shared" si="638"/>
        <v>0</v>
      </c>
      <c r="CQ87" s="13">
        <f t="shared" si="639"/>
        <v>0</v>
      </c>
      <c r="CR87" s="217">
        <f t="shared" ref="CR87" si="707">SUM(CQ87:CQ89)</f>
        <v>0</v>
      </c>
      <c r="CS87" s="218">
        <f t="shared" ref="CS87" si="708">SUM(CL87:CL88)*CI$2</f>
        <v>0</v>
      </c>
      <c r="CT87" s="10"/>
      <c r="CU87" s="44" t="s">
        <v>99</v>
      </c>
      <c r="CV87" s="95" t="s">
        <v>112</v>
      </c>
      <c r="CW87" s="68">
        <v>0</v>
      </c>
      <c r="CX87" s="74">
        <v>0</v>
      </c>
      <c r="CY87" s="74">
        <v>0</v>
      </c>
      <c r="CZ87" s="129">
        <f t="shared" ref="CZ87:CZ88" si="709">CX87*CY87</f>
        <v>0</v>
      </c>
      <c r="DA87" s="34">
        <f t="shared" ref="DA87:DA88" si="710">CW87*CZ87*7.8</f>
        <v>0</v>
      </c>
      <c r="DB87" s="821"/>
      <c r="DC87" s="13">
        <f t="shared" ref="DC87:DC88" si="711">(DA87*DB87)</f>
        <v>0</v>
      </c>
      <c r="DD87" s="13">
        <f t="shared" si="645"/>
        <v>0</v>
      </c>
      <c r="DE87" s="13">
        <f t="shared" si="646"/>
        <v>0</v>
      </c>
      <c r="DF87" s="217">
        <f t="shared" ref="DF87" si="712">SUM(DE87:DE89)</f>
        <v>0</v>
      </c>
      <c r="DG87" s="218">
        <f t="shared" ref="DG87" si="713">SUM(CZ87:CZ88)*CW$2</f>
        <v>0</v>
      </c>
      <c r="DH87" s="10"/>
      <c r="DI87" s="44" t="s">
        <v>99</v>
      </c>
      <c r="DJ87" s="95" t="s">
        <v>112</v>
      </c>
      <c r="DK87" s="68">
        <v>0</v>
      </c>
      <c r="DL87" s="74">
        <v>0</v>
      </c>
      <c r="DM87" s="74">
        <v>0</v>
      </c>
      <c r="DN87" s="129">
        <f t="shared" ref="DN87:DN88" si="714">DL87*DM87</f>
        <v>0</v>
      </c>
      <c r="DO87" s="34">
        <f t="shared" ref="DO87:DO88" si="715">DK87*DN87*7.8</f>
        <v>0</v>
      </c>
      <c r="DP87" s="821"/>
      <c r="DQ87" s="13">
        <f t="shared" ref="DQ87:DQ88" si="716">(DO87*DP87)</f>
        <v>0</v>
      </c>
      <c r="DR87" s="13">
        <f t="shared" si="652"/>
        <v>0</v>
      </c>
      <c r="DS87" s="13">
        <f t="shared" si="653"/>
        <v>0</v>
      </c>
      <c r="DT87" s="217">
        <f t="shared" ref="DT87" si="717">SUM(DS87:DS89)</f>
        <v>0</v>
      </c>
      <c r="DU87" s="218">
        <f t="shared" ref="DU87" si="718">SUM(DN87:DN88)*DK$2</f>
        <v>0</v>
      </c>
      <c r="DV87" s="10"/>
      <c r="DW87" s="44" t="s">
        <v>99</v>
      </c>
      <c r="DX87" s="95" t="s">
        <v>112</v>
      </c>
      <c r="DY87" s="68">
        <v>0</v>
      </c>
      <c r="DZ87" s="74">
        <v>0</v>
      </c>
      <c r="EA87" s="74">
        <v>0</v>
      </c>
      <c r="EB87" s="129">
        <f t="shared" ref="EB87:EB88" si="719">DZ87*EA87</f>
        <v>0</v>
      </c>
      <c r="EC87" s="34">
        <f t="shared" ref="EC87:EC88" si="720">DY87*EB87*7.8</f>
        <v>0</v>
      </c>
      <c r="ED87" s="821"/>
      <c r="EE87" s="13">
        <f t="shared" ref="EE87:EE88" si="721">(EC87*ED87)</f>
        <v>0</v>
      </c>
      <c r="EF87" s="13">
        <f t="shared" si="659"/>
        <v>0</v>
      </c>
      <c r="EG87" s="13">
        <f t="shared" si="660"/>
        <v>0</v>
      </c>
      <c r="EH87" s="217">
        <f t="shared" ref="EH87" si="722">SUM(EG87:EG89)</f>
        <v>0</v>
      </c>
      <c r="EI87" s="218">
        <f t="shared" ref="EI87" si="723">SUM(EB87:EB88)*DY$2</f>
        <v>0</v>
      </c>
      <c r="EJ87" s="10"/>
      <c r="EK87" s="44"/>
      <c r="EL87" s="61"/>
      <c r="EM87" s="14"/>
      <c r="EN87" s="112"/>
      <c r="EO87" s="38"/>
      <c r="EP87" s="143"/>
      <c r="EQ87" s="8"/>
      <c r="ER87" s="116"/>
      <c r="ES87" s="111"/>
      <c r="ET87" s="128"/>
      <c r="EU87" s="9"/>
      <c r="EV87" s="583"/>
      <c r="EW87" s="579"/>
      <c r="EX87" s="582"/>
      <c r="EY87" s="112"/>
      <c r="EZ87" s="573"/>
      <c r="FA87" s="162"/>
      <c r="FC87" s="44"/>
      <c r="FD87" s="61"/>
      <c r="FE87" s="61"/>
      <c r="FF87" s="61"/>
      <c r="FG87" s="61"/>
      <c r="FH87" s="61"/>
      <c r="FI87" s="61"/>
      <c r="FJ87" s="61"/>
      <c r="FK87" s="61"/>
      <c r="FL87" s="61"/>
      <c r="FM87" s="61"/>
      <c r="FN87" s="61"/>
      <c r="FO87" s="120"/>
      <c r="FP87" s="120"/>
      <c r="FQ87" s="61"/>
      <c r="FR87" s="61"/>
      <c r="FS87" s="88"/>
    </row>
    <row r="88" spans="1:175" ht="13" thickBot="1" x14ac:dyDescent="0.3">
      <c r="A88" s="44" t="s">
        <v>99</v>
      </c>
      <c r="B88" s="95" t="s">
        <v>112</v>
      </c>
      <c r="C88" s="68">
        <v>0</v>
      </c>
      <c r="D88" s="74">
        <v>0</v>
      </c>
      <c r="E88" s="74">
        <v>0</v>
      </c>
      <c r="F88" s="129">
        <f t="shared" si="663"/>
        <v>0</v>
      </c>
      <c r="G88" s="722">
        <f>C88*F88*7.8</f>
        <v>0</v>
      </c>
      <c r="H88" s="823"/>
      <c r="I88" s="13">
        <f>(G88*H88)</f>
        <v>0</v>
      </c>
      <c r="J88" s="13">
        <f t="shared" si="664"/>
        <v>0</v>
      </c>
      <c r="K88" s="13">
        <f t="shared" si="605"/>
        <v>0</v>
      </c>
      <c r="L88" s="151"/>
      <c r="M88" s="155"/>
      <c r="N88" s="10"/>
      <c r="O88" s="44" t="s">
        <v>99</v>
      </c>
      <c r="P88" s="95" t="s">
        <v>112</v>
      </c>
      <c r="Q88" s="68">
        <v>0</v>
      </c>
      <c r="R88" s="74">
        <v>0</v>
      </c>
      <c r="S88" s="74">
        <v>0</v>
      </c>
      <c r="T88" s="129">
        <f t="shared" si="683"/>
        <v>0</v>
      </c>
      <c r="U88" s="34">
        <f>Q88*T88*7.8</f>
        <v>0</v>
      </c>
      <c r="V88" s="823"/>
      <c r="W88" s="13">
        <f>(U88*V88)</f>
        <v>0</v>
      </c>
      <c r="X88" s="13">
        <f t="shared" si="666"/>
        <v>0</v>
      </c>
      <c r="Y88" s="13">
        <f t="shared" si="606"/>
        <v>0</v>
      </c>
      <c r="Z88" s="151"/>
      <c r="AA88" s="155"/>
      <c r="AB88" s="10"/>
      <c r="AC88" s="44" t="s">
        <v>99</v>
      </c>
      <c r="AD88" s="95" t="s">
        <v>112</v>
      </c>
      <c r="AE88" s="68">
        <v>0</v>
      </c>
      <c r="AF88" s="74">
        <v>0</v>
      </c>
      <c r="AG88" s="74">
        <v>0</v>
      </c>
      <c r="AH88" s="129">
        <f t="shared" si="684"/>
        <v>0</v>
      </c>
      <c r="AI88" s="34">
        <f t="shared" si="685"/>
        <v>0</v>
      </c>
      <c r="AJ88" s="823"/>
      <c r="AK88" s="13">
        <f t="shared" si="686"/>
        <v>0</v>
      </c>
      <c r="AL88" s="13">
        <f t="shared" si="610"/>
        <v>0</v>
      </c>
      <c r="AM88" s="13">
        <f t="shared" si="611"/>
        <v>0</v>
      </c>
      <c r="AN88" s="151"/>
      <c r="AO88" s="155"/>
      <c r="AP88" s="10"/>
      <c r="AQ88" s="44" t="s">
        <v>99</v>
      </c>
      <c r="AR88" s="95" t="s">
        <v>112</v>
      </c>
      <c r="AS88" s="68">
        <v>0</v>
      </c>
      <c r="AT88" s="74">
        <v>0</v>
      </c>
      <c r="AU88" s="74">
        <v>0</v>
      </c>
      <c r="AV88" s="129">
        <f t="shared" si="689"/>
        <v>0</v>
      </c>
      <c r="AW88" s="34">
        <f t="shared" si="690"/>
        <v>0</v>
      </c>
      <c r="AX88" s="823"/>
      <c r="AY88" s="13">
        <f t="shared" si="691"/>
        <v>0</v>
      </c>
      <c r="AZ88" s="13">
        <f t="shared" si="617"/>
        <v>0</v>
      </c>
      <c r="BA88" s="13">
        <f t="shared" si="618"/>
        <v>0</v>
      </c>
      <c r="BB88" s="151"/>
      <c r="BC88" s="155"/>
      <c r="BD88" s="10"/>
      <c r="BE88" s="44" t="s">
        <v>99</v>
      </c>
      <c r="BF88" s="95" t="s">
        <v>112</v>
      </c>
      <c r="BG88" s="68">
        <v>0</v>
      </c>
      <c r="BH88" s="74">
        <v>0</v>
      </c>
      <c r="BI88" s="74">
        <v>0</v>
      </c>
      <c r="BJ88" s="129">
        <f t="shared" si="694"/>
        <v>0</v>
      </c>
      <c r="BK88" s="34">
        <f t="shared" si="695"/>
        <v>0</v>
      </c>
      <c r="BL88" s="823"/>
      <c r="BM88" s="13">
        <f t="shared" si="696"/>
        <v>0</v>
      </c>
      <c r="BN88" s="13">
        <f t="shared" si="624"/>
        <v>0</v>
      </c>
      <c r="BO88" s="13">
        <f t="shared" si="625"/>
        <v>0</v>
      </c>
      <c r="BP88" s="151"/>
      <c r="BQ88" s="155"/>
      <c r="BR88" s="10"/>
      <c r="BS88" s="44" t="s">
        <v>99</v>
      </c>
      <c r="BT88" s="95" t="s">
        <v>112</v>
      </c>
      <c r="BU88" s="68">
        <v>0</v>
      </c>
      <c r="BV88" s="74">
        <v>0</v>
      </c>
      <c r="BW88" s="74">
        <v>0</v>
      </c>
      <c r="BX88" s="129">
        <f t="shared" si="699"/>
        <v>0</v>
      </c>
      <c r="BY88" s="34">
        <f t="shared" si="700"/>
        <v>0</v>
      </c>
      <c r="BZ88" s="823"/>
      <c r="CA88" s="13">
        <f t="shared" si="701"/>
        <v>0</v>
      </c>
      <c r="CB88" s="13">
        <f t="shared" si="631"/>
        <v>0</v>
      </c>
      <c r="CC88" s="13">
        <f t="shared" si="632"/>
        <v>0</v>
      </c>
      <c r="CD88" s="151"/>
      <c r="CE88" s="155"/>
      <c r="CF88" s="10"/>
      <c r="CG88" s="44" t="s">
        <v>99</v>
      </c>
      <c r="CH88" s="95" t="s">
        <v>112</v>
      </c>
      <c r="CI88" s="68">
        <v>0</v>
      </c>
      <c r="CJ88" s="74">
        <v>0</v>
      </c>
      <c r="CK88" s="74">
        <v>0</v>
      </c>
      <c r="CL88" s="129">
        <f t="shared" si="704"/>
        <v>0</v>
      </c>
      <c r="CM88" s="34">
        <f t="shared" si="705"/>
        <v>0</v>
      </c>
      <c r="CN88" s="823"/>
      <c r="CO88" s="13">
        <f t="shared" si="706"/>
        <v>0</v>
      </c>
      <c r="CP88" s="13">
        <f t="shared" si="638"/>
        <v>0</v>
      </c>
      <c r="CQ88" s="13">
        <f t="shared" si="639"/>
        <v>0</v>
      </c>
      <c r="CR88" s="151"/>
      <c r="CS88" s="155"/>
      <c r="CT88" s="10"/>
      <c r="CU88" s="44" t="s">
        <v>99</v>
      </c>
      <c r="CV88" s="95" t="s">
        <v>112</v>
      </c>
      <c r="CW88" s="68">
        <v>0</v>
      </c>
      <c r="CX88" s="74">
        <v>0</v>
      </c>
      <c r="CY88" s="74">
        <v>0</v>
      </c>
      <c r="CZ88" s="129">
        <f t="shared" si="709"/>
        <v>0</v>
      </c>
      <c r="DA88" s="34">
        <f t="shared" si="710"/>
        <v>0</v>
      </c>
      <c r="DB88" s="823"/>
      <c r="DC88" s="13">
        <f t="shared" si="711"/>
        <v>0</v>
      </c>
      <c r="DD88" s="13">
        <f t="shared" si="645"/>
        <v>0</v>
      </c>
      <c r="DE88" s="13">
        <f t="shared" si="646"/>
        <v>0</v>
      </c>
      <c r="DF88" s="151"/>
      <c r="DG88" s="155"/>
      <c r="DH88" s="10"/>
      <c r="DI88" s="44" t="s">
        <v>99</v>
      </c>
      <c r="DJ88" s="95" t="s">
        <v>112</v>
      </c>
      <c r="DK88" s="68">
        <v>0</v>
      </c>
      <c r="DL88" s="74">
        <v>0</v>
      </c>
      <c r="DM88" s="74">
        <v>0</v>
      </c>
      <c r="DN88" s="129">
        <f t="shared" si="714"/>
        <v>0</v>
      </c>
      <c r="DO88" s="34">
        <f t="shared" si="715"/>
        <v>0</v>
      </c>
      <c r="DP88" s="823"/>
      <c r="DQ88" s="13">
        <f t="shared" si="716"/>
        <v>0</v>
      </c>
      <c r="DR88" s="13">
        <f t="shared" si="652"/>
        <v>0</v>
      </c>
      <c r="DS88" s="13">
        <f t="shared" si="653"/>
        <v>0</v>
      </c>
      <c r="DT88" s="151"/>
      <c r="DU88" s="155"/>
      <c r="DV88" s="10"/>
      <c r="DW88" s="44" t="s">
        <v>99</v>
      </c>
      <c r="DX88" s="95" t="s">
        <v>112</v>
      </c>
      <c r="DY88" s="68">
        <v>0</v>
      </c>
      <c r="DZ88" s="74">
        <v>0</v>
      </c>
      <c r="EA88" s="74">
        <v>0</v>
      </c>
      <c r="EB88" s="129">
        <f t="shared" si="719"/>
        <v>0</v>
      </c>
      <c r="EC88" s="34">
        <f t="shared" si="720"/>
        <v>0</v>
      </c>
      <c r="ED88" s="823"/>
      <c r="EE88" s="13">
        <f t="shared" si="721"/>
        <v>0</v>
      </c>
      <c r="EF88" s="13">
        <f t="shared" si="659"/>
        <v>0</v>
      </c>
      <c r="EG88" s="13">
        <f t="shared" si="660"/>
        <v>0</v>
      </c>
      <c r="EH88" s="151"/>
      <c r="EI88" s="155"/>
      <c r="EJ88" s="10"/>
      <c r="EK88" s="44" t="s">
        <v>101</v>
      </c>
      <c r="EL88" s="11" t="s">
        <v>102</v>
      </c>
      <c r="EM88" s="744">
        <f>K118+Y118+AM118+BA118+BO118+CC118+CQ118+DE118+DS118+EG118</f>
        <v>0</v>
      </c>
      <c r="EN88" s="33"/>
      <c r="EO88" s="38"/>
      <c r="EP88" s="143"/>
      <c r="ER88" s="116">
        <f>IF(ER$4=0,0,EM88/ER$4)</f>
        <v>0</v>
      </c>
      <c r="ES88" s="81">
        <f>ER88*ET88+ER88</f>
        <v>0</v>
      </c>
      <c r="ET88" s="280">
        <v>0</v>
      </c>
      <c r="EU88" s="9" t="s">
        <v>233</v>
      </c>
      <c r="EV88" s="581">
        <f>EW$4</f>
        <v>0</v>
      </c>
      <c r="EW88" s="579">
        <f t="shared" si="602"/>
        <v>0</v>
      </c>
      <c r="EX88" s="582">
        <f>ER88*ER$4+ES88*ES$4</f>
        <v>0</v>
      </c>
      <c r="EY88" s="574">
        <f>EU140</f>
        <v>0</v>
      </c>
      <c r="EZ88" s="543">
        <f>IF(ER88=0,0,EY88/ER88)</f>
        <v>0</v>
      </c>
      <c r="FA88" s="567"/>
      <c r="FC88" s="44"/>
      <c r="FD88" s="8" t="s">
        <v>126</v>
      </c>
      <c r="FE88" s="763" t="s">
        <v>127</v>
      </c>
      <c r="FF88" s="763" t="s">
        <v>4</v>
      </c>
      <c r="FG88" s="763" t="s">
        <v>128</v>
      </c>
      <c r="FH88" s="8"/>
      <c r="FI88" s="8"/>
      <c r="FJ88" s="8"/>
      <c r="FK88" s="10"/>
      <c r="FL88" s="61"/>
      <c r="FM88" s="61"/>
      <c r="FN88" s="763" t="s">
        <v>127</v>
      </c>
      <c r="FO88" s="763" t="s">
        <v>4</v>
      </c>
      <c r="FP88" s="763" t="s">
        <v>128</v>
      </c>
      <c r="FQ88" s="10"/>
      <c r="FR88" s="8"/>
      <c r="FS88" s="88"/>
    </row>
    <row r="89" spans="1:175" ht="13.5" thickTop="1" thickBot="1" x14ac:dyDescent="0.3">
      <c r="A89" s="44" t="s">
        <v>99</v>
      </c>
      <c r="B89" s="95" t="s">
        <v>153</v>
      </c>
      <c r="C89" s="129"/>
      <c r="D89" s="129"/>
      <c r="E89" s="129"/>
      <c r="F89" s="35">
        <f>SUM(F87:F88)</f>
        <v>0</v>
      </c>
      <c r="G89" s="41"/>
      <c r="H89" s="820"/>
      <c r="I89" s="13">
        <f>F89*H89</f>
        <v>0</v>
      </c>
      <c r="J89" s="13">
        <f>IF(E$113=0,0,I89/E$113)</f>
        <v>0</v>
      </c>
      <c r="K89" s="13">
        <f t="shared" si="605"/>
        <v>0</v>
      </c>
      <c r="L89" s="1044" t="s">
        <v>278</v>
      </c>
      <c r="M89" s="1045"/>
      <c r="N89" s="15"/>
      <c r="O89" s="44" t="s">
        <v>99</v>
      </c>
      <c r="P89" s="95" t="s">
        <v>153</v>
      </c>
      <c r="Q89" s="129"/>
      <c r="R89" s="129"/>
      <c r="S89" s="129"/>
      <c r="T89" s="35">
        <f>SUM(T87:T88)</f>
        <v>0</v>
      </c>
      <c r="U89" s="41"/>
      <c r="V89" s="820"/>
      <c r="W89" s="13">
        <f>T89*V89</f>
        <v>0</v>
      </c>
      <c r="X89" s="13">
        <f>IF(S$113=0,0,W89/S$113)</f>
        <v>0</v>
      </c>
      <c r="Y89" s="13">
        <f t="shared" si="606"/>
        <v>0</v>
      </c>
      <c r="Z89" s="1044" t="s">
        <v>278</v>
      </c>
      <c r="AA89" s="1045"/>
      <c r="AB89" s="15"/>
      <c r="AC89" s="44" t="s">
        <v>99</v>
      </c>
      <c r="AD89" s="95" t="s">
        <v>153</v>
      </c>
      <c r="AE89" s="129"/>
      <c r="AF89" s="129"/>
      <c r="AG89" s="129"/>
      <c r="AH89" s="35">
        <f t="shared" ref="AH89" si="724">SUM(AH87:AH88)</f>
        <v>0</v>
      </c>
      <c r="AI89" s="41"/>
      <c r="AJ89" s="820"/>
      <c r="AK89" s="13">
        <f t="shared" ref="AK89" si="725">AH89*AJ89</f>
        <v>0</v>
      </c>
      <c r="AL89" s="13">
        <f t="shared" si="610"/>
        <v>0</v>
      </c>
      <c r="AM89" s="13">
        <f t="shared" si="611"/>
        <v>0</v>
      </c>
      <c r="AN89" s="1044" t="s">
        <v>278</v>
      </c>
      <c r="AO89" s="1045"/>
      <c r="AP89" s="15"/>
      <c r="AQ89" s="44" t="s">
        <v>99</v>
      </c>
      <c r="AR89" s="95" t="s">
        <v>153</v>
      </c>
      <c r="AS89" s="129"/>
      <c r="AT89" s="129"/>
      <c r="AU89" s="129"/>
      <c r="AV89" s="35">
        <f t="shared" ref="AV89" si="726">SUM(AV87:AV88)</f>
        <v>0</v>
      </c>
      <c r="AW89" s="41"/>
      <c r="AX89" s="820"/>
      <c r="AY89" s="13">
        <f t="shared" ref="AY89" si="727">AV89*AX89</f>
        <v>0</v>
      </c>
      <c r="AZ89" s="13">
        <f t="shared" si="617"/>
        <v>0</v>
      </c>
      <c r="BA89" s="13">
        <f t="shared" si="618"/>
        <v>0</v>
      </c>
      <c r="BB89" s="1044" t="s">
        <v>278</v>
      </c>
      <c r="BC89" s="1045"/>
      <c r="BD89" s="15"/>
      <c r="BE89" s="44" t="s">
        <v>99</v>
      </c>
      <c r="BF89" s="95" t="s">
        <v>153</v>
      </c>
      <c r="BG89" s="129"/>
      <c r="BH89" s="129"/>
      <c r="BI89" s="129"/>
      <c r="BJ89" s="35">
        <f t="shared" ref="BJ89" si="728">SUM(BJ87:BJ88)</f>
        <v>0</v>
      </c>
      <c r="BK89" s="41"/>
      <c r="BL89" s="820"/>
      <c r="BM89" s="13">
        <f t="shared" ref="BM89" si="729">BJ89*BL89</f>
        <v>0</v>
      </c>
      <c r="BN89" s="13">
        <f t="shared" si="624"/>
        <v>0</v>
      </c>
      <c r="BO89" s="13">
        <f t="shared" si="625"/>
        <v>0</v>
      </c>
      <c r="BP89" s="1044" t="s">
        <v>278</v>
      </c>
      <c r="BQ89" s="1045"/>
      <c r="BR89" s="15"/>
      <c r="BS89" s="44" t="s">
        <v>99</v>
      </c>
      <c r="BT89" s="95" t="s">
        <v>153</v>
      </c>
      <c r="BU89" s="129"/>
      <c r="BV89" s="129"/>
      <c r="BW89" s="129"/>
      <c r="BX89" s="35">
        <f t="shared" ref="BX89" si="730">SUM(BX87:BX88)</f>
        <v>0</v>
      </c>
      <c r="BY89" s="41"/>
      <c r="BZ89" s="820"/>
      <c r="CA89" s="13">
        <f t="shared" ref="CA89" si="731">BX89*BZ89</f>
        <v>0</v>
      </c>
      <c r="CB89" s="13">
        <f t="shared" si="631"/>
        <v>0</v>
      </c>
      <c r="CC89" s="13">
        <f t="shared" si="632"/>
        <v>0</v>
      </c>
      <c r="CD89" s="1044" t="s">
        <v>278</v>
      </c>
      <c r="CE89" s="1045"/>
      <c r="CF89" s="15"/>
      <c r="CG89" s="44" t="s">
        <v>99</v>
      </c>
      <c r="CH89" s="95" t="s">
        <v>153</v>
      </c>
      <c r="CI89" s="129"/>
      <c r="CJ89" s="129"/>
      <c r="CK89" s="129"/>
      <c r="CL89" s="35">
        <f t="shared" ref="CL89" si="732">SUM(CL87:CL88)</f>
        <v>0</v>
      </c>
      <c r="CM89" s="41"/>
      <c r="CN89" s="820"/>
      <c r="CO89" s="13">
        <f t="shared" ref="CO89" si="733">CL89*CN89</f>
        <v>0</v>
      </c>
      <c r="CP89" s="13">
        <f t="shared" si="638"/>
        <v>0</v>
      </c>
      <c r="CQ89" s="13">
        <f t="shared" si="639"/>
        <v>0</v>
      </c>
      <c r="CR89" s="1044" t="s">
        <v>278</v>
      </c>
      <c r="CS89" s="1045"/>
      <c r="CT89" s="15"/>
      <c r="CU89" s="44" t="s">
        <v>99</v>
      </c>
      <c r="CV89" s="95" t="s">
        <v>153</v>
      </c>
      <c r="CW89" s="129"/>
      <c r="CX89" s="129"/>
      <c r="CY89" s="129"/>
      <c r="CZ89" s="35">
        <f t="shared" ref="CZ89" si="734">SUM(CZ87:CZ88)</f>
        <v>0</v>
      </c>
      <c r="DA89" s="41"/>
      <c r="DB89" s="820"/>
      <c r="DC89" s="13">
        <f t="shared" ref="DC89" si="735">CZ89*DB89</f>
        <v>0</v>
      </c>
      <c r="DD89" s="13">
        <f t="shared" si="645"/>
        <v>0</v>
      </c>
      <c r="DE89" s="13">
        <f t="shared" si="646"/>
        <v>0</v>
      </c>
      <c r="DF89" s="1044" t="s">
        <v>278</v>
      </c>
      <c r="DG89" s="1045"/>
      <c r="DH89" s="15"/>
      <c r="DI89" s="44" t="s">
        <v>99</v>
      </c>
      <c r="DJ89" s="95" t="s">
        <v>153</v>
      </c>
      <c r="DK89" s="129"/>
      <c r="DL89" s="129"/>
      <c r="DM89" s="129"/>
      <c r="DN89" s="35">
        <f t="shared" ref="DN89" si="736">SUM(DN87:DN88)</f>
        <v>0</v>
      </c>
      <c r="DO89" s="41"/>
      <c r="DP89" s="820"/>
      <c r="DQ89" s="13">
        <f t="shared" ref="DQ89" si="737">DN89*DP89</f>
        <v>0</v>
      </c>
      <c r="DR89" s="13">
        <f t="shared" si="652"/>
        <v>0</v>
      </c>
      <c r="DS89" s="13">
        <f t="shared" si="653"/>
        <v>0</v>
      </c>
      <c r="DT89" s="1044" t="s">
        <v>278</v>
      </c>
      <c r="DU89" s="1045"/>
      <c r="DV89" s="15"/>
      <c r="DW89" s="44" t="s">
        <v>99</v>
      </c>
      <c r="DX89" s="95" t="s">
        <v>153</v>
      </c>
      <c r="DY89" s="129"/>
      <c r="DZ89" s="129"/>
      <c r="EA89" s="129"/>
      <c r="EB89" s="35">
        <f t="shared" ref="EB89" si="738">SUM(EB87:EB88)</f>
        <v>0</v>
      </c>
      <c r="EC89" s="41"/>
      <c r="ED89" s="820"/>
      <c r="EE89" s="13">
        <f t="shared" ref="EE89" si="739">EB89*ED89</f>
        <v>0</v>
      </c>
      <c r="EF89" s="13">
        <f t="shared" si="659"/>
        <v>0</v>
      </c>
      <c r="EG89" s="13">
        <f t="shared" si="660"/>
        <v>0</v>
      </c>
      <c r="EH89" s="1044" t="s">
        <v>278</v>
      </c>
      <c r="EI89" s="1045"/>
      <c r="EJ89" s="15"/>
      <c r="EK89" s="44"/>
      <c r="EL89" s="11"/>
      <c r="EM89" s="14"/>
      <c r="EN89" s="33"/>
      <c r="EO89" s="38"/>
      <c r="EP89" s="143"/>
      <c r="EQ89" s="765" t="s">
        <v>4</v>
      </c>
      <c r="ER89" s="121"/>
      <c r="ES89" s="111"/>
      <c r="ET89" s="111"/>
      <c r="EU89" s="9"/>
      <c r="EV89" s="583"/>
      <c r="EW89" s="579"/>
      <c r="EX89" s="582"/>
      <c r="EY89" s="112"/>
      <c r="EZ89" s="573"/>
      <c r="FA89" s="162"/>
      <c r="FC89" s="44"/>
      <c r="FD89" s="295" t="s">
        <v>331</v>
      </c>
      <c r="FE89" s="296">
        <v>0</v>
      </c>
      <c r="FF89" s="297">
        <v>1</v>
      </c>
      <c r="FG89" s="190">
        <f>SUM(FH90:FH100)</f>
        <v>76.39</v>
      </c>
      <c r="FH89" s="107"/>
      <c r="FI89" s="496">
        <f>SUM(FI90:FI100)</f>
        <v>0</v>
      </c>
      <c r="FJ89" s="10"/>
      <c r="FK89" s="298" t="s">
        <v>330</v>
      </c>
      <c r="FL89" s="301"/>
      <c r="FM89" s="299"/>
      <c r="FN89" s="296">
        <v>0</v>
      </c>
      <c r="FO89" s="300">
        <v>1</v>
      </c>
      <c r="FP89" s="190">
        <f>SUM(FQ90:FQ100)</f>
        <v>47.54</v>
      </c>
      <c r="FQ89" s="107"/>
      <c r="FR89" s="496">
        <f>SUM(FR90:FR100)</f>
        <v>0</v>
      </c>
      <c r="FS89" s="88"/>
    </row>
    <row r="90" spans="1:175" ht="13" thickTop="1" x14ac:dyDescent="0.25">
      <c r="A90" s="44" t="s">
        <v>91</v>
      </c>
      <c r="B90" s="95" t="s">
        <v>113</v>
      </c>
      <c r="C90" s="68">
        <v>0</v>
      </c>
      <c r="D90" s="74">
        <v>0</v>
      </c>
      <c r="E90" s="74">
        <v>0</v>
      </c>
      <c r="F90" s="129">
        <f t="shared" si="663"/>
        <v>0</v>
      </c>
      <c r="G90" s="34">
        <f>C90*F90*8</f>
        <v>0</v>
      </c>
      <c r="H90" s="63">
        <v>0</v>
      </c>
      <c r="I90" s="13">
        <f>(G90*H90)</f>
        <v>0</v>
      </c>
      <c r="J90" s="13">
        <f t="shared" si="664"/>
        <v>0</v>
      </c>
      <c r="K90" s="13">
        <f t="shared" si="605"/>
        <v>0</v>
      </c>
      <c r="L90" s="217">
        <f>SUM(K90:K91)</f>
        <v>0</v>
      </c>
      <c r="M90" s="218">
        <f>SUM(F90:F91)*C$2</f>
        <v>0</v>
      </c>
      <c r="N90" s="10"/>
      <c r="O90" s="44" t="s">
        <v>91</v>
      </c>
      <c r="P90" s="95" t="s">
        <v>113</v>
      </c>
      <c r="Q90" s="68">
        <v>0</v>
      </c>
      <c r="R90" s="74">
        <v>0</v>
      </c>
      <c r="S90" s="74">
        <v>0</v>
      </c>
      <c r="T90" s="129">
        <f t="shared" ref="T90:T93" si="740">R90*S90</f>
        <v>0</v>
      </c>
      <c r="U90" s="34">
        <f>Q90*T90*8</f>
        <v>0</v>
      </c>
      <c r="V90" s="63">
        <v>0</v>
      </c>
      <c r="W90" s="13">
        <f>(U90*V90)</f>
        <v>0</v>
      </c>
      <c r="X90" s="13">
        <f t="shared" ref="X90:X93" si="741">IF(S$113=0,0,W90/S$113)</f>
        <v>0</v>
      </c>
      <c r="Y90" s="13">
        <f t="shared" si="606"/>
        <v>0</v>
      </c>
      <c r="Z90" s="217">
        <f>SUM(Y90:Y91)</f>
        <v>0</v>
      </c>
      <c r="AA90" s="218">
        <f>SUM(T90:T91)*Q$2</f>
        <v>0</v>
      </c>
      <c r="AB90" s="10"/>
      <c r="AC90" s="44" t="s">
        <v>91</v>
      </c>
      <c r="AD90" s="95" t="s">
        <v>113</v>
      </c>
      <c r="AE90" s="68">
        <v>0</v>
      </c>
      <c r="AF90" s="74">
        <v>0</v>
      </c>
      <c r="AG90" s="74">
        <v>0</v>
      </c>
      <c r="AH90" s="129">
        <f t="shared" ref="AH90:AH93" si="742">AF90*AG90</f>
        <v>0</v>
      </c>
      <c r="AI90" s="34">
        <f t="shared" ref="AI90:AI91" si="743">AE90*AH90*8</f>
        <v>0</v>
      </c>
      <c r="AJ90" s="63">
        <v>0</v>
      </c>
      <c r="AK90" s="13">
        <f t="shared" ref="AK90:AK93" si="744">(AI90*AJ90)</f>
        <v>0</v>
      </c>
      <c r="AL90" s="13">
        <f t="shared" si="610"/>
        <v>0</v>
      </c>
      <c r="AM90" s="13">
        <f t="shared" si="611"/>
        <v>0</v>
      </c>
      <c r="AN90" s="217">
        <f t="shared" ref="AN90" si="745">SUM(AM90:AM91)</f>
        <v>0</v>
      </c>
      <c r="AO90" s="218">
        <f t="shared" ref="AO90" si="746">SUM(AH90:AH91)*AE$2</f>
        <v>0</v>
      </c>
      <c r="AP90" s="10"/>
      <c r="AQ90" s="44" t="s">
        <v>91</v>
      </c>
      <c r="AR90" s="95" t="s">
        <v>113</v>
      </c>
      <c r="AS90" s="68">
        <v>0</v>
      </c>
      <c r="AT90" s="74">
        <v>0</v>
      </c>
      <c r="AU90" s="74">
        <v>0</v>
      </c>
      <c r="AV90" s="129">
        <f t="shared" ref="AV90:AV93" si="747">AT90*AU90</f>
        <v>0</v>
      </c>
      <c r="AW90" s="34">
        <f t="shared" ref="AW90:AW91" si="748">AS90*AV90*8</f>
        <v>0</v>
      </c>
      <c r="AX90" s="63">
        <v>0</v>
      </c>
      <c r="AY90" s="13">
        <f t="shared" ref="AY90:AY93" si="749">(AW90*AX90)</f>
        <v>0</v>
      </c>
      <c r="AZ90" s="13">
        <f t="shared" si="617"/>
        <v>0</v>
      </c>
      <c r="BA90" s="13">
        <f t="shared" si="618"/>
        <v>0</v>
      </c>
      <c r="BB90" s="217">
        <f t="shared" ref="BB90" si="750">SUM(BA90:BA91)</f>
        <v>0</v>
      </c>
      <c r="BC90" s="218">
        <f t="shared" ref="BC90" si="751">SUM(AV90:AV91)*AS$2</f>
        <v>0</v>
      </c>
      <c r="BD90" s="10"/>
      <c r="BE90" s="44" t="s">
        <v>91</v>
      </c>
      <c r="BF90" s="95" t="s">
        <v>113</v>
      </c>
      <c r="BG90" s="68">
        <v>0</v>
      </c>
      <c r="BH90" s="74">
        <v>0</v>
      </c>
      <c r="BI90" s="74">
        <v>0</v>
      </c>
      <c r="BJ90" s="129">
        <f t="shared" ref="BJ90:BJ93" si="752">BH90*BI90</f>
        <v>0</v>
      </c>
      <c r="BK90" s="34">
        <f t="shared" ref="BK90:BK91" si="753">BG90*BJ90*8</f>
        <v>0</v>
      </c>
      <c r="BL90" s="63">
        <v>0</v>
      </c>
      <c r="BM90" s="13">
        <f t="shared" ref="BM90:BM93" si="754">(BK90*BL90)</f>
        <v>0</v>
      </c>
      <c r="BN90" s="13">
        <f t="shared" si="624"/>
        <v>0</v>
      </c>
      <c r="BO90" s="13">
        <f t="shared" si="625"/>
        <v>0</v>
      </c>
      <c r="BP90" s="217">
        <f t="shared" ref="BP90" si="755">SUM(BO90:BO91)</f>
        <v>0</v>
      </c>
      <c r="BQ90" s="218">
        <f t="shared" ref="BQ90" si="756">SUM(BJ90:BJ91)*BG$2</f>
        <v>0</v>
      </c>
      <c r="BR90" s="10"/>
      <c r="BS90" s="44" t="s">
        <v>91</v>
      </c>
      <c r="BT90" s="95" t="s">
        <v>113</v>
      </c>
      <c r="BU90" s="68">
        <v>0</v>
      </c>
      <c r="BV90" s="74">
        <v>0</v>
      </c>
      <c r="BW90" s="74">
        <v>0</v>
      </c>
      <c r="BX90" s="129">
        <f t="shared" ref="BX90:BX93" si="757">BV90*BW90</f>
        <v>0</v>
      </c>
      <c r="BY90" s="34">
        <f t="shared" ref="BY90:BY91" si="758">BU90*BX90*8</f>
        <v>0</v>
      </c>
      <c r="BZ90" s="63">
        <v>0</v>
      </c>
      <c r="CA90" s="13">
        <f t="shared" ref="CA90:CA93" si="759">(BY90*BZ90)</f>
        <v>0</v>
      </c>
      <c r="CB90" s="13">
        <f t="shared" si="631"/>
        <v>0</v>
      </c>
      <c r="CC90" s="13">
        <f t="shared" si="632"/>
        <v>0</v>
      </c>
      <c r="CD90" s="217">
        <f t="shared" ref="CD90" si="760">SUM(CC90:CC91)</f>
        <v>0</v>
      </c>
      <c r="CE90" s="218">
        <f t="shared" ref="CE90" si="761">SUM(BX90:BX91)*BU$2</f>
        <v>0</v>
      </c>
      <c r="CF90" s="10"/>
      <c r="CG90" s="44" t="s">
        <v>91</v>
      </c>
      <c r="CH90" s="95" t="s">
        <v>113</v>
      </c>
      <c r="CI90" s="68">
        <v>0</v>
      </c>
      <c r="CJ90" s="74">
        <v>0</v>
      </c>
      <c r="CK90" s="74">
        <v>0</v>
      </c>
      <c r="CL90" s="129">
        <f t="shared" ref="CL90:CL93" si="762">CJ90*CK90</f>
        <v>0</v>
      </c>
      <c r="CM90" s="34">
        <f t="shared" ref="CM90:CM91" si="763">CI90*CL90*8</f>
        <v>0</v>
      </c>
      <c r="CN90" s="63">
        <v>0</v>
      </c>
      <c r="CO90" s="13">
        <f t="shared" ref="CO90:CO93" si="764">(CM90*CN90)</f>
        <v>0</v>
      </c>
      <c r="CP90" s="13">
        <f t="shared" si="638"/>
        <v>0</v>
      </c>
      <c r="CQ90" s="13">
        <f t="shared" si="639"/>
        <v>0</v>
      </c>
      <c r="CR90" s="217">
        <f t="shared" ref="CR90" si="765">SUM(CQ90:CQ91)</f>
        <v>0</v>
      </c>
      <c r="CS90" s="218">
        <f t="shared" ref="CS90" si="766">SUM(CL90:CL91)*CI$2</f>
        <v>0</v>
      </c>
      <c r="CT90" s="10"/>
      <c r="CU90" s="44" t="s">
        <v>91</v>
      </c>
      <c r="CV90" s="95" t="s">
        <v>113</v>
      </c>
      <c r="CW90" s="68">
        <v>0</v>
      </c>
      <c r="CX90" s="74">
        <v>0</v>
      </c>
      <c r="CY90" s="74">
        <v>0</v>
      </c>
      <c r="CZ90" s="129">
        <f t="shared" ref="CZ90:CZ93" si="767">CX90*CY90</f>
        <v>0</v>
      </c>
      <c r="DA90" s="34">
        <f t="shared" ref="DA90:DA91" si="768">CW90*CZ90*8</f>
        <v>0</v>
      </c>
      <c r="DB90" s="63">
        <v>0</v>
      </c>
      <c r="DC90" s="13">
        <f t="shared" ref="DC90:DC93" si="769">(DA90*DB90)</f>
        <v>0</v>
      </c>
      <c r="DD90" s="13">
        <f t="shared" si="645"/>
        <v>0</v>
      </c>
      <c r="DE90" s="13">
        <f t="shared" si="646"/>
        <v>0</v>
      </c>
      <c r="DF90" s="217">
        <f t="shared" ref="DF90" si="770">SUM(DE90:DE91)</f>
        <v>0</v>
      </c>
      <c r="DG90" s="218">
        <f t="shared" ref="DG90" si="771">SUM(CZ90:CZ91)*CW$2</f>
        <v>0</v>
      </c>
      <c r="DH90" s="10"/>
      <c r="DI90" s="44" t="s">
        <v>91</v>
      </c>
      <c r="DJ90" s="95" t="s">
        <v>113</v>
      </c>
      <c r="DK90" s="68">
        <v>0</v>
      </c>
      <c r="DL90" s="74">
        <v>0</v>
      </c>
      <c r="DM90" s="74">
        <v>0</v>
      </c>
      <c r="DN90" s="129">
        <f t="shared" ref="DN90:DN93" si="772">DL90*DM90</f>
        <v>0</v>
      </c>
      <c r="DO90" s="34">
        <f t="shared" ref="DO90:DO91" si="773">DK90*DN90*8</f>
        <v>0</v>
      </c>
      <c r="DP90" s="63">
        <v>0</v>
      </c>
      <c r="DQ90" s="13">
        <f t="shared" ref="DQ90:DQ93" si="774">(DO90*DP90)</f>
        <v>0</v>
      </c>
      <c r="DR90" s="13">
        <f t="shared" si="652"/>
        <v>0</v>
      </c>
      <c r="DS90" s="13">
        <f t="shared" si="653"/>
        <v>0</v>
      </c>
      <c r="DT90" s="217">
        <f t="shared" ref="DT90" si="775">SUM(DS90:DS91)</f>
        <v>0</v>
      </c>
      <c r="DU90" s="218">
        <f t="shared" ref="DU90" si="776">SUM(DN90:DN91)*DK$2</f>
        <v>0</v>
      </c>
      <c r="DV90" s="10"/>
      <c r="DW90" s="44" t="s">
        <v>91</v>
      </c>
      <c r="DX90" s="95" t="s">
        <v>113</v>
      </c>
      <c r="DY90" s="68">
        <v>0</v>
      </c>
      <c r="DZ90" s="74">
        <v>0</v>
      </c>
      <c r="EA90" s="74">
        <v>0</v>
      </c>
      <c r="EB90" s="129">
        <f t="shared" ref="EB90:EB93" si="777">DZ90*EA90</f>
        <v>0</v>
      </c>
      <c r="EC90" s="34">
        <f t="shared" ref="EC90:EC91" si="778">DY90*EB90*8</f>
        <v>0</v>
      </c>
      <c r="ED90" s="63">
        <v>0</v>
      </c>
      <c r="EE90" s="13">
        <f t="shared" ref="EE90:EE93" si="779">(EC90*ED90)</f>
        <v>0</v>
      </c>
      <c r="EF90" s="13">
        <f t="shared" si="659"/>
        <v>0</v>
      </c>
      <c r="EG90" s="13">
        <f t="shared" si="660"/>
        <v>0</v>
      </c>
      <c r="EH90" s="217">
        <f t="shared" ref="EH90" si="780">SUM(EG90:EG91)</f>
        <v>0</v>
      </c>
      <c r="EI90" s="218">
        <f t="shared" ref="EI90" si="781">SUM(EB90:EB91)*DY$2</f>
        <v>0</v>
      </c>
      <c r="EJ90" s="10"/>
      <c r="EK90" s="44" t="s">
        <v>104</v>
      </c>
      <c r="EL90" s="11" t="s">
        <v>56</v>
      </c>
      <c r="EM90" s="744">
        <f>K120+Y120+AM120+BA120+BO120+CC120+CQ120+DE120+DS120+EG120</f>
        <v>0</v>
      </c>
      <c r="EN90" s="33"/>
      <c r="EO90" s="191"/>
      <c r="EP90" s="143"/>
      <c r="EQ90" s="190">
        <f>M120+AA120+AO120+BC120+BQ120+CE120+CS120+DG120+DU120+EI120</f>
        <v>0</v>
      </c>
      <c r="ER90" s="116">
        <f>IF(ER$4=0,0,EM90/ER$4)</f>
        <v>0</v>
      </c>
      <c r="ES90" s="81">
        <f>ER90*ET90+ER90</f>
        <v>0</v>
      </c>
      <c r="ET90" s="280">
        <v>0</v>
      </c>
      <c r="EU90" s="9" t="s">
        <v>4</v>
      </c>
      <c r="EV90" s="583">
        <f>IF(ER$4=0,0,EQ90/$ER$4*$EX$4)</f>
        <v>0</v>
      </c>
      <c r="EW90" s="579">
        <f t="shared" si="602"/>
        <v>0</v>
      </c>
      <c r="EX90" s="582">
        <f>ER90*ER$4+ES90*ES$4</f>
        <v>0</v>
      </c>
      <c r="EY90" s="574">
        <f>EU142</f>
        <v>0</v>
      </c>
      <c r="EZ90" s="545">
        <f>IF(EW90=0,0,EY90/EW90)</f>
        <v>0</v>
      </c>
      <c r="FA90" s="567"/>
      <c r="FC90" s="44"/>
      <c r="FD90" s="302"/>
      <c r="FE90" s="87" t="s">
        <v>90</v>
      </c>
      <c r="FF90" s="95" t="s">
        <v>111</v>
      </c>
      <c r="FG90" s="14"/>
      <c r="FH90" s="72">
        <v>27.32</v>
      </c>
      <c r="FI90" s="496">
        <f t="shared" ref="FI90:FI100" si="782">FE$89*FF$89*FH90</f>
        <v>0</v>
      </c>
      <c r="FJ90" s="10"/>
      <c r="FK90" s="302"/>
      <c r="FL90" s="61"/>
      <c r="FM90" s="61"/>
      <c r="FN90" s="87" t="s">
        <v>90</v>
      </c>
      <c r="FO90" s="95" t="s">
        <v>111</v>
      </c>
      <c r="FP90" s="14"/>
      <c r="FQ90" s="72">
        <v>3.29</v>
      </c>
      <c r="FR90" s="496">
        <f t="shared" ref="FR90:FR100" si="783">FN$89*FO$89*FQ90</f>
        <v>0</v>
      </c>
      <c r="FS90" s="88"/>
    </row>
    <row r="91" spans="1:175" x14ac:dyDescent="0.25">
      <c r="A91" s="44" t="s">
        <v>91</v>
      </c>
      <c r="B91" s="95" t="s">
        <v>113</v>
      </c>
      <c r="C91" s="68">
        <v>0</v>
      </c>
      <c r="D91" s="74">
        <v>0</v>
      </c>
      <c r="E91" s="74">
        <v>0</v>
      </c>
      <c r="F91" s="129">
        <f t="shared" si="663"/>
        <v>0</v>
      </c>
      <c r="G91" s="34">
        <f>C91*F91*8</f>
        <v>0</v>
      </c>
      <c r="H91" s="63">
        <v>0</v>
      </c>
      <c r="I91" s="13">
        <f>(G91*H91)</f>
        <v>0</v>
      </c>
      <c r="J91" s="13">
        <f t="shared" si="664"/>
        <v>0</v>
      </c>
      <c r="K91" s="13">
        <f t="shared" si="605"/>
        <v>0</v>
      </c>
      <c r="L91" s="151"/>
      <c r="M91" s="291"/>
      <c r="N91" s="10"/>
      <c r="O91" s="44" t="s">
        <v>91</v>
      </c>
      <c r="P91" s="95" t="s">
        <v>113</v>
      </c>
      <c r="Q91" s="68">
        <v>0</v>
      </c>
      <c r="R91" s="74">
        <v>0</v>
      </c>
      <c r="S91" s="74">
        <v>0</v>
      </c>
      <c r="T91" s="129">
        <f t="shared" si="740"/>
        <v>0</v>
      </c>
      <c r="U91" s="34">
        <f>Q91*T91*8</f>
        <v>0</v>
      </c>
      <c r="V91" s="63">
        <v>0</v>
      </c>
      <c r="W91" s="13">
        <f>(U91*V91)</f>
        <v>0</v>
      </c>
      <c r="X91" s="13">
        <f t="shared" si="741"/>
        <v>0</v>
      </c>
      <c r="Y91" s="13">
        <f t="shared" si="606"/>
        <v>0</v>
      </c>
      <c r="Z91" s="151"/>
      <c r="AA91" s="291"/>
      <c r="AB91" s="10"/>
      <c r="AC91" s="44" t="s">
        <v>91</v>
      </c>
      <c r="AD91" s="95" t="s">
        <v>113</v>
      </c>
      <c r="AE91" s="68">
        <v>0</v>
      </c>
      <c r="AF91" s="74">
        <v>0</v>
      </c>
      <c r="AG91" s="74">
        <v>0</v>
      </c>
      <c r="AH91" s="129">
        <f t="shared" si="742"/>
        <v>0</v>
      </c>
      <c r="AI91" s="34">
        <f t="shared" si="743"/>
        <v>0</v>
      </c>
      <c r="AJ91" s="63">
        <v>0</v>
      </c>
      <c r="AK91" s="13">
        <f t="shared" si="744"/>
        <v>0</v>
      </c>
      <c r="AL91" s="13">
        <f t="shared" si="610"/>
        <v>0</v>
      </c>
      <c r="AM91" s="13">
        <f t="shared" si="611"/>
        <v>0</v>
      </c>
      <c r="AN91" s="151"/>
      <c r="AO91" s="291"/>
      <c r="AP91" s="10"/>
      <c r="AQ91" s="44" t="s">
        <v>91</v>
      </c>
      <c r="AR91" s="95" t="s">
        <v>113</v>
      </c>
      <c r="AS91" s="68">
        <v>0</v>
      </c>
      <c r="AT91" s="74">
        <v>0</v>
      </c>
      <c r="AU91" s="74">
        <v>0</v>
      </c>
      <c r="AV91" s="129">
        <f t="shared" si="747"/>
        <v>0</v>
      </c>
      <c r="AW91" s="34">
        <f t="shared" si="748"/>
        <v>0</v>
      </c>
      <c r="AX91" s="63">
        <v>0</v>
      </c>
      <c r="AY91" s="13">
        <f t="shared" si="749"/>
        <v>0</v>
      </c>
      <c r="AZ91" s="13">
        <f t="shared" si="617"/>
        <v>0</v>
      </c>
      <c r="BA91" s="13">
        <f t="shared" si="618"/>
        <v>0</v>
      </c>
      <c r="BB91" s="151"/>
      <c r="BC91" s="291"/>
      <c r="BD91" s="10"/>
      <c r="BE91" s="44" t="s">
        <v>91</v>
      </c>
      <c r="BF91" s="95" t="s">
        <v>113</v>
      </c>
      <c r="BG91" s="68">
        <v>0</v>
      </c>
      <c r="BH91" s="74">
        <v>0</v>
      </c>
      <c r="BI91" s="74">
        <v>0</v>
      </c>
      <c r="BJ91" s="129">
        <f t="shared" si="752"/>
        <v>0</v>
      </c>
      <c r="BK91" s="34">
        <f t="shared" si="753"/>
        <v>0</v>
      </c>
      <c r="BL91" s="63">
        <v>0</v>
      </c>
      <c r="BM91" s="13">
        <f t="shared" si="754"/>
        <v>0</v>
      </c>
      <c r="BN91" s="13">
        <f t="shared" si="624"/>
        <v>0</v>
      </c>
      <c r="BO91" s="13">
        <f t="shared" si="625"/>
        <v>0</v>
      </c>
      <c r="BP91" s="151"/>
      <c r="BQ91" s="291"/>
      <c r="BR91" s="10"/>
      <c r="BS91" s="44" t="s">
        <v>91</v>
      </c>
      <c r="BT91" s="95" t="s">
        <v>113</v>
      </c>
      <c r="BU91" s="68">
        <v>0</v>
      </c>
      <c r="BV91" s="74">
        <v>0</v>
      </c>
      <c r="BW91" s="74">
        <v>0</v>
      </c>
      <c r="BX91" s="129">
        <f t="shared" si="757"/>
        <v>0</v>
      </c>
      <c r="BY91" s="34">
        <f t="shared" si="758"/>
        <v>0</v>
      </c>
      <c r="BZ91" s="63">
        <v>0</v>
      </c>
      <c r="CA91" s="13">
        <f t="shared" si="759"/>
        <v>0</v>
      </c>
      <c r="CB91" s="13">
        <f t="shared" si="631"/>
        <v>0</v>
      </c>
      <c r="CC91" s="13">
        <f t="shared" si="632"/>
        <v>0</v>
      </c>
      <c r="CD91" s="151"/>
      <c r="CE91" s="291"/>
      <c r="CF91" s="10"/>
      <c r="CG91" s="44" t="s">
        <v>91</v>
      </c>
      <c r="CH91" s="95" t="s">
        <v>113</v>
      </c>
      <c r="CI91" s="68">
        <v>0</v>
      </c>
      <c r="CJ91" s="74">
        <v>0</v>
      </c>
      <c r="CK91" s="74">
        <v>0</v>
      </c>
      <c r="CL91" s="129">
        <f t="shared" si="762"/>
        <v>0</v>
      </c>
      <c r="CM91" s="34">
        <f t="shared" si="763"/>
        <v>0</v>
      </c>
      <c r="CN91" s="63">
        <v>0</v>
      </c>
      <c r="CO91" s="13">
        <f t="shared" si="764"/>
        <v>0</v>
      </c>
      <c r="CP91" s="13">
        <f t="shared" si="638"/>
        <v>0</v>
      </c>
      <c r="CQ91" s="13">
        <f t="shared" si="639"/>
        <v>0</v>
      </c>
      <c r="CR91" s="151"/>
      <c r="CS91" s="291"/>
      <c r="CT91" s="10"/>
      <c r="CU91" s="44" t="s">
        <v>91</v>
      </c>
      <c r="CV91" s="95" t="s">
        <v>113</v>
      </c>
      <c r="CW91" s="68">
        <v>0</v>
      </c>
      <c r="CX91" s="74">
        <v>0</v>
      </c>
      <c r="CY91" s="74">
        <v>0</v>
      </c>
      <c r="CZ91" s="129">
        <f t="shared" si="767"/>
        <v>0</v>
      </c>
      <c r="DA91" s="34">
        <f t="shared" si="768"/>
        <v>0</v>
      </c>
      <c r="DB91" s="63">
        <v>0</v>
      </c>
      <c r="DC91" s="13">
        <f t="shared" si="769"/>
        <v>0</v>
      </c>
      <c r="DD91" s="13">
        <f t="shared" si="645"/>
        <v>0</v>
      </c>
      <c r="DE91" s="13">
        <f t="shared" si="646"/>
        <v>0</v>
      </c>
      <c r="DF91" s="151"/>
      <c r="DG91" s="291"/>
      <c r="DH91" s="10"/>
      <c r="DI91" s="44" t="s">
        <v>91</v>
      </c>
      <c r="DJ91" s="95" t="s">
        <v>113</v>
      </c>
      <c r="DK91" s="68">
        <v>0</v>
      </c>
      <c r="DL91" s="74">
        <v>0</v>
      </c>
      <c r="DM91" s="74">
        <v>0</v>
      </c>
      <c r="DN91" s="129">
        <f t="shared" si="772"/>
        <v>0</v>
      </c>
      <c r="DO91" s="34">
        <f t="shared" si="773"/>
        <v>0</v>
      </c>
      <c r="DP91" s="63">
        <v>0</v>
      </c>
      <c r="DQ91" s="13">
        <f t="shared" si="774"/>
        <v>0</v>
      </c>
      <c r="DR91" s="13">
        <f t="shared" si="652"/>
        <v>0</v>
      </c>
      <c r="DS91" s="13">
        <f t="shared" si="653"/>
        <v>0</v>
      </c>
      <c r="DT91" s="151"/>
      <c r="DU91" s="291"/>
      <c r="DV91" s="10"/>
      <c r="DW91" s="44" t="s">
        <v>91</v>
      </c>
      <c r="DX91" s="95" t="s">
        <v>113</v>
      </c>
      <c r="DY91" s="68">
        <v>0</v>
      </c>
      <c r="DZ91" s="74">
        <v>0</v>
      </c>
      <c r="EA91" s="74">
        <v>0</v>
      </c>
      <c r="EB91" s="129">
        <f t="shared" si="777"/>
        <v>0</v>
      </c>
      <c r="EC91" s="34">
        <f t="shared" si="778"/>
        <v>0</v>
      </c>
      <c r="ED91" s="63">
        <v>0</v>
      </c>
      <c r="EE91" s="13">
        <f t="shared" si="779"/>
        <v>0</v>
      </c>
      <c r="EF91" s="13">
        <f t="shared" si="659"/>
        <v>0</v>
      </c>
      <c r="EG91" s="13">
        <f t="shared" si="660"/>
        <v>0</v>
      </c>
      <c r="EH91" s="151"/>
      <c r="EI91" s="291"/>
      <c r="EJ91" s="10"/>
      <c r="EK91" s="44"/>
      <c r="EL91" s="11"/>
      <c r="EM91" s="14"/>
      <c r="EN91" s="38"/>
      <c r="EO91" s="38"/>
      <c r="EP91" s="143"/>
      <c r="EQ91" s="765" t="s">
        <v>169</v>
      </c>
      <c r="ER91" s="121"/>
      <c r="ES91" s="111"/>
      <c r="ET91" s="111"/>
      <c r="EU91" s="9"/>
      <c r="EV91" s="583"/>
      <c r="EW91" s="579"/>
      <c r="EX91" s="582"/>
      <c r="EY91" s="112"/>
      <c r="EZ91" s="573"/>
      <c r="FA91" s="162"/>
      <c r="FC91" s="44"/>
      <c r="FD91" s="302"/>
      <c r="FE91" s="87" t="s">
        <v>99</v>
      </c>
      <c r="FF91" s="95" t="s">
        <v>112</v>
      </c>
      <c r="FG91" s="14"/>
      <c r="FH91" s="72">
        <v>2.56</v>
      </c>
      <c r="FI91" s="496">
        <f t="shared" si="782"/>
        <v>0</v>
      </c>
      <c r="FJ91" s="10"/>
      <c r="FK91" s="302"/>
      <c r="FL91" s="61"/>
      <c r="FM91" s="61"/>
      <c r="FN91" s="87" t="s">
        <v>99</v>
      </c>
      <c r="FO91" s="95" t="s">
        <v>112</v>
      </c>
      <c r="FP91" s="14"/>
      <c r="FQ91" s="72">
        <v>7.43</v>
      </c>
      <c r="FR91" s="496">
        <f t="shared" si="783"/>
        <v>0</v>
      </c>
      <c r="FS91" s="88"/>
    </row>
    <row r="92" spans="1:175" x14ac:dyDescent="0.25">
      <c r="A92" s="44" t="s">
        <v>240</v>
      </c>
      <c r="B92" s="95" t="s">
        <v>114</v>
      </c>
      <c r="C92" s="68">
        <v>0</v>
      </c>
      <c r="D92" s="74">
        <v>0</v>
      </c>
      <c r="E92" s="74">
        <v>0</v>
      </c>
      <c r="F92" s="129">
        <f t="shared" si="663"/>
        <v>0</v>
      </c>
      <c r="G92" s="34">
        <f>C92*F92*2.7</f>
        <v>0</v>
      </c>
      <c r="H92" s="63">
        <v>0</v>
      </c>
      <c r="I92" s="13">
        <f>(G92*H92)</f>
        <v>0</v>
      </c>
      <c r="J92" s="13">
        <f t="shared" si="664"/>
        <v>0</v>
      </c>
      <c r="K92" s="13">
        <f t="shared" si="605"/>
        <v>0</v>
      </c>
      <c r="L92" s="151"/>
      <c r="M92" s="155"/>
      <c r="N92" s="10"/>
      <c r="O92" s="44" t="s">
        <v>240</v>
      </c>
      <c r="P92" s="95" t="s">
        <v>114</v>
      </c>
      <c r="Q92" s="68">
        <v>0</v>
      </c>
      <c r="R92" s="74">
        <v>0</v>
      </c>
      <c r="S92" s="74">
        <v>0</v>
      </c>
      <c r="T92" s="129">
        <f t="shared" si="740"/>
        <v>0</v>
      </c>
      <c r="U92" s="34">
        <f>Q92*T92*2.7</f>
        <v>0</v>
      </c>
      <c r="V92" s="63">
        <v>0</v>
      </c>
      <c r="W92" s="13">
        <f>(U92*V92)</f>
        <v>0</v>
      </c>
      <c r="X92" s="13">
        <f t="shared" si="741"/>
        <v>0</v>
      </c>
      <c r="Y92" s="13">
        <f t="shared" si="606"/>
        <v>0</v>
      </c>
      <c r="Z92" s="151"/>
      <c r="AA92" s="155"/>
      <c r="AB92" s="10"/>
      <c r="AC92" s="44" t="s">
        <v>240</v>
      </c>
      <c r="AD92" s="95" t="s">
        <v>114</v>
      </c>
      <c r="AE92" s="68">
        <v>0</v>
      </c>
      <c r="AF92" s="74">
        <v>0</v>
      </c>
      <c r="AG92" s="74">
        <v>0</v>
      </c>
      <c r="AH92" s="129">
        <f t="shared" si="742"/>
        <v>0</v>
      </c>
      <c r="AI92" s="34">
        <f t="shared" ref="AI92" si="784">AE92*AH92*2.7</f>
        <v>0</v>
      </c>
      <c r="AJ92" s="63">
        <v>0</v>
      </c>
      <c r="AK92" s="13">
        <f t="shared" si="744"/>
        <v>0</v>
      </c>
      <c r="AL92" s="13">
        <f t="shared" si="610"/>
        <v>0</v>
      </c>
      <c r="AM92" s="13">
        <f t="shared" si="611"/>
        <v>0</v>
      </c>
      <c r="AN92" s="151"/>
      <c r="AO92" s="155"/>
      <c r="AP92" s="10"/>
      <c r="AQ92" s="44" t="s">
        <v>240</v>
      </c>
      <c r="AR92" s="95" t="s">
        <v>114</v>
      </c>
      <c r="AS92" s="68">
        <v>0</v>
      </c>
      <c r="AT92" s="74">
        <v>0</v>
      </c>
      <c r="AU92" s="74">
        <v>0</v>
      </c>
      <c r="AV92" s="129">
        <f t="shared" si="747"/>
        <v>0</v>
      </c>
      <c r="AW92" s="34">
        <f t="shared" ref="AW92" si="785">AS92*AV92*2.7</f>
        <v>0</v>
      </c>
      <c r="AX92" s="63">
        <v>0</v>
      </c>
      <c r="AY92" s="13">
        <f t="shared" si="749"/>
        <v>0</v>
      </c>
      <c r="AZ92" s="13">
        <f t="shared" si="617"/>
        <v>0</v>
      </c>
      <c r="BA92" s="13">
        <f t="shared" si="618"/>
        <v>0</v>
      </c>
      <c r="BB92" s="151"/>
      <c r="BC92" s="155"/>
      <c r="BD92" s="10"/>
      <c r="BE92" s="44" t="s">
        <v>240</v>
      </c>
      <c r="BF92" s="95" t="s">
        <v>114</v>
      </c>
      <c r="BG92" s="68">
        <v>0</v>
      </c>
      <c r="BH92" s="74">
        <v>0</v>
      </c>
      <c r="BI92" s="74">
        <v>0</v>
      </c>
      <c r="BJ92" s="129">
        <f t="shared" si="752"/>
        <v>0</v>
      </c>
      <c r="BK92" s="34">
        <f t="shared" ref="BK92" si="786">BG92*BJ92*2.7</f>
        <v>0</v>
      </c>
      <c r="BL92" s="63">
        <v>0</v>
      </c>
      <c r="BM92" s="13">
        <f t="shared" si="754"/>
        <v>0</v>
      </c>
      <c r="BN92" s="13">
        <f t="shared" si="624"/>
        <v>0</v>
      </c>
      <c r="BO92" s="13">
        <f t="shared" si="625"/>
        <v>0</v>
      </c>
      <c r="BP92" s="151"/>
      <c r="BQ92" s="155"/>
      <c r="BR92" s="10"/>
      <c r="BS92" s="44" t="s">
        <v>240</v>
      </c>
      <c r="BT92" s="95" t="s">
        <v>114</v>
      </c>
      <c r="BU92" s="68">
        <v>0</v>
      </c>
      <c r="BV92" s="74">
        <v>0</v>
      </c>
      <c r="BW92" s="74">
        <v>0</v>
      </c>
      <c r="BX92" s="129">
        <f t="shared" si="757"/>
        <v>0</v>
      </c>
      <c r="BY92" s="34">
        <f t="shared" ref="BY92" si="787">BU92*BX92*2.7</f>
        <v>0</v>
      </c>
      <c r="BZ92" s="63">
        <v>0</v>
      </c>
      <c r="CA92" s="13">
        <f t="shared" si="759"/>
        <v>0</v>
      </c>
      <c r="CB92" s="13">
        <f t="shared" si="631"/>
        <v>0</v>
      </c>
      <c r="CC92" s="13">
        <f t="shared" si="632"/>
        <v>0</v>
      </c>
      <c r="CD92" s="151"/>
      <c r="CE92" s="155"/>
      <c r="CF92" s="10"/>
      <c r="CG92" s="44" t="s">
        <v>240</v>
      </c>
      <c r="CH92" s="95" t="s">
        <v>114</v>
      </c>
      <c r="CI92" s="68">
        <v>0</v>
      </c>
      <c r="CJ92" s="74">
        <v>0</v>
      </c>
      <c r="CK92" s="74">
        <v>0</v>
      </c>
      <c r="CL92" s="129">
        <f t="shared" si="762"/>
        <v>0</v>
      </c>
      <c r="CM92" s="34">
        <f t="shared" ref="CM92" si="788">CI92*CL92*2.7</f>
        <v>0</v>
      </c>
      <c r="CN92" s="63">
        <v>0</v>
      </c>
      <c r="CO92" s="13">
        <f t="shared" si="764"/>
        <v>0</v>
      </c>
      <c r="CP92" s="13">
        <f t="shared" si="638"/>
        <v>0</v>
      </c>
      <c r="CQ92" s="13">
        <f t="shared" si="639"/>
        <v>0</v>
      </c>
      <c r="CR92" s="151"/>
      <c r="CS92" s="155"/>
      <c r="CT92" s="10"/>
      <c r="CU92" s="44" t="s">
        <v>240</v>
      </c>
      <c r="CV92" s="95" t="s">
        <v>114</v>
      </c>
      <c r="CW92" s="68">
        <v>0</v>
      </c>
      <c r="CX92" s="74">
        <v>0</v>
      </c>
      <c r="CY92" s="74">
        <v>0</v>
      </c>
      <c r="CZ92" s="129">
        <f t="shared" si="767"/>
        <v>0</v>
      </c>
      <c r="DA92" s="34">
        <f t="shared" ref="DA92" si="789">CW92*CZ92*2.7</f>
        <v>0</v>
      </c>
      <c r="DB92" s="63">
        <v>0</v>
      </c>
      <c r="DC92" s="13">
        <f t="shared" si="769"/>
        <v>0</v>
      </c>
      <c r="DD92" s="13">
        <f t="shared" si="645"/>
        <v>0</v>
      </c>
      <c r="DE92" s="13">
        <f t="shared" si="646"/>
        <v>0</v>
      </c>
      <c r="DF92" s="151"/>
      <c r="DG92" s="155"/>
      <c r="DH92" s="10"/>
      <c r="DI92" s="44" t="s">
        <v>240</v>
      </c>
      <c r="DJ92" s="95" t="s">
        <v>114</v>
      </c>
      <c r="DK92" s="68">
        <v>0</v>
      </c>
      <c r="DL92" s="74">
        <v>0</v>
      </c>
      <c r="DM92" s="74">
        <v>0</v>
      </c>
      <c r="DN92" s="129">
        <f t="shared" si="772"/>
        <v>0</v>
      </c>
      <c r="DO92" s="34">
        <f t="shared" ref="DO92" si="790">DK92*DN92*2.7</f>
        <v>0</v>
      </c>
      <c r="DP92" s="63">
        <v>0</v>
      </c>
      <c r="DQ92" s="13">
        <f t="shared" si="774"/>
        <v>0</v>
      </c>
      <c r="DR92" s="13">
        <f t="shared" si="652"/>
        <v>0</v>
      </c>
      <c r="DS92" s="13">
        <f t="shared" si="653"/>
        <v>0</v>
      </c>
      <c r="DT92" s="151"/>
      <c r="DU92" s="155"/>
      <c r="DV92" s="10"/>
      <c r="DW92" s="44" t="s">
        <v>240</v>
      </c>
      <c r="DX92" s="95" t="s">
        <v>114</v>
      </c>
      <c r="DY92" s="68">
        <v>0</v>
      </c>
      <c r="DZ92" s="74">
        <v>0</v>
      </c>
      <c r="EA92" s="74">
        <v>0</v>
      </c>
      <c r="EB92" s="129">
        <f t="shared" si="777"/>
        <v>0</v>
      </c>
      <c r="EC92" s="34">
        <f t="shared" ref="EC92" si="791">DY92*EB92*2.7</f>
        <v>0</v>
      </c>
      <c r="ED92" s="63">
        <v>0</v>
      </c>
      <c r="EE92" s="13">
        <f t="shared" si="779"/>
        <v>0</v>
      </c>
      <c r="EF92" s="13">
        <f t="shared" si="659"/>
        <v>0</v>
      </c>
      <c r="EG92" s="13">
        <f t="shared" si="660"/>
        <v>0</v>
      </c>
      <c r="EH92" s="151"/>
      <c r="EI92" s="155"/>
      <c r="EJ92" s="10"/>
      <c r="EK92" s="44" t="s">
        <v>105</v>
      </c>
      <c r="EL92" s="11" t="s">
        <v>57</v>
      </c>
      <c r="EM92" s="744">
        <f>K122+Y122+AM122+BA122+BO122+CC122+CQ122+DE122+DS122+EG122</f>
        <v>0</v>
      </c>
      <c r="EN92" s="82"/>
      <c r="EO92" s="765"/>
      <c r="EP92" s="763"/>
      <c r="EQ92" s="156">
        <f>IF(EM92=0,0,EM92/(EI122+DU122+DG122+CS122+CE122+BQ122+BC122+AO122+AA122+M122))</f>
        <v>0</v>
      </c>
      <c r="ER92" s="116">
        <f>IF(ER$4=0,0,EM92/ER$4)</f>
        <v>0</v>
      </c>
      <c r="ES92" s="81">
        <f>ER92*ET92+ER92</f>
        <v>0</v>
      </c>
      <c r="ET92" s="280">
        <v>0</v>
      </c>
      <c r="EU92" s="9" t="s">
        <v>63</v>
      </c>
      <c r="EV92" s="583">
        <f>IF(EQ92=0,0,EX92/EQ92)</f>
        <v>0</v>
      </c>
      <c r="EW92" s="579">
        <f t="shared" si="602"/>
        <v>0</v>
      </c>
      <c r="EX92" s="582">
        <f>ER92*ER$4+ES92*ES$4</f>
        <v>0</v>
      </c>
      <c r="EY92" s="574">
        <f>EZ144</f>
        <v>0</v>
      </c>
      <c r="EZ92" s="544">
        <f>IF(EQ92=0,0,EY92/EQ92)</f>
        <v>0</v>
      </c>
      <c r="FA92" s="567"/>
      <c r="FC92" s="44"/>
      <c r="FD92" s="302"/>
      <c r="FE92" s="87" t="s">
        <v>91</v>
      </c>
      <c r="FF92" s="95" t="s">
        <v>321</v>
      </c>
      <c r="FG92" s="14"/>
      <c r="FH92" s="72">
        <v>0</v>
      </c>
      <c r="FI92" s="496">
        <f t="shared" si="782"/>
        <v>0</v>
      </c>
      <c r="FJ92" s="10"/>
      <c r="FK92" s="302"/>
      <c r="FL92" s="61"/>
      <c r="FM92" s="61"/>
      <c r="FN92" s="87" t="s">
        <v>91</v>
      </c>
      <c r="FO92" s="95" t="s">
        <v>321</v>
      </c>
      <c r="FP92" s="14"/>
      <c r="FQ92" s="72">
        <v>0</v>
      </c>
      <c r="FR92" s="496">
        <f t="shared" si="783"/>
        <v>0</v>
      </c>
      <c r="FS92" s="88"/>
    </row>
    <row r="93" spans="1:175" x14ac:dyDescent="0.25">
      <c r="A93" s="44" t="s">
        <v>241</v>
      </c>
      <c r="B93" s="95" t="s">
        <v>115</v>
      </c>
      <c r="C93" s="68">
        <v>0</v>
      </c>
      <c r="D93" s="74">
        <v>0</v>
      </c>
      <c r="E93" s="74">
        <v>0</v>
      </c>
      <c r="F93" s="129">
        <f t="shared" si="663"/>
        <v>0</v>
      </c>
      <c r="G93" s="34">
        <f>C93*F93*7.8</f>
        <v>0</v>
      </c>
      <c r="H93" s="63">
        <v>0</v>
      </c>
      <c r="I93" s="13">
        <f>(G93*H93)</f>
        <v>0</v>
      </c>
      <c r="J93" s="13">
        <f t="shared" si="664"/>
        <v>0</v>
      </c>
      <c r="K93" s="13">
        <f t="shared" si="605"/>
        <v>0</v>
      </c>
      <c r="L93" s="151"/>
      <c r="M93" s="155"/>
      <c r="N93" s="15"/>
      <c r="O93" s="44" t="s">
        <v>241</v>
      </c>
      <c r="P93" s="95" t="s">
        <v>115</v>
      </c>
      <c r="Q93" s="68">
        <v>0</v>
      </c>
      <c r="R93" s="74">
        <v>0</v>
      </c>
      <c r="S93" s="74">
        <v>0</v>
      </c>
      <c r="T93" s="129">
        <f t="shared" si="740"/>
        <v>0</v>
      </c>
      <c r="U93" s="34">
        <f>Q93*T93*7.8</f>
        <v>0</v>
      </c>
      <c r="V93" s="63">
        <v>0</v>
      </c>
      <c r="W93" s="13">
        <f>(U93*V93)</f>
        <v>0</v>
      </c>
      <c r="X93" s="13">
        <f t="shared" si="741"/>
        <v>0</v>
      </c>
      <c r="Y93" s="13">
        <f t="shared" si="606"/>
        <v>0</v>
      </c>
      <c r="Z93" s="151"/>
      <c r="AA93" s="155"/>
      <c r="AB93" s="15"/>
      <c r="AC93" s="44" t="s">
        <v>241</v>
      </c>
      <c r="AD93" s="95" t="s">
        <v>115</v>
      </c>
      <c r="AE93" s="68">
        <v>0</v>
      </c>
      <c r="AF93" s="74">
        <v>0</v>
      </c>
      <c r="AG93" s="74">
        <v>0</v>
      </c>
      <c r="AH93" s="129">
        <f t="shared" si="742"/>
        <v>0</v>
      </c>
      <c r="AI93" s="34">
        <f t="shared" ref="AI93" si="792">AE93*AH93*7.8</f>
        <v>0</v>
      </c>
      <c r="AJ93" s="63">
        <v>0</v>
      </c>
      <c r="AK93" s="13">
        <f t="shared" si="744"/>
        <v>0</v>
      </c>
      <c r="AL93" s="13">
        <f t="shared" si="610"/>
        <v>0</v>
      </c>
      <c r="AM93" s="13">
        <f t="shared" si="611"/>
        <v>0</v>
      </c>
      <c r="AN93" s="151"/>
      <c r="AO93" s="155"/>
      <c r="AP93" s="15"/>
      <c r="AQ93" s="44" t="s">
        <v>241</v>
      </c>
      <c r="AR93" s="95" t="s">
        <v>115</v>
      </c>
      <c r="AS93" s="68">
        <v>0</v>
      </c>
      <c r="AT93" s="74">
        <v>0</v>
      </c>
      <c r="AU93" s="74">
        <v>0</v>
      </c>
      <c r="AV93" s="129">
        <f t="shared" si="747"/>
        <v>0</v>
      </c>
      <c r="AW93" s="34">
        <f t="shared" ref="AW93" si="793">AS93*AV93*7.8</f>
        <v>0</v>
      </c>
      <c r="AX93" s="63">
        <v>0</v>
      </c>
      <c r="AY93" s="13">
        <f t="shared" si="749"/>
        <v>0</v>
      </c>
      <c r="AZ93" s="13">
        <f t="shared" si="617"/>
        <v>0</v>
      </c>
      <c r="BA93" s="13">
        <f t="shared" si="618"/>
        <v>0</v>
      </c>
      <c r="BB93" s="151"/>
      <c r="BC93" s="155"/>
      <c r="BD93" s="15"/>
      <c r="BE93" s="44" t="s">
        <v>241</v>
      </c>
      <c r="BF93" s="95" t="s">
        <v>115</v>
      </c>
      <c r="BG93" s="68">
        <v>0</v>
      </c>
      <c r="BH93" s="74">
        <v>0</v>
      </c>
      <c r="BI93" s="74">
        <v>0</v>
      </c>
      <c r="BJ93" s="129">
        <f t="shared" si="752"/>
        <v>0</v>
      </c>
      <c r="BK93" s="34">
        <f t="shared" ref="BK93" si="794">BG93*BJ93*7.8</f>
        <v>0</v>
      </c>
      <c r="BL93" s="63">
        <v>0</v>
      </c>
      <c r="BM93" s="13">
        <f t="shared" si="754"/>
        <v>0</v>
      </c>
      <c r="BN93" s="13">
        <f t="shared" si="624"/>
        <v>0</v>
      </c>
      <c r="BO93" s="13">
        <f t="shared" si="625"/>
        <v>0</v>
      </c>
      <c r="BP93" s="151"/>
      <c r="BQ93" s="155"/>
      <c r="BR93" s="15"/>
      <c r="BS93" s="44" t="s">
        <v>241</v>
      </c>
      <c r="BT93" s="95" t="s">
        <v>115</v>
      </c>
      <c r="BU93" s="68">
        <v>0</v>
      </c>
      <c r="BV93" s="74">
        <v>0</v>
      </c>
      <c r="BW93" s="74">
        <v>0</v>
      </c>
      <c r="BX93" s="129">
        <f t="shared" si="757"/>
        <v>0</v>
      </c>
      <c r="BY93" s="34">
        <f t="shared" ref="BY93" si="795">BU93*BX93*7.8</f>
        <v>0</v>
      </c>
      <c r="BZ93" s="63">
        <v>0</v>
      </c>
      <c r="CA93" s="13">
        <f t="shared" si="759"/>
        <v>0</v>
      </c>
      <c r="CB93" s="13">
        <f t="shared" si="631"/>
        <v>0</v>
      </c>
      <c r="CC93" s="13">
        <f t="shared" si="632"/>
        <v>0</v>
      </c>
      <c r="CD93" s="151"/>
      <c r="CE93" s="155"/>
      <c r="CF93" s="15"/>
      <c r="CG93" s="44" t="s">
        <v>241</v>
      </c>
      <c r="CH93" s="95" t="s">
        <v>115</v>
      </c>
      <c r="CI93" s="68">
        <v>0</v>
      </c>
      <c r="CJ93" s="74">
        <v>0</v>
      </c>
      <c r="CK93" s="74">
        <v>0</v>
      </c>
      <c r="CL93" s="129">
        <f t="shared" si="762"/>
        <v>0</v>
      </c>
      <c r="CM93" s="34">
        <f t="shared" ref="CM93" si="796">CI93*CL93*7.8</f>
        <v>0</v>
      </c>
      <c r="CN93" s="63">
        <v>0</v>
      </c>
      <c r="CO93" s="13">
        <f t="shared" si="764"/>
        <v>0</v>
      </c>
      <c r="CP93" s="13">
        <f t="shared" si="638"/>
        <v>0</v>
      </c>
      <c r="CQ93" s="13">
        <f t="shared" si="639"/>
        <v>0</v>
      </c>
      <c r="CR93" s="151"/>
      <c r="CS93" s="155"/>
      <c r="CT93" s="15"/>
      <c r="CU93" s="44" t="s">
        <v>241</v>
      </c>
      <c r="CV93" s="95" t="s">
        <v>115</v>
      </c>
      <c r="CW93" s="68">
        <v>0</v>
      </c>
      <c r="CX93" s="74">
        <v>0</v>
      </c>
      <c r="CY93" s="74">
        <v>0</v>
      </c>
      <c r="CZ93" s="129">
        <f t="shared" si="767"/>
        <v>0</v>
      </c>
      <c r="DA93" s="34">
        <f t="shared" ref="DA93" si="797">CW93*CZ93*7.8</f>
        <v>0</v>
      </c>
      <c r="DB93" s="63">
        <v>0</v>
      </c>
      <c r="DC93" s="13">
        <f t="shared" si="769"/>
        <v>0</v>
      </c>
      <c r="DD93" s="13">
        <f t="shared" si="645"/>
        <v>0</v>
      </c>
      <c r="DE93" s="13">
        <f t="shared" si="646"/>
        <v>0</v>
      </c>
      <c r="DF93" s="151"/>
      <c r="DG93" s="155"/>
      <c r="DH93" s="15"/>
      <c r="DI93" s="44" t="s">
        <v>241</v>
      </c>
      <c r="DJ93" s="95" t="s">
        <v>115</v>
      </c>
      <c r="DK93" s="68">
        <v>0</v>
      </c>
      <c r="DL93" s="74">
        <v>0</v>
      </c>
      <c r="DM93" s="74">
        <v>0</v>
      </c>
      <c r="DN93" s="129">
        <f t="shared" si="772"/>
        <v>0</v>
      </c>
      <c r="DO93" s="34">
        <f t="shared" ref="DO93" si="798">DK93*DN93*7.8</f>
        <v>0</v>
      </c>
      <c r="DP93" s="63">
        <v>0</v>
      </c>
      <c r="DQ93" s="13">
        <f t="shared" si="774"/>
        <v>0</v>
      </c>
      <c r="DR93" s="13">
        <f t="shared" si="652"/>
        <v>0</v>
      </c>
      <c r="DS93" s="13">
        <f t="shared" si="653"/>
        <v>0</v>
      </c>
      <c r="DT93" s="151"/>
      <c r="DU93" s="155"/>
      <c r="DV93" s="15"/>
      <c r="DW93" s="44" t="s">
        <v>241</v>
      </c>
      <c r="DX93" s="95" t="s">
        <v>115</v>
      </c>
      <c r="DY93" s="68">
        <v>0</v>
      </c>
      <c r="DZ93" s="74">
        <v>0</v>
      </c>
      <c r="EA93" s="74">
        <v>0</v>
      </c>
      <c r="EB93" s="129">
        <f t="shared" si="777"/>
        <v>0</v>
      </c>
      <c r="EC93" s="34">
        <f t="shared" ref="EC93" si="799">DY93*EB93*7.8</f>
        <v>0</v>
      </c>
      <c r="ED93" s="63">
        <v>0</v>
      </c>
      <c r="EE93" s="13">
        <f t="shared" si="779"/>
        <v>0</v>
      </c>
      <c r="EF93" s="13">
        <f t="shared" si="659"/>
        <v>0</v>
      </c>
      <c r="EG93" s="13">
        <f t="shared" si="660"/>
        <v>0</v>
      </c>
      <c r="EH93" s="151"/>
      <c r="EI93" s="155"/>
      <c r="EJ93" s="15"/>
      <c r="EK93" s="44"/>
      <c r="EL93" s="130"/>
      <c r="EM93" s="17"/>
      <c r="EN93" s="17"/>
      <c r="EO93" s="18"/>
      <c r="EP93" s="17"/>
      <c r="EQ93" s="159"/>
      <c r="ER93" s="13"/>
      <c r="ES93" s="13"/>
      <c r="ET93" s="13"/>
      <c r="EU93" s="9"/>
      <c r="EV93" s="585"/>
      <c r="EW93" s="586"/>
      <c r="EX93" s="577"/>
      <c r="EY93" s="61"/>
      <c r="EZ93" s="587"/>
      <c r="FA93" s="751" t="s">
        <v>235</v>
      </c>
      <c r="FC93" s="137"/>
      <c r="FD93" s="61"/>
      <c r="FE93" s="87" t="s">
        <v>240</v>
      </c>
      <c r="FF93" s="95" t="s">
        <v>246</v>
      </c>
      <c r="FG93" s="14"/>
      <c r="FH93" s="72">
        <v>19.89</v>
      </c>
      <c r="FI93" s="496">
        <f t="shared" si="782"/>
        <v>0</v>
      </c>
      <c r="FJ93" s="61"/>
      <c r="FK93" s="61"/>
      <c r="FL93" s="61"/>
      <c r="FM93" s="61"/>
      <c r="FN93" s="87" t="s">
        <v>240</v>
      </c>
      <c r="FO93" s="95" t="s">
        <v>246</v>
      </c>
      <c r="FP93" s="14"/>
      <c r="FQ93" s="72">
        <v>0</v>
      </c>
      <c r="FR93" s="496">
        <f t="shared" si="783"/>
        <v>0</v>
      </c>
      <c r="FS93" s="88"/>
    </row>
    <row r="94" spans="1:175" x14ac:dyDescent="0.25">
      <c r="A94" s="44"/>
      <c r="B94" s="96"/>
      <c r="C94" s="41"/>
      <c r="D94" s="942" t="s">
        <v>20</v>
      </c>
      <c r="E94" s="942" t="s">
        <v>20</v>
      </c>
      <c r="F94" s="942" t="s">
        <v>45</v>
      </c>
      <c r="G94" s="41"/>
      <c r="H94" s="286" t="s">
        <v>36</v>
      </c>
      <c r="I94" s="13"/>
      <c r="J94" s="13"/>
      <c r="K94" s="13"/>
      <c r="L94" s="1044" t="s">
        <v>279</v>
      </c>
      <c r="M94" s="1045"/>
      <c r="N94" s="10"/>
      <c r="O94" s="44"/>
      <c r="P94" s="96"/>
      <c r="Q94" s="41"/>
      <c r="R94" s="942" t="s">
        <v>20</v>
      </c>
      <c r="S94" s="942" t="s">
        <v>20</v>
      </c>
      <c r="T94" s="942" t="s">
        <v>45</v>
      </c>
      <c r="U94" s="41"/>
      <c r="V94" s="286" t="s">
        <v>36</v>
      </c>
      <c r="W94" s="13"/>
      <c r="X94" s="13"/>
      <c r="Y94" s="13"/>
      <c r="Z94" s="1044" t="s">
        <v>279</v>
      </c>
      <c r="AA94" s="1045"/>
      <c r="AB94" s="10"/>
      <c r="AC94" s="44"/>
      <c r="AD94" s="96"/>
      <c r="AE94" s="41"/>
      <c r="AF94" s="942" t="s">
        <v>20</v>
      </c>
      <c r="AG94" s="942" t="s">
        <v>20</v>
      </c>
      <c r="AH94" s="942" t="s">
        <v>45</v>
      </c>
      <c r="AI94" s="41"/>
      <c r="AJ94" s="286" t="s">
        <v>36</v>
      </c>
      <c r="AK94" s="13"/>
      <c r="AL94" s="13"/>
      <c r="AM94" s="13"/>
      <c r="AN94" s="1044" t="s">
        <v>279</v>
      </c>
      <c r="AO94" s="1045"/>
      <c r="AP94" s="10"/>
      <c r="AQ94" s="44"/>
      <c r="AR94" s="96"/>
      <c r="AS94" s="41"/>
      <c r="AT94" s="942" t="s">
        <v>20</v>
      </c>
      <c r="AU94" s="942" t="s">
        <v>20</v>
      </c>
      <c r="AV94" s="942" t="s">
        <v>45</v>
      </c>
      <c r="AW94" s="41"/>
      <c r="AX94" s="286" t="s">
        <v>36</v>
      </c>
      <c r="AY94" s="13"/>
      <c r="AZ94" s="13"/>
      <c r="BA94" s="13"/>
      <c r="BB94" s="1044" t="s">
        <v>279</v>
      </c>
      <c r="BC94" s="1045"/>
      <c r="BD94" s="10"/>
      <c r="BE94" s="44"/>
      <c r="BF94" s="96"/>
      <c r="BG94" s="41"/>
      <c r="BH94" s="942" t="s">
        <v>20</v>
      </c>
      <c r="BI94" s="942" t="s">
        <v>20</v>
      </c>
      <c r="BJ94" s="942" t="s">
        <v>45</v>
      </c>
      <c r="BK94" s="41"/>
      <c r="BL94" s="286" t="s">
        <v>36</v>
      </c>
      <c r="BM94" s="13"/>
      <c r="BN94" s="13"/>
      <c r="BO94" s="13"/>
      <c r="BP94" s="1044" t="s">
        <v>279</v>
      </c>
      <c r="BQ94" s="1045"/>
      <c r="BR94" s="10"/>
      <c r="BS94" s="44"/>
      <c r="BT94" s="96"/>
      <c r="BU94" s="41"/>
      <c r="BV94" s="942" t="s">
        <v>20</v>
      </c>
      <c r="BW94" s="942" t="s">
        <v>20</v>
      </c>
      <c r="BX94" s="942" t="s">
        <v>45</v>
      </c>
      <c r="BY94" s="41"/>
      <c r="BZ94" s="286" t="s">
        <v>36</v>
      </c>
      <c r="CA94" s="13"/>
      <c r="CB94" s="13"/>
      <c r="CC94" s="13"/>
      <c r="CD94" s="1044" t="s">
        <v>279</v>
      </c>
      <c r="CE94" s="1045"/>
      <c r="CF94" s="10"/>
      <c r="CG94" s="44"/>
      <c r="CH94" s="96"/>
      <c r="CI94" s="41"/>
      <c r="CJ94" s="942" t="s">
        <v>20</v>
      </c>
      <c r="CK94" s="942" t="s">
        <v>20</v>
      </c>
      <c r="CL94" s="942" t="s">
        <v>45</v>
      </c>
      <c r="CM94" s="41"/>
      <c r="CN94" s="286" t="s">
        <v>36</v>
      </c>
      <c r="CO94" s="13"/>
      <c r="CP94" s="13"/>
      <c r="CQ94" s="13"/>
      <c r="CR94" s="1044" t="s">
        <v>279</v>
      </c>
      <c r="CS94" s="1045"/>
      <c r="CT94" s="10"/>
      <c r="CU94" s="44"/>
      <c r="CV94" s="96"/>
      <c r="CW94" s="41"/>
      <c r="CX94" s="942" t="s">
        <v>20</v>
      </c>
      <c r="CY94" s="942" t="s">
        <v>20</v>
      </c>
      <c r="CZ94" s="942" t="s">
        <v>45</v>
      </c>
      <c r="DA94" s="41"/>
      <c r="DB94" s="286" t="s">
        <v>36</v>
      </c>
      <c r="DC94" s="13"/>
      <c r="DD94" s="13"/>
      <c r="DE94" s="13"/>
      <c r="DF94" s="1044" t="s">
        <v>279</v>
      </c>
      <c r="DG94" s="1045"/>
      <c r="DH94" s="10"/>
      <c r="DI94" s="44"/>
      <c r="DJ94" s="96"/>
      <c r="DK94" s="41"/>
      <c r="DL94" s="942" t="s">
        <v>20</v>
      </c>
      <c r="DM94" s="942" t="s">
        <v>20</v>
      </c>
      <c r="DN94" s="942" t="s">
        <v>45</v>
      </c>
      <c r="DO94" s="41"/>
      <c r="DP94" s="286" t="s">
        <v>36</v>
      </c>
      <c r="DQ94" s="13"/>
      <c r="DR94" s="13"/>
      <c r="DS94" s="13"/>
      <c r="DT94" s="1044" t="s">
        <v>279</v>
      </c>
      <c r="DU94" s="1045"/>
      <c r="DV94" s="10"/>
      <c r="DW94" s="44"/>
      <c r="DX94" s="96"/>
      <c r="DY94" s="41"/>
      <c r="DZ94" s="942" t="s">
        <v>20</v>
      </c>
      <c r="EA94" s="942" t="s">
        <v>20</v>
      </c>
      <c r="EB94" s="942" t="s">
        <v>45</v>
      </c>
      <c r="EC94" s="41"/>
      <c r="ED94" s="286" t="s">
        <v>36</v>
      </c>
      <c r="EE94" s="13"/>
      <c r="EF94" s="13"/>
      <c r="EG94" s="13"/>
      <c r="EH94" s="1044" t="s">
        <v>279</v>
      </c>
      <c r="EI94" s="1045"/>
      <c r="EJ94" s="10"/>
      <c r="EK94" s="292"/>
      <c r="EL94" s="293" t="s">
        <v>457</v>
      </c>
      <c r="EM94" s="100">
        <f>SUM(EM6:EM92)</f>
        <v>0</v>
      </c>
      <c r="EN94" s="160"/>
      <c r="EO94" s="48"/>
      <c r="EP94" s="49"/>
      <c r="EQ94" s="294" t="s">
        <v>157</v>
      </c>
      <c r="ER94" s="158">
        <f>IF(ER$4=0,0,EM94/ER$4)</f>
        <v>0</v>
      </c>
      <c r="ES94" s="161"/>
      <c r="ET94" s="101"/>
      <c r="EU94" s="294" t="s">
        <v>157</v>
      </c>
      <c r="EV94" s="565">
        <f>IF(EX4=0,0,EX94/EX4)</f>
        <v>0</v>
      </c>
      <c r="EW94" s="564"/>
      <c r="EX94" s="507">
        <f>SUM(EX6:EX92)</f>
        <v>0</v>
      </c>
      <c r="EY94" s="749">
        <f>SUM(EY13:EY92)</f>
        <v>0</v>
      </c>
      <c r="EZ94" s="104"/>
      <c r="FA94" s="750">
        <f>SUM(EX94:EY94)</f>
        <v>0</v>
      </c>
      <c r="FC94" s="44"/>
      <c r="FD94" s="302"/>
      <c r="FE94" s="87" t="s">
        <v>96</v>
      </c>
      <c r="FF94" s="8" t="s">
        <v>46</v>
      </c>
      <c r="FG94" s="61"/>
      <c r="FH94" s="72">
        <v>5.13</v>
      </c>
      <c r="FI94" s="496">
        <f t="shared" si="782"/>
        <v>0</v>
      </c>
      <c r="FJ94" s="10"/>
      <c r="FK94" s="302"/>
      <c r="FL94" s="61"/>
      <c r="FM94" s="61"/>
      <c r="FN94" s="87" t="s">
        <v>96</v>
      </c>
      <c r="FO94" s="8" t="s">
        <v>46</v>
      </c>
      <c r="FP94" s="61"/>
      <c r="FQ94" s="72">
        <v>23.69</v>
      </c>
      <c r="FR94" s="496">
        <f t="shared" si="783"/>
        <v>0</v>
      </c>
      <c r="FS94" s="88"/>
    </row>
    <row r="95" spans="1:175" x14ac:dyDescent="0.25">
      <c r="A95" s="44" t="s">
        <v>92</v>
      </c>
      <c r="B95" s="72" t="s">
        <v>116</v>
      </c>
      <c r="C95" s="33"/>
      <c r="D95" s="74">
        <v>0</v>
      </c>
      <c r="E95" s="74">
        <v>0</v>
      </c>
      <c r="F95" s="32">
        <f>D95*E95</f>
        <v>0</v>
      </c>
      <c r="G95" s="8"/>
      <c r="H95" s="63">
        <v>0</v>
      </c>
      <c r="I95" s="13">
        <f>(F95*H95)</f>
        <v>0</v>
      </c>
      <c r="J95" s="13">
        <f>IF(E$113=0,0,I95/E$113)</f>
        <v>0</v>
      </c>
      <c r="K95" s="13">
        <f>(J95*G$2)</f>
        <v>0</v>
      </c>
      <c r="L95" s="217">
        <f>SUM(K95:K96)</f>
        <v>0</v>
      </c>
      <c r="M95" s="218">
        <f>SUM(F95:F96)*C$2</f>
        <v>0</v>
      </c>
      <c r="N95" s="10"/>
      <c r="O95" s="44" t="s">
        <v>92</v>
      </c>
      <c r="P95" s="72" t="s">
        <v>116</v>
      </c>
      <c r="Q95" s="33"/>
      <c r="R95" s="74">
        <v>0</v>
      </c>
      <c r="S95" s="74">
        <v>0</v>
      </c>
      <c r="T95" s="32">
        <f>R95*S95</f>
        <v>0</v>
      </c>
      <c r="U95" s="8"/>
      <c r="V95" s="63">
        <v>0</v>
      </c>
      <c r="W95" s="13">
        <f>(T95*V95)</f>
        <v>0</v>
      </c>
      <c r="X95" s="13">
        <f>IF(S$113=0,0,W95/S$113)</f>
        <v>0</v>
      </c>
      <c r="Y95" s="13">
        <f>(X95*U$2)</f>
        <v>0</v>
      </c>
      <c r="Z95" s="217">
        <f>SUM(Y95:Y96)</f>
        <v>0</v>
      </c>
      <c r="AA95" s="218">
        <f>SUM(T95:T96)*Q$2</f>
        <v>0</v>
      </c>
      <c r="AB95" s="10"/>
      <c r="AC95" s="44" t="s">
        <v>92</v>
      </c>
      <c r="AD95" s="72" t="s">
        <v>116</v>
      </c>
      <c r="AE95" s="33"/>
      <c r="AF95" s="74">
        <v>0</v>
      </c>
      <c r="AG95" s="74">
        <v>0</v>
      </c>
      <c r="AH95" s="32">
        <f t="shared" ref="AH95:AH98" si="800">AF95*AG95</f>
        <v>0</v>
      </c>
      <c r="AI95" s="8"/>
      <c r="AJ95" s="63">
        <v>0</v>
      </c>
      <c r="AK95" s="13">
        <f t="shared" ref="AK95:AK98" si="801">(AH95*AJ95)</f>
        <v>0</v>
      </c>
      <c r="AL95" s="13">
        <f t="shared" ref="AL95:AL98" si="802">IF(AG$113=0,0,AK95/AG$113)</f>
        <v>0</v>
      </c>
      <c r="AM95" s="13">
        <f t="shared" ref="AM95:AM98" si="803">(AL95*AI$2)</f>
        <v>0</v>
      </c>
      <c r="AN95" s="217">
        <f t="shared" ref="AN95" si="804">SUM(AM95:AM96)</f>
        <v>0</v>
      </c>
      <c r="AO95" s="218">
        <f t="shared" ref="AO95" si="805">SUM(AH95:AH96)*AE$2</f>
        <v>0</v>
      </c>
      <c r="AP95" s="10"/>
      <c r="AQ95" s="44" t="s">
        <v>92</v>
      </c>
      <c r="AR95" s="72" t="s">
        <v>116</v>
      </c>
      <c r="AS95" s="33"/>
      <c r="AT95" s="74">
        <v>0</v>
      </c>
      <c r="AU95" s="74">
        <v>0</v>
      </c>
      <c r="AV95" s="32">
        <f t="shared" ref="AV95:AV98" si="806">AT95*AU95</f>
        <v>0</v>
      </c>
      <c r="AW95" s="8"/>
      <c r="AX95" s="63">
        <v>0</v>
      </c>
      <c r="AY95" s="13">
        <f t="shared" ref="AY95:AY98" si="807">(AV95*AX95)</f>
        <v>0</v>
      </c>
      <c r="AZ95" s="13">
        <f t="shared" ref="AZ95:AZ98" si="808">IF(AU$113=0,0,AY95/AU$113)</f>
        <v>0</v>
      </c>
      <c r="BA95" s="13">
        <f t="shared" ref="BA95:BA98" si="809">(AZ95*AW$2)</f>
        <v>0</v>
      </c>
      <c r="BB95" s="217">
        <f t="shared" ref="BB95" si="810">SUM(BA95:BA96)</f>
        <v>0</v>
      </c>
      <c r="BC95" s="218">
        <f t="shared" ref="BC95" si="811">SUM(AV95:AV96)*AS$2</f>
        <v>0</v>
      </c>
      <c r="BD95" s="10"/>
      <c r="BE95" s="44" t="s">
        <v>92</v>
      </c>
      <c r="BF95" s="72" t="s">
        <v>116</v>
      </c>
      <c r="BG95" s="33"/>
      <c r="BH95" s="74">
        <v>0</v>
      </c>
      <c r="BI95" s="74">
        <v>0</v>
      </c>
      <c r="BJ95" s="32">
        <f t="shared" ref="BJ95:BJ98" si="812">BH95*BI95</f>
        <v>0</v>
      </c>
      <c r="BK95" s="8"/>
      <c r="BL95" s="63">
        <v>0</v>
      </c>
      <c r="BM95" s="13">
        <f t="shared" ref="BM95:BM98" si="813">(BJ95*BL95)</f>
        <v>0</v>
      </c>
      <c r="BN95" s="13">
        <f t="shared" ref="BN95:BN98" si="814">IF(BI$113=0,0,BM95/BI$113)</f>
        <v>0</v>
      </c>
      <c r="BO95" s="13">
        <f t="shared" ref="BO95:BO98" si="815">(BN95*BK$2)</f>
        <v>0</v>
      </c>
      <c r="BP95" s="217">
        <f t="shared" ref="BP95" si="816">SUM(BO95:BO96)</f>
        <v>0</v>
      </c>
      <c r="BQ95" s="218">
        <f t="shared" ref="BQ95" si="817">SUM(BJ95:BJ96)*BG$2</f>
        <v>0</v>
      </c>
      <c r="BR95" s="10"/>
      <c r="BS95" s="44" t="s">
        <v>92</v>
      </c>
      <c r="BT95" s="72" t="s">
        <v>116</v>
      </c>
      <c r="BU95" s="33"/>
      <c r="BV95" s="74">
        <v>0</v>
      </c>
      <c r="BW95" s="74">
        <v>0</v>
      </c>
      <c r="BX95" s="32">
        <f t="shared" ref="BX95:BX98" si="818">BV95*BW95</f>
        <v>0</v>
      </c>
      <c r="BY95" s="8"/>
      <c r="BZ95" s="63">
        <v>0</v>
      </c>
      <c r="CA95" s="13">
        <f t="shared" ref="CA95:CA98" si="819">(BX95*BZ95)</f>
        <v>0</v>
      </c>
      <c r="CB95" s="13">
        <f t="shared" ref="CB95:CB98" si="820">IF(BW$113=0,0,CA95/BW$113)</f>
        <v>0</v>
      </c>
      <c r="CC95" s="13">
        <f t="shared" ref="CC95:CC98" si="821">(CB95*BY$2)</f>
        <v>0</v>
      </c>
      <c r="CD95" s="217">
        <f t="shared" ref="CD95" si="822">SUM(CC95:CC96)</f>
        <v>0</v>
      </c>
      <c r="CE95" s="218">
        <f t="shared" ref="CE95" si="823">SUM(BX95:BX96)*BU$2</f>
        <v>0</v>
      </c>
      <c r="CF95" s="10"/>
      <c r="CG95" s="44" t="s">
        <v>92</v>
      </c>
      <c r="CH95" s="72" t="s">
        <v>116</v>
      </c>
      <c r="CI95" s="33"/>
      <c r="CJ95" s="74">
        <v>0</v>
      </c>
      <c r="CK95" s="74">
        <v>0</v>
      </c>
      <c r="CL95" s="32">
        <f t="shared" ref="CL95:CL98" si="824">CJ95*CK95</f>
        <v>0</v>
      </c>
      <c r="CM95" s="8"/>
      <c r="CN95" s="63">
        <v>0</v>
      </c>
      <c r="CO95" s="13">
        <f t="shared" ref="CO95:CO98" si="825">(CL95*CN95)</f>
        <v>0</v>
      </c>
      <c r="CP95" s="13">
        <f t="shared" ref="CP95:CP98" si="826">IF(CK$113=0,0,CO95/CK$113)</f>
        <v>0</v>
      </c>
      <c r="CQ95" s="13">
        <f t="shared" ref="CQ95:CQ98" si="827">(CP95*CM$2)</f>
        <v>0</v>
      </c>
      <c r="CR95" s="217">
        <f t="shared" ref="CR95" si="828">SUM(CQ95:CQ96)</f>
        <v>0</v>
      </c>
      <c r="CS95" s="218">
        <f t="shared" ref="CS95" si="829">SUM(CL95:CL96)*CI$2</f>
        <v>0</v>
      </c>
      <c r="CT95" s="10"/>
      <c r="CU95" s="44" t="s">
        <v>92</v>
      </c>
      <c r="CV95" s="72" t="s">
        <v>116</v>
      </c>
      <c r="CW95" s="33"/>
      <c r="CX95" s="74">
        <v>0</v>
      </c>
      <c r="CY95" s="74">
        <v>0</v>
      </c>
      <c r="CZ95" s="32">
        <f t="shared" ref="CZ95:CZ98" si="830">CX95*CY95</f>
        <v>0</v>
      </c>
      <c r="DA95" s="8"/>
      <c r="DB95" s="63">
        <v>0</v>
      </c>
      <c r="DC95" s="13">
        <f t="shared" ref="DC95:DC98" si="831">(CZ95*DB95)</f>
        <v>0</v>
      </c>
      <c r="DD95" s="13">
        <f t="shared" ref="DD95:DD98" si="832">IF(CY$113=0,0,DC95/CY$113)</f>
        <v>0</v>
      </c>
      <c r="DE95" s="13">
        <f t="shared" ref="DE95:DE98" si="833">(DD95*DA$2)</f>
        <v>0</v>
      </c>
      <c r="DF95" s="217">
        <f t="shared" ref="DF95" si="834">SUM(DE95:DE96)</f>
        <v>0</v>
      </c>
      <c r="DG95" s="218">
        <f t="shared" ref="DG95" si="835">SUM(CZ95:CZ96)*CW$2</f>
        <v>0</v>
      </c>
      <c r="DH95" s="10"/>
      <c r="DI95" s="44" t="s">
        <v>92</v>
      </c>
      <c r="DJ95" s="72" t="s">
        <v>116</v>
      </c>
      <c r="DK95" s="33"/>
      <c r="DL95" s="74">
        <v>0</v>
      </c>
      <c r="DM95" s="74">
        <v>0</v>
      </c>
      <c r="DN95" s="32">
        <f t="shared" ref="DN95:DN98" si="836">DL95*DM95</f>
        <v>0</v>
      </c>
      <c r="DO95" s="8"/>
      <c r="DP95" s="63">
        <v>0</v>
      </c>
      <c r="DQ95" s="13">
        <f t="shared" ref="DQ95:DQ98" si="837">(DN95*DP95)</f>
        <v>0</v>
      </c>
      <c r="DR95" s="13">
        <f t="shared" ref="DR95:DR98" si="838">IF(DM$113=0,0,DQ95/DM$113)</f>
        <v>0</v>
      </c>
      <c r="DS95" s="13">
        <f t="shared" ref="DS95:DS98" si="839">(DR95*DO$2)</f>
        <v>0</v>
      </c>
      <c r="DT95" s="217">
        <f t="shared" ref="DT95" si="840">SUM(DS95:DS96)</f>
        <v>0</v>
      </c>
      <c r="DU95" s="218">
        <f t="shared" ref="DU95" si="841">SUM(DN95:DN96)*DK$2</f>
        <v>0</v>
      </c>
      <c r="DV95" s="10"/>
      <c r="DW95" s="44" t="s">
        <v>92</v>
      </c>
      <c r="DX95" s="72" t="s">
        <v>116</v>
      </c>
      <c r="DY95" s="33"/>
      <c r="DZ95" s="74">
        <v>0</v>
      </c>
      <c r="EA95" s="74">
        <v>0</v>
      </c>
      <c r="EB95" s="32">
        <f t="shared" ref="EB95:EB98" si="842">DZ95*EA95</f>
        <v>0</v>
      </c>
      <c r="EC95" s="8"/>
      <c r="ED95" s="63">
        <v>0</v>
      </c>
      <c r="EE95" s="13">
        <f t="shared" ref="EE95:EE98" si="843">(EB95*ED95)</f>
        <v>0</v>
      </c>
      <c r="EF95" s="13">
        <f t="shared" ref="EF95:EF98" si="844">IF(EA$113=0,0,EE95/EA$113)</f>
        <v>0</v>
      </c>
      <c r="EG95" s="13">
        <f t="shared" ref="EG95:EG98" si="845">(EF95*EC$2)</f>
        <v>0</v>
      </c>
      <c r="EH95" s="217">
        <f t="shared" ref="EH95" si="846">SUM(EG95:EG96)</f>
        <v>0</v>
      </c>
      <c r="EI95" s="218">
        <f t="shared" ref="EI95" si="847">SUM(EB95:EB96)*DY$2</f>
        <v>0</v>
      </c>
      <c r="EJ95" s="10"/>
      <c r="EK95" s="265"/>
      <c r="EL95" s="104"/>
      <c r="EM95" s="104"/>
      <c r="EN95" s="104"/>
      <c r="EO95" s="104"/>
      <c r="EP95" s="104"/>
      <c r="EQ95" s="104"/>
      <c r="ER95" s="105"/>
      <c r="ES95" s="105"/>
      <c r="ET95" s="105"/>
      <c r="EU95" s="105"/>
      <c r="EV95" s="492"/>
      <c r="EW95" s="504"/>
      <c r="EZ95" s="748"/>
      <c r="FA95" s="86"/>
      <c r="FC95" s="44"/>
      <c r="FD95" s="302"/>
      <c r="FE95" s="87" t="s">
        <v>73</v>
      </c>
      <c r="FF95" s="8" t="s">
        <v>129</v>
      </c>
      <c r="FG95" s="61"/>
      <c r="FH95" s="72">
        <v>1.74</v>
      </c>
      <c r="FI95" s="496">
        <f t="shared" si="782"/>
        <v>0</v>
      </c>
      <c r="FJ95" s="10"/>
      <c r="FK95" s="302"/>
      <c r="FL95" s="61"/>
      <c r="FM95" s="61"/>
      <c r="FN95" s="87" t="s">
        <v>73</v>
      </c>
      <c r="FO95" s="8" t="s">
        <v>129</v>
      </c>
      <c r="FP95" s="61"/>
      <c r="FQ95" s="72">
        <v>2.1800000000000002</v>
      </c>
      <c r="FR95" s="496">
        <f t="shared" si="783"/>
        <v>0</v>
      </c>
      <c r="FS95" s="88"/>
    </row>
    <row r="96" spans="1:175" x14ac:dyDescent="0.25">
      <c r="A96" s="44" t="s">
        <v>92</v>
      </c>
      <c r="B96" s="72" t="s">
        <v>116</v>
      </c>
      <c r="C96" s="33"/>
      <c r="D96" s="74">
        <v>0</v>
      </c>
      <c r="E96" s="74">
        <v>0</v>
      </c>
      <c r="F96" s="32">
        <f>D96*E96</f>
        <v>0</v>
      </c>
      <c r="G96" s="8"/>
      <c r="H96" s="63">
        <v>0</v>
      </c>
      <c r="I96" s="13">
        <f>(F96*H96)</f>
        <v>0</v>
      </c>
      <c r="J96" s="13">
        <f>IF(E$113=0,0,I96/E$113)</f>
        <v>0</v>
      </c>
      <c r="K96" s="13">
        <f>(J96*G$2)</f>
        <v>0</v>
      </c>
      <c r="L96" s="1044" t="s">
        <v>280</v>
      </c>
      <c r="M96" s="1045"/>
      <c r="N96" s="15"/>
      <c r="O96" s="44" t="s">
        <v>92</v>
      </c>
      <c r="P96" s="72" t="s">
        <v>116</v>
      </c>
      <c r="Q96" s="33"/>
      <c r="R96" s="74">
        <v>0</v>
      </c>
      <c r="S96" s="74">
        <v>0</v>
      </c>
      <c r="T96" s="32">
        <f>R96*S96</f>
        <v>0</v>
      </c>
      <c r="U96" s="8"/>
      <c r="V96" s="63">
        <v>0</v>
      </c>
      <c r="W96" s="13">
        <f>(T96*V96)</f>
        <v>0</v>
      </c>
      <c r="X96" s="13">
        <f>IF(S$113=0,0,W96/S$113)</f>
        <v>0</v>
      </c>
      <c r="Y96" s="13">
        <f>(X96*U$2)</f>
        <v>0</v>
      </c>
      <c r="Z96" s="1044" t="s">
        <v>280</v>
      </c>
      <c r="AA96" s="1045"/>
      <c r="AB96" s="15"/>
      <c r="AC96" s="44" t="s">
        <v>92</v>
      </c>
      <c r="AD96" s="72" t="s">
        <v>116</v>
      </c>
      <c r="AE96" s="33"/>
      <c r="AF96" s="74">
        <v>0</v>
      </c>
      <c r="AG96" s="74">
        <v>0</v>
      </c>
      <c r="AH96" s="32">
        <f t="shared" si="800"/>
        <v>0</v>
      </c>
      <c r="AI96" s="8"/>
      <c r="AJ96" s="63">
        <v>0</v>
      </c>
      <c r="AK96" s="13">
        <f t="shared" si="801"/>
        <v>0</v>
      </c>
      <c r="AL96" s="13">
        <f t="shared" si="802"/>
        <v>0</v>
      </c>
      <c r="AM96" s="13">
        <f t="shared" si="803"/>
        <v>0</v>
      </c>
      <c r="AN96" s="1044" t="s">
        <v>280</v>
      </c>
      <c r="AO96" s="1045"/>
      <c r="AP96" s="15"/>
      <c r="AQ96" s="44" t="s">
        <v>92</v>
      </c>
      <c r="AR96" s="72" t="s">
        <v>116</v>
      </c>
      <c r="AS96" s="33"/>
      <c r="AT96" s="74">
        <v>0</v>
      </c>
      <c r="AU96" s="74">
        <v>0</v>
      </c>
      <c r="AV96" s="32">
        <f t="shared" si="806"/>
        <v>0</v>
      </c>
      <c r="AW96" s="8"/>
      <c r="AX96" s="63">
        <v>0</v>
      </c>
      <c r="AY96" s="13">
        <f t="shared" si="807"/>
        <v>0</v>
      </c>
      <c r="AZ96" s="13">
        <f t="shared" si="808"/>
        <v>0</v>
      </c>
      <c r="BA96" s="13">
        <f t="shared" si="809"/>
        <v>0</v>
      </c>
      <c r="BB96" s="1044" t="s">
        <v>280</v>
      </c>
      <c r="BC96" s="1045"/>
      <c r="BD96" s="15"/>
      <c r="BE96" s="44" t="s">
        <v>92</v>
      </c>
      <c r="BF96" s="72" t="s">
        <v>116</v>
      </c>
      <c r="BG96" s="33"/>
      <c r="BH96" s="74">
        <v>0</v>
      </c>
      <c r="BI96" s="74">
        <v>0</v>
      </c>
      <c r="BJ96" s="32">
        <f t="shared" si="812"/>
        <v>0</v>
      </c>
      <c r="BK96" s="8"/>
      <c r="BL96" s="63">
        <v>0</v>
      </c>
      <c r="BM96" s="13">
        <f t="shared" si="813"/>
        <v>0</v>
      </c>
      <c r="BN96" s="13">
        <f t="shared" si="814"/>
        <v>0</v>
      </c>
      <c r="BO96" s="13">
        <f t="shared" si="815"/>
        <v>0</v>
      </c>
      <c r="BP96" s="1044" t="s">
        <v>280</v>
      </c>
      <c r="BQ96" s="1045"/>
      <c r="BR96" s="15"/>
      <c r="BS96" s="44" t="s">
        <v>92</v>
      </c>
      <c r="BT96" s="72" t="s">
        <v>116</v>
      </c>
      <c r="BU96" s="33"/>
      <c r="BV96" s="74">
        <v>0</v>
      </c>
      <c r="BW96" s="74">
        <v>0</v>
      </c>
      <c r="BX96" s="32">
        <f t="shared" si="818"/>
        <v>0</v>
      </c>
      <c r="BY96" s="8"/>
      <c r="BZ96" s="63">
        <v>0</v>
      </c>
      <c r="CA96" s="13">
        <f t="shared" si="819"/>
        <v>0</v>
      </c>
      <c r="CB96" s="13">
        <f t="shared" si="820"/>
        <v>0</v>
      </c>
      <c r="CC96" s="13">
        <f t="shared" si="821"/>
        <v>0</v>
      </c>
      <c r="CD96" s="1044" t="s">
        <v>280</v>
      </c>
      <c r="CE96" s="1045"/>
      <c r="CF96" s="15"/>
      <c r="CG96" s="44" t="s">
        <v>92</v>
      </c>
      <c r="CH96" s="72" t="s">
        <v>116</v>
      </c>
      <c r="CI96" s="33"/>
      <c r="CJ96" s="74">
        <v>0</v>
      </c>
      <c r="CK96" s="74">
        <v>0</v>
      </c>
      <c r="CL96" s="32">
        <f t="shared" si="824"/>
        <v>0</v>
      </c>
      <c r="CM96" s="8"/>
      <c r="CN96" s="63">
        <v>0</v>
      </c>
      <c r="CO96" s="13">
        <f t="shared" si="825"/>
        <v>0</v>
      </c>
      <c r="CP96" s="13">
        <f t="shared" si="826"/>
        <v>0</v>
      </c>
      <c r="CQ96" s="13">
        <f t="shared" si="827"/>
        <v>0</v>
      </c>
      <c r="CR96" s="1044" t="s">
        <v>280</v>
      </c>
      <c r="CS96" s="1045"/>
      <c r="CT96" s="15"/>
      <c r="CU96" s="44" t="s">
        <v>92</v>
      </c>
      <c r="CV96" s="72" t="s">
        <v>116</v>
      </c>
      <c r="CW96" s="33"/>
      <c r="CX96" s="74">
        <v>0</v>
      </c>
      <c r="CY96" s="74">
        <v>0</v>
      </c>
      <c r="CZ96" s="32">
        <f t="shared" si="830"/>
        <v>0</v>
      </c>
      <c r="DA96" s="8"/>
      <c r="DB96" s="63">
        <v>0</v>
      </c>
      <c r="DC96" s="13">
        <f t="shared" si="831"/>
        <v>0</v>
      </c>
      <c r="DD96" s="13">
        <f t="shared" si="832"/>
        <v>0</v>
      </c>
      <c r="DE96" s="13">
        <f t="shared" si="833"/>
        <v>0</v>
      </c>
      <c r="DF96" s="1044" t="s">
        <v>280</v>
      </c>
      <c r="DG96" s="1045"/>
      <c r="DH96" s="15"/>
      <c r="DI96" s="44" t="s">
        <v>92</v>
      </c>
      <c r="DJ96" s="72" t="s">
        <v>116</v>
      </c>
      <c r="DK96" s="33"/>
      <c r="DL96" s="74">
        <v>0</v>
      </c>
      <c r="DM96" s="74">
        <v>0</v>
      </c>
      <c r="DN96" s="32">
        <f t="shared" si="836"/>
        <v>0</v>
      </c>
      <c r="DO96" s="8"/>
      <c r="DP96" s="63">
        <v>0</v>
      </c>
      <c r="DQ96" s="13">
        <f t="shared" si="837"/>
        <v>0</v>
      </c>
      <c r="DR96" s="13">
        <f t="shared" si="838"/>
        <v>0</v>
      </c>
      <c r="DS96" s="13">
        <f t="shared" si="839"/>
        <v>0</v>
      </c>
      <c r="DT96" s="1044" t="s">
        <v>280</v>
      </c>
      <c r="DU96" s="1045"/>
      <c r="DV96" s="15"/>
      <c r="DW96" s="44" t="s">
        <v>92</v>
      </c>
      <c r="DX96" s="72" t="s">
        <v>116</v>
      </c>
      <c r="DY96" s="33"/>
      <c r="DZ96" s="74">
        <v>0</v>
      </c>
      <c r="EA96" s="74">
        <v>0</v>
      </c>
      <c r="EB96" s="32">
        <f t="shared" si="842"/>
        <v>0</v>
      </c>
      <c r="EC96" s="8"/>
      <c r="ED96" s="63">
        <v>0</v>
      </c>
      <c r="EE96" s="13">
        <f t="shared" si="843"/>
        <v>0</v>
      </c>
      <c r="EF96" s="13">
        <f t="shared" si="844"/>
        <v>0</v>
      </c>
      <c r="EG96" s="13">
        <f t="shared" si="845"/>
        <v>0</v>
      </c>
      <c r="EH96" s="1044" t="s">
        <v>280</v>
      </c>
      <c r="EI96" s="1045"/>
      <c r="EJ96" s="15"/>
      <c r="EK96" s="44"/>
      <c r="EL96" s="8" t="s">
        <v>126</v>
      </c>
      <c r="EM96" s="763" t="s">
        <v>127</v>
      </c>
      <c r="EN96" s="763" t="s">
        <v>4</v>
      </c>
      <c r="EO96" s="763" t="s">
        <v>128</v>
      </c>
      <c r="EP96" s="8"/>
      <c r="EQ96" s="8"/>
      <c r="ER96" s="10"/>
      <c r="ES96" s="61"/>
      <c r="ET96" s="10"/>
      <c r="EU96" s="10"/>
      <c r="EV96" s="763" t="s">
        <v>127</v>
      </c>
      <c r="EW96" s="763" t="s">
        <v>4</v>
      </c>
      <c r="EX96" s="763" t="s">
        <v>128</v>
      </c>
      <c r="EY96" s="8"/>
      <c r="EZ96" s="8"/>
      <c r="FA96" s="88"/>
      <c r="FC96" s="44"/>
      <c r="FD96" s="302"/>
      <c r="FE96" s="87" t="s">
        <v>133</v>
      </c>
      <c r="FF96" s="8" t="s">
        <v>132</v>
      </c>
      <c r="FG96" s="61"/>
      <c r="FH96" s="72">
        <v>3.39</v>
      </c>
      <c r="FI96" s="496">
        <f t="shared" si="782"/>
        <v>0</v>
      </c>
      <c r="FJ96" s="10"/>
      <c r="FK96" s="302"/>
      <c r="FL96" s="61"/>
      <c r="FM96" s="61"/>
      <c r="FN96" s="87" t="s">
        <v>133</v>
      </c>
      <c r="FO96" s="8" t="s">
        <v>132</v>
      </c>
      <c r="FP96" s="61"/>
      <c r="FQ96" s="72">
        <v>0</v>
      </c>
      <c r="FR96" s="496">
        <f t="shared" si="783"/>
        <v>0</v>
      </c>
      <c r="FS96" s="88"/>
    </row>
    <row r="97" spans="1:175" x14ac:dyDescent="0.25">
      <c r="A97" s="44" t="s">
        <v>93</v>
      </c>
      <c r="B97" s="72" t="s">
        <v>117</v>
      </c>
      <c r="C97" s="33"/>
      <c r="D97" s="74">
        <v>0</v>
      </c>
      <c r="E97" s="74">
        <v>0</v>
      </c>
      <c r="F97" s="32">
        <f>D97*E97</f>
        <v>0</v>
      </c>
      <c r="G97" s="8"/>
      <c r="H97" s="63">
        <v>0</v>
      </c>
      <c r="I97" s="13">
        <f>(F97*H97)</f>
        <v>0</v>
      </c>
      <c r="J97" s="13">
        <f>IF(E$113=0,0,I97/E$113)</f>
        <v>0</v>
      </c>
      <c r="K97" s="13">
        <f>(J97*G$2)</f>
        <v>0</v>
      </c>
      <c r="L97" s="217">
        <f>SUM(K97:K98)</f>
        <v>0</v>
      </c>
      <c r="M97" s="218">
        <f>SUM(F97:F98)*C$2</f>
        <v>0</v>
      </c>
      <c r="N97" s="10"/>
      <c r="O97" s="44" t="s">
        <v>93</v>
      </c>
      <c r="P97" s="72" t="s">
        <v>117</v>
      </c>
      <c r="Q97" s="33"/>
      <c r="R97" s="74">
        <v>0</v>
      </c>
      <c r="S97" s="74">
        <v>0</v>
      </c>
      <c r="T97" s="32">
        <f>R97*S97</f>
        <v>0</v>
      </c>
      <c r="U97" s="8"/>
      <c r="V97" s="63">
        <v>0</v>
      </c>
      <c r="W97" s="13">
        <f>(T97*V97)</f>
        <v>0</v>
      </c>
      <c r="X97" s="13">
        <f>IF(S$113=0,0,W97/S$113)</f>
        <v>0</v>
      </c>
      <c r="Y97" s="13">
        <f>(X97*U$2)</f>
        <v>0</v>
      </c>
      <c r="Z97" s="217">
        <f>SUM(Y97:Y98)</f>
        <v>0</v>
      </c>
      <c r="AA97" s="218">
        <f>SUM(T97:T98)*Q$2</f>
        <v>0</v>
      </c>
      <c r="AB97" s="10"/>
      <c r="AC97" s="44" t="s">
        <v>93</v>
      </c>
      <c r="AD97" s="72" t="s">
        <v>117</v>
      </c>
      <c r="AE97" s="33"/>
      <c r="AF97" s="74">
        <v>0</v>
      </c>
      <c r="AG97" s="74">
        <v>0</v>
      </c>
      <c r="AH97" s="32">
        <f t="shared" si="800"/>
        <v>0</v>
      </c>
      <c r="AI97" s="8"/>
      <c r="AJ97" s="63">
        <v>0</v>
      </c>
      <c r="AK97" s="13">
        <f t="shared" si="801"/>
        <v>0</v>
      </c>
      <c r="AL97" s="13">
        <f t="shared" si="802"/>
        <v>0</v>
      </c>
      <c r="AM97" s="13">
        <f t="shared" si="803"/>
        <v>0</v>
      </c>
      <c r="AN97" s="217">
        <f t="shared" ref="AN97" si="848">SUM(AM97:AM98)</f>
        <v>0</v>
      </c>
      <c r="AO97" s="218">
        <f t="shared" ref="AO97" si="849">SUM(AH97:AH98)*AE$2</f>
        <v>0</v>
      </c>
      <c r="AP97" s="10"/>
      <c r="AQ97" s="44" t="s">
        <v>93</v>
      </c>
      <c r="AR97" s="72" t="s">
        <v>117</v>
      </c>
      <c r="AS97" s="33"/>
      <c r="AT97" s="74">
        <v>0</v>
      </c>
      <c r="AU97" s="74">
        <v>0</v>
      </c>
      <c r="AV97" s="32">
        <f t="shared" si="806"/>
        <v>0</v>
      </c>
      <c r="AW97" s="8"/>
      <c r="AX97" s="63">
        <v>0</v>
      </c>
      <c r="AY97" s="13">
        <f t="shared" si="807"/>
        <v>0</v>
      </c>
      <c r="AZ97" s="13">
        <f t="shared" si="808"/>
        <v>0</v>
      </c>
      <c r="BA97" s="13">
        <f t="shared" si="809"/>
        <v>0</v>
      </c>
      <c r="BB97" s="217">
        <f t="shared" ref="BB97" si="850">SUM(BA97:BA98)</f>
        <v>0</v>
      </c>
      <c r="BC97" s="218">
        <f t="shared" ref="BC97" si="851">SUM(AV97:AV98)*AS$2</f>
        <v>0</v>
      </c>
      <c r="BD97" s="10"/>
      <c r="BE97" s="44" t="s">
        <v>93</v>
      </c>
      <c r="BF97" s="72" t="s">
        <v>117</v>
      </c>
      <c r="BG97" s="33"/>
      <c r="BH97" s="74">
        <v>0</v>
      </c>
      <c r="BI97" s="74">
        <v>0</v>
      </c>
      <c r="BJ97" s="32">
        <f t="shared" si="812"/>
        <v>0</v>
      </c>
      <c r="BK97" s="8"/>
      <c r="BL97" s="63">
        <v>0</v>
      </c>
      <c r="BM97" s="13">
        <f t="shared" si="813"/>
        <v>0</v>
      </c>
      <c r="BN97" s="13">
        <f t="shared" si="814"/>
        <v>0</v>
      </c>
      <c r="BO97" s="13">
        <f t="shared" si="815"/>
        <v>0</v>
      </c>
      <c r="BP97" s="217">
        <f t="shared" ref="BP97" si="852">SUM(BO97:BO98)</f>
        <v>0</v>
      </c>
      <c r="BQ97" s="218">
        <f t="shared" ref="BQ97" si="853">SUM(BJ97:BJ98)*BG$2</f>
        <v>0</v>
      </c>
      <c r="BR97" s="10"/>
      <c r="BS97" s="44" t="s">
        <v>93</v>
      </c>
      <c r="BT97" s="72" t="s">
        <v>117</v>
      </c>
      <c r="BU97" s="33"/>
      <c r="BV97" s="74">
        <v>0</v>
      </c>
      <c r="BW97" s="74">
        <v>0</v>
      </c>
      <c r="BX97" s="32">
        <f t="shared" si="818"/>
        <v>0</v>
      </c>
      <c r="BY97" s="8"/>
      <c r="BZ97" s="63">
        <v>0</v>
      </c>
      <c r="CA97" s="13">
        <f t="shared" si="819"/>
        <v>0</v>
      </c>
      <c r="CB97" s="13">
        <f t="shared" si="820"/>
        <v>0</v>
      </c>
      <c r="CC97" s="13">
        <f t="shared" si="821"/>
        <v>0</v>
      </c>
      <c r="CD97" s="217">
        <f t="shared" ref="CD97" si="854">SUM(CC97:CC98)</f>
        <v>0</v>
      </c>
      <c r="CE97" s="218">
        <f t="shared" ref="CE97" si="855">SUM(BX97:BX98)*BU$2</f>
        <v>0</v>
      </c>
      <c r="CF97" s="10"/>
      <c r="CG97" s="44" t="s">
        <v>93</v>
      </c>
      <c r="CH97" s="72" t="s">
        <v>117</v>
      </c>
      <c r="CI97" s="33"/>
      <c r="CJ97" s="74">
        <v>0</v>
      </c>
      <c r="CK97" s="74">
        <v>0</v>
      </c>
      <c r="CL97" s="32">
        <f t="shared" si="824"/>
        <v>0</v>
      </c>
      <c r="CM97" s="8"/>
      <c r="CN97" s="63">
        <v>0</v>
      </c>
      <c r="CO97" s="13">
        <f t="shared" si="825"/>
        <v>0</v>
      </c>
      <c r="CP97" s="13">
        <f t="shared" si="826"/>
        <v>0</v>
      </c>
      <c r="CQ97" s="13">
        <f t="shared" si="827"/>
        <v>0</v>
      </c>
      <c r="CR97" s="217">
        <f t="shared" ref="CR97" si="856">SUM(CQ97:CQ98)</f>
        <v>0</v>
      </c>
      <c r="CS97" s="218">
        <f t="shared" ref="CS97" si="857">SUM(CL97:CL98)*CI$2</f>
        <v>0</v>
      </c>
      <c r="CT97" s="10"/>
      <c r="CU97" s="44" t="s">
        <v>93</v>
      </c>
      <c r="CV97" s="72" t="s">
        <v>117</v>
      </c>
      <c r="CW97" s="33"/>
      <c r="CX97" s="74">
        <v>0</v>
      </c>
      <c r="CY97" s="74">
        <v>0</v>
      </c>
      <c r="CZ97" s="32">
        <f t="shared" si="830"/>
        <v>0</v>
      </c>
      <c r="DA97" s="8"/>
      <c r="DB97" s="63">
        <v>0</v>
      </c>
      <c r="DC97" s="13">
        <f t="shared" si="831"/>
        <v>0</v>
      </c>
      <c r="DD97" s="13">
        <f t="shared" si="832"/>
        <v>0</v>
      </c>
      <c r="DE97" s="13">
        <f t="shared" si="833"/>
        <v>0</v>
      </c>
      <c r="DF97" s="217">
        <f t="shared" ref="DF97" si="858">SUM(DE97:DE98)</f>
        <v>0</v>
      </c>
      <c r="DG97" s="218">
        <f t="shared" ref="DG97" si="859">SUM(CZ97:CZ98)*CW$2</f>
        <v>0</v>
      </c>
      <c r="DH97" s="10"/>
      <c r="DI97" s="44" t="s">
        <v>93</v>
      </c>
      <c r="DJ97" s="72" t="s">
        <v>117</v>
      </c>
      <c r="DK97" s="33"/>
      <c r="DL97" s="74">
        <v>0</v>
      </c>
      <c r="DM97" s="74">
        <v>0</v>
      </c>
      <c r="DN97" s="32">
        <f t="shared" si="836"/>
        <v>0</v>
      </c>
      <c r="DO97" s="8"/>
      <c r="DP97" s="63">
        <v>0</v>
      </c>
      <c r="DQ97" s="13">
        <f t="shared" si="837"/>
        <v>0</v>
      </c>
      <c r="DR97" s="13">
        <f t="shared" si="838"/>
        <v>0</v>
      </c>
      <c r="DS97" s="13">
        <f t="shared" si="839"/>
        <v>0</v>
      </c>
      <c r="DT97" s="217">
        <f t="shared" ref="DT97" si="860">SUM(DS97:DS98)</f>
        <v>0</v>
      </c>
      <c r="DU97" s="218">
        <f t="shared" ref="DU97" si="861">SUM(DN97:DN98)*DK$2</f>
        <v>0</v>
      </c>
      <c r="DV97" s="10"/>
      <c r="DW97" s="44" t="s">
        <v>93</v>
      </c>
      <c r="DX97" s="72" t="s">
        <v>117</v>
      </c>
      <c r="DY97" s="33"/>
      <c r="DZ97" s="74">
        <v>0</v>
      </c>
      <c r="EA97" s="74">
        <v>0</v>
      </c>
      <c r="EB97" s="32">
        <f t="shared" si="842"/>
        <v>0</v>
      </c>
      <c r="EC97" s="8"/>
      <c r="ED97" s="63">
        <v>0</v>
      </c>
      <c r="EE97" s="13">
        <f t="shared" si="843"/>
        <v>0</v>
      </c>
      <c r="EF97" s="13">
        <f t="shared" si="844"/>
        <v>0</v>
      </c>
      <c r="EG97" s="13">
        <f t="shared" si="845"/>
        <v>0</v>
      </c>
      <c r="EH97" s="217">
        <f t="shared" ref="EH97" si="862">SUM(EG97:EG98)</f>
        <v>0</v>
      </c>
      <c r="EI97" s="218">
        <f t="shared" ref="EI97" si="863">SUM(EB97:EB98)*DY$2</f>
        <v>0</v>
      </c>
      <c r="EJ97" s="10"/>
      <c r="EK97" s="44"/>
      <c r="EL97" s="295" t="s">
        <v>331</v>
      </c>
      <c r="EM97" s="296">
        <v>0</v>
      </c>
      <c r="EN97" s="297">
        <v>1</v>
      </c>
      <c r="EO97" s="190">
        <f>SUM(EP98:EP108)</f>
        <v>76.39</v>
      </c>
      <c r="EP97" s="107"/>
      <c r="EQ97" s="496">
        <f>SUM(EQ98:EQ108)</f>
        <v>0</v>
      </c>
      <c r="ER97" s="10"/>
      <c r="ES97" s="61"/>
      <c r="ET97" s="298" t="s">
        <v>330</v>
      </c>
      <c r="EU97" s="299"/>
      <c r="EV97" s="296">
        <v>0</v>
      </c>
      <c r="EW97" s="300">
        <v>1</v>
      </c>
      <c r="EX97" s="190">
        <f>SUM(EY98:EY108)</f>
        <v>47.54</v>
      </c>
      <c r="EY97" s="107"/>
      <c r="EZ97" s="496">
        <f>SUM(EZ98:EZ108)</f>
        <v>0</v>
      </c>
      <c r="FA97" s="88"/>
      <c r="FC97" s="44"/>
      <c r="FD97" s="302"/>
      <c r="FE97" s="87" t="s">
        <v>65</v>
      </c>
      <c r="FF97" s="95" t="s">
        <v>60</v>
      </c>
      <c r="FG97" s="14"/>
      <c r="FH97" s="72">
        <v>0.69</v>
      </c>
      <c r="FI97" s="496">
        <f t="shared" si="782"/>
        <v>0</v>
      </c>
      <c r="FJ97" s="10"/>
      <c r="FK97" s="302"/>
      <c r="FL97" s="61"/>
      <c r="FM97" s="61"/>
      <c r="FN97" s="87" t="s">
        <v>65</v>
      </c>
      <c r="FO97" s="95" t="s">
        <v>60</v>
      </c>
      <c r="FP97" s="14"/>
      <c r="FQ97" s="72">
        <v>0.83</v>
      </c>
      <c r="FR97" s="496">
        <f t="shared" si="783"/>
        <v>0</v>
      </c>
      <c r="FS97" s="88"/>
    </row>
    <row r="98" spans="1:175" x14ac:dyDescent="0.25">
      <c r="A98" s="44" t="s">
        <v>93</v>
      </c>
      <c r="B98" s="72" t="s">
        <v>117</v>
      </c>
      <c r="C98" s="33"/>
      <c r="D98" s="74">
        <v>0</v>
      </c>
      <c r="E98" s="74">
        <v>0</v>
      </c>
      <c r="F98" s="32">
        <f>D98*E98</f>
        <v>0</v>
      </c>
      <c r="G98" s="8"/>
      <c r="H98" s="63">
        <v>0</v>
      </c>
      <c r="I98" s="13">
        <f>(F98*H98)</f>
        <v>0</v>
      </c>
      <c r="J98" s="13">
        <f>IF(E$113=0,0,I98/E$113)</f>
        <v>0</v>
      </c>
      <c r="K98" s="13">
        <f>(J98*G$2)</f>
        <v>0</v>
      </c>
      <c r="L98" s="151"/>
      <c r="M98" s="155"/>
      <c r="N98" s="10"/>
      <c r="O98" s="44" t="s">
        <v>93</v>
      </c>
      <c r="P98" s="72" t="s">
        <v>117</v>
      </c>
      <c r="Q98" s="33"/>
      <c r="R98" s="74">
        <v>0</v>
      </c>
      <c r="S98" s="74">
        <v>0</v>
      </c>
      <c r="T98" s="32">
        <f>R98*S98</f>
        <v>0</v>
      </c>
      <c r="U98" s="8"/>
      <c r="V98" s="63">
        <v>0</v>
      </c>
      <c r="W98" s="13">
        <f>(T98*V98)</f>
        <v>0</v>
      </c>
      <c r="X98" s="13">
        <f>IF(S$113=0,0,W98/S$113)</f>
        <v>0</v>
      </c>
      <c r="Y98" s="13">
        <f>(X98*U$2)</f>
        <v>0</v>
      </c>
      <c r="Z98" s="151"/>
      <c r="AA98" s="155"/>
      <c r="AB98" s="10"/>
      <c r="AC98" s="44" t="s">
        <v>93</v>
      </c>
      <c r="AD98" s="72" t="s">
        <v>117</v>
      </c>
      <c r="AE98" s="33"/>
      <c r="AF98" s="74">
        <v>0</v>
      </c>
      <c r="AG98" s="74">
        <v>0</v>
      </c>
      <c r="AH98" s="32">
        <f t="shared" si="800"/>
        <v>0</v>
      </c>
      <c r="AI98" s="8"/>
      <c r="AJ98" s="63">
        <v>0</v>
      </c>
      <c r="AK98" s="13">
        <f t="shared" si="801"/>
        <v>0</v>
      </c>
      <c r="AL98" s="13">
        <f t="shared" si="802"/>
        <v>0</v>
      </c>
      <c r="AM98" s="13">
        <f t="shared" si="803"/>
        <v>0</v>
      </c>
      <c r="AN98" s="151"/>
      <c r="AO98" s="155"/>
      <c r="AP98" s="10"/>
      <c r="AQ98" s="44" t="s">
        <v>93</v>
      </c>
      <c r="AR98" s="72" t="s">
        <v>117</v>
      </c>
      <c r="AS98" s="33"/>
      <c r="AT98" s="74">
        <v>0</v>
      </c>
      <c r="AU98" s="74">
        <v>0</v>
      </c>
      <c r="AV98" s="32">
        <f t="shared" si="806"/>
        <v>0</v>
      </c>
      <c r="AW98" s="8"/>
      <c r="AX98" s="63">
        <v>0</v>
      </c>
      <c r="AY98" s="13">
        <f t="shared" si="807"/>
        <v>0</v>
      </c>
      <c r="AZ98" s="13">
        <f t="shared" si="808"/>
        <v>0</v>
      </c>
      <c r="BA98" s="13">
        <f t="shared" si="809"/>
        <v>0</v>
      </c>
      <c r="BB98" s="151"/>
      <c r="BC98" s="155"/>
      <c r="BD98" s="10"/>
      <c r="BE98" s="44" t="s">
        <v>93</v>
      </c>
      <c r="BF98" s="72" t="s">
        <v>117</v>
      </c>
      <c r="BG98" s="33"/>
      <c r="BH98" s="74">
        <v>0</v>
      </c>
      <c r="BI98" s="74">
        <v>0</v>
      </c>
      <c r="BJ98" s="32">
        <f t="shared" si="812"/>
        <v>0</v>
      </c>
      <c r="BK98" s="8"/>
      <c r="BL98" s="63">
        <v>0</v>
      </c>
      <c r="BM98" s="13">
        <f t="shared" si="813"/>
        <v>0</v>
      </c>
      <c r="BN98" s="13">
        <f t="shared" si="814"/>
        <v>0</v>
      </c>
      <c r="BO98" s="13">
        <f t="shared" si="815"/>
        <v>0</v>
      </c>
      <c r="BP98" s="151"/>
      <c r="BQ98" s="155"/>
      <c r="BR98" s="10"/>
      <c r="BS98" s="44" t="s">
        <v>93</v>
      </c>
      <c r="BT98" s="72" t="s">
        <v>117</v>
      </c>
      <c r="BU98" s="33"/>
      <c r="BV98" s="74">
        <v>0</v>
      </c>
      <c r="BW98" s="74">
        <v>0</v>
      </c>
      <c r="BX98" s="32">
        <f t="shared" si="818"/>
        <v>0</v>
      </c>
      <c r="BY98" s="8"/>
      <c r="BZ98" s="63">
        <v>0</v>
      </c>
      <c r="CA98" s="13">
        <f t="shared" si="819"/>
        <v>0</v>
      </c>
      <c r="CB98" s="13">
        <f t="shared" si="820"/>
        <v>0</v>
      </c>
      <c r="CC98" s="13">
        <f t="shared" si="821"/>
        <v>0</v>
      </c>
      <c r="CD98" s="151"/>
      <c r="CE98" s="155"/>
      <c r="CF98" s="10"/>
      <c r="CG98" s="44" t="s">
        <v>93</v>
      </c>
      <c r="CH98" s="72" t="s">
        <v>117</v>
      </c>
      <c r="CI98" s="33"/>
      <c r="CJ98" s="74">
        <v>0</v>
      </c>
      <c r="CK98" s="74">
        <v>0</v>
      </c>
      <c r="CL98" s="32">
        <f t="shared" si="824"/>
        <v>0</v>
      </c>
      <c r="CM98" s="8"/>
      <c r="CN98" s="63">
        <v>0</v>
      </c>
      <c r="CO98" s="13">
        <f t="shared" si="825"/>
        <v>0</v>
      </c>
      <c r="CP98" s="13">
        <f t="shared" si="826"/>
        <v>0</v>
      </c>
      <c r="CQ98" s="13">
        <f t="shared" si="827"/>
        <v>0</v>
      </c>
      <c r="CR98" s="151"/>
      <c r="CS98" s="155"/>
      <c r="CT98" s="10"/>
      <c r="CU98" s="44" t="s">
        <v>93</v>
      </c>
      <c r="CV98" s="72" t="s">
        <v>117</v>
      </c>
      <c r="CW98" s="33"/>
      <c r="CX98" s="74">
        <v>0</v>
      </c>
      <c r="CY98" s="74">
        <v>0</v>
      </c>
      <c r="CZ98" s="32">
        <f t="shared" si="830"/>
        <v>0</v>
      </c>
      <c r="DA98" s="8"/>
      <c r="DB98" s="63">
        <v>0</v>
      </c>
      <c r="DC98" s="13">
        <f t="shared" si="831"/>
        <v>0</v>
      </c>
      <c r="DD98" s="13">
        <f t="shared" si="832"/>
        <v>0</v>
      </c>
      <c r="DE98" s="13">
        <f t="shared" si="833"/>
        <v>0</v>
      </c>
      <c r="DF98" s="151"/>
      <c r="DG98" s="155"/>
      <c r="DH98" s="10"/>
      <c r="DI98" s="44" t="s">
        <v>93</v>
      </c>
      <c r="DJ98" s="72" t="s">
        <v>117</v>
      </c>
      <c r="DK98" s="33"/>
      <c r="DL98" s="74">
        <v>0</v>
      </c>
      <c r="DM98" s="74">
        <v>0</v>
      </c>
      <c r="DN98" s="32">
        <f t="shared" si="836"/>
        <v>0</v>
      </c>
      <c r="DO98" s="8"/>
      <c r="DP98" s="63">
        <v>0</v>
      </c>
      <c r="DQ98" s="13">
        <f t="shared" si="837"/>
        <v>0</v>
      </c>
      <c r="DR98" s="13">
        <f t="shared" si="838"/>
        <v>0</v>
      </c>
      <c r="DS98" s="13">
        <f t="shared" si="839"/>
        <v>0</v>
      </c>
      <c r="DT98" s="151"/>
      <c r="DU98" s="155"/>
      <c r="DV98" s="10"/>
      <c r="DW98" s="44" t="s">
        <v>93</v>
      </c>
      <c r="DX98" s="72" t="s">
        <v>117</v>
      </c>
      <c r="DY98" s="33"/>
      <c r="DZ98" s="74">
        <v>0</v>
      </c>
      <c r="EA98" s="74">
        <v>0</v>
      </c>
      <c r="EB98" s="32">
        <f t="shared" si="842"/>
        <v>0</v>
      </c>
      <c r="EC98" s="8"/>
      <c r="ED98" s="63">
        <v>0</v>
      </c>
      <c r="EE98" s="13">
        <f t="shared" si="843"/>
        <v>0</v>
      </c>
      <c r="EF98" s="13">
        <f t="shared" si="844"/>
        <v>0</v>
      </c>
      <c r="EG98" s="13">
        <f t="shared" si="845"/>
        <v>0</v>
      </c>
      <c r="EH98" s="151"/>
      <c r="EI98" s="155"/>
      <c r="EJ98" s="10"/>
      <c r="EK98" s="44"/>
      <c r="EL98" s="302"/>
      <c r="EM98" s="87" t="s">
        <v>90</v>
      </c>
      <c r="EN98" s="95" t="s">
        <v>111</v>
      </c>
      <c r="EO98" s="14"/>
      <c r="EP98" s="72">
        <v>27.32</v>
      </c>
      <c r="EQ98" s="496">
        <f t="shared" ref="EQ98:EQ108" si="864">EM$97*EN$97*EP98</f>
        <v>0</v>
      </c>
      <c r="ER98" s="10"/>
      <c r="ES98" s="61"/>
      <c r="ET98" s="302"/>
      <c r="EU98" s="61"/>
      <c r="EV98" s="87" t="s">
        <v>90</v>
      </c>
      <c r="EW98" s="95" t="s">
        <v>111</v>
      </c>
      <c r="EX98" s="14"/>
      <c r="EY98" s="72">
        <v>3.29</v>
      </c>
      <c r="EZ98" s="496">
        <f t="shared" ref="EZ98:EZ108" si="865">EV$97*EW$97*EY98</f>
        <v>0</v>
      </c>
      <c r="FA98" s="88"/>
      <c r="FC98" s="44"/>
      <c r="FD98" s="302"/>
      <c r="FE98" s="87" t="s">
        <v>72</v>
      </c>
      <c r="FF98" s="8" t="s">
        <v>154</v>
      </c>
      <c r="FG98" s="61"/>
      <c r="FH98" s="72">
        <v>2.4700000000000002</v>
      </c>
      <c r="FI98" s="496">
        <f t="shared" si="782"/>
        <v>0</v>
      </c>
      <c r="FJ98" s="10"/>
      <c r="FK98" s="302"/>
      <c r="FL98" s="61"/>
      <c r="FM98" s="61"/>
      <c r="FN98" s="87" t="s">
        <v>72</v>
      </c>
      <c r="FO98" s="8" t="s">
        <v>154</v>
      </c>
      <c r="FP98" s="61"/>
      <c r="FQ98" s="72">
        <v>2.27</v>
      </c>
      <c r="FR98" s="496">
        <f t="shared" si="783"/>
        <v>0</v>
      </c>
      <c r="FS98" s="88"/>
    </row>
    <row r="99" spans="1:175" x14ac:dyDescent="0.25">
      <c r="A99" s="44"/>
      <c r="B99" s="96"/>
      <c r="C99" s="33"/>
      <c r="D99" s="33"/>
      <c r="E99" s="303"/>
      <c r="F99" s="942" t="s">
        <v>45</v>
      </c>
      <c r="G99" s="33"/>
      <c r="H99" s="286" t="s">
        <v>36</v>
      </c>
      <c r="I99" s="13"/>
      <c r="J99" s="13"/>
      <c r="K99" s="13"/>
      <c r="L99" s="201" t="s">
        <v>281</v>
      </c>
      <c r="M99" s="155"/>
      <c r="N99" s="10"/>
      <c r="O99" s="44"/>
      <c r="P99" s="96"/>
      <c r="Q99" s="33"/>
      <c r="R99" s="33"/>
      <c r="S99" s="303"/>
      <c r="T99" s="942" t="s">
        <v>45</v>
      </c>
      <c r="U99" s="33"/>
      <c r="V99" s="286" t="s">
        <v>36</v>
      </c>
      <c r="W99" s="13"/>
      <c r="X99" s="13"/>
      <c r="Y99" s="13"/>
      <c r="Z99" s="201" t="s">
        <v>281</v>
      </c>
      <c r="AA99" s="155"/>
      <c r="AB99" s="10"/>
      <c r="AC99" s="44"/>
      <c r="AD99" s="96"/>
      <c r="AE99" s="33"/>
      <c r="AF99" s="33"/>
      <c r="AG99" s="303"/>
      <c r="AH99" s="942" t="s">
        <v>45</v>
      </c>
      <c r="AI99" s="33"/>
      <c r="AJ99" s="286" t="s">
        <v>36</v>
      </c>
      <c r="AK99" s="13"/>
      <c r="AL99" s="13"/>
      <c r="AM99" s="13"/>
      <c r="AN99" s="201" t="s">
        <v>281</v>
      </c>
      <c r="AO99" s="155"/>
      <c r="AP99" s="10"/>
      <c r="AQ99" s="44"/>
      <c r="AR99" s="96"/>
      <c r="AS99" s="33"/>
      <c r="AT99" s="33"/>
      <c r="AU99" s="303"/>
      <c r="AV99" s="942" t="s">
        <v>45</v>
      </c>
      <c r="AW99" s="33"/>
      <c r="AX99" s="286" t="s">
        <v>36</v>
      </c>
      <c r="AY99" s="13"/>
      <c r="AZ99" s="13"/>
      <c r="BA99" s="13"/>
      <c r="BB99" s="201" t="s">
        <v>281</v>
      </c>
      <c r="BC99" s="155"/>
      <c r="BD99" s="10"/>
      <c r="BE99" s="44"/>
      <c r="BF99" s="96"/>
      <c r="BG99" s="33"/>
      <c r="BH99" s="33"/>
      <c r="BI99" s="303"/>
      <c r="BJ99" s="942" t="s">
        <v>45</v>
      </c>
      <c r="BK99" s="33"/>
      <c r="BL99" s="286" t="s">
        <v>36</v>
      </c>
      <c r="BM99" s="13"/>
      <c r="BN99" s="13"/>
      <c r="BO99" s="13"/>
      <c r="BP99" s="201" t="s">
        <v>281</v>
      </c>
      <c r="BQ99" s="155"/>
      <c r="BR99" s="10"/>
      <c r="BS99" s="44"/>
      <c r="BT99" s="96"/>
      <c r="BU99" s="33"/>
      <c r="BV99" s="33"/>
      <c r="BW99" s="303"/>
      <c r="BX99" s="942" t="s">
        <v>45</v>
      </c>
      <c r="BY99" s="33"/>
      <c r="BZ99" s="286" t="s">
        <v>36</v>
      </c>
      <c r="CA99" s="13"/>
      <c r="CB99" s="13"/>
      <c r="CC99" s="13"/>
      <c r="CD99" s="201" t="s">
        <v>281</v>
      </c>
      <c r="CE99" s="155"/>
      <c r="CF99" s="10"/>
      <c r="CG99" s="44"/>
      <c r="CH99" s="96"/>
      <c r="CI99" s="33"/>
      <c r="CJ99" s="33"/>
      <c r="CK99" s="303"/>
      <c r="CL99" s="942" t="s">
        <v>45</v>
      </c>
      <c r="CM99" s="33"/>
      <c r="CN99" s="286" t="s">
        <v>36</v>
      </c>
      <c r="CO99" s="13"/>
      <c r="CP99" s="13"/>
      <c r="CQ99" s="13"/>
      <c r="CR99" s="201" t="s">
        <v>281</v>
      </c>
      <c r="CS99" s="155"/>
      <c r="CT99" s="10"/>
      <c r="CU99" s="44"/>
      <c r="CV99" s="96"/>
      <c r="CW99" s="33"/>
      <c r="CX99" s="33"/>
      <c r="CY99" s="303"/>
      <c r="CZ99" s="942" t="s">
        <v>45</v>
      </c>
      <c r="DA99" s="33"/>
      <c r="DB99" s="286" t="s">
        <v>36</v>
      </c>
      <c r="DC99" s="13"/>
      <c r="DD99" s="13"/>
      <c r="DE99" s="13"/>
      <c r="DF99" s="201" t="s">
        <v>281</v>
      </c>
      <c r="DG99" s="155"/>
      <c r="DH99" s="10"/>
      <c r="DI99" s="44"/>
      <c r="DJ99" s="96"/>
      <c r="DK99" s="33"/>
      <c r="DL99" s="33"/>
      <c r="DM99" s="303"/>
      <c r="DN99" s="942" t="s">
        <v>45</v>
      </c>
      <c r="DO99" s="33"/>
      <c r="DP99" s="286" t="s">
        <v>36</v>
      </c>
      <c r="DQ99" s="13"/>
      <c r="DR99" s="13"/>
      <c r="DS99" s="13"/>
      <c r="DT99" s="201" t="s">
        <v>281</v>
      </c>
      <c r="DU99" s="155"/>
      <c r="DV99" s="10"/>
      <c r="DW99" s="44"/>
      <c r="DX99" s="96"/>
      <c r="DY99" s="33"/>
      <c r="DZ99" s="33"/>
      <c r="EA99" s="303"/>
      <c r="EB99" s="942" t="s">
        <v>45</v>
      </c>
      <c r="EC99" s="33"/>
      <c r="ED99" s="286" t="s">
        <v>36</v>
      </c>
      <c r="EE99" s="13"/>
      <c r="EF99" s="13"/>
      <c r="EG99" s="13"/>
      <c r="EH99" s="201" t="s">
        <v>281</v>
      </c>
      <c r="EI99" s="155"/>
      <c r="EJ99" s="10"/>
      <c r="EK99" s="44"/>
      <c r="EL99" s="302"/>
      <c r="EM99" s="87" t="s">
        <v>99</v>
      </c>
      <c r="EN99" s="95" t="s">
        <v>112</v>
      </c>
      <c r="EO99" s="14"/>
      <c r="EP99" s="72">
        <v>2.56</v>
      </c>
      <c r="EQ99" s="496">
        <f t="shared" si="864"/>
        <v>0</v>
      </c>
      <c r="ER99" s="10"/>
      <c r="ES99" s="61"/>
      <c r="ET99" s="302"/>
      <c r="EU99" s="61"/>
      <c r="EV99" s="87" t="s">
        <v>99</v>
      </c>
      <c r="EW99" s="95" t="s">
        <v>112</v>
      </c>
      <c r="EX99" s="14"/>
      <c r="EY99" s="72">
        <v>7.43</v>
      </c>
      <c r="EZ99" s="496">
        <f t="shared" si="865"/>
        <v>0</v>
      </c>
      <c r="FA99" s="88"/>
      <c r="FC99" s="44"/>
      <c r="FD99" s="302"/>
      <c r="FE99" s="87" t="s">
        <v>76</v>
      </c>
      <c r="FF99" s="11" t="s">
        <v>53</v>
      </c>
      <c r="FG99" s="14"/>
      <c r="FH99" s="72">
        <v>0</v>
      </c>
      <c r="FI99" s="496">
        <f t="shared" si="782"/>
        <v>0</v>
      </c>
      <c r="FJ99" s="10"/>
      <c r="FK99" s="302"/>
      <c r="FL99" s="61"/>
      <c r="FM99" s="61"/>
      <c r="FN99" s="87" t="s">
        <v>76</v>
      </c>
      <c r="FO99" s="11" t="s">
        <v>53</v>
      </c>
      <c r="FP99" s="14"/>
      <c r="FQ99" s="72">
        <v>0</v>
      </c>
      <c r="FR99" s="496">
        <f t="shared" si="783"/>
        <v>0</v>
      </c>
      <c r="FS99" s="88"/>
    </row>
    <row r="100" spans="1:175" x14ac:dyDescent="0.25">
      <c r="A100" s="44" t="s">
        <v>94</v>
      </c>
      <c r="B100" s="96" t="s">
        <v>95</v>
      </c>
      <c r="C100" s="8"/>
      <c r="D100" s="17"/>
      <c r="E100" s="8"/>
      <c r="F100" s="74">
        <v>0</v>
      </c>
      <c r="G100" s="17"/>
      <c r="H100" s="63">
        <v>0</v>
      </c>
      <c r="I100" s="13">
        <f>(F100*H100)</f>
        <v>0</v>
      </c>
      <c r="J100" s="13">
        <f>IF(E$113=0,0,I100/E$113)</f>
        <v>0</v>
      </c>
      <c r="K100" s="13">
        <f>(J100*G$2)</f>
        <v>0</v>
      </c>
      <c r="L100" s="219">
        <f>SUM(K100:K104)</f>
        <v>0</v>
      </c>
      <c r="M100" s="155"/>
      <c r="N100" s="10"/>
      <c r="O100" s="44" t="s">
        <v>94</v>
      </c>
      <c r="P100" s="96" t="s">
        <v>95</v>
      </c>
      <c r="Q100" s="8"/>
      <c r="R100" s="17"/>
      <c r="S100" s="8"/>
      <c r="T100" s="74">
        <v>0</v>
      </c>
      <c r="U100" s="17"/>
      <c r="V100" s="63">
        <v>0</v>
      </c>
      <c r="W100" s="13">
        <f>(T100*V100)</f>
        <v>0</v>
      </c>
      <c r="X100" s="13">
        <f>IF(S$113=0,0,W100/S$113)</f>
        <v>0</v>
      </c>
      <c r="Y100" s="13">
        <f>(X100*U$2)</f>
        <v>0</v>
      </c>
      <c r="Z100" s="219">
        <f>SUM(Y100:Y104)</f>
        <v>0</v>
      </c>
      <c r="AA100" s="155"/>
      <c r="AB100" s="10"/>
      <c r="AC100" s="44" t="s">
        <v>94</v>
      </c>
      <c r="AD100" s="96" t="s">
        <v>95</v>
      </c>
      <c r="AE100" s="8"/>
      <c r="AF100" s="17"/>
      <c r="AG100" s="8"/>
      <c r="AH100" s="74">
        <v>0</v>
      </c>
      <c r="AI100" s="17"/>
      <c r="AJ100" s="63">
        <v>0</v>
      </c>
      <c r="AK100" s="13">
        <f t="shared" ref="AK100:AK104" si="866">(AH100*AJ100)</f>
        <v>0</v>
      </c>
      <c r="AL100" s="13">
        <f t="shared" ref="AL100:AL104" si="867">IF(AG$113=0,0,AK100/AG$113)</f>
        <v>0</v>
      </c>
      <c r="AM100" s="13">
        <f t="shared" ref="AM100:AM104" si="868">(AL100*AI$2)</f>
        <v>0</v>
      </c>
      <c r="AN100" s="219">
        <f t="shared" ref="AN100" si="869">SUM(AM100:AM104)</f>
        <v>0</v>
      </c>
      <c r="AO100" s="155"/>
      <c r="AP100" s="10"/>
      <c r="AQ100" s="44" t="s">
        <v>94</v>
      </c>
      <c r="AR100" s="96" t="s">
        <v>95</v>
      </c>
      <c r="AS100" s="8"/>
      <c r="AT100" s="17"/>
      <c r="AU100" s="8"/>
      <c r="AV100" s="74">
        <v>0</v>
      </c>
      <c r="AW100" s="17"/>
      <c r="AX100" s="63">
        <v>0</v>
      </c>
      <c r="AY100" s="13">
        <f t="shared" ref="AY100:AY104" si="870">(AV100*AX100)</f>
        <v>0</v>
      </c>
      <c r="AZ100" s="13">
        <f t="shared" ref="AZ100:AZ104" si="871">IF(AU$113=0,0,AY100/AU$113)</f>
        <v>0</v>
      </c>
      <c r="BA100" s="13">
        <f t="shared" ref="BA100:BA104" si="872">(AZ100*AW$2)</f>
        <v>0</v>
      </c>
      <c r="BB100" s="219">
        <f t="shared" ref="BB100" si="873">SUM(BA100:BA104)</f>
        <v>0</v>
      </c>
      <c r="BC100" s="155"/>
      <c r="BD100" s="10"/>
      <c r="BE100" s="44" t="s">
        <v>94</v>
      </c>
      <c r="BF100" s="96" t="s">
        <v>95</v>
      </c>
      <c r="BG100" s="8"/>
      <c r="BH100" s="17"/>
      <c r="BI100" s="8"/>
      <c r="BJ100" s="74">
        <v>0</v>
      </c>
      <c r="BK100" s="17"/>
      <c r="BL100" s="63">
        <v>0</v>
      </c>
      <c r="BM100" s="13">
        <f t="shared" ref="BM100:BM104" si="874">(BJ100*BL100)</f>
        <v>0</v>
      </c>
      <c r="BN100" s="13">
        <f t="shared" ref="BN100:BN104" si="875">IF(BI$113=0,0,BM100/BI$113)</f>
        <v>0</v>
      </c>
      <c r="BO100" s="13">
        <f t="shared" ref="BO100:BO104" si="876">(BN100*BK$2)</f>
        <v>0</v>
      </c>
      <c r="BP100" s="219">
        <f t="shared" ref="BP100" si="877">SUM(BO100:BO104)</f>
        <v>0</v>
      </c>
      <c r="BQ100" s="155"/>
      <c r="BR100" s="10"/>
      <c r="BS100" s="44" t="s">
        <v>94</v>
      </c>
      <c r="BT100" s="96" t="s">
        <v>95</v>
      </c>
      <c r="BU100" s="8"/>
      <c r="BV100" s="17"/>
      <c r="BW100" s="8"/>
      <c r="BX100" s="74">
        <v>0</v>
      </c>
      <c r="BY100" s="17"/>
      <c r="BZ100" s="63">
        <v>0</v>
      </c>
      <c r="CA100" s="13">
        <f t="shared" ref="CA100:CA104" si="878">(BX100*BZ100)</f>
        <v>0</v>
      </c>
      <c r="CB100" s="13">
        <f t="shared" ref="CB100:CB104" si="879">IF(BW$113=0,0,CA100/BW$113)</f>
        <v>0</v>
      </c>
      <c r="CC100" s="13">
        <f t="shared" ref="CC100:CC104" si="880">(CB100*BY$2)</f>
        <v>0</v>
      </c>
      <c r="CD100" s="219">
        <f t="shared" ref="CD100" si="881">SUM(CC100:CC104)</f>
        <v>0</v>
      </c>
      <c r="CE100" s="155"/>
      <c r="CF100" s="10"/>
      <c r="CG100" s="44" t="s">
        <v>94</v>
      </c>
      <c r="CH100" s="96" t="s">
        <v>95</v>
      </c>
      <c r="CI100" s="8"/>
      <c r="CJ100" s="17"/>
      <c r="CK100" s="8"/>
      <c r="CL100" s="74">
        <v>0</v>
      </c>
      <c r="CM100" s="17"/>
      <c r="CN100" s="63">
        <v>0</v>
      </c>
      <c r="CO100" s="13">
        <f t="shared" ref="CO100:CO104" si="882">(CL100*CN100)</f>
        <v>0</v>
      </c>
      <c r="CP100" s="13">
        <f t="shared" ref="CP100:CP104" si="883">IF(CK$113=0,0,CO100/CK$113)</f>
        <v>0</v>
      </c>
      <c r="CQ100" s="13">
        <f t="shared" ref="CQ100:CQ104" si="884">(CP100*CM$2)</f>
        <v>0</v>
      </c>
      <c r="CR100" s="219">
        <f t="shared" ref="CR100" si="885">SUM(CQ100:CQ104)</f>
        <v>0</v>
      </c>
      <c r="CS100" s="155"/>
      <c r="CT100" s="10"/>
      <c r="CU100" s="44" t="s">
        <v>94</v>
      </c>
      <c r="CV100" s="96" t="s">
        <v>95</v>
      </c>
      <c r="CW100" s="8"/>
      <c r="CX100" s="17"/>
      <c r="CY100" s="8"/>
      <c r="CZ100" s="74">
        <v>0</v>
      </c>
      <c r="DA100" s="17"/>
      <c r="DB100" s="63">
        <v>0</v>
      </c>
      <c r="DC100" s="13">
        <f t="shared" ref="DC100:DC104" si="886">(CZ100*DB100)</f>
        <v>0</v>
      </c>
      <c r="DD100" s="13">
        <f t="shared" ref="DD100:DD104" si="887">IF(CY$113=0,0,DC100/CY$113)</f>
        <v>0</v>
      </c>
      <c r="DE100" s="13">
        <f t="shared" ref="DE100:DE104" si="888">(DD100*DA$2)</f>
        <v>0</v>
      </c>
      <c r="DF100" s="219">
        <f t="shared" ref="DF100" si="889">SUM(DE100:DE104)</f>
        <v>0</v>
      </c>
      <c r="DG100" s="155"/>
      <c r="DH100" s="10"/>
      <c r="DI100" s="44" t="s">
        <v>94</v>
      </c>
      <c r="DJ100" s="96" t="s">
        <v>95</v>
      </c>
      <c r="DK100" s="8"/>
      <c r="DL100" s="17"/>
      <c r="DM100" s="8"/>
      <c r="DN100" s="74">
        <v>0</v>
      </c>
      <c r="DO100" s="17"/>
      <c r="DP100" s="63">
        <v>0</v>
      </c>
      <c r="DQ100" s="13">
        <f t="shared" ref="DQ100:DQ104" si="890">(DN100*DP100)</f>
        <v>0</v>
      </c>
      <c r="DR100" s="13">
        <f t="shared" ref="DR100:DR104" si="891">IF(DM$113=0,0,DQ100/DM$113)</f>
        <v>0</v>
      </c>
      <c r="DS100" s="13">
        <f t="shared" ref="DS100:DS104" si="892">(DR100*DO$2)</f>
        <v>0</v>
      </c>
      <c r="DT100" s="219">
        <f t="shared" ref="DT100" si="893">SUM(DS100:DS104)</f>
        <v>0</v>
      </c>
      <c r="DU100" s="155"/>
      <c r="DV100" s="10"/>
      <c r="DW100" s="44" t="s">
        <v>94</v>
      </c>
      <c r="DX100" s="96" t="s">
        <v>95</v>
      </c>
      <c r="DY100" s="8"/>
      <c r="DZ100" s="17"/>
      <c r="EA100" s="8"/>
      <c r="EB100" s="74">
        <v>0</v>
      </c>
      <c r="EC100" s="17"/>
      <c r="ED100" s="63">
        <v>0</v>
      </c>
      <c r="EE100" s="13">
        <f t="shared" ref="EE100:EE104" si="894">(EB100*ED100)</f>
        <v>0</v>
      </c>
      <c r="EF100" s="13">
        <f t="shared" ref="EF100:EF104" si="895">IF(EA$113=0,0,EE100/EA$113)</f>
        <v>0</v>
      </c>
      <c r="EG100" s="13">
        <f t="shared" ref="EG100:EG104" si="896">(EF100*EC$2)</f>
        <v>0</v>
      </c>
      <c r="EH100" s="219">
        <f t="shared" ref="EH100" si="897">SUM(EG100:EG104)</f>
        <v>0</v>
      </c>
      <c r="EI100" s="155"/>
      <c r="EJ100" s="10"/>
      <c r="EK100" s="44"/>
      <c r="EL100" s="302"/>
      <c r="EM100" s="87" t="s">
        <v>91</v>
      </c>
      <c r="EN100" s="95" t="s">
        <v>321</v>
      </c>
      <c r="EO100" s="14"/>
      <c r="EP100" s="72">
        <v>0</v>
      </c>
      <c r="EQ100" s="496">
        <f t="shared" si="864"/>
        <v>0</v>
      </c>
      <c r="ER100" s="10"/>
      <c r="ES100" s="61"/>
      <c r="ET100" s="302"/>
      <c r="EU100" s="61"/>
      <c r="EV100" s="87" t="s">
        <v>91</v>
      </c>
      <c r="EW100" s="95" t="s">
        <v>321</v>
      </c>
      <c r="EX100" s="14"/>
      <c r="EY100" s="72">
        <v>0</v>
      </c>
      <c r="EZ100" s="496">
        <f t="shared" si="865"/>
        <v>0</v>
      </c>
      <c r="FA100" s="88"/>
      <c r="FC100" s="44"/>
      <c r="FD100" s="302"/>
      <c r="FE100" s="87" t="s">
        <v>105</v>
      </c>
      <c r="FF100" s="11" t="s">
        <v>57</v>
      </c>
      <c r="FG100" s="14"/>
      <c r="FH100" s="72">
        <v>13.2</v>
      </c>
      <c r="FI100" s="496">
        <f t="shared" si="782"/>
        <v>0</v>
      </c>
      <c r="FJ100" s="10"/>
      <c r="FK100" s="302"/>
      <c r="FL100" s="61"/>
      <c r="FM100" s="61"/>
      <c r="FN100" s="87" t="s">
        <v>105</v>
      </c>
      <c r="FO100" s="11" t="s">
        <v>57</v>
      </c>
      <c r="FP100" s="14"/>
      <c r="FQ100" s="72">
        <v>7.85</v>
      </c>
      <c r="FR100" s="496">
        <f t="shared" si="783"/>
        <v>0</v>
      </c>
      <c r="FS100" s="88"/>
    </row>
    <row r="101" spans="1:175" x14ac:dyDescent="0.25">
      <c r="A101" s="44" t="s">
        <v>94</v>
      </c>
      <c r="B101" s="96" t="s">
        <v>95</v>
      </c>
      <c r="C101" s="8"/>
      <c r="D101" s="17"/>
      <c r="E101" s="8"/>
      <c r="F101" s="74">
        <v>0</v>
      </c>
      <c r="G101" s="17"/>
      <c r="H101" s="63">
        <v>0</v>
      </c>
      <c r="I101" s="13">
        <f>(F101*H101)</f>
        <v>0</v>
      </c>
      <c r="J101" s="13">
        <f>IF(E$113=0,0,I101/E$113)</f>
        <v>0</v>
      </c>
      <c r="K101" s="13">
        <f>(J101*G$2)</f>
        <v>0</v>
      </c>
      <c r="L101" s="151"/>
      <c r="M101" s="155"/>
      <c r="N101" s="10"/>
      <c r="O101" s="44" t="s">
        <v>94</v>
      </c>
      <c r="P101" s="96" t="s">
        <v>95</v>
      </c>
      <c r="Q101" s="8"/>
      <c r="R101" s="17"/>
      <c r="S101" s="8"/>
      <c r="T101" s="74">
        <v>0</v>
      </c>
      <c r="U101" s="17"/>
      <c r="V101" s="63">
        <v>0</v>
      </c>
      <c r="W101" s="13">
        <f>(T101*V101)</f>
        <v>0</v>
      </c>
      <c r="X101" s="13">
        <f>IF(S$113=0,0,W101/S$113)</f>
        <v>0</v>
      </c>
      <c r="Y101" s="13">
        <f>(X101*U$2)</f>
        <v>0</v>
      </c>
      <c r="Z101" s="151"/>
      <c r="AA101" s="155"/>
      <c r="AB101" s="10"/>
      <c r="AC101" s="44" t="s">
        <v>94</v>
      </c>
      <c r="AD101" s="96" t="s">
        <v>95</v>
      </c>
      <c r="AE101" s="8"/>
      <c r="AF101" s="17"/>
      <c r="AG101" s="8"/>
      <c r="AH101" s="74">
        <v>0</v>
      </c>
      <c r="AI101" s="17"/>
      <c r="AJ101" s="63">
        <v>0</v>
      </c>
      <c r="AK101" s="13">
        <f t="shared" si="866"/>
        <v>0</v>
      </c>
      <c r="AL101" s="13">
        <f t="shared" si="867"/>
        <v>0</v>
      </c>
      <c r="AM101" s="13">
        <f t="shared" si="868"/>
        <v>0</v>
      </c>
      <c r="AN101" s="151"/>
      <c r="AO101" s="155"/>
      <c r="AP101" s="10"/>
      <c r="AQ101" s="44" t="s">
        <v>94</v>
      </c>
      <c r="AR101" s="96" t="s">
        <v>95</v>
      </c>
      <c r="AS101" s="8"/>
      <c r="AT101" s="17"/>
      <c r="AU101" s="8"/>
      <c r="AV101" s="74">
        <v>0</v>
      </c>
      <c r="AW101" s="17"/>
      <c r="AX101" s="63">
        <v>0</v>
      </c>
      <c r="AY101" s="13">
        <f t="shared" si="870"/>
        <v>0</v>
      </c>
      <c r="AZ101" s="13">
        <f t="shared" si="871"/>
        <v>0</v>
      </c>
      <c r="BA101" s="13">
        <f t="shared" si="872"/>
        <v>0</v>
      </c>
      <c r="BB101" s="151"/>
      <c r="BC101" s="155"/>
      <c r="BD101" s="10"/>
      <c r="BE101" s="44" t="s">
        <v>94</v>
      </c>
      <c r="BF101" s="96" t="s">
        <v>95</v>
      </c>
      <c r="BG101" s="8"/>
      <c r="BH101" s="17"/>
      <c r="BI101" s="8"/>
      <c r="BJ101" s="74">
        <v>0</v>
      </c>
      <c r="BK101" s="17"/>
      <c r="BL101" s="63">
        <v>0</v>
      </c>
      <c r="BM101" s="13">
        <f t="shared" si="874"/>
        <v>0</v>
      </c>
      <c r="BN101" s="13">
        <f t="shared" si="875"/>
        <v>0</v>
      </c>
      <c r="BO101" s="13">
        <f t="shared" si="876"/>
        <v>0</v>
      </c>
      <c r="BP101" s="151"/>
      <c r="BQ101" s="155"/>
      <c r="BR101" s="10"/>
      <c r="BS101" s="44" t="s">
        <v>94</v>
      </c>
      <c r="BT101" s="96" t="s">
        <v>95</v>
      </c>
      <c r="BU101" s="8"/>
      <c r="BV101" s="17"/>
      <c r="BW101" s="8"/>
      <c r="BX101" s="74">
        <v>0</v>
      </c>
      <c r="BY101" s="17"/>
      <c r="BZ101" s="63">
        <v>0</v>
      </c>
      <c r="CA101" s="13">
        <f t="shared" si="878"/>
        <v>0</v>
      </c>
      <c r="CB101" s="13">
        <f t="shared" si="879"/>
        <v>0</v>
      </c>
      <c r="CC101" s="13">
        <f t="shared" si="880"/>
        <v>0</v>
      </c>
      <c r="CD101" s="151"/>
      <c r="CE101" s="155"/>
      <c r="CF101" s="10"/>
      <c r="CG101" s="44" t="s">
        <v>94</v>
      </c>
      <c r="CH101" s="96" t="s">
        <v>95</v>
      </c>
      <c r="CI101" s="8"/>
      <c r="CJ101" s="17"/>
      <c r="CK101" s="8"/>
      <c r="CL101" s="74">
        <v>0</v>
      </c>
      <c r="CM101" s="17"/>
      <c r="CN101" s="63">
        <v>0</v>
      </c>
      <c r="CO101" s="13">
        <f t="shared" si="882"/>
        <v>0</v>
      </c>
      <c r="CP101" s="13">
        <f t="shared" si="883"/>
        <v>0</v>
      </c>
      <c r="CQ101" s="13">
        <f t="shared" si="884"/>
        <v>0</v>
      </c>
      <c r="CR101" s="151"/>
      <c r="CS101" s="155"/>
      <c r="CT101" s="10"/>
      <c r="CU101" s="44" t="s">
        <v>94</v>
      </c>
      <c r="CV101" s="96" t="s">
        <v>95</v>
      </c>
      <c r="CW101" s="8"/>
      <c r="CX101" s="17"/>
      <c r="CY101" s="8"/>
      <c r="CZ101" s="74">
        <v>0</v>
      </c>
      <c r="DA101" s="17"/>
      <c r="DB101" s="63">
        <v>0</v>
      </c>
      <c r="DC101" s="13">
        <f t="shared" si="886"/>
        <v>0</v>
      </c>
      <c r="DD101" s="13">
        <f t="shared" si="887"/>
        <v>0</v>
      </c>
      <c r="DE101" s="13">
        <f t="shared" si="888"/>
        <v>0</v>
      </c>
      <c r="DF101" s="151"/>
      <c r="DG101" s="155"/>
      <c r="DH101" s="10"/>
      <c r="DI101" s="44" t="s">
        <v>94</v>
      </c>
      <c r="DJ101" s="96" t="s">
        <v>95</v>
      </c>
      <c r="DK101" s="8"/>
      <c r="DL101" s="17"/>
      <c r="DM101" s="8"/>
      <c r="DN101" s="74">
        <v>0</v>
      </c>
      <c r="DO101" s="17"/>
      <c r="DP101" s="63">
        <v>0</v>
      </c>
      <c r="DQ101" s="13">
        <f t="shared" si="890"/>
        <v>0</v>
      </c>
      <c r="DR101" s="13">
        <f t="shared" si="891"/>
        <v>0</v>
      </c>
      <c r="DS101" s="13">
        <f t="shared" si="892"/>
        <v>0</v>
      </c>
      <c r="DT101" s="151"/>
      <c r="DU101" s="155"/>
      <c r="DV101" s="10"/>
      <c r="DW101" s="44" t="s">
        <v>94</v>
      </c>
      <c r="DX101" s="96" t="s">
        <v>95</v>
      </c>
      <c r="DY101" s="8"/>
      <c r="DZ101" s="17"/>
      <c r="EA101" s="8"/>
      <c r="EB101" s="74">
        <v>0</v>
      </c>
      <c r="EC101" s="17"/>
      <c r="ED101" s="63">
        <v>0</v>
      </c>
      <c r="EE101" s="13">
        <f t="shared" si="894"/>
        <v>0</v>
      </c>
      <c r="EF101" s="13">
        <f t="shared" si="895"/>
        <v>0</v>
      </c>
      <c r="EG101" s="13">
        <f t="shared" si="896"/>
        <v>0</v>
      </c>
      <c r="EH101" s="151"/>
      <c r="EI101" s="155"/>
      <c r="EJ101" s="10"/>
      <c r="EK101" s="44"/>
      <c r="EL101" s="61"/>
      <c r="EM101" s="87" t="s">
        <v>240</v>
      </c>
      <c r="EN101" s="95" t="s">
        <v>246</v>
      </c>
      <c r="EO101" s="14"/>
      <c r="EP101" s="72">
        <v>19.89</v>
      </c>
      <c r="EQ101" s="496">
        <f t="shared" si="864"/>
        <v>0</v>
      </c>
      <c r="ER101" s="61"/>
      <c r="ES101" s="61"/>
      <c r="ET101" s="61"/>
      <c r="EU101" s="61"/>
      <c r="EV101" s="87" t="s">
        <v>240</v>
      </c>
      <c r="EW101" s="95" t="s">
        <v>246</v>
      </c>
      <c r="EX101" s="14"/>
      <c r="EY101" s="72">
        <v>0</v>
      </c>
      <c r="EZ101" s="496">
        <f t="shared" si="865"/>
        <v>0</v>
      </c>
      <c r="FA101" s="88"/>
      <c r="FC101" s="44"/>
      <c r="FD101" s="295" t="s">
        <v>332</v>
      </c>
      <c r="FE101" s="296">
        <v>0</v>
      </c>
      <c r="FF101" s="297">
        <v>1</v>
      </c>
      <c r="FG101" s="190">
        <f>SUM(FH102:FH112)</f>
        <v>39</v>
      </c>
      <c r="FH101" s="107"/>
      <c r="FI101" s="496">
        <f>SUM(FI102:FI112)</f>
        <v>0</v>
      </c>
      <c r="FJ101" s="10"/>
      <c r="FK101" s="298" t="s">
        <v>329</v>
      </c>
      <c r="FL101" s="301"/>
      <c r="FM101" s="299"/>
      <c r="FN101" s="296">
        <v>0</v>
      </c>
      <c r="FO101" s="300">
        <v>1</v>
      </c>
      <c r="FP101" s="190">
        <f>SUM(FQ102:FQ112)</f>
        <v>17.29</v>
      </c>
      <c r="FQ101" s="107"/>
      <c r="FR101" s="496">
        <f>SUM(FR102:FR112)</f>
        <v>0</v>
      </c>
      <c r="FS101" s="88"/>
    </row>
    <row r="102" spans="1:175" x14ac:dyDescent="0.25">
      <c r="A102" s="44" t="s">
        <v>96</v>
      </c>
      <c r="B102" s="8" t="s">
        <v>46</v>
      </c>
      <c r="C102" s="8"/>
      <c r="D102" s="8"/>
      <c r="E102" s="8"/>
      <c r="F102" s="74">
        <v>0</v>
      </c>
      <c r="G102" s="17"/>
      <c r="H102" s="63">
        <v>0</v>
      </c>
      <c r="I102" s="13">
        <f>(F102*H102)</f>
        <v>0</v>
      </c>
      <c r="J102" s="13">
        <f>IF(E$113=0,0,I102/E$113)</f>
        <v>0</v>
      </c>
      <c r="K102" s="13">
        <f>(J102*G$2)</f>
        <v>0</v>
      </c>
      <c r="L102" s="151"/>
      <c r="M102" s="155"/>
      <c r="N102" s="10"/>
      <c r="O102" s="44" t="s">
        <v>96</v>
      </c>
      <c r="P102" s="8" t="s">
        <v>46</v>
      </c>
      <c r="Q102" s="8"/>
      <c r="R102" s="8"/>
      <c r="S102" s="8"/>
      <c r="T102" s="74">
        <v>0</v>
      </c>
      <c r="U102" s="17"/>
      <c r="V102" s="63">
        <v>0</v>
      </c>
      <c r="W102" s="13">
        <f>(T102*V102)</f>
        <v>0</v>
      </c>
      <c r="X102" s="13">
        <f>IF(S$113=0,0,W102/S$113)</f>
        <v>0</v>
      </c>
      <c r="Y102" s="13">
        <f>(X102*U$2)</f>
        <v>0</v>
      </c>
      <c r="Z102" s="151"/>
      <c r="AA102" s="155"/>
      <c r="AB102" s="10"/>
      <c r="AC102" s="44" t="s">
        <v>96</v>
      </c>
      <c r="AD102" s="8" t="s">
        <v>46</v>
      </c>
      <c r="AE102" s="8"/>
      <c r="AF102" s="8"/>
      <c r="AG102" s="8"/>
      <c r="AH102" s="74">
        <v>0</v>
      </c>
      <c r="AI102" s="17"/>
      <c r="AJ102" s="63">
        <v>0</v>
      </c>
      <c r="AK102" s="13">
        <f t="shared" si="866"/>
        <v>0</v>
      </c>
      <c r="AL102" s="13">
        <f t="shared" si="867"/>
        <v>0</v>
      </c>
      <c r="AM102" s="13">
        <f t="shared" si="868"/>
        <v>0</v>
      </c>
      <c r="AN102" s="151"/>
      <c r="AO102" s="155"/>
      <c r="AP102" s="10"/>
      <c r="AQ102" s="44" t="s">
        <v>96</v>
      </c>
      <c r="AR102" s="8" t="s">
        <v>46</v>
      </c>
      <c r="AS102" s="8"/>
      <c r="AT102" s="8"/>
      <c r="AU102" s="8"/>
      <c r="AV102" s="74">
        <v>0</v>
      </c>
      <c r="AW102" s="17"/>
      <c r="AX102" s="63">
        <v>0</v>
      </c>
      <c r="AY102" s="13">
        <f t="shared" si="870"/>
        <v>0</v>
      </c>
      <c r="AZ102" s="13">
        <f t="shared" si="871"/>
        <v>0</v>
      </c>
      <c r="BA102" s="13">
        <f t="shared" si="872"/>
        <v>0</v>
      </c>
      <c r="BB102" s="151"/>
      <c r="BC102" s="155"/>
      <c r="BD102" s="10"/>
      <c r="BE102" s="44" t="s">
        <v>96</v>
      </c>
      <c r="BF102" s="8" t="s">
        <v>46</v>
      </c>
      <c r="BG102" s="8"/>
      <c r="BH102" s="8"/>
      <c r="BI102" s="8"/>
      <c r="BJ102" s="74">
        <v>0</v>
      </c>
      <c r="BK102" s="17"/>
      <c r="BL102" s="63">
        <v>0</v>
      </c>
      <c r="BM102" s="13">
        <f t="shared" si="874"/>
        <v>0</v>
      </c>
      <c r="BN102" s="13">
        <f t="shared" si="875"/>
        <v>0</v>
      </c>
      <c r="BO102" s="13">
        <f t="shared" si="876"/>
        <v>0</v>
      </c>
      <c r="BP102" s="151"/>
      <c r="BQ102" s="155"/>
      <c r="BR102" s="10"/>
      <c r="BS102" s="44" t="s">
        <v>96</v>
      </c>
      <c r="BT102" s="8" t="s">
        <v>46</v>
      </c>
      <c r="BU102" s="8"/>
      <c r="BV102" s="8"/>
      <c r="BW102" s="8"/>
      <c r="BX102" s="74">
        <v>0</v>
      </c>
      <c r="BY102" s="17"/>
      <c r="BZ102" s="63">
        <v>0</v>
      </c>
      <c r="CA102" s="13">
        <f t="shared" si="878"/>
        <v>0</v>
      </c>
      <c r="CB102" s="13">
        <f t="shared" si="879"/>
        <v>0</v>
      </c>
      <c r="CC102" s="13">
        <f t="shared" si="880"/>
        <v>0</v>
      </c>
      <c r="CD102" s="151"/>
      <c r="CE102" s="155"/>
      <c r="CF102" s="10"/>
      <c r="CG102" s="44" t="s">
        <v>96</v>
      </c>
      <c r="CH102" s="8" t="s">
        <v>46</v>
      </c>
      <c r="CI102" s="8"/>
      <c r="CJ102" s="8"/>
      <c r="CK102" s="8"/>
      <c r="CL102" s="74">
        <v>0</v>
      </c>
      <c r="CM102" s="17"/>
      <c r="CN102" s="63">
        <v>0</v>
      </c>
      <c r="CO102" s="13">
        <f t="shared" si="882"/>
        <v>0</v>
      </c>
      <c r="CP102" s="13">
        <f t="shared" si="883"/>
        <v>0</v>
      </c>
      <c r="CQ102" s="13">
        <f t="shared" si="884"/>
        <v>0</v>
      </c>
      <c r="CR102" s="151"/>
      <c r="CS102" s="155"/>
      <c r="CT102" s="10"/>
      <c r="CU102" s="44" t="s">
        <v>96</v>
      </c>
      <c r="CV102" s="8" t="s">
        <v>46</v>
      </c>
      <c r="CW102" s="8"/>
      <c r="CX102" s="8"/>
      <c r="CY102" s="8"/>
      <c r="CZ102" s="74">
        <v>0</v>
      </c>
      <c r="DA102" s="17"/>
      <c r="DB102" s="63">
        <v>0</v>
      </c>
      <c r="DC102" s="13">
        <f t="shared" si="886"/>
        <v>0</v>
      </c>
      <c r="DD102" s="13">
        <f t="shared" si="887"/>
        <v>0</v>
      </c>
      <c r="DE102" s="13">
        <f t="shared" si="888"/>
        <v>0</v>
      </c>
      <c r="DF102" s="151"/>
      <c r="DG102" s="155"/>
      <c r="DH102" s="10"/>
      <c r="DI102" s="44" t="s">
        <v>96</v>
      </c>
      <c r="DJ102" s="8" t="s">
        <v>46</v>
      </c>
      <c r="DK102" s="8"/>
      <c r="DL102" s="8"/>
      <c r="DM102" s="8"/>
      <c r="DN102" s="74">
        <v>0</v>
      </c>
      <c r="DO102" s="17"/>
      <c r="DP102" s="63">
        <v>0</v>
      </c>
      <c r="DQ102" s="13">
        <f t="shared" si="890"/>
        <v>0</v>
      </c>
      <c r="DR102" s="13">
        <f t="shared" si="891"/>
        <v>0</v>
      </c>
      <c r="DS102" s="13">
        <f t="shared" si="892"/>
        <v>0</v>
      </c>
      <c r="DT102" s="151"/>
      <c r="DU102" s="155"/>
      <c r="DV102" s="10"/>
      <c r="DW102" s="44" t="s">
        <v>96</v>
      </c>
      <c r="DX102" s="8" t="s">
        <v>46</v>
      </c>
      <c r="DY102" s="8"/>
      <c r="DZ102" s="8"/>
      <c r="EA102" s="8"/>
      <c r="EB102" s="74">
        <v>0</v>
      </c>
      <c r="EC102" s="17"/>
      <c r="ED102" s="63">
        <v>0</v>
      </c>
      <c r="EE102" s="13">
        <f t="shared" si="894"/>
        <v>0</v>
      </c>
      <c r="EF102" s="13">
        <f t="shared" si="895"/>
        <v>0</v>
      </c>
      <c r="EG102" s="13">
        <f t="shared" si="896"/>
        <v>0</v>
      </c>
      <c r="EH102" s="151"/>
      <c r="EI102" s="155"/>
      <c r="EJ102" s="10"/>
      <c r="EK102" s="44"/>
      <c r="EL102" s="302"/>
      <c r="EM102" s="87" t="s">
        <v>96</v>
      </c>
      <c r="EN102" s="8" t="s">
        <v>46</v>
      </c>
      <c r="EO102" s="61"/>
      <c r="EP102" s="72">
        <v>5.13</v>
      </c>
      <c r="EQ102" s="496">
        <f t="shared" si="864"/>
        <v>0</v>
      </c>
      <c r="ER102" s="10"/>
      <c r="ES102" s="61"/>
      <c r="ET102" s="302"/>
      <c r="EU102" s="61"/>
      <c r="EV102" s="87" t="s">
        <v>96</v>
      </c>
      <c r="EW102" s="8" t="s">
        <v>46</v>
      </c>
      <c r="EX102" s="61"/>
      <c r="EY102" s="72">
        <v>23.69</v>
      </c>
      <c r="EZ102" s="496">
        <f t="shared" si="865"/>
        <v>0</v>
      </c>
      <c r="FA102" s="88"/>
      <c r="FC102" s="44"/>
      <c r="FD102" s="302"/>
      <c r="FE102" s="87" t="s">
        <v>90</v>
      </c>
      <c r="FF102" s="95" t="s">
        <v>111</v>
      </c>
      <c r="FG102" s="14"/>
      <c r="FH102" s="72">
        <v>0</v>
      </c>
      <c r="FI102" s="496">
        <f t="shared" ref="FI102:FI112" si="898">FE$101*FF$101*FH102</f>
        <v>0</v>
      </c>
      <c r="FJ102" s="10"/>
      <c r="FK102" s="302"/>
      <c r="FL102" s="61"/>
      <c r="FM102" s="61"/>
      <c r="FN102" s="87" t="s">
        <v>90</v>
      </c>
      <c r="FO102" s="95" t="s">
        <v>111</v>
      </c>
      <c r="FP102" s="14"/>
      <c r="FQ102" s="72">
        <v>0</v>
      </c>
      <c r="FR102" s="496">
        <f t="shared" ref="FR102:FR112" si="899">FN$101*FO$101*FQ102</f>
        <v>0</v>
      </c>
      <c r="FS102" s="88"/>
    </row>
    <row r="103" spans="1:175" x14ac:dyDescent="0.25">
      <c r="A103" s="44" t="s">
        <v>96</v>
      </c>
      <c r="B103" s="8" t="s">
        <v>46</v>
      </c>
      <c r="C103" s="8"/>
      <c r="D103" s="8"/>
      <c r="E103" s="8"/>
      <c r="F103" s="74">
        <v>0</v>
      </c>
      <c r="G103" s="17"/>
      <c r="H103" s="63">
        <v>0</v>
      </c>
      <c r="I103" s="13">
        <f>(F103*H103)</f>
        <v>0</v>
      </c>
      <c r="J103" s="13">
        <f>IF(E$113=0,0,I103/E$113)</f>
        <v>0</v>
      </c>
      <c r="K103" s="13">
        <f>(J103*G$2)</f>
        <v>0</v>
      </c>
      <c r="L103" s="151"/>
      <c r="M103" s="155"/>
      <c r="N103" s="10"/>
      <c r="O103" s="44" t="s">
        <v>96</v>
      </c>
      <c r="P103" s="8" t="s">
        <v>46</v>
      </c>
      <c r="Q103" s="8"/>
      <c r="R103" s="8"/>
      <c r="S103" s="8"/>
      <c r="T103" s="74">
        <v>0</v>
      </c>
      <c r="U103" s="17"/>
      <c r="V103" s="63">
        <v>0</v>
      </c>
      <c r="W103" s="13">
        <f>(T103*V103)</f>
        <v>0</v>
      </c>
      <c r="X103" s="13">
        <f>IF(S$113=0,0,W103/S$113)</f>
        <v>0</v>
      </c>
      <c r="Y103" s="13">
        <f>(X103*U$2)</f>
        <v>0</v>
      </c>
      <c r="Z103" s="151"/>
      <c r="AA103" s="155"/>
      <c r="AB103" s="10"/>
      <c r="AC103" s="44" t="s">
        <v>96</v>
      </c>
      <c r="AD103" s="8" t="s">
        <v>46</v>
      </c>
      <c r="AE103" s="8"/>
      <c r="AF103" s="8"/>
      <c r="AG103" s="8"/>
      <c r="AH103" s="74">
        <v>0</v>
      </c>
      <c r="AI103" s="17"/>
      <c r="AJ103" s="63">
        <v>0</v>
      </c>
      <c r="AK103" s="13">
        <f t="shared" si="866"/>
        <v>0</v>
      </c>
      <c r="AL103" s="13">
        <f t="shared" si="867"/>
        <v>0</v>
      </c>
      <c r="AM103" s="13">
        <f t="shared" si="868"/>
        <v>0</v>
      </c>
      <c r="AN103" s="151"/>
      <c r="AO103" s="155"/>
      <c r="AP103" s="10"/>
      <c r="AQ103" s="44" t="s">
        <v>96</v>
      </c>
      <c r="AR103" s="8" t="s">
        <v>46</v>
      </c>
      <c r="AS103" s="8"/>
      <c r="AT103" s="8"/>
      <c r="AU103" s="8"/>
      <c r="AV103" s="74">
        <v>0</v>
      </c>
      <c r="AW103" s="17"/>
      <c r="AX103" s="63">
        <v>0</v>
      </c>
      <c r="AY103" s="13">
        <f t="shared" si="870"/>
        <v>0</v>
      </c>
      <c r="AZ103" s="13">
        <f t="shared" si="871"/>
        <v>0</v>
      </c>
      <c r="BA103" s="13">
        <f t="shared" si="872"/>
        <v>0</v>
      </c>
      <c r="BB103" s="151"/>
      <c r="BC103" s="155"/>
      <c r="BD103" s="10"/>
      <c r="BE103" s="44" t="s">
        <v>96</v>
      </c>
      <c r="BF103" s="8" t="s">
        <v>46</v>
      </c>
      <c r="BG103" s="8"/>
      <c r="BH103" s="8"/>
      <c r="BI103" s="8"/>
      <c r="BJ103" s="74">
        <v>0</v>
      </c>
      <c r="BK103" s="17"/>
      <c r="BL103" s="63">
        <v>0</v>
      </c>
      <c r="BM103" s="13">
        <f t="shared" si="874"/>
        <v>0</v>
      </c>
      <c r="BN103" s="13">
        <f t="shared" si="875"/>
        <v>0</v>
      </c>
      <c r="BO103" s="13">
        <f t="shared" si="876"/>
        <v>0</v>
      </c>
      <c r="BP103" s="151"/>
      <c r="BQ103" s="155"/>
      <c r="BR103" s="10"/>
      <c r="BS103" s="44" t="s">
        <v>96</v>
      </c>
      <c r="BT103" s="8" t="s">
        <v>46</v>
      </c>
      <c r="BU103" s="8"/>
      <c r="BV103" s="8"/>
      <c r="BW103" s="8"/>
      <c r="BX103" s="74">
        <v>0</v>
      </c>
      <c r="BY103" s="17"/>
      <c r="BZ103" s="63">
        <v>0</v>
      </c>
      <c r="CA103" s="13">
        <f t="shared" si="878"/>
        <v>0</v>
      </c>
      <c r="CB103" s="13">
        <f t="shared" si="879"/>
        <v>0</v>
      </c>
      <c r="CC103" s="13">
        <f t="shared" si="880"/>
        <v>0</v>
      </c>
      <c r="CD103" s="151"/>
      <c r="CE103" s="155"/>
      <c r="CF103" s="10"/>
      <c r="CG103" s="44" t="s">
        <v>96</v>
      </c>
      <c r="CH103" s="8" t="s">
        <v>46</v>
      </c>
      <c r="CI103" s="8"/>
      <c r="CJ103" s="8"/>
      <c r="CK103" s="8"/>
      <c r="CL103" s="74">
        <v>0</v>
      </c>
      <c r="CM103" s="17"/>
      <c r="CN103" s="63">
        <v>0</v>
      </c>
      <c r="CO103" s="13">
        <f t="shared" si="882"/>
        <v>0</v>
      </c>
      <c r="CP103" s="13">
        <f t="shared" si="883"/>
        <v>0</v>
      </c>
      <c r="CQ103" s="13">
        <f t="shared" si="884"/>
        <v>0</v>
      </c>
      <c r="CR103" s="151"/>
      <c r="CS103" s="155"/>
      <c r="CT103" s="10"/>
      <c r="CU103" s="44" t="s">
        <v>96</v>
      </c>
      <c r="CV103" s="8" t="s">
        <v>46</v>
      </c>
      <c r="CW103" s="8"/>
      <c r="CX103" s="8"/>
      <c r="CY103" s="8"/>
      <c r="CZ103" s="74">
        <v>0</v>
      </c>
      <c r="DA103" s="17"/>
      <c r="DB103" s="63">
        <v>0</v>
      </c>
      <c r="DC103" s="13">
        <f t="shared" si="886"/>
        <v>0</v>
      </c>
      <c r="DD103" s="13">
        <f t="shared" si="887"/>
        <v>0</v>
      </c>
      <c r="DE103" s="13">
        <f t="shared" si="888"/>
        <v>0</v>
      </c>
      <c r="DF103" s="151"/>
      <c r="DG103" s="155"/>
      <c r="DH103" s="10"/>
      <c r="DI103" s="44" t="s">
        <v>96</v>
      </c>
      <c r="DJ103" s="8" t="s">
        <v>46</v>
      </c>
      <c r="DK103" s="8"/>
      <c r="DL103" s="8"/>
      <c r="DM103" s="8"/>
      <c r="DN103" s="74">
        <v>0</v>
      </c>
      <c r="DO103" s="17"/>
      <c r="DP103" s="63">
        <v>0</v>
      </c>
      <c r="DQ103" s="13">
        <f t="shared" si="890"/>
        <v>0</v>
      </c>
      <c r="DR103" s="13">
        <f t="shared" si="891"/>
        <v>0</v>
      </c>
      <c r="DS103" s="13">
        <f t="shared" si="892"/>
        <v>0</v>
      </c>
      <c r="DT103" s="151"/>
      <c r="DU103" s="155"/>
      <c r="DV103" s="10"/>
      <c r="DW103" s="44" t="s">
        <v>96</v>
      </c>
      <c r="DX103" s="8" t="s">
        <v>46</v>
      </c>
      <c r="DY103" s="8"/>
      <c r="DZ103" s="8"/>
      <c r="EA103" s="8"/>
      <c r="EB103" s="74">
        <v>0</v>
      </c>
      <c r="EC103" s="17"/>
      <c r="ED103" s="63">
        <v>0</v>
      </c>
      <c r="EE103" s="13">
        <f t="shared" si="894"/>
        <v>0</v>
      </c>
      <c r="EF103" s="13">
        <f t="shared" si="895"/>
        <v>0</v>
      </c>
      <c r="EG103" s="13">
        <f t="shared" si="896"/>
        <v>0</v>
      </c>
      <c r="EH103" s="151"/>
      <c r="EI103" s="155"/>
      <c r="EJ103" s="10"/>
      <c r="EK103" s="44"/>
      <c r="EL103" s="302"/>
      <c r="EM103" s="87" t="s">
        <v>73</v>
      </c>
      <c r="EN103" s="8" t="s">
        <v>129</v>
      </c>
      <c r="EO103" s="61"/>
      <c r="EP103" s="72">
        <v>1.74</v>
      </c>
      <c r="EQ103" s="496">
        <f t="shared" si="864"/>
        <v>0</v>
      </c>
      <c r="ER103" s="10"/>
      <c r="ES103" s="61"/>
      <c r="ET103" s="302"/>
      <c r="EU103" s="61"/>
      <c r="EV103" s="87" t="s">
        <v>73</v>
      </c>
      <c r="EW103" s="8" t="s">
        <v>129</v>
      </c>
      <c r="EX103" s="61"/>
      <c r="EY103" s="72">
        <v>2.1800000000000002</v>
      </c>
      <c r="EZ103" s="496">
        <f t="shared" si="865"/>
        <v>0</v>
      </c>
      <c r="FA103" s="88"/>
      <c r="FC103" s="44"/>
      <c r="FD103" s="302"/>
      <c r="FE103" s="87" t="s">
        <v>99</v>
      </c>
      <c r="FF103" s="95" t="s">
        <v>112</v>
      </c>
      <c r="FG103" s="14"/>
      <c r="FH103" s="72">
        <v>3.35</v>
      </c>
      <c r="FI103" s="496">
        <f t="shared" si="898"/>
        <v>0</v>
      </c>
      <c r="FJ103" s="10"/>
      <c r="FK103" s="302"/>
      <c r="FL103" s="61"/>
      <c r="FM103" s="61"/>
      <c r="FN103" s="87" t="s">
        <v>99</v>
      </c>
      <c r="FO103" s="95" t="s">
        <v>112</v>
      </c>
      <c r="FP103" s="14"/>
      <c r="FQ103" s="72">
        <v>0</v>
      </c>
      <c r="FR103" s="496">
        <f t="shared" si="899"/>
        <v>0</v>
      </c>
      <c r="FS103" s="88"/>
    </row>
    <row r="104" spans="1:175" x14ac:dyDescent="0.25">
      <c r="A104" s="45" t="s">
        <v>97</v>
      </c>
      <c r="B104" s="93" t="s">
        <v>98</v>
      </c>
      <c r="C104" s="941"/>
      <c r="D104" s="941"/>
      <c r="E104" s="941"/>
      <c r="F104" s="74">
        <v>0</v>
      </c>
      <c r="G104" s="17"/>
      <c r="H104" s="63">
        <v>0</v>
      </c>
      <c r="I104" s="13">
        <f>(F104*H104)</f>
        <v>0</v>
      </c>
      <c r="J104" s="13">
        <f>IF(E$113=0,0,I104/E$113)</f>
        <v>0</v>
      </c>
      <c r="K104" s="13">
        <f>(J104*G$2)</f>
        <v>0</v>
      </c>
      <c r="L104" s="151"/>
      <c r="M104" s="155"/>
      <c r="N104" s="10"/>
      <c r="O104" s="45" t="s">
        <v>97</v>
      </c>
      <c r="P104" s="93" t="s">
        <v>98</v>
      </c>
      <c r="Q104" s="941"/>
      <c r="R104" s="941"/>
      <c r="S104" s="941"/>
      <c r="T104" s="74">
        <v>0</v>
      </c>
      <c r="U104" s="17"/>
      <c r="V104" s="63">
        <v>0</v>
      </c>
      <c r="W104" s="13">
        <f>(T104*V104)</f>
        <v>0</v>
      </c>
      <c r="X104" s="13">
        <f>IF(S$113=0,0,W104/S$113)</f>
        <v>0</v>
      </c>
      <c r="Y104" s="13">
        <f>(X104*U$2)</f>
        <v>0</v>
      </c>
      <c r="Z104" s="151"/>
      <c r="AA104" s="155"/>
      <c r="AB104" s="10"/>
      <c r="AC104" s="45" t="s">
        <v>97</v>
      </c>
      <c r="AD104" s="93" t="s">
        <v>98</v>
      </c>
      <c r="AE104" s="941"/>
      <c r="AF104" s="941"/>
      <c r="AG104" s="941"/>
      <c r="AH104" s="74">
        <v>0</v>
      </c>
      <c r="AI104" s="17"/>
      <c r="AJ104" s="63">
        <v>0</v>
      </c>
      <c r="AK104" s="13">
        <f t="shared" si="866"/>
        <v>0</v>
      </c>
      <c r="AL104" s="13">
        <f t="shared" si="867"/>
        <v>0</v>
      </c>
      <c r="AM104" s="13">
        <f t="shared" si="868"/>
        <v>0</v>
      </c>
      <c r="AN104" s="151"/>
      <c r="AO104" s="155"/>
      <c r="AP104" s="10"/>
      <c r="AQ104" s="45" t="s">
        <v>97</v>
      </c>
      <c r="AR104" s="93" t="s">
        <v>98</v>
      </c>
      <c r="AS104" s="941"/>
      <c r="AT104" s="941"/>
      <c r="AU104" s="941"/>
      <c r="AV104" s="74">
        <v>0</v>
      </c>
      <c r="AW104" s="17"/>
      <c r="AX104" s="63">
        <v>0</v>
      </c>
      <c r="AY104" s="13">
        <f t="shared" si="870"/>
        <v>0</v>
      </c>
      <c r="AZ104" s="13">
        <f t="shared" si="871"/>
        <v>0</v>
      </c>
      <c r="BA104" s="13">
        <f t="shared" si="872"/>
        <v>0</v>
      </c>
      <c r="BB104" s="151"/>
      <c r="BC104" s="155"/>
      <c r="BD104" s="10"/>
      <c r="BE104" s="45" t="s">
        <v>97</v>
      </c>
      <c r="BF104" s="93" t="s">
        <v>98</v>
      </c>
      <c r="BG104" s="941"/>
      <c r="BH104" s="941"/>
      <c r="BI104" s="941"/>
      <c r="BJ104" s="74">
        <v>0</v>
      </c>
      <c r="BK104" s="17"/>
      <c r="BL104" s="63">
        <v>0</v>
      </c>
      <c r="BM104" s="13">
        <f t="shared" si="874"/>
        <v>0</v>
      </c>
      <c r="BN104" s="13">
        <f t="shared" si="875"/>
        <v>0</v>
      </c>
      <c r="BO104" s="13">
        <f t="shared" si="876"/>
        <v>0</v>
      </c>
      <c r="BP104" s="151"/>
      <c r="BQ104" s="155"/>
      <c r="BR104" s="10"/>
      <c r="BS104" s="45" t="s">
        <v>97</v>
      </c>
      <c r="BT104" s="93" t="s">
        <v>98</v>
      </c>
      <c r="BU104" s="941"/>
      <c r="BV104" s="941"/>
      <c r="BW104" s="941"/>
      <c r="BX104" s="74">
        <v>0</v>
      </c>
      <c r="BY104" s="17"/>
      <c r="BZ104" s="63">
        <v>0</v>
      </c>
      <c r="CA104" s="13">
        <f t="shared" si="878"/>
        <v>0</v>
      </c>
      <c r="CB104" s="13">
        <f t="shared" si="879"/>
        <v>0</v>
      </c>
      <c r="CC104" s="13">
        <f t="shared" si="880"/>
        <v>0</v>
      </c>
      <c r="CD104" s="151"/>
      <c r="CE104" s="155"/>
      <c r="CF104" s="10"/>
      <c r="CG104" s="45" t="s">
        <v>97</v>
      </c>
      <c r="CH104" s="93" t="s">
        <v>98</v>
      </c>
      <c r="CI104" s="941"/>
      <c r="CJ104" s="941"/>
      <c r="CK104" s="941"/>
      <c r="CL104" s="74">
        <v>0</v>
      </c>
      <c r="CM104" s="17"/>
      <c r="CN104" s="63">
        <v>0</v>
      </c>
      <c r="CO104" s="13">
        <f t="shared" si="882"/>
        <v>0</v>
      </c>
      <c r="CP104" s="13">
        <f t="shared" si="883"/>
        <v>0</v>
      </c>
      <c r="CQ104" s="13">
        <f t="shared" si="884"/>
        <v>0</v>
      </c>
      <c r="CR104" s="151"/>
      <c r="CS104" s="155"/>
      <c r="CT104" s="10"/>
      <c r="CU104" s="45" t="s">
        <v>97</v>
      </c>
      <c r="CV104" s="93" t="s">
        <v>98</v>
      </c>
      <c r="CW104" s="941"/>
      <c r="CX104" s="941"/>
      <c r="CY104" s="941"/>
      <c r="CZ104" s="74">
        <v>0</v>
      </c>
      <c r="DA104" s="17"/>
      <c r="DB104" s="63">
        <v>0</v>
      </c>
      <c r="DC104" s="13">
        <f t="shared" si="886"/>
        <v>0</v>
      </c>
      <c r="DD104" s="13">
        <f t="shared" si="887"/>
        <v>0</v>
      </c>
      <c r="DE104" s="13">
        <f t="shared" si="888"/>
        <v>0</v>
      </c>
      <c r="DF104" s="151"/>
      <c r="DG104" s="155"/>
      <c r="DH104" s="10"/>
      <c r="DI104" s="45" t="s">
        <v>97</v>
      </c>
      <c r="DJ104" s="93" t="s">
        <v>98</v>
      </c>
      <c r="DK104" s="941"/>
      <c r="DL104" s="941"/>
      <c r="DM104" s="941"/>
      <c r="DN104" s="74">
        <v>0</v>
      </c>
      <c r="DO104" s="17"/>
      <c r="DP104" s="63">
        <v>0</v>
      </c>
      <c r="DQ104" s="13">
        <f t="shared" si="890"/>
        <v>0</v>
      </c>
      <c r="DR104" s="13">
        <f t="shared" si="891"/>
        <v>0</v>
      </c>
      <c r="DS104" s="13">
        <f t="shared" si="892"/>
        <v>0</v>
      </c>
      <c r="DT104" s="151"/>
      <c r="DU104" s="155"/>
      <c r="DV104" s="10"/>
      <c r="DW104" s="45" t="s">
        <v>97</v>
      </c>
      <c r="DX104" s="93" t="s">
        <v>98</v>
      </c>
      <c r="DY104" s="941"/>
      <c r="DZ104" s="941"/>
      <c r="EA104" s="941"/>
      <c r="EB104" s="74">
        <v>0</v>
      </c>
      <c r="EC104" s="17"/>
      <c r="ED104" s="63">
        <v>0</v>
      </c>
      <c r="EE104" s="13">
        <f t="shared" si="894"/>
        <v>0</v>
      </c>
      <c r="EF104" s="13">
        <f t="shared" si="895"/>
        <v>0</v>
      </c>
      <c r="EG104" s="13">
        <f t="shared" si="896"/>
        <v>0</v>
      </c>
      <c r="EH104" s="151"/>
      <c r="EI104" s="155"/>
      <c r="EJ104" s="10"/>
      <c r="EK104" s="44"/>
      <c r="EL104" s="302"/>
      <c r="EM104" s="87" t="s">
        <v>133</v>
      </c>
      <c r="EN104" s="8" t="s">
        <v>132</v>
      </c>
      <c r="EO104" s="61"/>
      <c r="EP104" s="72">
        <v>3.39</v>
      </c>
      <c r="EQ104" s="496">
        <f t="shared" si="864"/>
        <v>0</v>
      </c>
      <c r="ER104" s="10"/>
      <c r="ES104" s="61"/>
      <c r="ET104" s="302"/>
      <c r="EU104" s="61"/>
      <c r="EV104" s="87" t="s">
        <v>133</v>
      </c>
      <c r="EW104" s="8" t="s">
        <v>132</v>
      </c>
      <c r="EX104" s="61"/>
      <c r="EY104" s="72">
        <v>0</v>
      </c>
      <c r="EZ104" s="496">
        <f t="shared" si="865"/>
        <v>0</v>
      </c>
      <c r="FA104" s="88"/>
      <c r="FC104" s="44"/>
      <c r="FD104" s="302"/>
      <c r="FE104" s="87" t="s">
        <v>91</v>
      </c>
      <c r="FF104" s="95" t="s">
        <v>321</v>
      </c>
      <c r="FG104" s="14"/>
      <c r="FH104" s="72">
        <v>0</v>
      </c>
      <c r="FI104" s="496">
        <f t="shared" si="898"/>
        <v>0</v>
      </c>
      <c r="FJ104" s="10"/>
      <c r="FK104" s="302"/>
      <c r="FL104" s="61"/>
      <c r="FM104" s="61"/>
      <c r="FN104" s="87" t="s">
        <v>91</v>
      </c>
      <c r="FO104" s="95" t="s">
        <v>321</v>
      </c>
      <c r="FP104" s="14"/>
      <c r="FQ104" s="72">
        <v>0</v>
      </c>
      <c r="FR104" s="496">
        <f t="shared" si="899"/>
        <v>0</v>
      </c>
      <c r="FS104" s="88"/>
    </row>
    <row r="105" spans="1:175" x14ac:dyDescent="0.25">
      <c r="A105" s="44"/>
      <c r="B105" s="8"/>
      <c r="C105" s="6"/>
      <c r="D105" s="942"/>
      <c r="E105" s="942" t="s">
        <v>20</v>
      </c>
      <c r="F105" s="18" t="s">
        <v>110</v>
      </c>
      <c r="G105" s="942" t="s">
        <v>109</v>
      </c>
      <c r="H105" s="286" t="s">
        <v>36</v>
      </c>
      <c r="I105" s="13"/>
      <c r="J105" s="13"/>
      <c r="K105" s="13"/>
      <c r="L105" s="1044" t="s">
        <v>282</v>
      </c>
      <c r="M105" s="1045"/>
      <c r="N105" s="10"/>
      <c r="O105" s="44"/>
      <c r="P105" s="8"/>
      <c r="Q105" s="6"/>
      <c r="R105" s="942"/>
      <c r="S105" s="942" t="s">
        <v>20</v>
      </c>
      <c r="T105" s="18" t="s">
        <v>110</v>
      </c>
      <c r="U105" s="942" t="s">
        <v>109</v>
      </c>
      <c r="V105" s="286" t="s">
        <v>36</v>
      </c>
      <c r="W105" s="13"/>
      <c r="X105" s="13"/>
      <c r="Y105" s="13"/>
      <c r="Z105" s="1044" t="s">
        <v>282</v>
      </c>
      <c r="AA105" s="1045"/>
      <c r="AB105" s="10"/>
      <c r="AC105" s="44"/>
      <c r="AD105" s="8"/>
      <c r="AE105" s="6"/>
      <c r="AF105" s="942"/>
      <c r="AG105" s="942" t="s">
        <v>20</v>
      </c>
      <c r="AH105" s="18" t="s">
        <v>110</v>
      </c>
      <c r="AI105" s="942" t="s">
        <v>109</v>
      </c>
      <c r="AJ105" s="286" t="s">
        <v>36</v>
      </c>
      <c r="AK105" s="13"/>
      <c r="AL105" s="13"/>
      <c r="AM105" s="13"/>
      <c r="AN105" s="1044" t="s">
        <v>282</v>
      </c>
      <c r="AO105" s="1045"/>
      <c r="AP105" s="10"/>
      <c r="AQ105" s="44"/>
      <c r="AR105" s="8"/>
      <c r="AS105" s="6"/>
      <c r="AT105" s="942"/>
      <c r="AU105" s="942" t="s">
        <v>20</v>
      </c>
      <c r="AV105" s="18" t="s">
        <v>110</v>
      </c>
      <c r="AW105" s="942" t="s">
        <v>109</v>
      </c>
      <c r="AX105" s="286" t="s">
        <v>36</v>
      </c>
      <c r="AY105" s="13"/>
      <c r="AZ105" s="13"/>
      <c r="BA105" s="13"/>
      <c r="BB105" s="1044" t="s">
        <v>282</v>
      </c>
      <c r="BC105" s="1045"/>
      <c r="BD105" s="10"/>
      <c r="BE105" s="44"/>
      <c r="BF105" s="8"/>
      <c r="BG105" s="6"/>
      <c r="BH105" s="942"/>
      <c r="BI105" s="942" t="s">
        <v>20</v>
      </c>
      <c r="BJ105" s="18" t="s">
        <v>110</v>
      </c>
      <c r="BK105" s="942" t="s">
        <v>109</v>
      </c>
      <c r="BL105" s="286" t="s">
        <v>36</v>
      </c>
      <c r="BM105" s="13"/>
      <c r="BN105" s="13"/>
      <c r="BO105" s="13"/>
      <c r="BP105" s="1044" t="s">
        <v>282</v>
      </c>
      <c r="BQ105" s="1045"/>
      <c r="BR105" s="10"/>
      <c r="BS105" s="44"/>
      <c r="BT105" s="8"/>
      <c r="BU105" s="6"/>
      <c r="BV105" s="942"/>
      <c r="BW105" s="942" t="s">
        <v>20</v>
      </c>
      <c r="BX105" s="18" t="s">
        <v>110</v>
      </c>
      <c r="BY105" s="942" t="s">
        <v>109</v>
      </c>
      <c r="BZ105" s="286" t="s">
        <v>36</v>
      </c>
      <c r="CA105" s="13"/>
      <c r="CB105" s="13"/>
      <c r="CC105" s="13"/>
      <c r="CD105" s="1044" t="s">
        <v>282</v>
      </c>
      <c r="CE105" s="1045"/>
      <c r="CF105" s="10"/>
      <c r="CG105" s="44"/>
      <c r="CH105" s="8"/>
      <c r="CI105" s="6"/>
      <c r="CJ105" s="942"/>
      <c r="CK105" s="942" t="s">
        <v>20</v>
      </c>
      <c r="CL105" s="18" t="s">
        <v>110</v>
      </c>
      <c r="CM105" s="942" t="s">
        <v>109</v>
      </c>
      <c r="CN105" s="286" t="s">
        <v>36</v>
      </c>
      <c r="CO105" s="13"/>
      <c r="CP105" s="13"/>
      <c r="CQ105" s="13"/>
      <c r="CR105" s="1044" t="s">
        <v>282</v>
      </c>
      <c r="CS105" s="1045"/>
      <c r="CT105" s="10"/>
      <c r="CU105" s="44"/>
      <c r="CV105" s="8"/>
      <c r="CW105" s="6"/>
      <c r="CX105" s="942"/>
      <c r="CY105" s="942" t="s">
        <v>20</v>
      </c>
      <c r="CZ105" s="18" t="s">
        <v>110</v>
      </c>
      <c r="DA105" s="942" t="s">
        <v>109</v>
      </c>
      <c r="DB105" s="286" t="s">
        <v>36</v>
      </c>
      <c r="DC105" s="13"/>
      <c r="DD105" s="13"/>
      <c r="DE105" s="13"/>
      <c r="DF105" s="1044" t="s">
        <v>282</v>
      </c>
      <c r="DG105" s="1045"/>
      <c r="DH105" s="10"/>
      <c r="DI105" s="44"/>
      <c r="DJ105" s="8"/>
      <c r="DK105" s="6"/>
      <c r="DL105" s="942"/>
      <c r="DM105" s="942" t="s">
        <v>20</v>
      </c>
      <c r="DN105" s="18" t="s">
        <v>110</v>
      </c>
      <c r="DO105" s="942" t="s">
        <v>109</v>
      </c>
      <c r="DP105" s="286" t="s">
        <v>36</v>
      </c>
      <c r="DQ105" s="13"/>
      <c r="DR105" s="13"/>
      <c r="DS105" s="13"/>
      <c r="DT105" s="1044" t="s">
        <v>282</v>
      </c>
      <c r="DU105" s="1045"/>
      <c r="DV105" s="10"/>
      <c r="DW105" s="44"/>
      <c r="DX105" s="8"/>
      <c r="DY105" s="6"/>
      <c r="DZ105" s="942"/>
      <c r="EA105" s="942" t="s">
        <v>20</v>
      </c>
      <c r="EB105" s="18" t="s">
        <v>110</v>
      </c>
      <c r="EC105" s="942" t="s">
        <v>109</v>
      </c>
      <c r="ED105" s="286" t="s">
        <v>36</v>
      </c>
      <c r="EE105" s="13"/>
      <c r="EF105" s="13"/>
      <c r="EG105" s="13"/>
      <c r="EH105" s="1044" t="s">
        <v>282</v>
      </c>
      <c r="EI105" s="1045"/>
      <c r="EJ105" s="10"/>
      <c r="EK105" s="44"/>
      <c r="EL105" s="302"/>
      <c r="EM105" s="87" t="s">
        <v>65</v>
      </c>
      <c r="EN105" s="95" t="s">
        <v>60</v>
      </c>
      <c r="EO105" s="14"/>
      <c r="EP105" s="72">
        <v>0.69</v>
      </c>
      <c r="EQ105" s="496">
        <f t="shared" si="864"/>
        <v>0</v>
      </c>
      <c r="ER105" s="10"/>
      <c r="ES105" s="61"/>
      <c r="ET105" s="302"/>
      <c r="EU105" s="61"/>
      <c r="EV105" s="87" t="s">
        <v>65</v>
      </c>
      <c r="EW105" s="95" t="s">
        <v>60</v>
      </c>
      <c r="EX105" s="14"/>
      <c r="EY105" s="72">
        <v>0.83</v>
      </c>
      <c r="EZ105" s="496">
        <f t="shared" si="865"/>
        <v>0</v>
      </c>
      <c r="FA105" s="88"/>
      <c r="FC105" s="137"/>
      <c r="FD105" s="61"/>
      <c r="FE105" s="87" t="s">
        <v>240</v>
      </c>
      <c r="FF105" s="95" t="s">
        <v>246</v>
      </c>
      <c r="FG105" s="14"/>
      <c r="FH105" s="72">
        <v>9.06</v>
      </c>
      <c r="FI105" s="496">
        <f t="shared" si="898"/>
        <v>0</v>
      </c>
      <c r="FJ105" s="61"/>
      <c r="FK105" s="61"/>
      <c r="FL105" s="61"/>
      <c r="FM105" s="61"/>
      <c r="FN105" s="87" t="s">
        <v>240</v>
      </c>
      <c r="FO105" s="95" t="s">
        <v>246</v>
      </c>
      <c r="FP105" s="14"/>
      <c r="FQ105" s="72">
        <v>4.8099999999999996</v>
      </c>
      <c r="FR105" s="496">
        <f t="shared" si="899"/>
        <v>0</v>
      </c>
      <c r="FS105" s="88"/>
    </row>
    <row r="106" spans="1:175" x14ac:dyDescent="0.25">
      <c r="A106" s="44" t="s">
        <v>66</v>
      </c>
      <c r="B106" s="11" t="s">
        <v>48</v>
      </c>
      <c r="C106" s="8"/>
      <c r="D106" s="17"/>
      <c r="E106" s="74">
        <v>0</v>
      </c>
      <c r="F106" s="75">
        <v>0</v>
      </c>
      <c r="G106" s="34">
        <f t="shared" ref="G106:G111" si="900">F106*E106</f>
        <v>0</v>
      </c>
      <c r="H106" s="63">
        <v>0</v>
      </c>
      <c r="I106" s="13">
        <f t="shared" ref="I106:I111" si="901">(G106*H106)</f>
        <v>0</v>
      </c>
      <c r="J106" s="13">
        <f t="shared" ref="J106:J111" si="902">IF(E$113=0,0,I106/E$113)</f>
        <v>0</v>
      </c>
      <c r="K106" s="13">
        <f t="shared" ref="K106:K111" si="903">(J106*G$2)</f>
        <v>0</v>
      </c>
      <c r="L106" s="217">
        <f>SUM(K106:K107)</f>
        <v>0</v>
      </c>
      <c r="M106" s="218">
        <f>SUM(G106:G107)*C$2</f>
        <v>0</v>
      </c>
      <c r="N106" s="10"/>
      <c r="O106" s="44" t="s">
        <v>66</v>
      </c>
      <c r="P106" s="11" t="s">
        <v>48</v>
      </c>
      <c r="Q106" s="8"/>
      <c r="R106" s="17"/>
      <c r="S106" s="74">
        <v>0</v>
      </c>
      <c r="T106" s="75">
        <v>0</v>
      </c>
      <c r="U106" s="34">
        <f t="shared" ref="U106:U111" si="904">T106*S106</f>
        <v>0</v>
      </c>
      <c r="V106" s="63">
        <v>0</v>
      </c>
      <c r="W106" s="13">
        <f t="shared" ref="W106:W111" si="905">(U106*V106)</f>
        <v>0</v>
      </c>
      <c r="X106" s="13">
        <f t="shared" ref="X106:X111" si="906">IF(S$113=0,0,W106/S$113)</f>
        <v>0</v>
      </c>
      <c r="Y106" s="13">
        <f t="shared" ref="Y106:Y111" si="907">(X106*U$2)</f>
        <v>0</v>
      </c>
      <c r="Z106" s="217">
        <f>SUM(Y106:Y107)</f>
        <v>0</v>
      </c>
      <c r="AA106" s="218">
        <f>SUM(U106:U107)*Q$2</f>
        <v>0</v>
      </c>
      <c r="AB106" s="10"/>
      <c r="AC106" s="44" t="s">
        <v>66</v>
      </c>
      <c r="AD106" s="11" t="s">
        <v>48</v>
      </c>
      <c r="AE106" s="8"/>
      <c r="AF106" s="17"/>
      <c r="AG106" s="74">
        <v>0</v>
      </c>
      <c r="AH106" s="75">
        <v>0</v>
      </c>
      <c r="AI106" s="34">
        <f t="shared" ref="AI106:AI111" si="908">AH106*AG106</f>
        <v>0</v>
      </c>
      <c r="AJ106" s="63">
        <v>0</v>
      </c>
      <c r="AK106" s="13">
        <f t="shared" ref="AK106:AK111" si="909">(AI106*AJ106)</f>
        <v>0</v>
      </c>
      <c r="AL106" s="13">
        <f t="shared" ref="AL106:AL111" si="910">IF(AG$113=0,0,AK106/AG$113)</f>
        <v>0</v>
      </c>
      <c r="AM106" s="13">
        <f t="shared" ref="AM106:AM111" si="911">(AL106*AI$2)</f>
        <v>0</v>
      </c>
      <c r="AN106" s="217">
        <f t="shared" ref="AN106" si="912">SUM(AM106:AM107)</f>
        <v>0</v>
      </c>
      <c r="AO106" s="218">
        <f t="shared" ref="AO106" si="913">SUM(AI106:AI107)*AE$2</f>
        <v>0</v>
      </c>
      <c r="AP106" s="10"/>
      <c r="AQ106" s="44" t="s">
        <v>66</v>
      </c>
      <c r="AR106" s="11" t="s">
        <v>48</v>
      </c>
      <c r="AS106" s="8"/>
      <c r="AT106" s="17"/>
      <c r="AU106" s="74">
        <v>0</v>
      </c>
      <c r="AV106" s="75">
        <v>0</v>
      </c>
      <c r="AW106" s="34">
        <f t="shared" ref="AW106:AW111" si="914">AV106*AU106</f>
        <v>0</v>
      </c>
      <c r="AX106" s="63">
        <v>0</v>
      </c>
      <c r="AY106" s="13">
        <f t="shared" ref="AY106:AY111" si="915">(AW106*AX106)</f>
        <v>0</v>
      </c>
      <c r="AZ106" s="13">
        <f t="shared" ref="AZ106:AZ111" si="916">IF(AU$113=0,0,AY106/AU$113)</f>
        <v>0</v>
      </c>
      <c r="BA106" s="13">
        <f t="shared" ref="BA106:BA111" si="917">(AZ106*AW$2)</f>
        <v>0</v>
      </c>
      <c r="BB106" s="217">
        <f t="shared" ref="BB106" si="918">SUM(BA106:BA107)</f>
        <v>0</v>
      </c>
      <c r="BC106" s="218">
        <f t="shared" ref="BC106" si="919">SUM(AW106:AW107)*AS$2</f>
        <v>0</v>
      </c>
      <c r="BD106" s="10"/>
      <c r="BE106" s="44" t="s">
        <v>66</v>
      </c>
      <c r="BF106" s="11" t="s">
        <v>48</v>
      </c>
      <c r="BG106" s="8"/>
      <c r="BH106" s="17"/>
      <c r="BI106" s="74">
        <v>0</v>
      </c>
      <c r="BJ106" s="75">
        <v>0</v>
      </c>
      <c r="BK106" s="34">
        <f t="shared" ref="BK106:BK111" si="920">BJ106*BI106</f>
        <v>0</v>
      </c>
      <c r="BL106" s="63">
        <v>0</v>
      </c>
      <c r="BM106" s="13">
        <f t="shared" ref="BM106:BM111" si="921">(BK106*BL106)</f>
        <v>0</v>
      </c>
      <c r="BN106" s="13">
        <f t="shared" ref="BN106:BN111" si="922">IF(BI$113=0,0,BM106/BI$113)</f>
        <v>0</v>
      </c>
      <c r="BO106" s="13">
        <f t="shared" ref="BO106:BO111" si="923">(BN106*BK$2)</f>
        <v>0</v>
      </c>
      <c r="BP106" s="217">
        <f t="shared" ref="BP106" si="924">SUM(BO106:BO107)</f>
        <v>0</v>
      </c>
      <c r="BQ106" s="218">
        <f t="shared" ref="BQ106" si="925">SUM(BK106:BK107)*BG$2</f>
        <v>0</v>
      </c>
      <c r="BR106" s="10"/>
      <c r="BS106" s="44" t="s">
        <v>66</v>
      </c>
      <c r="BT106" s="11" t="s">
        <v>48</v>
      </c>
      <c r="BU106" s="8"/>
      <c r="BV106" s="17"/>
      <c r="BW106" s="74">
        <v>0</v>
      </c>
      <c r="BX106" s="75">
        <v>0</v>
      </c>
      <c r="BY106" s="34">
        <f t="shared" ref="BY106:BY111" si="926">BX106*BW106</f>
        <v>0</v>
      </c>
      <c r="BZ106" s="63">
        <v>0</v>
      </c>
      <c r="CA106" s="13">
        <f t="shared" ref="CA106:CA111" si="927">(BY106*BZ106)</f>
        <v>0</v>
      </c>
      <c r="CB106" s="13">
        <f t="shared" ref="CB106:CB111" si="928">IF(BW$113=0,0,CA106/BW$113)</f>
        <v>0</v>
      </c>
      <c r="CC106" s="13">
        <f t="shared" ref="CC106:CC111" si="929">(CB106*BY$2)</f>
        <v>0</v>
      </c>
      <c r="CD106" s="217">
        <f t="shared" ref="CD106" si="930">SUM(CC106:CC107)</f>
        <v>0</v>
      </c>
      <c r="CE106" s="218">
        <f t="shared" ref="CE106" si="931">SUM(BY106:BY107)*BU$2</f>
        <v>0</v>
      </c>
      <c r="CF106" s="10"/>
      <c r="CG106" s="44" t="s">
        <v>66</v>
      </c>
      <c r="CH106" s="11" t="s">
        <v>48</v>
      </c>
      <c r="CI106" s="8"/>
      <c r="CJ106" s="17"/>
      <c r="CK106" s="74">
        <v>0</v>
      </c>
      <c r="CL106" s="75">
        <v>0</v>
      </c>
      <c r="CM106" s="34">
        <f t="shared" ref="CM106:CM111" si="932">CL106*CK106</f>
        <v>0</v>
      </c>
      <c r="CN106" s="63">
        <v>0</v>
      </c>
      <c r="CO106" s="13">
        <f t="shared" ref="CO106:CO111" si="933">(CM106*CN106)</f>
        <v>0</v>
      </c>
      <c r="CP106" s="13">
        <f t="shared" ref="CP106:CP111" si="934">IF(CK$113=0,0,CO106/CK$113)</f>
        <v>0</v>
      </c>
      <c r="CQ106" s="13">
        <f t="shared" ref="CQ106:CQ111" si="935">(CP106*CM$2)</f>
        <v>0</v>
      </c>
      <c r="CR106" s="217">
        <f t="shared" ref="CR106" si="936">SUM(CQ106:CQ107)</f>
        <v>0</v>
      </c>
      <c r="CS106" s="218">
        <f t="shared" ref="CS106" si="937">SUM(CM106:CM107)*CI$2</f>
        <v>0</v>
      </c>
      <c r="CT106" s="10"/>
      <c r="CU106" s="44" t="s">
        <v>66</v>
      </c>
      <c r="CV106" s="11" t="s">
        <v>48</v>
      </c>
      <c r="CW106" s="8"/>
      <c r="CX106" s="17"/>
      <c r="CY106" s="74">
        <v>0</v>
      </c>
      <c r="CZ106" s="75">
        <v>0</v>
      </c>
      <c r="DA106" s="34">
        <f t="shared" ref="DA106:DA111" si="938">CZ106*CY106</f>
        <v>0</v>
      </c>
      <c r="DB106" s="63">
        <v>0</v>
      </c>
      <c r="DC106" s="13">
        <f t="shared" ref="DC106:DC111" si="939">(DA106*DB106)</f>
        <v>0</v>
      </c>
      <c r="DD106" s="13">
        <f t="shared" ref="DD106:DD111" si="940">IF(CY$113=0,0,DC106/CY$113)</f>
        <v>0</v>
      </c>
      <c r="DE106" s="13">
        <f t="shared" ref="DE106:DE111" si="941">(DD106*DA$2)</f>
        <v>0</v>
      </c>
      <c r="DF106" s="217">
        <f t="shared" ref="DF106" si="942">SUM(DE106:DE107)</f>
        <v>0</v>
      </c>
      <c r="DG106" s="218">
        <f t="shared" ref="DG106" si="943">SUM(DA106:DA107)*CW$2</f>
        <v>0</v>
      </c>
      <c r="DH106" s="10"/>
      <c r="DI106" s="44" t="s">
        <v>66</v>
      </c>
      <c r="DJ106" s="11" t="s">
        <v>48</v>
      </c>
      <c r="DK106" s="8"/>
      <c r="DL106" s="17"/>
      <c r="DM106" s="74">
        <v>0</v>
      </c>
      <c r="DN106" s="75">
        <v>0</v>
      </c>
      <c r="DO106" s="34">
        <f t="shared" ref="DO106:DO111" si="944">DN106*DM106</f>
        <v>0</v>
      </c>
      <c r="DP106" s="63">
        <v>0</v>
      </c>
      <c r="DQ106" s="13">
        <f t="shared" ref="DQ106:DQ111" si="945">(DO106*DP106)</f>
        <v>0</v>
      </c>
      <c r="DR106" s="13">
        <f t="shared" ref="DR106:DR111" si="946">IF(DM$113=0,0,DQ106/DM$113)</f>
        <v>0</v>
      </c>
      <c r="DS106" s="13">
        <f t="shared" ref="DS106:DS111" si="947">(DR106*DO$2)</f>
        <v>0</v>
      </c>
      <c r="DT106" s="217">
        <f t="shared" ref="DT106" si="948">SUM(DS106:DS107)</f>
        <v>0</v>
      </c>
      <c r="DU106" s="218">
        <f t="shared" ref="DU106" si="949">SUM(DO106:DO107)*DK$2</f>
        <v>0</v>
      </c>
      <c r="DV106" s="10"/>
      <c r="DW106" s="44" t="s">
        <v>66</v>
      </c>
      <c r="DX106" s="11" t="s">
        <v>48</v>
      </c>
      <c r="DY106" s="8"/>
      <c r="DZ106" s="17"/>
      <c r="EA106" s="74">
        <v>0</v>
      </c>
      <c r="EB106" s="75">
        <v>0</v>
      </c>
      <c r="EC106" s="34">
        <f t="shared" ref="EC106:EC111" si="950">EB106*EA106</f>
        <v>0</v>
      </c>
      <c r="ED106" s="63">
        <v>0</v>
      </c>
      <c r="EE106" s="13">
        <f t="shared" ref="EE106:EE111" si="951">(EC106*ED106)</f>
        <v>0</v>
      </c>
      <c r="EF106" s="13">
        <f t="shared" ref="EF106:EF111" si="952">IF(EA$113=0,0,EE106/EA$113)</f>
        <v>0</v>
      </c>
      <c r="EG106" s="13">
        <f t="shared" ref="EG106:EG111" si="953">(EF106*EC$2)</f>
        <v>0</v>
      </c>
      <c r="EH106" s="217">
        <f t="shared" ref="EH106" si="954">SUM(EG106:EG107)</f>
        <v>0</v>
      </c>
      <c r="EI106" s="218">
        <f t="shared" ref="EI106" si="955">SUM(EC106:EC107)*DY$2</f>
        <v>0</v>
      </c>
      <c r="EJ106" s="10"/>
      <c r="EK106" s="44"/>
      <c r="EL106" s="302"/>
      <c r="EM106" s="87" t="s">
        <v>72</v>
      </c>
      <c r="EN106" s="8" t="s">
        <v>154</v>
      </c>
      <c r="EO106" s="61"/>
      <c r="EP106" s="72">
        <v>2.4700000000000002</v>
      </c>
      <c r="EQ106" s="496">
        <f t="shared" si="864"/>
        <v>0</v>
      </c>
      <c r="ER106" s="10"/>
      <c r="ES106" s="61"/>
      <c r="ET106" s="302"/>
      <c r="EU106" s="61"/>
      <c r="EV106" s="87" t="s">
        <v>72</v>
      </c>
      <c r="EW106" s="8" t="s">
        <v>154</v>
      </c>
      <c r="EX106" s="61"/>
      <c r="EY106" s="72">
        <v>2.27</v>
      </c>
      <c r="EZ106" s="496">
        <f t="shared" si="865"/>
        <v>0</v>
      </c>
      <c r="FA106" s="88"/>
      <c r="FC106" s="44"/>
      <c r="FD106" s="302"/>
      <c r="FE106" s="87" t="s">
        <v>96</v>
      </c>
      <c r="FF106" s="8" t="s">
        <v>46</v>
      </c>
      <c r="FG106" s="61"/>
      <c r="FH106" s="72">
        <v>0.56999999999999995</v>
      </c>
      <c r="FI106" s="496">
        <f t="shared" si="898"/>
        <v>0</v>
      </c>
      <c r="FJ106" s="10"/>
      <c r="FK106" s="302"/>
      <c r="FL106" s="61"/>
      <c r="FM106" s="61"/>
      <c r="FN106" s="87" t="s">
        <v>96</v>
      </c>
      <c r="FO106" s="8" t="s">
        <v>46</v>
      </c>
      <c r="FP106" s="61"/>
      <c r="FQ106" s="72">
        <v>0.93</v>
      </c>
      <c r="FR106" s="496">
        <f t="shared" si="899"/>
        <v>0</v>
      </c>
      <c r="FS106" s="88"/>
    </row>
    <row r="107" spans="1:175" x14ac:dyDescent="0.25">
      <c r="A107" s="44" t="s">
        <v>66</v>
      </c>
      <c r="B107" s="11" t="s">
        <v>48</v>
      </c>
      <c r="C107" s="8"/>
      <c r="D107" s="17"/>
      <c r="E107" s="74">
        <v>0</v>
      </c>
      <c r="F107" s="75">
        <v>0</v>
      </c>
      <c r="G107" s="34">
        <f t="shared" si="900"/>
        <v>0</v>
      </c>
      <c r="H107" s="63">
        <v>0</v>
      </c>
      <c r="I107" s="13">
        <f t="shared" si="901"/>
        <v>0</v>
      </c>
      <c r="J107" s="13">
        <f t="shared" si="902"/>
        <v>0</v>
      </c>
      <c r="K107" s="13">
        <f t="shared" si="903"/>
        <v>0</v>
      </c>
      <c r="L107" s="1044" t="s">
        <v>283</v>
      </c>
      <c r="M107" s="1045"/>
      <c r="N107" s="10"/>
      <c r="O107" s="44" t="s">
        <v>66</v>
      </c>
      <c r="P107" s="11" t="s">
        <v>48</v>
      </c>
      <c r="Q107" s="8"/>
      <c r="R107" s="17"/>
      <c r="S107" s="74">
        <v>0</v>
      </c>
      <c r="T107" s="75">
        <v>0</v>
      </c>
      <c r="U107" s="34">
        <f t="shared" si="904"/>
        <v>0</v>
      </c>
      <c r="V107" s="63">
        <v>0</v>
      </c>
      <c r="W107" s="13">
        <f t="shared" si="905"/>
        <v>0</v>
      </c>
      <c r="X107" s="13">
        <f t="shared" si="906"/>
        <v>0</v>
      </c>
      <c r="Y107" s="13">
        <f t="shared" si="907"/>
        <v>0</v>
      </c>
      <c r="Z107" s="1044" t="s">
        <v>283</v>
      </c>
      <c r="AA107" s="1045"/>
      <c r="AB107" s="10"/>
      <c r="AC107" s="44" t="s">
        <v>66</v>
      </c>
      <c r="AD107" s="11" t="s">
        <v>48</v>
      </c>
      <c r="AE107" s="8"/>
      <c r="AF107" s="17"/>
      <c r="AG107" s="74">
        <v>0</v>
      </c>
      <c r="AH107" s="75">
        <v>0</v>
      </c>
      <c r="AI107" s="34">
        <f t="shared" si="908"/>
        <v>0</v>
      </c>
      <c r="AJ107" s="63">
        <v>0</v>
      </c>
      <c r="AK107" s="13">
        <f t="shared" si="909"/>
        <v>0</v>
      </c>
      <c r="AL107" s="13">
        <f t="shared" si="910"/>
        <v>0</v>
      </c>
      <c r="AM107" s="13">
        <f t="shared" si="911"/>
        <v>0</v>
      </c>
      <c r="AN107" s="1044" t="s">
        <v>283</v>
      </c>
      <c r="AO107" s="1045"/>
      <c r="AP107" s="10"/>
      <c r="AQ107" s="44" t="s">
        <v>66</v>
      </c>
      <c r="AR107" s="11" t="s">
        <v>48</v>
      </c>
      <c r="AS107" s="8"/>
      <c r="AT107" s="17"/>
      <c r="AU107" s="74">
        <v>0</v>
      </c>
      <c r="AV107" s="75">
        <v>0</v>
      </c>
      <c r="AW107" s="34">
        <f t="shared" si="914"/>
        <v>0</v>
      </c>
      <c r="AX107" s="63">
        <v>0</v>
      </c>
      <c r="AY107" s="13">
        <f t="shared" si="915"/>
        <v>0</v>
      </c>
      <c r="AZ107" s="13">
        <f t="shared" si="916"/>
        <v>0</v>
      </c>
      <c r="BA107" s="13">
        <f t="shared" si="917"/>
        <v>0</v>
      </c>
      <c r="BB107" s="1044" t="s">
        <v>283</v>
      </c>
      <c r="BC107" s="1045"/>
      <c r="BD107" s="10"/>
      <c r="BE107" s="44" t="s">
        <v>66</v>
      </c>
      <c r="BF107" s="11" t="s">
        <v>48</v>
      </c>
      <c r="BG107" s="8"/>
      <c r="BH107" s="17"/>
      <c r="BI107" s="74">
        <v>0</v>
      </c>
      <c r="BJ107" s="75">
        <v>0</v>
      </c>
      <c r="BK107" s="34">
        <f t="shared" si="920"/>
        <v>0</v>
      </c>
      <c r="BL107" s="63">
        <v>0</v>
      </c>
      <c r="BM107" s="13">
        <f t="shared" si="921"/>
        <v>0</v>
      </c>
      <c r="BN107" s="13">
        <f t="shared" si="922"/>
        <v>0</v>
      </c>
      <c r="BO107" s="13">
        <f t="shared" si="923"/>
        <v>0</v>
      </c>
      <c r="BP107" s="1044" t="s">
        <v>283</v>
      </c>
      <c r="BQ107" s="1045"/>
      <c r="BR107" s="10"/>
      <c r="BS107" s="44" t="s">
        <v>66</v>
      </c>
      <c r="BT107" s="11" t="s">
        <v>48</v>
      </c>
      <c r="BU107" s="8"/>
      <c r="BV107" s="17"/>
      <c r="BW107" s="74">
        <v>0</v>
      </c>
      <c r="BX107" s="75">
        <v>0</v>
      </c>
      <c r="BY107" s="34">
        <f t="shared" si="926"/>
        <v>0</v>
      </c>
      <c r="BZ107" s="63">
        <v>0</v>
      </c>
      <c r="CA107" s="13">
        <f t="shared" si="927"/>
        <v>0</v>
      </c>
      <c r="CB107" s="13">
        <f t="shared" si="928"/>
        <v>0</v>
      </c>
      <c r="CC107" s="13">
        <f t="shared" si="929"/>
        <v>0</v>
      </c>
      <c r="CD107" s="1044" t="s">
        <v>283</v>
      </c>
      <c r="CE107" s="1045"/>
      <c r="CF107" s="10"/>
      <c r="CG107" s="44" t="s">
        <v>66</v>
      </c>
      <c r="CH107" s="11" t="s">
        <v>48</v>
      </c>
      <c r="CI107" s="8"/>
      <c r="CJ107" s="17"/>
      <c r="CK107" s="74">
        <v>0</v>
      </c>
      <c r="CL107" s="75">
        <v>0</v>
      </c>
      <c r="CM107" s="34">
        <f t="shared" si="932"/>
        <v>0</v>
      </c>
      <c r="CN107" s="63">
        <v>0</v>
      </c>
      <c r="CO107" s="13">
        <f t="shared" si="933"/>
        <v>0</v>
      </c>
      <c r="CP107" s="13">
        <f t="shared" si="934"/>
        <v>0</v>
      </c>
      <c r="CQ107" s="13">
        <f t="shared" si="935"/>
        <v>0</v>
      </c>
      <c r="CR107" s="1044" t="s">
        <v>283</v>
      </c>
      <c r="CS107" s="1045"/>
      <c r="CT107" s="10"/>
      <c r="CU107" s="44" t="s">
        <v>66</v>
      </c>
      <c r="CV107" s="11" t="s">
        <v>48</v>
      </c>
      <c r="CW107" s="8"/>
      <c r="CX107" s="17"/>
      <c r="CY107" s="74">
        <v>0</v>
      </c>
      <c r="CZ107" s="75">
        <v>0</v>
      </c>
      <c r="DA107" s="34">
        <f t="shared" si="938"/>
        <v>0</v>
      </c>
      <c r="DB107" s="63">
        <v>0</v>
      </c>
      <c r="DC107" s="13">
        <f t="shared" si="939"/>
        <v>0</v>
      </c>
      <c r="DD107" s="13">
        <f t="shared" si="940"/>
        <v>0</v>
      </c>
      <c r="DE107" s="13">
        <f t="shared" si="941"/>
        <v>0</v>
      </c>
      <c r="DF107" s="1044" t="s">
        <v>283</v>
      </c>
      <c r="DG107" s="1045"/>
      <c r="DH107" s="10"/>
      <c r="DI107" s="44" t="s">
        <v>66</v>
      </c>
      <c r="DJ107" s="11" t="s">
        <v>48</v>
      </c>
      <c r="DK107" s="8"/>
      <c r="DL107" s="17"/>
      <c r="DM107" s="74">
        <v>0</v>
      </c>
      <c r="DN107" s="75">
        <v>0</v>
      </c>
      <c r="DO107" s="34">
        <f t="shared" si="944"/>
        <v>0</v>
      </c>
      <c r="DP107" s="63">
        <v>0</v>
      </c>
      <c r="DQ107" s="13">
        <f t="shared" si="945"/>
        <v>0</v>
      </c>
      <c r="DR107" s="13">
        <f t="shared" si="946"/>
        <v>0</v>
      </c>
      <c r="DS107" s="13">
        <f t="shared" si="947"/>
        <v>0</v>
      </c>
      <c r="DT107" s="1044" t="s">
        <v>283</v>
      </c>
      <c r="DU107" s="1045"/>
      <c r="DV107" s="10"/>
      <c r="DW107" s="44" t="s">
        <v>66</v>
      </c>
      <c r="DX107" s="11" t="s">
        <v>48</v>
      </c>
      <c r="DY107" s="8"/>
      <c r="DZ107" s="17"/>
      <c r="EA107" s="74">
        <v>0</v>
      </c>
      <c r="EB107" s="75">
        <v>0</v>
      </c>
      <c r="EC107" s="34">
        <f t="shared" si="950"/>
        <v>0</v>
      </c>
      <c r="ED107" s="63">
        <v>0</v>
      </c>
      <c r="EE107" s="13">
        <f t="shared" si="951"/>
        <v>0</v>
      </c>
      <c r="EF107" s="13">
        <f t="shared" si="952"/>
        <v>0</v>
      </c>
      <c r="EG107" s="13">
        <f t="shared" si="953"/>
        <v>0</v>
      </c>
      <c r="EH107" s="1044" t="s">
        <v>283</v>
      </c>
      <c r="EI107" s="1045"/>
      <c r="EJ107" s="10"/>
      <c r="EK107" s="44"/>
      <c r="EL107" s="302"/>
      <c r="EM107" s="87" t="s">
        <v>76</v>
      </c>
      <c r="EN107" s="11" t="s">
        <v>53</v>
      </c>
      <c r="EO107" s="14"/>
      <c r="EP107" s="72">
        <v>0</v>
      </c>
      <c r="EQ107" s="496">
        <f t="shared" si="864"/>
        <v>0</v>
      </c>
      <c r="ER107" s="10"/>
      <c r="ES107" s="61"/>
      <c r="ET107" s="302"/>
      <c r="EU107" s="61"/>
      <c r="EV107" s="87" t="s">
        <v>76</v>
      </c>
      <c r="EW107" s="11" t="s">
        <v>53</v>
      </c>
      <c r="EX107" s="14"/>
      <c r="EY107" s="72">
        <v>0</v>
      </c>
      <c r="EZ107" s="496">
        <f t="shared" si="865"/>
        <v>0</v>
      </c>
      <c r="FA107" s="88"/>
      <c r="FC107" s="44"/>
      <c r="FD107" s="302"/>
      <c r="FE107" s="87" t="s">
        <v>73</v>
      </c>
      <c r="FF107" s="8" t="s">
        <v>129</v>
      </c>
      <c r="FG107" s="61"/>
      <c r="FH107" s="72">
        <v>1.37</v>
      </c>
      <c r="FI107" s="496">
        <f t="shared" si="898"/>
        <v>0</v>
      </c>
      <c r="FJ107" s="10"/>
      <c r="FK107" s="302"/>
      <c r="FL107" s="61"/>
      <c r="FM107" s="61"/>
      <c r="FN107" s="87" t="s">
        <v>73</v>
      </c>
      <c r="FO107" s="8" t="s">
        <v>129</v>
      </c>
      <c r="FP107" s="61"/>
      <c r="FQ107" s="72">
        <v>2.06</v>
      </c>
      <c r="FR107" s="496">
        <f t="shared" si="899"/>
        <v>0</v>
      </c>
      <c r="FS107" s="88"/>
    </row>
    <row r="108" spans="1:175" x14ac:dyDescent="0.25">
      <c r="A108" s="44" t="s">
        <v>67</v>
      </c>
      <c r="B108" s="11" t="s">
        <v>144</v>
      </c>
      <c r="C108" s="8"/>
      <c r="D108" s="17"/>
      <c r="E108" s="74">
        <v>0</v>
      </c>
      <c r="F108" s="75">
        <v>0</v>
      </c>
      <c r="G108" s="34">
        <f t="shared" si="900"/>
        <v>0</v>
      </c>
      <c r="H108" s="63">
        <v>0</v>
      </c>
      <c r="I108" s="13">
        <f t="shared" si="901"/>
        <v>0</v>
      </c>
      <c r="J108" s="13">
        <f t="shared" si="902"/>
        <v>0</v>
      </c>
      <c r="K108" s="13">
        <f t="shared" si="903"/>
        <v>0</v>
      </c>
      <c r="L108" s="217">
        <f>SUM(K108:K109)</f>
        <v>0</v>
      </c>
      <c r="M108" s="218">
        <f>SUM(G108:G109)*C$2</f>
        <v>0</v>
      </c>
      <c r="N108" s="10"/>
      <c r="O108" s="44" t="s">
        <v>67</v>
      </c>
      <c r="P108" s="11" t="s">
        <v>144</v>
      </c>
      <c r="Q108" s="8"/>
      <c r="R108" s="17"/>
      <c r="S108" s="74">
        <v>0</v>
      </c>
      <c r="T108" s="75">
        <v>0</v>
      </c>
      <c r="U108" s="34">
        <f t="shared" si="904"/>
        <v>0</v>
      </c>
      <c r="V108" s="63">
        <v>0</v>
      </c>
      <c r="W108" s="13">
        <f t="shared" si="905"/>
        <v>0</v>
      </c>
      <c r="X108" s="13">
        <f t="shared" si="906"/>
        <v>0</v>
      </c>
      <c r="Y108" s="13">
        <f t="shared" si="907"/>
        <v>0</v>
      </c>
      <c r="Z108" s="217">
        <f>SUM(Y108:Y109)</f>
        <v>0</v>
      </c>
      <c r="AA108" s="218">
        <f>SUM(U108:U109)*Q$2</f>
        <v>0</v>
      </c>
      <c r="AB108" s="10"/>
      <c r="AC108" s="44" t="s">
        <v>67</v>
      </c>
      <c r="AD108" s="11" t="s">
        <v>144</v>
      </c>
      <c r="AE108" s="8"/>
      <c r="AF108" s="17"/>
      <c r="AG108" s="74">
        <v>0</v>
      </c>
      <c r="AH108" s="75">
        <v>0</v>
      </c>
      <c r="AI108" s="34">
        <f t="shared" si="908"/>
        <v>0</v>
      </c>
      <c r="AJ108" s="63">
        <v>0</v>
      </c>
      <c r="AK108" s="13">
        <f t="shared" si="909"/>
        <v>0</v>
      </c>
      <c r="AL108" s="13">
        <f t="shared" si="910"/>
        <v>0</v>
      </c>
      <c r="AM108" s="13">
        <f t="shared" si="911"/>
        <v>0</v>
      </c>
      <c r="AN108" s="217">
        <f t="shared" ref="AN108" si="956">SUM(AM108:AM109)</f>
        <v>0</v>
      </c>
      <c r="AO108" s="218">
        <f t="shared" ref="AO108" si="957">SUM(AI108:AI109)*AE$2</f>
        <v>0</v>
      </c>
      <c r="AP108" s="10"/>
      <c r="AQ108" s="44" t="s">
        <v>67</v>
      </c>
      <c r="AR108" s="11" t="s">
        <v>144</v>
      </c>
      <c r="AS108" s="8"/>
      <c r="AT108" s="17"/>
      <c r="AU108" s="74">
        <v>0</v>
      </c>
      <c r="AV108" s="75">
        <v>0</v>
      </c>
      <c r="AW108" s="34">
        <f t="shared" si="914"/>
        <v>0</v>
      </c>
      <c r="AX108" s="63">
        <v>0</v>
      </c>
      <c r="AY108" s="13">
        <f t="shared" si="915"/>
        <v>0</v>
      </c>
      <c r="AZ108" s="13">
        <f t="shared" si="916"/>
        <v>0</v>
      </c>
      <c r="BA108" s="13">
        <f t="shared" si="917"/>
        <v>0</v>
      </c>
      <c r="BB108" s="217">
        <f t="shared" ref="BB108" si="958">SUM(BA108:BA109)</f>
        <v>0</v>
      </c>
      <c r="BC108" s="218">
        <f t="shared" ref="BC108" si="959">SUM(AW108:AW109)*AS$2</f>
        <v>0</v>
      </c>
      <c r="BD108" s="10"/>
      <c r="BE108" s="44" t="s">
        <v>67</v>
      </c>
      <c r="BF108" s="11" t="s">
        <v>144</v>
      </c>
      <c r="BG108" s="8"/>
      <c r="BH108" s="17"/>
      <c r="BI108" s="74">
        <v>0</v>
      </c>
      <c r="BJ108" s="75">
        <v>0</v>
      </c>
      <c r="BK108" s="34">
        <f t="shared" si="920"/>
        <v>0</v>
      </c>
      <c r="BL108" s="63">
        <v>0</v>
      </c>
      <c r="BM108" s="13">
        <f t="shared" si="921"/>
        <v>0</v>
      </c>
      <c r="BN108" s="13">
        <f t="shared" si="922"/>
        <v>0</v>
      </c>
      <c r="BO108" s="13">
        <f t="shared" si="923"/>
        <v>0</v>
      </c>
      <c r="BP108" s="217">
        <f t="shared" ref="BP108" si="960">SUM(BO108:BO109)</f>
        <v>0</v>
      </c>
      <c r="BQ108" s="218">
        <f t="shared" ref="BQ108" si="961">SUM(BK108:BK109)*BG$2</f>
        <v>0</v>
      </c>
      <c r="BR108" s="10"/>
      <c r="BS108" s="44" t="s">
        <v>67</v>
      </c>
      <c r="BT108" s="11" t="s">
        <v>144</v>
      </c>
      <c r="BU108" s="8"/>
      <c r="BV108" s="17"/>
      <c r="BW108" s="74">
        <v>0</v>
      </c>
      <c r="BX108" s="75">
        <v>0</v>
      </c>
      <c r="BY108" s="34">
        <f t="shared" si="926"/>
        <v>0</v>
      </c>
      <c r="BZ108" s="63">
        <v>0</v>
      </c>
      <c r="CA108" s="13">
        <f t="shared" si="927"/>
        <v>0</v>
      </c>
      <c r="CB108" s="13">
        <f t="shared" si="928"/>
        <v>0</v>
      </c>
      <c r="CC108" s="13">
        <f t="shared" si="929"/>
        <v>0</v>
      </c>
      <c r="CD108" s="217">
        <f t="shared" ref="CD108" si="962">SUM(CC108:CC109)</f>
        <v>0</v>
      </c>
      <c r="CE108" s="218">
        <f t="shared" ref="CE108" si="963">SUM(BY108:BY109)*BU$2</f>
        <v>0</v>
      </c>
      <c r="CF108" s="10"/>
      <c r="CG108" s="44" t="s">
        <v>67</v>
      </c>
      <c r="CH108" s="11" t="s">
        <v>144</v>
      </c>
      <c r="CI108" s="8"/>
      <c r="CJ108" s="17"/>
      <c r="CK108" s="74">
        <v>0</v>
      </c>
      <c r="CL108" s="75">
        <v>0</v>
      </c>
      <c r="CM108" s="34">
        <f t="shared" si="932"/>
        <v>0</v>
      </c>
      <c r="CN108" s="63">
        <v>0</v>
      </c>
      <c r="CO108" s="13">
        <f t="shared" si="933"/>
        <v>0</v>
      </c>
      <c r="CP108" s="13">
        <f t="shared" si="934"/>
        <v>0</v>
      </c>
      <c r="CQ108" s="13">
        <f t="shared" si="935"/>
        <v>0</v>
      </c>
      <c r="CR108" s="217">
        <f t="shared" ref="CR108" si="964">SUM(CQ108:CQ109)</f>
        <v>0</v>
      </c>
      <c r="CS108" s="218">
        <f t="shared" ref="CS108" si="965">SUM(CM108:CM109)*CI$2</f>
        <v>0</v>
      </c>
      <c r="CT108" s="10"/>
      <c r="CU108" s="44" t="s">
        <v>67</v>
      </c>
      <c r="CV108" s="11" t="s">
        <v>144</v>
      </c>
      <c r="CW108" s="8"/>
      <c r="CX108" s="17"/>
      <c r="CY108" s="74">
        <v>0</v>
      </c>
      <c r="CZ108" s="75">
        <v>0</v>
      </c>
      <c r="DA108" s="34">
        <f t="shared" si="938"/>
        <v>0</v>
      </c>
      <c r="DB108" s="63">
        <v>0</v>
      </c>
      <c r="DC108" s="13">
        <f t="shared" si="939"/>
        <v>0</v>
      </c>
      <c r="DD108" s="13">
        <f t="shared" si="940"/>
        <v>0</v>
      </c>
      <c r="DE108" s="13">
        <f t="shared" si="941"/>
        <v>0</v>
      </c>
      <c r="DF108" s="217">
        <f t="shared" ref="DF108" si="966">SUM(DE108:DE109)</f>
        <v>0</v>
      </c>
      <c r="DG108" s="218">
        <f t="shared" ref="DG108" si="967">SUM(DA108:DA109)*CW$2</f>
        <v>0</v>
      </c>
      <c r="DH108" s="10"/>
      <c r="DI108" s="44" t="s">
        <v>67</v>
      </c>
      <c r="DJ108" s="11" t="s">
        <v>144</v>
      </c>
      <c r="DK108" s="8"/>
      <c r="DL108" s="17"/>
      <c r="DM108" s="74">
        <v>0</v>
      </c>
      <c r="DN108" s="75">
        <v>0</v>
      </c>
      <c r="DO108" s="34">
        <f t="shared" si="944"/>
        <v>0</v>
      </c>
      <c r="DP108" s="63">
        <v>0</v>
      </c>
      <c r="DQ108" s="13">
        <f t="shared" si="945"/>
        <v>0</v>
      </c>
      <c r="DR108" s="13">
        <f t="shared" si="946"/>
        <v>0</v>
      </c>
      <c r="DS108" s="13">
        <f t="shared" si="947"/>
        <v>0</v>
      </c>
      <c r="DT108" s="217">
        <f t="shared" ref="DT108" si="968">SUM(DS108:DS109)</f>
        <v>0</v>
      </c>
      <c r="DU108" s="218">
        <f t="shared" ref="DU108" si="969">SUM(DO108:DO109)*DK$2</f>
        <v>0</v>
      </c>
      <c r="DV108" s="10"/>
      <c r="DW108" s="44" t="s">
        <v>67</v>
      </c>
      <c r="DX108" s="11" t="s">
        <v>144</v>
      </c>
      <c r="DY108" s="8"/>
      <c r="DZ108" s="17"/>
      <c r="EA108" s="74">
        <v>0</v>
      </c>
      <c r="EB108" s="75">
        <v>0</v>
      </c>
      <c r="EC108" s="34">
        <f t="shared" si="950"/>
        <v>0</v>
      </c>
      <c r="ED108" s="63">
        <v>0</v>
      </c>
      <c r="EE108" s="13">
        <f t="shared" si="951"/>
        <v>0</v>
      </c>
      <c r="EF108" s="13">
        <f t="shared" si="952"/>
        <v>0</v>
      </c>
      <c r="EG108" s="13">
        <f t="shared" si="953"/>
        <v>0</v>
      </c>
      <c r="EH108" s="217">
        <f t="shared" ref="EH108" si="970">SUM(EG108:EG109)</f>
        <v>0</v>
      </c>
      <c r="EI108" s="218">
        <f t="shared" ref="EI108" si="971">SUM(EC108:EC109)*DY$2</f>
        <v>0</v>
      </c>
      <c r="EJ108" s="10"/>
      <c r="EK108" s="44"/>
      <c r="EL108" s="302"/>
      <c r="EM108" s="87" t="s">
        <v>105</v>
      </c>
      <c r="EN108" s="11" t="s">
        <v>57</v>
      </c>
      <c r="EO108" s="14"/>
      <c r="EP108" s="72">
        <v>13.2</v>
      </c>
      <c r="EQ108" s="496">
        <f t="shared" si="864"/>
        <v>0</v>
      </c>
      <c r="ER108" s="10"/>
      <c r="ES108" s="61"/>
      <c r="ET108" s="302"/>
      <c r="EU108" s="61"/>
      <c r="EV108" s="87" t="s">
        <v>105</v>
      </c>
      <c r="EW108" s="11" t="s">
        <v>57</v>
      </c>
      <c r="EX108" s="14"/>
      <c r="EY108" s="72">
        <v>7.85</v>
      </c>
      <c r="EZ108" s="496">
        <f t="shared" si="865"/>
        <v>0</v>
      </c>
      <c r="FA108" s="88"/>
      <c r="FC108" s="44"/>
      <c r="FD108" s="302"/>
      <c r="FE108" s="87" t="s">
        <v>133</v>
      </c>
      <c r="FF108" s="8" t="s">
        <v>132</v>
      </c>
      <c r="FG108" s="61"/>
      <c r="FH108" s="72">
        <v>1.98</v>
      </c>
      <c r="FI108" s="496">
        <f t="shared" si="898"/>
        <v>0</v>
      </c>
      <c r="FJ108" s="10"/>
      <c r="FK108" s="302"/>
      <c r="FL108" s="61"/>
      <c r="FM108" s="61"/>
      <c r="FN108" s="87" t="s">
        <v>133</v>
      </c>
      <c r="FO108" s="8" t="s">
        <v>132</v>
      </c>
      <c r="FP108" s="61"/>
      <c r="FQ108" s="72">
        <v>1.3</v>
      </c>
      <c r="FR108" s="496">
        <f t="shared" si="899"/>
        <v>0</v>
      </c>
      <c r="FS108" s="88"/>
    </row>
    <row r="109" spans="1:175" x14ac:dyDescent="0.25">
      <c r="A109" s="44" t="s">
        <v>67</v>
      </c>
      <c r="B109" s="11" t="s">
        <v>144</v>
      </c>
      <c r="C109" s="8"/>
      <c r="D109" s="17"/>
      <c r="E109" s="74">
        <v>0</v>
      </c>
      <c r="F109" s="75">
        <v>0</v>
      </c>
      <c r="G109" s="34">
        <f t="shared" si="900"/>
        <v>0</v>
      </c>
      <c r="H109" s="63">
        <v>0</v>
      </c>
      <c r="I109" s="13">
        <f t="shared" si="901"/>
        <v>0</v>
      </c>
      <c r="J109" s="13">
        <f t="shared" si="902"/>
        <v>0</v>
      </c>
      <c r="K109" s="13">
        <f t="shared" si="903"/>
        <v>0</v>
      </c>
      <c r="L109" s="1044" t="s">
        <v>284</v>
      </c>
      <c r="M109" s="1045"/>
      <c r="N109" s="10"/>
      <c r="O109" s="44" t="s">
        <v>67</v>
      </c>
      <c r="P109" s="11" t="s">
        <v>144</v>
      </c>
      <c r="Q109" s="8"/>
      <c r="R109" s="17"/>
      <c r="S109" s="74">
        <v>0</v>
      </c>
      <c r="T109" s="75">
        <v>0</v>
      </c>
      <c r="U109" s="34">
        <f t="shared" si="904"/>
        <v>0</v>
      </c>
      <c r="V109" s="63">
        <v>0</v>
      </c>
      <c r="W109" s="13">
        <f t="shared" si="905"/>
        <v>0</v>
      </c>
      <c r="X109" s="13">
        <f t="shared" si="906"/>
        <v>0</v>
      </c>
      <c r="Y109" s="13">
        <f t="shared" si="907"/>
        <v>0</v>
      </c>
      <c r="Z109" s="1044" t="s">
        <v>284</v>
      </c>
      <c r="AA109" s="1045"/>
      <c r="AB109" s="10"/>
      <c r="AC109" s="44" t="s">
        <v>67</v>
      </c>
      <c r="AD109" s="11" t="s">
        <v>144</v>
      </c>
      <c r="AE109" s="8"/>
      <c r="AF109" s="17"/>
      <c r="AG109" s="74">
        <v>0</v>
      </c>
      <c r="AH109" s="75">
        <v>0</v>
      </c>
      <c r="AI109" s="34">
        <f t="shared" si="908"/>
        <v>0</v>
      </c>
      <c r="AJ109" s="63">
        <v>0</v>
      </c>
      <c r="AK109" s="13">
        <f t="shared" si="909"/>
        <v>0</v>
      </c>
      <c r="AL109" s="13">
        <f t="shared" si="910"/>
        <v>0</v>
      </c>
      <c r="AM109" s="13">
        <f t="shared" si="911"/>
        <v>0</v>
      </c>
      <c r="AN109" s="1044" t="s">
        <v>284</v>
      </c>
      <c r="AO109" s="1045"/>
      <c r="AP109" s="10"/>
      <c r="AQ109" s="44" t="s">
        <v>67</v>
      </c>
      <c r="AR109" s="11" t="s">
        <v>144</v>
      </c>
      <c r="AS109" s="8"/>
      <c r="AT109" s="17"/>
      <c r="AU109" s="74">
        <v>0</v>
      </c>
      <c r="AV109" s="75">
        <v>0</v>
      </c>
      <c r="AW109" s="34">
        <f t="shared" si="914"/>
        <v>0</v>
      </c>
      <c r="AX109" s="63">
        <v>0</v>
      </c>
      <c r="AY109" s="13">
        <f t="shared" si="915"/>
        <v>0</v>
      </c>
      <c r="AZ109" s="13">
        <f t="shared" si="916"/>
        <v>0</v>
      </c>
      <c r="BA109" s="13">
        <f t="shared" si="917"/>
        <v>0</v>
      </c>
      <c r="BB109" s="1044" t="s">
        <v>284</v>
      </c>
      <c r="BC109" s="1045"/>
      <c r="BD109" s="10"/>
      <c r="BE109" s="44" t="s">
        <v>67</v>
      </c>
      <c r="BF109" s="11" t="s">
        <v>144</v>
      </c>
      <c r="BG109" s="8"/>
      <c r="BH109" s="17"/>
      <c r="BI109" s="74">
        <v>0</v>
      </c>
      <c r="BJ109" s="75">
        <v>0</v>
      </c>
      <c r="BK109" s="34">
        <f t="shared" si="920"/>
        <v>0</v>
      </c>
      <c r="BL109" s="63">
        <v>0</v>
      </c>
      <c r="BM109" s="13">
        <f t="shared" si="921"/>
        <v>0</v>
      </c>
      <c r="BN109" s="13">
        <f t="shared" si="922"/>
        <v>0</v>
      </c>
      <c r="BO109" s="13">
        <f t="shared" si="923"/>
        <v>0</v>
      </c>
      <c r="BP109" s="1044" t="s">
        <v>284</v>
      </c>
      <c r="BQ109" s="1045"/>
      <c r="BR109" s="10"/>
      <c r="BS109" s="44" t="s">
        <v>67</v>
      </c>
      <c r="BT109" s="11" t="s">
        <v>144</v>
      </c>
      <c r="BU109" s="8"/>
      <c r="BV109" s="17"/>
      <c r="BW109" s="74">
        <v>0</v>
      </c>
      <c r="BX109" s="75">
        <v>0</v>
      </c>
      <c r="BY109" s="34">
        <f t="shared" si="926"/>
        <v>0</v>
      </c>
      <c r="BZ109" s="63">
        <v>0</v>
      </c>
      <c r="CA109" s="13">
        <f t="shared" si="927"/>
        <v>0</v>
      </c>
      <c r="CB109" s="13">
        <f t="shared" si="928"/>
        <v>0</v>
      </c>
      <c r="CC109" s="13">
        <f t="shared" si="929"/>
        <v>0</v>
      </c>
      <c r="CD109" s="1044" t="s">
        <v>284</v>
      </c>
      <c r="CE109" s="1045"/>
      <c r="CF109" s="10"/>
      <c r="CG109" s="44" t="s">
        <v>67</v>
      </c>
      <c r="CH109" s="11" t="s">
        <v>144</v>
      </c>
      <c r="CI109" s="8"/>
      <c r="CJ109" s="17"/>
      <c r="CK109" s="74">
        <v>0</v>
      </c>
      <c r="CL109" s="75">
        <v>0</v>
      </c>
      <c r="CM109" s="34">
        <f t="shared" si="932"/>
        <v>0</v>
      </c>
      <c r="CN109" s="63">
        <v>0</v>
      </c>
      <c r="CO109" s="13">
        <f t="shared" si="933"/>
        <v>0</v>
      </c>
      <c r="CP109" s="13">
        <f t="shared" si="934"/>
        <v>0</v>
      </c>
      <c r="CQ109" s="13">
        <f t="shared" si="935"/>
        <v>0</v>
      </c>
      <c r="CR109" s="1044" t="s">
        <v>284</v>
      </c>
      <c r="CS109" s="1045"/>
      <c r="CT109" s="10"/>
      <c r="CU109" s="44" t="s">
        <v>67</v>
      </c>
      <c r="CV109" s="11" t="s">
        <v>144</v>
      </c>
      <c r="CW109" s="8"/>
      <c r="CX109" s="17"/>
      <c r="CY109" s="74">
        <v>0</v>
      </c>
      <c r="CZ109" s="75">
        <v>0</v>
      </c>
      <c r="DA109" s="34">
        <f t="shared" si="938"/>
        <v>0</v>
      </c>
      <c r="DB109" s="63">
        <v>0</v>
      </c>
      <c r="DC109" s="13">
        <f t="shared" si="939"/>
        <v>0</v>
      </c>
      <c r="DD109" s="13">
        <f t="shared" si="940"/>
        <v>0</v>
      </c>
      <c r="DE109" s="13">
        <f t="shared" si="941"/>
        <v>0</v>
      </c>
      <c r="DF109" s="1044" t="s">
        <v>284</v>
      </c>
      <c r="DG109" s="1045"/>
      <c r="DH109" s="10"/>
      <c r="DI109" s="44" t="s">
        <v>67</v>
      </c>
      <c r="DJ109" s="11" t="s">
        <v>144</v>
      </c>
      <c r="DK109" s="8"/>
      <c r="DL109" s="17"/>
      <c r="DM109" s="74">
        <v>0</v>
      </c>
      <c r="DN109" s="75">
        <v>0</v>
      </c>
      <c r="DO109" s="34">
        <f t="shared" si="944"/>
        <v>0</v>
      </c>
      <c r="DP109" s="63">
        <v>0</v>
      </c>
      <c r="DQ109" s="13">
        <f t="shared" si="945"/>
        <v>0</v>
      </c>
      <c r="DR109" s="13">
        <f t="shared" si="946"/>
        <v>0</v>
      </c>
      <c r="DS109" s="13">
        <f t="shared" si="947"/>
        <v>0</v>
      </c>
      <c r="DT109" s="1044" t="s">
        <v>284</v>
      </c>
      <c r="DU109" s="1045"/>
      <c r="DV109" s="10"/>
      <c r="DW109" s="44" t="s">
        <v>67</v>
      </c>
      <c r="DX109" s="11" t="s">
        <v>144</v>
      </c>
      <c r="DY109" s="8"/>
      <c r="DZ109" s="17"/>
      <c r="EA109" s="74">
        <v>0</v>
      </c>
      <c r="EB109" s="75">
        <v>0</v>
      </c>
      <c r="EC109" s="34">
        <f t="shared" si="950"/>
        <v>0</v>
      </c>
      <c r="ED109" s="63">
        <v>0</v>
      </c>
      <c r="EE109" s="13">
        <f t="shared" si="951"/>
        <v>0</v>
      </c>
      <c r="EF109" s="13">
        <f t="shared" si="952"/>
        <v>0</v>
      </c>
      <c r="EG109" s="13">
        <f t="shared" si="953"/>
        <v>0</v>
      </c>
      <c r="EH109" s="1044" t="s">
        <v>284</v>
      </c>
      <c r="EI109" s="1045"/>
      <c r="EJ109" s="10"/>
      <c r="EK109" s="44"/>
      <c r="EL109" s="295" t="s">
        <v>332</v>
      </c>
      <c r="EM109" s="296">
        <v>0</v>
      </c>
      <c r="EN109" s="297">
        <v>1</v>
      </c>
      <c r="EO109" s="190">
        <f>SUM(EP110:EP120)</f>
        <v>39</v>
      </c>
      <c r="EP109" s="107"/>
      <c r="EQ109" s="496">
        <f>SUM(EQ110:EQ120)</f>
        <v>0</v>
      </c>
      <c r="ER109" s="10"/>
      <c r="ES109" s="61"/>
      <c r="ET109" s="298" t="s">
        <v>329</v>
      </c>
      <c r="EU109" s="299"/>
      <c r="EV109" s="296">
        <v>0</v>
      </c>
      <c r="EW109" s="300">
        <v>1</v>
      </c>
      <c r="EX109" s="190">
        <f>SUM(EY110:EY120)</f>
        <v>17.29</v>
      </c>
      <c r="EY109" s="107"/>
      <c r="EZ109" s="496">
        <f>SUM(EZ110:EZ120)</f>
        <v>0</v>
      </c>
      <c r="FA109" s="88"/>
      <c r="FC109" s="44"/>
      <c r="FD109" s="302"/>
      <c r="FE109" s="87" t="s">
        <v>65</v>
      </c>
      <c r="FF109" s="95" t="s">
        <v>60</v>
      </c>
      <c r="FG109" s="14"/>
      <c r="FH109" s="72">
        <v>8.85</v>
      </c>
      <c r="FI109" s="496">
        <f t="shared" si="898"/>
        <v>0</v>
      </c>
      <c r="FJ109" s="10"/>
      <c r="FK109" s="302"/>
      <c r="FL109" s="61"/>
      <c r="FM109" s="61"/>
      <c r="FN109" s="87" t="s">
        <v>65</v>
      </c>
      <c r="FO109" s="95" t="s">
        <v>60</v>
      </c>
      <c r="FP109" s="14"/>
      <c r="FQ109" s="72">
        <v>2.69</v>
      </c>
      <c r="FR109" s="496">
        <f t="shared" si="899"/>
        <v>0</v>
      </c>
      <c r="FS109" s="88"/>
    </row>
    <row r="110" spans="1:175" x14ac:dyDescent="0.25">
      <c r="A110" s="44" t="s">
        <v>68</v>
      </c>
      <c r="B110" s="11" t="s">
        <v>145</v>
      </c>
      <c r="C110" s="8"/>
      <c r="D110" s="17"/>
      <c r="E110" s="74">
        <v>0</v>
      </c>
      <c r="F110" s="75">
        <v>0</v>
      </c>
      <c r="G110" s="34">
        <f t="shared" si="900"/>
        <v>0</v>
      </c>
      <c r="H110" s="63">
        <v>0</v>
      </c>
      <c r="I110" s="13">
        <f t="shared" si="901"/>
        <v>0</v>
      </c>
      <c r="J110" s="13">
        <f t="shared" si="902"/>
        <v>0</v>
      </c>
      <c r="K110" s="13">
        <f t="shared" si="903"/>
        <v>0</v>
      </c>
      <c r="L110" s="217">
        <f>SUM(K110:K111)</f>
        <v>0</v>
      </c>
      <c r="M110" s="218">
        <f>SUM(G110:G111)*C$2</f>
        <v>0</v>
      </c>
      <c r="N110" s="10"/>
      <c r="O110" s="44" t="s">
        <v>68</v>
      </c>
      <c r="P110" s="11" t="s">
        <v>145</v>
      </c>
      <c r="Q110" s="8"/>
      <c r="R110" s="17"/>
      <c r="S110" s="74">
        <v>0</v>
      </c>
      <c r="T110" s="75">
        <v>0</v>
      </c>
      <c r="U110" s="34">
        <f t="shared" si="904"/>
        <v>0</v>
      </c>
      <c r="V110" s="63">
        <v>0</v>
      </c>
      <c r="W110" s="13">
        <f t="shared" si="905"/>
        <v>0</v>
      </c>
      <c r="X110" s="13">
        <f t="shared" si="906"/>
        <v>0</v>
      </c>
      <c r="Y110" s="13">
        <f t="shared" si="907"/>
        <v>0</v>
      </c>
      <c r="Z110" s="217">
        <f>SUM(Y110:Y111)</f>
        <v>0</v>
      </c>
      <c r="AA110" s="218">
        <f>SUM(U110:U111)*Q$2</f>
        <v>0</v>
      </c>
      <c r="AB110" s="10"/>
      <c r="AC110" s="44" t="s">
        <v>68</v>
      </c>
      <c r="AD110" s="11" t="s">
        <v>145</v>
      </c>
      <c r="AE110" s="8"/>
      <c r="AF110" s="17"/>
      <c r="AG110" s="74">
        <v>0</v>
      </c>
      <c r="AH110" s="75">
        <v>0</v>
      </c>
      <c r="AI110" s="34">
        <f t="shared" si="908"/>
        <v>0</v>
      </c>
      <c r="AJ110" s="63">
        <v>0</v>
      </c>
      <c r="AK110" s="13">
        <f t="shared" si="909"/>
        <v>0</v>
      </c>
      <c r="AL110" s="13">
        <f t="shared" si="910"/>
        <v>0</v>
      </c>
      <c r="AM110" s="13">
        <f t="shared" si="911"/>
        <v>0</v>
      </c>
      <c r="AN110" s="217">
        <f t="shared" ref="AN110" si="972">SUM(AM110:AM111)</f>
        <v>0</v>
      </c>
      <c r="AO110" s="218">
        <f t="shared" ref="AO110" si="973">SUM(AI110:AI111)*AE$2</f>
        <v>0</v>
      </c>
      <c r="AP110" s="10"/>
      <c r="AQ110" s="44" t="s">
        <v>68</v>
      </c>
      <c r="AR110" s="11" t="s">
        <v>145</v>
      </c>
      <c r="AS110" s="8"/>
      <c r="AT110" s="17"/>
      <c r="AU110" s="74">
        <v>0</v>
      </c>
      <c r="AV110" s="75">
        <v>0</v>
      </c>
      <c r="AW110" s="34">
        <f t="shared" si="914"/>
        <v>0</v>
      </c>
      <c r="AX110" s="63">
        <v>0</v>
      </c>
      <c r="AY110" s="13">
        <f t="shared" si="915"/>
        <v>0</v>
      </c>
      <c r="AZ110" s="13">
        <f t="shared" si="916"/>
        <v>0</v>
      </c>
      <c r="BA110" s="13">
        <f t="shared" si="917"/>
        <v>0</v>
      </c>
      <c r="BB110" s="217">
        <f t="shared" ref="BB110" si="974">SUM(BA110:BA111)</f>
        <v>0</v>
      </c>
      <c r="BC110" s="218">
        <f t="shared" ref="BC110" si="975">SUM(AW110:AW111)*AS$2</f>
        <v>0</v>
      </c>
      <c r="BD110" s="10"/>
      <c r="BE110" s="44" t="s">
        <v>68</v>
      </c>
      <c r="BF110" s="11" t="s">
        <v>145</v>
      </c>
      <c r="BG110" s="8"/>
      <c r="BH110" s="17"/>
      <c r="BI110" s="74">
        <v>0</v>
      </c>
      <c r="BJ110" s="75">
        <v>0</v>
      </c>
      <c r="BK110" s="34">
        <f t="shared" si="920"/>
        <v>0</v>
      </c>
      <c r="BL110" s="63">
        <v>0</v>
      </c>
      <c r="BM110" s="13">
        <f t="shared" si="921"/>
        <v>0</v>
      </c>
      <c r="BN110" s="13">
        <f t="shared" si="922"/>
        <v>0</v>
      </c>
      <c r="BO110" s="13">
        <f t="shared" si="923"/>
        <v>0</v>
      </c>
      <c r="BP110" s="217">
        <f t="shared" ref="BP110" si="976">SUM(BO110:BO111)</f>
        <v>0</v>
      </c>
      <c r="BQ110" s="218">
        <f t="shared" ref="BQ110" si="977">SUM(BK110:BK111)*BG$2</f>
        <v>0</v>
      </c>
      <c r="BR110" s="10"/>
      <c r="BS110" s="44" t="s">
        <v>68</v>
      </c>
      <c r="BT110" s="11" t="s">
        <v>145</v>
      </c>
      <c r="BU110" s="8"/>
      <c r="BV110" s="17"/>
      <c r="BW110" s="74">
        <v>0</v>
      </c>
      <c r="BX110" s="75">
        <v>0</v>
      </c>
      <c r="BY110" s="34">
        <f t="shared" si="926"/>
        <v>0</v>
      </c>
      <c r="BZ110" s="63">
        <v>0</v>
      </c>
      <c r="CA110" s="13">
        <f t="shared" si="927"/>
        <v>0</v>
      </c>
      <c r="CB110" s="13">
        <f t="shared" si="928"/>
        <v>0</v>
      </c>
      <c r="CC110" s="13">
        <f t="shared" si="929"/>
        <v>0</v>
      </c>
      <c r="CD110" s="217">
        <f t="shared" ref="CD110" si="978">SUM(CC110:CC111)</f>
        <v>0</v>
      </c>
      <c r="CE110" s="218">
        <f t="shared" ref="CE110" si="979">SUM(BY110:BY111)*BU$2</f>
        <v>0</v>
      </c>
      <c r="CF110" s="10"/>
      <c r="CG110" s="44" t="s">
        <v>68</v>
      </c>
      <c r="CH110" s="11" t="s">
        <v>145</v>
      </c>
      <c r="CI110" s="8"/>
      <c r="CJ110" s="17"/>
      <c r="CK110" s="74">
        <v>0</v>
      </c>
      <c r="CL110" s="75">
        <v>0</v>
      </c>
      <c r="CM110" s="34">
        <f t="shared" si="932"/>
        <v>0</v>
      </c>
      <c r="CN110" s="63">
        <v>0</v>
      </c>
      <c r="CO110" s="13">
        <f t="shared" si="933"/>
        <v>0</v>
      </c>
      <c r="CP110" s="13">
        <f t="shared" si="934"/>
        <v>0</v>
      </c>
      <c r="CQ110" s="13">
        <f t="shared" si="935"/>
        <v>0</v>
      </c>
      <c r="CR110" s="217">
        <f t="shared" ref="CR110" si="980">SUM(CQ110:CQ111)</f>
        <v>0</v>
      </c>
      <c r="CS110" s="218">
        <f t="shared" ref="CS110" si="981">SUM(CM110:CM111)*CI$2</f>
        <v>0</v>
      </c>
      <c r="CT110" s="10"/>
      <c r="CU110" s="44" t="s">
        <v>68</v>
      </c>
      <c r="CV110" s="11" t="s">
        <v>145</v>
      </c>
      <c r="CW110" s="8"/>
      <c r="CX110" s="17"/>
      <c r="CY110" s="74">
        <v>0</v>
      </c>
      <c r="CZ110" s="75">
        <v>0</v>
      </c>
      <c r="DA110" s="34">
        <f t="shared" si="938"/>
        <v>0</v>
      </c>
      <c r="DB110" s="63">
        <v>0</v>
      </c>
      <c r="DC110" s="13">
        <f t="shared" si="939"/>
        <v>0</v>
      </c>
      <c r="DD110" s="13">
        <f t="shared" si="940"/>
        <v>0</v>
      </c>
      <c r="DE110" s="13">
        <f t="shared" si="941"/>
        <v>0</v>
      </c>
      <c r="DF110" s="217">
        <f t="shared" ref="DF110" si="982">SUM(DE110:DE111)</f>
        <v>0</v>
      </c>
      <c r="DG110" s="218">
        <f t="shared" ref="DG110" si="983">SUM(DA110:DA111)*CW$2</f>
        <v>0</v>
      </c>
      <c r="DH110" s="10"/>
      <c r="DI110" s="44" t="s">
        <v>68</v>
      </c>
      <c r="DJ110" s="11" t="s">
        <v>145</v>
      </c>
      <c r="DK110" s="8"/>
      <c r="DL110" s="17"/>
      <c r="DM110" s="74">
        <v>0</v>
      </c>
      <c r="DN110" s="75">
        <v>0</v>
      </c>
      <c r="DO110" s="34">
        <f t="shared" si="944"/>
        <v>0</v>
      </c>
      <c r="DP110" s="63">
        <v>0</v>
      </c>
      <c r="DQ110" s="13">
        <f t="shared" si="945"/>
        <v>0</v>
      </c>
      <c r="DR110" s="13">
        <f t="shared" si="946"/>
        <v>0</v>
      </c>
      <c r="DS110" s="13">
        <f t="shared" si="947"/>
        <v>0</v>
      </c>
      <c r="DT110" s="217">
        <f t="shared" ref="DT110" si="984">SUM(DS110:DS111)</f>
        <v>0</v>
      </c>
      <c r="DU110" s="218">
        <f t="shared" ref="DU110" si="985">SUM(DO110:DO111)*DK$2</f>
        <v>0</v>
      </c>
      <c r="DV110" s="10"/>
      <c r="DW110" s="44" t="s">
        <v>68</v>
      </c>
      <c r="DX110" s="11" t="s">
        <v>145</v>
      </c>
      <c r="DY110" s="8"/>
      <c r="DZ110" s="17"/>
      <c r="EA110" s="74">
        <v>0</v>
      </c>
      <c r="EB110" s="75">
        <v>0</v>
      </c>
      <c r="EC110" s="34">
        <f t="shared" si="950"/>
        <v>0</v>
      </c>
      <c r="ED110" s="63">
        <v>0</v>
      </c>
      <c r="EE110" s="13">
        <f t="shared" si="951"/>
        <v>0</v>
      </c>
      <c r="EF110" s="13">
        <f t="shared" si="952"/>
        <v>0</v>
      </c>
      <c r="EG110" s="13">
        <f t="shared" si="953"/>
        <v>0</v>
      </c>
      <c r="EH110" s="217">
        <f t="shared" ref="EH110" si="986">SUM(EG110:EG111)</f>
        <v>0</v>
      </c>
      <c r="EI110" s="218">
        <f t="shared" ref="EI110" si="987">SUM(EC110:EC111)*DY$2</f>
        <v>0</v>
      </c>
      <c r="EJ110" s="10"/>
      <c r="EK110" s="44"/>
      <c r="EL110" s="302"/>
      <c r="EM110" s="87" t="s">
        <v>90</v>
      </c>
      <c r="EN110" s="95" t="s">
        <v>111</v>
      </c>
      <c r="EO110" s="14"/>
      <c r="EP110" s="72">
        <v>0</v>
      </c>
      <c r="EQ110" s="496">
        <f t="shared" ref="EQ110:EQ120" si="988">EM$109*EN$109*EP110</f>
        <v>0</v>
      </c>
      <c r="ER110" s="10"/>
      <c r="ES110" s="61"/>
      <c r="ET110" s="302"/>
      <c r="EU110" s="61"/>
      <c r="EV110" s="87" t="s">
        <v>90</v>
      </c>
      <c r="EW110" s="95" t="s">
        <v>111</v>
      </c>
      <c r="EX110" s="14"/>
      <c r="EY110" s="72">
        <v>0</v>
      </c>
      <c r="EZ110" s="496">
        <f t="shared" ref="EZ110:EZ120" si="989">EV$109*EW$109*EY110</f>
        <v>0</v>
      </c>
      <c r="FA110" s="88"/>
      <c r="FC110" s="44"/>
      <c r="FD110" s="302"/>
      <c r="FE110" s="87" t="s">
        <v>72</v>
      </c>
      <c r="FF110" s="8" t="s">
        <v>154</v>
      </c>
      <c r="FG110" s="61"/>
      <c r="FH110" s="72">
        <v>0.62</v>
      </c>
      <c r="FI110" s="496">
        <f t="shared" si="898"/>
        <v>0</v>
      </c>
      <c r="FJ110" s="10"/>
      <c r="FK110" s="302"/>
      <c r="FL110" s="61"/>
      <c r="FM110" s="61"/>
      <c r="FN110" s="87" t="s">
        <v>72</v>
      </c>
      <c r="FO110" s="8" t="s">
        <v>154</v>
      </c>
      <c r="FP110" s="61"/>
      <c r="FQ110" s="72">
        <v>0</v>
      </c>
      <c r="FR110" s="496">
        <f t="shared" si="899"/>
        <v>0</v>
      </c>
      <c r="FS110" s="88"/>
    </row>
    <row r="111" spans="1:175" x14ac:dyDescent="0.25">
      <c r="A111" s="44" t="s">
        <v>68</v>
      </c>
      <c r="B111" s="11" t="s">
        <v>145</v>
      </c>
      <c r="C111" s="8"/>
      <c r="D111" s="17"/>
      <c r="E111" s="74">
        <v>0</v>
      </c>
      <c r="F111" s="75">
        <v>0</v>
      </c>
      <c r="G111" s="34">
        <f t="shared" si="900"/>
        <v>0</v>
      </c>
      <c r="H111" s="63">
        <v>0</v>
      </c>
      <c r="I111" s="13">
        <f t="shared" si="901"/>
        <v>0</v>
      </c>
      <c r="J111" s="13">
        <f t="shared" si="902"/>
        <v>0</v>
      </c>
      <c r="K111" s="13">
        <f t="shared" si="903"/>
        <v>0</v>
      </c>
      <c r="L111" s="151"/>
      <c r="M111" s="155"/>
      <c r="N111" s="10"/>
      <c r="O111" s="44" t="s">
        <v>68</v>
      </c>
      <c r="P111" s="11" t="s">
        <v>145</v>
      </c>
      <c r="Q111" s="8"/>
      <c r="R111" s="17"/>
      <c r="S111" s="74">
        <v>0</v>
      </c>
      <c r="T111" s="75">
        <v>0</v>
      </c>
      <c r="U111" s="34">
        <f t="shared" si="904"/>
        <v>0</v>
      </c>
      <c r="V111" s="63">
        <v>0</v>
      </c>
      <c r="W111" s="13">
        <f t="shared" si="905"/>
        <v>0</v>
      </c>
      <c r="X111" s="13">
        <f t="shared" si="906"/>
        <v>0</v>
      </c>
      <c r="Y111" s="13">
        <f t="shared" si="907"/>
        <v>0</v>
      </c>
      <c r="Z111" s="151"/>
      <c r="AA111" s="155"/>
      <c r="AB111" s="10"/>
      <c r="AC111" s="44" t="s">
        <v>68</v>
      </c>
      <c r="AD111" s="11" t="s">
        <v>145</v>
      </c>
      <c r="AE111" s="8"/>
      <c r="AF111" s="17"/>
      <c r="AG111" s="74">
        <v>0</v>
      </c>
      <c r="AH111" s="75">
        <v>0</v>
      </c>
      <c r="AI111" s="34">
        <f t="shared" si="908"/>
        <v>0</v>
      </c>
      <c r="AJ111" s="63">
        <v>0</v>
      </c>
      <c r="AK111" s="13">
        <f t="shared" si="909"/>
        <v>0</v>
      </c>
      <c r="AL111" s="13">
        <f t="shared" si="910"/>
        <v>0</v>
      </c>
      <c r="AM111" s="13">
        <f t="shared" si="911"/>
        <v>0</v>
      </c>
      <c r="AN111" s="151"/>
      <c r="AO111" s="155"/>
      <c r="AP111" s="10"/>
      <c r="AQ111" s="44" t="s">
        <v>68</v>
      </c>
      <c r="AR111" s="11" t="s">
        <v>145</v>
      </c>
      <c r="AS111" s="8"/>
      <c r="AT111" s="17"/>
      <c r="AU111" s="74">
        <v>0</v>
      </c>
      <c r="AV111" s="75">
        <v>0</v>
      </c>
      <c r="AW111" s="34">
        <f t="shared" si="914"/>
        <v>0</v>
      </c>
      <c r="AX111" s="63">
        <v>0</v>
      </c>
      <c r="AY111" s="13">
        <f t="shared" si="915"/>
        <v>0</v>
      </c>
      <c r="AZ111" s="13">
        <f t="shared" si="916"/>
        <v>0</v>
      </c>
      <c r="BA111" s="13">
        <f t="shared" si="917"/>
        <v>0</v>
      </c>
      <c r="BB111" s="151"/>
      <c r="BC111" s="155"/>
      <c r="BD111" s="10"/>
      <c r="BE111" s="44" t="s">
        <v>68</v>
      </c>
      <c r="BF111" s="11" t="s">
        <v>145</v>
      </c>
      <c r="BG111" s="8"/>
      <c r="BH111" s="17"/>
      <c r="BI111" s="74">
        <v>0</v>
      </c>
      <c r="BJ111" s="75">
        <v>0</v>
      </c>
      <c r="BK111" s="34">
        <f t="shared" si="920"/>
        <v>0</v>
      </c>
      <c r="BL111" s="63">
        <v>0</v>
      </c>
      <c r="BM111" s="13">
        <f t="shared" si="921"/>
        <v>0</v>
      </c>
      <c r="BN111" s="13">
        <f t="shared" si="922"/>
        <v>0</v>
      </c>
      <c r="BO111" s="13">
        <f t="shared" si="923"/>
        <v>0</v>
      </c>
      <c r="BP111" s="151"/>
      <c r="BQ111" s="155"/>
      <c r="BR111" s="10"/>
      <c r="BS111" s="44" t="s">
        <v>68</v>
      </c>
      <c r="BT111" s="11" t="s">
        <v>145</v>
      </c>
      <c r="BU111" s="8"/>
      <c r="BV111" s="17"/>
      <c r="BW111" s="74">
        <v>0</v>
      </c>
      <c r="BX111" s="75">
        <v>0</v>
      </c>
      <c r="BY111" s="34">
        <f t="shared" si="926"/>
        <v>0</v>
      </c>
      <c r="BZ111" s="63">
        <v>0</v>
      </c>
      <c r="CA111" s="13">
        <f t="shared" si="927"/>
        <v>0</v>
      </c>
      <c r="CB111" s="13">
        <f t="shared" si="928"/>
        <v>0</v>
      </c>
      <c r="CC111" s="13">
        <f t="shared" si="929"/>
        <v>0</v>
      </c>
      <c r="CD111" s="151"/>
      <c r="CE111" s="155"/>
      <c r="CF111" s="10"/>
      <c r="CG111" s="44" t="s">
        <v>68</v>
      </c>
      <c r="CH111" s="11" t="s">
        <v>145</v>
      </c>
      <c r="CI111" s="8"/>
      <c r="CJ111" s="17"/>
      <c r="CK111" s="74">
        <v>0</v>
      </c>
      <c r="CL111" s="75">
        <v>0</v>
      </c>
      <c r="CM111" s="34">
        <f t="shared" si="932"/>
        <v>0</v>
      </c>
      <c r="CN111" s="63">
        <v>0</v>
      </c>
      <c r="CO111" s="13">
        <f t="shared" si="933"/>
        <v>0</v>
      </c>
      <c r="CP111" s="13">
        <f t="shared" si="934"/>
        <v>0</v>
      </c>
      <c r="CQ111" s="13">
        <f t="shared" si="935"/>
        <v>0</v>
      </c>
      <c r="CR111" s="151"/>
      <c r="CS111" s="155"/>
      <c r="CT111" s="10"/>
      <c r="CU111" s="44" t="s">
        <v>68</v>
      </c>
      <c r="CV111" s="11" t="s">
        <v>145</v>
      </c>
      <c r="CW111" s="8"/>
      <c r="CX111" s="17"/>
      <c r="CY111" s="74">
        <v>0</v>
      </c>
      <c r="CZ111" s="75">
        <v>0</v>
      </c>
      <c r="DA111" s="34">
        <f t="shared" si="938"/>
        <v>0</v>
      </c>
      <c r="DB111" s="63">
        <v>0</v>
      </c>
      <c r="DC111" s="13">
        <f t="shared" si="939"/>
        <v>0</v>
      </c>
      <c r="DD111" s="13">
        <f t="shared" si="940"/>
        <v>0</v>
      </c>
      <c r="DE111" s="13">
        <f t="shared" si="941"/>
        <v>0</v>
      </c>
      <c r="DF111" s="151"/>
      <c r="DG111" s="155"/>
      <c r="DH111" s="10"/>
      <c r="DI111" s="44" t="s">
        <v>68</v>
      </c>
      <c r="DJ111" s="11" t="s">
        <v>145</v>
      </c>
      <c r="DK111" s="8"/>
      <c r="DL111" s="17"/>
      <c r="DM111" s="74">
        <v>0</v>
      </c>
      <c r="DN111" s="75">
        <v>0</v>
      </c>
      <c r="DO111" s="34">
        <f t="shared" si="944"/>
        <v>0</v>
      </c>
      <c r="DP111" s="63">
        <v>0</v>
      </c>
      <c r="DQ111" s="13">
        <f t="shared" si="945"/>
        <v>0</v>
      </c>
      <c r="DR111" s="13">
        <f t="shared" si="946"/>
        <v>0</v>
      </c>
      <c r="DS111" s="13">
        <f t="shared" si="947"/>
        <v>0</v>
      </c>
      <c r="DT111" s="151"/>
      <c r="DU111" s="155"/>
      <c r="DV111" s="10"/>
      <c r="DW111" s="44" t="s">
        <v>68</v>
      </c>
      <c r="DX111" s="11" t="s">
        <v>145</v>
      </c>
      <c r="DY111" s="8"/>
      <c r="DZ111" s="17"/>
      <c r="EA111" s="74">
        <v>0</v>
      </c>
      <c r="EB111" s="75">
        <v>0</v>
      </c>
      <c r="EC111" s="34">
        <f t="shared" si="950"/>
        <v>0</v>
      </c>
      <c r="ED111" s="63">
        <v>0</v>
      </c>
      <c r="EE111" s="13">
        <f t="shared" si="951"/>
        <v>0</v>
      </c>
      <c r="EF111" s="13">
        <f t="shared" si="952"/>
        <v>0</v>
      </c>
      <c r="EG111" s="13">
        <f t="shared" si="953"/>
        <v>0</v>
      </c>
      <c r="EH111" s="151"/>
      <c r="EI111" s="155"/>
      <c r="EJ111" s="10"/>
      <c r="EK111" s="44"/>
      <c r="EL111" s="302"/>
      <c r="EM111" s="87" t="s">
        <v>99</v>
      </c>
      <c r="EN111" s="95" t="s">
        <v>112</v>
      </c>
      <c r="EO111" s="14"/>
      <c r="EP111" s="72">
        <v>3.35</v>
      </c>
      <c r="EQ111" s="496">
        <f t="shared" si="988"/>
        <v>0</v>
      </c>
      <c r="ER111" s="10"/>
      <c r="ES111" s="61"/>
      <c r="ET111" s="302"/>
      <c r="EU111" s="61"/>
      <c r="EV111" s="87" t="s">
        <v>99</v>
      </c>
      <c r="EW111" s="95" t="s">
        <v>112</v>
      </c>
      <c r="EX111" s="14"/>
      <c r="EY111" s="72">
        <v>0</v>
      </c>
      <c r="EZ111" s="496">
        <f t="shared" si="989"/>
        <v>0</v>
      </c>
      <c r="FA111" s="88"/>
      <c r="FC111" s="44"/>
      <c r="FD111" s="302"/>
      <c r="FE111" s="87" t="s">
        <v>76</v>
      </c>
      <c r="FF111" s="11" t="s">
        <v>53</v>
      </c>
      <c r="FG111" s="14"/>
      <c r="FH111" s="72">
        <v>0</v>
      </c>
      <c r="FI111" s="496">
        <f t="shared" si="898"/>
        <v>0</v>
      </c>
      <c r="FJ111" s="10"/>
      <c r="FK111" s="302"/>
      <c r="FL111" s="61"/>
      <c r="FM111" s="61"/>
      <c r="FN111" s="87" t="s">
        <v>76</v>
      </c>
      <c r="FO111" s="11" t="s">
        <v>53</v>
      </c>
      <c r="FP111" s="14"/>
      <c r="FQ111" s="72">
        <v>0</v>
      </c>
      <c r="FR111" s="496">
        <f t="shared" si="899"/>
        <v>0</v>
      </c>
      <c r="FS111" s="88"/>
    </row>
    <row r="112" spans="1:175" ht="13" thickBot="1" x14ac:dyDescent="0.3">
      <c r="A112" s="44"/>
      <c r="B112" s="11"/>
      <c r="C112" s="17"/>
      <c r="D112" s="942" t="s">
        <v>49</v>
      </c>
      <c r="E112" s="18" t="s">
        <v>45</v>
      </c>
      <c r="F112" s="942" t="s">
        <v>4</v>
      </c>
      <c r="G112" s="942" t="s">
        <v>50</v>
      </c>
      <c r="H112" s="304" t="s">
        <v>51</v>
      </c>
      <c r="I112" s="61"/>
      <c r="J112" s="61"/>
      <c r="K112" s="61"/>
      <c r="L112" s="117"/>
      <c r="M112" s="305" t="s">
        <v>285</v>
      </c>
      <c r="N112" s="10"/>
      <c r="O112" s="44"/>
      <c r="P112" s="11"/>
      <c r="Q112" s="17"/>
      <c r="R112" s="942" t="s">
        <v>49</v>
      </c>
      <c r="S112" s="18" t="s">
        <v>45</v>
      </c>
      <c r="T112" s="942" t="s">
        <v>4</v>
      </c>
      <c r="U112" s="942" t="s">
        <v>50</v>
      </c>
      <c r="V112" s="304" t="s">
        <v>51</v>
      </c>
      <c r="W112" s="61"/>
      <c r="X112" s="61"/>
      <c r="Y112" s="61"/>
      <c r="Z112" s="117"/>
      <c r="AA112" s="305" t="s">
        <v>285</v>
      </c>
      <c r="AB112" s="10"/>
      <c r="AC112" s="44"/>
      <c r="AD112" s="11"/>
      <c r="AE112" s="17"/>
      <c r="AF112" s="942" t="s">
        <v>49</v>
      </c>
      <c r="AG112" s="18" t="s">
        <v>45</v>
      </c>
      <c r="AH112" s="942" t="s">
        <v>4</v>
      </c>
      <c r="AI112" s="942" t="s">
        <v>50</v>
      </c>
      <c r="AJ112" s="304" t="s">
        <v>51</v>
      </c>
      <c r="AK112" s="61"/>
      <c r="AL112" s="61"/>
      <c r="AM112" s="61"/>
      <c r="AN112" s="117"/>
      <c r="AO112" s="305" t="s">
        <v>285</v>
      </c>
      <c r="AP112" s="10"/>
      <c r="AQ112" s="44"/>
      <c r="AR112" s="11"/>
      <c r="AS112" s="17"/>
      <c r="AT112" s="942" t="s">
        <v>49</v>
      </c>
      <c r="AU112" s="18" t="s">
        <v>45</v>
      </c>
      <c r="AV112" s="942" t="s">
        <v>4</v>
      </c>
      <c r="AW112" s="942" t="s">
        <v>50</v>
      </c>
      <c r="AX112" s="304" t="s">
        <v>51</v>
      </c>
      <c r="AY112" s="61"/>
      <c r="AZ112" s="61"/>
      <c r="BA112" s="61"/>
      <c r="BB112" s="117"/>
      <c r="BC112" s="305" t="s">
        <v>285</v>
      </c>
      <c r="BD112" s="10"/>
      <c r="BE112" s="44"/>
      <c r="BF112" s="11"/>
      <c r="BG112" s="17"/>
      <c r="BH112" s="942" t="s">
        <v>49</v>
      </c>
      <c r="BI112" s="18" t="s">
        <v>45</v>
      </c>
      <c r="BJ112" s="942" t="s">
        <v>4</v>
      </c>
      <c r="BK112" s="942" t="s">
        <v>50</v>
      </c>
      <c r="BL112" s="304" t="s">
        <v>51</v>
      </c>
      <c r="BM112" s="61"/>
      <c r="BN112" s="61"/>
      <c r="BO112" s="61"/>
      <c r="BP112" s="117"/>
      <c r="BQ112" s="305" t="s">
        <v>285</v>
      </c>
      <c r="BR112" s="10"/>
      <c r="BS112" s="44"/>
      <c r="BT112" s="11"/>
      <c r="BU112" s="17"/>
      <c r="BV112" s="942" t="s">
        <v>49</v>
      </c>
      <c r="BW112" s="18" t="s">
        <v>45</v>
      </c>
      <c r="BX112" s="942" t="s">
        <v>4</v>
      </c>
      <c r="BY112" s="942" t="s">
        <v>50</v>
      </c>
      <c r="BZ112" s="304" t="s">
        <v>51</v>
      </c>
      <c r="CA112" s="61"/>
      <c r="CB112" s="61"/>
      <c r="CC112" s="61"/>
      <c r="CD112" s="117"/>
      <c r="CE112" s="305" t="s">
        <v>285</v>
      </c>
      <c r="CF112" s="10"/>
      <c r="CG112" s="44"/>
      <c r="CH112" s="11"/>
      <c r="CI112" s="17"/>
      <c r="CJ112" s="942" t="s">
        <v>49</v>
      </c>
      <c r="CK112" s="18" t="s">
        <v>45</v>
      </c>
      <c r="CL112" s="942" t="s">
        <v>4</v>
      </c>
      <c r="CM112" s="942" t="s">
        <v>50</v>
      </c>
      <c r="CN112" s="304" t="s">
        <v>51</v>
      </c>
      <c r="CO112" s="61"/>
      <c r="CP112" s="61"/>
      <c r="CQ112" s="61"/>
      <c r="CR112" s="117"/>
      <c r="CS112" s="305" t="s">
        <v>285</v>
      </c>
      <c r="CT112" s="10"/>
      <c r="CU112" s="44"/>
      <c r="CV112" s="11"/>
      <c r="CW112" s="17"/>
      <c r="CX112" s="942" t="s">
        <v>49</v>
      </c>
      <c r="CY112" s="18" t="s">
        <v>45</v>
      </c>
      <c r="CZ112" s="942" t="s">
        <v>4</v>
      </c>
      <c r="DA112" s="942" t="s">
        <v>50</v>
      </c>
      <c r="DB112" s="304" t="s">
        <v>51</v>
      </c>
      <c r="DC112" s="61"/>
      <c r="DD112" s="61"/>
      <c r="DE112" s="61"/>
      <c r="DF112" s="117"/>
      <c r="DG112" s="305" t="s">
        <v>285</v>
      </c>
      <c r="DH112" s="10"/>
      <c r="DI112" s="44"/>
      <c r="DJ112" s="11"/>
      <c r="DK112" s="17"/>
      <c r="DL112" s="942" t="s">
        <v>49</v>
      </c>
      <c r="DM112" s="18" t="s">
        <v>45</v>
      </c>
      <c r="DN112" s="942" t="s">
        <v>4</v>
      </c>
      <c r="DO112" s="942" t="s">
        <v>50</v>
      </c>
      <c r="DP112" s="304" t="s">
        <v>51</v>
      </c>
      <c r="DQ112" s="61"/>
      <c r="DR112" s="61"/>
      <c r="DS112" s="61"/>
      <c r="DT112" s="117"/>
      <c r="DU112" s="305" t="s">
        <v>285</v>
      </c>
      <c r="DV112" s="10"/>
      <c r="DW112" s="44"/>
      <c r="DX112" s="11"/>
      <c r="DY112" s="17"/>
      <c r="DZ112" s="942" t="s">
        <v>49</v>
      </c>
      <c r="EA112" s="18" t="s">
        <v>45</v>
      </c>
      <c r="EB112" s="942" t="s">
        <v>4</v>
      </c>
      <c r="EC112" s="942" t="s">
        <v>50</v>
      </c>
      <c r="ED112" s="304" t="s">
        <v>51</v>
      </c>
      <c r="EE112" s="61"/>
      <c r="EF112" s="61"/>
      <c r="EG112" s="61"/>
      <c r="EH112" s="117"/>
      <c r="EI112" s="305" t="s">
        <v>285</v>
      </c>
      <c r="EJ112" s="10"/>
      <c r="EK112" s="44"/>
      <c r="EL112" s="302"/>
      <c r="EM112" s="87" t="s">
        <v>91</v>
      </c>
      <c r="EN112" s="95" t="s">
        <v>321</v>
      </c>
      <c r="EO112" s="14"/>
      <c r="EP112" s="72">
        <v>0</v>
      </c>
      <c r="EQ112" s="496">
        <f t="shared" si="988"/>
        <v>0</v>
      </c>
      <c r="ER112" s="10"/>
      <c r="ES112" s="61"/>
      <c r="ET112" s="302"/>
      <c r="EU112" s="61"/>
      <c r="EV112" s="87" t="s">
        <v>91</v>
      </c>
      <c r="EW112" s="95" t="s">
        <v>321</v>
      </c>
      <c r="EX112" s="14"/>
      <c r="EY112" s="72">
        <v>0</v>
      </c>
      <c r="EZ112" s="496">
        <f t="shared" si="989"/>
        <v>0</v>
      </c>
      <c r="FA112" s="88"/>
      <c r="FC112" s="44"/>
      <c r="FD112" s="302"/>
      <c r="FE112" s="87" t="s">
        <v>105</v>
      </c>
      <c r="FF112" s="11" t="s">
        <v>57</v>
      </c>
      <c r="FG112" s="14"/>
      <c r="FH112" s="72">
        <v>13.2</v>
      </c>
      <c r="FI112" s="496">
        <f t="shared" si="898"/>
        <v>0</v>
      </c>
      <c r="FJ112" s="10"/>
      <c r="FK112" s="302"/>
      <c r="FL112" s="61"/>
      <c r="FM112" s="61"/>
      <c r="FN112" s="87" t="s">
        <v>105</v>
      </c>
      <c r="FO112" s="11" t="s">
        <v>57</v>
      </c>
      <c r="FP112" s="14"/>
      <c r="FQ112" s="72">
        <v>5.5</v>
      </c>
      <c r="FR112" s="496">
        <f t="shared" si="899"/>
        <v>0</v>
      </c>
      <c r="FS112" s="88"/>
    </row>
    <row r="113" spans="1:175" ht="13" thickBot="1" x14ac:dyDescent="0.3">
      <c r="A113" s="44" t="s">
        <v>100</v>
      </c>
      <c r="B113" s="11" t="s">
        <v>52</v>
      </c>
      <c r="C113" s="17"/>
      <c r="D113" s="17"/>
      <c r="E113" s="36">
        <f>C5*C6</f>
        <v>0</v>
      </c>
      <c r="F113" s="65">
        <v>1</v>
      </c>
      <c r="G113" s="65">
        <v>0</v>
      </c>
      <c r="H113" s="63">
        <v>0</v>
      </c>
      <c r="I113" s="13">
        <f>(E113*F113*G113*H113/60)+(E114*F114*G114*H114/60)+(E115*G115*H115/60)</f>
        <v>0</v>
      </c>
      <c r="J113" s="13">
        <f>IF(E$113=0,0,I113/E$113)</f>
        <v>0</v>
      </c>
      <c r="K113" s="13">
        <f>(J113*G$2)</f>
        <v>0</v>
      </c>
      <c r="L113" s="151"/>
      <c r="M113" s="220">
        <f>IF(H113=0,0,K113/H113)</f>
        <v>0</v>
      </c>
      <c r="N113" s="10"/>
      <c r="O113" s="44" t="s">
        <v>100</v>
      </c>
      <c r="P113" s="11" t="s">
        <v>52</v>
      </c>
      <c r="Q113" s="17"/>
      <c r="R113" s="17"/>
      <c r="S113" s="36">
        <f>Q5*Q6</f>
        <v>0</v>
      </c>
      <c r="T113" s="65">
        <v>1</v>
      </c>
      <c r="U113" s="65">
        <v>0</v>
      </c>
      <c r="V113" s="63">
        <v>0</v>
      </c>
      <c r="W113" s="13">
        <f>(S113*T113*U113*V113/60)+(S114*T114*U114*V114/60)+(S115*U115*V115/60)</f>
        <v>0</v>
      </c>
      <c r="X113" s="13">
        <f>IF(S$113=0,0,W113/S$113)</f>
        <v>0</v>
      </c>
      <c r="Y113" s="13">
        <f>(X113*U$2)</f>
        <v>0</v>
      </c>
      <c r="Z113" s="151"/>
      <c r="AA113" s="220">
        <f>IF(V113=0,0,Y113/V113)</f>
        <v>0</v>
      </c>
      <c r="AB113" s="10"/>
      <c r="AC113" s="44" t="s">
        <v>100</v>
      </c>
      <c r="AD113" s="11" t="s">
        <v>52</v>
      </c>
      <c r="AE113" s="17"/>
      <c r="AF113" s="17"/>
      <c r="AG113" s="36">
        <f t="shared" ref="AG113" si="990">AE5*AE6</f>
        <v>0</v>
      </c>
      <c r="AH113" s="65">
        <v>1</v>
      </c>
      <c r="AI113" s="65">
        <v>0</v>
      </c>
      <c r="AJ113" s="63">
        <v>0</v>
      </c>
      <c r="AK113" s="13">
        <f t="shared" ref="AK113" si="991">(AG113*AH113*AI113*AJ113/60)+(AG114*AH114*AI114*AJ114/60)+(AG115*AI115*AJ115/60)</f>
        <v>0</v>
      </c>
      <c r="AL113" s="13">
        <f t="shared" ref="AL113" si="992">IF(AG$113=0,0,AK113/AG$113)</f>
        <v>0</v>
      </c>
      <c r="AM113" s="13">
        <f t="shared" ref="AM113" si="993">(AL113*AI$2)</f>
        <v>0</v>
      </c>
      <c r="AN113" s="151"/>
      <c r="AO113" s="220">
        <f t="shared" ref="AO113" si="994">IF(AJ113=0,0,AM113/AJ113)</f>
        <v>0</v>
      </c>
      <c r="AP113" s="10"/>
      <c r="AQ113" s="44" t="s">
        <v>100</v>
      </c>
      <c r="AR113" s="11" t="s">
        <v>52</v>
      </c>
      <c r="AS113" s="17"/>
      <c r="AT113" s="17"/>
      <c r="AU113" s="36">
        <f t="shared" ref="AU113" si="995">AS5*AS6</f>
        <v>0</v>
      </c>
      <c r="AV113" s="65">
        <v>1</v>
      </c>
      <c r="AW113" s="65">
        <v>0</v>
      </c>
      <c r="AX113" s="63">
        <v>0</v>
      </c>
      <c r="AY113" s="13">
        <f t="shared" ref="AY113" si="996">(AU113*AV113*AW113*AX113/60)+(AU114*AV114*AW114*AX114/60)+(AU115*AW115*AX115/60)</f>
        <v>0</v>
      </c>
      <c r="AZ113" s="13">
        <f t="shared" ref="AZ113" si="997">IF(AU$113=0,0,AY113/AU$113)</f>
        <v>0</v>
      </c>
      <c r="BA113" s="13">
        <f t="shared" ref="BA113" si="998">(AZ113*AW$2)</f>
        <v>0</v>
      </c>
      <c r="BB113" s="151"/>
      <c r="BC113" s="220">
        <f t="shared" ref="BC113" si="999">IF(AX113=0,0,BA113/AX113)</f>
        <v>0</v>
      </c>
      <c r="BD113" s="10"/>
      <c r="BE113" s="44" t="s">
        <v>100</v>
      </c>
      <c r="BF113" s="11" t="s">
        <v>52</v>
      </c>
      <c r="BG113" s="17"/>
      <c r="BH113" s="17"/>
      <c r="BI113" s="36">
        <f t="shared" ref="BI113" si="1000">BG5*BG6</f>
        <v>0</v>
      </c>
      <c r="BJ113" s="65">
        <v>1</v>
      </c>
      <c r="BK113" s="65">
        <v>0</v>
      </c>
      <c r="BL113" s="63">
        <v>0</v>
      </c>
      <c r="BM113" s="13">
        <f t="shared" ref="BM113" si="1001">(BI113*BJ113*BK113*BL113/60)+(BI114*BJ114*BK114*BL114/60)+(BI115*BK115*BL115/60)</f>
        <v>0</v>
      </c>
      <c r="BN113" s="13">
        <f t="shared" ref="BN113" si="1002">IF(BI$113=0,0,BM113/BI$113)</f>
        <v>0</v>
      </c>
      <c r="BO113" s="13">
        <f t="shared" ref="BO113" si="1003">(BN113*BK$2)</f>
        <v>0</v>
      </c>
      <c r="BP113" s="151"/>
      <c r="BQ113" s="220">
        <f t="shared" ref="BQ113" si="1004">IF(BL113=0,0,BO113/BL113)</f>
        <v>0</v>
      </c>
      <c r="BR113" s="10"/>
      <c r="BS113" s="44" t="s">
        <v>100</v>
      </c>
      <c r="BT113" s="11" t="s">
        <v>52</v>
      </c>
      <c r="BU113" s="17"/>
      <c r="BV113" s="17"/>
      <c r="BW113" s="36">
        <f t="shared" ref="BW113" si="1005">BU5*BU6</f>
        <v>0</v>
      </c>
      <c r="BX113" s="65">
        <v>1</v>
      </c>
      <c r="BY113" s="65">
        <v>0</v>
      </c>
      <c r="BZ113" s="63">
        <v>0</v>
      </c>
      <c r="CA113" s="13">
        <f t="shared" ref="CA113" si="1006">(BW113*BX113*BY113*BZ113/60)+(BW114*BX114*BY114*BZ114/60)+(BW115*BY115*BZ115/60)</f>
        <v>0</v>
      </c>
      <c r="CB113" s="13">
        <f t="shared" ref="CB113" si="1007">IF(BW$113=0,0,CA113/BW$113)</f>
        <v>0</v>
      </c>
      <c r="CC113" s="13">
        <f t="shared" ref="CC113" si="1008">(CB113*BY$2)</f>
        <v>0</v>
      </c>
      <c r="CD113" s="151"/>
      <c r="CE113" s="220">
        <f t="shared" ref="CE113" si="1009">IF(BZ113=0,0,CC113/BZ113)</f>
        <v>0</v>
      </c>
      <c r="CF113" s="10"/>
      <c r="CG113" s="44" t="s">
        <v>100</v>
      </c>
      <c r="CH113" s="11" t="s">
        <v>52</v>
      </c>
      <c r="CI113" s="17"/>
      <c r="CJ113" s="17"/>
      <c r="CK113" s="36">
        <f t="shared" ref="CK113" si="1010">CI5*CI6</f>
        <v>0</v>
      </c>
      <c r="CL113" s="65">
        <v>1</v>
      </c>
      <c r="CM113" s="65">
        <v>0</v>
      </c>
      <c r="CN113" s="63">
        <v>0</v>
      </c>
      <c r="CO113" s="13">
        <f t="shared" ref="CO113" si="1011">(CK113*CL113*CM113*CN113/60)+(CK114*CL114*CM114*CN114/60)+(CK115*CM115*CN115/60)</f>
        <v>0</v>
      </c>
      <c r="CP113" s="13">
        <f t="shared" ref="CP113" si="1012">IF(CK$113=0,0,CO113/CK$113)</f>
        <v>0</v>
      </c>
      <c r="CQ113" s="13">
        <f t="shared" ref="CQ113" si="1013">(CP113*CM$2)</f>
        <v>0</v>
      </c>
      <c r="CR113" s="151"/>
      <c r="CS113" s="220">
        <f t="shared" ref="CS113" si="1014">IF(CN113=0,0,CQ113/CN113)</f>
        <v>0</v>
      </c>
      <c r="CT113" s="10"/>
      <c r="CU113" s="44" t="s">
        <v>100</v>
      </c>
      <c r="CV113" s="11" t="s">
        <v>52</v>
      </c>
      <c r="CW113" s="17"/>
      <c r="CX113" s="17"/>
      <c r="CY113" s="36">
        <f t="shared" ref="CY113" si="1015">CW5*CW6</f>
        <v>0</v>
      </c>
      <c r="CZ113" s="65">
        <v>1</v>
      </c>
      <c r="DA113" s="65">
        <v>0</v>
      </c>
      <c r="DB113" s="63">
        <v>0</v>
      </c>
      <c r="DC113" s="13">
        <f t="shared" ref="DC113" si="1016">(CY113*CZ113*DA113*DB113/60)+(CY114*CZ114*DA114*DB114/60)+(CY115*DA115*DB115/60)</f>
        <v>0</v>
      </c>
      <c r="DD113" s="13">
        <f t="shared" ref="DD113" si="1017">IF(CY$113=0,0,DC113/CY$113)</f>
        <v>0</v>
      </c>
      <c r="DE113" s="13">
        <f t="shared" ref="DE113" si="1018">(DD113*DA$2)</f>
        <v>0</v>
      </c>
      <c r="DF113" s="151"/>
      <c r="DG113" s="220">
        <f t="shared" ref="DG113" si="1019">IF(DB113=0,0,DE113/DB113)</f>
        <v>0</v>
      </c>
      <c r="DH113" s="10"/>
      <c r="DI113" s="44" t="s">
        <v>100</v>
      </c>
      <c r="DJ113" s="11" t="s">
        <v>52</v>
      </c>
      <c r="DK113" s="17"/>
      <c r="DL113" s="17"/>
      <c r="DM113" s="36">
        <f t="shared" ref="DM113" si="1020">DK5*DK6</f>
        <v>0</v>
      </c>
      <c r="DN113" s="65">
        <v>1</v>
      </c>
      <c r="DO113" s="65">
        <v>0</v>
      </c>
      <c r="DP113" s="63">
        <v>0</v>
      </c>
      <c r="DQ113" s="13">
        <f t="shared" ref="DQ113" si="1021">(DM113*DN113*DO113*DP113/60)+(DM114*DN114*DO114*DP114/60)+(DM115*DO115*DP115/60)</f>
        <v>0</v>
      </c>
      <c r="DR113" s="13">
        <f t="shared" ref="DR113" si="1022">IF(DM$113=0,0,DQ113/DM$113)</f>
        <v>0</v>
      </c>
      <c r="DS113" s="13">
        <f t="shared" ref="DS113" si="1023">(DR113*DO$2)</f>
        <v>0</v>
      </c>
      <c r="DT113" s="151"/>
      <c r="DU113" s="220">
        <f t="shared" ref="DU113" si="1024">IF(DP113=0,0,DS113/DP113)</f>
        <v>0</v>
      </c>
      <c r="DV113" s="10"/>
      <c r="DW113" s="44" t="s">
        <v>100</v>
      </c>
      <c r="DX113" s="11" t="s">
        <v>52</v>
      </c>
      <c r="DY113" s="17"/>
      <c r="DZ113" s="17"/>
      <c r="EA113" s="36">
        <f t="shared" ref="EA113" si="1025">DY5*DY6</f>
        <v>0</v>
      </c>
      <c r="EB113" s="65">
        <v>1</v>
      </c>
      <c r="EC113" s="65">
        <v>0</v>
      </c>
      <c r="ED113" s="63">
        <v>0</v>
      </c>
      <c r="EE113" s="13">
        <f t="shared" ref="EE113" si="1026">(EA113*EB113*EC113*ED113/60)+(EA114*EB114*EC114*ED114/60)+(EA115*EC115*ED115/60)</f>
        <v>0</v>
      </c>
      <c r="EF113" s="13">
        <f t="shared" ref="EF113" si="1027">IF(EA$113=0,0,EE113/EA$113)</f>
        <v>0</v>
      </c>
      <c r="EG113" s="13">
        <f t="shared" ref="EG113" si="1028">(EF113*EC$2)</f>
        <v>0</v>
      </c>
      <c r="EH113" s="151"/>
      <c r="EI113" s="220">
        <f t="shared" ref="EI113" si="1029">IF(ED113=0,0,EG113/ED113)</f>
        <v>0</v>
      </c>
      <c r="EJ113" s="10"/>
      <c r="EK113" s="44"/>
      <c r="EL113" s="61"/>
      <c r="EM113" s="87" t="s">
        <v>240</v>
      </c>
      <c r="EN113" s="95" t="s">
        <v>246</v>
      </c>
      <c r="EO113" s="14"/>
      <c r="EP113" s="72">
        <v>9.06</v>
      </c>
      <c r="EQ113" s="496">
        <f t="shared" si="988"/>
        <v>0</v>
      </c>
      <c r="ER113" s="61"/>
      <c r="ES113" s="61"/>
      <c r="ET113" s="61"/>
      <c r="EU113" s="61"/>
      <c r="EV113" s="87" t="s">
        <v>240</v>
      </c>
      <c r="EW113" s="95" t="s">
        <v>246</v>
      </c>
      <c r="EX113" s="14"/>
      <c r="EY113" s="72">
        <v>4.8099999999999996</v>
      </c>
      <c r="EZ113" s="496">
        <f t="shared" si="989"/>
        <v>0</v>
      </c>
      <c r="FA113" s="88"/>
      <c r="FC113" s="44"/>
      <c r="FD113" s="295" t="s">
        <v>333</v>
      </c>
      <c r="FE113" s="296">
        <v>0</v>
      </c>
      <c r="FF113" s="297">
        <v>1</v>
      </c>
      <c r="FG113" s="190">
        <f>SUM(FH114:FH124)</f>
        <v>19.54</v>
      </c>
      <c r="FH113" s="107"/>
      <c r="FI113" s="496">
        <f>SUM(FI114:FI124)</f>
        <v>0</v>
      </c>
      <c r="FJ113" s="10"/>
      <c r="FK113" s="307" t="s">
        <v>334</v>
      </c>
      <c r="FL113" s="309"/>
      <c r="FM113" s="308"/>
      <c r="FN113" s="296">
        <v>0</v>
      </c>
      <c r="FO113" s="300">
        <v>1</v>
      </c>
      <c r="FP113" s="190">
        <f>SUM(FQ114:FQ124)</f>
        <v>0</v>
      </c>
      <c r="FQ113" s="107"/>
      <c r="FR113" s="496">
        <f>SUM(FR114:FR124)</f>
        <v>0</v>
      </c>
      <c r="FS113" s="88"/>
    </row>
    <row r="114" spans="1:175" x14ac:dyDescent="0.25">
      <c r="A114" s="44" t="s">
        <v>100</v>
      </c>
      <c r="B114" s="11" t="s">
        <v>52</v>
      </c>
      <c r="C114" s="17"/>
      <c r="D114" s="17"/>
      <c r="E114" s="76">
        <v>0</v>
      </c>
      <c r="F114" s="65">
        <v>1</v>
      </c>
      <c r="G114" s="65">
        <v>0</v>
      </c>
      <c r="H114" s="59">
        <f>H113</f>
        <v>0</v>
      </c>
      <c r="I114" s="13"/>
      <c r="J114" s="13"/>
      <c r="K114" s="13"/>
      <c r="L114" s="151"/>
      <c r="M114" s="155"/>
      <c r="N114" s="10"/>
      <c r="O114" s="44" t="s">
        <v>100</v>
      </c>
      <c r="P114" s="11" t="s">
        <v>52</v>
      </c>
      <c r="Q114" s="17"/>
      <c r="R114" s="17"/>
      <c r="S114" s="76">
        <v>0</v>
      </c>
      <c r="T114" s="65">
        <v>1</v>
      </c>
      <c r="U114" s="65">
        <v>0</v>
      </c>
      <c r="V114" s="59">
        <f>V113</f>
        <v>0</v>
      </c>
      <c r="W114" s="13"/>
      <c r="X114" s="13"/>
      <c r="Y114" s="13"/>
      <c r="Z114" s="151"/>
      <c r="AA114" s="155"/>
      <c r="AB114" s="10"/>
      <c r="AC114" s="44" t="s">
        <v>100</v>
      </c>
      <c r="AD114" s="11" t="s">
        <v>52</v>
      </c>
      <c r="AE114" s="17"/>
      <c r="AF114" s="17"/>
      <c r="AG114" s="76">
        <v>0</v>
      </c>
      <c r="AH114" s="65">
        <v>1</v>
      </c>
      <c r="AI114" s="65">
        <v>0</v>
      </c>
      <c r="AJ114" s="59">
        <f t="shared" ref="AJ114" si="1030">AJ113</f>
        <v>0</v>
      </c>
      <c r="AK114" s="13"/>
      <c r="AL114" s="13"/>
      <c r="AM114" s="13"/>
      <c r="AN114" s="151"/>
      <c r="AO114" s="155"/>
      <c r="AP114" s="10"/>
      <c r="AQ114" s="44" t="s">
        <v>100</v>
      </c>
      <c r="AR114" s="11" t="s">
        <v>52</v>
      </c>
      <c r="AS114" s="17"/>
      <c r="AT114" s="17"/>
      <c r="AU114" s="76">
        <v>0</v>
      </c>
      <c r="AV114" s="65">
        <v>1</v>
      </c>
      <c r="AW114" s="65">
        <v>0</v>
      </c>
      <c r="AX114" s="59">
        <f t="shared" ref="AX114" si="1031">AX113</f>
        <v>0</v>
      </c>
      <c r="AY114" s="13"/>
      <c r="AZ114" s="13"/>
      <c r="BA114" s="13"/>
      <c r="BB114" s="151"/>
      <c r="BC114" s="155"/>
      <c r="BD114" s="10"/>
      <c r="BE114" s="44" t="s">
        <v>100</v>
      </c>
      <c r="BF114" s="11" t="s">
        <v>52</v>
      </c>
      <c r="BG114" s="17"/>
      <c r="BH114" s="17"/>
      <c r="BI114" s="76">
        <v>0</v>
      </c>
      <c r="BJ114" s="65">
        <v>1</v>
      </c>
      <c r="BK114" s="65">
        <v>0</v>
      </c>
      <c r="BL114" s="59">
        <f t="shared" ref="BL114" si="1032">BL113</f>
        <v>0</v>
      </c>
      <c r="BM114" s="13"/>
      <c r="BN114" s="13"/>
      <c r="BO114" s="13"/>
      <c r="BP114" s="151"/>
      <c r="BQ114" s="155"/>
      <c r="BR114" s="10"/>
      <c r="BS114" s="44" t="s">
        <v>100</v>
      </c>
      <c r="BT114" s="11" t="s">
        <v>52</v>
      </c>
      <c r="BU114" s="17"/>
      <c r="BV114" s="17"/>
      <c r="BW114" s="76">
        <v>0</v>
      </c>
      <c r="BX114" s="65">
        <v>1</v>
      </c>
      <c r="BY114" s="65">
        <v>0</v>
      </c>
      <c r="BZ114" s="59">
        <f t="shared" ref="BZ114" si="1033">BZ113</f>
        <v>0</v>
      </c>
      <c r="CA114" s="13"/>
      <c r="CB114" s="13"/>
      <c r="CC114" s="13"/>
      <c r="CD114" s="151"/>
      <c r="CE114" s="155"/>
      <c r="CF114" s="10"/>
      <c r="CG114" s="44" t="s">
        <v>100</v>
      </c>
      <c r="CH114" s="11" t="s">
        <v>52</v>
      </c>
      <c r="CI114" s="17"/>
      <c r="CJ114" s="17"/>
      <c r="CK114" s="76">
        <v>0</v>
      </c>
      <c r="CL114" s="65">
        <v>1</v>
      </c>
      <c r="CM114" s="65">
        <v>0</v>
      </c>
      <c r="CN114" s="59">
        <f t="shared" ref="CN114" si="1034">CN113</f>
        <v>0</v>
      </c>
      <c r="CO114" s="13"/>
      <c r="CP114" s="13"/>
      <c r="CQ114" s="13"/>
      <c r="CR114" s="151"/>
      <c r="CS114" s="155"/>
      <c r="CT114" s="10"/>
      <c r="CU114" s="44" t="s">
        <v>100</v>
      </c>
      <c r="CV114" s="11" t="s">
        <v>52</v>
      </c>
      <c r="CW114" s="17"/>
      <c r="CX114" s="17"/>
      <c r="CY114" s="76">
        <v>0</v>
      </c>
      <c r="CZ114" s="65">
        <v>1</v>
      </c>
      <c r="DA114" s="65">
        <v>0</v>
      </c>
      <c r="DB114" s="59">
        <f t="shared" ref="DB114" si="1035">DB113</f>
        <v>0</v>
      </c>
      <c r="DC114" s="13"/>
      <c r="DD114" s="13"/>
      <c r="DE114" s="13"/>
      <c r="DF114" s="151"/>
      <c r="DG114" s="155"/>
      <c r="DH114" s="10"/>
      <c r="DI114" s="44" t="s">
        <v>100</v>
      </c>
      <c r="DJ114" s="11" t="s">
        <v>52</v>
      </c>
      <c r="DK114" s="17"/>
      <c r="DL114" s="17"/>
      <c r="DM114" s="76">
        <v>0</v>
      </c>
      <c r="DN114" s="65">
        <v>1</v>
      </c>
      <c r="DO114" s="65">
        <v>0</v>
      </c>
      <c r="DP114" s="59">
        <f t="shared" ref="DP114" si="1036">DP113</f>
        <v>0</v>
      </c>
      <c r="DQ114" s="13"/>
      <c r="DR114" s="13"/>
      <c r="DS114" s="13"/>
      <c r="DT114" s="151"/>
      <c r="DU114" s="155"/>
      <c r="DV114" s="10"/>
      <c r="DW114" s="44" t="s">
        <v>100</v>
      </c>
      <c r="DX114" s="11" t="s">
        <v>52</v>
      </c>
      <c r="DY114" s="17"/>
      <c r="DZ114" s="17"/>
      <c r="EA114" s="76">
        <v>0</v>
      </c>
      <c r="EB114" s="65">
        <v>1</v>
      </c>
      <c r="EC114" s="65">
        <v>0</v>
      </c>
      <c r="ED114" s="59">
        <f t="shared" ref="ED114" si="1037">ED113</f>
        <v>0</v>
      </c>
      <c r="EE114" s="13"/>
      <c r="EF114" s="13"/>
      <c r="EG114" s="13"/>
      <c r="EH114" s="151"/>
      <c r="EI114" s="155"/>
      <c r="EJ114" s="10"/>
      <c r="EK114" s="44"/>
      <c r="EL114" s="302"/>
      <c r="EM114" s="87" t="s">
        <v>96</v>
      </c>
      <c r="EN114" s="8" t="s">
        <v>46</v>
      </c>
      <c r="EO114" s="61"/>
      <c r="EP114" s="72">
        <v>0.56999999999999995</v>
      </c>
      <c r="EQ114" s="496">
        <f t="shared" si="988"/>
        <v>0</v>
      </c>
      <c r="ER114" s="10"/>
      <c r="ES114" s="61"/>
      <c r="ET114" s="302"/>
      <c r="EU114" s="61"/>
      <c r="EV114" s="87" t="s">
        <v>96</v>
      </c>
      <c r="EW114" s="8" t="s">
        <v>46</v>
      </c>
      <c r="EX114" s="61"/>
      <c r="EY114" s="72">
        <v>0.93</v>
      </c>
      <c r="EZ114" s="496">
        <f t="shared" si="989"/>
        <v>0</v>
      </c>
      <c r="FA114" s="88"/>
      <c r="FC114" s="44"/>
      <c r="FD114" s="302"/>
      <c r="FE114" s="87" t="s">
        <v>90</v>
      </c>
      <c r="FF114" s="95" t="s">
        <v>111</v>
      </c>
      <c r="FG114" s="14"/>
      <c r="FH114" s="72">
        <v>0</v>
      </c>
      <c r="FI114" s="496">
        <f t="shared" ref="FI114:FI124" si="1038">FE$113*FF$113*FH114</f>
        <v>0</v>
      </c>
      <c r="FJ114" s="10"/>
      <c r="FK114" s="8"/>
      <c r="FL114" s="61"/>
      <c r="FM114" s="61"/>
      <c r="FN114" s="87" t="s">
        <v>90</v>
      </c>
      <c r="FO114" s="95" t="s">
        <v>111</v>
      </c>
      <c r="FP114" s="14"/>
      <c r="FQ114" s="72">
        <v>0</v>
      </c>
      <c r="FR114" s="496">
        <f t="shared" ref="FR114:FR124" si="1039">FN$113*FO$113*FQ114</f>
        <v>0</v>
      </c>
      <c r="FS114" s="88"/>
    </row>
    <row r="115" spans="1:175" x14ac:dyDescent="0.25">
      <c r="A115" s="44" t="s">
        <v>100</v>
      </c>
      <c r="B115" s="11" t="s">
        <v>103</v>
      </c>
      <c r="C115" s="17"/>
      <c r="D115" s="17"/>
      <c r="E115" s="18">
        <f>E113</f>
        <v>0</v>
      </c>
      <c r="F115" s="17"/>
      <c r="G115" s="65">
        <v>0</v>
      </c>
      <c r="H115" s="59">
        <f>H113</f>
        <v>0</v>
      </c>
      <c r="I115" s="13"/>
      <c r="J115" s="13"/>
      <c r="K115" s="13"/>
      <c r="L115" s="151"/>
      <c r="M115" s="305" t="s">
        <v>286</v>
      </c>
      <c r="N115" s="15"/>
      <c r="O115" s="44" t="s">
        <v>100</v>
      </c>
      <c r="P115" s="11" t="s">
        <v>103</v>
      </c>
      <c r="Q115" s="17"/>
      <c r="R115" s="17"/>
      <c r="S115" s="18">
        <f>S113</f>
        <v>0</v>
      </c>
      <c r="T115" s="17"/>
      <c r="U115" s="65">
        <v>0</v>
      </c>
      <c r="V115" s="59">
        <f>V113</f>
        <v>0</v>
      </c>
      <c r="W115" s="13"/>
      <c r="X115" s="13"/>
      <c r="Y115" s="13"/>
      <c r="Z115" s="151"/>
      <c r="AA115" s="305" t="s">
        <v>286</v>
      </c>
      <c r="AB115" s="15"/>
      <c r="AC115" s="44" t="s">
        <v>100</v>
      </c>
      <c r="AD115" s="11" t="s">
        <v>103</v>
      </c>
      <c r="AE115" s="17"/>
      <c r="AF115" s="17"/>
      <c r="AG115" s="18">
        <f t="shared" ref="AG115" si="1040">AG113</f>
        <v>0</v>
      </c>
      <c r="AH115" s="17"/>
      <c r="AI115" s="65">
        <v>0</v>
      </c>
      <c r="AJ115" s="59">
        <f t="shared" ref="AJ115" si="1041">AJ113</f>
        <v>0</v>
      </c>
      <c r="AK115" s="13"/>
      <c r="AL115" s="13"/>
      <c r="AM115" s="13"/>
      <c r="AN115" s="151"/>
      <c r="AO115" s="305" t="s">
        <v>286</v>
      </c>
      <c r="AP115" s="15"/>
      <c r="AQ115" s="44" t="s">
        <v>100</v>
      </c>
      <c r="AR115" s="11" t="s">
        <v>103</v>
      </c>
      <c r="AS115" s="17"/>
      <c r="AT115" s="17"/>
      <c r="AU115" s="18">
        <f t="shared" ref="AU115" si="1042">AU113</f>
        <v>0</v>
      </c>
      <c r="AV115" s="17"/>
      <c r="AW115" s="65">
        <v>0</v>
      </c>
      <c r="AX115" s="59">
        <f t="shared" ref="AX115" si="1043">AX113</f>
        <v>0</v>
      </c>
      <c r="AY115" s="13"/>
      <c r="AZ115" s="13"/>
      <c r="BA115" s="13"/>
      <c r="BB115" s="151"/>
      <c r="BC115" s="305" t="s">
        <v>286</v>
      </c>
      <c r="BD115" s="15"/>
      <c r="BE115" s="44" t="s">
        <v>100</v>
      </c>
      <c r="BF115" s="11" t="s">
        <v>103</v>
      </c>
      <c r="BG115" s="17"/>
      <c r="BH115" s="17"/>
      <c r="BI115" s="18">
        <f t="shared" ref="BI115" si="1044">BI113</f>
        <v>0</v>
      </c>
      <c r="BJ115" s="17"/>
      <c r="BK115" s="65">
        <v>0</v>
      </c>
      <c r="BL115" s="59">
        <f t="shared" ref="BL115" si="1045">BL113</f>
        <v>0</v>
      </c>
      <c r="BM115" s="13"/>
      <c r="BN115" s="13"/>
      <c r="BO115" s="13"/>
      <c r="BP115" s="151"/>
      <c r="BQ115" s="305" t="s">
        <v>286</v>
      </c>
      <c r="BR115" s="15"/>
      <c r="BS115" s="44" t="s">
        <v>100</v>
      </c>
      <c r="BT115" s="11" t="s">
        <v>103</v>
      </c>
      <c r="BU115" s="17"/>
      <c r="BV115" s="17"/>
      <c r="BW115" s="18">
        <f t="shared" ref="BW115" si="1046">BW113</f>
        <v>0</v>
      </c>
      <c r="BX115" s="17"/>
      <c r="BY115" s="65">
        <v>0</v>
      </c>
      <c r="BZ115" s="59">
        <f t="shared" ref="BZ115" si="1047">BZ113</f>
        <v>0</v>
      </c>
      <c r="CA115" s="13"/>
      <c r="CB115" s="13"/>
      <c r="CC115" s="13"/>
      <c r="CD115" s="151"/>
      <c r="CE115" s="305" t="s">
        <v>286</v>
      </c>
      <c r="CF115" s="15"/>
      <c r="CG115" s="44" t="s">
        <v>100</v>
      </c>
      <c r="CH115" s="11" t="s">
        <v>103</v>
      </c>
      <c r="CI115" s="17"/>
      <c r="CJ115" s="17"/>
      <c r="CK115" s="18">
        <f t="shared" ref="CK115" si="1048">CK113</f>
        <v>0</v>
      </c>
      <c r="CL115" s="17"/>
      <c r="CM115" s="65">
        <v>0</v>
      </c>
      <c r="CN115" s="59">
        <f t="shared" ref="CN115" si="1049">CN113</f>
        <v>0</v>
      </c>
      <c r="CO115" s="13"/>
      <c r="CP115" s="13"/>
      <c r="CQ115" s="13"/>
      <c r="CR115" s="151"/>
      <c r="CS115" s="305" t="s">
        <v>286</v>
      </c>
      <c r="CT115" s="15"/>
      <c r="CU115" s="44" t="s">
        <v>100</v>
      </c>
      <c r="CV115" s="11" t="s">
        <v>103</v>
      </c>
      <c r="CW115" s="17"/>
      <c r="CX115" s="17"/>
      <c r="CY115" s="18">
        <f t="shared" ref="CY115" si="1050">CY113</f>
        <v>0</v>
      </c>
      <c r="CZ115" s="17"/>
      <c r="DA115" s="65">
        <v>0</v>
      </c>
      <c r="DB115" s="59">
        <f t="shared" ref="DB115" si="1051">DB113</f>
        <v>0</v>
      </c>
      <c r="DC115" s="13"/>
      <c r="DD115" s="13"/>
      <c r="DE115" s="13"/>
      <c r="DF115" s="151"/>
      <c r="DG115" s="305" t="s">
        <v>286</v>
      </c>
      <c r="DH115" s="15"/>
      <c r="DI115" s="44" t="s">
        <v>100</v>
      </c>
      <c r="DJ115" s="11" t="s">
        <v>103</v>
      </c>
      <c r="DK115" s="17"/>
      <c r="DL115" s="17"/>
      <c r="DM115" s="18">
        <f t="shared" ref="DM115" si="1052">DM113</f>
        <v>0</v>
      </c>
      <c r="DN115" s="17"/>
      <c r="DO115" s="65">
        <v>0</v>
      </c>
      <c r="DP115" s="59">
        <f t="shared" ref="DP115" si="1053">DP113</f>
        <v>0</v>
      </c>
      <c r="DQ115" s="13"/>
      <c r="DR115" s="13"/>
      <c r="DS115" s="13"/>
      <c r="DT115" s="151"/>
      <c r="DU115" s="305" t="s">
        <v>286</v>
      </c>
      <c r="DV115" s="15"/>
      <c r="DW115" s="44" t="s">
        <v>100</v>
      </c>
      <c r="DX115" s="11" t="s">
        <v>103</v>
      </c>
      <c r="DY115" s="17"/>
      <c r="DZ115" s="17"/>
      <c r="EA115" s="18">
        <f t="shared" ref="EA115" si="1054">EA113</f>
        <v>0</v>
      </c>
      <c r="EB115" s="17"/>
      <c r="EC115" s="65">
        <v>0</v>
      </c>
      <c r="ED115" s="59">
        <f t="shared" ref="ED115" si="1055">ED113</f>
        <v>0</v>
      </c>
      <c r="EE115" s="13"/>
      <c r="EF115" s="13"/>
      <c r="EG115" s="13"/>
      <c r="EH115" s="151"/>
      <c r="EI115" s="305" t="s">
        <v>286</v>
      </c>
      <c r="EJ115" s="15"/>
      <c r="EK115" s="44"/>
      <c r="EL115" s="302"/>
      <c r="EM115" s="87" t="s">
        <v>73</v>
      </c>
      <c r="EN115" s="8" t="s">
        <v>129</v>
      </c>
      <c r="EO115" s="61"/>
      <c r="EP115" s="72">
        <v>1.37</v>
      </c>
      <c r="EQ115" s="496">
        <f t="shared" si="988"/>
        <v>0</v>
      </c>
      <c r="ER115" s="10"/>
      <c r="ES115" s="61"/>
      <c r="ET115" s="302"/>
      <c r="EU115" s="61"/>
      <c r="EV115" s="87" t="s">
        <v>73</v>
      </c>
      <c r="EW115" s="8" t="s">
        <v>129</v>
      </c>
      <c r="EX115" s="61"/>
      <c r="EY115" s="72">
        <v>2.06</v>
      </c>
      <c r="EZ115" s="496">
        <f t="shared" si="989"/>
        <v>0</v>
      </c>
      <c r="FA115" s="88"/>
      <c r="FC115" s="44"/>
      <c r="FD115" s="302"/>
      <c r="FE115" s="87" t="s">
        <v>99</v>
      </c>
      <c r="FF115" s="95" t="s">
        <v>112</v>
      </c>
      <c r="FG115" s="14"/>
      <c r="FH115" s="72">
        <v>2.48</v>
      </c>
      <c r="FI115" s="496">
        <f t="shared" si="1038"/>
        <v>0</v>
      </c>
      <c r="FJ115" s="10"/>
      <c r="FK115" s="8"/>
      <c r="FL115" s="61"/>
      <c r="FM115" s="61"/>
      <c r="FN115" s="87" t="s">
        <v>99</v>
      </c>
      <c r="FO115" s="95" t="s">
        <v>112</v>
      </c>
      <c r="FP115" s="14"/>
      <c r="FQ115" s="72">
        <v>0</v>
      </c>
      <c r="FR115" s="496">
        <f t="shared" si="1039"/>
        <v>0</v>
      </c>
      <c r="FS115" s="88"/>
    </row>
    <row r="116" spans="1:175" x14ac:dyDescent="0.25">
      <c r="A116" s="44" t="s">
        <v>97</v>
      </c>
      <c r="B116" s="11" t="s">
        <v>53</v>
      </c>
      <c r="C116" s="17"/>
      <c r="D116" s="68">
        <v>0</v>
      </c>
      <c r="E116" s="8"/>
      <c r="F116" s="65">
        <v>1</v>
      </c>
      <c r="G116" s="65">
        <v>0</v>
      </c>
      <c r="H116" s="63">
        <v>0</v>
      </c>
      <c r="I116" s="13">
        <f>+(D116*F116*G116*H116/60)</f>
        <v>0</v>
      </c>
      <c r="J116" s="13">
        <f>IF(E$113=0,0,I116/E$113)</f>
        <v>0</v>
      </c>
      <c r="K116" s="13">
        <f>(J116*G$2)</f>
        <v>0</v>
      </c>
      <c r="L116" s="151"/>
      <c r="M116" s="220">
        <f>IF(H116=0,0,K116/H116)</f>
        <v>0</v>
      </c>
      <c r="N116" s="10"/>
      <c r="O116" s="44" t="s">
        <v>97</v>
      </c>
      <c r="P116" s="11" t="s">
        <v>53</v>
      </c>
      <c r="Q116" s="17"/>
      <c r="R116" s="68">
        <v>0</v>
      </c>
      <c r="S116" s="8"/>
      <c r="T116" s="65">
        <v>1</v>
      </c>
      <c r="U116" s="65">
        <v>0</v>
      </c>
      <c r="V116" s="63">
        <v>0</v>
      </c>
      <c r="W116" s="13">
        <f>+(R116*T116*U116*V116/60)</f>
        <v>0</v>
      </c>
      <c r="X116" s="13">
        <f>IF(S$113=0,0,W116/S$113)</f>
        <v>0</v>
      </c>
      <c r="Y116" s="13">
        <f>(X116*U$2)</f>
        <v>0</v>
      </c>
      <c r="Z116" s="151"/>
      <c r="AA116" s="220">
        <f>IF(V116=0,0,Y116/V116)</f>
        <v>0</v>
      </c>
      <c r="AB116" s="10"/>
      <c r="AC116" s="44" t="s">
        <v>97</v>
      </c>
      <c r="AD116" s="11" t="s">
        <v>53</v>
      </c>
      <c r="AE116" s="17"/>
      <c r="AF116" s="68">
        <v>0</v>
      </c>
      <c r="AG116" s="8"/>
      <c r="AH116" s="65">
        <v>1</v>
      </c>
      <c r="AI116" s="65">
        <v>0</v>
      </c>
      <c r="AJ116" s="63">
        <v>0</v>
      </c>
      <c r="AK116" s="13">
        <f t="shared" ref="AK116" si="1056">+(AF116*AH116*AI116*AJ116/60)</f>
        <v>0</v>
      </c>
      <c r="AL116" s="13">
        <f t="shared" ref="AL116" si="1057">IF(AG$113=0,0,AK116/AG$113)</f>
        <v>0</v>
      </c>
      <c r="AM116" s="13">
        <f t="shared" ref="AM116" si="1058">(AL116*AI$2)</f>
        <v>0</v>
      </c>
      <c r="AN116" s="151"/>
      <c r="AO116" s="220">
        <f t="shared" ref="AO116" si="1059">IF(AJ116=0,0,AM116/AJ116)</f>
        <v>0</v>
      </c>
      <c r="AP116" s="10"/>
      <c r="AQ116" s="44" t="s">
        <v>97</v>
      </c>
      <c r="AR116" s="11" t="s">
        <v>53</v>
      </c>
      <c r="AS116" s="17"/>
      <c r="AT116" s="68">
        <v>0</v>
      </c>
      <c r="AU116" s="8"/>
      <c r="AV116" s="65">
        <v>1</v>
      </c>
      <c r="AW116" s="65">
        <v>0</v>
      </c>
      <c r="AX116" s="63">
        <v>0</v>
      </c>
      <c r="AY116" s="13">
        <f t="shared" ref="AY116" si="1060">+(AT116*AV116*AW116*AX116/60)</f>
        <v>0</v>
      </c>
      <c r="AZ116" s="13">
        <f t="shared" ref="AZ116" si="1061">IF(AU$113=0,0,AY116/AU$113)</f>
        <v>0</v>
      </c>
      <c r="BA116" s="13">
        <f t="shared" ref="BA116" si="1062">(AZ116*AW$2)</f>
        <v>0</v>
      </c>
      <c r="BB116" s="151"/>
      <c r="BC116" s="220">
        <f t="shared" ref="BC116" si="1063">IF(AX116=0,0,BA116/AX116)</f>
        <v>0</v>
      </c>
      <c r="BD116" s="10"/>
      <c r="BE116" s="44" t="s">
        <v>97</v>
      </c>
      <c r="BF116" s="11" t="s">
        <v>53</v>
      </c>
      <c r="BG116" s="17"/>
      <c r="BH116" s="68">
        <v>0</v>
      </c>
      <c r="BI116" s="8"/>
      <c r="BJ116" s="65">
        <v>1</v>
      </c>
      <c r="BK116" s="65">
        <v>0</v>
      </c>
      <c r="BL116" s="63">
        <v>0</v>
      </c>
      <c r="BM116" s="13">
        <f t="shared" ref="BM116" si="1064">+(BH116*BJ116*BK116*BL116/60)</f>
        <v>0</v>
      </c>
      <c r="BN116" s="13">
        <f t="shared" ref="BN116" si="1065">IF(BI$113=0,0,BM116/BI$113)</f>
        <v>0</v>
      </c>
      <c r="BO116" s="13">
        <f t="shared" ref="BO116" si="1066">(BN116*BK$2)</f>
        <v>0</v>
      </c>
      <c r="BP116" s="151"/>
      <c r="BQ116" s="220">
        <f t="shared" ref="BQ116" si="1067">IF(BL116=0,0,BO116/BL116)</f>
        <v>0</v>
      </c>
      <c r="BR116" s="10"/>
      <c r="BS116" s="44" t="s">
        <v>97</v>
      </c>
      <c r="BT116" s="11" t="s">
        <v>53</v>
      </c>
      <c r="BU116" s="17"/>
      <c r="BV116" s="68">
        <v>0</v>
      </c>
      <c r="BW116" s="8"/>
      <c r="BX116" s="65">
        <v>1</v>
      </c>
      <c r="BY116" s="65">
        <v>0</v>
      </c>
      <c r="BZ116" s="63">
        <v>0</v>
      </c>
      <c r="CA116" s="13">
        <f t="shared" ref="CA116" si="1068">+(BV116*BX116*BY116*BZ116/60)</f>
        <v>0</v>
      </c>
      <c r="CB116" s="13">
        <f t="shared" ref="CB116" si="1069">IF(BW$113=0,0,CA116/BW$113)</f>
        <v>0</v>
      </c>
      <c r="CC116" s="13">
        <f t="shared" ref="CC116" si="1070">(CB116*BY$2)</f>
        <v>0</v>
      </c>
      <c r="CD116" s="151"/>
      <c r="CE116" s="220">
        <f t="shared" ref="CE116" si="1071">IF(BZ116=0,0,CC116/BZ116)</f>
        <v>0</v>
      </c>
      <c r="CF116" s="10"/>
      <c r="CG116" s="44" t="s">
        <v>97</v>
      </c>
      <c r="CH116" s="11" t="s">
        <v>53</v>
      </c>
      <c r="CI116" s="17"/>
      <c r="CJ116" s="68">
        <v>0</v>
      </c>
      <c r="CK116" s="8"/>
      <c r="CL116" s="65">
        <v>1</v>
      </c>
      <c r="CM116" s="65">
        <v>0</v>
      </c>
      <c r="CN116" s="63">
        <v>0</v>
      </c>
      <c r="CO116" s="13">
        <f t="shared" ref="CO116" si="1072">+(CJ116*CL116*CM116*CN116/60)</f>
        <v>0</v>
      </c>
      <c r="CP116" s="13">
        <f t="shared" ref="CP116" si="1073">IF(CK$113=0,0,CO116/CK$113)</f>
        <v>0</v>
      </c>
      <c r="CQ116" s="13">
        <f t="shared" ref="CQ116" si="1074">(CP116*CM$2)</f>
        <v>0</v>
      </c>
      <c r="CR116" s="151"/>
      <c r="CS116" s="220">
        <f t="shared" ref="CS116" si="1075">IF(CN116=0,0,CQ116/CN116)</f>
        <v>0</v>
      </c>
      <c r="CT116" s="10"/>
      <c r="CU116" s="44" t="s">
        <v>97</v>
      </c>
      <c r="CV116" s="11" t="s">
        <v>53</v>
      </c>
      <c r="CW116" s="17"/>
      <c r="CX116" s="68">
        <v>0</v>
      </c>
      <c r="CY116" s="8"/>
      <c r="CZ116" s="65">
        <v>1</v>
      </c>
      <c r="DA116" s="65">
        <v>0</v>
      </c>
      <c r="DB116" s="63">
        <v>0</v>
      </c>
      <c r="DC116" s="13">
        <f t="shared" ref="DC116" si="1076">+(CX116*CZ116*DA116*DB116/60)</f>
        <v>0</v>
      </c>
      <c r="DD116" s="13">
        <f t="shared" ref="DD116" si="1077">IF(CY$113=0,0,DC116/CY$113)</f>
        <v>0</v>
      </c>
      <c r="DE116" s="13">
        <f t="shared" ref="DE116" si="1078">(DD116*DA$2)</f>
        <v>0</v>
      </c>
      <c r="DF116" s="151"/>
      <c r="DG116" s="220">
        <f t="shared" ref="DG116" si="1079">IF(DB116=0,0,DE116/DB116)</f>
        <v>0</v>
      </c>
      <c r="DH116" s="10"/>
      <c r="DI116" s="44" t="s">
        <v>97</v>
      </c>
      <c r="DJ116" s="11" t="s">
        <v>53</v>
      </c>
      <c r="DK116" s="17"/>
      <c r="DL116" s="68">
        <v>0</v>
      </c>
      <c r="DM116" s="8"/>
      <c r="DN116" s="65">
        <v>1</v>
      </c>
      <c r="DO116" s="65">
        <v>0</v>
      </c>
      <c r="DP116" s="63">
        <v>0</v>
      </c>
      <c r="DQ116" s="13">
        <f t="shared" ref="DQ116" si="1080">+(DL116*DN116*DO116*DP116/60)</f>
        <v>0</v>
      </c>
      <c r="DR116" s="13">
        <f t="shared" ref="DR116" si="1081">IF(DM$113=0,0,DQ116/DM$113)</f>
        <v>0</v>
      </c>
      <c r="DS116" s="13">
        <f t="shared" ref="DS116" si="1082">(DR116*DO$2)</f>
        <v>0</v>
      </c>
      <c r="DT116" s="151"/>
      <c r="DU116" s="220">
        <f t="shared" ref="DU116" si="1083">IF(DP116=0,0,DS116/DP116)</f>
        <v>0</v>
      </c>
      <c r="DV116" s="10"/>
      <c r="DW116" s="44" t="s">
        <v>97</v>
      </c>
      <c r="DX116" s="11" t="s">
        <v>53</v>
      </c>
      <c r="DY116" s="17"/>
      <c r="DZ116" s="68">
        <v>0</v>
      </c>
      <c r="EA116" s="8"/>
      <c r="EB116" s="65">
        <v>1</v>
      </c>
      <c r="EC116" s="65">
        <v>0</v>
      </c>
      <c r="ED116" s="63">
        <v>0</v>
      </c>
      <c r="EE116" s="13">
        <f t="shared" ref="EE116" si="1084">+(DZ116*EB116*EC116*ED116/60)</f>
        <v>0</v>
      </c>
      <c r="EF116" s="13">
        <f t="shared" ref="EF116" si="1085">IF(EA$113=0,0,EE116/EA$113)</f>
        <v>0</v>
      </c>
      <c r="EG116" s="13">
        <f t="shared" ref="EG116" si="1086">(EF116*EC$2)</f>
        <v>0</v>
      </c>
      <c r="EH116" s="151"/>
      <c r="EI116" s="220">
        <f t="shared" ref="EI116" si="1087">IF(ED116=0,0,EG116/ED116)</f>
        <v>0</v>
      </c>
      <c r="EJ116" s="10"/>
      <c r="EK116" s="44"/>
      <c r="EL116" s="302"/>
      <c r="EM116" s="87" t="s">
        <v>133</v>
      </c>
      <c r="EN116" s="8" t="s">
        <v>132</v>
      </c>
      <c r="EO116" s="61"/>
      <c r="EP116" s="72">
        <v>1.98</v>
      </c>
      <c r="EQ116" s="496">
        <f t="shared" si="988"/>
        <v>0</v>
      </c>
      <c r="ER116" s="10"/>
      <c r="ES116" s="61"/>
      <c r="ET116" s="302"/>
      <c r="EU116" s="61"/>
      <c r="EV116" s="87" t="s">
        <v>133</v>
      </c>
      <c r="EW116" s="8" t="s">
        <v>132</v>
      </c>
      <c r="EX116" s="61"/>
      <c r="EY116" s="72">
        <v>1.3</v>
      </c>
      <c r="EZ116" s="496">
        <f t="shared" si="989"/>
        <v>0</v>
      </c>
      <c r="FA116" s="88"/>
      <c r="FC116" s="44"/>
      <c r="FD116" s="302"/>
      <c r="FE116" s="87" t="s">
        <v>91</v>
      </c>
      <c r="FF116" s="95" t="s">
        <v>321</v>
      </c>
      <c r="FG116" s="14"/>
      <c r="FH116" s="72">
        <v>0</v>
      </c>
      <c r="FI116" s="496">
        <f t="shared" si="1038"/>
        <v>0</v>
      </c>
      <c r="FJ116" s="10"/>
      <c r="FK116" s="8"/>
      <c r="FL116" s="61"/>
      <c r="FM116" s="61"/>
      <c r="FN116" s="87" t="s">
        <v>91</v>
      </c>
      <c r="FO116" s="95" t="s">
        <v>321</v>
      </c>
      <c r="FP116" s="14"/>
      <c r="FQ116" s="72">
        <v>0</v>
      </c>
      <c r="FR116" s="496">
        <f t="shared" si="1039"/>
        <v>0</v>
      </c>
      <c r="FS116" s="88"/>
    </row>
    <row r="117" spans="1:175" x14ac:dyDescent="0.25">
      <c r="A117" s="44"/>
      <c r="B117" s="61"/>
      <c r="C117" s="61"/>
      <c r="D117" s="61"/>
      <c r="E117" s="61"/>
      <c r="F117" s="61"/>
      <c r="G117" s="61"/>
      <c r="H117" s="286" t="s">
        <v>36</v>
      </c>
      <c r="I117" s="13"/>
      <c r="J117" s="13"/>
      <c r="K117" s="13"/>
      <c r="L117" s="151"/>
      <c r="M117" s="155"/>
      <c r="N117" s="10"/>
      <c r="O117" s="44"/>
      <c r="P117" s="61"/>
      <c r="Q117" s="61"/>
      <c r="R117" s="61"/>
      <c r="S117" s="61"/>
      <c r="T117" s="61"/>
      <c r="U117" s="61"/>
      <c r="V117" s="286" t="s">
        <v>36</v>
      </c>
      <c r="W117" s="13"/>
      <c r="X117" s="13"/>
      <c r="Y117" s="13"/>
      <c r="Z117" s="151"/>
      <c r="AA117" s="155"/>
      <c r="AB117" s="10"/>
      <c r="AC117" s="44"/>
      <c r="AD117" s="61"/>
      <c r="AE117" s="61"/>
      <c r="AF117" s="61"/>
      <c r="AG117" s="61"/>
      <c r="AH117" s="61"/>
      <c r="AI117" s="61"/>
      <c r="AJ117" s="286" t="s">
        <v>36</v>
      </c>
      <c r="AK117" s="13"/>
      <c r="AL117" s="13"/>
      <c r="AM117" s="13"/>
      <c r="AN117" s="151"/>
      <c r="AO117" s="155"/>
      <c r="AP117" s="10"/>
      <c r="AQ117" s="44"/>
      <c r="AR117" s="61"/>
      <c r="AS117" s="61"/>
      <c r="AT117" s="61"/>
      <c r="AU117" s="61"/>
      <c r="AV117" s="61"/>
      <c r="AW117" s="61"/>
      <c r="AX117" s="286" t="s">
        <v>36</v>
      </c>
      <c r="AY117" s="13"/>
      <c r="AZ117" s="13"/>
      <c r="BA117" s="13"/>
      <c r="BB117" s="151"/>
      <c r="BC117" s="155"/>
      <c r="BD117" s="10"/>
      <c r="BE117" s="44"/>
      <c r="BF117" s="61"/>
      <c r="BG117" s="61"/>
      <c r="BH117" s="61"/>
      <c r="BI117" s="61"/>
      <c r="BJ117" s="61"/>
      <c r="BK117" s="61"/>
      <c r="BL117" s="286" t="s">
        <v>36</v>
      </c>
      <c r="BM117" s="13"/>
      <c r="BN117" s="13"/>
      <c r="BO117" s="13"/>
      <c r="BP117" s="151"/>
      <c r="BQ117" s="155"/>
      <c r="BR117" s="10"/>
      <c r="BS117" s="44"/>
      <c r="BT117" s="61"/>
      <c r="BU117" s="61"/>
      <c r="BV117" s="61"/>
      <c r="BW117" s="61"/>
      <c r="BX117" s="61"/>
      <c r="BY117" s="61"/>
      <c r="BZ117" s="286" t="s">
        <v>36</v>
      </c>
      <c r="CA117" s="13"/>
      <c r="CB117" s="13"/>
      <c r="CC117" s="13"/>
      <c r="CD117" s="151"/>
      <c r="CE117" s="155"/>
      <c r="CF117" s="10"/>
      <c r="CG117" s="44"/>
      <c r="CH117" s="61"/>
      <c r="CI117" s="61"/>
      <c r="CJ117" s="61"/>
      <c r="CK117" s="61"/>
      <c r="CL117" s="61"/>
      <c r="CM117" s="61"/>
      <c r="CN117" s="286" t="s">
        <v>36</v>
      </c>
      <c r="CO117" s="13"/>
      <c r="CP117" s="13"/>
      <c r="CQ117" s="13"/>
      <c r="CR117" s="151"/>
      <c r="CS117" s="155"/>
      <c r="CT117" s="10"/>
      <c r="CU117" s="44"/>
      <c r="CV117" s="61"/>
      <c r="CW117" s="61"/>
      <c r="CX117" s="61"/>
      <c r="CY117" s="61"/>
      <c r="CZ117" s="61"/>
      <c r="DA117" s="61"/>
      <c r="DB117" s="286" t="s">
        <v>36</v>
      </c>
      <c r="DC117" s="13"/>
      <c r="DD117" s="13"/>
      <c r="DE117" s="13"/>
      <c r="DF117" s="151"/>
      <c r="DG117" s="155"/>
      <c r="DH117" s="10"/>
      <c r="DI117" s="44"/>
      <c r="DJ117" s="61"/>
      <c r="DK117" s="61"/>
      <c r="DL117" s="61"/>
      <c r="DM117" s="61"/>
      <c r="DN117" s="61"/>
      <c r="DO117" s="61"/>
      <c r="DP117" s="286" t="s">
        <v>36</v>
      </c>
      <c r="DQ117" s="13"/>
      <c r="DR117" s="13"/>
      <c r="DS117" s="13"/>
      <c r="DT117" s="151"/>
      <c r="DU117" s="155"/>
      <c r="DV117" s="10"/>
      <c r="DW117" s="44"/>
      <c r="DX117" s="61"/>
      <c r="DY117" s="61"/>
      <c r="DZ117" s="61"/>
      <c r="EA117" s="61"/>
      <c r="EB117" s="61"/>
      <c r="EC117" s="61"/>
      <c r="ED117" s="286" t="s">
        <v>36</v>
      </c>
      <c r="EE117" s="13"/>
      <c r="EF117" s="13"/>
      <c r="EG117" s="13"/>
      <c r="EH117" s="151"/>
      <c r="EI117" s="155"/>
      <c r="EJ117" s="10"/>
      <c r="EK117" s="44"/>
      <c r="EL117" s="302"/>
      <c r="EM117" s="87" t="s">
        <v>65</v>
      </c>
      <c r="EN117" s="95" t="s">
        <v>60</v>
      </c>
      <c r="EO117" s="14"/>
      <c r="EP117" s="72">
        <v>8.85</v>
      </c>
      <c r="EQ117" s="496">
        <f t="shared" si="988"/>
        <v>0</v>
      </c>
      <c r="ER117" s="10"/>
      <c r="ES117" s="61"/>
      <c r="ET117" s="302"/>
      <c r="EU117" s="61"/>
      <c r="EV117" s="87" t="s">
        <v>65</v>
      </c>
      <c r="EW117" s="95" t="s">
        <v>60</v>
      </c>
      <c r="EX117" s="14"/>
      <c r="EY117" s="72">
        <v>2.69</v>
      </c>
      <c r="EZ117" s="496">
        <f t="shared" si="989"/>
        <v>0</v>
      </c>
      <c r="FA117" s="88"/>
      <c r="FC117" s="137"/>
      <c r="FD117" s="61"/>
      <c r="FE117" s="87" t="s">
        <v>240</v>
      </c>
      <c r="FF117" s="95" t="s">
        <v>246</v>
      </c>
      <c r="FG117" s="14"/>
      <c r="FH117" s="72">
        <v>6.02</v>
      </c>
      <c r="FI117" s="496">
        <f t="shared" si="1038"/>
        <v>0</v>
      </c>
      <c r="FJ117" s="61"/>
      <c r="FK117" s="61"/>
      <c r="FL117" s="61"/>
      <c r="FM117" s="61"/>
      <c r="FN117" s="87" t="s">
        <v>240</v>
      </c>
      <c r="FO117" s="95" t="s">
        <v>246</v>
      </c>
      <c r="FP117" s="14"/>
      <c r="FQ117" s="72">
        <v>0</v>
      </c>
      <c r="FR117" s="496">
        <f t="shared" si="1039"/>
        <v>0</v>
      </c>
      <c r="FS117" s="88"/>
    </row>
    <row r="118" spans="1:175" x14ac:dyDescent="0.25">
      <c r="A118" s="44" t="s">
        <v>101</v>
      </c>
      <c r="B118" s="11" t="s">
        <v>102</v>
      </c>
      <c r="C118" s="8"/>
      <c r="D118" s="17"/>
      <c r="E118" s="18">
        <f>E113</f>
        <v>0</v>
      </c>
      <c r="F118" s="17"/>
      <c r="G118" s="17"/>
      <c r="H118" s="78">
        <v>0</v>
      </c>
      <c r="I118" s="13">
        <f>(E118*H118)</f>
        <v>0</v>
      </c>
      <c r="J118" s="13">
        <f>IF(E$113=0,0,I118/E$113)</f>
        <v>0</v>
      </c>
      <c r="K118" s="13">
        <f>(J118*G$2)</f>
        <v>0</v>
      </c>
      <c r="L118" s="151"/>
      <c r="M118" s="155"/>
      <c r="N118" s="10"/>
      <c r="O118" s="44" t="s">
        <v>101</v>
      </c>
      <c r="P118" s="11" t="s">
        <v>102</v>
      </c>
      <c r="Q118" s="8"/>
      <c r="R118" s="17"/>
      <c r="S118" s="18">
        <f>S113</f>
        <v>0</v>
      </c>
      <c r="T118" s="17"/>
      <c r="U118" s="17"/>
      <c r="V118" s="78">
        <v>0</v>
      </c>
      <c r="W118" s="13">
        <f>(S118*V118)</f>
        <v>0</v>
      </c>
      <c r="X118" s="13">
        <f>IF(S$113=0,0,W118/S$113)</f>
        <v>0</v>
      </c>
      <c r="Y118" s="13">
        <f>(X118*U$2)</f>
        <v>0</v>
      </c>
      <c r="Z118" s="151"/>
      <c r="AA118" s="155"/>
      <c r="AB118" s="10"/>
      <c r="AC118" s="44" t="s">
        <v>101</v>
      </c>
      <c r="AD118" s="11" t="s">
        <v>102</v>
      </c>
      <c r="AE118" s="8"/>
      <c r="AF118" s="17"/>
      <c r="AG118" s="18">
        <f t="shared" ref="AG118" si="1088">AG113</f>
        <v>0</v>
      </c>
      <c r="AH118" s="17"/>
      <c r="AI118" s="17"/>
      <c r="AJ118" s="78">
        <v>0</v>
      </c>
      <c r="AK118" s="13">
        <f t="shared" ref="AK118" si="1089">(AG118*AJ118)</f>
        <v>0</v>
      </c>
      <c r="AL118" s="13">
        <f t="shared" ref="AL118" si="1090">IF(AG$113=0,0,AK118/AG$113)</f>
        <v>0</v>
      </c>
      <c r="AM118" s="13">
        <f t="shared" ref="AM118" si="1091">(AL118*AI$2)</f>
        <v>0</v>
      </c>
      <c r="AN118" s="151"/>
      <c r="AO118" s="155"/>
      <c r="AP118" s="10"/>
      <c r="AQ118" s="44" t="s">
        <v>101</v>
      </c>
      <c r="AR118" s="11" t="s">
        <v>102</v>
      </c>
      <c r="AS118" s="8"/>
      <c r="AT118" s="17"/>
      <c r="AU118" s="18">
        <f t="shared" ref="AU118" si="1092">AU113</f>
        <v>0</v>
      </c>
      <c r="AV118" s="17"/>
      <c r="AW118" s="17"/>
      <c r="AX118" s="78">
        <v>0</v>
      </c>
      <c r="AY118" s="13">
        <f t="shared" ref="AY118" si="1093">(AU118*AX118)</f>
        <v>0</v>
      </c>
      <c r="AZ118" s="13">
        <f t="shared" ref="AZ118" si="1094">IF(AU$113=0,0,AY118/AU$113)</f>
        <v>0</v>
      </c>
      <c r="BA118" s="13">
        <f t="shared" ref="BA118" si="1095">(AZ118*AW$2)</f>
        <v>0</v>
      </c>
      <c r="BB118" s="151"/>
      <c r="BC118" s="155"/>
      <c r="BD118" s="10"/>
      <c r="BE118" s="44" t="s">
        <v>101</v>
      </c>
      <c r="BF118" s="11" t="s">
        <v>102</v>
      </c>
      <c r="BG118" s="8"/>
      <c r="BH118" s="17"/>
      <c r="BI118" s="18">
        <f t="shared" ref="BI118" si="1096">BI113</f>
        <v>0</v>
      </c>
      <c r="BJ118" s="17"/>
      <c r="BK118" s="17"/>
      <c r="BL118" s="78">
        <v>0</v>
      </c>
      <c r="BM118" s="13">
        <f t="shared" ref="BM118" si="1097">(BI118*BL118)</f>
        <v>0</v>
      </c>
      <c r="BN118" s="13">
        <f t="shared" ref="BN118" si="1098">IF(BI$113=0,0,BM118/BI$113)</f>
        <v>0</v>
      </c>
      <c r="BO118" s="13">
        <f t="shared" ref="BO118" si="1099">(BN118*BK$2)</f>
        <v>0</v>
      </c>
      <c r="BP118" s="151"/>
      <c r="BQ118" s="155"/>
      <c r="BR118" s="10"/>
      <c r="BS118" s="44" t="s">
        <v>101</v>
      </c>
      <c r="BT118" s="11" t="s">
        <v>102</v>
      </c>
      <c r="BU118" s="8"/>
      <c r="BV118" s="17"/>
      <c r="BW118" s="18">
        <f t="shared" ref="BW118" si="1100">BW113</f>
        <v>0</v>
      </c>
      <c r="BX118" s="17"/>
      <c r="BY118" s="17"/>
      <c r="BZ118" s="78">
        <v>0</v>
      </c>
      <c r="CA118" s="13">
        <f t="shared" ref="CA118" si="1101">(BW118*BZ118)</f>
        <v>0</v>
      </c>
      <c r="CB118" s="13">
        <f t="shared" ref="CB118" si="1102">IF(BW$113=0,0,CA118/BW$113)</f>
        <v>0</v>
      </c>
      <c r="CC118" s="13">
        <f t="shared" ref="CC118" si="1103">(CB118*BY$2)</f>
        <v>0</v>
      </c>
      <c r="CD118" s="151"/>
      <c r="CE118" s="155"/>
      <c r="CF118" s="10"/>
      <c r="CG118" s="44" t="s">
        <v>101</v>
      </c>
      <c r="CH118" s="11" t="s">
        <v>102</v>
      </c>
      <c r="CI118" s="8"/>
      <c r="CJ118" s="17"/>
      <c r="CK118" s="18">
        <f t="shared" ref="CK118" si="1104">CK113</f>
        <v>0</v>
      </c>
      <c r="CL118" s="17"/>
      <c r="CM118" s="17"/>
      <c r="CN118" s="78">
        <v>0</v>
      </c>
      <c r="CO118" s="13">
        <f t="shared" ref="CO118" si="1105">(CK118*CN118)</f>
        <v>0</v>
      </c>
      <c r="CP118" s="13">
        <f t="shared" ref="CP118" si="1106">IF(CK$113=0,0,CO118/CK$113)</f>
        <v>0</v>
      </c>
      <c r="CQ118" s="13">
        <f t="shared" ref="CQ118" si="1107">(CP118*CM$2)</f>
        <v>0</v>
      </c>
      <c r="CR118" s="151"/>
      <c r="CS118" s="155"/>
      <c r="CT118" s="10"/>
      <c r="CU118" s="44" t="s">
        <v>101</v>
      </c>
      <c r="CV118" s="11" t="s">
        <v>102</v>
      </c>
      <c r="CW118" s="8"/>
      <c r="CX118" s="17"/>
      <c r="CY118" s="18">
        <f t="shared" ref="CY118" si="1108">CY113</f>
        <v>0</v>
      </c>
      <c r="CZ118" s="17"/>
      <c r="DA118" s="17"/>
      <c r="DB118" s="78">
        <v>0</v>
      </c>
      <c r="DC118" s="13">
        <f t="shared" ref="DC118" si="1109">(CY118*DB118)</f>
        <v>0</v>
      </c>
      <c r="DD118" s="13">
        <f t="shared" ref="DD118" si="1110">IF(CY$113=0,0,DC118/CY$113)</f>
        <v>0</v>
      </c>
      <c r="DE118" s="13">
        <f t="shared" ref="DE118" si="1111">(DD118*DA$2)</f>
        <v>0</v>
      </c>
      <c r="DF118" s="151"/>
      <c r="DG118" s="155"/>
      <c r="DH118" s="10"/>
      <c r="DI118" s="44" t="s">
        <v>101</v>
      </c>
      <c r="DJ118" s="11" t="s">
        <v>102</v>
      </c>
      <c r="DK118" s="8"/>
      <c r="DL118" s="17"/>
      <c r="DM118" s="18">
        <f t="shared" ref="DM118" si="1112">DM113</f>
        <v>0</v>
      </c>
      <c r="DN118" s="17"/>
      <c r="DO118" s="17"/>
      <c r="DP118" s="78">
        <v>0</v>
      </c>
      <c r="DQ118" s="13">
        <f t="shared" ref="DQ118" si="1113">(DM118*DP118)</f>
        <v>0</v>
      </c>
      <c r="DR118" s="13">
        <f t="shared" ref="DR118" si="1114">IF(DM$113=0,0,DQ118/DM$113)</f>
        <v>0</v>
      </c>
      <c r="DS118" s="13">
        <f t="shared" ref="DS118" si="1115">(DR118*DO$2)</f>
        <v>0</v>
      </c>
      <c r="DT118" s="151"/>
      <c r="DU118" s="155"/>
      <c r="DV118" s="10"/>
      <c r="DW118" s="44" t="s">
        <v>101</v>
      </c>
      <c r="DX118" s="11" t="s">
        <v>102</v>
      </c>
      <c r="DY118" s="8"/>
      <c r="DZ118" s="17"/>
      <c r="EA118" s="18">
        <f t="shared" ref="EA118" si="1116">EA113</f>
        <v>0</v>
      </c>
      <c r="EB118" s="17"/>
      <c r="EC118" s="17"/>
      <c r="ED118" s="78">
        <v>0</v>
      </c>
      <c r="EE118" s="13">
        <f t="shared" ref="EE118" si="1117">(EA118*ED118)</f>
        <v>0</v>
      </c>
      <c r="EF118" s="13">
        <f t="shared" ref="EF118" si="1118">IF(EA$113=0,0,EE118/EA$113)</f>
        <v>0</v>
      </c>
      <c r="EG118" s="13">
        <f t="shared" ref="EG118" si="1119">(EF118*EC$2)</f>
        <v>0</v>
      </c>
      <c r="EH118" s="151"/>
      <c r="EI118" s="155"/>
      <c r="EJ118" s="10"/>
      <c r="EK118" s="44"/>
      <c r="EL118" s="302"/>
      <c r="EM118" s="87" t="s">
        <v>72</v>
      </c>
      <c r="EN118" s="8" t="s">
        <v>154</v>
      </c>
      <c r="EO118" s="61"/>
      <c r="EP118" s="72">
        <v>0.62</v>
      </c>
      <c r="EQ118" s="496">
        <f t="shared" si="988"/>
        <v>0</v>
      </c>
      <c r="ER118" s="10"/>
      <c r="ES118" s="61"/>
      <c r="ET118" s="302"/>
      <c r="EU118" s="61"/>
      <c r="EV118" s="87" t="s">
        <v>72</v>
      </c>
      <c r="EW118" s="8" t="s">
        <v>154</v>
      </c>
      <c r="EX118" s="61"/>
      <c r="EY118" s="72">
        <v>0</v>
      </c>
      <c r="EZ118" s="496">
        <f t="shared" si="989"/>
        <v>0</v>
      </c>
      <c r="FA118" s="88"/>
      <c r="FC118" s="44"/>
      <c r="FD118" s="302"/>
      <c r="FE118" s="87" t="s">
        <v>96</v>
      </c>
      <c r="FF118" s="8" t="s">
        <v>46</v>
      </c>
      <c r="FG118" s="61"/>
      <c r="FH118" s="72">
        <v>0.64</v>
      </c>
      <c r="FI118" s="496">
        <f t="shared" si="1038"/>
        <v>0</v>
      </c>
      <c r="FJ118" s="10"/>
      <c r="FK118" s="8"/>
      <c r="FL118" s="61"/>
      <c r="FM118" s="61"/>
      <c r="FN118" s="87" t="s">
        <v>96</v>
      </c>
      <c r="FO118" s="8" t="s">
        <v>46</v>
      </c>
      <c r="FP118" s="61"/>
      <c r="FQ118" s="72">
        <v>0</v>
      </c>
      <c r="FR118" s="496">
        <f t="shared" si="1039"/>
        <v>0</v>
      </c>
      <c r="FS118" s="88"/>
    </row>
    <row r="119" spans="1:175" ht="13" thickBot="1" x14ac:dyDescent="0.3">
      <c r="A119" s="44"/>
      <c r="B119" s="11"/>
      <c r="C119" s="8"/>
      <c r="D119" s="17"/>
      <c r="E119" s="18"/>
      <c r="F119" s="942" t="s">
        <v>54</v>
      </c>
      <c r="G119" s="17"/>
      <c r="H119" s="304" t="s">
        <v>55</v>
      </c>
      <c r="I119" s="13"/>
      <c r="J119" s="13"/>
      <c r="K119" s="13"/>
      <c r="L119" s="151"/>
      <c r="M119" s="306" t="s">
        <v>287</v>
      </c>
      <c r="N119" s="10"/>
      <c r="O119" s="44"/>
      <c r="P119" s="11"/>
      <c r="Q119" s="8"/>
      <c r="R119" s="17"/>
      <c r="S119" s="18"/>
      <c r="T119" s="942" t="s">
        <v>54</v>
      </c>
      <c r="U119" s="17"/>
      <c r="V119" s="304" t="s">
        <v>55</v>
      </c>
      <c r="W119" s="13"/>
      <c r="X119" s="13"/>
      <c r="Y119" s="13"/>
      <c r="Z119" s="151"/>
      <c r="AA119" s="306" t="s">
        <v>287</v>
      </c>
      <c r="AB119" s="10"/>
      <c r="AC119" s="44"/>
      <c r="AD119" s="11"/>
      <c r="AE119" s="8"/>
      <c r="AF119" s="17"/>
      <c r="AG119" s="18"/>
      <c r="AH119" s="942" t="s">
        <v>54</v>
      </c>
      <c r="AI119" s="17"/>
      <c r="AJ119" s="304" t="s">
        <v>55</v>
      </c>
      <c r="AK119" s="13"/>
      <c r="AL119" s="13"/>
      <c r="AM119" s="13"/>
      <c r="AN119" s="151"/>
      <c r="AO119" s="306" t="s">
        <v>287</v>
      </c>
      <c r="AP119" s="10"/>
      <c r="AQ119" s="44"/>
      <c r="AR119" s="11"/>
      <c r="AS119" s="8"/>
      <c r="AT119" s="17"/>
      <c r="AU119" s="18"/>
      <c r="AV119" s="942" t="s">
        <v>54</v>
      </c>
      <c r="AW119" s="17"/>
      <c r="AX119" s="304" t="s">
        <v>55</v>
      </c>
      <c r="AY119" s="13"/>
      <c r="AZ119" s="13"/>
      <c r="BA119" s="13"/>
      <c r="BB119" s="151"/>
      <c r="BC119" s="306" t="s">
        <v>287</v>
      </c>
      <c r="BD119" s="10"/>
      <c r="BE119" s="44"/>
      <c r="BF119" s="11"/>
      <c r="BG119" s="8"/>
      <c r="BH119" s="17"/>
      <c r="BI119" s="18"/>
      <c r="BJ119" s="942" t="s">
        <v>54</v>
      </c>
      <c r="BK119" s="17"/>
      <c r="BL119" s="304" t="s">
        <v>55</v>
      </c>
      <c r="BM119" s="13"/>
      <c r="BN119" s="13"/>
      <c r="BO119" s="13"/>
      <c r="BP119" s="151"/>
      <c r="BQ119" s="306" t="s">
        <v>287</v>
      </c>
      <c r="BR119" s="10"/>
      <c r="BS119" s="44"/>
      <c r="BT119" s="11"/>
      <c r="BU119" s="8"/>
      <c r="BV119" s="17"/>
      <c r="BW119" s="18"/>
      <c r="BX119" s="942" t="s">
        <v>54</v>
      </c>
      <c r="BY119" s="17"/>
      <c r="BZ119" s="304" t="s">
        <v>55</v>
      </c>
      <c r="CA119" s="13"/>
      <c r="CB119" s="13"/>
      <c r="CC119" s="13"/>
      <c r="CD119" s="151"/>
      <c r="CE119" s="306" t="s">
        <v>287</v>
      </c>
      <c r="CF119" s="10"/>
      <c r="CG119" s="44"/>
      <c r="CH119" s="11"/>
      <c r="CI119" s="8"/>
      <c r="CJ119" s="17"/>
      <c r="CK119" s="18"/>
      <c r="CL119" s="942" t="s">
        <v>54</v>
      </c>
      <c r="CM119" s="17"/>
      <c r="CN119" s="304" t="s">
        <v>55</v>
      </c>
      <c r="CO119" s="13"/>
      <c r="CP119" s="13"/>
      <c r="CQ119" s="13"/>
      <c r="CR119" s="151"/>
      <c r="CS119" s="306" t="s">
        <v>287</v>
      </c>
      <c r="CT119" s="10"/>
      <c r="CU119" s="44"/>
      <c r="CV119" s="11"/>
      <c r="CW119" s="8"/>
      <c r="CX119" s="17"/>
      <c r="CY119" s="18"/>
      <c r="CZ119" s="942" t="s">
        <v>54</v>
      </c>
      <c r="DA119" s="17"/>
      <c r="DB119" s="304" t="s">
        <v>55</v>
      </c>
      <c r="DC119" s="13"/>
      <c r="DD119" s="13"/>
      <c r="DE119" s="13"/>
      <c r="DF119" s="151"/>
      <c r="DG119" s="306" t="s">
        <v>287</v>
      </c>
      <c r="DH119" s="10"/>
      <c r="DI119" s="44"/>
      <c r="DJ119" s="11"/>
      <c r="DK119" s="8"/>
      <c r="DL119" s="17"/>
      <c r="DM119" s="18"/>
      <c r="DN119" s="942" t="s">
        <v>54</v>
      </c>
      <c r="DO119" s="17"/>
      <c r="DP119" s="304" t="s">
        <v>55</v>
      </c>
      <c r="DQ119" s="13"/>
      <c r="DR119" s="13"/>
      <c r="DS119" s="13"/>
      <c r="DT119" s="151"/>
      <c r="DU119" s="306" t="s">
        <v>287</v>
      </c>
      <c r="DV119" s="10"/>
      <c r="DW119" s="44"/>
      <c r="DX119" s="11"/>
      <c r="DY119" s="8"/>
      <c r="DZ119" s="17"/>
      <c r="EA119" s="18"/>
      <c r="EB119" s="942" t="s">
        <v>54</v>
      </c>
      <c r="EC119" s="17"/>
      <c r="ED119" s="304" t="s">
        <v>55</v>
      </c>
      <c r="EE119" s="13"/>
      <c r="EF119" s="13"/>
      <c r="EG119" s="13"/>
      <c r="EH119" s="151"/>
      <c r="EI119" s="306" t="s">
        <v>287</v>
      </c>
      <c r="EJ119" s="10"/>
      <c r="EK119" s="44"/>
      <c r="EL119" s="302"/>
      <c r="EM119" s="87" t="s">
        <v>76</v>
      </c>
      <c r="EN119" s="11" t="s">
        <v>53</v>
      </c>
      <c r="EO119" s="14"/>
      <c r="EP119" s="72">
        <v>0</v>
      </c>
      <c r="EQ119" s="496">
        <f t="shared" si="988"/>
        <v>0</v>
      </c>
      <c r="ER119" s="10"/>
      <c r="ES119" s="61"/>
      <c r="ET119" s="302"/>
      <c r="EU119" s="61"/>
      <c r="EV119" s="87" t="s">
        <v>76</v>
      </c>
      <c r="EW119" s="11" t="s">
        <v>53</v>
      </c>
      <c r="EX119" s="14"/>
      <c r="EY119" s="72">
        <v>0</v>
      </c>
      <c r="EZ119" s="496">
        <f t="shared" si="989"/>
        <v>0</v>
      </c>
      <c r="FA119" s="88"/>
      <c r="FC119" s="44"/>
      <c r="FD119" s="302"/>
      <c r="FE119" s="87" t="s">
        <v>73</v>
      </c>
      <c r="FF119" s="8" t="s">
        <v>129</v>
      </c>
      <c r="FG119" s="61"/>
      <c r="FH119" s="72">
        <v>2.31</v>
      </c>
      <c r="FI119" s="496">
        <f t="shared" si="1038"/>
        <v>0</v>
      </c>
      <c r="FJ119" s="10"/>
      <c r="FK119" s="8"/>
      <c r="FL119" s="61"/>
      <c r="FM119" s="61"/>
      <c r="FN119" s="87" t="s">
        <v>73</v>
      </c>
      <c r="FO119" s="8" t="s">
        <v>129</v>
      </c>
      <c r="FP119" s="61"/>
      <c r="FQ119" s="72">
        <v>0</v>
      </c>
      <c r="FR119" s="496">
        <f t="shared" si="1039"/>
        <v>0</v>
      </c>
      <c r="FS119" s="88"/>
    </row>
    <row r="120" spans="1:175" ht="13.5" thickTop="1" thickBot="1" x14ac:dyDescent="0.3">
      <c r="A120" s="44" t="s">
        <v>104</v>
      </c>
      <c r="B120" s="11" t="s">
        <v>56</v>
      </c>
      <c r="C120" s="8"/>
      <c r="D120" s="17"/>
      <c r="E120" s="17"/>
      <c r="F120" s="77">
        <v>0</v>
      </c>
      <c r="G120" s="17"/>
      <c r="H120" s="820"/>
      <c r="I120" s="13">
        <f>IF(F120=0,0,H120/F120*E$113)</f>
        <v>0</v>
      </c>
      <c r="J120" s="13">
        <f>IF(E$113=0,0,I120/E$113)</f>
        <v>0</v>
      </c>
      <c r="K120" s="13">
        <f>(J120*G$2)</f>
        <v>0</v>
      </c>
      <c r="L120" s="151"/>
      <c r="M120" s="220">
        <f>IF(H120=0,0,K120/H120)</f>
        <v>0</v>
      </c>
      <c r="N120" s="10"/>
      <c r="O120" s="44" t="s">
        <v>104</v>
      </c>
      <c r="P120" s="11" t="s">
        <v>56</v>
      </c>
      <c r="Q120" s="8"/>
      <c r="R120" s="17"/>
      <c r="S120" s="17"/>
      <c r="T120" s="77">
        <v>0</v>
      </c>
      <c r="U120" s="17"/>
      <c r="V120" s="820"/>
      <c r="W120" s="13">
        <f>IF(T120=0,0,V120/T120*S$113)</f>
        <v>0</v>
      </c>
      <c r="X120" s="13">
        <f>IF(S$113=0,0,W120/S$113)</f>
        <v>0</v>
      </c>
      <c r="Y120" s="13">
        <f>(X120*U$2)</f>
        <v>0</v>
      </c>
      <c r="Z120" s="151"/>
      <c r="AA120" s="220">
        <f>IF(V120=0,0,Y120/V120)</f>
        <v>0</v>
      </c>
      <c r="AB120" s="10"/>
      <c r="AC120" s="44" t="s">
        <v>104</v>
      </c>
      <c r="AD120" s="11" t="s">
        <v>56</v>
      </c>
      <c r="AE120" s="8"/>
      <c r="AF120" s="17"/>
      <c r="AG120" s="17"/>
      <c r="AH120" s="77">
        <v>0</v>
      </c>
      <c r="AI120" s="17"/>
      <c r="AJ120" s="820"/>
      <c r="AK120" s="13">
        <f t="shared" ref="AK120" si="1120">IF(AH120=0,0,AJ120/AH120*AG$113)</f>
        <v>0</v>
      </c>
      <c r="AL120" s="13">
        <f t="shared" ref="AL120" si="1121">IF(AG$113=0,0,AK120/AG$113)</f>
        <v>0</v>
      </c>
      <c r="AM120" s="13">
        <f t="shared" ref="AM120" si="1122">(AL120*AI$2)</f>
        <v>0</v>
      </c>
      <c r="AN120" s="151"/>
      <c r="AO120" s="220">
        <f t="shared" ref="AO120" si="1123">IF(AJ120=0,0,AM120/AJ120)</f>
        <v>0</v>
      </c>
      <c r="AP120" s="10"/>
      <c r="AQ120" s="44" t="s">
        <v>104</v>
      </c>
      <c r="AR120" s="11" t="s">
        <v>56</v>
      </c>
      <c r="AS120" s="8"/>
      <c r="AT120" s="17"/>
      <c r="AU120" s="17"/>
      <c r="AV120" s="77">
        <v>0</v>
      </c>
      <c r="AW120" s="17"/>
      <c r="AX120" s="820"/>
      <c r="AY120" s="13">
        <f t="shared" ref="AY120" si="1124">IF(AV120=0,0,AX120/AV120*AU$113)</f>
        <v>0</v>
      </c>
      <c r="AZ120" s="13">
        <f t="shared" ref="AZ120" si="1125">IF(AU$113=0,0,AY120/AU$113)</f>
        <v>0</v>
      </c>
      <c r="BA120" s="13">
        <f t="shared" ref="BA120" si="1126">(AZ120*AW$2)</f>
        <v>0</v>
      </c>
      <c r="BB120" s="151"/>
      <c r="BC120" s="220">
        <f t="shared" ref="BC120" si="1127">IF(AX120=0,0,BA120/AX120)</f>
        <v>0</v>
      </c>
      <c r="BD120" s="10"/>
      <c r="BE120" s="44" t="s">
        <v>104</v>
      </c>
      <c r="BF120" s="11" t="s">
        <v>56</v>
      </c>
      <c r="BG120" s="8"/>
      <c r="BH120" s="17"/>
      <c r="BI120" s="17"/>
      <c r="BJ120" s="77">
        <v>0</v>
      </c>
      <c r="BK120" s="17"/>
      <c r="BL120" s="820"/>
      <c r="BM120" s="13">
        <f t="shared" ref="BM120" si="1128">IF(BJ120=0,0,BL120/BJ120*BI$113)</f>
        <v>0</v>
      </c>
      <c r="BN120" s="13">
        <f t="shared" ref="BN120" si="1129">IF(BI$113=0,0,BM120/BI$113)</f>
        <v>0</v>
      </c>
      <c r="BO120" s="13">
        <f t="shared" ref="BO120" si="1130">(BN120*BK$2)</f>
        <v>0</v>
      </c>
      <c r="BP120" s="151"/>
      <c r="BQ120" s="220">
        <f t="shared" ref="BQ120" si="1131">IF(BL120=0,0,BO120/BL120)</f>
        <v>0</v>
      </c>
      <c r="BR120" s="10"/>
      <c r="BS120" s="44" t="s">
        <v>104</v>
      </c>
      <c r="BT120" s="11" t="s">
        <v>56</v>
      </c>
      <c r="BU120" s="8"/>
      <c r="BV120" s="17"/>
      <c r="BW120" s="17"/>
      <c r="BX120" s="77">
        <v>0</v>
      </c>
      <c r="BY120" s="17"/>
      <c r="BZ120" s="820"/>
      <c r="CA120" s="13">
        <f t="shared" ref="CA120" si="1132">IF(BX120=0,0,BZ120/BX120*BW$113)</f>
        <v>0</v>
      </c>
      <c r="CB120" s="13">
        <f t="shared" ref="CB120" si="1133">IF(BW$113=0,0,CA120/BW$113)</f>
        <v>0</v>
      </c>
      <c r="CC120" s="13">
        <f t="shared" ref="CC120" si="1134">(CB120*BY$2)</f>
        <v>0</v>
      </c>
      <c r="CD120" s="151"/>
      <c r="CE120" s="220">
        <f t="shared" ref="CE120" si="1135">IF(BZ120=0,0,CC120/BZ120)</f>
        <v>0</v>
      </c>
      <c r="CF120" s="10"/>
      <c r="CG120" s="44" t="s">
        <v>104</v>
      </c>
      <c r="CH120" s="11" t="s">
        <v>56</v>
      </c>
      <c r="CI120" s="8"/>
      <c r="CJ120" s="17"/>
      <c r="CK120" s="17"/>
      <c r="CL120" s="77">
        <v>0</v>
      </c>
      <c r="CM120" s="17"/>
      <c r="CN120" s="820"/>
      <c r="CO120" s="13">
        <f t="shared" ref="CO120" si="1136">IF(CL120=0,0,CN120/CL120*CK$113)</f>
        <v>0</v>
      </c>
      <c r="CP120" s="13">
        <f t="shared" ref="CP120" si="1137">IF(CK$113=0,0,CO120/CK$113)</f>
        <v>0</v>
      </c>
      <c r="CQ120" s="13">
        <f t="shared" ref="CQ120" si="1138">(CP120*CM$2)</f>
        <v>0</v>
      </c>
      <c r="CR120" s="151"/>
      <c r="CS120" s="220">
        <f t="shared" ref="CS120" si="1139">IF(CN120=0,0,CQ120/CN120)</f>
        <v>0</v>
      </c>
      <c r="CT120" s="10"/>
      <c r="CU120" s="44" t="s">
        <v>104</v>
      </c>
      <c r="CV120" s="11" t="s">
        <v>56</v>
      </c>
      <c r="CW120" s="8"/>
      <c r="CX120" s="17"/>
      <c r="CY120" s="17"/>
      <c r="CZ120" s="77">
        <v>0</v>
      </c>
      <c r="DA120" s="17"/>
      <c r="DB120" s="820"/>
      <c r="DC120" s="13">
        <f t="shared" ref="DC120" si="1140">IF(CZ120=0,0,DB120/CZ120*CY$113)</f>
        <v>0</v>
      </c>
      <c r="DD120" s="13">
        <f t="shared" ref="DD120" si="1141">IF(CY$113=0,0,DC120/CY$113)</f>
        <v>0</v>
      </c>
      <c r="DE120" s="13">
        <f t="shared" ref="DE120" si="1142">(DD120*DA$2)</f>
        <v>0</v>
      </c>
      <c r="DF120" s="151"/>
      <c r="DG120" s="220">
        <f t="shared" ref="DG120" si="1143">IF(DB120=0,0,DE120/DB120)</f>
        <v>0</v>
      </c>
      <c r="DH120" s="10"/>
      <c r="DI120" s="44" t="s">
        <v>104</v>
      </c>
      <c r="DJ120" s="11" t="s">
        <v>56</v>
      </c>
      <c r="DK120" s="8"/>
      <c r="DL120" s="17"/>
      <c r="DM120" s="17"/>
      <c r="DN120" s="77">
        <v>0</v>
      </c>
      <c r="DO120" s="17"/>
      <c r="DP120" s="820"/>
      <c r="DQ120" s="13">
        <f t="shared" ref="DQ120" si="1144">IF(DN120=0,0,DP120/DN120*DM$113)</f>
        <v>0</v>
      </c>
      <c r="DR120" s="13">
        <f t="shared" ref="DR120" si="1145">IF(DM$113=0,0,DQ120/DM$113)</f>
        <v>0</v>
      </c>
      <c r="DS120" s="13">
        <f t="shared" ref="DS120" si="1146">(DR120*DO$2)</f>
        <v>0</v>
      </c>
      <c r="DT120" s="151"/>
      <c r="DU120" s="220">
        <f t="shared" ref="DU120" si="1147">IF(DP120=0,0,DS120/DP120)</f>
        <v>0</v>
      </c>
      <c r="DV120" s="10"/>
      <c r="DW120" s="44" t="s">
        <v>104</v>
      </c>
      <c r="DX120" s="11" t="s">
        <v>56</v>
      </c>
      <c r="DY120" s="8"/>
      <c r="DZ120" s="17"/>
      <c r="EA120" s="17"/>
      <c r="EB120" s="77">
        <v>0</v>
      </c>
      <c r="EC120" s="17"/>
      <c r="ED120" s="820"/>
      <c r="EE120" s="13">
        <f t="shared" ref="EE120" si="1148">IF(EB120=0,0,ED120/EB120*EA$113)</f>
        <v>0</v>
      </c>
      <c r="EF120" s="13">
        <f t="shared" ref="EF120" si="1149">IF(EA$113=0,0,EE120/EA$113)</f>
        <v>0</v>
      </c>
      <c r="EG120" s="13">
        <f t="shared" ref="EG120" si="1150">(EF120*EC$2)</f>
        <v>0</v>
      </c>
      <c r="EH120" s="151"/>
      <c r="EI120" s="220">
        <f t="shared" ref="EI120" si="1151">IF(ED120=0,0,EG120/ED120)</f>
        <v>0</v>
      </c>
      <c r="EJ120" s="10"/>
      <c r="EK120" s="44"/>
      <c r="EL120" s="302"/>
      <c r="EM120" s="87" t="s">
        <v>105</v>
      </c>
      <c r="EN120" s="11" t="s">
        <v>57</v>
      </c>
      <c r="EO120" s="14"/>
      <c r="EP120" s="72">
        <v>13.2</v>
      </c>
      <c r="EQ120" s="496">
        <f t="shared" si="988"/>
        <v>0</v>
      </c>
      <c r="ER120" s="10"/>
      <c r="ES120" s="61"/>
      <c r="ET120" s="302"/>
      <c r="EU120" s="61"/>
      <c r="EV120" s="87" t="s">
        <v>105</v>
      </c>
      <c r="EW120" s="11" t="s">
        <v>57</v>
      </c>
      <c r="EX120" s="14"/>
      <c r="EY120" s="72">
        <v>5.5</v>
      </c>
      <c r="EZ120" s="496">
        <f t="shared" si="989"/>
        <v>0</v>
      </c>
      <c r="FA120" s="88"/>
      <c r="FC120" s="44"/>
      <c r="FD120" s="302"/>
      <c r="FE120" s="87" t="s">
        <v>133</v>
      </c>
      <c r="FF120" s="8" t="s">
        <v>132</v>
      </c>
      <c r="FG120" s="61"/>
      <c r="FH120" s="72">
        <v>1.08</v>
      </c>
      <c r="FI120" s="496">
        <f t="shared" si="1038"/>
        <v>0</v>
      </c>
      <c r="FJ120" s="10"/>
      <c r="FK120" s="8"/>
      <c r="FL120" s="61"/>
      <c r="FM120" s="61"/>
      <c r="FN120" s="87" t="s">
        <v>133</v>
      </c>
      <c r="FO120" s="8" t="s">
        <v>132</v>
      </c>
      <c r="FP120" s="61"/>
      <c r="FQ120" s="72">
        <v>0</v>
      </c>
      <c r="FR120" s="496">
        <f t="shared" si="1039"/>
        <v>0</v>
      </c>
      <c r="FS120" s="88"/>
    </row>
    <row r="121" spans="1:175" ht="13.5" thickTop="1" thickBot="1" x14ac:dyDescent="0.3">
      <c r="A121" s="44"/>
      <c r="B121" s="11"/>
      <c r="C121" s="33"/>
      <c r="D121" s="18" t="s">
        <v>45</v>
      </c>
      <c r="E121" s="33"/>
      <c r="F121" s="33"/>
      <c r="G121" s="33"/>
      <c r="H121" s="304" t="s">
        <v>51</v>
      </c>
      <c r="I121" s="13"/>
      <c r="J121" s="13"/>
      <c r="K121" s="13"/>
      <c r="L121" s="13"/>
      <c r="M121" s="306" t="s">
        <v>288</v>
      </c>
      <c r="N121" s="10"/>
      <c r="O121" s="44"/>
      <c r="P121" s="11"/>
      <c r="Q121" s="33"/>
      <c r="R121" s="18" t="s">
        <v>45</v>
      </c>
      <c r="S121" s="33"/>
      <c r="T121" s="33"/>
      <c r="U121" s="33"/>
      <c r="V121" s="304" t="s">
        <v>51</v>
      </c>
      <c r="W121" s="13"/>
      <c r="X121" s="13"/>
      <c r="Y121" s="13"/>
      <c r="Z121" s="13"/>
      <c r="AA121" s="306" t="s">
        <v>288</v>
      </c>
      <c r="AB121" s="10"/>
      <c r="AC121" s="44"/>
      <c r="AD121" s="11"/>
      <c r="AE121" s="33"/>
      <c r="AF121" s="18" t="s">
        <v>45</v>
      </c>
      <c r="AG121" s="33"/>
      <c r="AH121" s="33"/>
      <c r="AI121" s="33"/>
      <c r="AJ121" s="304" t="s">
        <v>51</v>
      </c>
      <c r="AK121" s="13"/>
      <c r="AL121" s="13"/>
      <c r="AM121" s="13"/>
      <c r="AN121" s="13"/>
      <c r="AO121" s="306" t="s">
        <v>288</v>
      </c>
      <c r="AP121" s="10"/>
      <c r="AQ121" s="44"/>
      <c r="AR121" s="11"/>
      <c r="AS121" s="33"/>
      <c r="AT121" s="18" t="s">
        <v>45</v>
      </c>
      <c r="AU121" s="33"/>
      <c r="AV121" s="33"/>
      <c r="AW121" s="33"/>
      <c r="AX121" s="304" t="s">
        <v>51</v>
      </c>
      <c r="AY121" s="13"/>
      <c r="AZ121" s="13"/>
      <c r="BA121" s="13"/>
      <c r="BB121" s="13"/>
      <c r="BC121" s="306" t="s">
        <v>288</v>
      </c>
      <c r="BD121" s="10"/>
      <c r="BE121" s="44"/>
      <c r="BF121" s="11"/>
      <c r="BG121" s="33"/>
      <c r="BH121" s="18" t="s">
        <v>45</v>
      </c>
      <c r="BI121" s="33"/>
      <c r="BJ121" s="33"/>
      <c r="BK121" s="33"/>
      <c r="BL121" s="304" t="s">
        <v>51</v>
      </c>
      <c r="BM121" s="13"/>
      <c r="BN121" s="13"/>
      <c r="BO121" s="13"/>
      <c r="BP121" s="13"/>
      <c r="BQ121" s="306" t="s">
        <v>288</v>
      </c>
      <c r="BR121" s="10"/>
      <c r="BS121" s="44"/>
      <c r="BT121" s="11"/>
      <c r="BU121" s="33"/>
      <c r="BV121" s="18" t="s">
        <v>45</v>
      </c>
      <c r="BW121" s="33"/>
      <c r="BX121" s="33"/>
      <c r="BY121" s="33"/>
      <c r="BZ121" s="304" t="s">
        <v>51</v>
      </c>
      <c r="CA121" s="13"/>
      <c r="CB121" s="13"/>
      <c r="CC121" s="13"/>
      <c r="CD121" s="13"/>
      <c r="CE121" s="306" t="s">
        <v>288</v>
      </c>
      <c r="CF121" s="10"/>
      <c r="CG121" s="44"/>
      <c r="CH121" s="11"/>
      <c r="CI121" s="33"/>
      <c r="CJ121" s="18" t="s">
        <v>45</v>
      </c>
      <c r="CK121" s="33"/>
      <c r="CL121" s="33"/>
      <c r="CM121" s="33"/>
      <c r="CN121" s="304" t="s">
        <v>51</v>
      </c>
      <c r="CO121" s="13"/>
      <c r="CP121" s="13"/>
      <c r="CQ121" s="13"/>
      <c r="CR121" s="13"/>
      <c r="CS121" s="306" t="s">
        <v>288</v>
      </c>
      <c r="CT121" s="10"/>
      <c r="CU121" s="44"/>
      <c r="CV121" s="11"/>
      <c r="CW121" s="33"/>
      <c r="CX121" s="18" t="s">
        <v>45</v>
      </c>
      <c r="CY121" s="33"/>
      <c r="CZ121" s="33"/>
      <c r="DA121" s="33"/>
      <c r="DB121" s="304" t="s">
        <v>51</v>
      </c>
      <c r="DC121" s="13"/>
      <c r="DD121" s="13"/>
      <c r="DE121" s="13"/>
      <c r="DF121" s="13"/>
      <c r="DG121" s="306" t="s">
        <v>288</v>
      </c>
      <c r="DH121" s="10"/>
      <c r="DI121" s="44"/>
      <c r="DJ121" s="11"/>
      <c r="DK121" s="33"/>
      <c r="DL121" s="18" t="s">
        <v>45</v>
      </c>
      <c r="DM121" s="33"/>
      <c r="DN121" s="33"/>
      <c r="DO121" s="33"/>
      <c r="DP121" s="304" t="s">
        <v>51</v>
      </c>
      <c r="DQ121" s="13"/>
      <c r="DR121" s="13"/>
      <c r="DS121" s="13"/>
      <c r="DT121" s="13"/>
      <c r="DU121" s="306" t="s">
        <v>288</v>
      </c>
      <c r="DV121" s="10"/>
      <c r="DW121" s="44"/>
      <c r="DX121" s="11"/>
      <c r="DY121" s="33"/>
      <c r="DZ121" s="18" t="s">
        <v>45</v>
      </c>
      <c r="EA121" s="33"/>
      <c r="EB121" s="33"/>
      <c r="EC121" s="33"/>
      <c r="ED121" s="304" t="s">
        <v>51</v>
      </c>
      <c r="EE121" s="13"/>
      <c r="EF121" s="13"/>
      <c r="EG121" s="13"/>
      <c r="EH121" s="13"/>
      <c r="EI121" s="306" t="s">
        <v>288</v>
      </c>
      <c r="EJ121" s="10"/>
      <c r="EK121" s="44"/>
      <c r="EL121" s="295" t="s">
        <v>333</v>
      </c>
      <c r="EM121" s="296">
        <v>0</v>
      </c>
      <c r="EN121" s="297">
        <v>1</v>
      </c>
      <c r="EO121" s="190">
        <f>SUM(EP122:EP132)</f>
        <v>19.54</v>
      </c>
      <c r="EP121" s="107"/>
      <c r="EQ121" s="496">
        <f>SUM(EQ122:EQ132)</f>
        <v>0</v>
      </c>
      <c r="ER121" s="10"/>
      <c r="ES121" s="61"/>
      <c r="ET121" s="307" t="s">
        <v>334</v>
      </c>
      <c r="EU121" s="308"/>
      <c r="EV121" s="296">
        <v>0</v>
      </c>
      <c r="EW121" s="300">
        <v>1</v>
      </c>
      <c r="EX121" s="190">
        <f>SUM(EY122:EY132)</f>
        <v>0</v>
      </c>
      <c r="EY121" s="107"/>
      <c r="EZ121" s="496">
        <f>SUM(EZ122:EZ132)</f>
        <v>0</v>
      </c>
      <c r="FA121" s="88"/>
      <c r="FC121" s="44"/>
      <c r="FD121" s="302"/>
      <c r="FE121" s="87" t="s">
        <v>65</v>
      </c>
      <c r="FF121" s="95" t="s">
        <v>60</v>
      </c>
      <c r="FG121" s="14"/>
      <c r="FH121" s="72">
        <v>0.87</v>
      </c>
      <c r="FI121" s="496">
        <f t="shared" si="1038"/>
        <v>0</v>
      </c>
      <c r="FJ121" s="10"/>
      <c r="FK121" s="8"/>
      <c r="FL121" s="61"/>
      <c r="FM121" s="61"/>
      <c r="FN121" s="87" t="s">
        <v>65</v>
      </c>
      <c r="FO121" s="95" t="s">
        <v>60</v>
      </c>
      <c r="FP121" s="14"/>
      <c r="FQ121" s="72">
        <v>0</v>
      </c>
      <c r="FR121" s="496">
        <f t="shared" si="1039"/>
        <v>0</v>
      </c>
      <c r="FS121" s="88"/>
    </row>
    <row r="122" spans="1:175" ht="13.5" thickTop="1" thickBot="1" x14ac:dyDescent="0.3">
      <c r="A122" s="44" t="s">
        <v>105</v>
      </c>
      <c r="B122" s="11" t="s">
        <v>57</v>
      </c>
      <c r="C122" s="8"/>
      <c r="D122" s="18">
        <f>E113</f>
        <v>0</v>
      </c>
      <c r="E122" s="942" t="s">
        <v>58</v>
      </c>
      <c r="F122" s="942" t="s">
        <v>21</v>
      </c>
      <c r="G122" s="778" t="s">
        <v>625</v>
      </c>
      <c r="H122" s="820"/>
      <c r="I122" s="13">
        <f>IF(D122=0,0,H122*((G124/60)+(G125/60)+(H126/60)+(G127/60*D122)+(G128/60*D122)))</f>
        <v>0</v>
      </c>
      <c r="J122" s="13">
        <f>IF(E$113=0,0,I122/E$113)</f>
        <v>0</v>
      </c>
      <c r="K122" s="13">
        <f>(J122*G$2)</f>
        <v>0</v>
      </c>
      <c r="L122" s="13"/>
      <c r="M122" s="220">
        <f>IF(H122=0,0,K122/H122)</f>
        <v>0</v>
      </c>
      <c r="N122" s="10"/>
      <c r="O122" s="44" t="s">
        <v>105</v>
      </c>
      <c r="P122" s="11" t="s">
        <v>57</v>
      </c>
      <c r="Q122" s="8"/>
      <c r="R122" s="18">
        <f>S113</f>
        <v>0</v>
      </c>
      <c r="S122" s="942" t="s">
        <v>58</v>
      </c>
      <c r="T122" s="942" t="s">
        <v>21</v>
      </c>
      <c r="U122" s="778" t="s">
        <v>625</v>
      </c>
      <c r="V122" s="820"/>
      <c r="W122" s="13">
        <f>IF(R122=0,0,V122*((U124/60)+(U125/60)+(V126/60)+(U127/60*R122)+(U128/60*R122)))</f>
        <v>0</v>
      </c>
      <c r="X122" s="13">
        <f>IF(S$113=0,0,W122/S$113)</f>
        <v>0</v>
      </c>
      <c r="Y122" s="13">
        <f>(X122*U$2)</f>
        <v>0</v>
      </c>
      <c r="Z122" s="13"/>
      <c r="AA122" s="220">
        <f>IF(V122=0,0,Y122/V122)</f>
        <v>0</v>
      </c>
      <c r="AB122" s="10"/>
      <c r="AC122" s="44" t="s">
        <v>105</v>
      </c>
      <c r="AD122" s="11" t="s">
        <v>57</v>
      </c>
      <c r="AE122" s="8"/>
      <c r="AF122" s="18">
        <f t="shared" ref="AF122" si="1152">AG113</f>
        <v>0</v>
      </c>
      <c r="AG122" s="942" t="s">
        <v>58</v>
      </c>
      <c r="AH122" s="942" t="s">
        <v>21</v>
      </c>
      <c r="AI122" s="778" t="s">
        <v>625</v>
      </c>
      <c r="AJ122" s="820"/>
      <c r="AK122" s="13">
        <f t="shared" ref="AK122" si="1153">IF(AF122=0,0,AJ122*((AI124/60)+(AI125/60)+(AJ126/60)+(AI127/60*AF122)+(AI128/60*AF122)))</f>
        <v>0</v>
      </c>
      <c r="AL122" s="13">
        <f t="shared" ref="AL122" si="1154">IF(AG$113=0,0,AK122/AG$113)</f>
        <v>0</v>
      </c>
      <c r="AM122" s="13">
        <f t="shared" ref="AM122" si="1155">(AL122*AI$2)</f>
        <v>0</v>
      </c>
      <c r="AN122" s="13"/>
      <c r="AO122" s="220">
        <f t="shared" ref="AO122" si="1156">IF(AJ122=0,0,AM122/AJ122)</f>
        <v>0</v>
      </c>
      <c r="AP122" s="10"/>
      <c r="AQ122" s="44" t="s">
        <v>105</v>
      </c>
      <c r="AR122" s="11" t="s">
        <v>57</v>
      </c>
      <c r="AS122" s="8"/>
      <c r="AT122" s="18">
        <f t="shared" ref="AT122" si="1157">AU113</f>
        <v>0</v>
      </c>
      <c r="AU122" s="942" t="s">
        <v>58</v>
      </c>
      <c r="AV122" s="942" t="s">
        <v>21</v>
      </c>
      <c r="AW122" s="778" t="s">
        <v>625</v>
      </c>
      <c r="AX122" s="820"/>
      <c r="AY122" s="13">
        <f t="shared" ref="AY122" si="1158">IF(AT122=0,0,AX122*((AW124/60)+(AW125/60)+(AX126/60)+(AW127/60*AT122)+(AW128/60*AT122)))</f>
        <v>0</v>
      </c>
      <c r="AZ122" s="13">
        <f t="shared" ref="AZ122" si="1159">IF(AU$113=0,0,AY122/AU$113)</f>
        <v>0</v>
      </c>
      <c r="BA122" s="13">
        <f t="shared" ref="BA122" si="1160">(AZ122*AW$2)</f>
        <v>0</v>
      </c>
      <c r="BB122" s="13"/>
      <c r="BC122" s="220">
        <f t="shared" ref="BC122" si="1161">IF(AX122=0,0,BA122/AX122)</f>
        <v>0</v>
      </c>
      <c r="BD122" s="10"/>
      <c r="BE122" s="44" t="s">
        <v>105</v>
      </c>
      <c r="BF122" s="11" t="s">
        <v>57</v>
      </c>
      <c r="BG122" s="8"/>
      <c r="BH122" s="18">
        <f t="shared" ref="BH122" si="1162">BI113</f>
        <v>0</v>
      </c>
      <c r="BI122" s="942" t="s">
        <v>58</v>
      </c>
      <c r="BJ122" s="942" t="s">
        <v>21</v>
      </c>
      <c r="BK122" s="778" t="s">
        <v>625</v>
      </c>
      <c r="BL122" s="820"/>
      <c r="BM122" s="13">
        <f t="shared" ref="BM122" si="1163">IF(BH122=0,0,BL122*((BK124/60)+(BK125/60)+(BL126/60)+(BK127/60*BH122)+(BK128/60*BH122)))</f>
        <v>0</v>
      </c>
      <c r="BN122" s="13">
        <f t="shared" ref="BN122" si="1164">IF(BI$113=0,0,BM122/BI$113)</f>
        <v>0</v>
      </c>
      <c r="BO122" s="13">
        <f t="shared" ref="BO122" si="1165">(BN122*BK$2)</f>
        <v>0</v>
      </c>
      <c r="BP122" s="13"/>
      <c r="BQ122" s="220">
        <f t="shared" ref="BQ122" si="1166">IF(BL122=0,0,BO122/BL122)</f>
        <v>0</v>
      </c>
      <c r="BR122" s="10"/>
      <c r="BS122" s="44" t="s">
        <v>105</v>
      </c>
      <c r="BT122" s="11" t="s">
        <v>57</v>
      </c>
      <c r="BU122" s="8"/>
      <c r="BV122" s="18">
        <f t="shared" ref="BV122" si="1167">BW113</f>
        <v>0</v>
      </c>
      <c r="BW122" s="942" t="s">
        <v>58</v>
      </c>
      <c r="BX122" s="942" t="s">
        <v>21</v>
      </c>
      <c r="BY122" s="778" t="s">
        <v>625</v>
      </c>
      <c r="BZ122" s="820"/>
      <c r="CA122" s="13">
        <f t="shared" ref="CA122" si="1168">IF(BV122=0,0,BZ122*((BY124/60)+(BY125/60)+(BZ126/60)+(BY127/60*BV122)+(BY128/60*BV122)))</f>
        <v>0</v>
      </c>
      <c r="CB122" s="13">
        <f t="shared" ref="CB122" si="1169">IF(BW$113=0,0,CA122/BW$113)</f>
        <v>0</v>
      </c>
      <c r="CC122" s="13">
        <f t="shared" ref="CC122" si="1170">(CB122*BY$2)</f>
        <v>0</v>
      </c>
      <c r="CD122" s="13"/>
      <c r="CE122" s="220">
        <f t="shared" ref="CE122" si="1171">IF(BZ122=0,0,CC122/BZ122)</f>
        <v>0</v>
      </c>
      <c r="CF122" s="10"/>
      <c r="CG122" s="44" t="s">
        <v>105</v>
      </c>
      <c r="CH122" s="11" t="s">
        <v>57</v>
      </c>
      <c r="CI122" s="8"/>
      <c r="CJ122" s="18">
        <f t="shared" ref="CJ122" si="1172">CK113</f>
        <v>0</v>
      </c>
      <c r="CK122" s="942" t="s">
        <v>58</v>
      </c>
      <c r="CL122" s="942" t="s">
        <v>21</v>
      </c>
      <c r="CM122" s="778" t="s">
        <v>625</v>
      </c>
      <c r="CN122" s="820"/>
      <c r="CO122" s="13">
        <f t="shared" ref="CO122" si="1173">IF(CJ122=0,0,CN122*((CM124/60)+(CM125/60)+(CN126/60)+(CM127/60*CJ122)+(CM128/60*CJ122)))</f>
        <v>0</v>
      </c>
      <c r="CP122" s="13">
        <f t="shared" ref="CP122" si="1174">IF(CK$113=0,0,CO122/CK$113)</f>
        <v>0</v>
      </c>
      <c r="CQ122" s="13">
        <f t="shared" ref="CQ122" si="1175">(CP122*CM$2)</f>
        <v>0</v>
      </c>
      <c r="CR122" s="13"/>
      <c r="CS122" s="220">
        <f t="shared" ref="CS122" si="1176">IF(CN122=0,0,CQ122/CN122)</f>
        <v>0</v>
      </c>
      <c r="CT122" s="10"/>
      <c r="CU122" s="44" t="s">
        <v>105</v>
      </c>
      <c r="CV122" s="11" t="s">
        <v>57</v>
      </c>
      <c r="CW122" s="8"/>
      <c r="CX122" s="18">
        <f t="shared" ref="CX122" si="1177">CY113</f>
        <v>0</v>
      </c>
      <c r="CY122" s="942" t="s">
        <v>58</v>
      </c>
      <c r="CZ122" s="942" t="s">
        <v>21</v>
      </c>
      <c r="DA122" s="778" t="s">
        <v>625</v>
      </c>
      <c r="DB122" s="820"/>
      <c r="DC122" s="13">
        <f t="shared" ref="DC122" si="1178">IF(CX122=0,0,DB122*((DA124/60)+(DA125/60)+(DB126/60)+(DA127/60*CX122)+(DA128/60*CX122)))</f>
        <v>0</v>
      </c>
      <c r="DD122" s="13">
        <f t="shared" ref="DD122" si="1179">IF(CY$113=0,0,DC122/CY$113)</f>
        <v>0</v>
      </c>
      <c r="DE122" s="13">
        <f t="shared" ref="DE122" si="1180">(DD122*DA$2)</f>
        <v>0</v>
      </c>
      <c r="DF122" s="13"/>
      <c r="DG122" s="220">
        <f t="shared" ref="DG122" si="1181">IF(DB122=0,0,DE122/DB122)</f>
        <v>0</v>
      </c>
      <c r="DH122" s="10"/>
      <c r="DI122" s="44" t="s">
        <v>105</v>
      </c>
      <c r="DJ122" s="11" t="s">
        <v>57</v>
      </c>
      <c r="DK122" s="8"/>
      <c r="DL122" s="18">
        <f t="shared" ref="DL122" si="1182">DM113</f>
        <v>0</v>
      </c>
      <c r="DM122" s="942" t="s">
        <v>58</v>
      </c>
      <c r="DN122" s="942" t="s">
        <v>21</v>
      </c>
      <c r="DO122" s="778" t="s">
        <v>625</v>
      </c>
      <c r="DP122" s="820"/>
      <c r="DQ122" s="13">
        <f t="shared" ref="DQ122" si="1183">IF(DL122=0,0,DP122*((DO124/60)+(DO125/60)+(DP126/60)+(DO127/60*DL122)+(DO128/60*DL122)))</f>
        <v>0</v>
      </c>
      <c r="DR122" s="13">
        <f t="shared" ref="DR122" si="1184">IF(DM$113=0,0,DQ122/DM$113)</f>
        <v>0</v>
      </c>
      <c r="DS122" s="13">
        <f t="shared" ref="DS122" si="1185">(DR122*DO$2)</f>
        <v>0</v>
      </c>
      <c r="DT122" s="13"/>
      <c r="DU122" s="220">
        <f t="shared" ref="DU122" si="1186">IF(DP122=0,0,DS122/DP122)</f>
        <v>0</v>
      </c>
      <c r="DV122" s="10"/>
      <c r="DW122" s="44" t="s">
        <v>105</v>
      </c>
      <c r="DX122" s="11" t="s">
        <v>57</v>
      </c>
      <c r="DY122" s="8"/>
      <c r="DZ122" s="18">
        <f t="shared" ref="DZ122" si="1187">EA113</f>
        <v>0</v>
      </c>
      <c r="EA122" s="942" t="s">
        <v>58</v>
      </c>
      <c r="EB122" s="942" t="s">
        <v>21</v>
      </c>
      <c r="EC122" s="778" t="s">
        <v>625</v>
      </c>
      <c r="ED122" s="820"/>
      <c r="EE122" s="13">
        <f t="shared" ref="EE122" si="1188">IF(DZ122=0,0,ED122*((EC124/60)+(EC125/60)+(ED126/60)+(EC127/60*DZ122)+(EC128/60*DZ122)))</f>
        <v>0</v>
      </c>
      <c r="EF122" s="13">
        <f t="shared" ref="EF122" si="1189">IF(EA$113=0,0,EE122/EA$113)</f>
        <v>0</v>
      </c>
      <c r="EG122" s="13">
        <f t="shared" ref="EG122" si="1190">(EF122*EC$2)</f>
        <v>0</v>
      </c>
      <c r="EH122" s="13"/>
      <c r="EI122" s="220">
        <f t="shared" ref="EI122" si="1191">IF(ED122=0,0,EG122/ED122)</f>
        <v>0</v>
      </c>
      <c r="EJ122" s="10"/>
      <c r="EK122" s="44"/>
      <c r="EL122" s="302"/>
      <c r="EM122" s="87" t="s">
        <v>90</v>
      </c>
      <c r="EN122" s="95" t="s">
        <v>111</v>
      </c>
      <c r="EO122" s="14"/>
      <c r="EP122" s="72">
        <v>0</v>
      </c>
      <c r="EQ122" s="496">
        <f>EM$121*EN$121*EP122</f>
        <v>0</v>
      </c>
      <c r="ER122" s="10"/>
      <c r="ES122" s="61"/>
      <c r="ET122" s="8"/>
      <c r="EU122" s="61"/>
      <c r="EV122" s="87" t="s">
        <v>90</v>
      </c>
      <c r="EW122" s="95" t="s">
        <v>111</v>
      </c>
      <c r="EX122" s="14"/>
      <c r="EY122" s="72">
        <v>0</v>
      </c>
      <c r="EZ122" s="496">
        <f t="shared" ref="EZ122:EZ132" si="1192">EV$121*EW$121*EY122</f>
        <v>0</v>
      </c>
      <c r="FA122" s="88"/>
      <c r="FC122" s="44"/>
      <c r="FD122" s="302"/>
      <c r="FE122" s="87" t="s">
        <v>72</v>
      </c>
      <c r="FF122" s="8" t="s">
        <v>154</v>
      </c>
      <c r="FG122" s="61"/>
      <c r="FH122" s="72">
        <v>0.64</v>
      </c>
      <c r="FI122" s="496">
        <f t="shared" si="1038"/>
        <v>0</v>
      </c>
      <c r="FJ122" s="10"/>
      <c r="FK122" s="8"/>
      <c r="FL122" s="61"/>
      <c r="FM122" s="61"/>
      <c r="FN122" s="87" t="s">
        <v>72</v>
      </c>
      <c r="FO122" s="8" t="s">
        <v>154</v>
      </c>
      <c r="FP122" s="61"/>
      <c r="FQ122" s="72">
        <v>0</v>
      </c>
      <c r="FR122" s="496">
        <f t="shared" si="1039"/>
        <v>0</v>
      </c>
      <c r="FS122" s="88"/>
    </row>
    <row r="123" spans="1:175" ht="13" thickTop="1" x14ac:dyDescent="0.25">
      <c r="A123" s="44"/>
      <c r="B123" s="93"/>
      <c r="C123" s="941"/>
      <c r="D123" s="941"/>
      <c r="E123" s="941"/>
      <c r="F123" s="21"/>
      <c r="G123" s="941"/>
      <c r="H123" s="188"/>
      <c r="I123" s="14"/>
      <c r="J123" s="14"/>
      <c r="K123" s="14"/>
      <c r="L123" s="14"/>
      <c r="M123" s="56"/>
      <c r="O123" s="44"/>
      <c r="P123" s="93"/>
      <c r="Q123" s="941"/>
      <c r="R123" s="941"/>
      <c r="S123" s="941"/>
      <c r="T123" s="21"/>
      <c r="U123" s="941"/>
      <c r="V123" s="188"/>
      <c r="W123" s="14"/>
      <c r="X123" s="14"/>
      <c r="Y123" s="14"/>
      <c r="Z123" s="14"/>
      <c r="AA123" s="56"/>
      <c r="AB123" s="27"/>
      <c r="AC123" s="44"/>
      <c r="AD123" s="93"/>
      <c r="AE123" s="941"/>
      <c r="AF123" s="941"/>
      <c r="AG123" s="941"/>
      <c r="AH123" s="21"/>
      <c r="AI123" s="941"/>
      <c r="AJ123" s="188"/>
      <c r="AK123" s="14"/>
      <c r="AL123" s="14"/>
      <c r="AM123" s="14"/>
      <c r="AN123" s="14"/>
      <c r="AO123" s="56"/>
      <c r="AP123" s="27"/>
      <c r="AQ123" s="44"/>
      <c r="AR123" s="93"/>
      <c r="AS123" s="941"/>
      <c r="AT123" s="941"/>
      <c r="AU123" s="941"/>
      <c r="AV123" s="21"/>
      <c r="AW123" s="941"/>
      <c r="AX123" s="188"/>
      <c r="AY123" s="14"/>
      <c r="AZ123" s="14"/>
      <c r="BA123" s="14"/>
      <c r="BB123" s="14"/>
      <c r="BC123" s="56"/>
      <c r="BD123" s="27"/>
      <c r="BE123" s="44"/>
      <c r="BF123" s="93"/>
      <c r="BG123" s="941"/>
      <c r="BH123" s="941"/>
      <c r="BI123" s="941"/>
      <c r="BJ123" s="21"/>
      <c r="BK123" s="941"/>
      <c r="BL123" s="188"/>
      <c r="BM123" s="14"/>
      <c r="BN123" s="14"/>
      <c r="BO123" s="14"/>
      <c r="BP123" s="14"/>
      <c r="BQ123" s="56"/>
      <c r="BR123" s="27"/>
      <c r="BS123" s="44"/>
      <c r="BT123" s="93"/>
      <c r="BU123" s="941"/>
      <c r="BV123" s="941"/>
      <c r="BW123" s="941"/>
      <c r="BX123" s="21"/>
      <c r="BY123" s="941"/>
      <c r="BZ123" s="188"/>
      <c r="CA123" s="14"/>
      <c r="CB123" s="14"/>
      <c r="CC123" s="14"/>
      <c r="CD123" s="14"/>
      <c r="CE123" s="56"/>
      <c r="CF123" s="27"/>
      <c r="CG123" s="44"/>
      <c r="CH123" s="93"/>
      <c r="CI123" s="941"/>
      <c r="CJ123" s="941"/>
      <c r="CK123" s="941"/>
      <c r="CL123" s="21"/>
      <c r="CM123" s="941"/>
      <c r="CN123" s="188"/>
      <c r="CO123" s="14"/>
      <c r="CP123" s="14"/>
      <c r="CQ123" s="14"/>
      <c r="CR123" s="14"/>
      <c r="CS123" s="56"/>
      <c r="CT123" s="27"/>
      <c r="CU123" s="44"/>
      <c r="CV123" s="93"/>
      <c r="CW123" s="941"/>
      <c r="CX123" s="941"/>
      <c r="CY123" s="941"/>
      <c r="CZ123" s="21"/>
      <c r="DA123" s="941"/>
      <c r="DB123" s="188"/>
      <c r="DC123" s="14"/>
      <c r="DD123" s="14"/>
      <c r="DE123" s="14"/>
      <c r="DF123" s="14"/>
      <c r="DG123" s="56"/>
      <c r="DH123" s="27"/>
      <c r="DI123" s="44"/>
      <c r="DJ123" s="93"/>
      <c r="DK123" s="941"/>
      <c r="DL123" s="941"/>
      <c r="DM123" s="941"/>
      <c r="DN123" s="21"/>
      <c r="DO123" s="941"/>
      <c r="DP123" s="188"/>
      <c r="DQ123" s="14"/>
      <c r="DR123" s="14"/>
      <c r="DS123" s="14"/>
      <c r="DT123" s="14"/>
      <c r="DU123" s="56"/>
      <c r="DV123" s="27"/>
      <c r="DW123" s="44"/>
      <c r="DX123" s="93"/>
      <c r="DY123" s="941"/>
      <c r="DZ123" s="941"/>
      <c r="EA123" s="941"/>
      <c r="EB123" s="21"/>
      <c r="EC123" s="941"/>
      <c r="ED123" s="188"/>
      <c r="EE123" s="14"/>
      <c r="EF123" s="14"/>
      <c r="EG123" s="14"/>
      <c r="EH123" s="14"/>
      <c r="EI123" s="56"/>
      <c r="EJ123" s="27"/>
      <c r="EK123" s="44"/>
      <c r="EL123" s="302"/>
      <c r="EM123" s="87" t="s">
        <v>99</v>
      </c>
      <c r="EN123" s="95" t="s">
        <v>112</v>
      </c>
      <c r="EO123" s="14"/>
      <c r="EP123" s="72">
        <v>2.48</v>
      </c>
      <c r="EQ123" s="496">
        <f>EM$121*EN$121*EP123</f>
        <v>0</v>
      </c>
      <c r="ER123" s="10"/>
      <c r="ES123" s="61"/>
      <c r="ET123" s="8"/>
      <c r="EU123" s="61"/>
      <c r="EV123" s="87" t="s">
        <v>99</v>
      </c>
      <c r="EW123" s="95" t="s">
        <v>112</v>
      </c>
      <c r="EX123" s="14"/>
      <c r="EY123" s="72">
        <v>0</v>
      </c>
      <c r="EZ123" s="496">
        <f t="shared" si="1192"/>
        <v>0</v>
      </c>
      <c r="FA123" s="88"/>
      <c r="FC123" s="44"/>
      <c r="FD123" s="302"/>
      <c r="FE123" s="87" t="s">
        <v>76</v>
      </c>
      <c r="FF123" s="11" t="s">
        <v>53</v>
      </c>
      <c r="FG123" s="14"/>
      <c r="FH123" s="72">
        <v>0</v>
      </c>
      <c r="FI123" s="496">
        <f t="shared" si="1038"/>
        <v>0</v>
      </c>
      <c r="FJ123" s="10"/>
      <c r="FK123" s="8"/>
      <c r="FL123" s="61"/>
      <c r="FM123" s="61"/>
      <c r="FN123" s="87" t="s">
        <v>76</v>
      </c>
      <c r="FO123" s="11" t="s">
        <v>53</v>
      </c>
      <c r="FP123" s="14"/>
      <c r="FQ123" s="72">
        <v>0</v>
      </c>
      <c r="FR123" s="496">
        <f t="shared" si="1039"/>
        <v>0</v>
      </c>
      <c r="FS123" s="88"/>
    </row>
    <row r="124" spans="1:175" x14ac:dyDescent="0.25">
      <c r="A124" s="44" t="s">
        <v>105</v>
      </c>
      <c r="B124" s="11" t="s">
        <v>118</v>
      </c>
      <c r="C124" s="8"/>
      <c r="D124" s="8"/>
      <c r="E124" s="65">
        <v>0</v>
      </c>
      <c r="F124" s="65">
        <v>0</v>
      </c>
      <c r="G124" s="944">
        <f>IF(F124=0,0,E124*8/F124*60)</f>
        <v>0</v>
      </c>
      <c r="H124" s="9"/>
      <c r="I124" s="13"/>
      <c r="J124" s="13"/>
      <c r="K124" s="13"/>
      <c r="L124" s="13"/>
      <c r="M124" s="55"/>
      <c r="O124" s="44" t="s">
        <v>105</v>
      </c>
      <c r="P124" s="11" t="s">
        <v>118</v>
      </c>
      <c r="Q124" s="8"/>
      <c r="R124" s="8"/>
      <c r="S124" s="65">
        <v>0</v>
      </c>
      <c r="T124" s="65">
        <v>0</v>
      </c>
      <c r="U124" s="944">
        <f>IF(T124=0,0,S124*8/T124*60)</f>
        <v>0</v>
      </c>
      <c r="V124" s="9"/>
      <c r="W124" s="13"/>
      <c r="X124" s="13"/>
      <c r="Y124" s="13"/>
      <c r="Z124" s="13"/>
      <c r="AA124" s="55"/>
      <c r="AC124" s="44" t="s">
        <v>105</v>
      </c>
      <c r="AD124" s="11" t="s">
        <v>118</v>
      </c>
      <c r="AE124" s="8"/>
      <c r="AF124" s="8"/>
      <c r="AG124" s="65">
        <v>0</v>
      </c>
      <c r="AH124" s="65">
        <v>0</v>
      </c>
      <c r="AI124" s="944">
        <f t="shared" ref="AI124:AI125" si="1193">IF(AH124=0,0,AG124*8/AH124*60)</f>
        <v>0</v>
      </c>
      <c r="AJ124" s="9"/>
      <c r="AK124" s="13"/>
      <c r="AL124" s="13"/>
      <c r="AM124" s="13"/>
      <c r="AN124" s="13"/>
      <c r="AO124" s="55"/>
      <c r="AQ124" s="44" t="s">
        <v>105</v>
      </c>
      <c r="AR124" s="11" t="s">
        <v>118</v>
      </c>
      <c r="AS124" s="8"/>
      <c r="AT124" s="8"/>
      <c r="AU124" s="65">
        <v>0</v>
      </c>
      <c r="AV124" s="65">
        <v>0</v>
      </c>
      <c r="AW124" s="944">
        <f t="shared" ref="AW124:AW125" si="1194">IF(AV124=0,0,AU124*8/AV124*60)</f>
        <v>0</v>
      </c>
      <c r="AX124" s="9"/>
      <c r="AY124" s="13"/>
      <c r="AZ124" s="13"/>
      <c r="BA124" s="13"/>
      <c r="BB124" s="13"/>
      <c r="BC124" s="55"/>
      <c r="BE124" s="44" t="s">
        <v>105</v>
      </c>
      <c r="BF124" s="11" t="s">
        <v>118</v>
      </c>
      <c r="BG124" s="8"/>
      <c r="BH124" s="8"/>
      <c r="BI124" s="65">
        <v>0</v>
      </c>
      <c r="BJ124" s="65">
        <v>0</v>
      </c>
      <c r="BK124" s="944">
        <f t="shared" ref="BK124:BK125" si="1195">IF(BJ124=0,0,BI124*8/BJ124*60)</f>
        <v>0</v>
      </c>
      <c r="BL124" s="9"/>
      <c r="BM124" s="13"/>
      <c r="BN124" s="13"/>
      <c r="BO124" s="13"/>
      <c r="BP124" s="13"/>
      <c r="BQ124" s="55"/>
      <c r="BS124" s="44" t="s">
        <v>105</v>
      </c>
      <c r="BT124" s="11" t="s">
        <v>118</v>
      </c>
      <c r="BU124" s="8"/>
      <c r="BV124" s="8"/>
      <c r="BW124" s="65">
        <v>0</v>
      </c>
      <c r="BX124" s="65">
        <v>0</v>
      </c>
      <c r="BY124" s="944">
        <f t="shared" ref="BY124:BY125" si="1196">IF(BX124=0,0,BW124*8/BX124*60)</f>
        <v>0</v>
      </c>
      <c r="BZ124" s="9"/>
      <c r="CA124" s="13"/>
      <c r="CB124" s="13"/>
      <c r="CC124" s="13"/>
      <c r="CD124" s="13"/>
      <c r="CE124" s="55"/>
      <c r="CG124" s="44" t="s">
        <v>105</v>
      </c>
      <c r="CH124" s="11" t="s">
        <v>118</v>
      </c>
      <c r="CI124" s="8"/>
      <c r="CJ124" s="8"/>
      <c r="CK124" s="65">
        <v>0</v>
      </c>
      <c r="CL124" s="65">
        <v>0</v>
      </c>
      <c r="CM124" s="944">
        <f t="shared" ref="CM124:CM125" si="1197">IF(CL124=0,0,CK124*8/CL124*60)</f>
        <v>0</v>
      </c>
      <c r="CN124" s="9"/>
      <c r="CO124" s="13"/>
      <c r="CP124" s="13"/>
      <c r="CQ124" s="13"/>
      <c r="CR124" s="13"/>
      <c r="CS124" s="55"/>
      <c r="CU124" s="44" t="s">
        <v>105</v>
      </c>
      <c r="CV124" s="11" t="s">
        <v>118</v>
      </c>
      <c r="CW124" s="8"/>
      <c r="CX124" s="8"/>
      <c r="CY124" s="65">
        <v>0</v>
      </c>
      <c r="CZ124" s="65">
        <v>0</v>
      </c>
      <c r="DA124" s="944">
        <f t="shared" ref="DA124:DA125" si="1198">IF(CZ124=0,0,CY124*8/CZ124*60)</f>
        <v>0</v>
      </c>
      <c r="DB124" s="9"/>
      <c r="DC124" s="13"/>
      <c r="DD124" s="13"/>
      <c r="DE124" s="13"/>
      <c r="DF124" s="13"/>
      <c r="DG124" s="55"/>
      <c r="DI124" s="44" t="s">
        <v>105</v>
      </c>
      <c r="DJ124" s="11" t="s">
        <v>118</v>
      </c>
      <c r="DK124" s="8"/>
      <c r="DL124" s="8"/>
      <c r="DM124" s="65">
        <v>0</v>
      </c>
      <c r="DN124" s="65">
        <v>0</v>
      </c>
      <c r="DO124" s="944">
        <f t="shared" ref="DO124:DO125" si="1199">IF(DN124=0,0,DM124*8/DN124*60)</f>
        <v>0</v>
      </c>
      <c r="DP124" s="9"/>
      <c r="DQ124" s="13"/>
      <c r="DR124" s="13"/>
      <c r="DS124" s="13"/>
      <c r="DT124" s="13"/>
      <c r="DU124" s="55"/>
      <c r="DW124" s="44" t="s">
        <v>105</v>
      </c>
      <c r="DX124" s="11" t="s">
        <v>118</v>
      </c>
      <c r="DY124" s="8"/>
      <c r="DZ124" s="8"/>
      <c r="EA124" s="65">
        <v>0</v>
      </c>
      <c r="EB124" s="65">
        <v>0</v>
      </c>
      <c r="EC124" s="944">
        <f t="shared" ref="EC124:EC125" si="1200">IF(EB124=0,0,EA124*8/EB124*60)</f>
        <v>0</v>
      </c>
      <c r="ED124" s="9"/>
      <c r="EE124" s="13"/>
      <c r="EF124" s="13"/>
      <c r="EG124" s="13"/>
      <c r="EH124" s="13"/>
      <c r="EI124" s="55"/>
      <c r="EK124" s="44"/>
      <c r="EL124" s="302"/>
      <c r="EM124" s="87" t="s">
        <v>91</v>
      </c>
      <c r="EN124" s="95" t="s">
        <v>321</v>
      </c>
      <c r="EO124" s="14"/>
      <c r="EP124" s="72">
        <v>0</v>
      </c>
      <c r="EQ124" s="496">
        <f>EM$121*EN$121*EP124</f>
        <v>0</v>
      </c>
      <c r="ER124" s="10"/>
      <c r="ES124" s="61"/>
      <c r="ET124" s="8"/>
      <c r="EU124" s="61"/>
      <c r="EV124" s="87" t="s">
        <v>91</v>
      </c>
      <c r="EW124" s="95" t="s">
        <v>321</v>
      </c>
      <c r="EX124" s="14"/>
      <c r="EY124" s="72">
        <v>0</v>
      </c>
      <c r="EZ124" s="496">
        <f t="shared" si="1192"/>
        <v>0</v>
      </c>
      <c r="FA124" s="88"/>
      <c r="FC124" s="44"/>
      <c r="FD124" s="302"/>
      <c r="FE124" s="87" t="s">
        <v>105</v>
      </c>
      <c r="FF124" s="11" t="s">
        <v>57</v>
      </c>
      <c r="FG124" s="14"/>
      <c r="FH124" s="72">
        <v>5.5</v>
      </c>
      <c r="FI124" s="496">
        <f t="shared" si="1038"/>
        <v>0</v>
      </c>
      <c r="FJ124" s="10"/>
      <c r="FK124" s="8"/>
      <c r="FL124" s="61"/>
      <c r="FM124" s="61"/>
      <c r="FN124" s="87" t="s">
        <v>105</v>
      </c>
      <c r="FO124" s="11" t="s">
        <v>57</v>
      </c>
      <c r="FP124" s="14"/>
      <c r="FQ124" s="72">
        <v>0</v>
      </c>
      <c r="FR124" s="496">
        <f t="shared" si="1039"/>
        <v>0</v>
      </c>
      <c r="FS124" s="88"/>
    </row>
    <row r="125" spans="1:175" x14ac:dyDescent="0.25">
      <c r="A125" s="44" t="s">
        <v>105</v>
      </c>
      <c r="B125" s="8" t="s">
        <v>106</v>
      </c>
      <c r="C125" s="8"/>
      <c r="D125" s="8"/>
      <c r="E125" s="65">
        <v>0</v>
      </c>
      <c r="F125" s="65">
        <v>0</v>
      </c>
      <c r="G125" s="944">
        <f>IF(F125=0,0,E125*8/F125*60)</f>
        <v>0</v>
      </c>
      <c r="H125" s="943" t="s">
        <v>59</v>
      </c>
      <c r="I125" s="13"/>
      <c r="J125" s="13"/>
      <c r="K125" s="13"/>
      <c r="L125" s="13"/>
      <c r="M125" s="55"/>
      <c r="O125" s="44" t="s">
        <v>105</v>
      </c>
      <c r="P125" s="8" t="s">
        <v>106</v>
      </c>
      <c r="Q125" s="8"/>
      <c r="R125" s="8"/>
      <c r="S125" s="65">
        <v>0</v>
      </c>
      <c r="T125" s="65">
        <v>0</v>
      </c>
      <c r="U125" s="944">
        <f>IF(T125=0,0,S125*8/T125*60)</f>
        <v>0</v>
      </c>
      <c r="V125" s="943" t="s">
        <v>59</v>
      </c>
      <c r="W125" s="13"/>
      <c r="X125" s="13"/>
      <c r="Y125" s="13"/>
      <c r="Z125" s="13"/>
      <c r="AA125" s="55"/>
      <c r="AC125" s="44" t="s">
        <v>105</v>
      </c>
      <c r="AD125" s="8" t="s">
        <v>106</v>
      </c>
      <c r="AE125" s="8"/>
      <c r="AF125" s="8"/>
      <c r="AG125" s="65">
        <v>0</v>
      </c>
      <c r="AH125" s="65">
        <v>0</v>
      </c>
      <c r="AI125" s="944">
        <f t="shared" si="1193"/>
        <v>0</v>
      </c>
      <c r="AJ125" s="943" t="s">
        <v>59</v>
      </c>
      <c r="AK125" s="13"/>
      <c r="AL125" s="13"/>
      <c r="AM125" s="13"/>
      <c r="AN125" s="13"/>
      <c r="AO125" s="55"/>
      <c r="AQ125" s="44" t="s">
        <v>105</v>
      </c>
      <c r="AR125" s="8" t="s">
        <v>106</v>
      </c>
      <c r="AS125" s="8"/>
      <c r="AT125" s="8"/>
      <c r="AU125" s="65">
        <v>0</v>
      </c>
      <c r="AV125" s="65">
        <v>0</v>
      </c>
      <c r="AW125" s="944">
        <f t="shared" si="1194"/>
        <v>0</v>
      </c>
      <c r="AX125" s="943" t="s">
        <v>59</v>
      </c>
      <c r="AY125" s="13"/>
      <c r="AZ125" s="13"/>
      <c r="BA125" s="13"/>
      <c r="BB125" s="13"/>
      <c r="BC125" s="55"/>
      <c r="BE125" s="44" t="s">
        <v>105</v>
      </c>
      <c r="BF125" s="8" t="s">
        <v>106</v>
      </c>
      <c r="BG125" s="8"/>
      <c r="BH125" s="8"/>
      <c r="BI125" s="65">
        <v>0</v>
      </c>
      <c r="BJ125" s="65">
        <v>0</v>
      </c>
      <c r="BK125" s="944">
        <f t="shared" si="1195"/>
        <v>0</v>
      </c>
      <c r="BL125" s="943" t="s">
        <v>59</v>
      </c>
      <c r="BM125" s="13"/>
      <c r="BN125" s="13"/>
      <c r="BO125" s="13"/>
      <c r="BP125" s="13"/>
      <c r="BQ125" s="55"/>
      <c r="BS125" s="44" t="s">
        <v>105</v>
      </c>
      <c r="BT125" s="8" t="s">
        <v>106</v>
      </c>
      <c r="BU125" s="8"/>
      <c r="BV125" s="8"/>
      <c r="BW125" s="65">
        <v>0</v>
      </c>
      <c r="BX125" s="65">
        <v>0</v>
      </c>
      <c r="BY125" s="944">
        <f t="shared" si="1196"/>
        <v>0</v>
      </c>
      <c r="BZ125" s="943" t="s">
        <v>59</v>
      </c>
      <c r="CA125" s="13"/>
      <c r="CB125" s="13"/>
      <c r="CC125" s="13"/>
      <c r="CD125" s="13"/>
      <c r="CE125" s="55"/>
      <c r="CG125" s="44" t="s">
        <v>105</v>
      </c>
      <c r="CH125" s="8" t="s">
        <v>106</v>
      </c>
      <c r="CI125" s="8"/>
      <c r="CJ125" s="8"/>
      <c r="CK125" s="65">
        <v>0</v>
      </c>
      <c r="CL125" s="65">
        <v>0</v>
      </c>
      <c r="CM125" s="944">
        <f t="shared" si="1197"/>
        <v>0</v>
      </c>
      <c r="CN125" s="943" t="s">
        <v>59</v>
      </c>
      <c r="CO125" s="13"/>
      <c r="CP125" s="13"/>
      <c r="CQ125" s="13"/>
      <c r="CR125" s="13"/>
      <c r="CS125" s="55"/>
      <c r="CU125" s="44" t="s">
        <v>105</v>
      </c>
      <c r="CV125" s="8" t="s">
        <v>106</v>
      </c>
      <c r="CW125" s="8"/>
      <c r="CX125" s="8"/>
      <c r="CY125" s="65">
        <v>0</v>
      </c>
      <c r="CZ125" s="65">
        <v>0</v>
      </c>
      <c r="DA125" s="944">
        <f t="shared" si="1198"/>
        <v>0</v>
      </c>
      <c r="DB125" s="943" t="s">
        <v>59</v>
      </c>
      <c r="DC125" s="13"/>
      <c r="DD125" s="13"/>
      <c r="DE125" s="13"/>
      <c r="DF125" s="13"/>
      <c r="DG125" s="55"/>
      <c r="DI125" s="44" t="s">
        <v>105</v>
      </c>
      <c r="DJ125" s="8" t="s">
        <v>106</v>
      </c>
      <c r="DK125" s="8"/>
      <c r="DL125" s="8"/>
      <c r="DM125" s="65">
        <v>0</v>
      </c>
      <c r="DN125" s="65">
        <v>0</v>
      </c>
      <c r="DO125" s="944">
        <f t="shared" si="1199"/>
        <v>0</v>
      </c>
      <c r="DP125" s="943" t="s">
        <v>59</v>
      </c>
      <c r="DQ125" s="13"/>
      <c r="DR125" s="13"/>
      <c r="DS125" s="13"/>
      <c r="DT125" s="13"/>
      <c r="DU125" s="55"/>
      <c r="DW125" s="44" t="s">
        <v>105</v>
      </c>
      <c r="DX125" s="8" t="s">
        <v>106</v>
      </c>
      <c r="DY125" s="8"/>
      <c r="DZ125" s="8"/>
      <c r="EA125" s="65">
        <v>0</v>
      </c>
      <c r="EB125" s="65">
        <v>0</v>
      </c>
      <c r="EC125" s="944">
        <f t="shared" si="1200"/>
        <v>0</v>
      </c>
      <c r="ED125" s="943" t="s">
        <v>59</v>
      </c>
      <c r="EE125" s="13"/>
      <c r="EF125" s="13"/>
      <c r="EG125" s="13"/>
      <c r="EH125" s="13"/>
      <c r="EI125" s="55"/>
      <c r="EK125" s="44"/>
      <c r="EL125" s="61"/>
      <c r="EM125" s="87" t="s">
        <v>240</v>
      </c>
      <c r="EN125" s="95" t="s">
        <v>246</v>
      </c>
      <c r="EO125" s="14"/>
      <c r="EP125" s="72">
        <v>6.02</v>
      </c>
      <c r="EQ125" s="496">
        <f>EM$121*EN$121*EP125</f>
        <v>0</v>
      </c>
      <c r="ER125" s="61"/>
      <c r="ES125" s="61"/>
      <c r="ET125" s="61"/>
      <c r="EU125" s="61"/>
      <c r="EV125" s="87" t="s">
        <v>240</v>
      </c>
      <c r="EW125" s="95" t="s">
        <v>246</v>
      </c>
      <c r="EX125" s="14"/>
      <c r="EY125" s="72">
        <v>0</v>
      </c>
      <c r="EZ125" s="496">
        <f t="shared" si="1192"/>
        <v>0</v>
      </c>
      <c r="FA125" s="88"/>
      <c r="FC125" s="44"/>
      <c r="FD125" s="295" t="s">
        <v>335</v>
      </c>
      <c r="FE125" s="296">
        <v>0</v>
      </c>
      <c r="FF125" s="297">
        <v>1</v>
      </c>
      <c r="FG125" s="190">
        <f>SUM(FH126:FH136)</f>
        <v>32.5</v>
      </c>
      <c r="FH125" s="107"/>
      <c r="FI125" s="496">
        <f>SUM(FI126:FI136)</f>
        <v>0</v>
      </c>
      <c r="FJ125" s="10"/>
      <c r="FK125" s="61"/>
      <c r="FL125" s="87"/>
      <c r="FM125" s="598" t="s">
        <v>229</v>
      </c>
      <c r="FN125" s="8"/>
      <c r="FO125" s="8"/>
      <c r="FP125" s="8"/>
      <c r="FQ125" s="8"/>
      <c r="FR125" s="109"/>
      <c r="FS125" s="88"/>
    </row>
    <row r="126" spans="1:175" x14ac:dyDescent="0.25">
      <c r="A126" s="44" t="s">
        <v>105</v>
      </c>
      <c r="B126" s="93" t="s">
        <v>119</v>
      </c>
      <c r="C126" s="37"/>
      <c r="D126" s="38"/>
      <c r="E126" s="65">
        <v>0</v>
      </c>
      <c r="F126" s="39"/>
      <c r="G126" s="65">
        <v>0</v>
      </c>
      <c r="H126" s="9">
        <f>IF(F120=0,0,E126*G126/F120*D122)</f>
        <v>0</v>
      </c>
      <c r="I126" s="13"/>
      <c r="J126" s="13"/>
      <c r="K126" s="13"/>
      <c r="L126" s="13"/>
      <c r="M126" s="55"/>
      <c r="O126" s="44" t="s">
        <v>105</v>
      </c>
      <c r="P126" s="93" t="s">
        <v>119</v>
      </c>
      <c r="Q126" s="37"/>
      <c r="R126" s="38"/>
      <c r="S126" s="65">
        <v>0</v>
      </c>
      <c r="T126" s="39"/>
      <c r="U126" s="65">
        <v>0</v>
      </c>
      <c r="V126" s="9">
        <f>IF(T120=0,0,S126*U126/T120*R122)</f>
        <v>0</v>
      </c>
      <c r="W126" s="13"/>
      <c r="X126" s="13"/>
      <c r="Y126" s="13"/>
      <c r="Z126" s="13"/>
      <c r="AA126" s="55"/>
      <c r="AC126" s="44" t="s">
        <v>105</v>
      </c>
      <c r="AD126" s="93" t="s">
        <v>119</v>
      </c>
      <c r="AE126" s="37"/>
      <c r="AF126" s="38"/>
      <c r="AG126" s="65">
        <v>0</v>
      </c>
      <c r="AH126" s="39"/>
      <c r="AI126" s="65">
        <v>0</v>
      </c>
      <c r="AJ126" s="9">
        <f t="shared" ref="AJ126" si="1201">IF(AH120=0,0,AG126*AI126/AH120*AF122)</f>
        <v>0</v>
      </c>
      <c r="AK126" s="13"/>
      <c r="AL126" s="13"/>
      <c r="AM126" s="13"/>
      <c r="AN126" s="13"/>
      <c r="AO126" s="55"/>
      <c r="AQ126" s="44" t="s">
        <v>105</v>
      </c>
      <c r="AR126" s="93" t="s">
        <v>119</v>
      </c>
      <c r="AS126" s="37"/>
      <c r="AT126" s="38"/>
      <c r="AU126" s="65">
        <v>0</v>
      </c>
      <c r="AV126" s="39"/>
      <c r="AW126" s="65">
        <v>0</v>
      </c>
      <c r="AX126" s="9">
        <f t="shared" ref="AX126" si="1202">IF(AV120=0,0,AU126*AW126/AV120*AT122)</f>
        <v>0</v>
      </c>
      <c r="AY126" s="13"/>
      <c r="AZ126" s="13"/>
      <c r="BA126" s="13"/>
      <c r="BB126" s="13"/>
      <c r="BC126" s="55"/>
      <c r="BE126" s="44" t="s">
        <v>105</v>
      </c>
      <c r="BF126" s="93" t="s">
        <v>119</v>
      </c>
      <c r="BG126" s="37"/>
      <c r="BH126" s="38"/>
      <c r="BI126" s="65">
        <v>0</v>
      </c>
      <c r="BJ126" s="39"/>
      <c r="BK126" s="65">
        <v>0</v>
      </c>
      <c r="BL126" s="9">
        <f t="shared" ref="BL126" si="1203">IF(BJ120=0,0,BI126*BK126/BJ120*BH122)</f>
        <v>0</v>
      </c>
      <c r="BM126" s="13"/>
      <c r="BN126" s="13"/>
      <c r="BO126" s="13"/>
      <c r="BP126" s="13"/>
      <c r="BQ126" s="55"/>
      <c r="BS126" s="44" t="s">
        <v>105</v>
      </c>
      <c r="BT126" s="93" t="s">
        <v>119</v>
      </c>
      <c r="BU126" s="37"/>
      <c r="BV126" s="38"/>
      <c r="BW126" s="65">
        <v>0</v>
      </c>
      <c r="BX126" s="39"/>
      <c r="BY126" s="65">
        <v>0</v>
      </c>
      <c r="BZ126" s="9">
        <f t="shared" ref="BZ126" si="1204">IF(BX120=0,0,BW126*BY126/BX120*BV122)</f>
        <v>0</v>
      </c>
      <c r="CA126" s="13"/>
      <c r="CB126" s="13"/>
      <c r="CC126" s="13"/>
      <c r="CD126" s="13"/>
      <c r="CE126" s="55"/>
      <c r="CG126" s="44" t="s">
        <v>105</v>
      </c>
      <c r="CH126" s="93" t="s">
        <v>119</v>
      </c>
      <c r="CI126" s="37"/>
      <c r="CJ126" s="38"/>
      <c r="CK126" s="65">
        <v>0</v>
      </c>
      <c r="CL126" s="39"/>
      <c r="CM126" s="65">
        <v>0</v>
      </c>
      <c r="CN126" s="9">
        <f t="shared" ref="CN126" si="1205">IF(CL120=0,0,CK126*CM126/CL120*CJ122)</f>
        <v>0</v>
      </c>
      <c r="CO126" s="13"/>
      <c r="CP126" s="13"/>
      <c r="CQ126" s="13"/>
      <c r="CR126" s="13"/>
      <c r="CS126" s="55"/>
      <c r="CU126" s="44" t="s">
        <v>105</v>
      </c>
      <c r="CV126" s="93" t="s">
        <v>119</v>
      </c>
      <c r="CW126" s="37"/>
      <c r="CX126" s="38"/>
      <c r="CY126" s="65">
        <v>0</v>
      </c>
      <c r="CZ126" s="39"/>
      <c r="DA126" s="65">
        <v>0</v>
      </c>
      <c r="DB126" s="9">
        <f t="shared" ref="DB126" si="1206">IF(CZ120=0,0,CY126*DA126/CZ120*CX122)</f>
        <v>0</v>
      </c>
      <c r="DC126" s="13"/>
      <c r="DD126" s="13"/>
      <c r="DE126" s="13"/>
      <c r="DF126" s="13"/>
      <c r="DG126" s="55"/>
      <c r="DI126" s="44" t="s">
        <v>105</v>
      </c>
      <c r="DJ126" s="93" t="s">
        <v>119</v>
      </c>
      <c r="DK126" s="37"/>
      <c r="DL126" s="38"/>
      <c r="DM126" s="65">
        <v>0</v>
      </c>
      <c r="DN126" s="39"/>
      <c r="DO126" s="65">
        <v>0</v>
      </c>
      <c r="DP126" s="9">
        <f t="shared" ref="DP126" si="1207">IF(DN120=0,0,DM126*DO126/DN120*DL122)</f>
        <v>0</v>
      </c>
      <c r="DQ126" s="13"/>
      <c r="DR126" s="13"/>
      <c r="DS126" s="13"/>
      <c r="DT126" s="13"/>
      <c r="DU126" s="55"/>
      <c r="DW126" s="44" t="s">
        <v>105</v>
      </c>
      <c r="DX126" s="93" t="s">
        <v>119</v>
      </c>
      <c r="DY126" s="37"/>
      <c r="DZ126" s="38"/>
      <c r="EA126" s="65">
        <v>0</v>
      </c>
      <c r="EB126" s="39"/>
      <c r="EC126" s="65">
        <v>0</v>
      </c>
      <c r="ED126" s="9">
        <f t="shared" ref="ED126" si="1208">IF(EB120=0,0,EA126*EC126/EB120*DZ122)</f>
        <v>0</v>
      </c>
      <c r="EE126" s="13"/>
      <c r="EF126" s="13"/>
      <c r="EG126" s="13"/>
      <c r="EH126" s="13"/>
      <c r="EI126" s="55"/>
      <c r="EK126" s="44"/>
      <c r="EL126" s="302"/>
      <c r="EM126" s="87" t="s">
        <v>96</v>
      </c>
      <c r="EN126" s="8" t="s">
        <v>46</v>
      </c>
      <c r="EO126" s="61"/>
      <c r="EP126" s="72">
        <v>0.64</v>
      </c>
      <c r="EQ126" s="496">
        <f t="shared" ref="EQ126:EQ132" si="1209">EM$121*EN$121*EP126</f>
        <v>0</v>
      </c>
      <c r="ER126" s="10"/>
      <c r="ES126" s="61"/>
      <c r="ET126" s="8"/>
      <c r="EU126" s="61"/>
      <c r="EV126" s="87" t="s">
        <v>96</v>
      </c>
      <c r="EW126" s="8" t="s">
        <v>46</v>
      </c>
      <c r="EX126" s="61"/>
      <c r="EY126" s="72">
        <v>0</v>
      </c>
      <c r="EZ126" s="496">
        <f t="shared" si="1192"/>
        <v>0</v>
      </c>
      <c r="FA126" s="88"/>
      <c r="FC126" s="44"/>
      <c r="FD126" s="302"/>
      <c r="FE126" s="87" t="s">
        <v>90</v>
      </c>
      <c r="FF126" s="95" t="s">
        <v>111</v>
      </c>
      <c r="FG126" s="14"/>
      <c r="FH126" s="72">
        <v>0</v>
      </c>
      <c r="FI126" s="496">
        <f t="shared" ref="FI126:FI136" si="1210">FE$125*FF$125*FH126</f>
        <v>0</v>
      </c>
      <c r="FJ126" s="10"/>
      <c r="FK126" s="175" t="s">
        <v>109</v>
      </c>
      <c r="FL126" s="240">
        <f>IF(FM126=0,0,FR126/FM126)</f>
        <v>0</v>
      </c>
      <c r="FM126" s="72">
        <f>5.5+(9.6/2/2.75)</f>
        <v>7.2454545454545451</v>
      </c>
      <c r="FN126" s="87" t="s">
        <v>90</v>
      </c>
      <c r="FO126" s="95" t="s">
        <v>111</v>
      </c>
      <c r="FP126" s="14"/>
      <c r="FQ126" s="109"/>
      <c r="FR126" s="109">
        <f t="shared" ref="FR126:FR136" si="1211">FR114+FR102+FR90+FI126+FI114+FI102+FI90</f>
        <v>0</v>
      </c>
      <c r="FS126" s="88"/>
    </row>
    <row r="127" spans="1:175" x14ac:dyDescent="0.25">
      <c r="A127" s="44" t="s">
        <v>105</v>
      </c>
      <c r="B127" s="72" t="s">
        <v>525</v>
      </c>
      <c r="C127" s="37"/>
      <c r="D127" s="38">
        <f>D122</f>
        <v>0</v>
      </c>
      <c r="E127" s="8"/>
      <c r="F127" s="8"/>
      <c r="G127" s="65">
        <v>0</v>
      </c>
      <c r="H127" s="9"/>
      <c r="I127" s="13"/>
      <c r="J127" s="13"/>
      <c r="K127" s="13"/>
      <c r="L127" s="13"/>
      <c r="M127" s="55"/>
      <c r="O127" s="44" t="s">
        <v>105</v>
      </c>
      <c r="P127" s="72" t="s">
        <v>525</v>
      </c>
      <c r="Q127" s="37"/>
      <c r="R127" s="38">
        <f>R122</f>
        <v>0</v>
      </c>
      <c r="S127" s="8"/>
      <c r="T127" s="8"/>
      <c r="U127" s="65">
        <v>0</v>
      </c>
      <c r="V127" s="9"/>
      <c r="W127" s="13"/>
      <c r="X127" s="13"/>
      <c r="Y127" s="13"/>
      <c r="Z127" s="13"/>
      <c r="AA127" s="55"/>
      <c r="AC127" s="44" t="s">
        <v>105</v>
      </c>
      <c r="AD127" s="72" t="s">
        <v>525</v>
      </c>
      <c r="AE127" s="37"/>
      <c r="AF127" s="38">
        <f t="shared" ref="AF127" si="1212">AF122</f>
        <v>0</v>
      </c>
      <c r="AG127" s="8"/>
      <c r="AH127" s="8"/>
      <c r="AI127" s="65">
        <v>0</v>
      </c>
      <c r="AJ127" s="9"/>
      <c r="AK127" s="13"/>
      <c r="AL127" s="13"/>
      <c r="AM127" s="13"/>
      <c r="AN127" s="13"/>
      <c r="AO127" s="55"/>
      <c r="AQ127" s="44" t="s">
        <v>105</v>
      </c>
      <c r="AR127" s="72" t="s">
        <v>525</v>
      </c>
      <c r="AS127" s="37"/>
      <c r="AT127" s="38">
        <f t="shared" ref="AT127" si="1213">AT122</f>
        <v>0</v>
      </c>
      <c r="AU127" s="8"/>
      <c r="AV127" s="8"/>
      <c r="AW127" s="65">
        <v>0</v>
      </c>
      <c r="AX127" s="9"/>
      <c r="AY127" s="13"/>
      <c r="AZ127" s="13"/>
      <c r="BA127" s="13"/>
      <c r="BB127" s="13"/>
      <c r="BC127" s="55"/>
      <c r="BE127" s="44" t="s">
        <v>105</v>
      </c>
      <c r="BF127" s="72" t="s">
        <v>525</v>
      </c>
      <c r="BG127" s="37"/>
      <c r="BH127" s="38">
        <f t="shared" ref="BH127" si="1214">BH122</f>
        <v>0</v>
      </c>
      <c r="BI127" s="8"/>
      <c r="BJ127" s="8"/>
      <c r="BK127" s="65">
        <v>0</v>
      </c>
      <c r="BL127" s="9"/>
      <c r="BM127" s="13"/>
      <c r="BN127" s="13"/>
      <c r="BO127" s="13"/>
      <c r="BP127" s="13"/>
      <c r="BQ127" s="55"/>
      <c r="BS127" s="44" t="s">
        <v>105</v>
      </c>
      <c r="BT127" s="72" t="s">
        <v>525</v>
      </c>
      <c r="BU127" s="37"/>
      <c r="BV127" s="38">
        <f t="shared" ref="BV127" si="1215">BV122</f>
        <v>0</v>
      </c>
      <c r="BW127" s="8"/>
      <c r="BX127" s="8"/>
      <c r="BY127" s="65">
        <v>0</v>
      </c>
      <c r="BZ127" s="9"/>
      <c r="CA127" s="13"/>
      <c r="CB127" s="13"/>
      <c r="CC127" s="13"/>
      <c r="CD127" s="13"/>
      <c r="CE127" s="55"/>
      <c r="CG127" s="44" t="s">
        <v>105</v>
      </c>
      <c r="CH127" s="72" t="s">
        <v>525</v>
      </c>
      <c r="CI127" s="37"/>
      <c r="CJ127" s="38">
        <f t="shared" ref="CJ127" si="1216">CJ122</f>
        <v>0</v>
      </c>
      <c r="CK127" s="8"/>
      <c r="CL127" s="8"/>
      <c r="CM127" s="65">
        <v>0</v>
      </c>
      <c r="CN127" s="9"/>
      <c r="CO127" s="13"/>
      <c r="CP127" s="13"/>
      <c r="CQ127" s="13"/>
      <c r="CR127" s="13"/>
      <c r="CS127" s="55"/>
      <c r="CU127" s="44" t="s">
        <v>105</v>
      </c>
      <c r="CV127" s="72" t="s">
        <v>525</v>
      </c>
      <c r="CW127" s="37"/>
      <c r="CX127" s="38">
        <f t="shared" ref="CX127" si="1217">CX122</f>
        <v>0</v>
      </c>
      <c r="CY127" s="8"/>
      <c r="CZ127" s="8"/>
      <c r="DA127" s="65">
        <v>0</v>
      </c>
      <c r="DB127" s="9"/>
      <c r="DC127" s="13"/>
      <c r="DD127" s="13"/>
      <c r="DE127" s="13"/>
      <c r="DF127" s="13"/>
      <c r="DG127" s="55"/>
      <c r="DI127" s="44" t="s">
        <v>105</v>
      </c>
      <c r="DJ127" s="72" t="s">
        <v>525</v>
      </c>
      <c r="DK127" s="37"/>
      <c r="DL127" s="38">
        <f t="shared" ref="DL127" si="1218">DL122</f>
        <v>0</v>
      </c>
      <c r="DM127" s="8"/>
      <c r="DN127" s="8"/>
      <c r="DO127" s="65">
        <v>0</v>
      </c>
      <c r="DP127" s="9"/>
      <c r="DQ127" s="13"/>
      <c r="DR127" s="13"/>
      <c r="DS127" s="13"/>
      <c r="DT127" s="13"/>
      <c r="DU127" s="55"/>
      <c r="DW127" s="44" t="s">
        <v>105</v>
      </c>
      <c r="DX127" s="72" t="s">
        <v>525</v>
      </c>
      <c r="DY127" s="37"/>
      <c r="DZ127" s="38">
        <f t="shared" ref="DZ127" si="1219">DZ122</f>
        <v>0</v>
      </c>
      <c r="EA127" s="8"/>
      <c r="EB127" s="8"/>
      <c r="EC127" s="65">
        <v>0</v>
      </c>
      <c r="ED127" s="9"/>
      <c r="EE127" s="13"/>
      <c r="EF127" s="13"/>
      <c r="EG127" s="13"/>
      <c r="EH127" s="13"/>
      <c r="EI127" s="55"/>
      <c r="EK127" s="44"/>
      <c r="EL127" s="302"/>
      <c r="EM127" s="87" t="s">
        <v>73</v>
      </c>
      <c r="EN127" s="8" t="s">
        <v>129</v>
      </c>
      <c r="EO127" s="61"/>
      <c r="EP127" s="72">
        <v>2.31</v>
      </c>
      <c r="EQ127" s="496">
        <f t="shared" si="1209"/>
        <v>0</v>
      </c>
      <c r="ER127" s="10"/>
      <c r="ES127" s="61"/>
      <c r="ET127" s="8"/>
      <c r="EU127" s="61"/>
      <c r="EV127" s="87" t="s">
        <v>73</v>
      </c>
      <c r="EW127" s="8" t="s">
        <v>129</v>
      </c>
      <c r="EX127" s="61"/>
      <c r="EY127" s="72">
        <v>0</v>
      </c>
      <c r="EZ127" s="496">
        <f t="shared" si="1192"/>
        <v>0</v>
      </c>
      <c r="FA127" s="88"/>
      <c r="FC127" s="44"/>
      <c r="FD127" s="302"/>
      <c r="FE127" s="87" t="s">
        <v>99</v>
      </c>
      <c r="FF127" s="95" t="s">
        <v>112</v>
      </c>
      <c r="FG127" s="14"/>
      <c r="FH127" s="72">
        <v>0</v>
      </c>
      <c r="FI127" s="496">
        <f t="shared" si="1210"/>
        <v>0</v>
      </c>
      <c r="FJ127" s="10"/>
      <c r="FK127" s="175" t="s">
        <v>109</v>
      </c>
      <c r="FL127" s="240">
        <f>IF(FM127=0,0,FR127/FM127)</f>
        <v>0</v>
      </c>
      <c r="FM127" s="72">
        <f>1.75+(9.3/2/7.85)</f>
        <v>2.3423566878980893</v>
      </c>
      <c r="FN127" s="87" t="s">
        <v>99</v>
      </c>
      <c r="FO127" s="95" t="s">
        <v>112</v>
      </c>
      <c r="FP127" s="14"/>
      <c r="FQ127" s="109"/>
      <c r="FR127" s="109">
        <f t="shared" si="1211"/>
        <v>0</v>
      </c>
      <c r="FS127" s="88"/>
    </row>
    <row r="128" spans="1:175" x14ac:dyDescent="0.25">
      <c r="A128" s="44" t="s">
        <v>105</v>
      </c>
      <c r="B128" s="72" t="s">
        <v>60</v>
      </c>
      <c r="C128" s="37"/>
      <c r="D128" s="38">
        <f>D122</f>
        <v>0</v>
      </c>
      <c r="E128" s="8"/>
      <c r="F128" s="8"/>
      <c r="G128" s="65">
        <v>0</v>
      </c>
      <c r="H128" s="9"/>
      <c r="I128" s="13"/>
      <c r="J128" s="13"/>
      <c r="K128" s="13"/>
      <c r="L128" s="10"/>
      <c r="M128" s="43"/>
      <c r="O128" s="44" t="s">
        <v>105</v>
      </c>
      <c r="P128" s="72" t="s">
        <v>60</v>
      </c>
      <c r="Q128" s="37"/>
      <c r="R128" s="38">
        <f>R122</f>
        <v>0</v>
      </c>
      <c r="S128" s="8"/>
      <c r="T128" s="8"/>
      <c r="U128" s="65">
        <v>0</v>
      </c>
      <c r="V128" s="9"/>
      <c r="W128" s="13"/>
      <c r="X128" s="13"/>
      <c r="Y128" s="13"/>
      <c r="Z128" s="10"/>
      <c r="AA128" s="43"/>
      <c r="AC128" s="44" t="s">
        <v>105</v>
      </c>
      <c r="AD128" s="72" t="s">
        <v>60</v>
      </c>
      <c r="AE128" s="37"/>
      <c r="AF128" s="38">
        <f t="shared" ref="AF128" si="1220">AF122</f>
        <v>0</v>
      </c>
      <c r="AG128" s="8"/>
      <c r="AH128" s="8"/>
      <c r="AI128" s="65">
        <v>0</v>
      </c>
      <c r="AJ128" s="9"/>
      <c r="AK128" s="13"/>
      <c r="AL128" s="13"/>
      <c r="AM128" s="13"/>
      <c r="AN128" s="10"/>
      <c r="AO128" s="43"/>
      <c r="AQ128" s="44" t="s">
        <v>105</v>
      </c>
      <c r="AR128" s="72" t="s">
        <v>60</v>
      </c>
      <c r="AS128" s="37"/>
      <c r="AT128" s="38">
        <f t="shared" ref="AT128" si="1221">AT122</f>
        <v>0</v>
      </c>
      <c r="AU128" s="8"/>
      <c r="AV128" s="8"/>
      <c r="AW128" s="65">
        <v>0</v>
      </c>
      <c r="AX128" s="9"/>
      <c r="AY128" s="13"/>
      <c r="AZ128" s="13"/>
      <c r="BA128" s="13"/>
      <c r="BB128" s="10"/>
      <c r="BC128" s="43"/>
      <c r="BE128" s="44" t="s">
        <v>105</v>
      </c>
      <c r="BF128" s="72" t="s">
        <v>60</v>
      </c>
      <c r="BG128" s="37"/>
      <c r="BH128" s="38">
        <f t="shared" ref="BH128" si="1222">BH122</f>
        <v>0</v>
      </c>
      <c r="BI128" s="8"/>
      <c r="BJ128" s="8"/>
      <c r="BK128" s="65">
        <v>0</v>
      </c>
      <c r="BL128" s="9"/>
      <c r="BM128" s="13"/>
      <c r="BN128" s="13"/>
      <c r="BO128" s="13"/>
      <c r="BP128" s="10"/>
      <c r="BQ128" s="43"/>
      <c r="BS128" s="44" t="s">
        <v>105</v>
      </c>
      <c r="BT128" s="72" t="s">
        <v>60</v>
      </c>
      <c r="BU128" s="37"/>
      <c r="BV128" s="38">
        <f t="shared" ref="BV128" si="1223">BV122</f>
        <v>0</v>
      </c>
      <c r="BW128" s="8"/>
      <c r="BX128" s="8"/>
      <c r="BY128" s="65">
        <v>0</v>
      </c>
      <c r="BZ128" s="9"/>
      <c r="CA128" s="13"/>
      <c r="CB128" s="13"/>
      <c r="CC128" s="13"/>
      <c r="CD128" s="10"/>
      <c r="CE128" s="43"/>
      <c r="CG128" s="44" t="s">
        <v>105</v>
      </c>
      <c r="CH128" s="72" t="s">
        <v>60</v>
      </c>
      <c r="CI128" s="37"/>
      <c r="CJ128" s="38">
        <f t="shared" ref="CJ128" si="1224">CJ122</f>
        <v>0</v>
      </c>
      <c r="CK128" s="8"/>
      <c r="CL128" s="8"/>
      <c r="CM128" s="65">
        <v>0</v>
      </c>
      <c r="CN128" s="9"/>
      <c r="CO128" s="13"/>
      <c r="CP128" s="13"/>
      <c r="CQ128" s="13"/>
      <c r="CR128" s="10"/>
      <c r="CS128" s="43"/>
      <c r="CU128" s="44" t="s">
        <v>105</v>
      </c>
      <c r="CV128" s="72" t="s">
        <v>60</v>
      </c>
      <c r="CW128" s="37"/>
      <c r="CX128" s="38">
        <f t="shared" ref="CX128" si="1225">CX122</f>
        <v>0</v>
      </c>
      <c r="CY128" s="8"/>
      <c r="CZ128" s="8"/>
      <c r="DA128" s="65">
        <v>0</v>
      </c>
      <c r="DB128" s="9"/>
      <c r="DC128" s="13"/>
      <c r="DD128" s="13"/>
      <c r="DE128" s="13"/>
      <c r="DF128" s="10"/>
      <c r="DG128" s="43"/>
      <c r="DI128" s="44" t="s">
        <v>105</v>
      </c>
      <c r="DJ128" s="72" t="s">
        <v>60</v>
      </c>
      <c r="DK128" s="37"/>
      <c r="DL128" s="38">
        <f t="shared" ref="DL128" si="1226">DL122</f>
        <v>0</v>
      </c>
      <c r="DM128" s="8"/>
      <c r="DN128" s="8"/>
      <c r="DO128" s="65">
        <v>0</v>
      </c>
      <c r="DP128" s="9"/>
      <c r="DQ128" s="13"/>
      <c r="DR128" s="13"/>
      <c r="DS128" s="13"/>
      <c r="DT128" s="10"/>
      <c r="DU128" s="43"/>
      <c r="DW128" s="44" t="s">
        <v>105</v>
      </c>
      <c r="DX128" s="72" t="s">
        <v>60</v>
      </c>
      <c r="DY128" s="37"/>
      <c r="DZ128" s="38">
        <f t="shared" ref="DZ128" si="1227">DZ122</f>
        <v>0</v>
      </c>
      <c r="EA128" s="8"/>
      <c r="EB128" s="8"/>
      <c r="EC128" s="65">
        <v>0</v>
      </c>
      <c r="ED128" s="9"/>
      <c r="EE128" s="13"/>
      <c r="EF128" s="13"/>
      <c r="EG128" s="13"/>
      <c r="EH128" s="10"/>
      <c r="EI128" s="43"/>
      <c r="EK128" s="44"/>
      <c r="EL128" s="302"/>
      <c r="EM128" s="87" t="s">
        <v>133</v>
      </c>
      <c r="EN128" s="8" t="s">
        <v>132</v>
      </c>
      <c r="EO128" s="61"/>
      <c r="EP128" s="72">
        <v>1.08</v>
      </c>
      <c r="EQ128" s="496">
        <f t="shared" si="1209"/>
        <v>0</v>
      </c>
      <c r="ER128" s="10"/>
      <c r="ES128" s="61"/>
      <c r="ET128" s="8"/>
      <c r="EU128" s="61"/>
      <c r="EV128" s="87" t="s">
        <v>133</v>
      </c>
      <c r="EW128" s="8" t="s">
        <v>132</v>
      </c>
      <c r="EX128" s="61"/>
      <c r="EY128" s="72">
        <v>0</v>
      </c>
      <c r="EZ128" s="496">
        <f t="shared" si="1192"/>
        <v>0</v>
      </c>
      <c r="FA128" s="88"/>
      <c r="FC128" s="44"/>
      <c r="FD128" s="302"/>
      <c r="FE128" s="87" t="s">
        <v>91</v>
      </c>
      <c r="FF128" s="95" t="s">
        <v>321</v>
      </c>
      <c r="FG128" s="14"/>
      <c r="FH128" s="72">
        <v>0</v>
      </c>
      <c r="FI128" s="496">
        <f t="shared" si="1210"/>
        <v>0</v>
      </c>
      <c r="FJ128" s="10"/>
      <c r="FK128" s="175" t="s">
        <v>109</v>
      </c>
      <c r="FL128" s="240">
        <f>IF(FM128=0,0,FR128/FM128)</f>
        <v>0</v>
      </c>
      <c r="FM128" s="72">
        <v>8.8000000000000007</v>
      </c>
      <c r="FN128" s="87" t="s">
        <v>91</v>
      </c>
      <c r="FO128" s="95" t="s">
        <v>113</v>
      </c>
      <c r="FP128" s="14"/>
      <c r="FQ128" s="109"/>
      <c r="FR128" s="109">
        <f t="shared" si="1211"/>
        <v>0</v>
      </c>
      <c r="FS128" s="88"/>
    </row>
    <row r="129" spans="1:175" x14ac:dyDescent="0.25">
      <c r="A129" s="44"/>
      <c r="B129" s="11"/>
      <c r="C129" s="17"/>
      <c r="D129" s="17"/>
      <c r="E129" s="18"/>
      <c r="F129" s="17"/>
      <c r="G129" s="944"/>
      <c r="H129" s="9"/>
      <c r="I129" s="13"/>
      <c r="J129" s="13"/>
      <c r="K129" s="13"/>
      <c r="L129" s="10"/>
      <c r="M129" s="43"/>
      <c r="O129" s="44"/>
      <c r="P129" s="11"/>
      <c r="Q129" s="17"/>
      <c r="R129" s="17"/>
      <c r="S129" s="18"/>
      <c r="T129" s="17"/>
      <c r="U129" s="944"/>
      <c r="V129" s="9"/>
      <c r="W129" s="13"/>
      <c r="X129" s="13"/>
      <c r="Y129" s="13"/>
      <c r="Z129" s="10"/>
      <c r="AA129" s="43"/>
      <c r="AC129" s="44"/>
      <c r="AD129" s="11"/>
      <c r="AE129" s="17"/>
      <c r="AF129" s="17"/>
      <c r="AG129" s="18"/>
      <c r="AH129" s="17"/>
      <c r="AI129" s="944"/>
      <c r="AJ129" s="9"/>
      <c r="AK129" s="13"/>
      <c r="AL129" s="13"/>
      <c r="AM129" s="13"/>
      <c r="AN129" s="10"/>
      <c r="AO129" s="43"/>
      <c r="AQ129" s="44"/>
      <c r="AR129" s="11"/>
      <c r="AS129" s="17"/>
      <c r="AT129" s="17"/>
      <c r="AU129" s="18"/>
      <c r="AV129" s="17"/>
      <c r="AW129" s="944"/>
      <c r="AX129" s="9"/>
      <c r="AY129" s="13"/>
      <c r="AZ129" s="13"/>
      <c r="BA129" s="13"/>
      <c r="BB129" s="10"/>
      <c r="BC129" s="43"/>
      <c r="BE129" s="44"/>
      <c r="BF129" s="11"/>
      <c r="BG129" s="17"/>
      <c r="BH129" s="17"/>
      <c r="BI129" s="18"/>
      <c r="BJ129" s="17"/>
      <c r="BK129" s="944"/>
      <c r="BL129" s="9"/>
      <c r="BM129" s="13"/>
      <c r="BN129" s="13"/>
      <c r="BO129" s="13"/>
      <c r="BP129" s="10"/>
      <c r="BQ129" s="43"/>
      <c r="BS129" s="44"/>
      <c r="BT129" s="11"/>
      <c r="BU129" s="17"/>
      <c r="BV129" s="17"/>
      <c r="BW129" s="18"/>
      <c r="BX129" s="17"/>
      <c r="BY129" s="944"/>
      <c r="BZ129" s="9"/>
      <c r="CA129" s="13"/>
      <c r="CB129" s="13"/>
      <c r="CC129" s="13"/>
      <c r="CD129" s="10"/>
      <c r="CE129" s="43"/>
      <c r="CG129" s="44"/>
      <c r="CH129" s="11"/>
      <c r="CI129" s="17"/>
      <c r="CJ129" s="17"/>
      <c r="CK129" s="18"/>
      <c r="CL129" s="17"/>
      <c r="CM129" s="944"/>
      <c r="CN129" s="9"/>
      <c r="CO129" s="13"/>
      <c r="CP129" s="13"/>
      <c r="CQ129" s="13"/>
      <c r="CR129" s="10"/>
      <c r="CS129" s="43"/>
      <c r="CU129" s="44"/>
      <c r="CV129" s="11"/>
      <c r="CW129" s="17"/>
      <c r="CX129" s="17"/>
      <c r="CY129" s="18"/>
      <c r="CZ129" s="17"/>
      <c r="DA129" s="944"/>
      <c r="DB129" s="9"/>
      <c r="DC129" s="13"/>
      <c r="DD129" s="13"/>
      <c r="DE129" s="13"/>
      <c r="DF129" s="10"/>
      <c r="DG129" s="43"/>
      <c r="DI129" s="44"/>
      <c r="DJ129" s="11"/>
      <c r="DK129" s="17"/>
      <c r="DL129" s="17"/>
      <c r="DM129" s="18"/>
      <c r="DN129" s="17"/>
      <c r="DO129" s="944"/>
      <c r="DP129" s="9"/>
      <c r="DQ129" s="13"/>
      <c r="DR129" s="13"/>
      <c r="DS129" s="13"/>
      <c r="DT129" s="10"/>
      <c r="DU129" s="43"/>
      <c r="DW129" s="44"/>
      <c r="DX129" s="11"/>
      <c r="DY129" s="17"/>
      <c r="DZ129" s="17"/>
      <c r="EA129" s="18"/>
      <c r="EB129" s="17"/>
      <c r="EC129" s="944"/>
      <c r="ED129" s="9"/>
      <c r="EE129" s="13"/>
      <c r="EF129" s="13"/>
      <c r="EG129" s="13"/>
      <c r="EH129" s="10"/>
      <c r="EI129" s="43"/>
      <c r="EK129" s="44"/>
      <c r="EL129" s="302"/>
      <c r="EM129" s="87" t="s">
        <v>65</v>
      </c>
      <c r="EN129" s="95" t="s">
        <v>60</v>
      </c>
      <c r="EO129" s="14"/>
      <c r="EP129" s="72">
        <v>0.87</v>
      </c>
      <c r="EQ129" s="496">
        <f t="shared" si="1209"/>
        <v>0</v>
      </c>
      <c r="ER129" s="10"/>
      <c r="ES129" s="61"/>
      <c r="ET129" s="8"/>
      <c r="EU129" s="61"/>
      <c r="EV129" s="87" t="s">
        <v>65</v>
      </c>
      <c r="EW129" s="95" t="s">
        <v>60</v>
      </c>
      <c r="EX129" s="14"/>
      <c r="EY129" s="72">
        <v>0</v>
      </c>
      <c r="EZ129" s="496">
        <f t="shared" si="1192"/>
        <v>0</v>
      </c>
      <c r="FA129" s="88"/>
      <c r="FC129" s="137"/>
      <c r="FD129" s="61"/>
      <c r="FE129" s="87" t="s">
        <v>240</v>
      </c>
      <c r="FF129" s="95" t="s">
        <v>246</v>
      </c>
      <c r="FG129" s="14"/>
      <c r="FH129" s="72">
        <v>0</v>
      </c>
      <c r="FI129" s="496">
        <f t="shared" si="1210"/>
        <v>0</v>
      </c>
      <c r="FJ129" s="61"/>
      <c r="FK129" s="175" t="s">
        <v>109</v>
      </c>
      <c r="FL129" s="240">
        <f>IF(FM129=0,0,FR129/FM129)</f>
        <v>0</v>
      </c>
      <c r="FM129" s="72">
        <v>6.3</v>
      </c>
      <c r="FN129" s="87" t="s">
        <v>240</v>
      </c>
      <c r="FO129" s="95" t="s">
        <v>246</v>
      </c>
      <c r="FP129" s="14"/>
      <c r="FQ129" s="109"/>
      <c r="FR129" s="109">
        <f t="shared" si="1211"/>
        <v>0</v>
      </c>
      <c r="FS129" s="88"/>
    </row>
    <row r="130" spans="1:175" x14ac:dyDescent="0.25">
      <c r="A130" s="945"/>
      <c r="B130" s="97" t="s">
        <v>61</v>
      </c>
      <c r="C130" s="47"/>
      <c r="D130" s="47"/>
      <c r="E130" s="48"/>
      <c r="F130" s="49"/>
      <c r="G130" s="49"/>
      <c r="H130" s="50"/>
      <c r="I130" s="51">
        <f>SUM(I4:I122)</f>
        <v>0</v>
      </c>
      <c r="J130" s="51">
        <f>SUM(J4:J122)</f>
        <v>0</v>
      </c>
      <c r="K130" s="51">
        <f>SUM(K4:K122)</f>
        <v>0</v>
      </c>
      <c r="L130" s="57"/>
      <c r="M130" s="58"/>
      <c r="O130" s="945"/>
      <c r="P130" s="97" t="s">
        <v>61</v>
      </c>
      <c r="Q130" s="47"/>
      <c r="R130" s="47"/>
      <c r="S130" s="48"/>
      <c r="T130" s="49"/>
      <c r="U130" s="49"/>
      <c r="V130" s="50"/>
      <c r="W130" s="51">
        <f>SUM(W4:W122)</f>
        <v>0</v>
      </c>
      <c r="X130" s="51">
        <f>SUM(X4:X122)</f>
        <v>0</v>
      </c>
      <c r="Y130" s="51">
        <f>SUM(Y4:Y122)</f>
        <v>0</v>
      </c>
      <c r="Z130" s="57"/>
      <c r="AA130" s="58"/>
      <c r="AC130" s="945"/>
      <c r="AD130" s="97" t="s">
        <v>61</v>
      </c>
      <c r="AE130" s="47"/>
      <c r="AF130" s="47"/>
      <c r="AG130" s="48"/>
      <c r="AH130" s="49"/>
      <c r="AI130" s="49"/>
      <c r="AJ130" s="50"/>
      <c r="AK130" s="51">
        <f t="shared" ref="AK130:AM130" si="1228">SUM(AK4:AK122)</f>
        <v>0</v>
      </c>
      <c r="AL130" s="51">
        <f t="shared" si="1228"/>
        <v>0</v>
      </c>
      <c r="AM130" s="51">
        <f t="shared" si="1228"/>
        <v>0</v>
      </c>
      <c r="AN130" s="57"/>
      <c r="AO130" s="58"/>
      <c r="AQ130" s="945"/>
      <c r="AR130" s="97" t="s">
        <v>61</v>
      </c>
      <c r="AS130" s="47"/>
      <c r="AT130" s="47"/>
      <c r="AU130" s="48"/>
      <c r="AV130" s="49"/>
      <c r="AW130" s="49"/>
      <c r="AX130" s="50"/>
      <c r="AY130" s="51">
        <f t="shared" ref="AY130:BA130" si="1229">SUM(AY4:AY122)</f>
        <v>0</v>
      </c>
      <c r="AZ130" s="51">
        <f t="shared" si="1229"/>
        <v>0</v>
      </c>
      <c r="BA130" s="51">
        <f t="shared" si="1229"/>
        <v>0</v>
      </c>
      <c r="BB130" s="57"/>
      <c r="BC130" s="58"/>
      <c r="BE130" s="945"/>
      <c r="BF130" s="97" t="s">
        <v>61</v>
      </c>
      <c r="BG130" s="47"/>
      <c r="BH130" s="47"/>
      <c r="BI130" s="48"/>
      <c r="BJ130" s="49"/>
      <c r="BK130" s="49"/>
      <c r="BL130" s="50"/>
      <c r="BM130" s="51">
        <f t="shared" ref="BM130:BO130" si="1230">SUM(BM4:BM122)</f>
        <v>0</v>
      </c>
      <c r="BN130" s="51">
        <f t="shared" si="1230"/>
        <v>0</v>
      </c>
      <c r="BO130" s="51">
        <f t="shared" si="1230"/>
        <v>0</v>
      </c>
      <c r="BP130" s="57"/>
      <c r="BQ130" s="58"/>
      <c r="BS130" s="945"/>
      <c r="BT130" s="97" t="s">
        <v>61</v>
      </c>
      <c r="BU130" s="47"/>
      <c r="BV130" s="47"/>
      <c r="BW130" s="48"/>
      <c r="BX130" s="49"/>
      <c r="BY130" s="49"/>
      <c r="BZ130" s="50"/>
      <c r="CA130" s="51">
        <f t="shared" ref="CA130:CC130" si="1231">SUM(CA4:CA122)</f>
        <v>0</v>
      </c>
      <c r="CB130" s="51">
        <f t="shared" si="1231"/>
        <v>0</v>
      </c>
      <c r="CC130" s="51">
        <f t="shared" si="1231"/>
        <v>0</v>
      </c>
      <c r="CD130" s="57"/>
      <c r="CE130" s="58"/>
      <c r="CG130" s="945"/>
      <c r="CH130" s="97" t="s">
        <v>61</v>
      </c>
      <c r="CI130" s="47"/>
      <c r="CJ130" s="47"/>
      <c r="CK130" s="48"/>
      <c r="CL130" s="49"/>
      <c r="CM130" s="49"/>
      <c r="CN130" s="50"/>
      <c r="CO130" s="51">
        <f t="shared" ref="CO130:CQ130" si="1232">SUM(CO4:CO122)</f>
        <v>0</v>
      </c>
      <c r="CP130" s="51">
        <f t="shared" si="1232"/>
        <v>0</v>
      </c>
      <c r="CQ130" s="51">
        <f t="shared" si="1232"/>
        <v>0</v>
      </c>
      <c r="CR130" s="57"/>
      <c r="CS130" s="58"/>
      <c r="CU130" s="945"/>
      <c r="CV130" s="97" t="s">
        <v>61</v>
      </c>
      <c r="CW130" s="47"/>
      <c r="CX130" s="47"/>
      <c r="CY130" s="48"/>
      <c r="CZ130" s="49"/>
      <c r="DA130" s="49"/>
      <c r="DB130" s="50"/>
      <c r="DC130" s="51">
        <f t="shared" ref="DC130:DE130" si="1233">SUM(DC4:DC122)</f>
        <v>0</v>
      </c>
      <c r="DD130" s="51">
        <f t="shared" si="1233"/>
        <v>0</v>
      </c>
      <c r="DE130" s="51">
        <f t="shared" si="1233"/>
        <v>0</v>
      </c>
      <c r="DF130" s="57"/>
      <c r="DG130" s="58"/>
      <c r="DI130" s="945"/>
      <c r="DJ130" s="97" t="s">
        <v>61</v>
      </c>
      <c r="DK130" s="47"/>
      <c r="DL130" s="47"/>
      <c r="DM130" s="48"/>
      <c r="DN130" s="49"/>
      <c r="DO130" s="49"/>
      <c r="DP130" s="50"/>
      <c r="DQ130" s="51">
        <f t="shared" ref="DQ130:DS130" si="1234">SUM(DQ4:DQ122)</f>
        <v>0</v>
      </c>
      <c r="DR130" s="51">
        <f t="shared" si="1234"/>
        <v>0</v>
      </c>
      <c r="DS130" s="51">
        <f t="shared" si="1234"/>
        <v>0</v>
      </c>
      <c r="DT130" s="57"/>
      <c r="DU130" s="58"/>
      <c r="DW130" s="945"/>
      <c r="DX130" s="97" t="s">
        <v>61</v>
      </c>
      <c r="DY130" s="47"/>
      <c r="DZ130" s="47"/>
      <c r="EA130" s="48"/>
      <c r="EB130" s="49"/>
      <c r="EC130" s="49"/>
      <c r="ED130" s="50"/>
      <c r="EE130" s="51">
        <f t="shared" ref="EE130:EG130" si="1235">SUM(EE4:EE122)</f>
        <v>0</v>
      </c>
      <c r="EF130" s="51">
        <f t="shared" si="1235"/>
        <v>0</v>
      </c>
      <c r="EG130" s="51">
        <f t="shared" si="1235"/>
        <v>0</v>
      </c>
      <c r="EH130" s="57"/>
      <c r="EI130" s="58"/>
      <c r="EK130" s="44"/>
      <c r="EL130" s="302"/>
      <c r="EM130" s="87" t="s">
        <v>72</v>
      </c>
      <c r="EN130" s="8" t="s">
        <v>154</v>
      </c>
      <c r="EO130" s="61"/>
      <c r="EP130" s="72">
        <v>0.64</v>
      </c>
      <c r="EQ130" s="496">
        <f t="shared" si="1209"/>
        <v>0</v>
      </c>
      <c r="ER130" s="10"/>
      <c r="ES130" s="61"/>
      <c r="ET130" s="8"/>
      <c r="EU130" s="61"/>
      <c r="EV130" s="87" t="s">
        <v>72</v>
      </c>
      <c r="EW130" s="8" t="s">
        <v>154</v>
      </c>
      <c r="EX130" s="61"/>
      <c r="EY130" s="72">
        <v>0</v>
      </c>
      <c r="EZ130" s="496">
        <f t="shared" si="1192"/>
        <v>0</v>
      </c>
      <c r="FA130" s="88"/>
      <c r="FC130" s="44"/>
      <c r="FD130" s="302"/>
      <c r="FE130" s="236" t="s">
        <v>101</v>
      </c>
      <c r="FF130" s="238" t="s">
        <v>322</v>
      </c>
      <c r="FG130" s="238"/>
      <c r="FH130" s="239">
        <v>7.5</v>
      </c>
      <c r="FI130" s="496">
        <f t="shared" si="1210"/>
        <v>0</v>
      </c>
      <c r="FJ130" s="10"/>
      <c r="FK130" s="175" t="s">
        <v>45</v>
      </c>
      <c r="FL130" s="240">
        <f>IF(FM130=0,0,FR130/FM130)</f>
        <v>0</v>
      </c>
      <c r="FM130" s="72">
        <v>7</v>
      </c>
      <c r="FN130" s="87" t="s">
        <v>96</v>
      </c>
      <c r="FO130" s="8" t="s">
        <v>46</v>
      </c>
      <c r="FP130" s="61"/>
      <c r="FQ130" s="109"/>
      <c r="FR130" s="109">
        <f>FR118+FR106+FR94+FI118+FI106+FI94</f>
        <v>0</v>
      </c>
      <c r="FS130" s="88"/>
    </row>
    <row r="131" spans="1:175" x14ac:dyDescent="0.25">
      <c r="O131" s="5"/>
      <c r="P131" s="7"/>
      <c r="Q131" s="7"/>
      <c r="R131" s="7"/>
      <c r="S131" s="7"/>
      <c r="T131" s="7"/>
      <c r="U131" s="7"/>
      <c r="V131" s="40"/>
      <c r="W131" s="27"/>
      <c r="X131" s="27"/>
      <c r="Y131" s="27"/>
      <c r="Z131" s="27"/>
      <c r="AA131" s="27"/>
      <c r="AC131" s="5"/>
      <c r="AD131" s="7"/>
      <c r="AE131" s="7"/>
      <c r="AF131" s="7"/>
      <c r="AG131" s="7"/>
      <c r="AH131" s="7"/>
      <c r="AI131" s="7"/>
      <c r="AJ131" s="40"/>
      <c r="AK131" s="27"/>
      <c r="AL131" s="27"/>
      <c r="AM131" s="27"/>
      <c r="AN131" s="27"/>
      <c r="AO131" s="27"/>
      <c r="AQ131" s="5"/>
      <c r="AR131" s="7"/>
      <c r="AS131" s="7"/>
      <c r="AT131" s="7"/>
      <c r="AU131" s="7"/>
      <c r="AV131" s="7"/>
      <c r="AW131" s="7"/>
      <c r="AX131" s="40"/>
      <c r="AY131" s="27"/>
      <c r="AZ131" s="27"/>
      <c r="BA131" s="27"/>
      <c r="BB131" s="27"/>
      <c r="BC131" s="27"/>
      <c r="BE131" s="5"/>
      <c r="BF131" s="7"/>
      <c r="BG131" s="7"/>
      <c r="BH131" s="7"/>
      <c r="BI131" s="7"/>
      <c r="BJ131" s="7"/>
      <c r="BK131" s="7"/>
      <c r="BL131" s="40"/>
      <c r="BM131" s="27"/>
      <c r="BN131" s="27"/>
      <c r="BO131" s="27"/>
      <c r="BP131" s="27"/>
      <c r="BQ131" s="27"/>
      <c r="BS131" s="5"/>
      <c r="BT131" s="7"/>
      <c r="BU131" s="7"/>
      <c r="BV131" s="7"/>
      <c r="BW131" s="7"/>
      <c r="BX131" s="7"/>
      <c r="BY131" s="7"/>
      <c r="BZ131" s="40"/>
      <c r="CA131" s="27"/>
      <c r="CB131" s="27"/>
      <c r="CC131" s="27"/>
      <c r="CD131" s="27"/>
      <c r="CE131" s="27"/>
      <c r="CG131" s="5"/>
      <c r="CH131" s="7"/>
      <c r="CI131" s="7"/>
      <c r="CJ131" s="7"/>
      <c r="CK131" s="7"/>
      <c r="CL131" s="7"/>
      <c r="CM131" s="7"/>
      <c r="CN131" s="40"/>
      <c r="CO131" s="27"/>
      <c r="CP131" s="27"/>
      <c r="CQ131" s="27"/>
      <c r="CR131" s="27"/>
      <c r="CS131" s="27"/>
      <c r="CU131" s="5"/>
      <c r="CV131" s="7"/>
      <c r="CW131" s="7"/>
      <c r="CX131" s="7"/>
      <c r="CY131" s="7"/>
      <c r="CZ131" s="7"/>
      <c r="DA131" s="7"/>
      <c r="DB131" s="40"/>
      <c r="DC131" s="27"/>
      <c r="DD131" s="27"/>
      <c r="DE131" s="27"/>
      <c r="DF131" s="27"/>
      <c r="DG131" s="27"/>
      <c r="DI131" s="5"/>
      <c r="DJ131" s="7"/>
      <c r="DK131" s="7"/>
      <c r="DL131" s="7"/>
      <c r="DM131" s="7"/>
      <c r="DN131" s="7"/>
      <c r="DO131" s="7"/>
      <c r="DP131" s="40"/>
      <c r="DQ131" s="27"/>
      <c r="DR131" s="27"/>
      <c r="DS131" s="27"/>
      <c r="DT131" s="27"/>
      <c r="DU131" s="27"/>
      <c r="DW131" s="5"/>
      <c r="DX131" s="7"/>
      <c r="DY131" s="7"/>
      <c r="DZ131" s="7"/>
      <c r="EA131" s="7"/>
      <c r="EB131" s="7"/>
      <c r="EC131" s="7"/>
      <c r="ED131" s="40"/>
      <c r="EE131" s="27"/>
      <c r="EF131" s="27"/>
      <c r="EG131" s="27"/>
      <c r="EH131" s="27"/>
      <c r="EI131" s="27"/>
      <c r="EK131" s="44"/>
      <c r="EL131" s="302"/>
      <c r="EM131" s="87" t="s">
        <v>76</v>
      </c>
      <c r="EN131" s="11" t="s">
        <v>53</v>
      </c>
      <c r="EO131" s="14"/>
      <c r="EP131" s="72">
        <v>0</v>
      </c>
      <c r="EQ131" s="496">
        <f t="shared" si="1209"/>
        <v>0</v>
      </c>
      <c r="ER131" s="10"/>
      <c r="ES131" s="61"/>
      <c r="ET131" s="8"/>
      <c r="EU131" s="61"/>
      <c r="EV131" s="87" t="s">
        <v>76</v>
      </c>
      <c r="EW131" s="11" t="s">
        <v>53</v>
      </c>
      <c r="EX131" s="14"/>
      <c r="EY131" s="72">
        <v>0</v>
      </c>
      <c r="EZ131" s="496">
        <f t="shared" si="1192"/>
        <v>0</v>
      </c>
      <c r="FA131" s="88"/>
      <c r="FC131" s="44"/>
      <c r="FD131" s="302"/>
      <c r="FE131" s="87" t="s">
        <v>73</v>
      </c>
      <c r="FF131" s="8" t="s">
        <v>129</v>
      </c>
      <c r="FG131" s="61"/>
      <c r="FH131" s="72">
        <v>0</v>
      </c>
      <c r="FI131" s="496">
        <f t="shared" si="1210"/>
        <v>0</v>
      </c>
      <c r="FJ131" s="10"/>
      <c r="FK131" s="8"/>
      <c r="FL131" s="61"/>
      <c r="FM131" s="61"/>
      <c r="FN131" s="87" t="s">
        <v>73</v>
      </c>
      <c r="FO131" s="8" t="s">
        <v>129</v>
      </c>
      <c r="FP131" s="61"/>
      <c r="FQ131" s="109"/>
      <c r="FR131" s="109">
        <f t="shared" si="1211"/>
        <v>0</v>
      </c>
      <c r="FS131" s="88"/>
    </row>
    <row r="132" spans="1:175" x14ac:dyDescent="0.25">
      <c r="O132" s="5"/>
      <c r="P132" s="7"/>
      <c r="Q132" s="7"/>
      <c r="R132" s="7"/>
      <c r="S132" s="7"/>
      <c r="T132" s="7"/>
      <c r="U132" s="7"/>
      <c r="V132" s="40"/>
      <c r="W132" s="27"/>
      <c r="X132" s="27"/>
      <c r="Y132" s="27"/>
      <c r="Z132" s="27"/>
      <c r="AA132" s="27"/>
      <c r="EK132" s="44"/>
      <c r="EL132" s="302"/>
      <c r="EM132" s="87" t="s">
        <v>105</v>
      </c>
      <c r="EN132" s="11" t="s">
        <v>57</v>
      </c>
      <c r="EO132" s="14"/>
      <c r="EP132" s="72">
        <v>5.5</v>
      </c>
      <c r="EQ132" s="496">
        <f t="shared" si="1209"/>
        <v>0</v>
      </c>
      <c r="ER132" s="10"/>
      <c r="ES132" s="61"/>
      <c r="ET132" s="8"/>
      <c r="EU132" s="61"/>
      <c r="EV132" s="87" t="s">
        <v>105</v>
      </c>
      <c r="EW132" s="11" t="s">
        <v>57</v>
      </c>
      <c r="EX132" s="14"/>
      <c r="EY132" s="72">
        <v>0</v>
      </c>
      <c r="EZ132" s="496">
        <f t="shared" si="1192"/>
        <v>0</v>
      </c>
      <c r="FA132" s="88"/>
      <c r="FC132" s="44"/>
      <c r="FD132" s="302"/>
      <c r="FE132" s="236" t="s">
        <v>100</v>
      </c>
      <c r="FF132" s="238" t="s">
        <v>52</v>
      </c>
      <c r="FG132" s="238"/>
      <c r="FH132" s="239">
        <f>IF($EX$4=0,0,$EX$85/$EX$4*3)</f>
        <v>0</v>
      </c>
      <c r="FI132" s="496">
        <f t="shared" si="1210"/>
        <v>0</v>
      </c>
      <c r="FJ132" s="252" t="str">
        <f>IF(FH132&gt;0,"","CONTROL")</f>
        <v>CONTROL</v>
      </c>
      <c r="FK132" s="87" t="s">
        <v>101</v>
      </c>
      <c r="FL132" s="8" t="s">
        <v>322</v>
      </c>
      <c r="FM132" s="109">
        <f>FI130</f>
        <v>0</v>
      </c>
      <c r="FN132" s="87" t="s">
        <v>133</v>
      </c>
      <c r="FO132" s="8" t="s">
        <v>132</v>
      </c>
      <c r="FP132" s="61"/>
      <c r="FQ132" s="109"/>
      <c r="FR132" s="109">
        <f>FR120+FR108+FR96+FI120+FI108+FI96</f>
        <v>0</v>
      </c>
      <c r="FS132" s="88"/>
    </row>
    <row r="133" spans="1:175" x14ac:dyDescent="0.25">
      <c r="O133" s="5"/>
      <c r="P133" s="7"/>
      <c r="Q133" s="7"/>
      <c r="R133" s="7"/>
      <c r="S133" s="7"/>
      <c r="T133" s="7"/>
      <c r="U133" s="7"/>
      <c r="V133" s="40"/>
      <c r="W133" s="27"/>
      <c r="X133" s="27"/>
      <c r="Y133" s="27"/>
      <c r="Z133" s="27"/>
      <c r="AA133" s="27"/>
      <c r="EK133" s="44"/>
      <c r="EL133" s="295" t="s">
        <v>335</v>
      </c>
      <c r="EM133" s="296">
        <v>0</v>
      </c>
      <c r="EN133" s="297">
        <v>1</v>
      </c>
      <c r="EO133" s="190">
        <f>SUM(EP134:EP144)</f>
        <v>32.5</v>
      </c>
      <c r="EP133" s="107"/>
      <c r="EQ133" s="496">
        <f>SUM(EQ134:EQ144)</f>
        <v>0</v>
      </c>
      <c r="ER133" s="10"/>
      <c r="ES133" s="61"/>
      <c r="ET133" s="87"/>
      <c r="EU133" s="598" t="s">
        <v>229</v>
      </c>
      <c r="EV133" s="8"/>
      <c r="EW133" s="8"/>
      <c r="EX133" s="8"/>
      <c r="EY133" s="8"/>
      <c r="EZ133" s="109"/>
      <c r="FA133" s="88"/>
      <c r="FC133" s="44"/>
      <c r="FD133" s="302"/>
      <c r="FE133" s="87" t="s">
        <v>65</v>
      </c>
      <c r="FF133" s="95" t="s">
        <v>60</v>
      </c>
      <c r="FG133" s="14"/>
      <c r="FH133" s="72">
        <v>0</v>
      </c>
      <c r="FI133" s="496">
        <f t="shared" si="1210"/>
        <v>0</v>
      </c>
      <c r="FJ133" s="10"/>
      <c r="FK133" s="87" t="s">
        <v>100</v>
      </c>
      <c r="FL133" s="8" t="s">
        <v>52</v>
      </c>
      <c r="FM133" s="109">
        <f>FI132</f>
        <v>0</v>
      </c>
      <c r="FN133" s="87" t="s">
        <v>65</v>
      </c>
      <c r="FO133" s="95" t="s">
        <v>60</v>
      </c>
      <c r="FP133" s="14"/>
      <c r="FQ133" s="109"/>
      <c r="FR133" s="109">
        <f t="shared" si="1211"/>
        <v>0</v>
      </c>
      <c r="FS133" s="88"/>
    </row>
    <row r="134" spans="1:175" x14ac:dyDescent="0.25">
      <c r="EK134" s="44"/>
      <c r="EL134" s="302"/>
      <c r="EM134" s="87" t="s">
        <v>90</v>
      </c>
      <c r="EN134" s="95" t="s">
        <v>111</v>
      </c>
      <c r="EO134" s="14"/>
      <c r="EP134" s="72">
        <v>0</v>
      </c>
      <c r="EQ134" s="496">
        <f t="shared" ref="EQ134:EQ144" si="1236">EM$133*EN$133*EP134</f>
        <v>0</v>
      </c>
      <c r="ER134" s="10"/>
      <c r="ES134" s="175" t="s">
        <v>109</v>
      </c>
      <c r="ET134" s="240">
        <f>IF(EU134=0,0,EZ134/EU134)</f>
        <v>0</v>
      </c>
      <c r="EU134" s="72">
        <f>5.5+(9.6/2/2.75)</f>
        <v>7.2454545454545451</v>
      </c>
      <c r="EV134" s="87" t="s">
        <v>90</v>
      </c>
      <c r="EW134" s="95" t="s">
        <v>111</v>
      </c>
      <c r="EX134" s="14"/>
      <c r="EY134" s="109"/>
      <c r="EZ134" s="109">
        <f t="shared" ref="EZ134:EZ144" si="1237">EZ122+EZ110+EZ98+EQ134+EQ122+EQ110+EQ98</f>
        <v>0</v>
      </c>
      <c r="FA134" s="88"/>
      <c r="FC134" s="44"/>
      <c r="FD134" s="302"/>
      <c r="FE134" s="87" t="s">
        <v>72</v>
      </c>
      <c r="FF134" s="8" t="s">
        <v>154</v>
      </c>
      <c r="FG134" s="61"/>
      <c r="FH134" s="72">
        <v>0</v>
      </c>
      <c r="FI134" s="496">
        <f t="shared" si="1210"/>
        <v>0</v>
      </c>
      <c r="FJ134" s="10"/>
      <c r="FK134" s="87" t="s">
        <v>104</v>
      </c>
      <c r="FL134" s="11" t="s">
        <v>56</v>
      </c>
      <c r="FM134" s="109">
        <f>FI135</f>
        <v>0</v>
      </c>
      <c r="FN134" s="87" t="s">
        <v>72</v>
      </c>
      <c r="FO134" s="8" t="s">
        <v>154</v>
      </c>
      <c r="FP134" s="61"/>
      <c r="FQ134" s="109"/>
      <c r="FR134" s="109">
        <f t="shared" si="1211"/>
        <v>0</v>
      </c>
      <c r="FS134" s="88"/>
    </row>
    <row r="135" spans="1:175" x14ac:dyDescent="0.25">
      <c r="EK135" s="44"/>
      <c r="EL135" s="302"/>
      <c r="EM135" s="87" t="s">
        <v>99</v>
      </c>
      <c r="EN135" s="95" t="s">
        <v>112</v>
      </c>
      <c r="EO135" s="14"/>
      <c r="EP135" s="72">
        <v>0</v>
      </c>
      <c r="EQ135" s="496">
        <f t="shared" si="1236"/>
        <v>0</v>
      </c>
      <c r="ER135" s="10"/>
      <c r="ES135" s="175" t="s">
        <v>109</v>
      </c>
      <c r="ET135" s="240">
        <f>IF(EU135=0,0,EZ135/EU135)</f>
        <v>0</v>
      </c>
      <c r="EU135" s="72">
        <f>1.75+(9.3/2/7.85)</f>
        <v>2.3423566878980893</v>
      </c>
      <c r="EV135" s="87" t="s">
        <v>99</v>
      </c>
      <c r="EW135" s="95" t="s">
        <v>112</v>
      </c>
      <c r="EX135" s="14"/>
      <c r="EY135" s="109"/>
      <c r="EZ135" s="109">
        <f t="shared" si="1237"/>
        <v>0</v>
      </c>
      <c r="FA135" s="88"/>
      <c r="FC135" s="44"/>
      <c r="FD135" s="302"/>
      <c r="FE135" s="236" t="s">
        <v>104</v>
      </c>
      <c r="FF135" s="237" t="s">
        <v>56</v>
      </c>
      <c r="FG135" s="310"/>
      <c r="FH135" s="239">
        <f>IF($EV$90=0,0,$EX$90/$EV$90/6/4/2)</f>
        <v>0</v>
      </c>
      <c r="FI135" s="496">
        <f t="shared" si="1210"/>
        <v>0</v>
      </c>
      <c r="FJ135" s="252" t="str">
        <f>IF(FH135&gt;0,"","CONTROL")</f>
        <v>CONTROL</v>
      </c>
      <c r="FK135" s="8"/>
      <c r="FL135" s="61"/>
      <c r="FM135" s="61"/>
      <c r="FN135" s="87" t="s">
        <v>76</v>
      </c>
      <c r="FO135" s="11" t="s">
        <v>53</v>
      </c>
      <c r="FP135" s="14"/>
      <c r="FQ135" s="109"/>
      <c r="FR135" s="109">
        <f>FR123+FR111+FR99+FI123+FI111+FI99</f>
        <v>0</v>
      </c>
      <c r="FS135" s="88"/>
    </row>
    <row r="136" spans="1:175" x14ac:dyDescent="0.25">
      <c r="EK136" s="44"/>
      <c r="EL136" s="302"/>
      <c r="EM136" s="87" t="s">
        <v>91</v>
      </c>
      <c r="EN136" s="95" t="s">
        <v>321</v>
      </c>
      <c r="EO136" s="14"/>
      <c r="EP136" s="72">
        <v>0</v>
      </c>
      <c r="EQ136" s="496">
        <f t="shared" si="1236"/>
        <v>0</v>
      </c>
      <c r="ER136" s="10"/>
      <c r="ES136" s="175" t="s">
        <v>109</v>
      </c>
      <c r="ET136" s="240">
        <f>IF(EU136=0,0,EZ136/EU136)</f>
        <v>0</v>
      </c>
      <c r="EU136" s="72">
        <v>8.8000000000000007</v>
      </c>
      <c r="EV136" s="87" t="s">
        <v>91</v>
      </c>
      <c r="EW136" s="95" t="s">
        <v>321</v>
      </c>
      <c r="EX136" s="14"/>
      <c r="EY136" s="109"/>
      <c r="EZ136" s="109">
        <f t="shared" si="1237"/>
        <v>0</v>
      </c>
      <c r="FA136" s="88"/>
      <c r="FC136" s="44"/>
      <c r="FD136" s="302"/>
      <c r="FE136" s="87" t="s">
        <v>105</v>
      </c>
      <c r="FF136" s="11" t="s">
        <v>57</v>
      </c>
      <c r="FG136" s="14"/>
      <c r="FH136" s="72">
        <v>25</v>
      </c>
      <c r="FI136" s="496">
        <f t="shared" si="1210"/>
        <v>0</v>
      </c>
      <c r="FJ136" s="10"/>
      <c r="FK136" s="8"/>
      <c r="FL136" s="61"/>
      <c r="FM136" s="61"/>
      <c r="FN136" s="87" t="s">
        <v>105</v>
      </c>
      <c r="FO136" s="11" t="s">
        <v>57</v>
      </c>
      <c r="FP136" s="14"/>
      <c r="FQ136" s="109"/>
      <c r="FR136" s="109">
        <f t="shared" si="1211"/>
        <v>0</v>
      </c>
      <c r="FS136" s="88"/>
    </row>
    <row r="137" spans="1:175" x14ac:dyDescent="0.25">
      <c r="EK137" s="44"/>
      <c r="EL137" s="61"/>
      <c r="EM137" s="87" t="s">
        <v>240</v>
      </c>
      <c r="EN137" s="95" t="s">
        <v>246</v>
      </c>
      <c r="EO137" s="14"/>
      <c r="EP137" s="72">
        <v>0</v>
      </c>
      <c r="EQ137" s="496">
        <f t="shared" si="1236"/>
        <v>0</v>
      </c>
      <c r="ER137" s="61"/>
      <c r="ES137" s="175" t="s">
        <v>109</v>
      </c>
      <c r="ET137" s="240">
        <f>IF(EU137=0,0,EZ137/EU137)</f>
        <v>0</v>
      </c>
      <c r="EU137" s="72">
        <v>6.3</v>
      </c>
      <c r="EV137" s="87" t="s">
        <v>240</v>
      </c>
      <c r="EW137" s="95" t="s">
        <v>246</v>
      </c>
      <c r="EX137" s="14"/>
      <c r="EY137" s="109"/>
      <c r="EZ137" s="109">
        <f t="shared" si="1237"/>
        <v>0</v>
      </c>
      <c r="FA137" s="88"/>
      <c r="FC137" s="110"/>
      <c r="FD137" s="113"/>
      <c r="FE137" s="113"/>
      <c r="FF137" s="113"/>
      <c r="FG137" s="113"/>
      <c r="FH137" s="113"/>
      <c r="FI137" s="113"/>
      <c r="FJ137" s="89"/>
      <c r="FK137" s="90"/>
      <c r="FL137" s="113"/>
      <c r="FM137" s="113"/>
      <c r="FN137" s="176"/>
      <c r="FO137" s="90"/>
      <c r="FP137" s="90"/>
      <c r="FQ137" s="90"/>
      <c r="FR137" s="133">
        <f>SUM(FR126:FR136)+FM132+FM133+FM134</f>
        <v>0</v>
      </c>
      <c r="FS137" s="91" t="s">
        <v>245</v>
      </c>
    </row>
    <row r="138" spans="1:175" x14ac:dyDescent="0.25">
      <c r="EK138" s="44"/>
      <c r="EL138" s="302"/>
      <c r="EM138" s="236" t="s">
        <v>101</v>
      </c>
      <c r="EN138" s="238" t="s">
        <v>322</v>
      </c>
      <c r="EO138" s="238"/>
      <c r="EP138" s="239">
        <v>7.5</v>
      </c>
      <c r="EQ138" s="496">
        <f t="shared" si="1236"/>
        <v>0</v>
      </c>
      <c r="ER138" s="10"/>
      <c r="ES138" s="175" t="s">
        <v>45</v>
      </c>
      <c r="ET138" s="240">
        <f>IF(EU138=0,0,EZ138/EU138)</f>
        <v>0</v>
      </c>
      <c r="EU138" s="72">
        <v>7</v>
      </c>
      <c r="EV138" s="87" t="s">
        <v>96</v>
      </c>
      <c r="EW138" s="8" t="s">
        <v>46</v>
      </c>
      <c r="EX138" s="61"/>
      <c r="EY138" s="109"/>
      <c r="EZ138" s="109">
        <f>EZ126+EZ114+EZ102+EQ126+EQ114+EQ102</f>
        <v>0</v>
      </c>
      <c r="FA138" s="88"/>
      <c r="FB138" s="61"/>
      <c r="FC138" s="87"/>
      <c r="FD138" s="61"/>
      <c r="FE138" s="61"/>
      <c r="FF138" s="61"/>
      <c r="FG138" s="61"/>
      <c r="FH138" s="61"/>
      <c r="FI138" s="61"/>
      <c r="FJ138" s="496"/>
      <c r="FK138" s="10"/>
      <c r="FL138" s="10"/>
      <c r="FM138" s="10"/>
      <c r="FN138" s="10"/>
      <c r="FO138" s="119"/>
      <c r="FP138" s="118"/>
      <c r="FQ138" s="10"/>
      <c r="FR138" s="8"/>
      <c r="FS138" s="61"/>
    </row>
    <row r="139" spans="1:175" x14ac:dyDescent="0.25">
      <c r="EK139" s="44"/>
      <c r="EL139" s="302"/>
      <c r="EM139" s="87" t="s">
        <v>73</v>
      </c>
      <c r="EN139" s="8" t="s">
        <v>129</v>
      </c>
      <c r="EO139" s="61"/>
      <c r="EP139" s="72">
        <v>0</v>
      </c>
      <c r="EQ139" s="496">
        <f t="shared" si="1236"/>
        <v>0</v>
      </c>
      <c r="ER139" s="10"/>
      <c r="ES139" s="61"/>
      <c r="ET139" s="8"/>
      <c r="EU139" s="61"/>
      <c r="EV139" s="87" t="s">
        <v>73</v>
      </c>
      <c r="EW139" s="8" t="s">
        <v>129</v>
      </c>
      <c r="EX139" s="61"/>
      <c r="EY139" s="109"/>
      <c r="EZ139" s="109">
        <f t="shared" si="1237"/>
        <v>0</v>
      </c>
      <c r="FA139" s="88"/>
      <c r="FB139" s="61"/>
      <c r="FC139" s="87"/>
      <c r="FD139" s="61"/>
      <c r="FE139" s="61"/>
      <c r="FF139" s="61"/>
      <c r="FG139" s="61"/>
      <c r="FH139" s="61"/>
      <c r="FI139" s="61"/>
      <c r="FJ139" s="496"/>
      <c r="FK139" s="10"/>
      <c r="FL139" s="10"/>
      <c r="FM139" s="10"/>
      <c r="FN139" s="10"/>
      <c r="FO139" s="119"/>
      <c r="FP139" s="118"/>
      <c r="FQ139" s="10"/>
      <c r="FR139" s="8"/>
      <c r="FS139" s="61"/>
    </row>
    <row r="140" spans="1:175" x14ac:dyDescent="0.25">
      <c r="EK140" s="44"/>
      <c r="EL140" s="302"/>
      <c r="EM140" s="236" t="s">
        <v>100</v>
      </c>
      <c r="EN140" s="238" t="s">
        <v>52</v>
      </c>
      <c r="EO140" s="238"/>
      <c r="EP140" s="239">
        <f>IF($EX$4=0,0,$EX$85/$EX$4*3)</f>
        <v>0</v>
      </c>
      <c r="EQ140" s="496">
        <f t="shared" si="1236"/>
        <v>0</v>
      </c>
      <c r="ER140" s="251" t="str">
        <f>IF(EP140&gt;0,"","CONTROL")</f>
        <v>CONTROL</v>
      </c>
      <c r="ES140" s="87" t="s">
        <v>101</v>
      </c>
      <c r="ET140" s="8" t="s">
        <v>322</v>
      </c>
      <c r="EU140" s="109">
        <f>EQ138</f>
        <v>0</v>
      </c>
      <c r="EV140" s="87" t="s">
        <v>133</v>
      </c>
      <c r="EW140" s="8" t="s">
        <v>132</v>
      </c>
      <c r="EX140" s="61"/>
      <c r="EY140" s="109"/>
      <c r="EZ140" s="109">
        <f>EZ128+EZ116+EZ104+EQ128+EQ116+EQ104</f>
        <v>0</v>
      </c>
      <c r="FA140" s="88"/>
      <c r="FB140" s="61"/>
      <c r="FC140" s="87"/>
      <c r="FD140" s="61"/>
      <c r="FE140" s="61"/>
      <c r="FF140" s="61"/>
      <c r="FG140" s="61"/>
      <c r="FH140" s="61"/>
      <c r="FI140" s="61"/>
      <c r="FJ140" s="496"/>
      <c r="FK140" s="10"/>
      <c r="FL140" s="10"/>
      <c r="FM140" s="10"/>
      <c r="FN140" s="10"/>
      <c r="FO140" s="119"/>
      <c r="FP140" s="118"/>
      <c r="FQ140" s="10"/>
      <c r="FR140" s="8"/>
      <c r="FS140" s="61"/>
    </row>
    <row r="141" spans="1:175" x14ac:dyDescent="0.25">
      <c r="EK141" s="44"/>
      <c r="EL141" s="302"/>
      <c r="EM141" s="87" t="s">
        <v>65</v>
      </c>
      <c r="EN141" s="95" t="s">
        <v>60</v>
      </c>
      <c r="EO141" s="14"/>
      <c r="EP141" s="72">
        <v>0</v>
      </c>
      <c r="EQ141" s="496">
        <f t="shared" si="1236"/>
        <v>0</v>
      </c>
      <c r="ER141" s="10"/>
      <c r="ES141" s="87" t="s">
        <v>100</v>
      </c>
      <c r="ET141" s="8" t="s">
        <v>52</v>
      </c>
      <c r="EU141" s="109">
        <f>EQ140</f>
        <v>0</v>
      </c>
      <c r="EV141" s="87" t="s">
        <v>65</v>
      </c>
      <c r="EW141" s="95" t="s">
        <v>60</v>
      </c>
      <c r="EX141" s="14"/>
      <c r="EY141" s="109"/>
      <c r="EZ141" s="109">
        <f t="shared" si="1237"/>
        <v>0</v>
      </c>
      <c r="FA141" s="88"/>
      <c r="FB141" s="61"/>
      <c r="FC141" s="87"/>
      <c r="FD141" s="61"/>
      <c r="FE141" s="61"/>
      <c r="FF141" s="61"/>
      <c r="FG141" s="61"/>
      <c r="FH141" s="61"/>
      <c r="FI141" s="61"/>
      <c r="FJ141" s="496"/>
      <c r="FK141" s="10"/>
      <c r="FL141" s="10"/>
      <c r="FM141" s="10"/>
      <c r="FN141" s="10"/>
      <c r="FO141" s="119"/>
      <c r="FP141" s="118"/>
      <c r="FQ141" s="10"/>
      <c r="FR141" s="8"/>
      <c r="FS141" s="61"/>
    </row>
    <row r="142" spans="1:175" x14ac:dyDescent="0.25">
      <c r="EK142" s="44"/>
      <c r="EL142" s="302"/>
      <c r="EM142" s="87" t="s">
        <v>72</v>
      </c>
      <c r="EN142" s="8" t="s">
        <v>154</v>
      </c>
      <c r="EO142" s="61"/>
      <c r="EP142" s="72">
        <v>0</v>
      </c>
      <c r="EQ142" s="496">
        <f t="shared" si="1236"/>
        <v>0</v>
      </c>
      <c r="ER142" s="10"/>
      <c r="ES142" s="87" t="s">
        <v>104</v>
      </c>
      <c r="ET142" s="11" t="s">
        <v>56</v>
      </c>
      <c r="EU142" s="109">
        <f>EQ143</f>
        <v>0</v>
      </c>
      <c r="EV142" s="87" t="s">
        <v>72</v>
      </c>
      <c r="EW142" s="8" t="s">
        <v>154</v>
      </c>
      <c r="EX142" s="61"/>
      <c r="EY142" s="109"/>
      <c r="EZ142" s="109">
        <f t="shared" si="1237"/>
        <v>0</v>
      </c>
      <c r="FA142" s="88"/>
      <c r="FB142" s="61"/>
      <c r="FC142" s="87"/>
      <c r="FD142" s="61"/>
      <c r="FE142" s="61"/>
      <c r="FF142" s="61"/>
      <c r="FG142" s="61"/>
      <c r="FH142" s="61"/>
      <c r="FI142" s="61"/>
      <c r="FJ142" s="496"/>
      <c r="FK142" s="10"/>
      <c r="FL142" s="10"/>
      <c r="FM142" s="10"/>
      <c r="FN142" s="10"/>
      <c r="FO142" s="119"/>
      <c r="FP142" s="118"/>
      <c r="FQ142" s="10"/>
      <c r="FR142" s="8"/>
      <c r="FS142" s="61"/>
    </row>
    <row r="143" spans="1:175" x14ac:dyDescent="0.25">
      <c r="EK143" s="44"/>
      <c r="EL143" s="302"/>
      <c r="EM143" s="236" t="s">
        <v>104</v>
      </c>
      <c r="EN143" s="237" t="s">
        <v>56</v>
      </c>
      <c r="EO143" s="310"/>
      <c r="EP143" s="239">
        <f>IF($EV$90=0,0,$EX$90/$EV$90/6/4/2)</f>
        <v>0</v>
      </c>
      <c r="EQ143" s="496">
        <f t="shared" si="1236"/>
        <v>0</v>
      </c>
      <c r="ER143" s="251" t="str">
        <f>IF(EP143&gt;0,"","CONTROL")</f>
        <v>CONTROL</v>
      </c>
      <c r="ES143" s="61"/>
      <c r="ET143" s="8"/>
      <c r="EU143" s="61"/>
      <c r="EV143" s="87" t="s">
        <v>76</v>
      </c>
      <c r="EW143" s="11" t="s">
        <v>53</v>
      </c>
      <c r="EX143" s="14"/>
      <c r="EY143" s="109"/>
      <c r="EZ143" s="109">
        <f>EZ131+EZ119+EZ107+EQ131+EQ119+EQ107</f>
        <v>0</v>
      </c>
      <c r="FA143" s="88"/>
      <c r="FB143" s="61"/>
      <c r="FC143" s="87"/>
      <c r="FD143" s="61"/>
      <c r="FE143" s="61"/>
      <c r="FF143" s="61"/>
      <c r="FG143" s="61"/>
      <c r="FH143" s="61"/>
      <c r="FI143" s="61"/>
      <c r="FJ143" s="496"/>
      <c r="FK143" s="10"/>
      <c r="FL143" s="10"/>
      <c r="FM143" s="10"/>
      <c r="FN143" s="10"/>
      <c r="FO143" s="119"/>
      <c r="FP143" s="118"/>
      <c r="FQ143" s="10"/>
      <c r="FR143" s="8"/>
      <c r="FS143" s="61"/>
    </row>
    <row r="144" spans="1:175" x14ac:dyDescent="0.25">
      <c r="EK144" s="44"/>
      <c r="EL144" s="302"/>
      <c r="EM144" s="87" t="s">
        <v>105</v>
      </c>
      <c r="EN144" s="11" t="s">
        <v>57</v>
      </c>
      <c r="EO144" s="14"/>
      <c r="EP144" s="72">
        <v>25</v>
      </c>
      <c r="EQ144" s="496">
        <f t="shared" si="1236"/>
        <v>0</v>
      </c>
      <c r="ER144" s="10"/>
      <c r="ES144" s="61"/>
      <c r="ET144" s="8"/>
      <c r="EU144" s="61"/>
      <c r="EV144" s="87" t="s">
        <v>105</v>
      </c>
      <c r="EW144" s="11" t="s">
        <v>57</v>
      </c>
      <c r="EX144" s="14"/>
      <c r="EY144" s="109"/>
      <c r="EZ144" s="109">
        <f t="shared" si="1237"/>
        <v>0</v>
      </c>
      <c r="FA144" s="88"/>
      <c r="FB144" s="61"/>
      <c r="FC144" s="87"/>
      <c r="FD144" s="61"/>
      <c r="FE144" s="61"/>
      <c r="FF144" s="61"/>
      <c r="FG144" s="61"/>
      <c r="FH144" s="61"/>
      <c r="FI144" s="61"/>
      <c r="FJ144" s="496"/>
      <c r="FK144" s="10"/>
      <c r="FL144" s="10"/>
      <c r="FM144" s="10"/>
      <c r="FN144" s="10"/>
      <c r="FO144" s="119"/>
      <c r="FP144" s="118"/>
      <c r="FQ144" s="10"/>
      <c r="FR144" s="8"/>
      <c r="FS144" s="61"/>
    </row>
    <row r="145" spans="141:175" x14ac:dyDescent="0.25">
      <c r="EK145" s="110"/>
      <c r="EL145" s="113"/>
      <c r="EM145" s="113"/>
      <c r="EN145" s="113"/>
      <c r="EO145" s="113"/>
      <c r="EP145" s="113"/>
      <c r="EQ145" s="113"/>
      <c r="ER145" s="89"/>
      <c r="ES145" s="176"/>
      <c r="ET145" s="113"/>
      <c r="EU145" s="90"/>
      <c r="EV145" s="90"/>
      <c r="EW145" s="90"/>
      <c r="EX145" s="90"/>
      <c r="EY145" s="90"/>
      <c r="EZ145" s="133">
        <f>SUM(EZ134:EZ144)+EU140+EU141+EU142</f>
        <v>0</v>
      </c>
      <c r="FA145" s="91" t="s">
        <v>245</v>
      </c>
      <c r="FB145" s="61"/>
      <c r="FC145" s="87"/>
      <c r="FD145" s="61"/>
      <c r="FE145" s="61"/>
      <c r="FF145" s="61"/>
      <c r="FG145" s="61"/>
      <c r="FH145" s="61"/>
      <c r="FI145" s="61"/>
      <c r="FJ145" s="496"/>
      <c r="FK145" s="10"/>
      <c r="FL145" s="10"/>
      <c r="FM145" s="10"/>
      <c r="FN145" s="10"/>
      <c r="FO145" s="119"/>
      <c r="FP145" s="118"/>
      <c r="FQ145" s="10"/>
      <c r="FR145" s="8"/>
      <c r="FS145" s="61"/>
    </row>
  </sheetData>
  <mergeCells count="527">
    <mergeCell ref="BH78:BI78"/>
    <mergeCell ref="BT78:BU78"/>
    <mergeCell ref="BV78:BW78"/>
    <mergeCell ref="CH78:CI78"/>
    <mergeCell ref="CJ78:CK78"/>
    <mergeCell ref="L86:M86"/>
    <mergeCell ref="Z86:AA86"/>
    <mergeCell ref="AN86:AO86"/>
    <mergeCell ref="BB86:BC86"/>
    <mergeCell ref="BP86:BQ86"/>
    <mergeCell ref="CD86:CE86"/>
    <mergeCell ref="BH79:BI79"/>
    <mergeCell ref="BT79:BU79"/>
    <mergeCell ref="BV79:BW79"/>
    <mergeCell ref="CH79:CI79"/>
    <mergeCell ref="CJ79:CK79"/>
    <mergeCell ref="EN39:EO39"/>
    <mergeCell ref="EN40:EO40"/>
    <mergeCell ref="EN41:EO41"/>
    <mergeCell ref="EN42:EO42"/>
    <mergeCell ref="EN43:EO43"/>
    <mergeCell ref="EN44:EO44"/>
    <mergeCell ref="EU3:EV3"/>
    <mergeCell ref="FP3:FQ3"/>
    <mergeCell ref="FL5:FM5"/>
    <mergeCell ref="EY5:EZ5"/>
    <mergeCell ref="EN45:EO45"/>
    <mergeCell ref="EN46:EO46"/>
    <mergeCell ref="EN47:EO47"/>
    <mergeCell ref="EN48:EO48"/>
    <mergeCell ref="D62:E62"/>
    <mergeCell ref="R62:S62"/>
    <mergeCell ref="AF62:AG62"/>
    <mergeCell ref="AT62:AU62"/>
    <mergeCell ref="BH62:BI62"/>
    <mergeCell ref="BV62:BW62"/>
    <mergeCell ref="CJ62:CK62"/>
    <mergeCell ref="CX62:CY62"/>
    <mergeCell ref="DL62:DM62"/>
    <mergeCell ref="DZ62:EA62"/>
    <mergeCell ref="L62:M62"/>
    <mergeCell ref="Z62:AA62"/>
    <mergeCell ref="AN62:AO62"/>
    <mergeCell ref="BB62:BC62"/>
    <mergeCell ref="BP62:BQ62"/>
    <mergeCell ref="CD62:CE62"/>
    <mergeCell ref="CR62:CS62"/>
    <mergeCell ref="DF62:DG62"/>
    <mergeCell ref="DT62:DU62"/>
    <mergeCell ref="EH62:EI62"/>
    <mergeCell ref="B63:C63"/>
    <mergeCell ref="D63:E63"/>
    <mergeCell ref="P63:Q63"/>
    <mergeCell ref="R63:S63"/>
    <mergeCell ref="AD63:AE63"/>
    <mergeCell ref="AF63:AG63"/>
    <mergeCell ref="DX63:DY63"/>
    <mergeCell ref="DZ63:EA63"/>
    <mergeCell ref="B64:C64"/>
    <mergeCell ref="D64:E64"/>
    <mergeCell ref="P64:Q64"/>
    <mergeCell ref="R64:S64"/>
    <mergeCell ref="AD64:AE64"/>
    <mergeCell ref="AF64:AG64"/>
    <mergeCell ref="AR64:AS64"/>
    <mergeCell ref="AT64:AU64"/>
    <mergeCell ref="CH63:CI63"/>
    <mergeCell ref="CJ63:CK63"/>
    <mergeCell ref="CV63:CW63"/>
    <mergeCell ref="CX63:CY63"/>
    <mergeCell ref="DJ63:DK63"/>
    <mergeCell ref="DL63:DM63"/>
    <mergeCell ref="AR63:AS63"/>
    <mergeCell ref="AT63:AU63"/>
    <mergeCell ref="BF63:BG63"/>
    <mergeCell ref="BH63:BI63"/>
    <mergeCell ref="BT63:BU63"/>
    <mergeCell ref="BV63:BW63"/>
    <mergeCell ref="CV64:CW64"/>
    <mergeCell ref="CX64:CY64"/>
    <mergeCell ref="DJ64:DK64"/>
    <mergeCell ref="DL64:DM64"/>
    <mergeCell ref="DX64:DY64"/>
    <mergeCell ref="DZ64:EA64"/>
    <mergeCell ref="BF64:BG64"/>
    <mergeCell ref="BH64:BI64"/>
    <mergeCell ref="BT64:BU64"/>
    <mergeCell ref="BV64:BW64"/>
    <mergeCell ref="CH64:CI64"/>
    <mergeCell ref="CJ64:CK64"/>
    <mergeCell ref="B66:C66"/>
    <mergeCell ref="D66:E66"/>
    <mergeCell ref="P66:Q66"/>
    <mergeCell ref="R66:S66"/>
    <mergeCell ref="AD66:AE66"/>
    <mergeCell ref="AF66:AG66"/>
    <mergeCell ref="AR66:AS66"/>
    <mergeCell ref="AT66:AU66"/>
    <mergeCell ref="CH65:CI65"/>
    <mergeCell ref="AR65:AS65"/>
    <mergeCell ref="AT65:AU65"/>
    <mergeCell ref="BF65:BG65"/>
    <mergeCell ref="BH65:BI65"/>
    <mergeCell ref="BT65:BU65"/>
    <mergeCell ref="BV65:BW65"/>
    <mergeCell ref="B65:C65"/>
    <mergeCell ref="D65:E65"/>
    <mergeCell ref="P65:Q65"/>
    <mergeCell ref="R65:S65"/>
    <mergeCell ref="AD65:AE65"/>
    <mergeCell ref="AF65:AG65"/>
    <mergeCell ref="DZ66:EA66"/>
    <mergeCell ref="BF66:BG66"/>
    <mergeCell ref="BH66:BI66"/>
    <mergeCell ref="BT66:BU66"/>
    <mergeCell ref="BV66:BW66"/>
    <mergeCell ref="CH66:CI66"/>
    <mergeCell ref="CJ66:CK66"/>
    <mergeCell ref="DX65:DY65"/>
    <mergeCell ref="DZ65:EA65"/>
    <mergeCell ref="CJ65:CK65"/>
    <mergeCell ref="CV65:CW65"/>
    <mergeCell ref="CX65:CY65"/>
    <mergeCell ref="DJ65:DK65"/>
    <mergeCell ref="DL65:DM65"/>
    <mergeCell ref="P67:Q67"/>
    <mergeCell ref="R67:S67"/>
    <mergeCell ref="AD67:AE67"/>
    <mergeCell ref="AF67:AG67"/>
    <mergeCell ref="CV66:CW66"/>
    <mergeCell ref="CX66:CY66"/>
    <mergeCell ref="DJ66:DK66"/>
    <mergeCell ref="DL66:DM66"/>
    <mergeCell ref="DX66:DY66"/>
    <mergeCell ref="DX67:DY67"/>
    <mergeCell ref="DZ67:EA67"/>
    <mergeCell ref="B68:C68"/>
    <mergeCell ref="D68:E68"/>
    <mergeCell ref="P68:Q68"/>
    <mergeCell ref="R68:S68"/>
    <mergeCell ref="AD68:AE68"/>
    <mergeCell ref="AF68:AG68"/>
    <mergeCell ref="AR68:AS68"/>
    <mergeCell ref="AT68:AU68"/>
    <mergeCell ref="CH67:CI67"/>
    <mergeCell ref="CJ67:CK67"/>
    <mergeCell ref="CV67:CW67"/>
    <mergeCell ref="CX67:CY67"/>
    <mergeCell ref="DJ67:DK67"/>
    <mergeCell ref="DL67:DM67"/>
    <mergeCell ref="AR67:AS67"/>
    <mergeCell ref="AT67:AU67"/>
    <mergeCell ref="BF67:BG67"/>
    <mergeCell ref="BH67:BI67"/>
    <mergeCell ref="BT67:BU67"/>
    <mergeCell ref="BV67:BW67"/>
    <mergeCell ref="B67:C67"/>
    <mergeCell ref="D67:E67"/>
    <mergeCell ref="CV68:CW68"/>
    <mergeCell ref="CX68:CY68"/>
    <mergeCell ref="DJ68:DK68"/>
    <mergeCell ref="DL68:DM68"/>
    <mergeCell ref="DX68:DY68"/>
    <mergeCell ref="DZ68:EA68"/>
    <mergeCell ref="BF68:BG68"/>
    <mergeCell ref="BH68:BI68"/>
    <mergeCell ref="BT68:BU68"/>
    <mergeCell ref="BV68:BW68"/>
    <mergeCell ref="CH68:CI68"/>
    <mergeCell ref="CJ68:CK68"/>
    <mergeCell ref="B70:C70"/>
    <mergeCell ref="D70:E70"/>
    <mergeCell ref="P70:Q70"/>
    <mergeCell ref="R70:S70"/>
    <mergeCell ref="AD70:AE70"/>
    <mergeCell ref="AF70:AG70"/>
    <mergeCell ref="AR70:AS70"/>
    <mergeCell ref="AT70:AU70"/>
    <mergeCell ref="CH69:CI69"/>
    <mergeCell ref="AR69:AS69"/>
    <mergeCell ref="AT69:AU69"/>
    <mergeCell ref="BF69:BG69"/>
    <mergeCell ref="BH69:BI69"/>
    <mergeCell ref="BT69:BU69"/>
    <mergeCell ref="BV69:BW69"/>
    <mergeCell ref="B69:C69"/>
    <mergeCell ref="D69:E69"/>
    <mergeCell ref="P69:Q69"/>
    <mergeCell ref="R69:S69"/>
    <mergeCell ref="AD69:AE69"/>
    <mergeCell ref="AF69:AG69"/>
    <mergeCell ref="DZ70:EA70"/>
    <mergeCell ref="BF70:BG70"/>
    <mergeCell ref="BH70:BI70"/>
    <mergeCell ref="BT70:BU70"/>
    <mergeCell ref="BV70:BW70"/>
    <mergeCell ref="CH70:CI70"/>
    <mergeCell ref="CJ70:CK70"/>
    <mergeCell ref="DX69:DY69"/>
    <mergeCell ref="DZ69:EA69"/>
    <mergeCell ref="CJ69:CK69"/>
    <mergeCell ref="CV69:CW69"/>
    <mergeCell ref="CX69:CY69"/>
    <mergeCell ref="DJ69:DK69"/>
    <mergeCell ref="DL69:DM69"/>
    <mergeCell ref="P71:Q71"/>
    <mergeCell ref="R71:S71"/>
    <mergeCell ref="AD71:AE71"/>
    <mergeCell ref="AF71:AG71"/>
    <mergeCell ref="CV70:CW70"/>
    <mergeCell ref="CX70:CY70"/>
    <mergeCell ref="DJ70:DK70"/>
    <mergeCell ref="DL70:DM70"/>
    <mergeCell ref="DX70:DY70"/>
    <mergeCell ref="DX71:DY71"/>
    <mergeCell ref="DZ71:EA71"/>
    <mergeCell ref="B72:C72"/>
    <mergeCell ref="D72:E72"/>
    <mergeCell ref="P72:Q72"/>
    <mergeCell ref="R72:S72"/>
    <mergeCell ref="AD72:AE72"/>
    <mergeCell ref="AF72:AG72"/>
    <mergeCell ref="AR72:AS72"/>
    <mergeCell ref="AT72:AU72"/>
    <mergeCell ref="CH71:CI71"/>
    <mergeCell ref="CJ71:CK71"/>
    <mergeCell ref="CV71:CW71"/>
    <mergeCell ref="CX71:CY71"/>
    <mergeCell ref="DJ71:DK71"/>
    <mergeCell ref="DL71:DM71"/>
    <mergeCell ref="AR71:AS71"/>
    <mergeCell ref="AT71:AU71"/>
    <mergeCell ref="BF71:BG71"/>
    <mergeCell ref="BH71:BI71"/>
    <mergeCell ref="BT71:BU71"/>
    <mergeCell ref="BV71:BW71"/>
    <mergeCell ref="B71:C71"/>
    <mergeCell ref="D71:E71"/>
    <mergeCell ref="CV72:CW72"/>
    <mergeCell ref="DJ72:DK72"/>
    <mergeCell ref="DL72:DM72"/>
    <mergeCell ref="DX72:DY72"/>
    <mergeCell ref="DZ72:EA72"/>
    <mergeCell ref="BF72:BG72"/>
    <mergeCell ref="BH72:BI72"/>
    <mergeCell ref="BT72:BU72"/>
    <mergeCell ref="BV72:BW72"/>
    <mergeCell ref="CH72:CI72"/>
    <mergeCell ref="CJ72:CK72"/>
    <mergeCell ref="BT73:BU73"/>
    <mergeCell ref="BV73:BW73"/>
    <mergeCell ref="B73:C73"/>
    <mergeCell ref="D73:E73"/>
    <mergeCell ref="P73:Q73"/>
    <mergeCell ref="R73:S73"/>
    <mergeCell ref="AD73:AE73"/>
    <mergeCell ref="AF73:AG73"/>
    <mergeCell ref="CX72:CY72"/>
    <mergeCell ref="BT74:BU74"/>
    <mergeCell ref="BV74:BW74"/>
    <mergeCell ref="CH74:CI74"/>
    <mergeCell ref="CJ74:CK74"/>
    <mergeCell ref="DX73:DY73"/>
    <mergeCell ref="DZ73:EA73"/>
    <mergeCell ref="B74:C74"/>
    <mergeCell ref="D74:E74"/>
    <mergeCell ref="P74:Q74"/>
    <mergeCell ref="R74:S74"/>
    <mergeCell ref="AD74:AE74"/>
    <mergeCell ref="AF74:AG74"/>
    <mergeCell ref="AR74:AS74"/>
    <mergeCell ref="AT74:AU74"/>
    <mergeCell ref="CH73:CI73"/>
    <mergeCell ref="CJ73:CK73"/>
    <mergeCell ref="CV73:CW73"/>
    <mergeCell ref="CX73:CY73"/>
    <mergeCell ref="DJ73:DK73"/>
    <mergeCell ref="DL73:DM73"/>
    <mergeCell ref="AR73:AS73"/>
    <mergeCell ref="AT73:AU73"/>
    <mergeCell ref="BF73:BG73"/>
    <mergeCell ref="BH73:BI73"/>
    <mergeCell ref="FJ85:FJ86"/>
    <mergeCell ref="FP85:FP86"/>
    <mergeCell ref="CV74:CW74"/>
    <mergeCell ref="CX74:CY74"/>
    <mergeCell ref="DJ74:DK74"/>
    <mergeCell ref="DL74:DM74"/>
    <mergeCell ref="DX74:DY74"/>
    <mergeCell ref="DZ74:EA74"/>
    <mergeCell ref="EH86:EI86"/>
    <mergeCell ref="DX76:DY76"/>
    <mergeCell ref="DZ76:EA76"/>
    <mergeCell ref="DX77:DY77"/>
    <mergeCell ref="DZ77:EA77"/>
    <mergeCell ref="CV78:CW78"/>
    <mergeCell ref="CX78:CY78"/>
    <mergeCell ref="DJ78:DK78"/>
    <mergeCell ref="DL78:DM78"/>
    <mergeCell ref="DX78:DY78"/>
    <mergeCell ref="DZ78:EA78"/>
    <mergeCell ref="DX79:DY79"/>
    <mergeCell ref="DZ79:EA79"/>
    <mergeCell ref="DF86:DG86"/>
    <mergeCell ref="DT86:DU86"/>
    <mergeCell ref="CV79:CW79"/>
    <mergeCell ref="EN49:EO49"/>
    <mergeCell ref="EN50:EO50"/>
    <mergeCell ref="EN51:EO51"/>
    <mergeCell ref="EN52:EO52"/>
    <mergeCell ref="EN53:EO53"/>
    <mergeCell ref="EN54:EO54"/>
    <mergeCell ref="EN55:EO55"/>
    <mergeCell ref="EN56:EO56"/>
    <mergeCell ref="EN57:EO57"/>
    <mergeCell ref="EN58:EO58"/>
    <mergeCell ref="EN59:EO59"/>
    <mergeCell ref="B75:C75"/>
    <mergeCell ref="D75:E75"/>
    <mergeCell ref="P75:Q75"/>
    <mergeCell ref="R75:S75"/>
    <mergeCell ref="AD75:AE75"/>
    <mergeCell ref="AF75:AG75"/>
    <mergeCell ref="AR75:AS75"/>
    <mergeCell ref="AT75:AU75"/>
    <mergeCell ref="BF75:BG75"/>
    <mergeCell ref="BH75:BI75"/>
    <mergeCell ref="BT75:BU75"/>
    <mergeCell ref="BV75:BW75"/>
    <mergeCell ref="CH75:CI75"/>
    <mergeCell ref="CJ75:CK75"/>
    <mergeCell ref="CV75:CW75"/>
    <mergeCell ref="CX75:CY75"/>
    <mergeCell ref="DJ75:DK75"/>
    <mergeCell ref="DL75:DM75"/>
    <mergeCell ref="DX75:DY75"/>
    <mergeCell ref="DZ75:EA75"/>
    <mergeCell ref="BF74:BG74"/>
    <mergeCell ref="BH74:BI74"/>
    <mergeCell ref="B76:C76"/>
    <mergeCell ref="D76:E76"/>
    <mergeCell ref="P76:Q76"/>
    <mergeCell ref="R76:S76"/>
    <mergeCell ref="AD76:AE76"/>
    <mergeCell ref="AF76:AG76"/>
    <mergeCell ref="AR76:AS76"/>
    <mergeCell ref="AT76:AU76"/>
    <mergeCell ref="BF76:BG76"/>
    <mergeCell ref="BH76:BI76"/>
    <mergeCell ref="BT76:BU76"/>
    <mergeCell ref="BV76:BW76"/>
    <mergeCell ref="CH76:CI76"/>
    <mergeCell ref="CJ76:CK76"/>
    <mergeCell ref="CV76:CW76"/>
    <mergeCell ref="CX76:CY76"/>
    <mergeCell ref="DJ76:DK76"/>
    <mergeCell ref="DL76:DM76"/>
    <mergeCell ref="B77:C77"/>
    <mergeCell ref="D77:E77"/>
    <mergeCell ref="P77:Q77"/>
    <mergeCell ref="R77:S77"/>
    <mergeCell ref="AD77:AE77"/>
    <mergeCell ref="AF77:AG77"/>
    <mergeCell ref="AR77:AS77"/>
    <mergeCell ref="AT77:AU77"/>
    <mergeCell ref="BF77:BG77"/>
    <mergeCell ref="BH77:BI77"/>
    <mergeCell ref="BT77:BU77"/>
    <mergeCell ref="BV77:BW77"/>
    <mergeCell ref="CH77:CI77"/>
    <mergeCell ref="CJ77:CK77"/>
    <mergeCell ref="CV77:CW77"/>
    <mergeCell ref="CX77:CY77"/>
    <mergeCell ref="DJ77:DK77"/>
    <mergeCell ref="DL77:DM77"/>
    <mergeCell ref="B78:C78"/>
    <mergeCell ref="D78:E78"/>
    <mergeCell ref="P78:Q78"/>
    <mergeCell ref="R78:S78"/>
    <mergeCell ref="AD78:AE78"/>
    <mergeCell ref="AF78:AG78"/>
    <mergeCell ref="AR78:AS78"/>
    <mergeCell ref="AT78:AU78"/>
    <mergeCell ref="BF78:BG78"/>
    <mergeCell ref="B79:C79"/>
    <mergeCell ref="D79:E79"/>
    <mergeCell ref="P79:Q79"/>
    <mergeCell ref="R79:S79"/>
    <mergeCell ref="AD79:AE79"/>
    <mergeCell ref="AF79:AG79"/>
    <mergeCell ref="AR79:AS79"/>
    <mergeCell ref="AT79:AU79"/>
    <mergeCell ref="BF79:BG79"/>
    <mergeCell ref="CX79:CY79"/>
    <mergeCell ref="DJ79:DK79"/>
    <mergeCell ref="DL79:DM79"/>
    <mergeCell ref="BV80:BW80"/>
    <mergeCell ref="CH80:CI80"/>
    <mergeCell ref="CJ80:CK80"/>
    <mergeCell ref="CV80:CW80"/>
    <mergeCell ref="CX80:CY80"/>
    <mergeCell ref="DJ80:DK80"/>
    <mergeCell ref="DL80:DM80"/>
    <mergeCell ref="B80:C80"/>
    <mergeCell ref="D80:E80"/>
    <mergeCell ref="P80:Q80"/>
    <mergeCell ref="R80:S80"/>
    <mergeCell ref="AD80:AE80"/>
    <mergeCell ref="AF80:AG80"/>
    <mergeCell ref="AR80:AS80"/>
    <mergeCell ref="AT80:AU80"/>
    <mergeCell ref="BF80:BG80"/>
    <mergeCell ref="DX80:DY80"/>
    <mergeCell ref="DZ80:EA80"/>
    <mergeCell ref="B81:C81"/>
    <mergeCell ref="D81:E81"/>
    <mergeCell ref="P81:Q81"/>
    <mergeCell ref="R81:S81"/>
    <mergeCell ref="AD81:AE81"/>
    <mergeCell ref="AF81:AG81"/>
    <mergeCell ref="AR81:AS81"/>
    <mergeCell ref="AT81:AU81"/>
    <mergeCell ref="BF81:BG81"/>
    <mergeCell ref="BH81:BI81"/>
    <mergeCell ref="BT81:BU81"/>
    <mergeCell ref="BV81:BW81"/>
    <mergeCell ref="CH81:CI81"/>
    <mergeCell ref="CJ81:CK81"/>
    <mergeCell ref="CV81:CW81"/>
    <mergeCell ref="CX81:CY81"/>
    <mergeCell ref="DJ81:DK81"/>
    <mergeCell ref="DL81:DM81"/>
    <mergeCell ref="DX81:DY81"/>
    <mergeCell ref="DZ81:EA81"/>
    <mergeCell ref="BH80:BI80"/>
    <mergeCell ref="BT80:BU80"/>
    <mergeCell ref="B82:C82"/>
    <mergeCell ref="D82:E82"/>
    <mergeCell ref="P82:Q82"/>
    <mergeCell ref="R82:S82"/>
    <mergeCell ref="AD82:AE82"/>
    <mergeCell ref="AF82:AG82"/>
    <mergeCell ref="AR82:AS82"/>
    <mergeCell ref="AT82:AU82"/>
    <mergeCell ref="BF82:BG82"/>
    <mergeCell ref="DX82:DY82"/>
    <mergeCell ref="DZ82:EA82"/>
    <mergeCell ref="L83:M83"/>
    <mergeCell ref="Z83:AA83"/>
    <mergeCell ref="AN83:AO83"/>
    <mergeCell ref="BB83:BC83"/>
    <mergeCell ref="BP83:BQ83"/>
    <mergeCell ref="CD83:CE83"/>
    <mergeCell ref="CR83:CS83"/>
    <mergeCell ref="DF83:DG83"/>
    <mergeCell ref="DT83:DU83"/>
    <mergeCell ref="BH82:BI82"/>
    <mergeCell ref="BT82:BU82"/>
    <mergeCell ref="BV82:BW82"/>
    <mergeCell ref="CH82:CI82"/>
    <mergeCell ref="CJ82:CK82"/>
    <mergeCell ref="CV82:CW82"/>
    <mergeCell ref="CX82:CY82"/>
    <mergeCell ref="DJ82:DK82"/>
    <mergeCell ref="DL82:DM82"/>
    <mergeCell ref="EH83:EI83"/>
    <mergeCell ref="L89:M89"/>
    <mergeCell ref="Z89:AA89"/>
    <mergeCell ref="AN89:AO89"/>
    <mergeCell ref="BB89:BC89"/>
    <mergeCell ref="BP89:BQ89"/>
    <mergeCell ref="CD89:CE89"/>
    <mergeCell ref="CR89:CS89"/>
    <mergeCell ref="DF89:DG89"/>
    <mergeCell ref="DT89:DU89"/>
    <mergeCell ref="EH89:EI89"/>
    <mergeCell ref="CR86:CS86"/>
    <mergeCell ref="BP94:BQ94"/>
    <mergeCell ref="CD94:CE94"/>
    <mergeCell ref="CR94:CS94"/>
    <mergeCell ref="DF94:DG94"/>
    <mergeCell ref="DT94:DU94"/>
    <mergeCell ref="EH94:EI94"/>
    <mergeCell ref="L96:M96"/>
    <mergeCell ref="Z96:AA96"/>
    <mergeCell ref="AN96:AO96"/>
    <mergeCell ref="BB96:BC96"/>
    <mergeCell ref="BP96:BQ96"/>
    <mergeCell ref="CD96:CE96"/>
    <mergeCell ref="CR96:CS96"/>
    <mergeCell ref="DF96:DG96"/>
    <mergeCell ref="DT96:DU96"/>
    <mergeCell ref="EH96:EI96"/>
    <mergeCell ref="L94:M94"/>
    <mergeCell ref="Z94:AA94"/>
    <mergeCell ref="AN94:AO94"/>
    <mergeCell ref="BB94:BC94"/>
    <mergeCell ref="EH105:EI105"/>
    <mergeCell ref="L107:M107"/>
    <mergeCell ref="Z107:AA107"/>
    <mergeCell ref="AN107:AO107"/>
    <mergeCell ref="BB107:BC107"/>
    <mergeCell ref="BP107:BQ107"/>
    <mergeCell ref="CD107:CE107"/>
    <mergeCell ref="CR107:CS107"/>
    <mergeCell ref="DF107:DG107"/>
    <mergeCell ref="DT107:DU107"/>
    <mergeCell ref="EH107:EI107"/>
    <mergeCell ref="L105:M105"/>
    <mergeCell ref="Z105:AA105"/>
    <mergeCell ref="AN105:AO105"/>
    <mergeCell ref="BB105:BC105"/>
    <mergeCell ref="BP105:BQ105"/>
    <mergeCell ref="CD105:CE105"/>
    <mergeCell ref="CR105:CS105"/>
    <mergeCell ref="DF105:DG105"/>
    <mergeCell ref="DT105:DU105"/>
    <mergeCell ref="EH109:EI109"/>
    <mergeCell ref="L109:M109"/>
    <mergeCell ref="Z109:AA109"/>
    <mergeCell ref="AN109:AO109"/>
    <mergeCell ref="BB109:BC109"/>
    <mergeCell ref="BP109:BQ109"/>
    <mergeCell ref="CD109:CE109"/>
    <mergeCell ref="CR109:CS109"/>
    <mergeCell ref="DF109:DG109"/>
    <mergeCell ref="DT109:DU109"/>
  </mergeCells>
  <dataValidations count="3">
    <dataValidation type="custom" allowBlank="1" showInputMessage="1" showErrorMessage="1" errorTitle="Focchi massage" error="Accepted only  ref" sqref="FC85">
      <formula1>"ref"</formula1>
    </dataValidation>
    <dataValidation type="decimal" allowBlank="1" showInputMessage="1" showErrorMessage="1" errorTitle="Focchi." error="No, You can't." sqref="EP134:EP144 ET81:ET83 ET85:ET86 ET88 ET90 ET92 ET61:ET79 ET40:ET59 ET9:ET13 FJ19:FJ26 FJ6:FJ17 FN89:FO89 FJ54:FJ57 EV97:EW97 FN101:FO101 FN113:FO113 FH90:FH100 FH102:FH112 FE89:FF89 FE101:FF101 FE113:FF113 FH114:FH124 FE125:FF125 FH126:FH136 FM126:FM130 EM133:EN133 FQ114:FQ124 FQ102:FQ112 EM97:EN97 FQ90:FQ100 FJ41:FJ52 EM121:EN121 FJ76 EM109:EN109 ES4:ET4 FJ28:FJ39 ET6:ET7 ET15:ET38 FO4 FE6:FG17 FE19:FG26 FE28:FG39 FE41:FG52 FE54:FG57 FE59:FG62 FE64:FG69 FE71:FG74 EY98:EY108 FE76:FG76 EY110:EY120 EY122:EY132 EU134:EU138 EP122:EP132 EP110:EP120 EP98:EP108 EV121:EW121 EV109:EW109 FE78:FG78 FE80:FG81 FJ80:FJ81 FJ78 FJ71:FJ74 FJ64:FJ69 FJ59:FJ62 V120 T120 V118 V116 T116 R116 U115:U116 S114:U114 T113:V113 V106:V111 S106:T111 V100:V104 T100:T104 V95:V98 R95:S98 Q2 R45:S52 Q5:S11 Q90:S93 D45:E52 T4 T45:V61 Q87:S88 Q84:S85 Q22 S17:T17 R18 S19:T19 R20 S21:T22 U15 V17:V22 V4 R25:S31 U28 R33:S33 U33:V35 V84:V93 R37:T37 T42:T43 R43:S43 H63:H82 U38:U42 V14:V15 V24 T63:T82 CW2 C2 U126:U128 S126 S124:T125 G126:G128 E126 E124:F125 H84:H93 H122 F120 H118 H116 F116 D116 G115:G116 E114:G114 F113:H113 H106:H111 E106:F111 H100:H104 F100:F104 H95:H98 D95:E98 C90:E93 C87:E88 C84:E85 H120 F45:H61 V122 F4 H4 C22 E17:F17 D18 E19:F19 D20 E21:F22 G15 H17:H22 H14:H15 D25:E31 G28 D33:E33 G33:H35 D37:F37 F42:F43 D43:E43 G38:G42 H24 H37:H43 C5:E11 V37:V43 F63:F82 DK2 DY2 DP63:DP82 AE2 AS2 BG2 BU2 CI2 AJ120 AX120 BL120 BZ120 CN120 DB120 DP120 ED120 AH120 AV120 BJ120 BX120 CL120 CZ120 DN120 EB120 AJ118 AX118 BL118 BZ118 CN118 DB118 DP118 ED118 AJ116 AX116 BL116 BZ116 CN116 DB116 DP116 ED116 AH116 AV116 BJ116 BX116 CL116 CZ116 DN116 EB116 AF116 AT116 BH116 BV116 CJ116 CX116 DL116 DZ116 AI115:AI116 AW115:AW116 BK115:BK116 BY115:BY116 CM115:CM116 DA115:DA116 DO115:DO116 EC115:EC116 AG114:AI114 AU114:AW114 BI114:BK114 BW114:BY114 CK114:CM114 CY114:DA114 DM114:DO114 EA114:EC114 AH113:AJ113 AV113:AX113 BJ113:BL113 BX113:BZ113 CL113:CN113 CZ113:DB113 DN113:DP113 EB113:ED113 AJ106:AJ111 AX106:AX111 BL106:BL111 BZ106:BZ111 CN106:CN111 DB106:DB111 DP106:DP111 ED106:ED111 AG106:AH111 AU106:AV111 BI106:BJ111 BW106:BX111 CK106:CL111 CY106:CZ111 DM106:DN111 EA106:EB111 AJ100:AJ104 AX100:AX104 BL100:BL104 BZ100:BZ104 CN100:CN104 DB100:DB104 DP100:DP104 ED100:ED104 AH100:AH104 AV100:AV104 BJ100:BJ104 BX100:BX104 CL100:CL104 CZ100:CZ104 DN100:DN104 EB100:EB104 AJ95:AJ98 AX95:AX98 BL95:BL98 BZ95:BZ98 CN95:CN98 DB95:DB98 DP95:DP98 ED95:ED98 AF95:AG98 AT95:AU98 BH95:BI98 BV95:BW98 CJ95:CK98 CX95:CY98 DL95:DM98 DZ95:EA98 AF45:AG52 AT45:AU52 BH45:BI52 BV45:BW52 CJ45:CK52 CX45:CY52 DL45:DM52 DZ45:EA52 AE5:AG11 AS5:AU11 BG5:BI11 BU5:BW11 CI5:CK11 CW5:CY11 DK5:DM11 DY5:EA11 AE90:AG93 AS90:AU93 BG90:BI93 BU90:BW93 CI90:CK93 CW90:CY93 DK90:DM93 DY90:EA93 AH4 AV4 BJ4 BX4 CL4 CZ4 DN4 EB4 AH45:AJ61 AV45:AX61 BJ45:BL61 BX45:BZ61 CL45:CN61 CZ45:DB61 DN45:DP61 EB45:ED61 AE87:AG88 AS87:AU88 BG87:BI88 BU87:BW88 CI87:CK88 CW87:CY88 DK87:DM88 DY87:EA88 AE84:AG85 AS84:AU85 BG84:BI85 BU84:BW85 CI84:CK85 CW84:CY85 DK84:DM85 DY84:EA85 AE22 AS22 BG22 BU22 CI22 CW22 DK22 DY22 AG17:AH17 AU17:AV17 BI17:BJ17 BW17:BX17 CK17:CL17 CY17:CZ17 DM17:DN17 EA17:EB17 AF18 AT18 BH18 BV18 CJ18 CX18 DL18 DZ18 AG19:AH19 AU19:AV19 BI19:BJ19 BW19:BX19 CK19:CL19 CY19:CZ19 DM19:DN19 EA19:EB19 AF20 AT20 BH20 BV20 CJ20 CX20 DL20 DZ20 AG21:AH22 AU21:AV22 BI21:BJ22 BW21:BX22 CK21:CL22 CY21:CZ22 DM21:DN22 EA21:EB22 AI15 AW15 BK15 BY15 CM15 DA15 DO15 EC15 AJ17:AJ22 AX17:AX22 BL17:BL22 BZ17:BZ22 CN17:CN22 DB17:DB22 DP17:DP22 ED17:ED22 AJ4 AX4 BL4 BZ4 CN4 DB4 DP4 ED4 AF25:AG31 AT25:AU31 BH25:BI31 BV25:BW31 CJ25:CK31 CX25:CY31 DL25:DM31 DZ25:EA31 AI28 AW28 BK28 BY28 CM28 DA28 DO28 EC28 AF33:AG33 AT33:AU33 BH33:BI33 BV33:BW33 CJ33:CK33 CX33:CY33 DL33:DM33 DZ33:EA33 AI33:AJ35 AW33:AX35 BK33:BL35 BY33:BZ35 CM33:CN35 DA33:DB35 DO33:DP35 EC33:ED35 AJ84:AJ93 AX84:AX93 BL84:BL93 BZ84:BZ93 CN84:CN93 DB84:DB93 DP84:DP93 ED84:ED93 AF37:AH37 AT37:AV37 BH37:BJ37 BV37:BX37 CJ37:CL37 CX37:CZ37 DL37:DN37 DZ37:EB37 AH42:AH43 AV42:AV43 BJ42:BJ43 BX42:BX43 CL42:CL43 CZ42:CZ43 DN42:DN43 EB42:EB43 AF43:AG43 AT43:AU43 BH43:BI43 BV43:BW43 CJ43:CK43 CX43:CY43 DL43:DM43 DZ43:EA43 AI38:AI42 AW38:AW42 BK38:BK42 BY38:BY42 CM38:CM42 DA38:DA42 DO38:DO42 EC38:EC42 AJ14:AJ15 AX14:AX15 BL14:BL15 BZ14:BZ15 CN14:CN15 DB14:DB15 DP14:DP15 ED14:ED15 AJ24 AX24 BL24 BZ24 CN24 DB24 DP24 ED24 AH63:AH82 AV63:AV82 BJ63:BJ82 BX63:BX82 CL63:CL82 CZ63:CZ82 DN63:DN82 EB63:EB82 AI126:AI128 AW126:AW128 BK126:BK128 BY126:BY128 CM126:CM128 DA126:DA128 DO126:DO128 EC126:EC128 AG126 AU126 BI126 BW126 CK126 CY126 DM126 EA126 AG124:AH125 AU124:AV125 BI124:BJ125 BW124:BX125 CK124:CL125 CY124:CZ125 DM124:DN125 EA124:EB125 AJ122 AX122 BL122 BZ122 CN122 DB122 DP122 ED122 AJ37:AJ43 AX37:AX43 BL37:BL43 BZ37:BZ43 CN37:CN43 DB37:DB43 DP37:DP43 ED37:ED43 V63:V82 AJ63:AJ82 AX63:AX82 BL63:BL82 BZ63:BZ82 CN63:CN82 DB63:DB82 ED63:ED82">
      <formula1>-999999999999</formula1>
      <formula2>999999999999</formula2>
    </dataValidation>
    <dataValidation type="whole" showInputMessage="1" showErrorMessage="1" errorTitle="Focchi message " error="Accepted only 3" sqref="FC86">
      <formula1>3</formula1>
      <formula2>3</formula2>
    </dataValidation>
  </dataValidations>
  <printOptions horizontalCentered="1" verticalCentered="1"/>
  <pageMargins left="0" right="0" top="0.19685039370078741" bottom="0.19685039370078741" header="0" footer="0"/>
  <pageSetup paperSize="8" scale="59" orientation="portrait" r:id="rId1"/>
  <headerFooter>
    <oddFooter>&amp;L     &amp;F     &amp;A&amp;C&amp;D     &amp;T&amp;R&amp;P/&amp;N          .</oddFooter>
  </headerFooter>
  <colBreaks count="10" manualBreakCount="10">
    <brk id="14" max="1048575" man="1"/>
    <brk id="28" max="1048575" man="1"/>
    <brk id="42" max="1048575" man="1"/>
    <brk id="56" max="1048575" man="1"/>
    <brk id="70" max="1048575" man="1"/>
    <brk id="84" max="1048575" man="1"/>
    <brk id="98" max="1048575" man="1"/>
    <brk id="112" max="1048575" man="1"/>
    <brk id="126" max="1048575" man="1"/>
    <brk id="140"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dimension ref="A1:FS145"/>
  <sheetViews>
    <sheetView zoomScale="85" zoomScaleNormal="85" workbookViewId="0">
      <pane ySplit="2" topLeftCell="A3" activePane="bottomLeft" state="frozen"/>
      <selection pane="bottomLeft" activeCell="B2" sqref="B2"/>
    </sheetView>
  </sheetViews>
  <sheetFormatPr defaultColWidth="9.08984375" defaultRowHeight="12.5" x14ac:dyDescent="0.25"/>
  <cols>
    <col min="1" max="1" width="6" style="5" bestFit="1" customWidth="1"/>
    <col min="2" max="2" width="53.90625" style="7" customWidth="1"/>
    <col min="3" max="6" width="11.453125" style="7" customWidth="1"/>
    <col min="7" max="7" width="11.36328125" style="7" customWidth="1"/>
    <col min="8" max="8" width="12.90625" style="40" customWidth="1"/>
    <col min="9" max="9" width="14.453125" style="27" customWidth="1"/>
    <col min="10" max="13" width="14.36328125" style="27" customWidth="1"/>
    <col min="14" max="14" width="9.08984375" style="27"/>
    <col min="15" max="15" width="6" style="7" hidden="1" customWidth="1"/>
    <col min="16" max="16" width="53.90625" style="60" hidden="1" customWidth="1"/>
    <col min="17" max="20" width="11.453125" style="60" hidden="1" customWidth="1"/>
    <col min="21" max="21" width="11.36328125" style="60" hidden="1" customWidth="1"/>
    <col min="22" max="22" width="12.90625" style="60" hidden="1" customWidth="1"/>
    <col min="23" max="23" width="14.453125" style="60" hidden="1" customWidth="1"/>
    <col min="24" max="27" width="14.36328125" style="60" hidden="1" customWidth="1"/>
    <col min="28" max="28" width="9.08984375" style="60" hidden="1" customWidth="1"/>
    <col min="29" max="29" width="6" style="60" hidden="1" customWidth="1"/>
    <col min="30" max="30" width="53.90625" style="60" hidden="1" customWidth="1"/>
    <col min="31" max="34" width="11.453125" style="60" hidden="1" customWidth="1"/>
    <col min="35" max="35" width="11.36328125" style="60" hidden="1" customWidth="1"/>
    <col min="36" max="36" width="12.90625" style="60" hidden="1" customWidth="1"/>
    <col min="37" max="37" width="14.453125" style="60" hidden="1" customWidth="1"/>
    <col min="38" max="41" width="14.36328125" style="60" hidden="1" customWidth="1"/>
    <col min="42" max="42" width="9.08984375" style="60" hidden="1" customWidth="1"/>
    <col min="43" max="43" width="6" style="60" hidden="1" customWidth="1"/>
    <col min="44" max="44" width="53.90625" style="60" hidden="1" customWidth="1"/>
    <col min="45" max="48" width="11.453125" style="60" hidden="1" customWidth="1"/>
    <col min="49" max="49" width="11.36328125" style="60" hidden="1" customWidth="1"/>
    <col min="50" max="50" width="12.90625" style="60" hidden="1" customWidth="1"/>
    <col min="51" max="51" width="14.453125" style="60" hidden="1" customWidth="1"/>
    <col min="52" max="55" width="14.36328125" style="60" hidden="1" customWidth="1"/>
    <col min="56" max="56" width="9.08984375" style="60" hidden="1" customWidth="1"/>
    <col min="57" max="57" width="6" style="60" hidden="1" customWidth="1"/>
    <col min="58" max="58" width="53.90625" style="60" hidden="1" customWidth="1"/>
    <col min="59" max="62" width="11.453125" style="60" hidden="1" customWidth="1"/>
    <col min="63" max="63" width="11.36328125" style="60" hidden="1" customWidth="1"/>
    <col min="64" max="64" width="12.90625" style="60" hidden="1" customWidth="1"/>
    <col min="65" max="65" width="14.453125" style="60" hidden="1" customWidth="1"/>
    <col min="66" max="69" width="14.36328125" style="60" hidden="1" customWidth="1"/>
    <col min="70" max="70" width="9.08984375" style="60" hidden="1" customWidth="1"/>
    <col min="71" max="71" width="6" style="60" hidden="1" customWidth="1"/>
    <col min="72" max="72" width="53.90625" style="60" hidden="1" customWidth="1"/>
    <col min="73" max="76" width="11.453125" style="60" hidden="1" customWidth="1"/>
    <col min="77" max="77" width="11.36328125" style="60" hidden="1" customWidth="1"/>
    <col min="78" max="78" width="12.90625" style="60" hidden="1" customWidth="1"/>
    <col min="79" max="79" width="14.453125" style="60" hidden="1" customWidth="1"/>
    <col min="80" max="83" width="14.36328125" style="60" hidden="1" customWidth="1"/>
    <col min="84" max="84" width="9.08984375" style="60" hidden="1" customWidth="1"/>
    <col min="85" max="85" width="6" style="60" hidden="1" customWidth="1"/>
    <col min="86" max="86" width="53.90625" style="60" hidden="1" customWidth="1"/>
    <col min="87" max="90" width="11.453125" style="60" hidden="1" customWidth="1"/>
    <col min="91" max="91" width="11.36328125" style="60" hidden="1" customWidth="1"/>
    <col min="92" max="92" width="12.90625" style="60" hidden="1" customWidth="1"/>
    <col min="93" max="93" width="14.453125" style="60" hidden="1" customWidth="1"/>
    <col min="94" max="97" width="14.36328125" style="60" hidden="1" customWidth="1"/>
    <col min="98" max="98" width="9.08984375" style="60" hidden="1" customWidth="1"/>
    <col min="99" max="99" width="6" style="60" hidden="1" customWidth="1"/>
    <col min="100" max="100" width="53.90625" style="60" hidden="1" customWidth="1"/>
    <col min="101" max="104" width="11.453125" style="60" hidden="1" customWidth="1"/>
    <col min="105" max="105" width="11.36328125" style="60" hidden="1" customWidth="1"/>
    <col min="106" max="106" width="12.90625" style="60" hidden="1" customWidth="1"/>
    <col min="107" max="107" width="14.453125" style="60" hidden="1" customWidth="1"/>
    <col min="108" max="111" width="14.36328125" style="60" hidden="1" customWidth="1"/>
    <col min="112" max="112" width="9.08984375" style="60" hidden="1" customWidth="1"/>
    <col min="113" max="113" width="6" style="60" hidden="1" customWidth="1"/>
    <col min="114" max="114" width="53.90625" style="60" hidden="1" customWidth="1"/>
    <col min="115" max="118" width="11.453125" style="60" hidden="1" customWidth="1"/>
    <col min="119" max="119" width="11.36328125" style="60" hidden="1" customWidth="1"/>
    <col min="120" max="120" width="12.90625" style="60" hidden="1" customWidth="1"/>
    <col min="121" max="121" width="14.453125" style="60" hidden="1" customWidth="1"/>
    <col min="122" max="125" width="14.36328125" style="60" hidden="1" customWidth="1"/>
    <col min="126" max="126" width="9.08984375" style="60" hidden="1" customWidth="1"/>
    <col min="127" max="127" width="6" style="60" hidden="1" customWidth="1"/>
    <col min="128" max="128" width="53.90625" style="60" hidden="1" customWidth="1"/>
    <col min="129" max="132" width="11.453125" style="60" hidden="1" customWidth="1"/>
    <col min="133" max="133" width="11.36328125" style="60" hidden="1" customWidth="1"/>
    <col min="134" max="134" width="12.90625" style="60" hidden="1" customWidth="1"/>
    <col min="135" max="135" width="14.453125" style="60" hidden="1" customWidth="1"/>
    <col min="136" max="139" width="14.36328125" style="60" hidden="1" customWidth="1"/>
    <col min="140" max="140" width="9.08984375" style="60" hidden="1" customWidth="1"/>
    <col min="141" max="141" width="6" style="60" bestFit="1" customWidth="1"/>
    <col min="142" max="142" width="53.90625" style="60" customWidth="1"/>
    <col min="143" max="143" width="14.453125" style="60" customWidth="1"/>
    <col min="144" max="144" width="9.08984375" style="60" customWidth="1"/>
    <col min="145" max="145" width="10.08984375" style="60" customWidth="1"/>
    <col min="146" max="146" width="11.54296875" style="60" customWidth="1"/>
    <col min="147" max="147" width="11.453125" style="60" customWidth="1"/>
    <col min="148" max="149" width="12.6328125" style="60" customWidth="1"/>
    <col min="150" max="150" width="11.453125" style="60" customWidth="1"/>
    <col min="151" max="151" width="12.90625" style="60" customWidth="1"/>
    <col min="152" max="157" width="12.6328125" style="60" customWidth="1"/>
    <col min="158" max="158" width="7.6328125" style="60" customWidth="1"/>
    <col min="159" max="159" width="6" style="60" bestFit="1" customWidth="1"/>
    <col min="160" max="160" width="36.08984375" style="60" customWidth="1"/>
    <col min="161" max="161" width="10.36328125" style="60" customWidth="1"/>
    <col min="162" max="162" width="10.6328125" style="60" customWidth="1"/>
    <col min="163" max="163" width="10.453125" style="60" customWidth="1"/>
    <col min="164" max="164" width="11.08984375" style="60" customWidth="1"/>
    <col min="165" max="165" width="12.90625" style="60" customWidth="1"/>
    <col min="166" max="166" width="11.453125" style="60" customWidth="1"/>
    <col min="167" max="167" width="16.36328125" style="60" customWidth="1"/>
    <col min="168" max="169" width="12.90625" style="60" customWidth="1"/>
    <col min="170" max="170" width="14.36328125" style="60" customWidth="1"/>
    <col min="171" max="172" width="11.6328125" style="115" customWidth="1"/>
    <col min="173" max="173" width="14.08984375" style="60" customWidth="1"/>
    <col min="174" max="175" width="14.453125" style="60" customWidth="1"/>
    <col min="176" max="16384" width="9.08984375" style="60"/>
  </cols>
  <sheetData>
    <row r="1" spans="1:175" ht="15" customHeight="1" thickBot="1" x14ac:dyDescent="0.3">
      <c r="A1" s="83"/>
      <c r="B1" s="84" t="s">
        <v>159</v>
      </c>
      <c r="C1" s="84" t="s">
        <v>4</v>
      </c>
      <c r="D1" s="84"/>
      <c r="E1" s="84" t="s">
        <v>45</v>
      </c>
      <c r="F1" s="84"/>
      <c r="G1" s="85" t="s">
        <v>5</v>
      </c>
      <c r="H1" s="106"/>
      <c r="I1" s="85" t="s">
        <v>0</v>
      </c>
      <c r="J1" s="85"/>
      <c r="K1" s="85" t="s">
        <v>270</v>
      </c>
      <c r="L1" s="85"/>
      <c r="M1" s="212" t="s">
        <v>269</v>
      </c>
      <c r="N1" s="4"/>
      <c r="O1" s="83"/>
      <c r="P1" s="84" t="s">
        <v>160</v>
      </c>
      <c r="Q1" s="84" t="s">
        <v>4</v>
      </c>
      <c r="R1" s="84"/>
      <c r="S1" s="84" t="s">
        <v>45</v>
      </c>
      <c r="T1" s="84"/>
      <c r="U1" s="85" t="s">
        <v>5</v>
      </c>
      <c r="V1" s="106"/>
      <c r="W1" s="85" t="s">
        <v>0</v>
      </c>
      <c r="X1" s="85"/>
      <c r="Y1" s="85" t="s">
        <v>270</v>
      </c>
      <c r="Z1" s="85"/>
      <c r="AA1" s="212" t="s">
        <v>269</v>
      </c>
      <c r="AB1" s="4"/>
      <c r="AC1" s="83"/>
      <c r="AD1" s="84" t="s">
        <v>161</v>
      </c>
      <c r="AE1" s="84" t="s">
        <v>4</v>
      </c>
      <c r="AF1" s="84"/>
      <c r="AG1" s="84" t="s">
        <v>45</v>
      </c>
      <c r="AH1" s="84"/>
      <c r="AI1" s="85" t="s">
        <v>5</v>
      </c>
      <c r="AJ1" s="106"/>
      <c r="AK1" s="85" t="s">
        <v>0</v>
      </c>
      <c r="AL1" s="85"/>
      <c r="AM1" s="85" t="s">
        <v>270</v>
      </c>
      <c r="AN1" s="85"/>
      <c r="AO1" s="212" t="s">
        <v>269</v>
      </c>
      <c r="AP1" s="4"/>
      <c r="AQ1" s="83"/>
      <c r="AR1" s="84" t="s">
        <v>162</v>
      </c>
      <c r="AS1" s="84" t="s">
        <v>4</v>
      </c>
      <c r="AT1" s="84"/>
      <c r="AU1" s="84" t="s">
        <v>45</v>
      </c>
      <c r="AV1" s="84"/>
      <c r="AW1" s="85" t="s">
        <v>5</v>
      </c>
      <c r="AX1" s="106"/>
      <c r="AY1" s="85" t="s">
        <v>0</v>
      </c>
      <c r="AZ1" s="85"/>
      <c r="BA1" s="85" t="s">
        <v>270</v>
      </c>
      <c r="BB1" s="85"/>
      <c r="BC1" s="212" t="s">
        <v>269</v>
      </c>
      <c r="BD1" s="4"/>
      <c r="BE1" s="83"/>
      <c r="BF1" s="84" t="s">
        <v>163</v>
      </c>
      <c r="BG1" s="84" t="s">
        <v>4</v>
      </c>
      <c r="BH1" s="84"/>
      <c r="BI1" s="84" t="s">
        <v>45</v>
      </c>
      <c r="BJ1" s="84"/>
      <c r="BK1" s="85" t="s">
        <v>5</v>
      </c>
      <c r="BL1" s="106"/>
      <c r="BM1" s="85" t="s">
        <v>0</v>
      </c>
      <c r="BN1" s="85"/>
      <c r="BO1" s="85" t="s">
        <v>270</v>
      </c>
      <c r="BP1" s="85"/>
      <c r="BQ1" s="212" t="s">
        <v>269</v>
      </c>
      <c r="BR1" s="4"/>
      <c r="BS1" s="83"/>
      <c r="BT1" s="84" t="s">
        <v>164</v>
      </c>
      <c r="BU1" s="84" t="s">
        <v>4</v>
      </c>
      <c r="BV1" s="84"/>
      <c r="BW1" s="84" t="s">
        <v>45</v>
      </c>
      <c r="BX1" s="84"/>
      <c r="BY1" s="85" t="s">
        <v>5</v>
      </c>
      <c r="BZ1" s="106"/>
      <c r="CA1" s="85" t="s">
        <v>0</v>
      </c>
      <c r="CB1" s="85"/>
      <c r="CC1" s="85" t="s">
        <v>270</v>
      </c>
      <c r="CD1" s="85"/>
      <c r="CE1" s="212" t="s">
        <v>269</v>
      </c>
      <c r="CF1" s="4"/>
      <c r="CG1" s="83"/>
      <c r="CH1" s="84" t="s">
        <v>165</v>
      </c>
      <c r="CI1" s="84" t="s">
        <v>4</v>
      </c>
      <c r="CJ1" s="84"/>
      <c r="CK1" s="84" t="s">
        <v>45</v>
      </c>
      <c r="CL1" s="84"/>
      <c r="CM1" s="85" t="s">
        <v>5</v>
      </c>
      <c r="CN1" s="106"/>
      <c r="CO1" s="85" t="s">
        <v>0</v>
      </c>
      <c r="CP1" s="85"/>
      <c r="CQ1" s="85" t="s">
        <v>270</v>
      </c>
      <c r="CR1" s="85"/>
      <c r="CS1" s="212" t="s">
        <v>269</v>
      </c>
      <c r="CT1" s="4"/>
      <c r="CU1" s="83"/>
      <c r="CV1" s="84" t="s">
        <v>166</v>
      </c>
      <c r="CW1" s="84" t="s">
        <v>4</v>
      </c>
      <c r="CX1" s="84"/>
      <c r="CY1" s="84" t="s">
        <v>45</v>
      </c>
      <c r="CZ1" s="84"/>
      <c r="DA1" s="85" t="s">
        <v>5</v>
      </c>
      <c r="DB1" s="106"/>
      <c r="DC1" s="85" t="s">
        <v>0</v>
      </c>
      <c r="DD1" s="85"/>
      <c r="DE1" s="85" t="s">
        <v>270</v>
      </c>
      <c r="DF1" s="85"/>
      <c r="DG1" s="212" t="s">
        <v>269</v>
      </c>
      <c r="DH1" s="4"/>
      <c r="DI1" s="83"/>
      <c r="DJ1" s="84" t="s">
        <v>167</v>
      </c>
      <c r="DK1" s="84" t="s">
        <v>4</v>
      </c>
      <c r="DL1" s="84"/>
      <c r="DM1" s="84" t="s">
        <v>45</v>
      </c>
      <c r="DN1" s="84"/>
      <c r="DO1" s="85" t="s">
        <v>5</v>
      </c>
      <c r="DP1" s="106"/>
      <c r="DQ1" s="85" t="s">
        <v>0</v>
      </c>
      <c r="DR1" s="85"/>
      <c r="DS1" s="85" t="s">
        <v>270</v>
      </c>
      <c r="DT1" s="85"/>
      <c r="DU1" s="212" t="s">
        <v>269</v>
      </c>
      <c r="DV1" s="4"/>
      <c r="DW1" s="83"/>
      <c r="DX1" s="84" t="s">
        <v>168</v>
      </c>
      <c r="DY1" s="84" t="s">
        <v>4</v>
      </c>
      <c r="DZ1" s="84"/>
      <c r="EA1" s="84" t="s">
        <v>45</v>
      </c>
      <c r="EB1" s="84"/>
      <c r="EC1" s="85" t="s">
        <v>5</v>
      </c>
      <c r="ED1" s="106"/>
      <c r="EE1" s="85" t="s">
        <v>0</v>
      </c>
      <c r="EF1" s="85"/>
      <c r="EG1" s="85" t="s">
        <v>270</v>
      </c>
      <c r="EH1" s="85"/>
      <c r="EI1" s="212" t="s">
        <v>269</v>
      </c>
      <c r="EJ1" s="4"/>
      <c r="EK1" s="83"/>
      <c r="EL1" s="92"/>
      <c r="EM1" s="84"/>
      <c r="EN1" s="84"/>
      <c r="EO1" s="84"/>
      <c r="EP1" s="84"/>
      <c r="EQ1" s="84"/>
      <c r="ER1" s="85"/>
      <c r="ES1" s="85"/>
      <c r="ET1" s="85"/>
      <c r="EU1" s="85"/>
      <c r="EV1" s="267"/>
      <c r="EW1" s="267"/>
      <c r="EX1" s="85"/>
      <c r="EY1" s="84"/>
      <c r="EZ1" s="84"/>
      <c r="FA1" s="86"/>
      <c r="FC1" s="83"/>
      <c r="FD1" s="92"/>
      <c r="FE1" s="234"/>
      <c r="FF1" s="84"/>
      <c r="FG1" s="84"/>
      <c r="FH1" s="84"/>
      <c r="FI1" s="84"/>
      <c r="FJ1" s="84"/>
      <c r="FK1" s="85"/>
      <c r="FL1" s="85"/>
      <c r="FM1" s="85"/>
      <c r="FN1" s="85"/>
      <c r="FO1" s="268"/>
      <c r="FP1" s="269"/>
      <c r="FQ1" s="85"/>
      <c r="FR1" s="84"/>
      <c r="FS1" s="86"/>
    </row>
    <row r="2" spans="1:175" ht="18" customHeight="1" thickBot="1" x14ac:dyDescent="0.3">
      <c r="A2" s="42"/>
      <c r="B2" s="63">
        <v>0</v>
      </c>
      <c r="C2" s="270">
        <v>0</v>
      </c>
      <c r="D2" s="271"/>
      <c r="E2" s="213">
        <f>E113</f>
        <v>0</v>
      </c>
      <c r="F2" s="6"/>
      <c r="G2" s="272">
        <f>C2*E113</f>
        <v>0</v>
      </c>
      <c r="I2" s="222" t="str">
        <f>$EO$2</f>
        <v>A4</v>
      </c>
      <c r="J2" s="1"/>
      <c r="K2" s="222">
        <f>Total!$B$2</f>
        <v>0</v>
      </c>
      <c r="L2" s="2"/>
      <c r="M2" s="222">
        <f>Total!$D$2</f>
        <v>0</v>
      </c>
      <c r="N2" s="943"/>
      <c r="O2" s="42"/>
      <c r="P2" s="63">
        <v>0</v>
      </c>
      <c r="Q2" s="270">
        <v>0</v>
      </c>
      <c r="R2" s="271"/>
      <c r="S2" s="213">
        <f>S113</f>
        <v>0</v>
      </c>
      <c r="T2" s="6"/>
      <c r="U2" s="272">
        <f>Q2*S113</f>
        <v>0</v>
      </c>
      <c r="V2" s="40"/>
      <c r="W2" s="222" t="str">
        <f>$EO$2</f>
        <v>A4</v>
      </c>
      <c r="X2" s="1"/>
      <c r="Y2" s="222">
        <f>Total!$B$2</f>
        <v>0</v>
      </c>
      <c r="Z2" s="2"/>
      <c r="AA2" s="222">
        <f>Total!$D$2</f>
        <v>0</v>
      </c>
      <c r="AB2" s="943"/>
      <c r="AC2" s="42"/>
      <c r="AD2" s="63">
        <v>0</v>
      </c>
      <c r="AE2" s="270">
        <v>0</v>
      </c>
      <c r="AF2" s="271"/>
      <c r="AG2" s="213">
        <f t="shared" ref="AG2" si="0">AG113</f>
        <v>0</v>
      </c>
      <c r="AH2" s="6"/>
      <c r="AI2" s="272">
        <f t="shared" ref="AI2" si="1">AE2*AG113</f>
        <v>0</v>
      </c>
      <c r="AJ2" s="40"/>
      <c r="AK2" s="222" t="str">
        <f t="shared" ref="AK2" si="2">$EO$2</f>
        <v>A4</v>
      </c>
      <c r="AL2" s="1"/>
      <c r="AM2" s="222">
        <f>Total!$B$2</f>
        <v>0</v>
      </c>
      <c r="AN2" s="2"/>
      <c r="AO2" s="222">
        <f>Total!$D$2</f>
        <v>0</v>
      </c>
      <c r="AP2" s="943"/>
      <c r="AQ2" s="42"/>
      <c r="AR2" s="63">
        <v>0</v>
      </c>
      <c r="AS2" s="270">
        <v>0</v>
      </c>
      <c r="AT2" s="271"/>
      <c r="AU2" s="213">
        <f t="shared" ref="AU2" si="3">AU113</f>
        <v>0</v>
      </c>
      <c r="AV2" s="6"/>
      <c r="AW2" s="272">
        <f t="shared" ref="AW2" si="4">AS2*AU113</f>
        <v>0</v>
      </c>
      <c r="AX2" s="40"/>
      <c r="AY2" s="222" t="str">
        <f t="shared" ref="AY2" si="5">$EO$2</f>
        <v>A4</v>
      </c>
      <c r="AZ2" s="1"/>
      <c r="BA2" s="222">
        <f>Total!$B$2</f>
        <v>0</v>
      </c>
      <c r="BB2" s="2"/>
      <c r="BC2" s="222">
        <f>Total!$D$2</f>
        <v>0</v>
      </c>
      <c r="BD2" s="943"/>
      <c r="BE2" s="42"/>
      <c r="BF2" s="63">
        <v>0</v>
      </c>
      <c r="BG2" s="270">
        <v>0</v>
      </c>
      <c r="BH2" s="271"/>
      <c r="BI2" s="213">
        <f t="shared" ref="BI2" si="6">BI113</f>
        <v>0</v>
      </c>
      <c r="BJ2" s="6"/>
      <c r="BK2" s="272">
        <f t="shared" ref="BK2" si="7">BG2*BI113</f>
        <v>0</v>
      </c>
      <c r="BL2" s="40"/>
      <c r="BM2" s="222" t="str">
        <f t="shared" ref="BM2" si="8">$EO$2</f>
        <v>A4</v>
      </c>
      <c r="BN2" s="1"/>
      <c r="BO2" s="222">
        <f>Total!$B$2</f>
        <v>0</v>
      </c>
      <c r="BP2" s="2"/>
      <c r="BQ2" s="222">
        <f>Total!$D$2</f>
        <v>0</v>
      </c>
      <c r="BR2" s="943"/>
      <c r="BS2" s="42"/>
      <c r="BT2" s="63">
        <v>0</v>
      </c>
      <c r="BU2" s="270">
        <v>0</v>
      </c>
      <c r="BV2" s="271"/>
      <c r="BW2" s="213">
        <f t="shared" ref="BW2" si="9">BW113</f>
        <v>0</v>
      </c>
      <c r="BX2" s="6"/>
      <c r="BY2" s="272">
        <f t="shared" ref="BY2" si="10">BU2*BW113</f>
        <v>0</v>
      </c>
      <c r="BZ2" s="40"/>
      <c r="CA2" s="222" t="str">
        <f t="shared" ref="CA2" si="11">$EO$2</f>
        <v>A4</v>
      </c>
      <c r="CB2" s="1"/>
      <c r="CC2" s="222">
        <f>Total!$B$2</f>
        <v>0</v>
      </c>
      <c r="CD2" s="2"/>
      <c r="CE2" s="222">
        <f>Total!$D$2</f>
        <v>0</v>
      </c>
      <c r="CF2" s="943"/>
      <c r="CG2" s="42"/>
      <c r="CH2" s="63">
        <v>0</v>
      </c>
      <c r="CI2" s="270">
        <v>0</v>
      </c>
      <c r="CJ2" s="271"/>
      <c r="CK2" s="213">
        <f t="shared" ref="CK2" si="12">CK113</f>
        <v>0</v>
      </c>
      <c r="CL2" s="6"/>
      <c r="CM2" s="272">
        <f t="shared" ref="CM2" si="13">CI2*CK113</f>
        <v>0</v>
      </c>
      <c r="CN2" s="40"/>
      <c r="CO2" s="222" t="str">
        <f t="shared" ref="CO2" si="14">$EO$2</f>
        <v>A4</v>
      </c>
      <c r="CP2" s="1"/>
      <c r="CQ2" s="222">
        <f>Total!$B$2</f>
        <v>0</v>
      </c>
      <c r="CR2" s="2"/>
      <c r="CS2" s="222">
        <f>Total!$D$2</f>
        <v>0</v>
      </c>
      <c r="CT2" s="943"/>
      <c r="CU2" s="42"/>
      <c r="CV2" s="63">
        <v>0</v>
      </c>
      <c r="CW2" s="270">
        <v>0</v>
      </c>
      <c r="CX2" s="271"/>
      <c r="CY2" s="213">
        <f t="shared" ref="CY2" si="15">CY113</f>
        <v>0</v>
      </c>
      <c r="CZ2" s="6"/>
      <c r="DA2" s="272">
        <f t="shared" ref="DA2" si="16">CW2*CY113</f>
        <v>0</v>
      </c>
      <c r="DB2" s="40"/>
      <c r="DC2" s="222" t="str">
        <f t="shared" ref="DC2" si="17">$EO$2</f>
        <v>A4</v>
      </c>
      <c r="DD2" s="1"/>
      <c r="DE2" s="222">
        <f>Total!$B$2</f>
        <v>0</v>
      </c>
      <c r="DF2" s="2"/>
      <c r="DG2" s="222">
        <f>Total!$D$2</f>
        <v>0</v>
      </c>
      <c r="DH2" s="943"/>
      <c r="DI2" s="42"/>
      <c r="DJ2" s="63">
        <v>0</v>
      </c>
      <c r="DK2" s="270">
        <v>0</v>
      </c>
      <c r="DL2" s="271"/>
      <c r="DM2" s="213">
        <f t="shared" ref="DM2" si="18">DM113</f>
        <v>0</v>
      </c>
      <c r="DN2" s="6"/>
      <c r="DO2" s="272">
        <f t="shared" ref="DO2" si="19">DK2*DM113</f>
        <v>0</v>
      </c>
      <c r="DP2" s="40"/>
      <c r="DQ2" s="222" t="str">
        <f t="shared" ref="DQ2" si="20">$EO$2</f>
        <v>A4</v>
      </c>
      <c r="DR2" s="1"/>
      <c r="DS2" s="222">
        <f>Total!$B$2</f>
        <v>0</v>
      </c>
      <c r="DT2" s="2"/>
      <c r="DU2" s="222">
        <f>Total!$D$2</f>
        <v>0</v>
      </c>
      <c r="DV2" s="943"/>
      <c r="DW2" s="42"/>
      <c r="DX2" s="63">
        <v>0</v>
      </c>
      <c r="DY2" s="270">
        <v>0</v>
      </c>
      <c r="DZ2" s="271"/>
      <c r="EA2" s="213">
        <f t="shared" ref="EA2" si="21">EA113</f>
        <v>0</v>
      </c>
      <c r="EB2" s="6"/>
      <c r="EC2" s="272">
        <f t="shared" ref="EC2" si="22">DY2*EA113</f>
        <v>0</v>
      </c>
      <c r="ED2" s="40"/>
      <c r="EE2" s="222" t="str">
        <f t="shared" ref="EE2" si="23">$EO$2</f>
        <v>A4</v>
      </c>
      <c r="EF2" s="1"/>
      <c r="EG2" s="222">
        <f>Total!$B$2</f>
        <v>0</v>
      </c>
      <c r="EH2" s="2"/>
      <c r="EI2" s="222">
        <f>Total!$D$2</f>
        <v>0</v>
      </c>
      <c r="EJ2" s="943"/>
      <c r="EK2" s="42"/>
      <c r="EL2" s="271" t="s">
        <v>158</v>
      </c>
      <c r="EM2" s="193"/>
      <c r="EN2" s="1" t="s">
        <v>0</v>
      </c>
      <c r="EO2" s="3" t="str">
        <f>Setup!$K$5</f>
        <v>A4</v>
      </c>
      <c r="EP2" s="61"/>
      <c r="EQ2" s="14"/>
      <c r="ER2" s="4" t="s">
        <v>270</v>
      </c>
      <c r="ES2" s="3">
        <f>EG2</f>
        <v>0</v>
      </c>
      <c r="ET2" s="114" t="s">
        <v>1</v>
      </c>
      <c r="EU2" s="3">
        <f>EI2</f>
        <v>0</v>
      </c>
      <c r="EV2" s="102"/>
      <c r="EW2" s="102"/>
      <c r="EX2" s="764"/>
      <c r="EY2" s="87"/>
      <c r="EZ2" s="87"/>
      <c r="FA2" s="88"/>
      <c r="FC2" s="42"/>
      <c r="FD2" s="63">
        <v>0</v>
      </c>
      <c r="FE2" s="44" t="s">
        <v>450</v>
      </c>
      <c r="FF2" s="194"/>
      <c r="FG2" s="600" t="s">
        <v>0</v>
      </c>
      <c r="FH2" s="273" t="str">
        <f>Setup!$O$5</f>
        <v>A4</v>
      </c>
      <c r="FI2" s="601" t="s">
        <v>270</v>
      </c>
      <c r="FJ2" s="3">
        <f>ES2</f>
        <v>0</v>
      </c>
      <c r="FK2" s="114" t="s">
        <v>1</v>
      </c>
      <c r="FL2" s="3">
        <f>EU2</f>
        <v>0</v>
      </c>
      <c r="FM2" s="82"/>
      <c r="FN2" s="61"/>
      <c r="FO2" s="127"/>
      <c r="FP2" s="116"/>
      <c r="FQ2" s="764"/>
      <c r="FR2" s="87"/>
      <c r="FS2" s="88"/>
    </row>
    <row r="3" spans="1:175" ht="28.5" customHeight="1" thickBot="1" x14ac:dyDescent="0.3">
      <c r="A3" s="42"/>
      <c r="B3" s="8"/>
      <c r="C3" s="274"/>
      <c r="E3" s="271"/>
      <c r="F3" s="275" t="s">
        <v>6</v>
      </c>
      <c r="G3" s="6" t="s">
        <v>109</v>
      </c>
      <c r="H3" s="4" t="s">
        <v>107</v>
      </c>
      <c r="I3" s="4" t="s">
        <v>2</v>
      </c>
      <c r="J3" s="4" t="s">
        <v>157</v>
      </c>
      <c r="K3" s="4" t="s">
        <v>3</v>
      </c>
      <c r="L3" s="10"/>
      <c r="M3" s="43"/>
      <c r="N3" s="10"/>
      <c r="O3" s="42"/>
      <c r="P3" s="8"/>
      <c r="Q3" s="274"/>
      <c r="R3" s="7"/>
      <c r="S3" s="271"/>
      <c r="T3" s="275" t="s">
        <v>6</v>
      </c>
      <c r="U3" s="6" t="s">
        <v>109</v>
      </c>
      <c r="V3" s="4" t="s">
        <v>107</v>
      </c>
      <c r="W3" s="4" t="s">
        <v>2</v>
      </c>
      <c r="X3" s="4" t="s">
        <v>157</v>
      </c>
      <c r="Y3" s="4" t="s">
        <v>3</v>
      </c>
      <c r="Z3" s="10"/>
      <c r="AA3" s="43"/>
      <c r="AB3" s="10"/>
      <c r="AC3" s="42"/>
      <c r="AD3" s="8"/>
      <c r="AE3" s="274"/>
      <c r="AF3" s="7"/>
      <c r="AG3" s="271"/>
      <c r="AH3" s="275" t="s">
        <v>6</v>
      </c>
      <c r="AI3" s="6" t="s">
        <v>109</v>
      </c>
      <c r="AJ3" s="4" t="s">
        <v>107</v>
      </c>
      <c r="AK3" s="4" t="s">
        <v>2</v>
      </c>
      <c r="AL3" s="4" t="s">
        <v>157</v>
      </c>
      <c r="AM3" s="4" t="s">
        <v>3</v>
      </c>
      <c r="AN3" s="10"/>
      <c r="AO3" s="43"/>
      <c r="AP3" s="10"/>
      <c r="AQ3" s="42"/>
      <c r="AR3" s="8"/>
      <c r="AS3" s="274"/>
      <c r="AT3" s="7"/>
      <c r="AU3" s="271"/>
      <c r="AV3" s="275" t="s">
        <v>6</v>
      </c>
      <c r="AW3" s="6" t="s">
        <v>109</v>
      </c>
      <c r="AX3" s="4" t="s">
        <v>107</v>
      </c>
      <c r="AY3" s="4" t="s">
        <v>2</v>
      </c>
      <c r="AZ3" s="4" t="s">
        <v>157</v>
      </c>
      <c r="BA3" s="4" t="s">
        <v>3</v>
      </c>
      <c r="BB3" s="10"/>
      <c r="BC3" s="43"/>
      <c r="BD3" s="10"/>
      <c r="BE3" s="42"/>
      <c r="BF3" s="8"/>
      <c r="BG3" s="274"/>
      <c r="BH3" s="7"/>
      <c r="BI3" s="271"/>
      <c r="BJ3" s="275" t="s">
        <v>6</v>
      </c>
      <c r="BK3" s="6" t="s">
        <v>109</v>
      </c>
      <c r="BL3" s="4" t="s">
        <v>107</v>
      </c>
      <c r="BM3" s="4" t="s">
        <v>2</v>
      </c>
      <c r="BN3" s="4" t="s">
        <v>157</v>
      </c>
      <c r="BO3" s="4" t="s">
        <v>3</v>
      </c>
      <c r="BP3" s="10"/>
      <c r="BQ3" s="43"/>
      <c r="BR3" s="10"/>
      <c r="BS3" s="42"/>
      <c r="BT3" s="8"/>
      <c r="BU3" s="274"/>
      <c r="BV3" s="7"/>
      <c r="BW3" s="271"/>
      <c r="BX3" s="275" t="s">
        <v>6</v>
      </c>
      <c r="BY3" s="6" t="s">
        <v>109</v>
      </c>
      <c r="BZ3" s="4" t="s">
        <v>107</v>
      </c>
      <c r="CA3" s="4" t="s">
        <v>2</v>
      </c>
      <c r="CB3" s="4" t="s">
        <v>157</v>
      </c>
      <c r="CC3" s="4" t="s">
        <v>3</v>
      </c>
      <c r="CD3" s="10"/>
      <c r="CE3" s="43"/>
      <c r="CF3" s="10"/>
      <c r="CG3" s="42"/>
      <c r="CH3" s="8"/>
      <c r="CI3" s="274"/>
      <c r="CJ3" s="7"/>
      <c r="CK3" s="271"/>
      <c r="CL3" s="275" t="s">
        <v>6</v>
      </c>
      <c r="CM3" s="6" t="s">
        <v>109</v>
      </c>
      <c r="CN3" s="4" t="s">
        <v>107</v>
      </c>
      <c r="CO3" s="4" t="s">
        <v>2</v>
      </c>
      <c r="CP3" s="4" t="s">
        <v>157</v>
      </c>
      <c r="CQ3" s="4" t="s">
        <v>3</v>
      </c>
      <c r="CR3" s="10"/>
      <c r="CS3" s="43"/>
      <c r="CT3" s="10"/>
      <c r="CU3" s="42"/>
      <c r="CV3" s="8"/>
      <c r="CW3" s="274"/>
      <c r="CX3" s="7"/>
      <c r="CY3" s="271"/>
      <c r="CZ3" s="275" t="s">
        <v>6</v>
      </c>
      <c r="DA3" s="6" t="s">
        <v>109</v>
      </c>
      <c r="DB3" s="4" t="s">
        <v>107</v>
      </c>
      <c r="DC3" s="4" t="s">
        <v>2</v>
      </c>
      <c r="DD3" s="4" t="s">
        <v>157</v>
      </c>
      <c r="DE3" s="4" t="s">
        <v>3</v>
      </c>
      <c r="DF3" s="10"/>
      <c r="DG3" s="43"/>
      <c r="DH3" s="10"/>
      <c r="DI3" s="42"/>
      <c r="DJ3" s="8"/>
      <c r="DK3" s="274"/>
      <c r="DL3" s="7"/>
      <c r="DM3" s="271"/>
      <c r="DN3" s="275" t="s">
        <v>6</v>
      </c>
      <c r="DO3" s="6" t="s">
        <v>109</v>
      </c>
      <c r="DP3" s="4" t="s">
        <v>107</v>
      </c>
      <c r="DQ3" s="4" t="s">
        <v>2</v>
      </c>
      <c r="DR3" s="4" t="s">
        <v>157</v>
      </c>
      <c r="DS3" s="4" t="s">
        <v>3</v>
      </c>
      <c r="DT3" s="10"/>
      <c r="DU3" s="43"/>
      <c r="DV3" s="10"/>
      <c r="DW3" s="42"/>
      <c r="DX3" s="8"/>
      <c r="DY3" s="274"/>
      <c r="DZ3" s="7"/>
      <c r="EA3" s="271"/>
      <c r="EB3" s="275" t="s">
        <v>6</v>
      </c>
      <c r="EC3" s="6" t="s">
        <v>109</v>
      </c>
      <c r="ED3" s="4" t="s">
        <v>107</v>
      </c>
      <c r="EE3" s="4" t="s">
        <v>2</v>
      </c>
      <c r="EF3" s="4" t="s">
        <v>157</v>
      </c>
      <c r="EG3" s="4" t="s">
        <v>3</v>
      </c>
      <c r="EH3" s="10"/>
      <c r="EI3" s="43"/>
      <c r="EJ3" s="10"/>
      <c r="EK3" s="42"/>
      <c r="EL3" s="276"/>
      <c r="EM3" s="193"/>
      <c r="EN3" s="276"/>
      <c r="EO3" s="277"/>
      <c r="EP3" s="6"/>
      <c r="EQ3" s="1"/>
      <c r="ER3" s="953" t="s">
        <v>122</v>
      </c>
      <c r="ES3" s="953" t="s">
        <v>123</v>
      </c>
      <c r="ET3" s="157" t="s">
        <v>231</v>
      </c>
      <c r="EU3" s="1050"/>
      <c r="EV3" s="1050"/>
      <c r="EW3" s="412" t="s">
        <v>232</v>
      </c>
      <c r="EX3" s="559" t="s">
        <v>5</v>
      </c>
      <c r="EY3" s="598"/>
      <c r="EZ3" s="598"/>
      <c r="FA3" s="88"/>
      <c r="FC3" s="42"/>
      <c r="FD3" s="276"/>
      <c r="FE3" s="61"/>
      <c r="FF3" s="276"/>
      <c r="FG3" s="277"/>
      <c r="FH3" s="104"/>
      <c r="FI3" s="6"/>
      <c r="FJ3" s="1"/>
      <c r="FK3" s="1"/>
      <c r="FL3" s="10"/>
      <c r="FM3" s="10"/>
      <c r="FN3" s="61"/>
      <c r="FO3" s="278" t="s">
        <v>122</v>
      </c>
      <c r="FP3" s="1050"/>
      <c r="FQ3" s="1050"/>
      <c r="FR3" s="87"/>
      <c r="FS3" s="88"/>
    </row>
    <row r="4" spans="1:175" ht="13.5" thickTop="1" thickBot="1" x14ac:dyDescent="0.3">
      <c r="A4" s="44" t="s">
        <v>74</v>
      </c>
      <c r="B4" s="11" t="s">
        <v>569</v>
      </c>
      <c r="C4" s="6" t="s">
        <v>9</v>
      </c>
      <c r="D4" s="6" t="s">
        <v>10</v>
      </c>
      <c r="E4" s="6" t="s">
        <v>11</v>
      </c>
      <c r="F4" s="62">
        <v>6</v>
      </c>
      <c r="G4" s="819">
        <f>(SUM(F5:G11)*(100+F4)/100)+H5</f>
        <v>0</v>
      </c>
      <c r="H4" s="820"/>
      <c r="I4" s="13">
        <f>G4*H4</f>
        <v>0</v>
      </c>
      <c r="J4" s="13">
        <f>IF(E$113=0,0,I4/E$113)</f>
        <v>0</v>
      </c>
      <c r="K4" s="13">
        <f>(J4*G$2)</f>
        <v>0</v>
      </c>
      <c r="L4" s="13"/>
      <c r="M4" s="55"/>
      <c r="N4" s="10"/>
      <c r="O4" s="44" t="s">
        <v>74</v>
      </c>
      <c r="P4" s="11" t="s">
        <v>8</v>
      </c>
      <c r="Q4" s="6" t="s">
        <v>9</v>
      </c>
      <c r="R4" s="6" t="s">
        <v>10</v>
      </c>
      <c r="S4" s="6" t="s">
        <v>11</v>
      </c>
      <c r="T4" s="62">
        <v>6</v>
      </c>
      <c r="U4" s="12">
        <f>(SUM(T5:U11)*(100+T4)/100)+V5</f>
        <v>0</v>
      </c>
      <c r="V4" s="820"/>
      <c r="W4" s="13">
        <f>U4*V4</f>
        <v>0</v>
      </c>
      <c r="X4" s="13">
        <f>IF(S$113=0,0,W4/S$113)</f>
        <v>0</v>
      </c>
      <c r="Y4" s="13">
        <f>(X4*U$2)</f>
        <v>0</v>
      </c>
      <c r="Z4" s="13"/>
      <c r="AA4" s="55"/>
      <c r="AB4" s="10"/>
      <c r="AC4" s="44" t="s">
        <v>74</v>
      </c>
      <c r="AD4" s="11" t="s">
        <v>8</v>
      </c>
      <c r="AE4" s="6" t="s">
        <v>9</v>
      </c>
      <c r="AF4" s="6" t="s">
        <v>10</v>
      </c>
      <c r="AG4" s="6" t="s">
        <v>11</v>
      </c>
      <c r="AH4" s="62">
        <v>6</v>
      </c>
      <c r="AI4" s="12">
        <f t="shared" ref="AI4" si="24">(SUM(AH5:AI11)*(100+AH4)/100)+AJ5</f>
        <v>0</v>
      </c>
      <c r="AJ4" s="820"/>
      <c r="AK4" s="13">
        <f t="shared" ref="AK4" si="25">AI4*AJ4</f>
        <v>0</v>
      </c>
      <c r="AL4" s="13">
        <f t="shared" ref="AL4" si="26">IF(AG$113=0,0,AK4/AG$113)</f>
        <v>0</v>
      </c>
      <c r="AM4" s="13">
        <f t="shared" ref="AM4" si="27">(AL4*AI$2)</f>
        <v>0</v>
      </c>
      <c r="AN4" s="13"/>
      <c r="AO4" s="55"/>
      <c r="AP4" s="10"/>
      <c r="AQ4" s="44" t="s">
        <v>74</v>
      </c>
      <c r="AR4" s="11" t="s">
        <v>8</v>
      </c>
      <c r="AS4" s="6" t="s">
        <v>9</v>
      </c>
      <c r="AT4" s="6" t="s">
        <v>10</v>
      </c>
      <c r="AU4" s="6" t="s">
        <v>11</v>
      </c>
      <c r="AV4" s="62">
        <v>6</v>
      </c>
      <c r="AW4" s="12">
        <f t="shared" ref="AW4" si="28">(SUM(AV5:AW11)*(100+AV4)/100)+AX5</f>
        <v>0</v>
      </c>
      <c r="AX4" s="820"/>
      <c r="AY4" s="13">
        <f t="shared" ref="AY4" si="29">AW4*AX4</f>
        <v>0</v>
      </c>
      <c r="AZ4" s="13">
        <f t="shared" ref="AZ4" si="30">IF(AU$113=0,0,AY4/AU$113)</f>
        <v>0</v>
      </c>
      <c r="BA4" s="13">
        <f t="shared" ref="BA4" si="31">(AZ4*AW$2)</f>
        <v>0</v>
      </c>
      <c r="BB4" s="13"/>
      <c r="BC4" s="55"/>
      <c r="BD4" s="10"/>
      <c r="BE4" s="44" t="s">
        <v>74</v>
      </c>
      <c r="BF4" s="11" t="s">
        <v>8</v>
      </c>
      <c r="BG4" s="6" t="s">
        <v>9</v>
      </c>
      <c r="BH4" s="6" t="s">
        <v>10</v>
      </c>
      <c r="BI4" s="6" t="s">
        <v>11</v>
      </c>
      <c r="BJ4" s="62">
        <v>6</v>
      </c>
      <c r="BK4" s="12">
        <f t="shared" ref="BK4" si="32">(SUM(BJ5:BK11)*(100+BJ4)/100)+BL5</f>
        <v>0</v>
      </c>
      <c r="BL4" s="820"/>
      <c r="BM4" s="13">
        <f t="shared" ref="BM4" si="33">BK4*BL4</f>
        <v>0</v>
      </c>
      <c r="BN4" s="13">
        <f t="shared" ref="BN4" si="34">IF(BI$113=0,0,BM4/BI$113)</f>
        <v>0</v>
      </c>
      <c r="BO4" s="13">
        <f t="shared" ref="BO4" si="35">(BN4*BK$2)</f>
        <v>0</v>
      </c>
      <c r="BP4" s="13"/>
      <c r="BQ4" s="55"/>
      <c r="BR4" s="10"/>
      <c r="BS4" s="44" t="s">
        <v>74</v>
      </c>
      <c r="BT4" s="11" t="s">
        <v>8</v>
      </c>
      <c r="BU4" s="6" t="s">
        <v>9</v>
      </c>
      <c r="BV4" s="6" t="s">
        <v>10</v>
      </c>
      <c r="BW4" s="6" t="s">
        <v>11</v>
      </c>
      <c r="BX4" s="62">
        <v>6</v>
      </c>
      <c r="BY4" s="12">
        <f t="shared" ref="BY4" si="36">(SUM(BX5:BY11)*(100+BX4)/100)+BZ5</f>
        <v>0</v>
      </c>
      <c r="BZ4" s="820"/>
      <c r="CA4" s="13">
        <f t="shared" ref="CA4" si="37">BY4*BZ4</f>
        <v>0</v>
      </c>
      <c r="CB4" s="13">
        <f t="shared" ref="CB4" si="38">IF(BW$113=0,0,CA4/BW$113)</f>
        <v>0</v>
      </c>
      <c r="CC4" s="13">
        <f t="shared" ref="CC4" si="39">(CB4*BY$2)</f>
        <v>0</v>
      </c>
      <c r="CD4" s="13"/>
      <c r="CE4" s="55"/>
      <c r="CF4" s="10"/>
      <c r="CG4" s="44" t="s">
        <v>74</v>
      </c>
      <c r="CH4" s="11" t="s">
        <v>8</v>
      </c>
      <c r="CI4" s="6" t="s">
        <v>9</v>
      </c>
      <c r="CJ4" s="6" t="s">
        <v>10</v>
      </c>
      <c r="CK4" s="6" t="s">
        <v>11</v>
      </c>
      <c r="CL4" s="62">
        <v>6</v>
      </c>
      <c r="CM4" s="12">
        <f t="shared" ref="CM4" si="40">(SUM(CL5:CM11)*(100+CL4)/100)+CN5</f>
        <v>0</v>
      </c>
      <c r="CN4" s="820"/>
      <c r="CO4" s="13">
        <f t="shared" ref="CO4" si="41">CM4*CN4</f>
        <v>0</v>
      </c>
      <c r="CP4" s="13">
        <f t="shared" ref="CP4" si="42">IF(CK$113=0,0,CO4/CK$113)</f>
        <v>0</v>
      </c>
      <c r="CQ4" s="13">
        <f t="shared" ref="CQ4" si="43">(CP4*CM$2)</f>
        <v>0</v>
      </c>
      <c r="CR4" s="13"/>
      <c r="CS4" s="55"/>
      <c r="CT4" s="10"/>
      <c r="CU4" s="44" t="s">
        <v>74</v>
      </c>
      <c r="CV4" s="11" t="s">
        <v>8</v>
      </c>
      <c r="CW4" s="6" t="s">
        <v>9</v>
      </c>
      <c r="CX4" s="6" t="s">
        <v>10</v>
      </c>
      <c r="CY4" s="6" t="s">
        <v>11</v>
      </c>
      <c r="CZ4" s="62">
        <v>6</v>
      </c>
      <c r="DA4" s="12">
        <f t="shared" ref="DA4" si="44">(SUM(CZ5:DA11)*(100+CZ4)/100)+DB5</f>
        <v>0</v>
      </c>
      <c r="DB4" s="820"/>
      <c r="DC4" s="13">
        <f t="shared" ref="DC4" si="45">DA4*DB4</f>
        <v>0</v>
      </c>
      <c r="DD4" s="13">
        <f t="shared" ref="DD4" si="46">IF(CY$113=0,0,DC4/CY$113)</f>
        <v>0</v>
      </c>
      <c r="DE4" s="13">
        <f t="shared" ref="DE4" si="47">(DD4*DA$2)</f>
        <v>0</v>
      </c>
      <c r="DF4" s="13"/>
      <c r="DG4" s="55"/>
      <c r="DH4" s="10"/>
      <c r="DI4" s="44" t="s">
        <v>74</v>
      </c>
      <c r="DJ4" s="11" t="s">
        <v>8</v>
      </c>
      <c r="DK4" s="6" t="s">
        <v>9</v>
      </c>
      <c r="DL4" s="6" t="s">
        <v>10</v>
      </c>
      <c r="DM4" s="6" t="s">
        <v>11</v>
      </c>
      <c r="DN4" s="62">
        <v>6</v>
      </c>
      <c r="DO4" s="12">
        <f t="shared" ref="DO4" si="48">(SUM(DN5:DO11)*(100+DN4)/100)+DP5</f>
        <v>0</v>
      </c>
      <c r="DP4" s="820"/>
      <c r="DQ4" s="13">
        <f t="shared" ref="DQ4" si="49">DO4*DP4</f>
        <v>0</v>
      </c>
      <c r="DR4" s="13">
        <f t="shared" ref="DR4" si="50">IF(DM$113=0,0,DQ4/DM$113)</f>
        <v>0</v>
      </c>
      <c r="DS4" s="13">
        <f t="shared" ref="DS4" si="51">(DR4*DO$2)</f>
        <v>0</v>
      </c>
      <c r="DT4" s="13"/>
      <c r="DU4" s="55"/>
      <c r="DV4" s="10"/>
      <c r="DW4" s="44" t="s">
        <v>74</v>
      </c>
      <c r="DX4" s="11" t="s">
        <v>8</v>
      </c>
      <c r="DY4" s="6" t="s">
        <v>9</v>
      </c>
      <c r="DZ4" s="6" t="s">
        <v>10</v>
      </c>
      <c r="EA4" s="6" t="s">
        <v>11</v>
      </c>
      <c r="EB4" s="62">
        <v>6</v>
      </c>
      <c r="EC4" s="12">
        <f t="shared" ref="EC4" si="52">(SUM(EB5:EC11)*(100+EB4)/100)+ED5</f>
        <v>0</v>
      </c>
      <c r="ED4" s="820"/>
      <c r="EE4" s="13">
        <f t="shared" ref="EE4" si="53">EC4*ED4</f>
        <v>0</v>
      </c>
      <c r="EF4" s="13">
        <f t="shared" ref="EF4" si="54">IF(EA$113=0,0,EE4/EA$113)</f>
        <v>0</v>
      </c>
      <c r="EG4" s="13">
        <f t="shared" ref="EG4" si="55">(EF4*EC$2)</f>
        <v>0</v>
      </c>
      <c r="EH4" s="13"/>
      <c r="EI4" s="55"/>
      <c r="EJ4" s="10"/>
      <c r="EK4" s="42"/>
      <c r="EL4" s="276"/>
      <c r="EM4" s="193"/>
      <c r="EN4" s="276"/>
      <c r="EO4" s="271" t="s">
        <v>230</v>
      </c>
      <c r="EP4" s="190">
        <f>C2+Q2+AE2+AS2+BG2+BU2+CI2+CW2+DK2+DY2</f>
        <v>0</v>
      </c>
      <c r="EQ4" s="61"/>
      <c r="ER4" s="190">
        <f>G2+U2+AI2+AW2+BK2+BY2+CM2+DA2+DO2+EC2</f>
        <v>0</v>
      </c>
      <c r="ES4" s="71">
        <v>0</v>
      </c>
      <c r="ET4" s="65">
        <v>0</v>
      </c>
      <c r="EU4" s="103"/>
      <c r="EV4" s="764"/>
      <c r="EW4" s="560">
        <f>EP4+ET4</f>
        <v>0</v>
      </c>
      <c r="EX4" s="561">
        <f>ER4+ES4</f>
        <v>0</v>
      </c>
      <c r="EY4" s="61"/>
      <c r="EZ4" s="61"/>
      <c r="FA4" s="88"/>
      <c r="FC4" s="42"/>
      <c r="FD4" s="276"/>
      <c r="FE4" s="61"/>
      <c r="FF4" s="185"/>
      <c r="FG4" s="134"/>
      <c r="FH4" s="8"/>
      <c r="FI4" s="762"/>
      <c r="FJ4" s="61"/>
      <c r="FK4" s="61"/>
      <c r="FL4" s="10"/>
      <c r="FM4" s="10"/>
      <c r="FN4" s="61"/>
      <c r="FO4" s="141">
        <v>0</v>
      </c>
      <c r="FP4" s="116"/>
      <c r="FQ4" s="764"/>
      <c r="FR4" s="87"/>
      <c r="FS4" s="88"/>
    </row>
    <row r="5" spans="1:175" ht="27" customHeight="1" x14ac:dyDescent="0.25">
      <c r="A5" s="44" t="s">
        <v>74</v>
      </c>
      <c r="B5" s="11" t="s">
        <v>12</v>
      </c>
      <c r="C5" s="64">
        <v>0</v>
      </c>
      <c r="D5" s="64">
        <v>0</v>
      </c>
      <c r="E5" s="64">
        <v>0</v>
      </c>
      <c r="F5" s="11">
        <f>C5*(D5)</f>
        <v>0</v>
      </c>
      <c r="G5" s="11">
        <f>C5*(E5)</f>
        <v>0</v>
      </c>
      <c r="H5" s="16">
        <f>G26</f>
        <v>0</v>
      </c>
      <c r="I5" s="13"/>
      <c r="J5" s="13"/>
      <c r="K5" s="13"/>
      <c r="L5" s="13"/>
      <c r="M5" s="55"/>
      <c r="N5" s="10"/>
      <c r="O5" s="44" t="s">
        <v>74</v>
      </c>
      <c r="P5" s="11" t="s">
        <v>12</v>
      </c>
      <c r="Q5" s="64">
        <v>0</v>
      </c>
      <c r="R5" s="64">
        <v>0</v>
      </c>
      <c r="S5" s="64">
        <v>0</v>
      </c>
      <c r="T5" s="11">
        <f>Q5*(R5)</f>
        <v>0</v>
      </c>
      <c r="U5" s="11">
        <f>Q5*(S5)</f>
        <v>0</v>
      </c>
      <c r="V5" s="16">
        <f>U26</f>
        <v>0</v>
      </c>
      <c r="W5" s="13"/>
      <c r="X5" s="13"/>
      <c r="Y5" s="13"/>
      <c r="Z5" s="13"/>
      <c r="AA5" s="55"/>
      <c r="AB5" s="10"/>
      <c r="AC5" s="44" t="s">
        <v>74</v>
      </c>
      <c r="AD5" s="11" t="s">
        <v>12</v>
      </c>
      <c r="AE5" s="64">
        <v>0</v>
      </c>
      <c r="AF5" s="64">
        <v>0</v>
      </c>
      <c r="AG5" s="64">
        <v>0</v>
      </c>
      <c r="AH5" s="11">
        <f t="shared" ref="AH5:AH11" si="56">AE5*(AF5)</f>
        <v>0</v>
      </c>
      <c r="AI5" s="11">
        <f t="shared" ref="AI5:AI11" si="57">AE5*(AG5)</f>
        <v>0</v>
      </c>
      <c r="AJ5" s="16">
        <f t="shared" ref="AJ5" si="58">AI26</f>
        <v>0</v>
      </c>
      <c r="AK5" s="13"/>
      <c r="AL5" s="13"/>
      <c r="AM5" s="13"/>
      <c r="AN5" s="13"/>
      <c r="AO5" s="55"/>
      <c r="AP5" s="10"/>
      <c r="AQ5" s="44" t="s">
        <v>74</v>
      </c>
      <c r="AR5" s="11" t="s">
        <v>12</v>
      </c>
      <c r="AS5" s="64">
        <v>0</v>
      </c>
      <c r="AT5" s="64">
        <v>0</v>
      </c>
      <c r="AU5" s="64">
        <v>0</v>
      </c>
      <c r="AV5" s="11">
        <f t="shared" ref="AV5:AV11" si="59">AS5*(AT5)</f>
        <v>0</v>
      </c>
      <c r="AW5" s="11">
        <f t="shared" ref="AW5:AW11" si="60">AS5*(AU5)</f>
        <v>0</v>
      </c>
      <c r="AX5" s="16">
        <f t="shared" ref="AX5" si="61">AW26</f>
        <v>0</v>
      </c>
      <c r="AY5" s="13"/>
      <c r="AZ5" s="13"/>
      <c r="BA5" s="13"/>
      <c r="BB5" s="13"/>
      <c r="BC5" s="55"/>
      <c r="BD5" s="10"/>
      <c r="BE5" s="44" t="s">
        <v>74</v>
      </c>
      <c r="BF5" s="11" t="s">
        <v>12</v>
      </c>
      <c r="BG5" s="64">
        <v>0</v>
      </c>
      <c r="BH5" s="64">
        <v>0</v>
      </c>
      <c r="BI5" s="64">
        <v>0</v>
      </c>
      <c r="BJ5" s="11">
        <f t="shared" ref="BJ5:BJ11" si="62">BG5*(BH5)</f>
        <v>0</v>
      </c>
      <c r="BK5" s="11">
        <f t="shared" ref="BK5:BK11" si="63">BG5*(BI5)</f>
        <v>0</v>
      </c>
      <c r="BL5" s="16">
        <f t="shared" ref="BL5" si="64">BK26</f>
        <v>0</v>
      </c>
      <c r="BM5" s="13"/>
      <c r="BN5" s="13"/>
      <c r="BO5" s="13"/>
      <c r="BP5" s="13"/>
      <c r="BQ5" s="55"/>
      <c r="BR5" s="10"/>
      <c r="BS5" s="44" t="s">
        <v>74</v>
      </c>
      <c r="BT5" s="11" t="s">
        <v>12</v>
      </c>
      <c r="BU5" s="64">
        <v>0</v>
      </c>
      <c r="BV5" s="64">
        <v>0</v>
      </c>
      <c r="BW5" s="64">
        <v>0</v>
      </c>
      <c r="BX5" s="11">
        <f t="shared" ref="BX5:BX11" si="65">BU5*(BV5)</f>
        <v>0</v>
      </c>
      <c r="BY5" s="11">
        <f t="shared" ref="BY5:BY11" si="66">BU5*(BW5)</f>
        <v>0</v>
      </c>
      <c r="BZ5" s="16">
        <f t="shared" ref="BZ5" si="67">BY26</f>
        <v>0</v>
      </c>
      <c r="CA5" s="13"/>
      <c r="CB5" s="13"/>
      <c r="CC5" s="13"/>
      <c r="CD5" s="13"/>
      <c r="CE5" s="55"/>
      <c r="CF5" s="10"/>
      <c r="CG5" s="44" t="s">
        <v>74</v>
      </c>
      <c r="CH5" s="11" t="s">
        <v>12</v>
      </c>
      <c r="CI5" s="64">
        <v>0</v>
      </c>
      <c r="CJ5" s="64">
        <v>0</v>
      </c>
      <c r="CK5" s="64">
        <v>0</v>
      </c>
      <c r="CL5" s="11">
        <f t="shared" ref="CL5:CL11" si="68">CI5*(CJ5)</f>
        <v>0</v>
      </c>
      <c r="CM5" s="11">
        <f t="shared" ref="CM5:CM11" si="69">CI5*(CK5)</f>
        <v>0</v>
      </c>
      <c r="CN5" s="16">
        <f t="shared" ref="CN5" si="70">CM26</f>
        <v>0</v>
      </c>
      <c r="CO5" s="13"/>
      <c r="CP5" s="13"/>
      <c r="CQ5" s="13"/>
      <c r="CR5" s="13"/>
      <c r="CS5" s="55"/>
      <c r="CT5" s="10"/>
      <c r="CU5" s="44" t="s">
        <v>74</v>
      </c>
      <c r="CV5" s="11" t="s">
        <v>12</v>
      </c>
      <c r="CW5" s="64">
        <v>0</v>
      </c>
      <c r="CX5" s="64">
        <v>0</v>
      </c>
      <c r="CY5" s="64">
        <v>0</v>
      </c>
      <c r="CZ5" s="11">
        <f t="shared" ref="CZ5:CZ11" si="71">CW5*(CX5)</f>
        <v>0</v>
      </c>
      <c r="DA5" s="11">
        <f t="shared" ref="DA5:DA11" si="72">CW5*(CY5)</f>
        <v>0</v>
      </c>
      <c r="DB5" s="16">
        <f t="shared" ref="DB5" si="73">DA26</f>
        <v>0</v>
      </c>
      <c r="DC5" s="13"/>
      <c r="DD5" s="13"/>
      <c r="DE5" s="13"/>
      <c r="DF5" s="13"/>
      <c r="DG5" s="55"/>
      <c r="DH5" s="10"/>
      <c r="DI5" s="44" t="s">
        <v>74</v>
      </c>
      <c r="DJ5" s="11" t="s">
        <v>12</v>
      </c>
      <c r="DK5" s="64">
        <v>0</v>
      </c>
      <c r="DL5" s="64">
        <v>0</v>
      </c>
      <c r="DM5" s="64">
        <v>0</v>
      </c>
      <c r="DN5" s="11">
        <f t="shared" ref="DN5:DN11" si="74">DK5*(DL5)</f>
        <v>0</v>
      </c>
      <c r="DO5" s="11">
        <f t="shared" ref="DO5:DO11" si="75">DK5*(DM5)</f>
        <v>0</v>
      </c>
      <c r="DP5" s="16">
        <f t="shared" ref="DP5" si="76">DO26</f>
        <v>0</v>
      </c>
      <c r="DQ5" s="13"/>
      <c r="DR5" s="13"/>
      <c r="DS5" s="13"/>
      <c r="DT5" s="13"/>
      <c r="DU5" s="55"/>
      <c r="DV5" s="10"/>
      <c r="DW5" s="44" t="s">
        <v>74</v>
      </c>
      <c r="DX5" s="11" t="s">
        <v>12</v>
      </c>
      <c r="DY5" s="64">
        <v>0</v>
      </c>
      <c r="DZ5" s="64">
        <v>0</v>
      </c>
      <c r="EA5" s="64">
        <v>0</v>
      </c>
      <c r="EB5" s="11">
        <f t="shared" ref="EB5:EB11" si="77">DY5*(DZ5)</f>
        <v>0</v>
      </c>
      <c r="EC5" s="11">
        <f t="shared" ref="EC5:EC11" si="78">DY5*(EA5)</f>
        <v>0</v>
      </c>
      <c r="ED5" s="16">
        <f t="shared" ref="ED5" si="79">EC26</f>
        <v>0</v>
      </c>
      <c r="EE5" s="13"/>
      <c r="EF5" s="13"/>
      <c r="EG5" s="13"/>
      <c r="EH5" s="13"/>
      <c r="EI5" s="55"/>
      <c r="EJ5" s="10"/>
      <c r="EK5" s="42"/>
      <c r="EL5" s="8"/>
      <c r="EM5" s="766" t="s">
        <v>130</v>
      </c>
      <c r="EN5" s="279"/>
      <c r="EO5" s="271"/>
      <c r="EP5" s="275"/>
      <c r="EQ5" s="6" t="s">
        <v>7</v>
      </c>
      <c r="ER5" s="4" t="s">
        <v>157</v>
      </c>
      <c r="ES5" s="4"/>
      <c r="ET5" s="766" t="s">
        <v>124</v>
      </c>
      <c r="EU5" s="396"/>
      <c r="EV5" s="562" t="s">
        <v>429</v>
      </c>
      <c r="EW5" s="563" t="s">
        <v>447</v>
      </c>
      <c r="EX5" s="563" t="s">
        <v>430</v>
      </c>
      <c r="EY5" s="1055" t="s">
        <v>448</v>
      </c>
      <c r="EZ5" s="1056"/>
      <c r="FA5" s="232"/>
      <c r="FC5" s="42"/>
      <c r="FD5" s="8"/>
      <c r="FE5" s="613" t="s">
        <v>136</v>
      </c>
      <c r="FF5" s="613" t="s">
        <v>137</v>
      </c>
      <c r="FG5" s="614" t="s">
        <v>138</v>
      </c>
      <c r="FH5" s="287"/>
      <c r="FI5" s="614" t="s">
        <v>139</v>
      </c>
      <c r="FJ5" s="615" t="s">
        <v>140</v>
      </c>
      <c r="FK5" s="612" t="str">
        <f>FE2</f>
        <v>Item 1</v>
      </c>
      <c r="FL5" s="1053" t="s">
        <v>448</v>
      </c>
      <c r="FM5" s="1054"/>
      <c r="FN5" s="612" t="s">
        <v>438</v>
      </c>
      <c r="FO5" s="612" t="s">
        <v>157</v>
      </c>
      <c r="FP5" s="411"/>
      <c r="FQ5" s="616" t="s">
        <v>434</v>
      </c>
      <c r="FR5" s="617" t="s">
        <v>451</v>
      </c>
      <c r="FS5" s="618" t="s">
        <v>438</v>
      </c>
    </row>
    <row r="6" spans="1:175" x14ac:dyDescent="0.25">
      <c r="A6" s="44" t="s">
        <v>74</v>
      </c>
      <c r="B6" s="11" t="s">
        <v>13</v>
      </c>
      <c r="C6" s="64">
        <v>0</v>
      </c>
      <c r="D6" s="64">
        <v>0</v>
      </c>
      <c r="E6" s="64">
        <v>0</v>
      </c>
      <c r="F6" s="11">
        <f t="shared" ref="F6:F11" si="80">C6*(D6)</f>
        <v>0</v>
      </c>
      <c r="G6" s="11">
        <f t="shared" ref="G6:G11" si="81">C6*(E6)</f>
        <v>0</v>
      </c>
      <c r="H6" s="16"/>
      <c r="I6" s="13"/>
      <c r="J6" s="13"/>
      <c r="K6" s="13"/>
      <c r="L6" s="13"/>
      <c r="M6" s="55"/>
      <c r="N6" s="10"/>
      <c r="O6" s="44" t="s">
        <v>74</v>
      </c>
      <c r="P6" s="11" t="s">
        <v>13</v>
      </c>
      <c r="Q6" s="64">
        <v>0</v>
      </c>
      <c r="R6" s="64">
        <v>0</v>
      </c>
      <c r="S6" s="64">
        <v>0</v>
      </c>
      <c r="T6" s="11">
        <f t="shared" ref="T6:T11" si="82">Q6*(R6)</f>
        <v>0</v>
      </c>
      <c r="U6" s="11">
        <f t="shared" ref="U6:U11" si="83">Q6*(S6)</f>
        <v>0</v>
      </c>
      <c r="V6" s="16"/>
      <c r="W6" s="13"/>
      <c r="X6" s="13"/>
      <c r="Y6" s="13"/>
      <c r="Z6" s="13"/>
      <c r="AA6" s="55"/>
      <c r="AB6" s="10"/>
      <c r="AC6" s="44" t="s">
        <v>74</v>
      </c>
      <c r="AD6" s="11" t="s">
        <v>13</v>
      </c>
      <c r="AE6" s="64">
        <v>0</v>
      </c>
      <c r="AF6" s="64">
        <v>0</v>
      </c>
      <c r="AG6" s="64">
        <v>0</v>
      </c>
      <c r="AH6" s="11">
        <f t="shared" si="56"/>
        <v>0</v>
      </c>
      <c r="AI6" s="11">
        <f t="shared" si="57"/>
        <v>0</v>
      </c>
      <c r="AJ6" s="16"/>
      <c r="AK6" s="13"/>
      <c r="AL6" s="13"/>
      <c r="AM6" s="13"/>
      <c r="AN6" s="13"/>
      <c r="AO6" s="55"/>
      <c r="AP6" s="10"/>
      <c r="AQ6" s="44" t="s">
        <v>74</v>
      </c>
      <c r="AR6" s="11" t="s">
        <v>13</v>
      </c>
      <c r="AS6" s="64">
        <v>0</v>
      </c>
      <c r="AT6" s="64">
        <v>0</v>
      </c>
      <c r="AU6" s="64">
        <v>0</v>
      </c>
      <c r="AV6" s="11">
        <f t="shared" si="59"/>
        <v>0</v>
      </c>
      <c r="AW6" s="11">
        <f t="shared" si="60"/>
        <v>0</v>
      </c>
      <c r="AX6" s="16"/>
      <c r="AY6" s="13"/>
      <c r="AZ6" s="13"/>
      <c r="BA6" s="13"/>
      <c r="BB6" s="13"/>
      <c r="BC6" s="55"/>
      <c r="BD6" s="10"/>
      <c r="BE6" s="44" t="s">
        <v>74</v>
      </c>
      <c r="BF6" s="11" t="s">
        <v>13</v>
      </c>
      <c r="BG6" s="64">
        <v>0</v>
      </c>
      <c r="BH6" s="64">
        <v>0</v>
      </c>
      <c r="BI6" s="64">
        <v>0</v>
      </c>
      <c r="BJ6" s="11">
        <f t="shared" si="62"/>
        <v>0</v>
      </c>
      <c r="BK6" s="11">
        <f t="shared" si="63"/>
        <v>0</v>
      </c>
      <c r="BL6" s="16"/>
      <c r="BM6" s="13"/>
      <c r="BN6" s="13"/>
      <c r="BO6" s="13"/>
      <c r="BP6" s="13"/>
      <c r="BQ6" s="55"/>
      <c r="BR6" s="10"/>
      <c r="BS6" s="44" t="s">
        <v>74</v>
      </c>
      <c r="BT6" s="11" t="s">
        <v>13</v>
      </c>
      <c r="BU6" s="64">
        <v>0</v>
      </c>
      <c r="BV6" s="64">
        <v>0</v>
      </c>
      <c r="BW6" s="64">
        <v>0</v>
      </c>
      <c r="BX6" s="11">
        <f t="shared" si="65"/>
        <v>0</v>
      </c>
      <c r="BY6" s="11">
        <f t="shared" si="66"/>
        <v>0</v>
      </c>
      <c r="BZ6" s="16"/>
      <c r="CA6" s="13"/>
      <c r="CB6" s="13"/>
      <c r="CC6" s="13"/>
      <c r="CD6" s="13"/>
      <c r="CE6" s="55"/>
      <c r="CF6" s="10"/>
      <c r="CG6" s="44" t="s">
        <v>74</v>
      </c>
      <c r="CH6" s="11" t="s">
        <v>13</v>
      </c>
      <c r="CI6" s="64">
        <v>0</v>
      </c>
      <c r="CJ6" s="64">
        <v>0</v>
      </c>
      <c r="CK6" s="64">
        <v>0</v>
      </c>
      <c r="CL6" s="11">
        <f t="shared" si="68"/>
        <v>0</v>
      </c>
      <c r="CM6" s="11">
        <f t="shared" si="69"/>
        <v>0</v>
      </c>
      <c r="CN6" s="16"/>
      <c r="CO6" s="13"/>
      <c r="CP6" s="13"/>
      <c r="CQ6" s="13"/>
      <c r="CR6" s="13"/>
      <c r="CS6" s="55"/>
      <c r="CT6" s="10"/>
      <c r="CU6" s="44" t="s">
        <v>74</v>
      </c>
      <c r="CV6" s="11" t="s">
        <v>13</v>
      </c>
      <c r="CW6" s="64">
        <v>0</v>
      </c>
      <c r="CX6" s="64">
        <v>0</v>
      </c>
      <c r="CY6" s="64">
        <v>0</v>
      </c>
      <c r="CZ6" s="11">
        <f t="shared" si="71"/>
        <v>0</v>
      </c>
      <c r="DA6" s="11">
        <f t="shared" si="72"/>
        <v>0</v>
      </c>
      <c r="DB6" s="16"/>
      <c r="DC6" s="13"/>
      <c r="DD6" s="13"/>
      <c r="DE6" s="13"/>
      <c r="DF6" s="13"/>
      <c r="DG6" s="55"/>
      <c r="DH6" s="10"/>
      <c r="DI6" s="44" t="s">
        <v>74</v>
      </c>
      <c r="DJ6" s="11" t="s">
        <v>13</v>
      </c>
      <c r="DK6" s="64">
        <v>0</v>
      </c>
      <c r="DL6" s="64">
        <v>0</v>
      </c>
      <c r="DM6" s="64">
        <v>0</v>
      </c>
      <c r="DN6" s="11">
        <f t="shared" si="74"/>
        <v>0</v>
      </c>
      <c r="DO6" s="11">
        <f t="shared" si="75"/>
        <v>0</v>
      </c>
      <c r="DP6" s="16"/>
      <c r="DQ6" s="13"/>
      <c r="DR6" s="13"/>
      <c r="DS6" s="13"/>
      <c r="DT6" s="13"/>
      <c r="DU6" s="55"/>
      <c r="DV6" s="10"/>
      <c r="DW6" s="44" t="s">
        <v>74</v>
      </c>
      <c r="DX6" s="11" t="s">
        <v>13</v>
      </c>
      <c r="DY6" s="64">
        <v>0</v>
      </c>
      <c r="DZ6" s="64">
        <v>0</v>
      </c>
      <c r="EA6" s="64">
        <v>0</v>
      </c>
      <c r="EB6" s="11">
        <f t="shared" si="77"/>
        <v>0</v>
      </c>
      <c r="EC6" s="11">
        <f t="shared" si="78"/>
        <v>0</v>
      </c>
      <c r="ED6" s="16"/>
      <c r="EE6" s="13"/>
      <c r="EF6" s="13"/>
      <c r="EG6" s="13"/>
      <c r="EH6" s="13"/>
      <c r="EI6" s="55"/>
      <c r="EJ6" s="10"/>
      <c r="EK6" s="44" t="s">
        <v>74</v>
      </c>
      <c r="EL6" s="11" t="s">
        <v>8</v>
      </c>
      <c r="EM6" s="14">
        <f>K4+Y4+AM4+BA4+BO4+CC4+CQ4+DE4+DS4+EG4</f>
        <v>0</v>
      </c>
      <c r="EN6" s="762"/>
      <c r="EO6" s="762"/>
      <c r="EP6" s="275"/>
      <c r="EQ6" s="51">
        <f>G4*$C$2+U4*$Q$2+AI4*$AE$2+AW4*$AS$2+BK4*$BG$2+BY4*$BU$2+CM4*$CI$2+DA4*$CW$2+DO4*$DK$2+EC4*$DY$2</f>
        <v>0</v>
      </c>
      <c r="ER6" s="116">
        <f>IF(ER$4=0,0,EM6/ER$4)</f>
        <v>0</v>
      </c>
      <c r="ES6" s="81">
        <f>ER6*ET6+ER6</f>
        <v>0</v>
      </c>
      <c r="ET6" s="280">
        <v>0</v>
      </c>
      <c r="EU6" s="9" t="s">
        <v>109</v>
      </c>
      <c r="EV6" s="518">
        <f>IF(ER$4=0,0,EQ6/$ER$4*$EX$4)</f>
        <v>0</v>
      </c>
      <c r="EW6" s="578">
        <f>IF(EV6=0,0,EX6/EV6)</f>
        <v>0</v>
      </c>
      <c r="EX6" s="511">
        <f>ER6*ER$4+ES6*ES$4</f>
        <v>0</v>
      </c>
      <c r="EY6" s="137"/>
      <c r="EZ6" s="568"/>
      <c r="FA6" s="88"/>
      <c r="FC6" s="44" t="s">
        <v>74</v>
      </c>
      <c r="FD6" s="11" t="s">
        <v>8</v>
      </c>
      <c r="FE6" s="141">
        <v>0</v>
      </c>
      <c r="FF6" s="141">
        <v>0</v>
      </c>
      <c r="FG6" s="142">
        <v>0</v>
      </c>
      <c r="FH6" s="9" t="s">
        <v>109</v>
      </c>
      <c r="FI6" s="122">
        <f t="shared" ref="FI6:FI17" si="84">FE6*FF6*FG6</f>
        <v>0</v>
      </c>
      <c r="FJ6" s="602">
        <v>0</v>
      </c>
      <c r="FK6" s="603">
        <f>FI6*FJ6</f>
        <v>0</v>
      </c>
      <c r="FL6" s="588"/>
      <c r="FM6" s="589"/>
      <c r="FN6" s="609">
        <f>SUM(FK6:FK9)</f>
        <v>0</v>
      </c>
      <c r="FO6" s="127">
        <f>IF(FO$4=0,0,FN6/$FO$4)</f>
        <v>0</v>
      </c>
      <c r="FP6" s="87" t="s">
        <v>74</v>
      </c>
      <c r="FQ6" s="599">
        <f>SUM(EX6:EX7)</f>
        <v>0</v>
      </c>
      <c r="FR6" s="496">
        <f>FN6</f>
        <v>0</v>
      </c>
      <c r="FS6" s="567">
        <f>SUM(FQ6:FR7)</f>
        <v>0</v>
      </c>
    </row>
    <row r="7" spans="1:175" x14ac:dyDescent="0.25">
      <c r="A7" s="44" t="s">
        <v>74</v>
      </c>
      <c r="B7" s="11" t="s">
        <v>14</v>
      </c>
      <c r="C7" s="64">
        <v>0</v>
      </c>
      <c r="D7" s="64">
        <v>0</v>
      </c>
      <c r="E7" s="64">
        <v>0</v>
      </c>
      <c r="F7" s="11">
        <f t="shared" si="80"/>
        <v>0</v>
      </c>
      <c r="G7" s="11">
        <f t="shared" si="81"/>
        <v>0</v>
      </c>
      <c r="H7" s="16"/>
      <c r="I7" s="13"/>
      <c r="J7" s="13"/>
      <c r="K7" s="13"/>
      <c r="L7" s="13"/>
      <c r="M7" s="55"/>
      <c r="N7" s="10"/>
      <c r="O7" s="44" t="s">
        <v>74</v>
      </c>
      <c r="P7" s="11" t="s">
        <v>14</v>
      </c>
      <c r="Q7" s="64">
        <v>0</v>
      </c>
      <c r="R7" s="64">
        <v>0</v>
      </c>
      <c r="S7" s="64">
        <v>0</v>
      </c>
      <c r="T7" s="11">
        <f t="shared" si="82"/>
        <v>0</v>
      </c>
      <c r="U7" s="11">
        <f t="shared" si="83"/>
        <v>0</v>
      </c>
      <c r="V7" s="16"/>
      <c r="W7" s="13"/>
      <c r="X7" s="13"/>
      <c r="Y7" s="13"/>
      <c r="Z7" s="13"/>
      <c r="AA7" s="55"/>
      <c r="AB7" s="10"/>
      <c r="AC7" s="44" t="s">
        <v>74</v>
      </c>
      <c r="AD7" s="11" t="s">
        <v>14</v>
      </c>
      <c r="AE7" s="64">
        <v>0</v>
      </c>
      <c r="AF7" s="64">
        <v>0</v>
      </c>
      <c r="AG7" s="64">
        <v>0</v>
      </c>
      <c r="AH7" s="11">
        <f t="shared" si="56"/>
        <v>0</v>
      </c>
      <c r="AI7" s="11">
        <f t="shared" si="57"/>
        <v>0</v>
      </c>
      <c r="AJ7" s="16"/>
      <c r="AK7" s="13"/>
      <c r="AL7" s="13"/>
      <c r="AM7" s="13"/>
      <c r="AN7" s="13"/>
      <c r="AO7" s="55"/>
      <c r="AP7" s="10"/>
      <c r="AQ7" s="44" t="s">
        <v>74</v>
      </c>
      <c r="AR7" s="11" t="s">
        <v>14</v>
      </c>
      <c r="AS7" s="64">
        <v>0</v>
      </c>
      <c r="AT7" s="64">
        <v>0</v>
      </c>
      <c r="AU7" s="64">
        <v>0</v>
      </c>
      <c r="AV7" s="11">
        <f t="shared" si="59"/>
        <v>0</v>
      </c>
      <c r="AW7" s="11">
        <f t="shared" si="60"/>
        <v>0</v>
      </c>
      <c r="AX7" s="16"/>
      <c r="AY7" s="13"/>
      <c r="AZ7" s="13"/>
      <c r="BA7" s="13"/>
      <c r="BB7" s="13"/>
      <c r="BC7" s="55"/>
      <c r="BD7" s="10"/>
      <c r="BE7" s="44" t="s">
        <v>74</v>
      </c>
      <c r="BF7" s="11" t="s">
        <v>14</v>
      </c>
      <c r="BG7" s="64">
        <v>0</v>
      </c>
      <c r="BH7" s="64">
        <v>0</v>
      </c>
      <c r="BI7" s="64">
        <v>0</v>
      </c>
      <c r="BJ7" s="11">
        <f t="shared" si="62"/>
        <v>0</v>
      </c>
      <c r="BK7" s="11">
        <f t="shared" si="63"/>
        <v>0</v>
      </c>
      <c r="BL7" s="16"/>
      <c r="BM7" s="13"/>
      <c r="BN7" s="13"/>
      <c r="BO7" s="13"/>
      <c r="BP7" s="13"/>
      <c r="BQ7" s="55"/>
      <c r="BR7" s="10"/>
      <c r="BS7" s="44" t="s">
        <v>74</v>
      </c>
      <c r="BT7" s="11" t="s">
        <v>14</v>
      </c>
      <c r="BU7" s="64">
        <v>0</v>
      </c>
      <c r="BV7" s="64">
        <v>0</v>
      </c>
      <c r="BW7" s="64">
        <v>0</v>
      </c>
      <c r="BX7" s="11">
        <f t="shared" si="65"/>
        <v>0</v>
      </c>
      <c r="BY7" s="11">
        <f t="shared" si="66"/>
        <v>0</v>
      </c>
      <c r="BZ7" s="16"/>
      <c r="CA7" s="13"/>
      <c r="CB7" s="13"/>
      <c r="CC7" s="13"/>
      <c r="CD7" s="13"/>
      <c r="CE7" s="55"/>
      <c r="CF7" s="10"/>
      <c r="CG7" s="44" t="s">
        <v>74</v>
      </c>
      <c r="CH7" s="11" t="s">
        <v>14</v>
      </c>
      <c r="CI7" s="64">
        <v>0</v>
      </c>
      <c r="CJ7" s="64">
        <v>0</v>
      </c>
      <c r="CK7" s="64">
        <v>0</v>
      </c>
      <c r="CL7" s="11">
        <f t="shared" si="68"/>
        <v>0</v>
      </c>
      <c r="CM7" s="11">
        <f t="shared" si="69"/>
        <v>0</v>
      </c>
      <c r="CN7" s="16"/>
      <c r="CO7" s="13"/>
      <c r="CP7" s="13"/>
      <c r="CQ7" s="13"/>
      <c r="CR7" s="13"/>
      <c r="CS7" s="55"/>
      <c r="CT7" s="10"/>
      <c r="CU7" s="44" t="s">
        <v>74</v>
      </c>
      <c r="CV7" s="11" t="s">
        <v>14</v>
      </c>
      <c r="CW7" s="64">
        <v>0</v>
      </c>
      <c r="CX7" s="64">
        <v>0</v>
      </c>
      <c r="CY7" s="64">
        <v>0</v>
      </c>
      <c r="CZ7" s="11">
        <f t="shared" si="71"/>
        <v>0</v>
      </c>
      <c r="DA7" s="11">
        <f t="shared" si="72"/>
        <v>0</v>
      </c>
      <c r="DB7" s="16"/>
      <c r="DC7" s="13"/>
      <c r="DD7" s="13"/>
      <c r="DE7" s="13"/>
      <c r="DF7" s="13"/>
      <c r="DG7" s="55"/>
      <c r="DH7" s="10"/>
      <c r="DI7" s="44" t="s">
        <v>74</v>
      </c>
      <c r="DJ7" s="11" t="s">
        <v>14</v>
      </c>
      <c r="DK7" s="64">
        <v>0</v>
      </c>
      <c r="DL7" s="64">
        <v>0</v>
      </c>
      <c r="DM7" s="64">
        <v>0</v>
      </c>
      <c r="DN7" s="11">
        <f t="shared" si="74"/>
        <v>0</v>
      </c>
      <c r="DO7" s="11">
        <f t="shared" si="75"/>
        <v>0</v>
      </c>
      <c r="DP7" s="16"/>
      <c r="DQ7" s="13"/>
      <c r="DR7" s="13"/>
      <c r="DS7" s="13"/>
      <c r="DT7" s="13"/>
      <c r="DU7" s="55"/>
      <c r="DV7" s="10"/>
      <c r="DW7" s="44" t="s">
        <v>74</v>
      </c>
      <c r="DX7" s="11" t="s">
        <v>14</v>
      </c>
      <c r="DY7" s="64">
        <v>0</v>
      </c>
      <c r="DZ7" s="64">
        <v>0</v>
      </c>
      <c r="EA7" s="64">
        <v>0</v>
      </c>
      <c r="EB7" s="11">
        <f t="shared" si="77"/>
        <v>0</v>
      </c>
      <c r="EC7" s="11">
        <f t="shared" si="78"/>
        <v>0</v>
      </c>
      <c r="ED7" s="16"/>
      <c r="EE7" s="13"/>
      <c r="EF7" s="13"/>
      <c r="EG7" s="13"/>
      <c r="EH7" s="13"/>
      <c r="EI7" s="55"/>
      <c r="EJ7" s="10"/>
      <c r="EK7" s="44" t="s">
        <v>74</v>
      </c>
      <c r="EL7" s="11" t="s">
        <v>18</v>
      </c>
      <c r="EM7" s="14">
        <f>K14+Y14+AM14+BA14+BO14+CC14+CQ14+DE14+DS14+EG14</f>
        <v>0</v>
      </c>
      <c r="EN7" s="33"/>
      <c r="EO7" s="33"/>
      <c r="EP7" s="275"/>
      <c r="EQ7" s="51">
        <f>G14*$C$2+U14*$Q$2+AI14*$AE$2+AW14*$AS$2+BK14*$BG$2+BY14*$BU$2+CM14*$CI$2+DA14*$CW$2+DO14*$DK$2+EC14*$DY$2</f>
        <v>0</v>
      </c>
      <c r="ER7" s="116">
        <f>IF(ER$4=0,0,EM7/ER$4)</f>
        <v>0</v>
      </c>
      <c r="ES7" s="81">
        <f>ER7*ET7+ER7</f>
        <v>0</v>
      </c>
      <c r="ET7" s="280">
        <v>0</v>
      </c>
      <c r="EU7" s="9" t="s">
        <v>109</v>
      </c>
      <c r="EV7" s="518">
        <f>IF(ER$4=0,0,EQ7/$ER$4*$EX$4)</f>
        <v>0</v>
      </c>
      <c r="EW7" s="579">
        <f>IF(EV7=0,0,EX7/EV7)</f>
        <v>0</v>
      </c>
      <c r="EX7" s="511">
        <f>ER7*ER$4+ES7*ES$4</f>
        <v>0</v>
      </c>
      <c r="EY7" s="137"/>
      <c r="EZ7" s="569"/>
      <c r="FA7" s="88"/>
      <c r="FC7" s="44" t="s">
        <v>74</v>
      </c>
      <c r="FD7" s="11" t="s">
        <v>8</v>
      </c>
      <c r="FE7" s="141">
        <v>0</v>
      </c>
      <c r="FF7" s="141">
        <v>0</v>
      </c>
      <c r="FG7" s="142">
        <v>0</v>
      </c>
      <c r="FH7" s="9" t="s">
        <v>109</v>
      </c>
      <c r="FI7" s="122">
        <f t="shared" si="84"/>
        <v>0</v>
      </c>
      <c r="FJ7" s="602">
        <v>0</v>
      </c>
      <c r="FK7" s="604">
        <f t="shared" ref="FK7:FK17" si="85">FI7*FJ7</f>
        <v>0</v>
      </c>
      <c r="FL7" s="588"/>
      <c r="FM7" s="589"/>
      <c r="FN7" s="610"/>
      <c r="FO7" s="127"/>
      <c r="FP7" s="87"/>
      <c r="FQ7" s="522">
        <f>EX15</f>
        <v>0</v>
      </c>
      <c r="FR7" s="496">
        <f>FN16</f>
        <v>0</v>
      </c>
      <c r="FS7" s="567"/>
    </row>
    <row r="8" spans="1:175" x14ac:dyDescent="0.25">
      <c r="A8" s="44" t="s">
        <v>74</v>
      </c>
      <c r="B8" s="11" t="s">
        <v>15</v>
      </c>
      <c r="C8" s="64">
        <v>0</v>
      </c>
      <c r="D8" s="64">
        <v>0</v>
      </c>
      <c r="E8" s="64">
        <v>0</v>
      </c>
      <c r="F8" s="11">
        <f t="shared" si="80"/>
        <v>0</v>
      </c>
      <c r="G8" s="11">
        <f t="shared" si="81"/>
        <v>0</v>
      </c>
      <c r="H8" s="16"/>
      <c r="I8" s="13"/>
      <c r="J8" s="13"/>
      <c r="K8" s="13"/>
      <c r="L8" s="13"/>
      <c r="M8" s="55"/>
      <c r="N8" s="10"/>
      <c r="O8" s="44" t="s">
        <v>74</v>
      </c>
      <c r="P8" s="11" t="s">
        <v>15</v>
      </c>
      <c r="Q8" s="64">
        <v>0</v>
      </c>
      <c r="R8" s="64">
        <v>0</v>
      </c>
      <c r="S8" s="64">
        <v>0</v>
      </c>
      <c r="T8" s="11">
        <f t="shared" si="82"/>
        <v>0</v>
      </c>
      <c r="U8" s="11">
        <f t="shared" si="83"/>
        <v>0</v>
      </c>
      <c r="V8" s="16"/>
      <c r="W8" s="13"/>
      <c r="X8" s="13"/>
      <c r="Y8" s="13"/>
      <c r="Z8" s="13"/>
      <c r="AA8" s="55"/>
      <c r="AB8" s="10"/>
      <c r="AC8" s="44" t="s">
        <v>74</v>
      </c>
      <c r="AD8" s="11" t="s">
        <v>15</v>
      </c>
      <c r="AE8" s="64">
        <v>0</v>
      </c>
      <c r="AF8" s="64">
        <v>0</v>
      </c>
      <c r="AG8" s="64">
        <v>0</v>
      </c>
      <c r="AH8" s="11">
        <f t="shared" si="56"/>
        <v>0</v>
      </c>
      <c r="AI8" s="11">
        <f t="shared" si="57"/>
        <v>0</v>
      </c>
      <c r="AJ8" s="16"/>
      <c r="AK8" s="13"/>
      <c r="AL8" s="13"/>
      <c r="AM8" s="13"/>
      <c r="AN8" s="13"/>
      <c r="AO8" s="55"/>
      <c r="AP8" s="10"/>
      <c r="AQ8" s="44" t="s">
        <v>74</v>
      </c>
      <c r="AR8" s="11" t="s">
        <v>15</v>
      </c>
      <c r="AS8" s="64">
        <v>0</v>
      </c>
      <c r="AT8" s="64">
        <v>0</v>
      </c>
      <c r="AU8" s="64">
        <v>0</v>
      </c>
      <c r="AV8" s="11">
        <f t="shared" si="59"/>
        <v>0</v>
      </c>
      <c r="AW8" s="11">
        <f t="shared" si="60"/>
        <v>0</v>
      </c>
      <c r="AX8" s="16"/>
      <c r="AY8" s="13"/>
      <c r="AZ8" s="13"/>
      <c r="BA8" s="13"/>
      <c r="BB8" s="13"/>
      <c r="BC8" s="55"/>
      <c r="BD8" s="10"/>
      <c r="BE8" s="44" t="s">
        <v>74</v>
      </c>
      <c r="BF8" s="11" t="s">
        <v>15</v>
      </c>
      <c r="BG8" s="64">
        <v>0</v>
      </c>
      <c r="BH8" s="64">
        <v>0</v>
      </c>
      <c r="BI8" s="64">
        <v>0</v>
      </c>
      <c r="BJ8" s="11">
        <f t="shared" si="62"/>
        <v>0</v>
      </c>
      <c r="BK8" s="11">
        <f t="shared" si="63"/>
        <v>0</v>
      </c>
      <c r="BL8" s="16"/>
      <c r="BM8" s="13"/>
      <c r="BN8" s="13"/>
      <c r="BO8" s="13"/>
      <c r="BP8" s="13"/>
      <c r="BQ8" s="55"/>
      <c r="BR8" s="10"/>
      <c r="BS8" s="44" t="s">
        <v>74</v>
      </c>
      <c r="BT8" s="11" t="s">
        <v>15</v>
      </c>
      <c r="BU8" s="64">
        <v>0</v>
      </c>
      <c r="BV8" s="64">
        <v>0</v>
      </c>
      <c r="BW8" s="64">
        <v>0</v>
      </c>
      <c r="BX8" s="11">
        <f t="shared" si="65"/>
        <v>0</v>
      </c>
      <c r="BY8" s="11">
        <f t="shared" si="66"/>
        <v>0</v>
      </c>
      <c r="BZ8" s="16"/>
      <c r="CA8" s="13"/>
      <c r="CB8" s="13"/>
      <c r="CC8" s="13"/>
      <c r="CD8" s="13"/>
      <c r="CE8" s="55"/>
      <c r="CF8" s="10"/>
      <c r="CG8" s="44" t="s">
        <v>74</v>
      </c>
      <c r="CH8" s="11" t="s">
        <v>15</v>
      </c>
      <c r="CI8" s="64">
        <v>0</v>
      </c>
      <c r="CJ8" s="64">
        <v>0</v>
      </c>
      <c r="CK8" s="64">
        <v>0</v>
      </c>
      <c r="CL8" s="11">
        <f t="shared" si="68"/>
        <v>0</v>
      </c>
      <c r="CM8" s="11">
        <f t="shared" si="69"/>
        <v>0</v>
      </c>
      <c r="CN8" s="16"/>
      <c r="CO8" s="13"/>
      <c r="CP8" s="13"/>
      <c r="CQ8" s="13"/>
      <c r="CR8" s="13"/>
      <c r="CS8" s="55"/>
      <c r="CT8" s="10"/>
      <c r="CU8" s="44" t="s">
        <v>74</v>
      </c>
      <c r="CV8" s="11" t="s">
        <v>15</v>
      </c>
      <c r="CW8" s="64">
        <v>0</v>
      </c>
      <c r="CX8" s="64">
        <v>0</v>
      </c>
      <c r="CY8" s="64">
        <v>0</v>
      </c>
      <c r="CZ8" s="11">
        <f t="shared" si="71"/>
        <v>0</v>
      </c>
      <c r="DA8" s="11">
        <f t="shared" si="72"/>
        <v>0</v>
      </c>
      <c r="DB8" s="16"/>
      <c r="DC8" s="13"/>
      <c r="DD8" s="13"/>
      <c r="DE8" s="13"/>
      <c r="DF8" s="13"/>
      <c r="DG8" s="55"/>
      <c r="DH8" s="10"/>
      <c r="DI8" s="44" t="s">
        <v>74</v>
      </c>
      <c r="DJ8" s="11" t="s">
        <v>15</v>
      </c>
      <c r="DK8" s="64">
        <v>0</v>
      </c>
      <c r="DL8" s="64">
        <v>0</v>
      </c>
      <c r="DM8" s="64">
        <v>0</v>
      </c>
      <c r="DN8" s="11">
        <f t="shared" si="74"/>
        <v>0</v>
      </c>
      <c r="DO8" s="11">
        <f t="shared" si="75"/>
        <v>0</v>
      </c>
      <c r="DP8" s="16"/>
      <c r="DQ8" s="13"/>
      <c r="DR8" s="13"/>
      <c r="DS8" s="13"/>
      <c r="DT8" s="13"/>
      <c r="DU8" s="55"/>
      <c r="DV8" s="10"/>
      <c r="DW8" s="44" t="s">
        <v>74</v>
      </c>
      <c r="DX8" s="11" t="s">
        <v>15</v>
      </c>
      <c r="DY8" s="64">
        <v>0</v>
      </c>
      <c r="DZ8" s="64">
        <v>0</v>
      </c>
      <c r="EA8" s="64">
        <v>0</v>
      </c>
      <c r="EB8" s="11">
        <f t="shared" si="77"/>
        <v>0</v>
      </c>
      <c r="EC8" s="11">
        <f t="shared" si="78"/>
        <v>0</v>
      </c>
      <c r="ED8" s="16"/>
      <c r="EE8" s="13"/>
      <c r="EF8" s="13"/>
      <c r="EG8" s="13"/>
      <c r="EH8" s="13"/>
      <c r="EI8" s="55"/>
      <c r="EJ8" s="10"/>
      <c r="EK8" s="44"/>
      <c r="EL8" s="11"/>
      <c r="EM8" s="14"/>
      <c r="EN8" s="134"/>
      <c r="EO8" s="281"/>
      <c r="EP8" s="281"/>
      <c r="EQ8" s="6" t="s">
        <v>7</v>
      </c>
      <c r="ER8" s="121"/>
      <c r="ES8" s="111"/>
      <c r="ET8" s="128"/>
      <c r="EU8" s="9"/>
      <c r="EV8" s="518"/>
      <c r="EW8" s="579"/>
      <c r="EX8" s="511"/>
      <c r="EY8" s="137"/>
      <c r="EZ8" s="569"/>
      <c r="FA8" s="88"/>
      <c r="FC8" s="44" t="s">
        <v>74</v>
      </c>
      <c r="FD8" s="11" t="s">
        <v>18</v>
      </c>
      <c r="FE8" s="141">
        <v>0</v>
      </c>
      <c r="FF8" s="141">
        <v>0</v>
      </c>
      <c r="FG8" s="142">
        <v>0</v>
      </c>
      <c r="FH8" s="9" t="s">
        <v>109</v>
      </c>
      <c r="FI8" s="122">
        <f t="shared" si="84"/>
        <v>0</v>
      </c>
      <c r="FJ8" s="602">
        <v>0</v>
      </c>
      <c r="FK8" s="604">
        <f t="shared" si="85"/>
        <v>0</v>
      </c>
      <c r="FL8" s="588"/>
      <c r="FM8" s="589"/>
      <c r="FN8" s="610"/>
      <c r="FO8" s="127"/>
      <c r="FP8" s="87"/>
      <c r="FQ8" s="599"/>
      <c r="FR8" s="61"/>
      <c r="FS8" s="567"/>
    </row>
    <row r="9" spans="1:175" x14ac:dyDescent="0.25">
      <c r="A9" s="44" t="s">
        <v>74</v>
      </c>
      <c r="B9" s="11" t="s">
        <v>16</v>
      </c>
      <c r="C9" s="64">
        <v>0</v>
      </c>
      <c r="D9" s="64">
        <v>0</v>
      </c>
      <c r="E9" s="64">
        <v>0</v>
      </c>
      <c r="F9" s="11">
        <f t="shared" si="80"/>
        <v>0</v>
      </c>
      <c r="G9" s="11">
        <f t="shared" si="81"/>
        <v>0</v>
      </c>
      <c r="H9" s="16"/>
      <c r="I9" s="13"/>
      <c r="J9" s="13"/>
      <c r="K9" s="13"/>
      <c r="L9" s="13"/>
      <c r="M9" s="55"/>
      <c r="N9" s="10"/>
      <c r="O9" s="44" t="s">
        <v>74</v>
      </c>
      <c r="P9" s="11" t="s">
        <v>16</v>
      </c>
      <c r="Q9" s="64">
        <v>0</v>
      </c>
      <c r="R9" s="64">
        <v>0</v>
      </c>
      <c r="S9" s="64">
        <v>0</v>
      </c>
      <c r="T9" s="11">
        <f t="shared" si="82"/>
        <v>0</v>
      </c>
      <c r="U9" s="11">
        <f t="shared" si="83"/>
        <v>0</v>
      </c>
      <c r="V9" s="16"/>
      <c r="W9" s="13"/>
      <c r="X9" s="13"/>
      <c r="Y9" s="13"/>
      <c r="Z9" s="13"/>
      <c r="AA9" s="55"/>
      <c r="AB9" s="10"/>
      <c r="AC9" s="44" t="s">
        <v>74</v>
      </c>
      <c r="AD9" s="11" t="s">
        <v>16</v>
      </c>
      <c r="AE9" s="64">
        <v>0</v>
      </c>
      <c r="AF9" s="64">
        <v>0</v>
      </c>
      <c r="AG9" s="64">
        <v>0</v>
      </c>
      <c r="AH9" s="11">
        <f t="shared" si="56"/>
        <v>0</v>
      </c>
      <c r="AI9" s="11">
        <f t="shared" si="57"/>
        <v>0</v>
      </c>
      <c r="AJ9" s="16"/>
      <c r="AK9" s="13"/>
      <c r="AL9" s="13"/>
      <c r="AM9" s="13"/>
      <c r="AN9" s="13"/>
      <c r="AO9" s="55"/>
      <c r="AP9" s="10"/>
      <c r="AQ9" s="44" t="s">
        <v>74</v>
      </c>
      <c r="AR9" s="11" t="s">
        <v>16</v>
      </c>
      <c r="AS9" s="64">
        <v>0</v>
      </c>
      <c r="AT9" s="64">
        <v>0</v>
      </c>
      <c r="AU9" s="64">
        <v>0</v>
      </c>
      <c r="AV9" s="11">
        <f t="shared" si="59"/>
        <v>0</v>
      </c>
      <c r="AW9" s="11">
        <f t="shared" si="60"/>
        <v>0</v>
      </c>
      <c r="AX9" s="16"/>
      <c r="AY9" s="13"/>
      <c r="AZ9" s="13"/>
      <c r="BA9" s="13"/>
      <c r="BB9" s="13"/>
      <c r="BC9" s="55"/>
      <c r="BD9" s="10"/>
      <c r="BE9" s="44" t="s">
        <v>74</v>
      </c>
      <c r="BF9" s="11" t="s">
        <v>16</v>
      </c>
      <c r="BG9" s="64">
        <v>0</v>
      </c>
      <c r="BH9" s="64">
        <v>0</v>
      </c>
      <c r="BI9" s="64">
        <v>0</v>
      </c>
      <c r="BJ9" s="11">
        <f t="shared" si="62"/>
        <v>0</v>
      </c>
      <c r="BK9" s="11">
        <f t="shared" si="63"/>
        <v>0</v>
      </c>
      <c r="BL9" s="16"/>
      <c r="BM9" s="13"/>
      <c r="BN9" s="13"/>
      <c r="BO9" s="13"/>
      <c r="BP9" s="13"/>
      <c r="BQ9" s="55"/>
      <c r="BR9" s="10"/>
      <c r="BS9" s="44" t="s">
        <v>74</v>
      </c>
      <c r="BT9" s="11" t="s">
        <v>16</v>
      </c>
      <c r="BU9" s="64">
        <v>0</v>
      </c>
      <c r="BV9" s="64">
        <v>0</v>
      </c>
      <c r="BW9" s="64">
        <v>0</v>
      </c>
      <c r="BX9" s="11">
        <f t="shared" si="65"/>
        <v>0</v>
      </c>
      <c r="BY9" s="11">
        <f t="shared" si="66"/>
        <v>0</v>
      </c>
      <c r="BZ9" s="16"/>
      <c r="CA9" s="13"/>
      <c r="CB9" s="13"/>
      <c r="CC9" s="13"/>
      <c r="CD9" s="13"/>
      <c r="CE9" s="55"/>
      <c r="CF9" s="10"/>
      <c r="CG9" s="44" t="s">
        <v>74</v>
      </c>
      <c r="CH9" s="11" t="s">
        <v>16</v>
      </c>
      <c r="CI9" s="64">
        <v>0</v>
      </c>
      <c r="CJ9" s="64">
        <v>0</v>
      </c>
      <c r="CK9" s="64">
        <v>0</v>
      </c>
      <c r="CL9" s="11">
        <f t="shared" si="68"/>
        <v>0</v>
      </c>
      <c r="CM9" s="11">
        <f t="shared" si="69"/>
        <v>0</v>
      </c>
      <c r="CN9" s="16"/>
      <c r="CO9" s="13"/>
      <c r="CP9" s="13"/>
      <c r="CQ9" s="13"/>
      <c r="CR9" s="13"/>
      <c r="CS9" s="55"/>
      <c r="CT9" s="10"/>
      <c r="CU9" s="44" t="s">
        <v>74</v>
      </c>
      <c r="CV9" s="11" t="s">
        <v>16</v>
      </c>
      <c r="CW9" s="64">
        <v>0</v>
      </c>
      <c r="CX9" s="64">
        <v>0</v>
      </c>
      <c r="CY9" s="64">
        <v>0</v>
      </c>
      <c r="CZ9" s="11">
        <f t="shared" si="71"/>
        <v>0</v>
      </c>
      <c r="DA9" s="11">
        <f t="shared" si="72"/>
        <v>0</v>
      </c>
      <c r="DB9" s="16"/>
      <c r="DC9" s="13"/>
      <c r="DD9" s="13"/>
      <c r="DE9" s="13"/>
      <c r="DF9" s="13"/>
      <c r="DG9" s="55"/>
      <c r="DH9" s="10"/>
      <c r="DI9" s="44" t="s">
        <v>74</v>
      </c>
      <c r="DJ9" s="11" t="s">
        <v>16</v>
      </c>
      <c r="DK9" s="64">
        <v>0</v>
      </c>
      <c r="DL9" s="64">
        <v>0</v>
      </c>
      <c r="DM9" s="64">
        <v>0</v>
      </c>
      <c r="DN9" s="11">
        <f t="shared" si="74"/>
        <v>0</v>
      </c>
      <c r="DO9" s="11">
        <f t="shared" si="75"/>
        <v>0</v>
      </c>
      <c r="DP9" s="16"/>
      <c r="DQ9" s="13"/>
      <c r="DR9" s="13"/>
      <c r="DS9" s="13"/>
      <c r="DT9" s="13"/>
      <c r="DU9" s="55"/>
      <c r="DV9" s="10"/>
      <c r="DW9" s="44" t="s">
        <v>74</v>
      </c>
      <c r="DX9" s="11" t="s">
        <v>16</v>
      </c>
      <c r="DY9" s="64">
        <v>0</v>
      </c>
      <c r="DZ9" s="64">
        <v>0</v>
      </c>
      <c r="EA9" s="64">
        <v>0</v>
      </c>
      <c r="EB9" s="11">
        <f t="shared" si="77"/>
        <v>0</v>
      </c>
      <c r="EC9" s="11">
        <f t="shared" si="78"/>
        <v>0</v>
      </c>
      <c r="ED9" s="16"/>
      <c r="EE9" s="13"/>
      <c r="EF9" s="13"/>
      <c r="EG9" s="13"/>
      <c r="EH9" s="13"/>
      <c r="EI9" s="55"/>
      <c r="EJ9" s="10"/>
      <c r="EK9" s="44" t="s">
        <v>75</v>
      </c>
      <c r="EL9" s="11" t="s">
        <v>23</v>
      </c>
      <c r="EM9" s="14">
        <f>K17+Y17+AM17+BA17+BO17+CC17+CQ17+DE17+DS17+EG17</f>
        <v>0</v>
      </c>
      <c r="EN9" s="79"/>
      <c r="EO9" s="281"/>
      <c r="EP9" s="6" t="s">
        <v>4</v>
      </c>
      <c r="EQ9" s="51">
        <f>G17*$C$2+U17*$Q$2+AI17*$AE$2+AW17*$AS$2+BK17*$BG$2+BY17*$BU$2+CM17*$CI$2+DA17*$CW$2+DO17*$DK$2+EC17*$DY$2</f>
        <v>0</v>
      </c>
      <c r="ER9" s="116">
        <f>IF(ER$4=0,0,EM9/ER$4)</f>
        <v>0</v>
      </c>
      <c r="ES9" s="81">
        <f>ER9*ET9+ER9</f>
        <v>0</v>
      </c>
      <c r="ET9" s="280">
        <v>0</v>
      </c>
      <c r="EU9" s="9" t="s">
        <v>109</v>
      </c>
      <c r="EV9" s="518">
        <f>IF(ER$4=0,0,EQ9/$ER$4*$EX$4)</f>
        <v>0</v>
      </c>
      <c r="EW9" s="579">
        <f t="shared" ref="EW9:EW79" si="86">IF(EV9=0,0,EX9/EV9)</f>
        <v>0</v>
      </c>
      <c r="EX9" s="511">
        <f>ER9*ER$4+ES9*ES$4</f>
        <v>0</v>
      </c>
      <c r="EY9" s="137"/>
      <c r="EZ9" s="569"/>
      <c r="FA9" s="88"/>
      <c r="FC9" s="44" t="s">
        <v>74</v>
      </c>
      <c r="FD9" s="11" t="s">
        <v>18</v>
      </c>
      <c r="FE9" s="141">
        <v>0</v>
      </c>
      <c r="FF9" s="141">
        <v>0</v>
      </c>
      <c r="FG9" s="142">
        <v>0</v>
      </c>
      <c r="FH9" s="9" t="s">
        <v>109</v>
      </c>
      <c r="FI9" s="122">
        <f t="shared" si="84"/>
        <v>0</v>
      </c>
      <c r="FJ9" s="602">
        <v>0</v>
      </c>
      <c r="FK9" s="604">
        <f t="shared" si="85"/>
        <v>0</v>
      </c>
      <c r="FL9" s="588"/>
      <c r="FM9" s="589"/>
      <c r="FN9" s="610"/>
      <c r="FO9" s="127"/>
      <c r="FP9" s="87"/>
      <c r="FQ9" s="599"/>
      <c r="FR9" s="61"/>
      <c r="FS9" s="567"/>
    </row>
    <row r="10" spans="1:175" x14ac:dyDescent="0.25">
      <c r="A10" s="44" t="s">
        <v>74</v>
      </c>
      <c r="B10" s="11" t="s">
        <v>16</v>
      </c>
      <c r="C10" s="64">
        <v>0</v>
      </c>
      <c r="D10" s="64">
        <v>0</v>
      </c>
      <c r="E10" s="64">
        <v>0</v>
      </c>
      <c r="F10" s="11">
        <f t="shared" si="80"/>
        <v>0</v>
      </c>
      <c r="G10" s="11">
        <f t="shared" si="81"/>
        <v>0</v>
      </c>
      <c r="H10" s="16"/>
      <c r="I10" s="13"/>
      <c r="J10" s="13"/>
      <c r="K10" s="13"/>
      <c r="L10" s="13"/>
      <c r="M10" s="55"/>
      <c r="N10" s="10"/>
      <c r="O10" s="44" t="s">
        <v>74</v>
      </c>
      <c r="P10" s="11" t="s">
        <v>16</v>
      </c>
      <c r="Q10" s="64">
        <v>0</v>
      </c>
      <c r="R10" s="64">
        <v>0</v>
      </c>
      <c r="S10" s="64">
        <v>0</v>
      </c>
      <c r="T10" s="11">
        <f t="shared" si="82"/>
        <v>0</v>
      </c>
      <c r="U10" s="11">
        <f t="shared" si="83"/>
        <v>0</v>
      </c>
      <c r="V10" s="16"/>
      <c r="W10" s="13"/>
      <c r="X10" s="13"/>
      <c r="Y10" s="13"/>
      <c r="Z10" s="13"/>
      <c r="AA10" s="55"/>
      <c r="AB10" s="10"/>
      <c r="AC10" s="44" t="s">
        <v>74</v>
      </c>
      <c r="AD10" s="11" t="s">
        <v>16</v>
      </c>
      <c r="AE10" s="64">
        <v>0</v>
      </c>
      <c r="AF10" s="64">
        <v>0</v>
      </c>
      <c r="AG10" s="64">
        <v>0</v>
      </c>
      <c r="AH10" s="11">
        <f t="shared" si="56"/>
        <v>0</v>
      </c>
      <c r="AI10" s="11">
        <f t="shared" si="57"/>
        <v>0</v>
      </c>
      <c r="AJ10" s="16"/>
      <c r="AK10" s="13"/>
      <c r="AL10" s="13"/>
      <c r="AM10" s="13"/>
      <c r="AN10" s="13"/>
      <c r="AO10" s="55"/>
      <c r="AP10" s="10"/>
      <c r="AQ10" s="44" t="s">
        <v>74</v>
      </c>
      <c r="AR10" s="11" t="s">
        <v>16</v>
      </c>
      <c r="AS10" s="64">
        <v>0</v>
      </c>
      <c r="AT10" s="64">
        <v>0</v>
      </c>
      <c r="AU10" s="64">
        <v>0</v>
      </c>
      <c r="AV10" s="11">
        <f t="shared" si="59"/>
        <v>0</v>
      </c>
      <c r="AW10" s="11">
        <f t="shared" si="60"/>
        <v>0</v>
      </c>
      <c r="AX10" s="16"/>
      <c r="AY10" s="13"/>
      <c r="AZ10" s="13"/>
      <c r="BA10" s="13"/>
      <c r="BB10" s="13"/>
      <c r="BC10" s="55"/>
      <c r="BD10" s="10"/>
      <c r="BE10" s="44" t="s">
        <v>74</v>
      </c>
      <c r="BF10" s="11" t="s">
        <v>16</v>
      </c>
      <c r="BG10" s="64">
        <v>0</v>
      </c>
      <c r="BH10" s="64">
        <v>0</v>
      </c>
      <c r="BI10" s="64">
        <v>0</v>
      </c>
      <c r="BJ10" s="11">
        <f t="shared" si="62"/>
        <v>0</v>
      </c>
      <c r="BK10" s="11">
        <f t="shared" si="63"/>
        <v>0</v>
      </c>
      <c r="BL10" s="16"/>
      <c r="BM10" s="13"/>
      <c r="BN10" s="13"/>
      <c r="BO10" s="13"/>
      <c r="BP10" s="13"/>
      <c r="BQ10" s="55"/>
      <c r="BR10" s="10"/>
      <c r="BS10" s="44" t="s">
        <v>74</v>
      </c>
      <c r="BT10" s="11" t="s">
        <v>16</v>
      </c>
      <c r="BU10" s="64">
        <v>0</v>
      </c>
      <c r="BV10" s="64">
        <v>0</v>
      </c>
      <c r="BW10" s="64">
        <v>0</v>
      </c>
      <c r="BX10" s="11">
        <f t="shared" si="65"/>
        <v>0</v>
      </c>
      <c r="BY10" s="11">
        <f t="shared" si="66"/>
        <v>0</v>
      </c>
      <c r="BZ10" s="16"/>
      <c r="CA10" s="13"/>
      <c r="CB10" s="13"/>
      <c r="CC10" s="13"/>
      <c r="CD10" s="13"/>
      <c r="CE10" s="55"/>
      <c r="CF10" s="10"/>
      <c r="CG10" s="44" t="s">
        <v>74</v>
      </c>
      <c r="CH10" s="11" t="s">
        <v>16</v>
      </c>
      <c r="CI10" s="64">
        <v>0</v>
      </c>
      <c r="CJ10" s="64">
        <v>0</v>
      </c>
      <c r="CK10" s="64">
        <v>0</v>
      </c>
      <c r="CL10" s="11">
        <f t="shared" si="68"/>
        <v>0</v>
      </c>
      <c r="CM10" s="11">
        <f t="shared" si="69"/>
        <v>0</v>
      </c>
      <c r="CN10" s="16"/>
      <c r="CO10" s="13"/>
      <c r="CP10" s="13"/>
      <c r="CQ10" s="13"/>
      <c r="CR10" s="13"/>
      <c r="CS10" s="55"/>
      <c r="CT10" s="10"/>
      <c r="CU10" s="44" t="s">
        <v>74</v>
      </c>
      <c r="CV10" s="11" t="s">
        <v>16</v>
      </c>
      <c r="CW10" s="64">
        <v>0</v>
      </c>
      <c r="CX10" s="64">
        <v>0</v>
      </c>
      <c r="CY10" s="64">
        <v>0</v>
      </c>
      <c r="CZ10" s="11">
        <f t="shared" si="71"/>
        <v>0</v>
      </c>
      <c r="DA10" s="11">
        <f t="shared" si="72"/>
        <v>0</v>
      </c>
      <c r="DB10" s="16"/>
      <c r="DC10" s="13"/>
      <c r="DD10" s="13"/>
      <c r="DE10" s="13"/>
      <c r="DF10" s="13"/>
      <c r="DG10" s="55"/>
      <c r="DH10" s="10"/>
      <c r="DI10" s="44" t="s">
        <v>74</v>
      </c>
      <c r="DJ10" s="11" t="s">
        <v>16</v>
      </c>
      <c r="DK10" s="64">
        <v>0</v>
      </c>
      <c r="DL10" s="64">
        <v>0</v>
      </c>
      <c r="DM10" s="64">
        <v>0</v>
      </c>
      <c r="DN10" s="11">
        <f t="shared" si="74"/>
        <v>0</v>
      </c>
      <c r="DO10" s="11">
        <f t="shared" si="75"/>
        <v>0</v>
      </c>
      <c r="DP10" s="16"/>
      <c r="DQ10" s="13"/>
      <c r="DR10" s="13"/>
      <c r="DS10" s="13"/>
      <c r="DT10" s="13"/>
      <c r="DU10" s="55"/>
      <c r="DV10" s="10"/>
      <c r="DW10" s="44" t="s">
        <v>74</v>
      </c>
      <c r="DX10" s="11" t="s">
        <v>16</v>
      </c>
      <c r="DY10" s="64">
        <v>0</v>
      </c>
      <c r="DZ10" s="64">
        <v>0</v>
      </c>
      <c r="EA10" s="64">
        <v>0</v>
      </c>
      <c r="EB10" s="11">
        <f t="shared" si="77"/>
        <v>0</v>
      </c>
      <c r="EC10" s="11">
        <f t="shared" si="78"/>
        <v>0</v>
      </c>
      <c r="ED10" s="16"/>
      <c r="EE10" s="13"/>
      <c r="EF10" s="13"/>
      <c r="EG10" s="13"/>
      <c r="EH10" s="13"/>
      <c r="EI10" s="55"/>
      <c r="EJ10" s="10"/>
      <c r="EK10" s="44" t="s">
        <v>75</v>
      </c>
      <c r="EL10" s="11" t="s">
        <v>24</v>
      </c>
      <c r="EM10" s="14">
        <f>K18+Y18+AM18+BA18+BO18+CC18+CQ18+DE18+DS18+EG18</f>
        <v>0</v>
      </c>
      <c r="EN10" s="191"/>
      <c r="EO10" s="281"/>
      <c r="EP10" s="51">
        <f>D18*$C$2+R18*$Q$2+AF18*$AE$2+AT18*$AS$2+BH18*$BG$2+BV18*$BU$2+CJ18*$CI$2+CX18*$CW$2+DL18*$DK$2+DZ18*$DY$2</f>
        <v>0</v>
      </c>
      <c r="ER10" s="116">
        <f>IF(ER$4=0,0,EM10/ER$4)</f>
        <v>0</v>
      </c>
      <c r="ES10" s="81">
        <f>ER10*ET10+ER10</f>
        <v>0</v>
      </c>
      <c r="ET10" s="280">
        <v>0</v>
      </c>
      <c r="EU10" s="9" t="s">
        <v>4</v>
      </c>
      <c r="EV10" s="518">
        <f>IF(ER$4=0,0,EP10/$ER$4*$EX$4)</f>
        <v>0</v>
      </c>
      <c r="EW10" s="579">
        <f t="shared" si="86"/>
        <v>0</v>
      </c>
      <c r="EX10" s="511">
        <f>ER10*ER$4+ES10*ES$4</f>
        <v>0</v>
      </c>
      <c r="EY10" s="137"/>
      <c r="EZ10" s="569"/>
      <c r="FA10" s="88"/>
      <c r="FC10" s="44" t="s">
        <v>75</v>
      </c>
      <c r="FD10" s="11" t="s">
        <v>23</v>
      </c>
      <c r="FE10" s="141">
        <v>0</v>
      </c>
      <c r="FF10" s="141">
        <v>0</v>
      </c>
      <c r="FG10" s="142">
        <v>0</v>
      </c>
      <c r="FH10" s="9" t="s">
        <v>109</v>
      </c>
      <c r="FI10" s="122">
        <f t="shared" si="84"/>
        <v>0</v>
      </c>
      <c r="FJ10" s="602">
        <v>0</v>
      </c>
      <c r="FK10" s="604">
        <f t="shared" si="85"/>
        <v>0</v>
      </c>
      <c r="FL10" s="588"/>
      <c r="FM10" s="589"/>
      <c r="FN10" s="610">
        <f>SUM(FK10:FK13)</f>
        <v>0</v>
      </c>
      <c r="FO10" s="127">
        <f>IF(FO$4=0,0,FN10/$FO$4)</f>
        <v>0</v>
      </c>
      <c r="FP10" s="87" t="s">
        <v>75</v>
      </c>
      <c r="FQ10" s="599">
        <f>SUM(EX9:EX12)</f>
        <v>0</v>
      </c>
      <c r="FR10" s="496">
        <f>FN10</f>
        <v>0</v>
      </c>
      <c r="FS10" s="567">
        <f>SUM(FQ10:FR10)</f>
        <v>0</v>
      </c>
    </row>
    <row r="11" spans="1:175" x14ac:dyDescent="0.25">
      <c r="A11" s="44" t="s">
        <v>74</v>
      </c>
      <c r="B11" s="98" t="s">
        <v>17</v>
      </c>
      <c r="C11" s="64">
        <v>0</v>
      </c>
      <c r="D11" s="64">
        <v>0</v>
      </c>
      <c r="E11" s="64">
        <v>0</v>
      </c>
      <c r="F11" s="11">
        <f t="shared" si="80"/>
        <v>0</v>
      </c>
      <c r="G11" s="11">
        <f t="shared" si="81"/>
        <v>0</v>
      </c>
      <c r="H11" s="16"/>
      <c r="I11" s="13"/>
      <c r="J11" s="13"/>
      <c r="K11" s="13"/>
      <c r="L11" s="13"/>
      <c r="M11" s="55"/>
      <c r="N11" s="10"/>
      <c r="O11" s="44" t="s">
        <v>74</v>
      </c>
      <c r="P11" s="98" t="s">
        <v>17</v>
      </c>
      <c r="Q11" s="64">
        <v>0</v>
      </c>
      <c r="R11" s="64">
        <v>0</v>
      </c>
      <c r="S11" s="64">
        <v>0</v>
      </c>
      <c r="T11" s="11">
        <f t="shared" si="82"/>
        <v>0</v>
      </c>
      <c r="U11" s="11">
        <f t="shared" si="83"/>
        <v>0</v>
      </c>
      <c r="V11" s="16"/>
      <c r="W11" s="13"/>
      <c r="X11" s="13"/>
      <c r="Y11" s="13"/>
      <c r="Z11" s="13"/>
      <c r="AA11" s="55"/>
      <c r="AB11" s="10"/>
      <c r="AC11" s="44" t="s">
        <v>74</v>
      </c>
      <c r="AD11" s="98" t="s">
        <v>17</v>
      </c>
      <c r="AE11" s="64">
        <v>0</v>
      </c>
      <c r="AF11" s="64">
        <v>0</v>
      </c>
      <c r="AG11" s="64">
        <v>0</v>
      </c>
      <c r="AH11" s="11">
        <f t="shared" si="56"/>
        <v>0</v>
      </c>
      <c r="AI11" s="11">
        <f t="shared" si="57"/>
        <v>0</v>
      </c>
      <c r="AJ11" s="16"/>
      <c r="AK11" s="13"/>
      <c r="AL11" s="13"/>
      <c r="AM11" s="13"/>
      <c r="AN11" s="13"/>
      <c r="AO11" s="55"/>
      <c r="AP11" s="10"/>
      <c r="AQ11" s="44" t="s">
        <v>74</v>
      </c>
      <c r="AR11" s="98" t="s">
        <v>17</v>
      </c>
      <c r="AS11" s="64">
        <v>0</v>
      </c>
      <c r="AT11" s="64">
        <v>0</v>
      </c>
      <c r="AU11" s="64">
        <v>0</v>
      </c>
      <c r="AV11" s="11">
        <f t="shared" si="59"/>
        <v>0</v>
      </c>
      <c r="AW11" s="11">
        <f t="shared" si="60"/>
        <v>0</v>
      </c>
      <c r="AX11" s="16"/>
      <c r="AY11" s="13"/>
      <c r="AZ11" s="13"/>
      <c r="BA11" s="13"/>
      <c r="BB11" s="13"/>
      <c r="BC11" s="55"/>
      <c r="BD11" s="10"/>
      <c r="BE11" s="44" t="s">
        <v>74</v>
      </c>
      <c r="BF11" s="98" t="s">
        <v>17</v>
      </c>
      <c r="BG11" s="64">
        <v>0</v>
      </c>
      <c r="BH11" s="64">
        <v>0</v>
      </c>
      <c r="BI11" s="64">
        <v>0</v>
      </c>
      <c r="BJ11" s="11">
        <f t="shared" si="62"/>
        <v>0</v>
      </c>
      <c r="BK11" s="11">
        <f t="shared" si="63"/>
        <v>0</v>
      </c>
      <c r="BL11" s="16"/>
      <c r="BM11" s="13"/>
      <c r="BN11" s="13"/>
      <c r="BO11" s="13"/>
      <c r="BP11" s="13"/>
      <c r="BQ11" s="55"/>
      <c r="BR11" s="10"/>
      <c r="BS11" s="44" t="s">
        <v>74</v>
      </c>
      <c r="BT11" s="98" t="s">
        <v>17</v>
      </c>
      <c r="BU11" s="64">
        <v>0</v>
      </c>
      <c r="BV11" s="64">
        <v>0</v>
      </c>
      <c r="BW11" s="64">
        <v>0</v>
      </c>
      <c r="BX11" s="11">
        <f t="shared" si="65"/>
        <v>0</v>
      </c>
      <c r="BY11" s="11">
        <f t="shared" si="66"/>
        <v>0</v>
      </c>
      <c r="BZ11" s="16"/>
      <c r="CA11" s="13"/>
      <c r="CB11" s="13"/>
      <c r="CC11" s="13"/>
      <c r="CD11" s="13"/>
      <c r="CE11" s="55"/>
      <c r="CF11" s="10"/>
      <c r="CG11" s="44" t="s">
        <v>74</v>
      </c>
      <c r="CH11" s="98" t="s">
        <v>17</v>
      </c>
      <c r="CI11" s="64">
        <v>0</v>
      </c>
      <c r="CJ11" s="64">
        <v>0</v>
      </c>
      <c r="CK11" s="64">
        <v>0</v>
      </c>
      <c r="CL11" s="11">
        <f t="shared" si="68"/>
        <v>0</v>
      </c>
      <c r="CM11" s="11">
        <f t="shared" si="69"/>
        <v>0</v>
      </c>
      <c r="CN11" s="16"/>
      <c r="CO11" s="13"/>
      <c r="CP11" s="13"/>
      <c r="CQ11" s="13"/>
      <c r="CR11" s="13"/>
      <c r="CS11" s="55"/>
      <c r="CT11" s="10"/>
      <c r="CU11" s="44" t="s">
        <v>74</v>
      </c>
      <c r="CV11" s="98" t="s">
        <v>17</v>
      </c>
      <c r="CW11" s="64">
        <v>0</v>
      </c>
      <c r="CX11" s="64">
        <v>0</v>
      </c>
      <c r="CY11" s="64">
        <v>0</v>
      </c>
      <c r="CZ11" s="11">
        <f t="shared" si="71"/>
        <v>0</v>
      </c>
      <c r="DA11" s="11">
        <f t="shared" si="72"/>
        <v>0</v>
      </c>
      <c r="DB11" s="16"/>
      <c r="DC11" s="13"/>
      <c r="DD11" s="13"/>
      <c r="DE11" s="13"/>
      <c r="DF11" s="13"/>
      <c r="DG11" s="55"/>
      <c r="DH11" s="10"/>
      <c r="DI11" s="44" t="s">
        <v>74</v>
      </c>
      <c r="DJ11" s="98" t="s">
        <v>17</v>
      </c>
      <c r="DK11" s="64">
        <v>0</v>
      </c>
      <c r="DL11" s="64">
        <v>0</v>
      </c>
      <c r="DM11" s="64">
        <v>0</v>
      </c>
      <c r="DN11" s="11">
        <f t="shared" si="74"/>
        <v>0</v>
      </c>
      <c r="DO11" s="11">
        <f t="shared" si="75"/>
        <v>0</v>
      </c>
      <c r="DP11" s="16"/>
      <c r="DQ11" s="13"/>
      <c r="DR11" s="13"/>
      <c r="DS11" s="13"/>
      <c r="DT11" s="13"/>
      <c r="DU11" s="55"/>
      <c r="DV11" s="10"/>
      <c r="DW11" s="44" t="s">
        <v>74</v>
      </c>
      <c r="DX11" s="98" t="s">
        <v>17</v>
      </c>
      <c r="DY11" s="64">
        <v>0</v>
      </c>
      <c r="DZ11" s="64">
        <v>0</v>
      </c>
      <c r="EA11" s="64">
        <v>0</v>
      </c>
      <c r="EB11" s="11">
        <f t="shared" si="77"/>
        <v>0</v>
      </c>
      <c r="EC11" s="11">
        <f t="shared" si="78"/>
        <v>0</v>
      </c>
      <c r="ED11" s="16"/>
      <c r="EE11" s="13"/>
      <c r="EF11" s="13"/>
      <c r="EG11" s="13"/>
      <c r="EH11" s="13"/>
      <c r="EI11" s="55"/>
      <c r="EJ11" s="10"/>
      <c r="EK11" s="44" t="s">
        <v>75</v>
      </c>
      <c r="EL11" s="11" t="s">
        <v>25</v>
      </c>
      <c r="EM11" s="14">
        <f>K19+Y19+AM19+BA19+BO19+CC19+CQ19+DE19+DS19+EG19</f>
        <v>0</v>
      </c>
      <c r="EN11" s="112"/>
      <c r="EO11" s="143"/>
      <c r="EP11" s="6" t="s">
        <v>4</v>
      </c>
      <c r="EQ11" s="51">
        <f>G19*$C$2+U19*$Q$2+AI19*$AE$2+AW19*$AS$2+BK19*$BG$2+BY19*$BU$2+CM19*$CI$2+DA19*$CW$2+DO19*$DK$2+EC19*$DY$2</f>
        <v>0</v>
      </c>
      <c r="ER11" s="116">
        <f>IF(ER$4=0,0,EM11/ER$4)</f>
        <v>0</v>
      </c>
      <c r="ES11" s="81">
        <f>ER11*ET11+ER11</f>
        <v>0</v>
      </c>
      <c r="ET11" s="280">
        <v>0</v>
      </c>
      <c r="EU11" s="9" t="s">
        <v>109</v>
      </c>
      <c r="EV11" s="518">
        <f>IF(ER$4=0,0,EQ11/$ER$4*$EX$4)</f>
        <v>0</v>
      </c>
      <c r="EW11" s="579">
        <f t="shared" si="86"/>
        <v>0</v>
      </c>
      <c r="EX11" s="511">
        <f>ER11*ER$4+ES11*ES$4</f>
        <v>0</v>
      </c>
      <c r="EY11" s="137"/>
      <c r="EZ11" s="569"/>
      <c r="FA11" s="88"/>
      <c r="FC11" s="44" t="s">
        <v>75</v>
      </c>
      <c r="FD11" s="11" t="s">
        <v>134</v>
      </c>
      <c r="FE11" s="141">
        <v>0</v>
      </c>
      <c r="FF11" s="141">
        <v>0</v>
      </c>
      <c r="FG11" s="142">
        <v>0</v>
      </c>
      <c r="FH11" s="9" t="s">
        <v>21</v>
      </c>
      <c r="FI11" s="122">
        <f t="shared" si="84"/>
        <v>0</v>
      </c>
      <c r="FJ11" s="602">
        <v>0</v>
      </c>
      <c r="FK11" s="604">
        <f t="shared" si="85"/>
        <v>0</v>
      </c>
      <c r="FL11" s="588"/>
      <c r="FM11" s="589"/>
      <c r="FN11" s="610"/>
      <c r="FO11" s="127"/>
      <c r="FP11" s="87"/>
      <c r="FQ11" s="599"/>
      <c r="FR11" s="61"/>
      <c r="FS11" s="567"/>
    </row>
    <row r="12" spans="1:175" x14ac:dyDescent="0.25">
      <c r="A12" s="44"/>
      <c r="B12" s="98"/>
      <c r="C12" s="17"/>
      <c r="D12" s="17"/>
      <c r="E12" s="17" t="s">
        <v>108</v>
      </c>
      <c r="F12" s="52">
        <f>SUM(F5:F11)</f>
        <v>0</v>
      </c>
      <c r="G12" s="52">
        <f>SUM(G5:G11)</f>
        <v>0</v>
      </c>
      <c r="H12" s="16"/>
      <c r="I12" s="13"/>
      <c r="J12" s="13"/>
      <c r="K12" s="13"/>
      <c r="L12" s="13"/>
      <c r="M12" s="55"/>
      <c r="N12" s="10"/>
      <c r="O12" s="44"/>
      <c r="P12" s="98"/>
      <c r="Q12" s="17"/>
      <c r="R12" s="17"/>
      <c r="S12" s="17" t="s">
        <v>108</v>
      </c>
      <c r="T12" s="52">
        <f>SUM(T5:T11)</f>
        <v>0</v>
      </c>
      <c r="U12" s="52">
        <f>SUM(U5:U11)</f>
        <v>0</v>
      </c>
      <c r="V12" s="16"/>
      <c r="W12" s="13"/>
      <c r="X12" s="13"/>
      <c r="Y12" s="13"/>
      <c r="Z12" s="13"/>
      <c r="AA12" s="55"/>
      <c r="AB12" s="10"/>
      <c r="AC12" s="44"/>
      <c r="AD12" s="98"/>
      <c r="AE12" s="17"/>
      <c r="AF12" s="17"/>
      <c r="AG12" s="17" t="s">
        <v>108</v>
      </c>
      <c r="AH12" s="52">
        <f t="shared" ref="AH12:AI12" si="87">SUM(AH5:AH11)</f>
        <v>0</v>
      </c>
      <c r="AI12" s="52">
        <f t="shared" si="87"/>
        <v>0</v>
      </c>
      <c r="AJ12" s="16"/>
      <c r="AK12" s="13"/>
      <c r="AL12" s="13"/>
      <c r="AM12" s="13"/>
      <c r="AN12" s="13"/>
      <c r="AO12" s="55"/>
      <c r="AP12" s="10"/>
      <c r="AQ12" s="44"/>
      <c r="AR12" s="98"/>
      <c r="AS12" s="17"/>
      <c r="AT12" s="17"/>
      <c r="AU12" s="17" t="s">
        <v>108</v>
      </c>
      <c r="AV12" s="52">
        <f t="shared" ref="AV12:AW12" si="88">SUM(AV5:AV11)</f>
        <v>0</v>
      </c>
      <c r="AW12" s="52">
        <f t="shared" si="88"/>
        <v>0</v>
      </c>
      <c r="AX12" s="16"/>
      <c r="AY12" s="13"/>
      <c r="AZ12" s="13"/>
      <c r="BA12" s="13"/>
      <c r="BB12" s="13"/>
      <c r="BC12" s="55"/>
      <c r="BD12" s="10"/>
      <c r="BE12" s="44"/>
      <c r="BF12" s="98"/>
      <c r="BG12" s="17"/>
      <c r="BH12" s="17"/>
      <c r="BI12" s="17" t="s">
        <v>108</v>
      </c>
      <c r="BJ12" s="52">
        <f t="shared" ref="BJ12:BK12" si="89">SUM(BJ5:BJ11)</f>
        <v>0</v>
      </c>
      <c r="BK12" s="52">
        <f t="shared" si="89"/>
        <v>0</v>
      </c>
      <c r="BL12" s="16"/>
      <c r="BM12" s="13"/>
      <c r="BN12" s="13"/>
      <c r="BO12" s="13"/>
      <c r="BP12" s="13"/>
      <c r="BQ12" s="55"/>
      <c r="BR12" s="10"/>
      <c r="BS12" s="44"/>
      <c r="BT12" s="98"/>
      <c r="BU12" s="17"/>
      <c r="BV12" s="17"/>
      <c r="BW12" s="17" t="s">
        <v>108</v>
      </c>
      <c r="BX12" s="52">
        <f t="shared" ref="BX12:BY12" si="90">SUM(BX5:BX11)</f>
        <v>0</v>
      </c>
      <c r="BY12" s="52">
        <f t="shared" si="90"/>
        <v>0</v>
      </c>
      <c r="BZ12" s="16"/>
      <c r="CA12" s="13"/>
      <c r="CB12" s="13"/>
      <c r="CC12" s="13"/>
      <c r="CD12" s="13"/>
      <c r="CE12" s="55"/>
      <c r="CF12" s="10"/>
      <c r="CG12" s="44"/>
      <c r="CH12" s="98"/>
      <c r="CI12" s="17"/>
      <c r="CJ12" s="17"/>
      <c r="CK12" s="17" t="s">
        <v>108</v>
      </c>
      <c r="CL12" s="52">
        <f t="shared" ref="CL12:CM12" si="91">SUM(CL5:CL11)</f>
        <v>0</v>
      </c>
      <c r="CM12" s="52">
        <f t="shared" si="91"/>
        <v>0</v>
      </c>
      <c r="CN12" s="16"/>
      <c r="CO12" s="13"/>
      <c r="CP12" s="13"/>
      <c r="CQ12" s="13"/>
      <c r="CR12" s="13"/>
      <c r="CS12" s="55"/>
      <c r="CT12" s="10"/>
      <c r="CU12" s="44"/>
      <c r="CV12" s="98"/>
      <c r="CW12" s="17"/>
      <c r="CX12" s="17"/>
      <c r="CY12" s="17" t="s">
        <v>108</v>
      </c>
      <c r="CZ12" s="52">
        <f t="shared" ref="CZ12:DA12" si="92">SUM(CZ5:CZ11)</f>
        <v>0</v>
      </c>
      <c r="DA12" s="52">
        <f t="shared" si="92"/>
        <v>0</v>
      </c>
      <c r="DB12" s="16"/>
      <c r="DC12" s="13"/>
      <c r="DD12" s="13"/>
      <c r="DE12" s="13"/>
      <c r="DF12" s="13"/>
      <c r="DG12" s="55"/>
      <c r="DH12" s="10"/>
      <c r="DI12" s="44"/>
      <c r="DJ12" s="98"/>
      <c r="DK12" s="17"/>
      <c r="DL12" s="17"/>
      <c r="DM12" s="17" t="s">
        <v>108</v>
      </c>
      <c r="DN12" s="52">
        <f t="shared" ref="DN12:DO12" si="93">SUM(DN5:DN11)</f>
        <v>0</v>
      </c>
      <c r="DO12" s="52">
        <f t="shared" si="93"/>
        <v>0</v>
      </c>
      <c r="DP12" s="16"/>
      <c r="DQ12" s="13"/>
      <c r="DR12" s="13"/>
      <c r="DS12" s="13"/>
      <c r="DT12" s="13"/>
      <c r="DU12" s="55"/>
      <c r="DV12" s="10"/>
      <c r="DW12" s="44"/>
      <c r="DX12" s="98"/>
      <c r="DY12" s="17"/>
      <c r="DZ12" s="17"/>
      <c r="EA12" s="17" t="s">
        <v>108</v>
      </c>
      <c r="EB12" s="52">
        <f t="shared" ref="EB12:EC12" si="94">SUM(EB5:EB11)</f>
        <v>0</v>
      </c>
      <c r="EC12" s="52">
        <f t="shared" si="94"/>
        <v>0</v>
      </c>
      <c r="ED12" s="16"/>
      <c r="EE12" s="13"/>
      <c r="EF12" s="13"/>
      <c r="EG12" s="13"/>
      <c r="EH12" s="13"/>
      <c r="EI12" s="55"/>
      <c r="EJ12" s="10"/>
      <c r="EK12" s="44" t="s">
        <v>75</v>
      </c>
      <c r="EL12" s="11" t="s">
        <v>24</v>
      </c>
      <c r="EM12" s="14">
        <f>K20+Y20+AM20+BA20+BO20+CC20+CQ20+DE20+DS20+EG20</f>
        <v>0</v>
      </c>
      <c r="EN12" s="112"/>
      <c r="EO12" s="762" t="s">
        <v>155</v>
      </c>
      <c r="EP12" s="51">
        <f>D20*$C$2+R20*$Q$2+AF20*$AE$2+AT20*$AS$2+BH20*$BG$2+BV20*$BU$2+CJ20*$CI$2+CX20*$CW$2+DL20*$DK$2+DZ20*$DY$2</f>
        <v>0</v>
      </c>
      <c r="ER12" s="116">
        <f>IF(ER$4=0,0,EM12/ER$4)</f>
        <v>0</v>
      </c>
      <c r="ES12" s="81">
        <f>ER12*ET12+ER12</f>
        <v>0</v>
      </c>
      <c r="ET12" s="280">
        <v>0</v>
      </c>
      <c r="EU12" s="9" t="s">
        <v>4</v>
      </c>
      <c r="EV12" s="518">
        <f>IF(ER$4=0,0,EP12/$ER$4*$EX$4)</f>
        <v>0</v>
      </c>
      <c r="EW12" s="579">
        <f t="shared" si="86"/>
        <v>0</v>
      </c>
      <c r="EX12" s="511">
        <f>ER12*ER$4+ES12*ES$4</f>
        <v>0</v>
      </c>
      <c r="EY12" s="137"/>
      <c r="EZ12" s="569"/>
      <c r="FA12" s="138"/>
      <c r="FC12" s="44" t="s">
        <v>75</v>
      </c>
      <c r="FD12" s="11" t="s">
        <v>135</v>
      </c>
      <c r="FE12" s="141">
        <v>0</v>
      </c>
      <c r="FF12" s="141">
        <v>0</v>
      </c>
      <c r="FG12" s="142">
        <v>0</v>
      </c>
      <c r="FH12" s="9" t="s">
        <v>109</v>
      </c>
      <c r="FI12" s="122">
        <f t="shared" si="84"/>
        <v>0</v>
      </c>
      <c r="FJ12" s="602">
        <v>0</v>
      </c>
      <c r="FK12" s="604">
        <f t="shared" si="85"/>
        <v>0</v>
      </c>
      <c r="FL12" s="588"/>
      <c r="FM12" s="589"/>
      <c r="FN12" s="610"/>
      <c r="FO12" s="127"/>
      <c r="FP12" s="87"/>
      <c r="FQ12" s="599"/>
      <c r="FR12" s="61"/>
      <c r="FS12" s="567"/>
    </row>
    <row r="13" spans="1:175" ht="13" thickBot="1" x14ac:dyDescent="0.3">
      <c r="A13" s="44"/>
      <c r="B13" s="11"/>
      <c r="C13" s="17"/>
      <c r="D13" s="17"/>
      <c r="E13" s="17"/>
      <c r="F13" s="17"/>
      <c r="G13" s="6" t="s">
        <v>109</v>
      </c>
      <c r="H13" s="4" t="s">
        <v>107</v>
      </c>
      <c r="I13" s="13"/>
      <c r="J13" s="13"/>
      <c r="K13" s="13"/>
      <c r="L13" s="13"/>
      <c r="M13" s="55"/>
      <c r="N13" s="10"/>
      <c r="O13" s="44"/>
      <c r="P13" s="11"/>
      <c r="Q13" s="17"/>
      <c r="R13" s="17"/>
      <c r="S13" s="17"/>
      <c r="T13" s="17"/>
      <c r="U13" s="6" t="s">
        <v>109</v>
      </c>
      <c r="V13" s="4" t="s">
        <v>107</v>
      </c>
      <c r="W13" s="13"/>
      <c r="X13" s="13"/>
      <c r="Y13" s="13"/>
      <c r="Z13" s="13"/>
      <c r="AA13" s="55"/>
      <c r="AB13" s="10"/>
      <c r="AC13" s="44"/>
      <c r="AD13" s="11"/>
      <c r="AE13" s="17"/>
      <c r="AF13" s="17"/>
      <c r="AG13" s="17"/>
      <c r="AH13" s="17"/>
      <c r="AI13" s="6" t="s">
        <v>109</v>
      </c>
      <c r="AJ13" s="4" t="s">
        <v>107</v>
      </c>
      <c r="AK13" s="13"/>
      <c r="AL13" s="13"/>
      <c r="AM13" s="13"/>
      <c r="AN13" s="13"/>
      <c r="AO13" s="55"/>
      <c r="AP13" s="10"/>
      <c r="AQ13" s="44"/>
      <c r="AR13" s="11"/>
      <c r="AS13" s="17"/>
      <c r="AT13" s="17"/>
      <c r="AU13" s="17"/>
      <c r="AV13" s="17"/>
      <c r="AW13" s="6" t="s">
        <v>109</v>
      </c>
      <c r="AX13" s="4" t="s">
        <v>107</v>
      </c>
      <c r="AY13" s="13"/>
      <c r="AZ13" s="13"/>
      <c r="BA13" s="13"/>
      <c r="BB13" s="13"/>
      <c r="BC13" s="55"/>
      <c r="BD13" s="10"/>
      <c r="BE13" s="44"/>
      <c r="BF13" s="11"/>
      <c r="BG13" s="17"/>
      <c r="BH13" s="17"/>
      <c r="BI13" s="17"/>
      <c r="BJ13" s="17"/>
      <c r="BK13" s="6" t="s">
        <v>109</v>
      </c>
      <c r="BL13" s="4" t="s">
        <v>107</v>
      </c>
      <c r="BM13" s="13"/>
      <c r="BN13" s="13"/>
      <c r="BO13" s="13"/>
      <c r="BP13" s="13"/>
      <c r="BQ13" s="55"/>
      <c r="BR13" s="10"/>
      <c r="BS13" s="44"/>
      <c r="BT13" s="11"/>
      <c r="BU13" s="17"/>
      <c r="BV13" s="17"/>
      <c r="BW13" s="17"/>
      <c r="BX13" s="17"/>
      <c r="BY13" s="6" t="s">
        <v>109</v>
      </c>
      <c r="BZ13" s="4" t="s">
        <v>107</v>
      </c>
      <c r="CA13" s="13"/>
      <c r="CB13" s="13"/>
      <c r="CC13" s="13"/>
      <c r="CD13" s="13"/>
      <c r="CE13" s="55"/>
      <c r="CF13" s="10"/>
      <c r="CG13" s="44"/>
      <c r="CH13" s="11"/>
      <c r="CI13" s="17"/>
      <c r="CJ13" s="17"/>
      <c r="CK13" s="17"/>
      <c r="CL13" s="17"/>
      <c r="CM13" s="6" t="s">
        <v>109</v>
      </c>
      <c r="CN13" s="4" t="s">
        <v>107</v>
      </c>
      <c r="CO13" s="13"/>
      <c r="CP13" s="13"/>
      <c r="CQ13" s="13"/>
      <c r="CR13" s="13"/>
      <c r="CS13" s="55"/>
      <c r="CT13" s="10"/>
      <c r="CU13" s="44"/>
      <c r="CV13" s="11"/>
      <c r="CW13" s="17"/>
      <c r="CX13" s="17"/>
      <c r="CY13" s="17"/>
      <c r="CZ13" s="17"/>
      <c r="DA13" s="6" t="s">
        <v>109</v>
      </c>
      <c r="DB13" s="4" t="s">
        <v>107</v>
      </c>
      <c r="DC13" s="13"/>
      <c r="DD13" s="13"/>
      <c r="DE13" s="13"/>
      <c r="DF13" s="13"/>
      <c r="DG13" s="55"/>
      <c r="DH13" s="10"/>
      <c r="DI13" s="44"/>
      <c r="DJ13" s="11"/>
      <c r="DK13" s="17"/>
      <c r="DL13" s="17"/>
      <c r="DM13" s="17"/>
      <c r="DN13" s="17"/>
      <c r="DO13" s="6" t="s">
        <v>109</v>
      </c>
      <c r="DP13" s="4" t="s">
        <v>107</v>
      </c>
      <c r="DQ13" s="13"/>
      <c r="DR13" s="13"/>
      <c r="DS13" s="13"/>
      <c r="DT13" s="13"/>
      <c r="DU13" s="55"/>
      <c r="DV13" s="10"/>
      <c r="DW13" s="44"/>
      <c r="DX13" s="11"/>
      <c r="DY13" s="17"/>
      <c r="DZ13" s="17"/>
      <c r="EA13" s="17"/>
      <c r="EB13" s="17"/>
      <c r="EC13" s="6" t="s">
        <v>109</v>
      </c>
      <c r="ED13" s="4" t="s">
        <v>107</v>
      </c>
      <c r="EE13" s="13"/>
      <c r="EF13" s="13"/>
      <c r="EG13" s="13"/>
      <c r="EH13" s="13"/>
      <c r="EI13" s="55"/>
      <c r="EJ13" s="10"/>
      <c r="EK13" s="44" t="s">
        <v>72</v>
      </c>
      <c r="EL13" s="11" t="s">
        <v>141</v>
      </c>
      <c r="EM13" s="14">
        <f>K21+Y21+AM21+BA21+BO21+CC21+CQ21+DE21+DS21+EG21</f>
        <v>0</v>
      </c>
      <c r="EN13" s="14"/>
      <c r="EO13" s="190">
        <f>(G21+G22)*$C$2+(U21+U22)*$Q$2+(AI21+AI22)*$AE$2+(AW21+AW22)*$AS$2+(BK21+BK22)*$BG$2+(BY21+BY22)*$BU$2+(CM21+CM22)*$CI$2+(DA21+DA22)*$CW$2+(DO21+DO22)*$DK$2+(EC21+EC22)*$DY$2</f>
        <v>0</v>
      </c>
      <c r="EP13" s="80"/>
      <c r="EQ13" s="80"/>
      <c r="ER13" s="116">
        <f>IF(ER$4=0,0,EM13/ER$4)</f>
        <v>0</v>
      </c>
      <c r="ES13" s="81">
        <f>ER13*ET13+ER13</f>
        <v>0</v>
      </c>
      <c r="ET13" s="280">
        <v>0</v>
      </c>
      <c r="EU13" s="9" t="s">
        <v>156</v>
      </c>
      <c r="EV13" s="518">
        <f>IF(ER$4=0,0,EO13/$ER$4*$EX$4)</f>
        <v>0</v>
      </c>
      <c r="EW13" s="579">
        <f t="shared" si="86"/>
        <v>0</v>
      </c>
      <c r="EX13" s="511">
        <f>ER13*ER$4+ES13*ES$4</f>
        <v>0</v>
      </c>
      <c r="EY13" s="570">
        <f>EZ142</f>
        <v>0</v>
      </c>
      <c r="EZ13" s="571"/>
      <c r="FA13" s="566"/>
      <c r="FC13" s="44" t="s">
        <v>75</v>
      </c>
      <c r="FD13" s="11" t="s">
        <v>134</v>
      </c>
      <c r="FE13" s="141">
        <v>0</v>
      </c>
      <c r="FF13" s="141">
        <v>0</v>
      </c>
      <c r="FG13" s="142">
        <v>0</v>
      </c>
      <c r="FH13" s="9" t="s">
        <v>21</v>
      </c>
      <c r="FI13" s="122">
        <f t="shared" si="84"/>
        <v>0</v>
      </c>
      <c r="FJ13" s="602">
        <v>0</v>
      </c>
      <c r="FK13" s="604">
        <f t="shared" si="85"/>
        <v>0</v>
      </c>
      <c r="FL13" s="588"/>
      <c r="FM13" s="589"/>
      <c r="FN13" s="610"/>
      <c r="FO13" s="127"/>
      <c r="FP13" s="87"/>
      <c r="FQ13" s="599"/>
      <c r="FR13" s="61"/>
      <c r="FS13" s="567"/>
    </row>
    <row r="14" spans="1:175" ht="13.5" thickTop="1" thickBot="1" x14ac:dyDescent="0.3">
      <c r="A14" s="44" t="s">
        <v>74</v>
      </c>
      <c r="B14" s="11" t="s">
        <v>18</v>
      </c>
      <c r="C14" s="17"/>
      <c r="D14" s="17"/>
      <c r="E14" s="17"/>
      <c r="F14" s="8"/>
      <c r="G14" s="18">
        <f>G4</f>
        <v>0</v>
      </c>
      <c r="H14" s="820"/>
      <c r="I14" s="13">
        <f>G14*H14+G15*H15</f>
        <v>0</v>
      </c>
      <c r="J14" s="13">
        <f>IF(E$113=0,0,I14/E$113)</f>
        <v>0</v>
      </c>
      <c r="K14" s="13">
        <f>(J14*G$2)</f>
        <v>0</v>
      </c>
      <c r="L14" s="13"/>
      <c r="M14" s="55"/>
      <c r="N14" s="10"/>
      <c r="O14" s="44" t="s">
        <v>74</v>
      </c>
      <c r="P14" s="11" t="s">
        <v>18</v>
      </c>
      <c r="Q14" s="17"/>
      <c r="R14" s="17"/>
      <c r="S14" s="17"/>
      <c r="T14" s="8"/>
      <c r="U14" s="18">
        <f>U4</f>
        <v>0</v>
      </c>
      <c r="V14" s="820"/>
      <c r="W14" s="13">
        <f>U14*V14+U15*V15</f>
        <v>0</v>
      </c>
      <c r="X14" s="13">
        <f>IF(S$113=0,0,W14/S$113)</f>
        <v>0</v>
      </c>
      <c r="Y14" s="13">
        <f>(X14*U$2)</f>
        <v>0</v>
      </c>
      <c r="Z14" s="13"/>
      <c r="AA14" s="55"/>
      <c r="AB14" s="10"/>
      <c r="AC14" s="44" t="s">
        <v>74</v>
      </c>
      <c r="AD14" s="11" t="s">
        <v>18</v>
      </c>
      <c r="AE14" s="17"/>
      <c r="AF14" s="17"/>
      <c r="AG14" s="17"/>
      <c r="AH14" s="8"/>
      <c r="AI14" s="18">
        <f t="shared" ref="AI14" si="95">AI4</f>
        <v>0</v>
      </c>
      <c r="AJ14" s="820"/>
      <c r="AK14" s="13">
        <f t="shared" ref="AK14" si="96">AI14*AJ14+AI15*AJ15</f>
        <v>0</v>
      </c>
      <c r="AL14" s="13">
        <f t="shared" ref="AL14" si="97">IF(AG$113=0,0,AK14/AG$113)</f>
        <v>0</v>
      </c>
      <c r="AM14" s="13">
        <f t="shared" ref="AM14" si="98">(AL14*AI$2)</f>
        <v>0</v>
      </c>
      <c r="AN14" s="13"/>
      <c r="AO14" s="55"/>
      <c r="AP14" s="10"/>
      <c r="AQ14" s="44" t="s">
        <v>74</v>
      </c>
      <c r="AR14" s="11" t="s">
        <v>18</v>
      </c>
      <c r="AS14" s="17"/>
      <c r="AT14" s="17"/>
      <c r="AU14" s="17"/>
      <c r="AV14" s="8"/>
      <c r="AW14" s="18">
        <f t="shared" ref="AW14" si="99">AW4</f>
        <v>0</v>
      </c>
      <c r="AX14" s="820"/>
      <c r="AY14" s="13">
        <f t="shared" ref="AY14" si="100">AW14*AX14+AW15*AX15</f>
        <v>0</v>
      </c>
      <c r="AZ14" s="13">
        <f t="shared" ref="AZ14" si="101">IF(AU$113=0,0,AY14/AU$113)</f>
        <v>0</v>
      </c>
      <c r="BA14" s="13">
        <f t="shared" ref="BA14" si="102">(AZ14*AW$2)</f>
        <v>0</v>
      </c>
      <c r="BB14" s="13"/>
      <c r="BC14" s="55"/>
      <c r="BD14" s="10"/>
      <c r="BE14" s="44" t="s">
        <v>74</v>
      </c>
      <c r="BF14" s="11" t="s">
        <v>18</v>
      </c>
      <c r="BG14" s="17"/>
      <c r="BH14" s="17"/>
      <c r="BI14" s="17"/>
      <c r="BJ14" s="8"/>
      <c r="BK14" s="18">
        <f t="shared" ref="BK14" si="103">BK4</f>
        <v>0</v>
      </c>
      <c r="BL14" s="820"/>
      <c r="BM14" s="13">
        <f t="shared" ref="BM14" si="104">BK14*BL14+BK15*BL15</f>
        <v>0</v>
      </c>
      <c r="BN14" s="13">
        <f t="shared" ref="BN14" si="105">IF(BI$113=0,0,BM14/BI$113)</f>
        <v>0</v>
      </c>
      <c r="BO14" s="13">
        <f t="shared" ref="BO14" si="106">(BN14*BK$2)</f>
        <v>0</v>
      </c>
      <c r="BP14" s="13"/>
      <c r="BQ14" s="55"/>
      <c r="BR14" s="10"/>
      <c r="BS14" s="44" t="s">
        <v>74</v>
      </c>
      <c r="BT14" s="11" t="s">
        <v>18</v>
      </c>
      <c r="BU14" s="17"/>
      <c r="BV14" s="17"/>
      <c r="BW14" s="17"/>
      <c r="BX14" s="8"/>
      <c r="BY14" s="18">
        <f t="shared" ref="BY14" si="107">BY4</f>
        <v>0</v>
      </c>
      <c r="BZ14" s="820"/>
      <c r="CA14" s="13">
        <f t="shared" ref="CA14" si="108">BY14*BZ14+BY15*BZ15</f>
        <v>0</v>
      </c>
      <c r="CB14" s="13">
        <f t="shared" ref="CB14" si="109">IF(BW$113=0,0,CA14/BW$113)</f>
        <v>0</v>
      </c>
      <c r="CC14" s="13">
        <f t="shared" ref="CC14" si="110">(CB14*BY$2)</f>
        <v>0</v>
      </c>
      <c r="CD14" s="13"/>
      <c r="CE14" s="55"/>
      <c r="CF14" s="10"/>
      <c r="CG14" s="44" t="s">
        <v>74</v>
      </c>
      <c r="CH14" s="11" t="s">
        <v>18</v>
      </c>
      <c r="CI14" s="17"/>
      <c r="CJ14" s="17"/>
      <c r="CK14" s="17"/>
      <c r="CL14" s="8"/>
      <c r="CM14" s="18">
        <f t="shared" ref="CM14" si="111">CM4</f>
        <v>0</v>
      </c>
      <c r="CN14" s="820"/>
      <c r="CO14" s="13">
        <f t="shared" ref="CO14" si="112">CM14*CN14+CM15*CN15</f>
        <v>0</v>
      </c>
      <c r="CP14" s="13">
        <f t="shared" ref="CP14" si="113">IF(CK$113=0,0,CO14/CK$113)</f>
        <v>0</v>
      </c>
      <c r="CQ14" s="13">
        <f t="shared" ref="CQ14" si="114">(CP14*CM$2)</f>
        <v>0</v>
      </c>
      <c r="CR14" s="13"/>
      <c r="CS14" s="55"/>
      <c r="CT14" s="10"/>
      <c r="CU14" s="44" t="s">
        <v>74</v>
      </c>
      <c r="CV14" s="11" t="s">
        <v>18</v>
      </c>
      <c r="CW14" s="17"/>
      <c r="CX14" s="17"/>
      <c r="CY14" s="17"/>
      <c r="CZ14" s="8"/>
      <c r="DA14" s="18">
        <f t="shared" ref="DA14" si="115">DA4</f>
        <v>0</v>
      </c>
      <c r="DB14" s="820"/>
      <c r="DC14" s="13">
        <f t="shared" ref="DC14" si="116">DA14*DB14+DA15*DB15</f>
        <v>0</v>
      </c>
      <c r="DD14" s="13">
        <f t="shared" ref="DD14" si="117">IF(CY$113=0,0,DC14/CY$113)</f>
        <v>0</v>
      </c>
      <c r="DE14" s="13">
        <f t="shared" ref="DE14" si="118">(DD14*DA$2)</f>
        <v>0</v>
      </c>
      <c r="DF14" s="13"/>
      <c r="DG14" s="55"/>
      <c r="DH14" s="10"/>
      <c r="DI14" s="44" t="s">
        <v>74</v>
      </c>
      <c r="DJ14" s="11" t="s">
        <v>18</v>
      </c>
      <c r="DK14" s="17"/>
      <c r="DL14" s="17"/>
      <c r="DM14" s="17"/>
      <c r="DN14" s="8"/>
      <c r="DO14" s="18">
        <f t="shared" ref="DO14" si="119">DO4</f>
        <v>0</v>
      </c>
      <c r="DP14" s="820"/>
      <c r="DQ14" s="13">
        <f t="shared" ref="DQ14" si="120">DO14*DP14+DO15*DP15</f>
        <v>0</v>
      </c>
      <c r="DR14" s="13">
        <f t="shared" ref="DR14" si="121">IF(DM$113=0,0,DQ14/DM$113)</f>
        <v>0</v>
      </c>
      <c r="DS14" s="13">
        <f t="shared" ref="DS14" si="122">(DR14*DO$2)</f>
        <v>0</v>
      </c>
      <c r="DT14" s="13"/>
      <c r="DU14" s="55"/>
      <c r="DV14" s="10"/>
      <c r="DW14" s="44" t="s">
        <v>74</v>
      </c>
      <c r="DX14" s="11" t="s">
        <v>18</v>
      </c>
      <c r="DY14" s="17"/>
      <c r="DZ14" s="17"/>
      <c r="EA14" s="17"/>
      <c r="EB14" s="8"/>
      <c r="EC14" s="18">
        <f t="shared" ref="EC14" si="123">EC4</f>
        <v>0</v>
      </c>
      <c r="ED14" s="820"/>
      <c r="EE14" s="13">
        <f t="shared" ref="EE14" si="124">EC14*ED14+EC15*ED15</f>
        <v>0</v>
      </c>
      <c r="EF14" s="13">
        <f t="shared" ref="EF14" si="125">IF(EA$113=0,0,EE14/EA$113)</f>
        <v>0</v>
      </c>
      <c r="EG14" s="13">
        <f t="shared" ref="EG14" si="126">(EF14*EC$2)</f>
        <v>0</v>
      </c>
      <c r="EH14" s="13"/>
      <c r="EI14" s="55"/>
      <c r="EJ14" s="10"/>
      <c r="EK14" s="44"/>
      <c r="EL14" s="11"/>
      <c r="EM14" s="14"/>
      <c r="EN14" s="33"/>
      <c r="EO14" s="765"/>
      <c r="EP14" s="79"/>
      <c r="EQ14" s="134" t="s">
        <v>20</v>
      </c>
      <c r="ER14" s="121"/>
      <c r="ES14" s="111"/>
      <c r="ET14" s="128"/>
      <c r="EU14" s="9"/>
      <c r="EV14" s="518"/>
      <c r="EW14" s="579"/>
      <c r="EX14" s="511"/>
      <c r="EY14" s="572"/>
      <c r="EZ14" s="573"/>
      <c r="FA14" s="88"/>
      <c r="FC14" s="44" t="s">
        <v>72</v>
      </c>
      <c r="FD14" s="11" t="s">
        <v>121</v>
      </c>
      <c r="FE14" s="141">
        <v>0</v>
      </c>
      <c r="FF14" s="141">
        <v>0</v>
      </c>
      <c r="FG14" s="142">
        <v>0</v>
      </c>
      <c r="FH14" s="9" t="s">
        <v>109</v>
      </c>
      <c r="FI14" s="122">
        <f t="shared" si="84"/>
        <v>0</v>
      </c>
      <c r="FJ14" s="602">
        <v>0</v>
      </c>
      <c r="FK14" s="604">
        <f t="shared" si="85"/>
        <v>0</v>
      </c>
      <c r="FL14" s="590"/>
      <c r="FM14" s="569"/>
      <c r="FN14" s="610">
        <f>SUM(FK14:FK15)+FL15</f>
        <v>0</v>
      </c>
      <c r="FO14" s="127">
        <f>IF(FO$4=0,0,FN14/$FO$4)</f>
        <v>0</v>
      </c>
      <c r="FP14" s="87" t="s">
        <v>72</v>
      </c>
      <c r="FQ14" s="522">
        <f>EX13+EX18+EX19+EY13</f>
        <v>0</v>
      </c>
      <c r="FR14" s="496">
        <f>FN14</f>
        <v>0</v>
      </c>
      <c r="FS14" s="567">
        <f>SUM(FQ14:FR14)</f>
        <v>0</v>
      </c>
    </row>
    <row r="15" spans="1:175" ht="13" thickTop="1" x14ac:dyDescent="0.25">
      <c r="A15" s="44" t="s">
        <v>74</v>
      </c>
      <c r="B15" s="8" t="s">
        <v>19</v>
      </c>
      <c r="C15" s="8"/>
      <c r="D15" s="8"/>
      <c r="E15" s="8"/>
      <c r="F15" s="8"/>
      <c r="G15" s="68">
        <v>0</v>
      </c>
      <c r="H15" s="63">
        <v>0</v>
      </c>
      <c r="I15" s="13"/>
      <c r="J15" s="13"/>
      <c r="K15" s="13"/>
      <c r="L15" s="13"/>
      <c r="M15" s="55"/>
      <c r="N15" s="10"/>
      <c r="O15" s="44" t="s">
        <v>74</v>
      </c>
      <c r="P15" s="8" t="s">
        <v>19</v>
      </c>
      <c r="Q15" s="8"/>
      <c r="R15" s="8"/>
      <c r="S15" s="8"/>
      <c r="T15" s="8"/>
      <c r="U15" s="68">
        <v>0</v>
      </c>
      <c r="V15" s="63">
        <v>0</v>
      </c>
      <c r="W15" s="13"/>
      <c r="X15" s="13"/>
      <c r="Y15" s="13"/>
      <c r="Z15" s="13"/>
      <c r="AA15" s="55"/>
      <c r="AB15" s="10"/>
      <c r="AC15" s="44" t="s">
        <v>74</v>
      </c>
      <c r="AD15" s="8" t="s">
        <v>19</v>
      </c>
      <c r="AE15" s="8"/>
      <c r="AF15" s="8"/>
      <c r="AG15" s="8"/>
      <c r="AH15" s="8"/>
      <c r="AI15" s="68">
        <v>0</v>
      </c>
      <c r="AJ15" s="63">
        <v>0</v>
      </c>
      <c r="AK15" s="13"/>
      <c r="AL15" s="13"/>
      <c r="AM15" s="13"/>
      <c r="AN15" s="13"/>
      <c r="AO15" s="55"/>
      <c r="AP15" s="10"/>
      <c r="AQ15" s="44" t="s">
        <v>74</v>
      </c>
      <c r="AR15" s="8" t="s">
        <v>19</v>
      </c>
      <c r="AS15" s="8"/>
      <c r="AT15" s="8"/>
      <c r="AU15" s="8"/>
      <c r="AV15" s="8"/>
      <c r="AW15" s="68">
        <v>0</v>
      </c>
      <c r="AX15" s="63">
        <v>0</v>
      </c>
      <c r="AY15" s="13"/>
      <c r="AZ15" s="13"/>
      <c r="BA15" s="13"/>
      <c r="BB15" s="13"/>
      <c r="BC15" s="55"/>
      <c r="BD15" s="10"/>
      <c r="BE15" s="44" t="s">
        <v>74</v>
      </c>
      <c r="BF15" s="8" t="s">
        <v>19</v>
      </c>
      <c r="BG15" s="8"/>
      <c r="BH15" s="8"/>
      <c r="BI15" s="8"/>
      <c r="BJ15" s="8"/>
      <c r="BK15" s="68">
        <v>0</v>
      </c>
      <c r="BL15" s="63">
        <v>0</v>
      </c>
      <c r="BM15" s="13"/>
      <c r="BN15" s="13"/>
      <c r="BO15" s="13"/>
      <c r="BP15" s="13"/>
      <c r="BQ15" s="55"/>
      <c r="BR15" s="10"/>
      <c r="BS15" s="44" t="s">
        <v>74</v>
      </c>
      <c r="BT15" s="8" t="s">
        <v>19</v>
      </c>
      <c r="BU15" s="8"/>
      <c r="BV15" s="8"/>
      <c r="BW15" s="8"/>
      <c r="BX15" s="8"/>
      <c r="BY15" s="68">
        <v>0</v>
      </c>
      <c r="BZ15" s="63">
        <v>0</v>
      </c>
      <c r="CA15" s="13"/>
      <c r="CB15" s="13"/>
      <c r="CC15" s="13"/>
      <c r="CD15" s="13"/>
      <c r="CE15" s="55"/>
      <c r="CF15" s="10"/>
      <c r="CG15" s="44" t="s">
        <v>74</v>
      </c>
      <c r="CH15" s="8" t="s">
        <v>19</v>
      </c>
      <c r="CI15" s="8"/>
      <c r="CJ15" s="8"/>
      <c r="CK15" s="8"/>
      <c r="CL15" s="8"/>
      <c r="CM15" s="68">
        <v>0</v>
      </c>
      <c r="CN15" s="63">
        <v>0</v>
      </c>
      <c r="CO15" s="13"/>
      <c r="CP15" s="13"/>
      <c r="CQ15" s="13"/>
      <c r="CR15" s="13"/>
      <c r="CS15" s="55"/>
      <c r="CT15" s="10"/>
      <c r="CU15" s="44" t="s">
        <v>74</v>
      </c>
      <c r="CV15" s="8" t="s">
        <v>19</v>
      </c>
      <c r="CW15" s="8"/>
      <c r="CX15" s="8"/>
      <c r="CY15" s="8"/>
      <c r="CZ15" s="8"/>
      <c r="DA15" s="68">
        <v>0</v>
      </c>
      <c r="DB15" s="63">
        <v>0</v>
      </c>
      <c r="DC15" s="13"/>
      <c r="DD15" s="13"/>
      <c r="DE15" s="13"/>
      <c r="DF15" s="13"/>
      <c r="DG15" s="55"/>
      <c r="DH15" s="10"/>
      <c r="DI15" s="44" t="s">
        <v>74</v>
      </c>
      <c r="DJ15" s="8" t="s">
        <v>19</v>
      </c>
      <c r="DK15" s="8"/>
      <c r="DL15" s="8"/>
      <c r="DM15" s="8"/>
      <c r="DN15" s="8"/>
      <c r="DO15" s="68">
        <v>0</v>
      </c>
      <c r="DP15" s="63">
        <v>0</v>
      </c>
      <c r="DQ15" s="13"/>
      <c r="DR15" s="13"/>
      <c r="DS15" s="13"/>
      <c r="DT15" s="13"/>
      <c r="DU15" s="55"/>
      <c r="DV15" s="10"/>
      <c r="DW15" s="44" t="s">
        <v>74</v>
      </c>
      <c r="DX15" s="8" t="s">
        <v>19</v>
      </c>
      <c r="DY15" s="8"/>
      <c r="DZ15" s="8"/>
      <c r="EA15" s="8"/>
      <c r="EB15" s="8"/>
      <c r="EC15" s="68">
        <v>0</v>
      </c>
      <c r="ED15" s="63">
        <v>0</v>
      </c>
      <c r="EE15" s="13"/>
      <c r="EF15" s="13"/>
      <c r="EG15" s="13"/>
      <c r="EH15" s="13"/>
      <c r="EI15" s="55"/>
      <c r="EJ15" s="10"/>
      <c r="EK15" s="44" t="s">
        <v>74</v>
      </c>
      <c r="EL15" s="11" t="s">
        <v>28</v>
      </c>
      <c r="EM15" s="14">
        <f>K24+Y24+AM24+BA24+BO24+CC24+CQ24+DE24+DS24+EG24</f>
        <v>0</v>
      </c>
      <c r="EN15" s="765"/>
      <c r="EO15" s="765"/>
      <c r="EQ15" s="51">
        <f>G24*$C$2+U24*$Q$2+AI24*$AE$2+AW24*$AS$2+BK24*$BG$2+BY24*$BU$2+CM24*$CI$2+DA24*$CW$2+DO24*$DK$2+EC24*$DY$2</f>
        <v>0</v>
      </c>
      <c r="ER15" s="116">
        <f>IF(ER$4=0,0,EM15/ER$4)</f>
        <v>0</v>
      </c>
      <c r="ES15" s="81">
        <f>ER15*ET15+ER15</f>
        <v>0</v>
      </c>
      <c r="ET15" s="280">
        <v>0</v>
      </c>
      <c r="EU15" s="9" t="s">
        <v>20</v>
      </c>
      <c r="EV15" s="518">
        <f>IF(ER$4=0,0,EQ15/$ER$4*$EX$4)</f>
        <v>0</v>
      </c>
      <c r="EW15" s="579">
        <f>IF(EV15=0,0,EX15/EV15)</f>
        <v>0</v>
      </c>
      <c r="EX15" s="511">
        <f>ER15*ER$4+ES15*ES$4</f>
        <v>0</v>
      </c>
      <c r="EY15" s="572"/>
      <c r="EZ15" s="573"/>
      <c r="FA15" s="88"/>
      <c r="FC15" s="44" t="s">
        <v>72</v>
      </c>
      <c r="FD15" s="11" t="s">
        <v>141</v>
      </c>
      <c r="FE15" s="141">
        <v>0</v>
      </c>
      <c r="FF15" s="141">
        <v>0</v>
      </c>
      <c r="FG15" s="142">
        <v>0</v>
      </c>
      <c r="FH15" s="9" t="s">
        <v>125</v>
      </c>
      <c r="FI15" s="122">
        <f t="shared" si="84"/>
        <v>0</v>
      </c>
      <c r="FJ15" s="602">
        <v>0</v>
      </c>
      <c r="FK15" s="604">
        <f t="shared" si="85"/>
        <v>0</v>
      </c>
      <c r="FL15" s="591">
        <f>FR134</f>
        <v>0</v>
      </c>
      <c r="FM15" s="575"/>
      <c r="FN15" s="610"/>
      <c r="FO15" s="127"/>
      <c r="FP15" s="87"/>
      <c r="FQ15" s="522"/>
      <c r="FR15" s="61"/>
      <c r="FS15" s="567"/>
    </row>
    <row r="16" spans="1:175" ht="13" thickBot="1" x14ac:dyDescent="0.3">
      <c r="A16" s="44"/>
      <c r="B16" s="11"/>
      <c r="C16" s="942" t="s">
        <v>20</v>
      </c>
      <c r="D16" s="87" t="s">
        <v>21</v>
      </c>
      <c r="E16" s="6" t="s">
        <v>22</v>
      </c>
      <c r="F16" s="275" t="s">
        <v>6</v>
      </c>
      <c r="G16" s="6" t="s">
        <v>109</v>
      </c>
      <c r="H16" s="16"/>
      <c r="I16" s="13"/>
      <c r="J16" s="13"/>
      <c r="K16" s="13"/>
      <c r="L16" s="13"/>
      <c r="M16" s="55"/>
      <c r="N16" s="10"/>
      <c r="O16" s="44"/>
      <c r="P16" s="11"/>
      <c r="Q16" s="942" t="s">
        <v>20</v>
      </c>
      <c r="R16" s="87" t="s">
        <v>21</v>
      </c>
      <c r="S16" s="6" t="s">
        <v>22</v>
      </c>
      <c r="T16" s="275" t="s">
        <v>6</v>
      </c>
      <c r="U16" s="6" t="s">
        <v>109</v>
      </c>
      <c r="V16" s="16"/>
      <c r="W16" s="13"/>
      <c r="X16" s="13"/>
      <c r="Y16" s="13"/>
      <c r="Z16" s="13"/>
      <c r="AA16" s="55"/>
      <c r="AB16" s="10"/>
      <c r="AC16" s="44"/>
      <c r="AD16" s="11"/>
      <c r="AE16" s="942" t="s">
        <v>20</v>
      </c>
      <c r="AF16" s="87" t="s">
        <v>21</v>
      </c>
      <c r="AG16" s="6" t="s">
        <v>22</v>
      </c>
      <c r="AH16" s="275" t="s">
        <v>6</v>
      </c>
      <c r="AI16" s="6" t="s">
        <v>109</v>
      </c>
      <c r="AJ16" s="16"/>
      <c r="AK16" s="13"/>
      <c r="AL16" s="13"/>
      <c r="AM16" s="13"/>
      <c r="AN16" s="13"/>
      <c r="AO16" s="55"/>
      <c r="AP16" s="10"/>
      <c r="AQ16" s="44"/>
      <c r="AR16" s="11"/>
      <c r="AS16" s="942" t="s">
        <v>20</v>
      </c>
      <c r="AT16" s="87" t="s">
        <v>21</v>
      </c>
      <c r="AU16" s="6" t="s">
        <v>22</v>
      </c>
      <c r="AV16" s="275" t="s">
        <v>6</v>
      </c>
      <c r="AW16" s="6" t="s">
        <v>109</v>
      </c>
      <c r="AX16" s="16"/>
      <c r="AY16" s="13"/>
      <c r="AZ16" s="13"/>
      <c r="BA16" s="13"/>
      <c r="BB16" s="13"/>
      <c r="BC16" s="55"/>
      <c r="BD16" s="10"/>
      <c r="BE16" s="44"/>
      <c r="BF16" s="11"/>
      <c r="BG16" s="942" t="s">
        <v>20</v>
      </c>
      <c r="BH16" s="87" t="s">
        <v>21</v>
      </c>
      <c r="BI16" s="6" t="s">
        <v>22</v>
      </c>
      <c r="BJ16" s="275" t="s">
        <v>6</v>
      </c>
      <c r="BK16" s="6" t="s">
        <v>109</v>
      </c>
      <c r="BL16" s="16"/>
      <c r="BM16" s="13"/>
      <c r="BN16" s="13"/>
      <c r="BO16" s="13"/>
      <c r="BP16" s="13"/>
      <c r="BQ16" s="55"/>
      <c r="BR16" s="10"/>
      <c r="BS16" s="44"/>
      <c r="BT16" s="11"/>
      <c r="BU16" s="942" t="s">
        <v>20</v>
      </c>
      <c r="BV16" s="87" t="s">
        <v>21</v>
      </c>
      <c r="BW16" s="6" t="s">
        <v>22</v>
      </c>
      <c r="BX16" s="275" t="s">
        <v>6</v>
      </c>
      <c r="BY16" s="6" t="s">
        <v>109</v>
      </c>
      <c r="BZ16" s="16"/>
      <c r="CA16" s="13"/>
      <c r="CB16" s="13"/>
      <c r="CC16" s="13"/>
      <c r="CD16" s="13"/>
      <c r="CE16" s="55"/>
      <c r="CF16" s="10"/>
      <c r="CG16" s="44"/>
      <c r="CH16" s="11"/>
      <c r="CI16" s="942" t="s">
        <v>20</v>
      </c>
      <c r="CJ16" s="87" t="s">
        <v>21</v>
      </c>
      <c r="CK16" s="6" t="s">
        <v>22</v>
      </c>
      <c r="CL16" s="275" t="s">
        <v>6</v>
      </c>
      <c r="CM16" s="6" t="s">
        <v>109</v>
      </c>
      <c r="CN16" s="16"/>
      <c r="CO16" s="13"/>
      <c r="CP16" s="13"/>
      <c r="CQ16" s="13"/>
      <c r="CR16" s="13"/>
      <c r="CS16" s="55"/>
      <c r="CT16" s="10"/>
      <c r="CU16" s="44"/>
      <c r="CV16" s="11"/>
      <c r="CW16" s="942" t="s">
        <v>20</v>
      </c>
      <c r="CX16" s="87" t="s">
        <v>21</v>
      </c>
      <c r="CY16" s="6" t="s">
        <v>22</v>
      </c>
      <c r="CZ16" s="275" t="s">
        <v>6</v>
      </c>
      <c r="DA16" s="6" t="s">
        <v>109</v>
      </c>
      <c r="DB16" s="16"/>
      <c r="DC16" s="13"/>
      <c r="DD16" s="13"/>
      <c r="DE16" s="13"/>
      <c r="DF16" s="13"/>
      <c r="DG16" s="55"/>
      <c r="DH16" s="10"/>
      <c r="DI16" s="44"/>
      <c r="DJ16" s="11"/>
      <c r="DK16" s="942" t="s">
        <v>20</v>
      </c>
      <c r="DL16" s="87" t="s">
        <v>21</v>
      </c>
      <c r="DM16" s="6" t="s">
        <v>22</v>
      </c>
      <c r="DN16" s="275" t="s">
        <v>6</v>
      </c>
      <c r="DO16" s="6" t="s">
        <v>109</v>
      </c>
      <c r="DP16" s="16"/>
      <c r="DQ16" s="13"/>
      <c r="DR16" s="13"/>
      <c r="DS16" s="13"/>
      <c r="DT16" s="13"/>
      <c r="DU16" s="55"/>
      <c r="DV16" s="10"/>
      <c r="DW16" s="44"/>
      <c r="DX16" s="11"/>
      <c r="DY16" s="942" t="s">
        <v>20</v>
      </c>
      <c r="DZ16" s="87" t="s">
        <v>21</v>
      </c>
      <c r="EA16" s="6" t="s">
        <v>22</v>
      </c>
      <c r="EB16" s="275" t="s">
        <v>6</v>
      </c>
      <c r="EC16" s="6" t="s">
        <v>109</v>
      </c>
      <c r="ED16" s="16"/>
      <c r="EE16" s="13"/>
      <c r="EF16" s="13"/>
      <c r="EG16" s="13"/>
      <c r="EH16" s="13"/>
      <c r="EI16" s="55"/>
      <c r="EJ16" s="10"/>
      <c r="EK16" s="44" t="s">
        <v>67</v>
      </c>
      <c r="EL16" s="11" t="s">
        <v>70</v>
      </c>
      <c r="EM16" s="14">
        <f>K33+Y33+AM33+BA33+BO33+CC33+CQ33+DE33+DS33+EG33</f>
        <v>0</v>
      </c>
      <c r="EN16" s="143"/>
      <c r="EO16" s="144"/>
      <c r="EP16" s="283"/>
      <c r="EQ16" s="765"/>
      <c r="ER16" s="116">
        <f>IF(ER$4=0,0,EM16/ER$4)</f>
        <v>0</v>
      </c>
      <c r="ES16" s="81">
        <f>ER16*ET16+ER16</f>
        <v>0</v>
      </c>
      <c r="ET16" s="280">
        <v>0</v>
      </c>
      <c r="EU16" s="9" t="s">
        <v>233</v>
      </c>
      <c r="EV16" s="580">
        <f>EW$4</f>
        <v>0</v>
      </c>
      <c r="EW16" s="579">
        <f t="shared" ref="EW16:EW38" si="127">IF(EV16=0,0,EX16/EV16)</f>
        <v>0</v>
      </c>
      <c r="EX16" s="439">
        <f>ER16*ER$4+ES16*ES$4</f>
        <v>0</v>
      </c>
      <c r="EY16" s="572"/>
      <c r="EZ16" s="573"/>
      <c r="FA16" s="88"/>
      <c r="FC16" s="44" t="s">
        <v>74</v>
      </c>
      <c r="FD16" s="11" t="s">
        <v>28</v>
      </c>
      <c r="FE16" s="141">
        <v>0</v>
      </c>
      <c r="FF16" s="141">
        <v>0</v>
      </c>
      <c r="FG16" s="142">
        <v>0</v>
      </c>
      <c r="FH16" s="9" t="s">
        <v>20</v>
      </c>
      <c r="FI16" s="122">
        <f t="shared" si="84"/>
        <v>0</v>
      </c>
      <c r="FJ16" s="602">
        <v>0</v>
      </c>
      <c r="FK16" s="604">
        <f t="shared" si="85"/>
        <v>0</v>
      </c>
      <c r="FL16" s="592"/>
      <c r="FM16" s="573"/>
      <c r="FN16" s="610">
        <f>SUM(FK16:FK17)</f>
        <v>0</v>
      </c>
      <c r="FO16" s="127">
        <f>IF(FO$4=0,0,FN16/$FO$4)</f>
        <v>0</v>
      </c>
      <c r="FP16" s="87"/>
      <c r="FQ16" s="61"/>
      <c r="FR16" s="61"/>
      <c r="FS16" s="567"/>
    </row>
    <row r="17" spans="1:175" ht="13" thickBot="1" x14ac:dyDescent="0.3">
      <c r="A17" s="44" t="s">
        <v>75</v>
      </c>
      <c r="B17" s="11" t="s">
        <v>23</v>
      </c>
      <c r="C17" s="18">
        <f>SUM(C5:C10)</f>
        <v>0</v>
      </c>
      <c r="D17" s="19"/>
      <c r="E17" s="65">
        <v>0</v>
      </c>
      <c r="F17" s="62">
        <v>10</v>
      </c>
      <c r="G17" s="20">
        <f>C17*E17/1000*(100+F17)/100</f>
        <v>0</v>
      </c>
      <c r="H17" s="66">
        <v>0</v>
      </c>
      <c r="I17" s="13">
        <f>G17*H17</f>
        <v>0</v>
      </c>
      <c r="J17" s="13">
        <f>IF(E$113=0,0,I17/E$113)</f>
        <v>0</v>
      </c>
      <c r="K17" s="13">
        <f>(J17*G$2)</f>
        <v>0</v>
      </c>
      <c r="L17" s="13"/>
      <c r="M17" s="55"/>
      <c r="N17" s="10"/>
      <c r="O17" s="44" t="s">
        <v>75</v>
      </c>
      <c r="P17" s="11" t="s">
        <v>23</v>
      </c>
      <c r="Q17" s="18">
        <f>SUM(Q5:Q10)</f>
        <v>0</v>
      </c>
      <c r="R17" s="19"/>
      <c r="S17" s="65">
        <v>0</v>
      </c>
      <c r="T17" s="62">
        <v>10</v>
      </c>
      <c r="U17" s="20">
        <f>Q17*S17/1000*(100+T17)/100</f>
        <v>0</v>
      </c>
      <c r="V17" s="66">
        <v>0</v>
      </c>
      <c r="W17" s="13">
        <f>U17*V17</f>
        <v>0</v>
      </c>
      <c r="X17" s="13">
        <f>IF(S$113=0,0,W17/S$113)</f>
        <v>0</v>
      </c>
      <c r="Y17" s="13">
        <f>(X17*U$2)</f>
        <v>0</v>
      </c>
      <c r="Z17" s="13"/>
      <c r="AA17" s="55"/>
      <c r="AB17" s="10"/>
      <c r="AC17" s="44" t="s">
        <v>75</v>
      </c>
      <c r="AD17" s="11" t="s">
        <v>23</v>
      </c>
      <c r="AE17" s="18">
        <f t="shared" ref="AE17" si="128">SUM(AE5:AE10)</f>
        <v>0</v>
      </c>
      <c r="AF17" s="19"/>
      <c r="AG17" s="65">
        <v>0</v>
      </c>
      <c r="AH17" s="62">
        <v>10</v>
      </c>
      <c r="AI17" s="20">
        <f t="shared" ref="AI17" si="129">AE17*AG17/1000*(100+AH17)/100</f>
        <v>0</v>
      </c>
      <c r="AJ17" s="66">
        <v>0</v>
      </c>
      <c r="AK17" s="13">
        <f t="shared" ref="AK17" si="130">AI17*AJ17</f>
        <v>0</v>
      </c>
      <c r="AL17" s="13">
        <f t="shared" ref="AL17:AL21" si="131">IF(AG$113=0,0,AK17/AG$113)</f>
        <v>0</v>
      </c>
      <c r="AM17" s="13">
        <f t="shared" ref="AM17:AM21" si="132">(AL17*AI$2)</f>
        <v>0</v>
      </c>
      <c r="AN17" s="13"/>
      <c r="AO17" s="55"/>
      <c r="AP17" s="10"/>
      <c r="AQ17" s="44" t="s">
        <v>75</v>
      </c>
      <c r="AR17" s="11" t="s">
        <v>23</v>
      </c>
      <c r="AS17" s="18">
        <f t="shared" ref="AS17" si="133">SUM(AS5:AS10)</f>
        <v>0</v>
      </c>
      <c r="AT17" s="19"/>
      <c r="AU17" s="65">
        <v>0</v>
      </c>
      <c r="AV17" s="62">
        <v>10</v>
      </c>
      <c r="AW17" s="20">
        <f t="shared" ref="AW17" si="134">AS17*AU17/1000*(100+AV17)/100</f>
        <v>0</v>
      </c>
      <c r="AX17" s="66">
        <v>0</v>
      </c>
      <c r="AY17" s="13">
        <f t="shared" ref="AY17" si="135">AW17*AX17</f>
        <v>0</v>
      </c>
      <c r="AZ17" s="13">
        <f t="shared" ref="AZ17:AZ21" si="136">IF(AU$113=0,0,AY17/AU$113)</f>
        <v>0</v>
      </c>
      <c r="BA17" s="13">
        <f t="shared" ref="BA17:BA21" si="137">(AZ17*AW$2)</f>
        <v>0</v>
      </c>
      <c r="BB17" s="13"/>
      <c r="BC17" s="55"/>
      <c r="BD17" s="10"/>
      <c r="BE17" s="44" t="s">
        <v>75</v>
      </c>
      <c r="BF17" s="11" t="s">
        <v>23</v>
      </c>
      <c r="BG17" s="18">
        <f t="shared" ref="BG17" si="138">SUM(BG5:BG10)</f>
        <v>0</v>
      </c>
      <c r="BH17" s="19"/>
      <c r="BI17" s="65">
        <v>0</v>
      </c>
      <c r="BJ17" s="62">
        <v>10</v>
      </c>
      <c r="BK17" s="20">
        <f t="shared" ref="BK17" si="139">BG17*BI17/1000*(100+BJ17)/100</f>
        <v>0</v>
      </c>
      <c r="BL17" s="66">
        <v>0</v>
      </c>
      <c r="BM17" s="13">
        <f t="shared" ref="BM17" si="140">BK17*BL17</f>
        <v>0</v>
      </c>
      <c r="BN17" s="13">
        <f t="shared" ref="BN17:BN21" si="141">IF(BI$113=0,0,BM17/BI$113)</f>
        <v>0</v>
      </c>
      <c r="BO17" s="13">
        <f t="shared" ref="BO17:BO21" si="142">(BN17*BK$2)</f>
        <v>0</v>
      </c>
      <c r="BP17" s="13"/>
      <c r="BQ17" s="55"/>
      <c r="BR17" s="10"/>
      <c r="BS17" s="44" t="s">
        <v>75</v>
      </c>
      <c r="BT17" s="11" t="s">
        <v>23</v>
      </c>
      <c r="BU17" s="18">
        <f t="shared" ref="BU17" si="143">SUM(BU5:BU10)</f>
        <v>0</v>
      </c>
      <c r="BV17" s="19"/>
      <c r="BW17" s="65">
        <v>0</v>
      </c>
      <c r="BX17" s="62">
        <v>10</v>
      </c>
      <c r="BY17" s="20">
        <f t="shared" ref="BY17" si="144">BU17*BW17/1000*(100+BX17)/100</f>
        <v>0</v>
      </c>
      <c r="BZ17" s="66">
        <v>0</v>
      </c>
      <c r="CA17" s="13">
        <f t="shared" ref="CA17" si="145">BY17*BZ17</f>
        <v>0</v>
      </c>
      <c r="CB17" s="13">
        <f t="shared" ref="CB17:CB21" si="146">IF(BW$113=0,0,CA17/BW$113)</f>
        <v>0</v>
      </c>
      <c r="CC17" s="13">
        <f t="shared" ref="CC17:CC21" si="147">(CB17*BY$2)</f>
        <v>0</v>
      </c>
      <c r="CD17" s="13"/>
      <c r="CE17" s="55"/>
      <c r="CF17" s="10"/>
      <c r="CG17" s="44" t="s">
        <v>75</v>
      </c>
      <c r="CH17" s="11" t="s">
        <v>23</v>
      </c>
      <c r="CI17" s="18">
        <f t="shared" ref="CI17" si="148">SUM(CI5:CI10)</f>
        <v>0</v>
      </c>
      <c r="CJ17" s="19"/>
      <c r="CK17" s="65">
        <v>0</v>
      </c>
      <c r="CL17" s="62">
        <v>10</v>
      </c>
      <c r="CM17" s="20">
        <f t="shared" ref="CM17" si="149">CI17*CK17/1000*(100+CL17)/100</f>
        <v>0</v>
      </c>
      <c r="CN17" s="66">
        <v>0</v>
      </c>
      <c r="CO17" s="13">
        <f t="shared" ref="CO17" si="150">CM17*CN17</f>
        <v>0</v>
      </c>
      <c r="CP17" s="13">
        <f t="shared" ref="CP17:CP21" si="151">IF(CK$113=0,0,CO17/CK$113)</f>
        <v>0</v>
      </c>
      <c r="CQ17" s="13">
        <f t="shared" ref="CQ17:CQ21" si="152">(CP17*CM$2)</f>
        <v>0</v>
      </c>
      <c r="CR17" s="13"/>
      <c r="CS17" s="55"/>
      <c r="CT17" s="10"/>
      <c r="CU17" s="44" t="s">
        <v>75</v>
      </c>
      <c r="CV17" s="11" t="s">
        <v>23</v>
      </c>
      <c r="CW17" s="18">
        <f t="shared" ref="CW17" si="153">SUM(CW5:CW10)</f>
        <v>0</v>
      </c>
      <c r="CX17" s="19"/>
      <c r="CY17" s="65">
        <v>0</v>
      </c>
      <c r="CZ17" s="62">
        <v>10</v>
      </c>
      <c r="DA17" s="20">
        <f t="shared" ref="DA17" si="154">CW17*CY17/1000*(100+CZ17)/100</f>
        <v>0</v>
      </c>
      <c r="DB17" s="66">
        <v>0</v>
      </c>
      <c r="DC17" s="13">
        <f t="shared" ref="DC17" si="155">DA17*DB17</f>
        <v>0</v>
      </c>
      <c r="DD17" s="13">
        <f t="shared" ref="DD17:DD21" si="156">IF(CY$113=0,0,DC17/CY$113)</f>
        <v>0</v>
      </c>
      <c r="DE17" s="13">
        <f t="shared" ref="DE17:DE21" si="157">(DD17*DA$2)</f>
        <v>0</v>
      </c>
      <c r="DF17" s="13"/>
      <c r="DG17" s="55"/>
      <c r="DH17" s="10"/>
      <c r="DI17" s="44" t="s">
        <v>75</v>
      </c>
      <c r="DJ17" s="11" t="s">
        <v>23</v>
      </c>
      <c r="DK17" s="18">
        <f t="shared" ref="DK17" si="158">SUM(DK5:DK10)</f>
        <v>0</v>
      </c>
      <c r="DL17" s="19"/>
      <c r="DM17" s="65">
        <v>0</v>
      </c>
      <c r="DN17" s="62">
        <v>10</v>
      </c>
      <c r="DO17" s="20">
        <f t="shared" ref="DO17" si="159">DK17*DM17/1000*(100+DN17)/100</f>
        <v>0</v>
      </c>
      <c r="DP17" s="66">
        <v>0</v>
      </c>
      <c r="DQ17" s="13">
        <f t="shared" ref="DQ17" si="160">DO17*DP17</f>
        <v>0</v>
      </c>
      <c r="DR17" s="13">
        <f t="shared" ref="DR17:DR21" si="161">IF(DM$113=0,0,DQ17/DM$113)</f>
        <v>0</v>
      </c>
      <c r="DS17" s="13">
        <f t="shared" ref="DS17:DS21" si="162">(DR17*DO$2)</f>
        <v>0</v>
      </c>
      <c r="DT17" s="13"/>
      <c r="DU17" s="55"/>
      <c r="DV17" s="10"/>
      <c r="DW17" s="44" t="s">
        <v>75</v>
      </c>
      <c r="DX17" s="11" t="s">
        <v>23</v>
      </c>
      <c r="DY17" s="18">
        <f t="shared" ref="DY17" si="163">SUM(DY5:DY10)</f>
        <v>0</v>
      </c>
      <c r="DZ17" s="19"/>
      <c r="EA17" s="65">
        <v>0</v>
      </c>
      <c r="EB17" s="62">
        <v>10</v>
      </c>
      <c r="EC17" s="20">
        <f t="shared" ref="EC17" si="164">DY17*EA17/1000*(100+EB17)/100</f>
        <v>0</v>
      </c>
      <c r="ED17" s="66">
        <v>0</v>
      </c>
      <c r="EE17" s="13">
        <f t="shared" ref="EE17" si="165">EC17*ED17</f>
        <v>0</v>
      </c>
      <c r="EF17" s="13">
        <f t="shared" ref="EF17:EF21" si="166">IF(EA$113=0,0,EE17/EA$113)</f>
        <v>0</v>
      </c>
      <c r="EG17" s="13">
        <f t="shared" ref="EG17:EG21" si="167">(EF17*EC$2)</f>
        <v>0</v>
      </c>
      <c r="EH17" s="13"/>
      <c r="EI17" s="55"/>
      <c r="EJ17" s="10"/>
      <c r="EK17" s="44" t="s">
        <v>65</v>
      </c>
      <c r="EL17" s="11" t="s">
        <v>64</v>
      </c>
      <c r="EM17" s="14">
        <f t="shared" ref="EM17:EM18" si="168">K34+Y34+AM34+BA34+BO34+CC34+CQ34+DE34+DS34+EG34</f>
        <v>0</v>
      </c>
      <c r="EN17" s="765"/>
      <c r="EO17" s="765"/>
      <c r="EP17" s="765"/>
      <c r="EQ17" s="765"/>
      <c r="ER17" s="116">
        <f>IF(ER$4=0,0,EM17/ER$4)</f>
        <v>0</v>
      </c>
      <c r="ES17" s="81">
        <f>ER17*ET17+ER17</f>
        <v>0</v>
      </c>
      <c r="ET17" s="280">
        <v>0</v>
      </c>
      <c r="EU17" s="9" t="s">
        <v>233</v>
      </c>
      <c r="EV17" s="580">
        <f t="shared" ref="EV17:EV38" si="169">EW$4</f>
        <v>0</v>
      </c>
      <c r="EW17" s="579">
        <f t="shared" si="127"/>
        <v>0</v>
      </c>
      <c r="EX17" s="439">
        <f>ER17*ER$4+ES17*ES$4</f>
        <v>0</v>
      </c>
      <c r="EY17" s="572"/>
      <c r="EZ17" s="573"/>
      <c r="FA17" s="88"/>
      <c r="FC17" s="44" t="s">
        <v>74</v>
      </c>
      <c r="FD17" s="11" t="s">
        <v>28</v>
      </c>
      <c r="FE17" s="141">
        <v>0</v>
      </c>
      <c r="FF17" s="141">
        <v>0</v>
      </c>
      <c r="FG17" s="142">
        <v>0</v>
      </c>
      <c r="FH17" s="9" t="s">
        <v>20</v>
      </c>
      <c r="FI17" s="122">
        <f t="shared" si="84"/>
        <v>0</v>
      </c>
      <c r="FJ17" s="602">
        <v>0</v>
      </c>
      <c r="FK17" s="604">
        <f t="shared" si="85"/>
        <v>0</v>
      </c>
      <c r="FL17" s="592"/>
      <c r="FM17" s="573"/>
      <c r="FN17" s="610"/>
      <c r="FO17" s="127"/>
      <c r="FP17" s="87"/>
      <c r="FQ17" s="522"/>
      <c r="FR17" s="61"/>
      <c r="FS17" s="567"/>
    </row>
    <row r="18" spans="1:175" ht="14.25" customHeight="1" thickBot="1" x14ac:dyDescent="0.3">
      <c r="A18" s="44" t="s">
        <v>75</v>
      </c>
      <c r="B18" s="11" t="s">
        <v>24</v>
      </c>
      <c r="C18" s="18"/>
      <c r="D18" s="65">
        <v>0</v>
      </c>
      <c r="E18" s="944"/>
      <c r="F18" s="21"/>
      <c r="G18" s="23"/>
      <c r="H18" s="66">
        <v>0</v>
      </c>
      <c r="I18" s="13">
        <f>D18*H18</f>
        <v>0</v>
      </c>
      <c r="J18" s="13">
        <f>IF(E$113=0,0,I18/E$113)</f>
        <v>0</v>
      </c>
      <c r="K18" s="13">
        <f>(J18*G$2)</f>
        <v>0</v>
      </c>
      <c r="L18" s="13"/>
      <c r="M18" s="55"/>
      <c r="N18" s="10"/>
      <c r="O18" s="44" t="s">
        <v>75</v>
      </c>
      <c r="P18" s="11" t="s">
        <v>24</v>
      </c>
      <c r="Q18" s="18"/>
      <c r="R18" s="65">
        <v>0</v>
      </c>
      <c r="S18" s="944"/>
      <c r="T18" s="21"/>
      <c r="U18" s="23"/>
      <c r="V18" s="66">
        <v>0</v>
      </c>
      <c r="W18" s="13">
        <f>R18*V18</f>
        <v>0</v>
      </c>
      <c r="X18" s="13">
        <f>IF(S$113=0,0,W18/S$113)</f>
        <v>0</v>
      </c>
      <c r="Y18" s="13">
        <f>(X18*U$2)</f>
        <v>0</v>
      </c>
      <c r="Z18" s="13"/>
      <c r="AA18" s="55"/>
      <c r="AB18" s="10"/>
      <c r="AC18" s="44" t="s">
        <v>75</v>
      </c>
      <c r="AD18" s="11" t="s">
        <v>24</v>
      </c>
      <c r="AE18" s="18"/>
      <c r="AF18" s="65">
        <v>0</v>
      </c>
      <c r="AG18" s="944"/>
      <c r="AH18" s="21"/>
      <c r="AI18" s="23"/>
      <c r="AJ18" s="66">
        <v>0</v>
      </c>
      <c r="AK18" s="13">
        <f t="shared" ref="AK18" si="170">AF18*AJ18</f>
        <v>0</v>
      </c>
      <c r="AL18" s="13">
        <f t="shared" si="131"/>
        <v>0</v>
      </c>
      <c r="AM18" s="13">
        <f t="shared" si="132"/>
        <v>0</v>
      </c>
      <c r="AN18" s="13"/>
      <c r="AO18" s="55"/>
      <c r="AP18" s="10"/>
      <c r="AQ18" s="44" t="s">
        <v>75</v>
      </c>
      <c r="AR18" s="11" t="s">
        <v>24</v>
      </c>
      <c r="AS18" s="18"/>
      <c r="AT18" s="65">
        <v>0</v>
      </c>
      <c r="AU18" s="944"/>
      <c r="AV18" s="21"/>
      <c r="AW18" s="23"/>
      <c r="AX18" s="66">
        <v>0</v>
      </c>
      <c r="AY18" s="13">
        <f t="shared" ref="AY18" si="171">AT18*AX18</f>
        <v>0</v>
      </c>
      <c r="AZ18" s="13">
        <f t="shared" si="136"/>
        <v>0</v>
      </c>
      <c r="BA18" s="13">
        <f t="shared" si="137"/>
        <v>0</v>
      </c>
      <c r="BB18" s="13"/>
      <c r="BC18" s="55"/>
      <c r="BD18" s="10"/>
      <c r="BE18" s="44" t="s">
        <v>75</v>
      </c>
      <c r="BF18" s="11" t="s">
        <v>24</v>
      </c>
      <c r="BG18" s="18"/>
      <c r="BH18" s="65">
        <v>0</v>
      </c>
      <c r="BI18" s="944"/>
      <c r="BJ18" s="21"/>
      <c r="BK18" s="23"/>
      <c r="BL18" s="66">
        <v>0</v>
      </c>
      <c r="BM18" s="13">
        <f t="shared" ref="BM18" si="172">BH18*BL18</f>
        <v>0</v>
      </c>
      <c r="BN18" s="13">
        <f t="shared" si="141"/>
        <v>0</v>
      </c>
      <c r="BO18" s="13">
        <f t="shared" si="142"/>
        <v>0</v>
      </c>
      <c r="BP18" s="13"/>
      <c r="BQ18" s="55"/>
      <c r="BR18" s="10"/>
      <c r="BS18" s="44" t="s">
        <v>75</v>
      </c>
      <c r="BT18" s="11" t="s">
        <v>24</v>
      </c>
      <c r="BU18" s="18"/>
      <c r="BV18" s="65">
        <v>0</v>
      </c>
      <c r="BW18" s="944"/>
      <c r="BX18" s="21"/>
      <c r="BY18" s="23"/>
      <c r="BZ18" s="66">
        <v>0</v>
      </c>
      <c r="CA18" s="13">
        <f t="shared" ref="CA18" si="173">BV18*BZ18</f>
        <v>0</v>
      </c>
      <c r="CB18" s="13">
        <f t="shared" si="146"/>
        <v>0</v>
      </c>
      <c r="CC18" s="13">
        <f t="shared" si="147"/>
        <v>0</v>
      </c>
      <c r="CD18" s="13"/>
      <c r="CE18" s="55"/>
      <c r="CF18" s="10"/>
      <c r="CG18" s="44" t="s">
        <v>75</v>
      </c>
      <c r="CH18" s="11" t="s">
        <v>24</v>
      </c>
      <c r="CI18" s="18"/>
      <c r="CJ18" s="65">
        <v>0</v>
      </c>
      <c r="CK18" s="944"/>
      <c r="CL18" s="21"/>
      <c r="CM18" s="23"/>
      <c r="CN18" s="66">
        <v>0</v>
      </c>
      <c r="CO18" s="13">
        <f t="shared" ref="CO18" si="174">CJ18*CN18</f>
        <v>0</v>
      </c>
      <c r="CP18" s="13">
        <f t="shared" si="151"/>
        <v>0</v>
      </c>
      <c r="CQ18" s="13">
        <f t="shared" si="152"/>
        <v>0</v>
      </c>
      <c r="CR18" s="13"/>
      <c r="CS18" s="55"/>
      <c r="CT18" s="10"/>
      <c r="CU18" s="44" t="s">
        <v>75</v>
      </c>
      <c r="CV18" s="11" t="s">
        <v>24</v>
      </c>
      <c r="CW18" s="18"/>
      <c r="CX18" s="65">
        <v>0</v>
      </c>
      <c r="CY18" s="944"/>
      <c r="CZ18" s="21"/>
      <c r="DA18" s="23"/>
      <c r="DB18" s="66">
        <v>0</v>
      </c>
      <c r="DC18" s="13">
        <f t="shared" ref="DC18" si="175">CX18*DB18</f>
        <v>0</v>
      </c>
      <c r="DD18" s="13">
        <f t="shared" si="156"/>
        <v>0</v>
      </c>
      <c r="DE18" s="13">
        <f t="shared" si="157"/>
        <v>0</v>
      </c>
      <c r="DF18" s="13"/>
      <c r="DG18" s="55"/>
      <c r="DH18" s="10"/>
      <c r="DI18" s="44" t="s">
        <v>75</v>
      </c>
      <c r="DJ18" s="11" t="s">
        <v>24</v>
      </c>
      <c r="DK18" s="18"/>
      <c r="DL18" s="65">
        <v>0</v>
      </c>
      <c r="DM18" s="944"/>
      <c r="DN18" s="21"/>
      <c r="DO18" s="23"/>
      <c r="DP18" s="66">
        <v>0</v>
      </c>
      <c r="DQ18" s="13">
        <f t="shared" ref="DQ18" si="176">DL18*DP18</f>
        <v>0</v>
      </c>
      <c r="DR18" s="13">
        <f t="shared" si="161"/>
        <v>0</v>
      </c>
      <c r="DS18" s="13">
        <f t="shared" si="162"/>
        <v>0</v>
      </c>
      <c r="DT18" s="13"/>
      <c r="DU18" s="55"/>
      <c r="DV18" s="10"/>
      <c r="DW18" s="44" t="s">
        <v>75</v>
      </c>
      <c r="DX18" s="11" t="s">
        <v>24</v>
      </c>
      <c r="DY18" s="18"/>
      <c r="DZ18" s="65">
        <v>0</v>
      </c>
      <c r="EA18" s="944"/>
      <c r="EB18" s="21"/>
      <c r="EC18" s="23"/>
      <c r="ED18" s="66">
        <v>0</v>
      </c>
      <c r="EE18" s="13">
        <f t="shared" ref="EE18" si="177">DZ18*ED18</f>
        <v>0</v>
      </c>
      <c r="EF18" s="13">
        <f t="shared" si="166"/>
        <v>0</v>
      </c>
      <c r="EG18" s="13">
        <f t="shared" si="167"/>
        <v>0</v>
      </c>
      <c r="EH18" s="13"/>
      <c r="EI18" s="55"/>
      <c r="EJ18" s="10"/>
      <c r="EK18" s="44" t="s">
        <v>72</v>
      </c>
      <c r="EL18" s="11" t="s">
        <v>71</v>
      </c>
      <c r="EM18" s="14">
        <f t="shared" si="168"/>
        <v>0</v>
      </c>
      <c r="EN18" s="765"/>
      <c r="EO18" s="765"/>
      <c r="EP18" s="765"/>
      <c r="EQ18" s="765"/>
      <c r="ER18" s="116">
        <f>IF(ER$4=0,0,EM18/ER$4)</f>
        <v>0</v>
      </c>
      <c r="ES18" s="81">
        <f>ER18*ET18+ER18</f>
        <v>0</v>
      </c>
      <c r="ET18" s="280">
        <v>0</v>
      </c>
      <c r="EU18" s="9" t="s">
        <v>233</v>
      </c>
      <c r="EV18" s="580">
        <f t="shared" si="169"/>
        <v>0</v>
      </c>
      <c r="EW18" s="579">
        <f t="shared" si="127"/>
        <v>0</v>
      </c>
      <c r="EX18" s="439">
        <f>ER18*ER$4+ES18*ES$4</f>
        <v>0</v>
      </c>
      <c r="EY18" s="572"/>
      <c r="EZ18" s="573"/>
      <c r="FA18" s="88"/>
      <c r="FC18" s="45"/>
      <c r="FD18" s="93"/>
      <c r="FE18" s="126"/>
      <c r="FF18" s="125"/>
      <c r="FG18" s="284"/>
      <c r="FH18" s="9"/>
      <c r="FI18" s="123"/>
      <c r="FJ18" s="117"/>
      <c r="FK18" s="604"/>
      <c r="FL18" s="592"/>
      <c r="FM18" s="573"/>
      <c r="FN18" s="610"/>
      <c r="FO18" s="127"/>
      <c r="FP18" s="134"/>
      <c r="FQ18" s="522"/>
      <c r="FR18" s="61"/>
      <c r="FS18" s="567"/>
    </row>
    <row r="19" spans="1:175" ht="13" thickBot="1" x14ac:dyDescent="0.3">
      <c r="A19" s="44" t="s">
        <v>75</v>
      </c>
      <c r="B19" s="11" t="s">
        <v>25</v>
      </c>
      <c r="C19" s="18">
        <f>C17</f>
        <v>0</v>
      </c>
      <c r="D19" s="19"/>
      <c r="E19" s="65">
        <v>0</v>
      </c>
      <c r="F19" s="221">
        <v>10</v>
      </c>
      <c r="G19" s="20">
        <f>C19*E19/1000*(100+F19)/100</f>
        <v>0</v>
      </c>
      <c r="H19" s="67">
        <v>0</v>
      </c>
      <c r="I19" s="13">
        <f>G19*H19</f>
        <v>0</v>
      </c>
      <c r="J19" s="13">
        <f>IF(E$113=0,0,I19/E$113)</f>
        <v>0</v>
      </c>
      <c r="K19" s="13">
        <f>(J19*G$2)</f>
        <v>0</v>
      </c>
      <c r="L19" s="13"/>
      <c r="M19" s="55"/>
      <c r="N19" s="10"/>
      <c r="O19" s="44" t="s">
        <v>75</v>
      </c>
      <c r="P19" s="11" t="s">
        <v>25</v>
      </c>
      <c r="Q19" s="18">
        <f>Q17</f>
        <v>0</v>
      </c>
      <c r="R19" s="19"/>
      <c r="S19" s="65">
        <v>0</v>
      </c>
      <c r="T19" s="221">
        <v>10</v>
      </c>
      <c r="U19" s="20">
        <f>Q19*S19/1000*(100+T19)/100</f>
        <v>0</v>
      </c>
      <c r="V19" s="67">
        <v>0</v>
      </c>
      <c r="W19" s="13">
        <f>U19*V19</f>
        <v>0</v>
      </c>
      <c r="X19" s="13">
        <f>IF(S$113=0,0,W19/S$113)</f>
        <v>0</v>
      </c>
      <c r="Y19" s="13">
        <f>(X19*U$2)</f>
        <v>0</v>
      </c>
      <c r="Z19" s="13"/>
      <c r="AA19" s="55"/>
      <c r="AB19" s="10"/>
      <c r="AC19" s="44" t="s">
        <v>75</v>
      </c>
      <c r="AD19" s="11" t="s">
        <v>25</v>
      </c>
      <c r="AE19" s="18">
        <f t="shared" ref="AE19" si="178">AE17</f>
        <v>0</v>
      </c>
      <c r="AF19" s="19"/>
      <c r="AG19" s="65">
        <v>0</v>
      </c>
      <c r="AH19" s="221">
        <v>10</v>
      </c>
      <c r="AI19" s="20">
        <f t="shared" ref="AI19" si="179">AE19*AG19/1000*(100+AH19)/100</f>
        <v>0</v>
      </c>
      <c r="AJ19" s="67">
        <v>0</v>
      </c>
      <c r="AK19" s="13">
        <f t="shared" ref="AK19" si="180">AI19*AJ19</f>
        <v>0</v>
      </c>
      <c r="AL19" s="13">
        <f t="shared" si="131"/>
        <v>0</v>
      </c>
      <c r="AM19" s="13">
        <f t="shared" si="132"/>
        <v>0</v>
      </c>
      <c r="AN19" s="13"/>
      <c r="AO19" s="55"/>
      <c r="AP19" s="10"/>
      <c r="AQ19" s="44" t="s">
        <v>75</v>
      </c>
      <c r="AR19" s="11" t="s">
        <v>25</v>
      </c>
      <c r="AS19" s="18">
        <f t="shared" ref="AS19" si="181">AS17</f>
        <v>0</v>
      </c>
      <c r="AT19" s="19"/>
      <c r="AU19" s="65">
        <v>0</v>
      </c>
      <c r="AV19" s="221">
        <v>10</v>
      </c>
      <c r="AW19" s="20">
        <f t="shared" ref="AW19" si="182">AS19*AU19/1000*(100+AV19)/100</f>
        <v>0</v>
      </c>
      <c r="AX19" s="67">
        <v>0</v>
      </c>
      <c r="AY19" s="13">
        <f t="shared" ref="AY19" si="183">AW19*AX19</f>
        <v>0</v>
      </c>
      <c r="AZ19" s="13">
        <f t="shared" si="136"/>
        <v>0</v>
      </c>
      <c r="BA19" s="13">
        <f t="shared" si="137"/>
        <v>0</v>
      </c>
      <c r="BB19" s="13"/>
      <c r="BC19" s="55"/>
      <c r="BD19" s="10"/>
      <c r="BE19" s="44" t="s">
        <v>75</v>
      </c>
      <c r="BF19" s="11" t="s">
        <v>25</v>
      </c>
      <c r="BG19" s="18">
        <f t="shared" ref="BG19" si="184">BG17</f>
        <v>0</v>
      </c>
      <c r="BH19" s="19"/>
      <c r="BI19" s="65">
        <v>0</v>
      </c>
      <c r="BJ19" s="221">
        <v>10</v>
      </c>
      <c r="BK19" s="20">
        <f t="shared" ref="BK19" si="185">BG19*BI19/1000*(100+BJ19)/100</f>
        <v>0</v>
      </c>
      <c r="BL19" s="67">
        <v>0</v>
      </c>
      <c r="BM19" s="13">
        <f t="shared" ref="BM19" si="186">BK19*BL19</f>
        <v>0</v>
      </c>
      <c r="BN19" s="13">
        <f t="shared" si="141"/>
        <v>0</v>
      </c>
      <c r="BO19" s="13">
        <f t="shared" si="142"/>
        <v>0</v>
      </c>
      <c r="BP19" s="13"/>
      <c r="BQ19" s="55"/>
      <c r="BR19" s="10"/>
      <c r="BS19" s="44" t="s">
        <v>75</v>
      </c>
      <c r="BT19" s="11" t="s">
        <v>25</v>
      </c>
      <c r="BU19" s="18">
        <f t="shared" ref="BU19" si="187">BU17</f>
        <v>0</v>
      </c>
      <c r="BV19" s="19"/>
      <c r="BW19" s="65">
        <v>0</v>
      </c>
      <c r="BX19" s="221">
        <v>10</v>
      </c>
      <c r="BY19" s="20">
        <f t="shared" ref="BY19" si="188">BU19*BW19/1000*(100+BX19)/100</f>
        <v>0</v>
      </c>
      <c r="BZ19" s="67">
        <v>0</v>
      </c>
      <c r="CA19" s="13">
        <f t="shared" ref="CA19" si="189">BY19*BZ19</f>
        <v>0</v>
      </c>
      <c r="CB19" s="13">
        <f t="shared" si="146"/>
        <v>0</v>
      </c>
      <c r="CC19" s="13">
        <f t="shared" si="147"/>
        <v>0</v>
      </c>
      <c r="CD19" s="13"/>
      <c r="CE19" s="55"/>
      <c r="CF19" s="10"/>
      <c r="CG19" s="44" t="s">
        <v>75</v>
      </c>
      <c r="CH19" s="11" t="s">
        <v>25</v>
      </c>
      <c r="CI19" s="18">
        <f t="shared" ref="CI19" si="190">CI17</f>
        <v>0</v>
      </c>
      <c r="CJ19" s="19"/>
      <c r="CK19" s="65">
        <v>0</v>
      </c>
      <c r="CL19" s="221">
        <v>10</v>
      </c>
      <c r="CM19" s="20">
        <f t="shared" ref="CM19" si="191">CI19*CK19/1000*(100+CL19)/100</f>
        <v>0</v>
      </c>
      <c r="CN19" s="67">
        <v>0</v>
      </c>
      <c r="CO19" s="13">
        <f t="shared" ref="CO19" si="192">CM19*CN19</f>
        <v>0</v>
      </c>
      <c r="CP19" s="13">
        <f t="shared" si="151"/>
        <v>0</v>
      </c>
      <c r="CQ19" s="13">
        <f t="shared" si="152"/>
        <v>0</v>
      </c>
      <c r="CR19" s="13"/>
      <c r="CS19" s="55"/>
      <c r="CT19" s="10"/>
      <c r="CU19" s="44" t="s">
        <v>75</v>
      </c>
      <c r="CV19" s="11" t="s">
        <v>25</v>
      </c>
      <c r="CW19" s="18">
        <f t="shared" ref="CW19" si="193">CW17</f>
        <v>0</v>
      </c>
      <c r="CX19" s="19"/>
      <c r="CY19" s="65">
        <v>0</v>
      </c>
      <c r="CZ19" s="221">
        <v>10</v>
      </c>
      <c r="DA19" s="20">
        <f t="shared" ref="DA19" si="194">CW19*CY19/1000*(100+CZ19)/100</f>
        <v>0</v>
      </c>
      <c r="DB19" s="67">
        <v>0</v>
      </c>
      <c r="DC19" s="13">
        <f t="shared" ref="DC19" si="195">DA19*DB19</f>
        <v>0</v>
      </c>
      <c r="DD19" s="13">
        <f t="shared" si="156"/>
        <v>0</v>
      </c>
      <c r="DE19" s="13">
        <f t="shared" si="157"/>
        <v>0</v>
      </c>
      <c r="DF19" s="13"/>
      <c r="DG19" s="55"/>
      <c r="DH19" s="10"/>
      <c r="DI19" s="44" t="s">
        <v>75</v>
      </c>
      <c r="DJ19" s="11" t="s">
        <v>25</v>
      </c>
      <c r="DK19" s="18">
        <f t="shared" ref="DK19" si="196">DK17</f>
        <v>0</v>
      </c>
      <c r="DL19" s="19"/>
      <c r="DM19" s="65">
        <v>0</v>
      </c>
      <c r="DN19" s="221">
        <v>10</v>
      </c>
      <c r="DO19" s="20">
        <f t="shared" ref="DO19" si="197">DK19*DM19/1000*(100+DN19)/100</f>
        <v>0</v>
      </c>
      <c r="DP19" s="67">
        <v>0</v>
      </c>
      <c r="DQ19" s="13">
        <f t="shared" ref="DQ19" si="198">DO19*DP19</f>
        <v>0</v>
      </c>
      <c r="DR19" s="13">
        <f t="shared" si="161"/>
        <v>0</v>
      </c>
      <c r="DS19" s="13">
        <f t="shared" si="162"/>
        <v>0</v>
      </c>
      <c r="DT19" s="13"/>
      <c r="DU19" s="55"/>
      <c r="DV19" s="10"/>
      <c r="DW19" s="44" t="s">
        <v>75</v>
      </c>
      <c r="DX19" s="11" t="s">
        <v>25</v>
      </c>
      <c r="DY19" s="18">
        <f t="shared" ref="DY19" si="199">DY17</f>
        <v>0</v>
      </c>
      <c r="DZ19" s="19"/>
      <c r="EA19" s="65">
        <v>0</v>
      </c>
      <c r="EB19" s="221">
        <v>10</v>
      </c>
      <c r="EC19" s="20">
        <f t="shared" ref="EC19" si="200">DY19*EA19/1000*(100+EB19)/100</f>
        <v>0</v>
      </c>
      <c r="ED19" s="67">
        <v>0</v>
      </c>
      <c r="EE19" s="13">
        <f t="shared" ref="EE19" si="201">EC19*ED19</f>
        <v>0</v>
      </c>
      <c r="EF19" s="13">
        <f t="shared" si="166"/>
        <v>0</v>
      </c>
      <c r="EG19" s="13">
        <f t="shared" si="167"/>
        <v>0</v>
      </c>
      <c r="EH19" s="13"/>
      <c r="EI19" s="55"/>
      <c r="EJ19" s="10"/>
      <c r="EK19" s="44" t="s">
        <v>72</v>
      </c>
      <c r="EL19" s="11" t="s">
        <v>38</v>
      </c>
      <c r="EM19" s="14">
        <f t="shared" ref="EM19:EM25" si="202">K37+Y37+AM37+BA37+BO37+CC37+CQ37+DE37+DS37+EG37</f>
        <v>0</v>
      </c>
      <c r="EN19" s="145"/>
      <c r="EO19" s="143"/>
      <c r="EP19" s="143"/>
      <c r="EQ19" s="765"/>
      <c r="ER19" s="116">
        <f t="shared" ref="ER19:ER24" si="203">IF(ER$4=0,0,EM19/ER$4)</f>
        <v>0</v>
      </c>
      <c r="ES19" s="81">
        <f t="shared" ref="ES19:ES38" si="204">ER19*ET19+ER19</f>
        <v>0</v>
      </c>
      <c r="ET19" s="280">
        <v>0</v>
      </c>
      <c r="EU19" s="9" t="s">
        <v>233</v>
      </c>
      <c r="EV19" s="581">
        <f t="shared" si="169"/>
        <v>0</v>
      </c>
      <c r="EW19" s="579">
        <f t="shared" si="127"/>
        <v>0</v>
      </c>
      <c r="EX19" s="582">
        <f t="shared" ref="EX19:EX38" si="205">ER19*ER$4+ES19*ES$4</f>
        <v>0</v>
      </c>
      <c r="EY19" s="112"/>
      <c r="EZ19" s="573"/>
      <c r="FA19" s="88"/>
      <c r="FC19" s="44" t="s">
        <v>66</v>
      </c>
      <c r="FD19" s="61" t="s">
        <v>147</v>
      </c>
      <c r="FE19" s="141">
        <v>0</v>
      </c>
      <c r="FF19" s="141">
        <v>0</v>
      </c>
      <c r="FG19" s="142">
        <v>0</v>
      </c>
      <c r="FH19" s="9" t="s">
        <v>21</v>
      </c>
      <c r="FI19" s="122">
        <f t="shared" ref="FI19:FI26" si="206">FE19*FF19*FG19</f>
        <v>0</v>
      </c>
      <c r="FJ19" s="602">
        <v>0</v>
      </c>
      <c r="FK19" s="604">
        <f t="shared" ref="FK19:FK26" si="207">FI19*FJ19</f>
        <v>0</v>
      </c>
      <c r="FL19" s="592"/>
      <c r="FM19" s="573"/>
      <c r="FN19" s="610">
        <f>SUM(FK19:FK20)</f>
        <v>0</v>
      </c>
      <c r="FO19" s="127">
        <f>IF(FO$4=0,0,FN19/$FO$4)</f>
        <v>0</v>
      </c>
      <c r="FP19" s="87"/>
      <c r="FQ19" s="61"/>
      <c r="FR19" s="61"/>
      <c r="FS19" s="567"/>
    </row>
    <row r="20" spans="1:175" ht="13" thickBot="1" x14ac:dyDescent="0.3">
      <c r="A20" s="44" t="s">
        <v>75</v>
      </c>
      <c r="B20" s="11" t="s">
        <v>24</v>
      </c>
      <c r="C20" s="18"/>
      <c r="D20" s="65">
        <v>0</v>
      </c>
      <c r="E20" s="24"/>
      <c r="F20" s="25"/>
      <c r="G20" s="26"/>
      <c r="H20" s="66">
        <v>0</v>
      </c>
      <c r="I20" s="13">
        <f>D20*H20</f>
        <v>0</v>
      </c>
      <c r="J20" s="13">
        <f>IF(E$113=0,0,I20/E$113)</f>
        <v>0</v>
      </c>
      <c r="K20" s="13">
        <f>(J20*G$2)</f>
        <v>0</v>
      </c>
      <c r="L20" s="285" t="s">
        <v>271</v>
      </c>
      <c r="M20" s="55"/>
      <c r="N20" s="10"/>
      <c r="O20" s="44" t="s">
        <v>75</v>
      </c>
      <c r="P20" s="11" t="s">
        <v>24</v>
      </c>
      <c r="Q20" s="18"/>
      <c r="R20" s="65">
        <v>0</v>
      </c>
      <c r="S20" s="24"/>
      <c r="T20" s="25"/>
      <c r="U20" s="26"/>
      <c r="V20" s="66">
        <v>0</v>
      </c>
      <c r="W20" s="13">
        <f>R20*V20</f>
        <v>0</v>
      </c>
      <c r="X20" s="13">
        <f>IF(S$113=0,0,W20/S$113)</f>
        <v>0</v>
      </c>
      <c r="Y20" s="13">
        <f>(X20*U$2)</f>
        <v>0</v>
      </c>
      <c r="Z20" s="285" t="s">
        <v>271</v>
      </c>
      <c r="AA20" s="55"/>
      <c r="AB20" s="10"/>
      <c r="AC20" s="44" t="s">
        <v>75</v>
      </c>
      <c r="AD20" s="11" t="s">
        <v>24</v>
      </c>
      <c r="AE20" s="18"/>
      <c r="AF20" s="65">
        <v>0</v>
      </c>
      <c r="AG20" s="24"/>
      <c r="AH20" s="25"/>
      <c r="AI20" s="26"/>
      <c r="AJ20" s="66">
        <v>0</v>
      </c>
      <c r="AK20" s="13">
        <f t="shared" ref="AK20" si="208">AF20*AJ20</f>
        <v>0</v>
      </c>
      <c r="AL20" s="13">
        <f t="shared" si="131"/>
        <v>0</v>
      </c>
      <c r="AM20" s="13">
        <f t="shared" si="132"/>
        <v>0</v>
      </c>
      <c r="AN20" s="285" t="s">
        <v>271</v>
      </c>
      <c r="AO20" s="55"/>
      <c r="AP20" s="10"/>
      <c r="AQ20" s="44" t="s">
        <v>75</v>
      </c>
      <c r="AR20" s="11" t="s">
        <v>24</v>
      </c>
      <c r="AS20" s="18"/>
      <c r="AT20" s="65">
        <v>0</v>
      </c>
      <c r="AU20" s="24"/>
      <c r="AV20" s="25"/>
      <c r="AW20" s="26"/>
      <c r="AX20" s="66">
        <v>0</v>
      </c>
      <c r="AY20" s="13">
        <f t="shared" ref="AY20" si="209">AT20*AX20</f>
        <v>0</v>
      </c>
      <c r="AZ20" s="13">
        <f t="shared" si="136"/>
        <v>0</v>
      </c>
      <c r="BA20" s="13">
        <f t="shared" si="137"/>
        <v>0</v>
      </c>
      <c r="BB20" s="285" t="s">
        <v>271</v>
      </c>
      <c r="BC20" s="55"/>
      <c r="BD20" s="10"/>
      <c r="BE20" s="44" t="s">
        <v>75</v>
      </c>
      <c r="BF20" s="11" t="s">
        <v>24</v>
      </c>
      <c r="BG20" s="18"/>
      <c r="BH20" s="65">
        <v>0</v>
      </c>
      <c r="BI20" s="24"/>
      <c r="BJ20" s="25"/>
      <c r="BK20" s="26"/>
      <c r="BL20" s="66">
        <v>0</v>
      </c>
      <c r="BM20" s="13">
        <f t="shared" ref="BM20" si="210">BH20*BL20</f>
        <v>0</v>
      </c>
      <c r="BN20" s="13">
        <f t="shared" si="141"/>
        <v>0</v>
      </c>
      <c r="BO20" s="13">
        <f t="shared" si="142"/>
        <v>0</v>
      </c>
      <c r="BP20" s="285" t="s">
        <v>271</v>
      </c>
      <c r="BQ20" s="55"/>
      <c r="BR20" s="10"/>
      <c r="BS20" s="44" t="s">
        <v>75</v>
      </c>
      <c r="BT20" s="11" t="s">
        <v>24</v>
      </c>
      <c r="BU20" s="18"/>
      <c r="BV20" s="65">
        <v>0</v>
      </c>
      <c r="BW20" s="24"/>
      <c r="BX20" s="25"/>
      <c r="BY20" s="26"/>
      <c r="BZ20" s="66">
        <v>0</v>
      </c>
      <c r="CA20" s="13">
        <f t="shared" ref="CA20" si="211">BV20*BZ20</f>
        <v>0</v>
      </c>
      <c r="CB20" s="13">
        <f t="shared" si="146"/>
        <v>0</v>
      </c>
      <c r="CC20" s="13">
        <f t="shared" si="147"/>
        <v>0</v>
      </c>
      <c r="CD20" s="285" t="s">
        <v>271</v>
      </c>
      <c r="CE20" s="55"/>
      <c r="CF20" s="10"/>
      <c r="CG20" s="44" t="s">
        <v>75</v>
      </c>
      <c r="CH20" s="11" t="s">
        <v>24</v>
      </c>
      <c r="CI20" s="18"/>
      <c r="CJ20" s="65">
        <v>0</v>
      </c>
      <c r="CK20" s="24"/>
      <c r="CL20" s="25"/>
      <c r="CM20" s="26"/>
      <c r="CN20" s="66">
        <v>0</v>
      </c>
      <c r="CO20" s="13">
        <f t="shared" ref="CO20" si="212">CJ20*CN20</f>
        <v>0</v>
      </c>
      <c r="CP20" s="13">
        <f t="shared" si="151"/>
        <v>0</v>
      </c>
      <c r="CQ20" s="13">
        <f t="shared" si="152"/>
        <v>0</v>
      </c>
      <c r="CR20" s="285" t="s">
        <v>271</v>
      </c>
      <c r="CS20" s="55"/>
      <c r="CT20" s="10"/>
      <c r="CU20" s="44" t="s">
        <v>75</v>
      </c>
      <c r="CV20" s="11" t="s">
        <v>24</v>
      </c>
      <c r="CW20" s="18"/>
      <c r="CX20" s="65">
        <v>0</v>
      </c>
      <c r="CY20" s="24"/>
      <c r="CZ20" s="25"/>
      <c r="DA20" s="26"/>
      <c r="DB20" s="66">
        <v>0</v>
      </c>
      <c r="DC20" s="13">
        <f t="shared" ref="DC20" si="213">CX20*DB20</f>
        <v>0</v>
      </c>
      <c r="DD20" s="13">
        <f t="shared" si="156"/>
        <v>0</v>
      </c>
      <c r="DE20" s="13">
        <f t="shared" si="157"/>
        <v>0</v>
      </c>
      <c r="DF20" s="285" t="s">
        <v>271</v>
      </c>
      <c r="DG20" s="55"/>
      <c r="DH20" s="10"/>
      <c r="DI20" s="44" t="s">
        <v>75</v>
      </c>
      <c r="DJ20" s="11" t="s">
        <v>24</v>
      </c>
      <c r="DK20" s="18"/>
      <c r="DL20" s="65">
        <v>0</v>
      </c>
      <c r="DM20" s="24"/>
      <c r="DN20" s="25"/>
      <c r="DO20" s="26"/>
      <c r="DP20" s="66">
        <v>0</v>
      </c>
      <c r="DQ20" s="13">
        <f t="shared" ref="DQ20" si="214">DL20*DP20</f>
        <v>0</v>
      </c>
      <c r="DR20" s="13">
        <f t="shared" si="161"/>
        <v>0</v>
      </c>
      <c r="DS20" s="13">
        <f t="shared" si="162"/>
        <v>0</v>
      </c>
      <c r="DT20" s="285" t="s">
        <v>271</v>
      </c>
      <c r="DU20" s="55"/>
      <c r="DV20" s="10"/>
      <c r="DW20" s="44" t="s">
        <v>75</v>
      </c>
      <c r="DX20" s="11" t="s">
        <v>24</v>
      </c>
      <c r="DY20" s="18"/>
      <c r="DZ20" s="65">
        <v>0</v>
      </c>
      <c r="EA20" s="24"/>
      <c r="EB20" s="25"/>
      <c r="EC20" s="26"/>
      <c r="ED20" s="66">
        <v>0</v>
      </c>
      <c r="EE20" s="13">
        <f t="shared" ref="EE20" si="215">DZ20*ED20</f>
        <v>0</v>
      </c>
      <c r="EF20" s="13">
        <f t="shared" si="166"/>
        <v>0</v>
      </c>
      <c r="EG20" s="13">
        <f t="shared" si="167"/>
        <v>0</v>
      </c>
      <c r="EH20" s="285" t="s">
        <v>271</v>
      </c>
      <c r="EI20" s="55"/>
      <c r="EJ20" s="10"/>
      <c r="EK20" s="44" t="s">
        <v>66</v>
      </c>
      <c r="EL20" s="61" t="s">
        <v>236</v>
      </c>
      <c r="EM20" s="14">
        <f t="shared" si="202"/>
        <v>0</v>
      </c>
      <c r="EN20" s="765"/>
      <c r="EO20" s="30"/>
      <c r="EP20" s="765"/>
      <c r="EQ20" s="765"/>
      <c r="ER20" s="116">
        <f t="shared" si="203"/>
        <v>0</v>
      </c>
      <c r="ES20" s="81">
        <f t="shared" si="204"/>
        <v>0</v>
      </c>
      <c r="ET20" s="280">
        <v>0</v>
      </c>
      <c r="EU20" s="9" t="s">
        <v>233</v>
      </c>
      <c r="EV20" s="581">
        <f t="shared" si="169"/>
        <v>0</v>
      </c>
      <c r="EW20" s="579">
        <f t="shared" si="127"/>
        <v>0</v>
      </c>
      <c r="EX20" s="582">
        <f t="shared" si="205"/>
        <v>0</v>
      </c>
      <c r="EY20" s="112"/>
      <c r="EZ20" s="573"/>
      <c r="FA20" s="88"/>
      <c r="FC20" s="44" t="s">
        <v>66</v>
      </c>
      <c r="FD20" s="61" t="s">
        <v>147</v>
      </c>
      <c r="FE20" s="141">
        <v>0</v>
      </c>
      <c r="FF20" s="141">
        <v>0</v>
      </c>
      <c r="FG20" s="142">
        <v>0</v>
      </c>
      <c r="FH20" s="9" t="s">
        <v>21</v>
      </c>
      <c r="FI20" s="122">
        <f t="shared" si="206"/>
        <v>0</v>
      </c>
      <c r="FJ20" s="602">
        <v>0</v>
      </c>
      <c r="FK20" s="604">
        <f t="shared" si="207"/>
        <v>0</v>
      </c>
      <c r="FL20" s="592"/>
      <c r="FM20" s="573"/>
      <c r="FN20" s="610"/>
      <c r="FO20" s="127"/>
      <c r="FP20" s="87"/>
      <c r="FQ20" s="522"/>
      <c r="FR20" s="61"/>
      <c r="FS20" s="567"/>
    </row>
    <row r="21" spans="1:175" ht="13" thickBot="1" x14ac:dyDescent="0.3">
      <c r="A21" s="44" t="s">
        <v>72</v>
      </c>
      <c r="B21" s="11" t="s">
        <v>26</v>
      </c>
      <c r="C21" s="18">
        <f>C17</f>
        <v>0</v>
      </c>
      <c r="D21" s="8"/>
      <c r="E21" s="65">
        <v>0</v>
      </c>
      <c r="F21" s="62">
        <v>50</v>
      </c>
      <c r="G21" s="20">
        <f>C21*E21/1000*(100+F21)/100</f>
        <v>0</v>
      </c>
      <c r="H21" s="63">
        <v>0</v>
      </c>
      <c r="I21" s="13">
        <f>(G21*H21)+(G22*H22)</f>
        <v>0</v>
      </c>
      <c r="J21" s="13">
        <f>IF(E$113=0,0,I21/E$113)</f>
        <v>0</v>
      </c>
      <c r="K21" s="13">
        <f>(J21*G$2)</f>
        <v>0</v>
      </c>
      <c r="L21" s="214">
        <f>K21+K35+K37</f>
        <v>0</v>
      </c>
      <c r="M21" s="55"/>
      <c r="N21" s="10"/>
      <c r="O21" s="44" t="s">
        <v>72</v>
      </c>
      <c r="P21" s="11" t="s">
        <v>26</v>
      </c>
      <c r="Q21" s="18">
        <f>Q17</f>
        <v>0</v>
      </c>
      <c r="R21" s="8"/>
      <c r="S21" s="65">
        <v>0</v>
      </c>
      <c r="T21" s="62">
        <v>50</v>
      </c>
      <c r="U21" s="20">
        <f>Q21*S21/1000*(100+T21)/100</f>
        <v>0</v>
      </c>
      <c r="V21" s="63">
        <v>0</v>
      </c>
      <c r="W21" s="13">
        <f>(U21*V21)+(U22*V22)</f>
        <v>0</v>
      </c>
      <c r="X21" s="13">
        <f>IF(S$113=0,0,W21/S$113)</f>
        <v>0</v>
      </c>
      <c r="Y21" s="13">
        <f>(X21*U$2)</f>
        <v>0</v>
      </c>
      <c r="Z21" s="214">
        <f>Y21+Y35+Y37</f>
        <v>0</v>
      </c>
      <c r="AA21" s="55"/>
      <c r="AB21" s="10"/>
      <c r="AC21" s="44" t="s">
        <v>72</v>
      </c>
      <c r="AD21" s="11" t="s">
        <v>26</v>
      </c>
      <c r="AE21" s="18">
        <f t="shared" ref="AE21" si="216">AE17</f>
        <v>0</v>
      </c>
      <c r="AF21" s="8"/>
      <c r="AG21" s="65">
        <v>0</v>
      </c>
      <c r="AH21" s="62">
        <v>50</v>
      </c>
      <c r="AI21" s="20">
        <f t="shared" ref="AI21:AI22" si="217">AE21*AG21/1000*(100+AH21)/100</f>
        <v>0</v>
      </c>
      <c r="AJ21" s="63">
        <v>0</v>
      </c>
      <c r="AK21" s="13">
        <f t="shared" ref="AK21" si="218">(AI21*AJ21)+(AI22*AJ22)</f>
        <v>0</v>
      </c>
      <c r="AL21" s="13">
        <f t="shared" si="131"/>
        <v>0</v>
      </c>
      <c r="AM21" s="13">
        <f t="shared" si="132"/>
        <v>0</v>
      </c>
      <c r="AN21" s="214">
        <f t="shared" ref="AN21" si="219">AM21+AM35+AM37</f>
        <v>0</v>
      </c>
      <c r="AO21" s="55"/>
      <c r="AP21" s="10"/>
      <c r="AQ21" s="44" t="s">
        <v>72</v>
      </c>
      <c r="AR21" s="11" t="s">
        <v>26</v>
      </c>
      <c r="AS21" s="18">
        <f t="shared" ref="AS21" si="220">AS17</f>
        <v>0</v>
      </c>
      <c r="AT21" s="8"/>
      <c r="AU21" s="65">
        <v>0</v>
      </c>
      <c r="AV21" s="62">
        <v>50</v>
      </c>
      <c r="AW21" s="20">
        <f t="shared" ref="AW21:AW22" si="221">AS21*AU21/1000*(100+AV21)/100</f>
        <v>0</v>
      </c>
      <c r="AX21" s="63">
        <v>0</v>
      </c>
      <c r="AY21" s="13">
        <f t="shared" ref="AY21" si="222">(AW21*AX21)+(AW22*AX22)</f>
        <v>0</v>
      </c>
      <c r="AZ21" s="13">
        <f t="shared" si="136"/>
        <v>0</v>
      </c>
      <c r="BA21" s="13">
        <f t="shared" si="137"/>
        <v>0</v>
      </c>
      <c r="BB21" s="214">
        <f t="shared" ref="BB21" si="223">BA21+BA35+BA37</f>
        <v>0</v>
      </c>
      <c r="BC21" s="55"/>
      <c r="BD21" s="10"/>
      <c r="BE21" s="44" t="s">
        <v>72</v>
      </c>
      <c r="BF21" s="11" t="s">
        <v>26</v>
      </c>
      <c r="BG21" s="18">
        <f t="shared" ref="BG21" si="224">BG17</f>
        <v>0</v>
      </c>
      <c r="BH21" s="8"/>
      <c r="BI21" s="65">
        <v>0</v>
      </c>
      <c r="BJ21" s="62">
        <v>50</v>
      </c>
      <c r="BK21" s="20">
        <f t="shared" ref="BK21:BK22" si="225">BG21*BI21/1000*(100+BJ21)/100</f>
        <v>0</v>
      </c>
      <c r="BL21" s="63">
        <v>0</v>
      </c>
      <c r="BM21" s="13">
        <f t="shared" ref="BM21" si="226">(BK21*BL21)+(BK22*BL22)</f>
        <v>0</v>
      </c>
      <c r="BN21" s="13">
        <f t="shared" si="141"/>
        <v>0</v>
      </c>
      <c r="BO21" s="13">
        <f t="shared" si="142"/>
        <v>0</v>
      </c>
      <c r="BP21" s="214">
        <f t="shared" ref="BP21" si="227">BO21+BO35+BO37</f>
        <v>0</v>
      </c>
      <c r="BQ21" s="55"/>
      <c r="BR21" s="10"/>
      <c r="BS21" s="44" t="s">
        <v>72</v>
      </c>
      <c r="BT21" s="11" t="s">
        <v>26</v>
      </c>
      <c r="BU21" s="18">
        <f t="shared" ref="BU21" si="228">BU17</f>
        <v>0</v>
      </c>
      <c r="BV21" s="8"/>
      <c r="BW21" s="65">
        <v>0</v>
      </c>
      <c r="BX21" s="62">
        <v>50</v>
      </c>
      <c r="BY21" s="20">
        <f t="shared" ref="BY21:BY22" si="229">BU21*BW21/1000*(100+BX21)/100</f>
        <v>0</v>
      </c>
      <c r="BZ21" s="63">
        <v>0</v>
      </c>
      <c r="CA21" s="13">
        <f t="shared" ref="CA21" si="230">(BY21*BZ21)+(BY22*BZ22)</f>
        <v>0</v>
      </c>
      <c r="CB21" s="13">
        <f t="shared" si="146"/>
        <v>0</v>
      </c>
      <c r="CC21" s="13">
        <f t="shared" si="147"/>
        <v>0</v>
      </c>
      <c r="CD21" s="214">
        <f t="shared" ref="CD21" si="231">CC21+CC35+CC37</f>
        <v>0</v>
      </c>
      <c r="CE21" s="55"/>
      <c r="CF21" s="10"/>
      <c r="CG21" s="44" t="s">
        <v>72</v>
      </c>
      <c r="CH21" s="11" t="s">
        <v>26</v>
      </c>
      <c r="CI21" s="18">
        <f t="shared" ref="CI21" si="232">CI17</f>
        <v>0</v>
      </c>
      <c r="CJ21" s="8"/>
      <c r="CK21" s="65">
        <v>0</v>
      </c>
      <c r="CL21" s="62">
        <v>50</v>
      </c>
      <c r="CM21" s="20">
        <f t="shared" ref="CM21:CM22" si="233">CI21*CK21/1000*(100+CL21)/100</f>
        <v>0</v>
      </c>
      <c r="CN21" s="63">
        <v>0</v>
      </c>
      <c r="CO21" s="13">
        <f t="shared" ref="CO21" si="234">(CM21*CN21)+(CM22*CN22)</f>
        <v>0</v>
      </c>
      <c r="CP21" s="13">
        <f t="shared" si="151"/>
        <v>0</v>
      </c>
      <c r="CQ21" s="13">
        <f t="shared" si="152"/>
        <v>0</v>
      </c>
      <c r="CR21" s="214">
        <f t="shared" ref="CR21" si="235">CQ21+CQ35+CQ37</f>
        <v>0</v>
      </c>
      <c r="CS21" s="55"/>
      <c r="CT21" s="10"/>
      <c r="CU21" s="44" t="s">
        <v>72</v>
      </c>
      <c r="CV21" s="11" t="s">
        <v>26</v>
      </c>
      <c r="CW21" s="18">
        <f t="shared" ref="CW21" si="236">CW17</f>
        <v>0</v>
      </c>
      <c r="CX21" s="8"/>
      <c r="CY21" s="65">
        <v>0</v>
      </c>
      <c r="CZ21" s="62">
        <v>50</v>
      </c>
      <c r="DA21" s="20">
        <f t="shared" ref="DA21:DA22" si="237">CW21*CY21/1000*(100+CZ21)/100</f>
        <v>0</v>
      </c>
      <c r="DB21" s="63">
        <v>0</v>
      </c>
      <c r="DC21" s="13">
        <f t="shared" ref="DC21" si="238">(DA21*DB21)+(DA22*DB22)</f>
        <v>0</v>
      </c>
      <c r="DD21" s="13">
        <f t="shared" si="156"/>
        <v>0</v>
      </c>
      <c r="DE21" s="13">
        <f t="shared" si="157"/>
        <v>0</v>
      </c>
      <c r="DF21" s="214">
        <f t="shared" ref="DF21" si="239">DE21+DE35+DE37</f>
        <v>0</v>
      </c>
      <c r="DG21" s="55"/>
      <c r="DH21" s="10"/>
      <c r="DI21" s="44" t="s">
        <v>72</v>
      </c>
      <c r="DJ21" s="11" t="s">
        <v>26</v>
      </c>
      <c r="DK21" s="18">
        <f t="shared" ref="DK21" si="240">DK17</f>
        <v>0</v>
      </c>
      <c r="DL21" s="8"/>
      <c r="DM21" s="65">
        <v>0</v>
      </c>
      <c r="DN21" s="62">
        <v>50</v>
      </c>
      <c r="DO21" s="20">
        <f t="shared" ref="DO21:DO22" si="241">DK21*DM21/1000*(100+DN21)/100</f>
        <v>0</v>
      </c>
      <c r="DP21" s="63">
        <v>0</v>
      </c>
      <c r="DQ21" s="13">
        <f t="shared" ref="DQ21" si="242">(DO21*DP21)+(DO22*DP22)</f>
        <v>0</v>
      </c>
      <c r="DR21" s="13">
        <f t="shared" si="161"/>
        <v>0</v>
      </c>
      <c r="DS21" s="13">
        <f t="shared" si="162"/>
        <v>0</v>
      </c>
      <c r="DT21" s="214">
        <f t="shared" ref="DT21" si="243">DS21+DS35+DS37</f>
        <v>0</v>
      </c>
      <c r="DU21" s="55"/>
      <c r="DV21" s="10"/>
      <c r="DW21" s="44" t="s">
        <v>72</v>
      </c>
      <c r="DX21" s="11" t="s">
        <v>26</v>
      </c>
      <c r="DY21" s="18">
        <f t="shared" ref="DY21" si="244">DY17</f>
        <v>0</v>
      </c>
      <c r="DZ21" s="8"/>
      <c r="EA21" s="65">
        <v>0</v>
      </c>
      <c r="EB21" s="62">
        <v>50</v>
      </c>
      <c r="EC21" s="20">
        <f t="shared" ref="EC21:EC22" si="245">DY21*EA21/1000*(100+EB21)/100</f>
        <v>0</v>
      </c>
      <c r="ED21" s="63">
        <v>0</v>
      </c>
      <c r="EE21" s="13">
        <f t="shared" ref="EE21" si="246">(EC21*ED21)+(EC22*ED22)</f>
        <v>0</v>
      </c>
      <c r="EF21" s="13">
        <f t="shared" si="166"/>
        <v>0</v>
      </c>
      <c r="EG21" s="13">
        <f t="shared" si="167"/>
        <v>0</v>
      </c>
      <c r="EH21" s="214">
        <f t="shared" ref="EH21" si="247">EG21+EG35+EG37</f>
        <v>0</v>
      </c>
      <c r="EI21" s="55"/>
      <c r="EJ21" s="10"/>
      <c r="EK21" s="44" t="s">
        <v>67</v>
      </c>
      <c r="EL21" s="94" t="s">
        <v>237</v>
      </c>
      <c r="EM21" s="14">
        <f t="shared" si="202"/>
        <v>0</v>
      </c>
      <c r="EN21" s="765"/>
      <c r="EO21" s="30"/>
      <c r="EP21" s="765"/>
      <c r="EQ21" s="765"/>
      <c r="ER21" s="116">
        <f>IF(ER$4=0,0,EM21/ER$4)</f>
        <v>0</v>
      </c>
      <c r="ES21" s="81">
        <f t="shared" si="204"/>
        <v>0</v>
      </c>
      <c r="ET21" s="280">
        <v>0</v>
      </c>
      <c r="EU21" s="9" t="s">
        <v>233</v>
      </c>
      <c r="EV21" s="581">
        <f t="shared" si="169"/>
        <v>0</v>
      </c>
      <c r="EW21" s="579">
        <f t="shared" si="127"/>
        <v>0</v>
      </c>
      <c r="EX21" s="582">
        <f t="shared" si="205"/>
        <v>0</v>
      </c>
      <c r="EY21" s="112"/>
      <c r="EZ21" s="573"/>
      <c r="FA21" s="88"/>
      <c r="FC21" s="44" t="s">
        <v>67</v>
      </c>
      <c r="FD21" s="94" t="s">
        <v>148</v>
      </c>
      <c r="FE21" s="141">
        <v>0</v>
      </c>
      <c r="FF21" s="141">
        <v>0</v>
      </c>
      <c r="FG21" s="142">
        <v>0</v>
      </c>
      <c r="FH21" s="9" t="s">
        <v>21</v>
      </c>
      <c r="FI21" s="122">
        <f t="shared" si="206"/>
        <v>0</v>
      </c>
      <c r="FJ21" s="602">
        <v>0</v>
      </c>
      <c r="FK21" s="604">
        <f t="shared" si="207"/>
        <v>0</v>
      </c>
      <c r="FL21" s="592"/>
      <c r="FM21" s="573"/>
      <c r="FN21" s="610">
        <f>SUM(FK21:FK22)</f>
        <v>0</v>
      </c>
      <c r="FO21" s="127">
        <f>IF(FO$4=0,0,FN21/$FO$4)</f>
        <v>0</v>
      </c>
      <c r="FP21" s="87"/>
      <c r="FQ21" s="61"/>
      <c r="FR21" s="61"/>
      <c r="FS21" s="567"/>
    </row>
    <row r="22" spans="1:175" ht="13" thickBot="1" x14ac:dyDescent="0.3">
      <c r="A22" s="44" t="s">
        <v>72</v>
      </c>
      <c r="B22" s="11" t="s">
        <v>27</v>
      </c>
      <c r="C22" s="68">
        <v>0</v>
      </c>
      <c r="D22" s="8"/>
      <c r="E22" s="65">
        <v>0</v>
      </c>
      <c r="F22" s="62">
        <v>25</v>
      </c>
      <c r="G22" s="20">
        <f>C22*E22/1000*(100+F22)/100</f>
        <v>0</v>
      </c>
      <c r="H22" s="63">
        <v>0</v>
      </c>
      <c r="I22" s="13"/>
      <c r="J22" s="13"/>
      <c r="K22" s="13"/>
      <c r="L22" s="13"/>
      <c r="M22" s="152"/>
      <c r="O22" s="44" t="s">
        <v>72</v>
      </c>
      <c r="P22" s="11" t="s">
        <v>27</v>
      </c>
      <c r="Q22" s="68">
        <v>0</v>
      </c>
      <c r="R22" s="8"/>
      <c r="S22" s="65">
        <v>0</v>
      </c>
      <c r="T22" s="62">
        <v>25</v>
      </c>
      <c r="U22" s="20">
        <f>Q22*S22/1000*(100+T22)/100</f>
        <v>0</v>
      </c>
      <c r="V22" s="63">
        <v>0</v>
      </c>
      <c r="W22" s="13"/>
      <c r="X22" s="13"/>
      <c r="Y22" s="13"/>
      <c r="Z22" s="13"/>
      <c r="AA22" s="152"/>
      <c r="AB22" s="27"/>
      <c r="AC22" s="44" t="s">
        <v>72</v>
      </c>
      <c r="AD22" s="11" t="s">
        <v>27</v>
      </c>
      <c r="AE22" s="68">
        <v>0</v>
      </c>
      <c r="AF22" s="8"/>
      <c r="AG22" s="65">
        <v>0</v>
      </c>
      <c r="AH22" s="62">
        <v>25</v>
      </c>
      <c r="AI22" s="20">
        <f t="shared" si="217"/>
        <v>0</v>
      </c>
      <c r="AJ22" s="63">
        <v>0</v>
      </c>
      <c r="AK22" s="13"/>
      <c r="AL22" s="13"/>
      <c r="AM22" s="13"/>
      <c r="AN22" s="13"/>
      <c r="AO22" s="152"/>
      <c r="AP22" s="27"/>
      <c r="AQ22" s="44" t="s">
        <v>72</v>
      </c>
      <c r="AR22" s="11" t="s">
        <v>27</v>
      </c>
      <c r="AS22" s="68">
        <v>0</v>
      </c>
      <c r="AT22" s="8"/>
      <c r="AU22" s="65">
        <v>0</v>
      </c>
      <c r="AV22" s="62">
        <v>25</v>
      </c>
      <c r="AW22" s="20">
        <f t="shared" si="221"/>
        <v>0</v>
      </c>
      <c r="AX22" s="63">
        <v>0</v>
      </c>
      <c r="AY22" s="13"/>
      <c r="AZ22" s="13"/>
      <c r="BA22" s="13"/>
      <c r="BB22" s="13"/>
      <c r="BC22" s="152"/>
      <c r="BD22" s="27"/>
      <c r="BE22" s="44" t="s">
        <v>72</v>
      </c>
      <c r="BF22" s="11" t="s">
        <v>27</v>
      </c>
      <c r="BG22" s="68">
        <v>0</v>
      </c>
      <c r="BH22" s="8"/>
      <c r="BI22" s="65">
        <v>0</v>
      </c>
      <c r="BJ22" s="62">
        <v>25</v>
      </c>
      <c r="BK22" s="20">
        <f t="shared" si="225"/>
        <v>0</v>
      </c>
      <c r="BL22" s="63">
        <v>0</v>
      </c>
      <c r="BM22" s="13"/>
      <c r="BN22" s="13"/>
      <c r="BO22" s="13"/>
      <c r="BP22" s="13"/>
      <c r="BQ22" s="152"/>
      <c r="BR22" s="27"/>
      <c r="BS22" s="44" t="s">
        <v>72</v>
      </c>
      <c r="BT22" s="11" t="s">
        <v>27</v>
      </c>
      <c r="BU22" s="68">
        <v>0</v>
      </c>
      <c r="BV22" s="8"/>
      <c r="BW22" s="65">
        <v>0</v>
      </c>
      <c r="BX22" s="62">
        <v>25</v>
      </c>
      <c r="BY22" s="20">
        <f t="shared" si="229"/>
        <v>0</v>
      </c>
      <c r="BZ22" s="63">
        <v>0</v>
      </c>
      <c r="CA22" s="13"/>
      <c r="CB22" s="13"/>
      <c r="CC22" s="13"/>
      <c r="CD22" s="13"/>
      <c r="CE22" s="152"/>
      <c r="CF22" s="27"/>
      <c r="CG22" s="44" t="s">
        <v>72</v>
      </c>
      <c r="CH22" s="11" t="s">
        <v>27</v>
      </c>
      <c r="CI22" s="68">
        <v>0</v>
      </c>
      <c r="CJ22" s="8"/>
      <c r="CK22" s="65">
        <v>0</v>
      </c>
      <c r="CL22" s="62">
        <v>25</v>
      </c>
      <c r="CM22" s="20">
        <f t="shared" si="233"/>
        <v>0</v>
      </c>
      <c r="CN22" s="63">
        <v>0</v>
      </c>
      <c r="CO22" s="13"/>
      <c r="CP22" s="13"/>
      <c r="CQ22" s="13"/>
      <c r="CR22" s="13"/>
      <c r="CS22" s="152"/>
      <c r="CT22" s="27"/>
      <c r="CU22" s="44" t="s">
        <v>72</v>
      </c>
      <c r="CV22" s="11" t="s">
        <v>27</v>
      </c>
      <c r="CW22" s="68">
        <v>0</v>
      </c>
      <c r="CX22" s="8"/>
      <c r="CY22" s="65">
        <v>0</v>
      </c>
      <c r="CZ22" s="62">
        <v>25</v>
      </c>
      <c r="DA22" s="20">
        <f t="shared" si="237"/>
        <v>0</v>
      </c>
      <c r="DB22" s="63">
        <v>0</v>
      </c>
      <c r="DC22" s="13"/>
      <c r="DD22" s="13"/>
      <c r="DE22" s="13"/>
      <c r="DF22" s="13"/>
      <c r="DG22" s="152"/>
      <c r="DH22" s="27"/>
      <c r="DI22" s="44" t="s">
        <v>72</v>
      </c>
      <c r="DJ22" s="11" t="s">
        <v>27</v>
      </c>
      <c r="DK22" s="68">
        <v>0</v>
      </c>
      <c r="DL22" s="8"/>
      <c r="DM22" s="65">
        <v>0</v>
      </c>
      <c r="DN22" s="62">
        <v>25</v>
      </c>
      <c r="DO22" s="20">
        <f t="shared" si="241"/>
        <v>0</v>
      </c>
      <c r="DP22" s="63">
        <v>0</v>
      </c>
      <c r="DQ22" s="13"/>
      <c r="DR22" s="13"/>
      <c r="DS22" s="13"/>
      <c r="DT22" s="13"/>
      <c r="DU22" s="152"/>
      <c r="DV22" s="27"/>
      <c r="DW22" s="44" t="s">
        <v>72</v>
      </c>
      <c r="DX22" s="11" t="s">
        <v>27</v>
      </c>
      <c r="DY22" s="68">
        <v>0</v>
      </c>
      <c r="DZ22" s="8"/>
      <c r="EA22" s="65">
        <v>0</v>
      </c>
      <c r="EB22" s="62">
        <v>25</v>
      </c>
      <c r="EC22" s="20">
        <f t="shared" si="245"/>
        <v>0</v>
      </c>
      <c r="ED22" s="63">
        <v>0</v>
      </c>
      <c r="EE22" s="13"/>
      <c r="EF22" s="13"/>
      <c r="EG22" s="13"/>
      <c r="EH22" s="13"/>
      <c r="EI22" s="152"/>
      <c r="EJ22" s="27"/>
      <c r="EK22" s="44" t="s">
        <v>68</v>
      </c>
      <c r="EL22" s="94" t="s">
        <v>238</v>
      </c>
      <c r="EM22" s="14">
        <f t="shared" si="202"/>
        <v>0</v>
      </c>
      <c r="EN22" s="765"/>
      <c r="EO22" s="30"/>
      <c r="EP22" s="765"/>
      <c r="EQ22" s="765"/>
      <c r="ER22" s="116">
        <f t="shared" si="203"/>
        <v>0</v>
      </c>
      <c r="ES22" s="81">
        <f t="shared" si="204"/>
        <v>0</v>
      </c>
      <c r="ET22" s="280">
        <v>0</v>
      </c>
      <c r="EU22" s="9" t="s">
        <v>233</v>
      </c>
      <c r="EV22" s="581">
        <f t="shared" si="169"/>
        <v>0</v>
      </c>
      <c r="EW22" s="579">
        <f t="shared" si="127"/>
        <v>0</v>
      </c>
      <c r="EX22" s="582">
        <f t="shared" si="205"/>
        <v>0</v>
      </c>
      <c r="EY22" s="112"/>
      <c r="EZ22" s="573"/>
      <c r="FA22" s="88"/>
      <c r="FC22" s="44" t="s">
        <v>67</v>
      </c>
      <c r="FD22" s="94" t="s">
        <v>148</v>
      </c>
      <c r="FE22" s="141">
        <v>0</v>
      </c>
      <c r="FF22" s="141">
        <v>0</v>
      </c>
      <c r="FG22" s="142">
        <v>0</v>
      </c>
      <c r="FH22" s="9" t="s">
        <v>21</v>
      </c>
      <c r="FI22" s="122">
        <f t="shared" si="206"/>
        <v>0</v>
      </c>
      <c r="FJ22" s="602">
        <v>0</v>
      </c>
      <c r="FK22" s="604">
        <f t="shared" si="207"/>
        <v>0</v>
      </c>
      <c r="FL22" s="592"/>
      <c r="FM22" s="573"/>
      <c r="FN22" s="610"/>
      <c r="FO22" s="127"/>
      <c r="FP22" s="87"/>
      <c r="FQ22" s="522"/>
      <c r="FR22" s="61"/>
      <c r="FS22" s="567"/>
    </row>
    <row r="23" spans="1:175" ht="13" thickBot="1" x14ac:dyDescent="0.3">
      <c r="A23" s="44"/>
      <c r="B23" s="11"/>
      <c r="C23" s="8"/>
      <c r="D23" s="17"/>
      <c r="E23" s="17"/>
      <c r="F23" s="8"/>
      <c r="G23" s="6" t="s">
        <v>20</v>
      </c>
      <c r="H23" s="16"/>
      <c r="I23" s="13"/>
      <c r="J23" s="13"/>
      <c r="K23" s="13"/>
      <c r="L23" s="13"/>
      <c r="M23" s="152"/>
      <c r="N23" s="10"/>
      <c r="O23" s="44"/>
      <c r="P23" s="11"/>
      <c r="Q23" s="8"/>
      <c r="R23" s="17"/>
      <c r="S23" s="17"/>
      <c r="T23" s="8"/>
      <c r="U23" s="6" t="s">
        <v>20</v>
      </c>
      <c r="V23" s="16"/>
      <c r="W23" s="13"/>
      <c r="X23" s="13"/>
      <c r="Y23" s="13"/>
      <c r="Z23" s="13"/>
      <c r="AA23" s="152"/>
      <c r="AB23" s="10"/>
      <c r="AC23" s="44"/>
      <c r="AD23" s="11"/>
      <c r="AE23" s="8"/>
      <c r="AF23" s="17"/>
      <c r="AG23" s="17"/>
      <c r="AH23" s="8"/>
      <c r="AI23" s="6" t="s">
        <v>20</v>
      </c>
      <c r="AJ23" s="16"/>
      <c r="AK23" s="13"/>
      <c r="AL23" s="13"/>
      <c r="AM23" s="13"/>
      <c r="AN23" s="13"/>
      <c r="AO23" s="152"/>
      <c r="AP23" s="10"/>
      <c r="AQ23" s="44"/>
      <c r="AR23" s="11"/>
      <c r="AS23" s="8"/>
      <c r="AT23" s="17"/>
      <c r="AU23" s="17"/>
      <c r="AV23" s="8"/>
      <c r="AW23" s="6" t="s">
        <v>20</v>
      </c>
      <c r="AX23" s="16"/>
      <c r="AY23" s="13"/>
      <c r="AZ23" s="13"/>
      <c r="BA23" s="13"/>
      <c r="BB23" s="13"/>
      <c r="BC23" s="152"/>
      <c r="BD23" s="10"/>
      <c r="BE23" s="44"/>
      <c r="BF23" s="11"/>
      <c r="BG23" s="8"/>
      <c r="BH23" s="17"/>
      <c r="BI23" s="17"/>
      <c r="BJ23" s="8"/>
      <c r="BK23" s="6" t="s">
        <v>20</v>
      </c>
      <c r="BL23" s="16"/>
      <c r="BM23" s="13"/>
      <c r="BN23" s="13"/>
      <c r="BO23" s="13"/>
      <c r="BP23" s="13"/>
      <c r="BQ23" s="152"/>
      <c r="BR23" s="10"/>
      <c r="BS23" s="44"/>
      <c r="BT23" s="11"/>
      <c r="BU23" s="8"/>
      <c r="BV23" s="17"/>
      <c r="BW23" s="17"/>
      <c r="BX23" s="8"/>
      <c r="BY23" s="6" t="s">
        <v>20</v>
      </c>
      <c r="BZ23" s="16"/>
      <c r="CA23" s="13"/>
      <c r="CB23" s="13"/>
      <c r="CC23" s="13"/>
      <c r="CD23" s="13"/>
      <c r="CE23" s="152"/>
      <c r="CF23" s="10"/>
      <c r="CG23" s="44"/>
      <c r="CH23" s="11"/>
      <c r="CI23" s="8"/>
      <c r="CJ23" s="17"/>
      <c r="CK23" s="17"/>
      <c r="CL23" s="8"/>
      <c r="CM23" s="6" t="s">
        <v>20</v>
      </c>
      <c r="CN23" s="16"/>
      <c r="CO23" s="13"/>
      <c r="CP23" s="13"/>
      <c r="CQ23" s="13"/>
      <c r="CR23" s="13"/>
      <c r="CS23" s="152"/>
      <c r="CT23" s="10"/>
      <c r="CU23" s="44"/>
      <c r="CV23" s="11"/>
      <c r="CW23" s="8"/>
      <c r="CX23" s="17"/>
      <c r="CY23" s="17"/>
      <c r="CZ23" s="8"/>
      <c r="DA23" s="6" t="s">
        <v>20</v>
      </c>
      <c r="DB23" s="16"/>
      <c r="DC23" s="13"/>
      <c r="DD23" s="13"/>
      <c r="DE23" s="13"/>
      <c r="DF23" s="13"/>
      <c r="DG23" s="152"/>
      <c r="DH23" s="10"/>
      <c r="DI23" s="44"/>
      <c r="DJ23" s="11"/>
      <c r="DK23" s="8"/>
      <c r="DL23" s="17"/>
      <c r="DM23" s="17"/>
      <c r="DN23" s="8"/>
      <c r="DO23" s="6" t="s">
        <v>20</v>
      </c>
      <c r="DP23" s="16"/>
      <c r="DQ23" s="13"/>
      <c r="DR23" s="13"/>
      <c r="DS23" s="13"/>
      <c r="DT23" s="13"/>
      <c r="DU23" s="152"/>
      <c r="DV23" s="10"/>
      <c r="DW23" s="44"/>
      <c r="DX23" s="11"/>
      <c r="DY23" s="8"/>
      <c r="DZ23" s="17"/>
      <c r="EA23" s="17"/>
      <c r="EB23" s="8"/>
      <c r="EC23" s="6" t="s">
        <v>20</v>
      </c>
      <c r="ED23" s="16"/>
      <c r="EE23" s="13"/>
      <c r="EF23" s="13"/>
      <c r="EG23" s="13"/>
      <c r="EH23" s="13"/>
      <c r="EI23" s="152"/>
      <c r="EJ23" s="10"/>
      <c r="EK23" s="44" t="s">
        <v>73</v>
      </c>
      <c r="EL23" s="11" t="s">
        <v>41</v>
      </c>
      <c r="EM23" s="14">
        <f t="shared" si="202"/>
        <v>0</v>
      </c>
      <c r="EN23" s="765"/>
      <c r="EO23" s="30"/>
      <c r="EP23" s="30"/>
      <c r="EQ23" s="765"/>
      <c r="ER23" s="116">
        <f t="shared" si="203"/>
        <v>0</v>
      </c>
      <c r="ES23" s="81">
        <f t="shared" si="204"/>
        <v>0</v>
      </c>
      <c r="ET23" s="280">
        <v>0</v>
      </c>
      <c r="EU23" s="9" t="s">
        <v>233</v>
      </c>
      <c r="EV23" s="581">
        <f t="shared" si="169"/>
        <v>0</v>
      </c>
      <c r="EW23" s="579">
        <f t="shared" si="127"/>
        <v>0</v>
      </c>
      <c r="EX23" s="582">
        <f t="shared" si="205"/>
        <v>0</v>
      </c>
      <c r="EY23" s="112"/>
      <c r="EZ23" s="573"/>
      <c r="FA23" s="88"/>
      <c r="FC23" s="44" t="s">
        <v>68</v>
      </c>
      <c r="FD23" s="94" t="s">
        <v>149</v>
      </c>
      <c r="FE23" s="141">
        <v>0</v>
      </c>
      <c r="FF23" s="141">
        <v>0</v>
      </c>
      <c r="FG23" s="142">
        <v>0</v>
      </c>
      <c r="FH23" s="9" t="s">
        <v>21</v>
      </c>
      <c r="FI23" s="122">
        <f t="shared" si="206"/>
        <v>0</v>
      </c>
      <c r="FJ23" s="602">
        <v>0</v>
      </c>
      <c r="FK23" s="604">
        <f t="shared" si="207"/>
        <v>0</v>
      </c>
      <c r="FL23" s="592"/>
      <c r="FM23" s="573"/>
      <c r="FN23" s="610">
        <f>SUM(FK23:FK24)</f>
        <v>0</v>
      </c>
      <c r="FO23" s="127">
        <f>IF(FO$4=0,0,FN23/$FO$4)</f>
        <v>0</v>
      </c>
      <c r="FP23" s="87"/>
      <c r="FQ23" s="61"/>
      <c r="FR23" s="61"/>
      <c r="FS23" s="567"/>
    </row>
    <row r="24" spans="1:175" ht="13.5" thickTop="1" thickBot="1" x14ac:dyDescent="0.3">
      <c r="A24" s="44" t="s">
        <v>74</v>
      </c>
      <c r="B24" s="11" t="s">
        <v>28</v>
      </c>
      <c r="C24" s="942" t="s">
        <v>29</v>
      </c>
      <c r="D24" s="942" t="s">
        <v>30</v>
      </c>
      <c r="E24" s="942" t="s">
        <v>31</v>
      </c>
      <c r="F24" s="28">
        <f>F4</f>
        <v>6</v>
      </c>
      <c r="G24" s="20">
        <f>((C25*D25*E25)+(C26*D26*E26)+(C27*D27*E27)+(C28*D28*E28)+(C29*D29*E29)+(C30*D30*E30)+(C31*D31*E31))*(100+F24)/100</f>
        <v>0</v>
      </c>
      <c r="H24" s="820"/>
      <c r="I24" s="13">
        <f>G24*H24</f>
        <v>0</v>
      </c>
      <c r="J24" s="13">
        <f>IF(E$113=0,0,I24/E$113)</f>
        <v>0</v>
      </c>
      <c r="K24" s="13">
        <f>(J24*G$2)</f>
        <v>0</v>
      </c>
      <c r="L24" s="13"/>
      <c r="M24" s="152"/>
      <c r="N24" s="10"/>
      <c r="O24" s="44" t="s">
        <v>74</v>
      </c>
      <c r="P24" s="11" t="s">
        <v>28</v>
      </c>
      <c r="Q24" s="942" t="s">
        <v>29</v>
      </c>
      <c r="R24" s="942" t="s">
        <v>30</v>
      </c>
      <c r="S24" s="942" t="s">
        <v>31</v>
      </c>
      <c r="T24" s="28">
        <f>T4</f>
        <v>6</v>
      </c>
      <c r="U24" s="20">
        <f>((Q25*R25*S25)+(Q26*R26*S26)+(Q27*R27*S27)+(Q28*R28*S28)+(Q29*R29*S29)+(Q30*R30*S30)+(Q31*R31*S31))*(100+T24)/100</f>
        <v>0</v>
      </c>
      <c r="V24" s="820"/>
      <c r="W24" s="13">
        <f>U24*V24</f>
        <v>0</v>
      </c>
      <c r="X24" s="13">
        <f>IF(S$113=0,0,W24/S$113)</f>
        <v>0</v>
      </c>
      <c r="Y24" s="13">
        <f>(X24*U$2)</f>
        <v>0</v>
      </c>
      <c r="Z24" s="13"/>
      <c r="AA24" s="152"/>
      <c r="AB24" s="10"/>
      <c r="AC24" s="44" t="s">
        <v>74</v>
      </c>
      <c r="AD24" s="11" t="s">
        <v>28</v>
      </c>
      <c r="AE24" s="942" t="s">
        <v>29</v>
      </c>
      <c r="AF24" s="942" t="s">
        <v>30</v>
      </c>
      <c r="AG24" s="942" t="s">
        <v>31</v>
      </c>
      <c r="AH24" s="28">
        <f t="shared" ref="AH24" si="248">AH4</f>
        <v>6</v>
      </c>
      <c r="AI24" s="20">
        <f t="shared" ref="AI24" si="249">((AE25*AF25*AG25)+(AE26*AF26*AG26)+(AE27*AF27*AG27)+(AE28*AF28*AG28)+(AE29*AF29*AG29)+(AE30*AF30*AG30)+(AE31*AF31*AG31))*(100+AH24)/100</f>
        <v>0</v>
      </c>
      <c r="AJ24" s="820"/>
      <c r="AK24" s="13">
        <f t="shared" ref="AK24" si="250">AI24*AJ24</f>
        <v>0</v>
      </c>
      <c r="AL24" s="13">
        <f t="shared" ref="AL24" si="251">IF(AG$113=0,0,AK24/AG$113)</f>
        <v>0</v>
      </c>
      <c r="AM24" s="13">
        <f t="shared" ref="AM24" si="252">(AL24*AI$2)</f>
        <v>0</v>
      </c>
      <c r="AN24" s="13"/>
      <c r="AO24" s="152"/>
      <c r="AP24" s="10"/>
      <c r="AQ24" s="44" t="s">
        <v>74</v>
      </c>
      <c r="AR24" s="11" t="s">
        <v>28</v>
      </c>
      <c r="AS24" s="942" t="s">
        <v>29</v>
      </c>
      <c r="AT24" s="942" t="s">
        <v>30</v>
      </c>
      <c r="AU24" s="942" t="s">
        <v>31</v>
      </c>
      <c r="AV24" s="28">
        <f t="shared" ref="AV24" si="253">AV4</f>
        <v>6</v>
      </c>
      <c r="AW24" s="20">
        <f t="shared" ref="AW24" si="254">((AS25*AT25*AU25)+(AS26*AT26*AU26)+(AS27*AT27*AU27)+(AS28*AT28*AU28)+(AS29*AT29*AU29)+(AS30*AT30*AU30)+(AS31*AT31*AU31))*(100+AV24)/100</f>
        <v>0</v>
      </c>
      <c r="AX24" s="820"/>
      <c r="AY24" s="13">
        <f t="shared" ref="AY24" si="255">AW24*AX24</f>
        <v>0</v>
      </c>
      <c r="AZ24" s="13">
        <f t="shared" ref="AZ24" si="256">IF(AU$113=0,0,AY24/AU$113)</f>
        <v>0</v>
      </c>
      <c r="BA24" s="13">
        <f t="shared" ref="BA24" si="257">(AZ24*AW$2)</f>
        <v>0</v>
      </c>
      <c r="BB24" s="13"/>
      <c r="BC24" s="152"/>
      <c r="BD24" s="10"/>
      <c r="BE24" s="44" t="s">
        <v>74</v>
      </c>
      <c r="BF24" s="11" t="s">
        <v>28</v>
      </c>
      <c r="BG24" s="942" t="s">
        <v>29</v>
      </c>
      <c r="BH24" s="942" t="s">
        <v>30</v>
      </c>
      <c r="BI24" s="942" t="s">
        <v>31</v>
      </c>
      <c r="BJ24" s="28">
        <f t="shared" ref="BJ24" si="258">BJ4</f>
        <v>6</v>
      </c>
      <c r="BK24" s="20">
        <f t="shared" ref="BK24" si="259">((BG25*BH25*BI25)+(BG26*BH26*BI26)+(BG27*BH27*BI27)+(BG28*BH28*BI28)+(BG29*BH29*BI29)+(BG30*BH30*BI30)+(BG31*BH31*BI31))*(100+BJ24)/100</f>
        <v>0</v>
      </c>
      <c r="BL24" s="820"/>
      <c r="BM24" s="13">
        <f t="shared" ref="BM24" si="260">BK24*BL24</f>
        <v>0</v>
      </c>
      <c r="BN24" s="13">
        <f t="shared" ref="BN24" si="261">IF(BI$113=0,0,BM24/BI$113)</f>
        <v>0</v>
      </c>
      <c r="BO24" s="13">
        <f t="shared" ref="BO24" si="262">(BN24*BK$2)</f>
        <v>0</v>
      </c>
      <c r="BP24" s="13"/>
      <c r="BQ24" s="152"/>
      <c r="BR24" s="10"/>
      <c r="BS24" s="44" t="s">
        <v>74</v>
      </c>
      <c r="BT24" s="11" t="s">
        <v>28</v>
      </c>
      <c r="BU24" s="942" t="s">
        <v>29</v>
      </c>
      <c r="BV24" s="942" t="s">
        <v>30</v>
      </c>
      <c r="BW24" s="942" t="s">
        <v>31</v>
      </c>
      <c r="BX24" s="28">
        <f t="shared" ref="BX24" si="263">BX4</f>
        <v>6</v>
      </c>
      <c r="BY24" s="20">
        <f t="shared" ref="BY24" si="264">((BU25*BV25*BW25)+(BU26*BV26*BW26)+(BU27*BV27*BW27)+(BU28*BV28*BW28)+(BU29*BV29*BW29)+(BU30*BV30*BW30)+(BU31*BV31*BW31))*(100+BX24)/100</f>
        <v>0</v>
      </c>
      <c r="BZ24" s="820"/>
      <c r="CA24" s="13">
        <f t="shared" ref="CA24" si="265">BY24*BZ24</f>
        <v>0</v>
      </c>
      <c r="CB24" s="13">
        <f t="shared" ref="CB24" si="266">IF(BW$113=0,0,CA24/BW$113)</f>
        <v>0</v>
      </c>
      <c r="CC24" s="13">
        <f t="shared" ref="CC24" si="267">(CB24*BY$2)</f>
        <v>0</v>
      </c>
      <c r="CD24" s="13"/>
      <c r="CE24" s="152"/>
      <c r="CF24" s="10"/>
      <c r="CG24" s="44" t="s">
        <v>74</v>
      </c>
      <c r="CH24" s="11" t="s">
        <v>28</v>
      </c>
      <c r="CI24" s="942" t="s">
        <v>29</v>
      </c>
      <c r="CJ24" s="942" t="s">
        <v>30</v>
      </c>
      <c r="CK24" s="942" t="s">
        <v>31</v>
      </c>
      <c r="CL24" s="28">
        <f t="shared" ref="CL24" si="268">CL4</f>
        <v>6</v>
      </c>
      <c r="CM24" s="20">
        <f t="shared" ref="CM24" si="269">((CI25*CJ25*CK25)+(CI26*CJ26*CK26)+(CI27*CJ27*CK27)+(CI28*CJ28*CK28)+(CI29*CJ29*CK29)+(CI30*CJ30*CK30)+(CI31*CJ31*CK31))*(100+CL24)/100</f>
        <v>0</v>
      </c>
      <c r="CN24" s="820"/>
      <c r="CO24" s="13">
        <f t="shared" ref="CO24" si="270">CM24*CN24</f>
        <v>0</v>
      </c>
      <c r="CP24" s="13">
        <f t="shared" ref="CP24" si="271">IF(CK$113=0,0,CO24/CK$113)</f>
        <v>0</v>
      </c>
      <c r="CQ24" s="13">
        <f t="shared" ref="CQ24" si="272">(CP24*CM$2)</f>
        <v>0</v>
      </c>
      <c r="CR24" s="13"/>
      <c r="CS24" s="152"/>
      <c r="CT24" s="10"/>
      <c r="CU24" s="44" t="s">
        <v>74</v>
      </c>
      <c r="CV24" s="11" t="s">
        <v>28</v>
      </c>
      <c r="CW24" s="942" t="s">
        <v>29</v>
      </c>
      <c r="CX24" s="942" t="s">
        <v>30</v>
      </c>
      <c r="CY24" s="942" t="s">
        <v>31</v>
      </c>
      <c r="CZ24" s="28">
        <f t="shared" ref="CZ24" si="273">CZ4</f>
        <v>6</v>
      </c>
      <c r="DA24" s="20">
        <f t="shared" ref="DA24" si="274">((CW25*CX25*CY25)+(CW26*CX26*CY26)+(CW27*CX27*CY27)+(CW28*CX28*CY28)+(CW29*CX29*CY29)+(CW30*CX30*CY30)+(CW31*CX31*CY31))*(100+CZ24)/100</f>
        <v>0</v>
      </c>
      <c r="DB24" s="820"/>
      <c r="DC24" s="13">
        <f t="shared" ref="DC24" si="275">DA24*DB24</f>
        <v>0</v>
      </c>
      <c r="DD24" s="13">
        <f t="shared" ref="DD24" si="276">IF(CY$113=0,0,DC24/CY$113)</f>
        <v>0</v>
      </c>
      <c r="DE24" s="13">
        <f t="shared" ref="DE24" si="277">(DD24*DA$2)</f>
        <v>0</v>
      </c>
      <c r="DF24" s="13"/>
      <c r="DG24" s="152"/>
      <c r="DH24" s="10"/>
      <c r="DI24" s="44" t="s">
        <v>74</v>
      </c>
      <c r="DJ24" s="11" t="s">
        <v>28</v>
      </c>
      <c r="DK24" s="942" t="s">
        <v>29</v>
      </c>
      <c r="DL24" s="942" t="s">
        <v>30</v>
      </c>
      <c r="DM24" s="942" t="s">
        <v>31</v>
      </c>
      <c r="DN24" s="28">
        <f t="shared" ref="DN24" si="278">DN4</f>
        <v>6</v>
      </c>
      <c r="DO24" s="20">
        <f t="shared" ref="DO24" si="279">((DK25*DL25*DM25)+(DK26*DL26*DM26)+(DK27*DL27*DM27)+(DK28*DL28*DM28)+(DK29*DL29*DM29)+(DK30*DL30*DM30)+(DK31*DL31*DM31))*(100+DN24)/100</f>
        <v>0</v>
      </c>
      <c r="DP24" s="820"/>
      <c r="DQ24" s="13">
        <f t="shared" ref="DQ24" si="280">DO24*DP24</f>
        <v>0</v>
      </c>
      <c r="DR24" s="13">
        <f t="shared" ref="DR24" si="281">IF(DM$113=0,0,DQ24/DM$113)</f>
        <v>0</v>
      </c>
      <c r="DS24" s="13">
        <f t="shared" ref="DS24" si="282">(DR24*DO$2)</f>
        <v>0</v>
      </c>
      <c r="DT24" s="13"/>
      <c r="DU24" s="152"/>
      <c r="DV24" s="10"/>
      <c r="DW24" s="44" t="s">
        <v>74</v>
      </c>
      <c r="DX24" s="11" t="s">
        <v>28</v>
      </c>
      <c r="DY24" s="942" t="s">
        <v>29</v>
      </c>
      <c r="DZ24" s="942" t="s">
        <v>30</v>
      </c>
      <c r="EA24" s="942" t="s">
        <v>31</v>
      </c>
      <c r="EB24" s="28">
        <f t="shared" ref="EB24" si="283">EB4</f>
        <v>6</v>
      </c>
      <c r="EC24" s="20">
        <f t="shared" ref="EC24" si="284">((DY25*DZ25*EA25)+(DY26*DZ26*EA26)+(DY27*DZ27*EA27)+(DY28*DZ28*EA28)+(DY29*DZ29*EA29)+(DY30*DZ30*EA30)+(DY31*DZ31*EA31))*(100+EB24)/100</f>
        <v>0</v>
      </c>
      <c r="ED24" s="820"/>
      <c r="EE24" s="13">
        <f t="shared" ref="EE24" si="285">EC24*ED24</f>
        <v>0</v>
      </c>
      <c r="EF24" s="13">
        <f t="shared" ref="EF24" si="286">IF(EA$113=0,0,EE24/EA$113)</f>
        <v>0</v>
      </c>
      <c r="EG24" s="13">
        <f t="shared" ref="EG24" si="287">(EF24*EC$2)</f>
        <v>0</v>
      </c>
      <c r="EH24" s="13"/>
      <c r="EI24" s="152"/>
      <c r="EJ24" s="10"/>
      <c r="EK24" s="44" t="s">
        <v>73</v>
      </c>
      <c r="EL24" s="11" t="s">
        <v>39</v>
      </c>
      <c r="EM24" s="14">
        <f t="shared" si="202"/>
        <v>0</v>
      </c>
      <c r="EN24" s="765"/>
      <c r="EO24" s="30"/>
      <c r="EP24" s="143"/>
      <c r="EQ24" s="765"/>
      <c r="ER24" s="116">
        <f t="shared" si="203"/>
        <v>0</v>
      </c>
      <c r="ES24" s="81">
        <f t="shared" si="204"/>
        <v>0</v>
      </c>
      <c r="ET24" s="280">
        <v>0</v>
      </c>
      <c r="EU24" s="9" t="s">
        <v>233</v>
      </c>
      <c r="EV24" s="581">
        <f t="shared" si="169"/>
        <v>0</v>
      </c>
      <c r="EW24" s="579">
        <f t="shared" si="127"/>
        <v>0</v>
      </c>
      <c r="EX24" s="582">
        <f t="shared" si="205"/>
        <v>0</v>
      </c>
      <c r="EY24" s="112"/>
      <c r="EZ24" s="573"/>
      <c r="FA24" s="138"/>
      <c r="FC24" s="44" t="s">
        <v>68</v>
      </c>
      <c r="FD24" s="94" t="s">
        <v>149</v>
      </c>
      <c r="FE24" s="141">
        <v>0</v>
      </c>
      <c r="FF24" s="141">
        <v>0</v>
      </c>
      <c r="FG24" s="142">
        <v>0</v>
      </c>
      <c r="FH24" s="9" t="s">
        <v>125</v>
      </c>
      <c r="FI24" s="122">
        <f t="shared" si="206"/>
        <v>0</v>
      </c>
      <c r="FJ24" s="602">
        <v>0</v>
      </c>
      <c r="FK24" s="604">
        <f t="shared" si="207"/>
        <v>0</v>
      </c>
      <c r="FL24" s="592"/>
      <c r="FM24" s="573"/>
      <c r="FN24" s="610"/>
      <c r="FO24" s="127"/>
      <c r="FP24" s="87"/>
      <c r="FQ24" s="522"/>
      <c r="FR24" s="61"/>
      <c r="FS24" s="567"/>
    </row>
    <row r="25" spans="1:175" x14ac:dyDescent="0.25">
      <c r="A25" s="44" t="s">
        <v>74</v>
      </c>
      <c r="B25" s="11" t="s">
        <v>12</v>
      </c>
      <c r="C25" s="29">
        <f t="shared" ref="C25:C31" si="288">C5</f>
        <v>0</v>
      </c>
      <c r="D25" s="65">
        <v>0</v>
      </c>
      <c r="E25" s="65">
        <v>0</v>
      </c>
      <c r="F25" s="17"/>
      <c r="G25" s="6" t="s">
        <v>109</v>
      </c>
      <c r="H25" s="16"/>
      <c r="I25" s="13"/>
      <c r="J25" s="13"/>
      <c r="K25" s="13"/>
      <c r="L25" s="13"/>
      <c r="M25" s="152"/>
      <c r="N25" s="10"/>
      <c r="O25" s="44" t="s">
        <v>74</v>
      </c>
      <c r="P25" s="11" t="s">
        <v>12</v>
      </c>
      <c r="Q25" s="29">
        <f t="shared" ref="Q25:Q31" si="289">Q5</f>
        <v>0</v>
      </c>
      <c r="R25" s="65">
        <v>0</v>
      </c>
      <c r="S25" s="65">
        <v>0</v>
      </c>
      <c r="T25" s="17"/>
      <c r="U25" s="6" t="s">
        <v>109</v>
      </c>
      <c r="V25" s="16"/>
      <c r="W25" s="13"/>
      <c r="X25" s="13"/>
      <c r="Y25" s="13"/>
      <c r="Z25" s="13"/>
      <c r="AA25" s="152"/>
      <c r="AB25" s="10"/>
      <c r="AC25" s="44" t="s">
        <v>74</v>
      </c>
      <c r="AD25" s="11" t="s">
        <v>12</v>
      </c>
      <c r="AE25" s="29">
        <f t="shared" ref="AE25:CI31" si="290">AE5</f>
        <v>0</v>
      </c>
      <c r="AF25" s="65">
        <v>0</v>
      </c>
      <c r="AG25" s="65">
        <v>0</v>
      </c>
      <c r="AH25" s="17"/>
      <c r="AI25" s="6" t="s">
        <v>109</v>
      </c>
      <c r="AJ25" s="16"/>
      <c r="AK25" s="13"/>
      <c r="AL25" s="13"/>
      <c r="AM25" s="13"/>
      <c r="AN25" s="13"/>
      <c r="AO25" s="152"/>
      <c r="AP25" s="10"/>
      <c r="AQ25" s="44" t="s">
        <v>74</v>
      </c>
      <c r="AR25" s="11" t="s">
        <v>12</v>
      </c>
      <c r="AS25" s="29">
        <f t="shared" si="290"/>
        <v>0</v>
      </c>
      <c r="AT25" s="65">
        <v>0</v>
      </c>
      <c r="AU25" s="65">
        <v>0</v>
      </c>
      <c r="AV25" s="17"/>
      <c r="AW25" s="6" t="s">
        <v>109</v>
      </c>
      <c r="AX25" s="16"/>
      <c r="AY25" s="13"/>
      <c r="AZ25" s="13"/>
      <c r="BA25" s="13"/>
      <c r="BB25" s="13"/>
      <c r="BC25" s="152"/>
      <c r="BD25" s="10"/>
      <c r="BE25" s="44" t="s">
        <v>74</v>
      </c>
      <c r="BF25" s="11" t="s">
        <v>12</v>
      </c>
      <c r="BG25" s="29">
        <f t="shared" si="290"/>
        <v>0</v>
      </c>
      <c r="BH25" s="65">
        <v>0</v>
      </c>
      <c r="BI25" s="65">
        <v>0</v>
      </c>
      <c r="BJ25" s="17"/>
      <c r="BK25" s="6" t="s">
        <v>109</v>
      </c>
      <c r="BL25" s="16"/>
      <c r="BM25" s="13"/>
      <c r="BN25" s="13"/>
      <c r="BO25" s="13"/>
      <c r="BP25" s="13"/>
      <c r="BQ25" s="152"/>
      <c r="BR25" s="10"/>
      <c r="BS25" s="44" t="s">
        <v>74</v>
      </c>
      <c r="BT25" s="11" t="s">
        <v>12</v>
      </c>
      <c r="BU25" s="29">
        <f t="shared" si="290"/>
        <v>0</v>
      </c>
      <c r="BV25" s="65">
        <v>0</v>
      </c>
      <c r="BW25" s="65">
        <v>0</v>
      </c>
      <c r="BX25" s="17"/>
      <c r="BY25" s="6" t="s">
        <v>109</v>
      </c>
      <c r="BZ25" s="16"/>
      <c r="CA25" s="13"/>
      <c r="CB25" s="13"/>
      <c r="CC25" s="13"/>
      <c r="CD25" s="13"/>
      <c r="CE25" s="152"/>
      <c r="CF25" s="10"/>
      <c r="CG25" s="44" t="s">
        <v>74</v>
      </c>
      <c r="CH25" s="11" t="s">
        <v>12</v>
      </c>
      <c r="CI25" s="29">
        <f t="shared" si="290"/>
        <v>0</v>
      </c>
      <c r="CJ25" s="65">
        <v>0</v>
      </c>
      <c r="CK25" s="65">
        <v>0</v>
      </c>
      <c r="CL25" s="17"/>
      <c r="CM25" s="6" t="s">
        <v>109</v>
      </c>
      <c r="CN25" s="16"/>
      <c r="CO25" s="13"/>
      <c r="CP25" s="13"/>
      <c r="CQ25" s="13"/>
      <c r="CR25" s="13"/>
      <c r="CS25" s="152"/>
      <c r="CT25" s="10"/>
      <c r="CU25" s="44" t="s">
        <v>74</v>
      </c>
      <c r="CV25" s="11" t="s">
        <v>12</v>
      </c>
      <c r="CW25" s="29">
        <f t="shared" ref="CW25:DY31" si="291">CW5</f>
        <v>0</v>
      </c>
      <c r="CX25" s="65">
        <v>0</v>
      </c>
      <c r="CY25" s="65">
        <v>0</v>
      </c>
      <c r="CZ25" s="17"/>
      <c r="DA25" s="6" t="s">
        <v>109</v>
      </c>
      <c r="DB25" s="16"/>
      <c r="DC25" s="13"/>
      <c r="DD25" s="13"/>
      <c r="DE25" s="13"/>
      <c r="DF25" s="13"/>
      <c r="DG25" s="152"/>
      <c r="DH25" s="10"/>
      <c r="DI25" s="44" t="s">
        <v>74</v>
      </c>
      <c r="DJ25" s="11" t="s">
        <v>12</v>
      </c>
      <c r="DK25" s="29">
        <f t="shared" si="291"/>
        <v>0</v>
      </c>
      <c r="DL25" s="65">
        <v>0</v>
      </c>
      <c r="DM25" s="65">
        <v>0</v>
      </c>
      <c r="DN25" s="17"/>
      <c r="DO25" s="6" t="s">
        <v>109</v>
      </c>
      <c r="DP25" s="16"/>
      <c r="DQ25" s="13"/>
      <c r="DR25" s="13"/>
      <c r="DS25" s="13"/>
      <c r="DT25" s="13"/>
      <c r="DU25" s="152"/>
      <c r="DV25" s="10"/>
      <c r="DW25" s="44" t="s">
        <v>74</v>
      </c>
      <c r="DX25" s="11" t="s">
        <v>12</v>
      </c>
      <c r="DY25" s="29">
        <f t="shared" si="291"/>
        <v>0</v>
      </c>
      <c r="DZ25" s="65">
        <v>0</v>
      </c>
      <c r="EA25" s="65">
        <v>0</v>
      </c>
      <c r="EB25" s="17"/>
      <c r="EC25" s="6" t="s">
        <v>109</v>
      </c>
      <c r="ED25" s="16"/>
      <c r="EE25" s="13"/>
      <c r="EF25" s="13"/>
      <c r="EG25" s="13"/>
      <c r="EH25" s="13"/>
      <c r="EI25" s="152"/>
      <c r="EJ25" s="10"/>
      <c r="EK25" s="44" t="s">
        <v>73</v>
      </c>
      <c r="EL25" s="11" t="s">
        <v>40</v>
      </c>
      <c r="EM25" s="14">
        <f t="shared" si="202"/>
        <v>0</v>
      </c>
      <c r="EN25" s="143"/>
      <c r="EO25" s="143"/>
      <c r="EP25" s="143"/>
      <c r="EQ25" s="765"/>
      <c r="ER25" s="116">
        <f>IF(ER$4=0,0,EM25/ER$4)</f>
        <v>0</v>
      </c>
      <c r="ES25" s="81">
        <f t="shared" si="204"/>
        <v>0</v>
      </c>
      <c r="ET25" s="280">
        <v>0</v>
      </c>
      <c r="EU25" s="9" t="s">
        <v>233</v>
      </c>
      <c r="EV25" s="581">
        <f t="shared" si="169"/>
        <v>0</v>
      </c>
      <c r="EW25" s="579">
        <f t="shared" si="127"/>
        <v>0</v>
      </c>
      <c r="EX25" s="582">
        <f t="shared" si="205"/>
        <v>0</v>
      </c>
      <c r="EY25" s="574">
        <f>EZ139</f>
        <v>0</v>
      </c>
      <c r="EZ25" s="575"/>
      <c r="FA25" s="567"/>
      <c r="FC25" s="44" t="s">
        <v>73</v>
      </c>
      <c r="FD25" s="11" t="s">
        <v>142</v>
      </c>
      <c r="FE25" s="141">
        <v>0</v>
      </c>
      <c r="FF25" s="141">
        <v>0</v>
      </c>
      <c r="FG25" s="142">
        <v>0</v>
      </c>
      <c r="FH25" s="9" t="s">
        <v>21</v>
      </c>
      <c r="FI25" s="122">
        <f t="shared" si="206"/>
        <v>0</v>
      </c>
      <c r="FJ25" s="602">
        <v>0</v>
      </c>
      <c r="FK25" s="604">
        <f t="shared" si="207"/>
        <v>0</v>
      </c>
      <c r="FL25" s="591">
        <f>FR131</f>
        <v>0</v>
      </c>
      <c r="FM25" s="575"/>
      <c r="FN25" s="610">
        <f>SUM(FK25:FK26)+FL25</f>
        <v>0</v>
      </c>
      <c r="FO25" s="127">
        <f>IF(FO$4=0,0,FN25/$FO$4)</f>
        <v>0</v>
      </c>
      <c r="FP25" s="87" t="s">
        <v>73</v>
      </c>
      <c r="FQ25" s="522">
        <f>SUM(EX23:EX25)+EY25</f>
        <v>0</v>
      </c>
      <c r="FR25" s="496">
        <f>FN25</f>
        <v>0</v>
      </c>
      <c r="FS25" s="567">
        <f>SUM(FQ25:FR25)</f>
        <v>0</v>
      </c>
    </row>
    <row r="26" spans="1:175" x14ac:dyDescent="0.25">
      <c r="A26" s="44" t="s">
        <v>74</v>
      </c>
      <c r="B26" s="11" t="s">
        <v>13</v>
      </c>
      <c r="C26" s="29">
        <f t="shared" si="288"/>
        <v>0</v>
      </c>
      <c r="D26" s="65">
        <v>0</v>
      </c>
      <c r="E26" s="65">
        <v>0</v>
      </c>
      <c r="F26" s="17"/>
      <c r="G26" s="18">
        <f>G24*G28</f>
        <v>0</v>
      </c>
      <c r="H26" s="16"/>
      <c r="I26" s="13"/>
      <c r="J26" s="13"/>
      <c r="K26" s="13"/>
      <c r="L26" s="13"/>
      <c r="M26" s="152"/>
      <c r="N26" s="10"/>
      <c r="O26" s="44" t="s">
        <v>74</v>
      </c>
      <c r="P26" s="11" t="s">
        <v>13</v>
      </c>
      <c r="Q26" s="29">
        <f t="shared" si="289"/>
        <v>0</v>
      </c>
      <c r="R26" s="65">
        <v>0</v>
      </c>
      <c r="S26" s="65">
        <v>0</v>
      </c>
      <c r="T26" s="17"/>
      <c r="U26" s="18">
        <f>U24*U28</f>
        <v>0</v>
      </c>
      <c r="V26" s="16"/>
      <c r="W26" s="13"/>
      <c r="X26" s="13"/>
      <c r="Y26" s="13"/>
      <c r="Z26" s="13"/>
      <c r="AA26" s="152"/>
      <c r="AB26" s="10"/>
      <c r="AC26" s="44" t="s">
        <v>74</v>
      </c>
      <c r="AD26" s="11" t="s">
        <v>13</v>
      </c>
      <c r="AE26" s="29">
        <f t="shared" si="290"/>
        <v>0</v>
      </c>
      <c r="AF26" s="65">
        <v>0</v>
      </c>
      <c r="AG26" s="65">
        <v>0</v>
      </c>
      <c r="AH26" s="17"/>
      <c r="AI26" s="18">
        <f t="shared" ref="AI26" si="292">AI24*AI28</f>
        <v>0</v>
      </c>
      <c r="AJ26" s="16"/>
      <c r="AK26" s="13"/>
      <c r="AL26" s="13"/>
      <c r="AM26" s="13"/>
      <c r="AN26" s="13"/>
      <c r="AO26" s="152"/>
      <c r="AP26" s="10"/>
      <c r="AQ26" s="44" t="s">
        <v>74</v>
      </c>
      <c r="AR26" s="11" t="s">
        <v>13</v>
      </c>
      <c r="AS26" s="29">
        <f t="shared" si="290"/>
        <v>0</v>
      </c>
      <c r="AT26" s="65">
        <v>0</v>
      </c>
      <c r="AU26" s="65">
        <v>0</v>
      </c>
      <c r="AV26" s="17"/>
      <c r="AW26" s="18">
        <f t="shared" ref="AW26" si="293">AW24*AW28</f>
        <v>0</v>
      </c>
      <c r="AX26" s="16"/>
      <c r="AY26" s="13"/>
      <c r="AZ26" s="13"/>
      <c r="BA26" s="13"/>
      <c r="BB26" s="13"/>
      <c r="BC26" s="152"/>
      <c r="BD26" s="10"/>
      <c r="BE26" s="44" t="s">
        <v>74</v>
      </c>
      <c r="BF26" s="11" t="s">
        <v>13</v>
      </c>
      <c r="BG26" s="29">
        <f t="shared" si="290"/>
        <v>0</v>
      </c>
      <c r="BH26" s="65">
        <v>0</v>
      </c>
      <c r="BI26" s="65">
        <v>0</v>
      </c>
      <c r="BJ26" s="17"/>
      <c r="BK26" s="18">
        <f t="shared" ref="BK26" si="294">BK24*BK28</f>
        <v>0</v>
      </c>
      <c r="BL26" s="16"/>
      <c r="BM26" s="13"/>
      <c r="BN26" s="13"/>
      <c r="BO26" s="13"/>
      <c r="BP26" s="13"/>
      <c r="BQ26" s="152"/>
      <c r="BR26" s="10"/>
      <c r="BS26" s="44" t="s">
        <v>74</v>
      </c>
      <c r="BT26" s="11" t="s">
        <v>13</v>
      </c>
      <c r="BU26" s="29">
        <f t="shared" si="290"/>
        <v>0</v>
      </c>
      <c r="BV26" s="65">
        <v>0</v>
      </c>
      <c r="BW26" s="65">
        <v>0</v>
      </c>
      <c r="BX26" s="17"/>
      <c r="BY26" s="18">
        <f t="shared" ref="BY26" si="295">BY24*BY28</f>
        <v>0</v>
      </c>
      <c r="BZ26" s="16"/>
      <c r="CA26" s="13"/>
      <c r="CB26" s="13"/>
      <c r="CC26" s="13"/>
      <c r="CD26" s="13"/>
      <c r="CE26" s="152"/>
      <c r="CF26" s="10"/>
      <c r="CG26" s="44" t="s">
        <v>74</v>
      </c>
      <c r="CH26" s="11" t="s">
        <v>13</v>
      </c>
      <c r="CI26" s="29">
        <f t="shared" si="290"/>
        <v>0</v>
      </c>
      <c r="CJ26" s="65">
        <v>0</v>
      </c>
      <c r="CK26" s="65">
        <v>0</v>
      </c>
      <c r="CL26" s="17"/>
      <c r="CM26" s="18">
        <f t="shared" ref="CM26" si="296">CM24*CM28</f>
        <v>0</v>
      </c>
      <c r="CN26" s="16"/>
      <c r="CO26" s="13"/>
      <c r="CP26" s="13"/>
      <c r="CQ26" s="13"/>
      <c r="CR26" s="13"/>
      <c r="CS26" s="152"/>
      <c r="CT26" s="10"/>
      <c r="CU26" s="44" t="s">
        <v>74</v>
      </c>
      <c r="CV26" s="11" t="s">
        <v>13</v>
      </c>
      <c r="CW26" s="29">
        <f t="shared" si="291"/>
        <v>0</v>
      </c>
      <c r="CX26" s="65">
        <v>0</v>
      </c>
      <c r="CY26" s="65">
        <v>0</v>
      </c>
      <c r="CZ26" s="17"/>
      <c r="DA26" s="18">
        <f t="shared" ref="DA26" si="297">DA24*DA28</f>
        <v>0</v>
      </c>
      <c r="DB26" s="16"/>
      <c r="DC26" s="13"/>
      <c r="DD26" s="13"/>
      <c r="DE26" s="13"/>
      <c r="DF26" s="13"/>
      <c r="DG26" s="152"/>
      <c r="DH26" s="10"/>
      <c r="DI26" s="44" t="s">
        <v>74</v>
      </c>
      <c r="DJ26" s="11" t="s">
        <v>13</v>
      </c>
      <c r="DK26" s="29">
        <f t="shared" si="291"/>
        <v>0</v>
      </c>
      <c r="DL26" s="65">
        <v>0</v>
      </c>
      <c r="DM26" s="65">
        <v>0</v>
      </c>
      <c r="DN26" s="17"/>
      <c r="DO26" s="18">
        <f t="shared" ref="DO26" si="298">DO24*DO28</f>
        <v>0</v>
      </c>
      <c r="DP26" s="16"/>
      <c r="DQ26" s="13"/>
      <c r="DR26" s="13"/>
      <c r="DS26" s="13"/>
      <c r="DT26" s="13"/>
      <c r="DU26" s="152"/>
      <c r="DV26" s="10"/>
      <c r="DW26" s="44" t="s">
        <v>74</v>
      </c>
      <c r="DX26" s="11" t="s">
        <v>13</v>
      </c>
      <c r="DY26" s="29">
        <f t="shared" si="291"/>
        <v>0</v>
      </c>
      <c r="DZ26" s="65">
        <v>0</v>
      </c>
      <c r="EA26" s="65">
        <v>0</v>
      </c>
      <c r="EB26" s="17"/>
      <c r="EC26" s="18">
        <f t="shared" ref="EC26" si="299">EC24*EC28</f>
        <v>0</v>
      </c>
      <c r="ED26" s="16"/>
      <c r="EE26" s="13"/>
      <c r="EF26" s="13"/>
      <c r="EG26" s="13"/>
      <c r="EH26" s="13"/>
      <c r="EI26" s="152"/>
      <c r="EJ26" s="10"/>
      <c r="EK26" s="46" t="s">
        <v>67</v>
      </c>
      <c r="EL26" s="11"/>
      <c r="EM26" s="14">
        <f>L45+Z45+AN45+BB45+BP45+CD45+CR45+DF45+DT45+EH45</f>
        <v>0</v>
      </c>
      <c r="EO26" s="146"/>
      <c r="EP26" s="146"/>
      <c r="EQ26" s="765"/>
      <c r="ER26" s="116">
        <f>IF(ER$4=0,0,EM26/ER$4)</f>
        <v>0</v>
      </c>
      <c r="ES26" s="81">
        <f t="shared" si="204"/>
        <v>0</v>
      </c>
      <c r="ET26" s="280">
        <v>0</v>
      </c>
      <c r="EU26" s="9" t="s">
        <v>233</v>
      </c>
      <c r="EV26" s="581">
        <f t="shared" si="169"/>
        <v>0</v>
      </c>
      <c r="EW26" s="579">
        <f t="shared" si="127"/>
        <v>0</v>
      </c>
      <c r="EX26" s="582">
        <f t="shared" si="205"/>
        <v>0</v>
      </c>
      <c r="EY26" s="112"/>
      <c r="EZ26" s="573"/>
      <c r="FA26" s="56"/>
      <c r="FC26" s="44" t="s">
        <v>73</v>
      </c>
      <c r="FD26" s="11" t="s">
        <v>143</v>
      </c>
      <c r="FE26" s="141">
        <v>0</v>
      </c>
      <c r="FF26" s="141">
        <v>0</v>
      </c>
      <c r="FG26" s="142">
        <v>0</v>
      </c>
      <c r="FH26" s="9" t="s">
        <v>125</v>
      </c>
      <c r="FI26" s="122">
        <f t="shared" si="206"/>
        <v>0</v>
      </c>
      <c r="FJ26" s="602">
        <v>0</v>
      </c>
      <c r="FK26" s="604">
        <f t="shared" si="207"/>
        <v>0</v>
      </c>
      <c r="FL26" s="592"/>
      <c r="FM26" s="573"/>
      <c r="FN26" s="607"/>
      <c r="FO26" s="127"/>
      <c r="FP26" s="87"/>
      <c r="FQ26" s="522"/>
      <c r="FR26" s="61"/>
      <c r="FS26" s="567"/>
    </row>
    <row r="27" spans="1:175" x14ac:dyDescent="0.25">
      <c r="A27" s="44" t="s">
        <v>74</v>
      </c>
      <c r="B27" s="11" t="s">
        <v>14</v>
      </c>
      <c r="C27" s="29">
        <f t="shared" si="288"/>
        <v>0</v>
      </c>
      <c r="D27" s="65">
        <v>0</v>
      </c>
      <c r="E27" s="65">
        <v>0</v>
      </c>
      <c r="F27" s="17"/>
      <c r="G27" s="942" t="s">
        <v>69</v>
      </c>
      <c r="H27" s="16"/>
      <c r="I27" s="13"/>
      <c r="J27" s="13"/>
      <c r="K27" s="13"/>
      <c r="L27" s="13"/>
      <c r="M27" s="152"/>
      <c r="N27" s="10"/>
      <c r="O27" s="44" t="s">
        <v>74</v>
      </c>
      <c r="P27" s="11" t="s">
        <v>14</v>
      </c>
      <c r="Q27" s="29">
        <f t="shared" si="289"/>
        <v>0</v>
      </c>
      <c r="R27" s="65">
        <v>0</v>
      </c>
      <c r="S27" s="65">
        <v>0</v>
      </c>
      <c r="T27" s="17"/>
      <c r="U27" s="942" t="s">
        <v>69</v>
      </c>
      <c r="V27" s="16"/>
      <c r="W27" s="13"/>
      <c r="X27" s="13"/>
      <c r="Y27" s="13"/>
      <c r="Z27" s="13"/>
      <c r="AA27" s="152"/>
      <c r="AB27" s="10"/>
      <c r="AC27" s="44" t="s">
        <v>74</v>
      </c>
      <c r="AD27" s="11" t="s">
        <v>14</v>
      </c>
      <c r="AE27" s="29">
        <f t="shared" si="290"/>
        <v>0</v>
      </c>
      <c r="AF27" s="65">
        <v>0</v>
      </c>
      <c r="AG27" s="65">
        <v>0</v>
      </c>
      <c r="AH27" s="17"/>
      <c r="AI27" s="942" t="s">
        <v>69</v>
      </c>
      <c r="AJ27" s="16"/>
      <c r="AK27" s="13"/>
      <c r="AL27" s="13"/>
      <c r="AM27" s="13"/>
      <c r="AN27" s="13"/>
      <c r="AO27" s="152"/>
      <c r="AP27" s="10"/>
      <c r="AQ27" s="44" t="s">
        <v>74</v>
      </c>
      <c r="AR27" s="11" t="s">
        <v>14</v>
      </c>
      <c r="AS27" s="29">
        <f t="shared" si="290"/>
        <v>0</v>
      </c>
      <c r="AT27" s="65">
        <v>0</v>
      </c>
      <c r="AU27" s="65">
        <v>0</v>
      </c>
      <c r="AV27" s="17"/>
      <c r="AW27" s="942" t="s">
        <v>69</v>
      </c>
      <c r="AX27" s="16"/>
      <c r="AY27" s="13"/>
      <c r="AZ27" s="13"/>
      <c r="BA27" s="13"/>
      <c r="BB27" s="13"/>
      <c r="BC27" s="152"/>
      <c r="BD27" s="10"/>
      <c r="BE27" s="44" t="s">
        <v>74</v>
      </c>
      <c r="BF27" s="11" t="s">
        <v>14</v>
      </c>
      <c r="BG27" s="29">
        <f t="shared" si="290"/>
        <v>0</v>
      </c>
      <c r="BH27" s="65">
        <v>0</v>
      </c>
      <c r="BI27" s="65">
        <v>0</v>
      </c>
      <c r="BJ27" s="17"/>
      <c r="BK27" s="942" t="s">
        <v>69</v>
      </c>
      <c r="BL27" s="16"/>
      <c r="BM27" s="13"/>
      <c r="BN27" s="13"/>
      <c r="BO27" s="13"/>
      <c r="BP27" s="13"/>
      <c r="BQ27" s="152"/>
      <c r="BR27" s="10"/>
      <c r="BS27" s="44" t="s">
        <v>74</v>
      </c>
      <c r="BT27" s="11" t="s">
        <v>14</v>
      </c>
      <c r="BU27" s="29">
        <f t="shared" si="290"/>
        <v>0</v>
      </c>
      <c r="BV27" s="65">
        <v>0</v>
      </c>
      <c r="BW27" s="65">
        <v>0</v>
      </c>
      <c r="BX27" s="17"/>
      <c r="BY27" s="942" t="s">
        <v>69</v>
      </c>
      <c r="BZ27" s="16"/>
      <c r="CA27" s="13"/>
      <c r="CB27" s="13"/>
      <c r="CC27" s="13"/>
      <c r="CD27" s="13"/>
      <c r="CE27" s="152"/>
      <c r="CF27" s="10"/>
      <c r="CG27" s="44" t="s">
        <v>74</v>
      </c>
      <c r="CH27" s="11" t="s">
        <v>14</v>
      </c>
      <c r="CI27" s="29">
        <f t="shared" si="290"/>
        <v>0</v>
      </c>
      <c r="CJ27" s="65">
        <v>0</v>
      </c>
      <c r="CK27" s="65">
        <v>0</v>
      </c>
      <c r="CL27" s="17"/>
      <c r="CM27" s="942" t="s">
        <v>69</v>
      </c>
      <c r="CN27" s="16"/>
      <c r="CO27" s="13"/>
      <c r="CP27" s="13"/>
      <c r="CQ27" s="13"/>
      <c r="CR27" s="13"/>
      <c r="CS27" s="152"/>
      <c r="CT27" s="10"/>
      <c r="CU27" s="44" t="s">
        <v>74</v>
      </c>
      <c r="CV27" s="11" t="s">
        <v>14</v>
      </c>
      <c r="CW27" s="29">
        <f t="shared" si="291"/>
        <v>0</v>
      </c>
      <c r="CX27" s="65">
        <v>0</v>
      </c>
      <c r="CY27" s="65">
        <v>0</v>
      </c>
      <c r="CZ27" s="17"/>
      <c r="DA27" s="942" t="s">
        <v>69</v>
      </c>
      <c r="DB27" s="16"/>
      <c r="DC27" s="13"/>
      <c r="DD27" s="13"/>
      <c r="DE27" s="13"/>
      <c r="DF27" s="13"/>
      <c r="DG27" s="152"/>
      <c r="DH27" s="10"/>
      <c r="DI27" s="44" t="s">
        <v>74</v>
      </c>
      <c r="DJ27" s="11" t="s">
        <v>14</v>
      </c>
      <c r="DK27" s="29">
        <f t="shared" si="291"/>
        <v>0</v>
      </c>
      <c r="DL27" s="65">
        <v>0</v>
      </c>
      <c r="DM27" s="65">
        <v>0</v>
      </c>
      <c r="DN27" s="17"/>
      <c r="DO27" s="942" t="s">
        <v>69</v>
      </c>
      <c r="DP27" s="16"/>
      <c r="DQ27" s="13"/>
      <c r="DR27" s="13"/>
      <c r="DS27" s="13"/>
      <c r="DT27" s="13"/>
      <c r="DU27" s="152"/>
      <c r="DV27" s="10"/>
      <c r="DW27" s="44" t="s">
        <v>74</v>
      </c>
      <c r="DX27" s="11" t="s">
        <v>14</v>
      </c>
      <c r="DY27" s="29">
        <f t="shared" si="291"/>
        <v>0</v>
      </c>
      <c r="DZ27" s="65">
        <v>0</v>
      </c>
      <c r="EA27" s="65">
        <v>0</v>
      </c>
      <c r="EB27" s="17"/>
      <c r="EC27" s="942" t="s">
        <v>69</v>
      </c>
      <c r="ED27" s="16"/>
      <c r="EE27" s="13"/>
      <c r="EF27" s="13"/>
      <c r="EG27" s="13"/>
      <c r="EH27" s="13"/>
      <c r="EI27" s="152"/>
      <c r="EJ27" s="10"/>
      <c r="EK27" s="46" t="s">
        <v>66</v>
      </c>
      <c r="EL27" s="11"/>
      <c r="EM27" s="14">
        <f>L48+Z48+AN48+BB48+BP48+CD48+CR48+DF48+DT48+EH48</f>
        <v>0</v>
      </c>
      <c r="EO27" s="146"/>
      <c r="EP27" s="146"/>
      <c r="EQ27" s="765"/>
      <c r="ER27" s="116">
        <f t="shared" ref="ER27:ER37" si="300">IF(ER$4=0,0,EM27/ER$4)</f>
        <v>0</v>
      </c>
      <c r="ES27" s="81">
        <f t="shared" si="204"/>
        <v>0</v>
      </c>
      <c r="ET27" s="280">
        <v>0</v>
      </c>
      <c r="EU27" s="9" t="s">
        <v>233</v>
      </c>
      <c r="EV27" s="581">
        <f t="shared" si="169"/>
        <v>0</v>
      </c>
      <c r="EW27" s="579">
        <f t="shared" si="127"/>
        <v>0</v>
      </c>
      <c r="EX27" s="582">
        <f t="shared" si="205"/>
        <v>0</v>
      </c>
      <c r="EY27" s="112"/>
      <c r="EZ27" s="573"/>
      <c r="FA27" s="56"/>
      <c r="FC27" s="45"/>
      <c r="FD27" s="93"/>
      <c r="FE27" s="126"/>
      <c r="FF27" s="126"/>
      <c r="FG27" s="436"/>
      <c r="FH27" s="9"/>
      <c r="FI27" s="123"/>
      <c r="FJ27" s="121"/>
      <c r="FK27" s="604"/>
      <c r="FL27" s="592"/>
      <c r="FM27" s="573"/>
      <c r="FN27" s="607"/>
      <c r="FO27" s="127"/>
      <c r="FP27" s="134"/>
      <c r="FQ27" s="522"/>
      <c r="FR27" s="61"/>
      <c r="FS27" s="567"/>
    </row>
    <row r="28" spans="1:175" x14ac:dyDescent="0.25">
      <c r="A28" s="44" t="s">
        <v>74</v>
      </c>
      <c r="B28" s="11" t="s">
        <v>15</v>
      </c>
      <c r="C28" s="29">
        <f t="shared" si="288"/>
        <v>0</v>
      </c>
      <c r="D28" s="65">
        <v>0</v>
      </c>
      <c r="E28" s="65">
        <v>0</v>
      </c>
      <c r="F28" s="17"/>
      <c r="G28" s="69">
        <v>0.18</v>
      </c>
      <c r="H28" s="16"/>
      <c r="I28" s="13"/>
      <c r="J28" s="13"/>
      <c r="K28" s="13"/>
      <c r="L28" s="13"/>
      <c r="M28" s="152"/>
      <c r="N28" s="10"/>
      <c r="O28" s="44" t="s">
        <v>74</v>
      </c>
      <c r="P28" s="11" t="s">
        <v>15</v>
      </c>
      <c r="Q28" s="29">
        <f t="shared" si="289"/>
        <v>0</v>
      </c>
      <c r="R28" s="65">
        <v>0</v>
      </c>
      <c r="S28" s="65">
        <v>0</v>
      </c>
      <c r="T28" s="17"/>
      <c r="U28" s="69">
        <v>0.18</v>
      </c>
      <c r="V28" s="16"/>
      <c r="W28" s="13"/>
      <c r="X28" s="13"/>
      <c r="Y28" s="13"/>
      <c r="Z28" s="13"/>
      <c r="AA28" s="152"/>
      <c r="AB28" s="10"/>
      <c r="AC28" s="44" t="s">
        <v>74</v>
      </c>
      <c r="AD28" s="11" t="s">
        <v>15</v>
      </c>
      <c r="AE28" s="29">
        <f t="shared" si="290"/>
        <v>0</v>
      </c>
      <c r="AF28" s="65">
        <v>0</v>
      </c>
      <c r="AG28" s="65">
        <v>0</v>
      </c>
      <c r="AH28" s="17"/>
      <c r="AI28" s="69">
        <v>0.18</v>
      </c>
      <c r="AJ28" s="16"/>
      <c r="AK28" s="13"/>
      <c r="AL28" s="13"/>
      <c r="AM28" s="13"/>
      <c r="AN28" s="13"/>
      <c r="AO28" s="152"/>
      <c r="AP28" s="10"/>
      <c r="AQ28" s="44" t="s">
        <v>74</v>
      </c>
      <c r="AR28" s="11" t="s">
        <v>15</v>
      </c>
      <c r="AS28" s="29">
        <f t="shared" si="290"/>
        <v>0</v>
      </c>
      <c r="AT28" s="65">
        <v>0</v>
      </c>
      <c r="AU28" s="65">
        <v>0</v>
      </c>
      <c r="AV28" s="17"/>
      <c r="AW28" s="69">
        <v>0.18</v>
      </c>
      <c r="AX28" s="16"/>
      <c r="AY28" s="13"/>
      <c r="AZ28" s="13"/>
      <c r="BA28" s="13"/>
      <c r="BB28" s="13"/>
      <c r="BC28" s="152"/>
      <c r="BD28" s="10"/>
      <c r="BE28" s="44" t="s">
        <v>74</v>
      </c>
      <c r="BF28" s="11" t="s">
        <v>15</v>
      </c>
      <c r="BG28" s="29">
        <f t="shared" si="290"/>
        <v>0</v>
      </c>
      <c r="BH28" s="65">
        <v>0</v>
      </c>
      <c r="BI28" s="65">
        <v>0</v>
      </c>
      <c r="BJ28" s="17"/>
      <c r="BK28" s="69">
        <v>0.18</v>
      </c>
      <c r="BL28" s="16"/>
      <c r="BM28" s="13"/>
      <c r="BN28" s="13"/>
      <c r="BO28" s="13"/>
      <c r="BP28" s="13"/>
      <c r="BQ28" s="152"/>
      <c r="BR28" s="10"/>
      <c r="BS28" s="44" t="s">
        <v>74</v>
      </c>
      <c r="BT28" s="11" t="s">
        <v>15</v>
      </c>
      <c r="BU28" s="29">
        <f t="shared" si="290"/>
        <v>0</v>
      </c>
      <c r="BV28" s="65">
        <v>0</v>
      </c>
      <c r="BW28" s="65">
        <v>0</v>
      </c>
      <c r="BX28" s="17"/>
      <c r="BY28" s="69">
        <v>0.18</v>
      </c>
      <c r="BZ28" s="16"/>
      <c r="CA28" s="13"/>
      <c r="CB28" s="13"/>
      <c r="CC28" s="13"/>
      <c r="CD28" s="13"/>
      <c r="CE28" s="152"/>
      <c r="CF28" s="10"/>
      <c r="CG28" s="44" t="s">
        <v>74</v>
      </c>
      <c r="CH28" s="11" t="s">
        <v>15</v>
      </c>
      <c r="CI28" s="29">
        <f t="shared" si="290"/>
        <v>0</v>
      </c>
      <c r="CJ28" s="65">
        <v>0</v>
      </c>
      <c r="CK28" s="65">
        <v>0</v>
      </c>
      <c r="CL28" s="17"/>
      <c r="CM28" s="69">
        <v>0.18</v>
      </c>
      <c r="CN28" s="16"/>
      <c r="CO28" s="13"/>
      <c r="CP28" s="13"/>
      <c r="CQ28" s="13"/>
      <c r="CR28" s="13"/>
      <c r="CS28" s="152"/>
      <c r="CT28" s="10"/>
      <c r="CU28" s="44" t="s">
        <v>74</v>
      </c>
      <c r="CV28" s="11" t="s">
        <v>15</v>
      </c>
      <c r="CW28" s="29">
        <f t="shared" si="291"/>
        <v>0</v>
      </c>
      <c r="CX28" s="65">
        <v>0</v>
      </c>
      <c r="CY28" s="65">
        <v>0</v>
      </c>
      <c r="CZ28" s="17"/>
      <c r="DA28" s="69">
        <v>0.18</v>
      </c>
      <c r="DB28" s="16"/>
      <c r="DC28" s="13"/>
      <c r="DD28" s="13"/>
      <c r="DE28" s="13"/>
      <c r="DF28" s="13"/>
      <c r="DG28" s="152"/>
      <c r="DH28" s="10"/>
      <c r="DI28" s="44" t="s">
        <v>74</v>
      </c>
      <c r="DJ28" s="11" t="s">
        <v>15</v>
      </c>
      <c r="DK28" s="29">
        <f t="shared" si="291"/>
        <v>0</v>
      </c>
      <c r="DL28" s="65">
        <v>0</v>
      </c>
      <c r="DM28" s="65">
        <v>0</v>
      </c>
      <c r="DN28" s="17"/>
      <c r="DO28" s="69">
        <v>0.18</v>
      </c>
      <c r="DP28" s="16"/>
      <c r="DQ28" s="13"/>
      <c r="DR28" s="13"/>
      <c r="DS28" s="13"/>
      <c r="DT28" s="13"/>
      <c r="DU28" s="152"/>
      <c r="DV28" s="10"/>
      <c r="DW28" s="44" t="s">
        <v>74</v>
      </c>
      <c r="DX28" s="11" t="s">
        <v>15</v>
      </c>
      <c r="DY28" s="29">
        <f t="shared" si="291"/>
        <v>0</v>
      </c>
      <c r="DZ28" s="65">
        <v>0</v>
      </c>
      <c r="EA28" s="65">
        <v>0</v>
      </c>
      <c r="EB28" s="17"/>
      <c r="EC28" s="69">
        <v>0.18</v>
      </c>
      <c r="ED28" s="16"/>
      <c r="EE28" s="13"/>
      <c r="EF28" s="13"/>
      <c r="EG28" s="13"/>
      <c r="EH28" s="13"/>
      <c r="EI28" s="152"/>
      <c r="EJ28" s="10"/>
      <c r="EK28" s="46" t="s">
        <v>68</v>
      </c>
      <c r="EL28" s="11"/>
      <c r="EM28" s="14">
        <f>L51+Z51+AN51+BB51+BP51+CD51+CR51+DF51+DT51+EH51</f>
        <v>0</v>
      </c>
      <c r="EO28" s="146"/>
      <c r="EP28" s="146"/>
      <c r="EQ28" s="765"/>
      <c r="ER28" s="116">
        <f t="shared" si="300"/>
        <v>0</v>
      </c>
      <c r="ES28" s="81">
        <f t="shared" si="204"/>
        <v>0</v>
      </c>
      <c r="ET28" s="280">
        <v>0</v>
      </c>
      <c r="EU28" s="9" t="s">
        <v>233</v>
      </c>
      <c r="EV28" s="581">
        <f t="shared" si="169"/>
        <v>0</v>
      </c>
      <c r="EW28" s="579">
        <f t="shared" si="127"/>
        <v>0</v>
      </c>
      <c r="EX28" s="582">
        <f t="shared" si="205"/>
        <v>0</v>
      </c>
      <c r="EY28" s="112"/>
      <c r="EZ28" s="573"/>
      <c r="FA28" s="162"/>
      <c r="FC28" s="46" t="s">
        <v>67</v>
      </c>
      <c r="FD28" s="72" t="s">
        <v>42</v>
      </c>
      <c r="FE28" s="141">
        <v>0</v>
      </c>
      <c r="FF28" s="141">
        <v>0</v>
      </c>
      <c r="FG28" s="142">
        <v>0</v>
      </c>
      <c r="FH28" s="9" t="s">
        <v>125</v>
      </c>
      <c r="FI28" s="122">
        <f t="shared" ref="FI28:FI39" si="301">FE28*FF28*FG28</f>
        <v>0</v>
      </c>
      <c r="FJ28" s="602">
        <v>0</v>
      </c>
      <c r="FK28" s="604">
        <f t="shared" ref="FK28:FK39" si="302">FI28*FJ28</f>
        <v>0</v>
      </c>
      <c r="FL28" s="590"/>
      <c r="FM28" s="569"/>
      <c r="FN28" s="610">
        <f>SUM(FK28:FK29)</f>
        <v>0</v>
      </c>
      <c r="FO28" s="127">
        <f>IF(FO$4=0,0,FN28/$FO$4)</f>
        <v>0</v>
      </c>
      <c r="FP28" s="135" t="s">
        <v>67</v>
      </c>
      <c r="FQ28" s="522">
        <f>EX16+EX26</f>
        <v>0</v>
      </c>
      <c r="FR28" s="496">
        <f>FN28</f>
        <v>0</v>
      </c>
      <c r="FS28" s="567">
        <f>SUM(FQ28:FR28)</f>
        <v>0</v>
      </c>
    </row>
    <row r="29" spans="1:175" x14ac:dyDescent="0.25">
      <c r="A29" s="44" t="s">
        <v>74</v>
      </c>
      <c r="B29" s="11" t="s">
        <v>16</v>
      </c>
      <c r="C29" s="29">
        <f t="shared" si="288"/>
        <v>0</v>
      </c>
      <c r="D29" s="65">
        <v>0</v>
      </c>
      <c r="E29" s="65">
        <v>0</v>
      </c>
      <c r="F29" s="17"/>
      <c r="G29" s="17"/>
      <c r="H29" s="16"/>
      <c r="I29" s="13"/>
      <c r="J29" s="13"/>
      <c r="K29" s="13"/>
      <c r="L29" s="13"/>
      <c r="M29" s="152"/>
      <c r="N29" s="10"/>
      <c r="O29" s="44" t="s">
        <v>74</v>
      </c>
      <c r="P29" s="11" t="s">
        <v>16</v>
      </c>
      <c r="Q29" s="29">
        <f t="shared" si="289"/>
        <v>0</v>
      </c>
      <c r="R29" s="65">
        <v>0</v>
      </c>
      <c r="S29" s="65">
        <v>0</v>
      </c>
      <c r="T29" s="17"/>
      <c r="U29" s="17"/>
      <c r="V29" s="16"/>
      <c r="W29" s="13"/>
      <c r="X29" s="13"/>
      <c r="Y29" s="13"/>
      <c r="Z29" s="13"/>
      <c r="AA29" s="152"/>
      <c r="AB29" s="10"/>
      <c r="AC29" s="44" t="s">
        <v>74</v>
      </c>
      <c r="AD29" s="11" t="s">
        <v>16</v>
      </c>
      <c r="AE29" s="29">
        <f t="shared" si="290"/>
        <v>0</v>
      </c>
      <c r="AF29" s="65">
        <v>0</v>
      </c>
      <c r="AG29" s="65">
        <v>0</v>
      </c>
      <c r="AH29" s="17"/>
      <c r="AI29" s="17"/>
      <c r="AJ29" s="16"/>
      <c r="AK29" s="13"/>
      <c r="AL29" s="13"/>
      <c r="AM29" s="13"/>
      <c r="AN29" s="13"/>
      <c r="AO29" s="152"/>
      <c r="AP29" s="10"/>
      <c r="AQ29" s="44" t="s">
        <v>74</v>
      </c>
      <c r="AR29" s="11" t="s">
        <v>16</v>
      </c>
      <c r="AS29" s="29">
        <f t="shared" si="290"/>
        <v>0</v>
      </c>
      <c r="AT29" s="65">
        <v>0</v>
      </c>
      <c r="AU29" s="65">
        <v>0</v>
      </c>
      <c r="AV29" s="17"/>
      <c r="AW29" s="17"/>
      <c r="AX29" s="16"/>
      <c r="AY29" s="13"/>
      <c r="AZ29" s="13"/>
      <c r="BA29" s="13"/>
      <c r="BB29" s="13"/>
      <c r="BC29" s="152"/>
      <c r="BD29" s="10"/>
      <c r="BE29" s="44" t="s">
        <v>74</v>
      </c>
      <c r="BF29" s="11" t="s">
        <v>16</v>
      </c>
      <c r="BG29" s="29">
        <f t="shared" si="290"/>
        <v>0</v>
      </c>
      <c r="BH29" s="65">
        <v>0</v>
      </c>
      <c r="BI29" s="65">
        <v>0</v>
      </c>
      <c r="BJ29" s="17"/>
      <c r="BK29" s="17"/>
      <c r="BL29" s="16"/>
      <c r="BM29" s="13"/>
      <c r="BN29" s="13"/>
      <c r="BO29" s="13"/>
      <c r="BP29" s="13"/>
      <c r="BQ29" s="152"/>
      <c r="BR29" s="10"/>
      <c r="BS29" s="44" t="s">
        <v>74</v>
      </c>
      <c r="BT29" s="11" t="s">
        <v>16</v>
      </c>
      <c r="BU29" s="29">
        <f t="shared" si="290"/>
        <v>0</v>
      </c>
      <c r="BV29" s="65">
        <v>0</v>
      </c>
      <c r="BW29" s="65">
        <v>0</v>
      </c>
      <c r="BX29" s="17"/>
      <c r="BY29" s="17"/>
      <c r="BZ29" s="16"/>
      <c r="CA29" s="13"/>
      <c r="CB29" s="13"/>
      <c r="CC29" s="13"/>
      <c r="CD29" s="13"/>
      <c r="CE29" s="152"/>
      <c r="CF29" s="10"/>
      <c r="CG29" s="44" t="s">
        <v>74</v>
      </c>
      <c r="CH29" s="11" t="s">
        <v>16</v>
      </c>
      <c r="CI29" s="29">
        <f t="shared" si="290"/>
        <v>0</v>
      </c>
      <c r="CJ29" s="65">
        <v>0</v>
      </c>
      <c r="CK29" s="65">
        <v>0</v>
      </c>
      <c r="CL29" s="17"/>
      <c r="CM29" s="17"/>
      <c r="CN29" s="16"/>
      <c r="CO29" s="13"/>
      <c r="CP29" s="13"/>
      <c r="CQ29" s="13"/>
      <c r="CR29" s="13"/>
      <c r="CS29" s="152"/>
      <c r="CT29" s="10"/>
      <c r="CU29" s="44" t="s">
        <v>74</v>
      </c>
      <c r="CV29" s="11" t="s">
        <v>16</v>
      </c>
      <c r="CW29" s="29">
        <f t="shared" si="291"/>
        <v>0</v>
      </c>
      <c r="CX29" s="65">
        <v>0</v>
      </c>
      <c r="CY29" s="65">
        <v>0</v>
      </c>
      <c r="CZ29" s="17"/>
      <c r="DA29" s="17"/>
      <c r="DB29" s="16"/>
      <c r="DC29" s="13"/>
      <c r="DD29" s="13"/>
      <c r="DE29" s="13"/>
      <c r="DF29" s="13"/>
      <c r="DG29" s="152"/>
      <c r="DH29" s="10"/>
      <c r="DI29" s="44" t="s">
        <v>74</v>
      </c>
      <c r="DJ29" s="11" t="s">
        <v>16</v>
      </c>
      <c r="DK29" s="29">
        <f t="shared" si="291"/>
        <v>0</v>
      </c>
      <c r="DL29" s="65">
        <v>0</v>
      </c>
      <c r="DM29" s="65">
        <v>0</v>
      </c>
      <c r="DN29" s="17"/>
      <c r="DO29" s="17"/>
      <c r="DP29" s="16"/>
      <c r="DQ29" s="13"/>
      <c r="DR29" s="13"/>
      <c r="DS29" s="13"/>
      <c r="DT29" s="13"/>
      <c r="DU29" s="152"/>
      <c r="DV29" s="10"/>
      <c r="DW29" s="44" t="s">
        <v>74</v>
      </c>
      <c r="DX29" s="11" t="s">
        <v>16</v>
      </c>
      <c r="DY29" s="29">
        <f t="shared" si="291"/>
        <v>0</v>
      </c>
      <c r="DZ29" s="65">
        <v>0</v>
      </c>
      <c r="EA29" s="65">
        <v>0</v>
      </c>
      <c r="EB29" s="17"/>
      <c r="EC29" s="17"/>
      <c r="ED29" s="16"/>
      <c r="EE29" s="13"/>
      <c r="EF29" s="13"/>
      <c r="EG29" s="13"/>
      <c r="EH29" s="13"/>
      <c r="EI29" s="152"/>
      <c r="EJ29" s="10"/>
      <c r="EK29" s="46" t="s">
        <v>65</v>
      </c>
      <c r="EL29" s="11"/>
      <c r="EM29" s="14">
        <f>L54+Z54+AN54+BB54+BP54+CD54+CR54+DF54+DT54+EH54</f>
        <v>0</v>
      </c>
      <c r="EO29" s="146"/>
      <c r="EP29" s="146"/>
      <c r="EQ29" s="765"/>
      <c r="ER29" s="116">
        <f t="shared" si="300"/>
        <v>0</v>
      </c>
      <c r="ES29" s="81">
        <f t="shared" si="204"/>
        <v>0</v>
      </c>
      <c r="ET29" s="280">
        <v>0</v>
      </c>
      <c r="EU29" s="9" t="s">
        <v>233</v>
      </c>
      <c r="EV29" s="581">
        <f t="shared" si="169"/>
        <v>0</v>
      </c>
      <c r="EW29" s="579">
        <f t="shared" si="127"/>
        <v>0</v>
      </c>
      <c r="EX29" s="582">
        <f t="shared" si="205"/>
        <v>0</v>
      </c>
      <c r="EY29" s="574">
        <f>EZ141</f>
        <v>0</v>
      </c>
      <c r="EZ29" s="575"/>
      <c r="FA29" s="567"/>
      <c r="FC29" s="46" t="s">
        <v>67</v>
      </c>
      <c r="FD29" s="72" t="s">
        <v>42</v>
      </c>
      <c r="FE29" s="141">
        <v>0</v>
      </c>
      <c r="FF29" s="141">
        <v>0</v>
      </c>
      <c r="FG29" s="142">
        <v>0</v>
      </c>
      <c r="FH29" s="9" t="s">
        <v>125</v>
      </c>
      <c r="FI29" s="122">
        <f t="shared" si="301"/>
        <v>0</v>
      </c>
      <c r="FJ29" s="602">
        <v>0</v>
      </c>
      <c r="FK29" s="604">
        <f t="shared" si="302"/>
        <v>0</v>
      </c>
      <c r="FL29" s="592"/>
      <c r="FM29" s="573"/>
      <c r="FN29" s="607"/>
      <c r="FO29" s="127"/>
      <c r="FP29" s="135"/>
      <c r="FQ29" s="522"/>
      <c r="FR29" s="61"/>
      <c r="FS29" s="567"/>
    </row>
    <row r="30" spans="1:175" x14ac:dyDescent="0.25">
      <c r="A30" s="44" t="s">
        <v>74</v>
      </c>
      <c r="B30" s="11" t="s">
        <v>16</v>
      </c>
      <c r="C30" s="29">
        <f t="shared" si="288"/>
        <v>0</v>
      </c>
      <c r="D30" s="65">
        <v>0</v>
      </c>
      <c r="E30" s="65">
        <v>0</v>
      </c>
      <c r="F30" s="17"/>
      <c r="G30" s="17"/>
      <c r="H30" s="16"/>
      <c r="I30" s="13"/>
      <c r="J30" s="13"/>
      <c r="K30" s="13"/>
      <c r="L30" s="13"/>
      <c r="M30" s="152"/>
      <c r="N30" s="10"/>
      <c r="O30" s="44" t="s">
        <v>74</v>
      </c>
      <c r="P30" s="11" t="s">
        <v>16</v>
      </c>
      <c r="Q30" s="29">
        <f t="shared" si="289"/>
        <v>0</v>
      </c>
      <c r="R30" s="65">
        <v>0</v>
      </c>
      <c r="S30" s="65">
        <v>0</v>
      </c>
      <c r="T30" s="17"/>
      <c r="U30" s="17"/>
      <c r="V30" s="16"/>
      <c r="W30" s="13"/>
      <c r="X30" s="13"/>
      <c r="Y30" s="13"/>
      <c r="Z30" s="13"/>
      <c r="AA30" s="152"/>
      <c r="AB30" s="10"/>
      <c r="AC30" s="44" t="s">
        <v>74</v>
      </c>
      <c r="AD30" s="11" t="s">
        <v>16</v>
      </c>
      <c r="AE30" s="29">
        <f t="shared" si="290"/>
        <v>0</v>
      </c>
      <c r="AF30" s="65">
        <v>0</v>
      </c>
      <c r="AG30" s="65">
        <v>0</v>
      </c>
      <c r="AH30" s="17"/>
      <c r="AI30" s="17"/>
      <c r="AJ30" s="16"/>
      <c r="AK30" s="13"/>
      <c r="AL30" s="13"/>
      <c r="AM30" s="13"/>
      <c r="AN30" s="13"/>
      <c r="AO30" s="152"/>
      <c r="AP30" s="10"/>
      <c r="AQ30" s="44" t="s">
        <v>74</v>
      </c>
      <c r="AR30" s="11" t="s">
        <v>16</v>
      </c>
      <c r="AS30" s="29">
        <f t="shared" si="290"/>
        <v>0</v>
      </c>
      <c r="AT30" s="65">
        <v>0</v>
      </c>
      <c r="AU30" s="65">
        <v>0</v>
      </c>
      <c r="AV30" s="17"/>
      <c r="AW30" s="17"/>
      <c r="AX30" s="16"/>
      <c r="AY30" s="13"/>
      <c r="AZ30" s="13"/>
      <c r="BA30" s="13"/>
      <c r="BB30" s="13"/>
      <c r="BC30" s="152"/>
      <c r="BD30" s="10"/>
      <c r="BE30" s="44" t="s">
        <v>74</v>
      </c>
      <c r="BF30" s="11" t="s">
        <v>16</v>
      </c>
      <c r="BG30" s="29">
        <f t="shared" si="290"/>
        <v>0</v>
      </c>
      <c r="BH30" s="65">
        <v>0</v>
      </c>
      <c r="BI30" s="65">
        <v>0</v>
      </c>
      <c r="BJ30" s="17"/>
      <c r="BK30" s="17"/>
      <c r="BL30" s="16"/>
      <c r="BM30" s="13"/>
      <c r="BN30" s="13"/>
      <c r="BO30" s="13"/>
      <c r="BP30" s="13"/>
      <c r="BQ30" s="152"/>
      <c r="BR30" s="10"/>
      <c r="BS30" s="44" t="s">
        <v>74</v>
      </c>
      <c r="BT30" s="11" t="s">
        <v>16</v>
      </c>
      <c r="BU30" s="29">
        <f t="shared" si="290"/>
        <v>0</v>
      </c>
      <c r="BV30" s="65">
        <v>0</v>
      </c>
      <c r="BW30" s="65">
        <v>0</v>
      </c>
      <c r="BX30" s="17"/>
      <c r="BY30" s="17"/>
      <c r="BZ30" s="16"/>
      <c r="CA30" s="13"/>
      <c r="CB30" s="13"/>
      <c r="CC30" s="13"/>
      <c r="CD30" s="13"/>
      <c r="CE30" s="152"/>
      <c r="CF30" s="10"/>
      <c r="CG30" s="44" t="s">
        <v>74</v>
      </c>
      <c r="CH30" s="11" t="s">
        <v>16</v>
      </c>
      <c r="CI30" s="29">
        <f t="shared" si="290"/>
        <v>0</v>
      </c>
      <c r="CJ30" s="65">
        <v>0</v>
      </c>
      <c r="CK30" s="65">
        <v>0</v>
      </c>
      <c r="CL30" s="17"/>
      <c r="CM30" s="17"/>
      <c r="CN30" s="16"/>
      <c r="CO30" s="13"/>
      <c r="CP30" s="13"/>
      <c r="CQ30" s="13"/>
      <c r="CR30" s="13"/>
      <c r="CS30" s="152"/>
      <c r="CT30" s="10"/>
      <c r="CU30" s="44" t="s">
        <v>74</v>
      </c>
      <c r="CV30" s="11" t="s">
        <v>16</v>
      </c>
      <c r="CW30" s="29">
        <f t="shared" si="291"/>
        <v>0</v>
      </c>
      <c r="CX30" s="65">
        <v>0</v>
      </c>
      <c r="CY30" s="65">
        <v>0</v>
      </c>
      <c r="CZ30" s="17"/>
      <c r="DA30" s="17"/>
      <c r="DB30" s="16"/>
      <c r="DC30" s="13"/>
      <c r="DD30" s="13"/>
      <c r="DE30" s="13"/>
      <c r="DF30" s="13"/>
      <c r="DG30" s="152"/>
      <c r="DH30" s="10"/>
      <c r="DI30" s="44" t="s">
        <v>74</v>
      </c>
      <c r="DJ30" s="11" t="s">
        <v>16</v>
      </c>
      <c r="DK30" s="29">
        <f t="shared" si="291"/>
        <v>0</v>
      </c>
      <c r="DL30" s="65">
        <v>0</v>
      </c>
      <c r="DM30" s="65">
        <v>0</v>
      </c>
      <c r="DN30" s="17"/>
      <c r="DO30" s="17"/>
      <c r="DP30" s="16"/>
      <c r="DQ30" s="13"/>
      <c r="DR30" s="13"/>
      <c r="DS30" s="13"/>
      <c r="DT30" s="13"/>
      <c r="DU30" s="152"/>
      <c r="DV30" s="10"/>
      <c r="DW30" s="44" t="s">
        <v>74</v>
      </c>
      <c r="DX30" s="11" t="s">
        <v>16</v>
      </c>
      <c r="DY30" s="29">
        <f t="shared" si="291"/>
        <v>0</v>
      </c>
      <c r="DZ30" s="65">
        <v>0</v>
      </c>
      <c r="EA30" s="65">
        <v>0</v>
      </c>
      <c r="EB30" s="17"/>
      <c r="EC30" s="17"/>
      <c r="ED30" s="16"/>
      <c r="EE30" s="13"/>
      <c r="EF30" s="13"/>
      <c r="EG30" s="13"/>
      <c r="EH30" s="13"/>
      <c r="EI30" s="152"/>
      <c r="EJ30" s="10"/>
      <c r="EK30" s="44" t="s">
        <v>76</v>
      </c>
      <c r="EL30" s="11" t="str">
        <f>$B$53</f>
        <v>special component / blind</v>
      </c>
      <c r="EM30" s="14">
        <f>K53+Y53+AM53+BA53+BO53+CC53+CQ53+DE53+DS53+EG53</f>
        <v>0</v>
      </c>
      <c r="EO30" s="30"/>
      <c r="EP30" s="146"/>
      <c r="EQ30" s="765"/>
      <c r="ER30" s="116">
        <f t="shared" si="300"/>
        <v>0</v>
      </c>
      <c r="ES30" s="81">
        <f t="shared" si="204"/>
        <v>0</v>
      </c>
      <c r="ET30" s="280">
        <v>0</v>
      </c>
      <c r="EU30" s="9" t="s">
        <v>233</v>
      </c>
      <c r="EV30" s="581">
        <f t="shared" si="169"/>
        <v>0</v>
      </c>
      <c r="EW30" s="579">
        <f t="shared" si="127"/>
        <v>0</v>
      </c>
      <c r="EX30" s="582">
        <f t="shared" si="205"/>
        <v>0</v>
      </c>
      <c r="EY30" s="574">
        <f>EZ143</f>
        <v>0</v>
      </c>
      <c r="EZ30" s="575"/>
      <c r="FA30" s="567"/>
      <c r="FC30" s="46" t="s">
        <v>66</v>
      </c>
      <c r="FD30" s="72" t="s">
        <v>42</v>
      </c>
      <c r="FE30" s="141">
        <v>0</v>
      </c>
      <c r="FF30" s="141">
        <v>0</v>
      </c>
      <c r="FG30" s="142">
        <v>0</v>
      </c>
      <c r="FH30" s="9" t="s">
        <v>125</v>
      </c>
      <c r="FI30" s="122">
        <f t="shared" si="301"/>
        <v>0</v>
      </c>
      <c r="FJ30" s="602">
        <v>0</v>
      </c>
      <c r="FK30" s="604">
        <f t="shared" si="302"/>
        <v>0</v>
      </c>
      <c r="FL30" s="592"/>
      <c r="FM30" s="573"/>
      <c r="FN30" s="610">
        <f>SUM(FK30:FK31)</f>
        <v>0</v>
      </c>
      <c r="FO30" s="127">
        <f>IF(FO$4=0,0,FN30/$FO$4)</f>
        <v>0</v>
      </c>
      <c r="FP30" s="135" t="s">
        <v>66</v>
      </c>
      <c r="FQ30" s="522">
        <f>EX27</f>
        <v>0</v>
      </c>
      <c r="FR30" s="496">
        <f>FN30</f>
        <v>0</v>
      </c>
      <c r="FS30" s="567">
        <f>SUM(FQ30:FR30)</f>
        <v>0</v>
      </c>
    </row>
    <row r="31" spans="1:175" x14ac:dyDescent="0.25">
      <c r="A31" s="44" t="s">
        <v>74</v>
      </c>
      <c r="B31" s="99" t="s">
        <v>17</v>
      </c>
      <c r="C31" s="29">
        <f t="shared" si="288"/>
        <v>0</v>
      </c>
      <c r="D31" s="65">
        <v>0</v>
      </c>
      <c r="E31" s="65">
        <v>0</v>
      </c>
      <c r="F31" s="17"/>
      <c r="G31" s="17"/>
      <c r="H31" s="16"/>
      <c r="I31" s="13"/>
      <c r="J31" s="13"/>
      <c r="K31" s="13"/>
      <c r="L31" s="13"/>
      <c r="M31" s="152"/>
      <c r="N31" s="10"/>
      <c r="O31" s="44" t="s">
        <v>74</v>
      </c>
      <c r="P31" s="99" t="s">
        <v>17</v>
      </c>
      <c r="Q31" s="29">
        <f t="shared" si="289"/>
        <v>0</v>
      </c>
      <c r="R31" s="65">
        <v>0</v>
      </c>
      <c r="S31" s="65">
        <v>0</v>
      </c>
      <c r="T31" s="17"/>
      <c r="U31" s="17"/>
      <c r="V31" s="16"/>
      <c r="W31" s="13"/>
      <c r="X31" s="13"/>
      <c r="Y31" s="13"/>
      <c r="Z31" s="13"/>
      <c r="AA31" s="152"/>
      <c r="AB31" s="10"/>
      <c r="AC31" s="44" t="s">
        <v>74</v>
      </c>
      <c r="AD31" s="99" t="s">
        <v>17</v>
      </c>
      <c r="AE31" s="29">
        <f t="shared" si="290"/>
        <v>0</v>
      </c>
      <c r="AF31" s="65">
        <v>0</v>
      </c>
      <c r="AG31" s="65">
        <v>0</v>
      </c>
      <c r="AH31" s="17"/>
      <c r="AI31" s="17"/>
      <c r="AJ31" s="16"/>
      <c r="AK31" s="13"/>
      <c r="AL31" s="13"/>
      <c r="AM31" s="13"/>
      <c r="AN31" s="13"/>
      <c r="AO31" s="152"/>
      <c r="AP31" s="10"/>
      <c r="AQ31" s="44" t="s">
        <v>74</v>
      </c>
      <c r="AR31" s="99" t="s">
        <v>17</v>
      </c>
      <c r="AS31" s="29">
        <f t="shared" si="290"/>
        <v>0</v>
      </c>
      <c r="AT31" s="65">
        <v>0</v>
      </c>
      <c r="AU31" s="65">
        <v>0</v>
      </c>
      <c r="AV31" s="17"/>
      <c r="AW31" s="17"/>
      <c r="AX31" s="16"/>
      <c r="AY31" s="13"/>
      <c r="AZ31" s="13"/>
      <c r="BA31" s="13"/>
      <c r="BB31" s="13"/>
      <c r="BC31" s="152"/>
      <c r="BD31" s="10"/>
      <c r="BE31" s="44" t="s">
        <v>74</v>
      </c>
      <c r="BF31" s="99" t="s">
        <v>17</v>
      </c>
      <c r="BG31" s="29">
        <f t="shared" si="290"/>
        <v>0</v>
      </c>
      <c r="BH31" s="65">
        <v>0</v>
      </c>
      <c r="BI31" s="65">
        <v>0</v>
      </c>
      <c r="BJ31" s="17"/>
      <c r="BK31" s="17"/>
      <c r="BL31" s="16"/>
      <c r="BM31" s="13"/>
      <c r="BN31" s="13"/>
      <c r="BO31" s="13"/>
      <c r="BP31" s="13"/>
      <c r="BQ31" s="152"/>
      <c r="BR31" s="10"/>
      <c r="BS31" s="44" t="s">
        <v>74</v>
      </c>
      <c r="BT31" s="99" t="s">
        <v>17</v>
      </c>
      <c r="BU31" s="29">
        <f t="shared" si="290"/>
        <v>0</v>
      </c>
      <c r="BV31" s="65">
        <v>0</v>
      </c>
      <c r="BW31" s="65">
        <v>0</v>
      </c>
      <c r="BX31" s="17"/>
      <c r="BY31" s="17"/>
      <c r="BZ31" s="16"/>
      <c r="CA31" s="13"/>
      <c r="CB31" s="13"/>
      <c r="CC31" s="13"/>
      <c r="CD31" s="13"/>
      <c r="CE31" s="152"/>
      <c r="CF31" s="10"/>
      <c r="CG31" s="44" t="s">
        <v>74</v>
      </c>
      <c r="CH31" s="99" t="s">
        <v>17</v>
      </c>
      <c r="CI31" s="29">
        <f t="shared" si="290"/>
        <v>0</v>
      </c>
      <c r="CJ31" s="65">
        <v>0</v>
      </c>
      <c r="CK31" s="65">
        <v>0</v>
      </c>
      <c r="CL31" s="17"/>
      <c r="CM31" s="17"/>
      <c r="CN31" s="16"/>
      <c r="CO31" s="13"/>
      <c r="CP31" s="13"/>
      <c r="CQ31" s="13"/>
      <c r="CR31" s="13"/>
      <c r="CS31" s="152"/>
      <c r="CT31" s="10"/>
      <c r="CU31" s="44" t="s">
        <v>74</v>
      </c>
      <c r="CV31" s="99" t="s">
        <v>17</v>
      </c>
      <c r="CW31" s="29">
        <f t="shared" si="291"/>
        <v>0</v>
      </c>
      <c r="CX31" s="65">
        <v>0</v>
      </c>
      <c r="CY31" s="65">
        <v>0</v>
      </c>
      <c r="CZ31" s="17"/>
      <c r="DA31" s="17"/>
      <c r="DB31" s="16"/>
      <c r="DC31" s="13"/>
      <c r="DD31" s="13"/>
      <c r="DE31" s="13"/>
      <c r="DF31" s="13"/>
      <c r="DG31" s="152"/>
      <c r="DH31" s="10"/>
      <c r="DI31" s="44" t="s">
        <v>74</v>
      </c>
      <c r="DJ31" s="99" t="s">
        <v>17</v>
      </c>
      <c r="DK31" s="29">
        <f t="shared" si="291"/>
        <v>0</v>
      </c>
      <c r="DL31" s="65">
        <v>0</v>
      </c>
      <c r="DM31" s="65">
        <v>0</v>
      </c>
      <c r="DN31" s="17"/>
      <c r="DO31" s="17"/>
      <c r="DP31" s="16"/>
      <c r="DQ31" s="13"/>
      <c r="DR31" s="13"/>
      <c r="DS31" s="13"/>
      <c r="DT31" s="13"/>
      <c r="DU31" s="152"/>
      <c r="DV31" s="10"/>
      <c r="DW31" s="44" t="s">
        <v>74</v>
      </c>
      <c r="DX31" s="99" t="s">
        <v>17</v>
      </c>
      <c r="DY31" s="29">
        <f t="shared" si="291"/>
        <v>0</v>
      </c>
      <c r="DZ31" s="65">
        <v>0</v>
      </c>
      <c r="EA31" s="65">
        <v>0</v>
      </c>
      <c r="EB31" s="17"/>
      <c r="EC31" s="17"/>
      <c r="ED31" s="16"/>
      <c r="EE31" s="13"/>
      <c r="EF31" s="13"/>
      <c r="EG31" s="13"/>
      <c r="EH31" s="13"/>
      <c r="EI31" s="152"/>
      <c r="EJ31" s="10"/>
      <c r="EK31" s="44" t="s">
        <v>76</v>
      </c>
      <c r="EL31" s="11" t="str">
        <f>$B$54</f>
        <v>special component / blind</v>
      </c>
      <c r="EM31" s="14">
        <f t="shared" ref="EM31:EM37" si="303">K54+Y54+AM54+BA54+BO54+CC54+CQ54+DE54+DS54+EG54</f>
        <v>0</v>
      </c>
      <c r="EO31" s="30"/>
      <c r="EP31" s="146"/>
      <c r="EQ31" s="765"/>
      <c r="ER31" s="116">
        <f t="shared" si="300"/>
        <v>0</v>
      </c>
      <c r="ES31" s="81">
        <f t="shared" si="204"/>
        <v>0</v>
      </c>
      <c r="ET31" s="280">
        <v>0</v>
      </c>
      <c r="EU31" s="9" t="s">
        <v>233</v>
      </c>
      <c r="EV31" s="581">
        <f t="shared" si="169"/>
        <v>0</v>
      </c>
      <c r="EW31" s="579">
        <f t="shared" si="127"/>
        <v>0</v>
      </c>
      <c r="EX31" s="582">
        <f t="shared" si="205"/>
        <v>0</v>
      </c>
      <c r="EY31" s="574"/>
      <c r="EZ31" s="575"/>
      <c r="FA31" s="567"/>
      <c r="FC31" s="46" t="s">
        <v>66</v>
      </c>
      <c r="FD31" s="72" t="s">
        <v>42</v>
      </c>
      <c r="FE31" s="141">
        <v>0</v>
      </c>
      <c r="FF31" s="141">
        <v>0</v>
      </c>
      <c r="FG31" s="142">
        <v>0</v>
      </c>
      <c r="FH31" s="9" t="s">
        <v>125</v>
      </c>
      <c r="FI31" s="122">
        <f t="shared" si="301"/>
        <v>0</v>
      </c>
      <c r="FJ31" s="602">
        <v>0</v>
      </c>
      <c r="FK31" s="604">
        <f t="shared" si="302"/>
        <v>0</v>
      </c>
      <c r="FL31" s="592"/>
      <c r="FM31" s="573"/>
      <c r="FN31" s="607"/>
      <c r="FO31" s="127"/>
      <c r="FP31" s="135"/>
      <c r="FQ31" s="522"/>
      <c r="FR31" s="61"/>
      <c r="FS31" s="567"/>
    </row>
    <row r="32" spans="1:175" x14ac:dyDescent="0.25">
      <c r="A32" s="44"/>
      <c r="B32" s="11"/>
      <c r="C32" s="8"/>
      <c r="D32" s="942" t="s">
        <v>21</v>
      </c>
      <c r="E32" s="286" t="s">
        <v>36</v>
      </c>
      <c r="F32" s="942"/>
      <c r="G32" s="942" t="s">
        <v>21</v>
      </c>
      <c r="H32" s="286" t="s">
        <v>36</v>
      </c>
      <c r="I32" s="16"/>
      <c r="J32" s="13"/>
      <c r="K32" s="13"/>
      <c r="L32" s="13"/>
      <c r="M32" s="152"/>
      <c r="N32" s="10"/>
      <c r="O32" s="44"/>
      <c r="P32" s="11"/>
      <c r="Q32" s="8"/>
      <c r="R32" s="942" t="s">
        <v>21</v>
      </c>
      <c r="S32" s="286" t="s">
        <v>36</v>
      </c>
      <c r="T32" s="942"/>
      <c r="U32" s="942" t="s">
        <v>21</v>
      </c>
      <c r="V32" s="286" t="s">
        <v>36</v>
      </c>
      <c r="W32" s="16"/>
      <c r="X32" s="13"/>
      <c r="Y32" s="13"/>
      <c r="Z32" s="13"/>
      <c r="AA32" s="152"/>
      <c r="AB32" s="10"/>
      <c r="AC32" s="44"/>
      <c r="AD32" s="11"/>
      <c r="AE32" s="8"/>
      <c r="AF32" s="942" t="s">
        <v>21</v>
      </c>
      <c r="AG32" s="286" t="s">
        <v>36</v>
      </c>
      <c r="AH32" s="942"/>
      <c r="AI32" s="942" t="s">
        <v>21</v>
      </c>
      <c r="AJ32" s="286" t="s">
        <v>36</v>
      </c>
      <c r="AK32" s="16"/>
      <c r="AL32" s="13"/>
      <c r="AM32" s="13"/>
      <c r="AN32" s="13"/>
      <c r="AO32" s="152"/>
      <c r="AP32" s="10"/>
      <c r="AQ32" s="44"/>
      <c r="AR32" s="11"/>
      <c r="AS32" s="8"/>
      <c r="AT32" s="942" t="s">
        <v>21</v>
      </c>
      <c r="AU32" s="286" t="s">
        <v>36</v>
      </c>
      <c r="AV32" s="942"/>
      <c r="AW32" s="942" t="s">
        <v>21</v>
      </c>
      <c r="AX32" s="286" t="s">
        <v>36</v>
      </c>
      <c r="AY32" s="16"/>
      <c r="AZ32" s="13"/>
      <c r="BA32" s="13"/>
      <c r="BB32" s="13"/>
      <c r="BC32" s="152"/>
      <c r="BD32" s="10"/>
      <c r="BE32" s="44"/>
      <c r="BF32" s="11"/>
      <c r="BG32" s="8"/>
      <c r="BH32" s="942" t="s">
        <v>21</v>
      </c>
      <c r="BI32" s="286" t="s">
        <v>36</v>
      </c>
      <c r="BJ32" s="942"/>
      <c r="BK32" s="942" t="s">
        <v>21</v>
      </c>
      <c r="BL32" s="286" t="s">
        <v>36</v>
      </c>
      <c r="BM32" s="16"/>
      <c r="BN32" s="13"/>
      <c r="BO32" s="13"/>
      <c r="BP32" s="13"/>
      <c r="BQ32" s="152"/>
      <c r="BR32" s="10"/>
      <c r="BS32" s="44"/>
      <c r="BT32" s="11"/>
      <c r="BU32" s="8"/>
      <c r="BV32" s="942" t="s">
        <v>21</v>
      </c>
      <c r="BW32" s="286" t="s">
        <v>36</v>
      </c>
      <c r="BX32" s="942"/>
      <c r="BY32" s="942" t="s">
        <v>21</v>
      </c>
      <c r="BZ32" s="286" t="s">
        <v>36</v>
      </c>
      <c r="CA32" s="16"/>
      <c r="CB32" s="13"/>
      <c r="CC32" s="13"/>
      <c r="CD32" s="13"/>
      <c r="CE32" s="152"/>
      <c r="CF32" s="10"/>
      <c r="CG32" s="44"/>
      <c r="CH32" s="11"/>
      <c r="CI32" s="8"/>
      <c r="CJ32" s="942" t="s">
        <v>21</v>
      </c>
      <c r="CK32" s="286" t="s">
        <v>36</v>
      </c>
      <c r="CL32" s="942"/>
      <c r="CM32" s="942" t="s">
        <v>21</v>
      </c>
      <c r="CN32" s="286" t="s">
        <v>36</v>
      </c>
      <c r="CO32" s="16"/>
      <c r="CP32" s="13"/>
      <c r="CQ32" s="13"/>
      <c r="CR32" s="13"/>
      <c r="CS32" s="152"/>
      <c r="CT32" s="10"/>
      <c r="CU32" s="44"/>
      <c r="CV32" s="11"/>
      <c r="CW32" s="8"/>
      <c r="CX32" s="942" t="s">
        <v>21</v>
      </c>
      <c r="CY32" s="286" t="s">
        <v>36</v>
      </c>
      <c r="CZ32" s="942"/>
      <c r="DA32" s="942" t="s">
        <v>21</v>
      </c>
      <c r="DB32" s="286" t="s">
        <v>36</v>
      </c>
      <c r="DC32" s="16"/>
      <c r="DD32" s="13"/>
      <c r="DE32" s="13"/>
      <c r="DF32" s="13"/>
      <c r="DG32" s="152"/>
      <c r="DH32" s="10"/>
      <c r="DI32" s="44"/>
      <c r="DJ32" s="11"/>
      <c r="DK32" s="8"/>
      <c r="DL32" s="942" t="s">
        <v>21</v>
      </c>
      <c r="DM32" s="286" t="s">
        <v>36</v>
      </c>
      <c r="DN32" s="942"/>
      <c r="DO32" s="942" t="s">
        <v>21</v>
      </c>
      <c r="DP32" s="286" t="s">
        <v>36</v>
      </c>
      <c r="DQ32" s="16"/>
      <c r="DR32" s="13"/>
      <c r="DS32" s="13"/>
      <c r="DT32" s="13"/>
      <c r="DU32" s="152"/>
      <c r="DV32" s="10"/>
      <c r="DW32" s="44"/>
      <c r="DX32" s="11"/>
      <c r="DY32" s="8"/>
      <c r="DZ32" s="942" t="s">
        <v>21</v>
      </c>
      <c r="EA32" s="286" t="s">
        <v>36</v>
      </c>
      <c r="EB32" s="942"/>
      <c r="EC32" s="942" t="s">
        <v>21</v>
      </c>
      <c r="ED32" s="286" t="s">
        <v>36</v>
      </c>
      <c r="EE32" s="16"/>
      <c r="EF32" s="13"/>
      <c r="EG32" s="13"/>
      <c r="EH32" s="13"/>
      <c r="EI32" s="152"/>
      <c r="EJ32" s="10"/>
      <c r="EK32" s="44" t="s">
        <v>76</v>
      </c>
      <c r="EL32" s="11" t="str">
        <f>$B$55</f>
        <v>special component / blind</v>
      </c>
      <c r="EM32" s="14">
        <f t="shared" si="303"/>
        <v>0</v>
      </c>
      <c r="EO32" s="30"/>
      <c r="EP32" s="146"/>
      <c r="EQ32" s="765"/>
      <c r="ER32" s="116">
        <f t="shared" si="300"/>
        <v>0</v>
      </c>
      <c r="ES32" s="81">
        <f t="shared" si="204"/>
        <v>0</v>
      </c>
      <c r="ET32" s="280">
        <v>0</v>
      </c>
      <c r="EU32" s="9" t="s">
        <v>233</v>
      </c>
      <c r="EV32" s="581">
        <f t="shared" si="169"/>
        <v>0</v>
      </c>
      <c r="EW32" s="579">
        <f t="shared" si="127"/>
        <v>0</v>
      </c>
      <c r="EX32" s="582">
        <f t="shared" si="205"/>
        <v>0</v>
      </c>
      <c r="EY32" s="574"/>
      <c r="EZ32" s="575"/>
      <c r="FA32" s="567"/>
      <c r="FC32" s="46" t="s">
        <v>585</v>
      </c>
      <c r="FD32" s="72" t="s">
        <v>42</v>
      </c>
      <c r="FE32" s="141">
        <v>0</v>
      </c>
      <c r="FF32" s="141">
        <v>0</v>
      </c>
      <c r="FG32" s="142">
        <v>0</v>
      </c>
      <c r="FH32" s="9" t="s">
        <v>125</v>
      </c>
      <c r="FI32" s="122">
        <f t="shared" si="301"/>
        <v>0</v>
      </c>
      <c r="FJ32" s="602">
        <v>0</v>
      </c>
      <c r="FK32" s="604">
        <f t="shared" si="302"/>
        <v>0</v>
      </c>
      <c r="FL32" s="592"/>
      <c r="FM32" s="573"/>
      <c r="FN32" s="610">
        <f>SUM(FK32:FK33)</f>
        <v>0</v>
      </c>
      <c r="FO32" s="127">
        <f>IF(FO$4=0,0,FN32/$FO$4)</f>
        <v>0</v>
      </c>
      <c r="FP32" s="135" t="s">
        <v>68</v>
      </c>
      <c r="FQ32" s="522">
        <f>EX28</f>
        <v>0</v>
      </c>
      <c r="FR32" s="496">
        <f>FN32</f>
        <v>0</v>
      </c>
      <c r="FS32" s="567">
        <f>SUM(FQ32:FR32)</f>
        <v>0</v>
      </c>
    </row>
    <row r="33" spans="1:175" ht="13.5" customHeight="1" x14ac:dyDescent="0.25">
      <c r="A33" s="44" t="s">
        <v>67</v>
      </c>
      <c r="B33" s="11" t="s">
        <v>70</v>
      </c>
      <c r="C33" s="8"/>
      <c r="D33" s="65">
        <v>0</v>
      </c>
      <c r="E33" s="70">
        <v>0</v>
      </c>
      <c r="F33" s="287" t="s">
        <v>120</v>
      </c>
      <c r="G33" s="65">
        <v>0</v>
      </c>
      <c r="H33" s="70">
        <v>0</v>
      </c>
      <c r="I33" s="16">
        <f>D33*E33+G33*H33</f>
        <v>0</v>
      </c>
      <c r="J33" s="13">
        <f>IF(E$113=0,0,I33/E$113)</f>
        <v>0</v>
      </c>
      <c r="K33" s="13">
        <f>(J33*G$2)</f>
        <v>0</v>
      </c>
      <c r="L33" s="13"/>
      <c r="M33" s="152"/>
      <c r="N33" s="10"/>
      <c r="O33" s="44" t="s">
        <v>67</v>
      </c>
      <c r="P33" s="11" t="s">
        <v>70</v>
      </c>
      <c r="Q33" s="8"/>
      <c r="R33" s="65">
        <v>0</v>
      </c>
      <c r="S33" s="70">
        <v>0</v>
      </c>
      <c r="T33" s="287" t="s">
        <v>120</v>
      </c>
      <c r="U33" s="65">
        <v>0</v>
      </c>
      <c r="V33" s="70">
        <v>0</v>
      </c>
      <c r="W33" s="16">
        <f>R33*S33+U33*V33</f>
        <v>0</v>
      </c>
      <c r="X33" s="13">
        <f>IF(S$113=0,0,W33/S$113)</f>
        <v>0</v>
      </c>
      <c r="Y33" s="13">
        <f>(X33*U$2)</f>
        <v>0</v>
      </c>
      <c r="Z33" s="13"/>
      <c r="AA33" s="152"/>
      <c r="AB33" s="10"/>
      <c r="AC33" s="44" t="s">
        <v>67</v>
      </c>
      <c r="AD33" s="11" t="s">
        <v>70</v>
      </c>
      <c r="AE33" s="8"/>
      <c r="AF33" s="65">
        <v>0</v>
      </c>
      <c r="AG33" s="70">
        <v>0</v>
      </c>
      <c r="AH33" s="287" t="s">
        <v>120</v>
      </c>
      <c r="AI33" s="65">
        <v>0</v>
      </c>
      <c r="AJ33" s="70">
        <v>0</v>
      </c>
      <c r="AK33" s="16">
        <f t="shared" ref="AK33" si="304">AF33*AG33+AI33*AJ33</f>
        <v>0</v>
      </c>
      <c r="AL33" s="13">
        <f t="shared" ref="AL33:AL35" si="305">IF(AG$113=0,0,AK33/AG$113)</f>
        <v>0</v>
      </c>
      <c r="AM33" s="13">
        <f t="shared" ref="AM33:AM35" si="306">(AL33*AI$2)</f>
        <v>0</v>
      </c>
      <c r="AN33" s="13"/>
      <c r="AO33" s="152"/>
      <c r="AP33" s="10"/>
      <c r="AQ33" s="44" t="s">
        <v>67</v>
      </c>
      <c r="AR33" s="11" t="s">
        <v>70</v>
      </c>
      <c r="AS33" s="8"/>
      <c r="AT33" s="65">
        <v>0</v>
      </c>
      <c r="AU33" s="70">
        <v>0</v>
      </c>
      <c r="AV33" s="287" t="s">
        <v>120</v>
      </c>
      <c r="AW33" s="65">
        <v>0</v>
      </c>
      <c r="AX33" s="70">
        <v>0</v>
      </c>
      <c r="AY33" s="16">
        <f t="shared" ref="AY33" si="307">AT33*AU33+AW33*AX33</f>
        <v>0</v>
      </c>
      <c r="AZ33" s="13">
        <f t="shared" ref="AZ33:AZ35" si="308">IF(AU$113=0,0,AY33/AU$113)</f>
        <v>0</v>
      </c>
      <c r="BA33" s="13">
        <f t="shared" ref="BA33:BA35" si="309">(AZ33*AW$2)</f>
        <v>0</v>
      </c>
      <c r="BB33" s="13"/>
      <c r="BC33" s="152"/>
      <c r="BD33" s="10"/>
      <c r="BE33" s="44" t="s">
        <v>67</v>
      </c>
      <c r="BF33" s="11" t="s">
        <v>70</v>
      </c>
      <c r="BG33" s="8"/>
      <c r="BH33" s="65">
        <v>0</v>
      </c>
      <c r="BI33" s="70">
        <v>0</v>
      </c>
      <c r="BJ33" s="287" t="s">
        <v>120</v>
      </c>
      <c r="BK33" s="65">
        <v>0</v>
      </c>
      <c r="BL33" s="70">
        <v>0</v>
      </c>
      <c r="BM33" s="16">
        <f t="shared" ref="BM33" si="310">BH33*BI33+BK33*BL33</f>
        <v>0</v>
      </c>
      <c r="BN33" s="13">
        <f t="shared" ref="BN33:BN35" si="311">IF(BI$113=0,0,BM33/BI$113)</f>
        <v>0</v>
      </c>
      <c r="BO33" s="13">
        <f t="shared" ref="BO33:BO35" si="312">(BN33*BK$2)</f>
        <v>0</v>
      </c>
      <c r="BP33" s="13"/>
      <c r="BQ33" s="152"/>
      <c r="BR33" s="10"/>
      <c r="BS33" s="44" t="s">
        <v>67</v>
      </c>
      <c r="BT33" s="11" t="s">
        <v>70</v>
      </c>
      <c r="BU33" s="8"/>
      <c r="BV33" s="65">
        <v>0</v>
      </c>
      <c r="BW33" s="70">
        <v>0</v>
      </c>
      <c r="BX33" s="287" t="s">
        <v>120</v>
      </c>
      <c r="BY33" s="65">
        <v>0</v>
      </c>
      <c r="BZ33" s="70">
        <v>0</v>
      </c>
      <c r="CA33" s="16">
        <f t="shared" ref="CA33" si="313">BV33*BW33+BY33*BZ33</f>
        <v>0</v>
      </c>
      <c r="CB33" s="13">
        <f t="shared" ref="CB33:CB35" si="314">IF(BW$113=0,0,CA33/BW$113)</f>
        <v>0</v>
      </c>
      <c r="CC33" s="13">
        <f t="shared" ref="CC33:CC35" si="315">(CB33*BY$2)</f>
        <v>0</v>
      </c>
      <c r="CD33" s="13"/>
      <c r="CE33" s="152"/>
      <c r="CF33" s="10"/>
      <c r="CG33" s="44" t="s">
        <v>67</v>
      </c>
      <c r="CH33" s="11" t="s">
        <v>70</v>
      </c>
      <c r="CI33" s="8"/>
      <c r="CJ33" s="65">
        <v>0</v>
      </c>
      <c r="CK33" s="70">
        <v>0</v>
      </c>
      <c r="CL33" s="287" t="s">
        <v>120</v>
      </c>
      <c r="CM33" s="65">
        <v>0</v>
      </c>
      <c r="CN33" s="70">
        <v>0</v>
      </c>
      <c r="CO33" s="16">
        <f t="shared" ref="CO33" si="316">CJ33*CK33+CM33*CN33</f>
        <v>0</v>
      </c>
      <c r="CP33" s="13">
        <f t="shared" ref="CP33:CP35" si="317">IF(CK$113=0,0,CO33/CK$113)</f>
        <v>0</v>
      </c>
      <c r="CQ33" s="13">
        <f t="shared" ref="CQ33:CQ35" si="318">(CP33*CM$2)</f>
        <v>0</v>
      </c>
      <c r="CR33" s="13"/>
      <c r="CS33" s="152"/>
      <c r="CT33" s="10"/>
      <c r="CU33" s="44" t="s">
        <v>67</v>
      </c>
      <c r="CV33" s="11" t="s">
        <v>70</v>
      </c>
      <c r="CW33" s="8"/>
      <c r="CX33" s="65">
        <v>0</v>
      </c>
      <c r="CY33" s="70">
        <v>0</v>
      </c>
      <c r="CZ33" s="287" t="s">
        <v>120</v>
      </c>
      <c r="DA33" s="65">
        <v>0</v>
      </c>
      <c r="DB33" s="70">
        <v>0</v>
      </c>
      <c r="DC33" s="16">
        <f t="shared" ref="DC33" si="319">CX33*CY33+DA33*DB33</f>
        <v>0</v>
      </c>
      <c r="DD33" s="13">
        <f t="shared" ref="DD33:DD35" si="320">IF(CY$113=0,0,DC33/CY$113)</f>
        <v>0</v>
      </c>
      <c r="DE33" s="13">
        <f t="shared" ref="DE33:DE35" si="321">(DD33*DA$2)</f>
        <v>0</v>
      </c>
      <c r="DF33" s="13"/>
      <c r="DG33" s="152"/>
      <c r="DH33" s="10"/>
      <c r="DI33" s="44" t="s">
        <v>67</v>
      </c>
      <c r="DJ33" s="11" t="s">
        <v>70</v>
      </c>
      <c r="DK33" s="8"/>
      <c r="DL33" s="65">
        <v>0</v>
      </c>
      <c r="DM33" s="70">
        <v>0</v>
      </c>
      <c r="DN33" s="287" t="s">
        <v>120</v>
      </c>
      <c r="DO33" s="65">
        <v>0</v>
      </c>
      <c r="DP33" s="70">
        <v>0</v>
      </c>
      <c r="DQ33" s="16">
        <f t="shared" ref="DQ33" si="322">DL33*DM33+DO33*DP33</f>
        <v>0</v>
      </c>
      <c r="DR33" s="13">
        <f t="shared" ref="DR33:DR35" si="323">IF(DM$113=0,0,DQ33/DM$113)</f>
        <v>0</v>
      </c>
      <c r="DS33" s="13">
        <f t="shared" ref="DS33:DS35" si="324">(DR33*DO$2)</f>
        <v>0</v>
      </c>
      <c r="DT33" s="13"/>
      <c r="DU33" s="152"/>
      <c r="DV33" s="10"/>
      <c r="DW33" s="44" t="s">
        <v>67</v>
      </c>
      <c r="DX33" s="11" t="s">
        <v>70</v>
      </c>
      <c r="DY33" s="8"/>
      <c r="DZ33" s="65">
        <v>0</v>
      </c>
      <c r="EA33" s="70">
        <v>0</v>
      </c>
      <c r="EB33" s="287" t="s">
        <v>120</v>
      </c>
      <c r="EC33" s="65">
        <v>0</v>
      </c>
      <c r="ED33" s="70">
        <v>0</v>
      </c>
      <c r="EE33" s="16">
        <f t="shared" ref="EE33" si="325">DZ33*EA33+EC33*ED33</f>
        <v>0</v>
      </c>
      <c r="EF33" s="13">
        <f t="shared" ref="EF33:EF35" si="326">IF(EA$113=0,0,EE33/EA$113)</f>
        <v>0</v>
      </c>
      <c r="EG33" s="13">
        <f t="shared" ref="EG33:EG35" si="327">(EF33*EC$2)</f>
        <v>0</v>
      </c>
      <c r="EH33" s="13"/>
      <c r="EI33" s="152"/>
      <c r="EJ33" s="10"/>
      <c r="EK33" s="44" t="s">
        <v>76</v>
      </c>
      <c r="EL33" s="11" t="str">
        <f>$B$56</f>
        <v>special component / blind</v>
      </c>
      <c r="EM33" s="14">
        <f t="shared" si="303"/>
        <v>0</v>
      </c>
      <c r="EO33" s="30"/>
      <c r="EP33" s="146"/>
      <c r="EQ33" s="765"/>
      <c r="ER33" s="116">
        <f t="shared" si="300"/>
        <v>0</v>
      </c>
      <c r="ES33" s="81">
        <f t="shared" si="204"/>
        <v>0</v>
      </c>
      <c r="ET33" s="280">
        <v>0</v>
      </c>
      <c r="EU33" s="9" t="s">
        <v>233</v>
      </c>
      <c r="EV33" s="581">
        <f t="shared" si="169"/>
        <v>0</v>
      </c>
      <c r="EW33" s="579">
        <f t="shared" si="127"/>
        <v>0</v>
      </c>
      <c r="EX33" s="582">
        <f t="shared" si="205"/>
        <v>0</v>
      </c>
      <c r="EY33" s="574"/>
      <c r="EZ33" s="575"/>
      <c r="FA33" s="567"/>
      <c r="FC33" s="46" t="s">
        <v>585</v>
      </c>
      <c r="FD33" s="72" t="s">
        <v>42</v>
      </c>
      <c r="FE33" s="141">
        <v>0</v>
      </c>
      <c r="FF33" s="141">
        <v>0</v>
      </c>
      <c r="FG33" s="142">
        <v>0</v>
      </c>
      <c r="FH33" s="9" t="s">
        <v>125</v>
      </c>
      <c r="FI33" s="122">
        <f t="shared" si="301"/>
        <v>0</v>
      </c>
      <c r="FJ33" s="602">
        <v>0</v>
      </c>
      <c r="FK33" s="604">
        <f t="shared" si="302"/>
        <v>0</v>
      </c>
      <c r="FL33" s="590"/>
      <c r="FM33" s="569"/>
      <c r="FN33" s="607"/>
      <c r="FO33" s="127"/>
      <c r="FP33" s="135"/>
      <c r="FQ33" s="522"/>
      <c r="FR33" s="61"/>
      <c r="FS33" s="567"/>
    </row>
    <row r="34" spans="1:175" x14ac:dyDescent="0.25">
      <c r="A34" s="44" t="s">
        <v>65</v>
      </c>
      <c r="B34" s="11" t="s">
        <v>64</v>
      </c>
      <c r="C34" s="8"/>
      <c r="D34" s="942"/>
      <c r="E34" s="942"/>
      <c r="F34" s="942"/>
      <c r="G34" s="65">
        <v>0</v>
      </c>
      <c r="H34" s="70">
        <v>0</v>
      </c>
      <c r="I34" s="16">
        <f>G34*H34</f>
        <v>0</v>
      </c>
      <c r="J34" s="13">
        <f>IF(E$113=0,0,I34/E$113)</f>
        <v>0</v>
      </c>
      <c r="K34" s="13">
        <f>(J34*G$2)</f>
        <v>0</v>
      </c>
      <c r="L34" s="13"/>
      <c r="M34" s="152"/>
      <c r="N34" s="10"/>
      <c r="O34" s="44" t="s">
        <v>65</v>
      </c>
      <c r="P34" s="11" t="s">
        <v>64</v>
      </c>
      <c r="Q34" s="8"/>
      <c r="R34" s="942"/>
      <c r="S34" s="942"/>
      <c r="T34" s="942"/>
      <c r="U34" s="65">
        <v>0</v>
      </c>
      <c r="V34" s="70">
        <v>0</v>
      </c>
      <c r="W34" s="16">
        <f>U34*V34</f>
        <v>0</v>
      </c>
      <c r="X34" s="13">
        <f>IF(S$113=0,0,W34/S$113)</f>
        <v>0</v>
      </c>
      <c r="Y34" s="13">
        <f>(X34*U$2)</f>
        <v>0</v>
      </c>
      <c r="Z34" s="13"/>
      <c r="AA34" s="152"/>
      <c r="AB34" s="10"/>
      <c r="AC34" s="44" t="s">
        <v>65</v>
      </c>
      <c r="AD34" s="11" t="s">
        <v>64</v>
      </c>
      <c r="AE34" s="8"/>
      <c r="AF34" s="942"/>
      <c r="AG34" s="942"/>
      <c r="AH34" s="942"/>
      <c r="AI34" s="65">
        <v>0</v>
      </c>
      <c r="AJ34" s="70">
        <v>0</v>
      </c>
      <c r="AK34" s="16">
        <f t="shared" ref="AK34:AK35" si="328">AI34*AJ34</f>
        <v>0</v>
      </c>
      <c r="AL34" s="13">
        <f t="shared" si="305"/>
        <v>0</v>
      </c>
      <c r="AM34" s="13">
        <f t="shared" si="306"/>
        <v>0</v>
      </c>
      <c r="AN34" s="13"/>
      <c r="AO34" s="152"/>
      <c r="AP34" s="10"/>
      <c r="AQ34" s="44" t="s">
        <v>65</v>
      </c>
      <c r="AR34" s="11" t="s">
        <v>64</v>
      </c>
      <c r="AS34" s="8"/>
      <c r="AT34" s="942"/>
      <c r="AU34" s="942"/>
      <c r="AV34" s="942"/>
      <c r="AW34" s="65">
        <v>0</v>
      </c>
      <c r="AX34" s="70">
        <v>0</v>
      </c>
      <c r="AY34" s="16">
        <f t="shared" ref="AY34:AY35" si="329">AW34*AX34</f>
        <v>0</v>
      </c>
      <c r="AZ34" s="13">
        <f t="shared" si="308"/>
        <v>0</v>
      </c>
      <c r="BA34" s="13">
        <f t="shared" si="309"/>
        <v>0</v>
      </c>
      <c r="BB34" s="13"/>
      <c r="BC34" s="152"/>
      <c r="BD34" s="10"/>
      <c r="BE34" s="44" t="s">
        <v>65</v>
      </c>
      <c r="BF34" s="11" t="s">
        <v>64</v>
      </c>
      <c r="BG34" s="8"/>
      <c r="BH34" s="942"/>
      <c r="BI34" s="942"/>
      <c r="BJ34" s="942"/>
      <c r="BK34" s="65">
        <v>0</v>
      </c>
      <c r="BL34" s="70">
        <v>0</v>
      </c>
      <c r="BM34" s="16">
        <f t="shared" ref="BM34:BM35" si="330">BK34*BL34</f>
        <v>0</v>
      </c>
      <c r="BN34" s="13">
        <f t="shared" si="311"/>
        <v>0</v>
      </c>
      <c r="BO34" s="13">
        <f t="shared" si="312"/>
        <v>0</v>
      </c>
      <c r="BP34" s="13"/>
      <c r="BQ34" s="152"/>
      <c r="BR34" s="10"/>
      <c r="BS34" s="44" t="s">
        <v>65</v>
      </c>
      <c r="BT34" s="11" t="s">
        <v>64</v>
      </c>
      <c r="BU34" s="8"/>
      <c r="BV34" s="942"/>
      <c r="BW34" s="942"/>
      <c r="BX34" s="942"/>
      <c r="BY34" s="65">
        <v>0</v>
      </c>
      <c r="BZ34" s="70">
        <v>0</v>
      </c>
      <c r="CA34" s="16">
        <f t="shared" ref="CA34:CA35" si="331">BY34*BZ34</f>
        <v>0</v>
      </c>
      <c r="CB34" s="13">
        <f t="shared" si="314"/>
        <v>0</v>
      </c>
      <c r="CC34" s="13">
        <f t="shared" si="315"/>
        <v>0</v>
      </c>
      <c r="CD34" s="13"/>
      <c r="CE34" s="152"/>
      <c r="CF34" s="10"/>
      <c r="CG34" s="44" t="s">
        <v>65</v>
      </c>
      <c r="CH34" s="11" t="s">
        <v>64</v>
      </c>
      <c r="CI34" s="8"/>
      <c r="CJ34" s="942"/>
      <c r="CK34" s="942"/>
      <c r="CL34" s="942"/>
      <c r="CM34" s="65">
        <v>0</v>
      </c>
      <c r="CN34" s="70">
        <v>0</v>
      </c>
      <c r="CO34" s="16">
        <f t="shared" ref="CO34:CO35" si="332">CM34*CN34</f>
        <v>0</v>
      </c>
      <c r="CP34" s="13">
        <f t="shared" si="317"/>
        <v>0</v>
      </c>
      <c r="CQ34" s="13">
        <f t="shared" si="318"/>
        <v>0</v>
      </c>
      <c r="CR34" s="13"/>
      <c r="CS34" s="152"/>
      <c r="CT34" s="10"/>
      <c r="CU34" s="44" t="s">
        <v>65</v>
      </c>
      <c r="CV34" s="11" t="s">
        <v>64</v>
      </c>
      <c r="CW34" s="8"/>
      <c r="CX34" s="942"/>
      <c r="CY34" s="942"/>
      <c r="CZ34" s="942"/>
      <c r="DA34" s="65">
        <v>0</v>
      </c>
      <c r="DB34" s="70">
        <v>0</v>
      </c>
      <c r="DC34" s="16">
        <f t="shared" ref="DC34:DC35" si="333">DA34*DB34</f>
        <v>0</v>
      </c>
      <c r="DD34" s="13">
        <f t="shared" si="320"/>
        <v>0</v>
      </c>
      <c r="DE34" s="13">
        <f t="shared" si="321"/>
        <v>0</v>
      </c>
      <c r="DF34" s="13"/>
      <c r="DG34" s="152"/>
      <c r="DH34" s="10"/>
      <c r="DI34" s="44" t="s">
        <v>65</v>
      </c>
      <c r="DJ34" s="11" t="s">
        <v>64</v>
      </c>
      <c r="DK34" s="8"/>
      <c r="DL34" s="942"/>
      <c r="DM34" s="942"/>
      <c r="DN34" s="942"/>
      <c r="DO34" s="65">
        <v>0</v>
      </c>
      <c r="DP34" s="70">
        <v>0</v>
      </c>
      <c r="DQ34" s="16">
        <f t="shared" ref="DQ34:DQ35" si="334">DO34*DP34</f>
        <v>0</v>
      </c>
      <c r="DR34" s="13">
        <f t="shared" si="323"/>
        <v>0</v>
      </c>
      <c r="DS34" s="13">
        <f t="shared" si="324"/>
        <v>0</v>
      </c>
      <c r="DT34" s="13"/>
      <c r="DU34" s="152"/>
      <c r="DV34" s="10"/>
      <c r="DW34" s="44" t="s">
        <v>65</v>
      </c>
      <c r="DX34" s="11" t="s">
        <v>64</v>
      </c>
      <c r="DY34" s="8"/>
      <c r="DZ34" s="942"/>
      <c r="EA34" s="942"/>
      <c r="EB34" s="942"/>
      <c r="EC34" s="65">
        <v>0</v>
      </c>
      <c r="ED34" s="70">
        <v>0</v>
      </c>
      <c r="EE34" s="16">
        <f t="shared" ref="EE34:EE35" si="335">EC34*ED34</f>
        <v>0</v>
      </c>
      <c r="EF34" s="13">
        <f t="shared" si="326"/>
        <v>0</v>
      </c>
      <c r="EG34" s="13">
        <f t="shared" si="327"/>
        <v>0</v>
      </c>
      <c r="EH34" s="13"/>
      <c r="EI34" s="152"/>
      <c r="EJ34" s="10"/>
      <c r="EK34" s="44" t="s">
        <v>76</v>
      </c>
      <c r="EL34" s="11" t="str">
        <f>$B$57</f>
        <v>special component / blind</v>
      </c>
      <c r="EM34" s="14">
        <f t="shared" si="303"/>
        <v>0</v>
      </c>
      <c r="EO34" s="30"/>
      <c r="EP34" s="146"/>
      <c r="EQ34" s="765"/>
      <c r="ER34" s="116">
        <f t="shared" si="300"/>
        <v>0</v>
      </c>
      <c r="ES34" s="81">
        <f t="shared" si="204"/>
        <v>0</v>
      </c>
      <c r="ET34" s="280">
        <v>0</v>
      </c>
      <c r="EU34" s="9" t="s">
        <v>233</v>
      </c>
      <c r="EV34" s="581">
        <f t="shared" si="169"/>
        <v>0</v>
      </c>
      <c r="EW34" s="579">
        <f t="shared" si="127"/>
        <v>0</v>
      </c>
      <c r="EX34" s="582">
        <f t="shared" si="205"/>
        <v>0</v>
      </c>
      <c r="EY34" s="574"/>
      <c r="EZ34" s="575"/>
      <c r="FA34" s="567"/>
      <c r="FC34" s="46" t="s">
        <v>65</v>
      </c>
      <c r="FD34" s="72" t="s">
        <v>42</v>
      </c>
      <c r="FE34" s="141">
        <v>0</v>
      </c>
      <c r="FF34" s="141">
        <v>0</v>
      </c>
      <c r="FG34" s="142">
        <v>0</v>
      </c>
      <c r="FH34" s="9" t="s">
        <v>125</v>
      </c>
      <c r="FI34" s="122">
        <f t="shared" si="301"/>
        <v>0</v>
      </c>
      <c r="FJ34" s="602">
        <v>0</v>
      </c>
      <c r="FK34" s="604">
        <f t="shared" si="302"/>
        <v>0</v>
      </c>
      <c r="FL34" s="591">
        <f>FR133</f>
        <v>0</v>
      </c>
      <c r="FM34" s="575"/>
      <c r="FN34" s="610">
        <f>SUM(FK34:FK35)+FL34</f>
        <v>0</v>
      </c>
      <c r="FO34" s="127">
        <f>IF(FO$4=0,0,FN34/$FO$4)</f>
        <v>0</v>
      </c>
      <c r="FP34" s="135" t="s">
        <v>65</v>
      </c>
      <c r="FQ34" s="522">
        <f>EX17+EX29+EY29</f>
        <v>0</v>
      </c>
      <c r="FR34" s="496">
        <f>FN34</f>
        <v>0</v>
      </c>
      <c r="FS34" s="567">
        <f>SUM(FQ34:FR34)</f>
        <v>0</v>
      </c>
    </row>
    <row r="35" spans="1:175" x14ac:dyDescent="0.25">
      <c r="A35" s="44" t="s">
        <v>72</v>
      </c>
      <c r="B35" s="11" t="s">
        <v>71</v>
      </c>
      <c r="C35" s="8"/>
      <c r="D35" s="942"/>
      <c r="E35" s="942"/>
      <c r="F35" s="942"/>
      <c r="G35" s="65">
        <v>0</v>
      </c>
      <c r="H35" s="70">
        <v>0</v>
      </c>
      <c r="I35" s="16">
        <f>G35*H35</f>
        <v>0</v>
      </c>
      <c r="J35" s="13">
        <f>IF(E$113=0,0,I35/E$113)</f>
        <v>0</v>
      </c>
      <c r="K35" s="13">
        <f>(J35*G$2)</f>
        <v>0</v>
      </c>
      <c r="L35" s="13"/>
      <c r="M35" s="152"/>
      <c r="N35" s="10"/>
      <c r="O35" s="44" t="s">
        <v>72</v>
      </c>
      <c r="P35" s="11" t="s">
        <v>71</v>
      </c>
      <c r="Q35" s="8"/>
      <c r="R35" s="942"/>
      <c r="S35" s="942"/>
      <c r="T35" s="942"/>
      <c r="U35" s="65">
        <v>0</v>
      </c>
      <c r="V35" s="70">
        <v>0</v>
      </c>
      <c r="W35" s="16">
        <f>U35*V35</f>
        <v>0</v>
      </c>
      <c r="X35" s="13">
        <f>IF(S$113=0,0,W35/S$113)</f>
        <v>0</v>
      </c>
      <c r="Y35" s="13">
        <f>(X35*U$2)</f>
        <v>0</v>
      </c>
      <c r="Z35" s="13"/>
      <c r="AA35" s="152"/>
      <c r="AB35" s="10"/>
      <c r="AC35" s="44" t="s">
        <v>72</v>
      </c>
      <c r="AD35" s="11" t="s">
        <v>71</v>
      </c>
      <c r="AE35" s="8"/>
      <c r="AF35" s="942"/>
      <c r="AG35" s="942"/>
      <c r="AH35" s="942"/>
      <c r="AI35" s="65">
        <v>0</v>
      </c>
      <c r="AJ35" s="70">
        <v>0</v>
      </c>
      <c r="AK35" s="16">
        <f t="shared" si="328"/>
        <v>0</v>
      </c>
      <c r="AL35" s="13">
        <f t="shared" si="305"/>
        <v>0</v>
      </c>
      <c r="AM35" s="13">
        <f t="shared" si="306"/>
        <v>0</v>
      </c>
      <c r="AN35" s="13"/>
      <c r="AO35" s="152"/>
      <c r="AP35" s="10"/>
      <c r="AQ35" s="44" t="s">
        <v>72</v>
      </c>
      <c r="AR35" s="11" t="s">
        <v>71</v>
      </c>
      <c r="AS35" s="8"/>
      <c r="AT35" s="942"/>
      <c r="AU35" s="942"/>
      <c r="AV35" s="942"/>
      <c r="AW35" s="65">
        <v>0</v>
      </c>
      <c r="AX35" s="70">
        <v>0</v>
      </c>
      <c r="AY35" s="16">
        <f t="shared" si="329"/>
        <v>0</v>
      </c>
      <c r="AZ35" s="13">
        <f t="shared" si="308"/>
        <v>0</v>
      </c>
      <c r="BA35" s="13">
        <f t="shared" si="309"/>
        <v>0</v>
      </c>
      <c r="BB35" s="13"/>
      <c r="BC35" s="152"/>
      <c r="BD35" s="10"/>
      <c r="BE35" s="44" t="s">
        <v>72</v>
      </c>
      <c r="BF35" s="11" t="s">
        <v>71</v>
      </c>
      <c r="BG35" s="8"/>
      <c r="BH35" s="942"/>
      <c r="BI35" s="942"/>
      <c r="BJ35" s="942"/>
      <c r="BK35" s="65">
        <v>0</v>
      </c>
      <c r="BL35" s="70">
        <v>0</v>
      </c>
      <c r="BM35" s="16">
        <f t="shared" si="330"/>
        <v>0</v>
      </c>
      <c r="BN35" s="13">
        <f t="shared" si="311"/>
        <v>0</v>
      </c>
      <c r="BO35" s="13">
        <f t="shared" si="312"/>
        <v>0</v>
      </c>
      <c r="BP35" s="13"/>
      <c r="BQ35" s="152"/>
      <c r="BR35" s="10"/>
      <c r="BS35" s="44" t="s">
        <v>72</v>
      </c>
      <c r="BT35" s="11" t="s">
        <v>71</v>
      </c>
      <c r="BU35" s="8"/>
      <c r="BV35" s="942"/>
      <c r="BW35" s="942"/>
      <c r="BX35" s="942"/>
      <c r="BY35" s="65">
        <v>0</v>
      </c>
      <c r="BZ35" s="70">
        <v>0</v>
      </c>
      <c r="CA35" s="16">
        <f t="shared" si="331"/>
        <v>0</v>
      </c>
      <c r="CB35" s="13">
        <f t="shared" si="314"/>
        <v>0</v>
      </c>
      <c r="CC35" s="13">
        <f t="shared" si="315"/>
        <v>0</v>
      </c>
      <c r="CD35" s="13"/>
      <c r="CE35" s="152"/>
      <c r="CF35" s="10"/>
      <c r="CG35" s="44" t="s">
        <v>72</v>
      </c>
      <c r="CH35" s="11" t="s">
        <v>71</v>
      </c>
      <c r="CI35" s="8"/>
      <c r="CJ35" s="942"/>
      <c r="CK35" s="942"/>
      <c r="CL35" s="942"/>
      <c r="CM35" s="65">
        <v>0</v>
      </c>
      <c r="CN35" s="70">
        <v>0</v>
      </c>
      <c r="CO35" s="16">
        <f t="shared" si="332"/>
        <v>0</v>
      </c>
      <c r="CP35" s="13">
        <f t="shared" si="317"/>
        <v>0</v>
      </c>
      <c r="CQ35" s="13">
        <f t="shared" si="318"/>
        <v>0</v>
      </c>
      <c r="CR35" s="13"/>
      <c r="CS35" s="152"/>
      <c r="CT35" s="10"/>
      <c r="CU35" s="44" t="s">
        <v>72</v>
      </c>
      <c r="CV35" s="11" t="s">
        <v>71</v>
      </c>
      <c r="CW35" s="8"/>
      <c r="CX35" s="942"/>
      <c r="CY35" s="942"/>
      <c r="CZ35" s="942"/>
      <c r="DA35" s="65">
        <v>0</v>
      </c>
      <c r="DB35" s="70">
        <v>0</v>
      </c>
      <c r="DC35" s="16">
        <f t="shared" si="333"/>
        <v>0</v>
      </c>
      <c r="DD35" s="13">
        <f t="shared" si="320"/>
        <v>0</v>
      </c>
      <c r="DE35" s="13">
        <f t="shared" si="321"/>
        <v>0</v>
      </c>
      <c r="DF35" s="13"/>
      <c r="DG35" s="152"/>
      <c r="DH35" s="10"/>
      <c r="DI35" s="44" t="s">
        <v>72</v>
      </c>
      <c r="DJ35" s="11" t="s">
        <v>71</v>
      </c>
      <c r="DK35" s="8"/>
      <c r="DL35" s="942"/>
      <c r="DM35" s="942"/>
      <c r="DN35" s="942"/>
      <c r="DO35" s="65">
        <v>0</v>
      </c>
      <c r="DP35" s="70">
        <v>0</v>
      </c>
      <c r="DQ35" s="16">
        <f t="shared" si="334"/>
        <v>0</v>
      </c>
      <c r="DR35" s="13">
        <f t="shared" si="323"/>
        <v>0</v>
      </c>
      <c r="DS35" s="13">
        <f t="shared" si="324"/>
        <v>0</v>
      </c>
      <c r="DT35" s="13"/>
      <c r="DU35" s="152"/>
      <c r="DV35" s="10"/>
      <c r="DW35" s="44" t="s">
        <v>72</v>
      </c>
      <c r="DX35" s="11" t="s">
        <v>71</v>
      </c>
      <c r="DY35" s="8"/>
      <c r="DZ35" s="942"/>
      <c r="EA35" s="942"/>
      <c r="EB35" s="942"/>
      <c r="EC35" s="65">
        <v>0</v>
      </c>
      <c r="ED35" s="70">
        <v>0</v>
      </c>
      <c r="EE35" s="16">
        <f t="shared" si="335"/>
        <v>0</v>
      </c>
      <c r="EF35" s="13">
        <f t="shared" si="326"/>
        <v>0</v>
      </c>
      <c r="EG35" s="13">
        <f t="shared" si="327"/>
        <v>0</v>
      </c>
      <c r="EH35" s="13"/>
      <c r="EI35" s="152"/>
      <c r="EJ35" s="10"/>
      <c r="EK35" s="44" t="s">
        <v>76</v>
      </c>
      <c r="EL35" s="11" t="str">
        <f>$B$58</f>
        <v>special component / blind</v>
      </c>
      <c r="EM35" s="14">
        <f t="shared" si="303"/>
        <v>0</v>
      </c>
      <c r="EO35" s="30"/>
      <c r="EP35" s="146"/>
      <c r="EQ35" s="765"/>
      <c r="ER35" s="116">
        <f t="shared" si="300"/>
        <v>0</v>
      </c>
      <c r="ES35" s="81">
        <f t="shared" si="204"/>
        <v>0</v>
      </c>
      <c r="ET35" s="280">
        <v>0</v>
      </c>
      <c r="EU35" s="9" t="s">
        <v>233</v>
      </c>
      <c r="EV35" s="581">
        <f t="shared" si="169"/>
        <v>0</v>
      </c>
      <c r="EW35" s="579">
        <f t="shared" si="127"/>
        <v>0</v>
      </c>
      <c r="EX35" s="582">
        <f t="shared" si="205"/>
        <v>0</v>
      </c>
      <c r="EY35" s="574"/>
      <c r="EZ35" s="575"/>
      <c r="FA35" s="567"/>
      <c r="FC35" s="46" t="s">
        <v>65</v>
      </c>
      <c r="FD35" s="72" t="s">
        <v>42</v>
      </c>
      <c r="FE35" s="141">
        <v>0</v>
      </c>
      <c r="FF35" s="141">
        <v>0</v>
      </c>
      <c r="FG35" s="142">
        <v>0</v>
      </c>
      <c r="FH35" s="9" t="s">
        <v>125</v>
      </c>
      <c r="FI35" s="122">
        <f t="shared" si="301"/>
        <v>0</v>
      </c>
      <c r="FJ35" s="602">
        <v>0</v>
      </c>
      <c r="FK35" s="604">
        <f t="shared" si="302"/>
        <v>0</v>
      </c>
      <c r="FL35" s="590"/>
      <c r="FM35" s="569"/>
      <c r="FN35" s="607"/>
      <c r="FO35" s="127"/>
      <c r="FP35" s="135"/>
      <c r="FQ35" s="522"/>
      <c r="FR35" s="61"/>
      <c r="FS35" s="567"/>
    </row>
    <row r="36" spans="1:175" x14ac:dyDescent="0.25">
      <c r="A36" s="45"/>
      <c r="B36" s="93"/>
      <c r="C36" s="941"/>
      <c r="D36" s="942" t="s">
        <v>20</v>
      </c>
      <c r="E36" s="942" t="s">
        <v>37</v>
      </c>
      <c r="F36" s="942" t="s">
        <v>37</v>
      </c>
      <c r="G36" s="288"/>
      <c r="H36" s="289"/>
      <c r="I36" s="14"/>
      <c r="J36" s="14"/>
      <c r="K36" s="14"/>
      <c r="L36" s="14"/>
      <c r="M36" s="153"/>
      <c r="N36" s="15"/>
      <c r="O36" s="45"/>
      <c r="P36" s="93"/>
      <c r="Q36" s="941"/>
      <c r="R36" s="942" t="s">
        <v>20</v>
      </c>
      <c r="S36" s="942" t="s">
        <v>37</v>
      </c>
      <c r="T36" s="942" t="s">
        <v>37</v>
      </c>
      <c r="U36" s="288"/>
      <c r="V36" s="289"/>
      <c r="W36" s="14"/>
      <c r="X36" s="14"/>
      <c r="Y36" s="14"/>
      <c r="Z36" s="14"/>
      <c r="AA36" s="153"/>
      <c r="AB36" s="15"/>
      <c r="AC36" s="45"/>
      <c r="AD36" s="93"/>
      <c r="AE36" s="941"/>
      <c r="AF36" s="942" t="s">
        <v>20</v>
      </c>
      <c r="AG36" s="942" t="s">
        <v>37</v>
      </c>
      <c r="AH36" s="942" t="s">
        <v>37</v>
      </c>
      <c r="AI36" s="288"/>
      <c r="AJ36" s="289"/>
      <c r="AK36" s="14"/>
      <c r="AL36" s="14"/>
      <c r="AM36" s="14"/>
      <c r="AN36" s="14"/>
      <c r="AO36" s="153"/>
      <c r="AP36" s="15"/>
      <c r="AQ36" s="45"/>
      <c r="AR36" s="93"/>
      <c r="AS36" s="941"/>
      <c r="AT36" s="942" t="s">
        <v>20</v>
      </c>
      <c r="AU36" s="942" t="s">
        <v>37</v>
      </c>
      <c r="AV36" s="942" t="s">
        <v>37</v>
      </c>
      <c r="AW36" s="288"/>
      <c r="AX36" s="289"/>
      <c r="AY36" s="14"/>
      <c r="AZ36" s="14"/>
      <c r="BA36" s="14"/>
      <c r="BB36" s="14"/>
      <c r="BC36" s="153"/>
      <c r="BD36" s="15"/>
      <c r="BE36" s="45"/>
      <c r="BF36" s="93"/>
      <c r="BG36" s="941"/>
      <c r="BH36" s="942" t="s">
        <v>20</v>
      </c>
      <c r="BI36" s="942" t="s">
        <v>37</v>
      </c>
      <c r="BJ36" s="942" t="s">
        <v>37</v>
      </c>
      <c r="BK36" s="288"/>
      <c r="BL36" s="289"/>
      <c r="BM36" s="14"/>
      <c r="BN36" s="14"/>
      <c r="BO36" s="14"/>
      <c r="BP36" s="14"/>
      <c r="BQ36" s="153"/>
      <c r="BR36" s="15"/>
      <c r="BS36" s="45"/>
      <c r="BT36" s="93"/>
      <c r="BU36" s="941"/>
      <c r="BV36" s="942" t="s">
        <v>20</v>
      </c>
      <c r="BW36" s="942" t="s">
        <v>37</v>
      </c>
      <c r="BX36" s="942" t="s">
        <v>37</v>
      </c>
      <c r="BY36" s="288"/>
      <c r="BZ36" s="289"/>
      <c r="CA36" s="14"/>
      <c r="CB36" s="14"/>
      <c r="CC36" s="14"/>
      <c r="CD36" s="14"/>
      <c r="CE36" s="153"/>
      <c r="CF36" s="15"/>
      <c r="CG36" s="45"/>
      <c r="CH36" s="93"/>
      <c r="CI36" s="941"/>
      <c r="CJ36" s="942" t="s">
        <v>20</v>
      </c>
      <c r="CK36" s="942" t="s">
        <v>37</v>
      </c>
      <c r="CL36" s="942" t="s">
        <v>37</v>
      </c>
      <c r="CM36" s="288"/>
      <c r="CN36" s="289"/>
      <c r="CO36" s="14"/>
      <c r="CP36" s="14"/>
      <c r="CQ36" s="14"/>
      <c r="CR36" s="14"/>
      <c r="CS36" s="153"/>
      <c r="CT36" s="15"/>
      <c r="CU36" s="45"/>
      <c r="CV36" s="93"/>
      <c r="CW36" s="941"/>
      <c r="CX36" s="942" t="s">
        <v>20</v>
      </c>
      <c r="CY36" s="942" t="s">
        <v>37</v>
      </c>
      <c r="CZ36" s="942" t="s">
        <v>37</v>
      </c>
      <c r="DA36" s="288"/>
      <c r="DB36" s="289"/>
      <c r="DC36" s="14"/>
      <c r="DD36" s="14"/>
      <c r="DE36" s="14"/>
      <c r="DF36" s="14"/>
      <c r="DG36" s="153"/>
      <c r="DH36" s="15"/>
      <c r="DI36" s="45"/>
      <c r="DJ36" s="93"/>
      <c r="DK36" s="941"/>
      <c r="DL36" s="942" t="s">
        <v>20</v>
      </c>
      <c r="DM36" s="942" t="s">
        <v>37</v>
      </c>
      <c r="DN36" s="942" t="s">
        <v>37</v>
      </c>
      <c r="DO36" s="288"/>
      <c r="DP36" s="289"/>
      <c r="DQ36" s="14"/>
      <c r="DR36" s="14"/>
      <c r="DS36" s="14"/>
      <c r="DT36" s="14"/>
      <c r="DU36" s="153"/>
      <c r="DV36" s="15"/>
      <c r="DW36" s="45"/>
      <c r="DX36" s="93"/>
      <c r="DY36" s="941"/>
      <c r="DZ36" s="942" t="s">
        <v>20</v>
      </c>
      <c r="EA36" s="942" t="s">
        <v>37</v>
      </c>
      <c r="EB36" s="942" t="s">
        <v>37</v>
      </c>
      <c r="EC36" s="288"/>
      <c r="ED36" s="289"/>
      <c r="EE36" s="14"/>
      <c r="EF36" s="14"/>
      <c r="EG36" s="14"/>
      <c r="EH36" s="14"/>
      <c r="EI36" s="153"/>
      <c r="EJ36" s="15"/>
      <c r="EK36" s="44" t="s">
        <v>76</v>
      </c>
      <c r="EL36" s="11" t="str">
        <f>$B$59</f>
        <v>special component / blind</v>
      </c>
      <c r="EM36" s="14">
        <f t="shared" si="303"/>
        <v>0</v>
      </c>
      <c r="EO36" s="30"/>
      <c r="EP36" s="146"/>
      <c r="EQ36" s="765"/>
      <c r="ER36" s="116">
        <f t="shared" si="300"/>
        <v>0</v>
      </c>
      <c r="ES36" s="81">
        <f t="shared" si="204"/>
        <v>0</v>
      </c>
      <c r="ET36" s="280">
        <v>0</v>
      </c>
      <c r="EU36" s="9" t="s">
        <v>233</v>
      </c>
      <c r="EV36" s="581">
        <f t="shared" si="169"/>
        <v>0</v>
      </c>
      <c r="EW36" s="579">
        <f t="shared" si="127"/>
        <v>0</v>
      </c>
      <c r="EX36" s="582">
        <f t="shared" si="205"/>
        <v>0</v>
      </c>
      <c r="EY36" s="574"/>
      <c r="EZ36" s="575"/>
      <c r="FA36" s="567"/>
      <c r="FC36" s="44" t="s">
        <v>76</v>
      </c>
      <c r="FD36" s="72" t="s">
        <v>42</v>
      </c>
      <c r="FE36" s="141">
        <v>0</v>
      </c>
      <c r="FF36" s="141">
        <v>0</v>
      </c>
      <c r="FG36" s="142">
        <v>0</v>
      </c>
      <c r="FH36" s="9" t="s">
        <v>125</v>
      </c>
      <c r="FI36" s="122">
        <f t="shared" si="301"/>
        <v>0</v>
      </c>
      <c r="FJ36" s="602">
        <v>0</v>
      </c>
      <c r="FK36" s="604">
        <f t="shared" si="302"/>
        <v>0</v>
      </c>
      <c r="FL36" s="591">
        <f>FR135</f>
        <v>0</v>
      </c>
      <c r="FM36" s="575"/>
      <c r="FN36" s="610">
        <f>SUM(FK36:FK37)+FL36</f>
        <v>0</v>
      </c>
      <c r="FO36" s="127">
        <f>IF(FO$4=0,0,FN36/$FO$4)</f>
        <v>0</v>
      </c>
      <c r="FP36" s="87" t="s">
        <v>76</v>
      </c>
      <c r="FQ36" s="522">
        <f>EY30+EX30+EX31+EX32+EX33+EX34+EX35+EX36+EX37</f>
        <v>0</v>
      </c>
      <c r="FR36" s="496">
        <f>FN36</f>
        <v>0</v>
      </c>
      <c r="FS36" s="567">
        <f>SUM(FQ36:FR36)</f>
        <v>0</v>
      </c>
    </row>
    <row r="37" spans="1:175" ht="13" thickBot="1" x14ac:dyDescent="0.3">
      <c r="A37" s="44" t="s">
        <v>72</v>
      </c>
      <c r="B37" s="11" t="s">
        <v>38</v>
      </c>
      <c r="C37" s="8"/>
      <c r="D37" s="71">
        <v>0</v>
      </c>
      <c r="E37" s="65">
        <v>0</v>
      </c>
      <c r="F37" s="65">
        <v>0</v>
      </c>
      <c r="G37" s="31">
        <v>1.4</v>
      </c>
      <c r="H37" s="70">
        <v>0</v>
      </c>
      <c r="I37" s="13">
        <f>D37*E37*F37*G37*H37/1000</f>
        <v>0</v>
      </c>
      <c r="J37" s="13">
        <f t="shared" ref="J37:J43" si="336">IF(E$113=0,0,I37/E$113)</f>
        <v>0</v>
      </c>
      <c r="K37" s="13">
        <f t="shared" ref="K37:K43" si="337">(J37*G$2)</f>
        <v>0</v>
      </c>
      <c r="L37" s="13"/>
      <c r="M37" s="152"/>
      <c r="N37" s="10"/>
      <c r="O37" s="44" t="s">
        <v>72</v>
      </c>
      <c r="P37" s="11" t="s">
        <v>38</v>
      </c>
      <c r="Q37" s="8"/>
      <c r="R37" s="71">
        <v>0</v>
      </c>
      <c r="S37" s="65">
        <v>0</v>
      </c>
      <c r="T37" s="65">
        <v>0</v>
      </c>
      <c r="U37" s="31">
        <v>1.4</v>
      </c>
      <c r="V37" s="70">
        <v>0</v>
      </c>
      <c r="W37" s="13">
        <f>R37*S37*T37*U37*V37/1000</f>
        <v>0</v>
      </c>
      <c r="X37" s="13">
        <f t="shared" ref="X37:X43" si="338">IF(S$113=0,0,W37/S$113)</f>
        <v>0</v>
      </c>
      <c r="Y37" s="13">
        <f t="shared" ref="Y37:Y43" si="339">(X37*U$2)</f>
        <v>0</v>
      </c>
      <c r="Z37" s="13"/>
      <c r="AA37" s="152"/>
      <c r="AB37" s="10"/>
      <c r="AC37" s="44" t="s">
        <v>72</v>
      </c>
      <c r="AD37" s="11" t="s">
        <v>38</v>
      </c>
      <c r="AE37" s="8"/>
      <c r="AF37" s="71">
        <v>0</v>
      </c>
      <c r="AG37" s="65">
        <v>0</v>
      </c>
      <c r="AH37" s="65">
        <v>0</v>
      </c>
      <c r="AI37" s="31">
        <v>1.4</v>
      </c>
      <c r="AJ37" s="70">
        <v>0</v>
      </c>
      <c r="AK37" s="13">
        <f t="shared" ref="AK37" si="340">AF37*AG37*AH37*AI37*AJ37/1000</f>
        <v>0</v>
      </c>
      <c r="AL37" s="13">
        <f t="shared" ref="AL37:AL43" si="341">IF(AG$113=0,0,AK37/AG$113)</f>
        <v>0</v>
      </c>
      <c r="AM37" s="13">
        <f t="shared" ref="AM37:AM43" si="342">(AL37*AI$2)</f>
        <v>0</v>
      </c>
      <c r="AN37" s="13"/>
      <c r="AO37" s="152"/>
      <c r="AP37" s="10"/>
      <c r="AQ37" s="44" t="s">
        <v>72</v>
      </c>
      <c r="AR37" s="11" t="s">
        <v>38</v>
      </c>
      <c r="AS37" s="8"/>
      <c r="AT37" s="71">
        <v>0</v>
      </c>
      <c r="AU37" s="65">
        <v>0</v>
      </c>
      <c r="AV37" s="65">
        <v>0</v>
      </c>
      <c r="AW37" s="31">
        <v>1.4</v>
      </c>
      <c r="AX37" s="70">
        <v>0</v>
      </c>
      <c r="AY37" s="13">
        <f t="shared" ref="AY37" si="343">AT37*AU37*AV37*AW37*AX37/1000</f>
        <v>0</v>
      </c>
      <c r="AZ37" s="13">
        <f t="shared" ref="AZ37:AZ43" si="344">IF(AU$113=0,0,AY37/AU$113)</f>
        <v>0</v>
      </c>
      <c r="BA37" s="13">
        <f t="shared" ref="BA37:BA43" si="345">(AZ37*AW$2)</f>
        <v>0</v>
      </c>
      <c r="BB37" s="13"/>
      <c r="BC37" s="152"/>
      <c r="BD37" s="10"/>
      <c r="BE37" s="44" t="s">
        <v>72</v>
      </c>
      <c r="BF37" s="11" t="s">
        <v>38</v>
      </c>
      <c r="BG37" s="8"/>
      <c r="BH37" s="71">
        <v>0</v>
      </c>
      <c r="BI37" s="65">
        <v>0</v>
      </c>
      <c r="BJ37" s="65">
        <v>0</v>
      </c>
      <c r="BK37" s="31">
        <v>1.4</v>
      </c>
      <c r="BL37" s="70">
        <v>0</v>
      </c>
      <c r="BM37" s="13">
        <f t="shared" ref="BM37" si="346">BH37*BI37*BJ37*BK37*BL37/1000</f>
        <v>0</v>
      </c>
      <c r="BN37" s="13">
        <f t="shared" ref="BN37:BN43" si="347">IF(BI$113=0,0,BM37/BI$113)</f>
        <v>0</v>
      </c>
      <c r="BO37" s="13">
        <f t="shared" ref="BO37:BO43" si="348">(BN37*BK$2)</f>
        <v>0</v>
      </c>
      <c r="BP37" s="13"/>
      <c r="BQ37" s="152"/>
      <c r="BR37" s="10"/>
      <c r="BS37" s="44" t="s">
        <v>72</v>
      </c>
      <c r="BT37" s="11" t="s">
        <v>38</v>
      </c>
      <c r="BU37" s="8"/>
      <c r="BV37" s="71">
        <v>0</v>
      </c>
      <c r="BW37" s="65">
        <v>0</v>
      </c>
      <c r="BX37" s="65">
        <v>0</v>
      </c>
      <c r="BY37" s="31">
        <v>1.4</v>
      </c>
      <c r="BZ37" s="70">
        <v>0</v>
      </c>
      <c r="CA37" s="13">
        <f t="shared" ref="CA37" si="349">BV37*BW37*BX37*BY37*BZ37/1000</f>
        <v>0</v>
      </c>
      <c r="CB37" s="13">
        <f t="shared" ref="CB37:CB43" si="350">IF(BW$113=0,0,CA37/BW$113)</f>
        <v>0</v>
      </c>
      <c r="CC37" s="13">
        <f t="shared" ref="CC37:CC43" si="351">(CB37*BY$2)</f>
        <v>0</v>
      </c>
      <c r="CD37" s="13"/>
      <c r="CE37" s="152"/>
      <c r="CF37" s="10"/>
      <c r="CG37" s="44" t="s">
        <v>72</v>
      </c>
      <c r="CH37" s="11" t="s">
        <v>38</v>
      </c>
      <c r="CI37" s="8"/>
      <c r="CJ37" s="71">
        <v>0</v>
      </c>
      <c r="CK37" s="65">
        <v>0</v>
      </c>
      <c r="CL37" s="65">
        <v>0</v>
      </c>
      <c r="CM37" s="31">
        <v>1.4</v>
      </c>
      <c r="CN37" s="70">
        <v>0</v>
      </c>
      <c r="CO37" s="13">
        <f t="shared" ref="CO37" si="352">CJ37*CK37*CL37*CM37*CN37/1000</f>
        <v>0</v>
      </c>
      <c r="CP37" s="13">
        <f t="shared" ref="CP37:CP43" si="353">IF(CK$113=0,0,CO37/CK$113)</f>
        <v>0</v>
      </c>
      <c r="CQ37" s="13">
        <f t="shared" ref="CQ37:CQ43" si="354">(CP37*CM$2)</f>
        <v>0</v>
      </c>
      <c r="CR37" s="13"/>
      <c r="CS37" s="152"/>
      <c r="CT37" s="10"/>
      <c r="CU37" s="44" t="s">
        <v>72</v>
      </c>
      <c r="CV37" s="11" t="s">
        <v>38</v>
      </c>
      <c r="CW37" s="8"/>
      <c r="CX37" s="71">
        <v>0</v>
      </c>
      <c r="CY37" s="65">
        <v>0</v>
      </c>
      <c r="CZ37" s="65">
        <v>0</v>
      </c>
      <c r="DA37" s="31">
        <v>1.4</v>
      </c>
      <c r="DB37" s="70">
        <v>0</v>
      </c>
      <c r="DC37" s="13">
        <f t="shared" ref="DC37" si="355">CX37*CY37*CZ37*DA37*DB37/1000</f>
        <v>0</v>
      </c>
      <c r="DD37" s="13">
        <f t="shared" ref="DD37:DD43" si="356">IF(CY$113=0,0,DC37/CY$113)</f>
        <v>0</v>
      </c>
      <c r="DE37" s="13">
        <f t="shared" ref="DE37:DE43" si="357">(DD37*DA$2)</f>
        <v>0</v>
      </c>
      <c r="DF37" s="13"/>
      <c r="DG37" s="152"/>
      <c r="DH37" s="10"/>
      <c r="DI37" s="44" t="s">
        <v>72</v>
      </c>
      <c r="DJ37" s="11" t="s">
        <v>38</v>
      </c>
      <c r="DK37" s="8"/>
      <c r="DL37" s="71">
        <v>0</v>
      </c>
      <c r="DM37" s="65">
        <v>0</v>
      </c>
      <c r="DN37" s="65">
        <v>0</v>
      </c>
      <c r="DO37" s="31">
        <v>1.4</v>
      </c>
      <c r="DP37" s="70">
        <v>0</v>
      </c>
      <c r="DQ37" s="13">
        <f t="shared" ref="DQ37" si="358">DL37*DM37*DN37*DO37*DP37/1000</f>
        <v>0</v>
      </c>
      <c r="DR37" s="13">
        <f t="shared" ref="DR37:DR43" si="359">IF(DM$113=0,0,DQ37/DM$113)</f>
        <v>0</v>
      </c>
      <c r="DS37" s="13">
        <f t="shared" ref="DS37:DS43" si="360">(DR37*DO$2)</f>
        <v>0</v>
      </c>
      <c r="DT37" s="13"/>
      <c r="DU37" s="152"/>
      <c r="DV37" s="10"/>
      <c r="DW37" s="44" t="s">
        <v>72</v>
      </c>
      <c r="DX37" s="11" t="s">
        <v>38</v>
      </c>
      <c r="DY37" s="8"/>
      <c r="DZ37" s="71">
        <v>0</v>
      </c>
      <c r="EA37" s="65">
        <v>0</v>
      </c>
      <c r="EB37" s="65">
        <v>0</v>
      </c>
      <c r="EC37" s="31">
        <v>1.4</v>
      </c>
      <c r="ED37" s="70">
        <v>0</v>
      </c>
      <c r="EE37" s="13">
        <f t="shared" ref="EE37" si="361">DZ37*EA37*EB37*EC37*ED37/1000</f>
        <v>0</v>
      </c>
      <c r="EF37" s="13">
        <f t="shared" ref="EF37:EF43" si="362">IF(EA$113=0,0,EE37/EA$113)</f>
        <v>0</v>
      </c>
      <c r="EG37" s="13">
        <f t="shared" ref="EG37:EG43" si="363">(EF37*EC$2)</f>
        <v>0</v>
      </c>
      <c r="EH37" s="13"/>
      <c r="EI37" s="152"/>
      <c r="EJ37" s="10"/>
      <c r="EK37" s="44" t="s">
        <v>76</v>
      </c>
      <c r="EL37" s="11" t="str">
        <f>$B$60</f>
        <v>special component / blind</v>
      </c>
      <c r="EM37" s="14">
        <f t="shared" si="303"/>
        <v>0</v>
      </c>
      <c r="EO37" s="30"/>
      <c r="EP37" s="146"/>
      <c r="EQ37" s="765"/>
      <c r="ER37" s="116">
        <f t="shared" si="300"/>
        <v>0</v>
      </c>
      <c r="ES37" s="81">
        <f t="shared" si="204"/>
        <v>0</v>
      </c>
      <c r="ET37" s="280">
        <v>0</v>
      </c>
      <c r="EU37" s="9" t="s">
        <v>233</v>
      </c>
      <c r="EV37" s="581">
        <f t="shared" si="169"/>
        <v>0</v>
      </c>
      <c r="EW37" s="579">
        <f t="shared" si="127"/>
        <v>0</v>
      </c>
      <c r="EX37" s="582">
        <f t="shared" si="205"/>
        <v>0</v>
      </c>
      <c r="EY37" s="574"/>
      <c r="EZ37" s="575"/>
      <c r="FA37" s="567"/>
      <c r="FC37" s="44" t="s">
        <v>76</v>
      </c>
      <c r="FD37" s="72" t="s">
        <v>42</v>
      </c>
      <c r="FE37" s="141">
        <v>0</v>
      </c>
      <c r="FF37" s="141">
        <v>0</v>
      </c>
      <c r="FG37" s="142">
        <v>0</v>
      </c>
      <c r="FH37" s="9" t="s">
        <v>125</v>
      </c>
      <c r="FI37" s="122">
        <f t="shared" si="301"/>
        <v>0</v>
      </c>
      <c r="FJ37" s="602">
        <v>0</v>
      </c>
      <c r="FK37" s="604">
        <f t="shared" si="302"/>
        <v>0</v>
      </c>
      <c r="FL37" s="592"/>
      <c r="FM37" s="573"/>
      <c r="FN37" s="607"/>
      <c r="FO37" s="127"/>
      <c r="FP37" s="87"/>
      <c r="FQ37" s="522"/>
      <c r="FR37" s="61"/>
      <c r="FS37" s="567"/>
    </row>
    <row r="38" spans="1:175" ht="13.5" thickTop="1" thickBot="1" x14ac:dyDescent="0.3">
      <c r="A38" s="44" t="s">
        <v>66</v>
      </c>
      <c r="B38" s="61" t="s">
        <v>740</v>
      </c>
      <c r="C38" s="8"/>
      <c r="D38" s="944"/>
      <c r="E38" s="30"/>
      <c r="F38" s="944"/>
      <c r="G38" s="65">
        <v>0</v>
      </c>
      <c r="H38" s="820"/>
      <c r="I38" s="13">
        <f>(G38*H38)</f>
        <v>0</v>
      </c>
      <c r="J38" s="13">
        <f t="shared" si="336"/>
        <v>0</v>
      </c>
      <c r="K38" s="13">
        <f t="shared" si="337"/>
        <v>0</v>
      </c>
      <c r="L38" s="13"/>
      <c r="M38" s="152"/>
      <c r="N38" s="10"/>
      <c r="O38" s="44" t="s">
        <v>66</v>
      </c>
      <c r="P38" s="61" t="s">
        <v>236</v>
      </c>
      <c r="Q38" s="8"/>
      <c r="R38" s="944"/>
      <c r="S38" s="30"/>
      <c r="T38" s="944"/>
      <c r="U38" s="65">
        <v>0</v>
      </c>
      <c r="V38" s="820"/>
      <c r="W38" s="13">
        <f>(U38*V38)</f>
        <v>0</v>
      </c>
      <c r="X38" s="13">
        <f t="shared" si="338"/>
        <v>0</v>
      </c>
      <c r="Y38" s="13">
        <f t="shared" si="339"/>
        <v>0</v>
      </c>
      <c r="Z38" s="13"/>
      <c r="AA38" s="152"/>
      <c r="AB38" s="10"/>
      <c r="AC38" s="44" t="s">
        <v>66</v>
      </c>
      <c r="AD38" s="61" t="s">
        <v>236</v>
      </c>
      <c r="AE38" s="8"/>
      <c r="AF38" s="944"/>
      <c r="AG38" s="30"/>
      <c r="AH38" s="944"/>
      <c r="AI38" s="65">
        <v>0</v>
      </c>
      <c r="AJ38" s="820"/>
      <c r="AK38" s="13">
        <f t="shared" ref="AK38:AK41" si="364">(AI38*AJ38)</f>
        <v>0</v>
      </c>
      <c r="AL38" s="13">
        <f t="shared" si="341"/>
        <v>0</v>
      </c>
      <c r="AM38" s="13">
        <f t="shared" si="342"/>
        <v>0</v>
      </c>
      <c r="AN38" s="13"/>
      <c r="AO38" s="152"/>
      <c r="AP38" s="10"/>
      <c r="AQ38" s="44" t="s">
        <v>66</v>
      </c>
      <c r="AR38" s="61" t="s">
        <v>236</v>
      </c>
      <c r="AS38" s="8"/>
      <c r="AT38" s="944"/>
      <c r="AU38" s="30"/>
      <c r="AV38" s="944"/>
      <c r="AW38" s="65">
        <v>0</v>
      </c>
      <c r="AX38" s="820"/>
      <c r="AY38" s="13">
        <f t="shared" ref="AY38:AY41" si="365">(AW38*AX38)</f>
        <v>0</v>
      </c>
      <c r="AZ38" s="13">
        <f t="shared" si="344"/>
        <v>0</v>
      </c>
      <c r="BA38" s="13">
        <f t="shared" si="345"/>
        <v>0</v>
      </c>
      <c r="BB38" s="13"/>
      <c r="BC38" s="152"/>
      <c r="BD38" s="10"/>
      <c r="BE38" s="44" t="s">
        <v>66</v>
      </c>
      <c r="BF38" s="61" t="s">
        <v>236</v>
      </c>
      <c r="BG38" s="8"/>
      <c r="BH38" s="944"/>
      <c r="BI38" s="30"/>
      <c r="BJ38" s="944"/>
      <c r="BK38" s="65">
        <v>0</v>
      </c>
      <c r="BL38" s="820"/>
      <c r="BM38" s="13">
        <f t="shared" ref="BM38:BM41" si="366">(BK38*BL38)</f>
        <v>0</v>
      </c>
      <c r="BN38" s="13">
        <f t="shared" si="347"/>
        <v>0</v>
      </c>
      <c r="BO38" s="13">
        <f t="shared" si="348"/>
        <v>0</v>
      </c>
      <c r="BP38" s="13"/>
      <c r="BQ38" s="152"/>
      <c r="BR38" s="10"/>
      <c r="BS38" s="44" t="s">
        <v>66</v>
      </c>
      <c r="BT38" s="61" t="s">
        <v>236</v>
      </c>
      <c r="BU38" s="8"/>
      <c r="BV38" s="944"/>
      <c r="BW38" s="30"/>
      <c r="BX38" s="944"/>
      <c r="BY38" s="65">
        <v>0</v>
      </c>
      <c r="BZ38" s="820"/>
      <c r="CA38" s="13">
        <f t="shared" ref="CA38:CA41" si="367">(BY38*BZ38)</f>
        <v>0</v>
      </c>
      <c r="CB38" s="13">
        <f t="shared" si="350"/>
        <v>0</v>
      </c>
      <c r="CC38" s="13">
        <f t="shared" si="351"/>
        <v>0</v>
      </c>
      <c r="CD38" s="13"/>
      <c r="CE38" s="152"/>
      <c r="CF38" s="10"/>
      <c r="CG38" s="44" t="s">
        <v>66</v>
      </c>
      <c r="CH38" s="61" t="s">
        <v>236</v>
      </c>
      <c r="CI38" s="8"/>
      <c r="CJ38" s="944"/>
      <c r="CK38" s="30"/>
      <c r="CL38" s="944"/>
      <c r="CM38" s="65">
        <v>0</v>
      </c>
      <c r="CN38" s="820"/>
      <c r="CO38" s="13">
        <f t="shared" ref="CO38:CO41" si="368">(CM38*CN38)</f>
        <v>0</v>
      </c>
      <c r="CP38" s="13">
        <f t="shared" si="353"/>
        <v>0</v>
      </c>
      <c r="CQ38" s="13">
        <f t="shared" si="354"/>
        <v>0</v>
      </c>
      <c r="CR38" s="13"/>
      <c r="CS38" s="152"/>
      <c r="CT38" s="10"/>
      <c r="CU38" s="44" t="s">
        <v>66</v>
      </c>
      <c r="CV38" s="61" t="s">
        <v>236</v>
      </c>
      <c r="CW38" s="8"/>
      <c r="CX38" s="944"/>
      <c r="CY38" s="30"/>
      <c r="CZ38" s="944"/>
      <c r="DA38" s="65">
        <v>0</v>
      </c>
      <c r="DB38" s="820"/>
      <c r="DC38" s="13">
        <f t="shared" ref="DC38:DC41" si="369">(DA38*DB38)</f>
        <v>0</v>
      </c>
      <c r="DD38" s="13">
        <f t="shared" si="356"/>
        <v>0</v>
      </c>
      <c r="DE38" s="13">
        <f t="shared" si="357"/>
        <v>0</v>
      </c>
      <c r="DF38" s="13"/>
      <c r="DG38" s="152"/>
      <c r="DH38" s="10"/>
      <c r="DI38" s="44" t="s">
        <v>66</v>
      </c>
      <c r="DJ38" s="61" t="s">
        <v>236</v>
      </c>
      <c r="DK38" s="8"/>
      <c r="DL38" s="944"/>
      <c r="DM38" s="30"/>
      <c r="DN38" s="944"/>
      <c r="DO38" s="65">
        <v>0</v>
      </c>
      <c r="DP38" s="820"/>
      <c r="DQ38" s="13">
        <f t="shared" ref="DQ38:DQ41" si="370">(DO38*DP38)</f>
        <v>0</v>
      </c>
      <c r="DR38" s="13">
        <f t="shared" si="359"/>
        <v>0</v>
      </c>
      <c r="DS38" s="13">
        <f t="shared" si="360"/>
        <v>0</v>
      </c>
      <c r="DT38" s="13"/>
      <c r="DU38" s="152"/>
      <c r="DV38" s="10"/>
      <c r="DW38" s="44" t="s">
        <v>66</v>
      </c>
      <c r="DX38" s="61" t="s">
        <v>236</v>
      </c>
      <c r="DY38" s="8"/>
      <c r="DZ38" s="944"/>
      <c r="EA38" s="30"/>
      <c r="EB38" s="944"/>
      <c r="EC38" s="65">
        <v>0</v>
      </c>
      <c r="ED38" s="820"/>
      <c r="EE38" s="13">
        <f t="shared" ref="EE38:EE41" si="371">(EC38*ED38)</f>
        <v>0</v>
      </c>
      <c r="EF38" s="13">
        <f t="shared" si="362"/>
        <v>0</v>
      </c>
      <c r="EG38" s="13">
        <f t="shared" si="363"/>
        <v>0</v>
      </c>
      <c r="EH38" s="13"/>
      <c r="EI38" s="152"/>
      <c r="EJ38" s="10"/>
      <c r="EK38" s="44" t="s">
        <v>133</v>
      </c>
      <c r="EL38" s="11"/>
      <c r="EM38" s="14">
        <f>L61+Z61+AN61+BB61+BP61+CD61+CR61+DF61+DT61+EH61</f>
        <v>0</v>
      </c>
      <c r="EO38" s="30"/>
      <c r="EP38" s="146"/>
      <c r="EQ38" s="765"/>
      <c r="ER38" s="116">
        <f>IF(ER$4=0,0,EM38/ER$4)</f>
        <v>0</v>
      </c>
      <c r="ES38" s="81">
        <f t="shared" si="204"/>
        <v>0</v>
      </c>
      <c r="ET38" s="280">
        <v>0</v>
      </c>
      <c r="EU38" s="9" t="s">
        <v>233</v>
      </c>
      <c r="EV38" s="581">
        <f t="shared" si="169"/>
        <v>0</v>
      </c>
      <c r="EW38" s="579">
        <f t="shared" si="127"/>
        <v>0</v>
      </c>
      <c r="EX38" s="582">
        <f t="shared" si="205"/>
        <v>0</v>
      </c>
      <c r="EY38" s="574">
        <f>EZ140</f>
        <v>0</v>
      </c>
      <c r="EZ38" s="575"/>
      <c r="FA38" s="567"/>
      <c r="FC38" s="44" t="s">
        <v>133</v>
      </c>
      <c r="FD38" s="72" t="s">
        <v>42</v>
      </c>
      <c r="FE38" s="141">
        <v>0</v>
      </c>
      <c r="FF38" s="141">
        <v>0</v>
      </c>
      <c r="FG38" s="142">
        <v>0</v>
      </c>
      <c r="FH38" s="9" t="s">
        <v>125</v>
      </c>
      <c r="FI38" s="122">
        <f t="shared" si="301"/>
        <v>0</v>
      </c>
      <c r="FJ38" s="602">
        <v>0</v>
      </c>
      <c r="FK38" s="604">
        <f t="shared" si="302"/>
        <v>0</v>
      </c>
      <c r="FL38" s="591">
        <f>FR132</f>
        <v>0</v>
      </c>
      <c r="FM38" s="575"/>
      <c r="FN38" s="610">
        <f>SUM(FK38:FK39)+FL38</f>
        <v>0</v>
      </c>
      <c r="FO38" s="127">
        <f>IF(FO$4=0,0,FN38/$FO$4)</f>
        <v>0</v>
      </c>
      <c r="FP38" s="87" t="s">
        <v>133</v>
      </c>
      <c r="FQ38" s="522">
        <f>SUM(EX38:EY38)</f>
        <v>0</v>
      </c>
      <c r="FR38" s="496">
        <f>FN38</f>
        <v>0</v>
      </c>
      <c r="FS38" s="567">
        <f>SUM(FQ38:FR38)</f>
        <v>0</v>
      </c>
    </row>
    <row r="39" spans="1:175" ht="13" thickTop="1" x14ac:dyDescent="0.25">
      <c r="A39" s="44" t="s">
        <v>67</v>
      </c>
      <c r="B39" s="94" t="s">
        <v>237</v>
      </c>
      <c r="C39" s="8"/>
      <c r="D39" s="944"/>
      <c r="E39" s="30"/>
      <c r="F39" s="944"/>
      <c r="G39" s="65">
        <v>0</v>
      </c>
      <c r="H39" s="70">
        <v>0</v>
      </c>
      <c r="I39" s="13">
        <f>(G39*H39)</f>
        <v>0</v>
      </c>
      <c r="J39" s="13">
        <f t="shared" si="336"/>
        <v>0</v>
      </c>
      <c r="K39" s="13">
        <f t="shared" si="337"/>
        <v>0</v>
      </c>
      <c r="L39" s="13"/>
      <c r="M39" s="152"/>
      <c r="N39" s="10"/>
      <c r="O39" s="44" t="s">
        <v>67</v>
      </c>
      <c r="P39" s="94" t="s">
        <v>237</v>
      </c>
      <c r="Q39" s="8"/>
      <c r="R39" s="944"/>
      <c r="S39" s="30"/>
      <c r="T39" s="944"/>
      <c r="U39" s="65">
        <v>0</v>
      </c>
      <c r="V39" s="70">
        <v>0</v>
      </c>
      <c r="W39" s="13">
        <f>(U39*V39)</f>
        <v>0</v>
      </c>
      <c r="X39" s="13">
        <f t="shared" si="338"/>
        <v>0</v>
      </c>
      <c r="Y39" s="13">
        <f t="shared" si="339"/>
        <v>0</v>
      </c>
      <c r="Z39" s="13"/>
      <c r="AA39" s="152"/>
      <c r="AB39" s="10"/>
      <c r="AC39" s="44" t="s">
        <v>67</v>
      </c>
      <c r="AD39" s="94" t="s">
        <v>237</v>
      </c>
      <c r="AE39" s="8"/>
      <c r="AF39" s="944"/>
      <c r="AG39" s="30"/>
      <c r="AH39" s="944"/>
      <c r="AI39" s="65">
        <v>0</v>
      </c>
      <c r="AJ39" s="70">
        <v>0</v>
      </c>
      <c r="AK39" s="13">
        <f t="shared" si="364"/>
        <v>0</v>
      </c>
      <c r="AL39" s="13">
        <f t="shared" si="341"/>
        <v>0</v>
      </c>
      <c r="AM39" s="13">
        <f t="shared" si="342"/>
        <v>0</v>
      </c>
      <c r="AN39" s="13"/>
      <c r="AO39" s="152"/>
      <c r="AP39" s="10"/>
      <c r="AQ39" s="44" t="s">
        <v>67</v>
      </c>
      <c r="AR39" s="94" t="s">
        <v>237</v>
      </c>
      <c r="AS39" s="8"/>
      <c r="AT39" s="944"/>
      <c r="AU39" s="30"/>
      <c r="AV39" s="944"/>
      <c r="AW39" s="65">
        <v>0</v>
      </c>
      <c r="AX39" s="70">
        <v>0</v>
      </c>
      <c r="AY39" s="13">
        <f t="shared" si="365"/>
        <v>0</v>
      </c>
      <c r="AZ39" s="13">
        <f t="shared" si="344"/>
        <v>0</v>
      </c>
      <c r="BA39" s="13">
        <f t="shared" si="345"/>
        <v>0</v>
      </c>
      <c r="BB39" s="13"/>
      <c r="BC39" s="152"/>
      <c r="BD39" s="10"/>
      <c r="BE39" s="44" t="s">
        <v>67</v>
      </c>
      <c r="BF39" s="94" t="s">
        <v>237</v>
      </c>
      <c r="BG39" s="8"/>
      <c r="BH39" s="944"/>
      <c r="BI39" s="30"/>
      <c r="BJ39" s="944"/>
      <c r="BK39" s="65">
        <v>0</v>
      </c>
      <c r="BL39" s="70">
        <v>0</v>
      </c>
      <c r="BM39" s="13">
        <f t="shared" si="366"/>
        <v>0</v>
      </c>
      <c r="BN39" s="13">
        <f t="shared" si="347"/>
        <v>0</v>
      </c>
      <c r="BO39" s="13">
        <f t="shared" si="348"/>
        <v>0</v>
      </c>
      <c r="BP39" s="13"/>
      <c r="BQ39" s="152"/>
      <c r="BR39" s="10"/>
      <c r="BS39" s="44" t="s">
        <v>67</v>
      </c>
      <c r="BT39" s="94" t="s">
        <v>237</v>
      </c>
      <c r="BU39" s="8"/>
      <c r="BV39" s="944"/>
      <c r="BW39" s="30"/>
      <c r="BX39" s="944"/>
      <c r="BY39" s="65">
        <v>0</v>
      </c>
      <c r="BZ39" s="70">
        <v>0</v>
      </c>
      <c r="CA39" s="13">
        <f t="shared" si="367"/>
        <v>0</v>
      </c>
      <c r="CB39" s="13">
        <f t="shared" si="350"/>
        <v>0</v>
      </c>
      <c r="CC39" s="13">
        <f t="shared" si="351"/>
        <v>0</v>
      </c>
      <c r="CD39" s="13"/>
      <c r="CE39" s="152"/>
      <c r="CF39" s="10"/>
      <c r="CG39" s="44" t="s">
        <v>67</v>
      </c>
      <c r="CH39" s="94" t="s">
        <v>237</v>
      </c>
      <c r="CI39" s="8"/>
      <c r="CJ39" s="944"/>
      <c r="CK39" s="30"/>
      <c r="CL39" s="944"/>
      <c r="CM39" s="65">
        <v>0</v>
      </c>
      <c r="CN39" s="70">
        <v>0</v>
      </c>
      <c r="CO39" s="13">
        <f t="shared" si="368"/>
        <v>0</v>
      </c>
      <c r="CP39" s="13">
        <f t="shared" si="353"/>
        <v>0</v>
      </c>
      <c r="CQ39" s="13">
        <f t="shared" si="354"/>
        <v>0</v>
      </c>
      <c r="CR39" s="13"/>
      <c r="CS39" s="152"/>
      <c r="CT39" s="10"/>
      <c r="CU39" s="44" t="s">
        <v>67</v>
      </c>
      <c r="CV39" s="94" t="s">
        <v>237</v>
      </c>
      <c r="CW39" s="8"/>
      <c r="CX39" s="944"/>
      <c r="CY39" s="30"/>
      <c r="CZ39" s="944"/>
      <c r="DA39" s="65">
        <v>0</v>
      </c>
      <c r="DB39" s="70">
        <v>0</v>
      </c>
      <c r="DC39" s="13">
        <f t="shared" si="369"/>
        <v>0</v>
      </c>
      <c r="DD39" s="13">
        <f t="shared" si="356"/>
        <v>0</v>
      </c>
      <c r="DE39" s="13">
        <f t="shared" si="357"/>
        <v>0</v>
      </c>
      <c r="DF39" s="13"/>
      <c r="DG39" s="152"/>
      <c r="DH39" s="10"/>
      <c r="DI39" s="44" t="s">
        <v>67</v>
      </c>
      <c r="DJ39" s="94" t="s">
        <v>237</v>
      </c>
      <c r="DK39" s="8"/>
      <c r="DL39" s="944"/>
      <c r="DM39" s="30"/>
      <c r="DN39" s="944"/>
      <c r="DO39" s="65">
        <v>0</v>
      </c>
      <c r="DP39" s="70">
        <v>0</v>
      </c>
      <c r="DQ39" s="13">
        <f t="shared" si="370"/>
        <v>0</v>
      </c>
      <c r="DR39" s="13">
        <f t="shared" si="359"/>
        <v>0</v>
      </c>
      <c r="DS39" s="13">
        <f t="shared" si="360"/>
        <v>0</v>
      </c>
      <c r="DT39" s="13"/>
      <c r="DU39" s="152"/>
      <c r="DV39" s="10"/>
      <c r="DW39" s="44" t="s">
        <v>67</v>
      </c>
      <c r="DX39" s="94" t="s">
        <v>237</v>
      </c>
      <c r="DY39" s="8"/>
      <c r="DZ39" s="944"/>
      <c r="EA39" s="30"/>
      <c r="EB39" s="944"/>
      <c r="EC39" s="65">
        <v>0</v>
      </c>
      <c r="ED39" s="70">
        <v>0</v>
      </c>
      <c r="EE39" s="13">
        <f t="shared" si="371"/>
        <v>0</v>
      </c>
      <c r="EF39" s="13">
        <f t="shared" si="362"/>
        <v>0</v>
      </c>
      <c r="EG39" s="13">
        <f t="shared" si="363"/>
        <v>0</v>
      </c>
      <c r="EH39" s="13"/>
      <c r="EI39" s="152"/>
      <c r="EJ39" s="10"/>
      <c r="EK39" s="44"/>
      <c r="EL39" s="11"/>
      <c r="EM39" s="14"/>
      <c r="EN39" s="1051" t="s">
        <v>44</v>
      </c>
      <c r="EO39" s="1051"/>
      <c r="EP39" s="765" t="s">
        <v>45</v>
      </c>
      <c r="EQ39" s="30"/>
      <c r="ER39" s="121"/>
      <c r="ES39" s="111"/>
      <c r="ET39" s="128"/>
      <c r="EU39" s="9"/>
      <c r="EV39" s="583"/>
      <c r="EW39" s="579"/>
      <c r="EX39" s="582"/>
      <c r="EY39" s="112"/>
      <c r="EZ39" s="573"/>
      <c r="FA39" s="162"/>
      <c r="FC39" s="44" t="s">
        <v>133</v>
      </c>
      <c r="FD39" s="72" t="s">
        <v>42</v>
      </c>
      <c r="FE39" s="141">
        <v>0</v>
      </c>
      <c r="FF39" s="141">
        <v>0</v>
      </c>
      <c r="FG39" s="142">
        <v>0</v>
      </c>
      <c r="FH39" s="9" t="s">
        <v>125</v>
      </c>
      <c r="FI39" s="122">
        <f t="shared" si="301"/>
        <v>0</v>
      </c>
      <c r="FJ39" s="602">
        <v>0</v>
      </c>
      <c r="FK39" s="604">
        <f t="shared" si="302"/>
        <v>0</v>
      </c>
      <c r="FL39" s="592"/>
      <c r="FM39" s="573"/>
      <c r="FN39" s="607"/>
      <c r="FO39" s="127"/>
      <c r="FP39" s="87"/>
      <c r="FQ39" s="522"/>
      <c r="FR39" s="61"/>
      <c r="FS39" s="567"/>
    </row>
    <row r="40" spans="1:175" ht="13" thickBot="1" x14ac:dyDescent="0.3">
      <c r="A40" s="44" t="s">
        <v>68</v>
      </c>
      <c r="B40" s="94" t="s">
        <v>238</v>
      </c>
      <c r="C40" s="8"/>
      <c r="D40" s="944"/>
      <c r="E40" s="30"/>
      <c r="F40" s="944"/>
      <c r="G40" s="65">
        <v>0</v>
      </c>
      <c r="H40" s="70">
        <v>0</v>
      </c>
      <c r="I40" s="13">
        <f>(G40*H40)</f>
        <v>0</v>
      </c>
      <c r="J40" s="13">
        <f t="shared" si="336"/>
        <v>0</v>
      </c>
      <c r="K40" s="13">
        <f t="shared" si="337"/>
        <v>0</v>
      </c>
      <c r="L40" s="13"/>
      <c r="M40" s="152"/>
      <c r="N40" s="10"/>
      <c r="O40" s="44" t="s">
        <v>68</v>
      </c>
      <c r="P40" s="94" t="s">
        <v>238</v>
      </c>
      <c r="Q40" s="8"/>
      <c r="R40" s="944"/>
      <c r="S40" s="30"/>
      <c r="T40" s="944"/>
      <c r="U40" s="65">
        <v>0</v>
      </c>
      <c r="V40" s="70">
        <v>0</v>
      </c>
      <c r="W40" s="13">
        <f>(U40*V40)</f>
        <v>0</v>
      </c>
      <c r="X40" s="13">
        <f t="shared" si="338"/>
        <v>0</v>
      </c>
      <c r="Y40" s="13">
        <f t="shared" si="339"/>
        <v>0</v>
      </c>
      <c r="Z40" s="13"/>
      <c r="AA40" s="152"/>
      <c r="AB40" s="10"/>
      <c r="AC40" s="44" t="s">
        <v>68</v>
      </c>
      <c r="AD40" s="94" t="s">
        <v>238</v>
      </c>
      <c r="AE40" s="8"/>
      <c r="AF40" s="944"/>
      <c r="AG40" s="30"/>
      <c r="AH40" s="944"/>
      <c r="AI40" s="65">
        <v>0</v>
      </c>
      <c r="AJ40" s="70">
        <v>0</v>
      </c>
      <c r="AK40" s="13">
        <f t="shared" si="364"/>
        <v>0</v>
      </c>
      <c r="AL40" s="13">
        <f t="shared" si="341"/>
        <v>0</v>
      </c>
      <c r="AM40" s="13">
        <f t="shared" si="342"/>
        <v>0</v>
      </c>
      <c r="AN40" s="13"/>
      <c r="AO40" s="152"/>
      <c r="AP40" s="10"/>
      <c r="AQ40" s="44" t="s">
        <v>68</v>
      </c>
      <c r="AR40" s="94" t="s">
        <v>238</v>
      </c>
      <c r="AS40" s="8"/>
      <c r="AT40" s="944"/>
      <c r="AU40" s="30"/>
      <c r="AV40" s="944"/>
      <c r="AW40" s="65">
        <v>0</v>
      </c>
      <c r="AX40" s="70">
        <v>0</v>
      </c>
      <c r="AY40" s="13">
        <f t="shared" si="365"/>
        <v>0</v>
      </c>
      <c r="AZ40" s="13">
        <f t="shared" si="344"/>
        <v>0</v>
      </c>
      <c r="BA40" s="13">
        <f t="shared" si="345"/>
        <v>0</v>
      </c>
      <c r="BB40" s="13"/>
      <c r="BC40" s="152"/>
      <c r="BD40" s="10"/>
      <c r="BE40" s="44" t="s">
        <v>68</v>
      </c>
      <c r="BF40" s="94" t="s">
        <v>238</v>
      </c>
      <c r="BG40" s="8"/>
      <c r="BH40" s="944"/>
      <c r="BI40" s="30"/>
      <c r="BJ40" s="944"/>
      <c r="BK40" s="65">
        <v>0</v>
      </c>
      <c r="BL40" s="70">
        <v>0</v>
      </c>
      <c r="BM40" s="13">
        <f t="shared" si="366"/>
        <v>0</v>
      </c>
      <c r="BN40" s="13">
        <f t="shared" si="347"/>
        <v>0</v>
      </c>
      <c r="BO40" s="13">
        <f t="shared" si="348"/>
        <v>0</v>
      </c>
      <c r="BP40" s="13"/>
      <c r="BQ40" s="152"/>
      <c r="BR40" s="10"/>
      <c r="BS40" s="44" t="s">
        <v>68</v>
      </c>
      <c r="BT40" s="94" t="s">
        <v>238</v>
      </c>
      <c r="BU40" s="8"/>
      <c r="BV40" s="944"/>
      <c r="BW40" s="30"/>
      <c r="BX40" s="944"/>
      <c r="BY40" s="65">
        <v>0</v>
      </c>
      <c r="BZ40" s="70">
        <v>0</v>
      </c>
      <c r="CA40" s="13">
        <f t="shared" si="367"/>
        <v>0</v>
      </c>
      <c r="CB40" s="13">
        <f t="shared" si="350"/>
        <v>0</v>
      </c>
      <c r="CC40" s="13">
        <f t="shared" si="351"/>
        <v>0</v>
      </c>
      <c r="CD40" s="13"/>
      <c r="CE40" s="152"/>
      <c r="CF40" s="10"/>
      <c r="CG40" s="44" t="s">
        <v>68</v>
      </c>
      <c r="CH40" s="94" t="s">
        <v>238</v>
      </c>
      <c r="CI40" s="8"/>
      <c r="CJ40" s="944"/>
      <c r="CK40" s="30"/>
      <c r="CL40" s="944"/>
      <c r="CM40" s="65">
        <v>0</v>
      </c>
      <c r="CN40" s="70">
        <v>0</v>
      </c>
      <c r="CO40" s="13">
        <f t="shared" si="368"/>
        <v>0</v>
      </c>
      <c r="CP40" s="13">
        <f t="shared" si="353"/>
        <v>0</v>
      </c>
      <c r="CQ40" s="13">
        <f t="shared" si="354"/>
        <v>0</v>
      </c>
      <c r="CR40" s="13"/>
      <c r="CS40" s="152"/>
      <c r="CT40" s="10"/>
      <c r="CU40" s="44" t="s">
        <v>68</v>
      </c>
      <c r="CV40" s="94" t="s">
        <v>238</v>
      </c>
      <c r="CW40" s="8"/>
      <c r="CX40" s="944"/>
      <c r="CY40" s="30"/>
      <c r="CZ40" s="944"/>
      <c r="DA40" s="65">
        <v>0</v>
      </c>
      <c r="DB40" s="70">
        <v>0</v>
      </c>
      <c r="DC40" s="13">
        <f t="shared" si="369"/>
        <v>0</v>
      </c>
      <c r="DD40" s="13">
        <f t="shared" si="356"/>
        <v>0</v>
      </c>
      <c r="DE40" s="13">
        <f t="shared" si="357"/>
        <v>0</v>
      </c>
      <c r="DF40" s="13"/>
      <c r="DG40" s="152"/>
      <c r="DH40" s="10"/>
      <c r="DI40" s="44" t="s">
        <v>68</v>
      </c>
      <c r="DJ40" s="94" t="s">
        <v>238</v>
      </c>
      <c r="DK40" s="8"/>
      <c r="DL40" s="944"/>
      <c r="DM40" s="30"/>
      <c r="DN40" s="944"/>
      <c r="DO40" s="65">
        <v>0</v>
      </c>
      <c r="DP40" s="70">
        <v>0</v>
      </c>
      <c r="DQ40" s="13">
        <f t="shared" si="370"/>
        <v>0</v>
      </c>
      <c r="DR40" s="13">
        <f t="shared" si="359"/>
        <v>0</v>
      </c>
      <c r="DS40" s="13">
        <f t="shared" si="360"/>
        <v>0</v>
      </c>
      <c r="DT40" s="13"/>
      <c r="DU40" s="152"/>
      <c r="DV40" s="10"/>
      <c r="DW40" s="44" t="s">
        <v>68</v>
      </c>
      <c r="DX40" s="94" t="s">
        <v>238</v>
      </c>
      <c r="DY40" s="8"/>
      <c r="DZ40" s="944"/>
      <c r="EA40" s="30"/>
      <c r="EB40" s="944"/>
      <c r="EC40" s="65">
        <v>0</v>
      </c>
      <c r="ED40" s="70">
        <v>0</v>
      </c>
      <c r="EE40" s="13">
        <f t="shared" si="371"/>
        <v>0</v>
      </c>
      <c r="EF40" s="13">
        <f t="shared" si="362"/>
        <v>0</v>
      </c>
      <c r="EG40" s="13">
        <f t="shared" si="363"/>
        <v>0</v>
      </c>
      <c r="EH40" s="13"/>
      <c r="EI40" s="152"/>
      <c r="EJ40" s="10"/>
      <c r="EK40" s="44" t="s">
        <v>77</v>
      </c>
      <c r="EL40" s="761" t="str">
        <f>Prices!$A$103</f>
        <v xml:space="preserve">glazing  </v>
      </c>
      <c r="EM40" s="767">
        <f>K63+Y63+AM63+BA63+BO63+CC63+CQ63+DE63+DS63+EG63</f>
        <v>0</v>
      </c>
      <c r="EN40" s="1042" t="s">
        <v>78</v>
      </c>
      <c r="EO40" s="1042"/>
      <c r="EP40" s="190">
        <f>F63*$C$2+T63*$Q$2+AH63*$AE$2+AV63*$AS$2+BJ63*$BG$2+BX63*$BU$2+CL63*$CI$2+CZ63*$CW$2+DN63*$DK$2+EB63*$DY$2</f>
        <v>0</v>
      </c>
      <c r="EQ40" s="79"/>
      <c r="ER40" s="116">
        <f t="shared" ref="ER40:ER59" si="372">IF(ER$4=0,0,EM40/ER$4)</f>
        <v>0</v>
      </c>
      <c r="ES40" s="81">
        <f t="shared" ref="ES40:ES59" si="373">ER40*ET40+ER40</f>
        <v>0</v>
      </c>
      <c r="ET40" s="280">
        <v>0</v>
      </c>
      <c r="EU40" s="9" t="s">
        <v>45</v>
      </c>
      <c r="EV40" s="583">
        <f t="shared" ref="EV40:EV59" si="374">IF(ER$4=0,0,EP40/$ER$4*$EX$4)</f>
        <v>0</v>
      </c>
      <c r="EW40" s="579">
        <f t="shared" si="86"/>
        <v>0</v>
      </c>
      <c r="EX40" s="582">
        <f t="shared" ref="EX40:EX59" si="375">ER40*ER$4+ES40*ES$4</f>
        <v>0</v>
      </c>
      <c r="EY40" s="112"/>
      <c r="EZ40" s="573"/>
      <c r="FA40" s="55"/>
      <c r="FC40" s="44"/>
      <c r="FD40" s="11"/>
      <c r="FE40" s="126"/>
      <c r="FF40" s="126"/>
      <c r="FG40" s="436"/>
      <c r="FH40" s="9"/>
      <c r="FI40" s="123"/>
      <c r="FJ40" s="121"/>
      <c r="FK40" s="604"/>
      <c r="FL40" s="592"/>
      <c r="FM40" s="573"/>
      <c r="FN40" s="607"/>
      <c r="FO40" s="127"/>
      <c r="FP40" s="87"/>
      <c r="FQ40" s="522"/>
      <c r="FR40" s="61"/>
      <c r="FS40" s="567"/>
    </row>
    <row r="41" spans="1:175" ht="13.5" thickTop="1" thickBot="1" x14ac:dyDescent="0.3">
      <c r="A41" s="44" t="s">
        <v>73</v>
      </c>
      <c r="B41" s="11" t="s">
        <v>41</v>
      </c>
      <c r="C41" s="8"/>
      <c r="D41" s="944"/>
      <c r="E41" s="30"/>
      <c r="F41" s="30"/>
      <c r="G41" s="65">
        <v>0</v>
      </c>
      <c r="H41" s="820"/>
      <c r="I41" s="13">
        <f>(G41*H41)</f>
        <v>0</v>
      </c>
      <c r="J41" s="13">
        <f t="shared" si="336"/>
        <v>0</v>
      </c>
      <c r="K41" s="13">
        <f t="shared" si="337"/>
        <v>0</v>
      </c>
      <c r="L41" s="13"/>
      <c r="M41" s="152"/>
      <c r="N41" s="10"/>
      <c r="O41" s="44" t="s">
        <v>73</v>
      </c>
      <c r="P41" s="11" t="s">
        <v>41</v>
      </c>
      <c r="Q41" s="8"/>
      <c r="R41" s="944"/>
      <c r="S41" s="30"/>
      <c r="T41" s="30"/>
      <c r="U41" s="65">
        <v>0</v>
      </c>
      <c r="V41" s="820"/>
      <c r="W41" s="13">
        <f>(U41*V41)</f>
        <v>0</v>
      </c>
      <c r="X41" s="13">
        <f t="shared" si="338"/>
        <v>0</v>
      </c>
      <c r="Y41" s="13">
        <f t="shared" si="339"/>
        <v>0</v>
      </c>
      <c r="Z41" s="13"/>
      <c r="AA41" s="152"/>
      <c r="AB41" s="10"/>
      <c r="AC41" s="44" t="s">
        <v>73</v>
      </c>
      <c r="AD41" s="11" t="s">
        <v>41</v>
      </c>
      <c r="AE41" s="8"/>
      <c r="AF41" s="944"/>
      <c r="AG41" s="30"/>
      <c r="AH41" s="30"/>
      <c r="AI41" s="65">
        <v>0</v>
      </c>
      <c r="AJ41" s="820"/>
      <c r="AK41" s="13">
        <f t="shared" si="364"/>
        <v>0</v>
      </c>
      <c r="AL41" s="13">
        <f t="shared" si="341"/>
        <v>0</v>
      </c>
      <c r="AM41" s="13">
        <f t="shared" si="342"/>
        <v>0</v>
      </c>
      <c r="AN41" s="13"/>
      <c r="AO41" s="152"/>
      <c r="AP41" s="10"/>
      <c r="AQ41" s="44" t="s">
        <v>73</v>
      </c>
      <c r="AR41" s="11" t="s">
        <v>41</v>
      </c>
      <c r="AS41" s="8"/>
      <c r="AT41" s="944"/>
      <c r="AU41" s="30"/>
      <c r="AV41" s="30"/>
      <c r="AW41" s="65">
        <v>0</v>
      </c>
      <c r="AX41" s="820"/>
      <c r="AY41" s="13">
        <f t="shared" si="365"/>
        <v>0</v>
      </c>
      <c r="AZ41" s="13">
        <f t="shared" si="344"/>
        <v>0</v>
      </c>
      <c r="BA41" s="13">
        <f t="shared" si="345"/>
        <v>0</v>
      </c>
      <c r="BB41" s="13"/>
      <c r="BC41" s="152"/>
      <c r="BD41" s="10"/>
      <c r="BE41" s="44" t="s">
        <v>73</v>
      </c>
      <c r="BF41" s="11" t="s">
        <v>41</v>
      </c>
      <c r="BG41" s="8"/>
      <c r="BH41" s="944"/>
      <c r="BI41" s="30"/>
      <c r="BJ41" s="30"/>
      <c r="BK41" s="65">
        <v>0</v>
      </c>
      <c r="BL41" s="820"/>
      <c r="BM41" s="13">
        <f t="shared" si="366"/>
        <v>0</v>
      </c>
      <c r="BN41" s="13">
        <f t="shared" si="347"/>
        <v>0</v>
      </c>
      <c r="BO41" s="13">
        <f t="shared" si="348"/>
        <v>0</v>
      </c>
      <c r="BP41" s="13"/>
      <c r="BQ41" s="152"/>
      <c r="BR41" s="10"/>
      <c r="BS41" s="44" t="s">
        <v>73</v>
      </c>
      <c r="BT41" s="11" t="s">
        <v>41</v>
      </c>
      <c r="BU41" s="8"/>
      <c r="BV41" s="944"/>
      <c r="BW41" s="30"/>
      <c r="BX41" s="30"/>
      <c r="BY41" s="65">
        <v>0</v>
      </c>
      <c r="BZ41" s="820"/>
      <c r="CA41" s="13">
        <f t="shared" si="367"/>
        <v>0</v>
      </c>
      <c r="CB41" s="13">
        <f t="shared" si="350"/>
        <v>0</v>
      </c>
      <c r="CC41" s="13">
        <f t="shared" si="351"/>
        <v>0</v>
      </c>
      <c r="CD41" s="13"/>
      <c r="CE41" s="152"/>
      <c r="CF41" s="10"/>
      <c r="CG41" s="44" t="s">
        <v>73</v>
      </c>
      <c r="CH41" s="11" t="s">
        <v>41</v>
      </c>
      <c r="CI41" s="8"/>
      <c r="CJ41" s="944"/>
      <c r="CK41" s="30"/>
      <c r="CL41" s="30"/>
      <c r="CM41" s="65">
        <v>0</v>
      </c>
      <c r="CN41" s="820"/>
      <c r="CO41" s="13">
        <f t="shared" si="368"/>
        <v>0</v>
      </c>
      <c r="CP41" s="13">
        <f t="shared" si="353"/>
        <v>0</v>
      </c>
      <c r="CQ41" s="13">
        <f t="shared" si="354"/>
        <v>0</v>
      </c>
      <c r="CR41" s="13"/>
      <c r="CS41" s="152"/>
      <c r="CT41" s="10"/>
      <c r="CU41" s="44" t="s">
        <v>73</v>
      </c>
      <c r="CV41" s="11" t="s">
        <v>41</v>
      </c>
      <c r="CW41" s="8"/>
      <c r="CX41" s="944"/>
      <c r="CY41" s="30"/>
      <c r="CZ41" s="30"/>
      <c r="DA41" s="65">
        <v>0</v>
      </c>
      <c r="DB41" s="820"/>
      <c r="DC41" s="13">
        <f t="shared" si="369"/>
        <v>0</v>
      </c>
      <c r="DD41" s="13">
        <f t="shared" si="356"/>
        <v>0</v>
      </c>
      <c r="DE41" s="13">
        <f t="shared" si="357"/>
        <v>0</v>
      </c>
      <c r="DF41" s="13"/>
      <c r="DG41" s="152"/>
      <c r="DH41" s="10"/>
      <c r="DI41" s="44" t="s">
        <v>73</v>
      </c>
      <c r="DJ41" s="11" t="s">
        <v>41</v>
      </c>
      <c r="DK41" s="8"/>
      <c r="DL41" s="944"/>
      <c r="DM41" s="30"/>
      <c r="DN41" s="30"/>
      <c r="DO41" s="65">
        <v>0</v>
      </c>
      <c r="DP41" s="820"/>
      <c r="DQ41" s="13">
        <f t="shared" si="370"/>
        <v>0</v>
      </c>
      <c r="DR41" s="13">
        <f t="shared" si="359"/>
        <v>0</v>
      </c>
      <c r="DS41" s="13">
        <f t="shared" si="360"/>
        <v>0</v>
      </c>
      <c r="DT41" s="13"/>
      <c r="DU41" s="152"/>
      <c r="DV41" s="10"/>
      <c r="DW41" s="44" t="s">
        <v>73</v>
      </c>
      <c r="DX41" s="11" t="s">
        <v>41</v>
      </c>
      <c r="DY41" s="8"/>
      <c r="DZ41" s="944"/>
      <c r="EA41" s="30"/>
      <c r="EB41" s="30"/>
      <c r="EC41" s="65">
        <v>0</v>
      </c>
      <c r="ED41" s="820"/>
      <c r="EE41" s="13">
        <f t="shared" si="371"/>
        <v>0</v>
      </c>
      <c r="EF41" s="13">
        <f t="shared" si="362"/>
        <v>0</v>
      </c>
      <c r="EG41" s="13">
        <f t="shared" si="363"/>
        <v>0</v>
      </c>
      <c r="EH41" s="13"/>
      <c r="EI41" s="152"/>
      <c r="EJ41" s="10"/>
      <c r="EK41" s="44" t="s">
        <v>77</v>
      </c>
      <c r="EL41" s="761" t="str">
        <f>Prices!$A$104</f>
        <v xml:space="preserve">glazing  </v>
      </c>
      <c r="EM41" s="761">
        <f t="shared" ref="EM41:EM59" si="376">K64+Y64+AM64+BA64+BO64+CC64+CQ64+DE64+DS64+EG64</f>
        <v>0</v>
      </c>
      <c r="EN41" s="1042" t="s">
        <v>79</v>
      </c>
      <c r="EO41" s="1052"/>
      <c r="EP41" s="190">
        <f t="shared" ref="EP41:EP59" si="377">F64*$C$2+T64*$Q$2+AH64*$AE$2+AV64*$AS$2+BJ64*$BG$2+BX64*$BU$2+CL64*$CI$2+CZ64*$CW$2+DN64*$DK$2+EB64*$DY$2</f>
        <v>0</v>
      </c>
      <c r="EQ41" s="79"/>
      <c r="ER41" s="116">
        <f t="shared" si="372"/>
        <v>0</v>
      </c>
      <c r="ES41" s="81">
        <f t="shared" si="373"/>
        <v>0</v>
      </c>
      <c r="ET41" s="280">
        <v>0</v>
      </c>
      <c r="EU41" s="9" t="s">
        <v>45</v>
      </c>
      <c r="EV41" s="583">
        <f t="shared" si="374"/>
        <v>0</v>
      </c>
      <c r="EW41" s="579">
        <f t="shared" si="86"/>
        <v>0</v>
      </c>
      <c r="EX41" s="582">
        <f t="shared" si="375"/>
        <v>0</v>
      </c>
      <c r="EY41" s="112"/>
      <c r="EZ41" s="573"/>
      <c r="FA41" s="55"/>
      <c r="FC41" s="44" t="s">
        <v>77</v>
      </c>
      <c r="FD41" s="72" t="s">
        <v>62</v>
      </c>
      <c r="FE41" s="141">
        <v>0</v>
      </c>
      <c r="FF41" s="141">
        <v>0</v>
      </c>
      <c r="FG41" s="142">
        <v>0</v>
      </c>
      <c r="FH41" s="9" t="s">
        <v>45</v>
      </c>
      <c r="FI41" s="122">
        <f t="shared" ref="FI41:FI52" si="378">FE41*FF41*FG41</f>
        <v>0</v>
      </c>
      <c r="FJ41" s="602">
        <v>0</v>
      </c>
      <c r="FK41" s="604">
        <f t="shared" ref="FK41:FK52" si="379">FI41*FJ41</f>
        <v>0</v>
      </c>
      <c r="FL41" s="592"/>
      <c r="FM41" s="573"/>
      <c r="FN41" s="610">
        <f>SUM(FK41:FK42)</f>
        <v>0</v>
      </c>
      <c r="FO41" s="127">
        <f>IF(FO$4=0,0,FN41/$FO$4)</f>
        <v>0</v>
      </c>
      <c r="FP41" s="87" t="s">
        <v>77</v>
      </c>
      <c r="FQ41" s="522">
        <f>SUM(EX40:EX59)</f>
        <v>0</v>
      </c>
      <c r="FR41" s="496">
        <f>FN41</f>
        <v>0</v>
      </c>
      <c r="FS41" s="567">
        <f>SUM(FQ41:FR41)</f>
        <v>0</v>
      </c>
    </row>
    <row r="42" spans="1:175" ht="13.5" thickTop="1" thickBot="1" x14ac:dyDescent="0.3">
      <c r="A42" s="44" t="s">
        <v>73</v>
      </c>
      <c r="B42" s="11" t="s">
        <v>39</v>
      </c>
      <c r="C42" s="8"/>
      <c r="D42" s="944"/>
      <c r="E42" s="30"/>
      <c r="F42" s="65">
        <v>0</v>
      </c>
      <c r="G42" s="65">
        <v>1</v>
      </c>
      <c r="H42" s="820"/>
      <c r="I42" s="16">
        <f>F42*G42*H42</f>
        <v>0</v>
      </c>
      <c r="J42" s="13">
        <f t="shared" si="336"/>
        <v>0</v>
      </c>
      <c r="K42" s="13">
        <f t="shared" si="337"/>
        <v>0</v>
      </c>
      <c r="L42" s="13"/>
      <c r="M42" s="152"/>
      <c r="N42" s="10"/>
      <c r="O42" s="44" t="s">
        <v>73</v>
      </c>
      <c r="P42" s="11" t="s">
        <v>39</v>
      </c>
      <c r="Q42" s="8"/>
      <c r="R42" s="944"/>
      <c r="S42" s="30"/>
      <c r="T42" s="65">
        <v>0</v>
      </c>
      <c r="U42" s="65">
        <v>1</v>
      </c>
      <c r="V42" s="820"/>
      <c r="W42" s="16">
        <f>T42*U42*V42</f>
        <v>0</v>
      </c>
      <c r="X42" s="13">
        <f t="shared" si="338"/>
        <v>0</v>
      </c>
      <c r="Y42" s="13">
        <f t="shared" si="339"/>
        <v>0</v>
      </c>
      <c r="Z42" s="13"/>
      <c r="AA42" s="152"/>
      <c r="AB42" s="10"/>
      <c r="AC42" s="44" t="s">
        <v>73</v>
      </c>
      <c r="AD42" s="11" t="s">
        <v>39</v>
      </c>
      <c r="AE42" s="8"/>
      <c r="AF42" s="944"/>
      <c r="AG42" s="30"/>
      <c r="AH42" s="65">
        <v>0</v>
      </c>
      <c r="AI42" s="65">
        <v>1</v>
      </c>
      <c r="AJ42" s="820"/>
      <c r="AK42" s="16">
        <f t="shared" ref="AK42" si="380">AH42*AI42*AJ42</f>
        <v>0</v>
      </c>
      <c r="AL42" s="13">
        <f t="shared" si="341"/>
        <v>0</v>
      </c>
      <c r="AM42" s="13">
        <f t="shared" si="342"/>
        <v>0</v>
      </c>
      <c r="AN42" s="13"/>
      <c r="AO42" s="152"/>
      <c r="AP42" s="10"/>
      <c r="AQ42" s="44" t="s">
        <v>73</v>
      </c>
      <c r="AR42" s="11" t="s">
        <v>39</v>
      </c>
      <c r="AS42" s="8"/>
      <c r="AT42" s="944"/>
      <c r="AU42" s="30"/>
      <c r="AV42" s="65">
        <v>0</v>
      </c>
      <c r="AW42" s="65">
        <v>1</v>
      </c>
      <c r="AX42" s="820"/>
      <c r="AY42" s="16">
        <f t="shared" ref="AY42" si="381">AV42*AW42*AX42</f>
        <v>0</v>
      </c>
      <c r="AZ42" s="13">
        <f t="shared" si="344"/>
        <v>0</v>
      </c>
      <c r="BA42" s="13">
        <f t="shared" si="345"/>
        <v>0</v>
      </c>
      <c r="BB42" s="13"/>
      <c r="BC42" s="152"/>
      <c r="BD42" s="10"/>
      <c r="BE42" s="44" t="s">
        <v>73</v>
      </c>
      <c r="BF42" s="11" t="s">
        <v>39</v>
      </c>
      <c r="BG42" s="8"/>
      <c r="BH42" s="944"/>
      <c r="BI42" s="30"/>
      <c r="BJ42" s="65">
        <v>0</v>
      </c>
      <c r="BK42" s="65">
        <v>1</v>
      </c>
      <c r="BL42" s="820"/>
      <c r="BM42" s="16">
        <f t="shared" ref="BM42" si="382">BJ42*BK42*BL42</f>
        <v>0</v>
      </c>
      <c r="BN42" s="13">
        <f t="shared" si="347"/>
        <v>0</v>
      </c>
      <c r="BO42" s="13">
        <f t="shared" si="348"/>
        <v>0</v>
      </c>
      <c r="BP42" s="13"/>
      <c r="BQ42" s="152"/>
      <c r="BR42" s="10"/>
      <c r="BS42" s="44" t="s">
        <v>73</v>
      </c>
      <c r="BT42" s="11" t="s">
        <v>39</v>
      </c>
      <c r="BU42" s="8"/>
      <c r="BV42" s="944"/>
      <c r="BW42" s="30"/>
      <c r="BX42" s="65">
        <v>0</v>
      </c>
      <c r="BY42" s="65">
        <v>1</v>
      </c>
      <c r="BZ42" s="820"/>
      <c r="CA42" s="16">
        <f t="shared" ref="CA42" si="383">BX42*BY42*BZ42</f>
        <v>0</v>
      </c>
      <c r="CB42" s="13">
        <f t="shared" si="350"/>
        <v>0</v>
      </c>
      <c r="CC42" s="13">
        <f t="shared" si="351"/>
        <v>0</v>
      </c>
      <c r="CD42" s="13"/>
      <c r="CE42" s="152"/>
      <c r="CF42" s="10"/>
      <c r="CG42" s="44" t="s">
        <v>73</v>
      </c>
      <c r="CH42" s="11" t="s">
        <v>39</v>
      </c>
      <c r="CI42" s="8"/>
      <c r="CJ42" s="944"/>
      <c r="CK42" s="30"/>
      <c r="CL42" s="65">
        <v>0</v>
      </c>
      <c r="CM42" s="65">
        <v>1</v>
      </c>
      <c r="CN42" s="820"/>
      <c r="CO42" s="16">
        <f t="shared" ref="CO42" si="384">CL42*CM42*CN42</f>
        <v>0</v>
      </c>
      <c r="CP42" s="13">
        <f t="shared" si="353"/>
        <v>0</v>
      </c>
      <c r="CQ42" s="13">
        <f t="shared" si="354"/>
        <v>0</v>
      </c>
      <c r="CR42" s="13"/>
      <c r="CS42" s="152"/>
      <c r="CT42" s="10"/>
      <c r="CU42" s="44" t="s">
        <v>73</v>
      </c>
      <c r="CV42" s="11" t="s">
        <v>39</v>
      </c>
      <c r="CW42" s="8"/>
      <c r="CX42" s="944"/>
      <c r="CY42" s="30"/>
      <c r="CZ42" s="65">
        <v>0</v>
      </c>
      <c r="DA42" s="65">
        <v>1</v>
      </c>
      <c r="DB42" s="820"/>
      <c r="DC42" s="16">
        <f t="shared" ref="DC42" si="385">CZ42*DA42*DB42</f>
        <v>0</v>
      </c>
      <c r="DD42" s="13">
        <f t="shared" si="356"/>
        <v>0</v>
      </c>
      <c r="DE42" s="13">
        <f t="shared" si="357"/>
        <v>0</v>
      </c>
      <c r="DF42" s="13"/>
      <c r="DG42" s="152"/>
      <c r="DH42" s="10"/>
      <c r="DI42" s="44" t="s">
        <v>73</v>
      </c>
      <c r="DJ42" s="11" t="s">
        <v>39</v>
      </c>
      <c r="DK42" s="8"/>
      <c r="DL42" s="944"/>
      <c r="DM42" s="30"/>
      <c r="DN42" s="65">
        <v>0</v>
      </c>
      <c r="DO42" s="65">
        <v>1</v>
      </c>
      <c r="DP42" s="820"/>
      <c r="DQ42" s="16">
        <f t="shared" ref="DQ42" si="386">DN42*DO42*DP42</f>
        <v>0</v>
      </c>
      <c r="DR42" s="13">
        <f t="shared" si="359"/>
        <v>0</v>
      </c>
      <c r="DS42" s="13">
        <f t="shared" si="360"/>
        <v>0</v>
      </c>
      <c r="DT42" s="13"/>
      <c r="DU42" s="152"/>
      <c r="DV42" s="10"/>
      <c r="DW42" s="44" t="s">
        <v>73</v>
      </c>
      <c r="DX42" s="11" t="s">
        <v>39</v>
      </c>
      <c r="DY42" s="8"/>
      <c r="DZ42" s="944"/>
      <c r="EA42" s="30"/>
      <c r="EB42" s="65">
        <v>0</v>
      </c>
      <c r="EC42" s="65">
        <v>1</v>
      </c>
      <c r="ED42" s="820"/>
      <c r="EE42" s="16">
        <f t="shared" ref="EE42" si="387">EB42*EC42*ED42</f>
        <v>0</v>
      </c>
      <c r="EF42" s="13">
        <f t="shared" si="362"/>
        <v>0</v>
      </c>
      <c r="EG42" s="13">
        <f t="shared" si="363"/>
        <v>0</v>
      </c>
      <c r="EH42" s="13"/>
      <c r="EI42" s="152"/>
      <c r="EJ42" s="10"/>
      <c r="EK42" s="44" t="s">
        <v>77</v>
      </c>
      <c r="EL42" s="761" t="str">
        <f>Prices!$A$105</f>
        <v xml:space="preserve">glazing  </v>
      </c>
      <c r="EM42" s="761">
        <f t="shared" si="376"/>
        <v>0</v>
      </c>
      <c r="EN42" s="1042" t="s">
        <v>80</v>
      </c>
      <c r="EO42" s="1052"/>
      <c r="EP42" s="190">
        <f t="shared" si="377"/>
        <v>0</v>
      </c>
      <c r="EQ42" s="79"/>
      <c r="ER42" s="116">
        <f t="shared" si="372"/>
        <v>0</v>
      </c>
      <c r="ES42" s="81">
        <f t="shared" si="373"/>
        <v>0</v>
      </c>
      <c r="ET42" s="280">
        <v>0</v>
      </c>
      <c r="EU42" s="9" t="s">
        <v>45</v>
      </c>
      <c r="EV42" s="583">
        <f t="shared" si="374"/>
        <v>0</v>
      </c>
      <c r="EW42" s="579">
        <f t="shared" si="86"/>
        <v>0</v>
      </c>
      <c r="EX42" s="582">
        <f t="shared" si="375"/>
        <v>0</v>
      </c>
      <c r="EY42" s="112"/>
      <c r="EZ42" s="573"/>
      <c r="FA42" s="55"/>
      <c r="FC42" s="44" t="s">
        <v>77</v>
      </c>
      <c r="FD42" s="72" t="s">
        <v>62</v>
      </c>
      <c r="FE42" s="141">
        <v>0</v>
      </c>
      <c r="FF42" s="141">
        <v>0</v>
      </c>
      <c r="FG42" s="142">
        <v>0</v>
      </c>
      <c r="FH42" s="9" t="s">
        <v>45</v>
      </c>
      <c r="FI42" s="122">
        <f t="shared" si="378"/>
        <v>0</v>
      </c>
      <c r="FJ42" s="602">
        <v>0</v>
      </c>
      <c r="FK42" s="604">
        <f t="shared" si="379"/>
        <v>0</v>
      </c>
      <c r="FL42" s="592"/>
      <c r="FM42" s="576"/>
      <c r="FN42" s="607"/>
      <c r="FO42" s="127"/>
      <c r="FP42" s="87"/>
      <c r="FQ42" s="522"/>
      <c r="FR42" s="61"/>
      <c r="FS42" s="567"/>
    </row>
    <row r="43" spans="1:175" ht="13" thickTop="1" x14ac:dyDescent="0.25">
      <c r="A43" s="44" t="s">
        <v>73</v>
      </c>
      <c r="B43" s="11" t="s">
        <v>40</v>
      </c>
      <c r="C43" s="8"/>
      <c r="D43" s="65">
        <v>0</v>
      </c>
      <c r="E43" s="65">
        <v>0</v>
      </c>
      <c r="F43" s="65">
        <v>0</v>
      </c>
      <c r="G43" s="30"/>
      <c r="H43" s="70">
        <v>0</v>
      </c>
      <c r="I43" s="13">
        <f>((D43+E43+F43)*H43)</f>
        <v>0</v>
      </c>
      <c r="J43" s="13">
        <f t="shared" si="336"/>
        <v>0</v>
      </c>
      <c r="K43" s="13">
        <f t="shared" si="337"/>
        <v>0</v>
      </c>
      <c r="L43" s="13"/>
      <c r="M43" s="152"/>
      <c r="N43" s="10"/>
      <c r="O43" s="44" t="s">
        <v>73</v>
      </c>
      <c r="P43" s="11" t="s">
        <v>40</v>
      </c>
      <c r="Q43" s="8"/>
      <c r="R43" s="65">
        <v>0</v>
      </c>
      <c r="S43" s="65">
        <v>0</v>
      </c>
      <c r="T43" s="65">
        <v>0</v>
      </c>
      <c r="U43" s="30"/>
      <c r="V43" s="70">
        <v>0</v>
      </c>
      <c r="W43" s="13">
        <f>((R43+S43+T43)*V43)</f>
        <v>0</v>
      </c>
      <c r="X43" s="13">
        <f t="shared" si="338"/>
        <v>0</v>
      </c>
      <c r="Y43" s="13">
        <f t="shared" si="339"/>
        <v>0</v>
      </c>
      <c r="Z43" s="13"/>
      <c r="AA43" s="152"/>
      <c r="AB43" s="10"/>
      <c r="AC43" s="44" t="s">
        <v>73</v>
      </c>
      <c r="AD43" s="11" t="s">
        <v>40</v>
      </c>
      <c r="AE43" s="8"/>
      <c r="AF43" s="65">
        <v>0</v>
      </c>
      <c r="AG43" s="65">
        <v>0</v>
      </c>
      <c r="AH43" s="65">
        <v>0</v>
      </c>
      <c r="AI43" s="30"/>
      <c r="AJ43" s="70">
        <v>0</v>
      </c>
      <c r="AK43" s="13">
        <f t="shared" ref="AK43" si="388">((AF43+AG43+AH43)*AJ43)</f>
        <v>0</v>
      </c>
      <c r="AL43" s="13">
        <f t="shared" si="341"/>
        <v>0</v>
      </c>
      <c r="AM43" s="13">
        <f t="shared" si="342"/>
        <v>0</v>
      </c>
      <c r="AN43" s="13"/>
      <c r="AO43" s="152"/>
      <c r="AP43" s="10"/>
      <c r="AQ43" s="44" t="s">
        <v>73</v>
      </c>
      <c r="AR43" s="11" t="s">
        <v>40</v>
      </c>
      <c r="AS43" s="8"/>
      <c r="AT43" s="65">
        <v>0</v>
      </c>
      <c r="AU43" s="65">
        <v>0</v>
      </c>
      <c r="AV43" s="65">
        <v>0</v>
      </c>
      <c r="AW43" s="30"/>
      <c r="AX43" s="70">
        <v>0</v>
      </c>
      <c r="AY43" s="13">
        <f t="shared" ref="AY43" si="389">((AT43+AU43+AV43)*AX43)</f>
        <v>0</v>
      </c>
      <c r="AZ43" s="13">
        <f t="shared" si="344"/>
        <v>0</v>
      </c>
      <c r="BA43" s="13">
        <f t="shared" si="345"/>
        <v>0</v>
      </c>
      <c r="BB43" s="13"/>
      <c r="BC43" s="152"/>
      <c r="BD43" s="10"/>
      <c r="BE43" s="44" t="s">
        <v>73</v>
      </c>
      <c r="BF43" s="11" t="s">
        <v>40</v>
      </c>
      <c r="BG43" s="8"/>
      <c r="BH43" s="65">
        <v>0</v>
      </c>
      <c r="BI43" s="65">
        <v>0</v>
      </c>
      <c r="BJ43" s="65">
        <v>0</v>
      </c>
      <c r="BK43" s="30"/>
      <c r="BL43" s="70">
        <v>0</v>
      </c>
      <c r="BM43" s="13">
        <f t="shared" ref="BM43" si="390">((BH43+BI43+BJ43)*BL43)</f>
        <v>0</v>
      </c>
      <c r="BN43" s="13">
        <f t="shared" si="347"/>
        <v>0</v>
      </c>
      <c r="BO43" s="13">
        <f t="shared" si="348"/>
        <v>0</v>
      </c>
      <c r="BP43" s="13"/>
      <c r="BQ43" s="152"/>
      <c r="BR43" s="10"/>
      <c r="BS43" s="44" t="s">
        <v>73</v>
      </c>
      <c r="BT43" s="11" t="s">
        <v>40</v>
      </c>
      <c r="BU43" s="8"/>
      <c r="BV43" s="65">
        <v>0</v>
      </c>
      <c r="BW43" s="65">
        <v>0</v>
      </c>
      <c r="BX43" s="65">
        <v>0</v>
      </c>
      <c r="BY43" s="30"/>
      <c r="BZ43" s="70">
        <v>0</v>
      </c>
      <c r="CA43" s="13">
        <f t="shared" ref="CA43" si="391">((BV43+BW43+BX43)*BZ43)</f>
        <v>0</v>
      </c>
      <c r="CB43" s="13">
        <f t="shared" si="350"/>
        <v>0</v>
      </c>
      <c r="CC43" s="13">
        <f t="shared" si="351"/>
        <v>0</v>
      </c>
      <c r="CD43" s="13"/>
      <c r="CE43" s="152"/>
      <c r="CF43" s="10"/>
      <c r="CG43" s="44" t="s">
        <v>73</v>
      </c>
      <c r="CH43" s="11" t="s">
        <v>40</v>
      </c>
      <c r="CI43" s="8"/>
      <c r="CJ43" s="65">
        <v>0</v>
      </c>
      <c r="CK43" s="65">
        <v>0</v>
      </c>
      <c r="CL43" s="65">
        <v>0</v>
      </c>
      <c r="CM43" s="30"/>
      <c r="CN43" s="70">
        <v>0</v>
      </c>
      <c r="CO43" s="13">
        <f t="shared" ref="CO43" si="392">((CJ43+CK43+CL43)*CN43)</f>
        <v>0</v>
      </c>
      <c r="CP43" s="13">
        <f t="shared" si="353"/>
        <v>0</v>
      </c>
      <c r="CQ43" s="13">
        <f t="shared" si="354"/>
        <v>0</v>
      </c>
      <c r="CR43" s="13"/>
      <c r="CS43" s="152"/>
      <c r="CT43" s="10"/>
      <c r="CU43" s="44" t="s">
        <v>73</v>
      </c>
      <c r="CV43" s="11" t="s">
        <v>40</v>
      </c>
      <c r="CW43" s="8"/>
      <c r="CX43" s="65">
        <v>0</v>
      </c>
      <c r="CY43" s="65">
        <v>0</v>
      </c>
      <c r="CZ43" s="65">
        <v>0</v>
      </c>
      <c r="DA43" s="30"/>
      <c r="DB43" s="70">
        <v>0</v>
      </c>
      <c r="DC43" s="13">
        <f t="shared" ref="DC43" si="393">((CX43+CY43+CZ43)*DB43)</f>
        <v>0</v>
      </c>
      <c r="DD43" s="13">
        <f t="shared" si="356"/>
        <v>0</v>
      </c>
      <c r="DE43" s="13">
        <f t="shared" si="357"/>
        <v>0</v>
      </c>
      <c r="DF43" s="13"/>
      <c r="DG43" s="152"/>
      <c r="DH43" s="10"/>
      <c r="DI43" s="44" t="s">
        <v>73</v>
      </c>
      <c r="DJ43" s="11" t="s">
        <v>40</v>
      </c>
      <c r="DK43" s="8"/>
      <c r="DL43" s="65">
        <v>0</v>
      </c>
      <c r="DM43" s="65">
        <v>0</v>
      </c>
      <c r="DN43" s="65">
        <v>0</v>
      </c>
      <c r="DO43" s="30"/>
      <c r="DP43" s="70">
        <v>0</v>
      </c>
      <c r="DQ43" s="13">
        <f t="shared" ref="DQ43" si="394">((DL43+DM43+DN43)*DP43)</f>
        <v>0</v>
      </c>
      <c r="DR43" s="13">
        <f t="shared" si="359"/>
        <v>0</v>
      </c>
      <c r="DS43" s="13">
        <f t="shared" si="360"/>
        <v>0</v>
      </c>
      <c r="DT43" s="13"/>
      <c r="DU43" s="152"/>
      <c r="DV43" s="10"/>
      <c r="DW43" s="44" t="s">
        <v>73</v>
      </c>
      <c r="DX43" s="11" t="s">
        <v>40</v>
      </c>
      <c r="DY43" s="8"/>
      <c r="DZ43" s="65">
        <v>0</v>
      </c>
      <c r="EA43" s="65">
        <v>0</v>
      </c>
      <c r="EB43" s="65">
        <v>0</v>
      </c>
      <c r="EC43" s="30"/>
      <c r="ED43" s="70">
        <v>0</v>
      </c>
      <c r="EE43" s="13">
        <f t="shared" ref="EE43" si="395">((DZ43+EA43+EB43)*ED43)</f>
        <v>0</v>
      </c>
      <c r="EF43" s="13">
        <f t="shared" si="362"/>
        <v>0</v>
      </c>
      <c r="EG43" s="13">
        <f t="shared" si="363"/>
        <v>0</v>
      </c>
      <c r="EH43" s="13"/>
      <c r="EI43" s="152"/>
      <c r="EJ43" s="10"/>
      <c r="EK43" s="44" t="s">
        <v>77</v>
      </c>
      <c r="EL43" s="761" t="str">
        <f>Prices!$A$106</f>
        <v xml:space="preserve">glazing  </v>
      </c>
      <c r="EM43" s="761">
        <f t="shared" si="376"/>
        <v>0</v>
      </c>
      <c r="EN43" s="1042" t="s">
        <v>81</v>
      </c>
      <c r="EO43" s="1052"/>
      <c r="EP43" s="190">
        <f t="shared" si="377"/>
        <v>0</v>
      </c>
      <c r="EQ43" s="79"/>
      <c r="ER43" s="116">
        <f t="shared" si="372"/>
        <v>0</v>
      </c>
      <c r="ES43" s="81">
        <f t="shared" si="373"/>
        <v>0</v>
      </c>
      <c r="ET43" s="280">
        <v>0</v>
      </c>
      <c r="EU43" s="9" t="s">
        <v>45</v>
      </c>
      <c r="EV43" s="583">
        <f t="shared" si="374"/>
        <v>0</v>
      </c>
      <c r="EW43" s="579">
        <f t="shared" si="86"/>
        <v>0</v>
      </c>
      <c r="EX43" s="582">
        <f t="shared" si="375"/>
        <v>0</v>
      </c>
      <c r="EY43" s="112"/>
      <c r="EZ43" s="573"/>
      <c r="FA43" s="55"/>
      <c r="FC43" s="44" t="s">
        <v>90</v>
      </c>
      <c r="FD43" s="95" t="s">
        <v>111</v>
      </c>
      <c r="FE43" s="141">
        <v>0</v>
      </c>
      <c r="FF43" s="141">
        <v>0</v>
      </c>
      <c r="FG43" s="142">
        <v>0</v>
      </c>
      <c r="FH43" s="9" t="s">
        <v>109</v>
      </c>
      <c r="FI43" s="122">
        <f t="shared" si="378"/>
        <v>0</v>
      </c>
      <c r="FJ43" s="602">
        <v>0</v>
      </c>
      <c r="FK43" s="604">
        <f t="shared" si="379"/>
        <v>0</v>
      </c>
      <c r="FL43" s="591">
        <f>FR126</f>
        <v>0</v>
      </c>
      <c r="FM43" s="542">
        <f>FL126</f>
        <v>0</v>
      </c>
      <c r="FN43" s="610">
        <f>SUM(FK43:FK45)+FL43</f>
        <v>0</v>
      </c>
      <c r="FO43" s="127">
        <f>IF(FO$4=0,0,FN43/$FO$4)</f>
        <v>0</v>
      </c>
      <c r="FP43" s="87" t="s">
        <v>90</v>
      </c>
      <c r="FQ43" s="522">
        <f>SUM(EX61:EX63)+EY61</f>
        <v>0</v>
      </c>
      <c r="FR43" s="496">
        <f>FN43</f>
        <v>0</v>
      </c>
      <c r="FS43" s="567">
        <f>SUM(FQ43:FR43)</f>
        <v>0</v>
      </c>
    </row>
    <row r="44" spans="1:175" x14ac:dyDescent="0.25">
      <c r="A44" s="45"/>
      <c r="B44" s="93"/>
      <c r="C44" s="941"/>
      <c r="D44" s="942" t="s">
        <v>32</v>
      </c>
      <c r="E44" s="942" t="s">
        <v>33</v>
      </c>
      <c r="F44" s="942" t="s">
        <v>34</v>
      </c>
      <c r="G44" s="942" t="s">
        <v>35</v>
      </c>
      <c r="H44" s="286" t="s">
        <v>36</v>
      </c>
      <c r="I44" s="14"/>
      <c r="J44" s="13"/>
      <c r="K44" s="14"/>
      <c r="L44" s="201" t="s">
        <v>574</v>
      </c>
      <c r="M44" s="154"/>
      <c r="N44" s="15"/>
      <c r="O44" s="45"/>
      <c r="P44" s="93"/>
      <c r="Q44" s="941"/>
      <c r="R44" s="942" t="s">
        <v>32</v>
      </c>
      <c r="S44" s="942" t="s">
        <v>33</v>
      </c>
      <c r="T44" s="942" t="s">
        <v>34</v>
      </c>
      <c r="U44" s="942" t="s">
        <v>35</v>
      </c>
      <c r="V44" s="286" t="s">
        <v>36</v>
      </c>
      <c r="W44" s="14"/>
      <c r="X44" s="13"/>
      <c r="Y44" s="14"/>
      <c r="Z44" s="201" t="s">
        <v>574</v>
      </c>
      <c r="AA44" s="154"/>
      <c r="AB44" s="15"/>
      <c r="AC44" s="45"/>
      <c r="AD44" s="93"/>
      <c r="AE44" s="941"/>
      <c r="AF44" s="942" t="s">
        <v>32</v>
      </c>
      <c r="AG44" s="942" t="s">
        <v>33</v>
      </c>
      <c r="AH44" s="942" t="s">
        <v>34</v>
      </c>
      <c r="AI44" s="942" t="s">
        <v>35</v>
      </c>
      <c r="AJ44" s="286" t="s">
        <v>36</v>
      </c>
      <c r="AK44" s="14"/>
      <c r="AL44" s="13"/>
      <c r="AM44" s="14"/>
      <c r="AN44" s="201" t="s">
        <v>574</v>
      </c>
      <c r="AO44" s="154"/>
      <c r="AP44" s="15"/>
      <c r="AQ44" s="45"/>
      <c r="AR44" s="93"/>
      <c r="AS44" s="941"/>
      <c r="AT44" s="942" t="s">
        <v>32</v>
      </c>
      <c r="AU44" s="942" t="s">
        <v>33</v>
      </c>
      <c r="AV44" s="942" t="s">
        <v>34</v>
      </c>
      <c r="AW44" s="942" t="s">
        <v>35</v>
      </c>
      <c r="AX44" s="286" t="s">
        <v>36</v>
      </c>
      <c r="AY44" s="14"/>
      <c r="AZ44" s="13"/>
      <c r="BA44" s="14"/>
      <c r="BB44" s="201" t="s">
        <v>574</v>
      </c>
      <c r="BC44" s="154"/>
      <c r="BD44" s="15"/>
      <c r="BE44" s="45"/>
      <c r="BF44" s="93"/>
      <c r="BG44" s="941"/>
      <c r="BH44" s="942" t="s">
        <v>32</v>
      </c>
      <c r="BI44" s="942" t="s">
        <v>33</v>
      </c>
      <c r="BJ44" s="942" t="s">
        <v>34</v>
      </c>
      <c r="BK44" s="942" t="s">
        <v>35</v>
      </c>
      <c r="BL44" s="286" t="s">
        <v>36</v>
      </c>
      <c r="BM44" s="14"/>
      <c r="BN44" s="13"/>
      <c r="BO44" s="14"/>
      <c r="BP44" s="201" t="s">
        <v>574</v>
      </c>
      <c r="BQ44" s="154"/>
      <c r="BR44" s="15"/>
      <c r="BS44" s="45"/>
      <c r="BT44" s="93"/>
      <c r="BU44" s="941"/>
      <c r="BV44" s="942" t="s">
        <v>32</v>
      </c>
      <c r="BW44" s="942" t="s">
        <v>33</v>
      </c>
      <c r="BX44" s="942" t="s">
        <v>34</v>
      </c>
      <c r="BY44" s="942" t="s">
        <v>35</v>
      </c>
      <c r="BZ44" s="286" t="s">
        <v>36</v>
      </c>
      <c r="CA44" s="14"/>
      <c r="CB44" s="13"/>
      <c r="CC44" s="14"/>
      <c r="CD44" s="201" t="s">
        <v>574</v>
      </c>
      <c r="CE44" s="154"/>
      <c r="CF44" s="15"/>
      <c r="CG44" s="45"/>
      <c r="CH44" s="93"/>
      <c r="CI44" s="941"/>
      <c r="CJ44" s="942" t="s">
        <v>32</v>
      </c>
      <c r="CK44" s="942" t="s">
        <v>33</v>
      </c>
      <c r="CL44" s="942" t="s">
        <v>34</v>
      </c>
      <c r="CM44" s="942" t="s">
        <v>35</v>
      </c>
      <c r="CN44" s="286" t="s">
        <v>36</v>
      </c>
      <c r="CO44" s="14"/>
      <c r="CP44" s="13"/>
      <c r="CQ44" s="14"/>
      <c r="CR44" s="201" t="s">
        <v>574</v>
      </c>
      <c r="CS44" s="154"/>
      <c r="CT44" s="15"/>
      <c r="CU44" s="45"/>
      <c r="CV44" s="93"/>
      <c r="CW44" s="941"/>
      <c r="CX44" s="942" t="s">
        <v>32</v>
      </c>
      <c r="CY44" s="942" t="s">
        <v>33</v>
      </c>
      <c r="CZ44" s="942" t="s">
        <v>34</v>
      </c>
      <c r="DA44" s="942" t="s">
        <v>35</v>
      </c>
      <c r="DB44" s="286" t="s">
        <v>36</v>
      </c>
      <c r="DC44" s="14"/>
      <c r="DD44" s="13"/>
      <c r="DE44" s="14"/>
      <c r="DF44" s="201" t="s">
        <v>574</v>
      </c>
      <c r="DG44" s="154"/>
      <c r="DH44" s="15"/>
      <c r="DI44" s="45"/>
      <c r="DJ44" s="93"/>
      <c r="DK44" s="941"/>
      <c r="DL44" s="942" t="s">
        <v>32</v>
      </c>
      <c r="DM44" s="942" t="s">
        <v>33</v>
      </c>
      <c r="DN44" s="942" t="s">
        <v>34</v>
      </c>
      <c r="DO44" s="942" t="s">
        <v>35</v>
      </c>
      <c r="DP44" s="286" t="s">
        <v>36</v>
      </c>
      <c r="DQ44" s="14"/>
      <c r="DR44" s="13"/>
      <c r="DS44" s="14"/>
      <c r="DT44" s="201" t="s">
        <v>574</v>
      </c>
      <c r="DU44" s="154"/>
      <c r="DV44" s="15"/>
      <c r="DW44" s="45"/>
      <c r="DX44" s="93"/>
      <c r="DY44" s="941"/>
      <c r="DZ44" s="942" t="s">
        <v>32</v>
      </c>
      <c r="EA44" s="942" t="s">
        <v>33</v>
      </c>
      <c r="EB44" s="942" t="s">
        <v>34</v>
      </c>
      <c r="EC44" s="942" t="s">
        <v>35</v>
      </c>
      <c r="ED44" s="286" t="s">
        <v>36</v>
      </c>
      <c r="EE44" s="14"/>
      <c r="EF44" s="13"/>
      <c r="EG44" s="14"/>
      <c r="EH44" s="201" t="s">
        <v>574</v>
      </c>
      <c r="EI44" s="154"/>
      <c r="EJ44" s="15"/>
      <c r="EK44" s="44" t="s">
        <v>77</v>
      </c>
      <c r="EL44" s="761" t="str">
        <f>Prices!$A$107</f>
        <v xml:space="preserve">glazing  </v>
      </c>
      <c r="EM44" s="761">
        <f t="shared" si="376"/>
        <v>0</v>
      </c>
      <c r="EN44" s="1042" t="s">
        <v>82</v>
      </c>
      <c r="EO44" s="1052"/>
      <c r="EP44" s="190">
        <f t="shared" si="377"/>
        <v>0</v>
      </c>
      <c r="EQ44" s="79"/>
      <c r="ER44" s="116">
        <f t="shared" si="372"/>
        <v>0</v>
      </c>
      <c r="ES44" s="81">
        <f t="shared" si="373"/>
        <v>0</v>
      </c>
      <c r="ET44" s="280">
        <v>0</v>
      </c>
      <c r="EU44" s="9" t="s">
        <v>45</v>
      </c>
      <c r="EV44" s="583">
        <f t="shared" si="374"/>
        <v>0</v>
      </c>
      <c r="EW44" s="579">
        <f t="shared" si="86"/>
        <v>0</v>
      </c>
      <c r="EX44" s="582">
        <f t="shared" si="375"/>
        <v>0</v>
      </c>
      <c r="EY44" s="112"/>
      <c r="EZ44" s="573"/>
      <c r="FA44" s="55"/>
      <c r="FC44" s="44" t="s">
        <v>90</v>
      </c>
      <c r="FD44" s="95" t="s">
        <v>111</v>
      </c>
      <c r="FE44" s="141">
        <v>0</v>
      </c>
      <c r="FF44" s="141">
        <v>0</v>
      </c>
      <c r="FG44" s="142">
        <v>0</v>
      </c>
      <c r="FH44" s="9" t="s">
        <v>109</v>
      </c>
      <c r="FI44" s="122">
        <f t="shared" si="378"/>
        <v>0</v>
      </c>
      <c r="FJ44" s="602">
        <v>0</v>
      </c>
      <c r="FK44" s="604">
        <f t="shared" si="379"/>
        <v>0</v>
      </c>
      <c r="FL44" s="592"/>
      <c r="FM44" s="573"/>
      <c r="FN44" s="607"/>
      <c r="FO44" s="127"/>
      <c r="FP44" s="87"/>
      <c r="FQ44" s="522"/>
      <c r="FR44" s="61"/>
      <c r="FS44" s="567"/>
    </row>
    <row r="45" spans="1:175" x14ac:dyDescent="0.25">
      <c r="A45" s="46" t="s">
        <v>67</v>
      </c>
      <c r="B45" s="72" t="s">
        <v>42</v>
      </c>
      <c r="C45" s="53"/>
      <c r="D45" s="73">
        <v>1</v>
      </c>
      <c r="E45" s="68">
        <v>1</v>
      </c>
      <c r="F45" s="68">
        <v>1</v>
      </c>
      <c r="G45" s="68">
        <v>1</v>
      </c>
      <c r="H45" s="70">
        <v>0</v>
      </c>
      <c r="I45" s="13">
        <f>D45*E45*F45*G45*H45</f>
        <v>0</v>
      </c>
      <c r="J45" s="13">
        <f t="shared" ref="J45:J61" si="396">IF(E$113=0,0,I45/E$113)</f>
        <v>0</v>
      </c>
      <c r="K45" s="13">
        <f t="shared" ref="K45:K61" si="397">(J45*G$2)</f>
        <v>0</v>
      </c>
      <c r="L45" s="215">
        <f>SUM(K45:K46)</f>
        <v>0</v>
      </c>
      <c r="M45" s="154"/>
      <c r="N45" s="10"/>
      <c r="O45" s="46" t="s">
        <v>67</v>
      </c>
      <c r="P45" s="72" t="s">
        <v>42</v>
      </c>
      <c r="Q45" s="53"/>
      <c r="R45" s="73">
        <v>1</v>
      </c>
      <c r="S45" s="68">
        <v>1</v>
      </c>
      <c r="T45" s="68">
        <v>1</v>
      </c>
      <c r="U45" s="68">
        <v>1</v>
      </c>
      <c r="V45" s="70">
        <v>0</v>
      </c>
      <c r="W45" s="13">
        <f>R45*S45*T45*U45*V45</f>
        <v>0</v>
      </c>
      <c r="X45" s="13">
        <f t="shared" ref="X45:X61" si="398">IF(S$113=0,0,W45/S$113)</f>
        <v>0</v>
      </c>
      <c r="Y45" s="13">
        <f t="shared" ref="Y45:Y61" si="399">(X45*U$2)</f>
        <v>0</v>
      </c>
      <c r="Z45" s="215">
        <f>SUM(Y45:Y46)</f>
        <v>0</v>
      </c>
      <c r="AA45" s="154"/>
      <c r="AB45" s="10"/>
      <c r="AC45" s="46" t="s">
        <v>67</v>
      </c>
      <c r="AD45" s="72" t="s">
        <v>42</v>
      </c>
      <c r="AE45" s="53"/>
      <c r="AF45" s="73">
        <v>1</v>
      </c>
      <c r="AG45" s="68">
        <v>1</v>
      </c>
      <c r="AH45" s="68">
        <v>1</v>
      </c>
      <c r="AI45" s="68">
        <v>1</v>
      </c>
      <c r="AJ45" s="70">
        <v>0</v>
      </c>
      <c r="AK45" s="13">
        <f t="shared" ref="AK45:AK52" si="400">AF45*AG45*AH45*AI45*AJ45</f>
        <v>0</v>
      </c>
      <c r="AL45" s="13">
        <f t="shared" ref="AL45:AL61" si="401">IF(AG$113=0,0,AK45/AG$113)</f>
        <v>0</v>
      </c>
      <c r="AM45" s="13">
        <f t="shared" ref="AM45:AM61" si="402">(AL45*AI$2)</f>
        <v>0</v>
      </c>
      <c r="AN45" s="215">
        <f t="shared" ref="AN45" si="403">SUM(AM45:AM46)</f>
        <v>0</v>
      </c>
      <c r="AO45" s="154"/>
      <c r="AP45" s="10"/>
      <c r="AQ45" s="46" t="s">
        <v>67</v>
      </c>
      <c r="AR45" s="72" t="s">
        <v>42</v>
      </c>
      <c r="AS45" s="53"/>
      <c r="AT45" s="73">
        <v>1</v>
      </c>
      <c r="AU45" s="68">
        <v>1</v>
      </c>
      <c r="AV45" s="68">
        <v>1</v>
      </c>
      <c r="AW45" s="68">
        <v>1</v>
      </c>
      <c r="AX45" s="70">
        <v>0</v>
      </c>
      <c r="AY45" s="13">
        <f t="shared" ref="AY45:AY52" si="404">AT45*AU45*AV45*AW45*AX45</f>
        <v>0</v>
      </c>
      <c r="AZ45" s="13">
        <f t="shared" ref="AZ45:AZ61" si="405">IF(AU$113=0,0,AY45/AU$113)</f>
        <v>0</v>
      </c>
      <c r="BA45" s="13">
        <f t="shared" ref="BA45:BA61" si="406">(AZ45*AW$2)</f>
        <v>0</v>
      </c>
      <c r="BB45" s="215">
        <f t="shared" ref="BB45" si="407">SUM(BA45:BA46)</f>
        <v>0</v>
      </c>
      <c r="BC45" s="154"/>
      <c r="BD45" s="10"/>
      <c r="BE45" s="46" t="s">
        <v>67</v>
      </c>
      <c r="BF45" s="72" t="s">
        <v>42</v>
      </c>
      <c r="BG45" s="53"/>
      <c r="BH45" s="73">
        <v>1</v>
      </c>
      <c r="BI45" s="68">
        <v>1</v>
      </c>
      <c r="BJ45" s="68">
        <v>1</v>
      </c>
      <c r="BK45" s="68">
        <v>1</v>
      </c>
      <c r="BL45" s="70">
        <v>0</v>
      </c>
      <c r="BM45" s="13">
        <f t="shared" ref="BM45:BM52" si="408">BH45*BI45*BJ45*BK45*BL45</f>
        <v>0</v>
      </c>
      <c r="BN45" s="13">
        <f t="shared" ref="BN45:BN61" si="409">IF(BI$113=0,0,BM45/BI$113)</f>
        <v>0</v>
      </c>
      <c r="BO45" s="13">
        <f t="shared" ref="BO45:BO61" si="410">(BN45*BK$2)</f>
        <v>0</v>
      </c>
      <c r="BP45" s="215">
        <f t="shared" ref="BP45" si="411">SUM(BO45:BO46)</f>
        <v>0</v>
      </c>
      <c r="BQ45" s="154"/>
      <c r="BR45" s="10"/>
      <c r="BS45" s="46" t="s">
        <v>67</v>
      </c>
      <c r="BT45" s="72" t="s">
        <v>42</v>
      </c>
      <c r="BU45" s="53"/>
      <c r="BV45" s="73">
        <v>1</v>
      </c>
      <c r="BW45" s="68">
        <v>1</v>
      </c>
      <c r="BX45" s="68">
        <v>1</v>
      </c>
      <c r="BY45" s="68">
        <v>1</v>
      </c>
      <c r="BZ45" s="70">
        <v>0</v>
      </c>
      <c r="CA45" s="13">
        <f t="shared" ref="CA45:CA52" si="412">BV45*BW45*BX45*BY45*BZ45</f>
        <v>0</v>
      </c>
      <c r="CB45" s="13">
        <f t="shared" ref="CB45:CB61" si="413">IF(BW$113=0,0,CA45/BW$113)</f>
        <v>0</v>
      </c>
      <c r="CC45" s="13">
        <f t="shared" ref="CC45:CC61" si="414">(CB45*BY$2)</f>
        <v>0</v>
      </c>
      <c r="CD45" s="215">
        <f t="shared" ref="CD45" si="415">SUM(CC45:CC46)</f>
        <v>0</v>
      </c>
      <c r="CE45" s="154"/>
      <c r="CF45" s="10"/>
      <c r="CG45" s="46" t="s">
        <v>67</v>
      </c>
      <c r="CH45" s="72" t="s">
        <v>42</v>
      </c>
      <c r="CI45" s="53"/>
      <c r="CJ45" s="73">
        <v>1</v>
      </c>
      <c r="CK45" s="68">
        <v>1</v>
      </c>
      <c r="CL45" s="68">
        <v>1</v>
      </c>
      <c r="CM45" s="68">
        <v>1</v>
      </c>
      <c r="CN45" s="70">
        <v>0</v>
      </c>
      <c r="CO45" s="13">
        <f t="shared" ref="CO45:CO52" si="416">CJ45*CK45*CL45*CM45*CN45</f>
        <v>0</v>
      </c>
      <c r="CP45" s="13">
        <f t="shared" ref="CP45:CP61" si="417">IF(CK$113=0,0,CO45/CK$113)</f>
        <v>0</v>
      </c>
      <c r="CQ45" s="13">
        <f t="shared" ref="CQ45:CQ61" si="418">(CP45*CM$2)</f>
        <v>0</v>
      </c>
      <c r="CR45" s="215">
        <f t="shared" ref="CR45" si="419">SUM(CQ45:CQ46)</f>
        <v>0</v>
      </c>
      <c r="CS45" s="154"/>
      <c r="CT45" s="10"/>
      <c r="CU45" s="46" t="s">
        <v>67</v>
      </c>
      <c r="CV45" s="72" t="s">
        <v>42</v>
      </c>
      <c r="CW45" s="53"/>
      <c r="CX45" s="73">
        <v>1</v>
      </c>
      <c r="CY45" s="68">
        <v>1</v>
      </c>
      <c r="CZ45" s="68">
        <v>1</v>
      </c>
      <c r="DA45" s="68">
        <v>1</v>
      </c>
      <c r="DB45" s="70">
        <v>0</v>
      </c>
      <c r="DC45" s="13">
        <f t="shared" ref="DC45:DC52" si="420">CX45*CY45*CZ45*DA45*DB45</f>
        <v>0</v>
      </c>
      <c r="DD45" s="13">
        <f t="shared" ref="DD45:DD61" si="421">IF(CY$113=0,0,DC45/CY$113)</f>
        <v>0</v>
      </c>
      <c r="DE45" s="13">
        <f t="shared" ref="DE45:DE61" si="422">(DD45*DA$2)</f>
        <v>0</v>
      </c>
      <c r="DF45" s="215">
        <f t="shared" ref="DF45" si="423">SUM(DE45:DE46)</f>
        <v>0</v>
      </c>
      <c r="DG45" s="154"/>
      <c r="DH45" s="10"/>
      <c r="DI45" s="46" t="s">
        <v>67</v>
      </c>
      <c r="DJ45" s="72" t="s">
        <v>42</v>
      </c>
      <c r="DK45" s="53"/>
      <c r="DL45" s="73">
        <v>1</v>
      </c>
      <c r="DM45" s="68">
        <v>1</v>
      </c>
      <c r="DN45" s="68">
        <v>1</v>
      </c>
      <c r="DO45" s="68">
        <v>1</v>
      </c>
      <c r="DP45" s="70">
        <v>0</v>
      </c>
      <c r="DQ45" s="13">
        <f t="shared" ref="DQ45:DQ52" si="424">DL45*DM45*DN45*DO45*DP45</f>
        <v>0</v>
      </c>
      <c r="DR45" s="13">
        <f t="shared" ref="DR45:DR61" si="425">IF(DM$113=0,0,DQ45/DM$113)</f>
        <v>0</v>
      </c>
      <c r="DS45" s="13">
        <f t="shared" ref="DS45:DS61" si="426">(DR45*DO$2)</f>
        <v>0</v>
      </c>
      <c r="DT45" s="215">
        <f t="shared" ref="DT45" si="427">SUM(DS45:DS46)</f>
        <v>0</v>
      </c>
      <c r="DU45" s="154"/>
      <c r="DV45" s="10"/>
      <c r="DW45" s="46" t="s">
        <v>67</v>
      </c>
      <c r="DX45" s="72" t="s">
        <v>42</v>
      </c>
      <c r="DY45" s="53"/>
      <c r="DZ45" s="73">
        <v>1</v>
      </c>
      <c r="EA45" s="68">
        <v>1</v>
      </c>
      <c r="EB45" s="68">
        <v>1</v>
      </c>
      <c r="EC45" s="68">
        <v>1</v>
      </c>
      <c r="ED45" s="70">
        <v>0</v>
      </c>
      <c r="EE45" s="13">
        <f t="shared" ref="EE45:EE52" si="428">DZ45*EA45*EB45*EC45*ED45</f>
        <v>0</v>
      </c>
      <c r="EF45" s="13">
        <f t="shared" ref="EF45:EF61" si="429">IF(EA$113=0,0,EE45/EA$113)</f>
        <v>0</v>
      </c>
      <c r="EG45" s="13">
        <f t="shared" ref="EG45:EG61" si="430">(EF45*EC$2)</f>
        <v>0</v>
      </c>
      <c r="EH45" s="215">
        <f t="shared" ref="EH45" si="431">SUM(EG45:EG46)</f>
        <v>0</v>
      </c>
      <c r="EI45" s="154"/>
      <c r="EJ45" s="10"/>
      <c r="EK45" s="44" t="s">
        <v>77</v>
      </c>
      <c r="EL45" s="761" t="str">
        <f>Prices!$A$108</f>
        <v xml:space="preserve">glazing  </v>
      </c>
      <c r="EM45" s="761">
        <f t="shared" si="376"/>
        <v>0</v>
      </c>
      <c r="EN45" s="1042" t="s">
        <v>83</v>
      </c>
      <c r="EO45" s="1052"/>
      <c r="EP45" s="190">
        <f t="shared" si="377"/>
        <v>0</v>
      </c>
      <c r="EQ45" s="79"/>
      <c r="ER45" s="116">
        <f t="shared" si="372"/>
        <v>0</v>
      </c>
      <c r="ES45" s="81">
        <f t="shared" si="373"/>
        <v>0</v>
      </c>
      <c r="ET45" s="280">
        <v>0</v>
      </c>
      <c r="EU45" s="9" t="s">
        <v>45</v>
      </c>
      <c r="EV45" s="583">
        <f t="shared" si="374"/>
        <v>0</v>
      </c>
      <c r="EW45" s="579">
        <f t="shared" si="86"/>
        <v>0</v>
      </c>
      <c r="EX45" s="582">
        <f t="shared" si="375"/>
        <v>0</v>
      </c>
      <c r="EY45" s="112"/>
      <c r="EZ45" s="573"/>
      <c r="FA45" s="55"/>
      <c r="FC45" s="44" t="s">
        <v>90</v>
      </c>
      <c r="FD45" s="95" t="s">
        <v>152</v>
      </c>
      <c r="FE45" s="141">
        <v>0</v>
      </c>
      <c r="FF45" s="141">
        <v>0</v>
      </c>
      <c r="FG45" s="142">
        <v>0</v>
      </c>
      <c r="FH45" s="9" t="s">
        <v>45</v>
      </c>
      <c r="FI45" s="122">
        <f t="shared" si="378"/>
        <v>0</v>
      </c>
      <c r="FJ45" s="602">
        <v>0</v>
      </c>
      <c r="FK45" s="604">
        <f t="shared" si="379"/>
        <v>0</v>
      </c>
      <c r="FL45" s="592"/>
      <c r="FM45" s="576"/>
      <c r="FN45" s="605"/>
      <c r="FO45" s="127"/>
      <c r="FP45" s="522"/>
      <c r="FQ45" s="61"/>
      <c r="FR45" s="61"/>
      <c r="FS45" s="88"/>
    </row>
    <row r="46" spans="1:175" x14ac:dyDescent="0.25">
      <c r="A46" s="46" t="s">
        <v>67</v>
      </c>
      <c r="B46" s="72" t="s">
        <v>42</v>
      </c>
      <c r="C46" s="53"/>
      <c r="D46" s="73">
        <v>1</v>
      </c>
      <c r="E46" s="68">
        <v>1</v>
      </c>
      <c r="F46" s="68">
        <v>1</v>
      </c>
      <c r="G46" s="68">
        <v>1</v>
      </c>
      <c r="H46" s="70">
        <v>0</v>
      </c>
      <c r="I46" s="13">
        <f t="shared" ref="I46:I52" si="432">D46*E46*F46*G46*H46</f>
        <v>0</v>
      </c>
      <c r="J46" s="13">
        <f t="shared" si="396"/>
        <v>0</v>
      </c>
      <c r="K46" s="13">
        <f t="shared" si="397"/>
        <v>0</v>
      </c>
      <c r="L46" s="117"/>
      <c r="M46" s="154"/>
      <c r="N46" s="10"/>
      <c r="O46" s="46" t="s">
        <v>67</v>
      </c>
      <c r="P46" s="72" t="s">
        <v>42</v>
      </c>
      <c r="Q46" s="53"/>
      <c r="R46" s="73">
        <v>1</v>
      </c>
      <c r="S46" s="68">
        <v>1</v>
      </c>
      <c r="T46" s="68">
        <v>1</v>
      </c>
      <c r="U46" s="68">
        <v>1</v>
      </c>
      <c r="V46" s="70">
        <v>0</v>
      </c>
      <c r="W46" s="13">
        <f t="shared" ref="W46:W52" si="433">R46*S46*T46*U46*V46</f>
        <v>0</v>
      </c>
      <c r="X46" s="13">
        <f t="shared" si="398"/>
        <v>0</v>
      </c>
      <c r="Y46" s="13">
        <f t="shared" si="399"/>
        <v>0</v>
      </c>
      <c r="Z46" s="117"/>
      <c r="AA46" s="154"/>
      <c r="AB46" s="10"/>
      <c r="AC46" s="46" t="s">
        <v>67</v>
      </c>
      <c r="AD46" s="72" t="s">
        <v>42</v>
      </c>
      <c r="AE46" s="53"/>
      <c r="AF46" s="73">
        <v>1</v>
      </c>
      <c r="AG46" s="68">
        <v>1</v>
      </c>
      <c r="AH46" s="68">
        <v>1</v>
      </c>
      <c r="AI46" s="68">
        <v>1</v>
      </c>
      <c r="AJ46" s="70">
        <v>0</v>
      </c>
      <c r="AK46" s="13">
        <f t="shared" si="400"/>
        <v>0</v>
      </c>
      <c r="AL46" s="13">
        <f t="shared" si="401"/>
        <v>0</v>
      </c>
      <c r="AM46" s="13">
        <f t="shared" si="402"/>
        <v>0</v>
      </c>
      <c r="AN46" s="117"/>
      <c r="AO46" s="154"/>
      <c r="AP46" s="10"/>
      <c r="AQ46" s="46" t="s">
        <v>67</v>
      </c>
      <c r="AR46" s="72" t="s">
        <v>42</v>
      </c>
      <c r="AS46" s="53"/>
      <c r="AT46" s="73">
        <v>1</v>
      </c>
      <c r="AU46" s="68">
        <v>1</v>
      </c>
      <c r="AV46" s="68">
        <v>1</v>
      </c>
      <c r="AW46" s="68">
        <v>1</v>
      </c>
      <c r="AX46" s="70">
        <v>0</v>
      </c>
      <c r="AY46" s="13">
        <f t="shared" si="404"/>
        <v>0</v>
      </c>
      <c r="AZ46" s="13">
        <f t="shared" si="405"/>
        <v>0</v>
      </c>
      <c r="BA46" s="13">
        <f t="shared" si="406"/>
        <v>0</v>
      </c>
      <c r="BB46" s="117"/>
      <c r="BC46" s="154"/>
      <c r="BD46" s="10"/>
      <c r="BE46" s="46" t="s">
        <v>67</v>
      </c>
      <c r="BF46" s="72" t="s">
        <v>42</v>
      </c>
      <c r="BG46" s="53"/>
      <c r="BH46" s="73">
        <v>1</v>
      </c>
      <c r="BI46" s="68">
        <v>1</v>
      </c>
      <c r="BJ46" s="68">
        <v>1</v>
      </c>
      <c r="BK46" s="68">
        <v>1</v>
      </c>
      <c r="BL46" s="70">
        <v>0</v>
      </c>
      <c r="BM46" s="13">
        <f t="shared" si="408"/>
        <v>0</v>
      </c>
      <c r="BN46" s="13">
        <f t="shared" si="409"/>
        <v>0</v>
      </c>
      <c r="BO46" s="13">
        <f t="shared" si="410"/>
        <v>0</v>
      </c>
      <c r="BP46" s="117"/>
      <c r="BQ46" s="154"/>
      <c r="BR46" s="10"/>
      <c r="BS46" s="46" t="s">
        <v>67</v>
      </c>
      <c r="BT46" s="72" t="s">
        <v>42</v>
      </c>
      <c r="BU46" s="53"/>
      <c r="BV46" s="73">
        <v>1</v>
      </c>
      <c r="BW46" s="68">
        <v>1</v>
      </c>
      <c r="BX46" s="68">
        <v>1</v>
      </c>
      <c r="BY46" s="68">
        <v>1</v>
      </c>
      <c r="BZ46" s="70">
        <v>0</v>
      </c>
      <c r="CA46" s="13">
        <f t="shared" si="412"/>
        <v>0</v>
      </c>
      <c r="CB46" s="13">
        <f t="shared" si="413"/>
        <v>0</v>
      </c>
      <c r="CC46" s="13">
        <f t="shared" si="414"/>
        <v>0</v>
      </c>
      <c r="CD46" s="117"/>
      <c r="CE46" s="154"/>
      <c r="CF46" s="10"/>
      <c r="CG46" s="46" t="s">
        <v>67</v>
      </c>
      <c r="CH46" s="72" t="s">
        <v>42</v>
      </c>
      <c r="CI46" s="53"/>
      <c r="CJ46" s="73">
        <v>1</v>
      </c>
      <c r="CK46" s="68">
        <v>1</v>
      </c>
      <c r="CL46" s="68">
        <v>1</v>
      </c>
      <c r="CM46" s="68">
        <v>1</v>
      </c>
      <c r="CN46" s="70">
        <v>0</v>
      </c>
      <c r="CO46" s="13">
        <f t="shared" si="416"/>
        <v>0</v>
      </c>
      <c r="CP46" s="13">
        <f t="shared" si="417"/>
        <v>0</v>
      </c>
      <c r="CQ46" s="13">
        <f t="shared" si="418"/>
        <v>0</v>
      </c>
      <c r="CR46" s="117"/>
      <c r="CS46" s="154"/>
      <c r="CT46" s="10"/>
      <c r="CU46" s="46" t="s">
        <v>67</v>
      </c>
      <c r="CV46" s="72" t="s">
        <v>42</v>
      </c>
      <c r="CW46" s="53"/>
      <c r="CX46" s="73">
        <v>1</v>
      </c>
      <c r="CY46" s="68">
        <v>1</v>
      </c>
      <c r="CZ46" s="68">
        <v>1</v>
      </c>
      <c r="DA46" s="68">
        <v>1</v>
      </c>
      <c r="DB46" s="70">
        <v>0</v>
      </c>
      <c r="DC46" s="13">
        <f t="shared" si="420"/>
        <v>0</v>
      </c>
      <c r="DD46" s="13">
        <f t="shared" si="421"/>
        <v>0</v>
      </c>
      <c r="DE46" s="13">
        <f t="shared" si="422"/>
        <v>0</v>
      </c>
      <c r="DF46" s="117"/>
      <c r="DG46" s="154"/>
      <c r="DH46" s="10"/>
      <c r="DI46" s="46" t="s">
        <v>67</v>
      </c>
      <c r="DJ46" s="72" t="s">
        <v>42</v>
      </c>
      <c r="DK46" s="53"/>
      <c r="DL46" s="73">
        <v>1</v>
      </c>
      <c r="DM46" s="68">
        <v>1</v>
      </c>
      <c r="DN46" s="68">
        <v>1</v>
      </c>
      <c r="DO46" s="68">
        <v>1</v>
      </c>
      <c r="DP46" s="70">
        <v>0</v>
      </c>
      <c r="DQ46" s="13">
        <f t="shared" si="424"/>
        <v>0</v>
      </c>
      <c r="DR46" s="13">
        <f t="shared" si="425"/>
        <v>0</v>
      </c>
      <c r="DS46" s="13">
        <f t="shared" si="426"/>
        <v>0</v>
      </c>
      <c r="DT46" s="117"/>
      <c r="DU46" s="154"/>
      <c r="DV46" s="10"/>
      <c r="DW46" s="46" t="s">
        <v>67</v>
      </c>
      <c r="DX46" s="72" t="s">
        <v>42</v>
      </c>
      <c r="DY46" s="53"/>
      <c r="DZ46" s="73">
        <v>1</v>
      </c>
      <c r="EA46" s="68">
        <v>1</v>
      </c>
      <c r="EB46" s="68">
        <v>1</v>
      </c>
      <c r="EC46" s="68">
        <v>1</v>
      </c>
      <c r="ED46" s="70">
        <v>0</v>
      </c>
      <c r="EE46" s="13">
        <f t="shared" si="428"/>
        <v>0</v>
      </c>
      <c r="EF46" s="13">
        <f t="shared" si="429"/>
        <v>0</v>
      </c>
      <c r="EG46" s="13">
        <f t="shared" si="430"/>
        <v>0</v>
      </c>
      <c r="EH46" s="117"/>
      <c r="EI46" s="154"/>
      <c r="EJ46" s="10"/>
      <c r="EK46" s="44" t="s">
        <v>77</v>
      </c>
      <c r="EL46" s="761" t="str">
        <f>Prices!$A$109</f>
        <v xml:space="preserve">glazing  </v>
      </c>
      <c r="EM46" s="761">
        <f t="shared" si="376"/>
        <v>0</v>
      </c>
      <c r="EN46" s="1042" t="s">
        <v>84</v>
      </c>
      <c r="EO46" s="1052"/>
      <c r="EP46" s="190">
        <f t="shared" si="377"/>
        <v>0</v>
      </c>
      <c r="EQ46" s="79"/>
      <c r="ER46" s="116">
        <f t="shared" si="372"/>
        <v>0</v>
      </c>
      <c r="ES46" s="81">
        <f t="shared" si="373"/>
        <v>0</v>
      </c>
      <c r="ET46" s="280">
        <v>0</v>
      </c>
      <c r="EU46" s="9" t="s">
        <v>45</v>
      </c>
      <c r="EV46" s="583">
        <f t="shared" si="374"/>
        <v>0</v>
      </c>
      <c r="EW46" s="579">
        <f t="shared" si="86"/>
        <v>0</v>
      </c>
      <c r="EX46" s="582">
        <f t="shared" si="375"/>
        <v>0</v>
      </c>
      <c r="EY46" s="112"/>
      <c r="EZ46" s="573"/>
      <c r="FA46" s="55"/>
      <c r="FC46" s="44" t="s">
        <v>99</v>
      </c>
      <c r="FD46" s="95" t="s">
        <v>112</v>
      </c>
      <c r="FE46" s="141">
        <v>0</v>
      </c>
      <c r="FF46" s="141">
        <v>0</v>
      </c>
      <c r="FG46" s="142">
        <v>0</v>
      </c>
      <c r="FH46" s="9" t="s">
        <v>109</v>
      </c>
      <c r="FI46" s="122">
        <f t="shared" si="378"/>
        <v>0</v>
      </c>
      <c r="FJ46" s="602">
        <v>0</v>
      </c>
      <c r="FK46" s="604">
        <f t="shared" si="379"/>
        <v>0</v>
      </c>
      <c r="FL46" s="591">
        <f>FR127</f>
        <v>0</v>
      </c>
      <c r="FM46" s="542">
        <f>FL127</f>
        <v>0</v>
      </c>
      <c r="FN46" s="610">
        <f>SUM(FK46:FK48)+FL46</f>
        <v>0</v>
      </c>
      <c r="FO46" s="127">
        <f>IF(FO$4=0,0,FN46/$FO$4)</f>
        <v>0</v>
      </c>
      <c r="FP46" s="87" t="s">
        <v>99</v>
      </c>
      <c r="FQ46" s="522">
        <f>SUM(EX64:EX66)+EY64</f>
        <v>0</v>
      </c>
      <c r="FR46" s="496">
        <f>FN46</f>
        <v>0</v>
      </c>
      <c r="FS46" s="567">
        <f>SUM(FQ46:FR46)</f>
        <v>0</v>
      </c>
    </row>
    <row r="47" spans="1:175" x14ac:dyDescent="0.25">
      <c r="A47" s="46" t="s">
        <v>66</v>
      </c>
      <c r="B47" s="72" t="s">
        <v>42</v>
      </c>
      <c r="C47" s="53"/>
      <c r="D47" s="73">
        <v>1</v>
      </c>
      <c r="E47" s="68">
        <v>1</v>
      </c>
      <c r="F47" s="68">
        <v>1</v>
      </c>
      <c r="G47" s="68">
        <v>1</v>
      </c>
      <c r="H47" s="70">
        <v>0</v>
      </c>
      <c r="I47" s="13">
        <f t="shared" si="432"/>
        <v>0</v>
      </c>
      <c r="J47" s="13">
        <f t="shared" si="396"/>
        <v>0</v>
      </c>
      <c r="K47" s="13">
        <f t="shared" si="397"/>
        <v>0</v>
      </c>
      <c r="L47" s="201" t="s">
        <v>575</v>
      </c>
      <c r="M47" s="154"/>
      <c r="N47" s="10"/>
      <c r="O47" s="46" t="s">
        <v>66</v>
      </c>
      <c r="P47" s="72" t="s">
        <v>42</v>
      </c>
      <c r="Q47" s="53"/>
      <c r="R47" s="73">
        <v>1</v>
      </c>
      <c r="S47" s="68">
        <v>1</v>
      </c>
      <c r="T47" s="68">
        <v>1</v>
      </c>
      <c r="U47" s="68">
        <v>1</v>
      </c>
      <c r="V47" s="70">
        <v>0</v>
      </c>
      <c r="W47" s="13">
        <f t="shared" si="433"/>
        <v>0</v>
      </c>
      <c r="X47" s="13">
        <f t="shared" si="398"/>
        <v>0</v>
      </c>
      <c r="Y47" s="13">
        <f t="shared" si="399"/>
        <v>0</v>
      </c>
      <c r="Z47" s="201" t="s">
        <v>575</v>
      </c>
      <c r="AA47" s="154"/>
      <c r="AB47" s="10"/>
      <c r="AC47" s="46" t="s">
        <v>66</v>
      </c>
      <c r="AD47" s="72" t="s">
        <v>42</v>
      </c>
      <c r="AE47" s="53"/>
      <c r="AF47" s="73">
        <v>1</v>
      </c>
      <c r="AG47" s="68">
        <v>1</v>
      </c>
      <c r="AH47" s="68">
        <v>1</v>
      </c>
      <c r="AI47" s="68">
        <v>1</v>
      </c>
      <c r="AJ47" s="70">
        <v>0</v>
      </c>
      <c r="AK47" s="13">
        <f t="shared" si="400"/>
        <v>0</v>
      </c>
      <c r="AL47" s="13">
        <f t="shared" si="401"/>
        <v>0</v>
      </c>
      <c r="AM47" s="13">
        <f t="shared" si="402"/>
        <v>0</v>
      </c>
      <c r="AN47" s="201" t="s">
        <v>575</v>
      </c>
      <c r="AO47" s="154"/>
      <c r="AP47" s="10"/>
      <c r="AQ47" s="46" t="s">
        <v>66</v>
      </c>
      <c r="AR47" s="72" t="s">
        <v>42</v>
      </c>
      <c r="AS47" s="53"/>
      <c r="AT47" s="73">
        <v>1</v>
      </c>
      <c r="AU47" s="68">
        <v>1</v>
      </c>
      <c r="AV47" s="68">
        <v>1</v>
      </c>
      <c r="AW47" s="68">
        <v>1</v>
      </c>
      <c r="AX47" s="70">
        <v>0</v>
      </c>
      <c r="AY47" s="13">
        <f t="shared" si="404"/>
        <v>0</v>
      </c>
      <c r="AZ47" s="13">
        <f t="shared" si="405"/>
        <v>0</v>
      </c>
      <c r="BA47" s="13">
        <f t="shared" si="406"/>
        <v>0</v>
      </c>
      <c r="BB47" s="201" t="s">
        <v>575</v>
      </c>
      <c r="BC47" s="154"/>
      <c r="BD47" s="10"/>
      <c r="BE47" s="46" t="s">
        <v>66</v>
      </c>
      <c r="BF47" s="72" t="s">
        <v>42</v>
      </c>
      <c r="BG47" s="53"/>
      <c r="BH47" s="73">
        <v>1</v>
      </c>
      <c r="BI47" s="68">
        <v>1</v>
      </c>
      <c r="BJ47" s="68">
        <v>1</v>
      </c>
      <c r="BK47" s="68">
        <v>1</v>
      </c>
      <c r="BL47" s="70">
        <v>0</v>
      </c>
      <c r="BM47" s="13">
        <f t="shared" si="408"/>
        <v>0</v>
      </c>
      <c r="BN47" s="13">
        <f t="shared" si="409"/>
        <v>0</v>
      </c>
      <c r="BO47" s="13">
        <f t="shared" si="410"/>
        <v>0</v>
      </c>
      <c r="BP47" s="201" t="s">
        <v>575</v>
      </c>
      <c r="BQ47" s="154"/>
      <c r="BR47" s="10"/>
      <c r="BS47" s="46" t="s">
        <v>66</v>
      </c>
      <c r="BT47" s="72" t="s">
        <v>42</v>
      </c>
      <c r="BU47" s="53"/>
      <c r="BV47" s="73">
        <v>1</v>
      </c>
      <c r="BW47" s="68">
        <v>1</v>
      </c>
      <c r="BX47" s="68">
        <v>1</v>
      </c>
      <c r="BY47" s="68">
        <v>1</v>
      </c>
      <c r="BZ47" s="70">
        <v>0</v>
      </c>
      <c r="CA47" s="13">
        <f t="shared" si="412"/>
        <v>0</v>
      </c>
      <c r="CB47" s="13">
        <f t="shared" si="413"/>
        <v>0</v>
      </c>
      <c r="CC47" s="13">
        <f t="shared" si="414"/>
        <v>0</v>
      </c>
      <c r="CD47" s="201" t="s">
        <v>575</v>
      </c>
      <c r="CE47" s="154"/>
      <c r="CF47" s="10"/>
      <c r="CG47" s="46" t="s">
        <v>66</v>
      </c>
      <c r="CH47" s="72" t="s">
        <v>42</v>
      </c>
      <c r="CI47" s="53"/>
      <c r="CJ47" s="73">
        <v>1</v>
      </c>
      <c r="CK47" s="68">
        <v>1</v>
      </c>
      <c r="CL47" s="68">
        <v>1</v>
      </c>
      <c r="CM47" s="68">
        <v>1</v>
      </c>
      <c r="CN47" s="70">
        <v>0</v>
      </c>
      <c r="CO47" s="13">
        <f t="shared" si="416"/>
        <v>0</v>
      </c>
      <c r="CP47" s="13">
        <f t="shared" si="417"/>
        <v>0</v>
      </c>
      <c r="CQ47" s="13">
        <f t="shared" si="418"/>
        <v>0</v>
      </c>
      <c r="CR47" s="201" t="s">
        <v>575</v>
      </c>
      <c r="CS47" s="154"/>
      <c r="CT47" s="10"/>
      <c r="CU47" s="46" t="s">
        <v>66</v>
      </c>
      <c r="CV47" s="72" t="s">
        <v>42</v>
      </c>
      <c r="CW47" s="53"/>
      <c r="CX47" s="73">
        <v>1</v>
      </c>
      <c r="CY47" s="68">
        <v>1</v>
      </c>
      <c r="CZ47" s="68">
        <v>1</v>
      </c>
      <c r="DA47" s="68">
        <v>1</v>
      </c>
      <c r="DB47" s="70">
        <v>0</v>
      </c>
      <c r="DC47" s="13">
        <f t="shared" si="420"/>
        <v>0</v>
      </c>
      <c r="DD47" s="13">
        <f t="shared" si="421"/>
        <v>0</v>
      </c>
      <c r="DE47" s="13">
        <f t="shared" si="422"/>
        <v>0</v>
      </c>
      <c r="DF47" s="201" t="s">
        <v>575</v>
      </c>
      <c r="DG47" s="154"/>
      <c r="DH47" s="10"/>
      <c r="DI47" s="46" t="s">
        <v>66</v>
      </c>
      <c r="DJ47" s="72" t="s">
        <v>42</v>
      </c>
      <c r="DK47" s="53"/>
      <c r="DL47" s="73">
        <v>1</v>
      </c>
      <c r="DM47" s="68">
        <v>1</v>
      </c>
      <c r="DN47" s="68">
        <v>1</v>
      </c>
      <c r="DO47" s="68">
        <v>1</v>
      </c>
      <c r="DP47" s="70">
        <v>0</v>
      </c>
      <c r="DQ47" s="13">
        <f t="shared" si="424"/>
        <v>0</v>
      </c>
      <c r="DR47" s="13">
        <f t="shared" si="425"/>
        <v>0</v>
      </c>
      <c r="DS47" s="13">
        <f t="shared" si="426"/>
        <v>0</v>
      </c>
      <c r="DT47" s="201" t="s">
        <v>575</v>
      </c>
      <c r="DU47" s="154"/>
      <c r="DV47" s="10"/>
      <c r="DW47" s="46" t="s">
        <v>66</v>
      </c>
      <c r="DX47" s="72" t="s">
        <v>42</v>
      </c>
      <c r="DY47" s="53"/>
      <c r="DZ47" s="73">
        <v>1</v>
      </c>
      <c r="EA47" s="68">
        <v>1</v>
      </c>
      <c r="EB47" s="68">
        <v>1</v>
      </c>
      <c r="EC47" s="68">
        <v>1</v>
      </c>
      <c r="ED47" s="70">
        <v>0</v>
      </c>
      <c r="EE47" s="13">
        <f t="shared" si="428"/>
        <v>0</v>
      </c>
      <c r="EF47" s="13">
        <f t="shared" si="429"/>
        <v>0</v>
      </c>
      <c r="EG47" s="13">
        <f t="shared" si="430"/>
        <v>0</v>
      </c>
      <c r="EH47" s="201" t="s">
        <v>575</v>
      </c>
      <c r="EI47" s="154"/>
      <c r="EJ47" s="10"/>
      <c r="EK47" s="44" t="s">
        <v>77</v>
      </c>
      <c r="EL47" s="761" t="str">
        <f>Prices!$A$110</f>
        <v xml:space="preserve">glazing  </v>
      </c>
      <c r="EM47" s="761">
        <f t="shared" si="376"/>
        <v>0</v>
      </c>
      <c r="EN47" s="1042" t="s">
        <v>85</v>
      </c>
      <c r="EO47" s="1052"/>
      <c r="EP47" s="190">
        <f t="shared" si="377"/>
        <v>0</v>
      </c>
      <c r="EQ47" s="79"/>
      <c r="ER47" s="116">
        <f t="shared" si="372"/>
        <v>0</v>
      </c>
      <c r="ES47" s="81">
        <f t="shared" si="373"/>
        <v>0</v>
      </c>
      <c r="ET47" s="280">
        <v>0</v>
      </c>
      <c r="EU47" s="9" t="s">
        <v>45</v>
      </c>
      <c r="EV47" s="583">
        <f t="shared" si="374"/>
        <v>0</v>
      </c>
      <c r="EW47" s="579">
        <f t="shared" si="86"/>
        <v>0</v>
      </c>
      <c r="EX47" s="582">
        <f t="shared" si="375"/>
        <v>0</v>
      </c>
      <c r="EY47" s="112"/>
      <c r="EZ47" s="573"/>
      <c r="FA47" s="55"/>
      <c r="FC47" s="44" t="s">
        <v>99</v>
      </c>
      <c r="FD47" s="95" t="s">
        <v>112</v>
      </c>
      <c r="FE47" s="141">
        <v>0</v>
      </c>
      <c r="FF47" s="141">
        <v>0</v>
      </c>
      <c r="FG47" s="142">
        <v>0</v>
      </c>
      <c r="FH47" s="9" t="s">
        <v>109</v>
      </c>
      <c r="FI47" s="122">
        <f t="shared" si="378"/>
        <v>0</v>
      </c>
      <c r="FJ47" s="602">
        <v>0</v>
      </c>
      <c r="FK47" s="604">
        <f t="shared" si="379"/>
        <v>0</v>
      </c>
      <c r="FL47" s="592"/>
      <c r="FM47" s="573"/>
      <c r="FN47" s="607"/>
      <c r="FO47" s="127"/>
      <c r="FP47" s="87"/>
      <c r="FQ47" s="522"/>
      <c r="FR47" s="61"/>
      <c r="FS47" s="567"/>
    </row>
    <row r="48" spans="1:175" x14ac:dyDescent="0.25">
      <c r="A48" s="44" t="s">
        <v>66</v>
      </c>
      <c r="B48" s="72" t="s">
        <v>42</v>
      </c>
      <c r="C48" s="53"/>
      <c r="D48" s="73">
        <v>1</v>
      </c>
      <c r="E48" s="68">
        <v>1</v>
      </c>
      <c r="F48" s="68">
        <v>1</v>
      </c>
      <c r="G48" s="68">
        <v>1</v>
      </c>
      <c r="H48" s="70">
        <v>0</v>
      </c>
      <c r="I48" s="13">
        <f t="shared" si="432"/>
        <v>0</v>
      </c>
      <c r="J48" s="13">
        <f t="shared" si="396"/>
        <v>0</v>
      </c>
      <c r="K48" s="13">
        <f t="shared" si="397"/>
        <v>0</v>
      </c>
      <c r="L48" s="215">
        <f>SUM(K47:K48)</f>
        <v>0</v>
      </c>
      <c r="M48" s="154"/>
      <c r="N48" s="10"/>
      <c r="O48" s="44" t="s">
        <v>66</v>
      </c>
      <c r="P48" s="72" t="s">
        <v>42</v>
      </c>
      <c r="Q48" s="53"/>
      <c r="R48" s="73">
        <v>1</v>
      </c>
      <c r="S48" s="68">
        <v>1</v>
      </c>
      <c r="T48" s="68">
        <v>1</v>
      </c>
      <c r="U48" s="68">
        <v>1</v>
      </c>
      <c r="V48" s="70">
        <v>0</v>
      </c>
      <c r="W48" s="13">
        <f t="shared" si="433"/>
        <v>0</v>
      </c>
      <c r="X48" s="13">
        <f t="shared" si="398"/>
        <v>0</v>
      </c>
      <c r="Y48" s="13">
        <f t="shared" si="399"/>
        <v>0</v>
      </c>
      <c r="Z48" s="215">
        <f>SUM(Y47:Y48)</f>
        <v>0</v>
      </c>
      <c r="AA48" s="154"/>
      <c r="AB48" s="10"/>
      <c r="AC48" s="44" t="s">
        <v>66</v>
      </c>
      <c r="AD48" s="72" t="s">
        <v>42</v>
      </c>
      <c r="AE48" s="53"/>
      <c r="AF48" s="73">
        <v>1</v>
      </c>
      <c r="AG48" s="68">
        <v>1</v>
      </c>
      <c r="AH48" s="68">
        <v>1</v>
      </c>
      <c r="AI48" s="68">
        <v>1</v>
      </c>
      <c r="AJ48" s="70">
        <v>0</v>
      </c>
      <c r="AK48" s="13">
        <f t="shared" si="400"/>
        <v>0</v>
      </c>
      <c r="AL48" s="13">
        <f t="shared" si="401"/>
        <v>0</v>
      </c>
      <c r="AM48" s="13">
        <f t="shared" si="402"/>
        <v>0</v>
      </c>
      <c r="AN48" s="215">
        <f t="shared" ref="AN48" si="434">SUM(AM47:AM48)</f>
        <v>0</v>
      </c>
      <c r="AO48" s="154"/>
      <c r="AP48" s="10"/>
      <c r="AQ48" s="44" t="s">
        <v>66</v>
      </c>
      <c r="AR48" s="72" t="s">
        <v>42</v>
      </c>
      <c r="AS48" s="53"/>
      <c r="AT48" s="73">
        <v>1</v>
      </c>
      <c r="AU48" s="68">
        <v>1</v>
      </c>
      <c r="AV48" s="68">
        <v>1</v>
      </c>
      <c r="AW48" s="68">
        <v>1</v>
      </c>
      <c r="AX48" s="70">
        <v>0</v>
      </c>
      <c r="AY48" s="13">
        <f t="shared" si="404"/>
        <v>0</v>
      </c>
      <c r="AZ48" s="13">
        <f t="shared" si="405"/>
        <v>0</v>
      </c>
      <c r="BA48" s="13">
        <f t="shared" si="406"/>
        <v>0</v>
      </c>
      <c r="BB48" s="215">
        <f t="shared" ref="BB48" si="435">SUM(BA47:BA48)</f>
        <v>0</v>
      </c>
      <c r="BC48" s="154"/>
      <c r="BD48" s="10"/>
      <c r="BE48" s="44" t="s">
        <v>66</v>
      </c>
      <c r="BF48" s="72" t="s">
        <v>42</v>
      </c>
      <c r="BG48" s="53"/>
      <c r="BH48" s="73">
        <v>1</v>
      </c>
      <c r="BI48" s="68">
        <v>1</v>
      </c>
      <c r="BJ48" s="68">
        <v>1</v>
      </c>
      <c r="BK48" s="68">
        <v>1</v>
      </c>
      <c r="BL48" s="70">
        <v>0</v>
      </c>
      <c r="BM48" s="13">
        <f t="shared" si="408"/>
        <v>0</v>
      </c>
      <c r="BN48" s="13">
        <f t="shared" si="409"/>
        <v>0</v>
      </c>
      <c r="BO48" s="13">
        <f t="shared" si="410"/>
        <v>0</v>
      </c>
      <c r="BP48" s="215">
        <f t="shared" ref="BP48" si="436">SUM(BO47:BO48)</f>
        <v>0</v>
      </c>
      <c r="BQ48" s="154"/>
      <c r="BR48" s="10"/>
      <c r="BS48" s="44" t="s">
        <v>66</v>
      </c>
      <c r="BT48" s="72" t="s">
        <v>42</v>
      </c>
      <c r="BU48" s="53"/>
      <c r="BV48" s="73">
        <v>1</v>
      </c>
      <c r="BW48" s="68">
        <v>1</v>
      </c>
      <c r="BX48" s="68">
        <v>1</v>
      </c>
      <c r="BY48" s="68">
        <v>1</v>
      </c>
      <c r="BZ48" s="70">
        <v>0</v>
      </c>
      <c r="CA48" s="13">
        <f t="shared" si="412"/>
        <v>0</v>
      </c>
      <c r="CB48" s="13">
        <f t="shared" si="413"/>
        <v>0</v>
      </c>
      <c r="CC48" s="13">
        <f t="shared" si="414"/>
        <v>0</v>
      </c>
      <c r="CD48" s="215">
        <f t="shared" ref="CD48" si="437">SUM(CC47:CC48)</f>
        <v>0</v>
      </c>
      <c r="CE48" s="154"/>
      <c r="CF48" s="10"/>
      <c r="CG48" s="44" t="s">
        <v>66</v>
      </c>
      <c r="CH48" s="72" t="s">
        <v>42</v>
      </c>
      <c r="CI48" s="53"/>
      <c r="CJ48" s="73">
        <v>1</v>
      </c>
      <c r="CK48" s="68">
        <v>1</v>
      </c>
      <c r="CL48" s="68">
        <v>1</v>
      </c>
      <c r="CM48" s="68">
        <v>1</v>
      </c>
      <c r="CN48" s="70">
        <v>0</v>
      </c>
      <c r="CO48" s="13">
        <f t="shared" si="416"/>
        <v>0</v>
      </c>
      <c r="CP48" s="13">
        <f t="shared" si="417"/>
        <v>0</v>
      </c>
      <c r="CQ48" s="13">
        <f t="shared" si="418"/>
        <v>0</v>
      </c>
      <c r="CR48" s="215">
        <f t="shared" ref="CR48" si="438">SUM(CQ47:CQ48)</f>
        <v>0</v>
      </c>
      <c r="CS48" s="154"/>
      <c r="CT48" s="10"/>
      <c r="CU48" s="44" t="s">
        <v>66</v>
      </c>
      <c r="CV48" s="72" t="s">
        <v>42</v>
      </c>
      <c r="CW48" s="53"/>
      <c r="CX48" s="73">
        <v>1</v>
      </c>
      <c r="CY48" s="68">
        <v>1</v>
      </c>
      <c r="CZ48" s="68">
        <v>1</v>
      </c>
      <c r="DA48" s="68">
        <v>1</v>
      </c>
      <c r="DB48" s="70">
        <v>0</v>
      </c>
      <c r="DC48" s="13">
        <f t="shared" si="420"/>
        <v>0</v>
      </c>
      <c r="DD48" s="13">
        <f t="shared" si="421"/>
        <v>0</v>
      </c>
      <c r="DE48" s="13">
        <f t="shared" si="422"/>
        <v>0</v>
      </c>
      <c r="DF48" s="215">
        <f t="shared" ref="DF48" si="439">SUM(DE47:DE48)</f>
        <v>0</v>
      </c>
      <c r="DG48" s="154"/>
      <c r="DH48" s="10"/>
      <c r="DI48" s="44" t="s">
        <v>66</v>
      </c>
      <c r="DJ48" s="72" t="s">
        <v>42</v>
      </c>
      <c r="DK48" s="53"/>
      <c r="DL48" s="73">
        <v>1</v>
      </c>
      <c r="DM48" s="68">
        <v>1</v>
      </c>
      <c r="DN48" s="68">
        <v>1</v>
      </c>
      <c r="DO48" s="68">
        <v>1</v>
      </c>
      <c r="DP48" s="70">
        <v>0</v>
      </c>
      <c r="DQ48" s="13">
        <f t="shared" si="424"/>
        <v>0</v>
      </c>
      <c r="DR48" s="13">
        <f t="shared" si="425"/>
        <v>0</v>
      </c>
      <c r="DS48" s="13">
        <f t="shared" si="426"/>
        <v>0</v>
      </c>
      <c r="DT48" s="215">
        <f t="shared" ref="DT48" si="440">SUM(DS47:DS48)</f>
        <v>0</v>
      </c>
      <c r="DU48" s="154"/>
      <c r="DV48" s="10"/>
      <c r="DW48" s="44" t="s">
        <v>66</v>
      </c>
      <c r="DX48" s="72" t="s">
        <v>42</v>
      </c>
      <c r="DY48" s="53"/>
      <c r="DZ48" s="73">
        <v>1</v>
      </c>
      <c r="EA48" s="68">
        <v>1</v>
      </c>
      <c r="EB48" s="68">
        <v>1</v>
      </c>
      <c r="EC48" s="68">
        <v>1</v>
      </c>
      <c r="ED48" s="70">
        <v>0</v>
      </c>
      <c r="EE48" s="13">
        <f t="shared" si="428"/>
        <v>0</v>
      </c>
      <c r="EF48" s="13">
        <f t="shared" si="429"/>
        <v>0</v>
      </c>
      <c r="EG48" s="13">
        <f t="shared" si="430"/>
        <v>0</v>
      </c>
      <c r="EH48" s="215">
        <f t="shared" ref="EH48" si="441">SUM(EG47:EG48)</f>
        <v>0</v>
      </c>
      <c r="EI48" s="154"/>
      <c r="EJ48" s="10"/>
      <c r="EK48" s="44" t="s">
        <v>77</v>
      </c>
      <c r="EL48" s="761" t="str">
        <f>Prices!$A$111</f>
        <v xml:space="preserve">glazing  </v>
      </c>
      <c r="EM48" s="761">
        <f t="shared" si="376"/>
        <v>0</v>
      </c>
      <c r="EN48" s="1042" t="s">
        <v>86</v>
      </c>
      <c r="EO48" s="1052"/>
      <c r="EP48" s="190">
        <f t="shared" si="377"/>
        <v>0</v>
      </c>
      <c r="EQ48" s="79"/>
      <c r="ER48" s="116">
        <f t="shared" si="372"/>
        <v>0</v>
      </c>
      <c r="ES48" s="81">
        <f t="shared" si="373"/>
        <v>0</v>
      </c>
      <c r="ET48" s="280">
        <v>0</v>
      </c>
      <c r="EU48" s="9" t="s">
        <v>45</v>
      </c>
      <c r="EV48" s="583">
        <f t="shared" si="374"/>
        <v>0</v>
      </c>
      <c r="EW48" s="579">
        <f t="shared" si="86"/>
        <v>0</v>
      </c>
      <c r="EX48" s="582">
        <f t="shared" si="375"/>
        <v>0</v>
      </c>
      <c r="EY48" s="112"/>
      <c r="EZ48" s="573"/>
      <c r="FA48" s="55"/>
      <c r="FC48" s="44" t="s">
        <v>99</v>
      </c>
      <c r="FD48" s="95" t="s">
        <v>153</v>
      </c>
      <c r="FE48" s="141">
        <v>0</v>
      </c>
      <c r="FF48" s="141">
        <v>0</v>
      </c>
      <c r="FG48" s="142">
        <v>0</v>
      </c>
      <c r="FH48" s="9" t="s">
        <v>45</v>
      </c>
      <c r="FI48" s="122">
        <f t="shared" si="378"/>
        <v>0</v>
      </c>
      <c r="FJ48" s="602">
        <v>0</v>
      </c>
      <c r="FK48" s="604">
        <f t="shared" si="379"/>
        <v>0</v>
      </c>
      <c r="FL48" s="592"/>
      <c r="FM48" s="576"/>
      <c r="FN48" s="605"/>
      <c r="FO48" s="127"/>
      <c r="FP48" s="522"/>
      <c r="FQ48" s="61"/>
      <c r="FR48" s="61"/>
      <c r="FS48" s="88"/>
    </row>
    <row r="49" spans="1:175" x14ac:dyDescent="0.25">
      <c r="A49" s="44" t="s">
        <v>68</v>
      </c>
      <c r="B49" s="72" t="s">
        <v>42</v>
      </c>
      <c r="C49" s="53"/>
      <c r="D49" s="73">
        <v>1</v>
      </c>
      <c r="E49" s="68">
        <v>1</v>
      </c>
      <c r="F49" s="68">
        <v>1</v>
      </c>
      <c r="G49" s="68">
        <v>1</v>
      </c>
      <c r="H49" s="70">
        <v>0</v>
      </c>
      <c r="I49" s="13">
        <f t="shared" si="432"/>
        <v>0</v>
      </c>
      <c r="J49" s="13">
        <f t="shared" si="396"/>
        <v>0</v>
      </c>
      <c r="K49" s="13">
        <f t="shared" si="397"/>
        <v>0</v>
      </c>
      <c r="L49" s="117"/>
      <c r="M49" s="154"/>
      <c r="N49" s="10"/>
      <c r="O49" s="44" t="s">
        <v>68</v>
      </c>
      <c r="P49" s="72" t="s">
        <v>42</v>
      </c>
      <c r="Q49" s="53"/>
      <c r="R49" s="73">
        <v>1</v>
      </c>
      <c r="S49" s="68">
        <v>1</v>
      </c>
      <c r="T49" s="68">
        <v>1</v>
      </c>
      <c r="U49" s="68">
        <v>1</v>
      </c>
      <c r="V49" s="70">
        <v>0</v>
      </c>
      <c r="W49" s="13">
        <f t="shared" si="433"/>
        <v>0</v>
      </c>
      <c r="X49" s="13">
        <f t="shared" si="398"/>
        <v>0</v>
      </c>
      <c r="Y49" s="13">
        <f t="shared" si="399"/>
        <v>0</v>
      </c>
      <c r="Z49" s="117"/>
      <c r="AA49" s="154"/>
      <c r="AB49" s="10"/>
      <c r="AC49" s="44" t="s">
        <v>68</v>
      </c>
      <c r="AD49" s="72" t="s">
        <v>42</v>
      </c>
      <c r="AE49" s="53"/>
      <c r="AF49" s="73">
        <v>1</v>
      </c>
      <c r="AG49" s="68">
        <v>1</v>
      </c>
      <c r="AH49" s="68">
        <v>1</v>
      </c>
      <c r="AI49" s="68">
        <v>1</v>
      </c>
      <c r="AJ49" s="70">
        <v>0</v>
      </c>
      <c r="AK49" s="13">
        <f t="shared" si="400"/>
        <v>0</v>
      </c>
      <c r="AL49" s="13">
        <f t="shared" si="401"/>
        <v>0</v>
      </c>
      <c r="AM49" s="13">
        <f t="shared" si="402"/>
        <v>0</v>
      </c>
      <c r="AN49" s="117"/>
      <c r="AO49" s="154"/>
      <c r="AP49" s="10"/>
      <c r="AQ49" s="44" t="s">
        <v>68</v>
      </c>
      <c r="AR49" s="72" t="s">
        <v>42</v>
      </c>
      <c r="AS49" s="53"/>
      <c r="AT49" s="73">
        <v>1</v>
      </c>
      <c r="AU49" s="68">
        <v>1</v>
      </c>
      <c r="AV49" s="68">
        <v>1</v>
      </c>
      <c r="AW49" s="68">
        <v>1</v>
      </c>
      <c r="AX49" s="70">
        <v>0</v>
      </c>
      <c r="AY49" s="13">
        <f t="shared" si="404"/>
        <v>0</v>
      </c>
      <c r="AZ49" s="13">
        <f t="shared" si="405"/>
        <v>0</v>
      </c>
      <c r="BA49" s="13">
        <f t="shared" si="406"/>
        <v>0</v>
      </c>
      <c r="BB49" s="117"/>
      <c r="BC49" s="154"/>
      <c r="BD49" s="10"/>
      <c r="BE49" s="44" t="s">
        <v>68</v>
      </c>
      <c r="BF49" s="72" t="s">
        <v>42</v>
      </c>
      <c r="BG49" s="53"/>
      <c r="BH49" s="73">
        <v>1</v>
      </c>
      <c r="BI49" s="68">
        <v>1</v>
      </c>
      <c r="BJ49" s="68">
        <v>1</v>
      </c>
      <c r="BK49" s="68">
        <v>1</v>
      </c>
      <c r="BL49" s="70">
        <v>0</v>
      </c>
      <c r="BM49" s="13">
        <f t="shared" si="408"/>
        <v>0</v>
      </c>
      <c r="BN49" s="13">
        <f t="shared" si="409"/>
        <v>0</v>
      </c>
      <c r="BO49" s="13">
        <f t="shared" si="410"/>
        <v>0</v>
      </c>
      <c r="BP49" s="117"/>
      <c r="BQ49" s="154"/>
      <c r="BR49" s="10"/>
      <c r="BS49" s="44" t="s">
        <v>68</v>
      </c>
      <c r="BT49" s="72" t="s">
        <v>42</v>
      </c>
      <c r="BU49" s="53"/>
      <c r="BV49" s="73">
        <v>1</v>
      </c>
      <c r="BW49" s="68">
        <v>1</v>
      </c>
      <c r="BX49" s="68">
        <v>1</v>
      </c>
      <c r="BY49" s="68">
        <v>1</v>
      </c>
      <c r="BZ49" s="70">
        <v>0</v>
      </c>
      <c r="CA49" s="13">
        <f t="shared" si="412"/>
        <v>0</v>
      </c>
      <c r="CB49" s="13">
        <f t="shared" si="413"/>
        <v>0</v>
      </c>
      <c r="CC49" s="13">
        <f t="shared" si="414"/>
        <v>0</v>
      </c>
      <c r="CD49" s="117"/>
      <c r="CE49" s="154"/>
      <c r="CF49" s="10"/>
      <c r="CG49" s="44" t="s">
        <v>68</v>
      </c>
      <c r="CH49" s="72" t="s">
        <v>42</v>
      </c>
      <c r="CI49" s="53"/>
      <c r="CJ49" s="73">
        <v>1</v>
      </c>
      <c r="CK49" s="68">
        <v>1</v>
      </c>
      <c r="CL49" s="68">
        <v>1</v>
      </c>
      <c r="CM49" s="68">
        <v>1</v>
      </c>
      <c r="CN49" s="70">
        <v>0</v>
      </c>
      <c r="CO49" s="13">
        <f t="shared" si="416"/>
        <v>0</v>
      </c>
      <c r="CP49" s="13">
        <f t="shared" si="417"/>
        <v>0</v>
      </c>
      <c r="CQ49" s="13">
        <f t="shared" si="418"/>
        <v>0</v>
      </c>
      <c r="CR49" s="117"/>
      <c r="CS49" s="154"/>
      <c r="CT49" s="10"/>
      <c r="CU49" s="44" t="s">
        <v>68</v>
      </c>
      <c r="CV49" s="72" t="s">
        <v>42</v>
      </c>
      <c r="CW49" s="53"/>
      <c r="CX49" s="73">
        <v>1</v>
      </c>
      <c r="CY49" s="68">
        <v>1</v>
      </c>
      <c r="CZ49" s="68">
        <v>1</v>
      </c>
      <c r="DA49" s="68">
        <v>1</v>
      </c>
      <c r="DB49" s="70">
        <v>0</v>
      </c>
      <c r="DC49" s="13">
        <f t="shared" si="420"/>
        <v>0</v>
      </c>
      <c r="DD49" s="13">
        <f t="shared" si="421"/>
        <v>0</v>
      </c>
      <c r="DE49" s="13">
        <f t="shared" si="422"/>
        <v>0</v>
      </c>
      <c r="DF49" s="117"/>
      <c r="DG49" s="154"/>
      <c r="DH49" s="10"/>
      <c r="DI49" s="44" t="s">
        <v>68</v>
      </c>
      <c r="DJ49" s="72" t="s">
        <v>42</v>
      </c>
      <c r="DK49" s="53"/>
      <c r="DL49" s="73">
        <v>1</v>
      </c>
      <c r="DM49" s="68">
        <v>1</v>
      </c>
      <c r="DN49" s="68">
        <v>1</v>
      </c>
      <c r="DO49" s="68">
        <v>1</v>
      </c>
      <c r="DP49" s="70">
        <v>0</v>
      </c>
      <c r="DQ49" s="13">
        <f t="shared" si="424"/>
        <v>0</v>
      </c>
      <c r="DR49" s="13">
        <f t="shared" si="425"/>
        <v>0</v>
      </c>
      <c r="DS49" s="13">
        <f t="shared" si="426"/>
        <v>0</v>
      </c>
      <c r="DT49" s="117"/>
      <c r="DU49" s="154"/>
      <c r="DV49" s="10"/>
      <c r="DW49" s="44" t="s">
        <v>68</v>
      </c>
      <c r="DX49" s="72" t="s">
        <v>42</v>
      </c>
      <c r="DY49" s="53"/>
      <c r="DZ49" s="73">
        <v>1</v>
      </c>
      <c r="EA49" s="68">
        <v>1</v>
      </c>
      <c r="EB49" s="68">
        <v>1</v>
      </c>
      <c r="EC49" s="68">
        <v>1</v>
      </c>
      <c r="ED49" s="70">
        <v>0</v>
      </c>
      <c r="EE49" s="13">
        <f t="shared" si="428"/>
        <v>0</v>
      </c>
      <c r="EF49" s="13">
        <f t="shared" si="429"/>
        <v>0</v>
      </c>
      <c r="EG49" s="13">
        <f t="shared" si="430"/>
        <v>0</v>
      </c>
      <c r="EH49" s="117"/>
      <c r="EI49" s="154"/>
      <c r="EJ49" s="10"/>
      <c r="EK49" s="44" t="s">
        <v>77</v>
      </c>
      <c r="EL49" s="761" t="str">
        <f>Prices!$A$112</f>
        <v xml:space="preserve">glazing  </v>
      </c>
      <c r="EM49" s="761">
        <f t="shared" si="376"/>
        <v>0</v>
      </c>
      <c r="EN49" s="1042" t="s">
        <v>87</v>
      </c>
      <c r="EO49" s="1052"/>
      <c r="EP49" s="190">
        <f t="shared" si="377"/>
        <v>0</v>
      </c>
      <c r="EQ49" s="79"/>
      <c r="ER49" s="116">
        <f t="shared" si="372"/>
        <v>0</v>
      </c>
      <c r="ES49" s="81">
        <f t="shared" si="373"/>
        <v>0</v>
      </c>
      <c r="ET49" s="280">
        <v>0</v>
      </c>
      <c r="EU49" s="9" t="s">
        <v>45</v>
      </c>
      <c r="EV49" s="583">
        <f t="shared" si="374"/>
        <v>0</v>
      </c>
      <c r="EW49" s="579">
        <f t="shared" si="86"/>
        <v>0</v>
      </c>
      <c r="EX49" s="582">
        <f t="shared" si="375"/>
        <v>0</v>
      </c>
      <c r="EY49" s="112"/>
      <c r="EZ49" s="573"/>
      <c r="FA49" s="55"/>
      <c r="FC49" s="44" t="s">
        <v>91</v>
      </c>
      <c r="FD49" s="95" t="s">
        <v>113</v>
      </c>
      <c r="FE49" s="141">
        <v>0</v>
      </c>
      <c r="FF49" s="141">
        <v>0</v>
      </c>
      <c r="FG49" s="142">
        <v>0</v>
      </c>
      <c r="FH49" s="9" t="s">
        <v>109</v>
      </c>
      <c r="FI49" s="122">
        <f t="shared" si="378"/>
        <v>0</v>
      </c>
      <c r="FJ49" s="602">
        <v>0</v>
      </c>
      <c r="FK49" s="604">
        <f t="shared" si="379"/>
        <v>0</v>
      </c>
      <c r="FL49" s="591">
        <f>FR128</f>
        <v>0</v>
      </c>
      <c r="FM49" s="542">
        <f>FL128</f>
        <v>0</v>
      </c>
      <c r="FN49" s="610">
        <f>SUM(FK49:FK50)+FL49</f>
        <v>0</v>
      </c>
      <c r="FO49" s="127">
        <f>IF(FO$4=0,0,FN49/$FO$4)</f>
        <v>0</v>
      </c>
      <c r="FP49" s="87" t="s">
        <v>91</v>
      </c>
      <c r="FQ49" s="522">
        <f>SUM(EX67:EX68)+EY67</f>
        <v>0</v>
      </c>
      <c r="FR49" s="496">
        <f>FN49</f>
        <v>0</v>
      </c>
      <c r="FS49" s="567">
        <f>SUM(FQ49:FR49)</f>
        <v>0</v>
      </c>
    </row>
    <row r="50" spans="1:175" x14ac:dyDescent="0.25">
      <c r="A50" s="44" t="s">
        <v>68</v>
      </c>
      <c r="B50" s="72" t="s">
        <v>42</v>
      </c>
      <c r="C50" s="53"/>
      <c r="D50" s="73">
        <v>1</v>
      </c>
      <c r="E50" s="68">
        <v>1</v>
      </c>
      <c r="F50" s="68">
        <v>1</v>
      </c>
      <c r="G50" s="68">
        <v>1</v>
      </c>
      <c r="H50" s="70">
        <v>0</v>
      </c>
      <c r="I50" s="13">
        <f t="shared" si="432"/>
        <v>0</v>
      </c>
      <c r="J50" s="13">
        <f t="shared" si="396"/>
        <v>0</v>
      </c>
      <c r="K50" s="13">
        <f t="shared" si="397"/>
        <v>0</v>
      </c>
      <c r="L50" s="201" t="s">
        <v>576</v>
      </c>
      <c r="M50" s="154"/>
      <c r="N50" s="10"/>
      <c r="O50" s="44" t="s">
        <v>68</v>
      </c>
      <c r="P50" s="72" t="s">
        <v>42</v>
      </c>
      <c r="Q50" s="53"/>
      <c r="R50" s="73">
        <v>1</v>
      </c>
      <c r="S50" s="68">
        <v>1</v>
      </c>
      <c r="T50" s="68">
        <v>1</v>
      </c>
      <c r="U50" s="68">
        <v>1</v>
      </c>
      <c r="V50" s="70">
        <v>0</v>
      </c>
      <c r="W50" s="13">
        <f t="shared" si="433"/>
        <v>0</v>
      </c>
      <c r="X50" s="13">
        <f t="shared" si="398"/>
        <v>0</v>
      </c>
      <c r="Y50" s="13">
        <f t="shared" si="399"/>
        <v>0</v>
      </c>
      <c r="Z50" s="201" t="s">
        <v>576</v>
      </c>
      <c r="AA50" s="154"/>
      <c r="AB50" s="10"/>
      <c r="AC50" s="44" t="s">
        <v>68</v>
      </c>
      <c r="AD50" s="72" t="s">
        <v>42</v>
      </c>
      <c r="AE50" s="53"/>
      <c r="AF50" s="73">
        <v>1</v>
      </c>
      <c r="AG50" s="68">
        <v>1</v>
      </c>
      <c r="AH50" s="68">
        <v>1</v>
      </c>
      <c r="AI50" s="68">
        <v>1</v>
      </c>
      <c r="AJ50" s="70">
        <v>0</v>
      </c>
      <c r="AK50" s="13">
        <f t="shared" si="400"/>
        <v>0</v>
      </c>
      <c r="AL50" s="13">
        <f t="shared" si="401"/>
        <v>0</v>
      </c>
      <c r="AM50" s="13">
        <f t="shared" si="402"/>
        <v>0</v>
      </c>
      <c r="AN50" s="201" t="s">
        <v>576</v>
      </c>
      <c r="AO50" s="154"/>
      <c r="AP50" s="10"/>
      <c r="AQ50" s="44" t="s">
        <v>68</v>
      </c>
      <c r="AR50" s="72" t="s">
        <v>42</v>
      </c>
      <c r="AS50" s="53"/>
      <c r="AT50" s="73">
        <v>1</v>
      </c>
      <c r="AU50" s="68">
        <v>1</v>
      </c>
      <c r="AV50" s="68">
        <v>1</v>
      </c>
      <c r="AW50" s="68">
        <v>1</v>
      </c>
      <c r="AX50" s="70">
        <v>0</v>
      </c>
      <c r="AY50" s="13">
        <f t="shared" si="404"/>
        <v>0</v>
      </c>
      <c r="AZ50" s="13">
        <f t="shared" si="405"/>
        <v>0</v>
      </c>
      <c r="BA50" s="13">
        <f t="shared" si="406"/>
        <v>0</v>
      </c>
      <c r="BB50" s="201" t="s">
        <v>576</v>
      </c>
      <c r="BC50" s="154"/>
      <c r="BD50" s="10"/>
      <c r="BE50" s="44" t="s">
        <v>68</v>
      </c>
      <c r="BF50" s="72" t="s">
        <v>42</v>
      </c>
      <c r="BG50" s="53"/>
      <c r="BH50" s="73">
        <v>1</v>
      </c>
      <c r="BI50" s="68">
        <v>1</v>
      </c>
      <c r="BJ50" s="68">
        <v>1</v>
      </c>
      <c r="BK50" s="68">
        <v>1</v>
      </c>
      <c r="BL50" s="70">
        <v>0</v>
      </c>
      <c r="BM50" s="13">
        <f t="shared" si="408"/>
        <v>0</v>
      </c>
      <c r="BN50" s="13">
        <f t="shared" si="409"/>
        <v>0</v>
      </c>
      <c r="BO50" s="13">
        <f t="shared" si="410"/>
        <v>0</v>
      </c>
      <c r="BP50" s="201" t="s">
        <v>576</v>
      </c>
      <c r="BQ50" s="154"/>
      <c r="BR50" s="10"/>
      <c r="BS50" s="44" t="s">
        <v>68</v>
      </c>
      <c r="BT50" s="72" t="s">
        <v>42</v>
      </c>
      <c r="BU50" s="53"/>
      <c r="BV50" s="73">
        <v>1</v>
      </c>
      <c r="BW50" s="68">
        <v>1</v>
      </c>
      <c r="BX50" s="68">
        <v>1</v>
      </c>
      <c r="BY50" s="68">
        <v>1</v>
      </c>
      <c r="BZ50" s="70">
        <v>0</v>
      </c>
      <c r="CA50" s="13">
        <f t="shared" si="412"/>
        <v>0</v>
      </c>
      <c r="CB50" s="13">
        <f t="shared" si="413"/>
        <v>0</v>
      </c>
      <c r="CC50" s="13">
        <f t="shared" si="414"/>
        <v>0</v>
      </c>
      <c r="CD50" s="201" t="s">
        <v>576</v>
      </c>
      <c r="CE50" s="154"/>
      <c r="CF50" s="10"/>
      <c r="CG50" s="44" t="s">
        <v>68</v>
      </c>
      <c r="CH50" s="72" t="s">
        <v>42</v>
      </c>
      <c r="CI50" s="53"/>
      <c r="CJ50" s="73">
        <v>1</v>
      </c>
      <c r="CK50" s="68">
        <v>1</v>
      </c>
      <c r="CL50" s="68">
        <v>1</v>
      </c>
      <c r="CM50" s="68">
        <v>1</v>
      </c>
      <c r="CN50" s="70">
        <v>0</v>
      </c>
      <c r="CO50" s="13">
        <f t="shared" si="416"/>
        <v>0</v>
      </c>
      <c r="CP50" s="13">
        <f t="shared" si="417"/>
        <v>0</v>
      </c>
      <c r="CQ50" s="13">
        <f t="shared" si="418"/>
        <v>0</v>
      </c>
      <c r="CR50" s="201" t="s">
        <v>576</v>
      </c>
      <c r="CS50" s="154"/>
      <c r="CT50" s="10"/>
      <c r="CU50" s="44" t="s">
        <v>68</v>
      </c>
      <c r="CV50" s="72" t="s">
        <v>42</v>
      </c>
      <c r="CW50" s="53"/>
      <c r="CX50" s="73">
        <v>1</v>
      </c>
      <c r="CY50" s="68">
        <v>1</v>
      </c>
      <c r="CZ50" s="68">
        <v>1</v>
      </c>
      <c r="DA50" s="68">
        <v>1</v>
      </c>
      <c r="DB50" s="70">
        <v>0</v>
      </c>
      <c r="DC50" s="13">
        <f t="shared" si="420"/>
        <v>0</v>
      </c>
      <c r="DD50" s="13">
        <f t="shared" si="421"/>
        <v>0</v>
      </c>
      <c r="DE50" s="13">
        <f t="shared" si="422"/>
        <v>0</v>
      </c>
      <c r="DF50" s="201" t="s">
        <v>576</v>
      </c>
      <c r="DG50" s="154"/>
      <c r="DH50" s="10"/>
      <c r="DI50" s="44" t="s">
        <v>68</v>
      </c>
      <c r="DJ50" s="72" t="s">
        <v>42</v>
      </c>
      <c r="DK50" s="53"/>
      <c r="DL50" s="73">
        <v>1</v>
      </c>
      <c r="DM50" s="68">
        <v>1</v>
      </c>
      <c r="DN50" s="68">
        <v>1</v>
      </c>
      <c r="DO50" s="68">
        <v>1</v>
      </c>
      <c r="DP50" s="70">
        <v>0</v>
      </c>
      <c r="DQ50" s="13">
        <f t="shared" si="424"/>
        <v>0</v>
      </c>
      <c r="DR50" s="13">
        <f t="shared" si="425"/>
        <v>0</v>
      </c>
      <c r="DS50" s="13">
        <f t="shared" si="426"/>
        <v>0</v>
      </c>
      <c r="DT50" s="201" t="s">
        <v>576</v>
      </c>
      <c r="DU50" s="154"/>
      <c r="DV50" s="10"/>
      <c r="DW50" s="44" t="s">
        <v>68</v>
      </c>
      <c r="DX50" s="72" t="s">
        <v>42</v>
      </c>
      <c r="DY50" s="53"/>
      <c r="DZ50" s="73">
        <v>1</v>
      </c>
      <c r="EA50" s="68">
        <v>1</v>
      </c>
      <c r="EB50" s="68">
        <v>1</v>
      </c>
      <c r="EC50" s="68">
        <v>1</v>
      </c>
      <c r="ED50" s="70">
        <v>0</v>
      </c>
      <c r="EE50" s="13">
        <f t="shared" si="428"/>
        <v>0</v>
      </c>
      <c r="EF50" s="13">
        <f t="shared" si="429"/>
        <v>0</v>
      </c>
      <c r="EG50" s="13">
        <f t="shared" si="430"/>
        <v>0</v>
      </c>
      <c r="EH50" s="201" t="s">
        <v>576</v>
      </c>
      <c r="EI50" s="154"/>
      <c r="EJ50" s="10"/>
      <c r="EK50" s="44" t="s">
        <v>77</v>
      </c>
      <c r="EL50" s="761" t="str">
        <f>Prices!$A$113</f>
        <v xml:space="preserve">glazing  </v>
      </c>
      <c r="EM50" s="761">
        <f t="shared" si="376"/>
        <v>0</v>
      </c>
      <c r="EN50" s="1042" t="s">
        <v>88</v>
      </c>
      <c r="EO50" s="1052"/>
      <c r="EP50" s="190">
        <f t="shared" si="377"/>
        <v>0</v>
      </c>
      <c r="EQ50" s="79"/>
      <c r="ER50" s="116">
        <f t="shared" si="372"/>
        <v>0</v>
      </c>
      <c r="ES50" s="81">
        <f t="shared" si="373"/>
        <v>0</v>
      </c>
      <c r="ET50" s="280">
        <v>0</v>
      </c>
      <c r="EU50" s="9" t="s">
        <v>45</v>
      </c>
      <c r="EV50" s="583">
        <f t="shared" si="374"/>
        <v>0</v>
      </c>
      <c r="EW50" s="579">
        <f t="shared" si="86"/>
        <v>0</v>
      </c>
      <c r="EX50" s="582">
        <f t="shared" si="375"/>
        <v>0</v>
      </c>
      <c r="EY50" s="112"/>
      <c r="EZ50" s="573"/>
      <c r="FA50" s="55"/>
      <c r="FC50" s="44" t="s">
        <v>91</v>
      </c>
      <c r="FD50" s="95" t="s">
        <v>113</v>
      </c>
      <c r="FE50" s="141">
        <v>0</v>
      </c>
      <c r="FF50" s="141">
        <v>0</v>
      </c>
      <c r="FG50" s="142">
        <v>0</v>
      </c>
      <c r="FH50" s="9" t="s">
        <v>109</v>
      </c>
      <c r="FI50" s="122">
        <f t="shared" si="378"/>
        <v>0</v>
      </c>
      <c r="FJ50" s="602">
        <v>0</v>
      </c>
      <c r="FK50" s="604">
        <f t="shared" si="379"/>
        <v>0</v>
      </c>
      <c r="FL50" s="592"/>
      <c r="FM50" s="576"/>
      <c r="FN50" s="607"/>
      <c r="FO50" s="127"/>
      <c r="FP50" s="87"/>
      <c r="FQ50" s="522"/>
      <c r="FR50" s="61"/>
      <c r="FS50" s="567"/>
    </row>
    <row r="51" spans="1:175" x14ac:dyDescent="0.25">
      <c r="A51" s="44" t="s">
        <v>65</v>
      </c>
      <c r="B51" s="72" t="s">
        <v>42</v>
      </c>
      <c r="C51" s="53"/>
      <c r="D51" s="73">
        <v>1</v>
      </c>
      <c r="E51" s="68">
        <v>1</v>
      </c>
      <c r="F51" s="68">
        <v>1</v>
      </c>
      <c r="G51" s="68">
        <v>1</v>
      </c>
      <c r="H51" s="70">
        <v>0</v>
      </c>
      <c r="I51" s="13">
        <f t="shared" si="432"/>
        <v>0</v>
      </c>
      <c r="J51" s="13">
        <f t="shared" si="396"/>
        <v>0</v>
      </c>
      <c r="K51" s="13">
        <f t="shared" si="397"/>
        <v>0</v>
      </c>
      <c r="L51" s="215">
        <f>SUM(K49:K50)</f>
        <v>0</v>
      </c>
      <c r="M51" s="154"/>
      <c r="N51" s="10"/>
      <c r="O51" s="44" t="s">
        <v>65</v>
      </c>
      <c r="P51" s="72" t="s">
        <v>42</v>
      </c>
      <c r="Q51" s="53"/>
      <c r="R51" s="73">
        <v>1</v>
      </c>
      <c r="S51" s="68">
        <v>1</v>
      </c>
      <c r="T51" s="68">
        <v>1</v>
      </c>
      <c r="U51" s="68">
        <v>1</v>
      </c>
      <c r="V51" s="70">
        <v>0</v>
      </c>
      <c r="W51" s="13">
        <f t="shared" si="433"/>
        <v>0</v>
      </c>
      <c r="X51" s="13">
        <f t="shared" si="398"/>
        <v>0</v>
      </c>
      <c r="Y51" s="13">
        <f t="shared" si="399"/>
        <v>0</v>
      </c>
      <c r="Z51" s="215">
        <f>SUM(Y49:Y50)</f>
        <v>0</v>
      </c>
      <c r="AA51" s="154"/>
      <c r="AB51" s="10"/>
      <c r="AC51" s="44" t="s">
        <v>65</v>
      </c>
      <c r="AD51" s="72" t="s">
        <v>42</v>
      </c>
      <c r="AE51" s="53"/>
      <c r="AF51" s="73">
        <v>1</v>
      </c>
      <c r="AG51" s="68">
        <v>1</v>
      </c>
      <c r="AH51" s="68">
        <v>1</v>
      </c>
      <c r="AI51" s="68">
        <v>1</v>
      </c>
      <c r="AJ51" s="70">
        <v>0</v>
      </c>
      <c r="AK51" s="13">
        <f t="shared" si="400"/>
        <v>0</v>
      </c>
      <c r="AL51" s="13">
        <f t="shared" si="401"/>
        <v>0</v>
      </c>
      <c r="AM51" s="13">
        <f t="shared" si="402"/>
        <v>0</v>
      </c>
      <c r="AN51" s="215">
        <f t="shared" ref="AN51" si="442">SUM(AM49:AM50)</f>
        <v>0</v>
      </c>
      <c r="AO51" s="154"/>
      <c r="AP51" s="10"/>
      <c r="AQ51" s="44" t="s">
        <v>65</v>
      </c>
      <c r="AR51" s="72" t="s">
        <v>42</v>
      </c>
      <c r="AS51" s="53"/>
      <c r="AT51" s="73">
        <v>1</v>
      </c>
      <c r="AU51" s="68">
        <v>1</v>
      </c>
      <c r="AV51" s="68">
        <v>1</v>
      </c>
      <c r="AW51" s="68">
        <v>1</v>
      </c>
      <c r="AX51" s="70">
        <v>0</v>
      </c>
      <c r="AY51" s="13">
        <f t="shared" si="404"/>
        <v>0</v>
      </c>
      <c r="AZ51" s="13">
        <f t="shared" si="405"/>
        <v>0</v>
      </c>
      <c r="BA51" s="13">
        <f t="shared" si="406"/>
        <v>0</v>
      </c>
      <c r="BB51" s="215">
        <f t="shared" ref="BB51" si="443">SUM(BA49:BA50)</f>
        <v>0</v>
      </c>
      <c r="BC51" s="154"/>
      <c r="BD51" s="10"/>
      <c r="BE51" s="44" t="s">
        <v>65</v>
      </c>
      <c r="BF51" s="72" t="s">
        <v>42</v>
      </c>
      <c r="BG51" s="53"/>
      <c r="BH51" s="73">
        <v>1</v>
      </c>
      <c r="BI51" s="68">
        <v>1</v>
      </c>
      <c r="BJ51" s="68">
        <v>1</v>
      </c>
      <c r="BK51" s="68">
        <v>1</v>
      </c>
      <c r="BL51" s="70">
        <v>0</v>
      </c>
      <c r="BM51" s="13">
        <f t="shared" si="408"/>
        <v>0</v>
      </c>
      <c r="BN51" s="13">
        <f t="shared" si="409"/>
        <v>0</v>
      </c>
      <c r="BO51" s="13">
        <f t="shared" si="410"/>
        <v>0</v>
      </c>
      <c r="BP51" s="215">
        <f t="shared" ref="BP51" si="444">SUM(BO49:BO50)</f>
        <v>0</v>
      </c>
      <c r="BQ51" s="154"/>
      <c r="BR51" s="10"/>
      <c r="BS51" s="44" t="s">
        <v>65</v>
      </c>
      <c r="BT51" s="72" t="s">
        <v>42</v>
      </c>
      <c r="BU51" s="53"/>
      <c r="BV51" s="73">
        <v>1</v>
      </c>
      <c r="BW51" s="68">
        <v>1</v>
      </c>
      <c r="BX51" s="68">
        <v>1</v>
      </c>
      <c r="BY51" s="68">
        <v>1</v>
      </c>
      <c r="BZ51" s="70">
        <v>0</v>
      </c>
      <c r="CA51" s="13">
        <f t="shared" si="412"/>
        <v>0</v>
      </c>
      <c r="CB51" s="13">
        <f t="shared" si="413"/>
        <v>0</v>
      </c>
      <c r="CC51" s="13">
        <f t="shared" si="414"/>
        <v>0</v>
      </c>
      <c r="CD51" s="215">
        <f t="shared" ref="CD51" si="445">SUM(CC49:CC50)</f>
        <v>0</v>
      </c>
      <c r="CE51" s="154"/>
      <c r="CF51" s="10"/>
      <c r="CG51" s="44" t="s">
        <v>65</v>
      </c>
      <c r="CH51" s="72" t="s">
        <v>42</v>
      </c>
      <c r="CI51" s="53"/>
      <c r="CJ51" s="73">
        <v>1</v>
      </c>
      <c r="CK51" s="68">
        <v>1</v>
      </c>
      <c r="CL51" s="68">
        <v>1</v>
      </c>
      <c r="CM51" s="68">
        <v>1</v>
      </c>
      <c r="CN51" s="70">
        <v>0</v>
      </c>
      <c r="CO51" s="13">
        <f t="shared" si="416"/>
        <v>0</v>
      </c>
      <c r="CP51" s="13">
        <f t="shared" si="417"/>
        <v>0</v>
      </c>
      <c r="CQ51" s="13">
        <f t="shared" si="418"/>
        <v>0</v>
      </c>
      <c r="CR51" s="215">
        <f t="shared" ref="CR51" si="446">SUM(CQ49:CQ50)</f>
        <v>0</v>
      </c>
      <c r="CS51" s="154"/>
      <c r="CT51" s="10"/>
      <c r="CU51" s="44" t="s">
        <v>65</v>
      </c>
      <c r="CV51" s="72" t="s">
        <v>42</v>
      </c>
      <c r="CW51" s="53"/>
      <c r="CX51" s="73">
        <v>1</v>
      </c>
      <c r="CY51" s="68">
        <v>1</v>
      </c>
      <c r="CZ51" s="68">
        <v>1</v>
      </c>
      <c r="DA51" s="68">
        <v>1</v>
      </c>
      <c r="DB51" s="70">
        <v>0</v>
      </c>
      <c r="DC51" s="13">
        <f t="shared" si="420"/>
        <v>0</v>
      </c>
      <c r="DD51" s="13">
        <f t="shared" si="421"/>
        <v>0</v>
      </c>
      <c r="DE51" s="13">
        <f t="shared" si="422"/>
        <v>0</v>
      </c>
      <c r="DF51" s="215">
        <f t="shared" ref="DF51" si="447">SUM(DE49:DE50)</f>
        <v>0</v>
      </c>
      <c r="DG51" s="154"/>
      <c r="DH51" s="10"/>
      <c r="DI51" s="44" t="s">
        <v>65</v>
      </c>
      <c r="DJ51" s="72" t="s">
        <v>42</v>
      </c>
      <c r="DK51" s="53"/>
      <c r="DL51" s="73">
        <v>1</v>
      </c>
      <c r="DM51" s="68">
        <v>1</v>
      </c>
      <c r="DN51" s="68">
        <v>1</v>
      </c>
      <c r="DO51" s="68">
        <v>1</v>
      </c>
      <c r="DP51" s="70">
        <v>0</v>
      </c>
      <c r="DQ51" s="13">
        <f t="shared" si="424"/>
        <v>0</v>
      </c>
      <c r="DR51" s="13">
        <f t="shared" si="425"/>
        <v>0</v>
      </c>
      <c r="DS51" s="13">
        <f t="shared" si="426"/>
        <v>0</v>
      </c>
      <c r="DT51" s="215">
        <f t="shared" ref="DT51" si="448">SUM(DS49:DS50)</f>
        <v>0</v>
      </c>
      <c r="DU51" s="154"/>
      <c r="DV51" s="10"/>
      <c r="DW51" s="44" t="s">
        <v>65</v>
      </c>
      <c r="DX51" s="72" t="s">
        <v>42</v>
      </c>
      <c r="DY51" s="53"/>
      <c r="DZ51" s="73">
        <v>1</v>
      </c>
      <c r="EA51" s="68">
        <v>1</v>
      </c>
      <c r="EB51" s="68">
        <v>1</v>
      </c>
      <c r="EC51" s="68">
        <v>1</v>
      </c>
      <c r="ED51" s="70">
        <v>0</v>
      </c>
      <c r="EE51" s="13">
        <f t="shared" si="428"/>
        <v>0</v>
      </c>
      <c r="EF51" s="13">
        <f t="shared" si="429"/>
        <v>0</v>
      </c>
      <c r="EG51" s="13">
        <f t="shared" si="430"/>
        <v>0</v>
      </c>
      <c r="EH51" s="215">
        <f t="shared" ref="EH51" si="449">SUM(EG49:EG50)</f>
        <v>0</v>
      </c>
      <c r="EI51" s="154"/>
      <c r="EJ51" s="10"/>
      <c r="EK51" s="44" t="s">
        <v>77</v>
      </c>
      <c r="EL51" s="761" t="str">
        <f>Prices!$A$114</f>
        <v xml:space="preserve">glazing  </v>
      </c>
      <c r="EM51" s="761">
        <f t="shared" si="376"/>
        <v>0</v>
      </c>
      <c r="EN51" s="1042" t="s">
        <v>89</v>
      </c>
      <c r="EO51" s="1052"/>
      <c r="EP51" s="190">
        <f t="shared" si="377"/>
        <v>0</v>
      </c>
      <c r="EQ51" s="79"/>
      <c r="ER51" s="116">
        <f t="shared" si="372"/>
        <v>0</v>
      </c>
      <c r="ES51" s="81">
        <f t="shared" si="373"/>
        <v>0</v>
      </c>
      <c r="ET51" s="280">
        <v>0</v>
      </c>
      <c r="EU51" s="9" t="s">
        <v>45</v>
      </c>
      <c r="EV51" s="583">
        <f t="shared" si="374"/>
        <v>0</v>
      </c>
      <c r="EW51" s="579">
        <f t="shared" si="86"/>
        <v>0</v>
      </c>
      <c r="EX51" s="582">
        <f t="shared" si="375"/>
        <v>0</v>
      </c>
      <c r="EY51" s="112"/>
      <c r="EZ51" s="573"/>
      <c r="FA51" s="55"/>
      <c r="FC51" s="44" t="s">
        <v>240</v>
      </c>
      <c r="FD51" s="95" t="s">
        <v>114</v>
      </c>
      <c r="FE51" s="141">
        <v>0</v>
      </c>
      <c r="FF51" s="141">
        <v>0</v>
      </c>
      <c r="FG51" s="142">
        <v>0</v>
      </c>
      <c r="FH51" s="9" t="s">
        <v>109</v>
      </c>
      <c r="FI51" s="122">
        <f t="shared" si="378"/>
        <v>0</v>
      </c>
      <c r="FJ51" s="602">
        <v>0</v>
      </c>
      <c r="FK51" s="604">
        <f t="shared" si="379"/>
        <v>0</v>
      </c>
      <c r="FL51" s="591">
        <f>FR129</f>
        <v>0</v>
      </c>
      <c r="FM51" s="542">
        <f>FL129</f>
        <v>0</v>
      </c>
      <c r="FN51" s="610">
        <f>SUM(FK51:FL51)</f>
        <v>0</v>
      </c>
      <c r="FO51" s="127">
        <f>IF(FO$4=0,0,FN51/$FO$4)</f>
        <v>0</v>
      </c>
      <c r="FP51" s="44" t="s">
        <v>240</v>
      </c>
      <c r="FQ51" s="522">
        <f>SUM(EX69:EY69)</f>
        <v>0</v>
      </c>
      <c r="FR51" s="496">
        <f>FN51</f>
        <v>0</v>
      </c>
      <c r="FS51" s="567">
        <f>SUM(FQ51:FR51)</f>
        <v>0</v>
      </c>
    </row>
    <row r="52" spans="1:175" x14ac:dyDescent="0.25">
      <c r="A52" s="44" t="s">
        <v>65</v>
      </c>
      <c r="B52" s="72" t="s">
        <v>524</v>
      </c>
      <c r="C52" s="53"/>
      <c r="D52" s="73">
        <v>1</v>
      </c>
      <c r="E52" s="68">
        <v>1</v>
      </c>
      <c r="F52" s="68">
        <v>1</v>
      </c>
      <c r="G52" s="68">
        <v>1</v>
      </c>
      <c r="H52" s="70">
        <v>0</v>
      </c>
      <c r="I52" s="13">
        <f t="shared" si="432"/>
        <v>0</v>
      </c>
      <c r="J52" s="13">
        <f t="shared" si="396"/>
        <v>0</v>
      </c>
      <c r="K52" s="13">
        <f t="shared" si="397"/>
        <v>0</v>
      </c>
      <c r="L52" s="117"/>
      <c r="M52" s="154"/>
      <c r="N52" s="10"/>
      <c r="O52" s="44" t="s">
        <v>65</v>
      </c>
      <c r="P52" s="72" t="s">
        <v>524</v>
      </c>
      <c r="Q52" s="53"/>
      <c r="R52" s="73">
        <v>1</v>
      </c>
      <c r="S52" s="68">
        <v>1</v>
      </c>
      <c r="T52" s="68">
        <v>1</v>
      </c>
      <c r="U52" s="68">
        <v>1</v>
      </c>
      <c r="V52" s="70">
        <v>0</v>
      </c>
      <c r="W52" s="13">
        <f t="shared" si="433"/>
        <v>0</v>
      </c>
      <c r="X52" s="13">
        <f t="shared" si="398"/>
        <v>0</v>
      </c>
      <c r="Y52" s="13">
        <f t="shared" si="399"/>
        <v>0</v>
      </c>
      <c r="Z52" s="117"/>
      <c r="AA52" s="154"/>
      <c r="AB52" s="10"/>
      <c r="AC52" s="44" t="s">
        <v>65</v>
      </c>
      <c r="AD52" s="72" t="s">
        <v>524</v>
      </c>
      <c r="AE52" s="53"/>
      <c r="AF52" s="73">
        <v>1</v>
      </c>
      <c r="AG52" s="68">
        <v>1</v>
      </c>
      <c r="AH52" s="68">
        <v>1</v>
      </c>
      <c r="AI52" s="68">
        <v>1</v>
      </c>
      <c r="AJ52" s="70">
        <v>0</v>
      </c>
      <c r="AK52" s="13">
        <f t="shared" si="400"/>
        <v>0</v>
      </c>
      <c r="AL52" s="13">
        <f t="shared" si="401"/>
        <v>0</v>
      </c>
      <c r="AM52" s="13">
        <f t="shared" si="402"/>
        <v>0</v>
      </c>
      <c r="AN52" s="117"/>
      <c r="AO52" s="154"/>
      <c r="AP52" s="10"/>
      <c r="AQ52" s="44" t="s">
        <v>65</v>
      </c>
      <c r="AR52" s="72" t="s">
        <v>524</v>
      </c>
      <c r="AS52" s="53"/>
      <c r="AT52" s="73">
        <v>1</v>
      </c>
      <c r="AU52" s="68">
        <v>1</v>
      </c>
      <c r="AV52" s="68">
        <v>1</v>
      </c>
      <c r="AW52" s="68">
        <v>1</v>
      </c>
      <c r="AX52" s="70">
        <v>0</v>
      </c>
      <c r="AY52" s="13">
        <f t="shared" si="404"/>
        <v>0</v>
      </c>
      <c r="AZ52" s="13">
        <f t="shared" si="405"/>
        <v>0</v>
      </c>
      <c r="BA52" s="13">
        <f t="shared" si="406"/>
        <v>0</v>
      </c>
      <c r="BB52" s="117"/>
      <c r="BC52" s="154"/>
      <c r="BD52" s="10"/>
      <c r="BE52" s="44" t="s">
        <v>65</v>
      </c>
      <c r="BF52" s="72" t="s">
        <v>524</v>
      </c>
      <c r="BG52" s="53"/>
      <c r="BH52" s="73">
        <v>1</v>
      </c>
      <c r="BI52" s="68">
        <v>1</v>
      </c>
      <c r="BJ52" s="68">
        <v>1</v>
      </c>
      <c r="BK52" s="68">
        <v>1</v>
      </c>
      <c r="BL52" s="70">
        <v>0</v>
      </c>
      <c r="BM52" s="13">
        <f t="shared" si="408"/>
        <v>0</v>
      </c>
      <c r="BN52" s="13">
        <f t="shared" si="409"/>
        <v>0</v>
      </c>
      <c r="BO52" s="13">
        <f t="shared" si="410"/>
        <v>0</v>
      </c>
      <c r="BP52" s="117"/>
      <c r="BQ52" s="154"/>
      <c r="BR52" s="10"/>
      <c r="BS52" s="44" t="s">
        <v>65</v>
      </c>
      <c r="BT52" s="72" t="s">
        <v>524</v>
      </c>
      <c r="BU52" s="53"/>
      <c r="BV52" s="73">
        <v>1</v>
      </c>
      <c r="BW52" s="68">
        <v>1</v>
      </c>
      <c r="BX52" s="68">
        <v>1</v>
      </c>
      <c r="BY52" s="68">
        <v>1</v>
      </c>
      <c r="BZ52" s="70">
        <v>0</v>
      </c>
      <c r="CA52" s="13">
        <f t="shared" si="412"/>
        <v>0</v>
      </c>
      <c r="CB52" s="13">
        <f t="shared" si="413"/>
        <v>0</v>
      </c>
      <c r="CC52" s="13">
        <f t="shared" si="414"/>
        <v>0</v>
      </c>
      <c r="CD52" s="117"/>
      <c r="CE52" s="154"/>
      <c r="CF52" s="10"/>
      <c r="CG52" s="44" t="s">
        <v>65</v>
      </c>
      <c r="CH52" s="72" t="s">
        <v>524</v>
      </c>
      <c r="CI52" s="53"/>
      <c r="CJ52" s="73">
        <v>1</v>
      </c>
      <c r="CK52" s="68">
        <v>1</v>
      </c>
      <c r="CL52" s="68">
        <v>1</v>
      </c>
      <c r="CM52" s="68">
        <v>1</v>
      </c>
      <c r="CN52" s="70">
        <v>0</v>
      </c>
      <c r="CO52" s="13">
        <f t="shared" si="416"/>
        <v>0</v>
      </c>
      <c r="CP52" s="13">
        <f t="shared" si="417"/>
        <v>0</v>
      </c>
      <c r="CQ52" s="13">
        <f t="shared" si="418"/>
        <v>0</v>
      </c>
      <c r="CR52" s="117"/>
      <c r="CS52" s="154"/>
      <c r="CT52" s="10"/>
      <c r="CU52" s="44" t="s">
        <v>65</v>
      </c>
      <c r="CV52" s="72" t="s">
        <v>524</v>
      </c>
      <c r="CW52" s="53"/>
      <c r="CX52" s="73">
        <v>1</v>
      </c>
      <c r="CY52" s="68">
        <v>1</v>
      </c>
      <c r="CZ52" s="68">
        <v>1</v>
      </c>
      <c r="DA52" s="68">
        <v>1</v>
      </c>
      <c r="DB52" s="70">
        <v>0</v>
      </c>
      <c r="DC52" s="13">
        <f t="shared" si="420"/>
        <v>0</v>
      </c>
      <c r="DD52" s="13">
        <f t="shared" si="421"/>
        <v>0</v>
      </c>
      <c r="DE52" s="13">
        <f t="shared" si="422"/>
        <v>0</v>
      </c>
      <c r="DF52" s="117"/>
      <c r="DG52" s="154"/>
      <c r="DH52" s="10"/>
      <c r="DI52" s="44" t="s">
        <v>65</v>
      </c>
      <c r="DJ52" s="72" t="s">
        <v>524</v>
      </c>
      <c r="DK52" s="53"/>
      <c r="DL52" s="73">
        <v>1</v>
      </c>
      <c r="DM52" s="68">
        <v>1</v>
      </c>
      <c r="DN52" s="68">
        <v>1</v>
      </c>
      <c r="DO52" s="68">
        <v>1</v>
      </c>
      <c r="DP52" s="70">
        <v>0</v>
      </c>
      <c r="DQ52" s="13">
        <f t="shared" si="424"/>
        <v>0</v>
      </c>
      <c r="DR52" s="13">
        <f t="shared" si="425"/>
        <v>0</v>
      </c>
      <c r="DS52" s="13">
        <f t="shared" si="426"/>
        <v>0</v>
      </c>
      <c r="DT52" s="117"/>
      <c r="DU52" s="154"/>
      <c r="DV52" s="10"/>
      <c r="DW52" s="44" t="s">
        <v>65</v>
      </c>
      <c r="DX52" s="72" t="s">
        <v>524</v>
      </c>
      <c r="DY52" s="53"/>
      <c r="DZ52" s="73">
        <v>1</v>
      </c>
      <c r="EA52" s="68">
        <v>1</v>
      </c>
      <c r="EB52" s="68">
        <v>1</v>
      </c>
      <c r="EC52" s="68">
        <v>1</v>
      </c>
      <c r="ED52" s="70">
        <v>0</v>
      </c>
      <c r="EE52" s="13">
        <f t="shared" si="428"/>
        <v>0</v>
      </c>
      <c r="EF52" s="13">
        <f t="shared" si="429"/>
        <v>0</v>
      </c>
      <c r="EG52" s="13">
        <f t="shared" si="430"/>
        <v>0</v>
      </c>
      <c r="EH52" s="117"/>
      <c r="EI52" s="154"/>
      <c r="EJ52" s="10"/>
      <c r="EK52" s="44" t="s">
        <v>77</v>
      </c>
      <c r="EL52" s="761" t="str">
        <f>Prices!$A$115</f>
        <v xml:space="preserve">glazing  </v>
      </c>
      <c r="EM52" s="761">
        <f t="shared" si="376"/>
        <v>0</v>
      </c>
      <c r="EN52" s="1042" t="s">
        <v>577</v>
      </c>
      <c r="EO52" s="1052"/>
      <c r="EP52" s="190">
        <f t="shared" si="377"/>
        <v>0</v>
      </c>
      <c r="EQ52" s="79"/>
      <c r="ER52" s="116">
        <f t="shared" si="372"/>
        <v>0</v>
      </c>
      <c r="ES52" s="81">
        <f t="shared" si="373"/>
        <v>0</v>
      </c>
      <c r="ET52" s="280">
        <v>0</v>
      </c>
      <c r="EU52" s="9" t="s">
        <v>45</v>
      </c>
      <c r="EV52" s="583">
        <f t="shared" si="374"/>
        <v>0</v>
      </c>
      <c r="EW52" s="579">
        <f t="shared" si="86"/>
        <v>0</v>
      </c>
      <c r="EX52" s="582">
        <f t="shared" si="375"/>
        <v>0</v>
      </c>
      <c r="EY52" s="112"/>
      <c r="EZ52" s="573"/>
      <c r="FA52" s="55"/>
      <c r="FC52" s="44" t="s">
        <v>241</v>
      </c>
      <c r="FD52" s="95" t="s">
        <v>115</v>
      </c>
      <c r="FE52" s="141">
        <v>0</v>
      </c>
      <c r="FF52" s="141">
        <v>0</v>
      </c>
      <c r="FG52" s="142">
        <v>0</v>
      </c>
      <c r="FH52" s="9" t="s">
        <v>109</v>
      </c>
      <c r="FI52" s="122">
        <f t="shared" si="378"/>
        <v>0</v>
      </c>
      <c r="FJ52" s="602">
        <v>0</v>
      </c>
      <c r="FK52" s="604">
        <f t="shared" si="379"/>
        <v>0</v>
      </c>
      <c r="FL52" s="592"/>
      <c r="FM52" s="573"/>
      <c r="FN52" s="610">
        <f>SUM(FK52)</f>
        <v>0</v>
      </c>
      <c r="FO52" s="127">
        <f>IF(FO$4=0,0,FN52/$FO$4)</f>
        <v>0</v>
      </c>
      <c r="FP52" s="44" t="s">
        <v>241</v>
      </c>
      <c r="FQ52" s="522">
        <f>SUM(EX70)</f>
        <v>0</v>
      </c>
      <c r="FR52" s="496">
        <f>FN52</f>
        <v>0</v>
      </c>
      <c r="FS52" s="567">
        <f>SUM(FQ52:FR52)</f>
        <v>0</v>
      </c>
    </row>
    <row r="53" spans="1:175" x14ac:dyDescent="0.25">
      <c r="A53" s="44" t="s">
        <v>76</v>
      </c>
      <c r="B53" s="72" t="s">
        <v>43</v>
      </c>
      <c r="C53" s="733"/>
      <c r="D53" s="734"/>
      <c r="E53" s="30"/>
      <c r="F53" s="68">
        <v>1</v>
      </c>
      <c r="G53" s="68">
        <v>1</v>
      </c>
      <c r="H53" s="70">
        <v>0</v>
      </c>
      <c r="I53" s="13">
        <f t="shared" ref="I53:I56" si="450">F53*G53*H53</f>
        <v>0</v>
      </c>
      <c r="J53" s="13">
        <f t="shared" si="396"/>
        <v>0</v>
      </c>
      <c r="K53" s="13">
        <f t="shared" si="397"/>
        <v>0</v>
      </c>
      <c r="L53" s="201" t="s">
        <v>272</v>
      </c>
      <c r="M53" s="154"/>
      <c r="N53" s="10"/>
      <c r="O53" s="44" t="s">
        <v>76</v>
      </c>
      <c r="P53" s="148" t="str">
        <f>$B$53</f>
        <v>special component / blind</v>
      </c>
      <c r="Q53" s="733"/>
      <c r="R53" s="734"/>
      <c r="S53" s="30"/>
      <c r="T53" s="68">
        <v>1</v>
      </c>
      <c r="U53" s="68">
        <v>1</v>
      </c>
      <c r="V53" s="70">
        <v>0</v>
      </c>
      <c r="W53" s="13">
        <f t="shared" ref="W53:W56" si="451">T53*U53*V53</f>
        <v>0</v>
      </c>
      <c r="X53" s="13">
        <f t="shared" si="398"/>
        <v>0</v>
      </c>
      <c r="Y53" s="13">
        <f t="shared" si="399"/>
        <v>0</v>
      </c>
      <c r="Z53" s="201" t="s">
        <v>272</v>
      </c>
      <c r="AA53" s="154"/>
      <c r="AB53" s="10"/>
      <c r="AC53" s="44" t="s">
        <v>76</v>
      </c>
      <c r="AD53" s="148" t="str">
        <f t="shared" ref="AD53" si="452">$B$53</f>
        <v>special component / blind</v>
      </c>
      <c r="AE53" s="733"/>
      <c r="AF53" s="734"/>
      <c r="AG53" s="30"/>
      <c r="AH53" s="68">
        <v>1</v>
      </c>
      <c r="AI53" s="68">
        <v>1</v>
      </c>
      <c r="AJ53" s="70">
        <v>0</v>
      </c>
      <c r="AK53" s="13">
        <f t="shared" ref="AK53:AK61" si="453">AH53*AI53*AJ53</f>
        <v>0</v>
      </c>
      <c r="AL53" s="13">
        <f t="shared" si="401"/>
        <v>0</v>
      </c>
      <c r="AM53" s="13">
        <f t="shared" si="402"/>
        <v>0</v>
      </c>
      <c r="AN53" s="201" t="s">
        <v>272</v>
      </c>
      <c r="AO53" s="154"/>
      <c r="AP53" s="10"/>
      <c r="AQ53" s="44" t="s">
        <v>76</v>
      </c>
      <c r="AR53" s="148" t="str">
        <f t="shared" ref="AR53" si="454">$B$53</f>
        <v>special component / blind</v>
      </c>
      <c r="AS53" s="733"/>
      <c r="AT53" s="734"/>
      <c r="AU53" s="30"/>
      <c r="AV53" s="68">
        <v>1</v>
      </c>
      <c r="AW53" s="68">
        <v>1</v>
      </c>
      <c r="AX53" s="70">
        <v>0</v>
      </c>
      <c r="AY53" s="13">
        <f t="shared" ref="AY53:AY61" si="455">AV53*AW53*AX53</f>
        <v>0</v>
      </c>
      <c r="AZ53" s="13">
        <f t="shared" si="405"/>
        <v>0</v>
      </c>
      <c r="BA53" s="13">
        <f t="shared" si="406"/>
        <v>0</v>
      </c>
      <c r="BB53" s="201" t="s">
        <v>272</v>
      </c>
      <c r="BC53" s="154"/>
      <c r="BD53" s="10"/>
      <c r="BE53" s="44" t="s">
        <v>76</v>
      </c>
      <c r="BF53" s="148" t="str">
        <f t="shared" ref="BF53" si="456">$B$53</f>
        <v>special component / blind</v>
      </c>
      <c r="BG53" s="733"/>
      <c r="BH53" s="734"/>
      <c r="BI53" s="30"/>
      <c r="BJ53" s="68">
        <v>1</v>
      </c>
      <c r="BK53" s="68">
        <v>1</v>
      </c>
      <c r="BL53" s="70">
        <v>0</v>
      </c>
      <c r="BM53" s="13">
        <f t="shared" ref="BM53:BM61" si="457">BJ53*BK53*BL53</f>
        <v>0</v>
      </c>
      <c r="BN53" s="13">
        <f t="shared" si="409"/>
        <v>0</v>
      </c>
      <c r="BO53" s="13">
        <f t="shared" si="410"/>
        <v>0</v>
      </c>
      <c r="BP53" s="201" t="s">
        <v>272</v>
      </c>
      <c r="BQ53" s="154"/>
      <c r="BR53" s="10"/>
      <c r="BS53" s="44" t="s">
        <v>76</v>
      </c>
      <c r="BT53" s="148" t="str">
        <f t="shared" ref="BT53" si="458">$B$53</f>
        <v>special component / blind</v>
      </c>
      <c r="BU53" s="733"/>
      <c r="BV53" s="734"/>
      <c r="BW53" s="30"/>
      <c r="BX53" s="68">
        <v>1</v>
      </c>
      <c r="BY53" s="68">
        <v>1</v>
      </c>
      <c r="BZ53" s="70">
        <v>0</v>
      </c>
      <c r="CA53" s="13">
        <f t="shared" ref="CA53:CA61" si="459">BX53*BY53*BZ53</f>
        <v>0</v>
      </c>
      <c r="CB53" s="13">
        <f t="shared" si="413"/>
        <v>0</v>
      </c>
      <c r="CC53" s="13">
        <f t="shared" si="414"/>
        <v>0</v>
      </c>
      <c r="CD53" s="201" t="s">
        <v>272</v>
      </c>
      <c r="CE53" s="154"/>
      <c r="CF53" s="10"/>
      <c r="CG53" s="44" t="s">
        <v>76</v>
      </c>
      <c r="CH53" s="148" t="str">
        <f t="shared" ref="CH53" si="460">$B$53</f>
        <v>special component / blind</v>
      </c>
      <c r="CI53" s="733"/>
      <c r="CJ53" s="734"/>
      <c r="CK53" s="30"/>
      <c r="CL53" s="68">
        <v>1</v>
      </c>
      <c r="CM53" s="68">
        <v>1</v>
      </c>
      <c r="CN53" s="70">
        <v>0</v>
      </c>
      <c r="CO53" s="13">
        <f t="shared" ref="CO53:CO61" si="461">CL53*CM53*CN53</f>
        <v>0</v>
      </c>
      <c r="CP53" s="13">
        <f t="shared" si="417"/>
        <v>0</v>
      </c>
      <c r="CQ53" s="13">
        <f t="shared" si="418"/>
        <v>0</v>
      </c>
      <c r="CR53" s="201" t="s">
        <v>272</v>
      </c>
      <c r="CS53" s="154"/>
      <c r="CT53" s="10"/>
      <c r="CU53" s="44" t="s">
        <v>76</v>
      </c>
      <c r="CV53" s="148" t="str">
        <f t="shared" ref="CV53" si="462">$B$53</f>
        <v>special component / blind</v>
      </c>
      <c r="CW53" s="733"/>
      <c r="CX53" s="734"/>
      <c r="CY53" s="30"/>
      <c r="CZ53" s="68">
        <v>1</v>
      </c>
      <c r="DA53" s="68">
        <v>1</v>
      </c>
      <c r="DB53" s="70">
        <v>0</v>
      </c>
      <c r="DC53" s="13">
        <f t="shared" ref="DC53:DC61" si="463">CZ53*DA53*DB53</f>
        <v>0</v>
      </c>
      <c r="DD53" s="13">
        <f t="shared" si="421"/>
        <v>0</v>
      </c>
      <c r="DE53" s="13">
        <f t="shared" si="422"/>
        <v>0</v>
      </c>
      <c r="DF53" s="201" t="s">
        <v>272</v>
      </c>
      <c r="DG53" s="154"/>
      <c r="DH53" s="10"/>
      <c r="DI53" s="44" t="s">
        <v>76</v>
      </c>
      <c r="DJ53" s="148" t="str">
        <f t="shared" ref="DJ53" si="464">$B$53</f>
        <v>special component / blind</v>
      </c>
      <c r="DK53" s="733"/>
      <c r="DL53" s="734"/>
      <c r="DM53" s="30"/>
      <c r="DN53" s="68">
        <v>1</v>
      </c>
      <c r="DO53" s="68">
        <v>1</v>
      </c>
      <c r="DP53" s="70">
        <v>0</v>
      </c>
      <c r="DQ53" s="13">
        <f t="shared" ref="DQ53:DQ61" si="465">DN53*DO53*DP53</f>
        <v>0</v>
      </c>
      <c r="DR53" s="13">
        <f t="shared" si="425"/>
        <v>0</v>
      </c>
      <c r="DS53" s="13">
        <f t="shared" si="426"/>
        <v>0</v>
      </c>
      <c r="DT53" s="201" t="s">
        <v>272</v>
      </c>
      <c r="DU53" s="154"/>
      <c r="DV53" s="10"/>
      <c r="DW53" s="44" t="s">
        <v>76</v>
      </c>
      <c r="DX53" s="148" t="str">
        <f t="shared" ref="DX53" si="466">$B$53</f>
        <v>special component / blind</v>
      </c>
      <c r="DY53" s="733"/>
      <c r="DZ53" s="734"/>
      <c r="EA53" s="30"/>
      <c r="EB53" s="68">
        <v>1</v>
      </c>
      <c r="EC53" s="68">
        <v>1</v>
      </c>
      <c r="ED53" s="70">
        <v>0</v>
      </c>
      <c r="EE53" s="13">
        <f t="shared" ref="EE53:EE61" si="467">EB53*EC53*ED53</f>
        <v>0</v>
      </c>
      <c r="EF53" s="13">
        <f t="shared" si="429"/>
        <v>0</v>
      </c>
      <c r="EG53" s="13">
        <f t="shared" si="430"/>
        <v>0</v>
      </c>
      <c r="EH53" s="201" t="s">
        <v>272</v>
      </c>
      <c r="EI53" s="154"/>
      <c r="EJ53" s="10"/>
      <c r="EK53" s="44" t="s">
        <v>77</v>
      </c>
      <c r="EL53" s="761" t="str">
        <f>Prices!$A$116</f>
        <v xml:space="preserve">glazing  </v>
      </c>
      <c r="EM53" s="761">
        <f t="shared" si="376"/>
        <v>0</v>
      </c>
      <c r="EN53" s="1042" t="s">
        <v>578</v>
      </c>
      <c r="EO53" s="1052"/>
      <c r="EP53" s="190">
        <f t="shared" si="377"/>
        <v>0</v>
      </c>
      <c r="EQ53" s="79"/>
      <c r="ER53" s="116">
        <f t="shared" si="372"/>
        <v>0</v>
      </c>
      <c r="ES53" s="81">
        <f t="shared" si="373"/>
        <v>0</v>
      </c>
      <c r="ET53" s="280">
        <v>0</v>
      </c>
      <c r="EU53" s="9" t="s">
        <v>45</v>
      </c>
      <c r="EV53" s="583">
        <f t="shared" si="374"/>
        <v>0</v>
      </c>
      <c r="EW53" s="579">
        <f t="shared" si="86"/>
        <v>0</v>
      </c>
      <c r="EX53" s="582">
        <f t="shared" si="375"/>
        <v>0</v>
      </c>
      <c r="EY53" s="112"/>
      <c r="EZ53" s="573"/>
      <c r="FA53" s="55"/>
      <c r="FC53" s="44"/>
      <c r="FD53" s="96"/>
      <c r="FE53" s="126"/>
      <c r="FF53" s="126"/>
      <c r="FG53" s="436"/>
      <c r="FH53" s="9"/>
      <c r="FI53" s="123"/>
      <c r="FJ53" s="121"/>
      <c r="FK53" s="604"/>
      <c r="FL53" s="590"/>
      <c r="FM53" s="569"/>
      <c r="FN53" s="607"/>
      <c r="FO53" s="127"/>
      <c r="FP53" s="87"/>
      <c r="FQ53" s="522"/>
      <c r="FR53" s="61"/>
      <c r="FS53" s="567"/>
    </row>
    <row r="54" spans="1:175" x14ac:dyDescent="0.25">
      <c r="A54" s="44" t="s">
        <v>76</v>
      </c>
      <c r="B54" s="72" t="s">
        <v>43</v>
      </c>
      <c r="C54" s="733"/>
      <c r="D54" s="17"/>
      <c r="E54" s="30"/>
      <c r="F54" s="68">
        <v>1</v>
      </c>
      <c r="G54" s="68">
        <v>1</v>
      </c>
      <c r="H54" s="70">
        <v>0</v>
      </c>
      <c r="I54" s="13">
        <f t="shared" si="450"/>
        <v>0</v>
      </c>
      <c r="J54" s="13">
        <f t="shared" si="396"/>
        <v>0</v>
      </c>
      <c r="K54" s="13">
        <f t="shared" si="397"/>
        <v>0</v>
      </c>
      <c r="L54" s="215">
        <f>SUM(K51:K52)</f>
        <v>0</v>
      </c>
      <c r="M54" s="154"/>
      <c r="N54" s="10"/>
      <c r="O54" s="44" t="s">
        <v>76</v>
      </c>
      <c r="P54" s="148" t="str">
        <f>$B$54</f>
        <v>special component / blind</v>
      </c>
      <c r="Q54" s="733"/>
      <c r="R54" s="17"/>
      <c r="S54" s="30"/>
      <c r="T54" s="68">
        <v>1</v>
      </c>
      <c r="U54" s="68">
        <v>1</v>
      </c>
      <c r="V54" s="70">
        <v>0</v>
      </c>
      <c r="W54" s="13">
        <f t="shared" si="451"/>
        <v>0</v>
      </c>
      <c r="X54" s="13">
        <f t="shared" si="398"/>
        <v>0</v>
      </c>
      <c r="Y54" s="13">
        <f t="shared" si="399"/>
        <v>0</v>
      </c>
      <c r="Z54" s="215">
        <f>SUM(Y51:Y52)</f>
        <v>0</v>
      </c>
      <c r="AA54" s="154"/>
      <c r="AB54" s="10"/>
      <c r="AC54" s="44" t="s">
        <v>76</v>
      </c>
      <c r="AD54" s="148" t="str">
        <f t="shared" ref="AD54" si="468">$B$54</f>
        <v>special component / blind</v>
      </c>
      <c r="AE54" s="733"/>
      <c r="AF54" s="17"/>
      <c r="AG54" s="30"/>
      <c r="AH54" s="68">
        <v>1</v>
      </c>
      <c r="AI54" s="68">
        <v>1</v>
      </c>
      <c r="AJ54" s="70">
        <v>0</v>
      </c>
      <c r="AK54" s="13">
        <f t="shared" si="453"/>
        <v>0</v>
      </c>
      <c r="AL54" s="13">
        <f t="shared" si="401"/>
        <v>0</v>
      </c>
      <c r="AM54" s="13">
        <f t="shared" si="402"/>
        <v>0</v>
      </c>
      <c r="AN54" s="215">
        <f t="shared" ref="AN54" si="469">SUM(AM51:AM52)</f>
        <v>0</v>
      </c>
      <c r="AO54" s="154"/>
      <c r="AP54" s="10"/>
      <c r="AQ54" s="44" t="s">
        <v>76</v>
      </c>
      <c r="AR54" s="148" t="str">
        <f t="shared" ref="AR54" si="470">$B$54</f>
        <v>special component / blind</v>
      </c>
      <c r="AS54" s="733"/>
      <c r="AT54" s="17"/>
      <c r="AU54" s="30"/>
      <c r="AV54" s="68">
        <v>1</v>
      </c>
      <c r="AW54" s="68">
        <v>1</v>
      </c>
      <c r="AX54" s="70">
        <v>0</v>
      </c>
      <c r="AY54" s="13">
        <f t="shared" si="455"/>
        <v>0</v>
      </c>
      <c r="AZ54" s="13">
        <f t="shared" si="405"/>
        <v>0</v>
      </c>
      <c r="BA54" s="13">
        <f t="shared" si="406"/>
        <v>0</v>
      </c>
      <c r="BB54" s="215">
        <f t="shared" ref="BB54" si="471">SUM(BA51:BA52)</f>
        <v>0</v>
      </c>
      <c r="BC54" s="154"/>
      <c r="BD54" s="10"/>
      <c r="BE54" s="44" t="s">
        <v>76</v>
      </c>
      <c r="BF54" s="148" t="str">
        <f t="shared" ref="BF54" si="472">$B$54</f>
        <v>special component / blind</v>
      </c>
      <c r="BG54" s="733"/>
      <c r="BH54" s="17"/>
      <c r="BI54" s="30"/>
      <c r="BJ54" s="68">
        <v>1</v>
      </c>
      <c r="BK54" s="68">
        <v>1</v>
      </c>
      <c r="BL54" s="70">
        <v>0</v>
      </c>
      <c r="BM54" s="13">
        <f t="shared" si="457"/>
        <v>0</v>
      </c>
      <c r="BN54" s="13">
        <f t="shared" si="409"/>
        <v>0</v>
      </c>
      <c r="BO54" s="13">
        <f t="shared" si="410"/>
        <v>0</v>
      </c>
      <c r="BP54" s="215">
        <f t="shared" ref="BP54" si="473">SUM(BO51:BO52)</f>
        <v>0</v>
      </c>
      <c r="BQ54" s="154"/>
      <c r="BR54" s="10"/>
      <c r="BS54" s="44" t="s">
        <v>76</v>
      </c>
      <c r="BT54" s="148" t="str">
        <f t="shared" ref="BT54" si="474">$B$54</f>
        <v>special component / blind</v>
      </c>
      <c r="BU54" s="733"/>
      <c r="BV54" s="17"/>
      <c r="BW54" s="30"/>
      <c r="BX54" s="68">
        <v>1</v>
      </c>
      <c r="BY54" s="68">
        <v>1</v>
      </c>
      <c r="BZ54" s="70">
        <v>0</v>
      </c>
      <c r="CA54" s="13">
        <f t="shared" si="459"/>
        <v>0</v>
      </c>
      <c r="CB54" s="13">
        <f t="shared" si="413"/>
        <v>0</v>
      </c>
      <c r="CC54" s="13">
        <f t="shared" si="414"/>
        <v>0</v>
      </c>
      <c r="CD54" s="215">
        <f t="shared" ref="CD54" si="475">SUM(CC51:CC52)</f>
        <v>0</v>
      </c>
      <c r="CE54" s="154"/>
      <c r="CF54" s="10"/>
      <c r="CG54" s="44" t="s">
        <v>76</v>
      </c>
      <c r="CH54" s="148" t="str">
        <f t="shared" ref="CH54" si="476">$B$54</f>
        <v>special component / blind</v>
      </c>
      <c r="CI54" s="733"/>
      <c r="CJ54" s="17"/>
      <c r="CK54" s="30"/>
      <c r="CL54" s="68">
        <v>1</v>
      </c>
      <c r="CM54" s="68">
        <v>1</v>
      </c>
      <c r="CN54" s="70">
        <v>0</v>
      </c>
      <c r="CO54" s="13">
        <f t="shared" si="461"/>
        <v>0</v>
      </c>
      <c r="CP54" s="13">
        <f t="shared" si="417"/>
        <v>0</v>
      </c>
      <c r="CQ54" s="13">
        <f t="shared" si="418"/>
        <v>0</v>
      </c>
      <c r="CR54" s="215">
        <f t="shared" ref="CR54" si="477">SUM(CQ51:CQ52)</f>
        <v>0</v>
      </c>
      <c r="CS54" s="154"/>
      <c r="CT54" s="10"/>
      <c r="CU54" s="44" t="s">
        <v>76</v>
      </c>
      <c r="CV54" s="148" t="str">
        <f t="shared" ref="CV54" si="478">$B$54</f>
        <v>special component / blind</v>
      </c>
      <c r="CW54" s="733"/>
      <c r="CX54" s="17"/>
      <c r="CY54" s="30"/>
      <c r="CZ54" s="68">
        <v>1</v>
      </c>
      <c r="DA54" s="68">
        <v>1</v>
      </c>
      <c r="DB54" s="70">
        <v>0</v>
      </c>
      <c r="DC54" s="13">
        <f t="shared" si="463"/>
        <v>0</v>
      </c>
      <c r="DD54" s="13">
        <f t="shared" si="421"/>
        <v>0</v>
      </c>
      <c r="DE54" s="13">
        <f t="shared" si="422"/>
        <v>0</v>
      </c>
      <c r="DF54" s="215">
        <f t="shared" ref="DF54" si="479">SUM(DE51:DE52)</f>
        <v>0</v>
      </c>
      <c r="DG54" s="154"/>
      <c r="DH54" s="10"/>
      <c r="DI54" s="44" t="s">
        <v>76</v>
      </c>
      <c r="DJ54" s="148" t="str">
        <f t="shared" ref="DJ54" si="480">$B$54</f>
        <v>special component / blind</v>
      </c>
      <c r="DK54" s="733"/>
      <c r="DL54" s="17"/>
      <c r="DM54" s="30"/>
      <c r="DN54" s="68">
        <v>1</v>
      </c>
      <c r="DO54" s="68">
        <v>1</v>
      </c>
      <c r="DP54" s="70">
        <v>0</v>
      </c>
      <c r="DQ54" s="13">
        <f t="shared" si="465"/>
        <v>0</v>
      </c>
      <c r="DR54" s="13">
        <f t="shared" si="425"/>
        <v>0</v>
      </c>
      <c r="DS54" s="13">
        <f t="shared" si="426"/>
        <v>0</v>
      </c>
      <c r="DT54" s="215">
        <f t="shared" ref="DT54" si="481">SUM(DS51:DS52)</f>
        <v>0</v>
      </c>
      <c r="DU54" s="154"/>
      <c r="DV54" s="10"/>
      <c r="DW54" s="44" t="s">
        <v>76</v>
      </c>
      <c r="DX54" s="148" t="str">
        <f t="shared" ref="DX54" si="482">$B$54</f>
        <v>special component / blind</v>
      </c>
      <c r="DY54" s="733"/>
      <c r="DZ54" s="17"/>
      <c r="EA54" s="30"/>
      <c r="EB54" s="68">
        <v>1</v>
      </c>
      <c r="EC54" s="68">
        <v>1</v>
      </c>
      <c r="ED54" s="70">
        <v>0</v>
      </c>
      <c r="EE54" s="13">
        <f t="shared" si="467"/>
        <v>0</v>
      </c>
      <c r="EF54" s="13">
        <f t="shared" si="429"/>
        <v>0</v>
      </c>
      <c r="EG54" s="13">
        <f t="shared" si="430"/>
        <v>0</v>
      </c>
      <c r="EH54" s="215">
        <f t="shared" ref="EH54" si="483">SUM(EG51:EG52)</f>
        <v>0</v>
      </c>
      <c r="EI54" s="154"/>
      <c r="EJ54" s="10"/>
      <c r="EK54" s="44" t="s">
        <v>77</v>
      </c>
      <c r="EL54" s="761" t="str">
        <f>Prices!$A$117</f>
        <v xml:space="preserve">glazing  </v>
      </c>
      <c r="EM54" s="761">
        <f t="shared" si="376"/>
        <v>0</v>
      </c>
      <c r="EN54" s="1042" t="s">
        <v>579</v>
      </c>
      <c r="EO54" s="1052"/>
      <c r="EP54" s="190">
        <f t="shared" si="377"/>
        <v>0</v>
      </c>
      <c r="EQ54" s="79"/>
      <c r="ER54" s="116">
        <f t="shared" si="372"/>
        <v>0</v>
      </c>
      <c r="ES54" s="81">
        <f t="shared" si="373"/>
        <v>0</v>
      </c>
      <c r="ET54" s="280">
        <v>0</v>
      </c>
      <c r="EU54" s="9" t="s">
        <v>45</v>
      </c>
      <c r="EV54" s="583">
        <f t="shared" si="374"/>
        <v>0</v>
      </c>
      <c r="EW54" s="579">
        <f t="shared" si="86"/>
        <v>0</v>
      </c>
      <c r="EX54" s="582">
        <f t="shared" si="375"/>
        <v>0</v>
      </c>
      <c r="EY54" s="112"/>
      <c r="EZ54" s="573"/>
      <c r="FA54" s="55"/>
      <c r="FC54" s="44" t="s">
        <v>92</v>
      </c>
      <c r="FD54" s="72"/>
      <c r="FE54" s="141">
        <v>0</v>
      </c>
      <c r="FF54" s="141">
        <v>0</v>
      </c>
      <c r="FG54" s="142">
        <v>0</v>
      </c>
      <c r="FH54" s="9" t="s">
        <v>45</v>
      </c>
      <c r="FI54" s="122">
        <f>FE54*FF54*FG54</f>
        <v>0</v>
      </c>
      <c r="FJ54" s="602">
        <v>0</v>
      </c>
      <c r="FK54" s="604">
        <f>FI54*FJ54</f>
        <v>0</v>
      </c>
      <c r="FL54" s="592"/>
      <c r="FM54" s="573"/>
      <c r="FN54" s="610">
        <f>SUM(FK54:FK55)</f>
        <v>0</v>
      </c>
      <c r="FO54" s="127">
        <f>IF(FO$4=0,0,FN54/$FO$4)</f>
        <v>0</v>
      </c>
      <c r="FP54" s="87" t="s">
        <v>92</v>
      </c>
      <c r="FQ54" s="522">
        <f>SUM(EX71:EX72)</f>
        <v>0</v>
      </c>
      <c r="FR54" s="496">
        <f>FN54</f>
        <v>0</v>
      </c>
      <c r="FS54" s="567">
        <f>SUM(FQ54:FR54)</f>
        <v>0</v>
      </c>
    </row>
    <row r="55" spans="1:175" x14ac:dyDescent="0.25">
      <c r="A55" s="44" t="s">
        <v>76</v>
      </c>
      <c r="B55" s="72" t="s">
        <v>43</v>
      </c>
      <c r="C55" s="733"/>
      <c r="D55" s="17"/>
      <c r="E55" s="30"/>
      <c r="F55" s="68">
        <v>1</v>
      </c>
      <c r="G55" s="68">
        <v>1</v>
      </c>
      <c r="H55" s="70">
        <v>0</v>
      </c>
      <c r="I55" s="13">
        <f t="shared" si="450"/>
        <v>0</v>
      </c>
      <c r="J55" s="13">
        <f t="shared" si="396"/>
        <v>0</v>
      </c>
      <c r="K55" s="13">
        <f t="shared" si="397"/>
        <v>0</v>
      </c>
      <c r="L55" s="117"/>
      <c r="M55" s="154"/>
      <c r="N55" s="10"/>
      <c r="O55" s="44" t="s">
        <v>76</v>
      </c>
      <c r="P55" s="148" t="str">
        <f>$B$55</f>
        <v>special component / blind</v>
      </c>
      <c r="Q55" s="733"/>
      <c r="R55" s="17"/>
      <c r="S55" s="30"/>
      <c r="T55" s="68">
        <v>1</v>
      </c>
      <c r="U55" s="68">
        <v>1</v>
      </c>
      <c r="V55" s="70">
        <v>0</v>
      </c>
      <c r="W55" s="13">
        <f t="shared" si="451"/>
        <v>0</v>
      </c>
      <c r="X55" s="13">
        <f t="shared" si="398"/>
        <v>0</v>
      </c>
      <c r="Y55" s="13">
        <f t="shared" si="399"/>
        <v>0</v>
      </c>
      <c r="Z55" s="117"/>
      <c r="AA55" s="154"/>
      <c r="AB55" s="10"/>
      <c r="AC55" s="44" t="s">
        <v>76</v>
      </c>
      <c r="AD55" s="148" t="str">
        <f t="shared" ref="AD55" si="484">$B$55</f>
        <v>special component / blind</v>
      </c>
      <c r="AE55" s="733"/>
      <c r="AF55" s="17"/>
      <c r="AG55" s="30"/>
      <c r="AH55" s="68">
        <v>1</v>
      </c>
      <c r="AI55" s="68">
        <v>1</v>
      </c>
      <c r="AJ55" s="70">
        <v>0</v>
      </c>
      <c r="AK55" s="13">
        <f t="shared" si="453"/>
        <v>0</v>
      </c>
      <c r="AL55" s="13">
        <f t="shared" si="401"/>
        <v>0</v>
      </c>
      <c r="AM55" s="13">
        <f t="shared" si="402"/>
        <v>0</v>
      </c>
      <c r="AN55" s="117"/>
      <c r="AO55" s="154"/>
      <c r="AP55" s="10"/>
      <c r="AQ55" s="44" t="s">
        <v>76</v>
      </c>
      <c r="AR55" s="148" t="str">
        <f t="shared" ref="AR55" si="485">$B$55</f>
        <v>special component / blind</v>
      </c>
      <c r="AS55" s="733"/>
      <c r="AT55" s="17"/>
      <c r="AU55" s="30"/>
      <c r="AV55" s="68">
        <v>1</v>
      </c>
      <c r="AW55" s="68">
        <v>1</v>
      </c>
      <c r="AX55" s="70">
        <v>0</v>
      </c>
      <c r="AY55" s="13">
        <f t="shared" si="455"/>
        <v>0</v>
      </c>
      <c r="AZ55" s="13">
        <f t="shared" si="405"/>
        <v>0</v>
      </c>
      <c r="BA55" s="13">
        <f t="shared" si="406"/>
        <v>0</v>
      </c>
      <c r="BB55" s="117"/>
      <c r="BC55" s="154"/>
      <c r="BD55" s="10"/>
      <c r="BE55" s="44" t="s">
        <v>76</v>
      </c>
      <c r="BF55" s="148" t="str">
        <f t="shared" ref="BF55" si="486">$B$55</f>
        <v>special component / blind</v>
      </c>
      <c r="BG55" s="733"/>
      <c r="BH55" s="17"/>
      <c r="BI55" s="30"/>
      <c r="BJ55" s="68">
        <v>1</v>
      </c>
      <c r="BK55" s="68">
        <v>1</v>
      </c>
      <c r="BL55" s="70">
        <v>0</v>
      </c>
      <c r="BM55" s="13">
        <f t="shared" si="457"/>
        <v>0</v>
      </c>
      <c r="BN55" s="13">
        <f t="shared" si="409"/>
        <v>0</v>
      </c>
      <c r="BO55" s="13">
        <f t="shared" si="410"/>
        <v>0</v>
      </c>
      <c r="BP55" s="117"/>
      <c r="BQ55" s="154"/>
      <c r="BR55" s="10"/>
      <c r="BS55" s="44" t="s">
        <v>76</v>
      </c>
      <c r="BT55" s="148" t="str">
        <f t="shared" ref="BT55" si="487">$B$55</f>
        <v>special component / blind</v>
      </c>
      <c r="BU55" s="733"/>
      <c r="BV55" s="17"/>
      <c r="BW55" s="30"/>
      <c r="BX55" s="68">
        <v>1</v>
      </c>
      <c r="BY55" s="68">
        <v>1</v>
      </c>
      <c r="BZ55" s="70">
        <v>0</v>
      </c>
      <c r="CA55" s="13">
        <f t="shared" si="459"/>
        <v>0</v>
      </c>
      <c r="CB55" s="13">
        <f t="shared" si="413"/>
        <v>0</v>
      </c>
      <c r="CC55" s="13">
        <f t="shared" si="414"/>
        <v>0</v>
      </c>
      <c r="CD55" s="117"/>
      <c r="CE55" s="154"/>
      <c r="CF55" s="10"/>
      <c r="CG55" s="44" t="s">
        <v>76</v>
      </c>
      <c r="CH55" s="148" t="str">
        <f t="shared" ref="CH55" si="488">$B$55</f>
        <v>special component / blind</v>
      </c>
      <c r="CI55" s="733"/>
      <c r="CJ55" s="17"/>
      <c r="CK55" s="30"/>
      <c r="CL55" s="68">
        <v>1</v>
      </c>
      <c r="CM55" s="68">
        <v>1</v>
      </c>
      <c r="CN55" s="70">
        <v>0</v>
      </c>
      <c r="CO55" s="13">
        <f t="shared" si="461"/>
        <v>0</v>
      </c>
      <c r="CP55" s="13">
        <f t="shared" si="417"/>
        <v>0</v>
      </c>
      <c r="CQ55" s="13">
        <f t="shared" si="418"/>
        <v>0</v>
      </c>
      <c r="CR55" s="117"/>
      <c r="CS55" s="154"/>
      <c r="CT55" s="10"/>
      <c r="CU55" s="44" t="s">
        <v>76</v>
      </c>
      <c r="CV55" s="148" t="str">
        <f t="shared" ref="CV55" si="489">$B$55</f>
        <v>special component / blind</v>
      </c>
      <c r="CW55" s="733"/>
      <c r="CX55" s="17"/>
      <c r="CY55" s="30"/>
      <c r="CZ55" s="68">
        <v>1</v>
      </c>
      <c r="DA55" s="68">
        <v>1</v>
      </c>
      <c r="DB55" s="70">
        <v>0</v>
      </c>
      <c r="DC55" s="13">
        <f t="shared" si="463"/>
        <v>0</v>
      </c>
      <c r="DD55" s="13">
        <f t="shared" si="421"/>
        <v>0</v>
      </c>
      <c r="DE55" s="13">
        <f t="shared" si="422"/>
        <v>0</v>
      </c>
      <c r="DF55" s="117"/>
      <c r="DG55" s="154"/>
      <c r="DH55" s="10"/>
      <c r="DI55" s="44" t="s">
        <v>76</v>
      </c>
      <c r="DJ55" s="148" t="str">
        <f t="shared" ref="DJ55" si="490">$B$55</f>
        <v>special component / blind</v>
      </c>
      <c r="DK55" s="733"/>
      <c r="DL55" s="17"/>
      <c r="DM55" s="30"/>
      <c r="DN55" s="68">
        <v>1</v>
      </c>
      <c r="DO55" s="68">
        <v>1</v>
      </c>
      <c r="DP55" s="70">
        <v>0</v>
      </c>
      <c r="DQ55" s="13">
        <f t="shared" si="465"/>
        <v>0</v>
      </c>
      <c r="DR55" s="13">
        <f t="shared" si="425"/>
        <v>0</v>
      </c>
      <c r="DS55" s="13">
        <f t="shared" si="426"/>
        <v>0</v>
      </c>
      <c r="DT55" s="117"/>
      <c r="DU55" s="154"/>
      <c r="DV55" s="10"/>
      <c r="DW55" s="44" t="s">
        <v>76</v>
      </c>
      <c r="DX55" s="148" t="str">
        <f t="shared" ref="DX55" si="491">$B$55</f>
        <v>special component / blind</v>
      </c>
      <c r="DY55" s="733"/>
      <c r="DZ55" s="17"/>
      <c r="EA55" s="30"/>
      <c r="EB55" s="68">
        <v>1</v>
      </c>
      <c r="EC55" s="68">
        <v>1</v>
      </c>
      <c r="ED55" s="70">
        <v>0</v>
      </c>
      <c r="EE55" s="13">
        <f t="shared" si="467"/>
        <v>0</v>
      </c>
      <c r="EF55" s="13">
        <f t="shared" si="429"/>
        <v>0</v>
      </c>
      <c r="EG55" s="13">
        <f t="shared" si="430"/>
        <v>0</v>
      </c>
      <c r="EH55" s="117"/>
      <c r="EI55" s="154"/>
      <c r="EJ55" s="10"/>
      <c r="EK55" s="44" t="s">
        <v>77</v>
      </c>
      <c r="EL55" s="761" t="str">
        <f>Prices!$A$118</f>
        <v xml:space="preserve">glazing  </v>
      </c>
      <c r="EM55" s="761">
        <f t="shared" si="376"/>
        <v>0</v>
      </c>
      <c r="EN55" s="1042" t="s">
        <v>580</v>
      </c>
      <c r="EO55" s="1052"/>
      <c r="EP55" s="190">
        <f t="shared" si="377"/>
        <v>0</v>
      </c>
      <c r="EQ55" s="79"/>
      <c r="ER55" s="116">
        <f t="shared" si="372"/>
        <v>0</v>
      </c>
      <c r="ES55" s="81">
        <f t="shared" si="373"/>
        <v>0</v>
      </c>
      <c r="ET55" s="280">
        <v>0</v>
      </c>
      <c r="EU55" s="9" t="s">
        <v>45</v>
      </c>
      <c r="EV55" s="583">
        <f t="shared" si="374"/>
        <v>0</v>
      </c>
      <c r="EW55" s="579">
        <f t="shared" si="86"/>
        <v>0</v>
      </c>
      <c r="EX55" s="582">
        <f t="shared" si="375"/>
        <v>0</v>
      </c>
      <c r="EY55" s="112"/>
      <c r="EZ55" s="573"/>
      <c r="FA55" s="55"/>
      <c r="FC55" s="44" t="s">
        <v>92</v>
      </c>
      <c r="FD55" s="72"/>
      <c r="FE55" s="141">
        <v>0</v>
      </c>
      <c r="FF55" s="141">
        <v>0</v>
      </c>
      <c r="FG55" s="142">
        <v>0</v>
      </c>
      <c r="FH55" s="9" t="s">
        <v>45</v>
      </c>
      <c r="FI55" s="122">
        <f>FE55*FF55*FG55</f>
        <v>0</v>
      </c>
      <c r="FJ55" s="602">
        <v>0</v>
      </c>
      <c r="FK55" s="604">
        <f>FI55*FJ55</f>
        <v>0</v>
      </c>
      <c r="FL55" s="592"/>
      <c r="FM55" s="573"/>
      <c r="FN55" s="607"/>
      <c r="FO55" s="127"/>
      <c r="FP55" s="87"/>
      <c r="FQ55" s="522"/>
      <c r="FR55" s="61"/>
      <c r="FS55" s="567"/>
    </row>
    <row r="56" spans="1:175" x14ac:dyDescent="0.25">
      <c r="A56" s="44" t="s">
        <v>76</v>
      </c>
      <c r="B56" s="72" t="s">
        <v>43</v>
      </c>
      <c r="C56" s="733"/>
      <c r="D56" s="17"/>
      <c r="E56" s="30"/>
      <c r="F56" s="68">
        <v>1</v>
      </c>
      <c r="G56" s="68">
        <v>1</v>
      </c>
      <c r="H56" s="70">
        <v>0</v>
      </c>
      <c r="I56" s="13">
        <f t="shared" si="450"/>
        <v>0</v>
      </c>
      <c r="J56" s="13">
        <f t="shared" si="396"/>
        <v>0</v>
      </c>
      <c r="K56" s="13">
        <f t="shared" si="397"/>
        <v>0</v>
      </c>
      <c r="L56" s="201" t="s">
        <v>273</v>
      </c>
      <c r="M56" s="154"/>
      <c r="N56" s="7"/>
      <c r="O56" s="44" t="s">
        <v>76</v>
      </c>
      <c r="P56" s="148" t="str">
        <f>$B$56</f>
        <v>special component / blind</v>
      </c>
      <c r="Q56" s="733"/>
      <c r="R56" s="17"/>
      <c r="S56" s="30"/>
      <c r="T56" s="68">
        <v>1</v>
      </c>
      <c r="U56" s="68">
        <v>1</v>
      </c>
      <c r="V56" s="70">
        <v>0</v>
      </c>
      <c r="W56" s="13">
        <f t="shared" si="451"/>
        <v>0</v>
      </c>
      <c r="X56" s="13">
        <f t="shared" si="398"/>
        <v>0</v>
      </c>
      <c r="Y56" s="13">
        <f t="shared" si="399"/>
        <v>0</v>
      </c>
      <c r="Z56" s="201" t="s">
        <v>273</v>
      </c>
      <c r="AA56" s="154"/>
      <c r="AB56" s="7"/>
      <c r="AC56" s="44" t="s">
        <v>76</v>
      </c>
      <c r="AD56" s="148" t="str">
        <f t="shared" ref="AD56" si="492">$B$56</f>
        <v>special component / blind</v>
      </c>
      <c r="AE56" s="733"/>
      <c r="AF56" s="17"/>
      <c r="AG56" s="30"/>
      <c r="AH56" s="68">
        <v>1</v>
      </c>
      <c r="AI56" s="68">
        <v>1</v>
      </c>
      <c r="AJ56" s="70">
        <v>0</v>
      </c>
      <c r="AK56" s="13">
        <f t="shared" si="453"/>
        <v>0</v>
      </c>
      <c r="AL56" s="13">
        <f t="shared" si="401"/>
        <v>0</v>
      </c>
      <c r="AM56" s="13">
        <f t="shared" si="402"/>
        <v>0</v>
      </c>
      <c r="AN56" s="201" t="s">
        <v>273</v>
      </c>
      <c r="AO56" s="154"/>
      <c r="AP56" s="7"/>
      <c r="AQ56" s="44" t="s">
        <v>76</v>
      </c>
      <c r="AR56" s="148" t="str">
        <f t="shared" ref="AR56" si="493">$B$56</f>
        <v>special component / blind</v>
      </c>
      <c r="AS56" s="733"/>
      <c r="AT56" s="17"/>
      <c r="AU56" s="30"/>
      <c r="AV56" s="68">
        <v>1</v>
      </c>
      <c r="AW56" s="68">
        <v>1</v>
      </c>
      <c r="AX56" s="70">
        <v>0</v>
      </c>
      <c r="AY56" s="13">
        <f t="shared" si="455"/>
        <v>0</v>
      </c>
      <c r="AZ56" s="13">
        <f t="shared" si="405"/>
        <v>0</v>
      </c>
      <c r="BA56" s="13">
        <f t="shared" si="406"/>
        <v>0</v>
      </c>
      <c r="BB56" s="201" t="s">
        <v>273</v>
      </c>
      <c r="BC56" s="154"/>
      <c r="BD56" s="7"/>
      <c r="BE56" s="44" t="s">
        <v>76</v>
      </c>
      <c r="BF56" s="148" t="str">
        <f t="shared" ref="BF56" si="494">$B$56</f>
        <v>special component / blind</v>
      </c>
      <c r="BG56" s="733"/>
      <c r="BH56" s="17"/>
      <c r="BI56" s="30"/>
      <c r="BJ56" s="68">
        <v>1</v>
      </c>
      <c r="BK56" s="68">
        <v>1</v>
      </c>
      <c r="BL56" s="70">
        <v>0</v>
      </c>
      <c r="BM56" s="13">
        <f t="shared" si="457"/>
        <v>0</v>
      </c>
      <c r="BN56" s="13">
        <f t="shared" si="409"/>
        <v>0</v>
      </c>
      <c r="BO56" s="13">
        <f t="shared" si="410"/>
        <v>0</v>
      </c>
      <c r="BP56" s="201" t="s">
        <v>273</v>
      </c>
      <c r="BQ56" s="154"/>
      <c r="BR56" s="7"/>
      <c r="BS56" s="44" t="s">
        <v>76</v>
      </c>
      <c r="BT56" s="148" t="str">
        <f t="shared" ref="BT56" si="495">$B$56</f>
        <v>special component / blind</v>
      </c>
      <c r="BU56" s="733"/>
      <c r="BV56" s="17"/>
      <c r="BW56" s="30"/>
      <c r="BX56" s="68">
        <v>1</v>
      </c>
      <c r="BY56" s="68">
        <v>1</v>
      </c>
      <c r="BZ56" s="70">
        <v>0</v>
      </c>
      <c r="CA56" s="13">
        <f t="shared" si="459"/>
        <v>0</v>
      </c>
      <c r="CB56" s="13">
        <f t="shared" si="413"/>
        <v>0</v>
      </c>
      <c r="CC56" s="13">
        <f t="shared" si="414"/>
        <v>0</v>
      </c>
      <c r="CD56" s="201" t="s">
        <v>273</v>
      </c>
      <c r="CE56" s="154"/>
      <c r="CF56" s="7"/>
      <c r="CG56" s="44" t="s">
        <v>76</v>
      </c>
      <c r="CH56" s="148" t="str">
        <f t="shared" ref="CH56" si="496">$B$56</f>
        <v>special component / blind</v>
      </c>
      <c r="CI56" s="733"/>
      <c r="CJ56" s="17"/>
      <c r="CK56" s="30"/>
      <c r="CL56" s="68">
        <v>1</v>
      </c>
      <c r="CM56" s="68">
        <v>1</v>
      </c>
      <c r="CN56" s="70">
        <v>0</v>
      </c>
      <c r="CO56" s="13">
        <f t="shared" si="461"/>
        <v>0</v>
      </c>
      <c r="CP56" s="13">
        <f t="shared" si="417"/>
        <v>0</v>
      </c>
      <c r="CQ56" s="13">
        <f t="shared" si="418"/>
        <v>0</v>
      </c>
      <c r="CR56" s="201" t="s">
        <v>273</v>
      </c>
      <c r="CS56" s="154"/>
      <c r="CT56" s="7"/>
      <c r="CU56" s="44" t="s">
        <v>76</v>
      </c>
      <c r="CV56" s="148" t="str">
        <f t="shared" ref="CV56" si="497">$B$56</f>
        <v>special component / blind</v>
      </c>
      <c r="CW56" s="733"/>
      <c r="CX56" s="17"/>
      <c r="CY56" s="30"/>
      <c r="CZ56" s="68">
        <v>1</v>
      </c>
      <c r="DA56" s="68">
        <v>1</v>
      </c>
      <c r="DB56" s="70">
        <v>0</v>
      </c>
      <c r="DC56" s="13">
        <f t="shared" si="463"/>
        <v>0</v>
      </c>
      <c r="DD56" s="13">
        <f t="shared" si="421"/>
        <v>0</v>
      </c>
      <c r="DE56" s="13">
        <f t="shared" si="422"/>
        <v>0</v>
      </c>
      <c r="DF56" s="201" t="s">
        <v>273</v>
      </c>
      <c r="DG56" s="154"/>
      <c r="DH56" s="7"/>
      <c r="DI56" s="44" t="s">
        <v>76</v>
      </c>
      <c r="DJ56" s="148" t="str">
        <f t="shared" ref="DJ56" si="498">$B$56</f>
        <v>special component / blind</v>
      </c>
      <c r="DK56" s="733"/>
      <c r="DL56" s="17"/>
      <c r="DM56" s="30"/>
      <c r="DN56" s="68">
        <v>1</v>
      </c>
      <c r="DO56" s="68">
        <v>1</v>
      </c>
      <c r="DP56" s="70">
        <v>0</v>
      </c>
      <c r="DQ56" s="13">
        <f t="shared" si="465"/>
        <v>0</v>
      </c>
      <c r="DR56" s="13">
        <f t="shared" si="425"/>
        <v>0</v>
      </c>
      <c r="DS56" s="13">
        <f t="shared" si="426"/>
        <v>0</v>
      </c>
      <c r="DT56" s="201" t="s">
        <v>273</v>
      </c>
      <c r="DU56" s="154"/>
      <c r="DV56" s="7"/>
      <c r="DW56" s="44" t="s">
        <v>76</v>
      </c>
      <c r="DX56" s="148" t="str">
        <f t="shared" ref="DX56" si="499">$B$56</f>
        <v>special component / blind</v>
      </c>
      <c r="DY56" s="733"/>
      <c r="DZ56" s="17"/>
      <c r="EA56" s="30"/>
      <c r="EB56" s="68">
        <v>1</v>
      </c>
      <c r="EC56" s="68">
        <v>1</v>
      </c>
      <c r="ED56" s="70">
        <v>0</v>
      </c>
      <c r="EE56" s="13">
        <f t="shared" si="467"/>
        <v>0</v>
      </c>
      <c r="EF56" s="13">
        <f t="shared" si="429"/>
        <v>0</v>
      </c>
      <c r="EG56" s="13">
        <f t="shared" si="430"/>
        <v>0</v>
      </c>
      <c r="EH56" s="201" t="s">
        <v>273</v>
      </c>
      <c r="EI56" s="154"/>
      <c r="EJ56" s="7"/>
      <c r="EK56" s="44" t="s">
        <v>77</v>
      </c>
      <c r="EL56" s="761" t="str">
        <f>Prices!$A$119</f>
        <v xml:space="preserve">glazing  </v>
      </c>
      <c r="EM56" s="761">
        <f t="shared" si="376"/>
        <v>0</v>
      </c>
      <c r="EN56" s="1042" t="s">
        <v>581</v>
      </c>
      <c r="EO56" s="1052"/>
      <c r="EP56" s="190">
        <f t="shared" si="377"/>
        <v>0</v>
      </c>
      <c r="EQ56" s="79"/>
      <c r="ER56" s="116">
        <f t="shared" si="372"/>
        <v>0</v>
      </c>
      <c r="ES56" s="81">
        <f t="shared" si="373"/>
        <v>0</v>
      </c>
      <c r="ET56" s="280">
        <v>0</v>
      </c>
      <c r="EU56" s="9" t="s">
        <v>45</v>
      </c>
      <c r="EV56" s="583">
        <f t="shared" si="374"/>
        <v>0</v>
      </c>
      <c r="EW56" s="579">
        <f t="shared" si="86"/>
        <v>0</v>
      </c>
      <c r="EX56" s="582">
        <f t="shared" si="375"/>
        <v>0</v>
      </c>
      <c r="EY56" s="112"/>
      <c r="EZ56" s="573"/>
      <c r="FA56" s="55"/>
      <c r="FC56" s="44" t="s">
        <v>93</v>
      </c>
      <c r="FD56" s="72"/>
      <c r="FE56" s="141">
        <v>0</v>
      </c>
      <c r="FF56" s="141">
        <v>0</v>
      </c>
      <c r="FG56" s="142">
        <v>0</v>
      </c>
      <c r="FH56" s="9" t="s">
        <v>45</v>
      </c>
      <c r="FI56" s="122">
        <f>FE56*FF56*FG56</f>
        <v>0</v>
      </c>
      <c r="FJ56" s="602">
        <v>0</v>
      </c>
      <c r="FK56" s="604">
        <f>FI56*FJ56</f>
        <v>0</v>
      </c>
      <c r="FL56" s="590"/>
      <c r="FM56" s="569"/>
      <c r="FN56" s="610">
        <f>SUM(FK56:FK57)</f>
        <v>0</v>
      </c>
      <c r="FO56" s="127">
        <f>IF(FO$4=0,0,FN56/$FO$4)</f>
        <v>0</v>
      </c>
      <c r="FP56" s="87" t="s">
        <v>93</v>
      </c>
      <c r="FQ56" s="522">
        <f>SUM(EX73:EX74)</f>
        <v>0</v>
      </c>
      <c r="FR56" s="496">
        <f>FN56</f>
        <v>0</v>
      </c>
      <c r="FS56" s="567">
        <f>SUM(FQ56:FR56)</f>
        <v>0</v>
      </c>
    </row>
    <row r="57" spans="1:175" x14ac:dyDescent="0.25">
      <c r="A57" s="44" t="s">
        <v>76</v>
      </c>
      <c r="B57" s="72" t="s">
        <v>43</v>
      </c>
      <c r="C57" s="17"/>
      <c r="D57" s="17"/>
      <c r="E57" s="30"/>
      <c r="F57" s="68">
        <v>1</v>
      </c>
      <c r="G57" s="68">
        <v>1</v>
      </c>
      <c r="H57" s="70">
        <v>0</v>
      </c>
      <c r="I57" s="13">
        <f>F57*G57*H57</f>
        <v>0</v>
      </c>
      <c r="J57" s="13">
        <f t="shared" si="396"/>
        <v>0</v>
      </c>
      <c r="K57" s="13">
        <f t="shared" si="397"/>
        <v>0</v>
      </c>
      <c r="L57" s="215">
        <f>SUM(K53:K60)</f>
        <v>0</v>
      </c>
      <c r="M57" s="154"/>
      <c r="N57" s="15"/>
      <c r="O57" s="44" t="s">
        <v>76</v>
      </c>
      <c r="P57" s="148" t="str">
        <f>$B$57</f>
        <v>special component / blind</v>
      </c>
      <c r="Q57" s="17"/>
      <c r="R57" s="17"/>
      <c r="S57" s="30"/>
      <c r="T57" s="68">
        <v>1</v>
      </c>
      <c r="U57" s="68">
        <v>1</v>
      </c>
      <c r="V57" s="70">
        <v>0</v>
      </c>
      <c r="W57" s="13">
        <f>T57*U57*V57</f>
        <v>0</v>
      </c>
      <c r="X57" s="13">
        <f t="shared" si="398"/>
        <v>0</v>
      </c>
      <c r="Y57" s="13">
        <f t="shared" si="399"/>
        <v>0</v>
      </c>
      <c r="Z57" s="215">
        <f>SUM(Y53:Y60)</f>
        <v>0</v>
      </c>
      <c r="AA57" s="154"/>
      <c r="AB57" s="15"/>
      <c r="AC57" s="44" t="s">
        <v>76</v>
      </c>
      <c r="AD57" s="148" t="str">
        <f t="shared" ref="AD57" si="500">$B$57</f>
        <v>special component / blind</v>
      </c>
      <c r="AE57" s="17"/>
      <c r="AF57" s="17"/>
      <c r="AG57" s="30"/>
      <c r="AH57" s="68">
        <v>1</v>
      </c>
      <c r="AI57" s="68">
        <v>1</v>
      </c>
      <c r="AJ57" s="70">
        <v>0</v>
      </c>
      <c r="AK57" s="13">
        <f t="shared" si="453"/>
        <v>0</v>
      </c>
      <c r="AL57" s="13">
        <f t="shared" si="401"/>
        <v>0</v>
      </c>
      <c r="AM57" s="13">
        <f t="shared" si="402"/>
        <v>0</v>
      </c>
      <c r="AN57" s="215">
        <f t="shared" ref="AN57" si="501">SUM(AM53:AM60)</f>
        <v>0</v>
      </c>
      <c r="AO57" s="154"/>
      <c r="AP57" s="15"/>
      <c r="AQ57" s="44" t="s">
        <v>76</v>
      </c>
      <c r="AR57" s="148" t="str">
        <f t="shared" ref="AR57" si="502">$B$57</f>
        <v>special component / blind</v>
      </c>
      <c r="AS57" s="17"/>
      <c r="AT57" s="17"/>
      <c r="AU57" s="30"/>
      <c r="AV57" s="68">
        <v>1</v>
      </c>
      <c r="AW57" s="68">
        <v>1</v>
      </c>
      <c r="AX57" s="70">
        <v>0</v>
      </c>
      <c r="AY57" s="13">
        <f t="shared" si="455"/>
        <v>0</v>
      </c>
      <c r="AZ57" s="13">
        <f t="shared" si="405"/>
        <v>0</v>
      </c>
      <c r="BA57" s="13">
        <f t="shared" si="406"/>
        <v>0</v>
      </c>
      <c r="BB57" s="215">
        <f t="shared" ref="BB57" si="503">SUM(BA53:BA60)</f>
        <v>0</v>
      </c>
      <c r="BC57" s="154"/>
      <c r="BD57" s="15"/>
      <c r="BE57" s="44" t="s">
        <v>76</v>
      </c>
      <c r="BF57" s="148" t="str">
        <f t="shared" ref="BF57" si="504">$B$57</f>
        <v>special component / blind</v>
      </c>
      <c r="BG57" s="17"/>
      <c r="BH57" s="17"/>
      <c r="BI57" s="30"/>
      <c r="BJ57" s="68">
        <v>1</v>
      </c>
      <c r="BK57" s="68">
        <v>1</v>
      </c>
      <c r="BL57" s="70">
        <v>0</v>
      </c>
      <c r="BM57" s="13">
        <f t="shared" si="457"/>
        <v>0</v>
      </c>
      <c r="BN57" s="13">
        <f t="shared" si="409"/>
        <v>0</v>
      </c>
      <c r="BO57" s="13">
        <f t="shared" si="410"/>
        <v>0</v>
      </c>
      <c r="BP57" s="215">
        <f t="shared" ref="BP57" si="505">SUM(BO53:BO60)</f>
        <v>0</v>
      </c>
      <c r="BQ57" s="154"/>
      <c r="BR57" s="15"/>
      <c r="BS57" s="44" t="s">
        <v>76</v>
      </c>
      <c r="BT57" s="148" t="str">
        <f t="shared" ref="BT57" si="506">$B$57</f>
        <v>special component / blind</v>
      </c>
      <c r="BU57" s="17"/>
      <c r="BV57" s="17"/>
      <c r="BW57" s="30"/>
      <c r="BX57" s="68">
        <v>1</v>
      </c>
      <c r="BY57" s="68">
        <v>1</v>
      </c>
      <c r="BZ57" s="70">
        <v>0</v>
      </c>
      <c r="CA57" s="13">
        <f t="shared" si="459"/>
        <v>0</v>
      </c>
      <c r="CB57" s="13">
        <f t="shared" si="413"/>
        <v>0</v>
      </c>
      <c r="CC57" s="13">
        <f t="shared" si="414"/>
        <v>0</v>
      </c>
      <c r="CD57" s="215">
        <f t="shared" ref="CD57" si="507">SUM(CC53:CC60)</f>
        <v>0</v>
      </c>
      <c r="CE57" s="154"/>
      <c r="CF57" s="15"/>
      <c r="CG57" s="44" t="s">
        <v>76</v>
      </c>
      <c r="CH57" s="148" t="str">
        <f t="shared" ref="CH57" si="508">$B$57</f>
        <v>special component / blind</v>
      </c>
      <c r="CI57" s="17"/>
      <c r="CJ57" s="17"/>
      <c r="CK57" s="30"/>
      <c r="CL57" s="68">
        <v>1</v>
      </c>
      <c r="CM57" s="68">
        <v>1</v>
      </c>
      <c r="CN57" s="70">
        <v>0</v>
      </c>
      <c r="CO57" s="13">
        <f t="shared" si="461"/>
        <v>0</v>
      </c>
      <c r="CP57" s="13">
        <f t="shared" si="417"/>
        <v>0</v>
      </c>
      <c r="CQ57" s="13">
        <f t="shared" si="418"/>
        <v>0</v>
      </c>
      <c r="CR57" s="215">
        <f t="shared" ref="CR57" si="509">SUM(CQ53:CQ60)</f>
        <v>0</v>
      </c>
      <c r="CS57" s="154"/>
      <c r="CT57" s="15"/>
      <c r="CU57" s="44" t="s">
        <v>76</v>
      </c>
      <c r="CV57" s="148" t="str">
        <f t="shared" ref="CV57" si="510">$B$57</f>
        <v>special component / blind</v>
      </c>
      <c r="CW57" s="17"/>
      <c r="CX57" s="17"/>
      <c r="CY57" s="30"/>
      <c r="CZ57" s="68">
        <v>1</v>
      </c>
      <c r="DA57" s="68">
        <v>1</v>
      </c>
      <c r="DB57" s="70">
        <v>0</v>
      </c>
      <c r="DC57" s="13">
        <f t="shared" si="463"/>
        <v>0</v>
      </c>
      <c r="DD57" s="13">
        <f t="shared" si="421"/>
        <v>0</v>
      </c>
      <c r="DE57" s="13">
        <f t="shared" si="422"/>
        <v>0</v>
      </c>
      <c r="DF57" s="215">
        <f t="shared" ref="DF57" si="511">SUM(DE53:DE60)</f>
        <v>0</v>
      </c>
      <c r="DG57" s="154"/>
      <c r="DH57" s="15"/>
      <c r="DI57" s="44" t="s">
        <v>76</v>
      </c>
      <c r="DJ57" s="148" t="str">
        <f t="shared" ref="DJ57" si="512">$B$57</f>
        <v>special component / blind</v>
      </c>
      <c r="DK57" s="17"/>
      <c r="DL57" s="17"/>
      <c r="DM57" s="30"/>
      <c r="DN57" s="68">
        <v>1</v>
      </c>
      <c r="DO57" s="68">
        <v>1</v>
      </c>
      <c r="DP57" s="70">
        <v>0</v>
      </c>
      <c r="DQ57" s="13">
        <f t="shared" si="465"/>
        <v>0</v>
      </c>
      <c r="DR57" s="13">
        <f t="shared" si="425"/>
        <v>0</v>
      </c>
      <c r="DS57" s="13">
        <f t="shared" si="426"/>
        <v>0</v>
      </c>
      <c r="DT57" s="215">
        <f t="shared" ref="DT57" si="513">SUM(DS53:DS60)</f>
        <v>0</v>
      </c>
      <c r="DU57" s="154"/>
      <c r="DV57" s="15"/>
      <c r="DW57" s="44" t="s">
        <v>76</v>
      </c>
      <c r="DX57" s="148" t="str">
        <f t="shared" ref="DX57" si="514">$B$57</f>
        <v>special component / blind</v>
      </c>
      <c r="DY57" s="17"/>
      <c r="DZ57" s="17"/>
      <c r="EA57" s="30"/>
      <c r="EB57" s="68">
        <v>1</v>
      </c>
      <c r="EC57" s="68">
        <v>1</v>
      </c>
      <c r="ED57" s="70">
        <v>0</v>
      </c>
      <c r="EE57" s="13">
        <f t="shared" si="467"/>
        <v>0</v>
      </c>
      <c r="EF57" s="13">
        <f t="shared" si="429"/>
        <v>0</v>
      </c>
      <c r="EG57" s="13">
        <f t="shared" si="430"/>
        <v>0</v>
      </c>
      <c r="EH57" s="215">
        <f t="shared" ref="EH57" si="515">SUM(EG53:EG60)</f>
        <v>0</v>
      </c>
      <c r="EI57" s="154"/>
      <c r="EJ57" s="15"/>
      <c r="EK57" s="44" t="s">
        <v>77</v>
      </c>
      <c r="EL57" s="761" t="str">
        <f>Prices!$A$120</f>
        <v xml:space="preserve">glazing  </v>
      </c>
      <c r="EM57" s="761">
        <f t="shared" si="376"/>
        <v>0</v>
      </c>
      <c r="EN57" s="1042" t="s">
        <v>582</v>
      </c>
      <c r="EO57" s="1052"/>
      <c r="EP57" s="190">
        <f t="shared" si="377"/>
        <v>0</v>
      </c>
      <c r="EQ57" s="79"/>
      <c r="ER57" s="116">
        <f t="shared" si="372"/>
        <v>0</v>
      </c>
      <c r="ES57" s="81">
        <f t="shared" si="373"/>
        <v>0</v>
      </c>
      <c r="ET57" s="280">
        <v>0</v>
      </c>
      <c r="EU57" s="9" t="s">
        <v>45</v>
      </c>
      <c r="EV57" s="583">
        <f t="shared" si="374"/>
        <v>0</v>
      </c>
      <c r="EW57" s="579">
        <f t="shared" si="86"/>
        <v>0</v>
      </c>
      <c r="EX57" s="582">
        <f t="shared" si="375"/>
        <v>0</v>
      </c>
      <c r="EY57" s="112"/>
      <c r="EZ57" s="573"/>
      <c r="FA57" s="55"/>
      <c r="FC57" s="44" t="s">
        <v>93</v>
      </c>
      <c r="FD57" s="72"/>
      <c r="FE57" s="141">
        <v>0</v>
      </c>
      <c r="FF57" s="141">
        <v>0</v>
      </c>
      <c r="FG57" s="142">
        <v>0</v>
      </c>
      <c r="FH57" s="9" t="s">
        <v>45</v>
      </c>
      <c r="FI57" s="122">
        <f>FE57*FF57*FG57</f>
        <v>0</v>
      </c>
      <c r="FJ57" s="602">
        <v>0</v>
      </c>
      <c r="FK57" s="604">
        <f>FI57*FJ57</f>
        <v>0</v>
      </c>
      <c r="FL57" s="592"/>
      <c r="FM57" s="573"/>
      <c r="FN57" s="607"/>
      <c r="FO57" s="127"/>
      <c r="FP57" s="87"/>
      <c r="FQ57" s="522"/>
      <c r="FR57" s="61"/>
      <c r="FS57" s="567"/>
    </row>
    <row r="58" spans="1:175" x14ac:dyDescent="0.25">
      <c r="A58" s="44" t="s">
        <v>76</v>
      </c>
      <c r="B58" s="72" t="s">
        <v>43</v>
      </c>
      <c r="C58" s="17"/>
      <c r="D58" s="17"/>
      <c r="E58" s="30"/>
      <c r="F58" s="68">
        <v>1</v>
      </c>
      <c r="G58" s="68">
        <v>1</v>
      </c>
      <c r="H58" s="70">
        <v>0</v>
      </c>
      <c r="I58" s="13">
        <f>F58*G58*H58</f>
        <v>0</v>
      </c>
      <c r="J58" s="13">
        <f t="shared" si="396"/>
        <v>0</v>
      </c>
      <c r="K58" s="13">
        <f t="shared" si="397"/>
        <v>0</v>
      </c>
      <c r="L58" s="117"/>
      <c r="M58" s="154"/>
      <c r="N58" s="7"/>
      <c r="O58" s="44" t="s">
        <v>76</v>
      </c>
      <c r="P58" s="148" t="str">
        <f>$B$58</f>
        <v>special component / blind</v>
      </c>
      <c r="Q58" s="17"/>
      <c r="R58" s="17"/>
      <c r="S58" s="30"/>
      <c r="T58" s="68">
        <v>1</v>
      </c>
      <c r="U58" s="68">
        <v>1</v>
      </c>
      <c r="V58" s="70">
        <v>0</v>
      </c>
      <c r="W58" s="13">
        <f>T58*U58*V58</f>
        <v>0</v>
      </c>
      <c r="X58" s="13">
        <f t="shared" si="398"/>
        <v>0</v>
      </c>
      <c r="Y58" s="13">
        <f t="shared" si="399"/>
        <v>0</v>
      </c>
      <c r="Z58" s="117"/>
      <c r="AA58" s="154"/>
      <c r="AB58" s="7"/>
      <c r="AC58" s="44" t="s">
        <v>76</v>
      </c>
      <c r="AD58" s="148" t="str">
        <f t="shared" ref="AD58" si="516">$B$58</f>
        <v>special component / blind</v>
      </c>
      <c r="AE58" s="17"/>
      <c r="AF58" s="17"/>
      <c r="AG58" s="30"/>
      <c r="AH58" s="68">
        <v>1</v>
      </c>
      <c r="AI58" s="68">
        <v>1</v>
      </c>
      <c r="AJ58" s="70">
        <v>0</v>
      </c>
      <c r="AK58" s="13">
        <f t="shared" si="453"/>
        <v>0</v>
      </c>
      <c r="AL58" s="13">
        <f t="shared" si="401"/>
        <v>0</v>
      </c>
      <c r="AM58" s="13">
        <f t="shared" si="402"/>
        <v>0</v>
      </c>
      <c r="AN58" s="117"/>
      <c r="AO58" s="154"/>
      <c r="AP58" s="7"/>
      <c r="AQ58" s="44" t="s">
        <v>76</v>
      </c>
      <c r="AR58" s="148" t="str">
        <f t="shared" ref="AR58" si="517">$B$58</f>
        <v>special component / blind</v>
      </c>
      <c r="AS58" s="17"/>
      <c r="AT58" s="17"/>
      <c r="AU58" s="30"/>
      <c r="AV58" s="68">
        <v>1</v>
      </c>
      <c r="AW58" s="68">
        <v>1</v>
      </c>
      <c r="AX58" s="70">
        <v>0</v>
      </c>
      <c r="AY58" s="13">
        <f t="shared" si="455"/>
        <v>0</v>
      </c>
      <c r="AZ58" s="13">
        <f t="shared" si="405"/>
        <v>0</v>
      </c>
      <c r="BA58" s="13">
        <f t="shared" si="406"/>
        <v>0</v>
      </c>
      <c r="BB58" s="117"/>
      <c r="BC58" s="154"/>
      <c r="BD58" s="7"/>
      <c r="BE58" s="44" t="s">
        <v>76</v>
      </c>
      <c r="BF58" s="148" t="str">
        <f t="shared" ref="BF58" si="518">$B$58</f>
        <v>special component / blind</v>
      </c>
      <c r="BG58" s="17"/>
      <c r="BH58" s="17"/>
      <c r="BI58" s="30"/>
      <c r="BJ58" s="68">
        <v>1</v>
      </c>
      <c r="BK58" s="68">
        <v>1</v>
      </c>
      <c r="BL58" s="70">
        <v>0</v>
      </c>
      <c r="BM58" s="13">
        <f t="shared" si="457"/>
        <v>0</v>
      </c>
      <c r="BN58" s="13">
        <f t="shared" si="409"/>
        <v>0</v>
      </c>
      <c r="BO58" s="13">
        <f t="shared" si="410"/>
        <v>0</v>
      </c>
      <c r="BP58" s="117"/>
      <c r="BQ58" s="154"/>
      <c r="BR58" s="7"/>
      <c r="BS58" s="44" t="s">
        <v>76</v>
      </c>
      <c r="BT58" s="148" t="str">
        <f t="shared" ref="BT58" si="519">$B$58</f>
        <v>special component / blind</v>
      </c>
      <c r="BU58" s="17"/>
      <c r="BV58" s="17"/>
      <c r="BW58" s="30"/>
      <c r="BX58" s="68">
        <v>1</v>
      </c>
      <c r="BY58" s="68">
        <v>1</v>
      </c>
      <c r="BZ58" s="70">
        <v>0</v>
      </c>
      <c r="CA58" s="13">
        <f t="shared" si="459"/>
        <v>0</v>
      </c>
      <c r="CB58" s="13">
        <f t="shared" si="413"/>
        <v>0</v>
      </c>
      <c r="CC58" s="13">
        <f t="shared" si="414"/>
        <v>0</v>
      </c>
      <c r="CD58" s="117"/>
      <c r="CE58" s="154"/>
      <c r="CF58" s="7"/>
      <c r="CG58" s="44" t="s">
        <v>76</v>
      </c>
      <c r="CH58" s="148" t="str">
        <f t="shared" ref="CH58" si="520">$B$58</f>
        <v>special component / blind</v>
      </c>
      <c r="CI58" s="17"/>
      <c r="CJ58" s="17"/>
      <c r="CK58" s="30"/>
      <c r="CL58" s="68">
        <v>1</v>
      </c>
      <c r="CM58" s="68">
        <v>1</v>
      </c>
      <c r="CN58" s="70">
        <v>0</v>
      </c>
      <c r="CO58" s="13">
        <f t="shared" si="461"/>
        <v>0</v>
      </c>
      <c r="CP58" s="13">
        <f t="shared" si="417"/>
        <v>0</v>
      </c>
      <c r="CQ58" s="13">
        <f t="shared" si="418"/>
        <v>0</v>
      </c>
      <c r="CR58" s="117"/>
      <c r="CS58" s="154"/>
      <c r="CT58" s="7"/>
      <c r="CU58" s="44" t="s">
        <v>76</v>
      </c>
      <c r="CV58" s="148" t="str">
        <f t="shared" ref="CV58" si="521">$B$58</f>
        <v>special component / blind</v>
      </c>
      <c r="CW58" s="17"/>
      <c r="CX58" s="17"/>
      <c r="CY58" s="30"/>
      <c r="CZ58" s="68">
        <v>1</v>
      </c>
      <c r="DA58" s="68">
        <v>1</v>
      </c>
      <c r="DB58" s="70">
        <v>0</v>
      </c>
      <c r="DC58" s="13">
        <f t="shared" si="463"/>
        <v>0</v>
      </c>
      <c r="DD58" s="13">
        <f t="shared" si="421"/>
        <v>0</v>
      </c>
      <c r="DE58" s="13">
        <f t="shared" si="422"/>
        <v>0</v>
      </c>
      <c r="DF58" s="117"/>
      <c r="DG58" s="154"/>
      <c r="DH58" s="7"/>
      <c r="DI58" s="44" t="s">
        <v>76</v>
      </c>
      <c r="DJ58" s="148" t="str">
        <f t="shared" ref="DJ58" si="522">$B$58</f>
        <v>special component / blind</v>
      </c>
      <c r="DK58" s="17"/>
      <c r="DL58" s="17"/>
      <c r="DM58" s="30"/>
      <c r="DN58" s="68">
        <v>1</v>
      </c>
      <c r="DO58" s="68">
        <v>1</v>
      </c>
      <c r="DP58" s="70">
        <v>0</v>
      </c>
      <c r="DQ58" s="13">
        <f t="shared" si="465"/>
        <v>0</v>
      </c>
      <c r="DR58" s="13">
        <f t="shared" si="425"/>
        <v>0</v>
      </c>
      <c r="DS58" s="13">
        <f t="shared" si="426"/>
        <v>0</v>
      </c>
      <c r="DT58" s="117"/>
      <c r="DU58" s="154"/>
      <c r="DV58" s="7"/>
      <c r="DW58" s="44" t="s">
        <v>76</v>
      </c>
      <c r="DX58" s="148" t="str">
        <f t="shared" ref="DX58" si="523">$B$58</f>
        <v>special component / blind</v>
      </c>
      <c r="DY58" s="17"/>
      <c r="DZ58" s="17"/>
      <c r="EA58" s="30"/>
      <c r="EB58" s="68">
        <v>1</v>
      </c>
      <c r="EC58" s="68">
        <v>1</v>
      </c>
      <c r="ED58" s="70">
        <v>0</v>
      </c>
      <c r="EE58" s="13">
        <f t="shared" si="467"/>
        <v>0</v>
      </c>
      <c r="EF58" s="13">
        <f t="shared" si="429"/>
        <v>0</v>
      </c>
      <c r="EG58" s="13">
        <f t="shared" si="430"/>
        <v>0</v>
      </c>
      <c r="EH58" s="117"/>
      <c r="EI58" s="154"/>
      <c r="EJ58" s="7"/>
      <c r="EK58" s="44" t="s">
        <v>77</v>
      </c>
      <c r="EL58" s="761" t="str">
        <f>Prices!$A$121</f>
        <v xml:space="preserve">glazing  </v>
      </c>
      <c r="EM58" s="761">
        <f t="shared" si="376"/>
        <v>0</v>
      </c>
      <c r="EN58" s="1042" t="s">
        <v>583</v>
      </c>
      <c r="EO58" s="1052"/>
      <c r="EP58" s="190">
        <f t="shared" si="377"/>
        <v>0</v>
      </c>
      <c r="EQ58" s="79"/>
      <c r="ER58" s="116">
        <f t="shared" si="372"/>
        <v>0</v>
      </c>
      <c r="ES58" s="81">
        <f t="shared" si="373"/>
        <v>0</v>
      </c>
      <c r="ET58" s="280">
        <v>0</v>
      </c>
      <c r="EU58" s="9" t="s">
        <v>45</v>
      </c>
      <c r="EV58" s="583">
        <f t="shared" si="374"/>
        <v>0</v>
      </c>
      <c r="EW58" s="579">
        <f t="shared" si="86"/>
        <v>0</v>
      </c>
      <c r="EX58" s="582">
        <f t="shared" si="375"/>
        <v>0</v>
      </c>
      <c r="EY58" s="112"/>
      <c r="EZ58" s="573"/>
      <c r="FA58" s="55"/>
      <c r="FC58" s="44"/>
      <c r="FD58" s="96"/>
      <c r="FE58" s="126"/>
      <c r="FF58" s="126"/>
      <c r="FG58" s="436"/>
      <c r="FH58" s="9"/>
      <c r="FI58" s="123"/>
      <c r="FJ58" s="121"/>
      <c r="FK58" s="604"/>
      <c r="FL58" s="592"/>
      <c r="FM58" s="573"/>
      <c r="FN58" s="607"/>
      <c r="FO58" s="127"/>
      <c r="FP58" s="87"/>
      <c r="FQ58" s="522"/>
      <c r="FR58" s="61"/>
      <c r="FS58" s="567"/>
    </row>
    <row r="59" spans="1:175" x14ac:dyDescent="0.25">
      <c r="A59" s="44" t="s">
        <v>76</v>
      </c>
      <c r="B59" s="72" t="s">
        <v>43</v>
      </c>
      <c r="C59" s="17"/>
      <c r="D59" s="17"/>
      <c r="E59" s="30"/>
      <c r="F59" s="68">
        <v>1</v>
      </c>
      <c r="G59" s="68">
        <v>1</v>
      </c>
      <c r="H59" s="70">
        <v>0</v>
      </c>
      <c r="I59" s="13">
        <f>F59*G59*H59</f>
        <v>0</v>
      </c>
      <c r="J59" s="13">
        <f t="shared" si="396"/>
        <v>0</v>
      </c>
      <c r="K59" s="13">
        <f t="shared" si="397"/>
        <v>0</v>
      </c>
      <c r="L59" s="117"/>
      <c r="M59" s="154"/>
      <c r="N59" s="7"/>
      <c r="O59" s="44" t="s">
        <v>76</v>
      </c>
      <c r="P59" s="148" t="str">
        <f>$B$59</f>
        <v>special component / blind</v>
      </c>
      <c r="Q59" s="17"/>
      <c r="R59" s="17"/>
      <c r="S59" s="30"/>
      <c r="T59" s="68">
        <v>1</v>
      </c>
      <c r="U59" s="68">
        <v>1</v>
      </c>
      <c r="V59" s="70">
        <v>0</v>
      </c>
      <c r="W59" s="13">
        <f>T59*U59*V59</f>
        <v>0</v>
      </c>
      <c r="X59" s="13">
        <f t="shared" si="398"/>
        <v>0</v>
      </c>
      <c r="Y59" s="13">
        <f t="shared" si="399"/>
        <v>0</v>
      </c>
      <c r="Z59" s="117"/>
      <c r="AA59" s="154"/>
      <c r="AB59" s="7"/>
      <c r="AC59" s="44" t="s">
        <v>76</v>
      </c>
      <c r="AD59" s="148" t="str">
        <f t="shared" ref="AD59" si="524">$B$59</f>
        <v>special component / blind</v>
      </c>
      <c r="AE59" s="17"/>
      <c r="AF59" s="17"/>
      <c r="AG59" s="30"/>
      <c r="AH59" s="68">
        <v>1</v>
      </c>
      <c r="AI59" s="68">
        <v>1</v>
      </c>
      <c r="AJ59" s="70">
        <v>0</v>
      </c>
      <c r="AK59" s="13">
        <f t="shared" si="453"/>
        <v>0</v>
      </c>
      <c r="AL59" s="13">
        <f t="shared" si="401"/>
        <v>0</v>
      </c>
      <c r="AM59" s="13">
        <f t="shared" si="402"/>
        <v>0</v>
      </c>
      <c r="AN59" s="117"/>
      <c r="AO59" s="154"/>
      <c r="AP59" s="7"/>
      <c r="AQ59" s="44" t="s">
        <v>76</v>
      </c>
      <c r="AR59" s="148" t="str">
        <f t="shared" ref="AR59" si="525">$B$59</f>
        <v>special component / blind</v>
      </c>
      <c r="AS59" s="17"/>
      <c r="AT59" s="17"/>
      <c r="AU59" s="30"/>
      <c r="AV59" s="68">
        <v>1</v>
      </c>
      <c r="AW59" s="68">
        <v>1</v>
      </c>
      <c r="AX59" s="70">
        <v>0</v>
      </c>
      <c r="AY59" s="13">
        <f t="shared" si="455"/>
        <v>0</v>
      </c>
      <c r="AZ59" s="13">
        <f t="shared" si="405"/>
        <v>0</v>
      </c>
      <c r="BA59" s="13">
        <f t="shared" si="406"/>
        <v>0</v>
      </c>
      <c r="BB59" s="117"/>
      <c r="BC59" s="154"/>
      <c r="BD59" s="7"/>
      <c r="BE59" s="44" t="s">
        <v>76</v>
      </c>
      <c r="BF59" s="148" t="str">
        <f t="shared" ref="BF59" si="526">$B$59</f>
        <v>special component / blind</v>
      </c>
      <c r="BG59" s="17"/>
      <c r="BH59" s="17"/>
      <c r="BI59" s="30"/>
      <c r="BJ59" s="68">
        <v>1</v>
      </c>
      <c r="BK59" s="68">
        <v>1</v>
      </c>
      <c r="BL59" s="70">
        <v>0</v>
      </c>
      <c r="BM59" s="13">
        <f t="shared" si="457"/>
        <v>0</v>
      </c>
      <c r="BN59" s="13">
        <f t="shared" si="409"/>
        <v>0</v>
      </c>
      <c r="BO59" s="13">
        <f t="shared" si="410"/>
        <v>0</v>
      </c>
      <c r="BP59" s="117"/>
      <c r="BQ59" s="154"/>
      <c r="BR59" s="7"/>
      <c r="BS59" s="44" t="s">
        <v>76</v>
      </c>
      <c r="BT59" s="148" t="str">
        <f t="shared" ref="BT59" si="527">$B$59</f>
        <v>special component / blind</v>
      </c>
      <c r="BU59" s="17"/>
      <c r="BV59" s="17"/>
      <c r="BW59" s="30"/>
      <c r="BX59" s="68">
        <v>1</v>
      </c>
      <c r="BY59" s="68">
        <v>1</v>
      </c>
      <c r="BZ59" s="70">
        <v>0</v>
      </c>
      <c r="CA59" s="13">
        <f t="shared" si="459"/>
        <v>0</v>
      </c>
      <c r="CB59" s="13">
        <f t="shared" si="413"/>
        <v>0</v>
      </c>
      <c r="CC59" s="13">
        <f t="shared" si="414"/>
        <v>0</v>
      </c>
      <c r="CD59" s="117"/>
      <c r="CE59" s="154"/>
      <c r="CF59" s="7"/>
      <c r="CG59" s="44" t="s">
        <v>76</v>
      </c>
      <c r="CH59" s="148" t="str">
        <f t="shared" ref="CH59" si="528">$B$59</f>
        <v>special component / blind</v>
      </c>
      <c r="CI59" s="17"/>
      <c r="CJ59" s="17"/>
      <c r="CK59" s="30"/>
      <c r="CL59" s="68">
        <v>1</v>
      </c>
      <c r="CM59" s="68">
        <v>1</v>
      </c>
      <c r="CN59" s="70">
        <v>0</v>
      </c>
      <c r="CO59" s="13">
        <f t="shared" si="461"/>
        <v>0</v>
      </c>
      <c r="CP59" s="13">
        <f t="shared" si="417"/>
        <v>0</v>
      </c>
      <c r="CQ59" s="13">
        <f t="shared" si="418"/>
        <v>0</v>
      </c>
      <c r="CR59" s="117"/>
      <c r="CS59" s="154"/>
      <c r="CT59" s="7"/>
      <c r="CU59" s="44" t="s">
        <v>76</v>
      </c>
      <c r="CV59" s="148" t="str">
        <f t="shared" ref="CV59" si="529">$B$59</f>
        <v>special component / blind</v>
      </c>
      <c r="CW59" s="17"/>
      <c r="CX59" s="17"/>
      <c r="CY59" s="30"/>
      <c r="CZ59" s="68">
        <v>1</v>
      </c>
      <c r="DA59" s="68">
        <v>1</v>
      </c>
      <c r="DB59" s="70">
        <v>0</v>
      </c>
      <c r="DC59" s="13">
        <f t="shared" si="463"/>
        <v>0</v>
      </c>
      <c r="DD59" s="13">
        <f t="shared" si="421"/>
        <v>0</v>
      </c>
      <c r="DE59" s="13">
        <f t="shared" si="422"/>
        <v>0</v>
      </c>
      <c r="DF59" s="117"/>
      <c r="DG59" s="154"/>
      <c r="DH59" s="7"/>
      <c r="DI59" s="44" t="s">
        <v>76</v>
      </c>
      <c r="DJ59" s="148" t="str">
        <f t="shared" ref="DJ59" si="530">$B$59</f>
        <v>special component / blind</v>
      </c>
      <c r="DK59" s="17"/>
      <c r="DL59" s="17"/>
      <c r="DM59" s="30"/>
      <c r="DN59" s="68">
        <v>1</v>
      </c>
      <c r="DO59" s="68">
        <v>1</v>
      </c>
      <c r="DP59" s="70">
        <v>0</v>
      </c>
      <c r="DQ59" s="13">
        <f t="shared" si="465"/>
        <v>0</v>
      </c>
      <c r="DR59" s="13">
        <f t="shared" si="425"/>
        <v>0</v>
      </c>
      <c r="DS59" s="13">
        <f t="shared" si="426"/>
        <v>0</v>
      </c>
      <c r="DT59" s="117"/>
      <c r="DU59" s="154"/>
      <c r="DV59" s="7"/>
      <c r="DW59" s="44" t="s">
        <v>76</v>
      </c>
      <c r="DX59" s="148" t="str">
        <f t="shared" ref="DX59" si="531">$B$59</f>
        <v>special component / blind</v>
      </c>
      <c r="DY59" s="17"/>
      <c r="DZ59" s="17"/>
      <c r="EA59" s="30"/>
      <c r="EB59" s="68">
        <v>1</v>
      </c>
      <c r="EC59" s="68">
        <v>1</v>
      </c>
      <c r="ED59" s="70">
        <v>0</v>
      </c>
      <c r="EE59" s="13">
        <f t="shared" si="467"/>
        <v>0</v>
      </c>
      <c r="EF59" s="13">
        <f t="shared" si="429"/>
        <v>0</v>
      </c>
      <c r="EG59" s="13">
        <f t="shared" si="430"/>
        <v>0</v>
      </c>
      <c r="EH59" s="117"/>
      <c r="EI59" s="154"/>
      <c r="EJ59" s="7"/>
      <c r="EK59" s="44" t="s">
        <v>77</v>
      </c>
      <c r="EL59" s="761" t="str">
        <f>Prices!$A$122</f>
        <v xml:space="preserve">glazing  </v>
      </c>
      <c r="EM59" s="761">
        <f t="shared" si="376"/>
        <v>0</v>
      </c>
      <c r="EN59" s="1042" t="s">
        <v>584</v>
      </c>
      <c r="EO59" s="1052"/>
      <c r="EP59" s="190">
        <f t="shared" si="377"/>
        <v>0</v>
      </c>
      <c r="EQ59" s="79"/>
      <c r="ER59" s="116">
        <f t="shared" si="372"/>
        <v>0</v>
      </c>
      <c r="ES59" s="81">
        <f t="shared" si="373"/>
        <v>0</v>
      </c>
      <c r="ET59" s="280">
        <v>0</v>
      </c>
      <c r="EU59" s="9" t="s">
        <v>45</v>
      </c>
      <c r="EV59" s="583">
        <f t="shared" si="374"/>
        <v>0</v>
      </c>
      <c r="EW59" s="579">
        <f t="shared" si="86"/>
        <v>0</v>
      </c>
      <c r="EX59" s="582">
        <f t="shared" si="375"/>
        <v>0</v>
      </c>
      <c r="EY59" s="112"/>
      <c r="EZ59" s="573"/>
      <c r="FA59" s="55"/>
      <c r="FC59" s="44" t="s">
        <v>94</v>
      </c>
      <c r="FD59" s="96" t="s">
        <v>95</v>
      </c>
      <c r="FE59" s="141">
        <v>0</v>
      </c>
      <c r="FF59" s="141">
        <v>0</v>
      </c>
      <c r="FG59" s="142">
        <v>0</v>
      </c>
      <c r="FH59" s="9" t="s">
        <v>45</v>
      </c>
      <c r="FI59" s="122">
        <f>FE59*FF59*FG59</f>
        <v>0</v>
      </c>
      <c r="FJ59" s="602">
        <v>0</v>
      </c>
      <c r="FK59" s="604">
        <f>FI59*FJ59</f>
        <v>0</v>
      </c>
      <c r="FL59" s="592"/>
      <c r="FM59" s="573"/>
      <c r="FN59" s="610">
        <f>SUM(FK59:FK60)</f>
        <v>0</v>
      </c>
      <c r="FO59" s="127">
        <f>IF(FO$4=0,0,FN59/$FO$4)</f>
        <v>0</v>
      </c>
      <c r="FP59" s="87" t="s">
        <v>94</v>
      </c>
      <c r="FQ59" s="522">
        <f>SUM(EX75:EX76)</f>
        <v>0</v>
      </c>
      <c r="FR59" s="496">
        <f>FN59</f>
        <v>0</v>
      </c>
      <c r="FS59" s="567">
        <f>SUM(FQ59:FR59)</f>
        <v>0</v>
      </c>
    </row>
    <row r="60" spans="1:175" x14ac:dyDescent="0.25">
      <c r="A60" s="44" t="s">
        <v>76</v>
      </c>
      <c r="B60" s="72" t="s">
        <v>43</v>
      </c>
      <c r="C60" s="17"/>
      <c r="D60" s="17"/>
      <c r="E60" s="30"/>
      <c r="F60" s="68">
        <v>1</v>
      </c>
      <c r="G60" s="68">
        <v>1</v>
      </c>
      <c r="H60" s="70">
        <v>0</v>
      </c>
      <c r="I60" s="13">
        <f>F60*G60*H60</f>
        <v>0</v>
      </c>
      <c r="J60" s="13">
        <f t="shared" si="396"/>
        <v>0</v>
      </c>
      <c r="K60" s="13">
        <f t="shared" si="397"/>
        <v>0</v>
      </c>
      <c r="L60" s="201" t="s">
        <v>274</v>
      </c>
      <c r="M60" s="154"/>
      <c r="N60" s="7"/>
      <c r="O60" s="44" t="s">
        <v>76</v>
      </c>
      <c r="P60" s="148" t="str">
        <f>$B$60</f>
        <v>special component / blind</v>
      </c>
      <c r="Q60" s="17"/>
      <c r="R60" s="17"/>
      <c r="S60" s="30"/>
      <c r="T60" s="68">
        <v>1</v>
      </c>
      <c r="U60" s="68">
        <v>1</v>
      </c>
      <c r="V60" s="70">
        <v>0</v>
      </c>
      <c r="W60" s="13">
        <f>T60*U60*V60</f>
        <v>0</v>
      </c>
      <c r="X60" s="13">
        <f t="shared" si="398"/>
        <v>0</v>
      </c>
      <c r="Y60" s="13">
        <f t="shared" si="399"/>
        <v>0</v>
      </c>
      <c r="Z60" s="201" t="s">
        <v>274</v>
      </c>
      <c r="AA60" s="154"/>
      <c r="AB60" s="7"/>
      <c r="AC60" s="44" t="s">
        <v>76</v>
      </c>
      <c r="AD60" s="148" t="str">
        <f t="shared" ref="AD60" si="532">$B$60</f>
        <v>special component / blind</v>
      </c>
      <c r="AE60" s="17"/>
      <c r="AF60" s="17"/>
      <c r="AG60" s="30"/>
      <c r="AH60" s="68">
        <v>1</v>
      </c>
      <c r="AI60" s="68">
        <v>1</v>
      </c>
      <c r="AJ60" s="70">
        <v>0</v>
      </c>
      <c r="AK60" s="13">
        <f t="shared" si="453"/>
        <v>0</v>
      </c>
      <c r="AL60" s="13">
        <f t="shared" si="401"/>
        <v>0</v>
      </c>
      <c r="AM60" s="13">
        <f t="shared" si="402"/>
        <v>0</v>
      </c>
      <c r="AN60" s="201" t="s">
        <v>274</v>
      </c>
      <c r="AO60" s="154"/>
      <c r="AP60" s="7"/>
      <c r="AQ60" s="44" t="s">
        <v>76</v>
      </c>
      <c r="AR60" s="148" t="str">
        <f t="shared" ref="AR60" si="533">$B$60</f>
        <v>special component / blind</v>
      </c>
      <c r="AS60" s="17"/>
      <c r="AT60" s="17"/>
      <c r="AU60" s="30"/>
      <c r="AV60" s="68">
        <v>1</v>
      </c>
      <c r="AW60" s="68">
        <v>1</v>
      </c>
      <c r="AX60" s="70">
        <v>0</v>
      </c>
      <c r="AY60" s="13">
        <f t="shared" si="455"/>
        <v>0</v>
      </c>
      <c r="AZ60" s="13">
        <f t="shared" si="405"/>
        <v>0</v>
      </c>
      <c r="BA60" s="13">
        <f t="shared" si="406"/>
        <v>0</v>
      </c>
      <c r="BB60" s="201" t="s">
        <v>274</v>
      </c>
      <c r="BC60" s="154"/>
      <c r="BD60" s="7"/>
      <c r="BE60" s="44" t="s">
        <v>76</v>
      </c>
      <c r="BF60" s="148" t="str">
        <f t="shared" ref="BF60" si="534">$B$60</f>
        <v>special component / blind</v>
      </c>
      <c r="BG60" s="17"/>
      <c r="BH60" s="17"/>
      <c r="BI60" s="30"/>
      <c r="BJ60" s="68">
        <v>1</v>
      </c>
      <c r="BK60" s="68">
        <v>1</v>
      </c>
      <c r="BL60" s="70">
        <v>0</v>
      </c>
      <c r="BM60" s="13">
        <f t="shared" si="457"/>
        <v>0</v>
      </c>
      <c r="BN60" s="13">
        <f t="shared" si="409"/>
        <v>0</v>
      </c>
      <c r="BO60" s="13">
        <f t="shared" si="410"/>
        <v>0</v>
      </c>
      <c r="BP60" s="201" t="s">
        <v>274</v>
      </c>
      <c r="BQ60" s="154"/>
      <c r="BR60" s="7"/>
      <c r="BS60" s="44" t="s">
        <v>76</v>
      </c>
      <c r="BT60" s="148" t="str">
        <f t="shared" ref="BT60" si="535">$B$60</f>
        <v>special component / blind</v>
      </c>
      <c r="BU60" s="17"/>
      <c r="BV60" s="17"/>
      <c r="BW60" s="30"/>
      <c r="BX60" s="68">
        <v>1</v>
      </c>
      <c r="BY60" s="68">
        <v>1</v>
      </c>
      <c r="BZ60" s="70">
        <v>0</v>
      </c>
      <c r="CA60" s="13">
        <f t="shared" si="459"/>
        <v>0</v>
      </c>
      <c r="CB60" s="13">
        <f t="shared" si="413"/>
        <v>0</v>
      </c>
      <c r="CC60" s="13">
        <f t="shared" si="414"/>
        <v>0</v>
      </c>
      <c r="CD60" s="201" t="s">
        <v>274</v>
      </c>
      <c r="CE60" s="154"/>
      <c r="CF60" s="7"/>
      <c r="CG60" s="44" t="s">
        <v>76</v>
      </c>
      <c r="CH60" s="148" t="str">
        <f t="shared" ref="CH60" si="536">$B$60</f>
        <v>special component / blind</v>
      </c>
      <c r="CI60" s="17"/>
      <c r="CJ60" s="17"/>
      <c r="CK60" s="30"/>
      <c r="CL60" s="68">
        <v>1</v>
      </c>
      <c r="CM60" s="68">
        <v>1</v>
      </c>
      <c r="CN60" s="70">
        <v>0</v>
      </c>
      <c r="CO60" s="13">
        <f t="shared" si="461"/>
        <v>0</v>
      </c>
      <c r="CP60" s="13">
        <f t="shared" si="417"/>
        <v>0</v>
      </c>
      <c r="CQ60" s="13">
        <f t="shared" si="418"/>
        <v>0</v>
      </c>
      <c r="CR60" s="201" t="s">
        <v>274</v>
      </c>
      <c r="CS60" s="154"/>
      <c r="CT60" s="7"/>
      <c r="CU60" s="44" t="s">
        <v>76</v>
      </c>
      <c r="CV60" s="148" t="str">
        <f t="shared" ref="CV60" si="537">$B$60</f>
        <v>special component / blind</v>
      </c>
      <c r="CW60" s="17"/>
      <c r="CX60" s="17"/>
      <c r="CY60" s="30"/>
      <c r="CZ60" s="68">
        <v>1</v>
      </c>
      <c r="DA60" s="68">
        <v>1</v>
      </c>
      <c r="DB60" s="70">
        <v>0</v>
      </c>
      <c r="DC60" s="13">
        <f t="shared" si="463"/>
        <v>0</v>
      </c>
      <c r="DD60" s="13">
        <f t="shared" si="421"/>
        <v>0</v>
      </c>
      <c r="DE60" s="13">
        <f t="shared" si="422"/>
        <v>0</v>
      </c>
      <c r="DF60" s="201" t="s">
        <v>274</v>
      </c>
      <c r="DG60" s="154"/>
      <c r="DH60" s="7"/>
      <c r="DI60" s="44" t="s">
        <v>76</v>
      </c>
      <c r="DJ60" s="148" t="str">
        <f t="shared" ref="DJ60" si="538">$B$60</f>
        <v>special component / blind</v>
      </c>
      <c r="DK60" s="17"/>
      <c r="DL60" s="17"/>
      <c r="DM60" s="30"/>
      <c r="DN60" s="68">
        <v>1</v>
      </c>
      <c r="DO60" s="68">
        <v>1</v>
      </c>
      <c r="DP60" s="70">
        <v>0</v>
      </c>
      <c r="DQ60" s="13">
        <f t="shared" si="465"/>
        <v>0</v>
      </c>
      <c r="DR60" s="13">
        <f t="shared" si="425"/>
        <v>0</v>
      </c>
      <c r="DS60" s="13">
        <f t="shared" si="426"/>
        <v>0</v>
      </c>
      <c r="DT60" s="201" t="s">
        <v>274</v>
      </c>
      <c r="DU60" s="154"/>
      <c r="DV60" s="7"/>
      <c r="DW60" s="44" t="s">
        <v>76</v>
      </c>
      <c r="DX60" s="148" t="str">
        <f t="shared" ref="DX60" si="539">$B$60</f>
        <v>special component / blind</v>
      </c>
      <c r="DY60" s="17"/>
      <c r="DZ60" s="17"/>
      <c r="EA60" s="30"/>
      <c r="EB60" s="68">
        <v>1</v>
      </c>
      <c r="EC60" s="68">
        <v>1</v>
      </c>
      <c r="ED60" s="70">
        <v>0</v>
      </c>
      <c r="EE60" s="13">
        <f t="shared" si="467"/>
        <v>0</v>
      </c>
      <c r="EF60" s="13">
        <f t="shared" si="429"/>
        <v>0</v>
      </c>
      <c r="EG60" s="13">
        <f t="shared" si="430"/>
        <v>0</v>
      </c>
      <c r="EH60" s="201" t="s">
        <v>274</v>
      </c>
      <c r="EI60" s="154"/>
      <c r="EJ60" s="7"/>
      <c r="EK60" s="45"/>
      <c r="EL60" s="93"/>
      <c r="EM60" s="14"/>
      <c r="EN60" s="765"/>
      <c r="EO60" s="765"/>
      <c r="EP60" s="38" t="s">
        <v>45</v>
      </c>
      <c r="EQ60" s="765" t="s">
        <v>47</v>
      </c>
      <c r="ER60" s="121"/>
      <c r="ES60" s="111"/>
      <c r="ET60" s="128"/>
      <c r="EU60" s="9" t="s">
        <v>45</v>
      </c>
      <c r="EV60" s="584">
        <f>SUM(EV40:EV59)</f>
        <v>0</v>
      </c>
      <c r="EW60" s="579"/>
      <c r="EX60" s="582"/>
      <c r="EY60" s="112"/>
      <c r="EZ60" s="576"/>
      <c r="FA60" s="162"/>
      <c r="FC60" s="44" t="s">
        <v>94</v>
      </c>
      <c r="FD60" s="96" t="s">
        <v>95</v>
      </c>
      <c r="FE60" s="141">
        <v>0</v>
      </c>
      <c r="FF60" s="141">
        <v>0</v>
      </c>
      <c r="FG60" s="142">
        <v>0</v>
      </c>
      <c r="FH60" s="9" t="s">
        <v>45</v>
      </c>
      <c r="FI60" s="122">
        <f>FE60*FF60*FG60</f>
        <v>0</v>
      </c>
      <c r="FJ60" s="602">
        <v>0</v>
      </c>
      <c r="FK60" s="604">
        <f>FI60*FJ60</f>
        <v>0</v>
      </c>
      <c r="FL60" s="592"/>
      <c r="FM60" s="576"/>
      <c r="FN60" s="607"/>
      <c r="FO60" s="127"/>
      <c r="FP60" s="87"/>
      <c r="FQ60" s="522"/>
      <c r="FR60" s="61"/>
      <c r="FS60" s="567">
        <f>SUM(FQ60:FR60)</f>
        <v>0</v>
      </c>
    </row>
    <row r="61" spans="1:175" x14ac:dyDescent="0.25">
      <c r="A61" s="44" t="s">
        <v>133</v>
      </c>
      <c r="B61" s="72" t="s">
        <v>146</v>
      </c>
      <c r="C61" s="17"/>
      <c r="D61" s="17"/>
      <c r="E61" s="30"/>
      <c r="F61" s="68">
        <v>1</v>
      </c>
      <c r="G61" s="68">
        <v>1</v>
      </c>
      <c r="H61" s="70">
        <v>0</v>
      </c>
      <c r="I61" s="13">
        <f>F61*G61*H61</f>
        <v>0</v>
      </c>
      <c r="J61" s="13">
        <f t="shared" si="396"/>
        <v>0</v>
      </c>
      <c r="K61" s="13">
        <f t="shared" si="397"/>
        <v>0</v>
      </c>
      <c r="L61" s="216">
        <f>K61</f>
        <v>0</v>
      </c>
      <c r="M61" s="154"/>
      <c r="N61" s="7"/>
      <c r="O61" s="44" t="s">
        <v>133</v>
      </c>
      <c r="P61" s="72" t="s">
        <v>146</v>
      </c>
      <c r="Q61" s="17"/>
      <c r="R61" s="17"/>
      <c r="S61" s="30"/>
      <c r="T61" s="68">
        <v>1</v>
      </c>
      <c r="U61" s="68">
        <v>1</v>
      </c>
      <c r="V61" s="70">
        <v>0</v>
      </c>
      <c r="W61" s="13">
        <f>T61*U61*V61</f>
        <v>0</v>
      </c>
      <c r="X61" s="13">
        <f t="shared" si="398"/>
        <v>0</v>
      </c>
      <c r="Y61" s="13">
        <f t="shared" si="399"/>
        <v>0</v>
      </c>
      <c r="Z61" s="216">
        <f>Y61</f>
        <v>0</v>
      </c>
      <c r="AA61" s="154"/>
      <c r="AB61" s="7"/>
      <c r="AC61" s="44" t="s">
        <v>133</v>
      </c>
      <c r="AD61" s="72" t="s">
        <v>146</v>
      </c>
      <c r="AE61" s="17"/>
      <c r="AF61" s="17"/>
      <c r="AG61" s="30"/>
      <c r="AH61" s="68">
        <v>1</v>
      </c>
      <c r="AI61" s="68">
        <v>1</v>
      </c>
      <c r="AJ61" s="70">
        <v>0</v>
      </c>
      <c r="AK61" s="13">
        <f t="shared" si="453"/>
        <v>0</v>
      </c>
      <c r="AL61" s="13">
        <f t="shared" si="401"/>
        <v>0</v>
      </c>
      <c r="AM61" s="13">
        <f t="shared" si="402"/>
        <v>0</v>
      </c>
      <c r="AN61" s="216">
        <f t="shared" ref="AN61" si="540">AM61</f>
        <v>0</v>
      </c>
      <c r="AO61" s="154"/>
      <c r="AP61" s="7"/>
      <c r="AQ61" s="44" t="s">
        <v>133</v>
      </c>
      <c r="AR61" s="72" t="s">
        <v>146</v>
      </c>
      <c r="AS61" s="17"/>
      <c r="AT61" s="17"/>
      <c r="AU61" s="30"/>
      <c r="AV61" s="68">
        <v>1</v>
      </c>
      <c r="AW61" s="68">
        <v>1</v>
      </c>
      <c r="AX61" s="70">
        <v>0</v>
      </c>
      <c r="AY61" s="13">
        <f t="shared" si="455"/>
        <v>0</v>
      </c>
      <c r="AZ61" s="13">
        <f t="shared" si="405"/>
        <v>0</v>
      </c>
      <c r="BA61" s="13">
        <f t="shared" si="406"/>
        <v>0</v>
      </c>
      <c r="BB61" s="216">
        <f t="shared" ref="BB61" si="541">BA61</f>
        <v>0</v>
      </c>
      <c r="BC61" s="154"/>
      <c r="BD61" s="7"/>
      <c r="BE61" s="44" t="s">
        <v>133</v>
      </c>
      <c r="BF61" s="72" t="s">
        <v>146</v>
      </c>
      <c r="BG61" s="17"/>
      <c r="BH61" s="17"/>
      <c r="BI61" s="30"/>
      <c r="BJ61" s="68">
        <v>1</v>
      </c>
      <c r="BK61" s="68">
        <v>1</v>
      </c>
      <c r="BL61" s="70">
        <v>0</v>
      </c>
      <c r="BM61" s="13">
        <f t="shared" si="457"/>
        <v>0</v>
      </c>
      <c r="BN61" s="13">
        <f t="shared" si="409"/>
        <v>0</v>
      </c>
      <c r="BO61" s="13">
        <f t="shared" si="410"/>
        <v>0</v>
      </c>
      <c r="BP61" s="216">
        <f t="shared" ref="BP61" si="542">BO61</f>
        <v>0</v>
      </c>
      <c r="BQ61" s="154"/>
      <c r="BR61" s="7"/>
      <c r="BS61" s="44" t="s">
        <v>133</v>
      </c>
      <c r="BT61" s="72" t="s">
        <v>146</v>
      </c>
      <c r="BU61" s="17"/>
      <c r="BV61" s="17"/>
      <c r="BW61" s="30"/>
      <c r="BX61" s="68">
        <v>1</v>
      </c>
      <c r="BY61" s="68">
        <v>1</v>
      </c>
      <c r="BZ61" s="70">
        <v>0</v>
      </c>
      <c r="CA61" s="13">
        <f t="shared" si="459"/>
        <v>0</v>
      </c>
      <c r="CB61" s="13">
        <f t="shared" si="413"/>
        <v>0</v>
      </c>
      <c r="CC61" s="13">
        <f t="shared" si="414"/>
        <v>0</v>
      </c>
      <c r="CD61" s="216">
        <f t="shared" ref="CD61" si="543">CC61</f>
        <v>0</v>
      </c>
      <c r="CE61" s="154"/>
      <c r="CF61" s="7"/>
      <c r="CG61" s="44" t="s">
        <v>133</v>
      </c>
      <c r="CH61" s="72" t="s">
        <v>146</v>
      </c>
      <c r="CI61" s="17"/>
      <c r="CJ61" s="17"/>
      <c r="CK61" s="30"/>
      <c r="CL61" s="68">
        <v>1</v>
      </c>
      <c r="CM61" s="68">
        <v>1</v>
      </c>
      <c r="CN61" s="70">
        <v>0</v>
      </c>
      <c r="CO61" s="13">
        <f t="shared" si="461"/>
        <v>0</v>
      </c>
      <c r="CP61" s="13">
        <f t="shared" si="417"/>
        <v>0</v>
      </c>
      <c r="CQ61" s="13">
        <f t="shared" si="418"/>
        <v>0</v>
      </c>
      <c r="CR61" s="216">
        <f t="shared" ref="CR61" si="544">CQ61</f>
        <v>0</v>
      </c>
      <c r="CS61" s="154"/>
      <c r="CT61" s="7"/>
      <c r="CU61" s="44" t="s">
        <v>133</v>
      </c>
      <c r="CV61" s="72" t="s">
        <v>146</v>
      </c>
      <c r="CW61" s="17"/>
      <c r="CX61" s="17"/>
      <c r="CY61" s="30"/>
      <c r="CZ61" s="68">
        <v>1</v>
      </c>
      <c r="DA61" s="68">
        <v>1</v>
      </c>
      <c r="DB61" s="70">
        <v>0</v>
      </c>
      <c r="DC61" s="13">
        <f t="shared" si="463"/>
        <v>0</v>
      </c>
      <c r="DD61" s="13">
        <f t="shared" si="421"/>
        <v>0</v>
      </c>
      <c r="DE61" s="13">
        <f t="shared" si="422"/>
        <v>0</v>
      </c>
      <c r="DF61" s="216">
        <f t="shared" ref="DF61" si="545">DE61</f>
        <v>0</v>
      </c>
      <c r="DG61" s="154"/>
      <c r="DH61" s="7"/>
      <c r="DI61" s="44" t="s">
        <v>133</v>
      </c>
      <c r="DJ61" s="72" t="s">
        <v>146</v>
      </c>
      <c r="DK61" s="17"/>
      <c r="DL61" s="17"/>
      <c r="DM61" s="30"/>
      <c r="DN61" s="68">
        <v>1</v>
      </c>
      <c r="DO61" s="68">
        <v>1</v>
      </c>
      <c r="DP61" s="70">
        <v>0</v>
      </c>
      <c r="DQ61" s="13">
        <f t="shared" si="465"/>
        <v>0</v>
      </c>
      <c r="DR61" s="13">
        <f t="shared" si="425"/>
        <v>0</v>
      </c>
      <c r="DS61" s="13">
        <f t="shared" si="426"/>
        <v>0</v>
      </c>
      <c r="DT61" s="216">
        <f t="shared" ref="DT61" si="546">DS61</f>
        <v>0</v>
      </c>
      <c r="DU61" s="154"/>
      <c r="DV61" s="7"/>
      <c r="DW61" s="44" t="s">
        <v>133</v>
      </c>
      <c r="DX61" s="72" t="s">
        <v>146</v>
      </c>
      <c r="DY61" s="17"/>
      <c r="DZ61" s="17"/>
      <c r="EA61" s="30"/>
      <c r="EB61" s="68">
        <v>1</v>
      </c>
      <c r="EC61" s="68">
        <v>1</v>
      </c>
      <c r="ED61" s="70">
        <v>0</v>
      </c>
      <c r="EE61" s="13">
        <f t="shared" si="467"/>
        <v>0</v>
      </c>
      <c r="EF61" s="13">
        <f t="shared" si="429"/>
        <v>0</v>
      </c>
      <c r="EG61" s="13">
        <f t="shared" si="430"/>
        <v>0</v>
      </c>
      <c r="EH61" s="216">
        <f t="shared" ref="EH61" si="547">EG61</f>
        <v>0</v>
      </c>
      <c r="EI61" s="154"/>
      <c r="EJ61" s="7"/>
      <c r="EK61" s="44" t="s">
        <v>90</v>
      </c>
      <c r="EL61" s="95" t="s">
        <v>111</v>
      </c>
      <c r="EM61" s="744">
        <f t="shared" ref="EM61:EM70" si="548">K84+Y84+AM84+BA84+BO84+CC84+CQ84+DE84+DS84+EG84</f>
        <v>0</v>
      </c>
      <c r="EN61" s="147"/>
      <c r="EO61" s="147"/>
      <c r="EP61" s="744">
        <f t="shared" ref="EP61:EP70" si="549">F84*$C$2+T84*$Q$2+AH84*$AE$2+AV84*$AS$2+BJ84*$BG$2+BX84*$BU$2+CL84*$CI$2+CZ84*$CW$2+DN84*$DK$2+EB84*$DY$2</f>
        <v>0</v>
      </c>
      <c r="EQ61" s="190">
        <f>G84*$C$2+U84*$Q$2+AI84*$AE$2+AW84*$AS$2+BK84*$BG$2+BY84*$BU$2+CM84*$CI$2+DA84*$CW$2+DO84*$DK$2+EC84*$DY$2</f>
        <v>0</v>
      </c>
      <c r="ER61" s="116">
        <f t="shared" ref="ER61:ER79" si="550">IF(ER$4=0,0,EM61/ER$4)</f>
        <v>0</v>
      </c>
      <c r="ES61" s="81">
        <f t="shared" ref="ES61:ES79" si="551">ER61*ET61+ER61</f>
        <v>0</v>
      </c>
      <c r="ET61" s="280">
        <v>0</v>
      </c>
      <c r="EU61" s="9" t="s">
        <v>109</v>
      </c>
      <c r="EV61" s="583">
        <f>IF(ER$4=0,0,EQ61/$ER$4*$EX$4)</f>
        <v>0</v>
      </c>
      <c r="EW61" s="579">
        <f t="shared" si="86"/>
        <v>0</v>
      </c>
      <c r="EX61" s="582">
        <f t="shared" ref="EX61:EX86" si="552">ER61*ER$4+ES61*ES$4</f>
        <v>0</v>
      </c>
      <c r="EY61" s="574">
        <f>EZ134</f>
        <v>0</v>
      </c>
      <c r="EZ61" s="542">
        <f>ET134</f>
        <v>0</v>
      </c>
      <c r="FA61" s="567"/>
      <c r="FC61" s="44" t="s">
        <v>96</v>
      </c>
      <c r="FD61" s="8" t="s">
        <v>46</v>
      </c>
      <c r="FE61" s="141">
        <v>0</v>
      </c>
      <c r="FF61" s="141">
        <v>0</v>
      </c>
      <c r="FG61" s="142">
        <v>0</v>
      </c>
      <c r="FH61" s="9" t="s">
        <v>45</v>
      </c>
      <c r="FI61" s="122">
        <f>FE61*FF61*FG61</f>
        <v>0</v>
      </c>
      <c r="FJ61" s="602">
        <v>0</v>
      </c>
      <c r="FK61" s="604">
        <f>FI61*FJ61</f>
        <v>0</v>
      </c>
      <c r="FL61" s="591">
        <f>FR130</f>
        <v>0</v>
      </c>
      <c r="FM61" s="543">
        <f>FL130</f>
        <v>0</v>
      </c>
      <c r="FN61" s="610">
        <f>SUM(FK61:FK62)+FL61</f>
        <v>0</v>
      </c>
      <c r="FO61" s="127">
        <f>IF(FO$4=0,0,FN61/$FO$4)</f>
        <v>0</v>
      </c>
      <c r="FP61" s="87" t="s">
        <v>96</v>
      </c>
      <c r="FQ61" s="522">
        <f>SUM(EX77:EX78)+EY77</f>
        <v>0</v>
      </c>
      <c r="FR61" s="496">
        <f>FN61</f>
        <v>0</v>
      </c>
      <c r="FS61" s="567">
        <f>SUM(FQ61:FR61)</f>
        <v>0</v>
      </c>
    </row>
    <row r="62" spans="1:175" ht="13" thickBot="1" x14ac:dyDescent="0.3">
      <c r="A62" s="44"/>
      <c r="B62" s="11"/>
      <c r="C62" s="290"/>
      <c r="D62" s="1043" t="s">
        <v>44</v>
      </c>
      <c r="E62" s="1043"/>
      <c r="F62" s="942" t="s">
        <v>45</v>
      </c>
      <c r="G62" s="54"/>
      <c r="H62" s="286" t="s">
        <v>36</v>
      </c>
      <c r="I62" s="13"/>
      <c r="J62" s="13"/>
      <c r="K62" s="13"/>
      <c r="L62" s="1044" t="s">
        <v>275</v>
      </c>
      <c r="M62" s="1045"/>
      <c r="N62" s="10"/>
      <c r="O62" s="44"/>
      <c r="P62" s="11"/>
      <c r="Q62" s="290"/>
      <c r="R62" s="1043" t="s">
        <v>44</v>
      </c>
      <c r="S62" s="1043"/>
      <c r="T62" s="942" t="s">
        <v>45</v>
      </c>
      <c r="U62" s="54"/>
      <c r="V62" s="286" t="s">
        <v>36</v>
      </c>
      <c r="W62" s="13"/>
      <c r="X62" s="13"/>
      <c r="Y62" s="13"/>
      <c r="Z62" s="1044" t="s">
        <v>275</v>
      </c>
      <c r="AA62" s="1045"/>
      <c r="AB62" s="10"/>
      <c r="AC62" s="44"/>
      <c r="AD62" s="11"/>
      <c r="AE62" s="290"/>
      <c r="AF62" s="1043" t="s">
        <v>44</v>
      </c>
      <c r="AG62" s="1043"/>
      <c r="AH62" s="942" t="s">
        <v>45</v>
      </c>
      <c r="AI62" s="54"/>
      <c r="AJ62" s="286" t="s">
        <v>36</v>
      </c>
      <c r="AK62" s="13"/>
      <c r="AL62" s="13"/>
      <c r="AM62" s="13"/>
      <c r="AN62" s="1044" t="s">
        <v>275</v>
      </c>
      <c r="AO62" s="1045"/>
      <c r="AP62" s="10"/>
      <c r="AQ62" s="44"/>
      <c r="AR62" s="11"/>
      <c r="AS62" s="290"/>
      <c r="AT62" s="1043" t="s">
        <v>44</v>
      </c>
      <c r="AU62" s="1043"/>
      <c r="AV62" s="942" t="s">
        <v>45</v>
      </c>
      <c r="AW62" s="54"/>
      <c r="AX62" s="286" t="s">
        <v>36</v>
      </c>
      <c r="AY62" s="13"/>
      <c r="AZ62" s="13"/>
      <c r="BA62" s="13"/>
      <c r="BB62" s="1044" t="s">
        <v>275</v>
      </c>
      <c r="BC62" s="1045"/>
      <c r="BD62" s="10"/>
      <c r="BE62" s="44"/>
      <c r="BF62" s="11"/>
      <c r="BG62" s="290"/>
      <c r="BH62" s="1043" t="s">
        <v>44</v>
      </c>
      <c r="BI62" s="1043"/>
      <c r="BJ62" s="942" t="s">
        <v>45</v>
      </c>
      <c r="BK62" s="54"/>
      <c r="BL62" s="286" t="s">
        <v>36</v>
      </c>
      <c r="BM62" s="13"/>
      <c r="BN62" s="13"/>
      <c r="BO62" s="13"/>
      <c r="BP62" s="1044" t="s">
        <v>275</v>
      </c>
      <c r="BQ62" s="1045"/>
      <c r="BR62" s="10"/>
      <c r="BS62" s="44"/>
      <c r="BT62" s="11"/>
      <c r="BU62" s="290"/>
      <c r="BV62" s="1043" t="s">
        <v>44</v>
      </c>
      <c r="BW62" s="1043"/>
      <c r="BX62" s="942" t="s">
        <v>45</v>
      </c>
      <c r="BY62" s="54"/>
      <c r="BZ62" s="286" t="s">
        <v>36</v>
      </c>
      <c r="CA62" s="13"/>
      <c r="CB62" s="13"/>
      <c r="CC62" s="13"/>
      <c r="CD62" s="1044" t="s">
        <v>275</v>
      </c>
      <c r="CE62" s="1045"/>
      <c r="CF62" s="10"/>
      <c r="CG62" s="44"/>
      <c r="CH62" s="11"/>
      <c r="CI62" s="290"/>
      <c r="CJ62" s="1043" t="s">
        <v>44</v>
      </c>
      <c r="CK62" s="1043"/>
      <c r="CL62" s="942" t="s">
        <v>45</v>
      </c>
      <c r="CM62" s="54"/>
      <c r="CN62" s="286" t="s">
        <v>36</v>
      </c>
      <c r="CO62" s="13"/>
      <c r="CP62" s="13"/>
      <c r="CQ62" s="13"/>
      <c r="CR62" s="1044" t="s">
        <v>275</v>
      </c>
      <c r="CS62" s="1045"/>
      <c r="CT62" s="10"/>
      <c r="CU62" s="44"/>
      <c r="CV62" s="11"/>
      <c r="CW62" s="290"/>
      <c r="CX62" s="1043" t="s">
        <v>44</v>
      </c>
      <c r="CY62" s="1043"/>
      <c r="CZ62" s="942" t="s">
        <v>45</v>
      </c>
      <c r="DA62" s="54"/>
      <c r="DB62" s="286" t="s">
        <v>36</v>
      </c>
      <c r="DC62" s="13"/>
      <c r="DD62" s="13"/>
      <c r="DE62" s="13"/>
      <c r="DF62" s="1044" t="s">
        <v>275</v>
      </c>
      <c r="DG62" s="1045"/>
      <c r="DH62" s="10"/>
      <c r="DI62" s="44"/>
      <c r="DJ62" s="11"/>
      <c r="DK62" s="290"/>
      <c r="DL62" s="1043" t="s">
        <v>44</v>
      </c>
      <c r="DM62" s="1043"/>
      <c r="DN62" s="942" t="s">
        <v>45</v>
      </c>
      <c r="DO62" s="54"/>
      <c r="DP62" s="286" t="s">
        <v>36</v>
      </c>
      <c r="DQ62" s="13"/>
      <c r="DR62" s="13"/>
      <c r="DS62" s="13"/>
      <c r="DT62" s="1044" t="s">
        <v>275</v>
      </c>
      <c r="DU62" s="1045"/>
      <c r="DV62" s="10"/>
      <c r="DW62" s="44"/>
      <c r="DX62" s="11"/>
      <c r="DY62" s="290"/>
      <c r="DZ62" s="1043" t="s">
        <v>44</v>
      </c>
      <c r="EA62" s="1043"/>
      <c r="EB62" s="942" t="s">
        <v>45</v>
      </c>
      <c r="EC62" s="54"/>
      <c r="ED62" s="286" t="s">
        <v>36</v>
      </c>
      <c r="EE62" s="13"/>
      <c r="EF62" s="13"/>
      <c r="EG62" s="13"/>
      <c r="EH62" s="1044" t="s">
        <v>275</v>
      </c>
      <c r="EI62" s="1045"/>
      <c r="EJ62" s="10"/>
      <c r="EK62" s="44" t="s">
        <v>90</v>
      </c>
      <c r="EL62" s="95" t="s">
        <v>111</v>
      </c>
      <c r="EM62" s="744">
        <f t="shared" si="548"/>
        <v>0</v>
      </c>
      <c r="EN62" s="147"/>
      <c r="EO62" s="147"/>
      <c r="EP62" s="744">
        <f t="shared" si="549"/>
        <v>0</v>
      </c>
      <c r="EQ62" s="190">
        <f>G85*$C$2+U85*$Q$2+AI85*$AE$2+AW85*$AS$2+BK85*$BG$2+BY85*$BU$2+CM85*$CI$2+DA85*$CW$2+DO85*$DK$2+EC85*$DY$2</f>
        <v>0</v>
      </c>
      <c r="ER62" s="116">
        <f t="shared" si="550"/>
        <v>0</v>
      </c>
      <c r="ES62" s="81">
        <f t="shared" si="551"/>
        <v>0</v>
      </c>
      <c r="ET62" s="280">
        <v>0</v>
      </c>
      <c r="EU62" s="9" t="s">
        <v>109</v>
      </c>
      <c r="EV62" s="583">
        <f>IF(ER$4=0,0,EQ62/$ER$4*$EX$4)</f>
        <v>0</v>
      </c>
      <c r="EW62" s="579">
        <f t="shared" si="86"/>
        <v>0</v>
      </c>
      <c r="EX62" s="582">
        <f t="shared" si="552"/>
        <v>0</v>
      </c>
      <c r="EY62" s="112"/>
      <c r="EZ62" s="573"/>
      <c r="FA62" s="162"/>
      <c r="FC62" s="44" t="s">
        <v>96</v>
      </c>
      <c r="FD62" s="8" t="s">
        <v>46</v>
      </c>
      <c r="FE62" s="141">
        <v>0</v>
      </c>
      <c r="FF62" s="141">
        <v>0</v>
      </c>
      <c r="FG62" s="142">
        <v>0</v>
      </c>
      <c r="FH62" s="9" t="s">
        <v>45</v>
      </c>
      <c r="FI62" s="122">
        <f>FE62*FF62*FG62</f>
        <v>0</v>
      </c>
      <c r="FJ62" s="602">
        <v>0</v>
      </c>
      <c r="FK62" s="604">
        <f>FI62*FJ62</f>
        <v>0</v>
      </c>
      <c r="FL62" s="592"/>
      <c r="FM62" s="573"/>
      <c r="FN62" s="607"/>
      <c r="FO62" s="127"/>
      <c r="FP62" s="87"/>
      <c r="FQ62" s="522"/>
      <c r="FR62" s="61"/>
      <c r="FS62" s="567"/>
    </row>
    <row r="63" spans="1:175" x14ac:dyDescent="0.25">
      <c r="A63" s="44" t="s">
        <v>77</v>
      </c>
      <c r="B63" s="1041" t="str">
        <f>Prices!$A$103</f>
        <v xml:space="preserve">glazing  </v>
      </c>
      <c r="C63" s="1041"/>
      <c r="D63" s="1042" t="s">
        <v>78</v>
      </c>
      <c r="E63" s="1042"/>
      <c r="F63" s="68">
        <v>0</v>
      </c>
      <c r="G63" s="8"/>
      <c r="H63" s="719">
        <f>Prices!$D103</f>
        <v>0</v>
      </c>
      <c r="I63" s="13">
        <f>(F63*H63)</f>
        <v>0</v>
      </c>
      <c r="J63" s="13">
        <f t="shared" ref="J63:J82" si="553">IF(E$113=0,0,I63/E$113)</f>
        <v>0</v>
      </c>
      <c r="K63" s="13">
        <f t="shared" ref="K63:K82" si="554">(J63*G$2)</f>
        <v>0</v>
      </c>
      <c r="L63" s="217">
        <f>SUM(K63:K82)</f>
        <v>0</v>
      </c>
      <c r="M63" s="218">
        <f>SUM(F63:F82)*C2</f>
        <v>0</v>
      </c>
      <c r="N63" s="10"/>
      <c r="O63" s="44" t="s">
        <v>77</v>
      </c>
      <c r="P63" s="1041" t="str">
        <f>Prices!$A$103</f>
        <v xml:space="preserve">glazing  </v>
      </c>
      <c r="Q63" s="1041"/>
      <c r="R63" s="1042" t="s">
        <v>78</v>
      </c>
      <c r="S63" s="1042"/>
      <c r="T63" s="68">
        <v>0</v>
      </c>
      <c r="U63" s="8"/>
      <c r="V63" s="719">
        <f>Prices!$D103</f>
        <v>0</v>
      </c>
      <c r="W63" s="13">
        <f>(T63*V63)</f>
        <v>0</v>
      </c>
      <c r="X63" s="13">
        <f t="shared" ref="X63:X82" si="555">IF(S$113=0,0,W63/S$113)</f>
        <v>0</v>
      </c>
      <c r="Y63" s="13">
        <f t="shared" ref="Y63:Y82" si="556">(X63*U$2)</f>
        <v>0</v>
      </c>
      <c r="Z63" s="217">
        <f>SUM(Y63:Y82)</f>
        <v>0</v>
      </c>
      <c r="AA63" s="218">
        <f>SUM(T63:T82)*Q2</f>
        <v>0</v>
      </c>
      <c r="AB63" s="10"/>
      <c r="AC63" s="44" t="s">
        <v>77</v>
      </c>
      <c r="AD63" s="1041" t="str">
        <f>Prices!$A$103</f>
        <v xml:space="preserve">glazing  </v>
      </c>
      <c r="AE63" s="1041"/>
      <c r="AF63" s="1042" t="s">
        <v>78</v>
      </c>
      <c r="AG63" s="1042"/>
      <c r="AH63" s="68">
        <v>0</v>
      </c>
      <c r="AI63" s="8"/>
      <c r="AJ63" s="719">
        <f>Prices!$D103</f>
        <v>0</v>
      </c>
      <c r="AK63" s="13">
        <f t="shared" ref="AK63:AK82" si="557">(AH63*AJ63)</f>
        <v>0</v>
      </c>
      <c r="AL63" s="13">
        <f t="shared" ref="AL63:AL82" si="558">IF(AG$113=0,0,AK63/AG$113)</f>
        <v>0</v>
      </c>
      <c r="AM63" s="13">
        <f t="shared" ref="AM63:AM82" si="559">(AL63*AI$2)</f>
        <v>0</v>
      </c>
      <c r="AN63" s="217">
        <f t="shared" ref="AN63" si="560">SUM(AM63:AM82)</f>
        <v>0</v>
      </c>
      <c r="AO63" s="218">
        <f t="shared" ref="AO63" si="561">SUM(AH63:AH82)*AE2</f>
        <v>0</v>
      </c>
      <c r="AP63" s="10"/>
      <c r="AQ63" s="44" t="s">
        <v>77</v>
      </c>
      <c r="AR63" s="1041" t="str">
        <f>Prices!$A$103</f>
        <v xml:space="preserve">glazing  </v>
      </c>
      <c r="AS63" s="1041"/>
      <c r="AT63" s="1042" t="s">
        <v>78</v>
      </c>
      <c r="AU63" s="1042"/>
      <c r="AV63" s="68">
        <v>0</v>
      </c>
      <c r="AW63" s="8"/>
      <c r="AX63" s="719">
        <f>Prices!$D103</f>
        <v>0</v>
      </c>
      <c r="AY63" s="13">
        <f t="shared" ref="AY63:AY82" si="562">(AV63*AX63)</f>
        <v>0</v>
      </c>
      <c r="AZ63" s="13">
        <f t="shared" ref="AZ63:AZ82" si="563">IF(AU$113=0,0,AY63/AU$113)</f>
        <v>0</v>
      </c>
      <c r="BA63" s="13">
        <f t="shared" ref="BA63:BA82" si="564">(AZ63*AW$2)</f>
        <v>0</v>
      </c>
      <c r="BB63" s="217">
        <f t="shared" ref="BB63" si="565">SUM(BA63:BA82)</f>
        <v>0</v>
      </c>
      <c r="BC63" s="218">
        <f t="shared" ref="BC63" si="566">SUM(AV63:AV82)*AS2</f>
        <v>0</v>
      </c>
      <c r="BD63" s="10"/>
      <c r="BE63" s="44" t="s">
        <v>77</v>
      </c>
      <c r="BF63" s="1041" t="str">
        <f>Prices!$A$103</f>
        <v xml:space="preserve">glazing  </v>
      </c>
      <c r="BG63" s="1041"/>
      <c r="BH63" s="1042" t="s">
        <v>78</v>
      </c>
      <c r="BI63" s="1042"/>
      <c r="BJ63" s="68">
        <v>0</v>
      </c>
      <c r="BK63" s="8"/>
      <c r="BL63" s="719">
        <f>Prices!$D103</f>
        <v>0</v>
      </c>
      <c r="BM63" s="13">
        <f t="shared" ref="BM63:BM82" si="567">(BJ63*BL63)</f>
        <v>0</v>
      </c>
      <c r="BN63" s="13">
        <f t="shared" ref="BN63:BN82" si="568">IF(BI$113=0,0,BM63/BI$113)</f>
        <v>0</v>
      </c>
      <c r="BO63" s="13">
        <f t="shared" ref="BO63:BO82" si="569">(BN63*BK$2)</f>
        <v>0</v>
      </c>
      <c r="BP63" s="217">
        <f t="shared" ref="BP63" si="570">SUM(BO63:BO82)</f>
        <v>0</v>
      </c>
      <c r="BQ63" s="218">
        <f t="shared" ref="BQ63" si="571">SUM(BJ63:BJ82)*BG2</f>
        <v>0</v>
      </c>
      <c r="BR63" s="10"/>
      <c r="BS63" s="44" t="s">
        <v>77</v>
      </c>
      <c r="BT63" s="1041" t="str">
        <f>Prices!$A$103</f>
        <v xml:space="preserve">glazing  </v>
      </c>
      <c r="BU63" s="1041"/>
      <c r="BV63" s="1042" t="s">
        <v>78</v>
      </c>
      <c r="BW63" s="1042"/>
      <c r="BX63" s="68">
        <v>0</v>
      </c>
      <c r="BY63" s="8"/>
      <c r="BZ63" s="719">
        <f>Prices!$D103</f>
        <v>0</v>
      </c>
      <c r="CA63" s="13">
        <f t="shared" ref="CA63:CA82" si="572">(BX63*BZ63)</f>
        <v>0</v>
      </c>
      <c r="CB63" s="13">
        <f t="shared" ref="CB63:CB82" si="573">IF(BW$113=0,0,CA63/BW$113)</f>
        <v>0</v>
      </c>
      <c r="CC63" s="13">
        <f t="shared" ref="CC63:CC82" si="574">(CB63*BY$2)</f>
        <v>0</v>
      </c>
      <c r="CD63" s="217">
        <f t="shared" ref="CD63" si="575">SUM(CC63:CC82)</f>
        <v>0</v>
      </c>
      <c r="CE63" s="218">
        <f t="shared" ref="CE63" si="576">SUM(BX63:BX82)*BU2</f>
        <v>0</v>
      </c>
      <c r="CF63" s="10"/>
      <c r="CG63" s="44" t="s">
        <v>77</v>
      </c>
      <c r="CH63" s="1041" t="str">
        <f>Prices!$A$103</f>
        <v xml:space="preserve">glazing  </v>
      </c>
      <c r="CI63" s="1041"/>
      <c r="CJ63" s="1042" t="s">
        <v>78</v>
      </c>
      <c r="CK63" s="1042"/>
      <c r="CL63" s="68">
        <v>0</v>
      </c>
      <c r="CM63" s="8"/>
      <c r="CN63" s="719">
        <f>Prices!$D103</f>
        <v>0</v>
      </c>
      <c r="CO63" s="13">
        <f t="shared" ref="CO63:CO82" si="577">(CL63*CN63)</f>
        <v>0</v>
      </c>
      <c r="CP63" s="13">
        <f t="shared" ref="CP63:CP82" si="578">IF(CK$113=0,0,CO63/CK$113)</f>
        <v>0</v>
      </c>
      <c r="CQ63" s="13">
        <f t="shared" ref="CQ63:CQ82" si="579">(CP63*CM$2)</f>
        <v>0</v>
      </c>
      <c r="CR63" s="217">
        <f t="shared" ref="CR63" si="580">SUM(CQ63:CQ82)</f>
        <v>0</v>
      </c>
      <c r="CS63" s="218">
        <f t="shared" ref="CS63" si="581">SUM(CL63:CL82)*CI2</f>
        <v>0</v>
      </c>
      <c r="CT63" s="10"/>
      <c r="CU63" s="44" t="s">
        <v>77</v>
      </c>
      <c r="CV63" s="1041" t="str">
        <f>Prices!$A$103</f>
        <v xml:space="preserve">glazing  </v>
      </c>
      <c r="CW63" s="1041"/>
      <c r="CX63" s="1042" t="s">
        <v>78</v>
      </c>
      <c r="CY63" s="1042"/>
      <c r="CZ63" s="68">
        <v>0</v>
      </c>
      <c r="DA63" s="8"/>
      <c r="DB63" s="719">
        <f>Prices!$D103</f>
        <v>0</v>
      </c>
      <c r="DC63" s="13">
        <f t="shared" ref="DC63:DC82" si="582">(CZ63*DB63)</f>
        <v>0</v>
      </c>
      <c r="DD63" s="13">
        <f t="shared" ref="DD63:DD82" si="583">IF(CY$113=0,0,DC63/CY$113)</f>
        <v>0</v>
      </c>
      <c r="DE63" s="13">
        <f t="shared" ref="DE63:DE82" si="584">(DD63*DA$2)</f>
        <v>0</v>
      </c>
      <c r="DF63" s="217">
        <f t="shared" ref="DF63" si="585">SUM(DE63:DE82)</f>
        <v>0</v>
      </c>
      <c r="DG63" s="218">
        <f t="shared" ref="DG63" si="586">SUM(CZ63:CZ82)*CW2</f>
        <v>0</v>
      </c>
      <c r="DH63" s="10"/>
      <c r="DI63" s="44" t="s">
        <v>77</v>
      </c>
      <c r="DJ63" s="1041" t="str">
        <f>Prices!$A$103</f>
        <v xml:space="preserve">glazing  </v>
      </c>
      <c r="DK63" s="1041"/>
      <c r="DL63" s="1042" t="s">
        <v>78</v>
      </c>
      <c r="DM63" s="1042"/>
      <c r="DN63" s="68">
        <v>0</v>
      </c>
      <c r="DO63" s="8"/>
      <c r="DP63" s="719">
        <f>Prices!$D103</f>
        <v>0</v>
      </c>
      <c r="DQ63" s="13">
        <f t="shared" ref="DQ63:DQ82" si="587">(DN63*DP63)</f>
        <v>0</v>
      </c>
      <c r="DR63" s="13">
        <f t="shared" ref="DR63:DR82" si="588">IF(DM$113=0,0,DQ63/DM$113)</f>
        <v>0</v>
      </c>
      <c r="DS63" s="13">
        <f t="shared" ref="DS63:DS82" si="589">(DR63*DO$2)</f>
        <v>0</v>
      </c>
      <c r="DT63" s="217">
        <f t="shared" ref="DT63" si="590">SUM(DS63:DS82)</f>
        <v>0</v>
      </c>
      <c r="DU63" s="218">
        <f t="shared" ref="DU63" si="591">SUM(DN63:DN82)*DK2</f>
        <v>0</v>
      </c>
      <c r="DV63" s="10"/>
      <c r="DW63" s="44" t="s">
        <v>77</v>
      </c>
      <c r="DX63" s="1041" t="str">
        <f>Prices!$A$103</f>
        <v xml:space="preserve">glazing  </v>
      </c>
      <c r="DY63" s="1041"/>
      <c r="DZ63" s="1042" t="s">
        <v>78</v>
      </c>
      <c r="EA63" s="1042"/>
      <c r="EB63" s="68">
        <v>0</v>
      </c>
      <c r="EC63" s="8"/>
      <c r="ED63" s="719">
        <f>Prices!$D103</f>
        <v>0</v>
      </c>
      <c r="EE63" s="13">
        <f t="shared" ref="EE63:EE82" si="592">(EB63*ED63)</f>
        <v>0</v>
      </c>
      <c r="EF63" s="13">
        <f t="shared" ref="EF63:EF82" si="593">IF(EA$113=0,0,EE63/EA$113)</f>
        <v>0</v>
      </c>
      <c r="EG63" s="13">
        <f t="shared" ref="EG63:EG82" si="594">(EF63*EC$2)</f>
        <v>0</v>
      </c>
      <c r="EH63" s="217">
        <f t="shared" ref="EH63" si="595">SUM(EG63:EG82)</f>
        <v>0</v>
      </c>
      <c r="EI63" s="218">
        <f t="shared" ref="EI63" si="596">SUM(EB63:EB82)*DY2</f>
        <v>0</v>
      </c>
      <c r="EJ63" s="10"/>
      <c r="EK63" s="44" t="s">
        <v>90</v>
      </c>
      <c r="EL63" s="95" t="s">
        <v>152</v>
      </c>
      <c r="EM63" s="744">
        <f t="shared" si="548"/>
        <v>0</v>
      </c>
      <c r="EN63" s="112"/>
      <c r="EO63" s="112"/>
      <c r="EP63" s="745">
        <f t="shared" si="549"/>
        <v>0</v>
      </c>
      <c r="EQ63" s="14"/>
      <c r="ER63" s="116">
        <f t="shared" si="550"/>
        <v>0</v>
      </c>
      <c r="ES63" s="81">
        <f t="shared" si="551"/>
        <v>0</v>
      </c>
      <c r="ET63" s="280">
        <v>0</v>
      </c>
      <c r="EU63" s="9" t="s">
        <v>45</v>
      </c>
      <c r="EV63" s="583">
        <f>IF(ER$4=0,0,EP63/$ER$4*$EX$4)</f>
        <v>0</v>
      </c>
      <c r="EW63" s="579">
        <f t="shared" si="86"/>
        <v>0</v>
      </c>
      <c r="EX63" s="582">
        <f t="shared" si="552"/>
        <v>0</v>
      </c>
      <c r="EY63" s="112"/>
      <c r="EZ63" s="576"/>
      <c r="FA63" s="162"/>
      <c r="FC63" s="44"/>
      <c r="FD63" s="8"/>
      <c r="FE63" s="126"/>
      <c r="FF63" s="126"/>
      <c r="FG63" s="436"/>
      <c r="FH63" s="9"/>
      <c r="FI63" s="123"/>
      <c r="FJ63" s="121"/>
      <c r="FK63" s="604"/>
      <c r="FL63" s="592"/>
      <c r="FM63" s="573"/>
      <c r="FN63" s="607"/>
      <c r="FO63" s="127"/>
      <c r="FP63" s="87"/>
      <c r="FQ63" s="522"/>
      <c r="FR63" s="61"/>
      <c r="FS63" s="567"/>
    </row>
    <row r="64" spans="1:175" x14ac:dyDescent="0.25">
      <c r="A64" s="44" t="s">
        <v>77</v>
      </c>
      <c r="B64" s="1041" t="str">
        <f>Prices!$A$104</f>
        <v xml:space="preserve">glazing  </v>
      </c>
      <c r="C64" s="1041"/>
      <c r="D64" s="1042" t="s">
        <v>79</v>
      </c>
      <c r="E64" s="1042"/>
      <c r="F64" s="68">
        <v>0</v>
      </c>
      <c r="G64" s="8"/>
      <c r="H64" s="720">
        <f>Prices!$D104</f>
        <v>0</v>
      </c>
      <c r="I64" s="13">
        <f t="shared" ref="I64:I82" si="597">(F64*H64)</f>
        <v>0</v>
      </c>
      <c r="J64" s="13">
        <f t="shared" si="553"/>
        <v>0</v>
      </c>
      <c r="K64" s="13">
        <f t="shared" si="554"/>
        <v>0</v>
      </c>
      <c r="L64" s="151"/>
      <c r="M64" s="155"/>
      <c r="N64" s="15"/>
      <c r="O64" s="44" t="s">
        <v>77</v>
      </c>
      <c r="P64" s="1041" t="str">
        <f>Prices!$A$104</f>
        <v xml:space="preserve">glazing  </v>
      </c>
      <c r="Q64" s="1041"/>
      <c r="R64" s="1042" t="s">
        <v>79</v>
      </c>
      <c r="S64" s="1042"/>
      <c r="T64" s="68">
        <v>0</v>
      </c>
      <c r="U64" s="8"/>
      <c r="V64" s="720">
        <f>Prices!$D104</f>
        <v>0</v>
      </c>
      <c r="W64" s="13">
        <f t="shared" ref="W64:W82" si="598">(T64*V64)</f>
        <v>0</v>
      </c>
      <c r="X64" s="13">
        <f t="shared" si="555"/>
        <v>0</v>
      </c>
      <c r="Y64" s="13">
        <f t="shared" si="556"/>
        <v>0</v>
      </c>
      <c r="Z64" s="151"/>
      <c r="AA64" s="155"/>
      <c r="AB64" s="15"/>
      <c r="AC64" s="44" t="s">
        <v>77</v>
      </c>
      <c r="AD64" s="1041" t="str">
        <f>Prices!$A$104</f>
        <v xml:space="preserve">glazing  </v>
      </c>
      <c r="AE64" s="1041"/>
      <c r="AF64" s="1042" t="s">
        <v>79</v>
      </c>
      <c r="AG64" s="1042"/>
      <c r="AH64" s="68">
        <v>0</v>
      </c>
      <c r="AI64" s="8"/>
      <c r="AJ64" s="720">
        <f>Prices!$D104</f>
        <v>0</v>
      </c>
      <c r="AK64" s="13">
        <f t="shared" si="557"/>
        <v>0</v>
      </c>
      <c r="AL64" s="13">
        <f t="shared" si="558"/>
        <v>0</v>
      </c>
      <c r="AM64" s="13">
        <f t="shared" si="559"/>
        <v>0</v>
      </c>
      <c r="AN64" s="151"/>
      <c r="AO64" s="155"/>
      <c r="AP64" s="15"/>
      <c r="AQ64" s="44" t="s">
        <v>77</v>
      </c>
      <c r="AR64" s="1041" t="str">
        <f>Prices!$A$104</f>
        <v xml:space="preserve">glazing  </v>
      </c>
      <c r="AS64" s="1041"/>
      <c r="AT64" s="1042" t="s">
        <v>79</v>
      </c>
      <c r="AU64" s="1042"/>
      <c r="AV64" s="68">
        <v>0</v>
      </c>
      <c r="AW64" s="8"/>
      <c r="AX64" s="720">
        <f>Prices!$D104</f>
        <v>0</v>
      </c>
      <c r="AY64" s="13">
        <f t="shared" si="562"/>
        <v>0</v>
      </c>
      <c r="AZ64" s="13">
        <f t="shared" si="563"/>
        <v>0</v>
      </c>
      <c r="BA64" s="13">
        <f t="shared" si="564"/>
        <v>0</v>
      </c>
      <c r="BB64" s="151"/>
      <c r="BC64" s="155"/>
      <c r="BD64" s="15"/>
      <c r="BE64" s="44" t="s">
        <v>77</v>
      </c>
      <c r="BF64" s="1041" t="str">
        <f>Prices!$A$104</f>
        <v xml:space="preserve">glazing  </v>
      </c>
      <c r="BG64" s="1041"/>
      <c r="BH64" s="1042" t="s">
        <v>79</v>
      </c>
      <c r="BI64" s="1042"/>
      <c r="BJ64" s="68">
        <v>0</v>
      </c>
      <c r="BK64" s="8"/>
      <c r="BL64" s="720">
        <f>Prices!$D104</f>
        <v>0</v>
      </c>
      <c r="BM64" s="13">
        <f t="shared" si="567"/>
        <v>0</v>
      </c>
      <c r="BN64" s="13">
        <f t="shared" si="568"/>
        <v>0</v>
      </c>
      <c r="BO64" s="13">
        <f t="shared" si="569"/>
        <v>0</v>
      </c>
      <c r="BP64" s="151"/>
      <c r="BQ64" s="155"/>
      <c r="BR64" s="15"/>
      <c r="BS64" s="44" t="s">
        <v>77</v>
      </c>
      <c r="BT64" s="1041" t="str">
        <f>Prices!$A$104</f>
        <v xml:space="preserve">glazing  </v>
      </c>
      <c r="BU64" s="1041"/>
      <c r="BV64" s="1042" t="s">
        <v>79</v>
      </c>
      <c r="BW64" s="1042"/>
      <c r="BX64" s="68">
        <v>0</v>
      </c>
      <c r="BY64" s="8"/>
      <c r="BZ64" s="720">
        <f>Prices!$D104</f>
        <v>0</v>
      </c>
      <c r="CA64" s="13">
        <f t="shared" si="572"/>
        <v>0</v>
      </c>
      <c r="CB64" s="13">
        <f t="shared" si="573"/>
        <v>0</v>
      </c>
      <c r="CC64" s="13">
        <f t="shared" si="574"/>
        <v>0</v>
      </c>
      <c r="CD64" s="151"/>
      <c r="CE64" s="155"/>
      <c r="CF64" s="15"/>
      <c r="CG64" s="44" t="s">
        <v>77</v>
      </c>
      <c r="CH64" s="1041" t="str">
        <f>Prices!$A$104</f>
        <v xml:space="preserve">glazing  </v>
      </c>
      <c r="CI64" s="1041"/>
      <c r="CJ64" s="1042" t="s">
        <v>79</v>
      </c>
      <c r="CK64" s="1042"/>
      <c r="CL64" s="68">
        <v>0</v>
      </c>
      <c r="CM64" s="8"/>
      <c r="CN64" s="720">
        <f>Prices!$D104</f>
        <v>0</v>
      </c>
      <c r="CO64" s="13">
        <f t="shared" si="577"/>
        <v>0</v>
      </c>
      <c r="CP64" s="13">
        <f t="shared" si="578"/>
        <v>0</v>
      </c>
      <c r="CQ64" s="13">
        <f t="shared" si="579"/>
        <v>0</v>
      </c>
      <c r="CR64" s="151"/>
      <c r="CS64" s="155"/>
      <c r="CT64" s="15"/>
      <c r="CU64" s="44" t="s">
        <v>77</v>
      </c>
      <c r="CV64" s="1041" t="str">
        <f>Prices!$A$104</f>
        <v xml:space="preserve">glazing  </v>
      </c>
      <c r="CW64" s="1041"/>
      <c r="CX64" s="1042" t="s">
        <v>79</v>
      </c>
      <c r="CY64" s="1042"/>
      <c r="CZ64" s="68">
        <v>0</v>
      </c>
      <c r="DA64" s="8"/>
      <c r="DB64" s="720">
        <f>Prices!$D104</f>
        <v>0</v>
      </c>
      <c r="DC64" s="13">
        <f t="shared" si="582"/>
        <v>0</v>
      </c>
      <c r="DD64" s="13">
        <f t="shared" si="583"/>
        <v>0</v>
      </c>
      <c r="DE64" s="13">
        <f t="shared" si="584"/>
        <v>0</v>
      </c>
      <c r="DF64" s="151"/>
      <c r="DG64" s="155"/>
      <c r="DH64" s="15"/>
      <c r="DI64" s="44" t="s">
        <v>77</v>
      </c>
      <c r="DJ64" s="1041" t="str">
        <f>Prices!$A$104</f>
        <v xml:space="preserve">glazing  </v>
      </c>
      <c r="DK64" s="1041"/>
      <c r="DL64" s="1042" t="s">
        <v>79</v>
      </c>
      <c r="DM64" s="1042"/>
      <c r="DN64" s="68">
        <v>0</v>
      </c>
      <c r="DO64" s="8"/>
      <c r="DP64" s="720">
        <f>Prices!$D104</f>
        <v>0</v>
      </c>
      <c r="DQ64" s="13">
        <f t="shared" si="587"/>
        <v>0</v>
      </c>
      <c r="DR64" s="13">
        <f t="shared" si="588"/>
        <v>0</v>
      </c>
      <c r="DS64" s="13">
        <f t="shared" si="589"/>
        <v>0</v>
      </c>
      <c r="DT64" s="151"/>
      <c r="DU64" s="155"/>
      <c r="DV64" s="15"/>
      <c r="DW64" s="44" t="s">
        <v>77</v>
      </c>
      <c r="DX64" s="1041" t="str">
        <f>Prices!$A$104</f>
        <v xml:space="preserve">glazing  </v>
      </c>
      <c r="DY64" s="1041"/>
      <c r="DZ64" s="1042" t="s">
        <v>79</v>
      </c>
      <c r="EA64" s="1042"/>
      <c r="EB64" s="68">
        <v>0</v>
      </c>
      <c r="EC64" s="8"/>
      <c r="ED64" s="720">
        <f>Prices!$D104</f>
        <v>0</v>
      </c>
      <c r="EE64" s="13">
        <f t="shared" si="592"/>
        <v>0</v>
      </c>
      <c r="EF64" s="13">
        <f t="shared" si="593"/>
        <v>0</v>
      </c>
      <c r="EG64" s="13">
        <f t="shared" si="594"/>
        <v>0</v>
      </c>
      <c r="EH64" s="151"/>
      <c r="EI64" s="155"/>
      <c r="EJ64" s="15"/>
      <c r="EK64" s="44" t="s">
        <v>99</v>
      </c>
      <c r="EL64" s="95" t="s">
        <v>112</v>
      </c>
      <c r="EM64" s="744">
        <f t="shared" si="548"/>
        <v>0</v>
      </c>
      <c r="EN64" s="147"/>
      <c r="EO64" s="147"/>
      <c r="EP64" s="744">
        <f t="shared" si="549"/>
        <v>0</v>
      </c>
      <c r="EQ64" s="190">
        <f>G87*$C$2+U87*$Q$2+AI87*$AE$2+AW87*$AS$2+BK87*$BG$2+BY87*$BU$2+CM87*$CI$2+DA87*$CW$2+DO87*$DK$2+EC87*$DY$2</f>
        <v>0</v>
      </c>
      <c r="ER64" s="116">
        <f t="shared" si="550"/>
        <v>0</v>
      </c>
      <c r="ES64" s="81">
        <f t="shared" si="551"/>
        <v>0</v>
      </c>
      <c r="ET64" s="280">
        <v>0</v>
      </c>
      <c r="EU64" s="9" t="s">
        <v>109</v>
      </c>
      <c r="EV64" s="583">
        <f>IF(ER$4=0,0,EQ64/$ER$4*$EX$4)</f>
        <v>0</v>
      </c>
      <c r="EW64" s="579">
        <f t="shared" si="86"/>
        <v>0</v>
      </c>
      <c r="EX64" s="582">
        <f t="shared" si="552"/>
        <v>0</v>
      </c>
      <c r="EY64" s="574">
        <f>EZ135</f>
        <v>0</v>
      </c>
      <c r="EZ64" s="542">
        <f>ET135</f>
        <v>0</v>
      </c>
      <c r="FA64" s="567"/>
      <c r="FC64" s="44" t="s">
        <v>66</v>
      </c>
      <c r="FD64" s="11" t="s">
        <v>48</v>
      </c>
      <c r="FE64" s="141">
        <v>0</v>
      </c>
      <c r="FF64" s="141">
        <v>0</v>
      </c>
      <c r="FG64" s="142">
        <v>0</v>
      </c>
      <c r="FH64" s="139" t="s">
        <v>109</v>
      </c>
      <c r="FI64" s="122">
        <f t="shared" ref="FI64:FI69" si="599">FE64*FF64*FG64</f>
        <v>0</v>
      </c>
      <c r="FJ64" s="602">
        <v>0</v>
      </c>
      <c r="FK64" s="604">
        <f t="shared" ref="FK64:FK69" si="600">FI64*FJ64</f>
        <v>0</v>
      </c>
      <c r="FL64" s="592"/>
      <c r="FM64" s="573"/>
      <c r="FN64" s="610">
        <f>SUM(FK64:FK65)</f>
        <v>0</v>
      </c>
      <c r="FO64" s="127">
        <f>IF(FO$4=0,0,FN64/$FO$4)</f>
        <v>0</v>
      </c>
      <c r="FP64" s="87" t="s">
        <v>66</v>
      </c>
      <c r="FQ64" s="522">
        <f>EX81</f>
        <v>0</v>
      </c>
      <c r="FR64" s="496">
        <f>FN64</f>
        <v>0</v>
      </c>
      <c r="FS64" s="567">
        <f>SUM(FQ64:FR65)</f>
        <v>0</v>
      </c>
    </row>
    <row r="65" spans="1:175" x14ac:dyDescent="0.25">
      <c r="A65" s="44" t="s">
        <v>77</v>
      </c>
      <c r="B65" s="1041" t="str">
        <f>Prices!$A$105</f>
        <v xml:space="preserve">glazing  </v>
      </c>
      <c r="C65" s="1041"/>
      <c r="D65" s="1042" t="s">
        <v>80</v>
      </c>
      <c r="E65" s="1042"/>
      <c r="F65" s="68">
        <v>0</v>
      </c>
      <c r="G65" s="8"/>
      <c r="H65" s="720">
        <f>Prices!$D105</f>
        <v>0</v>
      </c>
      <c r="I65" s="13">
        <f t="shared" si="597"/>
        <v>0</v>
      </c>
      <c r="J65" s="13">
        <f t="shared" si="553"/>
        <v>0</v>
      </c>
      <c r="K65" s="13">
        <f t="shared" si="554"/>
        <v>0</v>
      </c>
      <c r="L65" s="151"/>
      <c r="M65" s="155"/>
      <c r="N65" s="10"/>
      <c r="O65" s="44" t="s">
        <v>77</v>
      </c>
      <c r="P65" s="1041" t="str">
        <f>Prices!$A$105</f>
        <v xml:space="preserve">glazing  </v>
      </c>
      <c r="Q65" s="1041"/>
      <c r="R65" s="1042" t="s">
        <v>80</v>
      </c>
      <c r="S65" s="1042"/>
      <c r="T65" s="68">
        <v>0</v>
      </c>
      <c r="U65" s="8"/>
      <c r="V65" s="720">
        <f>Prices!$D105</f>
        <v>0</v>
      </c>
      <c r="W65" s="13">
        <f t="shared" si="598"/>
        <v>0</v>
      </c>
      <c r="X65" s="13">
        <f t="shared" si="555"/>
        <v>0</v>
      </c>
      <c r="Y65" s="13">
        <f t="shared" si="556"/>
        <v>0</v>
      </c>
      <c r="Z65" s="151"/>
      <c r="AA65" s="155"/>
      <c r="AB65" s="10"/>
      <c r="AC65" s="44" t="s">
        <v>77</v>
      </c>
      <c r="AD65" s="1041" t="str">
        <f>Prices!$A$105</f>
        <v xml:space="preserve">glazing  </v>
      </c>
      <c r="AE65" s="1041"/>
      <c r="AF65" s="1042" t="s">
        <v>80</v>
      </c>
      <c r="AG65" s="1042"/>
      <c r="AH65" s="68">
        <v>0</v>
      </c>
      <c r="AI65" s="8"/>
      <c r="AJ65" s="720">
        <f>Prices!$D105</f>
        <v>0</v>
      </c>
      <c r="AK65" s="13">
        <f t="shared" si="557"/>
        <v>0</v>
      </c>
      <c r="AL65" s="13">
        <f t="shared" si="558"/>
        <v>0</v>
      </c>
      <c r="AM65" s="13">
        <f t="shared" si="559"/>
        <v>0</v>
      </c>
      <c r="AN65" s="151"/>
      <c r="AO65" s="155"/>
      <c r="AP65" s="10"/>
      <c r="AQ65" s="44" t="s">
        <v>77</v>
      </c>
      <c r="AR65" s="1041" t="str">
        <f>Prices!$A$105</f>
        <v xml:space="preserve">glazing  </v>
      </c>
      <c r="AS65" s="1041"/>
      <c r="AT65" s="1042" t="s">
        <v>80</v>
      </c>
      <c r="AU65" s="1042"/>
      <c r="AV65" s="68">
        <v>0</v>
      </c>
      <c r="AW65" s="8"/>
      <c r="AX65" s="720">
        <f>Prices!$D105</f>
        <v>0</v>
      </c>
      <c r="AY65" s="13">
        <f t="shared" si="562"/>
        <v>0</v>
      </c>
      <c r="AZ65" s="13">
        <f t="shared" si="563"/>
        <v>0</v>
      </c>
      <c r="BA65" s="13">
        <f t="shared" si="564"/>
        <v>0</v>
      </c>
      <c r="BB65" s="151"/>
      <c r="BC65" s="155"/>
      <c r="BD65" s="10"/>
      <c r="BE65" s="44" t="s">
        <v>77</v>
      </c>
      <c r="BF65" s="1041" t="str">
        <f>Prices!$A$105</f>
        <v xml:space="preserve">glazing  </v>
      </c>
      <c r="BG65" s="1041"/>
      <c r="BH65" s="1042" t="s">
        <v>80</v>
      </c>
      <c r="BI65" s="1042"/>
      <c r="BJ65" s="68">
        <v>0</v>
      </c>
      <c r="BK65" s="8"/>
      <c r="BL65" s="720">
        <f>Prices!$D105</f>
        <v>0</v>
      </c>
      <c r="BM65" s="13">
        <f t="shared" si="567"/>
        <v>0</v>
      </c>
      <c r="BN65" s="13">
        <f t="shared" si="568"/>
        <v>0</v>
      </c>
      <c r="BO65" s="13">
        <f t="shared" si="569"/>
        <v>0</v>
      </c>
      <c r="BP65" s="151"/>
      <c r="BQ65" s="155"/>
      <c r="BR65" s="10"/>
      <c r="BS65" s="44" t="s">
        <v>77</v>
      </c>
      <c r="BT65" s="1041" t="str">
        <f>Prices!$A$105</f>
        <v xml:space="preserve">glazing  </v>
      </c>
      <c r="BU65" s="1041"/>
      <c r="BV65" s="1042" t="s">
        <v>80</v>
      </c>
      <c r="BW65" s="1042"/>
      <c r="BX65" s="68">
        <v>0</v>
      </c>
      <c r="BY65" s="8"/>
      <c r="BZ65" s="720">
        <f>Prices!$D105</f>
        <v>0</v>
      </c>
      <c r="CA65" s="13">
        <f t="shared" si="572"/>
        <v>0</v>
      </c>
      <c r="CB65" s="13">
        <f t="shared" si="573"/>
        <v>0</v>
      </c>
      <c r="CC65" s="13">
        <f t="shared" si="574"/>
        <v>0</v>
      </c>
      <c r="CD65" s="151"/>
      <c r="CE65" s="155"/>
      <c r="CF65" s="10"/>
      <c r="CG65" s="44" t="s">
        <v>77</v>
      </c>
      <c r="CH65" s="1041" t="str">
        <f>Prices!$A$105</f>
        <v xml:space="preserve">glazing  </v>
      </c>
      <c r="CI65" s="1041"/>
      <c r="CJ65" s="1042" t="s">
        <v>80</v>
      </c>
      <c r="CK65" s="1042"/>
      <c r="CL65" s="68">
        <v>0</v>
      </c>
      <c r="CM65" s="8"/>
      <c r="CN65" s="720">
        <f>Prices!$D105</f>
        <v>0</v>
      </c>
      <c r="CO65" s="13">
        <f t="shared" si="577"/>
        <v>0</v>
      </c>
      <c r="CP65" s="13">
        <f t="shared" si="578"/>
        <v>0</v>
      </c>
      <c r="CQ65" s="13">
        <f t="shared" si="579"/>
        <v>0</v>
      </c>
      <c r="CR65" s="151"/>
      <c r="CS65" s="155"/>
      <c r="CT65" s="10"/>
      <c r="CU65" s="44" t="s">
        <v>77</v>
      </c>
      <c r="CV65" s="1041" t="str">
        <f>Prices!$A$105</f>
        <v xml:space="preserve">glazing  </v>
      </c>
      <c r="CW65" s="1041"/>
      <c r="CX65" s="1042" t="s">
        <v>80</v>
      </c>
      <c r="CY65" s="1042"/>
      <c r="CZ65" s="68">
        <v>0</v>
      </c>
      <c r="DA65" s="8"/>
      <c r="DB65" s="720">
        <f>Prices!$D105</f>
        <v>0</v>
      </c>
      <c r="DC65" s="13">
        <f t="shared" si="582"/>
        <v>0</v>
      </c>
      <c r="DD65" s="13">
        <f t="shared" si="583"/>
        <v>0</v>
      </c>
      <c r="DE65" s="13">
        <f t="shared" si="584"/>
        <v>0</v>
      </c>
      <c r="DF65" s="151"/>
      <c r="DG65" s="155"/>
      <c r="DH65" s="10"/>
      <c r="DI65" s="44" t="s">
        <v>77</v>
      </c>
      <c r="DJ65" s="1041" t="str">
        <f>Prices!$A$105</f>
        <v xml:space="preserve">glazing  </v>
      </c>
      <c r="DK65" s="1041"/>
      <c r="DL65" s="1042" t="s">
        <v>80</v>
      </c>
      <c r="DM65" s="1042"/>
      <c r="DN65" s="68">
        <v>0</v>
      </c>
      <c r="DO65" s="8"/>
      <c r="DP65" s="720">
        <f>Prices!$D105</f>
        <v>0</v>
      </c>
      <c r="DQ65" s="13">
        <f t="shared" si="587"/>
        <v>0</v>
      </c>
      <c r="DR65" s="13">
        <f t="shared" si="588"/>
        <v>0</v>
      </c>
      <c r="DS65" s="13">
        <f t="shared" si="589"/>
        <v>0</v>
      </c>
      <c r="DT65" s="151"/>
      <c r="DU65" s="155"/>
      <c r="DV65" s="10"/>
      <c r="DW65" s="44" t="s">
        <v>77</v>
      </c>
      <c r="DX65" s="1041" t="str">
        <f>Prices!$A$105</f>
        <v xml:space="preserve">glazing  </v>
      </c>
      <c r="DY65" s="1041"/>
      <c r="DZ65" s="1042" t="s">
        <v>80</v>
      </c>
      <c r="EA65" s="1042"/>
      <c r="EB65" s="68">
        <v>0</v>
      </c>
      <c r="EC65" s="8"/>
      <c r="ED65" s="720">
        <f>Prices!$D105</f>
        <v>0</v>
      </c>
      <c r="EE65" s="13">
        <f t="shared" si="592"/>
        <v>0</v>
      </c>
      <c r="EF65" s="13">
        <f t="shared" si="593"/>
        <v>0</v>
      </c>
      <c r="EG65" s="13">
        <f t="shared" si="594"/>
        <v>0</v>
      </c>
      <c r="EH65" s="151"/>
      <c r="EI65" s="155"/>
      <c r="EJ65" s="10"/>
      <c r="EK65" s="44" t="s">
        <v>99</v>
      </c>
      <c r="EL65" s="95" t="s">
        <v>112</v>
      </c>
      <c r="EM65" s="744">
        <f t="shared" si="548"/>
        <v>0</v>
      </c>
      <c r="EN65" s="147"/>
      <c r="EO65" s="147"/>
      <c r="EP65" s="744">
        <f t="shared" si="549"/>
        <v>0</v>
      </c>
      <c r="EQ65" s="190">
        <f>G88*$C$2+U88*$Q$2+AI88*$AE$2+AW88*$AS$2+BK88*$BG$2+BY88*$BU$2+CM88*$CI$2+DA88*$CW$2+DO88*$DK$2+EC88*$DY$2</f>
        <v>0</v>
      </c>
      <c r="ER65" s="116">
        <f t="shared" si="550"/>
        <v>0</v>
      </c>
      <c r="ES65" s="81">
        <f t="shared" si="551"/>
        <v>0</v>
      </c>
      <c r="ET65" s="280">
        <v>0</v>
      </c>
      <c r="EU65" s="9" t="s">
        <v>109</v>
      </c>
      <c r="EV65" s="583">
        <f>IF(ER$4=0,0,EQ65/$ER$4*$EX$4)</f>
        <v>0</v>
      </c>
      <c r="EW65" s="579">
        <f t="shared" si="86"/>
        <v>0</v>
      </c>
      <c r="EX65" s="582">
        <f t="shared" si="552"/>
        <v>0</v>
      </c>
      <c r="EY65" s="112"/>
      <c r="EZ65" s="573"/>
      <c r="FA65" s="55"/>
      <c r="FC65" s="44" t="s">
        <v>66</v>
      </c>
      <c r="FD65" s="11" t="s">
        <v>48</v>
      </c>
      <c r="FE65" s="141">
        <v>0</v>
      </c>
      <c r="FF65" s="141">
        <v>0</v>
      </c>
      <c r="FG65" s="142">
        <v>0</v>
      </c>
      <c r="FH65" s="139" t="s">
        <v>21</v>
      </c>
      <c r="FI65" s="122">
        <f t="shared" si="599"/>
        <v>0</v>
      </c>
      <c r="FJ65" s="602">
        <v>0</v>
      </c>
      <c r="FK65" s="604">
        <f t="shared" si="600"/>
        <v>0</v>
      </c>
      <c r="FL65" s="592"/>
      <c r="FM65" s="573"/>
      <c r="FN65" s="607"/>
      <c r="FO65" s="127"/>
      <c r="FP65" s="87" t="s">
        <v>244</v>
      </c>
      <c r="FQ65" s="522">
        <f>EX20</f>
        <v>0</v>
      </c>
      <c r="FR65" s="496">
        <f>FN19</f>
        <v>0</v>
      </c>
      <c r="FS65" s="567"/>
    </row>
    <row r="66" spans="1:175" x14ac:dyDescent="0.25">
      <c r="A66" s="44" t="s">
        <v>77</v>
      </c>
      <c r="B66" s="1041" t="str">
        <f>Prices!$A$106</f>
        <v xml:space="preserve">glazing  </v>
      </c>
      <c r="C66" s="1041"/>
      <c r="D66" s="1042" t="s">
        <v>81</v>
      </c>
      <c r="E66" s="1042"/>
      <c r="F66" s="68">
        <v>0</v>
      </c>
      <c r="G66" s="8"/>
      <c r="H66" s="720">
        <f>Prices!$D106</f>
        <v>0</v>
      </c>
      <c r="I66" s="13">
        <f t="shared" si="597"/>
        <v>0</v>
      </c>
      <c r="J66" s="13">
        <f t="shared" si="553"/>
        <v>0</v>
      </c>
      <c r="K66" s="13">
        <f t="shared" si="554"/>
        <v>0</v>
      </c>
      <c r="L66" s="151"/>
      <c r="M66" s="155"/>
      <c r="N66" s="10"/>
      <c r="O66" s="44" t="s">
        <v>77</v>
      </c>
      <c r="P66" s="1041" t="str">
        <f>Prices!$A$106</f>
        <v xml:space="preserve">glazing  </v>
      </c>
      <c r="Q66" s="1041"/>
      <c r="R66" s="1042" t="s">
        <v>81</v>
      </c>
      <c r="S66" s="1042"/>
      <c r="T66" s="68">
        <v>0</v>
      </c>
      <c r="U66" s="8"/>
      <c r="V66" s="720">
        <f>Prices!$D106</f>
        <v>0</v>
      </c>
      <c r="W66" s="13">
        <f t="shared" si="598"/>
        <v>0</v>
      </c>
      <c r="X66" s="13">
        <f t="shared" si="555"/>
        <v>0</v>
      </c>
      <c r="Y66" s="13">
        <f t="shared" si="556"/>
        <v>0</v>
      </c>
      <c r="Z66" s="151"/>
      <c r="AA66" s="155"/>
      <c r="AB66" s="10"/>
      <c r="AC66" s="44" t="s">
        <v>77</v>
      </c>
      <c r="AD66" s="1041" t="str">
        <f>Prices!$A$106</f>
        <v xml:space="preserve">glazing  </v>
      </c>
      <c r="AE66" s="1041"/>
      <c r="AF66" s="1042" t="s">
        <v>81</v>
      </c>
      <c r="AG66" s="1042"/>
      <c r="AH66" s="68">
        <v>0</v>
      </c>
      <c r="AI66" s="8"/>
      <c r="AJ66" s="720">
        <f>Prices!$D106</f>
        <v>0</v>
      </c>
      <c r="AK66" s="13">
        <f t="shared" si="557"/>
        <v>0</v>
      </c>
      <c r="AL66" s="13">
        <f t="shared" si="558"/>
        <v>0</v>
      </c>
      <c r="AM66" s="13">
        <f t="shared" si="559"/>
        <v>0</v>
      </c>
      <c r="AN66" s="151"/>
      <c r="AO66" s="155"/>
      <c r="AP66" s="10"/>
      <c r="AQ66" s="44" t="s">
        <v>77</v>
      </c>
      <c r="AR66" s="1041" t="str">
        <f>Prices!$A$106</f>
        <v xml:space="preserve">glazing  </v>
      </c>
      <c r="AS66" s="1041"/>
      <c r="AT66" s="1042" t="s">
        <v>81</v>
      </c>
      <c r="AU66" s="1042"/>
      <c r="AV66" s="68">
        <v>0</v>
      </c>
      <c r="AW66" s="8"/>
      <c r="AX66" s="720">
        <f>Prices!$D106</f>
        <v>0</v>
      </c>
      <c r="AY66" s="13">
        <f t="shared" si="562"/>
        <v>0</v>
      </c>
      <c r="AZ66" s="13">
        <f t="shared" si="563"/>
        <v>0</v>
      </c>
      <c r="BA66" s="13">
        <f t="shared" si="564"/>
        <v>0</v>
      </c>
      <c r="BB66" s="151"/>
      <c r="BC66" s="155"/>
      <c r="BD66" s="10"/>
      <c r="BE66" s="44" t="s">
        <v>77</v>
      </c>
      <c r="BF66" s="1041" t="str">
        <f>Prices!$A$106</f>
        <v xml:space="preserve">glazing  </v>
      </c>
      <c r="BG66" s="1041"/>
      <c r="BH66" s="1042" t="s">
        <v>81</v>
      </c>
      <c r="BI66" s="1042"/>
      <c r="BJ66" s="68">
        <v>0</v>
      </c>
      <c r="BK66" s="8"/>
      <c r="BL66" s="720">
        <f>Prices!$D106</f>
        <v>0</v>
      </c>
      <c r="BM66" s="13">
        <f t="shared" si="567"/>
        <v>0</v>
      </c>
      <c r="BN66" s="13">
        <f t="shared" si="568"/>
        <v>0</v>
      </c>
      <c r="BO66" s="13">
        <f t="shared" si="569"/>
        <v>0</v>
      </c>
      <c r="BP66" s="151"/>
      <c r="BQ66" s="155"/>
      <c r="BR66" s="10"/>
      <c r="BS66" s="44" t="s">
        <v>77</v>
      </c>
      <c r="BT66" s="1041" t="str">
        <f>Prices!$A$106</f>
        <v xml:space="preserve">glazing  </v>
      </c>
      <c r="BU66" s="1041"/>
      <c r="BV66" s="1042" t="s">
        <v>81</v>
      </c>
      <c r="BW66" s="1042"/>
      <c r="BX66" s="68">
        <v>0</v>
      </c>
      <c r="BY66" s="8"/>
      <c r="BZ66" s="720">
        <f>Prices!$D106</f>
        <v>0</v>
      </c>
      <c r="CA66" s="13">
        <f t="shared" si="572"/>
        <v>0</v>
      </c>
      <c r="CB66" s="13">
        <f t="shared" si="573"/>
        <v>0</v>
      </c>
      <c r="CC66" s="13">
        <f t="shared" si="574"/>
        <v>0</v>
      </c>
      <c r="CD66" s="151"/>
      <c r="CE66" s="155"/>
      <c r="CF66" s="10"/>
      <c r="CG66" s="44" t="s">
        <v>77</v>
      </c>
      <c r="CH66" s="1041" t="str">
        <f>Prices!$A$106</f>
        <v xml:space="preserve">glazing  </v>
      </c>
      <c r="CI66" s="1041"/>
      <c r="CJ66" s="1042" t="s">
        <v>81</v>
      </c>
      <c r="CK66" s="1042"/>
      <c r="CL66" s="68">
        <v>0</v>
      </c>
      <c r="CM66" s="8"/>
      <c r="CN66" s="720">
        <f>Prices!$D106</f>
        <v>0</v>
      </c>
      <c r="CO66" s="13">
        <f t="shared" si="577"/>
        <v>0</v>
      </c>
      <c r="CP66" s="13">
        <f t="shared" si="578"/>
        <v>0</v>
      </c>
      <c r="CQ66" s="13">
        <f t="shared" si="579"/>
        <v>0</v>
      </c>
      <c r="CR66" s="151"/>
      <c r="CS66" s="155"/>
      <c r="CT66" s="10"/>
      <c r="CU66" s="44" t="s">
        <v>77</v>
      </c>
      <c r="CV66" s="1041" t="str">
        <f>Prices!$A$106</f>
        <v xml:space="preserve">glazing  </v>
      </c>
      <c r="CW66" s="1041"/>
      <c r="CX66" s="1042" t="s">
        <v>81</v>
      </c>
      <c r="CY66" s="1042"/>
      <c r="CZ66" s="68">
        <v>0</v>
      </c>
      <c r="DA66" s="8"/>
      <c r="DB66" s="720">
        <f>Prices!$D106</f>
        <v>0</v>
      </c>
      <c r="DC66" s="13">
        <f t="shared" si="582"/>
        <v>0</v>
      </c>
      <c r="DD66" s="13">
        <f t="shared" si="583"/>
        <v>0</v>
      </c>
      <c r="DE66" s="13">
        <f t="shared" si="584"/>
        <v>0</v>
      </c>
      <c r="DF66" s="151"/>
      <c r="DG66" s="155"/>
      <c r="DH66" s="10"/>
      <c r="DI66" s="44" t="s">
        <v>77</v>
      </c>
      <c r="DJ66" s="1041" t="str">
        <f>Prices!$A$106</f>
        <v xml:space="preserve">glazing  </v>
      </c>
      <c r="DK66" s="1041"/>
      <c r="DL66" s="1042" t="s">
        <v>81</v>
      </c>
      <c r="DM66" s="1042"/>
      <c r="DN66" s="68">
        <v>0</v>
      </c>
      <c r="DO66" s="8"/>
      <c r="DP66" s="720">
        <f>Prices!$D106</f>
        <v>0</v>
      </c>
      <c r="DQ66" s="13">
        <f t="shared" si="587"/>
        <v>0</v>
      </c>
      <c r="DR66" s="13">
        <f t="shared" si="588"/>
        <v>0</v>
      </c>
      <c r="DS66" s="13">
        <f t="shared" si="589"/>
        <v>0</v>
      </c>
      <c r="DT66" s="151"/>
      <c r="DU66" s="155"/>
      <c r="DV66" s="10"/>
      <c r="DW66" s="44" t="s">
        <v>77</v>
      </c>
      <c r="DX66" s="1041" t="str">
        <f>Prices!$A$106</f>
        <v xml:space="preserve">glazing  </v>
      </c>
      <c r="DY66" s="1041"/>
      <c r="DZ66" s="1042" t="s">
        <v>81</v>
      </c>
      <c r="EA66" s="1042"/>
      <c r="EB66" s="68">
        <v>0</v>
      </c>
      <c r="EC66" s="8"/>
      <c r="ED66" s="720">
        <f>Prices!$D106</f>
        <v>0</v>
      </c>
      <c r="EE66" s="13">
        <f t="shared" si="592"/>
        <v>0</v>
      </c>
      <c r="EF66" s="13">
        <f t="shared" si="593"/>
        <v>0</v>
      </c>
      <c r="EG66" s="13">
        <f t="shared" si="594"/>
        <v>0</v>
      </c>
      <c r="EH66" s="151"/>
      <c r="EI66" s="155"/>
      <c r="EJ66" s="10"/>
      <c r="EK66" s="44" t="s">
        <v>99</v>
      </c>
      <c r="EL66" s="95" t="s">
        <v>153</v>
      </c>
      <c r="EM66" s="744">
        <f t="shared" si="548"/>
        <v>0</v>
      </c>
      <c r="EN66" s="112"/>
      <c r="EO66" s="112"/>
      <c r="EP66" s="745">
        <f t="shared" si="549"/>
        <v>0</v>
      </c>
      <c r="EQ66" s="14"/>
      <c r="ER66" s="116">
        <f t="shared" si="550"/>
        <v>0</v>
      </c>
      <c r="ES66" s="81">
        <f t="shared" si="551"/>
        <v>0</v>
      </c>
      <c r="ET66" s="280">
        <v>0</v>
      </c>
      <c r="EU66" s="9" t="s">
        <v>45</v>
      </c>
      <c r="EV66" s="583">
        <f>IF(ER$4=0,0,EP66/$ER$4*$EX$4)</f>
        <v>0</v>
      </c>
      <c r="EW66" s="579">
        <f t="shared" si="86"/>
        <v>0</v>
      </c>
      <c r="EX66" s="582">
        <f t="shared" si="552"/>
        <v>0</v>
      </c>
      <c r="EY66" s="112"/>
      <c r="EZ66" s="576"/>
      <c r="FA66" s="162"/>
      <c r="FC66" s="44" t="s">
        <v>67</v>
      </c>
      <c r="FD66" s="11" t="s">
        <v>144</v>
      </c>
      <c r="FE66" s="141">
        <v>0</v>
      </c>
      <c r="FF66" s="141">
        <v>0</v>
      </c>
      <c r="FG66" s="142">
        <v>0</v>
      </c>
      <c r="FH66" s="139" t="s">
        <v>109</v>
      </c>
      <c r="FI66" s="122">
        <f t="shared" si="599"/>
        <v>0</v>
      </c>
      <c r="FJ66" s="602">
        <v>0</v>
      </c>
      <c r="FK66" s="604">
        <f t="shared" si="600"/>
        <v>0</v>
      </c>
      <c r="FL66" s="592"/>
      <c r="FM66" s="573"/>
      <c r="FN66" s="610">
        <f>SUM(FK66:FK67)</f>
        <v>0</v>
      </c>
      <c r="FO66" s="127">
        <f>IF(FO$4=0,0,FN66/$FO$4)</f>
        <v>0</v>
      </c>
      <c r="FP66" s="87" t="s">
        <v>67</v>
      </c>
      <c r="FQ66" s="522">
        <f>EX82</f>
        <v>0</v>
      </c>
      <c r="FR66" s="496">
        <f>FN66</f>
        <v>0</v>
      </c>
      <c r="FS66" s="567">
        <f>SUM(FQ66:FR67)</f>
        <v>0</v>
      </c>
    </row>
    <row r="67" spans="1:175" x14ac:dyDescent="0.25">
      <c r="A67" s="44" t="s">
        <v>77</v>
      </c>
      <c r="B67" s="1041" t="str">
        <f>Prices!$A$107</f>
        <v xml:space="preserve">glazing  </v>
      </c>
      <c r="C67" s="1041"/>
      <c r="D67" s="1042" t="s">
        <v>82</v>
      </c>
      <c r="E67" s="1042"/>
      <c r="F67" s="68">
        <v>0</v>
      </c>
      <c r="G67" s="8"/>
      <c r="H67" s="720">
        <f>Prices!$D107</f>
        <v>0</v>
      </c>
      <c r="I67" s="13">
        <f t="shared" si="597"/>
        <v>0</v>
      </c>
      <c r="J67" s="13">
        <f t="shared" si="553"/>
        <v>0</v>
      </c>
      <c r="K67" s="13">
        <f t="shared" si="554"/>
        <v>0</v>
      </c>
      <c r="L67" s="151"/>
      <c r="M67" s="155"/>
      <c r="N67" s="10"/>
      <c r="O67" s="44" t="s">
        <v>77</v>
      </c>
      <c r="P67" s="1041" t="str">
        <f>Prices!$A$107</f>
        <v xml:space="preserve">glazing  </v>
      </c>
      <c r="Q67" s="1041"/>
      <c r="R67" s="1042" t="s">
        <v>82</v>
      </c>
      <c r="S67" s="1042"/>
      <c r="T67" s="68">
        <v>0</v>
      </c>
      <c r="U67" s="8"/>
      <c r="V67" s="720">
        <f>Prices!$D107</f>
        <v>0</v>
      </c>
      <c r="W67" s="13">
        <f t="shared" si="598"/>
        <v>0</v>
      </c>
      <c r="X67" s="13">
        <f t="shared" si="555"/>
        <v>0</v>
      </c>
      <c r="Y67" s="13">
        <f t="shared" si="556"/>
        <v>0</v>
      </c>
      <c r="Z67" s="151"/>
      <c r="AA67" s="155"/>
      <c r="AB67" s="10"/>
      <c r="AC67" s="44" t="s">
        <v>77</v>
      </c>
      <c r="AD67" s="1041" t="str">
        <f>Prices!$A$107</f>
        <v xml:space="preserve">glazing  </v>
      </c>
      <c r="AE67" s="1041"/>
      <c r="AF67" s="1042" t="s">
        <v>82</v>
      </c>
      <c r="AG67" s="1042"/>
      <c r="AH67" s="68">
        <v>0</v>
      </c>
      <c r="AI67" s="8"/>
      <c r="AJ67" s="720">
        <f>Prices!$D107</f>
        <v>0</v>
      </c>
      <c r="AK67" s="13">
        <f t="shared" si="557"/>
        <v>0</v>
      </c>
      <c r="AL67" s="13">
        <f t="shared" si="558"/>
        <v>0</v>
      </c>
      <c r="AM67" s="13">
        <f t="shared" si="559"/>
        <v>0</v>
      </c>
      <c r="AN67" s="151"/>
      <c r="AO67" s="155"/>
      <c r="AP67" s="10"/>
      <c r="AQ67" s="44" t="s">
        <v>77</v>
      </c>
      <c r="AR67" s="1041" t="str">
        <f>Prices!$A$107</f>
        <v xml:space="preserve">glazing  </v>
      </c>
      <c r="AS67" s="1041"/>
      <c r="AT67" s="1042" t="s">
        <v>82</v>
      </c>
      <c r="AU67" s="1042"/>
      <c r="AV67" s="68">
        <v>0</v>
      </c>
      <c r="AW67" s="8"/>
      <c r="AX67" s="720">
        <f>Prices!$D107</f>
        <v>0</v>
      </c>
      <c r="AY67" s="13">
        <f t="shared" si="562"/>
        <v>0</v>
      </c>
      <c r="AZ67" s="13">
        <f t="shared" si="563"/>
        <v>0</v>
      </c>
      <c r="BA67" s="13">
        <f t="shared" si="564"/>
        <v>0</v>
      </c>
      <c r="BB67" s="151"/>
      <c r="BC67" s="155"/>
      <c r="BD67" s="10"/>
      <c r="BE67" s="44" t="s">
        <v>77</v>
      </c>
      <c r="BF67" s="1041" t="str">
        <f>Prices!$A$107</f>
        <v xml:space="preserve">glazing  </v>
      </c>
      <c r="BG67" s="1041"/>
      <c r="BH67" s="1042" t="s">
        <v>82</v>
      </c>
      <c r="BI67" s="1042"/>
      <c r="BJ67" s="68">
        <v>0</v>
      </c>
      <c r="BK67" s="8"/>
      <c r="BL67" s="720">
        <f>Prices!$D107</f>
        <v>0</v>
      </c>
      <c r="BM67" s="13">
        <f t="shared" si="567"/>
        <v>0</v>
      </c>
      <c r="BN67" s="13">
        <f t="shared" si="568"/>
        <v>0</v>
      </c>
      <c r="BO67" s="13">
        <f t="shared" si="569"/>
        <v>0</v>
      </c>
      <c r="BP67" s="151"/>
      <c r="BQ67" s="155"/>
      <c r="BR67" s="10"/>
      <c r="BS67" s="44" t="s">
        <v>77</v>
      </c>
      <c r="BT67" s="1041" t="str">
        <f>Prices!$A$107</f>
        <v xml:space="preserve">glazing  </v>
      </c>
      <c r="BU67" s="1041"/>
      <c r="BV67" s="1042" t="s">
        <v>82</v>
      </c>
      <c r="BW67" s="1042"/>
      <c r="BX67" s="68">
        <v>0</v>
      </c>
      <c r="BY67" s="8"/>
      <c r="BZ67" s="720">
        <f>Prices!$D107</f>
        <v>0</v>
      </c>
      <c r="CA67" s="13">
        <f t="shared" si="572"/>
        <v>0</v>
      </c>
      <c r="CB67" s="13">
        <f t="shared" si="573"/>
        <v>0</v>
      </c>
      <c r="CC67" s="13">
        <f t="shared" si="574"/>
        <v>0</v>
      </c>
      <c r="CD67" s="151"/>
      <c r="CE67" s="155"/>
      <c r="CF67" s="10"/>
      <c r="CG67" s="44" t="s">
        <v>77</v>
      </c>
      <c r="CH67" s="1041" t="str">
        <f>Prices!$A$107</f>
        <v xml:space="preserve">glazing  </v>
      </c>
      <c r="CI67" s="1041"/>
      <c r="CJ67" s="1042" t="s">
        <v>82</v>
      </c>
      <c r="CK67" s="1042"/>
      <c r="CL67" s="68">
        <v>0</v>
      </c>
      <c r="CM67" s="8"/>
      <c r="CN67" s="720">
        <f>Prices!$D107</f>
        <v>0</v>
      </c>
      <c r="CO67" s="13">
        <f t="shared" si="577"/>
        <v>0</v>
      </c>
      <c r="CP67" s="13">
        <f t="shared" si="578"/>
        <v>0</v>
      </c>
      <c r="CQ67" s="13">
        <f t="shared" si="579"/>
        <v>0</v>
      </c>
      <c r="CR67" s="151"/>
      <c r="CS67" s="155"/>
      <c r="CT67" s="10"/>
      <c r="CU67" s="44" t="s">
        <v>77</v>
      </c>
      <c r="CV67" s="1041" t="str">
        <f>Prices!$A$107</f>
        <v xml:space="preserve">glazing  </v>
      </c>
      <c r="CW67" s="1041"/>
      <c r="CX67" s="1042" t="s">
        <v>82</v>
      </c>
      <c r="CY67" s="1042"/>
      <c r="CZ67" s="68">
        <v>0</v>
      </c>
      <c r="DA67" s="8"/>
      <c r="DB67" s="720">
        <f>Prices!$D107</f>
        <v>0</v>
      </c>
      <c r="DC67" s="13">
        <f t="shared" si="582"/>
        <v>0</v>
      </c>
      <c r="DD67" s="13">
        <f t="shared" si="583"/>
        <v>0</v>
      </c>
      <c r="DE67" s="13">
        <f t="shared" si="584"/>
        <v>0</v>
      </c>
      <c r="DF67" s="151"/>
      <c r="DG67" s="155"/>
      <c r="DH67" s="10"/>
      <c r="DI67" s="44" t="s">
        <v>77</v>
      </c>
      <c r="DJ67" s="1041" t="str">
        <f>Prices!$A$107</f>
        <v xml:space="preserve">glazing  </v>
      </c>
      <c r="DK67" s="1041"/>
      <c r="DL67" s="1042" t="s">
        <v>82</v>
      </c>
      <c r="DM67" s="1042"/>
      <c r="DN67" s="68">
        <v>0</v>
      </c>
      <c r="DO67" s="8"/>
      <c r="DP67" s="720">
        <f>Prices!$D107</f>
        <v>0</v>
      </c>
      <c r="DQ67" s="13">
        <f t="shared" si="587"/>
        <v>0</v>
      </c>
      <c r="DR67" s="13">
        <f t="shared" si="588"/>
        <v>0</v>
      </c>
      <c r="DS67" s="13">
        <f t="shared" si="589"/>
        <v>0</v>
      </c>
      <c r="DT67" s="151"/>
      <c r="DU67" s="155"/>
      <c r="DV67" s="10"/>
      <c r="DW67" s="44" t="s">
        <v>77</v>
      </c>
      <c r="DX67" s="1041" t="str">
        <f>Prices!$A$107</f>
        <v xml:space="preserve">glazing  </v>
      </c>
      <c r="DY67" s="1041"/>
      <c r="DZ67" s="1042" t="s">
        <v>82</v>
      </c>
      <c r="EA67" s="1042"/>
      <c r="EB67" s="68">
        <v>0</v>
      </c>
      <c r="EC67" s="8"/>
      <c r="ED67" s="720">
        <f>Prices!$D107</f>
        <v>0</v>
      </c>
      <c r="EE67" s="13">
        <f t="shared" si="592"/>
        <v>0</v>
      </c>
      <c r="EF67" s="13">
        <f t="shared" si="593"/>
        <v>0</v>
      </c>
      <c r="EG67" s="13">
        <f t="shared" si="594"/>
        <v>0</v>
      </c>
      <c r="EH67" s="151"/>
      <c r="EI67" s="155"/>
      <c r="EJ67" s="10"/>
      <c r="EK67" s="44" t="s">
        <v>91</v>
      </c>
      <c r="EL67" s="95" t="s">
        <v>113</v>
      </c>
      <c r="EM67" s="744">
        <f t="shared" si="548"/>
        <v>0</v>
      </c>
      <c r="EN67" s="147"/>
      <c r="EO67" s="147"/>
      <c r="EP67" s="744">
        <f t="shared" si="549"/>
        <v>0</v>
      </c>
      <c r="EQ67" s="190">
        <f>G90*$C$2+U90*$Q$2+AI90*$AE$2+AW90*$AS$2+BK90*$BG$2+BY90*$BU$2+CM90*$CI$2+DA90*$CW$2+DO90*$DK$2+EC90*$DY$2</f>
        <v>0</v>
      </c>
      <c r="ER67" s="116">
        <f t="shared" si="550"/>
        <v>0</v>
      </c>
      <c r="ES67" s="81">
        <f t="shared" si="551"/>
        <v>0</v>
      </c>
      <c r="ET67" s="280">
        <v>0</v>
      </c>
      <c r="EU67" s="9" t="s">
        <v>109</v>
      </c>
      <c r="EV67" s="583">
        <f>IF(ER$4=0,0,EQ67/$ER$4*$EX$4)</f>
        <v>0</v>
      </c>
      <c r="EW67" s="579">
        <f t="shared" si="86"/>
        <v>0</v>
      </c>
      <c r="EX67" s="582">
        <f t="shared" si="552"/>
        <v>0</v>
      </c>
      <c r="EY67" s="574">
        <f>EZ136</f>
        <v>0</v>
      </c>
      <c r="EZ67" s="542">
        <f>ET136</f>
        <v>0</v>
      </c>
      <c r="FA67" s="567"/>
      <c r="FC67" s="44" t="s">
        <v>67</v>
      </c>
      <c r="FD67" s="11" t="s">
        <v>144</v>
      </c>
      <c r="FE67" s="141">
        <v>0</v>
      </c>
      <c r="FF67" s="141">
        <v>0</v>
      </c>
      <c r="FG67" s="142">
        <v>0</v>
      </c>
      <c r="FH67" s="139" t="s">
        <v>21</v>
      </c>
      <c r="FI67" s="122">
        <f t="shared" si="599"/>
        <v>0</v>
      </c>
      <c r="FJ67" s="602">
        <v>0</v>
      </c>
      <c r="FK67" s="604">
        <f t="shared" si="600"/>
        <v>0</v>
      </c>
      <c r="FL67" s="592"/>
      <c r="FM67" s="573"/>
      <c r="FN67" s="607"/>
      <c r="FO67" s="127"/>
      <c r="FP67" s="87" t="s">
        <v>243</v>
      </c>
      <c r="FQ67" s="522">
        <f>EX21</f>
        <v>0</v>
      </c>
      <c r="FR67" s="496">
        <f>FN21</f>
        <v>0</v>
      </c>
      <c r="FS67" s="567"/>
    </row>
    <row r="68" spans="1:175" x14ac:dyDescent="0.25">
      <c r="A68" s="44" t="s">
        <v>77</v>
      </c>
      <c r="B68" s="1041" t="str">
        <f>Prices!$A$108</f>
        <v xml:space="preserve">glazing  </v>
      </c>
      <c r="C68" s="1041"/>
      <c r="D68" s="1042" t="s">
        <v>83</v>
      </c>
      <c r="E68" s="1042"/>
      <c r="F68" s="68">
        <v>0</v>
      </c>
      <c r="G68" s="8"/>
      <c r="H68" s="720">
        <f>Prices!$D108</f>
        <v>0</v>
      </c>
      <c r="I68" s="13">
        <f t="shared" si="597"/>
        <v>0</v>
      </c>
      <c r="J68" s="13">
        <f t="shared" si="553"/>
        <v>0</v>
      </c>
      <c r="K68" s="13">
        <f t="shared" si="554"/>
        <v>0</v>
      </c>
      <c r="L68" s="151"/>
      <c r="M68" s="155"/>
      <c r="N68" s="15"/>
      <c r="O68" s="44" t="s">
        <v>77</v>
      </c>
      <c r="P68" s="1041" t="str">
        <f>Prices!$A$108</f>
        <v xml:space="preserve">glazing  </v>
      </c>
      <c r="Q68" s="1041"/>
      <c r="R68" s="1042" t="s">
        <v>83</v>
      </c>
      <c r="S68" s="1042"/>
      <c r="T68" s="68">
        <v>0</v>
      </c>
      <c r="U68" s="8"/>
      <c r="V68" s="720">
        <f>Prices!$D108</f>
        <v>0</v>
      </c>
      <c r="W68" s="13">
        <f t="shared" si="598"/>
        <v>0</v>
      </c>
      <c r="X68" s="13">
        <f t="shared" si="555"/>
        <v>0</v>
      </c>
      <c r="Y68" s="13">
        <f t="shared" si="556"/>
        <v>0</v>
      </c>
      <c r="Z68" s="151"/>
      <c r="AA68" s="155"/>
      <c r="AB68" s="15"/>
      <c r="AC68" s="44" t="s">
        <v>77</v>
      </c>
      <c r="AD68" s="1041" t="str">
        <f>Prices!$A$108</f>
        <v xml:space="preserve">glazing  </v>
      </c>
      <c r="AE68" s="1041"/>
      <c r="AF68" s="1042" t="s">
        <v>83</v>
      </c>
      <c r="AG68" s="1042"/>
      <c r="AH68" s="68">
        <v>0</v>
      </c>
      <c r="AI68" s="8"/>
      <c r="AJ68" s="720">
        <f>Prices!$D108</f>
        <v>0</v>
      </c>
      <c r="AK68" s="13">
        <f t="shared" si="557"/>
        <v>0</v>
      </c>
      <c r="AL68" s="13">
        <f t="shared" si="558"/>
        <v>0</v>
      </c>
      <c r="AM68" s="13">
        <f t="shared" si="559"/>
        <v>0</v>
      </c>
      <c r="AN68" s="151"/>
      <c r="AO68" s="155"/>
      <c r="AP68" s="15"/>
      <c r="AQ68" s="44" t="s">
        <v>77</v>
      </c>
      <c r="AR68" s="1041" t="str">
        <f>Prices!$A$108</f>
        <v xml:space="preserve">glazing  </v>
      </c>
      <c r="AS68" s="1041"/>
      <c r="AT68" s="1042" t="s">
        <v>83</v>
      </c>
      <c r="AU68" s="1042"/>
      <c r="AV68" s="68">
        <v>0</v>
      </c>
      <c r="AW68" s="8"/>
      <c r="AX68" s="720">
        <f>Prices!$D108</f>
        <v>0</v>
      </c>
      <c r="AY68" s="13">
        <f t="shared" si="562"/>
        <v>0</v>
      </c>
      <c r="AZ68" s="13">
        <f t="shared" si="563"/>
        <v>0</v>
      </c>
      <c r="BA68" s="13">
        <f t="shared" si="564"/>
        <v>0</v>
      </c>
      <c r="BB68" s="151"/>
      <c r="BC68" s="155"/>
      <c r="BD68" s="15"/>
      <c r="BE68" s="44" t="s">
        <v>77</v>
      </c>
      <c r="BF68" s="1041" t="str">
        <f>Prices!$A$108</f>
        <v xml:space="preserve">glazing  </v>
      </c>
      <c r="BG68" s="1041"/>
      <c r="BH68" s="1042" t="s">
        <v>83</v>
      </c>
      <c r="BI68" s="1042"/>
      <c r="BJ68" s="68">
        <v>0</v>
      </c>
      <c r="BK68" s="8"/>
      <c r="BL68" s="720">
        <f>Prices!$D108</f>
        <v>0</v>
      </c>
      <c r="BM68" s="13">
        <f t="shared" si="567"/>
        <v>0</v>
      </c>
      <c r="BN68" s="13">
        <f t="shared" si="568"/>
        <v>0</v>
      </c>
      <c r="BO68" s="13">
        <f t="shared" si="569"/>
        <v>0</v>
      </c>
      <c r="BP68" s="151"/>
      <c r="BQ68" s="155"/>
      <c r="BR68" s="15"/>
      <c r="BS68" s="44" t="s">
        <v>77</v>
      </c>
      <c r="BT68" s="1041" t="str">
        <f>Prices!$A$108</f>
        <v xml:space="preserve">glazing  </v>
      </c>
      <c r="BU68" s="1041"/>
      <c r="BV68" s="1042" t="s">
        <v>83</v>
      </c>
      <c r="BW68" s="1042"/>
      <c r="BX68" s="68">
        <v>0</v>
      </c>
      <c r="BY68" s="8"/>
      <c r="BZ68" s="720">
        <f>Prices!$D108</f>
        <v>0</v>
      </c>
      <c r="CA68" s="13">
        <f t="shared" si="572"/>
        <v>0</v>
      </c>
      <c r="CB68" s="13">
        <f t="shared" si="573"/>
        <v>0</v>
      </c>
      <c r="CC68" s="13">
        <f t="shared" si="574"/>
        <v>0</v>
      </c>
      <c r="CD68" s="151"/>
      <c r="CE68" s="155"/>
      <c r="CF68" s="15"/>
      <c r="CG68" s="44" t="s">
        <v>77</v>
      </c>
      <c r="CH68" s="1041" t="str">
        <f>Prices!$A$108</f>
        <v xml:space="preserve">glazing  </v>
      </c>
      <c r="CI68" s="1041"/>
      <c r="CJ68" s="1042" t="s">
        <v>83</v>
      </c>
      <c r="CK68" s="1042"/>
      <c r="CL68" s="68">
        <v>0</v>
      </c>
      <c r="CM68" s="8"/>
      <c r="CN68" s="720">
        <f>Prices!$D108</f>
        <v>0</v>
      </c>
      <c r="CO68" s="13">
        <f t="shared" si="577"/>
        <v>0</v>
      </c>
      <c r="CP68" s="13">
        <f t="shared" si="578"/>
        <v>0</v>
      </c>
      <c r="CQ68" s="13">
        <f t="shared" si="579"/>
        <v>0</v>
      </c>
      <c r="CR68" s="151"/>
      <c r="CS68" s="155"/>
      <c r="CT68" s="15"/>
      <c r="CU68" s="44" t="s">
        <v>77</v>
      </c>
      <c r="CV68" s="1041" t="str">
        <f>Prices!$A$108</f>
        <v xml:space="preserve">glazing  </v>
      </c>
      <c r="CW68" s="1041"/>
      <c r="CX68" s="1042" t="s">
        <v>83</v>
      </c>
      <c r="CY68" s="1042"/>
      <c r="CZ68" s="68">
        <v>0</v>
      </c>
      <c r="DA68" s="8"/>
      <c r="DB68" s="720">
        <f>Prices!$D108</f>
        <v>0</v>
      </c>
      <c r="DC68" s="13">
        <f t="shared" si="582"/>
        <v>0</v>
      </c>
      <c r="DD68" s="13">
        <f t="shared" si="583"/>
        <v>0</v>
      </c>
      <c r="DE68" s="13">
        <f t="shared" si="584"/>
        <v>0</v>
      </c>
      <c r="DF68" s="151"/>
      <c r="DG68" s="155"/>
      <c r="DH68" s="15"/>
      <c r="DI68" s="44" t="s">
        <v>77</v>
      </c>
      <c r="DJ68" s="1041" t="str">
        <f>Prices!$A$108</f>
        <v xml:space="preserve">glazing  </v>
      </c>
      <c r="DK68" s="1041"/>
      <c r="DL68" s="1042" t="s">
        <v>83</v>
      </c>
      <c r="DM68" s="1042"/>
      <c r="DN68" s="68">
        <v>0</v>
      </c>
      <c r="DO68" s="8"/>
      <c r="DP68" s="720">
        <f>Prices!$D108</f>
        <v>0</v>
      </c>
      <c r="DQ68" s="13">
        <f t="shared" si="587"/>
        <v>0</v>
      </c>
      <c r="DR68" s="13">
        <f t="shared" si="588"/>
        <v>0</v>
      </c>
      <c r="DS68" s="13">
        <f t="shared" si="589"/>
        <v>0</v>
      </c>
      <c r="DT68" s="151"/>
      <c r="DU68" s="155"/>
      <c r="DV68" s="15"/>
      <c r="DW68" s="44" t="s">
        <v>77</v>
      </c>
      <c r="DX68" s="1041" t="str">
        <f>Prices!$A$108</f>
        <v xml:space="preserve">glazing  </v>
      </c>
      <c r="DY68" s="1041"/>
      <c r="DZ68" s="1042" t="s">
        <v>83</v>
      </c>
      <c r="EA68" s="1042"/>
      <c r="EB68" s="68">
        <v>0</v>
      </c>
      <c r="EC68" s="8"/>
      <c r="ED68" s="720">
        <f>Prices!$D108</f>
        <v>0</v>
      </c>
      <c r="EE68" s="13">
        <f t="shared" si="592"/>
        <v>0</v>
      </c>
      <c r="EF68" s="13">
        <f t="shared" si="593"/>
        <v>0</v>
      </c>
      <c r="EG68" s="13">
        <f t="shared" si="594"/>
        <v>0</v>
      </c>
      <c r="EH68" s="151"/>
      <c r="EI68" s="155"/>
      <c r="EJ68" s="15"/>
      <c r="EK68" s="44" t="s">
        <v>91</v>
      </c>
      <c r="EL68" s="95" t="s">
        <v>113</v>
      </c>
      <c r="EM68" s="744">
        <f t="shared" si="548"/>
        <v>0</v>
      </c>
      <c r="EN68" s="147"/>
      <c r="EO68" s="147"/>
      <c r="EP68" s="744">
        <f t="shared" si="549"/>
        <v>0</v>
      </c>
      <c r="EQ68" s="190">
        <f>G91*$C$2+U91*$Q$2+AI91*$AE$2+AW91*$AS$2+BK91*$BG$2+BY91*$BU$2+CM91*$CI$2+DA91*$CW$2+DO91*$DK$2+EC91*$DY$2</f>
        <v>0</v>
      </c>
      <c r="ER68" s="116">
        <f t="shared" si="550"/>
        <v>0</v>
      </c>
      <c r="ES68" s="81">
        <f t="shared" si="551"/>
        <v>0</v>
      </c>
      <c r="ET68" s="280">
        <v>0</v>
      </c>
      <c r="EU68" s="9" t="s">
        <v>109</v>
      </c>
      <c r="EV68" s="583">
        <f>IF(ER$4=0,0,EQ68/$ER$4*$EX$4)</f>
        <v>0</v>
      </c>
      <c r="EW68" s="579">
        <f t="shared" si="86"/>
        <v>0</v>
      </c>
      <c r="EX68" s="582">
        <f t="shared" si="552"/>
        <v>0</v>
      </c>
      <c r="EY68" s="574"/>
      <c r="EZ68" s="576"/>
      <c r="FA68" s="162"/>
      <c r="FC68" s="44" t="s">
        <v>68</v>
      </c>
      <c r="FD68" s="11" t="s">
        <v>145</v>
      </c>
      <c r="FE68" s="141">
        <v>0</v>
      </c>
      <c r="FF68" s="141">
        <v>0</v>
      </c>
      <c r="FG68" s="142">
        <v>0</v>
      </c>
      <c r="FH68" s="139" t="s">
        <v>109</v>
      </c>
      <c r="FI68" s="122">
        <f t="shared" si="599"/>
        <v>0</v>
      </c>
      <c r="FJ68" s="602">
        <v>0</v>
      </c>
      <c r="FK68" s="604">
        <f t="shared" si="600"/>
        <v>0</v>
      </c>
      <c r="FL68" s="590"/>
      <c r="FM68" s="569"/>
      <c r="FN68" s="610">
        <f>SUM(FK68:FK69)</f>
        <v>0</v>
      </c>
      <c r="FO68" s="127">
        <f>IF(FO$4=0,0,FN68/$FO$4)</f>
        <v>0</v>
      </c>
      <c r="FP68" s="87" t="s">
        <v>68</v>
      </c>
      <c r="FQ68" s="522">
        <f>EX83</f>
        <v>0</v>
      </c>
      <c r="FR68" s="496">
        <f>FN68</f>
        <v>0</v>
      </c>
      <c r="FS68" s="567">
        <f>SUM(FQ68:FR69)</f>
        <v>0</v>
      </c>
    </row>
    <row r="69" spans="1:175" x14ac:dyDescent="0.25">
      <c r="A69" s="44" t="s">
        <v>77</v>
      </c>
      <c r="B69" s="1041" t="str">
        <f>Prices!$A$109</f>
        <v xml:space="preserve">glazing  </v>
      </c>
      <c r="C69" s="1041"/>
      <c r="D69" s="1042" t="s">
        <v>84</v>
      </c>
      <c r="E69" s="1042"/>
      <c r="F69" s="68">
        <v>0</v>
      </c>
      <c r="G69" s="8"/>
      <c r="H69" s="720">
        <f>Prices!$D109</f>
        <v>0</v>
      </c>
      <c r="I69" s="13">
        <f t="shared" si="597"/>
        <v>0</v>
      </c>
      <c r="J69" s="13">
        <f t="shared" si="553"/>
        <v>0</v>
      </c>
      <c r="K69" s="13">
        <f t="shared" si="554"/>
        <v>0</v>
      </c>
      <c r="L69" s="151"/>
      <c r="M69" s="155"/>
      <c r="N69" s="10"/>
      <c r="O69" s="44" t="s">
        <v>77</v>
      </c>
      <c r="P69" s="1041" t="str">
        <f>Prices!$A$109</f>
        <v xml:space="preserve">glazing  </v>
      </c>
      <c r="Q69" s="1041"/>
      <c r="R69" s="1042" t="s">
        <v>84</v>
      </c>
      <c r="S69" s="1042"/>
      <c r="T69" s="68">
        <v>0</v>
      </c>
      <c r="U69" s="8"/>
      <c r="V69" s="720">
        <f>Prices!$D109</f>
        <v>0</v>
      </c>
      <c r="W69" s="13">
        <f t="shared" si="598"/>
        <v>0</v>
      </c>
      <c r="X69" s="13">
        <f t="shared" si="555"/>
        <v>0</v>
      </c>
      <c r="Y69" s="13">
        <f t="shared" si="556"/>
        <v>0</v>
      </c>
      <c r="Z69" s="151"/>
      <c r="AA69" s="155"/>
      <c r="AB69" s="10"/>
      <c r="AC69" s="44" t="s">
        <v>77</v>
      </c>
      <c r="AD69" s="1041" t="str">
        <f>Prices!$A$109</f>
        <v xml:space="preserve">glazing  </v>
      </c>
      <c r="AE69" s="1041"/>
      <c r="AF69" s="1042" t="s">
        <v>84</v>
      </c>
      <c r="AG69" s="1042"/>
      <c r="AH69" s="68">
        <v>0</v>
      </c>
      <c r="AI69" s="8"/>
      <c r="AJ69" s="720">
        <f>Prices!$D109</f>
        <v>0</v>
      </c>
      <c r="AK69" s="13">
        <f t="shared" si="557"/>
        <v>0</v>
      </c>
      <c r="AL69" s="13">
        <f t="shared" si="558"/>
        <v>0</v>
      </c>
      <c r="AM69" s="13">
        <f t="shared" si="559"/>
        <v>0</v>
      </c>
      <c r="AN69" s="151"/>
      <c r="AO69" s="155"/>
      <c r="AP69" s="10"/>
      <c r="AQ69" s="44" t="s">
        <v>77</v>
      </c>
      <c r="AR69" s="1041" t="str">
        <f>Prices!$A$109</f>
        <v xml:space="preserve">glazing  </v>
      </c>
      <c r="AS69" s="1041"/>
      <c r="AT69" s="1042" t="s">
        <v>84</v>
      </c>
      <c r="AU69" s="1042"/>
      <c r="AV69" s="68">
        <v>0</v>
      </c>
      <c r="AW69" s="8"/>
      <c r="AX69" s="720">
        <f>Prices!$D109</f>
        <v>0</v>
      </c>
      <c r="AY69" s="13">
        <f t="shared" si="562"/>
        <v>0</v>
      </c>
      <c r="AZ69" s="13">
        <f t="shared" si="563"/>
        <v>0</v>
      </c>
      <c r="BA69" s="13">
        <f t="shared" si="564"/>
        <v>0</v>
      </c>
      <c r="BB69" s="151"/>
      <c r="BC69" s="155"/>
      <c r="BD69" s="10"/>
      <c r="BE69" s="44" t="s">
        <v>77</v>
      </c>
      <c r="BF69" s="1041" t="str">
        <f>Prices!$A$109</f>
        <v xml:space="preserve">glazing  </v>
      </c>
      <c r="BG69" s="1041"/>
      <c r="BH69" s="1042" t="s">
        <v>84</v>
      </c>
      <c r="BI69" s="1042"/>
      <c r="BJ69" s="68">
        <v>0</v>
      </c>
      <c r="BK69" s="8"/>
      <c r="BL69" s="720">
        <f>Prices!$D109</f>
        <v>0</v>
      </c>
      <c r="BM69" s="13">
        <f t="shared" si="567"/>
        <v>0</v>
      </c>
      <c r="BN69" s="13">
        <f t="shared" si="568"/>
        <v>0</v>
      </c>
      <c r="BO69" s="13">
        <f t="shared" si="569"/>
        <v>0</v>
      </c>
      <c r="BP69" s="151"/>
      <c r="BQ69" s="155"/>
      <c r="BR69" s="10"/>
      <c r="BS69" s="44" t="s">
        <v>77</v>
      </c>
      <c r="BT69" s="1041" t="str">
        <f>Prices!$A$109</f>
        <v xml:space="preserve">glazing  </v>
      </c>
      <c r="BU69" s="1041"/>
      <c r="BV69" s="1042" t="s">
        <v>84</v>
      </c>
      <c r="BW69" s="1042"/>
      <c r="BX69" s="68">
        <v>0</v>
      </c>
      <c r="BY69" s="8"/>
      <c r="BZ69" s="720">
        <f>Prices!$D109</f>
        <v>0</v>
      </c>
      <c r="CA69" s="13">
        <f t="shared" si="572"/>
        <v>0</v>
      </c>
      <c r="CB69" s="13">
        <f t="shared" si="573"/>
        <v>0</v>
      </c>
      <c r="CC69" s="13">
        <f t="shared" si="574"/>
        <v>0</v>
      </c>
      <c r="CD69" s="151"/>
      <c r="CE69" s="155"/>
      <c r="CF69" s="10"/>
      <c r="CG69" s="44" t="s">
        <v>77</v>
      </c>
      <c r="CH69" s="1041" t="str">
        <f>Prices!$A$109</f>
        <v xml:space="preserve">glazing  </v>
      </c>
      <c r="CI69" s="1041"/>
      <c r="CJ69" s="1042" t="s">
        <v>84</v>
      </c>
      <c r="CK69" s="1042"/>
      <c r="CL69" s="68">
        <v>0</v>
      </c>
      <c r="CM69" s="8"/>
      <c r="CN69" s="720">
        <f>Prices!$D109</f>
        <v>0</v>
      </c>
      <c r="CO69" s="13">
        <f t="shared" si="577"/>
        <v>0</v>
      </c>
      <c r="CP69" s="13">
        <f t="shared" si="578"/>
        <v>0</v>
      </c>
      <c r="CQ69" s="13">
        <f t="shared" si="579"/>
        <v>0</v>
      </c>
      <c r="CR69" s="151"/>
      <c r="CS69" s="155"/>
      <c r="CT69" s="10"/>
      <c r="CU69" s="44" t="s">
        <v>77</v>
      </c>
      <c r="CV69" s="1041" t="str">
        <f>Prices!$A$109</f>
        <v xml:space="preserve">glazing  </v>
      </c>
      <c r="CW69" s="1041"/>
      <c r="CX69" s="1042" t="s">
        <v>84</v>
      </c>
      <c r="CY69" s="1042"/>
      <c r="CZ69" s="68">
        <v>0</v>
      </c>
      <c r="DA69" s="8"/>
      <c r="DB69" s="720">
        <f>Prices!$D109</f>
        <v>0</v>
      </c>
      <c r="DC69" s="13">
        <f t="shared" si="582"/>
        <v>0</v>
      </c>
      <c r="DD69" s="13">
        <f t="shared" si="583"/>
        <v>0</v>
      </c>
      <c r="DE69" s="13">
        <f t="shared" si="584"/>
        <v>0</v>
      </c>
      <c r="DF69" s="151"/>
      <c r="DG69" s="155"/>
      <c r="DH69" s="10"/>
      <c r="DI69" s="44" t="s">
        <v>77</v>
      </c>
      <c r="DJ69" s="1041" t="str">
        <f>Prices!$A$109</f>
        <v xml:space="preserve">glazing  </v>
      </c>
      <c r="DK69" s="1041"/>
      <c r="DL69" s="1042" t="s">
        <v>84</v>
      </c>
      <c r="DM69" s="1042"/>
      <c r="DN69" s="68">
        <v>0</v>
      </c>
      <c r="DO69" s="8"/>
      <c r="DP69" s="720">
        <f>Prices!$D109</f>
        <v>0</v>
      </c>
      <c r="DQ69" s="13">
        <f t="shared" si="587"/>
        <v>0</v>
      </c>
      <c r="DR69" s="13">
        <f t="shared" si="588"/>
        <v>0</v>
      </c>
      <c r="DS69" s="13">
        <f t="shared" si="589"/>
        <v>0</v>
      </c>
      <c r="DT69" s="151"/>
      <c r="DU69" s="155"/>
      <c r="DV69" s="10"/>
      <c r="DW69" s="44" t="s">
        <v>77</v>
      </c>
      <c r="DX69" s="1041" t="str">
        <f>Prices!$A$109</f>
        <v xml:space="preserve">glazing  </v>
      </c>
      <c r="DY69" s="1041"/>
      <c r="DZ69" s="1042" t="s">
        <v>84</v>
      </c>
      <c r="EA69" s="1042"/>
      <c r="EB69" s="68">
        <v>0</v>
      </c>
      <c r="EC69" s="8"/>
      <c r="ED69" s="720">
        <f>Prices!$D109</f>
        <v>0</v>
      </c>
      <c r="EE69" s="13">
        <f t="shared" si="592"/>
        <v>0</v>
      </c>
      <c r="EF69" s="13">
        <f t="shared" si="593"/>
        <v>0</v>
      </c>
      <c r="EG69" s="13">
        <f t="shared" si="594"/>
        <v>0</v>
      </c>
      <c r="EH69" s="151"/>
      <c r="EI69" s="155"/>
      <c r="EJ69" s="10"/>
      <c r="EK69" s="44" t="s">
        <v>240</v>
      </c>
      <c r="EL69" s="95" t="s">
        <v>114</v>
      </c>
      <c r="EM69" s="744">
        <f t="shared" si="548"/>
        <v>0</v>
      </c>
      <c r="EN69" s="147"/>
      <c r="EO69" s="147"/>
      <c r="EP69" s="744">
        <f t="shared" si="549"/>
        <v>0</v>
      </c>
      <c r="EQ69" s="190">
        <f>G92*$C$2+U92*$Q$2+AI92*$AE$2+AW92*$AS$2+BK92*$BG$2+BY92*$BU$2+CM92*$CI$2+DA92*$CW$2+DO92*$DK$2+EC92*$DY$2</f>
        <v>0</v>
      </c>
      <c r="ER69" s="116">
        <f t="shared" si="550"/>
        <v>0</v>
      </c>
      <c r="ES69" s="81">
        <f t="shared" si="551"/>
        <v>0</v>
      </c>
      <c r="ET69" s="280">
        <v>0</v>
      </c>
      <c r="EU69" s="9" t="s">
        <v>109</v>
      </c>
      <c r="EV69" s="583">
        <f>IF(ER$4=0,0,EQ69/$ER$4*$EX$4)</f>
        <v>0</v>
      </c>
      <c r="EW69" s="579">
        <f t="shared" si="86"/>
        <v>0</v>
      </c>
      <c r="EX69" s="582">
        <f t="shared" si="552"/>
        <v>0</v>
      </c>
      <c r="EY69" s="574">
        <f>EZ137</f>
        <v>0</v>
      </c>
      <c r="EZ69" s="542">
        <f>ET137</f>
        <v>0</v>
      </c>
      <c r="FA69" s="567"/>
      <c r="FC69" s="44" t="s">
        <v>68</v>
      </c>
      <c r="FD69" s="11" t="s">
        <v>145</v>
      </c>
      <c r="FE69" s="141">
        <v>0</v>
      </c>
      <c r="FF69" s="141">
        <v>0</v>
      </c>
      <c r="FG69" s="142">
        <v>0</v>
      </c>
      <c r="FH69" s="139" t="s">
        <v>21</v>
      </c>
      <c r="FI69" s="122">
        <f t="shared" si="599"/>
        <v>0</v>
      </c>
      <c r="FJ69" s="602">
        <v>0</v>
      </c>
      <c r="FK69" s="604">
        <f t="shared" si="600"/>
        <v>0</v>
      </c>
      <c r="FL69" s="592"/>
      <c r="FM69" s="573"/>
      <c r="FN69" s="607"/>
      <c r="FO69" s="127"/>
      <c r="FP69" s="87" t="s">
        <v>242</v>
      </c>
      <c r="FQ69" s="522">
        <f>EX22</f>
        <v>0</v>
      </c>
      <c r="FR69" s="496">
        <f>FN23</f>
        <v>0</v>
      </c>
      <c r="FS69" s="567"/>
    </row>
    <row r="70" spans="1:175" x14ac:dyDescent="0.25">
      <c r="A70" s="44" t="s">
        <v>77</v>
      </c>
      <c r="B70" s="1041" t="str">
        <f>Prices!$A$110</f>
        <v xml:space="preserve">glazing  </v>
      </c>
      <c r="C70" s="1041"/>
      <c r="D70" s="1042" t="s">
        <v>85</v>
      </c>
      <c r="E70" s="1042"/>
      <c r="F70" s="68">
        <v>0</v>
      </c>
      <c r="G70" s="8"/>
      <c r="H70" s="720">
        <f>Prices!$D110</f>
        <v>0</v>
      </c>
      <c r="I70" s="13">
        <f t="shared" si="597"/>
        <v>0</v>
      </c>
      <c r="J70" s="13">
        <f t="shared" si="553"/>
        <v>0</v>
      </c>
      <c r="K70" s="13">
        <f t="shared" si="554"/>
        <v>0</v>
      </c>
      <c r="L70" s="151"/>
      <c r="M70" s="155"/>
      <c r="N70" s="10"/>
      <c r="O70" s="44" t="s">
        <v>77</v>
      </c>
      <c r="P70" s="1041" t="str">
        <f>Prices!$A$110</f>
        <v xml:space="preserve">glazing  </v>
      </c>
      <c r="Q70" s="1041"/>
      <c r="R70" s="1042" t="s">
        <v>85</v>
      </c>
      <c r="S70" s="1042"/>
      <c r="T70" s="68">
        <v>0</v>
      </c>
      <c r="U70" s="8"/>
      <c r="V70" s="720">
        <f>Prices!$D110</f>
        <v>0</v>
      </c>
      <c r="W70" s="13">
        <f t="shared" si="598"/>
        <v>0</v>
      </c>
      <c r="X70" s="13">
        <f t="shared" si="555"/>
        <v>0</v>
      </c>
      <c r="Y70" s="13">
        <f t="shared" si="556"/>
        <v>0</v>
      </c>
      <c r="Z70" s="151"/>
      <c r="AA70" s="155"/>
      <c r="AB70" s="10"/>
      <c r="AC70" s="44" t="s">
        <v>77</v>
      </c>
      <c r="AD70" s="1041" t="str">
        <f>Prices!$A$110</f>
        <v xml:space="preserve">glazing  </v>
      </c>
      <c r="AE70" s="1041"/>
      <c r="AF70" s="1042" t="s">
        <v>85</v>
      </c>
      <c r="AG70" s="1042"/>
      <c r="AH70" s="68">
        <v>0</v>
      </c>
      <c r="AI70" s="8"/>
      <c r="AJ70" s="720">
        <f>Prices!$D110</f>
        <v>0</v>
      </c>
      <c r="AK70" s="13">
        <f t="shared" si="557"/>
        <v>0</v>
      </c>
      <c r="AL70" s="13">
        <f t="shared" si="558"/>
        <v>0</v>
      </c>
      <c r="AM70" s="13">
        <f t="shared" si="559"/>
        <v>0</v>
      </c>
      <c r="AN70" s="151"/>
      <c r="AO70" s="155"/>
      <c r="AP70" s="10"/>
      <c r="AQ70" s="44" t="s">
        <v>77</v>
      </c>
      <c r="AR70" s="1041" t="str">
        <f>Prices!$A$110</f>
        <v xml:space="preserve">glazing  </v>
      </c>
      <c r="AS70" s="1041"/>
      <c r="AT70" s="1042" t="s">
        <v>85</v>
      </c>
      <c r="AU70" s="1042"/>
      <c r="AV70" s="68">
        <v>0</v>
      </c>
      <c r="AW70" s="8"/>
      <c r="AX70" s="720">
        <f>Prices!$D110</f>
        <v>0</v>
      </c>
      <c r="AY70" s="13">
        <f t="shared" si="562"/>
        <v>0</v>
      </c>
      <c r="AZ70" s="13">
        <f t="shared" si="563"/>
        <v>0</v>
      </c>
      <c r="BA70" s="13">
        <f t="shared" si="564"/>
        <v>0</v>
      </c>
      <c r="BB70" s="151"/>
      <c r="BC70" s="155"/>
      <c r="BD70" s="10"/>
      <c r="BE70" s="44" t="s">
        <v>77</v>
      </c>
      <c r="BF70" s="1041" t="str">
        <f>Prices!$A$110</f>
        <v xml:space="preserve">glazing  </v>
      </c>
      <c r="BG70" s="1041"/>
      <c r="BH70" s="1042" t="s">
        <v>85</v>
      </c>
      <c r="BI70" s="1042"/>
      <c r="BJ70" s="68">
        <v>0</v>
      </c>
      <c r="BK70" s="8"/>
      <c r="BL70" s="720">
        <f>Prices!$D110</f>
        <v>0</v>
      </c>
      <c r="BM70" s="13">
        <f t="shared" si="567"/>
        <v>0</v>
      </c>
      <c r="BN70" s="13">
        <f t="shared" si="568"/>
        <v>0</v>
      </c>
      <c r="BO70" s="13">
        <f t="shared" si="569"/>
        <v>0</v>
      </c>
      <c r="BP70" s="151"/>
      <c r="BQ70" s="155"/>
      <c r="BR70" s="10"/>
      <c r="BS70" s="44" t="s">
        <v>77</v>
      </c>
      <c r="BT70" s="1041" t="str">
        <f>Prices!$A$110</f>
        <v xml:space="preserve">glazing  </v>
      </c>
      <c r="BU70" s="1041"/>
      <c r="BV70" s="1042" t="s">
        <v>85</v>
      </c>
      <c r="BW70" s="1042"/>
      <c r="BX70" s="68">
        <v>0</v>
      </c>
      <c r="BY70" s="8"/>
      <c r="BZ70" s="720">
        <f>Prices!$D110</f>
        <v>0</v>
      </c>
      <c r="CA70" s="13">
        <f t="shared" si="572"/>
        <v>0</v>
      </c>
      <c r="CB70" s="13">
        <f t="shared" si="573"/>
        <v>0</v>
      </c>
      <c r="CC70" s="13">
        <f t="shared" si="574"/>
        <v>0</v>
      </c>
      <c r="CD70" s="151"/>
      <c r="CE70" s="155"/>
      <c r="CF70" s="10"/>
      <c r="CG70" s="44" t="s">
        <v>77</v>
      </c>
      <c r="CH70" s="1041" t="str">
        <f>Prices!$A$110</f>
        <v xml:space="preserve">glazing  </v>
      </c>
      <c r="CI70" s="1041"/>
      <c r="CJ70" s="1042" t="s">
        <v>85</v>
      </c>
      <c r="CK70" s="1042"/>
      <c r="CL70" s="68">
        <v>0</v>
      </c>
      <c r="CM70" s="8"/>
      <c r="CN70" s="720">
        <f>Prices!$D110</f>
        <v>0</v>
      </c>
      <c r="CO70" s="13">
        <f t="shared" si="577"/>
        <v>0</v>
      </c>
      <c r="CP70" s="13">
        <f t="shared" si="578"/>
        <v>0</v>
      </c>
      <c r="CQ70" s="13">
        <f t="shared" si="579"/>
        <v>0</v>
      </c>
      <c r="CR70" s="151"/>
      <c r="CS70" s="155"/>
      <c r="CT70" s="10"/>
      <c r="CU70" s="44" t="s">
        <v>77</v>
      </c>
      <c r="CV70" s="1041" t="str">
        <f>Prices!$A$110</f>
        <v xml:space="preserve">glazing  </v>
      </c>
      <c r="CW70" s="1041"/>
      <c r="CX70" s="1042" t="s">
        <v>85</v>
      </c>
      <c r="CY70" s="1042"/>
      <c r="CZ70" s="68">
        <v>0</v>
      </c>
      <c r="DA70" s="8"/>
      <c r="DB70" s="720">
        <f>Prices!$D110</f>
        <v>0</v>
      </c>
      <c r="DC70" s="13">
        <f t="shared" si="582"/>
        <v>0</v>
      </c>
      <c r="DD70" s="13">
        <f t="shared" si="583"/>
        <v>0</v>
      </c>
      <c r="DE70" s="13">
        <f t="shared" si="584"/>
        <v>0</v>
      </c>
      <c r="DF70" s="151"/>
      <c r="DG70" s="155"/>
      <c r="DH70" s="10"/>
      <c r="DI70" s="44" t="s">
        <v>77</v>
      </c>
      <c r="DJ70" s="1041" t="str">
        <f>Prices!$A$110</f>
        <v xml:space="preserve">glazing  </v>
      </c>
      <c r="DK70" s="1041"/>
      <c r="DL70" s="1042" t="s">
        <v>85</v>
      </c>
      <c r="DM70" s="1042"/>
      <c r="DN70" s="68">
        <v>0</v>
      </c>
      <c r="DO70" s="8"/>
      <c r="DP70" s="720">
        <f>Prices!$D110</f>
        <v>0</v>
      </c>
      <c r="DQ70" s="13">
        <f t="shared" si="587"/>
        <v>0</v>
      </c>
      <c r="DR70" s="13">
        <f t="shared" si="588"/>
        <v>0</v>
      </c>
      <c r="DS70" s="13">
        <f t="shared" si="589"/>
        <v>0</v>
      </c>
      <c r="DT70" s="151"/>
      <c r="DU70" s="155"/>
      <c r="DV70" s="10"/>
      <c r="DW70" s="44" t="s">
        <v>77</v>
      </c>
      <c r="DX70" s="1041" t="str">
        <f>Prices!$A$110</f>
        <v xml:space="preserve">glazing  </v>
      </c>
      <c r="DY70" s="1041"/>
      <c r="DZ70" s="1042" t="s">
        <v>85</v>
      </c>
      <c r="EA70" s="1042"/>
      <c r="EB70" s="68">
        <v>0</v>
      </c>
      <c r="EC70" s="8"/>
      <c r="ED70" s="720">
        <f>Prices!$D110</f>
        <v>0</v>
      </c>
      <c r="EE70" s="13">
        <f t="shared" si="592"/>
        <v>0</v>
      </c>
      <c r="EF70" s="13">
        <f t="shared" si="593"/>
        <v>0</v>
      </c>
      <c r="EG70" s="13">
        <f t="shared" si="594"/>
        <v>0</v>
      </c>
      <c r="EH70" s="151"/>
      <c r="EI70" s="155"/>
      <c r="EJ70" s="10"/>
      <c r="EK70" s="44" t="s">
        <v>241</v>
      </c>
      <c r="EL70" s="95" t="s">
        <v>115</v>
      </c>
      <c r="EM70" s="744">
        <f t="shared" si="548"/>
        <v>0</v>
      </c>
      <c r="EN70" s="147"/>
      <c r="EO70" s="147"/>
      <c r="EP70" s="744">
        <f t="shared" si="549"/>
        <v>0</v>
      </c>
      <c r="EQ70" s="190">
        <f>G93*$C$2+U93*$Q$2+AI93*$AE$2+AW93*$AS$2+BK93*$BG$2+BY93*$BU$2+CM93*$CI$2+DA93*$CW$2+DO93*$DK$2+EC93*$DY$2</f>
        <v>0</v>
      </c>
      <c r="ER70" s="116">
        <f t="shared" si="550"/>
        <v>0</v>
      </c>
      <c r="ES70" s="81">
        <f t="shared" si="551"/>
        <v>0</v>
      </c>
      <c r="ET70" s="280">
        <v>0</v>
      </c>
      <c r="EU70" s="9" t="s">
        <v>109</v>
      </c>
      <c r="EV70" s="583">
        <f>IF(ER$4=0,0,EQ70/$ER$4*$EX$4)</f>
        <v>0</v>
      </c>
      <c r="EW70" s="579">
        <f t="shared" si="86"/>
        <v>0</v>
      </c>
      <c r="EX70" s="582">
        <f t="shared" si="552"/>
        <v>0</v>
      </c>
      <c r="EY70" s="112"/>
      <c r="EZ70" s="573"/>
      <c r="FA70" s="55"/>
      <c r="FC70" s="44"/>
      <c r="FD70" s="11"/>
      <c r="FE70" s="126"/>
      <c r="FF70" s="126"/>
      <c r="FG70" s="436"/>
      <c r="FH70" s="9"/>
      <c r="FI70" s="123"/>
      <c r="FJ70" s="121"/>
      <c r="FK70" s="604"/>
      <c r="FL70" s="592"/>
      <c r="FM70" s="573"/>
      <c r="FN70" s="607"/>
      <c r="FO70" s="127"/>
      <c r="FP70" s="87"/>
      <c r="FQ70" s="522"/>
      <c r="FR70" s="61"/>
      <c r="FS70" s="567"/>
    </row>
    <row r="71" spans="1:175" x14ac:dyDescent="0.25">
      <c r="A71" s="44" t="s">
        <v>77</v>
      </c>
      <c r="B71" s="1041" t="str">
        <f>Prices!$A$111</f>
        <v xml:space="preserve">glazing  </v>
      </c>
      <c r="C71" s="1041"/>
      <c r="D71" s="1042" t="s">
        <v>86</v>
      </c>
      <c r="E71" s="1042"/>
      <c r="F71" s="68">
        <v>0</v>
      </c>
      <c r="G71" s="8"/>
      <c r="H71" s="720">
        <f>Prices!$D111</f>
        <v>0</v>
      </c>
      <c r="I71" s="13">
        <f t="shared" si="597"/>
        <v>0</v>
      </c>
      <c r="J71" s="13">
        <f t="shared" si="553"/>
        <v>0</v>
      </c>
      <c r="K71" s="13">
        <f t="shared" si="554"/>
        <v>0</v>
      </c>
      <c r="L71" s="151"/>
      <c r="M71" s="155"/>
      <c r="N71" s="15"/>
      <c r="O71" s="44" t="s">
        <v>77</v>
      </c>
      <c r="P71" s="1041" t="str">
        <f>Prices!$A$111</f>
        <v xml:space="preserve">glazing  </v>
      </c>
      <c r="Q71" s="1041"/>
      <c r="R71" s="1042" t="s">
        <v>86</v>
      </c>
      <c r="S71" s="1042"/>
      <c r="T71" s="68">
        <v>0</v>
      </c>
      <c r="U71" s="8"/>
      <c r="V71" s="720">
        <f>Prices!$D111</f>
        <v>0</v>
      </c>
      <c r="W71" s="13">
        <f t="shared" si="598"/>
        <v>0</v>
      </c>
      <c r="X71" s="13">
        <f t="shared" si="555"/>
        <v>0</v>
      </c>
      <c r="Y71" s="13">
        <f t="shared" si="556"/>
        <v>0</v>
      </c>
      <c r="Z71" s="151"/>
      <c r="AA71" s="155"/>
      <c r="AB71" s="15"/>
      <c r="AC71" s="44" t="s">
        <v>77</v>
      </c>
      <c r="AD71" s="1041" t="str">
        <f>Prices!$A$111</f>
        <v xml:space="preserve">glazing  </v>
      </c>
      <c r="AE71" s="1041"/>
      <c r="AF71" s="1042" t="s">
        <v>86</v>
      </c>
      <c r="AG71" s="1042"/>
      <c r="AH71" s="68">
        <v>0</v>
      </c>
      <c r="AI71" s="8"/>
      <c r="AJ71" s="720">
        <f>Prices!$D111</f>
        <v>0</v>
      </c>
      <c r="AK71" s="13">
        <f t="shared" si="557"/>
        <v>0</v>
      </c>
      <c r="AL71" s="13">
        <f t="shared" si="558"/>
        <v>0</v>
      </c>
      <c r="AM71" s="13">
        <f t="shared" si="559"/>
        <v>0</v>
      </c>
      <c r="AN71" s="151"/>
      <c r="AO71" s="155"/>
      <c r="AP71" s="15"/>
      <c r="AQ71" s="44" t="s">
        <v>77</v>
      </c>
      <c r="AR71" s="1041" t="str">
        <f>Prices!$A$111</f>
        <v xml:space="preserve">glazing  </v>
      </c>
      <c r="AS71" s="1041"/>
      <c r="AT71" s="1042" t="s">
        <v>86</v>
      </c>
      <c r="AU71" s="1042"/>
      <c r="AV71" s="68">
        <v>0</v>
      </c>
      <c r="AW71" s="8"/>
      <c r="AX71" s="720">
        <f>Prices!$D111</f>
        <v>0</v>
      </c>
      <c r="AY71" s="13">
        <f t="shared" si="562"/>
        <v>0</v>
      </c>
      <c r="AZ71" s="13">
        <f t="shared" si="563"/>
        <v>0</v>
      </c>
      <c r="BA71" s="13">
        <f t="shared" si="564"/>
        <v>0</v>
      </c>
      <c r="BB71" s="151"/>
      <c r="BC71" s="155"/>
      <c r="BD71" s="15"/>
      <c r="BE71" s="44" t="s">
        <v>77</v>
      </c>
      <c r="BF71" s="1041" t="str">
        <f>Prices!$A$111</f>
        <v xml:space="preserve">glazing  </v>
      </c>
      <c r="BG71" s="1041"/>
      <c r="BH71" s="1042" t="s">
        <v>86</v>
      </c>
      <c r="BI71" s="1042"/>
      <c r="BJ71" s="68">
        <v>0</v>
      </c>
      <c r="BK71" s="8"/>
      <c r="BL71" s="720">
        <f>Prices!$D111</f>
        <v>0</v>
      </c>
      <c r="BM71" s="13">
        <f t="shared" si="567"/>
        <v>0</v>
      </c>
      <c r="BN71" s="13">
        <f t="shared" si="568"/>
        <v>0</v>
      </c>
      <c r="BO71" s="13">
        <f t="shared" si="569"/>
        <v>0</v>
      </c>
      <c r="BP71" s="151"/>
      <c r="BQ71" s="155"/>
      <c r="BR71" s="15"/>
      <c r="BS71" s="44" t="s">
        <v>77</v>
      </c>
      <c r="BT71" s="1041" t="str">
        <f>Prices!$A$111</f>
        <v xml:space="preserve">glazing  </v>
      </c>
      <c r="BU71" s="1041"/>
      <c r="BV71" s="1042" t="s">
        <v>86</v>
      </c>
      <c r="BW71" s="1042"/>
      <c r="BX71" s="68">
        <v>0</v>
      </c>
      <c r="BY71" s="8"/>
      <c r="BZ71" s="720">
        <f>Prices!$D111</f>
        <v>0</v>
      </c>
      <c r="CA71" s="13">
        <f t="shared" si="572"/>
        <v>0</v>
      </c>
      <c r="CB71" s="13">
        <f t="shared" si="573"/>
        <v>0</v>
      </c>
      <c r="CC71" s="13">
        <f t="shared" si="574"/>
        <v>0</v>
      </c>
      <c r="CD71" s="151"/>
      <c r="CE71" s="155"/>
      <c r="CF71" s="15"/>
      <c r="CG71" s="44" t="s">
        <v>77</v>
      </c>
      <c r="CH71" s="1041" t="str">
        <f>Prices!$A$111</f>
        <v xml:space="preserve">glazing  </v>
      </c>
      <c r="CI71" s="1041"/>
      <c r="CJ71" s="1042" t="s">
        <v>86</v>
      </c>
      <c r="CK71" s="1042"/>
      <c r="CL71" s="68">
        <v>0</v>
      </c>
      <c r="CM71" s="8"/>
      <c r="CN71" s="720">
        <f>Prices!$D111</f>
        <v>0</v>
      </c>
      <c r="CO71" s="13">
        <f t="shared" si="577"/>
        <v>0</v>
      </c>
      <c r="CP71" s="13">
        <f t="shared" si="578"/>
        <v>0</v>
      </c>
      <c r="CQ71" s="13">
        <f t="shared" si="579"/>
        <v>0</v>
      </c>
      <c r="CR71" s="151"/>
      <c r="CS71" s="155"/>
      <c r="CT71" s="15"/>
      <c r="CU71" s="44" t="s">
        <v>77</v>
      </c>
      <c r="CV71" s="1041" t="str">
        <f>Prices!$A$111</f>
        <v xml:space="preserve">glazing  </v>
      </c>
      <c r="CW71" s="1041"/>
      <c r="CX71" s="1042" t="s">
        <v>86</v>
      </c>
      <c r="CY71" s="1042"/>
      <c r="CZ71" s="68">
        <v>0</v>
      </c>
      <c r="DA71" s="8"/>
      <c r="DB71" s="720">
        <f>Prices!$D111</f>
        <v>0</v>
      </c>
      <c r="DC71" s="13">
        <f t="shared" si="582"/>
        <v>0</v>
      </c>
      <c r="DD71" s="13">
        <f t="shared" si="583"/>
        <v>0</v>
      </c>
      <c r="DE71" s="13">
        <f t="shared" si="584"/>
        <v>0</v>
      </c>
      <c r="DF71" s="151"/>
      <c r="DG71" s="155"/>
      <c r="DH71" s="15"/>
      <c r="DI71" s="44" t="s">
        <v>77</v>
      </c>
      <c r="DJ71" s="1041" t="str">
        <f>Prices!$A$111</f>
        <v xml:space="preserve">glazing  </v>
      </c>
      <c r="DK71" s="1041"/>
      <c r="DL71" s="1042" t="s">
        <v>86</v>
      </c>
      <c r="DM71" s="1042"/>
      <c r="DN71" s="68">
        <v>0</v>
      </c>
      <c r="DO71" s="8"/>
      <c r="DP71" s="720">
        <f>Prices!$D111</f>
        <v>0</v>
      </c>
      <c r="DQ71" s="13">
        <f t="shared" si="587"/>
        <v>0</v>
      </c>
      <c r="DR71" s="13">
        <f t="shared" si="588"/>
        <v>0</v>
      </c>
      <c r="DS71" s="13">
        <f t="shared" si="589"/>
        <v>0</v>
      </c>
      <c r="DT71" s="151"/>
      <c r="DU71" s="155"/>
      <c r="DV71" s="15"/>
      <c r="DW71" s="44" t="s">
        <v>77</v>
      </c>
      <c r="DX71" s="1041" t="str">
        <f>Prices!$A$111</f>
        <v xml:space="preserve">glazing  </v>
      </c>
      <c r="DY71" s="1041"/>
      <c r="DZ71" s="1042" t="s">
        <v>86</v>
      </c>
      <c r="EA71" s="1042"/>
      <c r="EB71" s="68">
        <v>0</v>
      </c>
      <c r="EC71" s="8"/>
      <c r="ED71" s="720">
        <f>Prices!$D111</f>
        <v>0</v>
      </c>
      <c r="EE71" s="13">
        <f t="shared" si="592"/>
        <v>0</v>
      </c>
      <c r="EF71" s="13">
        <f t="shared" si="593"/>
        <v>0</v>
      </c>
      <c r="EG71" s="13">
        <f t="shared" si="594"/>
        <v>0</v>
      </c>
      <c r="EH71" s="151"/>
      <c r="EI71" s="155"/>
      <c r="EJ71" s="15"/>
      <c r="EK71" s="44" t="s">
        <v>92</v>
      </c>
      <c r="EL71" s="148"/>
      <c r="EM71" s="744">
        <f>K95+Y95+AM95+BA95+BO95+CC95+CQ95+DE95+DS95+EG95</f>
        <v>0</v>
      </c>
      <c r="EN71" s="147"/>
      <c r="EO71" s="765" t="s">
        <v>45</v>
      </c>
      <c r="EP71" s="190">
        <f>F95*$C$2+T95*$Q$2+AH95*$AE$2+AV95*$AS$2+BJ95*$BG$2+BX95*$BU$2+CL95*$CI$2+CZ95*$CW$2+DN95*$DK$2+EB95*$DY$2</f>
        <v>0</v>
      </c>
      <c r="EQ71" s="79"/>
      <c r="ER71" s="116">
        <f t="shared" si="550"/>
        <v>0</v>
      </c>
      <c r="ES71" s="81">
        <f t="shared" si="551"/>
        <v>0</v>
      </c>
      <c r="ET71" s="280">
        <v>0</v>
      </c>
      <c r="EU71" s="9" t="s">
        <v>45</v>
      </c>
      <c r="EV71" s="583">
        <f t="shared" ref="EV71:EV79" si="601">IF(ER$4=0,0,EP71/$ER$4*$EX$4)</f>
        <v>0</v>
      </c>
      <c r="EW71" s="579">
        <f t="shared" si="86"/>
        <v>0</v>
      </c>
      <c r="EX71" s="582">
        <f t="shared" si="552"/>
        <v>0</v>
      </c>
      <c r="EY71" s="112"/>
      <c r="EZ71" s="573"/>
      <c r="FA71" s="55"/>
      <c r="FC71" s="44" t="s">
        <v>100</v>
      </c>
      <c r="FD71" s="11" t="s">
        <v>52</v>
      </c>
      <c r="FE71" s="141">
        <v>0</v>
      </c>
      <c r="FF71" s="141">
        <v>0</v>
      </c>
      <c r="FG71" s="142">
        <v>0</v>
      </c>
      <c r="FH71" s="9" t="s">
        <v>63</v>
      </c>
      <c r="FI71" s="122">
        <f>FE71*FF71*FG71</f>
        <v>0</v>
      </c>
      <c r="FJ71" s="602">
        <v>0</v>
      </c>
      <c r="FK71" s="604">
        <f>FI71*FJ71</f>
        <v>0</v>
      </c>
      <c r="FL71" s="591">
        <f>FM133</f>
        <v>0</v>
      </c>
      <c r="FM71" s="544">
        <f>IF(FJ71=0,0,FL71/FJ71)</f>
        <v>0</v>
      </c>
      <c r="FN71" s="610">
        <f>SUM(FK71:FK72)+FL71</f>
        <v>0</v>
      </c>
      <c r="FO71" s="127">
        <f>IF(FO$4=0,0,FN71/$FO$4)</f>
        <v>0</v>
      </c>
      <c r="FP71" s="87" t="s">
        <v>100</v>
      </c>
      <c r="FQ71" s="522">
        <f>EX85+EY85</f>
        <v>0</v>
      </c>
      <c r="FR71" s="496">
        <f>FN71</f>
        <v>0</v>
      </c>
      <c r="FS71" s="567">
        <f>SUM(FQ71:FR71)</f>
        <v>0</v>
      </c>
    </row>
    <row r="72" spans="1:175" x14ac:dyDescent="0.25">
      <c r="A72" s="44" t="s">
        <v>77</v>
      </c>
      <c r="B72" s="1041" t="str">
        <f>Prices!$A$112</f>
        <v xml:space="preserve">glazing  </v>
      </c>
      <c r="C72" s="1041"/>
      <c r="D72" s="1042" t="s">
        <v>87</v>
      </c>
      <c r="E72" s="1042"/>
      <c r="F72" s="68">
        <v>0</v>
      </c>
      <c r="G72" s="8"/>
      <c r="H72" s="720">
        <f>Prices!$D112</f>
        <v>0</v>
      </c>
      <c r="I72" s="13">
        <f t="shared" si="597"/>
        <v>0</v>
      </c>
      <c r="J72" s="13">
        <f t="shared" si="553"/>
        <v>0</v>
      </c>
      <c r="K72" s="13">
        <f t="shared" si="554"/>
        <v>0</v>
      </c>
      <c r="L72" s="151"/>
      <c r="M72" s="155"/>
      <c r="N72" s="10"/>
      <c r="O72" s="44" t="s">
        <v>77</v>
      </c>
      <c r="P72" s="1041" t="str">
        <f>Prices!$A$112</f>
        <v xml:space="preserve">glazing  </v>
      </c>
      <c r="Q72" s="1041"/>
      <c r="R72" s="1042" t="s">
        <v>87</v>
      </c>
      <c r="S72" s="1042"/>
      <c r="T72" s="68">
        <v>0</v>
      </c>
      <c r="U72" s="8"/>
      <c r="V72" s="720">
        <f>Prices!$D112</f>
        <v>0</v>
      </c>
      <c r="W72" s="13">
        <f t="shared" si="598"/>
        <v>0</v>
      </c>
      <c r="X72" s="13">
        <f t="shared" si="555"/>
        <v>0</v>
      </c>
      <c r="Y72" s="13">
        <f t="shared" si="556"/>
        <v>0</v>
      </c>
      <c r="Z72" s="151"/>
      <c r="AA72" s="155"/>
      <c r="AB72" s="10"/>
      <c r="AC72" s="44" t="s">
        <v>77</v>
      </c>
      <c r="AD72" s="1041" t="str">
        <f>Prices!$A$112</f>
        <v xml:space="preserve">glazing  </v>
      </c>
      <c r="AE72" s="1041"/>
      <c r="AF72" s="1042" t="s">
        <v>87</v>
      </c>
      <c r="AG72" s="1042"/>
      <c r="AH72" s="68">
        <v>0</v>
      </c>
      <c r="AI72" s="8"/>
      <c r="AJ72" s="720">
        <f>Prices!$D112</f>
        <v>0</v>
      </c>
      <c r="AK72" s="13">
        <f t="shared" si="557"/>
        <v>0</v>
      </c>
      <c r="AL72" s="13">
        <f t="shared" si="558"/>
        <v>0</v>
      </c>
      <c r="AM72" s="13">
        <f t="shared" si="559"/>
        <v>0</v>
      </c>
      <c r="AN72" s="151"/>
      <c r="AO72" s="155"/>
      <c r="AP72" s="10"/>
      <c r="AQ72" s="44" t="s">
        <v>77</v>
      </c>
      <c r="AR72" s="1041" t="str">
        <f>Prices!$A$112</f>
        <v xml:space="preserve">glazing  </v>
      </c>
      <c r="AS72" s="1041"/>
      <c r="AT72" s="1042" t="s">
        <v>87</v>
      </c>
      <c r="AU72" s="1042"/>
      <c r="AV72" s="68">
        <v>0</v>
      </c>
      <c r="AW72" s="8"/>
      <c r="AX72" s="720">
        <f>Prices!$D112</f>
        <v>0</v>
      </c>
      <c r="AY72" s="13">
        <f t="shared" si="562"/>
        <v>0</v>
      </c>
      <c r="AZ72" s="13">
        <f t="shared" si="563"/>
        <v>0</v>
      </c>
      <c r="BA72" s="13">
        <f t="shared" si="564"/>
        <v>0</v>
      </c>
      <c r="BB72" s="151"/>
      <c r="BC72" s="155"/>
      <c r="BD72" s="10"/>
      <c r="BE72" s="44" t="s">
        <v>77</v>
      </c>
      <c r="BF72" s="1041" t="str">
        <f>Prices!$A$112</f>
        <v xml:space="preserve">glazing  </v>
      </c>
      <c r="BG72" s="1041"/>
      <c r="BH72" s="1042" t="s">
        <v>87</v>
      </c>
      <c r="BI72" s="1042"/>
      <c r="BJ72" s="68">
        <v>0</v>
      </c>
      <c r="BK72" s="8"/>
      <c r="BL72" s="720">
        <f>Prices!$D112</f>
        <v>0</v>
      </c>
      <c r="BM72" s="13">
        <f t="shared" si="567"/>
        <v>0</v>
      </c>
      <c r="BN72" s="13">
        <f t="shared" si="568"/>
        <v>0</v>
      </c>
      <c r="BO72" s="13">
        <f t="shared" si="569"/>
        <v>0</v>
      </c>
      <c r="BP72" s="151"/>
      <c r="BQ72" s="155"/>
      <c r="BR72" s="10"/>
      <c r="BS72" s="44" t="s">
        <v>77</v>
      </c>
      <c r="BT72" s="1041" t="str">
        <f>Prices!$A$112</f>
        <v xml:space="preserve">glazing  </v>
      </c>
      <c r="BU72" s="1041"/>
      <c r="BV72" s="1042" t="s">
        <v>87</v>
      </c>
      <c r="BW72" s="1042"/>
      <c r="BX72" s="68">
        <v>0</v>
      </c>
      <c r="BY72" s="8"/>
      <c r="BZ72" s="720">
        <f>Prices!$D112</f>
        <v>0</v>
      </c>
      <c r="CA72" s="13">
        <f t="shared" si="572"/>
        <v>0</v>
      </c>
      <c r="CB72" s="13">
        <f t="shared" si="573"/>
        <v>0</v>
      </c>
      <c r="CC72" s="13">
        <f t="shared" si="574"/>
        <v>0</v>
      </c>
      <c r="CD72" s="151"/>
      <c r="CE72" s="155"/>
      <c r="CF72" s="10"/>
      <c r="CG72" s="44" t="s">
        <v>77</v>
      </c>
      <c r="CH72" s="1041" t="str">
        <f>Prices!$A$112</f>
        <v xml:space="preserve">glazing  </v>
      </c>
      <c r="CI72" s="1041"/>
      <c r="CJ72" s="1042" t="s">
        <v>87</v>
      </c>
      <c r="CK72" s="1042"/>
      <c r="CL72" s="68">
        <v>0</v>
      </c>
      <c r="CM72" s="8"/>
      <c r="CN72" s="720">
        <f>Prices!$D112</f>
        <v>0</v>
      </c>
      <c r="CO72" s="13">
        <f t="shared" si="577"/>
        <v>0</v>
      </c>
      <c r="CP72" s="13">
        <f t="shared" si="578"/>
        <v>0</v>
      </c>
      <c r="CQ72" s="13">
        <f t="shared" si="579"/>
        <v>0</v>
      </c>
      <c r="CR72" s="151"/>
      <c r="CS72" s="155"/>
      <c r="CT72" s="10"/>
      <c r="CU72" s="44" t="s">
        <v>77</v>
      </c>
      <c r="CV72" s="1041" t="str">
        <f>Prices!$A$112</f>
        <v xml:space="preserve">glazing  </v>
      </c>
      <c r="CW72" s="1041"/>
      <c r="CX72" s="1042" t="s">
        <v>87</v>
      </c>
      <c r="CY72" s="1042"/>
      <c r="CZ72" s="68">
        <v>0</v>
      </c>
      <c r="DA72" s="8"/>
      <c r="DB72" s="720">
        <f>Prices!$D112</f>
        <v>0</v>
      </c>
      <c r="DC72" s="13">
        <f t="shared" si="582"/>
        <v>0</v>
      </c>
      <c r="DD72" s="13">
        <f t="shared" si="583"/>
        <v>0</v>
      </c>
      <c r="DE72" s="13">
        <f t="shared" si="584"/>
        <v>0</v>
      </c>
      <c r="DF72" s="151"/>
      <c r="DG72" s="155"/>
      <c r="DH72" s="10"/>
      <c r="DI72" s="44" t="s">
        <v>77</v>
      </c>
      <c r="DJ72" s="1041" t="str">
        <f>Prices!$A$112</f>
        <v xml:space="preserve">glazing  </v>
      </c>
      <c r="DK72" s="1041"/>
      <c r="DL72" s="1042" t="s">
        <v>87</v>
      </c>
      <c r="DM72" s="1042"/>
      <c r="DN72" s="68">
        <v>0</v>
      </c>
      <c r="DO72" s="8"/>
      <c r="DP72" s="720">
        <f>Prices!$D112</f>
        <v>0</v>
      </c>
      <c r="DQ72" s="13">
        <f t="shared" si="587"/>
        <v>0</v>
      </c>
      <c r="DR72" s="13">
        <f t="shared" si="588"/>
        <v>0</v>
      </c>
      <c r="DS72" s="13">
        <f t="shared" si="589"/>
        <v>0</v>
      </c>
      <c r="DT72" s="151"/>
      <c r="DU72" s="155"/>
      <c r="DV72" s="10"/>
      <c r="DW72" s="44" t="s">
        <v>77</v>
      </c>
      <c r="DX72" s="1041" t="str">
        <f>Prices!$A$112</f>
        <v xml:space="preserve">glazing  </v>
      </c>
      <c r="DY72" s="1041"/>
      <c r="DZ72" s="1042" t="s">
        <v>87</v>
      </c>
      <c r="EA72" s="1042"/>
      <c r="EB72" s="68">
        <v>0</v>
      </c>
      <c r="EC72" s="8"/>
      <c r="ED72" s="720">
        <f>Prices!$D112</f>
        <v>0</v>
      </c>
      <c r="EE72" s="13">
        <f t="shared" si="592"/>
        <v>0</v>
      </c>
      <c r="EF72" s="13">
        <f t="shared" si="593"/>
        <v>0</v>
      </c>
      <c r="EG72" s="13">
        <f t="shared" si="594"/>
        <v>0</v>
      </c>
      <c r="EH72" s="151"/>
      <c r="EI72" s="155"/>
      <c r="EJ72" s="10"/>
      <c r="EK72" s="44" t="s">
        <v>92</v>
      </c>
      <c r="EL72" s="148"/>
      <c r="EM72" s="744">
        <f>K96+Y96+AM96+BA96+BO96+CC96+CQ96+DE96+DS96+EG96</f>
        <v>0</v>
      </c>
      <c r="EN72" s="147"/>
      <c r="EO72" s="765" t="s">
        <v>45</v>
      </c>
      <c r="EP72" s="190">
        <f>F96*$C$2+T96*$Q$2+AH96*$AE$2+AV96*$AS$2+BJ96*$BG$2+BX96*$BU$2+CL96*$CI$2+CZ96*$CW$2+DN96*$DK$2+EB96*$DY$2</f>
        <v>0</v>
      </c>
      <c r="EQ72" s="79"/>
      <c r="ER72" s="116">
        <f t="shared" si="550"/>
        <v>0</v>
      </c>
      <c r="ES72" s="81">
        <f t="shared" si="551"/>
        <v>0</v>
      </c>
      <c r="ET72" s="280">
        <v>0</v>
      </c>
      <c r="EU72" s="9" t="s">
        <v>45</v>
      </c>
      <c r="EV72" s="583">
        <f t="shared" si="601"/>
        <v>0</v>
      </c>
      <c r="EW72" s="579">
        <f t="shared" si="86"/>
        <v>0</v>
      </c>
      <c r="EX72" s="582">
        <f t="shared" si="552"/>
        <v>0</v>
      </c>
      <c r="EY72" s="112"/>
      <c r="EZ72" s="573"/>
      <c r="FA72" s="55"/>
      <c r="FC72" s="44" t="s">
        <v>100</v>
      </c>
      <c r="FD72" s="11" t="s">
        <v>52</v>
      </c>
      <c r="FE72" s="141">
        <v>0</v>
      </c>
      <c r="FF72" s="141">
        <v>0</v>
      </c>
      <c r="FG72" s="142">
        <v>0</v>
      </c>
      <c r="FH72" s="9" t="s">
        <v>63</v>
      </c>
      <c r="FI72" s="122">
        <f>FE72*FF72*FG72</f>
        <v>0</v>
      </c>
      <c r="FJ72" s="602">
        <v>0</v>
      </c>
      <c r="FK72" s="604">
        <f>FI72*FJ72</f>
        <v>0</v>
      </c>
      <c r="FL72" s="592"/>
      <c r="FM72" s="573"/>
      <c r="FN72" s="607"/>
      <c r="FO72" s="127"/>
      <c r="FP72" s="87"/>
      <c r="FQ72" s="522"/>
      <c r="FR72" s="61"/>
      <c r="FS72" s="567"/>
    </row>
    <row r="73" spans="1:175" x14ac:dyDescent="0.25">
      <c r="A73" s="44" t="s">
        <v>77</v>
      </c>
      <c r="B73" s="1041" t="str">
        <f>Prices!$A$113</f>
        <v xml:space="preserve">glazing  </v>
      </c>
      <c r="C73" s="1041"/>
      <c r="D73" s="1042" t="s">
        <v>88</v>
      </c>
      <c r="E73" s="1042"/>
      <c r="F73" s="68">
        <v>0</v>
      </c>
      <c r="G73" s="8"/>
      <c r="H73" s="720">
        <f>Prices!$D113</f>
        <v>0</v>
      </c>
      <c r="I73" s="13">
        <f t="shared" si="597"/>
        <v>0</v>
      </c>
      <c r="J73" s="13">
        <f t="shared" si="553"/>
        <v>0</v>
      </c>
      <c r="K73" s="13">
        <f t="shared" si="554"/>
        <v>0</v>
      </c>
      <c r="L73" s="151"/>
      <c r="M73" s="155"/>
      <c r="N73" s="10"/>
      <c r="O73" s="44" t="s">
        <v>77</v>
      </c>
      <c r="P73" s="1041" t="str">
        <f>Prices!$A$113</f>
        <v xml:space="preserve">glazing  </v>
      </c>
      <c r="Q73" s="1041"/>
      <c r="R73" s="1042" t="s">
        <v>88</v>
      </c>
      <c r="S73" s="1042"/>
      <c r="T73" s="68">
        <v>0</v>
      </c>
      <c r="U73" s="8"/>
      <c r="V73" s="720">
        <f>Prices!$D113</f>
        <v>0</v>
      </c>
      <c r="W73" s="13">
        <f t="shared" si="598"/>
        <v>0</v>
      </c>
      <c r="X73" s="13">
        <f t="shared" si="555"/>
        <v>0</v>
      </c>
      <c r="Y73" s="13">
        <f t="shared" si="556"/>
        <v>0</v>
      </c>
      <c r="Z73" s="151"/>
      <c r="AA73" s="155"/>
      <c r="AB73" s="10"/>
      <c r="AC73" s="44" t="s">
        <v>77</v>
      </c>
      <c r="AD73" s="1041" t="str">
        <f>Prices!$A$113</f>
        <v xml:space="preserve">glazing  </v>
      </c>
      <c r="AE73" s="1041"/>
      <c r="AF73" s="1042" t="s">
        <v>88</v>
      </c>
      <c r="AG73" s="1042"/>
      <c r="AH73" s="68">
        <v>0</v>
      </c>
      <c r="AI73" s="8"/>
      <c r="AJ73" s="720">
        <f>Prices!$D113</f>
        <v>0</v>
      </c>
      <c r="AK73" s="13">
        <f t="shared" si="557"/>
        <v>0</v>
      </c>
      <c r="AL73" s="13">
        <f t="shared" si="558"/>
        <v>0</v>
      </c>
      <c r="AM73" s="13">
        <f t="shared" si="559"/>
        <v>0</v>
      </c>
      <c r="AN73" s="151"/>
      <c r="AO73" s="155"/>
      <c r="AP73" s="10"/>
      <c r="AQ73" s="44" t="s">
        <v>77</v>
      </c>
      <c r="AR73" s="1041" t="str">
        <f>Prices!$A$113</f>
        <v xml:space="preserve">glazing  </v>
      </c>
      <c r="AS73" s="1041"/>
      <c r="AT73" s="1042" t="s">
        <v>88</v>
      </c>
      <c r="AU73" s="1042"/>
      <c r="AV73" s="68">
        <v>0</v>
      </c>
      <c r="AW73" s="8"/>
      <c r="AX73" s="720">
        <f>Prices!$D113</f>
        <v>0</v>
      </c>
      <c r="AY73" s="13">
        <f t="shared" si="562"/>
        <v>0</v>
      </c>
      <c r="AZ73" s="13">
        <f t="shared" si="563"/>
        <v>0</v>
      </c>
      <c r="BA73" s="13">
        <f t="shared" si="564"/>
        <v>0</v>
      </c>
      <c r="BB73" s="151"/>
      <c r="BC73" s="155"/>
      <c r="BD73" s="10"/>
      <c r="BE73" s="44" t="s">
        <v>77</v>
      </c>
      <c r="BF73" s="1041" t="str">
        <f>Prices!$A$113</f>
        <v xml:space="preserve">glazing  </v>
      </c>
      <c r="BG73" s="1041"/>
      <c r="BH73" s="1042" t="s">
        <v>88</v>
      </c>
      <c r="BI73" s="1042"/>
      <c r="BJ73" s="68">
        <v>0</v>
      </c>
      <c r="BK73" s="8"/>
      <c r="BL73" s="720">
        <f>Prices!$D113</f>
        <v>0</v>
      </c>
      <c r="BM73" s="13">
        <f t="shared" si="567"/>
        <v>0</v>
      </c>
      <c r="BN73" s="13">
        <f t="shared" si="568"/>
        <v>0</v>
      </c>
      <c r="BO73" s="13">
        <f t="shared" si="569"/>
        <v>0</v>
      </c>
      <c r="BP73" s="151"/>
      <c r="BQ73" s="155"/>
      <c r="BR73" s="10"/>
      <c r="BS73" s="44" t="s">
        <v>77</v>
      </c>
      <c r="BT73" s="1041" t="str">
        <f>Prices!$A$113</f>
        <v xml:space="preserve">glazing  </v>
      </c>
      <c r="BU73" s="1041"/>
      <c r="BV73" s="1042" t="s">
        <v>88</v>
      </c>
      <c r="BW73" s="1042"/>
      <c r="BX73" s="68">
        <v>0</v>
      </c>
      <c r="BY73" s="8"/>
      <c r="BZ73" s="720">
        <f>Prices!$D113</f>
        <v>0</v>
      </c>
      <c r="CA73" s="13">
        <f t="shared" si="572"/>
        <v>0</v>
      </c>
      <c r="CB73" s="13">
        <f t="shared" si="573"/>
        <v>0</v>
      </c>
      <c r="CC73" s="13">
        <f t="shared" si="574"/>
        <v>0</v>
      </c>
      <c r="CD73" s="151"/>
      <c r="CE73" s="155"/>
      <c r="CF73" s="10"/>
      <c r="CG73" s="44" t="s">
        <v>77</v>
      </c>
      <c r="CH73" s="1041" t="str">
        <f>Prices!$A$113</f>
        <v xml:space="preserve">glazing  </v>
      </c>
      <c r="CI73" s="1041"/>
      <c r="CJ73" s="1042" t="s">
        <v>88</v>
      </c>
      <c r="CK73" s="1042"/>
      <c r="CL73" s="68">
        <v>0</v>
      </c>
      <c r="CM73" s="8"/>
      <c r="CN73" s="720">
        <f>Prices!$D113</f>
        <v>0</v>
      </c>
      <c r="CO73" s="13">
        <f t="shared" si="577"/>
        <v>0</v>
      </c>
      <c r="CP73" s="13">
        <f t="shared" si="578"/>
        <v>0</v>
      </c>
      <c r="CQ73" s="13">
        <f t="shared" si="579"/>
        <v>0</v>
      </c>
      <c r="CR73" s="151"/>
      <c r="CS73" s="155"/>
      <c r="CT73" s="10"/>
      <c r="CU73" s="44" t="s">
        <v>77</v>
      </c>
      <c r="CV73" s="1041" t="str">
        <f>Prices!$A$113</f>
        <v xml:space="preserve">glazing  </v>
      </c>
      <c r="CW73" s="1041"/>
      <c r="CX73" s="1042" t="s">
        <v>88</v>
      </c>
      <c r="CY73" s="1042"/>
      <c r="CZ73" s="68">
        <v>0</v>
      </c>
      <c r="DA73" s="8"/>
      <c r="DB73" s="720">
        <f>Prices!$D113</f>
        <v>0</v>
      </c>
      <c r="DC73" s="13">
        <f t="shared" si="582"/>
        <v>0</v>
      </c>
      <c r="DD73" s="13">
        <f t="shared" si="583"/>
        <v>0</v>
      </c>
      <c r="DE73" s="13">
        <f t="shared" si="584"/>
        <v>0</v>
      </c>
      <c r="DF73" s="151"/>
      <c r="DG73" s="155"/>
      <c r="DH73" s="10"/>
      <c r="DI73" s="44" t="s">
        <v>77</v>
      </c>
      <c r="DJ73" s="1041" t="str">
        <f>Prices!$A$113</f>
        <v xml:space="preserve">glazing  </v>
      </c>
      <c r="DK73" s="1041"/>
      <c r="DL73" s="1042" t="s">
        <v>88</v>
      </c>
      <c r="DM73" s="1042"/>
      <c r="DN73" s="68">
        <v>0</v>
      </c>
      <c r="DO73" s="8"/>
      <c r="DP73" s="720">
        <f>Prices!$D113</f>
        <v>0</v>
      </c>
      <c r="DQ73" s="13">
        <f t="shared" si="587"/>
        <v>0</v>
      </c>
      <c r="DR73" s="13">
        <f t="shared" si="588"/>
        <v>0</v>
      </c>
      <c r="DS73" s="13">
        <f t="shared" si="589"/>
        <v>0</v>
      </c>
      <c r="DT73" s="151"/>
      <c r="DU73" s="155"/>
      <c r="DV73" s="10"/>
      <c r="DW73" s="44" t="s">
        <v>77</v>
      </c>
      <c r="DX73" s="1041" t="str">
        <f>Prices!$A$113</f>
        <v xml:space="preserve">glazing  </v>
      </c>
      <c r="DY73" s="1041"/>
      <c r="DZ73" s="1042" t="s">
        <v>88</v>
      </c>
      <c r="EA73" s="1042"/>
      <c r="EB73" s="68">
        <v>0</v>
      </c>
      <c r="EC73" s="8"/>
      <c r="ED73" s="720">
        <f>Prices!$D113</f>
        <v>0</v>
      </c>
      <c r="EE73" s="13">
        <f t="shared" si="592"/>
        <v>0</v>
      </c>
      <c r="EF73" s="13">
        <f t="shared" si="593"/>
        <v>0</v>
      </c>
      <c r="EG73" s="13">
        <f t="shared" si="594"/>
        <v>0</v>
      </c>
      <c r="EH73" s="151"/>
      <c r="EI73" s="155"/>
      <c r="EJ73" s="10"/>
      <c r="EK73" s="44" t="s">
        <v>93</v>
      </c>
      <c r="EL73" s="148"/>
      <c r="EM73" s="744">
        <f>K97+Y97+AM97+BA97+BO97+CC97+CQ97+DE97+DS97+EG97</f>
        <v>0</v>
      </c>
      <c r="EN73" s="147"/>
      <c r="EO73" s="765" t="s">
        <v>45</v>
      </c>
      <c r="EP73" s="190">
        <f>F97*$C$2+T97*$Q$2+AH97*$AE$2+AV97*$AS$2+BJ97*$BG$2+BX97*$BU$2+CL97*$CI$2+CZ97*$CW$2+DN97*$DK$2+EB97*$DY$2</f>
        <v>0</v>
      </c>
      <c r="EQ73" s="79"/>
      <c r="ER73" s="116">
        <f t="shared" si="550"/>
        <v>0</v>
      </c>
      <c r="ES73" s="81">
        <f t="shared" si="551"/>
        <v>0</v>
      </c>
      <c r="ET73" s="280">
        <v>0</v>
      </c>
      <c r="EU73" s="9" t="s">
        <v>45</v>
      </c>
      <c r="EV73" s="583">
        <f t="shared" si="601"/>
        <v>0</v>
      </c>
      <c r="EW73" s="579">
        <f t="shared" si="86"/>
        <v>0</v>
      </c>
      <c r="EX73" s="582">
        <f t="shared" si="552"/>
        <v>0</v>
      </c>
      <c r="EY73" s="112"/>
      <c r="EZ73" s="573"/>
      <c r="FA73" s="55"/>
      <c r="FC73" s="44" t="s">
        <v>97</v>
      </c>
      <c r="FD73" s="11" t="s">
        <v>53</v>
      </c>
      <c r="FE73" s="141">
        <v>0</v>
      </c>
      <c r="FF73" s="141">
        <v>0</v>
      </c>
      <c r="FG73" s="142">
        <v>0</v>
      </c>
      <c r="FH73" s="9" t="s">
        <v>63</v>
      </c>
      <c r="FI73" s="122">
        <f>FE73*FF73*FG73</f>
        <v>0</v>
      </c>
      <c r="FJ73" s="602">
        <v>0</v>
      </c>
      <c r="FK73" s="604">
        <f>FI73*FJ73</f>
        <v>0</v>
      </c>
      <c r="FL73" s="592"/>
      <c r="FM73" s="573"/>
      <c r="FN73" s="610">
        <f>SUM(FK73:FK74)</f>
        <v>0</v>
      </c>
      <c r="FO73" s="127">
        <f>IF(FO$4=0,0,FN73/$FO$4)</f>
        <v>0</v>
      </c>
      <c r="FP73" s="87" t="s">
        <v>97</v>
      </c>
      <c r="FQ73" s="522">
        <f>EX79+EX86</f>
        <v>0</v>
      </c>
      <c r="FR73" s="496">
        <f>FN73</f>
        <v>0</v>
      </c>
      <c r="FS73" s="567">
        <f>SUM(FQ73:FR73)</f>
        <v>0</v>
      </c>
    </row>
    <row r="74" spans="1:175" x14ac:dyDescent="0.25">
      <c r="A74" s="44" t="s">
        <v>77</v>
      </c>
      <c r="B74" s="1041" t="str">
        <f>Prices!$A$114</f>
        <v xml:space="preserve">glazing  </v>
      </c>
      <c r="C74" s="1041"/>
      <c r="D74" s="1042" t="s">
        <v>89</v>
      </c>
      <c r="E74" s="1042"/>
      <c r="F74" s="68">
        <v>0</v>
      </c>
      <c r="G74" s="8"/>
      <c r="H74" s="720">
        <f>Prices!$D114</f>
        <v>0</v>
      </c>
      <c r="I74" s="13">
        <f t="shared" si="597"/>
        <v>0</v>
      </c>
      <c r="J74" s="13">
        <f t="shared" si="553"/>
        <v>0</v>
      </c>
      <c r="K74" s="13">
        <f t="shared" si="554"/>
        <v>0</v>
      </c>
      <c r="L74" s="151"/>
      <c r="M74" s="155"/>
      <c r="N74" s="10"/>
      <c r="O74" s="44" t="s">
        <v>77</v>
      </c>
      <c r="P74" s="1041" t="str">
        <f>Prices!$A$114</f>
        <v xml:space="preserve">glazing  </v>
      </c>
      <c r="Q74" s="1041"/>
      <c r="R74" s="1042" t="s">
        <v>89</v>
      </c>
      <c r="S74" s="1042"/>
      <c r="T74" s="68">
        <v>0</v>
      </c>
      <c r="U74" s="8"/>
      <c r="V74" s="720">
        <f>Prices!$D114</f>
        <v>0</v>
      </c>
      <c r="W74" s="13">
        <f t="shared" si="598"/>
        <v>0</v>
      </c>
      <c r="X74" s="13">
        <f t="shared" si="555"/>
        <v>0</v>
      </c>
      <c r="Y74" s="13">
        <f t="shared" si="556"/>
        <v>0</v>
      </c>
      <c r="Z74" s="151"/>
      <c r="AA74" s="155"/>
      <c r="AB74" s="10"/>
      <c r="AC74" s="44" t="s">
        <v>77</v>
      </c>
      <c r="AD74" s="1041" t="str">
        <f>Prices!$A$114</f>
        <v xml:space="preserve">glazing  </v>
      </c>
      <c r="AE74" s="1041"/>
      <c r="AF74" s="1042" t="s">
        <v>89</v>
      </c>
      <c r="AG74" s="1042"/>
      <c r="AH74" s="68">
        <v>0</v>
      </c>
      <c r="AI74" s="8"/>
      <c r="AJ74" s="720">
        <f>Prices!$D114</f>
        <v>0</v>
      </c>
      <c r="AK74" s="13">
        <f t="shared" si="557"/>
        <v>0</v>
      </c>
      <c r="AL74" s="13">
        <f t="shared" si="558"/>
        <v>0</v>
      </c>
      <c r="AM74" s="13">
        <f t="shared" si="559"/>
        <v>0</v>
      </c>
      <c r="AN74" s="151"/>
      <c r="AO74" s="155"/>
      <c r="AP74" s="10"/>
      <c r="AQ74" s="44" t="s">
        <v>77</v>
      </c>
      <c r="AR74" s="1041" t="str">
        <f>Prices!$A$114</f>
        <v xml:space="preserve">glazing  </v>
      </c>
      <c r="AS74" s="1041"/>
      <c r="AT74" s="1042" t="s">
        <v>89</v>
      </c>
      <c r="AU74" s="1042"/>
      <c r="AV74" s="68">
        <v>0</v>
      </c>
      <c r="AW74" s="8"/>
      <c r="AX74" s="720">
        <f>Prices!$D114</f>
        <v>0</v>
      </c>
      <c r="AY74" s="13">
        <f t="shared" si="562"/>
        <v>0</v>
      </c>
      <c r="AZ74" s="13">
        <f t="shared" si="563"/>
        <v>0</v>
      </c>
      <c r="BA74" s="13">
        <f t="shared" si="564"/>
        <v>0</v>
      </c>
      <c r="BB74" s="151"/>
      <c r="BC74" s="155"/>
      <c r="BD74" s="10"/>
      <c r="BE74" s="44" t="s">
        <v>77</v>
      </c>
      <c r="BF74" s="1041" t="str">
        <f>Prices!$A$114</f>
        <v xml:space="preserve">glazing  </v>
      </c>
      <c r="BG74" s="1041"/>
      <c r="BH74" s="1042" t="s">
        <v>89</v>
      </c>
      <c r="BI74" s="1042"/>
      <c r="BJ74" s="68">
        <v>0</v>
      </c>
      <c r="BK74" s="8"/>
      <c r="BL74" s="720">
        <f>Prices!$D114</f>
        <v>0</v>
      </c>
      <c r="BM74" s="13">
        <f t="shared" si="567"/>
        <v>0</v>
      </c>
      <c r="BN74" s="13">
        <f t="shared" si="568"/>
        <v>0</v>
      </c>
      <c r="BO74" s="13">
        <f t="shared" si="569"/>
        <v>0</v>
      </c>
      <c r="BP74" s="151"/>
      <c r="BQ74" s="155"/>
      <c r="BR74" s="10"/>
      <c r="BS74" s="44" t="s">
        <v>77</v>
      </c>
      <c r="BT74" s="1041" t="str">
        <f>Prices!$A$114</f>
        <v xml:space="preserve">glazing  </v>
      </c>
      <c r="BU74" s="1041"/>
      <c r="BV74" s="1042" t="s">
        <v>89</v>
      </c>
      <c r="BW74" s="1042"/>
      <c r="BX74" s="68">
        <v>0</v>
      </c>
      <c r="BY74" s="8"/>
      <c r="BZ74" s="720">
        <f>Prices!$D114</f>
        <v>0</v>
      </c>
      <c r="CA74" s="13">
        <f t="shared" si="572"/>
        <v>0</v>
      </c>
      <c r="CB74" s="13">
        <f t="shared" si="573"/>
        <v>0</v>
      </c>
      <c r="CC74" s="13">
        <f t="shared" si="574"/>
        <v>0</v>
      </c>
      <c r="CD74" s="151"/>
      <c r="CE74" s="155"/>
      <c r="CF74" s="10"/>
      <c r="CG74" s="44" t="s">
        <v>77</v>
      </c>
      <c r="CH74" s="1041" t="str">
        <f>Prices!$A$114</f>
        <v xml:space="preserve">glazing  </v>
      </c>
      <c r="CI74" s="1041"/>
      <c r="CJ74" s="1042" t="s">
        <v>89</v>
      </c>
      <c r="CK74" s="1042"/>
      <c r="CL74" s="68">
        <v>0</v>
      </c>
      <c r="CM74" s="8"/>
      <c r="CN74" s="720">
        <f>Prices!$D114</f>
        <v>0</v>
      </c>
      <c r="CO74" s="13">
        <f t="shared" si="577"/>
        <v>0</v>
      </c>
      <c r="CP74" s="13">
        <f t="shared" si="578"/>
        <v>0</v>
      </c>
      <c r="CQ74" s="13">
        <f t="shared" si="579"/>
        <v>0</v>
      </c>
      <c r="CR74" s="151"/>
      <c r="CS74" s="155"/>
      <c r="CT74" s="10"/>
      <c r="CU74" s="44" t="s">
        <v>77</v>
      </c>
      <c r="CV74" s="1041" t="str">
        <f>Prices!$A$114</f>
        <v xml:space="preserve">glazing  </v>
      </c>
      <c r="CW74" s="1041"/>
      <c r="CX74" s="1042" t="s">
        <v>89</v>
      </c>
      <c r="CY74" s="1042"/>
      <c r="CZ74" s="68">
        <v>0</v>
      </c>
      <c r="DA74" s="8"/>
      <c r="DB74" s="720">
        <f>Prices!$D114</f>
        <v>0</v>
      </c>
      <c r="DC74" s="13">
        <f t="shared" si="582"/>
        <v>0</v>
      </c>
      <c r="DD74" s="13">
        <f t="shared" si="583"/>
        <v>0</v>
      </c>
      <c r="DE74" s="13">
        <f t="shared" si="584"/>
        <v>0</v>
      </c>
      <c r="DF74" s="151"/>
      <c r="DG74" s="155"/>
      <c r="DH74" s="10"/>
      <c r="DI74" s="44" t="s">
        <v>77</v>
      </c>
      <c r="DJ74" s="1041" t="str">
        <f>Prices!$A$114</f>
        <v xml:space="preserve">glazing  </v>
      </c>
      <c r="DK74" s="1041"/>
      <c r="DL74" s="1042" t="s">
        <v>89</v>
      </c>
      <c r="DM74" s="1042"/>
      <c r="DN74" s="68">
        <v>0</v>
      </c>
      <c r="DO74" s="8"/>
      <c r="DP74" s="720">
        <f>Prices!$D114</f>
        <v>0</v>
      </c>
      <c r="DQ74" s="13">
        <f t="shared" si="587"/>
        <v>0</v>
      </c>
      <c r="DR74" s="13">
        <f t="shared" si="588"/>
        <v>0</v>
      </c>
      <c r="DS74" s="13">
        <f t="shared" si="589"/>
        <v>0</v>
      </c>
      <c r="DT74" s="151"/>
      <c r="DU74" s="155"/>
      <c r="DV74" s="10"/>
      <c r="DW74" s="44" t="s">
        <v>77</v>
      </c>
      <c r="DX74" s="1041" t="str">
        <f>Prices!$A$114</f>
        <v xml:space="preserve">glazing  </v>
      </c>
      <c r="DY74" s="1041"/>
      <c r="DZ74" s="1042" t="s">
        <v>89</v>
      </c>
      <c r="EA74" s="1042"/>
      <c r="EB74" s="68">
        <v>0</v>
      </c>
      <c r="EC74" s="8"/>
      <c r="ED74" s="720">
        <f>Prices!$D114</f>
        <v>0</v>
      </c>
      <c r="EE74" s="13">
        <f t="shared" si="592"/>
        <v>0</v>
      </c>
      <c r="EF74" s="13">
        <f t="shared" si="593"/>
        <v>0</v>
      </c>
      <c r="EG74" s="13">
        <f t="shared" si="594"/>
        <v>0</v>
      </c>
      <c r="EH74" s="151"/>
      <c r="EI74" s="155"/>
      <c r="EJ74" s="10"/>
      <c r="EK74" s="44" t="s">
        <v>93</v>
      </c>
      <c r="EL74" s="148"/>
      <c r="EM74" s="744">
        <f>K98+Y98+AM98+BA98+BO98+CC98+CQ98+DE98+DS98+EG98</f>
        <v>0</v>
      </c>
      <c r="EN74" s="147"/>
      <c r="EO74" s="765" t="s">
        <v>45</v>
      </c>
      <c r="EP74" s="190">
        <f>F98*$C$2+T98*$Q$2+AH98*$AE$2+AV98*$AS$2+BJ98*$BG$2+BX98*$BU$2+CL98*$CI$2+CZ98*$CW$2+DN98*$DK$2+EB98*$DY$2</f>
        <v>0</v>
      </c>
      <c r="EQ74" s="79"/>
      <c r="ER74" s="116">
        <f t="shared" si="550"/>
        <v>0</v>
      </c>
      <c r="ES74" s="81">
        <f t="shared" si="551"/>
        <v>0</v>
      </c>
      <c r="ET74" s="280">
        <v>0</v>
      </c>
      <c r="EU74" s="9" t="s">
        <v>45</v>
      </c>
      <c r="EV74" s="583">
        <f t="shared" si="601"/>
        <v>0</v>
      </c>
      <c r="EW74" s="579">
        <f t="shared" si="86"/>
        <v>0</v>
      </c>
      <c r="EX74" s="582">
        <f t="shared" si="552"/>
        <v>0</v>
      </c>
      <c r="EY74" s="112"/>
      <c r="EZ74" s="573"/>
      <c r="FA74" s="55"/>
      <c r="FC74" s="44" t="s">
        <v>97</v>
      </c>
      <c r="FD74" s="11" t="s">
        <v>53</v>
      </c>
      <c r="FE74" s="141">
        <v>0</v>
      </c>
      <c r="FF74" s="141">
        <v>0</v>
      </c>
      <c r="FG74" s="142">
        <v>0</v>
      </c>
      <c r="FH74" s="9" t="s">
        <v>63</v>
      </c>
      <c r="FI74" s="122">
        <f>FE74*FF74*FG74</f>
        <v>0</v>
      </c>
      <c r="FJ74" s="602">
        <v>0</v>
      </c>
      <c r="FK74" s="604">
        <f>FI74*FJ74</f>
        <v>0</v>
      </c>
      <c r="FL74" s="592"/>
      <c r="FM74" s="573"/>
      <c r="FN74" s="607"/>
      <c r="FO74" s="127"/>
      <c r="FP74" s="87"/>
      <c r="FQ74" s="522"/>
      <c r="FR74" s="61"/>
      <c r="FS74" s="567"/>
    </row>
    <row r="75" spans="1:175" x14ac:dyDescent="0.25">
      <c r="A75" s="44" t="s">
        <v>77</v>
      </c>
      <c r="B75" s="1041" t="str">
        <f>Prices!$A$115</f>
        <v xml:space="preserve">glazing  </v>
      </c>
      <c r="C75" s="1041"/>
      <c r="D75" s="1042" t="s">
        <v>577</v>
      </c>
      <c r="E75" s="1042"/>
      <c r="F75" s="68">
        <v>0</v>
      </c>
      <c r="G75" s="8"/>
      <c r="H75" s="720">
        <f>Prices!$D115</f>
        <v>0</v>
      </c>
      <c r="I75" s="13">
        <f t="shared" si="597"/>
        <v>0</v>
      </c>
      <c r="J75" s="13">
        <f t="shared" si="553"/>
        <v>0</v>
      </c>
      <c r="K75" s="13">
        <f t="shared" si="554"/>
        <v>0</v>
      </c>
      <c r="L75" s="151"/>
      <c r="M75" s="155"/>
      <c r="N75" s="15"/>
      <c r="O75" s="44" t="s">
        <v>77</v>
      </c>
      <c r="P75" s="1041" t="str">
        <f>Prices!$A$115</f>
        <v xml:space="preserve">glazing  </v>
      </c>
      <c r="Q75" s="1041"/>
      <c r="R75" s="1042" t="s">
        <v>577</v>
      </c>
      <c r="S75" s="1042"/>
      <c r="T75" s="68">
        <v>0</v>
      </c>
      <c r="U75" s="8"/>
      <c r="V75" s="720">
        <f>Prices!$D115</f>
        <v>0</v>
      </c>
      <c r="W75" s="13">
        <f t="shared" si="598"/>
        <v>0</v>
      </c>
      <c r="X75" s="13">
        <f t="shared" si="555"/>
        <v>0</v>
      </c>
      <c r="Y75" s="13">
        <f t="shared" si="556"/>
        <v>0</v>
      </c>
      <c r="Z75" s="151"/>
      <c r="AA75" s="155"/>
      <c r="AB75" s="15"/>
      <c r="AC75" s="44" t="s">
        <v>77</v>
      </c>
      <c r="AD75" s="1041" t="str">
        <f>Prices!$A$115</f>
        <v xml:space="preserve">glazing  </v>
      </c>
      <c r="AE75" s="1041"/>
      <c r="AF75" s="1042" t="s">
        <v>577</v>
      </c>
      <c r="AG75" s="1042"/>
      <c r="AH75" s="68">
        <v>0</v>
      </c>
      <c r="AI75" s="8"/>
      <c r="AJ75" s="720">
        <f>Prices!$D115</f>
        <v>0</v>
      </c>
      <c r="AK75" s="13">
        <f t="shared" si="557"/>
        <v>0</v>
      </c>
      <c r="AL75" s="13">
        <f t="shared" si="558"/>
        <v>0</v>
      </c>
      <c r="AM75" s="13">
        <f t="shared" si="559"/>
        <v>0</v>
      </c>
      <c r="AN75" s="151"/>
      <c r="AO75" s="155"/>
      <c r="AP75" s="15"/>
      <c r="AQ75" s="44" t="s">
        <v>77</v>
      </c>
      <c r="AR75" s="1041" t="str">
        <f>Prices!$A$115</f>
        <v xml:space="preserve">glazing  </v>
      </c>
      <c r="AS75" s="1041"/>
      <c r="AT75" s="1042" t="s">
        <v>577</v>
      </c>
      <c r="AU75" s="1042"/>
      <c r="AV75" s="68">
        <v>0</v>
      </c>
      <c r="AW75" s="8"/>
      <c r="AX75" s="720">
        <f>Prices!$D115</f>
        <v>0</v>
      </c>
      <c r="AY75" s="13">
        <f t="shared" si="562"/>
        <v>0</v>
      </c>
      <c r="AZ75" s="13">
        <f t="shared" si="563"/>
        <v>0</v>
      </c>
      <c r="BA75" s="13">
        <f t="shared" si="564"/>
        <v>0</v>
      </c>
      <c r="BB75" s="151"/>
      <c r="BC75" s="155"/>
      <c r="BD75" s="15"/>
      <c r="BE75" s="44" t="s">
        <v>77</v>
      </c>
      <c r="BF75" s="1041" t="str">
        <f>Prices!$A$115</f>
        <v xml:space="preserve">glazing  </v>
      </c>
      <c r="BG75" s="1041"/>
      <c r="BH75" s="1042" t="s">
        <v>577</v>
      </c>
      <c r="BI75" s="1042"/>
      <c r="BJ75" s="68">
        <v>0</v>
      </c>
      <c r="BK75" s="8"/>
      <c r="BL75" s="720">
        <f>Prices!$D115</f>
        <v>0</v>
      </c>
      <c r="BM75" s="13">
        <f t="shared" si="567"/>
        <v>0</v>
      </c>
      <c r="BN75" s="13">
        <f t="shared" si="568"/>
        <v>0</v>
      </c>
      <c r="BO75" s="13">
        <f t="shared" si="569"/>
        <v>0</v>
      </c>
      <c r="BP75" s="151"/>
      <c r="BQ75" s="155"/>
      <c r="BR75" s="15"/>
      <c r="BS75" s="44" t="s">
        <v>77</v>
      </c>
      <c r="BT75" s="1041" t="str">
        <f>Prices!$A$115</f>
        <v xml:space="preserve">glazing  </v>
      </c>
      <c r="BU75" s="1041"/>
      <c r="BV75" s="1042" t="s">
        <v>577</v>
      </c>
      <c r="BW75" s="1042"/>
      <c r="BX75" s="68">
        <v>0</v>
      </c>
      <c r="BY75" s="8"/>
      <c r="BZ75" s="720">
        <f>Prices!$D115</f>
        <v>0</v>
      </c>
      <c r="CA75" s="13">
        <f t="shared" si="572"/>
        <v>0</v>
      </c>
      <c r="CB75" s="13">
        <f t="shared" si="573"/>
        <v>0</v>
      </c>
      <c r="CC75" s="13">
        <f t="shared" si="574"/>
        <v>0</v>
      </c>
      <c r="CD75" s="151"/>
      <c r="CE75" s="155"/>
      <c r="CF75" s="15"/>
      <c r="CG75" s="44" t="s">
        <v>77</v>
      </c>
      <c r="CH75" s="1041" t="str">
        <f>Prices!$A$115</f>
        <v xml:space="preserve">glazing  </v>
      </c>
      <c r="CI75" s="1041"/>
      <c r="CJ75" s="1042" t="s">
        <v>577</v>
      </c>
      <c r="CK75" s="1042"/>
      <c r="CL75" s="68">
        <v>0</v>
      </c>
      <c r="CM75" s="8"/>
      <c r="CN75" s="720">
        <f>Prices!$D115</f>
        <v>0</v>
      </c>
      <c r="CO75" s="13">
        <f t="shared" si="577"/>
        <v>0</v>
      </c>
      <c r="CP75" s="13">
        <f t="shared" si="578"/>
        <v>0</v>
      </c>
      <c r="CQ75" s="13">
        <f t="shared" si="579"/>
        <v>0</v>
      </c>
      <c r="CR75" s="151"/>
      <c r="CS75" s="155"/>
      <c r="CT75" s="15"/>
      <c r="CU75" s="44" t="s">
        <v>77</v>
      </c>
      <c r="CV75" s="1041" t="str">
        <f>Prices!$A$115</f>
        <v xml:space="preserve">glazing  </v>
      </c>
      <c r="CW75" s="1041"/>
      <c r="CX75" s="1042" t="s">
        <v>577</v>
      </c>
      <c r="CY75" s="1042"/>
      <c r="CZ75" s="68">
        <v>0</v>
      </c>
      <c r="DA75" s="8"/>
      <c r="DB75" s="720">
        <f>Prices!$D115</f>
        <v>0</v>
      </c>
      <c r="DC75" s="13">
        <f t="shared" si="582"/>
        <v>0</v>
      </c>
      <c r="DD75" s="13">
        <f t="shared" si="583"/>
        <v>0</v>
      </c>
      <c r="DE75" s="13">
        <f t="shared" si="584"/>
        <v>0</v>
      </c>
      <c r="DF75" s="151"/>
      <c r="DG75" s="155"/>
      <c r="DH75" s="15"/>
      <c r="DI75" s="44" t="s">
        <v>77</v>
      </c>
      <c r="DJ75" s="1041" t="str">
        <f>Prices!$A$115</f>
        <v xml:space="preserve">glazing  </v>
      </c>
      <c r="DK75" s="1041"/>
      <c r="DL75" s="1042" t="s">
        <v>577</v>
      </c>
      <c r="DM75" s="1042"/>
      <c r="DN75" s="68">
        <v>0</v>
      </c>
      <c r="DO75" s="8"/>
      <c r="DP75" s="720">
        <f>Prices!$D115</f>
        <v>0</v>
      </c>
      <c r="DQ75" s="13">
        <f t="shared" si="587"/>
        <v>0</v>
      </c>
      <c r="DR75" s="13">
        <f t="shared" si="588"/>
        <v>0</v>
      </c>
      <c r="DS75" s="13">
        <f t="shared" si="589"/>
        <v>0</v>
      </c>
      <c r="DT75" s="151"/>
      <c r="DU75" s="155"/>
      <c r="DV75" s="15"/>
      <c r="DW75" s="44" t="s">
        <v>77</v>
      </c>
      <c r="DX75" s="1041" t="str">
        <f>Prices!$A$115</f>
        <v xml:space="preserve">glazing  </v>
      </c>
      <c r="DY75" s="1041"/>
      <c r="DZ75" s="1042" t="s">
        <v>577</v>
      </c>
      <c r="EA75" s="1042"/>
      <c r="EB75" s="68">
        <v>0</v>
      </c>
      <c r="EC75" s="8"/>
      <c r="ED75" s="720">
        <f>Prices!$D115</f>
        <v>0</v>
      </c>
      <c r="EE75" s="13">
        <f t="shared" si="592"/>
        <v>0</v>
      </c>
      <c r="EF75" s="13">
        <f t="shared" si="593"/>
        <v>0</v>
      </c>
      <c r="EG75" s="13">
        <f t="shared" si="594"/>
        <v>0</v>
      </c>
      <c r="EH75" s="151"/>
      <c r="EI75" s="155"/>
      <c r="EJ75" s="15"/>
      <c r="EK75" s="44" t="s">
        <v>94</v>
      </c>
      <c r="EL75" s="96" t="s">
        <v>95</v>
      </c>
      <c r="EM75" s="744">
        <f>K100+Y100+AM100+BA100+BO100+CC100+CQ100+DE100+DS100+EG100</f>
        <v>0</v>
      </c>
      <c r="EN75" s="33"/>
      <c r="EO75" s="765" t="s">
        <v>45</v>
      </c>
      <c r="EP75" s="190">
        <f>F100*$C$2+T100*$Q$2+AH100*$AE$2+AV100*$AS$2+BJ100*$BG$2+BX100*$BU$2+CL100*$CI$2+CZ100*$CW$2+DN100*$DK$2+EB100*$DY$2</f>
        <v>0</v>
      </c>
      <c r="EQ75" s="33"/>
      <c r="ER75" s="116">
        <f t="shared" si="550"/>
        <v>0</v>
      </c>
      <c r="ES75" s="81">
        <f t="shared" si="551"/>
        <v>0</v>
      </c>
      <c r="ET75" s="280">
        <v>0</v>
      </c>
      <c r="EU75" s="9" t="s">
        <v>45</v>
      </c>
      <c r="EV75" s="583">
        <f t="shared" si="601"/>
        <v>0</v>
      </c>
      <c r="EW75" s="579">
        <f t="shared" si="86"/>
        <v>0</v>
      </c>
      <c r="EX75" s="582">
        <f t="shared" si="552"/>
        <v>0</v>
      </c>
      <c r="EY75" s="112"/>
      <c r="EZ75" s="573"/>
      <c r="FA75" s="55"/>
      <c r="FC75" s="44"/>
      <c r="FD75" s="61"/>
      <c r="FE75" s="126"/>
      <c r="FF75" s="126"/>
      <c r="FG75" s="436"/>
      <c r="FH75" s="9"/>
      <c r="FI75" s="123"/>
      <c r="FJ75" s="121"/>
      <c r="FK75" s="604"/>
      <c r="FL75" s="592"/>
      <c r="FM75" s="573"/>
      <c r="FN75" s="607"/>
      <c r="FO75" s="127"/>
      <c r="FP75" s="87"/>
      <c r="FQ75" s="522"/>
      <c r="FR75" s="61"/>
      <c r="FS75" s="567"/>
    </row>
    <row r="76" spans="1:175" x14ac:dyDescent="0.25">
      <c r="A76" s="44" t="s">
        <v>77</v>
      </c>
      <c r="B76" s="1041" t="str">
        <f>Prices!$A$116</f>
        <v xml:space="preserve">glazing  </v>
      </c>
      <c r="C76" s="1041"/>
      <c r="D76" s="1042" t="s">
        <v>578</v>
      </c>
      <c r="E76" s="1042"/>
      <c r="F76" s="68">
        <v>0</v>
      </c>
      <c r="G76" s="8"/>
      <c r="H76" s="720">
        <f>Prices!$D116</f>
        <v>0</v>
      </c>
      <c r="I76" s="13">
        <f t="shared" si="597"/>
        <v>0</v>
      </c>
      <c r="J76" s="13">
        <f t="shared" si="553"/>
        <v>0</v>
      </c>
      <c r="K76" s="13">
        <f t="shared" si="554"/>
        <v>0</v>
      </c>
      <c r="L76" s="151"/>
      <c r="M76" s="155"/>
      <c r="N76" s="10"/>
      <c r="O76" s="44" t="s">
        <v>77</v>
      </c>
      <c r="P76" s="1041" t="str">
        <f>Prices!$A$116</f>
        <v xml:space="preserve">glazing  </v>
      </c>
      <c r="Q76" s="1041"/>
      <c r="R76" s="1042" t="s">
        <v>578</v>
      </c>
      <c r="S76" s="1042"/>
      <c r="T76" s="68">
        <v>0</v>
      </c>
      <c r="U76" s="8"/>
      <c r="V76" s="720">
        <f>Prices!$D116</f>
        <v>0</v>
      </c>
      <c r="W76" s="13">
        <f t="shared" si="598"/>
        <v>0</v>
      </c>
      <c r="X76" s="13">
        <f t="shared" si="555"/>
        <v>0</v>
      </c>
      <c r="Y76" s="13">
        <f t="shared" si="556"/>
        <v>0</v>
      </c>
      <c r="Z76" s="151"/>
      <c r="AA76" s="155"/>
      <c r="AB76" s="10"/>
      <c r="AC76" s="44" t="s">
        <v>77</v>
      </c>
      <c r="AD76" s="1041" t="str">
        <f>Prices!$A$116</f>
        <v xml:space="preserve">glazing  </v>
      </c>
      <c r="AE76" s="1041"/>
      <c r="AF76" s="1042" t="s">
        <v>578</v>
      </c>
      <c r="AG76" s="1042"/>
      <c r="AH76" s="68">
        <v>0</v>
      </c>
      <c r="AI76" s="8"/>
      <c r="AJ76" s="720">
        <f>Prices!$D116</f>
        <v>0</v>
      </c>
      <c r="AK76" s="13">
        <f t="shared" si="557"/>
        <v>0</v>
      </c>
      <c r="AL76" s="13">
        <f t="shared" si="558"/>
        <v>0</v>
      </c>
      <c r="AM76" s="13">
        <f t="shared" si="559"/>
        <v>0</v>
      </c>
      <c r="AN76" s="151"/>
      <c r="AO76" s="155"/>
      <c r="AP76" s="10"/>
      <c r="AQ76" s="44" t="s">
        <v>77</v>
      </c>
      <c r="AR76" s="1041" t="str">
        <f>Prices!$A$116</f>
        <v xml:space="preserve">glazing  </v>
      </c>
      <c r="AS76" s="1041"/>
      <c r="AT76" s="1042" t="s">
        <v>578</v>
      </c>
      <c r="AU76" s="1042"/>
      <c r="AV76" s="68">
        <v>0</v>
      </c>
      <c r="AW76" s="8"/>
      <c r="AX76" s="720">
        <f>Prices!$D116</f>
        <v>0</v>
      </c>
      <c r="AY76" s="13">
        <f t="shared" si="562"/>
        <v>0</v>
      </c>
      <c r="AZ76" s="13">
        <f t="shared" si="563"/>
        <v>0</v>
      </c>
      <c r="BA76" s="13">
        <f t="shared" si="564"/>
        <v>0</v>
      </c>
      <c r="BB76" s="151"/>
      <c r="BC76" s="155"/>
      <c r="BD76" s="10"/>
      <c r="BE76" s="44" t="s">
        <v>77</v>
      </c>
      <c r="BF76" s="1041" t="str">
        <f>Prices!$A$116</f>
        <v xml:space="preserve">glazing  </v>
      </c>
      <c r="BG76" s="1041"/>
      <c r="BH76" s="1042" t="s">
        <v>578</v>
      </c>
      <c r="BI76" s="1042"/>
      <c r="BJ76" s="68">
        <v>0</v>
      </c>
      <c r="BK76" s="8"/>
      <c r="BL76" s="720">
        <f>Prices!$D116</f>
        <v>0</v>
      </c>
      <c r="BM76" s="13">
        <f t="shared" si="567"/>
        <v>0</v>
      </c>
      <c r="BN76" s="13">
        <f t="shared" si="568"/>
        <v>0</v>
      </c>
      <c r="BO76" s="13">
        <f t="shared" si="569"/>
        <v>0</v>
      </c>
      <c r="BP76" s="151"/>
      <c r="BQ76" s="155"/>
      <c r="BR76" s="10"/>
      <c r="BS76" s="44" t="s">
        <v>77</v>
      </c>
      <c r="BT76" s="1041" t="str">
        <f>Prices!$A$116</f>
        <v xml:space="preserve">glazing  </v>
      </c>
      <c r="BU76" s="1041"/>
      <c r="BV76" s="1042" t="s">
        <v>578</v>
      </c>
      <c r="BW76" s="1042"/>
      <c r="BX76" s="68">
        <v>0</v>
      </c>
      <c r="BY76" s="8"/>
      <c r="BZ76" s="720">
        <f>Prices!$D116</f>
        <v>0</v>
      </c>
      <c r="CA76" s="13">
        <f t="shared" si="572"/>
        <v>0</v>
      </c>
      <c r="CB76" s="13">
        <f t="shared" si="573"/>
        <v>0</v>
      </c>
      <c r="CC76" s="13">
        <f t="shared" si="574"/>
        <v>0</v>
      </c>
      <c r="CD76" s="151"/>
      <c r="CE76" s="155"/>
      <c r="CF76" s="10"/>
      <c r="CG76" s="44" t="s">
        <v>77</v>
      </c>
      <c r="CH76" s="1041" t="str">
        <f>Prices!$A$116</f>
        <v xml:space="preserve">glazing  </v>
      </c>
      <c r="CI76" s="1041"/>
      <c r="CJ76" s="1042" t="s">
        <v>578</v>
      </c>
      <c r="CK76" s="1042"/>
      <c r="CL76" s="68">
        <v>0</v>
      </c>
      <c r="CM76" s="8"/>
      <c r="CN76" s="720">
        <f>Prices!$D116</f>
        <v>0</v>
      </c>
      <c r="CO76" s="13">
        <f t="shared" si="577"/>
        <v>0</v>
      </c>
      <c r="CP76" s="13">
        <f t="shared" si="578"/>
        <v>0</v>
      </c>
      <c r="CQ76" s="13">
        <f t="shared" si="579"/>
        <v>0</v>
      </c>
      <c r="CR76" s="151"/>
      <c r="CS76" s="155"/>
      <c r="CT76" s="10"/>
      <c r="CU76" s="44" t="s">
        <v>77</v>
      </c>
      <c r="CV76" s="1041" t="str">
        <f>Prices!$A$116</f>
        <v xml:space="preserve">glazing  </v>
      </c>
      <c r="CW76" s="1041"/>
      <c r="CX76" s="1042" t="s">
        <v>578</v>
      </c>
      <c r="CY76" s="1042"/>
      <c r="CZ76" s="68">
        <v>0</v>
      </c>
      <c r="DA76" s="8"/>
      <c r="DB76" s="720">
        <f>Prices!$D116</f>
        <v>0</v>
      </c>
      <c r="DC76" s="13">
        <f t="shared" si="582"/>
        <v>0</v>
      </c>
      <c r="DD76" s="13">
        <f t="shared" si="583"/>
        <v>0</v>
      </c>
      <c r="DE76" s="13">
        <f t="shared" si="584"/>
        <v>0</v>
      </c>
      <c r="DF76" s="151"/>
      <c r="DG76" s="155"/>
      <c r="DH76" s="10"/>
      <c r="DI76" s="44" t="s">
        <v>77</v>
      </c>
      <c r="DJ76" s="1041" t="str">
        <f>Prices!$A$116</f>
        <v xml:space="preserve">glazing  </v>
      </c>
      <c r="DK76" s="1041"/>
      <c r="DL76" s="1042" t="s">
        <v>578</v>
      </c>
      <c r="DM76" s="1042"/>
      <c r="DN76" s="68">
        <v>0</v>
      </c>
      <c r="DO76" s="8"/>
      <c r="DP76" s="720">
        <f>Prices!$D116</f>
        <v>0</v>
      </c>
      <c r="DQ76" s="13">
        <f t="shared" si="587"/>
        <v>0</v>
      </c>
      <c r="DR76" s="13">
        <f t="shared" si="588"/>
        <v>0</v>
      </c>
      <c r="DS76" s="13">
        <f t="shared" si="589"/>
        <v>0</v>
      </c>
      <c r="DT76" s="151"/>
      <c r="DU76" s="155"/>
      <c r="DV76" s="10"/>
      <c r="DW76" s="44" t="s">
        <v>77</v>
      </c>
      <c r="DX76" s="1041" t="str">
        <f>Prices!$A$116</f>
        <v xml:space="preserve">glazing  </v>
      </c>
      <c r="DY76" s="1041"/>
      <c r="DZ76" s="1042" t="s">
        <v>578</v>
      </c>
      <c r="EA76" s="1042"/>
      <c r="EB76" s="68">
        <v>0</v>
      </c>
      <c r="EC76" s="8"/>
      <c r="ED76" s="720">
        <f>Prices!$D116</f>
        <v>0</v>
      </c>
      <c r="EE76" s="13">
        <f t="shared" si="592"/>
        <v>0</v>
      </c>
      <c r="EF76" s="13">
        <f t="shared" si="593"/>
        <v>0</v>
      </c>
      <c r="EG76" s="13">
        <f t="shared" si="594"/>
        <v>0</v>
      </c>
      <c r="EH76" s="151"/>
      <c r="EI76" s="155"/>
      <c r="EJ76" s="10"/>
      <c r="EK76" s="44" t="s">
        <v>94</v>
      </c>
      <c r="EL76" s="96" t="s">
        <v>95</v>
      </c>
      <c r="EM76" s="744">
        <f>K101+Y101+AM101+BA101+BO101+CC101+CQ101+DE101+DS101+EG101</f>
        <v>0</v>
      </c>
      <c r="EN76" s="33"/>
      <c r="EO76" s="765" t="s">
        <v>45</v>
      </c>
      <c r="EP76" s="190">
        <f>F101*$C$2+T101*$Q$2+AH101*$AE$2+AV101*$AS$2+BJ101*$BG$2+BX101*$BU$2+CL101*$CI$2+CZ101*$CW$2+DN101*$DK$2+EB101*$DY$2</f>
        <v>0</v>
      </c>
      <c r="EQ76" s="33"/>
      <c r="ER76" s="116">
        <f t="shared" si="550"/>
        <v>0</v>
      </c>
      <c r="ES76" s="81">
        <f t="shared" si="551"/>
        <v>0</v>
      </c>
      <c r="ET76" s="280">
        <v>0</v>
      </c>
      <c r="EU76" s="9" t="s">
        <v>45</v>
      </c>
      <c r="EV76" s="583">
        <f t="shared" si="601"/>
        <v>0</v>
      </c>
      <c r="EW76" s="579">
        <f t="shared" si="86"/>
        <v>0</v>
      </c>
      <c r="EX76" s="582">
        <f t="shared" si="552"/>
        <v>0</v>
      </c>
      <c r="EY76" s="112"/>
      <c r="EZ76" s="576"/>
      <c r="FA76" s="162"/>
      <c r="FC76" s="44" t="s">
        <v>101</v>
      </c>
      <c r="FD76" s="11" t="s">
        <v>102</v>
      </c>
      <c r="FE76" s="141">
        <v>0</v>
      </c>
      <c r="FF76" s="141">
        <v>0</v>
      </c>
      <c r="FG76" s="142">
        <v>0</v>
      </c>
      <c r="FH76" s="9" t="s">
        <v>21</v>
      </c>
      <c r="FI76" s="122">
        <f>FE76*FF76*FG76</f>
        <v>0</v>
      </c>
      <c r="FJ76" s="602">
        <v>0</v>
      </c>
      <c r="FK76" s="604">
        <f>FI76*FJ76</f>
        <v>0</v>
      </c>
      <c r="FL76" s="591">
        <f>FM132</f>
        <v>0</v>
      </c>
      <c r="FM76" s="543">
        <f>IF(FJ76=0,0,FL76/FJ76)</f>
        <v>0</v>
      </c>
      <c r="FN76" s="610">
        <f>FK76+FL76</f>
        <v>0</v>
      </c>
      <c r="FO76" s="127">
        <f>IF(FO$4=0,0,FN76/$FO$4)</f>
        <v>0</v>
      </c>
      <c r="FP76" s="87" t="s">
        <v>101</v>
      </c>
      <c r="FQ76" s="522">
        <f>EX88+EY88</f>
        <v>0</v>
      </c>
      <c r="FR76" s="496">
        <f>FN76</f>
        <v>0</v>
      </c>
      <c r="FS76" s="567">
        <f>SUM(FQ76:FR76)</f>
        <v>0</v>
      </c>
    </row>
    <row r="77" spans="1:175" x14ac:dyDescent="0.25">
      <c r="A77" s="44" t="s">
        <v>77</v>
      </c>
      <c r="B77" s="1041" t="str">
        <f>Prices!$A$117</f>
        <v xml:space="preserve">glazing  </v>
      </c>
      <c r="C77" s="1041"/>
      <c r="D77" s="1042" t="s">
        <v>579</v>
      </c>
      <c r="E77" s="1042"/>
      <c r="F77" s="68">
        <v>0</v>
      </c>
      <c r="G77" s="8"/>
      <c r="H77" s="720">
        <f>Prices!$D117</f>
        <v>0</v>
      </c>
      <c r="I77" s="13">
        <f t="shared" si="597"/>
        <v>0</v>
      </c>
      <c r="J77" s="13">
        <f t="shared" si="553"/>
        <v>0</v>
      </c>
      <c r="K77" s="13">
        <f t="shared" si="554"/>
        <v>0</v>
      </c>
      <c r="L77" s="151"/>
      <c r="M77" s="155"/>
      <c r="N77" s="15"/>
      <c r="O77" s="44" t="s">
        <v>77</v>
      </c>
      <c r="P77" s="1041" t="str">
        <f>Prices!$A$117</f>
        <v xml:space="preserve">glazing  </v>
      </c>
      <c r="Q77" s="1041"/>
      <c r="R77" s="1042" t="s">
        <v>579</v>
      </c>
      <c r="S77" s="1042"/>
      <c r="T77" s="68">
        <v>0</v>
      </c>
      <c r="U77" s="8"/>
      <c r="V77" s="720">
        <f>Prices!$D117</f>
        <v>0</v>
      </c>
      <c r="W77" s="13">
        <f t="shared" si="598"/>
        <v>0</v>
      </c>
      <c r="X77" s="13">
        <f t="shared" si="555"/>
        <v>0</v>
      </c>
      <c r="Y77" s="13">
        <f t="shared" si="556"/>
        <v>0</v>
      </c>
      <c r="Z77" s="151"/>
      <c r="AA77" s="155"/>
      <c r="AB77" s="15"/>
      <c r="AC77" s="44" t="s">
        <v>77</v>
      </c>
      <c r="AD77" s="1041" t="str">
        <f>Prices!$A$117</f>
        <v xml:space="preserve">glazing  </v>
      </c>
      <c r="AE77" s="1041"/>
      <c r="AF77" s="1042" t="s">
        <v>579</v>
      </c>
      <c r="AG77" s="1042"/>
      <c r="AH77" s="68">
        <v>0</v>
      </c>
      <c r="AI77" s="8"/>
      <c r="AJ77" s="720">
        <f>Prices!$D117</f>
        <v>0</v>
      </c>
      <c r="AK77" s="13">
        <f t="shared" si="557"/>
        <v>0</v>
      </c>
      <c r="AL77" s="13">
        <f t="shared" si="558"/>
        <v>0</v>
      </c>
      <c r="AM77" s="13">
        <f t="shared" si="559"/>
        <v>0</v>
      </c>
      <c r="AN77" s="151"/>
      <c r="AO77" s="155"/>
      <c r="AP77" s="15"/>
      <c r="AQ77" s="44" t="s">
        <v>77</v>
      </c>
      <c r="AR77" s="1041" t="str">
        <f>Prices!$A$117</f>
        <v xml:space="preserve">glazing  </v>
      </c>
      <c r="AS77" s="1041"/>
      <c r="AT77" s="1042" t="s">
        <v>579</v>
      </c>
      <c r="AU77" s="1042"/>
      <c r="AV77" s="68">
        <v>0</v>
      </c>
      <c r="AW77" s="8"/>
      <c r="AX77" s="720">
        <f>Prices!$D117</f>
        <v>0</v>
      </c>
      <c r="AY77" s="13">
        <f t="shared" si="562"/>
        <v>0</v>
      </c>
      <c r="AZ77" s="13">
        <f t="shared" si="563"/>
        <v>0</v>
      </c>
      <c r="BA77" s="13">
        <f t="shared" si="564"/>
        <v>0</v>
      </c>
      <c r="BB77" s="151"/>
      <c r="BC77" s="155"/>
      <c r="BD77" s="15"/>
      <c r="BE77" s="44" t="s">
        <v>77</v>
      </c>
      <c r="BF77" s="1041" t="str">
        <f>Prices!$A$117</f>
        <v xml:space="preserve">glazing  </v>
      </c>
      <c r="BG77" s="1041"/>
      <c r="BH77" s="1042" t="s">
        <v>579</v>
      </c>
      <c r="BI77" s="1042"/>
      <c r="BJ77" s="68">
        <v>0</v>
      </c>
      <c r="BK77" s="8"/>
      <c r="BL77" s="720">
        <f>Prices!$D117</f>
        <v>0</v>
      </c>
      <c r="BM77" s="13">
        <f t="shared" si="567"/>
        <v>0</v>
      </c>
      <c r="BN77" s="13">
        <f t="shared" si="568"/>
        <v>0</v>
      </c>
      <c r="BO77" s="13">
        <f t="shared" si="569"/>
        <v>0</v>
      </c>
      <c r="BP77" s="151"/>
      <c r="BQ77" s="155"/>
      <c r="BR77" s="15"/>
      <c r="BS77" s="44" t="s">
        <v>77</v>
      </c>
      <c r="BT77" s="1041" t="str">
        <f>Prices!$A$117</f>
        <v xml:space="preserve">glazing  </v>
      </c>
      <c r="BU77" s="1041"/>
      <c r="BV77" s="1042" t="s">
        <v>579</v>
      </c>
      <c r="BW77" s="1042"/>
      <c r="BX77" s="68">
        <v>0</v>
      </c>
      <c r="BY77" s="8"/>
      <c r="BZ77" s="720">
        <f>Prices!$D117</f>
        <v>0</v>
      </c>
      <c r="CA77" s="13">
        <f t="shared" si="572"/>
        <v>0</v>
      </c>
      <c r="CB77" s="13">
        <f t="shared" si="573"/>
        <v>0</v>
      </c>
      <c r="CC77" s="13">
        <f t="shared" si="574"/>
        <v>0</v>
      </c>
      <c r="CD77" s="151"/>
      <c r="CE77" s="155"/>
      <c r="CF77" s="15"/>
      <c r="CG77" s="44" t="s">
        <v>77</v>
      </c>
      <c r="CH77" s="1041" t="str">
        <f>Prices!$A$117</f>
        <v xml:space="preserve">glazing  </v>
      </c>
      <c r="CI77" s="1041"/>
      <c r="CJ77" s="1042" t="s">
        <v>579</v>
      </c>
      <c r="CK77" s="1042"/>
      <c r="CL77" s="68">
        <v>0</v>
      </c>
      <c r="CM77" s="8"/>
      <c r="CN77" s="720">
        <f>Prices!$D117</f>
        <v>0</v>
      </c>
      <c r="CO77" s="13">
        <f t="shared" si="577"/>
        <v>0</v>
      </c>
      <c r="CP77" s="13">
        <f t="shared" si="578"/>
        <v>0</v>
      </c>
      <c r="CQ77" s="13">
        <f t="shared" si="579"/>
        <v>0</v>
      </c>
      <c r="CR77" s="151"/>
      <c r="CS77" s="155"/>
      <c r="CT77" s="15"/>
      <c r="CU77" s="44" t="s">
        <v>77</v>
      </c>
      <c r="CV77" s="1041" t="str">
        <f>Prices!$A$117</f>
        <v xml:space="preserve">glazing  </v>
      </c>
      <c r="CW77" s="1041"/>
      <c r="CX77" s="1042" t="s">
        <v>579</v>
      </c>
      <c r="CY77" s="1042"/>
      <c r="CZ77" s="68">
        <v>0</v>
      </c>
      <c r="DA77" s="8"/>
      <c r="DB77" s="720">
        <f>Prices!$D117</f>
        <v>0</v>
      </c>
      <c r="DC77" s="13">
        <f t="shared" si="582"/>
        <v>0</v>
      </c>
      <c r="DD77" s="13">
        <f t="shared" si="583"/>
        <v>0</v>
      </c>
      <c r="DE77" s="13">
        <f t="shared" si="584"/>
        <v>0</v>
      </c>
      <c r="DF77" s="151"/>
      <c r="DG77" s="155"/>
      <c r="DH77" s="15"/>
      <c r="DI77" s="44" t="s">
        <v>77</v>
      </c>
      <c r="DJ77" s="1041" t="str">
        <f>Prices!$A$117</f>
        <v xml:space="preserve">glazing  </v>
      </c>
      <c r="DK77" s="1041"/>
      <c r="DL77" s="1042" t="s">
        <v>579</v>
      </c>
      <c r="DM77" s="1042"/>
      <c r="DN77" s="68">
        <v>0</v>
      </c>
      <c r="DO77" s="8"/>
      <c r="DP77" s="720">
        <f>Prices!$D117</f>
        <v>0</v>
      </c>
      <c r="DQ77" s="13">
        <f t="shared" si="587"/>
        <v>0</v>
      </c>
      <c r="DR77" s="13">
        <f t="shared" si="588"/>
        <v>0</v>
      </c>
      <c r="DS77" s="13">
        <f t="shared" si="589"/>
        <v>0</v>
      </c>
      <c r="DT77" s="151"/>
      <c r="DU77" s="155"/>
      <c r="DV77" s="15"/>
      <c r="DW77" s="44" t="s">
        <v>77</v>
      </c>
      <c r="DX77" s="1041" t="str">
        <f>Prices!$A$117</f>
        <v xml:space="preserve">glazing  </v>
      </c>
      <c r="DY77" s="1041"/>
      <c r="DZ77" s="1042" t="s">
        <v>579</v>
      </c>
      <c r="EA77" s="1042"/>
      <c r="EB77" s="68">
        <v>0</v>
      </c>
      <c r="EC77" s="8"/>
      <c r="ED77" s="720">
        <f>Prices!$D117</f>
        <v>0</v>
      </c>
      <c r="EE77" s="13">
        <f t="shared" si="592"/>
        <v>0</v>
      </c>
      <c r="EF77" s="13">
        <f t="shared" si="593"/>
        <v>0</v>
      </c>
      <c r="EG77" s="13">
        <f t="shared" si="594"/>
        <v>0</v>
      </c>
      <c r="EH77" s="151"/>
      <c r="EI77" s="155"/>
      <c r="EJ77" s="15"/>
      <c r="EK77" s="44" t="s">
        <v>96</v>
      </c>
      <c r="EL77" s="8" t="s">
        <v>46</v>
      </c>
      <c r="EM77" s="744">
        <f>K102+Y102+AM102+BA102+BO102+CC102+CQ102+DE102+DS102+EG102</f>
        <v>0</v>
      </c>
      <c r="EN77" s="79"/>
      <c r="EO77" s="765" t="s">
        <v>45</v>
      </c>
      <c r="EP77" s="190">
        <f>F102*$C$2+T102*$Q$2+AH102*$AE$2+AV102*$AS$2+BJ102*$BG$2+BX102*$BU$2+CL102*$CI$2+CZ102*$CW$2+DN102*$DK$2+EB102*$DY$2</f>
        <v>0</v>
      </c>
      <c r="EQ77" s="33"/>
      <c r="ER77" s="116">
        <f t="shared" si="550"/>
        <v>0</v>
      </c>
      <c r="ES77" s="81">
        <f t="shared" si="551"/>
        <v>0</v>
      </c>
      <c r="ET77" s="280">
        <v>0</v>
      </c>
      <c r="EU77" s="9" t="s">
        <v>45</v>
      </c>
      <c r="EV77" s="583">
        <f t="shared" si="601"/>
        <v>0</v>
      </c>
      <c r="EW77" s="579">
        <f t="shared" si="86"/>
        <v>0</v>
      </c>
      <c r="EX77" s="582">
        <f t="shared" si="552"/>
        <v>0</v>
      </c>
      <c r="EY77" s="574">
        <f>EZ138</f>
        <v>0</v>
      </c>
      <c r="EZ77" s="543">
        <f>ET138</f>
        <v>0</v>
      </c>
      <c r="FA77" s="567"/>
      <c r="FC77" s="137"/>
      <c r="FD77" s="61"/>
      <c r="FE77" s="8"/>
      <c r="FF77" s="8"/>
      <c r="FG77" s="8"/>
      <c r="FH77" s="61"/>
      <c r="FI77" s="61"/>
      <c r="FJ77" s="8"/>
      <c r="FK77" s="605"/>
      <c r="FL77" s="592"/>
      <c r="FM77" s="573"/>
      <c r="FN77" s="607"/>
      <c r="FO77" s="127"/>
      <c r="FP77" s="87"/>
      <c r="FQ77" s="522"/>
      <c r="FR77" s="61"/>
      <c r="FS77" s="567"/>
    </row>
    <row r="78" spans="1:175" x14ac:dyDescent="0.25">
      <c r="A78" s="44" t="s">
        <v>77</v>
      </c>
      <c r="B78" s="1041" t="str">
        <f>Prices!$A$118</f>
        <v xml:space="preserve">glazing  </v>
      </c>
      <c r="C78" s="1041"/>
      <c r="D78" s="1042" t="s">
        <v>580</v>
      </c>
      <c r="E78" s="1042"/>
      <c r="F78" s="68">
        <v>0</v>
      </c>
      <c r="G78" s="8"/>
      <c r="H78" s="720">
        <f>Prices!$D118</f>
        <v>0</v>
      </c>
      <c r="I78" s="13">
        <f t="shared" si="597"/>
        <v>0</v>
      </c>
      <c r="J78" s="13">
        <f t="shared" si="553"/>
        <v>0</v>
      </c>
      <c r="K78" s="13">
        <f t="shared" si="554"/>
        <v>0</v>
      </c>
      <c r="L78" s="151"/>
      <c r="M78" s="155"/>
      <c r="N78" s="15"/>
      <c r="O78" s="44" t="s">
        <v>77</v>
      </c>
      <c r="P78" s="1041" t="str">
        <f>Prices!$A$118</f>
        <v xml:space="preserve">glazing  </v>
      </c>
      <c r="Q78" s="1041"/>
      <c r="R78" s="1042" t="s">
        <v>580</v>
      </c>
      <c r="S78" s="1042"/>
      <c r="T78" s="68">
        <v>0</v>
      </c>
      <c r="U78" s="8"/>
      <c r="V78" s="720">
        <f>Prices!$D118</f>
        <v>0</v>
      </c>
      <c r="W78" s="13">
        <f t="shared" si="598"/>
        <v>0</v>
      </c>
      <c r="X78" s="13">
        <f t="shared" si="555"/>
        <v>0</v>
      </c>
      <c r="Y78" s="13">
        <f t="shared" si="556"/>
        <v>0</v>
      </c>
      <c r="Z78" s="151"/>
      <c r="AA78" s="155"/>
      <c r="AB78" s="15"/>
      <c r="AC78" s="44" t="s">
        <v>77</v>
      </c>
      <c r="AD78" s="1041" t="str">
        <f>Prices!$A$118</f>
        <v xml:space="preserve">glazing  </v>
      </c>
      <c r="AE78" s="1041"/>
      <c r="AF78" s="1042" t="s">
        <v>580</v>
      </c>
      <c r="AG78" s="1042"/>
      <c r="AH78" s="68">
        <v>0</v>
      </c>
      <c r="AI78" s="8"/>
      <c r="AJ78" s="720">
        <f>Prices!$D118</f>
        <v>0</v>
      </c>
      <c r="AK78" s="13">
        <f t="shared" si="557"/>
        <v>0</v>
      </c>
      <c r="AL78" s="13">
        <f t="shared" si="558"/>
        <v>0</v>
      </c>
      <c r="AM78" s="13">
        <f t="shared" si="559"/>
        <v>0</v>
      </c>
      <c r="AN78" s="151"/>
      <c r="AO78" s="155"/>
      <c r="AP78" s="15"/>
      <c r="AQ78" s="44" t="s">
        <v>77</v>
      </c>
      <c r="AR78" s="1041" t="str">
        <f>Prices!$A$118</f>
        <v xml:space="preserve">glazing  </v>
      </c>
      <c r="AS78" s="1041"/>
      <c r="AT78" s="1042" t="s">
        <v>580</v>
      </c>
      <c r="AU78" s="1042"/>
      <c r="AV78" s="68">
        <v>0</v>
      </c>
      <c r="AW78" s="8"/>
      <c r="AX78" s="720">
        <f>Prices!$D118</f>
        <v>0</v>
      </c>
      <c r="AY78" s="13">
        <f t="shared" si="562"/>
        <v>0</v>
      </c>
      <c r="AZ78" s="13">
        <f t="shared" si="563"/>
        <v>0</v>
      </c>
      <c r="BA78" s="13">
        <f t="shared" si="564"/>
        <v>0</v>
      </c>
      <c r="BB78" s="151"/>
      <c r="BC78" s="155"/>
      <c r="BD78" s="15"/>
      <c r="BE78" s="44" t="s">
        <v>77</v>
      </c>
      <c r="BF78" s="1041" t="str">
        <f>Prices!$A$118</f>
        <v xml:space="preserve">glazing  </v>
      </c>
      <c r="BG78" s="1041"/>
      <c r="BH78" s="1042" t="s">
        <v>580</v>
      </c>
      <c r="BI78" s="1042"/>
      <c r="BJ78" s="68">
        <v>0</v>
      </c>
      <c r="BK78" s="8"/>
      <c r="BL78" s="720">
        <f>Prices!$D118</f>
        <v>0</v>
      </c>
      <c r="BM78" s="13">
        <f t="shared" si="567"/>
        <v>0</v>
      </c>
      <c r="BN78" s="13">
        <f t="shared" si="568"/>
        <v>0</v>
      </c>
      <c r="BO78" s="13">
        <f t="shared" si="569"/>
        <v>0</v>
      </c>
      <c r="BP78" s="151"/>
      <c r="BQ78" s="155"/>
      <c r="BR78" s="15"/>
      <c r="BS78" s="44" t="s">
        <v>77</v>
      </c>
      <c r="BT78" s="1041" t="str">
        <f>Prices!$A$118</f>
        <v xml:space="preserve">glazing  </v>
      </c>
      <c r="BU78" s="1041"/>
      <c r="BV78" s="1042" t="s">
        <v>580</v>
      </c>
      <c r="BW78" s="1042"/>
      <c r="BX78" s="68">
        <v>0</v>
      </c>
      <c r="BY78" s="8"/>
      <c r="BZ78" s="720">
        <f>Prices!$D118</f>
        <v>0</v>
      </c>
      <c r="CA78" s="13">
        <f t="shared" si="572"/>
        <v>0</v>
      </c>
      <c r="CB78" s="13">
        <f t="shared" si="573"/>
        <v>0</v>
      </c>
      <c r="CC78" s="13">
        <f t="shared" si="574"/>
        <v>0</v>
      </c>
      <c r="CD78" s="151"/>
      <c r="CE78" s="155"/>
      <c r="CF78" s="15"/>
      <c r="CG78" s="44" t="s">
        <v>77</v>
      </c>
      <c r="CH78" s="1041" t="str">
        <f>Prices!$A$118</f>
        <v xml:space="preserve">glazing  </v>
      </c>
      <c r="CI78" s="1041"/>
      <c r="CJ78" s="1042" t="s">
        <v>580</v>
      </c>
      <c r="CK78" s="1042"/>
      <c r="CL78" s="68">
        <v>0</v>
      </c>
      <c r="CM78" s="8"/>
      <c r="CN78" s="720">
        <f>Prices!$D118</f>
        <v>0</v>
      </c>
      <c r="CO78" s="13">
        <f t="shared" si="577"/>
        <v>0</v>
      </c>
      <c r="CP78" s="13">
        <f t="shared" si="578"/>
        <v>0</v>
      </c>
      <c r="CQ78" s="13">
        <f t="shared" si="579"/>
        <v>0</v>
      </c>
      <c r="CR78" s="151"/>
      <c r="CS78" s="155"/>
      <c r="CT78" s="15"/>
      <c r="CU78" s="44" t="s">
        <v>77</v>
      </c>
      <c r="CV78" s="1041" t="str">
        <f>Prices!$A$118</f>
        <v xml:space="preserve">glazing  </v>
      </c>
      <c r="CW78" s="1041"/>
      <c r="CX78" s="1042" t="s">
        <v>580</v>
      </c>
      <c r="CY78" s="1042"/>
      <c r="CZ78" s="68">
        <v>0</v>
      </c>
      <c r="DA78" s="8"/>
      <c r="DB78" s="720">
        <f>Prices!$D118</f>
        <v>0</v>
      </c>
      <c r="DC78" s="13">
        <f t="shared" si="582"/>
        <v>0</v>
      </c>
      <c r="DD78" s="13">
        <f t="shared" si="583"/>
        <v>0</v>
      </c>
      <c r="DE78" s="13">
        <f t="shared" si="584"/>
        <v>0</v>
      </c>
      <c r="DF78" s="151"/>
      <c r="DG78" s="155"/>
      <c r="DH78" s="15"/>
      <c r="DI78" s="44" t="s">
        <v>77</v>
      </c>
      <c r="DJ78" s="1041" t="str">
        <f>Prices!$A$118</f>
        <v xml:space="preserve">glazing  </v>
      </c>
      <c r="DK78" s="1041"/>
      <c r="DL78" s="1042" t="s">
        <v>580</v>
      </c>
      <c r="DM78" s="1042"/>
      <c r="DN78" s="68">
        <v>0</v>
      </c>
      <c r="DO78" s="8"/>
      <c r="DP78" s="720">
        <f>Prices!$D118</f>
        <v>0</v>
      </c>
      <c r="DQ78" s="13">
        <f t="shared" si="587"/>
        <v>0</v>
      </c>
      <c r="DR78" s="13">
        <f t="shared" si="588"/>
        <v>0</v>
      </c>
      <c r="DS78" s="13">
        <f t="shared" si="589"/>
        <v>0</v>
      </c>
      <c r="DT78" s="151"/>
      <c r="DU78" s="155"/>
      <c r="DV78" s="15"/>
      <c r="DW78" s="44" t="s">
        <v>77</v>
      </c>
      <c r="DX78" s="1041" t="str">
        <f>Prices!$A$118</f>
        <v xml:space="preserve">glazing  </v>
      </c>
      <c r="DY78" s="1041"/>
      <c r="DZ78" s="1042" t="s">
        <v>580</v>
      </c>
      <c r="EA78" s="1042"/>
      <c r="EB78" s="68">
        <v>0</v>
      </c>
      <c r="EC78" s="8"/>
      <c r="ED78" s="720">
        <f>Prices!$D118</f>
        <v>0</v>
      </c>
      <c r="EE78" s="13">
        <f t="shared" si="592"/>
        <v>0</v>
      </c>
      <c r="EF78" s="13">
        <f t="shared" si="593"/>
        <v>0</v>
      </c>
      <c r="EG78" s="13">
        <f t="shared" si="594"/>
        <v>0</v>
      </c>
      <c r="EH78" s="151"/>
      <c r="EI78" s="155"/>
      <c r="EJ78" s="15"/>
      <c r="EK78" s="44" t="s">
        <v>96</v>
      </c>
      <c r="EL78" s="8" t="s">
        <v>46</v>
      </c>
      <c r="EM78" s="744">
        <f>K103+Y103+AM103+BA103+BO103+CC103+CQ103+DE103+DS103+EG103</f>
        <v>0</v>
      </c>
      <c r="EN78" s="79"/>
      <c r="EO78" s="765" t="s">
        <v>45</v>
      </c>
      <c r="EP78" s="190">
        <f>F103*$C$2+T103*$Q$2+AH103*$AE$2+AV103*$AS$2+BJ103*$BG$2+BX103*$BU$2+CL103*$CI$2+CZ103*$CW$2+DN103*$DK$2+EB103*$DY$2</f>
        <v>0</v>
      </c>
      <c r="EQ78" s="33"/>
      <c r="ER78" s="116">
        <f t="shared" si="550"/>
        <v>0</v>
      </c>
      <c r="ES78" s="81">
        <f t="shared" si="551"/>
        <v>0</v>
      </c>
      <c r="ET78" s="280">
        <v>0</v>
      </c>
      <c r="EU78" s="9" t="s">
        <v>45</v>
      </c>
      <c r="EV78" s="583">
        <f t="shared" si="601"/>
        <v>0</v>
      </c>
      <c r="EW78" s="579">
        <f t="shared" si="86"/>
        <v>0</v>
      </c>
      <c r="EX78" s="582">
        <f t="shared" si="552"/>
        <v>0</v>
      </c>
      <c r="EY78" s="112"/>
      <c r="EZ78" s="573"/>
      <c r="FA78" s="55"/>
      <c r="FC78" s="44" t="s">
        <v>104</v>
      </c>
      <c r="FD78" s="11" t="s">
        <v>56</v>
      </c>
      <c r="FE78" s="141">
        <v>0</v>
      </c>
      <c r="FF78" s="141">
        <v>0</v>
      </c>
      <c r="FG78" s="142">
        <v>0</v>
      </c>
      <c r="FH78" s="9" t="s">
        <v>21</v>
      </c>
      <c r="FI78" s="122">
        <f>FE78*FF78*FG78</f>
        <v>0</v>
      </c>
      <c r="FJ78" s="602">
        <v>0</v>
      </c>
      <c r="FK78" s="604">
        <f>FI78*FJ78</f>
        <v>0</v>
      </c>
      <c r="FL78" s="591">
        <f>FM134</f>
        <v>0</v>
      </c>
      <c r="FM78" s="545">
        <f>IF(FJ78=0,0,FL78/FJ78)</f>
        <v>0</v>
      </c>
      <c r="FN78" s="607">
        <f>FK78+FL78</f>
        <v>0</v>
      </c>
      <c r="FO78" s="127">
        <f>IF(FO$4=0,0,FN78/$FO$4)</f>
        <v>0</v>
      </c>
      <c r="FP78" s="87" t="s">
        <v>104</v>
      </c>
      <c r="FQ78" s="522">
        <f>EX90+EY90</f>
        <v>0</v>
      </c>
      <c r="FR78" s="496">
        <f>FN78</f>
        <v>0</v>
      </c>
      <c r="FS78" s="567">
        <f>SUM(FQ78:FR78)</f>
        <v>0</v>
      </c>
    </row>
    <row r="79" spans="1:175" x14ac:dyDescent="0.25">
      <c r="A79" s="44" t="s">
        <v>77</v>
      </c>
      <c r="B79" s="1041" t="str">
        <f>Prices!$A$119</f>
        <v xml:space="preserve">glazing  </v>
      </c>
      <c r="C79" s="1041"/>
      <c r="D79" s="1042" t="s">
        <v>581</v>
      </c>
      <c r="E79" s="1042"/>
      <c r="F79" s="68">
        <v>0</v>
      </c>
      <c r="G79" s="8"/>
      <c r="H79" s="720">
        <f>Prices!$D119</f>
        <v>0</v>
      </c>
      <c r="I79" s="13">
        <f t="shared" si="597"/>
        <v>0</v>
      </c>
      <c r="J79" s="13">
        <f t="shared" si="553"/>
        <v>0</v>
      </c>
      <c r="K79" s="13">
        <f t="shared" si="554"/>
        <v>0</v>
      </c>
      <c r="L79" s="151"/>
      <c r="M79" s="155"/>
      <c r="N79" s="15"/>
      <c r="O79" s="44" t="s">
        <v>77</v>
      </c>
      <c r="P79" s="1041" t="str">
        <f>Prices!$A$119</f>
        <v xml:space="preserve">glazing  </v>
      </c>
      <c r="Q79" s="1041"/>
      <c r="R79" s="1042" t="s">
        <v>581</v>
      </c>
      <c r="S79" s="1042"/>
      <c r="T79" s="68">
        <v>0</v>
      </c>
      <c r="U79" s="8"/>
      <c r="V79" s="720">
        <f>Prices!$D119</f>
        <v>0</v>
      </c>
      <c r="W79" s="13">
        <f t="shared" si="598"/>
        <v>0</v>
      </c>
      <c r="X79" s="13">
        <f t="shared" si="555"/>
        <v>0</v>
      </c>
      <c r="Y79" s="13">
        <f t="shared" si="556"/>
        <v>0</v>
      </c>
      <c r="Z79" s="151"/>
      <c r="AA79" s="155"/>
      <c r="AB79" s="15"/>
      <c r="AC79" s="44" t="s">
        <v>77</v>
      </c>
      <c r="AD79" s="1041" t="str">
        <f>Prices!$A$119</f>
        <v xml:space="preserve">glazing  </v>
      </c>
      <c r="AE79" s="1041"/>
      <c r="AF79" s="1042" t="s">
        <v>581</v>
      </c>
      <c r="AG79" s="1042"/>
      <c r="AH79" s="68">
        <v>0</v>
      </c>
      <c r="AI79" s="8"/>
      <c r="AJ79" s="720">
        <f>Prices!$D119</f>
        <v>0</v>
      </c>
      <c r="AK79" s="13">
        <f t="shared" si="557"/>
        <v>0</v>
      </c>
      <c r="AL79" s="13">
        <f t="shared" si="558"/>
        <v>0</v>
      </c>
      <c r="AM79" s="13">
        <f t="shared" si="559"/>
        <v>0</v>
      </c>
      <c r="AN79" s="151"/>
      <c r="AO79" s="155"/>
      <c r="AP79" s="15"/>
      <c r="AQ79" s="44" t="s">
        <v>77</v>
      </c>
      <c r="AR79" s="1041" t="str">
        <f>Prices!$A$119</f>
        <v xml:space="preserve">glazing  </v>
      </c>
      <c r="AS79" s="1041"/>
      <c r="AT79" s="1042" t="s">
        <v>581</v>
      </c>
      <c r="AU79" s="1042"/>
      <c r="AV79" s="68">
        <v>0</v>
      </c>
      <c r="AW79" s="8"/>
      <c r="AX79" s="720">
        <f>Prices!$D119</f>
        <v>0</v>
      </c>
      <c r="AY79" s="13">
        <f t="shared" si="562"/>
        <v>0</v>
      </c>
      <c r="AZ79" s="13">
        <f t="shared" si="563"/>
        <v>0</v>
      </c>
      <c r="BA79" s="13">
        <f t="shared" si="564"/>
        <v>0</v>
      </c>
      <c r="BB79" s="151"/>
      <c r="BC79" s="155"/>
      <c r="BD79" s="15"/>
      <c r="BE79" s="44" t="s">
        <v>77</v>
      </c>
      <c r="BF79" s="1041" t="str">
        <f>Prices!$A$119</f>
        <v xml:space="preserve">glazing  </v>
      </c>
      <c r="BG79" s="1041"/>
      <c r="BH79" s="1042" t="s">
        <v>581</v>
      </c>
      <c r="BI79" s="1042"/>
      <c r="BJ79" s="68">
        <v>0</v>
      </c>
      <c r="BK79" s="8"/>
      <c r="BL79" s="720">
        <f>Prices!$D119</f>
        <v>0</v>
      </c>
      <c r="BM79" s="13">
        <f t="shared" si="567"/>
        <v>0</v>
      </c>
      <c r="BN79" s="13">
        <f t="shared" si="568"/>
        <v>0</v>
      </c>
      <c r="BO79" s="13">
        <f t="shared" si="569"/>
        <v>0</v>
      </c>
      <c r="BP79" s="151"/>
      <c r="BQ79" s="155"/>
      <c r="BR79" s="15"/>
      <c r="BS79" s="44" t="s">
        <v>77</v>
      </c>
      <c r="BT79" s="1041" t="str">
        <f>Prices!$A$119</f>
        <v xml:space="preserve">glazing  </v>
      </c>
      <c r="BU79" s="1041"/>
      <c r="BV79" s="1042" t="s">
        <v>581</v>
      </c>
      <c r="BW79" s="1042"/>
      <c r="BX79" s="68">
        <v>0</v>
      </c>
      <c r="BY79" s="8"/>
      <c r="BZ79" s="720">
        <f>Prices!$D119</f>
        <v>0</v>
      </c>
      <c r="CA79" s="13">
        <f t="shared" si="572"/>
        <v>0</v>
      </c>
      <c r="CB79" s="13">
        <f t="shared" si="573"/>
        <v>0</v>
      </c>
      <c r="CC79" s="13">
        <f t="shared" si="574"/>
        <v>0</v>
      </c>
      <c r="CD79" s="151"/>
      <c r="CE79" s="155"/>
      <c r="CF79" s="15"/>
      <c r="CG79" s="44" t="s">
        <v>77</v>
      </c>
      <c r="CH79" s="1041" t="str">
        <f>Prices!$A$119</f>
        <v xml:space="preserve">glazing  </v>
      </c>
      <c r="CI79" s="1041"/>
      <c r="CJ79" s="1042" t="s">
        <v>581</v>
      </c>
      <c r="CK79" s="1042"/>
      <c r="CL79" s="68">
        <v>0</v>
      </c>
      <c r="CM79" s="8"/>
      <c r="CN79" s="720">
        <f>Prices!$D119</f>
        <v>0</v>
      </c>
      <c r="CO79" s="13">
        <f t="shared" si="577"/>
        <v>0</v>
      </c>
      <c r="CP79" s="13">
        <f t="shared" si="578"/>
        <v>0</v>
      </c>
      <c r="CQ79" s="13">
        <f t="shared" si="579"/>
        <v>0</v>
      </c>
      <c r="CR79" s="151"/>
      <c r="CS79" s="155"/>
      <c r="CT79" s="15"/>
      <c r="CU79" s="44" t="s">
        <v>77</v>
      </c>
      <c r="CV79" s="1041" t="str">
        <f>Prices!$A$119</f>
        <v xml:space="preserve">glazing  </v>
      </c>
      <c r="CW79" s="1041"/>
      <c r="CX79" s="1042" t="s">
        <v>581</v>
      </c>
      <c r="CY79" s="1042"/>
      <c r="CZ79" s="68">
        <v>0</v>
      </c>
      <c r="DA79" s="8"/>
      <c r="DB79" s="720">
        <f>Prices!$D119</f>
        <v>0</v>
      </c>
      <c r="DC79" s="13">
        <f t="shared" si="582"/>
        <v>0</v>
      </c>
      <c r="DD79" s="13">
        <f t="shared" si="583"/>
        <v>0</v>
      </c>
      <c r="DE79" s="13">
        <f t="shared" si="584"/>
        <v>0</v>
      </c>
      <c r="DF79" s="151"/>
      <c r="DG79" s="155"/>
      <c r="DH79" s="15"/>
      <c r="DI79" s="44" t="s">
        <v>77</v>
      </c>
      <c r="DJ79" s="1041" t="str">
        <f>Prices!$A$119</f>
        <v xml:space="preserve">glazing  </v>
      </c>
      <c r="DK79" s="1041"/>
      <c r="DL79" s="1042" t="s">
        <v>581</v>
      </c>
      <c r="DM79" s="1042"/>
      <c r="DN79" s="68">
        <v>0</v>
      </c>
      <c r="DO79" s="8"/>
      <c r="DP79" s="720">
        <f>Prices!$D119</f>
        <v>0</v>
      </c>
      <c r="DQ79" s="13">
        <f t="shared" si="587"/>
        <v>0</v>
      </c>
      <c r="DR79" s="13">
        <f t="shared" si="588"/>
        <v>0</v>
      </c>
      <c r="DS79" s="13">
        <f t="shared" si="589"/>
        <v>0</v>
      </c>
      <c r="DT79" s="151"/>
      <c r="DU79" s="155"/>
      <c r="DV79" s="15"/>
      <c r="DW79" s="44" t="s">
        <v>77</v>
      </c>
      <c r="DX79" s="1041" t="str">
        <f>Prices!$A$119</f>
        <v xml:space="preserve">glazing  </v>
      </c>
      <c r="DY79" s="1041"/>
      <c r="DZ79" s="1042" t="s">
        <v>581</v>
      </c>
      <c r="EA79" s="1042"/>
      <c r="EB79" s="68">
        <v>0</v>
      </c>
      <c r="EC79" s="8"/>
      <c r="ED79" s="720">
        <f>Prices!$D119</f>
        <v>0</v>
      </c>
      <c r="EE79" s="13">
        <f t="shared" si="592"/>
        <v>0</v>
      </c>
      <c r="EF79" s="13">
        <f t="shared" si="593"/>
        <v>0</v>
      </c>
      <c r="EG79" s="13">
        <f t="shared" si="594"/>
        <v>0</v>
      </c>
      <c r="EH79" s="151"/>
      <c r="EI79" s="155"/>
      <c r="EJ79" s="15"/>
      <c r="EK79" s="45" t="s">
        <v>97</v>
      </c>
      <c r="EL79" s="93" t="s">
        <v>98</v>
      </c>
      <c r="EM79" s="744">
        <f>K104+Y104+AM104+BA104+BO104+CC104+CQ104+DE104+DS104+EG104</f>
        <v>0</v>
      </c>
      <c r="EN79" s="762"/>
      <c r="EO79" s="765" t="s">
        <v>45</v>
      </c>
      <c r="EP79" s="190">
        <f>F104*$C$2+T104*$Q$2+AH104*$AE$2+AV104*$AS$2+BJ104*$BG$2+BX104*$BU$2+CL104*$CI$2+CZ104*$CW$2+DN104*$DK$2+EB104*$DY$2</f>
        <v>0</v>
      </c>
      <c r="EQ79" s="33"/>
      <c r="ER79" s="116">
        <f t="shared" si="550"/>
        <v>0</v>
      </c>
      <c r="ES79" s="81">
        <f t="shared" si="551"/>
        <v>0</v>
      </c>
      <c r="ET79" s="280">
        <v>0</v>
      </c>
      <c r="EU79" s="9" t="s">
        <v>45</v>
      </c>
      <c r="EV79" s="583">
        <f t="shared" si="601"/>
        <v>0</v>
      </c>
      <c r="EW79" s="579">
        <f t="shared" si="86"/>
        <v>0</v>
      </c>
      <c r="EX79" s="582">
        <f t="shared" si="552"/>
        <v>0</v>
      </c>
      <c r="EY79" s="112"/>
      <c r="EZ79" s="573"/>
      <c r="FA79" s="55"/>
      <c r="FC79" s="44"/>
      <c r="FD79" s="11"/>
      <c r="FE79" s="126"/>
      <c r="FF79" s="126"/>
      <c r="FG79" s="436"/>
      <c r="FH79" s="9"/>
      <c r="FI79" s="123"/>
      <c r="FJ79" s="121"/>
      <c r="FK79" s="604"/>
      <c r="FL79" s="592"/>
      <c r="FM79" s="573"/>
      <c r="FN79" s="607"/>
      <c r="FO79" s="127"/>
      <c r="FP79" s="87"/>
      <c r="FQ79" s="522"/>
      <c r="FR79" s="61"/>
      <c r="FS79" s="567"/>
    </row>
    <row r="80" spans="1:175" x14ac:dyDescent="0.25">
      <c r="A80" s="44" t="s">
        <v>77</v>
      </c>
      <c r="B80" s="1041" t="str">
        <f>Prices!$A$120</f>
        <v xml:space="preserve">glazing  </v>
      </c>
      <c r="C80" s="1041"/>
      <c r="D80" s="1042" t="s">
        <v>582</v>
      </c>
      <c r="E80" s="1042"/>
      <c r="F80" s="68">
        <v>0</v>
      </c>
      <c r="G80" s="8"/>
      <c r="H80" s="720">
        <f>Prices!$D120</f>
        <v>0</v>
      </c>
      <c r="I80" s="13">
        <f t="shared" si="597"/>
        <v>0</v>
      </c>
      <c r="J80" s="13">
        <f t="shared" si="553"/>
        <v>0</v>
      </c>
      <c r="K80" s="13">
        <f t="shared" si="554"/>
        <v>0</v>
      </c>
      <c r="L80" s="151"/>
      <c r="M80" s="155"/>
      <c r="N80" s="15"/>
      <c r="O80" s="44" t="s">
        <v>77</v>
      </c>
      <c r="P80" s="1041" t="str">
        <f>Prices!$A$120</f>
        <v xml:space="preserve">glazing  </v>
      </c>
      <c r="Q80" s="1041"/>
      <c r="R80" s="1042" t="s">
        <v>582</v>
      </c>
      <c r="S80" s="1042"/>
      <c r="T80" s="68">
        <v>0</v>
      </c>
      <c r="U80" s="8"/>
      <c r="V80" s="720">
        <f>Prices!$D120</f>
        <v>0</v>
      </c>
      <c r="W80" s="13">
        <f t="shared" si="598"/>
        <v>0</v>
      </c>
      <c r="X80" s="13">
        <f t="shared" si="555"/>
        <v>0</v>
      </c>
      <c r="Y80" s="13">
        <f t="shared" si="556"/>
        <v>0</v>
      </c>
      <c r="Z80" s="151"/>
      <c r="AA80" s="155"/>
      <c r="AB80" s="15"/>
      <c r="AC80" s="44" t="s">
        <v>77</v>
      </c>
      <c r="AD80" s="1041" t="str">
        <f>Prices!$A$120</f>
        <v xml:space="preserve">glazing  </v>
      </c>
      <c r="AE80" s="1041"/>
      <c r="AF80" s="1042" t="s">
        <v>582</v>
      </c>
      <c r="AG80" s="1042"/>
      <c r="AH80" s="68">
        <v>0</v>
      </c>
      <c r="AI80" s="8"/>
      <c r="AJ80" s="720">
        <f>Prices!$D120</f>
        <v>0</v>
      </c>
      <c r="AK80" s="13">
        <f t="shared" si="557"/>
        <v>0</v>
      </c>
      <c r="AL80" s="13">
        <f t="shared" si="558"/>
        <v>0</v>
      </c>
      <c r="AM80" s="13">
        <f t="shared" si="559"/>
        <v>0</v>
      </c>
      <c r="AN80" s="151"/>
      <c r="AO80" s="155"/>
      <c r="AP80" s="15"/>
      <c r="AQ80" s="44" t="s">
        <v>77</v>
      </c>
      <c r="AR80" s="1041" t="str">
        <f>Prices!$A$120</f>
        <v xml:space="preserve">glazing  </v>
      </c>
      <c r="AS80" s="1041"/>
      <c r="AT80" s="1042" t="s">
        <v>582</v>
      </c>
      <c r="AU80" s="1042"/>
      <c r="AV80" s="68">
        <v>0</v>
      </c>
      <c r="AW80" s="8"/>
      <c r="AX80" s="720">
        <f>Prices!$D120</f>
        <v>0</v>
      </c>
      <c r="AY80" s="13">
        <f t="shared" si="562"/>
        <v>0</v>
      </c>
      <c r="AZ80" s="13">
        <f t="shared" si="563"/>
        <v>0</v>
      </c>
      <c r="BA80" s="13">
        <f t="shared" si="564"/>
        <v>0</v>
      </c>
      <c r="BB80" s="151"/>
      <c r="BC80" s="155"/>
      <c r="BD80" s="15"/>
      <c r="BE80" s="44" t="s">
        <v>77</v>
      </c>
      <c r="BF80" s="1041" t="str">
        <f>Prices!$A$120</f>
        <v xml:space="preserve">glazing  </v>
      </c>
      <c r="BG80" s="1041"/>
      <c r="BH80" s="1042" t="s">
        <v>582</v>
      </c>
      <c r="BI80" s="1042"/>
      <c r="BJ80" s="68">
        <v>0</v>
      </c>
      <c r="BK80" s="8"/>
      <c r="BL80" s="720">
        <f>Prices!$D120</f>
        <v>0</v>
      </c>
      <c r="BM80" s="13">
        <f t="shared" si="567"/>
        <v>0</v>
      </c>
      <c r="BN80" s="13">
        <f t="shared" si="568"/>
        <v>0</v>
      </c>
      <c r="BO80" s="13">
        <f t="shared" si="569"/>
        <v>0</v>
      </c>
      <c r="BP80" s="151"/>
      <c r="BQ80" s="155"/>
      <c r="BR80" s="15"/>
      <c r="BS80" s="44" t="s">
        <v>77</v>
      </c>
      <c r="BT80" s="1041" t="str">
        <f>Prices!$A$120</f>
        <v xml:space="preserve">glazing  </v>
      </c>
      <c r="BU80" s="1041"/>
      <c r="BV80" s="1042" t="s">
        <v>582</v>
      </c>
      <c r="BW80" s="1042"/>
      <c r="BX80" s="68">
        <v>0</v>
      </c>
      <c r="BY80" s="8"/>
      <c r="BZ80" s="720">
        <f>Prices!$D120</f>
        <v>0</v>
      </c>
      <c r="CA80" s="13">
        <f t="shared" si="572"/>
        <v>0</v>
      </c>
      <c r="CB80" s="13">
        <f t="shared" si="573"/>
        <v>0</v>
      </c>
      <c r="CC80" s="13">
        <f t="shared" si="574"/>
        <v>0</v>
      </c>
      <c r="CD80" s="151"/>
      <c r="CE80" s="155"/>
      <c r="CF80" s="15"/>
      <c r="CG80" s="44" t="s">
        <v>77</v>
      </c>
      <c r="CH80" s="1041" t="str">
        <f>Prices!$A$120</f>
        <v xml:space="preserve">glazing  </v>
      </c>
      <c r="CI80" s="1041"/>
      <c r="CJ80" s="1042" t="s">
        <v>582</v>
      </c>
      <c r="CK80" s="1042"/>
      <c r="CL80" s="68">
        <v>0</v>
      </c>
      <c r="CM80" s="8"/>
      <c r="CN80" s="720">
        <f>Prices!$D120</f>
        <v>0</v>
      </c>
      <c r="CO80" s="13">
        <f t="shared" si="577"/>
        <v>0</v>
      </c>
      <c r="CP80" s="13">
        <f t="shared" si="578"/>
        <v>0</v>
      </c>
      <c r="CQ80" s="13">
        <f t="shared" si="579"/>
        <v>0</v>
      </c>
      <c r="CR80" s="151"/>
      <c r="CS80" s="155"/>
      <c r="CT80" s="15"/>
      <c r="CU80" s="44" t="s">
        <v>77</v>
      </c>
      <c r="CV80" s="1041" t="str">
        <f>Prices!$A$120</f>
        <v xml:space="preserve">glazing  </v>
      </c>
      <c r="CW80" s="1041"/>
      <c r="CX80" s="1042" t="s">
        <v>582</v>
      </c>
      <c r="CY80" s="1042"/>
      <c r="CZ80" s="68">
        <v>0</v>
      </c>
      <c r="DA80" s="8"/>
      <c r="DB80" s="720">
        <f>Prices!$D120</f>
        <v>0</v>
      </c>
      <c r="DC80" s="13">
        <f t="shared" si="582"/>
        <v>0</v>
      </c>
      <c r="DD80" s="13">
        <f t="shared" si="583"/>
        <v>0</v>
      </c>
      <c r="DE80" s="13">
        <f t="shared" si="584"/>
        <v>0</v>
      </c>
      <c r="DF80" s="151"/>
      <c r="DG80" s="155"/>
      <c r="DH80" s="15"/>
      <c r="DI80" s="44" t="s">
        <v>77</v>
      </c>
      <c r="DJ80" s="1041" t="str">
        <f>Prices!$A$120</f>
        <v xml:space="preserve">glazing  </v>
      </c>
      <c r="DK80" s="1041"/>
      <c r="DL80" s="1042" t="s">
        <v>582</v>
      </c>
      <c r="DM80" s="1042"/>
      <c r="DN80" s="68">
        <v>0</v>
      </c>
      <c r="DO80" s="8"/>
      <c r="DP80" s="720">
        <f>Prices!$D120</f>
        <v>0</v>
      </c>
      <c r="DQ80" s="13">
        <f t="shared" si="587"/>
        <v>0</v>
      </c>
      <c r="DR80" s="13">
        <f t="shared" si="588"/>
        <v>0</v>
      </c>
      <c r="DS80" s="13">
        <f t="shared" si="589"/>
        <v>0</v>
      </c>
      <c r="DT80" s="151"/>
      <c r="DU80" s="155"/>
      <c r="DV80" s="15"/>
      <c r="DW80" s="44" t="s">
        <v>77</v>
      </c>
      <c r="DX80" s="1041" t="str">
        <f>Prices!$A$120</f>
        <v xml:space="preserve">glazing  </v>
      </c>
      <c r="DY80" s="1041"/>
      <c r="DZ80" s="1042" t="s">
        <v>582</v>
      </c>
      <c r="EA80" s="1042"/>
      <c r="EB80" s="68">
        <v>0</v>
      </c>
      <c r="EC80" s="8"/>
      <c r="ED80" s="720">
        <f>Prices!$D120</f>
        <v>0</v>
      </c>
      <c r="EE80" s="13">
        <f t="shared" si="592"/>
        <v>0</v>
      </c>
      <c r="EF80" s="13">
        <f t="shared" si="593"/>
        <v>0</v>
      </c>
      <c r="EG80" s="13">
        <f t="shared" si="594"/>
        <v>0</v>
      </c>
      <c r="EH80" s="151"/>
      <c r="EI80" s="155"/>
      <c r="EJ80" s="15"/>
      <c r="EK80" s="44"/>
      <c r="EL80" s="8"/>
      <c r="EM80" s="14"/>
      <c r="EN80" s="765"/>
      <c r="EO80" s="765"/>
      <c r="EP80" s="38"/>
      <c r="EQ80" s="765"/>
      <c r="ER80" s="121"/>
      <c r="ES80" s="111"/>
      <c r="ET80" s="128"/>
      <c r="EU80" s="9"/>
      <c r="EV80" s="583"/>
      <c r="EW80" s="579"/>
      <c r="EX80" s="582"/>
      <c r="EY80" s="112"/>
      <c r="EZ80" s="573"/>
      <c r="FA80" s="162"/>
      <c r="FC80" s="44" t="s">
        <v>105</v>
      </c>
      <c r="FD80" s="11" t="s">
        <v>57</v>
      </c>
      <c r="FE80" s="141">
        <v>0</v>
      </c>
      <c r="FF80" s="141">
        <v>0</v>
      </c>
      <c r="FG80" s="142">
        <v>0</v>
      </c>
      <c r="FH80" s="9" t="s">
        <v>63</v>
      </c>
      <c r="FI80" s="122">
        <f>FE80*FF80*FG80</f>
        <v>0</v>
      </c>
      <c r="FJ80" s="602">
        <v>0</v>
      </c>
      <c r="FK80" s="604">
        <f>FI80*FJ80</f>
        <v>0</v>
      </c>
      <c r="FL80" s="591">
        <f>FR136</f>
        <v>0</v>
      </c>
      <c r="FM80" s="544">
        <f>IF(FJ80=0,0,FL80/FJ80)</f>
        <v>0</v>
      </c>
      <c r="FN80" s="610">
        <f>SUM(FK80:FK81)+FL80</f>
        <v>0</v>
      </c>
      <c r="FO80" s="127">
        <f>IF(FO$4=0,0,FN80/$FO$4)</f>
        <v>0</v>
      </c>
      <c r="FP80" s="87" t="s">
        <v>105</v>
      </c>
      <c r="FQ80" s="522">
        <f>EX92+EY92</f>
        <v>0</v>
      </c>
      <c r="FR80" s="496">
        <f>FN80</f>
        <v>0</v>
      </c>
      <c r="FS80" s="567">
        <f>SUM(FQ80:FR80)</f>
        <v>0</v>
      </c>
    </row>
    <row r="81" spans="1:175" x14ac:dyDescent="0.25">
      <c r="A81" s="44" t="s">
        <v>77</v>
      </c>
      <c r="B81" s="1041" t="str">
        <f>Prices!$A$121</f>
        <v xml:space="preserve">glazing  </v>
      </c>
      <c r="C81" s="1041"/>
      <c r="D81" s="1042" t="s">
        <v>583</v>
      </c>
      <c r="E81" s="1042"/>
      <c r="F81" s="68">
        <v>0</v>
      </c>
      <c r="G81" s="8"/>
      <c r="H81" s="720">
        <f>Prices!$D121</f>
        <v>0</v>
      </c>
      <c r="I81" s="13">
        <f t="shared" si="597"/>
        <v>0</v>
      </c>
      <c r="J81" s="13">
        <f t="shared" si="553"/>
        <v>0</v>
      </c>
      <c r="K81" s="13">
        <f t="shared" si="554"/>
        <v>0</v>
      </c>
      <c r="L81" s="151"/>
      <c r="M81" s="155"/>
      <c r="N81" s="15"/>
      <c r="O81" s="44" t="s">
        <v>77</v>
      </c>
      <c r="P81" s="1041" t="str">
        <f>Prices!$A$121</f>
        <v xml:space="preserve">glazing  </v>
      </c>
      <c r="Q81" s="1041"/>
      <c r="R81" s="1042" t="s">
        <v>583</v>
      </c>
      <c r="S81" s="1042"/>
      <c r="T81" s="68">
        <v>0</v>
      </c>
      <c r="U81" s="8"/>
      <c r="V81" s="720">
        <f>Prices!$D121</f>
        <v>0</v>
      </c>
      <c r="W81" s="13">
        <f t="shared" si="598"/>
        <v>0</v>
      </c>
      <c r="X81" s="13">
        <f t="shared" si="555"/>
        <v>0</v>
      </c>
      <c r="Y81" s="13">
        <f t="shared" si="556"/>
        <v>0</v>
      </c>
      <c r="Z81" s="151"/>
      <c r="AA81" s="155"/>
      <c r="AB81" s="15"/>
      <c r="AC81" s="44" t="s">
        <v>77</v>
      </c>
      <c r="AD81" s="1041" t="str">
        <f>Prices!$A$121</f>
        <v xml:space="preserve">glazing  </v>
      </c>
      <c r="AE81" s="1041"/>
      <c r="AF81" s="1042" t="s">
        <v>583</v>
      </c>
      <c r="AG81" s="1042"/>
      <c r="AH81" s="68">
        <v>0</v>
      </c>
      <c r="AI81" s="8"/>
      <c r="AJ81" s="720">
        <f>Prices!$D121</f>
        <v>0</v>
      </c>
      <c r="AK81" s="13">
        <f t="shared" si="557"/>
        <v>0</v>
      </c>
      <c r="AL81" s="13">
        <f t="shared" si="558"/>
        <v>0</v>
      </c>
      <c r="AM81" s="13">
        <f t="shared" si="559"/>
        <v>0</v>
      </c>
      <c r="AN81" s="151"/>
      <c r="AO81" s="155"/>
      <c r="AP81" s="15"/>
      <c r="AQ81" s="44" t="s">
        <v>77</v>
      </c>
      <c r="AR81" s="1041" t="str">
        <f>Prices!$A$121</f>
        <v xml:space="preserve">glazing  </v>
      </c>
      <c r="AS81" s="1041"/>
      <c r="AT81" s="1042" t="s">
        <v>583</v>
      </c>
      <c r="AU81" s="1042"/>
      <c r="AV81" s="68">
        <v>0</v>
      </c>
      <c r="AW81" s="8"/>
      <c r="AX81" s="720">
        <f>Prices!$D121</f>
        <v>0</v>
      </c>
      <c r="AY81" s="13">
        <f t="shared" si="562"/>
        <v>0</v>
      </c>
      <c r="AZ81" s="13">
        <f t="shared" si="563"/>
        <v>0</v>
      </c>
      <c r="BA81" s="13">
        <f t="shared" si="564"/>
        <v>0</v>
      </c>
      <c r="BB81" s="151"/>
      <c r="BC81" s="155"/>
      <c r="BD81" s="15"/>
      <c r="BE81" s="44" t="s">
        <v>77</v>
      </c>
      <c r="BF81" s="1041" t="str">
        <f>Prices!$A$121</f>
        <v xml:space="preserve">glazing  </v>
      </c>
      <c r="BG81" s="1041"/>
      <c r="BH81" s="1042" t="s">
        <v>583</v>
      </c>
      <c r="BI81" s="1042"/>
      <c r="BJ81" s="68">
        <v>0</v>
      </c>
      <c r="BK81" s="8"/>
      <c r="BL81" s="720">
        <f>Prices!$D121</f>
        <v>0</v>
      </c>
      <c r="BM81" s="13">
        <f t="shared" si="567"/>
        <v>0</v>
      </c>
      <c r="BN81" s="13">
        <f t="shared" si="568"/>
        <v>0</v>
      </c>
      <c r="BO81" s="13">
        <f t="shared" si="569"/>
        <v>0</v>
      </c>
      <c r="BP81" s="151"/>
      <c r="BQ81" s="155"/>
      <c r="BR81" s="15"/>
      <c r="BS81" s="44" t="s">
        <v>77</v>
      </c>
      <c r="BT81" s="1041" t="str">
        <f>Prices!$A$121</f>
        <v xml:space="preserve">glazing  </v>
      </c>
      <c r="BU81" s="1041"/>
      <c r="BV81" s="1042" t="s">
        <v>583</v>
      </c>
      <c r="BW81" s="1042"/>
      <c r="BX81" s="68">
        <v>0</v>
      </c>
      <c r="BY81" s="8"/>
      <c r="BZ81" s="720">
        <f>Prices!$D121</f>
        <v>0</v>
      </c>
      <c r="CA81" s="13">
        <f t="shared" si="572"/>
        <v>0</v>
      </c>
      <c r="CB81" s="13">
        <f t="shared" si="573"/>
        <v>0</v>
      </c>
      <c r="CC81" s="13">
        <f t="shared" si="574"/>
        <v>0</v>
      </c>
      <c r="CD81" s="151"/>
      <c r="CE81" s="155"/>
      <c r="CF81" s="15"/>
      <c r="CG81" s="44" t="s">
        <v>77</v>
      </c>
      <c r="CH81" s="1041" t="str">
        <f>Prices!$A$121</f>
        <v xml:space="preserve">glazing  </v>
      </c>
      <c r="CI81" s="1041"/>
      <c r="CJ81" s="1042" t="s">
        <v>583</v>
      </c>
      <c r="CK81" s="1042"/>
      <c r="CL81" s="68">
        <v>0</v>
      </c>
      <c r="CM81" s="8"/>
      <c r="CN81" s="720">
        <f>Prices!$D121</f>
        <v>0</v>
      </c>
      <c r="CO81" s="13">
        <f t="shared" si="577"/>
        <v>0</v>
      </c>
      <c r="CP81" s="13">
        <f t="shared" si="578"/>
        <v>0</v>
      </c>
      <c r="CQ81" s="13">
        <f t="shared" si="579"/>
        <v>0</v>
      </c>
      <c r="CR81" s="151"/>
      <c r="CS81" s="155"/>
      <c r="CT81" s="15"/>
      <c r="CU81" s="44" t="s">
        <v>77</v>
      </c>
      <c r="CV81" s="1041" t="str">
        <f>Prices!$A$121</f>
        <v xml:space="preserve">glazing  </v>
      </c>
      <c r="CW81" s="1041"/>
      <c r="CX81" s="1042" t="s">
        <v>583</v>
      </c>
      <c r="CY81" s="1042"/>
      <c r="CZ81" s="68">
        <v>0</v>
      </c>
      <c r="DA81" s="8"/>
      <c r="DB81" s="720">
        <f>Prices!$D121</f>
        <v>0</v>
      </c>
      <c r="DC81" s="13">
        <f t="shared" si="582"/>
        <v>0</v>
      </c>
      <c r="DD81" s="13">
        <f t="shared" si="583"/>
        <v>0</v>
      </c>
      <c r="DE81" s="13">
        <f t="shared" si="584"/>
        <v>0</v>
      </c>
      <c r="DF81" s="151"/>
      <c r="DG81" s="155"/>
      <c r="DH81" s="15"/>
      <c r="DI81" s="44" t="s">
        <v>77</v>
      </c>
      <c r="DJ81" s="1041" t="str">
        <f>Prices!$A$121</f>
        <v xml:space="preserve">glazing  </v>
      </c>
      <c r="DK81" s="1041"/>
      <c r="DL81" s="1042" t="s">
        <v>583</v>
      </c>
      <c r="DM81" s="1042"/>
      <c r="DN81" s="68">
        <v>0</v>
      </c>
      <c r="DO81" s="8"/>
      <c r="DP81" s="720">
        <f>Prices!$D121</f>
        <v>0</v>
      </c>
      <c r="DQ81" s="13">
        <f t="shared" si="587"/>
        <v>0</v>
      </c>
      <c r="DR81" s="13">
        <f t="shared" si="588"/>
        <v>0</v>
      </c>
      <c r="DS81" s="13">
        <f t="shared" si="589"/>
        <v>0</v>
      </c>
      <c r="DT81" s="151"/>
      <c r="DU81" s="155"/>
      <c r="DV81" s="15"/>
      <c r="DW81" s="44" t="s">
        <v>77</v>
      </c>
      <c r="DX81" s="1041" t="str">
        <f>Prices!$A$121</f>
        <v xml:space="preserve">glazing  </v>
      </c>
      <c r="DY81" s="1041"/>
      <c r="DZ81" s="1042" t="s">
        <v>583</v>
      </c>
      <c r="EA81" s="1042"/>
      <c r="EB81" s="68">
        <v>0</v>
      </c>
      <c r="EC81" s="8"/>
      <c r="ED81" s="720">
        <f>Prices!$D121</f>
        <v>0</v>
      </c>
      <c r="EE81" s="13">
        <f t="shared" si="592"/>
        <v>0</v>
      </c>
      <c r="EF81" s="13">
        <f t="shared" si="593"/>
        <v>0</v>
      </c>
      <c r="EG81" s="13">
        <f t="shared" si="594"/>
        <v>0</v>
      </c>
      <c r="EH81" s="151"/>
      <c r="EI81" s="155"/>
      <c r="EJ81" s="15"/>
      <c r="EK81" s="44" t="s">
        <v>66</v>
      </c>
      <c r="EL81" s="11" t="s">
        <v>48</v>
      </c>
      <c r="EM81" s="744">
        <f>L106+Z106+AN106+BB106+BP106+CD106+CR106+DF106+DT106+EH106</f>
        <v>0</v>
      </c>
      <c r="EN81" s="14"/>
      <c r="EP81" s="765" t="s">
        <v>109</v>
      </c>
      <c r="EQ81" s="190">
        <f>M106+AA106+AO106+BC106+BQ106+CE106+CS106+DG106+DU106+EI106</f>
        <v>0</v>
      </c>
      <c r="ER81" s="116">
        <f>IF(ER$4=0,0,EM81/ER$4)</f>
        <v>0</v>
      </c>
      <c r="ES81" s="81">
        <f>ER81*ET81+ER81</f>
        <v>0</v>
      </c>
      <c r="ET81" s="280">
        <v>0</v>
      </c>
      <c r="EU81" s="9" t="s">
        <v>109</v>
      </c>
      <c r="EV81" s="583">
        <f>IF(ER$4=0,0,EQ81/$ER$4*$EX$4)</f>
        <v>0</v>
      </c>
      <c r="EW81" s="579">
        <f t="shared" ref="EW81:EW92" si="602">IF(EV81=0,0,EX81/EV81)</f>
        <v>0</v>
      </c>
      <c r="EX81" s="582">
        <f t="shared" si="552"/>
        <v>0</v>
      </c>
      <c r="EY81" s="112"/>
      <c r="EZ81" s="573"/>
      <c r="FA81" s="55"/>
      <c r="FC81" s="44" t="s">
        <v>105</v>
      </c>
      <c r="FD81" s="11" t="s">
        <v>57</v>
      </c>
      <c r="FE81" s="141">
        <v>0</v>
      </c>
      <c r="FF81" s="141">
        <v>0</v>
      </c>
      <c r="FG81" s="142">
        <v>0</v>
      </c>
      <c r="FH81" s="9" t="s">
        <v>63</v>
      </c>
      <c r="FI81" s="122">
        <f>FE81*FF81*FG81</f>
        <v>0</v>
      </c>
      <c r="FJ81" s="602">
        <v>0</v>
      </c>
      <c r="FK81" s="604">
        <f>FI81*FJ81</f>
        <v>0</v>
      </c>
      <c r="FL81" s="592"/>
      <c r="FM81" s="573"/>
      <c r="FN81" s="607"/>
      <c r="FO81" s="127"/>
      <c r="FP81" s="87"/>
      <c r="FQ81" s="522"/>
      <c r="FR81" s="61"/>
      <c r="FS81" s="567"/>
    </row>
    <row r="82" spans="1:175" ht="13" thickBot="1" x14ac:dyDescent="0.3">
      <c r="A82" s="44" t="s">
        <v>77</v>
      </c>
      <c r="B82" s="1041" t="str">
        <f>Prices!$A$122</f>
        <v xml:space="preserve">glazing  </v>
      </c>
      <c r="C82" s="1041"/>
      <c r="D82" s="1042" t="s">
        <v>584</v>
      </c>
      <c r="E82" s="1042"/>
      <c r="F82" s="68">
        <v>0</v>
      </c>
      <c r="G82" s="8"/>
      <c r="H82" s="721">
        <f>Prices!$D122</f>
        <v>0</v>
      </c>
      <c r="I82" s="13">
        <f t="shared" si="597"/>
        <v>0</v>
      </c>
      <c r="J82" s="13">
        <f t="shared" si="553"/>
        <v>0</v>
      </c>
      <c r="K82" s="13">
        <f t="shared" si="554"/>
        <v>0</v>
      </c>
      <c r="L82" s="151"/>
      <c r="M82" s="155"/>
      <c r="N82" s="10"/>
      <c r="O82" s="44" t="s">
        <v>77</v>
      </c>
      <c r="P82" s="1041" t="str">
        <f>Prices!$A$122</f>
        <v xml:space="preserve">glazing  </v>
      </c>
      <c r="Q82" s="1041"/>
      <c r="R82" s="1042" t="s">
        <v>584</v>
      </c>
      <c r="S82" s="1042"/>
      <c r="T82" s="68">
        <v>0</v>
      </c>
      <c r="U82" s="8"/>
      <c r="V82" s="721">
        <f>Prices!$D122</f>
        <v>0</v>
      </c>
      <c r="W82" s="13">
        <f t="shared" si="598"/>
        <v>0</v>
      </c>
      <c r="X82" s="13">
        <f t="shared" si="555"/>
        <v>0</v>
      </c>
      <c r="Y82" s="13">
        <f t="shared" si="556"/>
        <v>0</v>
      </c>
      <c r="Z82" s="151"/>
      <c r="AA82" s="155"/>
      <c r="AB82" s="10"/>
      <c r="AC82" s="44" t="s">
        <v>77</v>
      </c>
      <c r="AD82" s="1041" t="str">
        <f>Prices!$A$122</f>
        <v xml:space="preserve">glazing  </v>
      </c>
      <c r="AE82" s="1041"/>
      <c r="AF82" s="1042" t="s">
        <v>584</v>
      </c>
      <c r="AG82" s="1042"/>
      <c r="AH82" s="68">
        <v>0</v>
      </c>
      <c r="AI82" s="8"/>
      <c r="AJ82" s="721">
        <f>Prices!$D122</f>
        <v>0</v>
      </c>
      <c r="AK82" s="13">
        <f t="shared" si="557"/>
        <v>0</v>
      </c>
      <c r="AL82" s="13">
        <f t="shared" si="558"/>
        <v>0</v>
      </c>
      <c r="AM82" s="13">
        <f t="shared" si="559"/>
        <v>0</v>
      </c>
      <c r="AN82" s="151"/>
      <c r="AO82" s="155"/>
      <c r="AP82" s="10"/>
      <c r="AQ82" s="44" t="s">
        <v>77</v>
      </c>
      <c r="AR82" s="1041" t="str">
        <f>Prices!$A$122</f>
        <v xml:space="preserve">glazing  </v>
      </c>
      <c r="AS82" s="1041"/>
      <c r="AT82" s="1042" t="s">
        <v>584</v>
      </c>
      <c r="AU82" s="1042"/>
      <c r="AV82" s="68">
        <v>0</v>
      </c>
      <c r="AW82" s="8"/>
      <c r="AX82" s="721">
        <f>Prices!$D122</f>
        <v>0</v>
      </c>
      <c r="AY82" s="13">
        <f t="shared" si="562"/>
        <v>0</v>
      </c>
      <c r="AZ82" s="13">
        <f t="shared" si="563"/>
        <v>0</v>
      </c>
      <c r="BA82" s="13">
        <f t="shared" si="564"/>
        <v>0</v>
      </c>
      <c r="BB82" s="151"/>
      <c r="BC82" s="155"/>
      <c r="BD82" s="10"/>
      <c r="BE82" s="44" t="s">
        <v>77</v>
      </c>
      <c r="BF82" s="1041" t="str">
        <f>Prices!$A$122</f>
        <v xml:space="preserve">glazing  </v>
      </c>
      <c r="BG82" s="1041"/>
      <c r="BH82" s="1042" t="s">
        <v>584</v>
      </c>
      <c r="BI82" s="1042"/>
      <c r="BJ82" s="68">
        <v>0</v>
      </c>
      <c r="BK82" s="8"/>
      <c r="BL82" s="721">
        <f>Prices!$D122</f>
        <v>0</v>
      </c>
      <c r="BM82" s="13">
        <f t="shared" si="567"/>
        <v>0</v>
      </c>
      <c r="BN82" s="13">
        <f t="shared" si="568"/>
        <v>0</v>
      </c>
      <c r="BO82" s="13">
        <f t="shared" si="569"/>
        <v>0</v>
      </c>
      <c r="BP82" s="151"/>
      <c r="BQ82" s="155"/>
      <c r="BR82" s="10"/>
      <c r="BS82" s="44" t="s">
        <v>77</v>
      </c>
      <c r="BT82" s="1041" t="str">
        <f>Prices!$A$122</f>
        <v xml:space="preserve">glazing  </v>
      </c>
      <c r="BU82" s="1041"/>
      <c r="BV82" s="1042" t="s">
        <v>584</v>
      </c>
      <c r="BW82" s="1042"/>
      <c r="BX82" s="68">
        <v>0</v>
      </c>
      <c r="BY82" s="8"/>
      <c r="BZ82" s="721">
        <f>Prices!$D122</f>
        <v>0</v>
      </c>
      <c r="CA82" s="13">
        <f t="shared" si="572"/>
        <v>0</v>
      </c>
      <c r="CB82" s="13">
        <f t="shared" si="573"/>
        <v>0</v>
      </c>
      <c r="CC82" s="13">
        <f t="shared" si="574"/>
        <v>0</v>
      </c>
      <c r="CD82" s="151"/>
      <c r="CE82" s="155"/>
      <c r="CF82" s="10"/>
      <c r="CG82" s="44" t="s">
        <v>77</v>
      </c>
      <c r="CH82" s="1041" t="str">
        <f>Prices!$A$122</f>
        <v xml:space="preserve">glazing  </v>
      </c>
      <c r="CI82" s="1041"/>
      <c r="CJ82" s="1042" t="s">
        <v>584</v>
      </c>
      <c r="CK82" s="1042"/>
      <c r="CL82" s="68">
        <v>0</v>
      </c>
      <c r="CM82" s="8"/>
      <c r="CN82" s="721">
        <f>Prices!$D122</f>
        <v>0</v>
      </c>
      <c r="CO82" s="13">
        <f t="shared" si="577"/>
        <v>0</v>
      </c>
      <c r="CP82" s="13">
        <f t="shared" si="578"/>
        <v>0</v>
      </c>
      <c r="CQ82" s="13">
        <f t="shared" si="579"/>
        <v>0</v>
      </c>
      <c r="CR82" s="151"/>
      <c r="CS82" s="155"/>
      <c r="CT82" s="10"/>
      <c r="CU82" s="44" t="s">
        <v>77</v>
      </c>
      <c r="CV82" s="1041" t="str">
        <f>Prices!$A$122</f>
        <v xml:space="preserve">glazing  </v>
      </c>
      <c r="CW82" s="1041"/>
      <c r="CX82" s="1042" t="s">
        <v>584</v>
      </c>
      <c r="CY82" s="1042"/>
      <c r="CZ82" s="68">
        <v>0</v>
      </c>
      <c r="DA82" s="8"/>
      <c r="DB82" s="721">
        <f>Prices!$D122</f>
        <v>0</v>
      </c>
      <c r="DC82" s="13">
        <f t="shared" si="582"/>
        <v>0</v>
      </c>
      <c r="DD82" s="13">
        <f t="shared" si="583"/>
        <v>0</v>
      </c>
      <c r="DE82" s="13">
        <f t="shared" si="584"/>
        <v>0</v>
      </c>
      <c r="DF82" s="151"/>
      <c r="DG82" s="155"/>
      <c r="DH82" s="10"/>
      <c r="DI82" s="44" t="s">
        <v>77</v>
      </c>
      <c r="DJ82" s="1041" t="str">
        <f>Prices!$A$122</f>
        <v xml:space="preserve">glazing  </v>
      </c>
      <c r="DK82" s="1041"/>
      <c r="DL82" s="1042" t="s">
        <v>584</v>
      </c>
      <c r="DM82" s="1042"/>
      <c r="DN82" s="68">
        <v>0</v>
      </c>
      <c r="DO82" s="8"/>
      <c r="DP82" s="721">
        <f>Prices!$D122</f>
        <v>0</v>
      </c>
      <c r="DQ82" s="13">
        <f t="shared" si="587"/>
        <v>0</v>
      </c>
      <c r="DR82" s="13">
        <f t="shared" si="588"/>
        <v>0</v>
      </c>
      <c r="DS82" s="13">
        <f t="shared" si="589"/>
        <v>0</v>
      </c>
      <c r="DT82" s="151"/>
      <c r="DU82" s="155"/>
      <c r="DV82" s="10"/>
      <c r="DW82" s="44" t="s">
        <v>77</v>
      </c>
      <c r="DX82" s="1041" t="str">
        <f>Prices!$A$122</f>
        <v xml:space="preserve">glazing  </v>
      </c>
      <c r="DY82" s="1041"/>
      <c r="DZ82" s="1042" t="s">
        <v>584</v>
      </c>
      <c r="EA82" s="1042"/>
      <c r="EB82" s="68">
        <v>0</v>
      </c>
      <c r="EC82" s="8"/>
      <c r="ED82" s="721">
        <f>Prices!$D122</f>
        <v>0</v>
      </c>
      <c r="EE82" s="13">
        <f t="shared" si="592"/>
        <v>0</v>
      </c>
      <c r="EF82" s="13">
        <f t="shared" si="593"/>
        <v>0</v>
      </c>
      <c r="EG82" s="13">
        <f t="shared" si="594"/>
        <v>0</v>
      </c>
      <c r="EH82" s="151"/>
      <c r="EI82" s="155"/>
      <c r="EJ82" s="10"/>
      <c r="EK82" s="44" t="s">
        <v>67</v>
      </c>
      <c r="EL82" s="11" t="s">
        <v>144</v>
      </c>
      <c r="EM82" s="744">
        <f>L108+Z108+AN108+BB108+BP108+CD108+CR108+DF108+DT108+EH108</f>
        <v>0</v>
      </c>
      <c r="EN82" s="14"/>
      <c r="EP82" s="765" t="s">
        <v>109</v>
      </c>
      <c r="EQ82" s="190">
        <f>M108+AA108+AO108+BC108+BQ108+CE108+CS108+DG108+DU108+EI108</f>
        <v>0</v>
      </c>
      <c r="ER82" s="116">
        <f t="shared" ref="ER82" si="603">IF(ER$4=0,0,EM82/ER$4)</f>
        <v>0</v>
      </c>
      <c r="ES82" s="81">
        <f>ER82*ET82+ER82</f>
        <v>0</v>
      </c>
      <c r="ET82" s="280">
        <v>0</v>
      </c>
      <c r="EU82" s="9" t="s">
        <v>109</v>
      </c>
      <c r="EV82" s="583">
        <f t="shared" ref="EV82:EV83" si="604">IF(ER$4=0,0,EQ82/$ER$4*$EX$4)</f>
        <v>0</v>
      </c>
      <c r="EW82" s="579">
        <f t="shared" si="602"/>
        <v>0</v>
      </c>
      <c r="EX82" s="582">
        <f t="shared" si="552"/>
        <v>0</v>
      </c>
      <c r="EY82" s="112"/>
      <c r="EZ82" s="573"/>
      <c r="FA82" s="55"/>
      <c r="FC82" s="44"/>
      <c r="FD82" s="11"/>
      <c r="FE82" s="17"/>
      <c r="FF82" s="17"/>
      <c r="FG82" s="18"/>
      <c r="FH82" s="17"/>
      <c r="FI82" s="765"/>
      <c r="FJ82" s="765"/>
      <c r="FK82" s="606"/>
      <c r="FL82" s="592"/>
      <c r="FM82" s="573"/>
      <c r="FN82" s="607"/>
      <c r="FO82" s="127"/>
      <c r="FP82" s="87"/>
      <c r="FQ82" s="522"/>
      <c r="FR82" s="61"/>
      <c r="FS82" s="567"/>
    </row>
    <row r="83" spans="1:175" ht="13" thickBot="1" x14ac:dyDescent="0.3">
      <c r="A83" s="45"/>
      <c r="B83" s="93"/>
      <c r="C83" s="6" t="s">
        <v>37</v>
      </c>
      <c r="D83" s="942" t="s">
        <v>20</v>
      </c>
      <c r="E83" s="942" t="s">
        <v>20</v>
      </c>
      <c r="F83" s="18" t="s">
        <v>45</v>
      </c>
      <c r="G83" s="6" t="s">
        <v>109</v>
      </c>
      <c r="H83" s="286" t="s">
        <v>36</v>
      </c>
      <c r="I83" s="13"/>
      <c r="J83" s="13"/>
      <c r="K83" s="13"/>
      <c r="L83" s="1044" t="s">
        <v>276</v>
      </c>
      <c r="M83" s="1045"/>
      <c r="N83" s="10"/>
      <c r="O83" s="45"/>
      <c r="P83" s="93"/>
      <c r="Q83" s="6" t="s">
        <v>37</v>
      </c>
      <c r="R83" s="942" t="s">
        <v>20</v>
      </c>
      <c r="S83" s="942" t="s">
        <v>20</v>
      </c>
      <c r="T83" s="18" t="s">
        <v>45</v>
      </c>
      <c r="U83" s="6" t="s">
        <v>109</v>
      </c>
      <c r="V83" s="286" t="s">
        <v>36</v>
      </c>
      <c r="W83" s="13"/>
      <c r="X83" s="13"/>
      <c r="Y83" s="13"/>
      <c r="Z83" s="1044" t="s">
        <v>276</v>
      </c>
      <c r="AA83" s="1045"/>
      <c r="AB83" s="10"/>
      <c r="AC83" s="45"/>
      <c r="AD83" s="93"/>
      <c r="AE83" s="6" t="s">
        <v>37</v>
      </c>
      <c r="AF83" s="942" t="s">
        <v>20</v>
      </c>
      <c r="AG83" s="942" t="s">
        <v>20</v>
      </c>
      <c r="AH83" s="18" t="s">
        <v>45</v>
      </c>
      <c r="AI83" s="6" t="s">
        <v>109</v>
      </c>
      <c r="AJ83" s="286" t="s">
        <v>36</v>
      </c>
      <c r="AK83" s="13"/>
      <c r="AL83" s="13"/>
      <c r="AM83" s="13"/>
      <c r="AN83" s="1044" t="s">
        <v>276</v>
      </c>
      <c r="AO83" s="1045"/>
      <c r="AP83" s="10"/>
      <c r="AQ83" s="45"/>
      <c r="AR83" s="93"/>
      <c r="AS83" s="6" t="s">
        <v>37</v>
      </c>
      <c r="AT83" s="942" t="s">
        <v>20</v>
      </c>
      <c r="AU83" s="942" t="s">
        <v>20</v>
      </c>
      <c r="AV83" s="18" t="s">
        <v>45</v>
      </c>
      <c r="AW83" s="6" t="s">
        <v>109</v>
      </c>
      <c r="AX83" s="286" t="s">
        <v>36</v>
      </c>
      <c r="AY83" s="13"/>
      <c r="AZ83" s="13"/>
      <c r="BA83" s="13"/>
      <c r="BB83" s="1044" t="s">
        <v>276</v>
      </c>
      <c r="BC83" s="1045"/>
      <c r="BD83" s="10"/>
      <c r="BE83" s="45"/>
      <c r="BF83" s="93"/>
      <c r="BG83" s="6" t="s">
        <v>37</v>
      </c>
      <c r="BH83" s="942" t="s">
        <v>20</v>
      </c>
      <c r="BI83" s="942" t="s">
        <v>20</v>
      </c>
      <c r="BJ83" s="18" t="s">
        <v>45</v>
      </c>
      <c r="BK83" s="6" t="s">
        <v>109</v>
      </c>
      <c r="BL83" s="286" t="s">
        <v>36</v>
      </c>
      <c r="BM83" s="13"/>
      <c r="BN83" s="13"/>
      <c r="BO83" s="13"/>
      <c r="BP83" s="1044" t="s">
        <v>276</v>
      </c>
      <c r="BQ83" s="1045"/>
      <c r="BR83" s="10"/>
      <c r="BS83" s="45"/>
      <c r="BT83" s="93"/>
      <c r="BU83" s="6" t="s">
        <v>37</v>
      </c>
      <c r="BV83" s="942" t="s">
        <v>20</v>
      </c>
      <c r="BW83" s="942" t="s">
        <v>20</v>
      </c>
      <c r="BX83" s="18" t="s">
        <v>45</v>
      </c>
      <c r="BY83" s="6" t="s">
        <v>109</v>
      </c>
      <c r="BZ83" s="286" t="s">
        <v>36</v>
      </c>
      <c r="CA83" s="13"/>
      <c r="CB83" s="13"/>
      <c r="CC83" s="13"/>
      <c r="CD83" s="1044" t="s">
        <v>276</v>
      </c>
      <c r="CE83" s="1045"/>
      <c r="CF83" s="10"/>
      <c r="CG83" s="45"/>
      <c r="CH83" s="93"/>
      <c r="CI83" s="6" t="s">
        <v>37</v>
      </c>
      <c r="CJ83" s="942" t="s">
        <v>20</v>
      </c>
      <c r="CK83" s="942" t="s">
        <v>20</v>
      </c>
      <c r="CL83" s="18" t="s">
        <v>45</v>
      </c>
      <c r="CM83" s="6" t="s">
        <v>109</v>
      </c>
      <c r="CN83" s="286" t="s">
        <v>36</v>
      </c>
      <c r="CO83" s="13"/>
      <c r="CP83" s="13"/>
      <c r="CQ83" s="13"/>
      <c r="CR83" s="1044" t="s">
        <v>276</v>
      </c>
      <c r="CS83" s="1045"/>
      <c r="CT83" s="10"/>
      <c r="CU83" s="45"/>
      <c r="CV83" s="93"/>
      <c r="CW83" s="6" t="s">
        <v>37</v>
      </c>
      <c r="CX83" s="942" t="s">
        <v>20</v>
      </c>
      <c r="CY83" s="942" t="s">
        <v>20</v>
      </c>
      <c r="CZ83" s="18" t="s">
        <v>45</v>
      </c>
      <c r="DA83" s="6" t="s">
        <v>109</v>
      </c>
      <c r="DB83" s="286" t="s">
        <v>36</v>
      </c>
      <c r="DC83" s="13"/>
      <c r="DD83" s="13"/>
      <c r="DE83" s="13"/>
      <c r="DF83" s="1044" t="s">
        <v>276</v>
      </c>
      <c r="DG83" s="1045"/>
      <c r="DH83" s="10"/>
      <c r="DI83" s="45"/>
      <c r="DJ83" s="93"/>
      <c r="DK83" s="6" t="s">
        <v>37</v>
      </c>
      <c r="DL83" s="942" t="s">
        <v>20</v>
      </c>
      <c r="DM83" s="942" t="s">
        <v>20</v>
      </c>
      <c r="DN83" s="18" t="s">
        <v>45</v>
      </c>
      <c r="DO83" s="6" t="s">
        <v>109</v>
      </c>
      <c r="DP83" s="286" t="s">
        <v>36</v>
      </c>
      <c r="DQ83" s="13"/>
      <c r="DR83" s="13"/>
      <c r="DS83" s="13"/>
      <c r="DT83" s="1044" t="s">
        <v>276</v>
      </c>
      <c r="DU83" s="1045"/>
      <c r="DV83" s="10"/>
      <c r="DW83" s="45"/>
      <c r="DX83" s="93"/>
      <c r="DY83" s="6" t="s">
        <v>37</v>
      </c>
      <c r="DZ83" s="942" t="s">
        <v>20</v>
      </c>
      <c r="EA83" s="942" t="s">
        <v>20</v>
      </c>
      <c r="EB83" s="18" t="s">
        <v>45</v>
      </c>
      <c r="EC83" s="6" t="s">
        <v>109</v>
      </c>
      <c r="ED83" s="286" t="s">
        <v>36</v>
      </c>
      <c r="EE83" s="13"/>
      <c r="EF83" s="13"/>
      <c r="EG83" s="13"/>
      <c r="EH83" s="1044" t="s">
        <v>276</v>
      </c>
      <c r="EI83" s="1045"/>
      <c r="EJ83" s="10"/>
      <c r="EK83" s="44" t="s">
        <v>68</v>
      </c>
      <c r="EL83" s="11" t="s">
        <v>145</v>
      </c>
      <c r="EM83" s="744">
        <f>L110+Z110+AN110+BB110+BP110+CD110+CR110+DF110+DT110+EH110</f>
        <v>0</v>
      </c>
      <c r="EN83" s="14"/>
      <c r="EP83" s="765" t="s">
        <v>109</v>
      </c>
      <c r="EQ83" s="190">
        <f>M110+AA110+AO110+BC110+BQ110+CE110+CS110+DG110+DU110+EI110</f>
        <v>0</v>
      </c>
      <c r="ER83" s="116">
        <f>IF(ER$4=0,0,EM83/ER$4)</f>
        <v>0</v>
      </c>
      <c r="ES83" s="81">
        <f>ER83*ET83+ER83</f>
        <v>0</v>
      </c>
      <c r="ET83" s="280">
        <v>0</v>
      </c>
      <c r="EU83" s="9" t="s">
        <v>109</v>
      </c>
      <c r="EV83" s="583">
        <f t="shared" si="604"/>
        <v>0</v>
      </c>
      <c r="EW83" s="579">
        <f t="shared" si="602"/>
        <v>0</v>
      </c>
      <c r="EX83" s="582">
        <f t="shared" si="552"/>
        <v>0</v>
      </c>
      <c r="EY83" s="112"/>
      <c r="EZ83" s="573"/>
      <c r="FA83" s="55"/>
      <c r="FC83" s="44"/>
      <c r="FD83" s="61"/>
      <c r="FE83" s="61"/>
      <c r="FF83" s="61"/>
      <c r="FG83" s="61"/>
      <c r="FH83" s="61"/>
      <c r="FI83" s="61"/>
      <c r="FJ83" s="61"/>
      <c r="FK83" s="607"/>
      <c r="FL83" s="590"/>
      <c r="FM83" s="569"/>
      <c r="FN83" s="606"/>
      <c r="FO83" s="127"/>
      <c r="FP83" s="522"/>
      <c r="FQ83" s="599"/>
      <c r="FR83" s="61"/>
      <c r="FS83" s="567"/>
    </row>
    <row r="84" spans="1:175" ht="13" thickTop="1" x14ac:dyDescent="0.25">
      <c r="A84" s="44" t="s">
        <v>90</v>
      </c>
      <c r="B84" s="95" t="s">
        <v>111</v>
      </c>
      <c r="C84" s="68">
        <v>0</v>
      </c>
      <c r="D84" s="74">
        <v>0</v>
      </c>
      <c r="E84" s="74">
        <v>0</v>
      </c>
      <c r="F84" s="129">
        <f>D84*E84</f>
        <v>0</v>
      </c>
      <c r="G84" s="722">
        <f>C84*F84*2.7</f>
        <v>0</v>
      </c>
      <c r="H84" s="821"/>
      <c r="I84" s="13">
        <f>(G84*H84)</f>
        <v>0</v>
      </c>
      <c r="J84" s="13">
        <f>IF(E$113=0,0,I84/E$113)</f>
        <v>0</v>
      </c>
      <c r="K84" s="13">
        <f t="shared" ref="K84:K93" si="605">(J84*G$2)</f>
        <v>0</v>
      </c>
      <c r="L84" s="217">
        <f>SUM(K84:K86)</f>
        <v>0</v>
      </c>
      <c r="M84" s="218">
        <f>SUM(F84:F85)*C$2</f>
        <v>0</v>
      </c>
      <c r="N84" s="10"/>
      <c r="O84" s="44" t="s">
        <v>90</v>
      </c>
      <c r="P84" s="95" t="s">
        <v>111</v>
      </c>
      <c r="Q84" s="68">
        <v>0</v>
      </c>
      <c r="R84" s="74">
        <v>0</v>
      </c>
      <c r="S84" s="74">
        <v>0</v>
      </c>
      <c r="T84" s="129">
        <f>R84*S84</f>
        <v>0</v>
      </c>
      <c r="U84" s="722">
        <f>Q84*T84*2.7</f>
        <v>0</v>
      </c>
      <c r="V84" s="821"/>
      <c r="W84" s="13">
        <f>(U84*V84)</f>
        <v>0</v>
      </c>
      <c r="X84" s="13">
        <f>IF(S$113=0,0,W84/S$113)</f>
        <v>0</v>
      </c>
      <c r="Y84" s="13">
        <f t="shared" ref="Y84:Y93" si="606">(X84*U$2)</f>
        <v>0</v>
      </c>
      <c r="Z84" s="217">
        <f>SUM(Y84:Y86)</f>
        <v>0</v>
      </c>
      <c r="AA84" s="218">
        <f>SUM(T84:T85)*Q$2</f>
        <v>0</v>
      </c>
      <c r="AB84" s="10"/>
      <c r="AC84" s="44" t="s">
        <v>90</v>
      </c>
      <c r="AD84" s="95" t="s">
        <v>111</v>
      </c>
      <c r="AE84" s="68">
        <v>0</v>
      </c>
      <c r="AF84" s="74">
        <v>0</v>
      </c>
      <c r="AG84" s="74">
        <v>0</v>
      </c>
      <c r="AH84" s="129">
        <f t="shared" ref="AH84:AH85" si="607">AF84*AG84</f>
        <v>0</v>
      </c>
      <c r="AI84" s="722">
        <f t="shared" ref="AI84:AI85" si="608">AE84*AH84*2.7</f>
        <v>0</v>
      </c>
      <c r="AJ84" s="821"/>
      <c r="AK84" s="13">
        <f t="shared" ref="AK84:AK85" si="609">(AI84*AJ84)</f>
        <v>0</v>
      </c>
      <c r="AL84" s="13">
        <f t="shared" ref="AL84:AL93" si="610">IF(AG$113=0,0,AK84/AG$113)</f>
        <v>0</v>
      </c>
      <c r="AM84" s="13">
        <f t="shared" ref="AM84:AM93" si="611">(AL84*AI$2)</f>
        <v>0</v>
      </c>
      <c r="AN84" s="217">
        <f t="shared" ref="AN84" si="612">SUM(AM84:AM86)</f>
        <v>0</v>
      </c>
      <c r="AO84" s="218">
        <f t="shared" ref="AO84" si="613">SUM(AH84:AH85)*AE$2</f>
        <v>0</v>
      </c>
      <c r="AP84" s="10"/>
      <c r="AQ84" s="44" t="s">
        <v>90</v>
      </c>
      <c r="AR84" s="95" t="s">
        <v>111</v>
      </c>
      <c r="AS84" s="68">
        <v>0</v>
      </c>
      <c r="AT84" s="74">
        <v>0</v>
      </c>
      <c r="AU84" s="74">
        <v>0</v>
      </c>
      <c r="AV84" s="129">
        <f t="shared" ref="AV84:AV85" si="614">AT84*AU84</f>
        <v>0</v>
      </c>
      <c r="AW84" s="722">
        <f t="shared" ref="AW84:AW85" si="615">AS84*AV84*2.7</f>
        <v>0</v>
      </c>
      <c r="AX84" s="821"/>
      <c r="AY84" s="13">
        <f t="shared" ref="AY84:AY85" si="616">(AW84*AX84)</f>
        <v>0</v>
      </c>
      <c r="AZ84" s="13">
        <f t="shared" ref="AZ84:AZ93" si="617">IF(AU$113=0,0,AY84/AU$113)</f>
        <v>0</v>
      </c>
      <c r="BA84" s="13">
        <f t="shared" ref="BA84:BA93" si="618">(AZ84*AW$2)</f>
        <v>0</v>
      </c>
      <c r="BB84" s="217">
        <f t="shared" ref="BB84" si="619">SUM(BA84:BA86)</f>
        <v>0</v>
      </c>
      <c r="BC84" s="218">
        <f t="shared" ref="BC84" si="620">SUM(AV84:AV85)*AS$2</f>
        <v>0</v>
      </c>
      <c r="BD84" s="10"/>
      <c r="BE84" s="44" t="s">
        <v>90</v>
      </c>
      <c r="BF84" s="95" t="s">
        <v>111</v>
      </c>
      <c r="BG84" s="68">
        <v>0</v>
      </c>
      <c r="BH84" s="74">
        <v>0</v>
      </c>
      <c r="BI84" s="74">
        <v>0</v>
      </c>
      <c r="BJ84" s="129">
        <f t="shared" ref="BJ84:BJ85" si="621">BH84*BI84</f>
        <v>0</v>
      </c>
      <c r="BK84" s="722">
        <f t="shared" ref="BK84:BK85" si="622">BG84*BJ84*2.7</f>
        <v>0</v>
      </c>
      <c r="BL84" s="821"/>
      <c r="BM84" s="13">
        <f t="shared" ref="BM84:BM85" si="623">(BK84*BL84)</f>
        <v>0</v>
      </c>
      <c r="BN84" s="13">
        <f t="shared" ref="BN84:BN93" si="624">IF(BI$113=0,0,BM84/BI$113)</f>
        <v>0</v>
      </c>
      <c r="BO84" s="13">
        <f t="shared" ref="BO84:BO93" si="625">(BN84*BK$2)</f>
        <v>0</v>
      </c>
      <c r="BP84" s="217">
        <f t="shared" ref="BP84" si="626">SUM(BO84:BO86)</f>
        <v>0</v>
      </c>
      <c r="BQ84" s="218">
        <f t="shared" ref="BQ84" si="627">SUM(BJ84:BJ85)*BG$2</f>
        <v>0</v>
      </c>
      <c r="BR84" s="10"/>
      <c r="BS84" s="44" t="s">
        <v>90</v>
      </c>
      <c r="BT84" s="95" t="s">
        <v>111</v>
      </c>
      <c r="BU84" s="68">
        <v>0</v>
      </c>
      <c r="BV84" s="74">
        <v>0</v>
      </c>
      <c r="BW84" s="74">
        <v>0</v>
      </c>
      <c r="BX84" s="129">
        <f t="shared" ref="BX84:BX85" si="628">BV84*BW84</f>
        <v>0</v>
      </c>
      <c r="BY84" s="722">
        <f t="shared" ref="BY84:BY85" si="629">BU84*BX84*2.7</f>
        <v>0</v>
      </c>
      <c r="BZ84" s="821"/>
      <c r="CA84" s="13">
        <f t="shared" ref="CA84:CA85" si="630">(BY84*BZ84)</f>
        <v>0</v>
      </c>
      <c r="CB84" s="13">
        <f t="shared" ref="CB84:CB93" si="631">IF(BW$113=0,0,CA84/BW$113)</f>
        <v>0</v>
      </c>
      <c r="CC84" s="13">
        <f t="shared" ref="CC84:CC93" si="632">(CB84*BY$2)</f>
        <v>0</v>
      </c>
      <c r="CD84" s="217">
        <f t="shared" ref="CD84" si="633">SUM(CC84:CC86)</f>
        <v>0</v>
      </c>
      <c r="CE84" s="218">
        <f t="shared" ref="CE84" si="634">SUM(BX84:BX85)*BU$2</f>
        <v>0</v>
      </c>
      <c r="CF84" s="10"/>
      <c r="CG84" s="44" t="s">
        <v>90</v>
      </c>
      <c r="CH84" s="95" t="s">
        <v>111</v>
      </c>
      <c r="CI84" s="68">
        <v>0</v>
      </c>
      <c r="CJ84" s="74">
        <v>0</v>
      </c>
      <c r="CK84" s="74">
        <v>0</v>
      </c>
      <c r="CL84" s="129">
        <f t="shared" ref="CL84:CL85" si="635">CJ84*CK84</f>
        <v>0</v>
      </c>
      <c r="CM84" s="722">
        <f t="shared" ref="CM84:CM85" si="636">CI84*CL84*2.7</f>
        <v>0</v>
      </c>
      <c r="CN84" s="821"/>
      <c r="CO84" s="13">
        <f t="shared" ref="CO84:CO85" si="637">(CM84*CN84)</f>
        <v>0</v>
      </c>
      <c r="CP84" s="13">
        <f t="shared" ref="CP84:CP93" si="638">IF(CK$113=0,0,CO84/CK$113)</f>
        <v>0</v>
      </c>
      <c r="CQ84" s="13">
        <f t="shared" ref="CQ84:CQ93" si="639">(CP84*CM$2)</f>
        <v>0</v>
      </c>
      <c r="CR84" s="217">
        <f t="shared" ref="CR84" si="640">SUM(CQ84:CQ86)</f>
        <v>0</v>
      </c>
      <c r="CS84" s="218">
        <f t="shared" ref="CS84" si="641">SUM(CL84:CL85)*CI$2</f>
        <v>0</v>
      </c>
      <c r="CT84" s="10"/>
      <c r="CU84" s="44" t="s">
        <v>90</v>
      </c>
      <c r="CV84" s="95" t="s">
        <v>111</v>
      </c>
      <c r="CW84" s="68">
        <v>0</v>
      </c>
      <c r="CX84" s="74">
        <v>0</v>
      </c>
      <c r="CY84" s="74">
        <v>0</v>
      </c>
      <c r="CZ84" s="129">
        <f t="shared" ref="CZ84:CZ85" si="642">CX84*CY84</f>
        <v>0</v>
      </c>
      <c r="DA84" s="722">
        <f t="shared" ref="DA84:DA85" si="643">CW84*CZ84*2.7</f>
        <v>0</v>
      </c>
      <c r="DB84" s="821"/>
      <c r="DC84" s="13">
        <f t="shared" ref="DC84:DC85" si="644">(DA84*DB84)</f>
        <v>0</v>
      </c>
      <c r="DD84" s="13">
        <f t="shared" ref="DD84:DD93" si="645">IF(CY$113=0,0,DC84/CY$113)</f>
        <v>0</v>
      </c>
      <c r="DE84" s="13">
        <f t="shared" ref="DE84:DE93" si="646">(DD84*DA$2)</f>
        <v>0</v>
      </c>
      <c r="DF84" s="217">
        <f t="shared" ref="DF84" si="647">SUM(DE84:DE86)</f>
        <v>0</v>
      </c>
      <c r="DG84" s="218">
        <f t="shared" ref="DG84" si="648">SUM(CZ84:CZ85)*CW$2</f>
        <v>0</v>
      </c>
      <c r="DH84" s="10"/>
      <c r="DI84" s="44" t="s">
        <v>90</v>
      </c>
      <c r="DJ84" s="95" t="s">
        <v>111</v>
      </c>
      <c r="DK84" s="68">
        <v>0</v>
      </c>
      <c r="DL84" s="74">
        <v>0</v>
      </c>
      <c r="DM84" s="74">
        <v>0</v>
      </c>
      <c r="DN84" s="129">
        <f t="shared" ref="DN84:DN85" si="649">DL84*DM84</f>
        <v>0</v>
      </c>
      <c r="DO84" s="722">
        <f t="shared" ref="DO84:DO85" si="650">DK84*DN84*2.7</f>
        <v>0</v>
      </c>
      <c r="DP84" s="821"/>
      <c r="DQ84" s="13">
        <f t="shared" ref="DQ84:DQ85" si="651">(DO84*DP84)</f>
        <v>0</v>
      </c>
      <c r="DR84" s="13">
        <f t="shared" ref="DR84:DR93" si="652">IF(DM$113=0,0,DQ84/DM$113)</f>
        <v>0</v>
      </c>
      <c r="DS84" s="13">
        <f t="shared" ref="DS84:DS93" si="653">(DR84*DO$2)</f>
        <v>0</v>
      </c>
      <c r="DT84" s="217">
        <f t="shared" ref="DT84" si="654">SUM(DS84:DS86)</f>
        <v>0</v>
      </c>
      <c r="DU84" s="218">
        <f t="shared" ref="DU84" si="655">SUM(DN84:DN85)*DK$2</f>
        <v>0</v>
      </c>
      <c r="DV84" s="10"/>
      <c r="DW84" s="44" t="s">
        <v>90</v>
      </c>
      <c r="DX84" s="95" t="s">
        <v>111</v>
      </c>
      <c r="DY84" s="68">
        <v>0</v>
      </c>
      <c r="DZ84" s="74">
        <v>0</v>
      </c>
      <c r="EA84" s="74">
        <v>0</v>
      </c>
      <c r="EB84" s="129">
        <f t="shared" ref="EB84:EB85" si="656">DZ84*EA84</f>
        <v>0</v>
      </c>
      <c r="EC84" s="722">
        <f t="shared" ref="EC84:EC85" si="657">DY84*EB84*2.7</f>
        <v>0</v>
      </c>
      <c r="ED84" s="821"/>
      <c r="EE84" s="13">
        <f t="shared" ref="EE84:EE85" si="658">(EC84*ED84)</f>
        <v>0</v>
      </c>
      <c r="EF84" s="13">
        <f t="shared" ref="EF84:EF93" si="659">IF(EA$113=0,0,EE84/EA$113)</f>
        <v>0</v>
      </c>
      <c r="EG84" s="13">
        <f t="shared" ref="EG84:EG93" si="660">(EF84*EC$2)</f>
        <v>0</v>
      </c>
      <c r="EH84" s="217">
        <f t="shared" ref="EH84" si="661">SUM(EG84:EG86)</f>
        <v>0</v>
      </c>
      <c r="EI84" s="218">
        <f t="shared" ref="EI84" si="662">SUM(EB84:EB85)*DY$2</f>
        <v>0</v>
      </c>
      <c r="EJ84" s="10"/>
      <c r="EK84" s="44"/>
      <c r="EL84" s="11"/>
      <c r="EM84" s="14"/>
      <c r="EN84" s="14"/>
      <c r="EO84" s="38"/>
      <c r="EP84" s="765"/>
      <c r="ER84" s="131"/>
      <c r="ES84" s="111"/>
      <c r="ET84" s="128"/>
      <c r="EU84" s="9"/>
      <c r="EV84" s="583"/>
      <c r="EW84" s="579"/>
      <c r="EX84" s="582"/>
      <c r="EY84" s="112"/>
      <c r="EZ84" s="573"/>
      <c r="FA84" s="162"/>
      <c r="FC84" s="44"/>
      <c r="FD84" s="61"/>
      <c r="FE84" s="61"/>
      <c r="FF84" s="61"/>
      <c r="FG84" s="61"/>
      <c r="FH84" s="61"/>
      <c r="FI84" s="61"/>
      <c r="FJ84" s="61"/>
      <c r="FK84" s="608"/>
      <c r="FL84" s="593"/>
      <c r="FM84" s="577"/>
      <c r="FN84" s="608"/>
      <c r="FO84" s="127"/>
      <c r="FP84" s="522"/>
      <c r="FQ84" s="61"/>
      <c r="FR84" s="61"/>
      <c r="FS84" s="567"/>
    </row>
    <row r="85" spans="1:175" ht="13" thickBot="1" x14ac:dyDescent="0.3">
      <c r="A85" s="44" t="s">
        <v>90</v>
      </c>
      <c r="B85" s="95" t="s">
        <v>111</v>
      </c>
      <c r="C85" s="68">
        <v>0</v>
      </c>
      <c r="D85" s="74">
        <v>0</v>
      </c>
      <c r="E85" s="74">
        <v>0</v>
      </c>
      <c r="F85" s="129">
        <f t="shared" ref="F85:F93" si="663">D85*E85</f>
        <v>0</v>
      </c>
      <c r="G85" s="722">
        <f>C85*F85*2.7</f>
        <v>0</v>
      </c>
      <c r="H85" s="822"/>
      <c r="I85" s="13">
        <f>(G85*H85)</f>
        <v>0</v>
      </c>
      <c r="J85" s="13">
        <f t="shared" ref="J85:J93" si="664">IF(E$113=0,0,I85/E$113)</f>
        <v>0</v>
      </c>
      <c r="K85" s="13">
        <f t="shared" si="605"/>
        <v>0</v>
      </c>
      <c r="L85" s="151"/>
      <c r="M85" s="155"/>
      <c r="N85" s="15"/>
      <c r="O85" s="44" t="s">
        <v>90</v>
      </c>
      <c r="P85" s="95" t="s">
        <v>111</v>
      </c>
      <c r="Q85" s="68">
        <v>0</v>
      </c>
      <c r="R85" s="74">
        <v>0</v>
      </c>
      <c r="S85" s="74">
        <v>0</v>
      </c>
      <c r="T85" s="129">
        <f t="shared" ref="T85" si="665">R85*S85</f>
        <v>0</v>
      </c>
      <c r="U85" s="722">
        <f>Q85*T85*2.7</f>
        <v>0</v>
      </c>
      <c r="V85" s="822"/>
      <c r="W85" s="13">
        <f>(U85*V85)</f>
        <v>0</v>
      </c>
      <c r="X85" s="13">
        <f t="shared" ref="X85:X88" si="666">IF(S$113=0,0,W85/S$113)</f>
        <v>0</v>
      </c>
      <c r="Y85" s="13">
        <f t="shared" si="606"/>
        <v>0</v>
      </c>
      <c r="Z85" s="151"/>
      <c r="AA85" s="155"/>
      <c r="AB85" s="15"/>
      <c r="AC85" s="44" t="s">
        <v>90</v>
      </c>
      <c r="AD85" s="95" t="s">
        <v>111</v>
      </c>
      <c r="AE85" s="68">
        <v>0</v>
      </c>
      <c r="AF85" s="74">
        <v>0</v>
      </c>
      <c r="AG85" s="74">
        <v>0</v>
      </c>
      <c r="AH85" s="129">
        <f t="shared" si="607"/>
        <v>0</v>
      </c>
      <c r="AI85" s="722">
        <f t="shared" si="608"/>
        <v>0</v>
      </c>
      <c r="AJ85" s="822"/>
      <c r="AK85" s="13">
        <f t="shared" si="609"/>
        <v>0</v>
      </c>
      <c r="AL85" s="13">
        <f t="shared" si="610"/>
        <v>0</v>
      </c>
      <c r="AM85" s="13">
        <f t="shared" si="611"/>
        <v>0</v>
      </c>
      <c r="AN85" s="151"/>
      <c r="AO85" s="155"/>
      <c r="AP85" s="15"/>
      <c r="AQ85" s="44" t="s">
        <v>90</v>
      </c>
      <c r="AR85" s="95" t="s">
        <v>111</v>
      </c>
      <c r="AS85" s="68">
        <v>0</v>
      </c>
      <c r="AT85" s="74">
        <v>0</v>
      </c>
      <c r="AU85" s="74">
        <v>0</v>
      </c>
      <c r="AV85" s="129">
        <f t="shared" si="614"/>
        <v>0</v>
      </c>
      <c r="AW85" s="722">
        <f t="shared" si="615"/>
        <v>0</v>
      </c>
      <c r="AX85" s="822"/>
      <c r="AY85" s="13">
        <f t="shared" si="616"/>
        <v>0</v>
      </c>
      <c r="AZ85" s="13">
        <f t="shared" si="617"/>
        <v>0</v>
      </c>
      <c r="BA85" s="13">
        <f t="shared" si="618"/>
        <v>0</v>
      </c>
      <c r="BB85" s="151"/>
      <c r="BC85" s="155"/>
      <c r="BD85" s="15"/>
      <c r="BE85" s="44" t="s">
        <v>90</v>
      </c>
      <c r="BF85" s="95" t="s">
        <v>111</v>
      </c>
      <c r="BG85" s="68">
        <v>0</v>
      </c>
      <c r="BH85" s="74">
        <v>0</v>
      </c>
      <c r="BI85" s="74">
        <v>0</v>
      </c>
      <c r="BJ85" s="129">
        <f t="shared" si="621"/>
        <v>0</v>
      </c>
      <c r="BK85" s="722">
        <f t="shared" si="622"/>
        <v>0</v>
      </c>
      <c r="BL85" s="822"/>
      <c r="BM85" s="13">
        <f t="shared" si="623"/>
        <v>0</v>
      </c>
      <c r="BN85" s="13">
        <f t="shared" si="624"/>
        <v>0</v>
      </c>
      <c r="BO85" s="13">
        <f t="shared" si="625"/>
        <v>0</v>
      </c>
      <c r="BP85" s="151"/>
      <c r="BQ85" s="155"/>
      <c r="BR85" s="15"/>
      <c r="BS85" s="44" t="s">
        <v>90</v>
      </c>
      <c r="BT85" s="95" t="s">
        <v>111</v>
      </c>
      <c r="BU85" s="68">
        <v>0</v>
      </c>
      <c r="BV85" s="74">
        <v>0</v>
      </c>
      <c r="BW85" s="74">
        <v>0</v>
      </c>
      <c r="BX85" s="129">
        <f t="shared" si="628"/>
        <v>0</v>
      </c>
      <c r="BY85" s="722">
        <f t="shared" si="629"/>
        <v>0</v>
      </c>
      <c r="BZ85" s="822"/>
      <c r="CA85" s="13">
        <f t="shared" si="630"/>
        <v>0</v>
      </c>
      <c r="CB85" s="13">
        <f t="shared" si="631"/>
        <v>0</v>
      </c>
      <c r="CC85" s="13">
        <f t="shared" si="632"/>
        <v>0</v>
      </c>
      <c r="CD85" s="151"/>
      <c r="CE85" s="155"/>
      <c r="CF85" s="15"/>
      <c r="CG85" s="44" t="s">
        <v>90</v>
      </c>
      <c r="CH85" s="95" t="s">
        <v>111</v>
      </c>
      <c r="CI85" s="68">
        <v>0</v>
      </c>
      <c r="CJ85" s="74">
        <v>0</v>
      </c>
      <c r="CK85" s="74">
        <v>0</v>
      </c>
      <c r="CL85" s="129">
        <f t="shared" si="635"/>
        <v>0</v>
      </c>
      <c r="CM85" s="722">
        <f t="shared" si="636"/>
        <v>0</v>
      </c>
      <c r="CN85" s="822"/>
      <c r="CO85" s="13">
        <f t="shared" si="637"/>
        <v>0</v>
      </c>
      <c r="CP85" s="13">
        <f t="shared" si="638"/>
        <v>0</v>
      </c>
      <c r="CQ85" s="13">
        <f t="shared" si="639"/>
        <v>0</v>
      </c>
      <c r="CR85" s="151"/>
      <c r="CS85" s="155"/>
      <c r="CT85" s="15"/>
      <c r="CU85" s="44" t="s">
        <v>90</v>
      </c>
      <c r="CV85" s="95" t="s">
        <v>111</v>
      </c>
      <c r="CW85" s="68">
        <v>0</v>
      </c>
      <c r="CX85" s="74">
        <v>0</v>
      </c>
      <c r="CY85" s="74">
        <v>0</v>
      </c>
      <c r="CZ85" s="129">
        <f t="shared" si="642"/>
        <v>0</v>
      </c>
      <c r="DA85" s="722">
        <f t="shared" si="643"/>
        <v>0</v>
      </c>
      <c r="DB85" s="822"/>
      <c r="DC85" s="13">
        <f t="shared" si="644"/>
        <v>0</v>
      </c>
      <c r="DD85" s="13">
        <f t="shared" si="645"/>
        <v>0</v>
      </c>
      <c r="DE85" s="13">
        <f t="shared" si="646"/>
        <v>0</v>
      </c>
      <c r="DF85" s="151"/>
      <c r="DG85" s="155"/>
      <c r="DH85" s="15"/>
      <c r="DI85" s="44" t="s">
        <v>90</v>
      </c>
      <c r="DJ85" s="95" t="s">
        <v>111</v>
      </c>
      <c r="DK85" s="68">
        <v>0</v>
      </c>
      <c r="DL85" s="74">
        <v>0</v>
      </c>
      <c r="DM85" s="74">
        <v>0</v>
      </c>
      <c r="DN85" s="129">
        <f t="shared" si="649"/>
        <v>0</v>
      </c>
      <c r="DO85" s="722">
        <f t="shared" si="650"/>
        <v>0</v>
      </c>
      <c r="DP85" s="822"/>
      <c r="DQ85" s="13">
        <f t="shared" si="651"/>
        <v>0</v>
      </c>
      <c r="DR85" s="13">
        <f t="shared" si="652"/>
        <v>0</v>
      </c>
      <c r="DS85" s="13">
        <f t="shared" si="653"/>
        <v>0</v>
      </c>
      <c r="DT85" s="151"/>
      <c r="DU85" s="155"/>
      <c r="DV85" s="15"/>
      <c r="DW85" s="44" t="s">
        <v>90</v>
      </c>
      <c r="DX85" s="95" t="s">
        <v>111</v>
      </c>
      <c r="DY85" s="68">
        <v>0</v>
      </c>
      <c r="DZ85" s="74">
        <v>0</v>
      </c>
      <c r="EA85" s="74">
        <v>0</v>
      </c>
      <c r="EB85" s="129">
        <f t="shared" si="656"/>
        <v>0</v>
      </c>
      <c r="EC85" s="722">
        <f t="shared" si="657"/>
        <v>0</v>
      </c>
      <c r="ED85" s="822"/>
      <c r="EE85" s="13">
        <f t="shared" si="658"/>
        <v>0</v>
      </c>
      <c r="EF85" s="13">
        <f t="shared" si="659"/>
        <v>0</v>
      </c>
      <c r="EG85" s="13">
        <f t="shared" si="660"/>
        <v>0</v>
      </c>
      <c r="EH85" s="151"/>
      <c r="EI85" s="155"/>
      <c r="EJ85" s="15"/>
      <c r="EK85" s="44" t="s">
        <v>100</v>
      </c>
      <c r="EL85" s="11" t="s">
        <v>52</v>
      </c>
      <c r="EM85" s="744">
        <f>K113+Y113+AM113+BA113+BO113+CC113+CQ113+DE113+DS113+EG113</f>
        <v>0</v>
      </c>
      <c r="EN85" s="112"/>
      <c r="EO85" s="38"/>
      <c r="EP85" s="60" t="s">
        <v>169</v>
      </c>
      <c r="EQ85" s="156">
        <f>IF(EM85=0,0,EM85/(EI113+DU113+DG113+CS113+CE113+BQ113+BC113+AO113+AA113+M113))</f>
        <v>0</v>
      </c>
      <c r="ER85" s="116">
        <f>IF(ER$4=0,0,EM85/ER$4)</f>
        <v>0</v>
      </c>
      <c r="ES85" s="81">
        <f>ER85*ET85+ER85</f>
        <v>0</v>
      </c>
      <c r="ET85" s="280">
        <v>0</v>
      </c>
      <c r="EU85" s="9" t="s">
        <v>63</v>
      </c>
      <c r="EV85" s="583">
        <f>IF(EQ85=0,0,EX85/EQ85)</f>
        <v>0</v>
      </c>
      <c r="EW85" s="579">
        <f t="shared" si="602"/>
        <v>0</v>
      </c>
      <c r="EX85" s="582">
        <f>ER85*ER$4+ES85*ES$4</f>
        <v>0</v>
      </c>
      <c r="EY85" s="574">
        <f>EU141</f>
        <v>0</v>
      </c>
      <c r="EZ85" s="544">
        <f>IF(EQ85=0,0,EY85/EQ85)</f>
        <v>0</v>
      </c>
      <c r="FA85" s="567"/>
      <c r="FC85" s="199" t="s">
        <v>375</v>
      </c>
      <c r="FD85" s="61"/>
      <c r="FE85" s="61"/>
      <c r="FF85" s="61"/>
      <c r="FG85" s="61"/>
      <c r="FH85" s="61"/>
      <c r="FI85" s="61"/>
      <c r="FJ85" s="1046"/>
      <c r="FK85" s="163"/>
      <c r="FL85" s="265"/>
      <c r="FM85" s="594"/>
      <c r="FN85" s="167"/>
      <c r="FO85" s="201"/>
      <c r="FP85" s="1048"/>
      <c r="FQ85" s="164"/>
      <c r="FR85" s="167"/>
      <c r="FS85" s="165"/>
    </row>
    <row r="86" spans="1:175" ht="13.5" thickTop="1" thickBot="1" x14ac:dyDescent="0.3">
      <c r="A86" s="44" t="s">
        <v>90</v>
      </c>
      <c r="B86" s="95" t="s">
        <v>152</v>
      </c>
      <c r="C86" s="129"/>
      <c r="D86" s="129"/>
      <c r="E86" s="129"/>
      <c r="F86" s="35">
        <f>SUM(F84:F85)</f>
        <v>0</v>
      </c>
      <c r="G86" s="41"/>
      <c r="H86" s="820"/>
      <c r="I86" s="13">
        <f>F86*H86</f>
        <v>0</v>
      </c>
      <c r="J86" s="13">
        <f t="shared" si="664"/>
        <v>0</v>
      </c>
      <c r="K86" s="13">
        <f t="shared" si="605"/>
        <v>0</v>
      </c>
      <c r="L86" s="1044" t="s">
        <v>277</v>
      </c>
      <c r="M86" s="1045"/>
      <c r="N86" s="15"/>
      <c r="O86" s="44" t="s">
        <v>90</v>
      </c>
      <c r="P86" s="95" t="s">
        <v>152</v>
      </c>
      <c r="Q86" s="129"/>
      <c r="R86" s="129"/>
      <c r="S86" s="129"/>
      <c r="T86" s="35">
        <f>SUM(T84:T85)</f>
        <v>0</v>
      </c>
      <c r="U86" s="41"/>
      <c r="V86" s="820"/>
      <c r="W86" s="13">
        <f>T86*V86</f>
        <v>0</v>
      </c>
      <c r="X86" s="13">
        <f t="shared" si="666"/>
        <v>0</v>
      </c>
      <c r="Y86" s="13">
        <f t="shared" si="606"/>
        <v>0</v>
      </c>
      <c r="Z86" s="1044" t="s">
        <v>277</v>
      </c>
      <c r="AA86" s="1045"/>
      <c r="AB86" s="15"/>
      <c r="AC86" s="44" t="s">
        <v>90</v>
      </c>
      <c r="AD86" s="95" t="s">
        <v>152</v>
      </c>
      <c r="AE86" s="129"/>
      <c r="AF86" s="129"/>
      <c r="AG86" s="129"/>
      <c r="AH86" s="35">
        <f t="shared" ref="AH86" si="667">SUM(AH84:AH85)</f>
        <v>0</v>
      </c>
      <c r="AI86" s="41"/>
      <c r="AJ86" s="820"/>
      <c r="AK86" s="13">
        <f t="shared" ref="AK86" si="668">AH86*AJ86</f>
        <v>0</v>
      </c>
      <c r="AL86" s="13">
        <f t="shared" si="610"/>
        <v>0</v>
      </c>
      <c r="AM86" s="13">
        <f t="shared" si="611"/>
        <v>0</v>
      </c>
      <c r="AN86" s="1044" t="s">
        <v>277</v>
      </c>
      <c r="AO86" s="1045"/>
      <c r="AP86" s="15"/>
      <c r="AQ86" s="44" t="s">
        <v>90</v>
      </c>
      <c r="AR86" s="95" t="s">
        <v>152</v>
      </c>
      <c r="AS86" s="129"/>
      <c r="AT86" s="129"/>
      <c r="AU86" s="129"/>
      <c r="AV86" s="35">
        <f t="shared" ref="AV86" si="669">SUM(AV84:AV85)</f>
        <v>0</v>
      </c>
      <c r="AW86" s="41"/>
      <c r="AX86" s="820"/>
      <c r="AY86" s="13">
        <f t="shared" ref="AY86" si="670">AV86*AX86</f>
        <v>0</v>
      </c>
      <c r="AZ86" s="13">
        <f t="shared" si="617"/>
        <v>0</v>
      </c>
      <c r="BA86" s="13">
        <f t="shared" si="618"/>
        <v>0</v>
      </c>
      <c r="BB86" s="1044" t="s">
        <v>277</v>
      </c>
      <c r="BC86" s="1045"/>
      <c r="BD86" s="15"/>
      <c r="BE86" s="44" t="s">
        <v>90</v>
      </c>
      <c r="BF86" s="95" t="s">
        <v>152</v>
      </c>
      <c r="BG86" s="129"/>
      <c r="BH86" s="129"/>
      <c r="BI86" s="129"/>
      <c r="BJ86" s="35">
        <f t="shared" ref="BJ86" si="671">SUM(BJ84:BJ85)</f>
        <v>0</v>
      </c>
      <c r="BK86" s="41"/>
      <c r="BL86" s="820"/>
      <c r="BM86" s="13">
        <f t="shared" ref="BM86" si="672">BJ86*BL86</f>
        <v>0</v>
      </c>
      <c r="BN86" s="13">
        <f t="shared" si="624"/>
        <v>0</v>
      </c>
      <c r="BO86" s="13">
        <f t="shared" si="625"/>
        <v>0</v>
      </c>
      <c r="BP86" s="1044" t="s">
        <v>277</v>
      </c>
      <c r="BQ86" s="1045"/>
      <c r="BR86" s="15"/>
      <c r="BS86" s="44" t="s">
        <v>90</v>
      </c>
      <c r="BT86" s="95" t="s">
        <v>152</v>
      </c>
      <c r="BU86" s="129"/>
      <c r="BV86" s="129"/>
      <c r="BW86" s="129"/>
      <c r="BX86" s="35">
        <f t="shared" ref="BX86" si="673">SUM(BX84:BX85)</f>
        <v>0</v>
      </c>
      <c r="BY86" s="41"/>
      <c r="BZ86" s="820"/>
      <c r="CA86" s="13">
        <f t="shared" ref="CA86" si="674">BX86*BZ86</f>
        <v>0</v>
      </c>
      <c r="CB86" s="13">
        <f t="shared" si="631"/>
        <v>0</v>
      </c>
      <c r="CC86" s="13">
        <f t="shared" si="632"/>
        <v>0</v>
      </c>
      <c r="CD86" s="1044" t="s">
        <v>277</v>
      </c>
      <c r="CE86" s="1045"/>
      <c r="CF86" s="15"/>
      <c r="CG86" s="44" t="s">
        <v>90</v>
      </c>
      <c r="CH86" s="95" t="s">
        <v>152</v>
      </c>
      <c r="CI86" s="129"/>
      <c r="CJ86" s="129"/>
      <c r="CK86" s="129"/>
      <c r="CL86" s="35">
        <f t="shared" ref="CL86" si="675">SUM(CL84:CL85)</f>
        <v>0</v>
      </c>
      <c r="CM86" s="41"/>
      <c r="CN86" s="820"/>
      <c r="CO86" s="13">
        <f t="shared" ref="CO86" si="676">CL86*CN86</f>
        <v>0</v>
      </c>
      <c r="CP86" s="13">
        <f t="shared" si="638"/>
        <v>0</v>
      </c>
      <c r="CQ86" s="13">
        <f t="shared" si="639"/>
        <v>0</v>
      </c>
      <c r="CR86" s="1044" t="s">
        <v>277</v>
      </c>
      <c r="CS86" s="1045"/>
      <c r="CT86" s="15"/>
      <c r="CU86" s="44" t="s">
        <v>90</v>
      </c>
      <c r="CV86" s="95" t="s">
        <v>152</v>
      </c>
      <c r="CW86" s="129"/>
      <c r="CX86" s="129"/>
      <c r="CY86" s="129"/>
      <c r="CZ86" s="35">
        <f t="shared" ref="CZ86" si="677">SUM(CZ84:CZ85)</f>
        <v>0</v>
      </c>
      <c r="DA86" s="41"/>
      <c r="DB86" s="820"/>
      <c r="DC86" s="13">
        <f t="shared" ref="DC86" si="678">CZ86*DB86</f>
        <v>0</v>
      </c>
      <c r="DD86" s="13">
        <f t="shared" si="645"/>
        <v>0</v>
      </c>
      <c r="DE86" s="13">
        <f t="shared" si="646"/>
        <v>0</v>
      </c>
      <c r="DF86" s="1044" t="s">
        <v>277</v>
      </c>
      <c r="DG86" s="1045"/>
      <c r="DH86" s="15"/>
      <c r="DI86" s="44" t="s">
        <v>90</v>
      </c>
      <c r="DJ86" s="95" t="s">
        <v>152</v>
      </c>
      <c r="DK86" s="129"/>
      <c r="DL86" s="129"/>
      <c r="DM86" s="129"/>
      <c r="DN86" s="35">
        <f t="shared" ref="DN86" si="679">SUM(DN84:DN85)</f>
        <v>0</v>
      </c>
      <c r="DO86" s="41"/>
      <c r="DP86" s="820"/>
      <c r="DQ86" s="13">
        <f t="shared" ref="DQ86" si="680">DN86*DP86</f>
        <v>0</v>
      </c>
      <c r="DR86" s="13">
        <f t="shared" si="652"/>
        <v>0</v>
      </c>
      <c r="DS86" s="13">
        <f t="shared" si="653"/>
        <v>0</v>
      </c>
      <c r="DT86" s="1044" t="s">
        <v>277</v>
      </c>
      <c r="DU86" s="1045"/>
      <c r="DV86" s="15"/>
      <c r="DW86" s="44" t="s">
        <v>90</v>
      </c>
      <c r="DX86" s="95" t="s">
        <v>152</v>
      </c>
      <c r="DY86" s="129"/>
      <c r="DZ86" s="129"/>
      <c r="EA86" s="129"/>
      <c r="EB86" s="35">
        <f t="shared" ref="EB86" si="681">SUM(EB84:EB85)</f>
        <v>0</v>
      </c>
      <c r="EC86" s="41"/>
      <c r="ED86" s="820"/>
      <c r="EE86" s="13">
        <f t="shared" ref="EE86" si="682">EB86*ED86</f>
        <v>0</v>
      </c>
      <c r="EF86" s="13">
        <f t="shared" si="659"/>
        <v>0</v>
      </c>
      <c r="EG86" s="13">
        <f t="shared" si="660"/>
        <v>0</v>
      </c>
      <c r="EH86" s="1044" t="s">
        <v>277</v>
      </c>
      <c r="EI86" s="1045"/>
      <c r="EJ86" s="15"/>
      <c r="EK86" s="44" t="s">
        <v>97</v>
      </c>
      <c r="EL86" s="11" t="s">
        <v>53</v>
      </c>
      <c r="EM86" s="744">
        <f>K116+Y116+AM116+BA116+BO116+CC116+CQ116+DE116+DS116+EG116</f>
        <v>0</v>
      </c>
      <c r="EN86" s="14"/>
      <c r="EO86" s="38"/>
      <c r="EP86" s="60" t="s">
        <v>169</v>
      </c>
      <c r="EQ86" s="156">
        <f>IF(EM86=0,0,EM86/(EI116+DU116+DG116+CS116+CE116+BQ116+BC116+AO116+AA116+M116))</f>
        <v>0</v>
      </c>
      <c r="ER86" s="116">
        <f>IF(ER$4=0,0,EM86/ER$4)</f>
        <v>0</v>
      </c>
      <c r="ES86" s="81">
        <f>ER86*ET86+ER86</f>
        <v>0</v>
      </c>
      <c r="ET86" s="280">
        <v>0</v>
      </c>
      <c r="EU86" s="9" t="s">
        <v>63</v>
      </c>
      <c r="EV86" s="583">
        <f>IF(EQ86=0,0,EX86/EQ86)</f>
        <v>0</v>
      </c>
      <c r="EW86" s="579">
        <f t="shared" si="602"/>
        <v>0</v>
      </c>
      <c r="EX86" s="582">
        <f t="shared" si="552"/>
        <v>0</v>
      </c>
      <c r="EY86" s="112"/>
      <c r="EZ86" s="573"/>
      <c r="FA86" s="567"/>
      <c r="FC86" s="266">
        <v>4</v>
      </c>
      <c r="FD86" s="171"/>
      <c r="FE86" s="130"/>
      <c r="FF86" s="130"/>
      <c r="FG86" s="172"/>
      <c r="FH86" s="173"/>
      <c r="FI86" s="173"/>
      <c r="FJ86" s="1047"/>
      <c r="FK86" s="597">
        <f>SUM(FK6:FK81)</f>
        <v>0</v>
      </c>
      <c r="FL86" s="595">
        <f>SUM(FL6:FL81)</f>
        <v>0</v>
      </c>
      <c r="FM86" s="596"/>
      <c r="FN86" s="597">
        <f>SUM(FN6:FN80)</f>
        <v>0</v>
      </c>
      <c r="FO86" s="611">
        <f>IF(FO$4=0,0,FN86/$FO$4)</f>
        <v>0</v>
      </c>
      <c r="FP86" s="1049"/>
      <c r="FQ86" s="626">
        <f>SUM(FQ6:FQ80)</f>
        <v>0</v>
      </c>
      <c r="FR86" s="626">
        <f>SUM(FR6:FR80)</f>
        <v>0</v>
      </c>
      <c r="FS86" s="627">
        <f>SUM(FQ86:FR86)</f>
        <v>0</v>
      </c>
    </row>
    <row r="87" spans="1:175" ht="13" thickTop="1" x14ac:dyDescent="0.25">
      <c r="A87" s="44" t="s">
        <v>99</v>
      </c>
      <c r="B87" s="95" t="s">
        <v>112</v>
      </c>
      <c r="C87" s="68">
        <v>0</v>
      </c>
      <c r="D87" s="74">
        <v>0</v>
      </c>
      <c r="E87" s="74">
        <v>0</v>
      </c>
      <c r="F87" s="129">
        <f t="shared" si="663"/>
        <v>0</v>
      </c>
      <c r="G87" s="722">
        <f>C87*F87*7.8</f>
        <v>0</v>
      </c>
      <c r="H87" s="821"/>
      <c r="I87" s="13">
        <f>(G87*H87)</f>
        <v>0</v>
      </c>
      <c r="J87" s="13">
        <f t="shared" si="664"/>
        <v>0</v>
      </c>
      <c r="K87" s="13">
        <f t="shared" si="605"/>
        <v>0</v>
      </c>
      <c r="L87" s="217">
        <f>SUM(K87:K89)</f>
        <v>0</v>
      </c>
      <c r="M87" s="218">
        <f>SUM(F87:F88)*C$2</f>
        <v>0</v>
      </c>
      <c r="N87" s="10"/>
      <c r="O87" s="44" t="s">
        <v>99</v>
      </c>
      <c r="P87" s="95" t="s">
        <v>112</v>
      </c>
      <c r="Q87" s="68">
        <v>0</v>
      </c>
      <c r="R87" s="74">
        <v>0</v>
      </c>
      <c r="S87" s="74">
        <v>0</v>
      </c>
      <c r="T87" s="129">
        <f t="shared" ref="T87:T88" si="683">R87*S87</f>
        <v>0</v>
      </c>
      <c r="U87" s="34">
        <f>Q87*T87*7.8</f>
        <v>0</v>
      </c>
      <c r="V87" s="821"/>
      <c r="W87" s="13">
        <f>(U87*V87)</f>
        <v>0</v>
      </c>
      <c r="X87" s="13">
        <f t="shared" si="666"/>
        <v>0</v>
      </c>
      <c r="Y87" s="13">
        <f t="shared" si="606"/>
        <v>0</v>
      </c>
      <c r="Z87" s="217">
        <f>SUM(Y87:Y89)</f>
        <v>0</v>
      </c>
      <c r="AA87" s="218">
        <f>SUM(T87:T88)*Q$2</f>
        <v>0</v>
      </c>
      <c r="AB87" s="10"/>
      <c r="AC87" s="44" t="s">
        <v>99</v>
      </c>
      <c r="AD87" s="95" t="s">
        <v>112</v>
      </c>
      <c r="AE87" s="68">
        <v>0</v>
      </c>
      <c r="AF87" s="74">
        <v>0</v>
      </c>
      <c r="AG87" s="74">
        <v>0</v>
      </c>
      <c r="AH87" s="129">
        <f t="shared" ref="AH87:AH88" si="684">AF87*AG87</f>
        <v>0</v>
      </c>
      <c r="AI87" s="34">
        <f t="shared" ref="AI87:AI88" si="685">AE87*AH87*7.8</f>
        <v>0</v>
      </c>
      <c r="AJ87" s="821"/>
      <c r="AK87" s="13">
        <f t="shared" ref="AK87:AK88" si="686">(AI87*AJ87)</f>
        <v>0</v>
      </c>
      <c r="AL87" s="13">
        <f t="shared" si="610"/>
        <v>0</v>
      </c>
      <c r="AM87" s="13">
        <f t="shared" si="611"/>
        <v>0</v>
      </c>
      <c r="AN87" s="217">
        <f t="shared" ref="AN87" si="687">SUM(AM87:AM89)</f>
        <v>0</v>
      </c>
      <c r="AO87" s="218">
        <f t="shared" ref="AO87" si="688">SUM(AH87:AH88)*AE$2</f>
        <v>0</v>
      </c>
      <c r="AP87" s="10"/>
      <c r="AQ87" s="44" t="s">
        <v>99</v>
      </c>
      <c r="AR87" s="95" t="s">
        <v>112</v>
      </c>
      <c r="AS87" s="68">
        <v>0</v>
      </c>
      <c r="AT87" s="74">
        <v>0</v>
      </c>
      <c r="AU87" s="74">
        <v>0</v>
      </c>
      <c r="AV87" s="129">
        <f t="shared" ref="AV87:AV88" si="689">AT87*AU87</f>
        <v>0</v>
      </c>
      <c r="AW87" s="34">
        <f t="shared" ref="AW87:AW88" si="690">AS87*AV87*7.8</f>
        <v>0</v>
      </c>
      <c r="AX87" s="821"/>
      <c r="AY87" s="13">
        <f t="shared" ref="AY87:AY88" si="691">(AW87*AX87)</f>
        <v>0</v>
      </c>
      <c r="AZ87" s="13">
        <f t="shared" si="617"/>
        <v>0</v>
      </c>
      <c r="BA87" s="13">
        <f t="shared" si="618"/>
        <v>0</v>
      </c>
      <c r="BB87" s="217">
        <f t="shared" ref="BB87" si="692">SUM(BA87:BA89)</f>
        <v>0</v>
      </c>
      <c r="BC87" s="218">
        <f t="shared" ref="BC87" si="693">SUM(AV87:AV88)*AS$2</f>
        <v>0</v>
      </c>
      <c r="BD87" s="10"/>
      <c r="BE87" s="44" t="s">
        <v>99</v>
      </c>
      <c r="BF87" s="95" t="s">
        <v>112</v>
      </c>
      <c r="BG87" s="68">
        <v>0</v>
      </c>
      <c r="BH87" s="74">
        <v>0</v>
      </c>
      <c r="BI87" s="74">
        <v>0</v>
      </c>
      <c r="BJ87" s="129">
        <f t="shared" ref="BJ87:BJ88" si="694">BH87*BI87</f>
        <v>0</v>
      </c>
      <c r="BK87" s="34">
        <f t="shared" ref="BK87:BK88" si="695">BG87*BJ87*7.8</f>
        <v>0</v>
      </c>
      <c r="BL87" s="821"/>
      <c r="BM87" s="13">
        <f t="shared" ref="BM87:BM88" si="696">(BK87*BL87)</f>
        <v>0</v>
      </c>
      <c r="BN87" s="13">
        <f t="shared" si="624"/>
        <v>0</v>
      </c>
      <c r="BO87" s="13">
        <f t="shared" si="625"/>
        <v>0</v>
      </c>
      <c r="BP87" s="217">
        <f t="shared" ref="BP87" si="697">SUM(BO87:BO89)</f>
        <v>0</v>
      </c>
      <c r="BQ87" s="218">
        <f t="shared" ref="BQ87" si="698">SUM(BJ87:BJ88)*BG$2</f>
        <v>0</v>
      </c>
      <c r="BR87" s="10"/>
      <c r="BS87" s="44" t="s">
        <v>99</v>
      </c>
      <c r="BT87" s="95" t="s">
        <v>112</v>
      </c>
      <c r="BU87" s="68">
        <v>0</v>
      </c>
      <c r="BV87" s="74">
        <v>0</v>
      </c>
      <c r="BW87" s="74">
        <v>0</v>
      </c>
      <c r="BX87" s="129">
        <f t="shared" ref="BX87:BX88" si="699">BV87*BW87</f>
        <v>0</v>
      </c>
      <c r="BY87" s="34">
        <f t="shared" ref="BY87:BY88" si="700">BU87*BX87*7.8</f>
        <v>0</v>
      </c>
      <c r="BZ87" s="821"/>
      <c r="CA87" s="13">
        <f t="shared" ref="CA87:CA88" si="701">(BY87*BZ87)</f>
        <v>0</v>
      </c>
      <c r="CB87" s="13">
        <f t="shared" si="631"/>
        <v>0</v>
      </c>
      <c r="CC87" s="13">
        <f t="shared" si="632"/>
        <v>0</v>
      </c>
      <c r="CD87" s="217">
        <f t="shared" ref="CD87" si="702">SUM(CC87:CC89)</f>
        <v>0</v>
      </c>
      <c r="CE87" s="218">
        <f t="shared" ref="CE87" si="703">SUM(BX87:BX88)*BU$2</f>
        <v>0</v>
      </c>
      <c r="CF87" s="10"/>
      <c r="CG87" s="44" t="s">
        <v>99</v>
      </c>
      <c r="CH87" s="95" t="s">
        <v>112</v>
      </c>
      <c r="CI87" s="68">
        <v>0</v>
      </c>
      <c r="CJ87" s="74">
        <v>0</v>
      </c>
      <c r="CK87" s="74">
        <v>0</v>
      </c>
      <c r="CL87" s="129">
        <f t="shared" ref="CL87:CL88" si="704">CJ87*CK87</f>
        <v>0</v>
      </c>
      <c r="CM87" s="34">
        <f t="shared" ref="CM87:CM88" si="705">CI87*CL87*7.8</f>
        <v>0</v>
      </c>
      <c r="CN87" s="821"/>
      <c r="CO87" s="13">
        <f t="shared" ref="CO87:CO88" si="706">(CM87*CN87)</f>
        <v>0</v>
      </c>
      <c r="CP87" s="13">
        <f t="shared" si="638"/>
        <v>0</v>
      </c>
      <c r="CQ87" s="13">
        <f t="shared" si="639"/>
        <v>0</v>
      </c>
      <c r="CR87" s="217">
        <f t="shared" ref="CR87" si="707">SUM(CQ87:CQ89)</f>
        <v>0</v>
      </c>
      <c r="CS87" s="218">
        <f t="shared" ref="CS87" si="708">SUM(CL87:CL88)*CI$2</f>
        <v>0</v>
      </c>
      <c r="CT87" s="10"/>
      <c r="CU87" s="44" t="s">
        <v>99</v>
      </c>
      <c r="CV87" s="95" t="s">
        <v>112</v>
      </c>
      <c r="CW87" s="68">
        <v>0</v>
      </c>
      <c r="CX87" s="74">
        <v>0</v>
      </c>
      <c r="CY87" s="74">
        <v>0</v>
      </c>
      <c r="CZ87" s="129">
        <f t="shared" ref="CZ87:CZ88" si="709">CX87*CY87</f>
        <v>0</v>
      </c>
      <c r="DA87" s="34">
        <f t="shared" ref="DA87:DA88" si="710">CW87*CZ87*7.8</f>
        <v>0</v>
      </c>
      <c r="DB87" s="821"/>
      <c r="DC87" s="13">
        <f t="shared" ref="DC87:DC88" si="711">(DA87*DB87)</f>
        <v>0</v>
      </c>
      <c r="DD87" s="13">
        <f t="shared" si="645"/>
        <v>0</v>
      </c>
      <c r="DE87" s="13">
        <f t="shared" si="646"/>
        <v>0</v>
      </c>
      <c r="DF87" s="217">
        <f t="shared" ref="DF87" si="712">SUM(DE87:DE89)</f>
        <v>0</v>
      </c>
      <c r="DG87" s="218">
        <f t="shared" ref="DG87" si="713">SUM(CZ87:CZ88)*CW$2</f>
        <v>0</v>
      </c>
      <c r="DH87" s="10"/>
      <c r="DI87" s="44" t="s">
        <v>99</v>
      </c>
      <c r="DJ87" s="95" t="s">
        <v>112</v>
      </c>
      <c r="DK87" s="68">
        <v>0</v>
      </c>
      <c r="DL87" s="74">
        <v>0</v>
      </c>
      <c r="DM87" s="74">
        <v>0</v>
      </c>
      <c r="DN87" s="129">
        <f t="shared" ref="DN87:DN88" si="714">DL87*DM87</f>
        <v>0</v>
      </c>
      <c r="DO87" s="34">
        <f t="shared" ref="DO87:DO88" si="715">DK87*DN87*7.8</f>
        <v>0</v>
      </c>
      <c r="DP87" s="821"/>
      <c r="DQ87" s="13">
        <f t="shared" ref="DQ87:DQ88" si="716">(DO87*DP87)</f>
        <v>0</v>
      </c>
      <c r="DR87" s="13">
        <f t="shared" si="652"/>
        <v>0</v>
      </c>
      <c r="DS87" s="13">
        <f t="shared" si="653"/>
        <v>0</v>
      </c>
      <c r="DT87" s="217">
        <f t="shared" ref="DT87" si="717">SUM(DS87:DS89)</f>
        <v>0</v>
      </c>
      <c r="DU87" s="218">
        <f t="shared" ref="DU87" si="718">SUM(DN87:DN88)*DK$2</f>
        <v>0</v>
      </c>
      <c r="DV87" s="10"/>
      <c r="DW87" s="44" t="s">
        <v>99</v>
      </c>
      <c r="DX87" s="95" t="s">
        <v>112</v>
      </c>
      <c r="DY87" s="68">
        <v>0</v>
      </c>
      <c r="DZ87" s="74">
        <v>0</v>
      </c>
      <c r="EA87" s="74">
        <v>0</v>
      </c>
      <c r="EB87" s="129">
        <f t="shared" ref="EB87:EB88" si="719">DZ87*EA87</f>
        <v>0</v>
      </c>
      <c r="EC87" s="34">
        <f t="shared" ref="EC87:EC88" si="720">DY87*EB87*7.8</f>
        <v>0</v>
      </c>
      <c r="ED87" s="821"/>
      <c r="EE87" s="13">
        <f t="shared" ref="EE87:EE88" si="721">(EC87*ED87)</f>
        <v>0</v>
      </c>
      <c r="EF87" s="13">
        <f t="shared" si="659"/>
        <v>0</v>
      </c>
      <c r="EG87" s="13">
        <f t="shared" si="660"/>
        <v>0</v>
      </c>
      <c r="EH87" s="217">
        <f t="shared" ref="EH87" si="722">SUM(EG87:EG89)</f>
        <v>0</v>
      </c>
      <c r="EI87" s="218">
        <f t="shared" ref="EI87" si="723">SUM(EB87:EB88)*DY$2</f>
        <v>0</v>
      </c>
      <c r="EJ87" s="10"/>
      <c r="EK87" s="44"/>
      <c r="EL87" s="61"/>
      <c r="EM87" s="14"/>
      <c r="EN87" s="112"/>
      <c r="EO87" s="38"/>
      <c r="EP87" s="143"/>
      <c r="EQ87" s="8"/>
      <c r="ER87" s="116"/>
      <c r="ES87" s="111"/>
      <c r="ET87" s="128"/>
      <c r="EU87" s="9"/>
      <c r="EV87" s="583"/>
      <c r="EW87" s="579"/>
      <c r="EX87" s="582"/>
      <c r="EY87" s="112"/>
      <c r="EZ87" s="573"/>
      <c r="FA87" s="162"/>
      <c r="FC87" s="44"/>
      <c r="FD87" s="61"/>
      <c r="FE87" s="61"/>
      <c r="FF87" s="61"/>
      <c r="FG87" s="61"/>
      <c r="FH87" s="61"/>
      <c r="FI87" s="61"/>
      <c r="FJ87" s="61"/>
      <c r="FK87" s="61"/>
      <c r="FL87" s="61"/>
      <c r="FM87" s="61"/>
      <c r="FN87" s="61"/>
      <c r="FO87" s="120"/>
      <c r="FP87" s="120"/>
      <c r="FQ87" s="61"/>
      <c r="FR87" s="61"/>
      <c r="FS87" s="88"/>
    </row>
    <row r="88" spans="1:175" ht="13" thickBot="1" x14ac:dyDescent="0.3">
      <c r="A88" s="44" t="s">
        <v>99</v>
      </c>
      <c r="B88" s="95" t="s">
        <v>112</v>
      </c>
      <c r="C88" s="68">
        <v>0</v>
      </c>
      <c r="D88" s="74">
        <v>0</v>
      </c>
      <c r="E88" s="74">
        <v>0</v>
      </c>
      <c r="F88" s="129">
        <f t="shared" si="663"/>
        <v>0</v>
      </c>
      <c r="G88" s="722">
        <f>C88*F88*7.8</f>
        <v>0</v>
      </c>
      <c r="H88" s="823"/>
      <c r="I88" s="13">
        <f>(G88*H88)</f>
        <v>0</v>
      </c>
      <c r="J88" s="13">
        <f t="shared" si="664"/>
        <v>0</v>
      </c>
      <c r="K88" s="13">
        <f t="shared" si="605"/>
        <v>0</v>
      </c>
      <c r="L88" s="151"/>
      <c r="M88" s="155"/>
      <c r="N88" s="10"/>
      <c r="O88" s="44" t="s">
        <v>99</v>
      </c>
      <c r="P88" s="95" t="s">
        <v>112</v>
      </c>
      <c r="Q88" s="68">
        <v>0</v>
      </c>
      <c r="R88" s="74">
        <v>0</v>
      </c>
      <c r="S88" s="74">
        <v>0</v>
      </c>
      <c r="T88" s="129">
        <f t="shared" si="683"/>
        <v>0</v>
      </c>
      <c r="U88" s="34">
        <f>Q88*T88*7.8</f>
        <v>0</v>
      </c>
      <c r="V88" s="823"/>
      <c r="W88" s="13">
        <f>(U88*V88)</f>
        <v>0</v>
      </c>
      <c r="X88" s="13">
        <f t="shared" si="666"/>
        <v>0</v>
      </c>
      <c r="Y88" s="13">
        <f t="shared" si="606"/>
        <v>0</v>
      </c>
      <c r="Z88" s="151"/>
      <c r="AA88" s="155"/>
      <c r="AB88" s="10"/>
      <c r="AC88" s="44" t="s">
        <v>99</v>
      </c>
      <c r="AD88" s="95" t="s">
        <v>112</v>
      </c>
      <c r="AE88" s="68">
        <v>0</v>
      </c>
      <c r="AF88" s="74">
        <v>0</v>
      </c>
      <c r="AG88" s="74">
        <v>0</v>
      </c>
      <c r="AH88" s="129">
        <f t="shared" si="684"/>
        <v>0</v>
      </c>
      <c r="AI88" s="34">
        <f t="shared" si="685"/>
        <v>0</v>
      </c>
      <c r="AJ88" s="823"/>
      <c r="AK88" s="13">
        <f t="shared" si="686"/>
        <v>0</v>
      </c>
      <c r="AL88" s="13">
        <f t="shared" si="610"/>
        <v>0</v>
      </c>
      <c r="AM88" s="13">
        <f t="shared" si="611"/>
        <v>0</v>
      </c>
      <c r="AN88" s="151"/>
      <c r="AO88" s="155"/>
      <c r="AP88" s="10"/>
      <c r="AQ88" s="44" t="s">
        <v>99</v>
      </c>
      <c r="AR88" s="95" t="s">
        <v>112</v>
      </c>
      <c r="AS88" s="68">
        <v>0</v>
      </c>
      <c r="AT88" s="74">
        <v>0</v>
      </c>
      <c r="AU88" s="74">
        <v>0</v>
      </c>
      <c r="AV88" s="129">
        <f t="shared" si="689"/>
        <v>0</v>
      </c>
      <c r="AW88" s="34">
        <f t="shared" si="690"/>
        <v>0</v>
      </c>
      <c r="AX88" s="823"/>
      <c r="AY88" s="13">
        <f t="shared" si="691"/>
        <v>0</v>
      </c>
      <c r="AZ88" s="13">
        <f t="shared" si="617"/>
        <v>0</v>
      </c>
      <c r="BA88" s="13">
        <f t="shared" si="618"/>
        <v>0</v>
      </c>
      <c r="BB88" s="151"/>
      <c r="BC88" s="155"/>
      <c r="BD88" s="10"/>
      <c r="BE88" s="44" t="s">
        <v>99</v>
      </c>
      <c r="BF88" s="95" t="s">
        <v>112</v>
      </c>
      <c r="BG88" s="68">
        <v>0</v>
      </c>
      <c r="BH88" s="74">
        <v>0</v>
      </c>
      <c r="BI88" s="74">
        <v>0</v>
      </c>
      <c r="BJ88" s="129">
        <f t="shared" si="694"/>
        <v>0</v>
      </c>
      <c r="BK88" s="34">
        <f t="shared" si="695"/>
        <v>0</v>
      </c>
      <c r="BL88" s="823"/>
      <c r="BM88" s="13">
        <f t="shared" si="696"/>
        <v>0</v>
      </c>
      <c r="BN88" s="13">
        <f t="shared" si="624"/>
        <v>0</v>
      </c>
      <c r="BO88" s="13">
        <f t="shared" si="625"/>
        <v>0</v>
      </c>
      <c r="BP88" s="151"/>
      <c r="BQ88" s="155"/>
      <c r="BR88" s="10"/>
      <c r="BS88" s="44" t="s">
        <v>99</v>
      </c>
      <c r="BT88" s="95" t="s">
        <v>112</v>
      </c>
      <c r="BU88" s="68">
        <v>0</v>
      </c>
      <c r="BV88" s="74">
        <v>0</v>
      </c>
      <c r="BW88" s="74">
        <v>0</v>
      </c>
      <c r="BX88" s="129">
        <f t="shared" si="699"/>
        <v>0</v>
      </c>
      <c r="BY88" s="34">
        <f t="shared" si="700"/>
        <v>0</v>
      </c>
      <c r="BZ88" s="823"/>
      <c r="CA88" s="13">
        <f t="shared" si="701"/>
        <v>0</v>
      </c>
      <c r="CB88" s="13">
        <f t="shared" si="631"/>
        <v>0</v>
      </c>
      <c r="CC88" s="13">
        <f t="shared" si="632"/>
        <v>0</v>
      </c>
      <c r="CD88" s="151"/>
      <c r="CE88" s="155"/>
      <c r="CF88" s="10"/>
      <c r="CG88" s="44" t="s">
        <v>99</v>
      </c>
      <c r="CH88" s="95" t="s">
        <v>112</v>
      </c>
      <c r="CI88" s="68">
        <v>0</v>
      </c>
      <c r="CJ88" s="74">
        <v>0</v>
      </c>
      <c r="CK88" s="74">
        <v>0</v>
      </c>
      <c r="CL88" s="129">
        <f t="shared" si="704"/>
        <v>0</v>
      </c>
      <c r="CM88" s="34">
        <f t="shared" si="705"/>
        <v>0</v>
      </c>
      <c r="CN88" s="823"/>
      <c r="CO88" s="13">
        <f t="shared" si="706"/>
        <v>0</v>
      </c>
      <c r="CP88" s="13">
        <f t="shared" si="638"/>
        <v>0</v>
      </c>
      <c r="CQ88" s="13">
        <f t="shared" si="639"/>
        <v>0</v>
      </c>
      <c r="CR88" s="151"/>
      <c r="CS88" s="155"/>
      <c r="CT88" s="10"/>
      <c r="CU88" s="44" t="s">
        <v>99</v>
      </c>
      <c r="CV88" s="95" t="s">
        <v>112</v>
      </c>
      <c r="CW88" s="68">
        <v>0</v>
      </c>
      <c r="CX88" s="74">
        <v>0</v>
      </c>
      <c r="CY88" s="74">
        <v>0</v>
      </c>
      <c r="CZ88" s="129">
        <f t="shared" si="709"/>
        <v>0</v>
      </c>
      <c r="DA88" s="34">
        <f t="shared" si="710"/>
        <v>0</v>
      </c>
      <c r="DB88" s="823"/>
      <c r="DC88" s="13">
        <f t="shared" si="711"/>
        <v>0</v>
      </c>
      <c r="DD88" s="13">
        <f t="shared" si="645"/>
        <v>0</v>
      </c>
      <c r="DE88" s="13">
        <f t="shared" si="646"/>
        <v>0</v>
      </c>
      <c r="DF88" s="151"/>
      <c r="DG88" s="155"/>
      <c r="DH88" s="10"/>
      <c r="DI88" s="44" t="s">
        <v>99</v>
      </c>
      <c r="DJ88" s="95" t="s">
        <v>112</v>
      </c>
      <c r="DK88" s="68">
        <v>0</v>
      </c>
      <c r="DL88" s="74">
        <v>0</v>
      </c>
      <c r="DM88" s="74">
        <v>0</v>
      </c>
      <c r="DN88" s="129">
        <f t="shared" si="714"/>
        <v>0</v>
      </c>
      <c r="DO88" s="34">
        <f t="shared" si="715"/>
        <v>0</v>
      </c>
      <c r="DP88" s="823"/>
      <c r="DQ88" s="13">
        <f t="shared" si="716"/>
        <v>0</v>
      </c>
      <c r="DR88" s="13">
        <f t="shared" si="652"/>
        <v>0</v>
      </c>
      <c r="DS88" s="13">
        <f t="shared" si="653"/>
        <v>0</v>
      </c>
      <c r="DT88" s="151"/>
      <c r="DU88" s="155"/>
      <c r="DV88" s="10"/>
      <c r="DW88" s="44" t="s">
        <v>99</v>
      </c>
      <c r="DX88" s="95" t="s">
        <v>112</v>
      </c>
      <c r="DY88" s="68">
        <v>0</v>
      </c>
      <c r="DZ88" s="74">
        <v>0</v>
      </c>
      <c r="EA88" s="74">
        <v>0</v>
      </c>
      <c r="EB88" s="129">
        <f t="shared" si="719"/>
        <v>0</v>
      </c>
      <c r="EC88" s="34">
        <f t="shared" si="720"/>
        <v>0</v>
      </c>
      <c r="ED88" s="823"/>
      <c r="EE88" s="13">
        <f t="shared" si="721"/>
        <v>0</v>
      </c>
      <c r="EF88" s="13">
        <f t="shared" si="659"/>
        <v>0</v>
      </c>
      <c r="EG88" s="13">
        <f t="shared" si="660"/>
        <v>0</v>
      </c>
      <c r="EH88" s="151"/>
      <c r="EI88" s="155"/>
      <c r="EJ88" s="10"/>
      <c r="EK88" s="44" t="s">
        <v>101</v>
      </c>
      <c r="EL88" s="11" t="s">
        <v>102</v>
      </c>
      <c r="EM88" s="744">
        <f>K118+Y118+AM118+BA118+BO118+CC118+CQ118+DE118+DS118+EG118</f>
        <v>0</v>
      </c>
      <c r="EN88" s="33"/>
      <c r="EO88" s="38"/>
      <c r="EP88" s="143"/>
      <c r="ER88" s="116">
        <f>IF(ER$4=0,0,EM88/ER$4)</f>
        <v>0</v>
      </c>
      <c r="ES88" s="81">
        <f>ER88*ET88+ER88</f>
        <v>0</v>
      </c>
      <c r="ET88" s="280">
        <v>0</v>
      </c>
      <c r="EU88" s="9" t="s">
        <v>233</v>
      </c>
      <c r="EV88" s="581">
        <f>EW$4</f>
        <v>0</v>
      </c>
      <c r="EW88" s="579">
        <f t="shared" si="602"/>
        <v>0</v>
      </c>
      <c r="EX88" s="582">
        <f>ER88*ER$4+ES88*ES$4</f>
        <v>0</v>
      </c>
      <c r="EY88" s="574">
        <f>EU140</f>
        <v>0</v>
      </c>
      <c r="EZ88" s="543">
        <f>IF(ER88=0,0,EY88/ER88)</f>
        <v>0</v>
      </c>
      <c r="FA88" s="567"/>
      <c r="FC88" s="44"/>
      <c r="FD88" s="8" t="s">
        <v>126</v>
      </c>
      <c r="FE88" s="763" t="s">
        <v>127</v>
      </c>
      <c r="FF88" s="763" t="s">
        <v>4</v>
      </c>
      <c r="FG88" s="763" t="s">
        <v>128</v>
      </c>
      <c r="FH88" s="8"/>
      <c r="FI88" s="8"/>
      <c r="FJ88" s="8"/>
      <c r="FK88" s="10"/>
      <c r="FL88" s="61"/>
      <c r="FM88" s="61"/>
      <c r="FN88" s="763" t="s">
        <v>127</v>
      </c>
      <c r="FO88" s="763" t="s">
        <v>4</v>
      </c>
      <c r="FP88" s="763" t="s">
        <v>128</v>
      </c>
      <c r="FQ88" s="10"/>
      <c r="FR88" s="8"/>
      <c r="FS88" s="88"/>
    </row>
    <row r="89" spans="1:175" ht="13.5" thickTop="1" thickBot="1" x14ac:dyDescent="0.3">
      <c r="A89" s="44" t="s">
        <v>99</v>
      </c>
      <c r="B89" s="95" t="s">
        <v>153</v>
      </c>
      <c r="C89" s="129"/>
      <c r="D89" s="129"/>
      <c r="E89" s="129"/>
      <c r="F89" s="35">
        <f>SUM(F87:F88)</f>
        <v>0</v>
      </c>
      <c r="G89" s="41"/>
      <c r="H89" s="820"/>
      <c r="I89" s="13">
        <f>F89*H89</f>
        <v>0</v>
      </c>
      <c r="J89" s="13">
        <f>IF(E$113=0,0,I89/E$113)</f>
        <v>0</v>
      </c>
      <c r="K89" s="13">
        <f t="shared" si="605"/>
        <v>0</v>
      </c>
      <c r="L89" s="1044" t="s">
        <v>278</v>
      </c>
      <c r="M89" s="1045"/>
      <c r="N89" s="15"/>
      <c r="O89" s="44" t="s">
        <v>99</v>
      </c>
      <c r="P89" s="95" t="s">
        <v>153</v>
      </c>
      <c r="Q89" s="129"/>
      <c r="R89" s="129"/>
      <c r="S89" s="129"/>
      <c r="T89" s="35">
        <f>SUM(T87:T88)</f>
        <v>0</v>
      </c>
      <c r="U89" s="41"/>
      <c r="V89" s="820"/>
      <c r="W89" s="13">
        <f>T89*V89</f>
        <v>0</v>
      </c>
      <c r="X89" s="13">
        <f>IF(S$113=0,0,W89/S$113)</f>
        <v>0</v>
      </c>
      <c r="Y89" s="13">
        <f t="shared" si="606"/>
        <v>0</v>
      </c>
      <c r="Z89" s="1044" t="s">
        <v>278</v>
      </c>
      <c r="AA89" s="1045"/>
      <c r="AB89" s="15"/>
      <c r="AC89" s="44" t="s">
        <v>99</v>
      </c>
      <c r="AD89" s="95" t="s">
        <v>153</v>
      </c>
      <c r="AE89" s="129"/>
      <c r="AF89" s="129"/>
      <c r="AG89" s="129"/>
      <c r="AH89" s="35">
        <f t="shared" ref="AH89" si="724">SUM(AH87:AH88)</f>
        <v>0</v>
      </c>
      <c r="AI89" s="41"/>
      <c r="AJ89" s="820"/>
      <c r="AK89" s="13">
        <f t="shared" ref="AK89" si="725">AH89*AJ89</f>
        <v>0</v>
      </c>
      <c r="AL89" s="13">
        <f t="shared" si="610"/>
        <v>0</v>
      </c>
      <c r="AM89" s="13">
        <f t="shared" si="611"/>
        <v>0</v>
      </c>
      <c r="AN89" s="1044" t="s">
        <v>278</v>
      </c>
      <c r="AO89" s="1045"/>
      <c r="AP89" s="15"/>
      <c r="AQ89" s="44" t="s">
        <v>99</v>
      </c>
      <c r="AR89" s="95" t="s">
        <v>153</v>
      </c>
      <c r="AS89" s="129"/>
      <c r="AT89" s="129"/>
      <c r="AU89" s="129"/>
      <c r="AV89" s="35">
        <f t="shared" ref="AV89" si="726">SUM(AV87:AV88)</f>
        <v>0</v>
      </c>
      <c r="AW89" s="41"/>
      <c r="AX89" s="820"/>
      <c r="AY89" s="13">
        <f t="shared" ref="AY89" si="727">AV89*AX89</f>
        <v>0</v>
      </c>
      <c r="AZ89" s="13">
        <f t="shared" si="617"/>
        <v>0</v>
      </c>
      <c r="BA89" s="13">
        <f t="shared" si="618"/>
        <v>0</v>
      </c>
      <c r="BB89" s="1044" t="s">
        <v>278</v>
      </c>
      <c r="BC89" s="1045"/>
      <c r="BD89" s="15"/>
      <c r="BE89" s="44" t="s">
        <v>99</v>
      </c>
      <c r="BF89" s="95" t="s">
        <v>153</v>
      </c>
      <c r="BG89" s="129"/>
      <c r="BH89" s="129"/>
      <c r="BI89" s="129"/>
      <c r="BJ89" s="35">
        <f t="shared" ref="BJ89" si="728">SUM(BJ87:BJ88)</f>
        <v>0</v>
      </c>
      <c r="BK89" s="41"/>
      <c r="BL89" s="820"/>
      <c r="BM89" s="13">
        <f t="shared" ref="BM89" si="729">BJ89*BL89</f>
        <v>0</v>
      </c>
      <c r="BN89" s="13">
        <f t="shared" si="624"/>
        <v>0</v>
      </c>
      <c r="BO89" s="13">
        <f t="shared" si="625"/>
        <v>0</v>
      </c>
      <c r="BP89" s="1044" t="s">
        <v>278</v>
      </c>
      <c r="BQ89" s="1045"/>
      <c r="BR89" s="15"/>
      <c r="BS89" s="44" t="s">
        <v>99</v>
      </c>
      <c r="BT89" s="95" t="s">
        <v>153</v>
      </c>
      <c r="BU89" s="129"/>
      <c r="BV89" s="129"/>
      <c r="BW89" s="129"/>
      <c r="BX89" s="35">
        <f t="shared" ref="BX89" si="730">SUM(BX87:BX88)</f>
        <v>0</v>
      </c>
      <c r="BY89" s="41"/>
      <c r="BZ89" s="820"/>
      <c r="CA89" s="13">
        <f t="shared" ref="CA89" si="731">BX89*BZ89</f>
        <v>0</v>
      </c>
      <c r="CB89" s="13">
        <f t="shared" si="631"/>
        <v>0</v>
      </c>
      <c r="CC89" s="13">
        <f t="shared" si="632"/>
        <v>0</v>
      </c>
      <c r="CD89" s="1044" t="s">
        <v>278</v>
      </c>
      <c r="CE89" s="1045"/>
      <c r="CF89" s="15"/>
      <c r="CG89" s="44" t="s">
        <v>99</v>
      </c>
      <c r="CH89" s="95" t="s">
        <v>153</v>
      </c>
      <c r="CI89" s="129"/>
      <c r="CJ89" s="129"/>
      <c r="CK89" s="129"/>
      <c r="CL89" s="35">
        <f t="shared" ref="CL89" si="732">SUM(CL87:CL88)</f>
        <v>0</v>
      </c>
      <c r="CM89" s="41"/>
      <c r="CN89" s="820"/>
      <c r="CO89" s="13">
        <f t="shared" ref="CO89" si="733">CL89*CN89</f>
        <v>0</v>
      </c>
      <c r="CP89" s="13">
        <f t="shared" si="638"/>
        <v>0</v>
      </c>
      <c r="CQ89" s="13">
        <f t="shared" si="639"/>
        <v>0</v>
      </c>
      <c r="CR89" s="1044" t="s">
        <v>278</v>
      </c>
      <c r="CS89" s="1045"/>
      <c r="CT89" s="15"/>
      <c r="CU89" s="44" t="s">
        <v>99</v>
      </c>
      <c r="CV89" s="95" t="s">
        <v>153</v>
      </c>
      <c r="CW89" s="129"/>
      <c r="CX89" s="129"/>
      <c r="CY89" s="129"/>
      <c r="CZ89" s="35">
        <f t="shared" ref="CZ89" si="734">SUM(CZ87:CZ88)</f>
        <v>0</v>
      </c>
      <c r="DA89" s="41"/>
      <c r="DB89" s="820"/>
      <c r="DC89" s="13">
        <f t="shared" ref="DC89" si="735">CZ89*DB89</f>
        <v>0</v>
      </c>
      <c r="DD89" s="13">
        <f t="shared" si="645"/>
        <v>0</v>
      </c>
      <c r="DE89" s="13">
        <f t="shared" si="646"/>
        <v>0</v>
      </c>
      <c r="DF89" s="1044" t="s">
        <v>278</v>
      </c>
      <c r="DG89" s="1045"/>
      <c r="DH89" s="15"/>
      <c r="DI89" s="44" t="s">
        <v>99</v>
      </c>
      <c r="DJ89" s="95" t="s">
        <v>153</v>
      </c>
      <c r="DK89" s="129"/>
      <c r="DL89" s="129"/>
      <c r="DM89" s="129"/>
      <c r="DN89" s="35">
        <f t="shared" ref="DN89" si="736">SUM(DN87:DN88)</f>
        <v>0</v>
      </c>
      <c r="DO89" s="41"/>
      <c r="DP89" s="820"/>
      <c r="DQ89" s="13">
        <f t="shared" ref="DQ89" si="737">DN89*DP89</f>
        <v>0</v>
      </c>
      <c r="DR89" s="13">
        <f t="shared" si="652"/>
        <v>0</v>
      </c>
      <c r="DS89" s="13">
        <f t="shared" si="653"/>
        <v>0</v>
      </c>
      <c r="DT89" s="1044" t="s">
        <v>278</v>
      </c>
      <c r="DU89" s="1045"/>
      <c r="DV89" s="15"/>
      <c r="DW89" s="44" t="s">
        <v>99</v>
      </c>
      <c r="DX89" s="95" t="s">
        <v>153</v>
      </c>
      <c r="DY89" s="129"/>
      <c r="DZ89" s="129"/>
      <c r="EA89" s="129"/>
      <c r="EB89" s="35">
        <f t="shared" ref="EB89" si="738">SUM(EB87:EB88)</f>
        <v>0</v>
      </c>
      <c r="EC89" s="41"/>
      <c r="ED89" s="820"/>
      <c r="EE89" s="13">
        <f t="shared" ref="EE89" si="739">EB89*ED89</f>
        <v>0</v>
      </c>
      <c r="EF89" s="13">
        <f t="shared" si="659"/>
        <v>0</v>
      </c>
      <c r="EG89" s="13">
        <f t="shared" si="660"/>
        <v>0</v>
      </c>
      <c r="EH89" s="1044" t="s">
        <v>278</v>
      </c>
      <c r="EI89" s="1045"/>
      <c r="EJ89" s="15"/>
      <c r="EK89" s="44"/>
      <c r="EL89" s="11"/>
      <c r="EM89" s="14"/>
      <c r="EN89" s="33"/>
      <c r="EO89" s="38"/>
      <c r="EP89" s="143"/>
      <c r="EQ89" s="765" t="s">
        <v>4</v>
      </c>
      <c r="ER89" s="121"/>
      <c r="ES89" s="111"/>
      <c r="ET89" s="111"/>
      <c r="EU89" s="9"/>
      <c r="EV89" s="583"/>
      <c r="EW89" s="579"/>
      <c r="EX89" s="582"/>
      <c r="EY89" s="112"/>
      <c r="EZ89" s="573"/>
      <c r="FA89" s="162"/>
      <c r="FC89" s="44"/>
      <c r="FD89" s="295" t="s">
        <v>331</v>
      </c>
      <c r="FE89" s="296">
        <v>0</v>
      </c>
      <c r="FF89" s="297">
        <v>1</v>
      </c>
      <c r="FG89" s="190">
        <f>SUM(FH90:FH100)</f>
        <v>76.39</v>
      </c>
      <c r="FH89" s="107"/>
      <c r="FI89" s="496">
        <f>SUM(FI90:FI100)</f>
        <v>0</v>
      </c>
      <c r="FJ89" s="10"/>
      <c r="FK89" s="298" t="s">
        <v>330</v>
      </c>
      <c r="FL89" s="301"/>
      <c r="FM89" s="299"/>
      <c r="FN89" s="296">
        <v>0</v>
      </c>
      <c r="FO89" s="300">
        <v>1</v>
      </c>
      <c r="FP89" s="190">
        <f>SUM(FQ90:FQ100)</f>
        <v>47.54</v>
      </c>
      <c r="FQ89" s="107"/>
      <c r="FR89" s="496">
        <f>SUM(FR90:FR100)</f>
        <v>0</v>
      </c>
      <c r="FS89" s="88"/>
    </row>
    <row r="90" spans="1:175" ht="13" thickTop="1" x14ac:dyDescent="0.25">
      <c r="A90" s="44" t="s">
        <v>91</v>
      </c>
      <c r="B90" s="95" t="s">
        <v>113</v>
      </c>
      <c r="C90" s="68">
        <v>0</v>
      </c>
      <c r="D90" s="74">
        <v>0</v>
      </c>
      <c r="E90" s="74">
        <v>0</v>
      </c>
      <c r="F90" s="129">
        <f t="shared" si="663"/>
        <v>0</v>
      </c>
      <c r="G90" s="34">
        <f>C90*F90*8</f>
        <v>0</v>
      </c>
      <c r="H90" s="63">
        <v>0</v>
      </c>
      <c r="I90" s="13">
        <f>(G90*H90)</f>
        <v>0</v>
      </c>
      <c r="J90" s="13">
        <f t="shared" si="664"/>
        <v>0</v>
      </c>
      <c r="K90" s="13">
        <f t="shared" si="605"/>
        <v>0</v>
      </c>
      <c r="L90" s="217">
        <f>SUM(K90:K91)</f>
        <v>0</v>
      </c>
      <c r="M90" s="218">
        <f>SUM(F90:F91)*C$2</f>
        <v>0</v>
      </c>
      <c r="N90" s="10"/>
      <c r="O90" s="44" t="s">
        <v>91</v>
      </c>
      <c r="P90" s="95" t="s">
        <v>113</v>
      </c>
      <c r="Q90" s="68">
        <v>0</v>
      </c>
      <c r="R90" s="74">
        <v>0</v>
      </c>
      <c r="S90" s="74">
        <v>0</v>
      </c>
      <c r="T90" s="129">
        <f t="shared" ref="T90:T93" si="740">R90*S90</f>
        <v>0</v>
      </c>
      <c r="U90" s="34">
        <f>Q90*T90*8</f>
        <v>0</v>
      </c>
      <c r="V90" s="63">
        <v>0</v>
      </c>
      <c r="W90" s="13">
        <f>(U90*V90)</f>
        <v>0</v>
      </c>
      <c r="X90" s="13">
        <f t="shared" ref="X90:X93" si="741">IF(S$113=0,0,W90/S$113)</f>
        <v>0</v>
      </c>
      <c r="Y90" s="13">
        <f t="shared" si="606"/>
        <v>0</v>
      </c>
      <c r="Z90" s="217">
        <f>SUM(Y90:Y91)</f>
        <v>0</v>
      </c>
      <c r="AA90" s="218">
        <f>SUM(T90:T91)*Q$2</f>
        <v>0</v>
      </c>
      <c r="AB90" s="10"/>
      <c r="AC90" s="44" t="s">
        <v>91</v>
      </c>
      <c r="AD90" s="95" t="s">
        <v>113</v>
      </c>
      <c r="AE90" s="68">
        <v>0</v>
      </c>
      <c r="AF90" s="74">
        <v>0</v>
      </c>
      <c r="AG90" s="74">
        <v>0</v>
      </c>
      <c r="AH90" s="129">
        <f t="shared" ref="AH90:AH93" si="742">AF90*AG90</f>
        <v>0</v>
      </c>
      <c r="AI90" s="34">
        <f t="shared" ref="AI90:AI91" si="743">AE90*AH90*8</f>
        <v>0</v>
      </c>
      <c r="AJ90" s="63">
        <v>0</v>
      </c>
      <c r="AK90" s="13">
        <f t="shared" ref="AK90:AK93" si="744">(AI90*AJ90)</f>
        <v>0</v>
      </c>
      <c r="AL90" s="13">
        <f t="shared" si="610"/>
        <v>0</v>
      </c>
      <c r="AM90" s="13">
        <f t="shared" si="611"/>
        <v>0</v>
      </c>
      <c r="AN90" s="217">
        <f t="shared" ref="AN90" si="745">SUM(AM90:AM91)</f>
        <v>0</v>
      </c>
      <c r="AO90" s="218">
        <f t="shared" ref="AO90" si="746">SUM(AH90:AH91)*AE$2</f>
        <v>0</v>
      </c>
      <c r="AP90" s="10"/>
      <c r="AQ90" s="44" t="s">
        <v>91</v>
      </c>
      <c r="AR90" s="95" t="s">
        <v>113</v>
      </c>
      <c r="AS90" s="68">
        <v>0</v>
      </c>
      <c r="AT90" s="74">
        <v>0</v>
      </c>
      <c r="AU90" s="74">
        <v>0</v>
      </c>
      <c r="AV90" s="129">
        <f t="shared" ref="AV90:AV93" si="747">AT90*AU90</f>
        <v>0</v>
      </c>
      <c r="AW90" s="34">
        <f t="shared" ref="AW90:AW91" si="748">AS90*AV90*8</f>
        <v>0</v>
      </c>
      <c r="AX90" s="63">
        <v>0</v>
      </c>
      <c r="AY90" s="13">
        <f t="shared" ref="AY90:AY93" si="749">(AW90*AX90)</f>
        <v>0</v>
      </c>
      <c r="AZ90" s="13">
        <f t="shared" si="617"/>
        <v>0</v>
      </c>
      <c r="BA90" s="13">
        <f t="shared" si="618"/>
        <v>0</v>
      </c>
      <c r="BB90" s="217">
        <f t="shared" ref="BB90" si="750">SUM(BA90:BA91)</f>
        <v>0</v>
      </c>
      <c r="BC90" s="218">
        <f t="shared" ref="BC90" si="751">SUM(AV90:AV91)*AS$2</f>
        <v>0</v>
      </c>
      <c r="BD90" s="10"/>
      <c r="BE90" s="44" t="s">
        <v>91</v>
      </c>
      <c r="BF90" s="95" t="s">
        <v>113</v>
      </c>
      <c r="BG90" s="68">
        <v>0</v>
      </c>
      <c r="BH90" s="74">
        <v>0</v>
      </c>
      <c r="BI90" s="74">
        <v>0</v>
      </c>
      <c r="BJ90" s="129">
        <f t="shared" ref="BJ90:BJ93" si="752">BH90*BI90</f>
        <v>0</v>
      </c>
      <c r="BK90" s="34">
        <f t="shared" ref="BK90:BK91" si="753">BG90*BJ90*8</f>
        <v>0</v>
      </c>
      <c r="BL90" s="63">
        <v>0</v>
      </c>
      <c r="BM90" s="13">
        <f t="shared" ref="BM90:BM93" si="754">(BK90*BL90)</f>
        <v>0</v>
      </c>
      <c r="BN90" s="13">
        <f t="shared" si="624"/>
        <v>0</v>
      </c>
      <c r="BO90" s="13">
        <f t="shared" si="625"/>
        <v>0</v>
      </c>
      <c r="BP90" s="217">
        <f t="shared" ref="BP90" si="755">SUM(BO90:BO91)</f>
        <v>0</v>
      </c>
      <c r="BQ90" s="218">
        <f t="shared" ref="BQ90" si="756">SUM(BJ90:BJ91)*BG$2</f>
        <v>0</v>
      </c>
      <c r="BR90" s="10"/>
      <c r="BS90" s="44" t="s">
        <v>91</v>
      </c>
      <c r="BT90" s="95" t="s">
        <v>113</v>
      </c>
      <c r="BU90" s="68">
        <v>0</v>
      </c>
      <c r="BV90" s="74">
        <v>0</v>
      </c>
      <c r="BW90" s="74">
        <v>0</v>
      </c>
      <c r="BX90" s="129">
        <f t="shared" ref="BX90:BX93" si="757">BV90*BW90</f>
        <v>0</v>
      </c>
      <c r="BY90" s="34">
        <f t="shared" ref="BY90:BY91" si="758">BU90*BX90*8</f>
        <v>0</v>
      </c>
      <c r="BZ90" s="63">
        <v>0</v>
      </c>
      <c r="CA90" s="13">
        <f t="shared" ref="CA90:CA93" si="759">(BY90*BZ90)</f>
        <v>0</v>
      </c>
      <c r="CB90" s="13">
        <f t="shared" si="631"/>
        <v>0</v>
      </c>
      <c r="CC90" s="13">
        <f t="shared" si="632"/>
        <v>0</v>
      </c>
      <c r="CD90" s="217">
        <f t="shared" ref="CD90" si="760">SUM(CC90:CC91)</f>
        <v>0</v>
      </c>
      <c r="CE90" s="218">
        <f t="shared" ref="CE90" si="761">SUM(BX90:BX91)*BU$2</f>
        <v>0</v>
      </c>
      <c r="CF90" s="10"/>
      <c r="CG90" s="44" t="s">
        <v>91</v>
      </c>
      <c r="CH90" s="95" t="s">
        <v>113</v>
      </c>
      <c r="CI90" s="68">
        <v>0</v>
      </c>
      <c r="CJ90" s="74">
        <v>0</v>
      </c>
      <c r="CK90" s="74">
        <v>0</v>
      </c>
      <c r="CL90" s="129">
        <f t="shared" ref="CL90:CL93" si="762">CJ90*CK90</f>
        <v>0</v>
      </c>
      <c r="CM90" s="34">
        <f t="shared" ref="CM90:CM91" si="763">CI90*CL90*8</f>
        <v>0</v>
      </c>
      <c r="CN90" s="63">
        <v>0</v>
      </c>
      <c r="CO90" s="13">
        <f t="shared" ref="CO90:CO93" si="764">(CM90*CN90)</f>
        <v>0</v>
      </c>
      <c r="CP90" s="13">
        <f t="shared" si="638"/>
        <v>0</v>
      </c>
      <c r="CQ90" s="13">
        <f t="shared" si="639"/>
        <v>0</v>
      </c>
      <c r="CR90" s="217">
        <f t="shared" ref="CR90" si="765">SUM(CQ90:CQ91)</f>
        <v>0</v>
      </c>
      <c r="CS90" s="218">
        <f t="shared" ref="CS90" si="766">SUM(CL90:CL91)*CI$2</f>
        <v>0</v>
      </c>
      <c r="CT90" s="10"/>
      <c r="CU90" s="44" t="s">
        <v>91</v>
      </c>
      <c r="CV90" s="95" t="s">
        <v>113</v>
      </c>
      <c r="CW90" s="68">
        <v>0</v>
      </c>
      <c r="CX90" s="74">
        <v>0</v>
      </c>
      <c r="CY90" s="74">
        <v>0</v>
      </c>
      <c r="CZ90" s="129">
        <f t="shared" ref="CZ90:CZ93" si="767">CX90*CY90</f>
        <v>0</v>
      </c>
      <c r="DA90" s="34">
        <f t="shared" ref="DA90:DA91" si="768">CW90*CZ90*8</f>
        <v>0</v>
      </c>
      <c r="DB90" s="63">
        <v>0</v>
      </c>
      <c r="DC90" s="13">
        <f t="shared" ref="DC90:DC93" si="769">(DA90*DB90)</f>
        <v>0</v>
      </c>
      <c r="DD90" s="13">
        <f t="shared" si="645"/>
        <v>0</v>
      </c>
      <c r="DE90" s="13">
        <f t="shared" si="646"/>
        <v>0</v>
      </c>
      <c r="DF90" s="217">
        <f t="shared" ref="DF90" si="770">SUM(DE90:DE91)</f>
        <v>0</v>
      </c>
      <c r="DG90" s="218">
        <f t="shared" ref="DG90" si="771">SUM(CZ90:CZ91)*CW$2</f>
        <v>0</v>
      </c>
      <c r="DH90" s="10"/>
      <c r="DI90" s="44" t="s">
        <v>91</v>
      </c>
      <c r="DJ90" s="95" t="s">
        <v>113</v>
      </c>
      <c r="DK90" s="68">
        <v>0</v>
      </c>
      <c r="DL90" s="74">
        <v>0</v>
      </c>
      <c r="DM90" s="74">
        <v>0</v>
      </c>
      <c r="DN90" s="129">
        <f t="shared" ref="DN90:DN93" si="772">DL90*DM90</f>
        <v>0</v>
      </c>
      <c r="DO90" s="34">
        <f t="shared" ref="DO90:DO91" si="773">DK90*DN90*8</f>
        <v>0</v>
      </c>
      <c r="DP90" s="63">
        <v>0</v>
      </c>
      <c r="DQ90" s="13">
        <f t="shared" ref="DQ90:DQ93" si="774">(DO90*DP90)</f>
        <v>0</v>
      </c>
      <c r="DR90" s="13">
        <f t="shared" si="652"/>
        <v>0</v>
      </c>
      <c r="DS90" s="13">
        <f t="shared" si="653"/>
        <v>0</v>
      </c>
      <c r="DT90" s="217">
        <f t="shared" ref="DT90" si="775">SUM(DS90:DS91)</f>
        <v>0</v>
      </c>
      <c r="DU90" s="218">
        <f t="shared" ref="DU90" si="776">SUM(DN90:DN91)*DK$2</f>
        <v>0</v>
      </c>
      <c r="DV90" s="10"/>
      <c r="DW90" s="44" t="s">
        <v>91</v>
      </c>
      <c r="DX90" s="95" t="s">
        <v>113</v>
      </c>
      <c r="DY90" s="68">
        <v>0</v>
      </c>
      <c r="DZ90" s="74">
        <v>0</v>
      </c>
      <c r="EA90" s="74">
        <v>0</v>
      </c>
      <c r="EB90" s="129">
        <f t="shared" ref="EB90:EB93" si="777">DZ90*EA90</f>
        <v>0</v>
      </c>
      <c r="EC90" s="34">
        <f t="shared" ref="EC90:EC91" si="778">DY90*EB90*8</f>
        <v>0</v>
      </c>
      <c r="ED90" s="63">
        <v>0</v>
      </c>
      <c r="EE90" s="13">
        <f t="shared" ref="EE90:EE93" si="779">(EC90*ED90)</f>
        <v>0</v>
      </c>
      <c r="EF90" s="13">
        <f t="shared" si="659"/>
        <v>0</v>
      </c>
      <c r="EG90" s="13">
        <f t="shared" si="660"/>
        <v>0</v>
      </c>
      <c r="EH90" s="217">
        <f t="shared" ref="EH90" si="780">SUM(EG90:EG91)</f>
        <v>0</v>
      </c>
      <c r="EI90" s="218">
        <f t="shared" ref="EI90" si="781">SUM(EB90:EB91)*DY$2</f>
        <v>0</v>
      </c>
      <c r="EJ90" s="10"/>
      <c r="EK90" s="44" t="s">
        <v>104</v>
      </c>
      <c r="EL90" s="11" t="s">
        <v>56</v>
      </c>
      <c r="EM90" s="744">
        <f>K120+Y120+AM120+BA120+BO120+CC120+CQ120+DE120+DS120+EG120</f>
        <v>0</v>
      </c>
      <c r="EN90" s="33"/>
      <c r="EO90" s="191"/>
      <c r="EP90" s="143"/>
      <c r="EQ90" s="190">
        <f>M120+AA120+AO120+BC120+BQ120+CE120+CS120+DG120+DU120+EI120</f>
        <v>0</v>
      </c>
      <c r="ER90" s="116">
        <f>IF(ER$4=0,0,EM90/ER$4)</f>
        <v>0</v>
      </c>
      <c r="ES90" s="81">
        <f>ER90*ET90+ER90</f>
        <v>0</v>
      </c>
      <c r="ET90" s="280">
        <v>0</v>
      </c>
      <c r="EU90" s="9" t="s">
        <v>4</v>
      </c>
      <c r="EV90" s="583">
        <f>IF(ER$4=0,0,EQ90/$ER$4*$EX$4)</f>
        <v>0</v>
      </c>
      <c r="EW90" s="579">
        <f t="shared" si="602"/>
        <v>0</v>
      </c>
      <c r="EX90" s="582">
        <f>ER90*ER$4+ES90*ES$4</f>
        <v>0</v>
      </c>
      <c r="EY90" s="574">
        <f>EU142</f>
        <v>0</v>
      </c>
      <c r="EZ90" s="545">
        <f>IF(EW90=0,0,EY90/EW90)</f>
        <v>0</v>
      </c>
      <c r="FA90" s="567"/>
      <c r="FC90" s="44"/>
      <c r="FD90" s="302"/>
      <c r="FE90" s="87" t="s">
        <v>90</v>
      </c>
      <c r="FF90" s="95" t="s">
        <v>111</v>
      </c>
      <c r="FG90" s="14"/>
      <c r="FH90" s="72">
        <v>27.32</v>
      </c>
      <c r="FI90" s="496">
        <f t="shared" ref="FI90:FI100" si="782">FE$89*FF$89*FH90</f>
        <v>0</v>
      </c>
      <c r="FJ90" s="10"/>
      <c r="FK90" s="302"/>
      <c r="FL90" s="61"/>
      <c r="FM90" s="61"/>
      <c r="FN90" s="87" t="s">
        <v>90</v>
      </c>
      <c r="FO90" s="95" t="s">
        <v>111</v>
      </c>
      <c r="FP90" s="14"/>
      <c r="FQ90" s="72">
        <v>3.29</v>
      </c>
      <c r="FR90" s="496">
        <f t="shared" ref="FR90:FR100" si="783">FN$89*FO$89*FQ90</f>
        <v>0</v>
      </c>
      <c r="FS90" s="88"/>
    </row>
    <row r="91" spans="1:175" x14ac:dyDescent="0.25">
      <c r="A91" s="44" t="s">
        <v>91</v>
      </c>
      <c r="B91" s="95" t="s">
        <v>113</v>
      </c>
      <c r="C91" s="68">
        <v>0</v>
      </c>
      <c r="D91" s="74">
        <v>0</v>
      </c>
      <c r="E91" s="74">
        <v>0</v>
      </c>
      <c r="F91" s="129">
        <f t="shared" si="663"/>
        <v>0</v>
      </c>
      <c r="G91" s="34">
        <f>C91*F91*8</f>
        <v>0</v>
      </c>
      <c r="H91" s="63">
        <v>0</v>
      </c>
      <c r="I91" s="13">
        <f>(G91*H91)</f>
        <v>0</v>
      </c>
      <c r="J91" s="13">
        <f t="shared" si="664"/>
        <v>0</v>
      </c>
      <c r="K91" s="13">
        <f t="shared" si="605"/>
        <v>0</v>
      </c>
      <c r="L91" s="151"/>
      <c r="M91" s="291"/>
      <c r="N91" s="10"/>
      <c r="O91" s="44" t="s">
        <v>91</v>
      </c>
      <c r="P91" s="95" t="s">
        <v>113</v>
      </c>
      <c r="Q91" s="68">
        <v>0</v>
      </c>
      <c r="R91" s="74">
        <v>0</v>
      </c>
      <c r="S91" s="74">
        <v>0</v>
      </c>
      <c r="T91" s="129">
        <f t="shared" si="740"/>
        <v>0</v>
      </c>
      <c r="U91" s="34">
        <f>Q91*T91*8</f>
        <v>0</v>
      </c>
      <c r="V91" s="63">
        <v>0</v>
      </c>
      <c r="W91" s="13">
        <f>(U91*V91)</f>
        <v>0</v>
      </c>
      <c r="X91" s="13">
        <f t="shared" si="741"/>
        <v>0</v>
      </c>
      <c r="Y91" s="13">
        <f t="shared" si="606"/>
        <v>0</v>
      </c>
      <c r="Z91" s="151"/>
      <c r="AA91" s="291"/>
      <c r="AB91" s="10"/>
      <c r="AC91" s="44" t="s">
        <v>91</v>
      </c>
      <c r="AD91" s="95" t="s">
        <v>113</v>
      </c>
      <c r="AE91" s="68">
        <v>0</v>
      </c>
      <c r="AF91" s="74">
        <v>0</v>
      </c>
      <c r="AG91" s="74">
        <v>0</v>
      </c>
      <c r="AH91" s="129">
        <f t="shared" si="742"/>
        <v>0</v>
      </c>
      <c r="AI91" s="34">
        <f t="shared" si="743"/>
        <v>0</v>
      </c>
      <c r="AJ91" s="63">
        <v>0</v>
      </c>
      <c r="AK91" s="13">
        <f t="shared" si="744"/>
        <v>0</v>
      </c>
      <c r="AL91" s="13">
        <f t="shared" si="610"/>
        <v>0</v>
      </c>
      <c r="AM91" s="13">
        <f t="shared" si="611"/>
        <v>0</v>
      </c>
      <c r="AN91" s="151"/>
      <c r="AO91" s="291"/>
      <c r="AP91" s="10"/>
      <c r="AQ91" s="44" t="s">
        <v>91</v>
      </c>
      <c r="AR91" s="95" t="s">
        <v>113</v>
      </c>
      <c r="AS91" s="68">
        <v>0</v>
      </c>
      <c r="AT91" s="74">
        <v>0</v>
      </c>
      <c r="AU91" s="74">
        <v>0</v>
      </c>
      <c r="AV91" s="129">
        <f t="shared" si="747"/>
        <v>0</v>
      </c>
      <c r="AW91" s="34">
        <f t="shared" si="748"/>
        <v>0</v>
      </c>
      <c r="AX91" s="63">
        <v>0</v>
      </c>
      <c r="AY91" s="13">
        <f t="shared" si="749"/>
        <v>0</v>
      </c>
      <c r="AZ91" s="13">
        <f t="shared" si="617"/>
        <v>0</v>
      </c>
      <c r="BA91" s="13">
        <f t="shared" si="618"/>
        <v>0</v>
      </c>
      <c r="BB91" s="151"/>
      <c r="BC91" s="291"/>
      <c r="BD91" s="10"/>
      <c r="BE91" s="44" t="s">
        <v>91</v>
      </c>
      <c r="BF91" s="95" t="s">
        <v>113</v>
      </c>
      <c r="BG91" s="68">
        <v>0</v>
      </c>
      <c r="BH91" s="74">
        <v>0</v>
      </c>
      <c r="BI91" s="74">
        <v>0</v>
      </c>
      <c r="BJ91" s="129">
        <f t="shared" si="752"/>
        <v>0</v>
      </c>
      <c r="BK91" s="34">
        <f t="shared" si="753"/>
        <v>0</v>
      </c>
      <c r="BL91" s="63">
        <v>0</v>
      </c>
      <c r="BM91" s="13">
        <f t="shared" si="754"/>
        <v>0</v>
      </c>
      <c r="BN91" s="13">
        <f t="shared" si="624"/>
        <v>0</v>
      </c>
      <c r="BO91" s="13">
        <f t="shared" si="625"/>
        <v>0</v>
      </c>
      <c r="BP91" s="151"/>
      <c r="BQ91" s="291"/>
      <c r="BR91" s="10"/>
      <c r="BS91" s="44" t="s">
        <v>91</v>
      </c>
      <c r="BT91" s="95" t="s">
        <v>113</v>
      </c>
      <c r="BU91" s="68">
        <v>0</v>
      </c>
      <c r="BV91" s="74">
        <v>0</v>
      </c>
      <c r="BW91" s="74">
        <v>0</v>
      </c>
      <c r="BX91" s="129">
        <f t="shared" si="757"/>
        <v>0</v>
      </c>
      <c r="BY91" s="34">
        <f t="shared" si="758"/>
        <v>0</v>
      </c>
      <c r="BZ91" s="63">
        <v>0</v>
      </c>
      <c r="CA91" s="13">
        <f t="shared" si="759"/>
        <v>0</v>
      </c>
      <c r="CB91" s="13">
        <f t="shared" si="631"/>
        <v>0</v>
      </c>
      <c r="CC91" s="13">
        <f t="shared" si="632"/>
        <v>0</v>
      </c>
      <c r="CD91" s="151"/>
      <c r="CE91" s="291"/>
      <c r="CF91" s="10"/>
      <c r="CG91" s="44" t="s">
        <v>91</v>
      </c>
      <c r="CH91" s="95" t="s">
        <v>113</v>
      </c>
      <c r="CI91" s="68">
        <v>0</v>
      </c>
      <c r="CJ91" s="74">
        <v>0</v>
      </c>
      <c r="CK91" s="74">
        <v>0</v>
      </c>
      <c r="CL91" s="129">
        <f t="shared" si="762"/>
        <v>0</v>
      </c>
      <c r="CM91" s="34">
        <f t="shared" si="763"/>
        <v>0</v>
      </c>
      <c r="CN91" s="63">
        <v>0</v>
      </c>
      <c r="CO91" s="13">
        <f t="shared" si="764"/>
        <v>0</v>
      </c>
      <c r="CP91" s="13">
        <f t="shared" si="638"/>
        <v>0</v>
      </c>
      <c r="CQ91" s="13">
        <f t="shared" si="639"/>
        <v>0</v>
      </c>
      <c r="CR91" s="151"/>
      <c r="CS91" s="291"/>
      <c r="CT91" s="10"/>
      <c r="CU91" s="44" t="s">
        <v>91</v>
      </c>
      <c r="CV91" s="95" t="s">
        <v>113</v>
      </c>
      <c r="CW91" s="68">
        <v>0</v>
      </c>
      <c r="CX91" s="74">
        <v>0</v>
      </c>
      <c r="CY91" s="74">
        <v>0</v>
      </c>
      <c r="CZ91" s="129">
        <f t="shared" si="767"/>
        <v>0</v>
      </c>
      <c r="DA91" s="34">
        <f t="shared" si="768"/>
        <v>0</v>
      </c>
      <c r="DB91" s="63">
        <v>0</v>
      </c>
      <c r="DC91" s="13">
        <f t="shared" si="769"/>
        <v>0</v>
      </c>
      <c r="DD91" s="13">
        <f t="shared" si="645"/>
        <v>0</v>
      </c>
      <c r="DE91" s="13">
        <f t="shared" si="646"/>
        <v>0</v>
      </c>
      <c r="DF91" s="151"/>
      <c r="DG91" s="291"/>
      <c r="DH91" s="10"/>
      <c r="DI91" s="44" t="s">
        <v>91</v>
      </c>
      <c r="DJ91" s="95" t="s">
        <v>113</v>
      </c>
      <c r="DK91" s="68">
        <v>0</v>
      </c>
      <c r="DL91" s="74">
        <v>0</v>
      </c>
      <c r="DM91" s="74">
        <v>0</v>
      </c>
      <c r="DN91" s="129">
        <f t="shared" si="772"/>
        <v>0</v>
      </c>
      <c r="DO91" s="34">
        <f t="shared" si="773"/>
        <v>0</v>
      </c>
      <c r="DP91" s="63">
        <v>0</v>
      </c>
      <c r="DQ91" s="13">
        <f t="shared" si="774"/>
        <v>0</v>
      </c>
      <c r="DR91" s="13">
        <f t="shared" si="652"/>
        <v>0</v>
      </c>
      <c r="DS91" s="13">
        <f t="shared" si="653"/>
        <v>0</v>
      </c>
      <c r="DT91" s="151"/>
      <c r="DU91" s="291"/>
      <c r="DV91" s="10"/>
      <c r="DW91" s="44" t="s">
        <v>91</v>
      </c>
      <c r="DX91" s="95" t="s">
        <v>113</v>
      </c>
      <c r="DY91" s="68">
        <v>0</v>
      </c>
      <c r="DZ91" s="74">
        <v>0</v>
      </c>
      <c r="EA91" s="74">
        <v>0</v>
      </c>
      <c r="EB91" s="129">
        <f t="shared" si="777"/>
        <v>0</v>
      </c>
      <c r="EC91" s="34">
        <f t="shared" si="778"/>
        <v>0</v>
      </c>
      <c r="ED91" s="63">
        <v>0</v>
      </c>
      <c r="EE91" s="13">
        <f t="shared" si="779"/>
        <v>0</v>
      </c>
      <c r="EF91" s="13">
        <f t="shared" si="659"/>
        <v>0</v>
      </c>
      <c r="EG91" s="13">
        <f t="shared" si="660"/>
        <v>0</v>
      </c>
      <c r="EH91" s="151"/>
      <c r="EI91" s="291"/>
      <c r="EJ91" s="10"/>
      <c r="EK91" s="44"/>
      <c r="EL91" s="11"/>
      <c r="EM91" s="14"/>
      <c r="EN91" s="38"/>
      <c r="EO91" s="38"/>
      <c r="EP91" s="143"/>
      <c r="EQ91" s="765" t="s">
        <v>169</v>
      </c>
      <c r="ER91" s="121"/>
      <c r="ES91" s="111"/>
      <c r="ET91" s="111"/>
      <c r="EU91" s="9"/>
      <c r="EV91" s="583"/>
      <c r="EW91" s="579"/>
      <c r="EX91" s="582"/>
      <c r="EY91" s="112"/>
      <c r="EZ91" s="573"/>
      <c r="FA91" s="162"/>
      <c r="FC91" s="44"/>
      <c r="FD91" s="302"/>
      <c r="FE91" s="87" t="s">
        <v>99</v>
      </c>
      <c r="FF91" s="95" t="s">
        <v>112</v>
      </c>
      <c r="FG91" s="14"/>
      <c r="FH91" s="72">
        <v>2.56</v>
      </c>
      <c r="FI91" s="496">
        <f t="shared" si="782"/>
        <v>0</v>
      </c>
      <c r="FJ91" s="10"/>
      <c r="FK91" s="302"/>
      <c r="FL91" s="61"/>
      <c r="FM91" s="61"/>
      <c r="FN91" s="87" t="s">
        <v>99</v>
      </c>
      <c r="FO91" s="95" t="s">
        <v>112</v>
      </c>
      <c r="FP91" s="14"/>
      <c r="FQ91" s="72">
        <v>7.43</v>
      </c>
      <c r="FR91" s="496">
        <f t="shared" si="783"/>
        <v>0</v>
      </c>
      <c r="FS91" s="88"/>
    </row>
    <row r="92" spans="1:175" x14ac:dyDescent="0.25">
      <c r="A92" s="44" t="s">
        <v>240</v>
      </c>
      <c r="B92" s="95" t="s">
        <v>114</v>
      </c>
      <c r="C92" s="68">
        <v>0</v>
      </c>
      <c r="D92" s="74">
        <v>0</v>
      </c>
      <c r="E92" s="74">
        <v>0</v>
      </c>
      <c r="F92" s="129">
        <f t="shared" si="663"/>
        <v>0</v>
      </c>
      <c r="G92" s="34">
        <f>C92*F92*2.7</f>
        <v>0</v>
      </c>
      <c r="H92" s="63">
        <v>0</v>
      </c>
      <c r="I92" s="13">
        <f>(G92*H92)</f>
        <v>0</v>
      </c>
      <c r="J92" s="13">
        <f t="shared" si="664"/>
        <v>0</v>
      </c>
      <c r="K92" s="13">
        <f t="shared" si="605"/>
        <v>0</v>
      </c>
      <c r="L92" s="151"/>
      <c r="M92" s="155"/>
      <c r="N92" s="10"/>
      <c r="O92" s="44" t="s">
        <v>240</v>
      </c>
      <c r="P92" s="95" t="s">
        <v>114</v>
      </c>
      <c r="Q92" s="68">
        <v>0</v>
      </c>
      <c r="R92" s="74">
        <v>0</v>
      </c>
      <c r="S92" s="74">
        <v>0</v>
      </c>
      <c r="T92" s="129">
        <f t="shared" si="740"/>
        <v>0</v>
      </c>
      <c r="U92" s="34">
        <f>Q92*T92*2.7</f>
        <v>0</v>
      </c>
      <c r="V92" s="63">
        <v>0</v>
      </c>
      <c r="W92" s="13">
        <f>(U92*V92)</f>
        <v>0</v>
      </c>
      <c r="X92" s="13">
        <f t="shared" si="741"/>
        <v>0</v>
      </c>
      <c r="Y92" s="13">
        <f t="shared" si="606"/>
        <v>0</v>
      </c>
      <c r="Z92" s="151"/>
      <c r="AA92" s="155"/>
      <c r="AB92" s="10"/>
      <c r="AC92" s="44" t="s">
        <v>240</v>
      </c>
      <c r="AD92" s="95" t="s">
        <v>114</v>
      </c>
      <c r="AE92" s="68">
        <v>0</v>
      </c>
      <c r="AF92" s="74">
        <v>0</v>
      </c>
      <c r="AG92" s="74">
        <v>0</v>
      </c>
      <c r="AH92" s="129">
        <f t="shared" si="742"/>
        <v>0</v>
      </c>
      <c r="AI92" s="34">
        <f t="shared" ref="AI92" si="784">AE92*AH92*2.7</f>
        <v>0</v>
      </c>
      <c r="AJ92" s="63">
        <v>0</v>
      </c>
      <c r="AK92" s="13">
        <f t="shared" si="744"/>
        <v>0</v>
      </c>
      <c r="AL92" s="13">
        <f t="shared" si="610"/>
        <v>0</v>
      </c>
      <c r="AM92" s="13">
        <f t="shared" si="611"/>
        <v>0</v>
      </c>
      <c r="AN92" s="151"/>
      <c r="AO92" s="155"/>
      <c r="AP92" s="10"/>
      <c r="AQ92" s="44" t="s">
        <v>240</v>
      </c>
      <c r="AR92" s="95" t="s">
        <v>114</v>
      </c>
      <c r="AS92" s="68">
        <v>0</v>
      </c>
      <c r="AT92" s="74">
        <v>0</v>
      </c>
      <c r="AU92" s="74">
        <v>0</v>
      </c>
      <c r="AV92" s="129">
        <f t="shared" si="747"/>
        <v>0</v>
      </c>
      <c r="AW92" s="34">
        <f t="shared" ref="AW92" si="785">AS92*AV92*2.7</f>
        <v>0</v>
      </c>
      <c r="AX92" s="63">
        <v>0</v>
      </c>
      <c r="AY92" s="13">
        <f t="shared" si="749"/>
        <v>0</v>
      </c>
      <c r="AZ92" s="13">
        <f t="shared" si="617"/>
        <v>0</v>
      </c>
      <c r="BA92" s="13">
        <f t="shared" si="618"/>
        <v>0</v>
      </c>
      <c r="BB92" s="151"/>
      <c r="BC92" s="155"/>
      <c r="BD92" s="10"/>
      <c r="BE92" s="44" t="s">
        <v>240</v>
      </c>
      <c r="BF92" s="95" t="s">
        <v>114</v>
      </c>
      <c r="BG92" s="68">
        <v>0</v>
      </c>
      <c r="BH92" s="74">
        <v>0</v>
      </c>
      <c r="BI92" s="74">
        <v>0</v>
      </c>
      <c r="BJ92" s="129">
        <f t="shared" si="752"/>
        <v>0</v>
      </c>
      <c r="BK92" s="34">
        <f t="shared" ref="BK92" si="786">BG92*BJ92*2.7</f>
        <v>0</v>
      </c>
      <c r="BL92" s="63">
        <v>0</v>
      </c>
      <c r="BM92" s="13">
        <f t="shared" si="754"/>
        <v>0</v>
      </c>
      <c r="BN92" s="13">
        <f t="shared" si="624"/>
        <v>0</v>
      </c>
      <c r="BO92" s="13">
        <f t="shared" si="625"/>
        <v>0</v>
      </c>
      <c r="BP92" s="151"/>
      <c r="BQ92" s="155"/>
      <c r="BR92" s="10"/>
      <c r="BS92" s="44" t="s">
        <v>240</v>
      </c>
      <c r="BT92" s="95" t="s">
        <v>114</v>
      </c>
      <c r="BU92" s="68">
        <v>0</v>
      </c>
      <c r="BV92" s="74">
        <v>0</v>
      </c>
      <c r="BW92" s="74">
        <v>0</v>
      </c>
      <c r="BX92" s="129">
        <f t="shared" si="757"/>
        <v>0</v>
      </c>
      <c r="BY92" s="34">
        <f t="shared" ref="BY92" si="787">BU92*BX92*2.7</f>
        <v>0</v>
      </c>
      <c r="BZ92" s="63">
        <v>0</v>
      </c>
      <c r="CA92" s="13">
        <f t="shared" si="759"/>
        <v>0</v>
      </c>
      <c r="CB92" s="13">
        <f t="shared" si="631"/>
        <v>0</v>
      </c>
      <c r="CC92" s="13">
        <f t="shared" si="632"/>
        <v>0</v>
      </c>
      <c r="CD92" s="151"/>
      <c r="CE92" s="155"/>
      <c r="CF92" s="10"/>
      <c r="CG92" s="44" t="s">
        <v>240</v>
      </c>
      <c r="CH92" s="95" t="s">
        <v>114</v>
      </c>
      <c r="CI92" s="68">
        <v>0</v>
      </c>
      <c r="CJ92" s="74">
        <v>0</v>
      </c>
      <c r="CK92" s="74">
        <v>0</v>
      </c>
      <c r="CL92" s="129">
        <f t="shared" si="762"/>
        <v>0</v>
      </c>
      <c r="CM92" s="34">
        <f t="shared" ref="CM92" si="788">CI92*CL92*2.7</f>
        <v>0</v>
      </c>
      <c r="CN92" s="63">
        <v>0</v>
      </c>
      <c r="CO92" s="13">
        <f t="shared" si="764"/>
        <v>0</v>
      </c>
      <c r="CP92" s="13">
        <f t="shared" si="638"/>
        <v>0</v>
      </c>
      <c r="CQ92" s="13">
        <f t="shared" si="639"/>
        <v>0</v>
      </c>
      <c r="CR92" s="151"/>
      <c r="CS92" s="155"/>
      <c r="CT92" s="10"/>
      <c r="CU92" s="44" t="s">
        <v>240</v>
      </c>
      <c r="CV92" s="95" t="s">
        <v>114</v>
      </c>
      <c r="CW92" s="68">
        <v>0</v>
      </c>
      <c r="CX92" s="74">
        <v>0</v>
      </c>
      <c r="CY92" s="74">
        <v>0</v>
      </c>
      <c r="CZ92" s="129">
        <f t="shared" si="767"/>
        <v>0</v>
      </c>
      <c r="DA92" s="34">
        <f t="shared" ref="DA92" si="789">CW92*CZ92*2.7</f>
        <v>0</v>
      </c>
      <c r="DB92" s="63">
        <v>0</v>
      </c>
      <c r="DC92" s="13">
        <f t="shared" si="769"/>
        <v>0</v>
      </c>
      <c r="DD92" s="13">
        <f t="shared" si="645"/>
        <v>0</v>
      </c>
      <c r="DE92" s="13">
        <f t="shared" si="646"/>
        <v>0</v>
      </c>
      <c r="DF92" s="151"/>
      <c r="DG92" s="155"/>
      <c r="DH92" s="10"/>
      <c r="DI92" s="44" t="s">
        <v>240</v>
      </c>
      <c r="DJ92" s="95" t="s">
        <v>114</v>
      </c>
      <c r="DK92" s="68">
        <v>0</v>
      </c>
      <c r="DL92" s="74">
        <v>0</v>
      </c>
      <c r="DM92" s="74">
        <v>0</v>
      </c>
      <c r="DN92" s="129">
        <f t="shared" si="772"/>
        <v>0</v>
      </c>
      <c r="DO92" s="34">
        <f t="shared" ref="DO92" si="790">DK92*DN92*2.7</f>
        <v>0</v>
      </c>
      <c r="DP92" s="63">
        <v>0</v>
      </c>
      <c r="DQ92" s="13">
        <f t="shared" si="774"/>
        <v>0</v>
      </c>
      <c r="DR92" s="13">
        <f t="shared" si="652"/>
        <v>0</v>
      </c>
      <c r="DS92" s="13">
        <f t="shared" si="653"/>
        <v>0</v>
      </c>
      <c r="DT92" s="151"/>
      <c r="DU92" s="155"/>
      <c r="DV92" s="10"/>
      <c r="DW92" s="44" t="s">
        <v>240</v>
      </c>
      <c r="DX92" s="95" t="s">
        <v>114</v>
      </c>
      <c r="DY92" s="68">
        <v>0</v>
      </c>
      <c r="DZ92" s="74">
        <v>0</v>
      </c>
      <c r="EA92" s="74">
        <v>0</v>
      </c>
      <c r="EB92" s="129">
        <f t="shared" si="777"/>
        <v>0</v>
      </c>
      <c r="EC92" s="34">
        <f t="shared" ref="EC92" si="791">DY92*EB92*2.7</f>
        <v>0</v>
      </c>
      <c r="ED92" s="63">
        <v>0</v>
      </c>
      <c r="EE92" s="13">
        <f t="shared" si="779"/>
        <v>0</v>
      </c>
      <c r="EF92" s="13">
        <f t="shared" si="659"/>
        <v>0</v>
      </c>
      <c r="EG92" s="13">
        <f t="shared" si="660"/>
        <v>0</v>
      </c>
      <c r="EH92" s="151"/>
      <c r="EI92" s="155"/>
      <c r="EJ92" s="10"/>
      <c r="EK92" s="44" t="s">
        <v>105</v>
      </c>
      <c r="EL92" s="11" t="s">
        <v>57</v>
      </c>
      <c r="EM92" s="744">
        <f>K122+Y122+AM122+BA122+BO122+CC122+CQ122+DE122+DS122+EG122</f>
        <v>0</v>
      </c>
      <c r="EN92" s="82"/>
      <c r="EO92" s="765"/>
      <c r="EP92" s="763"/>
      <c r="EQ92" s="156">
        <f>IF(EM92=0,0,EM92/(EI122+DU122+DG122+CS122+CE122+BQ122+BC122+AO122+AA122+M122))</f>
        <v>0</v>
      </c>
      <c r="ER92" s="116">
        <f>IF(ER$4=0,0,EM92/ER$4)</f>
        <v>0</v>
      </c>
      <c r="ES92" s="81">
        <f>ER92*ET92+ER92</f>
        <v>0</v>
      </c>
      <c r="ET92" s="280">
        <v>0</v>
      </c>
      <c r="EU92" s="9" t="s">
        <v>63</v>
      </c>
      <c r="EV92" s="583">
        <f>IF(EQ92=0,0,EX92/EQ92)</f>
        <v>0</v>
      </c>
      <c r="EW92" s="579">
        <f t="shared" si="602"/>
        <v>0</v>
      </c>
      <c r="EX92" s="582">
        <f>ER92*ER$4+ES92*ES$4</f>
        <v>0</v>
      </c>
      <c r="EY92" s="574">
        <f>EZ144</f>
        <v>0</v>
      </c>
      <c r="EZ92" s="544">
        <f>IF(EQ92=0,0,EY92/EQ92)</f>
        <v>0</v>
      </c>
      <c r="FA92" s="567"/>
      <c r="FC92" s="44"/>
      <c r="FD92" s="302"/>
      <c r="FE92" s="87" t="s">
        <v>91</v>
      </c>
      <c r="FF92" s="95" t="s">
        <v>321</v>
      </c>
      <c r="FG92" s="14"/>
      <c r="FH92" s="72">
        <v>0</v>
      </c>
      <c r="FI92" s="496">
        <f t="shared" si="782"/>
        <v>0</v>
      </c>
      <c r="FJ92" s="10"/>
      <c r="FK92" s="302"/>
      <c r="FL92" s="61"/>
      <c r="FM92" s="61"/>
      <c r="FN92" s="87" t="s">
        <v>91</v>
      </c>
      <c r="FO92" s="95" t="s">
        <v>321</v>
      </c>
      <c r="FP92" s="14"/>
      <c r="FQ92" s="72">
        <v>0</v>
      </c>
      <c r="FR92" s="496">
        <f t="shared" si="783"/>
        <v>0</v>
      </c>
      <c r="FS92" s="88"/>
    </row>
    <row r="93" spans="1:175" x14ac:dyDescent="0.25">
      <c r="A93" s="44" t="s">
        <v>241</v>
      </c>
      <c r="B93" s="95" t="s">
        <v>115</v>
      </c>
      <c r="C93" s="68">
        <v>0</v>
      </c>
      <c r="D93" s="74">
        <v>0</v>
      </c>
      <c r="E93" s="74">
        <v>0</v>
      </c>
      <c r="F93" s="129">
        <f t="shared" si="663"/>
        <v>0</v>
      </c>
      <c r="G93" s="34">
        <f>C93*F93*7.8</f>
        <v>0</v>
      </c>
      <c r="H93" s="63">
        <v>0</v>
      </c>
      <c r="I93" s="13">
        <f>(G93*H93)</f>
        <v>0</v>
      </c>
      <c r="J93" s="13">
        <f t="shared" si="664"/>
        <v>0</v>
      </c>
      <c r="K93" s="13">
        <f t="shared" si="605"/>
        <v>0</v>
      </c>
      <c r="L93" s="151"/>
      <c r="M93" s="155"/>
      <c r="N93" s="15"/>
      <c r="O93" s="44" t="s">
        <v>241</v>
      </c>
      <c r="P93" s="95" t="s">
        <v>115</v>
      </c>
      <c r="Q93" s="68">
        <v>0</v>
      </c>
      <c r="R93" s="74">
        <v>0</v>
      </c>
      <c r="S93" s="74">
        <v>0</v>
      </c>
      <c r="T93" s="129">
        <f t="shared" si="740"/>
        <v>0</v>
      </c>
      <c r="U93" s="34">
        <f>Q93*T93*7.8</f>
        <v>0</v>
      </c>
      <c r="V93" s="63">
        <v>0</v>
      </c>
      <c r="W93" s="13">
        <f>(U93*V93)</f>
        <v>0</v>
      </c>
      <c r="X93" s="13">
        <f t="shared" si="741"/>
        <v>0</v>
      </c>
      <c r="Y93" s="13">
        <f t="shared" si="606"/>
        <v>0</v>
      </c>
      <c r="Z93" s="151"/>
      <c r="AA93" s="155"/>
      <c r="AB93" s="15"/>
      <c r="AC93" s="44" t="s">
        <v>241</v>
      </c>
      <c r="AD93" s="95" t="s">
        <v>115</v>
      </c>
      <c r="AE93" s="68">
        <v>0</v>
      </c>
      <c r="AF93" s="74">
        <v>0</v>
      </c>
      <c r="AG93" s="74">
        <v>0</v>
      </c>
      <c r="AH93" s="129">
        <f t="shared" si="742"/>
        <v>0</v>
      </c>
      <c r="AI93" s="34">
        <f t="shared" ref="AI93" si="792">AE93*AH93*7.8</f>
        <v>0</v>
      </c>
      <c r="AJ93" s="63">
        <v>0</v>
      </c>
      <c r="AK93" s="13">
        <f t="shared" si="744"/>
        <v>0</v>
      </c>
      <c r="AL93" s="13">
        <f t="shared" si="610"/>
        <v>0</v>
      </c>
      <c r="AM93" s="13">
        <f t="shared" si="611"/>
        <v>0</v>
      </c>
      <c r="AN93" s="151"/>
      <c r="AO93" s="155"/>
      <c r="AP93" s="15"/>
      <c r="AQ93" s="44" t="s">
        <v>241</v>
      </c>
      <c r="AR93" s="95" t="s">
        <v>115</v>
      </c>
      <c r="AS93" s="68">
        <v>0</v>
      </c>
      <c r="AT93" s="74">
        <v>0</v>
      </c>
      <c r="AU93" s="74">
        <v>0</v>
      </c>
      <c r="AV93" s="129">
        <f t="shared" si="747"/>
        <v>0</v>
      </c>
      <c r="AW93" s="34">
        <f t="shared" ref="AW93" si="793">AS93*AV93*7.8</f>
        <v>0</v>
      </c>
      <c r="AX93" s="63">
        <v>0</v>
      </c>
      <c r="AY93" s="13">
        <f t="shared" si="749"/>
        <v>0</v>
      </c>
      <c r="AZ93" s="13">
        <f t="shared" si="617"/>
        <v>0</v>
      </c>
      <c r="BA93" s="13">
        <f t="shared" si="618"/>
        <v>0</v>
      </c>
      <c r="BB93" s="151"/>
      <c r="BC93" s="155"/>
      <c r="BD93" s="15"/>
      <c r="BE93" s="44" t="s">
        <v>241</v>
      </c>
      <c r="BF93" s="95" t="s">
        <v>115</v>
      </c>
      <c r="BG93" s="68">
        <v>0</v>
      </c>
      <c r="BH93" s="74">
        <v>0</v>
      </c>
      <c r="BI93" s="74">
        <v>0</v>
      </c>
      <c r="BJ93" s="129">
        <f t="shared" si="752"/>
        <v>0</v>
      </c>
      <c r="BK93" s="34">
        <f t="shared" ref="BK93" si="794">BG93*BJ93*7.8</f>
        <v>0</v>
      </c>
      <c r="BL93" s="63">
        <v>0</v>
      </c>
      <c r="BM93" s="13">
        <f t="shared" si="754"/>
        <v>0</v>
      </c>
      <c r="BN93" s="13">
        <f t="shared" si="624"/>
        <v>0</v>
      </c>
      <c r="BO93" s="13">
        <f t="shared" si="625"/>
        <v>0</v>
      </c>
      <c r="BP93" s="151"/>
      <c r="BQ93" s="155"/>
      <c r="BR93" s="15"/>
      <c r="BS93" s="44" t="s">
        <v>241</v>
      </c>
      <c r="BT93" s="95" t="s">
        <v>115</v>
      </c>
      <c r="BU93" s="68">
        <v>0</v>
      </c>
      <c r="BV93" s="74">
        <v>0</v>
      </c>
      <c r="BW93" s="74">
        <v>0</v>
      </c>
      <c r="BX93" s="129">
        <f t="shared" si="757"/>
        <v>0</v>
      </c>
      <c r="BY93" s="34">
        <f t="shared" ref="BY93" si="795">BU93*BX93*7.8</f>
        <v>0</v>
      </c>
      <c r="BZ93" s="63">
        <v>0</v>
      </c>
      <c r="CA93" s="13">
        <f t="shared" si="759"/>
        <v>0</v>
      </c>
      <c r="CB93" s="13">
        <f t="shared" si="631"/>
        <v>0</v>
      </c>
      <c r="CC93" s="13">
        <f t="shared" si="632"/>
        <v>0</v>
      </c>
      <c r="CD93" s="151"/>
      <c r="CE93" s="155"/>
      <c r="CF93" s="15"/>
      <c r="CG93" s="44" t="s">
        <v>241</v>
      </c>
      <c r="CH93" s="95" t="s">
        <v>115</v>
      </c>
      <c r="CI93" s="68">
        <v>0</v>
      </c>
      <c r="CJ93" s="74">
        <v>0</v>
      </c>
      <c r="CK93" s="74">
        <v>0</v>
      </c>
      <c r="CL93" s="129">
        <f t="shared" si="762"/>
        <v>0</v>
      </c>
      <c r="CM93" s="34">
        <f t="shared" ref="CM93" si="796">CI93*CL93*7.8</f>
        <v>0</v>
      </c>
      <c r="CN93" s="63">
        <v>0</v>
      </c>
      <c r="CO93" s="13">
        <f t="shared" si="764"/>
        <v>0</v>
      </c>
      <c r="CP93" s="13">
        <f t="shared" si="638"/>
        <v>0</v>
      </c>
      <c r="CQ93" s="13">
        <f t="shared" si="639"/>
        <v>0</v>
      </c>
      <c r="CR93" s="151"/>
      <c r="CS93" s="155"/>
      <c r="CT93" s="15"/>
      <c r="CU93" s="44" t="s">
        <v>241</v>
      </c>
      <c r="CV93" s="95" t="s">
        <v>115</v>
      </c>
      <c r="CW93" s="68">
        <v>0</v>
      </c>
      <c r="CX93" s="74">
        <v>0</v>
      </c>
      <c r="CY93" s="74">
        <v>0</v>
      </c>
      <c r="CZ93" s="129">
        <f t="shared" si="767"/>
        <v>0</v>
      </c>
      <c r="DA93" s="34">
        <f t="shared" ref="DA93" si="797">CW93*CZ93*7.8</f>
        <v>0</v>
      </c>
      <c r="DB93" s="63">
        <v>0</v>
      </c>
      <c r="DC93" s="13">
        <f t="shared" si="769"/>
        <v>0</v>
      </c>
      <c r="DD93" s="13">
        <f t="shared" si="645"/>
        <v>0</v>
      </c>
      <c r="DE93" s="13">
        <f t="shared" si="646"/>
        <v>0</v>
      </c>
      <c r="DF93" s="151"/>
      <c r="DG93" s="155"/>
      <c r="DH93" s="15"/>
      <c r="DI93" s="44" t="s">
        <v>241</v>
      </c>
      <c r="DJ93" s="95" t="s">
        <v>115</v>
      </c>
      <c r="DK93" s="68">
        <v>0</v>
      </c>
      <c r="DL93" s="74">
        <v>0</v>
      </c>
      <c r="DM93" s="74">
        <v>0</v>
      </c>
      <c r="DN93" s="129">
        <f t="shared" si="772"/>
        <v>0</v>
      </c>
      <c r="DO93" s="34">
        <f t="shared" ref="DO93" si="798">DK93*DN93*7.8</f>
        <v>0</v>
      </c>
      <c r="DP93" s="63">
        <v>0</v>
      </c>
      <c r="DQ93" s="13">
        <f t="shared" si="774"/>
        <v>0</v>
      </c>
      <c r="DR93" s="13">
        <f t="shared" si="652"/>
        <v>0</v>
      </c>
      <c r="DS93" s="13">
        <f t="shared" si="653"/>
        <v>0</v>
      </c>
      <c r="DT93" s="151"/>
      <c r="DU93" s="155"/>
      <c r="DV93" s="15"/>
      <c r="DW93" s="44" t="s">
        <v>241</v>
      </c>
      <c r="DX93" s="95" t="s">
        <v>115</v>
      </c>
      <c r="DY93" s="68">
        <v>0</v>
      </c>
      <c r="DZ93" s="74">
        <v>0</v>
      </c>
      <c r="EA93" s="74">
        <v>0</v>
      </c>
      <c r="EB93" s="129">
        <f t="shared" si="777"/>
        <v>0</v>
      </c>
      <c r="EC93" s="34">
        <f t="shared" ref="EC93" si="799">DY93*EB93*7.8</f>
        <v>0</v>
      </c>
      <c r="ED93" s="63">
        <v>0</v>
      </c>
      <c r="EE93" s="13">
        <f t="shared" si="779"/>
        <v>0</v>
      </c>
      <c r="EF93" s="13">
        <f t="shared" si="659"/>
        <v>0</v>
      </c>
      <c r="EG93" s="13">
        <f t="shared" si="660"/>
        <v>0</v>
      </c>
      <c r="EH93" s="151"/>
      <c r="EI93" s="155"/>
      <c r="EJ93" s="15"/>
      <c r="EK93" s="44"/>
      <c r="EL93" s="130"/>
      <c r="EM93" s="17"/>
      <c r="EN93" s="17"/>
      <c r="EO93" s="18"/>
      <c r="EP93" s="17"/>
      <c r="EQ93" s="159"/>
      <c r="ER93" s="13"/>
      <c r="ES93" s="13"/>
      <c r="ET93" s="13"/>
      <c r="EU93" s="9"/>
      <c r="EV93" s="585"/>
      <c r="EW93" s="586"/>
      <c r="EX93" s="577"/>
      <c r="EY93" s="61"/>
      <c r="EZ93" s="587"/>
      <c r="FA93" s="751" t="s">
        <v>235</v>
      </c>
      <c r="FC93" s="137"/>
      <c r="FD93" s="61"/>
      <c r="FE93" s="87" t="s">
        <v>240</v>
      </c>
      <c r="FF93" s="95" t="s">
        <v>246</v>
      </c>
      <c r="FG93" s="14"/>
      <c r="FH93" s="72">
        <v>19.89</v>
      </c>
      <c r="FI93" s="496">
        <f t="shared" si="782"/>
        <v>0</v>
      </c>
      <c r="FJ93" s="61"/>
      <c r="FK93" s="61"/>
      <c r="FL93" s="61"/>
      <c r="FM93" s="61"/>
      <c r="FN93" s="87" t="s">
        <v>240</v>
      </c>
      <c r="FO93" s="95" t="s">
        <v>246</v>
      </c>
      <c r="FP93" s="14"/>
      <c r="FQ93" s="72">
        <v>0</v>
      </c>
      <c r="FR93" s="496">
        <f t="shared" si="783"/>
        <v>0</v>
      </c>
      <c r="FS93" s="88"/>
    </row>
    <row r="94" spans="1:175" x14ac:dyDescent="0.25">
      <c r="A94" s="44"/>
      <c r="B94" s="96"/>
      <c r="C94" s="41"/>
      <c r="D94" s="942" t="s">
        <v>20</v>
      </c>
      <c r="E94" s="942" t="s">
        <v>20</v>
      </c>
      <c r="F94" s="942" t="s">
        <v>45</v>
      </c>
      <c r="G94" s="41"/>
      <c r="H94" s="286" t="s">
        <v>36</v>
      </c>
      <c r="I94" s="13"/>
      <c r="J94" s="13"/>
      <c r="K94" s="13"/>
      <c r="L94" s="1044" t="s">
        <v>279</v>
      </c>
      <c r="M94" s="1045"/>
      <c r="N94" s="10"/>
      <c r="O94" s="44"/>
      <c r="P94" s="96"/>
      <c r="Q94" s="41"/>
      <c r="R94" s="942" t="s">
        <v>20</v>
      </c>
      <c r="S94" s="942" t="s">
        <v>20</v>
      </c>
      <c r="T94" s="942" t="s">
        <v>45</v>
      </c>
      <c r="U94" s="41"/>
      <c r="V94" s="286" t="s">
        <v>36</v>
      </c>
      <c r="W94" s="13"/>
      <c r="X94" s="13"/>
      <c r="Y94" s="13"/>
      <c r="Z94" s="1044" t="s">
        <v>279</v>
      </c>
      <c r="AA94" s="1045"/>
      <c r="AB94" s="10"/>
      <c r="AC94" s="44"/>
      <c r="AD94" s="96"/>
      <c r="AE94" s="41"/>
      <c r="AF94" s="942" t="s">
        <v>20</v>
      </c>
      <c r="AG94" s="942" t="s">
        <v>20</v>
      </c>
      <c r="AH94" s="942" t="s">
        <v>45</v>
      </c>
      <c r="AI94" s="41"/>
      <c r="AJ94" s="286" t="s">
        <v>36</v>
      </c>
      <c r="AK94" s="13"/>
      <c r="AL94" s="13"/>
      <c r="AM94" s="13"/>
      <c r="AN94" s="1044" t="s">
        <v>279</v>
      </c>
      <c r="AO94" s="1045"/>
      <c r="AP94" s="10"/>
      <c r="AQ94" s="44"/>
      <c r="AR94" s="96"/>
      <c r="AS94" s="41"/>
      <c r="AT94" s="942" t="s">
        <v>20</v>
      </c>
      <c r="AU94" s="942" t="s">
        <v>20</v>
      </c>
      <c r="AV94" s="942" t="s">
        <v>45</v>
      </c>
      <c r="AW94" s="41"/>
      <c r="AX94" s="286" t="s">
        <v>36</v>
      </c>
      <c r="AY94" s="13"/>
      <c r="AZ94" s="13"/>
      <c r="BA94" s="13"/>
      <c r="BB94" s="1044" t="s">
        <v>279</v>
      </c>
      <c r="BC94" s="1045"/>
      <c r="BD94" s="10"/>
      <c r="BE94" s="44"/>
      <c r="BF94" s="96"/>
      <c r="BG94" s="41"/>
      <c r="BH94" s="942" t="s">
        <v>20</v>
      </c>
      <c r="BI94" s="942" t="s">
        <v>20</v>
      </c>
      <c r="BJ94" s="942" t="s">
        <v>45</v>
      </c>
      <c r="BK94" s="41"/>
      <c r="BL94" s="286" t="s">
        <v>36</v>
      </c>
      <c r="BM94" s="13"/>
      <c r="BN94" s="13"/>
      <c r="BO94" s="13"/>
      <c r="BP94" s="1044" t="s">
        <v>279</v>
      </c>
      <c r="BQ94" s="1045"/>
      <c r="BR94" s="10"/>
      <c r="BS94" s="44"/>
      <c r="BT94" s="96"/>
      <c r="BU94" s="41"/>
      <c r="BV94" s="942" t="s">
        <v>20</v>
      </c>
      <c r="BW94" s="942" t="s">
        <v>20</v>
      </c>
      <c r="BX94" s="942" t="s">
        <v>45</v>
      </c>
      <c r="BY94" s="41"/>
      <c r="BZ94" s="286" t="s">
        <v>36</v>
      </c>
      <c r="CA94" s="13"/>
      <c r="CB94" s="13"/>
      <c r="CC94" s="13"/>
      <c r="CD94" s="1044" t="s">
        <v>279</v>
      </c>
      <c r="CE94" s="1045"/>
      <c r="CF94" s="10"/>
      <c r="CG94" s="44"/>
      <c r="CH94" s="96"/>
      <c r="CI94" s="41"/>
      <c r="CJ94" s="942" t="s">
        <v>20</v>
      </c>
      <c r="CK94" s="942" t="s">
        <v>20</v>
      </c>
      <c r="CL94" s="942" t="s">
        <v>45</v>
      </c>
      <c r="CM94" s="41"/>
      <c r="CN94" s="286" t="s">
        <v>36</v>
      </c>
      <c r="CO94" s="13"/>
      <c r="CP94" s="13"/>
      <c r="CQ94" s="13"/>
      <c r="CR94" s="1044" t="s">
        <v>279</v>
      </c>
      <c r="CS94" s="1045"/>
      <c r="CT94" s="10"/>
      <c r="CU94" s="44"/>
      <c r="CV94" s="96"/>
      <c r="CW94" s="41"/>
      <c r="CX94" s="942" t="s">
        <v>20</v>
      </c>
      <c r="CY94" s="942" t="s">
        <v>20</v>
      </c>
      <c r="CZ94" s="942" t="s">
        <v>45</v>
      </c>
      <c r="DA94" s="41"/>
      <c r="DB94" s="286" t="s">
        <v>36</v>
      </c>
      <c r="DC94" s="13"/>
      <c r="DD94" s="13"/>
      <c r="DE94" s="13"/>
      <c r="DF94" s="1044" t="s">
        <v>279</v>
      </c>
      <c r="DG94" s="1045"/>
      <c r="DH94" s="10"/>
      <c r="DI94" s="44"/>
      <c r="DJ94" s="96"/>
      <c r="DK94" s="41"/>
      <c r="DL94" s="942" t="s">
        <v>20</v>
      </c>
      <c r="DM94" s="942" t="s">
        <v>20</v>
      </c>
      <c r="DN94" s="942" t="s">
        <v>45</v>
      </c>
      <c r="DO94" s="41"/>
      <c r="DP94" s="286" t="s">
        <v>36</v>
      </c>
      <c r="DQ94" s="13"/>
      <c r="DR94" s="13"/>
      <c r="DS94" s="13"/>
      <c r="DT94" s="1044" t="s">
        <v>279</v>
      </c>
      <c r="DU94" s="1045"/>
      <c r="DV94" s="10"/>
      <c r="DW94" s="44"/>
      <c r="DX94" s="96"/>
      <c r="DY94" s="41"/>
      <c r="DZ94" s="942" t="s">
        <v>20</v>
      </c>
      <c r="EA94" s="942" t="s">
        <v>20</v>
      </c>
      <c r="EB94" s="942" t="s">
        <v>45</v>
      </c>
      <c r="EC94" s="41"/>
      <c r="ED94" s="286" t="s">
        <v>36</v>
      </c>
      <c r="EE94" s="13"/>
      <c r="EF94" s="13"/>
      <c r="EG94" s="13"/>
      <c r="EH94" s="1044" t="s">
        <v>279</v>
      </c>
      <c r="EI94" s="1045"/>
      <c r="EJ94" s="10"/>
      <c r="EK94" s="292"/>
      <c r="EL94" s="293" t="s">
        <v>457</v>
      </c>
      <c r="EM94" s="100">
        <f>SUM(EM6:EM92)</f>
        <v>0</v>
      </c>
      <c r="EN94" s="160"/>
      <c r="EO94" s="48"/>
      <c r="EP94" s="49"/>
      <c r="EQ94" s="294" t="s">
        <v>157</v>
      </c>
      <c r="ER94" s="158">
        <f>IF(ER$4=0,0,EM94/ER$4)</f>
        <v>0</v>
      </c>
      <c r="ES94" s="161"/>
      <c r="ET94" s="101"/>
      <c r="EU94" s="294" t="s">
        <v>157</v>
      </c>
      <c r="EV94" s="565">
        <f>IF(EX4=0,0,EX94/EX4)</f>
        <v>0</v>
      </c>
      <c r="EW94" s="564"/>
      <c r="EX94" s="507">
        <f>SUM(EX6:EX92)</f>
        <v>0</v>
      </c>
      <c r="EY94" s="749">
        <f>SUM(EY13:EY92)</f>
        <v>0</v>
      </c>
      <c r="EZ94" s="104"/>
      <c r="FA94" s="750">
        <f>SUM(EX94:EY94)</f>
        <v>0</v>
      </c>
      <c r="FC94" s="44"/>
      <c r="FD94" s="302"/>
      <c r="FE94" s="87" t="s">
        <v>96</v>
      </c>
      <c r="FF94" s="8" t="s">
        <v>46</v>
      </c>
      <c r="FG94" s="61"/>
      <c r="FH94" s="72">
        <v>5.13</v>
      </c>
      <c r="FI94" s="496">
        <f t="shared" si="782"/>
        <v>0</v>
      </c>
      <c r="FJ94" s="10"/>
      <c r="FK94" s="302"/>
      <c r="FL94" s="61"/>
      <c r="FM94" s="61"/>
      <c r="FN94" s="87" t="s">
        <v>96</v>
      </c>
      <c r="FO94" s="8" t="s">
        <v>46</v>
      </c>
      <c r="FP94" s="61"/>
      <c r="FQ94" s="72">
        <v>23.69</v>
      </c>
      <c r="FR94" s="496">
        <f t="shared" si="783"/>
        <v>0</v>
      </c>
      <c r="FS94" s="88"/>
    </row>
    <row r="95" spans="1:175" x14ac:dyDescent="0.25">
      <c r="A95" s="44" t="s">
        <v>92</v>
      </c>
      <c r="B95" s="72" t="s">
        <v>116</v>
      </c>
      <c r="C95" s="33"/>
      <c r="D95" s="74">
        <v>0</v>
      </c>
      <c r="E95" s="74">
        <v>0</v>
      </c>
      <c r="F95" s="32">
        <f>D95*E95</f>
        <v>0</v>
      </c>
      <c r="G95" s="8"/>
      <c r="H95" s="63">
        <v>0</v>
      </c>
      <c r="I95" s="13">
        <f>(F95*H95)</f>
        <v>0</v>
      </c>
      <c r="J95" s="13">
        <f>IF(E$113=0,0,I95/E$113)</f>
        <v>0</v>
      </c>
      <c r="K95" s="13">
        <f>(J95*G$2)</f>
        <v>0</v>
      </c>
      <c r="L95" s="217">
        <f>SUM(K95:K96)</f>
        <v>0</v>
      </c>
      <c r="M95" s="218">
        <f>SUM(F95:F96)*C$2</f>
        <v>0</v>
      </c>
      <c r="N95" s="10"/>
      <c r="O95" s="44" t="s">
        <v>92</v>
      </c>
      <c r="P95" s="72" t="s">
        <v>116</v>
      </c>
      <c r="Q95" s="33"/>
      <c r="R95" s="74">
        <v>0</v>
      </c>
      <c r="S95" s="74">
        <v>0</v>
      </c>
      <c r="T95" s="32">
        <f>R95*S95</f>
        <v>0</v>
      </c>
      <c r="U95" s="8"/>
      <c r="V95" s="63">
        <v>0</v>
      </c>
      <c r="W95" s="13">
        <f>(T95*V95)</f>
        <v>0</v>
      </c>
      <c r="X95" s="13">
        <f>IF(S$113=0,0,W95/S$113)</f>
        <v>0</v>
      </c>
      <c r="Y95" s="13">
        <f>(X95*U$2)</f>
        <v>0</v>
      </c>
      <c r="Z95" s="217">
        <f>SUM(Y95:Y96)</f>
        <v>0</v>
      </c>
      <c r="AA95" s="218">
        <f>SUM(T95:T96)*Q$2</f>
        <v>0</v>
      </c>
      <c r="AB95" s="10"/>
      <c r="AC95" s="44" t="s">
        <v>92</v>
      </c>
      <c r="AD95" s="72" t="s">
        <v>116</v>
      </c>
      <c r="AE95" s="33"/>
      <c r="AF95" s="74">
        <v>0</v>
      </c>
      <c r="AG95" s="74">
        <v>0</v>
      </c>
      <c r="AH95" s="32">
        <f t="shared" ref="AH95:AH98" si="800">AF95*AG95</f>
        <v>0</v>
      </c>
      <c r="AI95" s="8"/>
      <c r="AJ95" s="63">
        <v>0</v>
      </c>
      <c r="AK95" s="13">
        <f t="shared" ref="AK95:AK98" si="801">(AH95*AJ95)</f>
        <v>0</v>
      </c>
      <c r="AL95" s="13">
        <f t="shared" ref="AL95:AL98" si="802">IF(AG$113=0,0,AK95/AG$113)</f>
        <v>0</v>
      </c>
      <c r="AM95" s="13">
        <f t="shared" ref="AM95:AM98" si="803">(AL95*AI$2)</f>
        <v>0</v>
      </c>
      <c r="AN95" s="217">
        <f t="shared" ref="AN95" si="804">SUM(AM95:AM96)</f>
        <v>0</v>
      </c>
      <c r="AO95" s="218">
        <f t="shared" ref="AO95" si="805">SUM(AH95:AH96)*AE$2</f>
        <v>0</v>
      </c>
      <c r="AP95" s="10"/>
      <c r="AQ95" s="44" t="s">
        <v>92</v>
      </c>
      <c r="AR95" s="72" t="s">
        <v>116</v>
      </c>
      <c r="AS95" s="33"/>
      <c r="AT95" s="74">
        <v>0</v>
      </c>
      <c r="AU95" s="74">
        <v>0</v>
      </c>
      <c r="AV95" s="32">
        <f t="shared" ref="AV95:AV98" si="806">AT95*AU95</f>
        <v>0</v>
      </c>
      <c r="AW95" s="8"/>
      <c r="AX95" s="63">
        <v>0</v>
      </c>
      <c r="AY95" s="13">
        <f t="shared" ref="AY95:AY98" si="807">(AV95*AX95)</f>
        <v>0</v>
      </c>
      <c r="AZ95" s="13">
        <f t="shared" ref="AZ95:AZ98" si="808">IF(AU$113=0,0,AY95/AU$113)</f>
        <v>0</v>
      </c>
      <c r="BA95" s="13">
        <f t="shared" ref="BA95:BA98" si="809">(AZ95*AW$2)</f>
        <v>0</v>
      </c>
      <c r="BB95" s="217">
        <f t="shared" ref="BB95" si="810">SUM(BA95:BA96)</f>
        <v>0</v>
      </c>
      <c r="BC95" s="218">
        <f t="shared" ref="BC95" si="811">SUM(AV95:AV96)*AS$2</f>
        <v>0</v>
      </c>
      <c r="BD95" s="10"/>
      <c r="BE95" s="44" t="s">
        <v>92</v>
      </c>
      <c r="BF95" s="72" t="s">
        <v>116</v>
      </c>
      <c r="BG95" s="33"/>
      <c r="BH95" s="74">
        <v>0</v>
      </c>
      <c r="BI95" s="74">
        <v>0</v>
      </c>
      <c r="BJ95" s="32">
        <f t="shared" ref="BJ95:BJ98" si="812">BH95*BI95</f>
        <v>0</v>
      </c>
      <c r="BK95" s="8"/>
      <c r="BL95" s="63">
        <v>0</v>
      </c>
      <c r="BM95" s="13">
        <f t="shared" ref="BM95:BM98" si="813">(BJ95*BL95)</f>
        <v>0</v>
      </c>
      <c r="BN95" s="13">
        <f t="shared" ref="BN95:BN98" si="814">IF(BI$113=0,0,BM95/BI$113)</f>
        <v>0</v>
      </c>
      <c r="BO95" s="13">
        <f t="shared" ref="BO95:BO98" si="815">(BN95*BK$2)</f>
        <v>0</v>
      </c>
      <c r="BP95" s="217">
        <f t="shared" ref="BP95" si="816">SUM(BO95:BO96)</f>
        <v>0</v>
      </c>
      <c r="BQ95" s="218">
        <f t="shared" ref="BQ95" si="817">SUM(BJ95:BJ96)*BG$2</f>
        <v>0</v>
      </c>
      <c r="BR95" s="10"/>
      <c r="BS95" s="44" t="s">
        <v>92</v>
      </c>
      <c r="BT95" s="72" t="s">
        <v>116</v>
      </c>
      <c r="BU95" s="33"/>
      <c r="BV95" s="74">
        <v>0</v>
      </c>
      <c r="BW95" s="74">
        <v>0</v>
      </c>
      <c r="BX95" s="32">
        <f t="shared" ref="BX95:BX98" si="818">BV95*BW95</f>
        <v>0</v>
      </c>
      <c r="BY95" s="8"/>
      <c r="BZ95" s="63">
        <v>0</v>
      </c>
      <c r="CA95" s="13">
        <f t="shared" ref="CA95:CA98" si="819">(BX95*BZ95)</f>
        <v>0</v>
      </c>
      <c r="CB95" s="13">
        <f t="shared" ref="CB95:CB98" si="820">IF(BW$113=0,0,CA95/BW$113)</f>
        <v>0</v>
      </c>
      <c r="CC95" s="13">
        <f t="shared" ref="CC95:CC98" si="821">(CB95*BY$2)</f>
        <v>0</v>
      </c>
      <c r="CD95" s="217">
        <f t="shared" ref="CD95" si="822">SUM(CC95:CC96)</f>
        <v>0</v>
      </c>
      <c r="CE95" s="218">
        <f t="shared" ref="CE95" si="823">SUM(BX95:BX96)*BU$2</f>
        <v>0</v>
      </c>
      <c r="CF95" s="10"/>
      <c r="CG95" s="44" t="s">
        <v>92</v>
      </c>
      <c r="CH95" s="72" t="s">
        <v>116</v>
      </c>
      <c r="CI95" s="33"/>
      <c r="CJ95" s="74">
        <v>0</v>
      </c>
      <c r="CK95" s="74">
        <v>0</v>
      </c>
      <c r="CL95" s="32">
        <f t="shared" ref="CL95:CL98" si="824">CJ95*CK95</f>
        <v>0</v>
      </c>
      <c r="CM95" s="8"/>
      <c r="CN95" s="63">
        <v>0</v>
      </c>
      <c r="CO95" s="13">
        <f t="shared" ref="CO95:CO98" si="825">(CL95*CN95)</f>
        <v>0</v>
      </c>
      <c r="CP95" s="13">
        <f t="shared" ref="CP95:CP98" si="826">IF(CK$113=0,0,CO95/CK$113)</f>
        <v>0</v>
      </c>
      <c r="CQ95" s="13">
        <f t="shared" ref="CQ95:CQ98" si="827">(CP95*CM$2)</f>
        <v>0</v>
      </c>
      <c r="CR95" s="217">
        <f t="shared" ref="CR95" si="828">SUM(CQ95:CQ96)</f>
        <v>0</v>
      </c>
      <c r="CS95" s="218">
        <f t="shared" ref="CS95" si="829">SUM(CL95:CL96)*CI$2</f>
        <v>0</v>
      </c>
      <c r="CT95" s="10"/>
      <c r="CU95" s="44" t="s">
        <v>92</v>
      </c>
      <c r="CV95" s="72" t="s">
        <v>116</v>
      </c>
      <c r="CW95" s="33"/>
      <c r="CX95" s="74">
        <v>0</v>
      </c>
      <c r="CY95" s="74">
        <v>0</v>
      </c>
      <c r="CZ95" s="32">
        <f t="shared" ref="CZ95:CZ98" si="830">CX95*CY95</f>
        <v>0</v>
      </c>
      <c r="DA95" s="8"/>
      <c r="DB95" s="63">
        <v>0</v>
      </c>
      <c r="DC95" s="13">
        <f t="shared" ref="DC95:DC98" si="831">(CZ95*DB95)</f>
        <v>0</v>
      </c>
      <c r="DD95" s="13">
        <f t="shared" ref="DD95:DD98" si="832">IF(CY$113=0,0,DC95/CY$113)</f>
        <v>0</v>
      </c>
      <c r="DE95" s="13">
        <f t="shared" ref="DE95:DE98" si="833">(DD95*DA$2)</f>
        <v>0</v>
      </c>
      <c r="DF95" s="217">
        <f t="shared" ref="DF95" si="834">SUM(DE95:DE96)</f>
        <v>0</v>
      </c>
      <c r="DG95" s="218">
        <f t="shared" ref="DG95" si="835">SUM(CZ95:CZ96)*CW$2</f>
        <v>0</v>
      </c>
      <c r="DH95" s="10"/>
      <c r="DI95" s="44" t="s">
        <v>92</v>
      </c>
      <c r="DJ95" s="72" t="s">
        <v>116</v>
      </c>
      <c r="DK95" s="33"/>
      <c r="DL95" s="74">
        <v>0</v>
      </c>
      <c r="DM95" s="74">
        <v>0</v>
      </c>
      <c r="DN95" s="32">
        <f t="shared" ref="DN95:DN98" si="836">DL95*DM95</f>
        <v>0</v>
      </c>
      <c r="DO95" s="8"/>
      <c r="DP95" s="63">
        <v>0</v>
      </c>
      <c r="DQ95" s="13">
        <f t="shared" ref="DQ95:DQ98" si="837">(DN95*DP95)</f>
        <v>0</v>
      </c>
      <c r="DR95" s="13">
        <f t="shared" ref="DR95:DR98" si="838">IF(DM$113=0,0,DQ95/DM$113)</f>
        <v>0</v>
      </c>
      <c r="DS95" s="13">
        <f t="shared" ref="DS95:DS98" si="839">(DR95*DO$2)</f>
        <v>0</v>
      </c>
      <c r="DT95" s="217">
        <f t="shared" ref="DT95" si="840">SUM(DS95:DS96)</f>
        <v>0</v>
      </c>
      <c r="DU95" s="218">
        <f t="shared" ref="DU95" si="841">SUM(DN95:DN96)*DK$2</f>
        <v>0</v>
      </c>
      <c r="DV95" s="10"/>
      <c r="DW95" s="44" t="s">
        <v>92</v>
      </c>
      <c r="DX95" s="72" t="s">
        <v>116</v>
      </c>
      <c r="DY95" s="33"/>
      <c r="DZ95" s="74">
        <v>0</v>
      </c>
      <c r="EA95" s="74">
        <v>0</v>
      </c>
      <c r="EB95" s="32">
        <f t="shared" ref="EB95:EB98" si="842">DZ95*EA95</f>
        <v>0</v>
      </c>
      <c r="EC95" s="8"/>
      <c r="ED95" s="63">
        <v>0</v>
      </c>
      <c r="EE95" s="13">
        <f t="shared" ref="EE95:EE98" si="843">(EB95*ED95)</f>
        <v>0</v>
      </c>
      <c r="EF95" s="13">
        <f t="shared" ref="EF95:EF98" si="844">IF(EA$113=0,0,EE95/EA$113)</f>
        <v>0</v>
      </c>
      <c r="EG95" s="13">
        <f t="shared" ref="EG95:EG98" si="845">(EF95*EC$2)</f>
        <v>0</v>
      </c>
      <c r="EH95" s="217">
        <f t="shared" ref="EH95" si="846">SUM(EG95:EG96)</f>
        <v>0</v>
      </c>
      <c r="EI95" s="218">
        <f t="shared" ref="EI95" si="847">SUM(EB95:EB96)*DY$2</f>
        <v>0</v>
      </c>
      <c r="EJ95" s="10"/>
      <c r="EK95" s="265"/>
      <c r="EL95" s="104"/>
      <c r="EM95" s="104"/>
      <c r="EN95" s="104"/>
      <c r="EO95" s="104"/>
      <c r="EP95" s="104"/>
      <c r="EQ95" s="104"/>
      <c r="ER95" s="105"/>
      <c r="ES95" s="105"/>
      <c r="ET95" s="105"/>
      <c r="EU95" s="105"/>
      <c r="EV95" s="492"/>
      <c r="EW95" s="504"/>
      <c r="EZ95" s="748"/>
      <c r="FA95" s="86"/>
      <c r="FC95" s="44"/>
      <c r="FD95" s="302"/>
      <c r="FE95" s="87" t="s">
        <v>73</v>
      </c>
      <c r="FF95" s="8" t="s">
        <v>129</v>
      </c>
      <c r="FG95" s="61"/>
      <c r="FH95" s="72">
        <v>1.74</v>
      </c>
      <c r="FI95" s="496">
        <f t="shared" si="782"/>
        <v>0</v>
      </c>
      <c r="FJ95" s="10"/>
      <c r="FK95" s="302"/>
      <c r="FL95" s="61"/>
      <c r="FM95" s="61"/>
      <c r="FN95" s="87" t="s">
        <v>73</v>
      </c>
      <c r="FO95" s="8" t="s">
        <v>129</v>
      </c>
      <c r="FP95" s="61"/>
      <c r="FQ95" s="72">
        <v>2.1800000000000002</v>
      </c>
      <c r="FR95" s="496">
        <f t="shared" si="783"/>
        <v>0</v>
      </c>
      <c r="FS95" s="88"/>
    </row>
    <row r="96" spans="1:175" x14ac:dyDescent="0.25">
      <c r="A96" s="44" t="s">
        <v>92</v>
      </c>
      <c r="B96" s="72" t="s">
        <v>116</v>
      </c>
      <c r="C96" s="33"/>
      <c r="D96" s="74">
        <v>0</v>
      </c>
      <c r="E96" s="74">
        <v>0</v>
      </c>
      <c r="F96" s="32">
        <f>D96*E96</f>
        <v>0</v>
      </c>
      <c r="G96" s="8"/>
      <c r="H96" s="63">
        <v>0</v>
      </c>
      <c r="I96" s="13">
        <f>(F96*H96)</f>
        <v>0</v>
      </c>
      <c r="J96" s="13">
        <f>IF(E$113=0,0,I96/E$113)</f>
        <v>0</v>
      </c>
      <c r="K96" s="13">
        <f>(J96*G$2)</f>
        <v>0</v>
      </c>
      <c r="L96" s="1044" t="s">
        <v>280</v>
      </c>
      <c r="M96" s="1045"/>
      <c r="N96" s="15"/>
      <c r="O96" s="44" t="s">
        <v>92</v>
      </c>
      <c r="P96" s="72" t="s">
        <v>116</v>
      </c>
      <c r="Q96" s="33"/>
      <c r="R96" s="74">
        <v>0</v>
      </c>
      <c r="S96" s="74">
        <v>0</v>
      </c>
      <c r="T96" s="32">
        <f>R96*S96</f>
        <v>0</v>
      </c>
      <c r="U96" s="8"/>
      <c r="V96" s="63">
        <v>0</v>
      </c>
      <c r="W96" s="13">
        <f>(T96*V96)</f>
        <v>0</v>
      </c>
      <c r="X96" s="13">
        <f>IF(S$113=0,0,W96/S$113)</f>
        <v>0</v>
      </c>
      <c r="Y96" s="13">
        <f>(X96*U$2)</f>
        <v>0</v>
      </c>
      <c r="Z96" s="1044" t="s">
        <v>280</v>
      </c>
      <c r="AA96" s="1045"/>
      <c r="AB96" s="15"/>
      <c r="AC96" s="44" t="s">
        <v>92</v>
      </c>
      <c r="AD96" s="72" t="s">
        <v>116</v>
      </c>
      <c r="AE96" s="33"/>
      <c r="AF96" s="74">
        <v>0</v>
      </c>
      <c r="AG96" s="74">
        <v>0</v>
      </c>
      <c r="AH96" s="32">
        <f t="shared" si="800"/>
        <v>0</v>
      </c>
      <c r="AI96" s="8"/>
      <c r="AJ96" s="63">
        <v>0</v>
      </c>
      <c r="AK96" s="13">
        <f t="shared" si="801"/>
        <v>0</v>
      </c>
      <c r="AL96" s="13">
        <f t="shared" si="802"/>
        <v>0</v>
      </c>
      <c r="AM96" s="13">
        <f t="shared" si="803"/>
        <v>0</v>
      </c>
      <c r="AN96" s="1044" t="s">
        <v>280</v>
      </c>
      <c r="AO96" s="1045"/>
      <c r="AP96" s="15"/>
      <c r="AQ96" s="44" t="s">
        <v>92</v>
      </c>
      <c r="AR96" s="72" t="s">
        <v>116</v>
      </c>
      <c r="AS96" s="33"/>
      <c r="AT96" s="74">
        <v>0</v>
      </c>
      <c r="AU96" s="74">
        <v>0</v>
      </c>
      <c r="AV96" s="32">
        <f t="shared" si="806"/>
        <v>0</v>
      </c>
      <c r="AW96" s="8"/>
      <c r="AX96" s="63">
        <v>0</v>
      </c>
      <c r="AY96" s="13">
        <f t="shared" si="807"/>
        <v>0</v>
      </c>
      <c r="AZ96" s="13">
        <f t="shared" si="808"/>
        <v>0</v>
      </c>
      <c r="BA96" s="13">
        <f t="shared" si="809"/>
        <v>0</v>
      </c>
      <c r="BB96" s="1044" t="s">
        <v>280</v>
      </c>
      <c r="BC96" s="1045"/>
      <c r="BD96" s="15"/>
      <c r="BE96" s="44" t="s">
        <v>92</v>
      </c>
      <c r="BF96" s="72" t="s">
        <v>116</v>
      </c>
      <c r="BG96" s="33"/>
      <c r="BH96" s="74">
        <v>0</v>
      </c>
      <c r="BI96" s="74">
        <v>0</v>
      </c>
      <c r="BJ96" s="32">
        <f t="shared" si="812"/>
        <v>0</v>
      </c>
      <c r="BK96" s="8"/>
      <c r="BL96" s="63">
        <v>0</v>
      </c>
      <c r="BM96" s="13">
        <f t="shared" si="813"/>
        <v>0</v>
      </c>
      <c r="BN96" s="13">
        <f t="shared" si="814"/>
        <v>0</v>
      </c>
      <c r="BO96" s="13">
        <f t="shared" si="815"/>
        <v>0</v>
      </c>
      <c r="BP96" s="1044" t="s">
        <v>280</v>
      </c>
      <c r="BQ96" s="1045"/>
      <c r="BR96" s="15"/>
      <c r="BS96" s="44" t="s">
        <v>92</v>
      </c>
      <c r="BT96" s="72" t="s">
        <v>116</v>
      </c>
      <c r="BU96" s="33"/>
      <c r="BV96" s="74">
        <v>0</v>
      </c>
      <c r="BW96" s="74">
        <v>0</v>
      </c>
      <c r="BX96" s="32">
        <f t="shared" si="818"/>
        <v>0</v>
      </c>
      <c r="BY96" s="8"/>
      <c r="BZ96" s="63">
        <v>0</v>
      </c>
      <c r="CA96" s="13">
        <f t="shared" si="819"/>
        <v>0</v>
      </c>
      <c r="CB96" s="13">
        <f t="shared" si="820"/>
        <v>0</v>
      </c>
      <c r="CC96" s="13">
        <f t="shared" si="821"/>
        <v>0</v>
      </c>
      <c r="CD96" s="1044" t="s">
        <v>280</v>
      </c>
      <c r="CE96" s="1045"/>
      <c r="CF96" s="15"/>
      <c r="CG96" s="44" t="s">
        <v>92</v>
      </c>
      <c r="CH96" s="72" t="s">
        <v>116</v>
      </c>
      <c r="CI96" s="33"/>
      <c r="CJ96" s="74">
        <v>0</v>
      </c>
      <c r="CK96" s="74">
        <v>0</v>
      </c>
      <c r="CL96" s="32">
        <f t="shared" si="824"/>
        <v>0</v>
      </c>
      <c r="CM96" s="8"/>
      <c r="CN96" s="63">
        <v>0</v>
      </c>
      <c r="CO96" s="13">
        <f t="shared" si="825"/>
        <v>0</v>
      </c>
      <c r="CP96" s="13">
        <f t="shared" si="826"/>
        <v>0</v>
      </c>
      <c r="CQ96" s="13">
        <f t="shared" si="827"/>
        <v>0</v>
      </c>
      <c r="CR96" s="1044" t="s">
        <v>280</v>
      </c>
      <c r="CS96" s="1045"/>
      <c r="CT96" s="15"/>
      <c r="CU96" s="44" t="s">
        <v>92</v>
      </c>
      <c r="CV96" s="72" t="s">
        <v>116</v>
      </c>
      <c r="CW96" s="33"/>
      <c r="CX96" s="74">
        <v>0</v>
      </c>
      <c r="CY96" s="74">
        <v>0</v>
      </c>
      <c r="CZ96" s="32">
        <f t="shared" si="830"/>
        <v>0</v>
      </c>
      <c r="DA96" s="8"/>
      <c r="DB96" s="63">
        <v>0</v>
      </c>
      <c r="DC96" s="13">
        <f t="shared" si="831"/>
        <v>0</v>
      </c>
      <c r="DD96" s="13">
        <f t="shared" si="832"/>
        <v>0</v>
      </c>
      <c r="DE96" s="13">
        <f t="shared" si="833"/>
        <v>0</v>
      </c>
      <c r="DF96" s="1044" t="s">
        <v>280</v>
      </c>
      <c r="DG96" s="1045"/>
      <c r="DH96" s="15"/>
      <c r="DI96" s="44" t="s">
        <v>92</v>
      </c>
      <c r="DJ96" s="72" t="s">
        <v>116</v>
      </c>
      <c r="DK96" s="33"/>
      <c r="DL96" s="74">
        <v>0</v>
      </c>
      <c r="DM96" s="74">
        <v>0</v>
      </c>
      <c r="DN96" s="32">
        <f t="shared" si="836"/>
        <v>0</v>
      </c>
      <c r="DO96" s="8"/>
      <c r="DP96" s="63">
        <v>0</v>
      </c>
      <c r="DQ96" s="13">
        <f t="shared" si="837"/>
        <v>0</v>
      </c>
      <c r="DR96" s="13">
        <f t="shared" si="838"/>
        <v>0</v>
      </c>
      <c r="DS96" s="13">
        <f t="shared" si="839"/>
        <v>0</v>
      </c>
      <c r="DT96" s="1044" t="s">
        <v>280</v>
      </c>
      <c r="DU96" s="1045"/>
      <c r="DV96" s="15"/>
      <c r="DW96" s="44" t="s">
        <v>92</v>
      </c>
      <c r="DX96" s="72" t="s">
        <v>116</v>
      </c>
      <c r="DY96" s="33"/>
      <c r="DZ96" s="74">
        <v>0</v>
      </c>
      <c r="EA96" s="74">
        <v>0</v>
      </c>
      <c r="EB96" s="32">
        <f t="shared" si="842"/>
        <v>0</v>
      </c>
      <c r="EC96" s="8"/>
      <c r="ED96" s="63">
        <v>0</v>
      </c>
      <c r="EE96" s="13">
        <f t="shared" si="843"/>
        <v>0</v>
      </c>
      <c r="EF96" s="13">
        <f t="shared" si="844"/>
        <v>0</v>
      </c>
      <c r="EG96" s="13">
        <f t="shared" si="845"/>
        <v>0</v>
      </c>
      <c r="EH96" s="1044" t="s">
        <v>280</v>
      </c>
      <c r="EI96" s="1045"/>
      <c r="EJ96" s="15"/>
      <c r="EK96" s="44"/>
      <c r="EL96" s="8" t="s">
        <v>126</v>
      </c>
      <c r="EM96" s="763" t="s">
        <v>127</v>
      </c>
      <c r="EN96" s="763" t="s">
        <v>4</v>
      </c>
      <c r="EO96" s="763" t="s">
        <v>128</v>
      </c>
      <c r="EP96" s="8"/>
      <c r="EQ96" s="8"/>
      <c r="ER96" s="10"/>
      <c r="ES96" s="61"/>
      <c r="ET96" s="10"/>
      <c r="EU96" s="10"/>
      <c r="EV96" s="763" t="s">
        <v>127</v>
      </c>
      <c r="EW96" s="763" t="s">
        <v>4</v>
      </c>
      <c r="EX96" s="763" t="s">
        <v>128</v>
      </c>
      <c r="EY96" s="8"/>
      <c r="EZ96" s="8"/>
      <c r="FA96" s="88"/>
      <c r="FC96" s="44"/>
      <c r="FD96" s="302"/>
      <c r="FE96" s="87" t="s">
        <v>133</v>
      </c>
      <c r="FF96" s="8" t="s">
        <v>132</v>
      </c>
      <c r="FG96" s="61"/>
      <c r="FH96" s="72">
        <v>3.39</v>
      </c>
      <c r="FI96" s="496">
        <f t="shared" si="782"/>
        <v>0</v>
      </c>
      <c r="FJ96" s="10"/>
      <c r="FK96" s="302"/>
      <c r="FL96" s="61"/>
      <c r="FM96" s="61"/>
      <c r="FN96" s="87" t="s">
        <v>133</v>
      </c>
      <c r="FO96" s="8" t="s">
        <v>132</v>
      </c>
      <c r="FP96" s="61"/>
      <c r="FQ96" s="72">
        <v>0</v>
      </c>
      <c r="FR96" s="496">
        <f t="shared" si="783"/>
        <v>0</v>
      </c>
      <c r="FS96" s="88"/>
    </row>
    <row r="97" spans="1:175" x14ac:dyDescent="0.25">
      <c r="A97" s="44" t="s">
        <v>93</v>
      </c>
      <c r="B97" s="72" t="s">
        <v>117</v>
      </c>
      <c r="C97" s="33"/>
      <c r="D97" s="74">
        <v>0</v>
      </c>
      <c r="E97" s="74">
        <v>0</v>
      </c>
      <c r="F97" s="32">
        <f>D97*E97</f>
        <v>0</v>
      </c>
      <c r="G97" s="8"/>
      <c r="H97" s="63">
        <v>0</v>
      </c>
      <c r="I97" s="13">
        <f>(F97*H97)</f>
        <v>0</v>
      </c>
      <c r="J97" s="13">
        <f>IF(E$113=0,0,I97/E$113)</f>
        <v>0</v>
      </c>
      <c r="K97" s="13">
        <f>(J97*G$2)</f>
        <v>0</v>
      </c>
      <c r="L97" s="217">
        <f>SUM(K97:K98)</f>
        <v>0</v>
      </c>
      <c r="M97" s="218">
        <f>SUM(F97:F98)*C$2</f>
        <v>0</v>
      </c>
      <c r="N97" s="10"/>
      <c r="O97" s="44" t="s">
        <v>93</v>
      </c>
      <c r="P97" s="72" t="s">
        <v>117</v>
      </c>
      <c r="Q97" s="33"/>
      <c r="R97" s="74">
        <v>0</v>
      </c>
      <c r="S97" s="74">
        <v>0</v>
      </c>
      <c r="T97" s="32">
        <f>R97*S97</f>
        <v>0</v>
      </c>
      <c r="U97" s="8"/>
      <c r="V97" s="63">
        <v>0</v>
      </c>
      <c r="W97" s="13">
        <f>(T97*V97)</f>
        <v>0</v>
      </c>
      <c r="X97" s="13">
        <f>IF(S$113=0,0,W97/S$113)</f>
        <v>0</v>
      </c>
      <c r="Y97" s="13">
        <f>(X97*U$2)</f>
        <v>0</v>
      </c>
      <c r="Z97" s="217">
        <f>SUM(Y97:Y98)</f>
        <v>0</v>
      </c>
      <c r="AA97" s="218">
        <f>SUM(T97:T98)*Q$2</f>
        <v>0</v>
      </c>
      <c r="AB97" s="10"/>
      <c r="AC97" s="44" t="s">
        <v>93</v>
      </c>
      <c r="AD97" s="72" t="s">
        <v>117</v>
      </c>
      <c r="AE97" s="33"/>
      <c r="AF97" s="74">
        <v>0</v>
      </c>
      <c r="AG97" s="74">
        <v>0</v>
      </c>
      <c r="AH97" s="32">
        <f t="shared" si="800"/>
        <v>0</v>
      </c>
      <c r="AI97" s="8"/>
      <c r="AJ97" s="63">
        <v>0</v>
      </c>
      <c r="AK97" s="13">
        <f t="shared" si="801"/>
        <v>0</v>
      </c>
      <c r="AL97" s="13">
        <f t="shared" si="802"/>
        <v>0</v>
      </c>
      <c r="AM97" s="13">
        <f t="shared" si="803"/>
        <v>0</v>
      </c>
      <c r="AN97" s="217">
        <f t="shared" ref="AN97" si="848">SUM(AM97:AM98)</f>
        <v>0</v>
      </c>
      <c r="AO97" s="218">
        <f t="shared" ref="AO97" si="849">SUM(AH97:AH98)*AE$2</f>
        <v>0</v>
      </c>
      <c r="AP97" s="10"/>
      <c r="AQ97" s="44" t="s">
        <v>93</v>
      </c>
      <c r="AR97" s="72" t="s">
        <v>117</v>
      </c>
      <c r="AS97" s="33"/>
      <c r="AT97" s="74">
        <v>0</v>
      </c>
      <c r="AU97" s="74">
        <v>0</v>
      </c>
      <c r="AV97" s="32">
        <f t="shared" si="806"/>
        <v>0</v>
      </c>
      <c r="AW97" s="8"/>
      <c r="AX97" s="63">
        <v>0</v>
      </c>
      <c r="AY97" s="13">
        <f t="shared" si="807"/>
        <v>0</v>
      </c>
      <c r="AZ97" s="13">
        <f t="shared" si="808"/>
        <v>0</v>
      </c>
      <c r="BA97" s="13">
        <f t="shared" si="809"/>
        <v>0</v>
      </c>
      <c r="BB97" s="217">
        <f t="shared" ref="BB97" si="850">SUM(BA97:BA98)</f>
        <v>0</v>
      </c>
      <c r="BC97" s="218">
        <f t="shared" ref="BC97" si="851">SUM(AV97:AV98)*AS$2</f>
        <v>0</v>
      </c>
      <c r="BD97" s="10"/>
      <c r="BE97" s="44" t="s">
        <v>93</v>
      </c>
      <c r="BF97" s="72" t="s">
        <v>117</v>
      </c>
      <c r="BG97" s="33"/>
      <c r="BH97" s="74">
        <v>0</v>
      </c>
      <c r="BI97" s="74">
        <v>0</v>
      </c>
      <c r="BJ97" s="32">
        <f t="shared" si="812"/>
        <v>0</v>
      </c>
      <c r="BK97" s="8"/>
      <c r="BL97" s="63">
        <v>0</v>
      </c>
      <c r="BM97" s="13">
        <f t="shared" si="813"/>
        <v>0</v>
      </c>
      <c r="BN97" s="13">
        <f t="shared" si="814"/>
        <v>0</v>
      </c>
      <c r="BO97" s="13">
        <f t="shared" si="815"/>
        <v>0</v>
      </c>
      <c r="BP97" s="217">
        <f t="shared" ref="BP97" si="852">SUM(BO97:BO98)</f>
        <v>0</v>
      </c>
      <c r="BQ97" s="218">
        <f t="shared" ref="BQ97" si="853">SUM(BJ97:BJ98)*BG$2</f>
        <v>0</v>
      </c>
      <c r="BR97" s="10"/>
      <c r="BS97" s="44" t="s">
        <v>93</v>
      </c>
      <c r="BT97" s="72" t="s">
        <v>117</v>
      </c>
      <c r="BU97" s="33"/>
      <c r="BV97" s="74">
        <v>0</v>
      </c>
      <c r="BW97" s="74">
        <v>0</v>
      </c>
      <c r="BX97" s="32">
        <f t="shared" si="818"/>
        <v>0</v>
      </c>
      <c r="BY97" s="8"/>
      <c r="BZ97" s="63">
        <v>0</v>
      </c>
      <c r="CA97" s="13">
        <f t="shared" si="819"/>
        <v>0</v>
      </c>
      <c r="CB97" s="13">
        <f t="shared" si="820"/>
        <v>0</v>
      </c>
      <c r="CC97" s="13">
        <f t="shared" si="821"/>
        <v>0</v>
      </c>
      <c r="CD97" s="217">
        <f t="shared" ref="CD97" si="854">SUM(CC97:CC98)</f>
        <v>0</v>
      </c>
      <c r="CE97" s="218">
        <f t="shared" ref="CE97" si="855">SUM(BX97:BX98)*BU$2</f>
        <v>0</v>
      </c>
      <c r="CF97" s="10"/>
      <c r="CG97" s="44" t="s">
        <v>93</v>
      </c>
      <c r="CH97" s="72" t="s">
        <v>117</v>
      </c>
      <c r="CI97" s="33"/>
      <c r="CJ97" s="74">
        <v>0</v>
      </c>
      <c r="CK97" s="74">
        <v>0</v>
      </c>
      <c r="CL97" s="32">
        <f t="shared" si="824"/>
        <v>0</v>
      </c>
      <c r="CM97" s="8"/>
      <c r="CN97" s="63">
        <v>0</v>
      </c>
      <c r="CO97" s="13">
        <f t="shared" si="825"/>
        <v>0</v>
      </c>
      <c r="CP97" s="13">
        <f t="shared" si="826"/>
        <v>0</v>
      </c>
      <c r="CQ97" s="13">
        <f t="shared" si="827"/>
        <v>0</v>
      </c>
      <c r="CR97" s="217">
        <f t="shared" ref="CR97" si="856">SUM(CQ97:CQ98)</f>
        <v>0</v>
      </c>
      <c r="CS97" s="218">
        <f t="shared" ref="CS97" si="857">SUM(CL97:CL98)*CI$2</f>
        <v>0</v>
      </c>
      <c r="CT97" s="10"/>
      <c r="CU97" s="44" t="s">
        <v>93</v>
      </c>
      <c r="CV97" s="72" t="s">
        <v>117</v>
      </c>
      <c r="CW97" s="33"/>
      <c r="CX97" s="74">
        <v>0</v>
      </c>
      <c r="CY97" s="74">
        <v>0</v>
      </c>
      <c r="CZ97" s="32">
        <f t="shared" si="830"/>
        <v>0</v>
      </c>
      <c r="DA97" s="8"/>
      <c r="DB97" s="63">
        <v>0</v>
      </c>
      <c r="DC97" s="13">
        <f t="shared" si="831"/>
        <v>0</v>
      </c>
      <c r="DD97" s="13">
        <f t="shared" si="832"/>
        <v>0</v>
      </c>
      <c r="DE97" s="13">
        <f t="shared" si="833"/>
        <v>0</v>
      </c>
      <c r="DF97" s="217">
        <f t="shared" ref="DF97" si="858">SUM(DE97:DE98)</f>
        <v>0</v>
      </c>
      <c r="DG97" s="218">
        <f t="shared" ref="DG97" si="859">SUM(CZ97:CZ98)*CW$2</f>
        <v>0</v>
      </c>
      <c r="DH97" s="10"/>
      <c r="DI97" s="44" t="s">
        <v>93</v>
      </c>
      <c r="DJ97" s="72" t="s">
        <v>117</v>
      </c>
      <c r="DK97" s="33"/>
      <c r="DL97" s="74">
        <v>0</v>
      </c>
      <c r="DM97" s="74">
        <v>0</v>
      </c>
      <c r="DN97" s="32">
        <f t="shared" si="836"/>
        <v>0</v>
      </c>
      <c r="DO97" s="8"/>
      <c r="DP97" s="63">
        <v>0</v>
      </c>
      <c r="DQ97" s="13">
        <f t="shared" si="837"/>
        <v>0</v>
      </c>
      <c r="DR97" s="13">
        <f t="shared" si="838"/>
        <v>0</v>
      </c>
      <c r="DS97" s="13">
        <f t="shared" si="839"/>
        <v>0</v>
      </c>
      <c r="DT97" s="217">
        <f t="shared" ref="DT97" si="860">SUM(DS97:DS98)</f>
        <v>0</v>
      </c>
      <c r="DU97" s="218">
        <f t="shared" ref="DU97" si="861">SUM(DN97:DN98)*DK$2</f>
        <v>0</v>
      </c>
      <c r="DV97" s="10"/>
      <c r="DW97" s="44" t="s">
        <v>93</v>
      </c>
      <c r="DX97" s="72" t="s">
        <v>117</v>
      </c>
      <c r="DY97" s="33"/>
      <c r="DZ97" s="74">
        <v>0</v>
      </c>
      <c r="EA97" s="74">
        <v>0</v>
      </c>
      <c r="EB97" s="32">
        <f t="shared" si="842"/>
        <v>0</v>
      </c>
      <c r="EC97" s="8"/>
      <c r="ED97" s="63">
        <v>0</v>
      </c>
      <c r="EE97" s="13">
        <f t="shared" si="843"/>
        <v>0</v>
      </c>
      <c r="EF97" s="13">
        <f t="shared" si="844"/>
        <v>0</v>
      </c>
      <c r="EG97" s="13">
        <f t="shared" si="845"/>
        <v>0</v>
      </c>
      <c r="EH97" s="217">
        <f t="shared" ref="EH97" si="862">SUM(EG97:EG98)</f>
        <v>0</v>
      </c>
      <c r="EI97" s="218">
        <f t="shared" ref="EI97" si="863">SUM(EB97:EB98)*DY$2</f>
        <v>0</v>
      </c>
      <c r="EJ97" s="10"/>
      <c r="EK97" s="44"/>
      <c r="EL97" s="295" t="s">
        <v>331</v>
      </c>
      <c r="EM97" s="296">
        <v>0</v>
      </c>
      <c r="EN97" s="297">
        <v>1</v>
      </c>
      <c r="EO97" s="190">
        <f>SUM(EP98:EP108)</f>
        <v>76.39</v>
      </c>
      <c r="EP97" s="107"/>
      <c r="EQ97" s="496">
        <f>SUM(EQ98:EQ108)</f>
        <v>0</v>
      </c>
      <c r="ER97" s="10"/>
      <c r="ES97" s="61"/>
      <c r="ET97" s="298" t="s">
        <v>330</v>
      </c>
      <c r="EU97" s="299"/>
      <c r="EV97" s="296">
        <v>0</v>
      </c>
      <c r="EW97" s="300">
        <v>1</v>
      </c>
      <c r="EX97" s="190">
        <f>SUM(EY98:EY108)</f>
        <v>47.54</v>
      </c>
      <c r="EY97" s="107"/>
      <c r="EZ97" s="496">
        <f>SUM(EZ98:EZ108)</f>
        <v>0</v>
      </c>
      <c r="FA97" s="88"/>
      <c r="FC97" s="44"/>
      <c r="FD97" s="302"/>
      <c r="FE97" s="87" t="s">
        <v>65</v>
      </c>
      <c r="FF97" s="95" t="s">
        <v>60</v>
      </c>
      <c r="FG97" s="14"/>
      <c r="FH97" s="72">
        <v>0.69</v>
      </c>
      <c r="FI97" s="496">
        <f t="shared" si="782"/>
        <v>0</v>
      </c>
      <c r="FJ97" s="10"/>
      <c r="FK97" s="302"/>
      <c r="FL97" s="61"/>
      <c r="FM97" s="61"/>
      <c r="FN97" s="87" t="s">
        <v>65</v>
      </c>
      <c r="FO97" s="95" t="s">
        <v>60</v>
      </c>
      <c r="FP97" s="14"/>
      <c r="FQ97" s="72">
        <v>0.83</v>
      </c>
      <c r="FR97" s="496">
        <f t="shared" si="783"/>
        <v>0</v>
      </c>
      <c r="FS97" s="88"/>
    </row>
    <row r="98" spans="1:175" x14ac:dyDescent="0.25">
      <c r="A98" s="44" t="s">
        <v>93</v>
      </c>
      <c r="B98" s="72" t="s">
        <v>117</v>
      </c>
      <c r="C98" s="33"/>
      <c r="D98" s="74">
        <v>0</v>
      </c>
      <c r="E98" s="74">
        <v>0</v>
      </c>
      <c r="F98" s="32">
        <f>D98*E98</f>
        <v>0</v>
      </c>
      <c r="G98" s="8"/>
      <c r="H98" s="63">
        <v>0</v>
      </c>
      <c r="I98" s="13">
        <f>(F98*H98)</f>
        <v>0</v>
      </c>
      <c r="J98" s="13">
        <f>IF(E$113=0,0,I98/E$113)</f>
        <v>0</v>
      </c>
      <c r="K98" s="13">
        <f>(J98*G$2)</f>
        <v>0</v>
      </c>
      <c r="L98" s="151"/>
      <c r="M98" s="155"/>
      <c r="N98" s="10"/>
      <c r="O98" s="44" t="s">
        <v>93</v>
      </c>
      <c r="P98" s="72" t="s">
        <v>117</v>
      </c>
      <c r="Q98" s="33"/>
      <c r="R98" s="74">
        <v>0</v>
      </c>
      <c r="S98" s="74">
        <v>0</v>
      </c>
      <c r="T98" s="32">
        <f>R98*S98</f>
        <v>0</v>
      </c>
      <c r="U98" s="8"/>
      <c r="V98" s="63">
        <v>0</v>
      </c>
      <c r="W98" s="13">
        <f>(T98*V98)</f>
        <v>0</v>
      </c>
      <c r="X98" s="13">
        <f>IF(S$113=0,0,W98/S$113)</f>
        <v>0</v>
      </c>
      <c r="Y98" s="13">
        <f>(X98*U$2)</f>
        <v>0</v>
      </c>
      <c r="Z98" s="151"/>
      <c r="AA98" s="155"/>
      <c r="AB98" s="10"/>
      <c r="AC98" s="44" t="s">
        <v>93</v>
      </c>
      <c r="AD98" s="72" t="s">
        <v>117</v>
      </c>
      <c r="AE98" s="33"/>
      <c r="AF98" s="74">
        <v>0</v>
      </c>
      <c r="AG98" s="74">
        <v>0</v>
      </c>
      <c r="AH98" s="32">
        <f t="shared" si="800"/>
        <v>0</v>
      </c>
      <c r="AI98" s="8"/>
      <c r="AJ98" s="63">
        <v>0</v>
      </c>
      <c r="AK98" s="13">
        <f t="shared" si="801"/>
        <v>0</v>
      </c>
      <c r="AL98" s="13">
        <f t="shared" si="802"/>
        <v>0</v>
      </c>
      <c r="AM98" s="13">
        <f t="shared" si="803"/>
        <v>0</v>
      </c>
      <c r="AN98" s="151"/>
      <c r="AO98" s="155"/>
      <c r="AP98" s="10"/>
      <c r="AQ98" s="44" t="s">
        <v>93</v>
      </c>
      <c r="AR98" s="72" t="s">
        <v>117</v>
      </c>
      <c r="AS98" s="33"/>
      <c r="AT98" s="74">
        <v>0</v>
      </c>
      <c r="AU98" s="74">
        <v>0</v>
      </c>
      <c r="AV98" s="32">
        <f t="shared" si="806"/>
        <v>0</v>
      </c>
      <c r="AW98" s="8"/>
      <c r="AX98" s="63">
        <v>0</v>
      </c>
      <c r="AY98" s="13">
        <f t="shared" si="807"/>
        <v>0</v>
      </c>
      <c r="AZ98" s="13">
        <f t="shared" si="808"/>
        <v>0</v>
      </c>
      <c r="BA98" s="13">
        <f t="shared" si="809"/>
        <v>0</v>
      </c>
      <c r="BB98" s="151"/>
      <c r="BC98" s="155"/>
      <c r="BD98" s="10"/>
      <c r="BE98" s="44" t="s">
        <v>93</v>
      </c>
      <c r="BF98" s="72" t="s">
        <v>117</v>
      </c>
      <c r="BG98" s="33"/>
      <c r="BH98" s="74">
        <v>0</v>
      </c>
      <c r="BI98" s="74">
        <v>0</v>
      </c>
      <c r="BJ98" s="32">
        <f t="shared" si="812"/>
        <v>0</v>
      </c>
      <c r="BK98" s="8"/>
      <c r="BL98" s="63">
        <v>0</v>
      </c>
      <c r="BM98" s="13">
        <f t="shared" si="813"/>
        <v>0</v>
      </c>
      <c r="BN98" s="13">
        <f t="shared" si="814"/>
        <v>0</v>
      </c>
      <c r="BO98" s="13">
        <f t="shared" si="815"/>
        <v>0</v>
      </c>
      <c r="BP98" s="151"/>
      <c r="BQ98" s="155"/>
      <c r="BR98" s="10"/>
      <c r="BS98" s="44" t="s">
        <v>93</v>
      </c>
      <c r="BT98" s="72" t="s">
        <v>117</v>
      </c>
      <c r="BU98" s="33"/>
      <c r="BV98" s="74">
        <v>0</v>
      </c>
      <c r="BW98" s="74">
        <v>0</v>
      </c>
      <c r="BX98" s="32">
        <f t="shared" si="818"/>
        <v>0</v>
      </c>
      <c r="BY98" s="8"/>
      <c r="BZ98" s="63">
        <v>0</v>
      </c>
      <c r="CA98" s="13">
        <f t="shared" si="819"/>
        <v>0</v>
      </c>
      <c r="CB98" s="13">
        <f t="shared" si="820"/>
        <v>0</v>
      </c>
      <c r="CC98" s="13">
        <f t="shared" si="821"/>
        <v>0</v>
      </c>
      <c r="CD98" s="151"/>
      <c r="CE98" s="155"/>
      <c r="CF98" s="10"/>
      <c r="CG98" s="44" t="s">
        <v>93</v>
      </c>
      <c r="CH98" s="72" t="s">
        <v>117</v>
      </c>
      <c r="CI98" s="33"/>
      <c r="CJ98" s="74">
        <v>0</v>
      </c>
      <c r="CK98" s="74">
        <v>0</v>
      </c>
      <c r="CL98" s="32">
        <f t="shared" si="824"/>
        <v>0</v>
      </c>
      <c r="CM98" s="8"/>
      <c r="CN98" s="63">
        <v>0</v>
      </c>
      <c r="CO98" s="13">
        <f t="shared" si="825"/>
        <v>0</v>
      </c>
      <c r="CP98" s="13">
        <f t="shared" si="826"/>
        <v>0</v>
      </c>
      <c r="CQ98" s="13">
        <f t="shared" si="827"/>
        <v>0</v>
      </c>
      <c r="CR98" s="151"/>
      <c r="CS98" s="155"/>
      <c r="CT98" s="10"/>
      <c r="CU98" s="44" t="s">
        <v>93</v>
      </c>
      <c r="CV98" s="72" t="s">
        <v>117</v>
      </c>
      <c r="CW98" s="33"/>
      <c r="CX98" s="74">
        <v>0</v>
      </c>
      <c r="CY98" s="74">
        <v>0</v>
      </c>
      <c r="CZ98" s="32">
        <f t="shared" si="830"/>
        <v>0</v>
      </c>
      <c r="DA98" s="8"/>
      <c r="DB98" s="63">
        <v>0</v>
      </c>
      <c r="DC98" s="13">
        <f t="shared" si="831"/>
        <v>0</v>
      </c>
      <c r="DD98" s="13">
        <f t="shared" si="832"/>
        <v>0</v>
      </c>
      <c r="DE98" s="13">
        <f t="shared" si="833"/>
        <v>0</v>
      </c>
      <c r="DF98" s="151"/>
      <c r="DG98" s="155"/>
      <c r="DH98" s="10"/>
      <c r="DI98" s="44" t="s">
        <v>93</v>
      </c>
      <c r="DJ98" s="72" t="s">
        <v>117</v>
      </c>
      <c r="DK98" s="33"/>
      <c r="DL98" s="74">
        <v>0</v>
      </c>
      <c r="DM98" s="74">
        <v>0</v>
      </c>
      <c r="DN98" s="32">
        <f t="shared" si="836"/>
        <v>0</v>
      </c>
      <c r="DO98" s="8"/>
      <c r="DP98" s="63">
        <v>0</v>
      </c>
      <c r="DQ98" s="13">
        <f t="shared" si="837"/>
        <v>0</v>
      </c>
      <c r="DR98" s="13">
        <f t="shared" si="838"/>
        <v>0</v>
      </c>
      <c r="DS98" s="13">
        <f t="shared" si="839"/>
        <v>0</v>
      </c>
      <c r="DT98" s="151"/>
      <c r="DU98" s="155"/>
      <c r="DV98" s="10"/>
      <c r="DW98" s="44" t="s">
        <v>93</v>
      </c>
      <c r="DX98" s="72" t="s">
        <v>117</v>
      </c>
      <c r="DY98" s="33"/>
      <c r="DZ98" s="74">
        <v>0</v>
      </c>
      <c r="EA98" s="74">
        <v>0</v>
      </c>
      <c r="EB98" s="32">
        <f t="shared" si="842"/>
        <v>0</v>
      </c>
      <c r="EC98" s="8"/>
      <c r="ED98" s="63">
        <v>0</v>
      </c>
      <c r="EE98" s="13">
        <f t="shared" si="843"/>
        <v>0</v>
      </c>
      <c r="EF98" s="13">
        <f t="shared" si="844"/>
        <v>0</v>
      </c>
      <c r="EG98" s="13">
        <f t="shared" si="845"/>
        <v>0</v>
      </c>
      <c r="EH98" s="151"/>
      <c r="EI98" s="155"/>
      <c r="EJ98" s="10"/>
      <c r="EK98" s="44"/>
      <c r="EL98" s="302"/>
      <c r="EM98" s="87" t="s">
        <v>90</v>
      </c>
      <c r="EN98" s="95" t="s">
        <v>111</v>
      </c>
      <c r="EO98" s="14"/>
      <c r="EP98" s="72">
        <v>27.32</v>
      </c>
      <c r="EQ98" s="496">
        <f t="shared" ref="EQ98:EQ108" si="864">EM$97*EN$97*EP98</f>
        <v>0</v>
      </c>
      <c r="ER98" s="10"/>
      <c r="ES98" s="61"/>
      <c r="ET98" s="302"/>
      <c r="EU98" s="61"/>
      <c r="EV98" s="87" t="s">
        <v>90</v>
      </c>
      <c r="EW98" s="95" t="s">
        <v>111</v>
      </c>
      <c r="EX98" s="14"/>
      <c r="EY98" s="72">
        <v>3.29</v>
      </c>
      <c r="EZ98" s="496">
        <f t="shared" ref="EZ98:EZ108" si="865">EV$97*EW$97*EY98</f>
        <v>0</v>
      </c>
      <c r="FA98" s="88"/>
      <c r="FC98" s="44"/>
      <c r="FD98" s="302"/>
      <c r="FE98" s="87" t="s">
        <v>72</v>
      </c>
      <c r="FF98" s="8" t="s">
        <v>154</v>
      </c>
      <c r="FG98" s="61"/>
      <c r="FH98" s="72">
        <v>2.4700000000000002</v>
      </c>
      <c r="FI98" s="496">
        <f t="shared" si="782"/>
        <v>0</v>
      </c>
      <c r="FJ98" s="10"/>
      <c r="FK98" s="302"/>
      <c r="FL98" s="61"/>
      <c r="FM98" s="61"/>
      <c r="FN98" s="87" t="s">
        <v>72</v>
      </c>
      <c r="FO98" s="8" t="s">
        <v>154</v>
      </c>
      <c r="FP98" s="61"/>
      <c r="FQ98" s="72">
        <v>2.27</v>
      </c>
      <c r="FR98" s="496">
        <f t="shared" si="783"/>
        <v>0</v>
      </c>
      <c r="FS98" s="88"/>
    </row>
    <row r="99" spans="1:175" x14ac:dyDescent="0.25">
      <c r="A99" s="44"/>
      <c r="B99" s="96"/>
      <c r="C99" s="33"/>
      <c r="D99" s="33"/>
      <c r="E99" s="303"/>
      <c r="F99" s="942" t="s">
        <v>45</v>
      </c>
      <c r="G99" s="33"/>
      <c r="H99" s="286" t="s">
        <v>36</v>
      </c>
      <c r="I99" s="13"/>
      <c r="J99" s="13"/>
      <c r="K99" s="13"/>
      <c r="L99" s="201" t="s">
        <v>281</v>
      </c>
      <c r="M99" s="155"/>
      <c r="N99" s="10"/>
      <c r="O99" s="44"/>
      <c r="P99" s="96"/>
      <c r="Q99" s="33"/>
      <c r="R99" s="33"/>
      <c r="S99" s="303"/>
      <c r="T99" s="942" t="s">
        <v>45</v>
      </c>
      <c r="U99" s="33"/>
      <c r="V99" s="286" t="s">
        <v>36</v>
      </c>
      <c r="W99" s="13"/>
      <c r="X99" s="13"/>
      <c r="Y99" s="13"/>
      <c r="Z99" s="201" t="s">
        <v>281</v>
      </c>
      <c r="AA99" s="155"/>
      <c r="AB99" s="10"/>
      <c r="AC99" s="44"/>
      <c r="AD99" s="96"/>
      <c r="AE99" s="33"/>
      <c r="AF99" s="33"/>
      <c r="AG99" s="303"/>
      <c r="AH99" s="942" t="s">
        <v>45</v>
      </c>
      <c r="AI99" s="33"/>
      <c r="AJ99" s="286" t="s">
        <v>36</v>
      </c>
      <c r="AK99" s="13"/>
      <c r="AL99" s="13"/>
      <c r="AM99" s="13"/>
      <c r="AN99" s="201" t="s">
        <v>281</v>
      </c>
      <c r="AO99" s="155"/>
      <c r="AP99" s="10"/>
      <c r="AQ99" s="44"/>
      <c r="AR99" s="96"/>
      <c r="AS99" s="33"/>
      <c r="AT99" s="33"/>
      <c r="AU99" s="303"/>
      <c r="AV99" s="942" t="s">
        <v>45</v>
      </c>
      <c r="AW99" s="33"/>
      <c r="AX99" s="286" t="s">
        <v>36</v>
      </c>
      <c r="AY99" s="13"/>
      <c r="AZ99" s="13"/>
      <c r="BA99" s="13"/>
      <c r="BB99" s="201" t="s">
        <v>281</v>
      </c>
      <c r="BC99" s="155"/>
      <c r="BD99" s="10"/>
      <c r="BE99" s="44"/>
      <c r="BF99" s="96"/>
      <c r="BG99" s="33"/>
      <c r="BH99" s="33"/>
      <c r="BI99" s="303"/>
      <c r="BJ99" s="942" t="s">
        <v>45</v>
      </c>
      <c r="BK99" s="33"/>
      <c r="BL99" s="286" t="s">
        <v>36</v>
      </c>
      <c r="BM99" s="13"/>
      <c r="BN99" s="13"/>
      <c r="BO99" s="13"/>
      <c r="BP99" s="201" t="s">
        <v>281</v>
      </c>
      <c r="BQ99" s="155"/>
      <c r="BR99" s="10"/>
      <c r="BS99" s="44"/>
      <c r="BT99" s="96"/>
      <c r="BU99" s="33"/>
      <c r="BV99" s="33"/>
      <c r="BW99" s="303"/>
      <c r="BX99" s="942" t="s">
        <v>45</v>
      </c>
      <c r="BY99" s="33"/>
      <c r="BZ99" s="286" t="s">
        <v>36</v>
      </c>
      <c r="CA99" s="13"/>
      <c r="CB99" s="13"/>
      <c r="CC99" s="13"/>
      <c r="CD99" s="201" t="s">
        <v>281</v>
      </c>
      <c r="CE99" s="155"/>
      <c r="CF99" s="10"/>
      <c r="CG99" s="44"/>
      <c r="CH99" s="96"/>
      <c r="CI99" s="33"/>
      <c r="CJ99" s="33"/>
      <c r="CK99" s="303"/>
      <c r="CL99" s="942" t="s">
        <v>45</v>
      </c>
      <c r="CM99" s="33"/>
      <c r="CN99" s="286" t="s">
        <v>36</v>
      </c>
      <c r="CO99" s="13"/>
      <c r="CP99" s="13"/>
      <c r="CQ99" s="13"/>
      <c r="CR99" s="201" t="s">
        <v>281</v>
      </c>
      <c r="CS99" s="155"/>
      <c r="CT99" s="10"/>
      <c r="CU99" s="44"/>
      <c r="CV99" s="96"/>
      <c r="CW99" s="33"/>
      <c r="CX99" s="33"/>
      <c r="CY99" s="303"/>
      <c r="CZ99" s="942" t="s">
        <v>45</v>
      </c>
      <c r="DA99" s="33"/>
      <c r="DB99" s="286" t="s">
        <v>36</v>
      </c>
      <c r="DC99" s="13"/>
      <c r="DD99" s="13"/>
      <c r="DE99" s="13"/>
      <c r="DF99" s="201" t="s">
        <v>281</v>
      </c>
      <c r="DG99" s="155"/>
      <c r="DH99" s="10"/>
      <c r="DI99" s="44"/>
      <c r="DJ99" s="96"/>
      <c r="DK99" s="33"/>
      <c r="DL99" s="33"/>
      <c r="DM99" s="303"/>
      <c r="DN99" s="942" t="s">
        <v>45</v>
      </c>
      <c r="DO99" s="33"/>
      <c r="DP99" s="286" t="s">
        <v>36</v>
      </c>
      <c r="DQ99" s="13"/>
      <c r="DR99" s="13"/>
      <c r="DS99" s="13"/>
      <c r="DT99" s="201" t="s">
        <v>281</v>
      </c>
      <c r="DU99" s="155"/>
      <c r="DV99" s="10"/>
      <c r="DW99" s="44"/>
      <c r="DX99" s="96"/>
      <c r="DY99" s="33"/>
      <c r="DZ99" s="33"/>
      <c r="EA99" s="303"/>
      <c r="EB99" s="942" t="s">
        <v>45</v>
      </c>
      <c r="EC99" s="33"/>
      <c r="ED99" s="286" t="s">
        <v>36</v>
      </c>
      <c r="EE99" s="13"/>
      <c r="EF99" s="13"/>
      <c r="EG99" s="13"/>
      <c r="EH99" s="201" t="s">
        <v>281</v>
      </c>
      <c r="EI99" s="155"/>
      <c r="EJ99" s="10"/>
      <c r="EK99" s="44"/>
      <c r="EL99" s="302"/>
      <c r="EM99" s="87" t="s">
        <v>99</v>
      </c>
      <c r="EN99" s="95" t="s">
        <v>112</v>
      </c>
      <c r="EO99" s="14"/>
      <c r="EP99" s="72">
        <v>2.56</v>
      </c>
      <c r="EQ99" s="496">
        <f t="shared" si="864"/>
        <v>0</v>
      </c>
      <c r="ER99" s="10"/>
      <c r="ES99" s="61"/>
      <c r="ET99" s="302"/>
      <c r="EU99" s="61"/>
      <c r="EV99" s="87" t="s">
        <v>99</v>
      </c>
      <c r="EW99" s="95" t="s">
        <v>112</v>
      </c>
      <c r="EX99" s="14"/>
      <c r="EY99" s="72">
        <v>7.43</v>
      </c>
      <c r="EZ99" s="496">
        <f t="shared" si="865"/>
        <v>0</v>
      </c>
      <c r="FA99" s="88"/>
      <c r="FC99" s="44"/>
      <c r="FD99" s="302"/>
      <c r="FE99" s="87" t="s">
        <v>76</v>
      </c>
      <c r="FF99" s="11" t="s">
        <v>53</v>
      </c>
      <c r="FG99" s="14"/>
      <c r="FH99" s="72">
        <v>0</v>
      </c>
      <c r="FI99" s="496">
        <f t="shared" si="782"/>
        <v>0</v>
      </c>
      <c r="FJ99" s="10"/>
      <c r="FK99" s="302"/>
      <c r="FL99" s="61"/>
      <c r="FM99" s="61"/>
      <c r="FN99" s="87" t="s">
        <v>76</v>
      </c>
      <c r="FO99" s="11" t="s">
        <v>53</v>
      </c>
      <c r="FP99" s="14"/>
      <c r="FQ99" s="72">
        <v>0</v>
      </c>
      <c r="FR99" s="496">
        <f t="shared" si="783"/>
        <v>0</v>
      </c>
      <c r="FS99" s="88"/>
    </row>
    <row r="100" spans="1:175" x14ac:dyDescent="0.25">
      <c r="A100" s="44" t="s">
        <v>94</v>
      </c>
      <c r="B100" s="96" t="s">
        <v>95</v>
      </c>
      <c r="C100" s="8"/>
      <c r="D100" s="17"/>
      <c r="E100" s="8"/>
      <c r="F100" s="74">
        <v>0</v>
      </c>
      <c r="G100" s="17"/>
      <c r="H100" s="63">
        <v>0</v>
      </c>
      <c r="I100" s="13">
        <f>(F100*H100)</f>
        <v>0</v>
      </c>
      <c r="J100" s="13">
        <f>IF(E$113=0,0,I100/E$113)</f>
        <v>0</v>
      </c>
      <c r="K100" s="13">
        <f>(J100*G$2)</f>
        <v>0</v>
      </c>
      <c r="L100" s="219">
        <f>SUM(K100:K104)</f>
        <v>0</v>
      </c>
      <c r="M100" s="155"/>
      <c r="N100" s="10"/>
      <c r="O100" s="44" t="s">
        <v>94</v>
      </c>
      <c r="P100" s="96" t="s">
        <v>95</v>
      </c>
      <c r="Q100" s="8"/>
      <c r="R100" s="17"/>
      <c r="S100" s="8"/>
      <c r="T100" s="74">
        <v>0</v>
      </c>
      <c r="U100" s="17"/>
      <c r="V100" s="63">
        <v>0</v>
      </c>
      <c r="W100" s="13">
        <f>(T100*V100)</f>
        <v>0</v>
      </c>
      <c r="X100" s="13">
        <f>IF(S$113=0,0,W100/S$113)</f>
        <v>0</v>
      </c>
      <c r="Y100" s="13">
        <f>(X100*U$2)</f>
        <v>0</v>
      </c>
      <c r="Z100" s="219">
        <f>SUM(Y100:Y104)</f>
        <v>0</v>
      </c>
      <c r="AA100" s="155"/>
      <c r="AB100" s="10"/>
      <c r="AC100" s="44" t="s">
        <v>94</v>
      </c>
      <c r="AD100" s="96" t="s">
        <v>95</v>
      </c>
      <c r="AE100" s="8"/>
      <c r="AF100" s="17"/>
      <c r="AG100" s="8"/>
      <c r="AH100" s="74">
        <v>0</v>
      </c>
      <c r="AI100" s="17"/>
      <c r="AJ100" s="63">
        <v>0</v>
      </c>
      <c r="AK100" s="13">
        <f t="shared" ref="AK100:AK104" si="866">(AH100*AJ100)</f>
        <v>0</v>
      </c>
      <c r="AL100" s="13">
        <f t="shared" ref="AL100:AL104" si="867">IF(AG$113=0,0,AK100/AG$113)</f>
        <v>0</v>
      </c>
      <c r="AM100" s="13">
        <f t="shared" ref="AM100:AM104" si="868">(AL100*AI$2)</f>
        <v>0</v>
      </c>
      <c r="AN100" s="219">
        <f t="shared" ref="AN100" si="869">SUM(AM100:AM104)</f>
        <v>0</v>
      </c>
      <c r="AO100" s="155"/>
      <c r="AP100" s="10"/>
      <c r="AQ100" s="44" t="s">
        <v>94</v>
      </c>
      <c r="AR100" s="96" t="s">
        <v>95</v>
      </c>
      <c r="AS100" s="8"/>
      <c r="AT100" s="17"/>
      <c r="AU100" s="8"/>
      <c r="AV100" s="74">
        <v>0</v>
      </c>
      <c r="AW100" s="17"/>
      <c r="AX100" s="63">
        <v>0</v>
      </c>
      <c r="AY100" s="13">
        <f t="shared" ref="AY100:AY104" si="870">(AV100*AX100)</f>
        <v>0</v>
      </c>
      <c r="AZ100" s="13">
        <f t="shared" ref="AZ100:AZ104" si="871">IF(AU$113=0,0,AY100/AU$113)</f>
        <v>0</v>
      </c>
      <c r="BA100" s="13">
        <f t="shared" ref="BA100:BA104" si="872">(AZ100*AW$2)</f>
        <v>0</v>
      </c>
      <c r="BB100" s="219">
        <f t="shared" ref="BB100" si="873">SUM(BA100:BA104)</f>
        <v>0</v>
      </c>
      <c r="BC100" s="155"/>
      <c r="BD100" s="10"/>
      <c r="BE100" s="44" t="s">
        <v>94</v>
      </c>
      <c r="BF100" s="96" t="s">
        <v>95</v>
      </c>
      <c r="BG100" s="8"/>
      <c r="BH100" s="17"/>
      <c r="BI100" s="8"/>
      <c r="BJ100" s="74">
        <v>0</v>
      </c>
      <c r="BK100" s="17"/>
      <c r="BL100" s="63">
        <v>0</v>
      </c>
      <c r="BM100" s="13">
        <f t="shared" ref="BM100:BM104" si="874">(BJ100*BL100)</f>
        <v>0</v>
      </c>
      <c r="BN100" s="13">
        <f t="shared" ref="BN100:BN104" si="875">IF(BI$113=0,0,BM100/BI$113)</f>
        <v>0</v>
      </c>
      <c r="BO100" s="13">
        <f t="shared" ref="BO100:BO104" si="876">(BN100*BK$2)</f>
        <v>0</v>
      </c>
      <c r="BP100" s="219">
        <f t="shared" ref="BP100" si="877">SUM(BO100:BO104)</f>
        <v>0</v>
      </c>
      <c r="BQ100" s="155"/>
      <c r="BR100" s="10"/>
      <c r="BS100" s="44" t="s">
        <v>94</v>
      </c>
      <c r="BT100" s="96" t="s">
        <v>95</v>
      </c>
      <c r="BU100" s="8"/>
      <c r="BV100" s="17"/>
      <c r="BW100" s="8"/>
      <c r="BX100" s="74">
        <v>0</v>
      </c>
      <c r="BY100" s="17"/>
      <c r="BZ100" s="63">
        <v>0</v>
      </c>
      <c r="CA100" s="13">
        <f t="shared" ref="CA100:CA104" si="878">(BX100*BZ100)</f>
        <v>0</v>
      </c>
      <c r="CB100" s="13">
        <f t="shared" ref="CB100:CB104" si="879">IF(BW$113=0,0,CA100/BW$113)</f>
        <v>0</v>
      </c>
      <c r="CC100" s="13">
        <f t="shared" ref="CC100:CC104" si="880">(CB100*BY$2)</f>
        <v>0</v>
      </c>
      <c r="CD100" s="219">
        <f t="shared" ref="CD100" si="881">SUM(CC100:CC104)</f>
        <v>0</v>
      </c>
      <c r="CE100" s="155"/>
      <c r="CF100" s="10"/>
      <c r="CG100" s="44" t="s">
        <v>94</v>
      </c>
      <c r="CH100" s="96" t="s">
        <v>95</v>
      </c>
      <c r="CI100" s="8"/>
      <c r="CJ100" s="17"/>
      <c r="CK100" s="8"/>
      <c r="CL100" s="74">
        <v>0</v>
      </c>
      <c r="CM100" s="17"/>
      <c r="CN100" s="63">
        <v>0</v>
      </c>
      <c r="CO100" s="13">
        <f t="shared" ref="CO100:CO104" si="882">(CL100*CN100)</f>
        <v>0</v>
      </c>
      <c r="CP100" s="13">
        <f t="shared" ref="CP100:CP104" si="883">IF(CK$113=0,0,CO100/CK$113)</f>
        <v>0</v>
      </c>
      <c r="CQ100" s="13">
        <f t="shared" ref="CQ100:CQ104" si="884">(CP100*CM$2)</f>
        <v>0</v>
      </c>
      <c r="CR100" s="219">
        <f t="shared" ref="CR100" si="885">SUM(CQ100:CQ104)</f>
        <v>0</v>
      </c>
      <c r="CS100" s="155"/>
      <c r="CT100" s="10"/>
      <c r="CU100" s="44" t="s">
        <v>94</v>
      </c>
      <c r="CV100" s="96" t="s">
        <v>95</v>
      </c>
      <c r="CW100" s="8"/>
      <c r="CX100" s="17"/>
      <c r="CY100" s="8"/>
      <c r="CZ100" s="74">
        <v>0</v>
      </c>
      <c r="DA100" s="17"/>
      <c r="DB100" s="63">
        <v>0</v>
      </c>
      <c r="DC100" s="13">
        <f t="shared" ref="DC100:DC104" si="886">(CZ100*DB100)</f>
        <v>0</v>
      </c>
      <c r="DD100" s="13">
        <f t="shared" ref="DD100:DD104" si="887">IF(CY$113=0,0,DC100/CY$113)</f>
        <v>0</v>
      </c>
      <c r="DE100" s="13">
        <f t="shared" ref="DE100:DE104" si="888">(DD100*DA$2)</f>
        <v>0</v>
      </c>
      <c r="DF100" s="219">
        <f t="shared" ref="DF100" si="889">SUM(DE100:DE104)</f>
        <v>0</v>
      </c>
      <c r="DG100" s="155"/>
      <c r="DH100" s="10"/>
      <c r="DI100" s="44" t="s">
        <v>94</v>
      </c>
      <c r="DJ100" s="96" t="s">
        <v>95</v>
      </c>
      <c r="DK100" s="8"/>
      <c r="DL100" s="17"/>
      <c r="DM100" s="8"/>
      <c r="DN100" s="74">
        <v>0</v>
      </c>
      <c r="DO100" s="17"/>
      <c r="DP100" s="63">
        <v>0</v>
      </c>
      <c r="DQ100" s="13">
        <f t="shared" ref="DQ100:DQ104" si="890">(DN100*DP100)</f>
        <v>0</v>
      </c>
      <c r="DR100" s="13">
        <f t="shared" ref="DR100:DR104" si="891">IF(DM$113=0,0,DQ100/DM$113)</f>
        <v>0</v>
      </c>
      <c r="DS100" s="13">
        <f t="shared" ref="DS100:DS104" si="892">(DR100*DO$2)</f>
        <v>0</v>
      </c>
      <c r="DT100" s="219">
        <f t="shared" ref="DT100" si="893">SUM(DS100:DS104)</f>
        <v>0</v>
      </c>
      <c r="DU100" s="155"/>
      <c r="DV100" s="10"/>
      <c r="DW100" s="44" t="s">
        <v>94</v>
      </c>
      <c r="DX100" s="96" t="s">
        <v>95</v>
      </c>
      <c r="DY100" s="8"/>
      <c r="DZ100" s="17"/>
      <c r="EA100" s="8"/>
      <c r="EB100" s="74">
        <v>0</v>
      </c>
      <c r="EC100" s="17"/>
      <c r="ED100" s="63">
        <v>0</v>
      </c>
      <c r="EE100" s="13">
        <f t="shared" ref="EE100:EE104" si="894">(EB100*ED100)</f>
        <v>0</v>
      </c>
      <c r="EF100" s="13">
        <f t="shared" ref="EF100:EF104" si="895">IF(EA$113=0,0,EE100/EA$113)</f>
        <v>0</v>
      </c>
      <c r="EG100" s="13">
        <f t="shared" ref="EG100:EG104" si="896">(EF100*EC$2)</f>
        <v>0</v>
      </c>
      <c r="EH100" s="219">
        <f t="shared" ref="EH100" si="897">SUM(EG100:EG104)</f>
        <v>0</v>
      </c>
      <c r="EI100" s="155"/>
      <c r="EJ100" s="10"/>
      <c r="EK100" s="44"/>
      <c r="EL100" s="302"/>
      <c r="EM100" s="87" t="s">
        <v>91</v>
      </c>
      <c r="EN100" s="95" t="s">
        <v>321</v>
      </c>
      <c r="EO100" s="14"/>
      <c r="EP100" s="72">
        <v>0</v>
      </c>
      <c r="EQ100" s="496">
        <f t="shared" si="864"/>
        <v>0</v>
      </c>
      <c r="ER100" s="10"/>
      <c r="ES100" s="61"/>
      <c r="ET100" s="302"/>
      <c r="EU100" s="61"/>
      <c r="EV100" s="87" t="s">
        <v>91</v>
      </c>
      <c r="EW100" s="95" t="s">
        <v>321</v>
      </c>
      <c r="EX100" s="14"/>
      <c r="EY100" s="72">
        <v>0</v>
      </c>
      <c r="EZ100" s="496">
        <f t="shared" si="865"/>
        <v>0</v>
      </c>
      <c r="FA100" s="88"/>
      <c r="FC100" s="44"/>
      <c r="FD100" s="302"/>
      <c r="FE100" s="87" t="s">
        <v>105</v>
      </c>
      <c r="FF100" s="11" t="s">
        <v>57</v>
      </c>
      <c r="FG100" s="14"/>
      <c r="FH100" s="72">
        <v>13.2</v>
      </c>
      <c r="FI100" s="496">
        <f t="shared" si="782"/>
        <v>0</v>
      </c>
      <c r="FJ100" s="10"/>
      <c r="FK100" s="302"/>
      <c r="FL100" s="61"/>
      <c r="FM100" s="61"/>
      <c r="FN100" s="87" t="s">
        <v>105</v>
      </c>
      <c r="FO100" s="11" t="s">
        <v>57</v>
      </c>
      <c r="FP100" s="14"/>
      <c r="FQ100" s="72">
        <v>7.85</v>
      </c>
      <c r="FR100" s="496">
        <f t="shared" si="783"/>
        <v>0</v>
      </c>
      <c r="FS100" s="88"/>
    </row>
    <row r="101" spans="1:175" x14ac:dyDescent="0.25">
      <c r="A101" s="44" t="s">
        <v>94</v>
      </c>
      <c r="B101" s="96" t="s">
        <v>95</v>
      </c>
      <c r="C101" s="8"/>
      <c r="D101" s="17"/>
      <c r="E101" s="8"/>
      <c r="F101" s="74">
        <v>0</v>
      </c>
      <c r="G101" s="17"/>
      <c r="H101" s="63">
        <v>0</v>
      </c>
      <c r="I101" s="13">
        <f>(F101*H101)</f>
        <v>0</v>
      </c>
      <c r="J101" s="13">
        <f>IF(E$113=0,0,I101/E$113)</f>
        <v>0</v>
      </c>
      <c r="K101" s="13">
        <f>(J101*G$2)</f>
        <v>0</v>
      </c>
      <c r="L101" s="151"/>
      <c r="M101" s="155"/>
      <c r="N101" s="10"/>
      <c r="O101" s="44" t="s">
        <v>94</v>
      </c>
      <c r="P101" s="96" t="s">
        <v>95</v>
      </c>
      <c r="Q101" s="8"/>
      <c r="R101" s="17"/>
      <c r="S101" s="8"/>
      <c r="T101" s="74">
        <v>0</v>
      </c>
      <c r="U101" s="17"/>
      <c r="V101" s="63">
        <v>0</v>
      </c>
      <c r="W101" s="13">
        <f>(T101*V101)</f>
        <v>0</v>
      </c>
      <c r="X101" s="13">
        <f>IF(S$113=0,0,W101/S$113)</f>
        <v>0</v>
      </c>
      <c r="Y101" s="13">
        <f>(X101*U$2)</f>
        <v>0</v>
      </c>
      <c r="Z101" s="151"/>
      <c r="AA101" s="155"/>
      <c r="AB101" s="10"/>
      <c r="AC101" s="44" t="s">
        <v>94</v>
      </c>
      <c r="AD101" s="96" t="s">
        <v>95</v>
      </c>
      <c r="AE101" s="8"/>
      <c r="AF101" s="17"/>
      <c r="AG101" s="8"/>
      <c r="AH101" s="74">
        <v>0</v>
      </c>
      <c r="AI101" s="17"/>
      <c r="AJ101" s="63">
        <v>0</v>
      </c>
      <c r="AK101" s="13">
        <f t="shared" si="866"/>
        <v>0</v>
      </c>
      <c r="AL101" s="13">
        <f t="shared" si="867"/>
        <v>0</v>
      </c>
      <c r="AM101" s="13">
        <f t="shared" si="868"/>
        <v>0</v>
      </c>
      <c r="AN101" s="151"/>
      <c r="AO101" s="155"/>
      <c r="AP101" s="10"/>
      <c r="AQ101" s="44" t="s">
        <v>94</v>
      </c>
      <c r="AR101" s="96" t="s">
        <v>95</v>
      </c>
      <c r="AS101" s="8"/>
      <c r="AT101" s="17"/>
      <c r="AU101" s="8"/>
      <c r="AV101" s="74">
        <v>0</v>
      </c>
      <c r="AW101" s="17"/>
      <c r="AX101" s="63">
        <v>0</v>
      </c>
      <c r="AY101" s="13">
        <f t="shared" si="870"/>
        <v>0</v>
      </c>
      <c r="AZ101" s="13">
        <f t="shared" si="871"/>
        <v>0</v>
      </c>
      <c r="BA101" s="13">
        <f t="shared" si="872"/>
        <v>0</v>
      </c>
      <c r="BB101" s="151"/>
      <c r="BC101" s="155"/>
      <c r="BD101" s="10"/>
      <c r="BE101" s="44" t="s">
        <v>94</v>
      </c>
      <c r="BF101" s="96" t="s">
        <v>95</v>
      </c>
      <c r="BG101" s="8"/>
      <c r="BH101" s="17"/>
      <c r="BI101" s="8"/>
      <c r="BJ101" s="74">
        <v>0</v>
      </c>
      <c r="BK101" s="17"/>
      <c r="BL101" s="63">
        <v>0</v>
      </c>
      <c r="BM101" s="13">
        <f t="shared" si="874"/>
        <v>0</v>
      </c>
      <c r="BN101" s="13">
        <f t="shared" si="875"/>
        <v>0</v>
      </c>
      <c r="BO101" s="13">
        <f t="shared" si="876"/>
        <v>0</v>
      </c>
      <c r="BP101" s="151"/>
      <c r="BQ101" s="155"/>
      <c r="BR101" s="10"/>
      <c r="BS101" s="44" t="s">
        <v>94</v>
      </c>
      <c r="BT101" s="96" t="s">
        <v>95</v>
      </c>
      <c r="BU101" s="8"/>
      <c r="BV101" s="17"/>
      <c r="BW101" s="8"/>
      <c r="BX101" s="74">
        <v>0</v>
      </c>
      <c r="BY101" s="17"/>
      <c r="BZ101" s="63">
        <v>0</v>
      </c>
      <c r="CA101" s="13">
        <f t="shared" si="878"/>
        <v>0</v>
      </c>
      <c r="CB101" s="13">
        <f t="shared" si="879"/>
        <v>0</v>
      </c>
      <c r="CC101" s="13">
        <f t="shared" si="880"/>
        <v>0</v>
      </c>
      <c r="CD101" s="151"/>
      <c r="CE101" s="155"/>
      <c r="CF101" s="10"/>
      <c r="CG101" s="44" t="s">
        <v>94</v>
      </c>
      <c r="CH101" s="96" t="s">
        <v>95</v>
      </c>
      <c r="CI101" s="8"/>
      <c r="CJ101" s="17"/>
      <c r="CK101" s="8"/>
      <c r="CL101" s="74">
        <v>0</v>
      </c>
      <c r="CM101" s="17"/>
      <c r="CN101" s="63">
        <v>0</v>
      </c>
      <c r="CO101" s="13">
        <f t="shared" si="882"/>
        <v>0</v>
      </c>
      <c r="CP101" s="13">
        <f t="shared" si="883"/>
        <v>0</v>
      </c>
      <c r="CQ101" s="13">
        <f t="shared" si="884"/>
        <v>0</v>
      </c>
      <c r="CR101" s="151"/>
      <c r="CS101" s="155"/>
      <c r="CT101" s="10"/>
      <c r="CU101" s="44" t="s">
        <v>94</v>
      </c>
      <c r="CV101" s="96" t="s">
        <v>95</v>
      </c>
      <c r="CW101" s="8"/>
      <c r="CX101" s="17"/>
      <c r="CY101" s="8"/>
      <c r="CZ101" s="74">
        <v>0</v>
      </c>
      <c r="DA101" s="17"/>
      <c r="DB101" s="63">
        <v>0</v>
      </c>
      <c r="DC101" s="13">
        <f t="shared" si="886"/>
        <v>0</v>
      </c>
      <c r="DD101" s="13">
        <f t="shared" si="887"/>
        <v>0</v>
      </c>
      <c r="DE101" s="13">
        <f t="shared" si="888"/>
        <v>0</v>
      </c>
      <c r="DF101" s="151"/>
      <c r="DG101" s="155"/>
      <c r="DH101" s="10"/>
      <c r="DI101" s="44" t="s">
        <v>94</v>
      </c>
      <c r="DJ101" s="96" t="s">
        <v>95</v>
      </c>
      <c r="DK101" s="8"/>
      <c r="DL101" s="17"/>
      <c r="DM101" s="8"/>
      <c r="DN101" s="74">
        <v>0</v>
      </c>
      <c r="DO101" s="17"/>
      <c r="DP101" s="63">
        <v>0</v>
      </c>
      <c r="DQ101" s="13">
        <f t="shared" si="890"/>
        <v>0</v>
      </c>
      <c r="DR101" s="13">
        <f t="shared" si="891"/>
        <v>0</v>
      </c>
      <c r="DS101" s="13">
        <f t="shared" si="892"/>
        <v>0</v>
      </c>
      <c r="DT101" s="151"/>
      <c r="DU101" s="155"/>
      <c r="DV101" s="10"/>
      <c r="DW101" s="44" t="s">
        <v>94</v>
      </c>
      <c r="DX101" s="96" t="s">
        <v>95</v>
      </c>
      <c r="DY101" s="8"/>
      <c r="DZ101" s="17"/>
      <c r="EA101" s="8"/>
      <c r="EB101" s="74">
        <v>0</v>
      </c>
      <c r="EC101" s="17"/>
      <c r="ED101" s="63">
        <v>0</v>
      </c>
      <c r="EE101" s="13">
        <f t="shared" si="894"/>
        <v>0</v>
      </c>
      <c r="EF101" s="13">
        <f t="shared" si="895"/>
        <v>0</v>
      </c>
      <c r="EG101" s="13">
        <f t="shared" si="896"/>
        <v>0</v>
      </c>
      <c r="EH101" s="151"/>
      <c r="EI101" s="155"/>
      <c r="EJ101" s="10"/>
      <c r="EK101" s="44"/>
      <c r="EL101" s="61"/>
      <c r="EM101" s="87" t="s">
        <v>240</v>
      </c>
      <c r="EN101" s="95" t="s">
        <v>246</v>
      </c>
      <c r="EO101" s="14"/>
      <c r="EP101" s="72">
        <v>19.89</v>
      </c>
      <c r="EQ101" s="496">
        <f t="shared" si="864"/>
        <v>0</v>
      </c>
      <c r="ER101" s="61"/>
      <c r="ES101" s="61"/>
      <c r="ET101" s="61"/>
      <c r="EU101" s="61"/>
      <c r="EV101" s="87" t="s">
        <v>240</v>
      </c>
      <c r="EW101" s="95" t="s">
        <v>246</v>
      </c>
      <c r="EX101" s="14"/>
      <c r="EY101" s="72">
        <v>0</v>
      </c>
      <c r="EZ101" s="496">
        <f t="shared" si="865"/>
        <v>0</v>
      </c>
      <c r="FA101" s="88"/>
      <c r="FC101" s="44"/>
      <c r="FD101" s="295" t="s">
        <v>332</v>
      </c>
      <c r="FE101" s="296">
        <v>0</v>
      </c>
      <c r="FF101" s="297">
        <v>1</v>
      </c>
      <c r="FG101" s="190">
        <f>SUM(FH102:FH112)</f>
        <v>39</v>
      </c>
      <c r="FH101" s="107"/>
      <c r="FI101" s="496">
        <f>SUM(FI102:FI112)</f>
        <v>0</v>
      </c>
      <c r="FJ101" s="10"/>
      <c r="FK101" s="298" t="s">
        <v>329</v>
      </c>
      <c r="FL101" s="301"/>
      <c r="FM101" s="299"/>
      <c r="FN101" s="296">
        <v>0</v>
      </c>
      <c r="FO101" s="300">
        <v>1</v>
      </c>
      <c r="FP101" s="190">
        <f>SUM(FQ102:FQ112)</f>
        <v>17.29</v>
      </c>
      <c r="FQ101" s="107"/>
      <c r="FR101" s="496">
        <f>SUM(FR102:FR112)</f>
        <v>0</v>
      </c>
      <c r="FS101" s="88"/>
    </row>
    <row r="102" spans="1:175" x14ac:dyDescent="0.25">
      <c r="A102" s="44" t="s">
        <v>96</v>
      </c>
      <c r="B102" s="8" t="s">
        <v>46</v>
      </c>
      <c r="C102" s="8"/>
      <c r="D102" s="8"/>
      <c r="E102" s="8"/>
      <c r="F102" s="74">
        <v>0</v>
      </c>
      <c r="G102" s="17"/>
      <c r="H102" s="63">
        <v>0</v>
      </c>
      <c r="I102" s="13">
        <f>(F102*H102)</f>
        <v>0</v>
      </c>
      <c r="J102" s="13">
        <f>IF(E$113=0,0,I102/E$113)</f>
        <v>0</v>
      </c>
      <c r="K102" s="13">
        <f>(J102*G$2)</f>
        <v>0</v>
      </c>
      <c r="L102" s="151"/>
      <c r="M102" s="155"/>
      <c r="N102" s="10"/>
      <c r="O102" s="44" t="s">
        <v>96</v>
      </c>
      <c r="P102" s="8" t="s">
        <v>46</v>
      </c>
      <c r="Q102" s="8"/>
      <c r="R102" s="8"/>
      <c r="S102" s="8"/>
      <c r="T102" s="74">
        <v>0</v>
      </c>
      <c r="U102" s="17"/>
      <c r="V102" s="63">
        <v>0</v>
      </c>
      <c r="W102" s="13">
        <f>(T102*V102)</f>
        <v>0</v>
      </c>
      <c r="X102" s="13">
        <f>IF(S$113=0,0,W102/S$113)</f>
        <v>0</v>
      </c>
      <c r="Y102" s="13">
        <f>(X102*U$2)</f>
        <v>0</v>
      </c>
      <c r="Z102" s="151"/>
      <c r="AA102" s="155"/>
      <c r="AB102" s="10"/>
      <c r="AC102" s="44" t="s">
        <v>96</v>
      </c>
      <c r="AD102" s="8" t="s">
        <v>46</v>
      </c>
      <c r="AE102" s="8"/>
      <c r="AF102" s="8"/>
      <c r="AG102" s="8"/>
      <c r="AH102" s="74">
        <v>0</v>
      </c>
      <c r="AI102" s="17"/>
      <c r="AJ102" s="63">
        <v>0</v>
      </c>
      <c r="AK102" s="13">
        <f t="shared" si="866"/>
        <v>0</v>
      </c>
      <c r="AL102" s="13">
        <f t="shared" si="867"/>
        <v>0</v>
      </c>
      <c r="AM102" s="13">
        <f t="shared" si="868"/>
        <v>0</v>
      </c>
      <c r="AN102" s="151"/>
      <c r="AO102" s="155"/>
      <c r="AP102" s="10"/>
      <c r="AQ102" s="44" t="s">
        <v>96</v>
      </c>
      <c r="AR102" s="8" t="s">
        <v>46</v>
      </c>
      <c r="AS102" s="8"/>
      <c r="AT102" s="8"/>
      <c r="AU102" s="8"/>
      <c r="AV102" s="74">
        <v>0</v>
      </c>
      <c r="AW102" s="17"/>
      <c r="AX102" s="63">
        <v>0</v>
      </c>
      <c r="AY102" s="13">
        <f t="shared" si="870"/>
        <v>0</v>
      </c>
      <c r="AZ102" s="13">
        <f t="shared" si="871"/>
        <v>0</v>
      </c>
      <c r="BA102" s="13">
        <f t="shared" si="872"/>
        <v>0</v>
      </c>
      <c r="BB102" s="151"/>
      <c r="BC102" s="155"/>
      <c r="BD102" s="10"/>
      <c r="BE102" s="44" t="s">
        <v>96</v>
      </c>
      <c r="BF102" s="8" t="s">
        <v>46</v>
      </c>
      <c r="BG102" s="8"/>
      <c r="BH102" s="8"/>
      <c r="BI102" s="8"/>
      <c r="BJ102" s="74">
        <v>0</v>
      </c>
      <c r="BK102" s="17"/>
      <c r="BL102" s="63">
        <v>0</v>
      </c>
      <c r="BM102" s="13">
        <f t="shared" si="874"/>
        <v>0</v>
      </c>
      <c r="BN102" s="13">
        <f t="shared" si="875"/>
        <v>0</v>
      </c>
      <c r="BO102" s="13">
        <f t="shared" si="876"/>
        <v>0</v>
      </c>
      <c r="BP102" s="151"/>
      <c r="BQ102" s="155"/>
      <c r="BR102" s="10"/>
      <c r="BS102" s="44" t="s">
        <v>96</v>
      </c>
      <c r="BT102" s="8" t="s">
        <v>46</v>
      </c>
      <c r="BU102" s="8"/>
      <c r="BV102" s="8"/>
      <c r="BW102" s="8"/>
      <c r="BX102" s="74">
        <v>0</v>
      </c>
      <c r="BY102" s="17"/>
      <c r="BZ102" s="63">
        <v>0</v>
      </c>
      <c r="CA102" s="13">
        <f t="shared" si="878"/>
        <v>0</v>
      </c>
      <c r="CB102" s="13">
        <f t="shared" si="879"/>
        <v>0</v>
      </c>
      <c r="CC102" s="13">
        <f t="shared" si="880"/>
        <v>0</v>
      </c>
      <c r="CD102" s="151"/>
      <c r="CE102" s="155"/>
      <c r="CF102" s="10"/>
      <c r="CG102" s="44" t="s">
        <v>96</v>
      </c>
      <c r="CH102" s="8" t="s">
        <v>46</v>
      </c>
      <c r="CI102" s="8"/>
      <c r="CJ102" s="8"/>
      <c r="CK102" s="8"/>
      <c r="CL102" s="74">
        <v>0</v>
      </c>
      <c r="CM102" s="17"/>
      <c r="CN102" s="63">
        <v>0</v>
      </c>
      <c r="CO102" s="13">
        <f t="shared" si="882"/>
        <v>0</v>
      </c>
      <c r="CP102" s="13">
        <f t="shared" si="883"/>
        <v>0</v>
      </c>
      <c r="CQ102" s="13">
        <f t="shared" si="884"/>
        <v>0</v>
      </c>
      <c r="CR102" s="151"/>
      <c r="CS102" s="155"/>
      <c r="CT102" s="10"/>
      <c r="CU102" s="44" t="s">
        <v>96</v>
      </c>
      <c r="CV102" s="8" t="s">
        <v>46</v>
      </c>
      <c r="CW102" s="8"/>
      <c r="CX102" s="8"/>
      <c r="CY102" s="8"/>
      <c r="CZ102" s="74">
        <v>0</v>
      </c>
      <c r="DA102" s="17"/>
      <c r="DB102" s="63">
        <v>0</v>
      </c>
      <c r="DC102" s="13">
        <f t="shared" si="886"/>
        <v>0</v>
      </c>
      <c r="DD102" s="13">
        <f t="shared" si="887"/>
        <v>0</v>
      </c>
      <c r="DE102" s="13">
        <f t="shared" si="888"/>
        <v>0</v>
      </c>
      <c r="DF102" s="151"/>
      <c r="DG102" s="155"/>
      <c r="DH102" s="10"/>
      <c r="DI102" s="44" t="s">
        <v>96</v>
      </c>
      <c r="DJ102" s="8" t="s">
        <v>46</v>
      </c>
      <c r="DK102" s="8"/>
      <c r="DL102" s="8"/>
      <c r="DM102" s="8"/>
      <c r="DN102" s="74">
        <v>0</v>
      </c>
      <c r="DO102" s="17"/>
      <c r="DP102" s="63">
        <v>0</v>
      </c>
      <c r="DQ102" s="13">
        <f t="shared" si="890"/>
        <v>0</v>
      </c>
      <c r="DR102" s="13">
        <f t="shared" si="891"/>
        <v>0</v>
      </c>
      <c r="DS102" s="13">
        <f t="shared" si="892"/>
        <v>0</v>
      </c>
      <c r="DT102" s="151"/>
      <c r="DU102" s="155"/>
      <c r="DV102" s="10"/>
      <c r="DW102" s="44" t="s">
        <v>96</v>
      </c>
      <c r="DX102" s="8" t="s">
        <v>46</v>
      </c>
      <c r="DY102" s="8"/>
      <c r="DZ102" s="8"/>
      <c r="EA102" s="8"/>
      <c r="EB102" s="74">
        <v>0</v>
      </c>
      <c r="EC102" s="17"/>
      <c r="ED102" s="63">
        <v>0</v>
      </c>
      <c r="EE102" s="13">
        <f t="shared" si="894"/>
        <v>0</v>
      </c>
      <c r="EF102" s="13">
        <f t="shared" si="895"/>
        <v>0</v>
      </c>
      <c r="EG102" s="13">
        <f t="shared" si="896"/>
        <v>0</v>
      </c>
      <c r="EH102" s="151"/>
      <c r="EI102" s="155"/>
      <c r="EJ102" s="10"/>
      <c r="EK102" s="44"/>
      <c r="EL102" s="302"/>
      <c r="EM102" s="87" t="s">
        <v>96</v>
      </c>
      <c r="EN102" s="8" t="s">
        <v>46</v>
      </c>
      <c r="EO102" s="61"/>
      <c r="EP102" s="72">
        <v>5.13</v>
      </c>
      <c r="EQ102" s="496">
        <f t="shared" si="864"/>
        <v>0</v>
      </c>
      <c r="ER102" s="10"/>
      <c r="ES102" s="61"/>
      <c r="ET102" s="302"/>
      <c r="EU102" s="61"/>
      <c r="EV102" s="87" t="s">
        <v>96</v>
      </c>
      <c r="EW102" s="8" t="s">
        <v>46</v>
      </c>
      <c r="EX102" s="61"/>
      <c r="EY102" s="72">
        <v>23.69</v>
      </c>
      <c r="EZ102" s="496">
        <f t="shared" si="865"/>
        <v>0</v>
      </c>
      <c r="FA102" s="88"/>
      <c r="FC102" s="44"/>
      <c r="FD102" s="302"/>
      <c r="FE102" s="87" t="s">
        <v>90</v>
      </c>
      <c r="FF102" s="95" t="s">
        <v>111</v>
      </c>
      <c r="FG102" s="14"/>
      <c r="FH102" s="72">
        <v>0</v>
      </c>
      <c r="FI102" s="496">
        <f t="shared" ref="FI102:FI112" si="898">FE$101*FF$101*FH102</f>
        <v>0</v>
      </c>
      <c r="FJ102" s="10"/>
      <c r="FK102" s="302"/>
      <c r="FL102" s="61"/>
      <c r="FM102" s="61"/>
      <c r="FN102" s="87" t="s">
        <v>90</v>
      </c>
      <c r="FO102" s="95" t="s">
        <v>111</v>
      </c>
      <c r="FP102" s="14"/>
      <c r="FQ102" s="72">
        <v>0</v>
      </c>
      <c r="FR102" s="496">
        <f t="shared" ref="FR102:FR112" si="899">FN$101*FO$101*FQ102</f>
        <v>0</v>
      </c>
      <c r="FS102" s="88"/>
    </row>
    <row r="103" spans="1:175" x14ac:dyDescent="0.25">
      <c r="A103" s="44" t="s">
        <v>96</v>
      </c>
      <c r="B103" s="8" t="s">
        <v>46</v>
      </c>
      <c r="C103" s="8"/>
      <c r="D103" s="8"/>
      <c r="E103" s="8"/>
      <c r="F103" s="74">
        <v>0</v>
      </c>
      <c r="G103" s="17"/>
      <c r="H103" s="63">
        <v>0</v>
      </c>
      <c r="I103" s="13">
        <f>(F103*H103)</f>
        <v>0</v>
      </c>
      <c r="J103" s="13">
        <f>IF(E$113=0,0,I103/E$113)</f>
        <v>0</v>
      </c>
      <c r="K103" s="13">
        <f>(J103*G$2)</f>
        <v>0</v>
      </c>
      <c r="L103" s="151"/>
      <c r="M103" s="155"/>
      <c r="N103" s="10"/>
      <c r="O103" s="44" t="s">
        <v>96</v>
      </c>
      <c r="P103" s="8" t="s">
        <v>46</v>
      </c>
      <c r="Q103" s="8"/>
      <c r="R103" s="8"/>
      <c r="S103" s="8"/>
      <c r="T103" s="74">
        <v>0</v>
      </c>
      <c r="U103" s="17"/>
      <c r="V103" s="63">
        <v>0</v>
      </c>
      <c r="W103" s="13">
        <f>(T103*V103)</f>
        <v>0</v>
      </c>
      <c r="X103" s="13">
        <f>IF(S$113=0,0,W103/S$113)</f>
        <v>0</v>
      </c>
      <c r="Y103" s="13">
        <f>(X103*U$2)</f>
        <v>0</v>
      </c>
      <c r="Z103" s="151"/>
      <c r="AA103" s="155"/>
      <c r="AB103" s="10"/>
      <c r="AC103" s="44" t="s">
        <v>96</v>
      </c>
      <c r="AD103" s="8" t="s">
        <v>46</v>
      </c>
      <c r="AE103" s="8"/>
      <c r="AF103" s="8"/>
      <c r="AG103" s="8"/>
      <c r="AH103" s="74">
        <v>0</v>
      </c>
      <c r="AI103" s="17"/>
      <c r="AJ103" s="63">
        <v>0</v>
      </c>
      <c r="AK103" s="13">
        <f t="shared" si="866"/>
        <v>0</v>
      </c>
      <c r="AL103" s="13">
        <f t="shared" si="867"/>
        <v>0</v>
      </c>
      <c r="AM103" s="13">
        <f t="shared" si="868"/>
        <v>0</v>
      </c>
      <c r="AN103" s="151"/>
      <c r="AO103" s="155"/>
      <c r="AP103" s="10"/>
      <c r="AQ103" s="44" t="s">
        <v>96</v>
      </c>
      <c r="AR103" s="8" t="s">
        <v>46</v>
      </c>
      <c r="AS103" s="8"/>
      <c r="AT103" s="8"/>
      <c r="AU103" s="8"/>
      <c r="AV103" s="74">
        <v>0</v>
      </c>
      <c r="AW103" s="17"/>
      <c r="AX103" s="63">
        <v>0</v>
      </c>
      <c r="AY103" s="13">
        <f t="shared" si="870"/>
        <v>0</v>
      </c>
      <c r="AZ103" s="13">
        <f t="shared" si="871"/>
        <v>0</v>
      </c>
      <c r="BA103" s="13">
        <f t="shared" si="872"/>
        <v>0</v>
      </c>
      <c r="BB103" s="151"/>
      <c r="BC103" s="155"/>
      <c r="BD103" s="10"/>
      <c r="BE103" s="44" t="s">
        <v>96</v>
      </c>
      <c r="BF103" s="8" t="s">
        <v>46</v>
      </c>
      <c r="BG103" s="8"/>
      <c r="BH103" s="8"/>
      <c r="BI103" s="8"/>
      <c r="BJ103" s="74">
        <v>0</v>
      </c>
      <c r="BK103" s="17"/>
      <c r="BL103" s="63">
        <v>0</v>
      </c>
      <c r="BM103" s="13">
        <f t="shared" si="874"/>
        <v>0</v>
      </c>
      <c r="BN103" s="13">
        <f t="shared" si="875"/>
        <v>0</v>
      </c>
      <c r="BO103" s="13">
        <f t="shared" si="876"/>
        <v>0</v>
      </c>
      <c r="BP103" s="151"/>
      <c r="BQ103" s="155"/>
      <c r="BR103" s="10"/>
      <c r="BS103" s="44" t="s">
        <v>96</v>
      </c>
      <c r="BT103" s="8" t="s">
        <v>46</v>
      </c>
      <c r="BU103" s="8"/>
      <c r="BV103" s="8"/>
      <c r="BW103" s="8"/>
      <c r="BX103" s="74">
        <v>0</v>
      </c>
      <c r="BY103" s="17"/>
      <c r="BZ103" s="63">
        <v>0</v>
      </c>
      <c r="CA103" s="13">
        <f t="shared" si="878"/>
        <v>0</v>
      </c>
      <c r="CB103" s="13">
        <f t="shared" si="879"/>
        <v>0</v>
      </c>
      <c r="CC103" s="13">
        <f t="shared" si="880"/>
        <v>0</v>
      </c>
      <c r="CD103" s="151"/>
      <c r="CE103" s="155"/>
      <c r="CF103" s="10"/>
      <c r="CG103" s="44" t="s">
        <v>96</v>
      </c>
      <c r="CH103" s="8" t="s">
        <v>46</v>
      </c>
      <c r="CI103" s="8"/>
      <c r="CJ103" s="8"/>
      <c r="CK103" s="8"/>
      <c r="CL103" s="74">
        <v>0</v>
      </c>
      <c r="CM103" s="17"/>
      <c r="CN103" s="63">
        <v>0</v>
      </c>
      <c r="CO103" s="13">
        <f t="shared" si="882"/>
        <v>0</v>
      </c>
      <c r="CP103" s="13">
        <f t="shared" si="883"/>
        <v>0</v>
      </c>
      <c r="CQ103" s="13">
        <f t="shared" si="884"/>
        <v>0</v>
      </c>
      <c r="CR103" s="151"/>
      <c r="CS103" s="155"/>
      <c r="CT103" s="10"/>
      <c r="CU103" s="44" t="s">
        <v>96</v>
      </c>
      <c r="CV103" s="8" t="s">
        <v>46</v>
      </c>
      <c r="CW103" s="8"/>
      <c r="CX103" s="8"/>
      <c r="CY103" s="8"/>
      <c r="CZ103" s="74">
        <v>0</v>
      </c>
      <c r="DA103" s="17"/>
      <c r="DB103" s="63">
        <v>0</v>
      </c>
      <c r="DC103" s="13">
        <f t="shared" si="886"/>
        <v>0</v>
      </c>
      <c r="DD103" s="13">
        <f t="shared" si="887"/>
        <v>0</v>
      </c>
      <c r="DE103" s="13">
        <f t="shared" si="888"/>
        <v>0</v>
      </c>
      <c r="DF103" s="151"/>
      <c r="DG103" s="155"/>
      <c r="DH103" s="10"/>
      <c r="DI103" s="44" t="s">
        <v>96</v>
      </c>
      <c r="DJ103" s="8" t="s">
        <v>46</v>
      </c>
      <c r="DK103" s="8"/>
      <c r="DL103" s="8"/>
      <c r="DM103" s="8"/>
      <c r="DN103" s="74">
        <v>0</v>
      </c>
      <c r="DO103" s="17"/>
      <c r="DP103" s="63">
        <v>0</v>
      </c>
      <c r="DQ103" s="13">
        <f t="shared" si="890"/>
        <v>0</v>
      </c>
      <c r="DR103" s="13">
        <f t="shared" si="891"/>
        <v>0</v>
      </c>
      <c r="DS103" s="13">
        <f t="shared" si="892"/>
        <v>0</v>
      </c>
      <c r="DT103" s="151"/>
      <c r="DU103" s="155"/>
      <c r="DV103" s="10"/>
      <c r="DW103" s="44" t="s">
        <v>96</v>
      </c>
      <c r="DX103" s="8" t="s">
        <v>46</v>
      </c>
      <c r="DY103" s="8"/>
      <c r="DZ103" s="8"/>
      <c r="EA103" s="8"/>
      <c r="EB103" s="74">
        <v>0</v>
      </c>
      <c r="EC103" s="17"/>
      <c r="ED103" s="63">
        <v>0</v>
      </c>
      <c r="EE103" s="13">
        <f t="shared" si="894"/>
        <v>0</v>
      </c>
      <c r="EF103" s="13">
        <f t="shared" si="895"/>
        <v>0</v>
      </c>
      <c r="EG103" s="13">
        <f t="shared" si="896"/>
        <v>0</v>
      </c>
      <c r="EH103" s="151"/>
      <c r="EI103" s="155"/>
      <c r="EJ103" s="10"/>
      <c r="EK103" s="44"/>
      <c r="EL103" s="302"/>
      <c r="EM103" s="87" t="s">
        <v>73</v>
      </c>
      <c r="EN103" s="8" t="s">
        <v>129</v>
      </c>
      <c r="EO103" s="61"/>
      <c r="EP103" s="72">
        <v>1.74</v>
      </c>
      <c r="EQ103" s="496">
        <f t="shared" si="864"/>
        <v>0</v>
      </c>
      <c r="ER103" s="10"/>
      <c r="ES103" s="61"/>
      <c r="ET103" s="302"/>
      <c r="EU103" s="61"/>
      <c r="EV103" s="87" t="s">
        <v>73</v>
      </c>
      <c r="EW103" s="8" t="s">
        <v>129</v>
      </c>
      <c r="EX103" s="61"/>
      <c r="EY103" s="72">
        <v>2.1800000000000002</v>
      </c>
      <c r="EZ103" s="496">
        <f t="shared" si="865"/>
        <v>0</v>
      </c>
      <c r="FA103" s="88"/>
      <c r="FC103" s="44"/>
      <c r="FD103" s="302"/>
      <c r="FE103" s="87" t="s">
        <v>99</v>
      </c>
      <c r="FF103" s="95" t="s">
        <v>112</v>
      </c>
      <c r="FG103" s="14"/>
      <c r="FH103" s="72">
        <v>3.35</v>
      </c>
      <c r="FI103" s="496">
        <f t="shared" si="898"/>
        <v>0</v>
      </c>
      <c r="FJ103" s="10"/>
      <c r="FK103" s="302"/>
      <c r="FL103" s="61"/>
      <c r="FM103" s="61"/>
      <c r="FN103" s="87" t="s">
        <v>99</v>
      </c>
      <c r="FO103" s="95" t="s">
        <v>112</v>
      </c>
      <c r="FP103" s="14"/>
      <c r="FQ103" s="72">
        <v>0</v>
      </c>
      <c r="FR103" s="496">
        <f t="shared" si="899"/>
        <v>0</v>
      </c>
      <c r="FS103" s="88"/>
    </row>
    <row r="104" spans="1:175" x14ac:dyDescent="0.25">
      <c r="A104" s="45" t="s">
        <v>97</v>
      </c>
      <c r="B104" s="93" t="s">
        <v>98</v>
      </c>
      <c r="C104" s="941"/>
      <c r="D104" s="941"/>
      <c r="E104" s="941"/>
      <c r="F104" s="74">
        <v>0</v>
      </c>
      <c r="G104" s="17"/>
      <c r="H104" s="63">
        <v>0</v>
      </c>
      <c r="I104" s="13">
        <f>(F104*H104)</f>
        <v>0</v>
      </c>
      <c r="J104" s="13">
        <f>IF(E$113=0,0,I104/E$113)</f>
        <v>0</v>
      </c>
      <c r="K104" s="13">
        <f>(J104*G$2)</f>
        <v>0</v>
      </c>
      <c r="L104" s="151"/>
      <c r="M104" s="155"/>
      <c r="N104" s="10"/>
      <c r="O104" s="45" t="s">
        <v>97</v>
      </c>
      <c r="P104" s="93" t="s">
        <v>98</v>
      </c>
      <c r="Q104" s="941"/>
      <c r="R104" s="941"/>
      <c r="S104" s="941"/>
      <c r="T104" s="74">
        <v>0</v>
      </c>
      <c r="U104" s="17"/>
      <c r="V104" s="63">
        <v>0</v>
      </c>
      <c r="W104" s="13">
        <f>(T104*V104)</f>
        <v>0</v>
      </c>
      <c r="X104" s="13">
        <f>IF(S$113=0,0,W104/S$113)</f>
        <v>0</v>
      </c>
      <c r="Y104" s="13">
        <f>(X104*U$2)</f>
        <v>0</v>
      </c>
      <c r="Z104" s="151"/>
      <c r="AA104" s="155"/>
      <c r="AB104" s="10"/>
      <c r="AC104" s="45" t="s">
        <v>97</v>
      </c>
      <c r="AD104" s="93" t="s">
        <v>98</v>
      </c>
      <c r="AE104" s="941"/>
      <c r="AF104" s="941"/>
      <c r="AG104" s="941"/>
      <c r="AH104" s="74">
        <v>0</v>
      </c>
      <c r="AI104" s="17"/>
      <c r="AJ104" s="63">
        <v>0</v>
      </c>
      <c r="AK104" s="13">
        <f t="shared" si="866"/>
        <v>0</v>
      </c>
      <c r="AL104" s="13">
        <f t="shared" si="867"/>
        <v>0</v>
      </c>
      <c r="AM104" s="13">
        <f t="shared" si="868"/>
        <v>0</v>
      </c>
      <c r="AN104" s="151"/>
      <c r="AO104" s="155"/>
      <c r="AP104" s="10"/>
      <c r="AQ104" s="45" t="s">
        <v>97</v>
      </c>
      <c r="AR104" s="93" t="s">
        <v>98</v>
      </c>
      <c r="AS104" s="941"/>
      <c r="AT104" s="941"/>
      <c r="AU104" s="941"/>
      <c r="AV104" s="74">
        <v>0</v>
      </c>
      <c r="AW104" s="17"/>
      <c r="AX104" s="63">
        <v>0</v>
      </c>
      <c r="AY104" s="13">
        <f t="shared" si="870"/>
        <v>0</v>
      </c>
      <c r="AZ104" s="13">
        <f t="shared" si="871"/>
        <v>0</v>
      </c>
      <c r="BA104" s="13">
        <f t="shared" si="872"/>
        <v>0</v>
      </c>
      <c r="BB104" s="151"/>
      <c r="BC104" s="155"/>
      <c r="BD104" s="10"/>
      <c r="BE104" s="45" t="s">
        <v>97</v>
      </c>
      <c r="BF104" s="93" t="s">
        <v>98</v>
      </c>
      <c r="BG104" s="941"/>
      <c r="BH104" s="941"/>
      <c r="BI104" s="941"/>
      <c r="BJ104" s="74">
        <v>0</v>
      </c>
      <c r="BK104" s="17"/>
      <c r="BL104" s="63">
        <v>0</v>
      </c>
      <c r="BM104" s="13">
        <f t="shared" si="874"/>
        <v>0</v>
      </c>
      <c r="BN104" s="13">
        <f t="shared" si="875"/>
        <v>0</v>
      </c>
      <c r="BO104" s="13">
        <f t="shared" si="876"/>
        <v>0</v>
      </c>
      <c r="BP104" s="151"/>
      <c r="BQ104" s="155"/>
      <c r="BR104" s="10"/>
      <c r="BS104" s="45" t="s">
        <v>97</v>
      </c>
      <c r="BT104" s="93" t="s">
        <v>98</v>
      </c>
      <c r="BU104" s="941"/>
      <c r="BV104" s="941"/>
      <c r="BW104" s="941"/>
      <c r="BX104" s="74">
        <v>0</v>
      </c>
      <c r="BY104" s="17"/>
      <c r="BZ104" s="63">
        <v>0</v>
      </c>
      <c r="CA104" s="13">
        <f t="shared" si="878"/>
        <v>0</v>
      </c>
      <c r="CB104" s="13">
        <f t="shared" si="879"/>
        <v>0</v>
      </c>
      <c r="CC104" s="13">
        <f t="shared" si="880"/>
        <v>0</v>
      </c>
      <c r="CD104" s="151"/>
      <c r="CE104" s="155"/>
      <c r="CF104" s="10"/>
      <c r="CG104" s="45" t="s">
        <v>97</v>
      </c>
      <c r="CH104" s="93" t="s">
        <v>98</v>
      </c>
      <c r="CI104" s="941"/>
      <c r="CJ104" s="941"/>
      <c r="CK104" s="941"/>
      <c r="CL104" s="74">
        <v>0</v>
      </c>
      <c r="CM104" s="17"/>
      <c r="CN104" s="63">
        <v>0</v>
      </c>
      <c r="CO104" s="13">
        <f t="shared" si="882"/>
        <v>0</v>
      </c>
      <c r="CP104" s="13">
        <f t="shared" si="883"/>
        <v>0</v>
      </c>
      <c r="CQ104" s="13">
        <f t="shared" si="884"/>
        <v>0</v>
      </c>
      <c r="CR104" s="151"/>
      <c r="CS104" s="155"/>
      <c r="CT104" s="10"/>
      <c r="CU104" s="45" t="s">
        <v>97</v>
      </c>
      <c r="CV104" s="93" t="s">
        <v>98</v>
      </c>
      <c r="CW104" s="941"/>
      <c r="CX104" s="941"/>
      <c r="CY104" s="941"/>
      <c r="CZ104" s="74">
        <v>0</v>
      </c>
      <c r="DA104" s="17"/>
      <c r="DB104" s="63">
        <v>0</v>
      </c>
      <c r="DC104" s="13">
        <f t="shared" si="886"/>
        <v>0</v>
      </c>
      <c r="DD104" s="13">
        <f t="shared" si="887"/>
        <v>0</v>
      </c>
      <c r="DE104" s="13">
        <f t="shared" si="888"/>
        <v>0</v>
      </c>
      <c r="DF104" s="151"/>
      <c r="DG104" s="155"/>
      <c r="DH104" s="10"/>
      <c r="DI104" s="45" t="s">
        <v>97</v>
      </c>
      <c r="DJ104" s="93" t="s">
        <v>98</v>
      </c>
      <c r="DK104" s="941"/>
      <c r="DL104" s="941"/>
      <c r="DM104" s="941"/>
      <c r="DN104" s="74">
        <v>0</v>
      </c>
      <c r="DO104" s="17"/>
      <c r="DP104" s="63">
        <v>0</v>
      </c>
      <c r="DQ104" s="13">
        <f t="shared" si="890"/>
        <v>0</v>
      </c>
      <c r="DR104" s="13">
        <f t="shared" si="891"/>
        <v>0</v>
      </c>
      <c r="DS104" s="13">
        <f t="shared" si="892"/>
        <v>0</v>
      </c>
      <c r="DT104" s="151"/>
      <c r="DU104" s="155"/>
      <c r="DV104" s="10"/>
      <c r="DW104" s="45" t="s">
        <v>97</v>
      </c>
      <c r="DX104" s="93" t="s">
        <v>98</v>
      </c>
      <c r="DY104" s="941"/>
      <c r="DZ104" s="941"/>
      <c r="EA104" s="941"/>
      <c r="EB104" s="74">
        <v>0</v>
      </c>
      <c r="EC104" s="17"/>
      <c r="ED104" s="63">
        <v>0</v>
      </c>
      <c r="EE104" s="13">
        <f t="shared" si="894"/>
        <v>0</v>
      </c>
      <c r="EF104" s="13">
        <f t="shared" si="895"/>
        <v>0</v>
      </c>
      <c r="EG104" s="13">
        <f t="shared" si="896"/>
        <v>0</v>
      </c>
      <c r="EH104" s="151"/>
      <c r="EI104" s="155"/>
      <c r="EJ104" s="10"/>
      <c r="EK104" s="44"/>
      <c r="EL104" s="302"/>
      <c r="EM104" s="87" t="s">
        <v>133</v>
      </c>
      <c r="EN104" s="8" t="s">
        <v>132</v>
      </c>
      <c r="EO104" s="61"/>
      <c r="EP104" s="72">
        <v>3.39</v>
      </c>
      <c r="EQ104" s="496">
        <f t="shared" si="864"/>
        <v>0</v>
      </c>
      <c r="ER104" s="10"/>
      <c r="ES104" s="61"/>
      <c r="ET104" s="302"/>
      <c r="EU104" s="61"/>
      <c r="EV104" s="87" t="s">
        <v>133</v>
      </c>
      <c r="EW104" s="8" t="s">
        <v>132</v>
      </c>
      <c r="EX104" s="61"/>
      <c r="EY104" s="72">
        <v>0</v>
      </c>
      <c r="EZ104" s="496">
        <f t="shared" si="865"/>
        <v>0</v>
      </c>
      <c r="FA104" s="88"/>
      <c r="FC104" s="44"/>
      <c r="FD104" s="302"/>
      <c r="FE104" s="87" t="s">
        <v>91</v>
      </c>
      <c r="FF104" s="95" t="s">
        <v>321</v>
      </c>
      <c r="FG104" s="14"/>
      <c r="FH104" s="72">
        <v>0</v>
      </c>
      <c r="FI104" s="496">
        <f t="shared" si="898"/>
        <v>0</v>
      </c>
      <c r="FJ104" s="10"/>
      <c r="FK104" s="302"/>
      <c r="FL104" s="61"/>
      <c r="FM104" s="61"/>
      <c r="FN104" s="87" t="s">
        <v>91</v>
      </c>
      <c r="FO104" s="95" t="s">
        <v>321</v>
      </c>
      <c r="FP104" s="14"/>
      <c r="FQ104" s="72">
        <v>0</v>
      </c>
      <c r="FR104" s="496">
        <f t="shared" si="899"/>
        <v>0</v>
      </c>
      <c r="FS104" s="88"/>
    </row>
    <row r="105" spans="1:175" x14ac:dyDescent="0.25">
      <c r="A105" s="44"/>
      <c r="B105" s="8"/>
      <c r="C105" s="6"/>
      <c r="D105" s="942"/>
      <c r="E105" s="942" t="s">
        <v>20</v>
      </c>
      <c r="F105" s="18" t="s">
        <v>110</v>
      </c>
      <c r="G105" s="942" t="s">
        <v>109</v>
      </c>
      <c r="H105" s="286" t="s">
        <v>36</v>
      </c>
      <c r="I105" s="13"/>
      <c r="J105" s="13"/>
      <c r="K105" s="13"/>
      <c r="L105" s="1044" t="s">
        <v>282</v>
      </c>
      <c r="M105" s="1045"/>
      <c r="N105" s="10"/>
      <c r="O105" s="44"/>
      <c r="P105" s="8"/>
      <c r="Q105" s="6"/>
      <c r="R105" s="942"/>
      <c r="S105" s="942" t="s">
        <v>20</v>
      </c>
      <c r="T105" s="18" t="s">
        <v>110</v>
      </c>
      <c r="U105" s="942" t="s">
        <v>109</v>
      </c>
      <c r="V105" s="286" t="s">
        <v>36</v>
      </c>
      <c r="W105" s="13"/>
      <c r="X105" s="13"/>
      <c r="Y105" s="13"/>
      <c r="Z105" s="1044" t="s">
        <v>282</v>
      </c>
      <c r="AA105" s="1045"/>
      <c r="AB105" s="10"/>
      <c r="AC105" s="44"/>
      <c r="AD105" s="8"/>
      <c r="AE105" s="6"/>
      <c r="AF105" s="942"/>
      <c r="AG105" s="942" t="s">
        <v>20</v>
      </c>
      <c r="AH105" s="18" t="s">
        <v>110</v>
      </c>
      <c r="AI105" s="942" t="s">
        <v>109</v>
      </c>
      <c r="AJ105" s="286" t="s">
        <v>36</v>
      </c>
      <c r="AK105" s="13"/>
      <c r="AL105" s="13"/>
      <c r="AM105" s="13"/>
      <c r="AN105" s="1044" t="s">
        <v>282</v>
      </c>
      <c r="AO105" s="1045"/>
      <c r="AP105" s="10"/>
      <c r="AQ105" s="44"/>
      <c r="AR105" s="8"/>
      <c r="AS105" s="6"/>
      <c r="AT105" s="942"/>
      <c r="AU105" s="942" t="s">
        <v>20</v>
      </c>
      <c r="AV105" s="18" t="s">
        <v>110</v>
      </c>
      <c r="AW105" s="942" t="s">
        <v>109</v>
      </c>
      <c r="AX105" s="286" t="s">
        <v>36</v>
      </c>
      <c r="AY105" s="13"/>
      <c r="AZ105" s="13"/>
      <c r="BA105" s="13"/>
      <c r="BB105" s="1044" t="s">
        <v>282</v>
      </c>
      <c r="BC105" s="1045"/>
      <c r="BD105" s="10"/>
      <c r="BE105" s="44"/>
      <c r="BF105" s="8"/>
      <c r="BG105" s="6"/>
      <c r="BH105" s="942"/>
      <c r="BI105" s="942" t="s">
        <v>20</v>
      </c>
      <c r="BJ105" s="18" t="s">
        <v>110</v>
      </c>
      <c r="BK105" s="942" t="s">
        <v>109</v>
      </c>
      <c r="BL105" s="286" t="s">
        <v>36</v>
      </c>
      <c r="BM105" s="13"/>
      <c r="BN105" s="13"/>
      <c r="BO105" s="13"/>
      <c r="BP105" s="1044" t="s">
        <v>282</v>
      </c>
      <c r="BQ105" s="1045"/>
      <c r="BR105" s="10"/>
      <c r="BS105" s="44"/>
      <c r="BT105" s="8"/>
      <c r="BU105" s="6"/>
      <c r="BV105" s="942"/>
      <c r="BW105" s="942" t="s">
        <v>20</v>
      </c>
      <c r="BX105" s="18" t="s">
        <v>110</v>
      </c>
      <c r="BY105" s="942" t="s">
        <v>109</v>
      </c>
      <c r="BZ105" s="286" t="s">
        <v>36</v>
      </c>
      <c r="CA105" s="13"/>
      <c r="CB105" s="13"/>
      <c r="CC105" s="13"/>
      <c r="CD105" s="1044" t="s">
        <v>282</v>
      </c>
      <c r="CE105" s="1045"/>
      <c r="CF105" s="10"/>
      <c r="CG105" s="44"/>
      <c r="CH105" s="8"/>
      <c r="CI105" s="6"/>
      <c r="CJ105" s="942"/>
      <c r="CK105" s="942" t="s">
        <v>20</v>
      </c>
      <c r="CL105" s="18" t="s">
        <v>110</v>
      </c>
      <c r="CM105" s="942" t="s">
        <v>109</v>
      </c>
      <c r="CN105" s="286" t="s">
        <v>36</v>
      </c>
      <c r="CO105" s="13"/>
      <c r="CP105" s="13"/>
      <c r="CQ105" s="13"/>
      <c r="CR105" s="1044" t="s">
        <v>282</v>
      </c>
      <c r="CS105" s="1045"/>
      <c r="CT105" s="10"/>
      <c r="CU105" s="44"/>
      <c r="CV105" s="8"/>
      <c r="CW105" s="6"/>
      <c r="CX105" s="942"/>
      <c r="CY105" s="942" t="s">
        <v>20</v>
      </c>
      <c r="CZ105" s="18" t="s">
        <v>110</v>
      </c>
      <c r="DA105" s="942" t="s">
        <v>109</v>
      </c>
      <c r="DB105" s="286" t="s">
        <v>36</v>
      </c>
      <c r="DC105" s="13"/>
      <c r="DD105" s="13"/>
      <c r="DE105" s="13"/>
      <c r="DF105" s="1044" t="s">
        <v>282</v>
      </c>
      <c r="DG105" s="1045"/>
      <c r="DH105" s="10"/>
      <c r="DI105" s="44"/>
      <c r="DJ105" s="8"/>
      <c r="DK105" s="6"/>
      <c r="DL105" s="942"/>
      <c r="DM105" s="942" t="s">
        <v>20</v>
      </c>
      <c r="DN105" s="18" t="s">
        <v>110</v>
      </c>
      <c r="DO105" s="942" t="s">
        <v>109</v>
      </c>
      <c r="DP105" s="286" t="s">
        <v>36</v>
      </c>
      <c r="DQ105" s="13"/>
      <c r="DR105" s="13"/>
      <c r="DS105" s="13"/>
      <c r="DT105" s="1044" t="s">
        <v>282</v>
      </c>
      <c r="DU105" s="1045"/>
      <c r="DV105" s="10"/>
      <c r="DW105" s="44"/>
      <c r="DX105" s="8"/>
      <c r="DY105" s="6"/>
      <c r="DZ105" s="942"/>
      <c r="EA105" s="942" t="s">
        <v>20</v>
      </c>
      <c r="EB105" s="18" t="s">
        <v>110</v>
      </c>
      <c r="EC105" s="942" t="s">
        <v>109</v>
      </c>
      <c r="ED105" s="286" t="s">
        <v>36</v>
      </c>
      <c r="EE105" s="13"/>
      <c r="EF105" s="13"/>
      <c r="EG105" s="13"/>
      <c r="EH105" s="1044" t="s">
        <v>282</v>
      </c>
      <c r="EI105" s="1045"/>
      <c r="EJ105" s="10"/>
      <c r="EK105" s="44"/>
      <c r="EL105" s="302"/>
      <c r="EM105" s="87" t="s">
        <v>65</v>
      </c>
      <c r="EN105" s="95" t="s">
        <v>60</v>
      </c>
      <c r="EO105" s="14"/>
      <c r="EP105" s="72">
        <v>0.69</v>
      </c>
      <c r="EQ105" s="496">
        <f t="shared" si="864"/>
        <v>0</v>
      </c>
      <c r="ER105" s="10"/>
      <c r="ES105" s="61"/>
      <c r="ET105" s="302"/>
      <c r="EU105" s="61"/>
      <c r="EV105" s="87" t="s">
        <v>65</v>
      </c>
      <c r="EW105" s="95" t="s">
        <v>60</v>
      </c>
      <c r="EX105" s="14"/>
      <c r="EY105" s="72">
        <v>0.83</v>
      </c>
      <c r="EZ105" s="496">
        <f t="shared" si="865"/>
        <v>0</v>
      </c>
      <c r="FA105" s="88"/>
      <c r="FC105" s="137"/>
      <c r="FD105" s="61"/>
      <c r="FE105" s="87" t="s">
        <v>240</v>
      </c>
      <c r="FF105" s="95" t="s">
        <v>246</v>
      </c>
      <c r="FG105" s="14"/>
      <c r="FH105" s="72">
        <v>9.06</v>
      </c>
      <c r="FI105" s="496">
        <f t="shared" si="898"/>
        <v>0</v>
      </c>
      <c r="FJ105" s="61"/>
      <c r="FK105" s="61"/>
      <c r="FL105" s="61"/>
      <c r="FM105" s="61"/>
      <c r="FN105" s="87" t="s">
        <v>240</v>
      </c>
      <c r="FO105" s="95" t="s">
        <v>246</v>
      </c>
      <c r="FP105" s="14"/>
      <c r="FQ105" s="72">
        <v>4.8099999999999996</v>
      </c>
      <c r="FR105" s="496">
        <f t="shared" si="899"/>
        <v>0</v>
      </c>
      <c r="FS105" s="88"/>
    </row>
    <row r="106" spans="1:175" x14ac:dyDescent="0.25">
      <c r="A106" s="44" t="s">
        <v>66</v>
      </c>
      <c r="B106" s="11" t="s">
        <v>48</v>
      </c>
      <c r="C106" s="8"/>
      <c r="D106" s="17"/>
      <c r="E106" s="74">
        <v>0</v>
      </c>
      <c r="F106" s="75">
        <v>0</v>
      </c>
      <c r="G106" s="34">
        <f t="shared" ref="G106:G111" si="900">F106*E106</f>
        <v>0</v>
      </c>
      <c r="H106" s="63">
        <v>0</v>
      </c>
      <c r="I106" s="13">
        <f t="shared" ref="I106:I111" si="901">(G106*H106)</f>
        <v>0</v>
      </c>
      <c r="J106" s="13">
        <f t="shared" ref="J106:J111" si="902">IF(E$113=0,0,I106/E$113)</f>
        <v>0</v>
      </c>
      <c r="K106" s="13">
        <f t="shared" ref="K106:K111" si="903">(J106*G$2)</f>
        <v>0</v>
      </c>
      <c r="L106" s="217">
        <f>SUM(K106:K107)</f>
        <v>0</v>
      </c>
      <c r="M106" s="218">
        <f>SUM(G106:G107)*C$2</f>
        <v>0</v>
      </c>
      <c r="N106" s="10"/>
      <c r="O106" s="44" t="s">
        <v>66</v>
      </c>
      <c r="P106" s="11" t="s">
        <v>48</v>
      </c>
      <c r="Q106" s="8"/>
      <c r="R106" s="17"/>
      <c r="S106" s="74">
        <v>0</v>
      </c>
      <c r="T106" s="75">
        <v>0</v>
      </c>
      <c r="U106" s="34">
        <f t="shared" ref="U106:U111" si="904">T106*S106</f>
        <v>0</v>
      </c>
      <c r="V106" s="63">
        <v>0</v>
      </c>
      <c r="W106" s="13">
        <f t="shared" ref="W106:W111" si="905">(U106*V106)</f>
        <v>0</v>
      </c>
      <c r="X106" s="13">
        <f t="shared" ref="X106:X111" si="906">IF(S$113=0,0,W106/S$113)</f>
        <v>0</v>
      </c>
      <c r="Y106" s="13">
        <f t="shared" ref="Y106:Y111" si="907">(X106*U$2)</f>
        <v>0</v>
      </c>
      <c r="Z106" s="217">
        <f>SUM(Y106:Y107)</f>
        <v>0</v>
      </c>
      <c r="AA106" s="218">
        <f>SUM(U106:U107)*Q$2</f>
        <v>0</v>
      </c>
      <c r="AB106" s="10"/>
      <c r="AC106" s="44" t="s">
        <v>66</v>
      </c>
      <c r="AD106" s="11" t="s">
        <v>48</v>
      </c>
      <c r="AE106" s="8"/>
      <c r="AF106" s="17"/>
      <c r="AG106" s="74">
        <v>0</v>
      </c>
      <c r="AH106" s="75">
        <v>0</v>
      </c>
      <c r="AI106" s="34">
        <f t="shared" ref="AI106:AI111" si="908">AH106*AG106</f>
        <v>0</v>
      </c>
      <c r="AJ106" s="63">
        <v>0</v>
      </c>
      <c r="AK106" s="13">
        <f t="shared" ref="AK106:AK111" si="909">(AI106*AJ106)</f>
        <v>0</v>
      </c>
      <c r="AL106" s="13">
        <f t="shared" ref="AL106:AL111" si="910">IF(AG$113=0,0,AK106/AG$113)</f>
        <v>0</v>
      </c>
      <c r="AM106" s="13">
        <f t="shared" ref="AM106:AM111" si="911">(AL106*AI$2)</f>
        <v>0</v>
      </c>
      <c r="AN106" s="217">
        <f t="shared" ref="AN106" si="912">SUM(AM106:AM107)</f>
        <v>0</v>
      </c>
      <c r="AO106" s="218">
        <f t="shared" ref="AO106" si="913">SUM(AI106:AI107)*AE$2</f>
        <v>0</v>
      </c>
      <c r="AP106" s="10"/>
      <c r="AQ106" s="44" t="s">
        <v>66</v>
      </c>
      <c r="AR106" s="11" t="s">
        <v>48</v>
      </c>
      <c r="AS106" s="8"/>
      <c r="AT106" s="17"/>
      <c r="AU106" s="74">
        <v>0</v>
      </c>
      <c r="AV106" s="75">
        <v>0</v>
      </c>
      <c r="AW106" s="34">
        <f t="shared" ref="AW106:AW111" si="914">AV106*AU106</f>
        <v>0</v>
      </c>
      <c r="AX106" s="63">
        <v>0</v>
      </c>
      <c r="AY106" s="13">
        <f t="shared" ref="AY106:AY111" si="915">(AW106*AX106)</f>
        <v>0</v>
      </c>
      <c r="AZ106" s="13">
        <f t="shared" ref="AZ106:AZ111" si="916">IF(AU$113=0,0,AY106/AU$113)</f>
        <v>0</v>
      </c>
      <c r="BA106" s="13">
        <f t="shared" ref="BA106:BA111" si="917">(AZ106*AW$2)</f>
        <v>0</v>
      </c>
      <c r="BB106" s="217">
        <f t="shared" ref="BB106" si="918">SUM(BA106:BA107)</f>
        <v>0</v>
      </c>
      <c r="BC106" s="218">
        <f t="shared" ref="BC106" si="919">SUM(AW106:AW107)*AS$2</f>
        <v>0</v>
      </c>
      <c r="BD106" s="10"/>
      <c r="BE106" s="44" t="s">
        <v>66</v>
      </c>
      <c r="BF106" s="11" t="s">
        <v>48</v>
      </c>
      <c r="BG106" s="8"/>
      <c r="BH106" s="17"/>
      <c r="BI106" s="74">
        <v>0</v>
      </c>
      <c r="BJ106" s="75">
        <v>0</v>
      </c>
      <c r="BK106" s="34">
        <f t="shared" ref="BK106:BK111" si="920">BJ106*BI106</f>
        <v>0</v>
      </c>
      <c r="BL106" s="63">
        <v>0</v>
      </c>
      <c r="BM106" s="13">
        <f t="shared" ref="BM106:BM111" si="921">(BK106*BL106)</f>
        <v>0</v>
      </c>
      <c r="BN106" s="13">
        <f t="shared" ref="BN106:BN111" si="922">IF(BI$113=0,0,BM106/BI$113)</f>
        <v>0</v>
      </c>
      <c r="BO106" s="13">
        <f t="shared" ref="BO106:BO111" si="923">(BN106*BK$2)</f>
        <v>0</v>
      </c>
      <c r="BP106" s="217">
        <f t="shared" ref="BP106" si="924">SUM(BO106:BO107)</f>
        <v>0</v>
      </c>
      <c r="BQ106" s="218">
        <f t="shared" ref="BQ106" si="925">SUM(BK106:BK107)*BG$2</f>
        <v>0</v>
      </c>
      <c r="BR106" s="10"/>
      <c r="BS106" s="44" t="s">
        <v>66</v>
      </c>
      <c r="BT106" s="11" t="s">
        <v>48</v>
      </c>
      <c r="BU106" s="8"/>
      <c r="BV106" s="17"/>
      <c r="BW106" s="74">
        <v>0</v>
      </c>
      <c r="BX106" s="75">
        <v>0</v>
      </c>
      <c r="BY106" s="34">
        <f t="shared" ref="BY106:BY111" si="926">BX106*BW106</f>
        <v>0</v>
      </c>
      <c r="BZ106" s="63">
        <v>0</v>
      </c>
      <c r="CA106" s="13">
        <f t="shared" ref="CA106:CA111" si="927">(BY106*BZ106)</f>
        <v>0</v>
      </c>
      <c r="CB106" s="13">
        <f t="shared" ref="CB106:CB111" si="928">IF(BW$113=0,0,CA106/BW$113)</f>
        <v>0</v>
      </c>
      <c r="CC106" s="13">
        <f t="shared" ref="CC106:CC111" si="929">(CB106*BY$2)</f>
        <v>0</v>
      </c>
      <c r="CD106" s="217">
        <f t="shared" ref="CD106" si="930">SUM(CC106:CC107)</f>
        <v>0</v>
      </c>
      <c r="CE106" s="218">
        <f t="shared" ref="CE106" si="931">SUM(BY106:BY107)*BU$2</f>
        <v>0</v>
      </c>
      <c r="CF106" s="10"/>
      <c r="CG106" s="44" t="s">
        <v>66</v>
      </c>
      <c r="CH106" s="11" t="s">
        <v>48</v>
      </c>
      <c r="CI106" s="8"/>
      <c r="CJ106" s="17"/>
      <c r="CK106" s="74">
        <v>0</v>
      </c>
      <c r="CL106" s="75">
        <v>0</v>
      </c>
      <c r="CM106" s="34">
        <f t="shared" ref="CM106:CM111" si="932">CL106*CK106</f>
        <v>0</v>
      </c>
      <c r="CN106" s="63">
        <v>0</v>
      </c>
      <c r="CO106" s="13">
        <f t="shared" ref="CO106:CO111" si="933">(CM106*CN106)</f>
        <v>0</v>
      </c>
      <c r="CP106" s="13">
        <f t="shared" ref="CP106:CP111" si="934">IF(CK$113=0,0,CO106/CK$113)</f>
        <v>0</v>
      </c>
      <c r="CQ106" s="13">
        <f t="shared" ref="CQ106:CQ111" si="935">(CP106*CM$2)</f>
        <v>0</v>
      </c>
      <c r="CR106" s="217">
        <f t="shared" ref="CR106" si="936">SUM(CQ106:CQ107)</f>
        <v>0</v>
      </c>
      <c r="CS106" s="218">
        <f t="shared" ref="CS106" si="937">SUM(CM106:CM107)*CI$2</f>
        <v>0</v>
      </c>
      <c r="CT106" s="10"/>
      <c r="CU106" s="44" t="s">
        <v>66</v>
      </c>
      <c r="CV106" s="11" t="s">
        <v>48</v>
      </c>
      <c r="CW106" s="8"/>
      <c r="CX106" s="17"/>
      <c r="CY106" s="74">
        <v>0</v>
      </c>
      <c r="CZ106" s="75">
        <v>0</v>
      </c>
      <c r="DA106" s="34">
        <f t="shared" ref="DA106:DA111" si="938">CZ106*CY106</f>
        <v>0</v>
      </c>
      <c r="DB106" s="63">
        <v>0</v>
      </c>
      <c r="DC106" s="13">
        <f t="shared" ref="DC106:DC111" si="939">(DA106*DB106)</f>
        <v>0</v>
      </c>
      <c r="DD106" s="13">
        <f t="shared" ref="DD106:DD111" si="940">IF(CY$113=0,0,DC106/CY$113)</f>
        <v>0</v>
      </c>
      <c r="DE106" s="13">
        <f t="shared" ref="DE106:DE111" si="941">(DD106*DA$2)</f>
        <v>0</v>
      </c>
      <c r="DF106" s="217">
        <f t="shared" ref="DF106" si="942">SUM(DE106:DE107)</f>
        <v>0</v>
      </c>
      <c r="DG106" s="218">
        <f t="shared" ref="DG106" si="943">SUM(DA106:DA107)*CW$2</f>
        <v>0</v>
      </c>
      <c r="DH106" s="10"/>
      <c r="DI106" s="44" t="s">
        <v>66</v>
      </c>
      <c r="DJ106" s="11" t="s">
        <v>48</v>
      </c>
      <c r="DK106" s="8"/>
      <c r="DL106" s="17"/>
      <c r="DM106" s="74">
        <v>0</v>
      </c>
      <c r="DN106" s="75">
        <v>0</v>
      </c>
      <c r="DO106" s="34">
        <f t="shared" ref="DO106:DO111" si="944">DN106*DM106</f>
        <v>0</v>
      </c>
      <c r="DP106" s="63">
        <v>0</v>
      </c>
      <c r="DQ106" s="13">
        <f t="shared" ref="DQ106:DQ111" si="945">(DO106*DP106)</f>
        <v>0</v>
      </c>
      <c r="DR106" s="13">
        <f t="shared" ref="DR106:DR111" si="946">IF(DM$113=0,0,DQ106/DM$113)</f>
        <v>0</v>
      </c>
      <c r="DS106" s="13">
        <f t="shared" ref="DS106:DS111" si="947">(DR106*DO$2)</f>
        <v>0</v>
      </c>
      <c r="DT106" s="217">
        <f t="shared" ref="DT106" si="948">SUM(DS106:DS107)</f>
        <v>0</v>
      </c>
      <c r="DU106" s="218">
        <f t="shared" ref="DU106" si="949">SUM(DO106:DO107)*DK$2</f>
        <v>0</v>
      </c>
      <c r="DV106" s="10"/>
      <c r="DW106" s="44" t="s">
        <v>66</v>
      </c>
      <c r="DX106" s="11" t="s">
        <v>48</v>
      </c>
      <c r="DY106" s="8"/>
      <c r="DZ106" s="17"/>
      <c r="EA106" s="74">
        <v>0</v>
      </c>
      <c r="EB106" s="75">
        <v>0</v>
      </c>
      <c r="EC106" s="34">
        <f t="shared" ref="EC106:EC111" si="950">EB106*EA106</f>
        <v>0</v>
      </c>
      <c r="ED106" s="63">
        <v>0</v>
      </c>
      <c r="EE106" s="13">
        <f t="shared" ref="EE106:EE111" si="951">(EC106*ED106)</f>
        <v>0</v>
      </c>
      <c r="EF106" s="13">
        <f t="shared" ref="EF106:EF111" si="952">IF(EA$113=0,0,EE106/EA$113)</f>
        <v>0</v>
      </c>
      <c r="EG106" s="13">
        <f t="shared" ref="EG106:EG111" si="953">(EF106*EC$2)</f>
        <v>0</v>
      </c>
      <c r="EH106" s="217">
        <f t="shared" ref="EH106" si="954">SUM(EG106:EG107)</f>
        <v>0</v>
      </c>
      <c r="EI106" s="218">
        <f t="shared" ref="EI106" si="955">SUM(EC106:EC107)*DY$2</f>
        <v>0</v>
      </c>
      <c r="EJ106" s="10"/>
      <c r="EK106" s="44"/>
      <c r="EL106" s="302"/>
      <c r="EM106" s="87" t="s">
        <v>72</v>
      </c>
      <c r="EN106" s="8" t="s">
        <v>154</v>
      </c>
      <c r="EO106" s="61"/>
      <c r="EP106" s="72">
        <v>2.4700000000000002</v>
      </c>
      <c r="EQ106" s="496">
        <f t="shared" si="864"/>
        <v>0</v>
      </c>
      <c r="ER106" s="10"/>
      <c r="ES106" s="61"/>
      <c r="ET106" s="302"/>
      <c r="EU106" s="61"/>
      <c r="EV106" s="87" t="s">
        <v>72</v>
      </c>
      <c r="EW106" s="8" t="s">
        <v>154</v>
      </c>
      <c r="EX106" s="61"/>
      <c r="EY106" s="72">
        <v>2.27</v>
      </c>
      <c r="EZ106" s="496">
        <f t="shared" si="865"/>
        <v>0</v>
      </c>
      <c r="FA106" s="88"/>
      <c r="FC106" s="44"/>
      <c r="FD106" s="302"/>
      <c r="FE106" s="87" t="s">
        <v>96</v>
      </c>
      <c r="FF106" s="8" t="s">
        <v>46</v>
      </c>
      <c r="FG106" s="61"/>
      <c r="FH106" s="72">
        <v>0.56999999999999995</v>
      </c>
      <c r="FI106" s="496">
        <f t="shared" si="898"/>
        <v>0</v>
      </c>
      <c r="FJ106" s="10"/>
      <c r="FK106" s="302"/>
      <c r="FL106" s="61"/>
      <c r="FM106" s="61"/>
      <c r="FN106" s="87" t="s">
        <v>96</v>
      </c>
      <c r="FO106" s="8" t="s">
        <v>46</v>
      </c>
      <c r="FP106" s="61"/>
      <c r="FQ106" s="72">
        <v>0.93</v>
      </c>
      <c r="FR106" s="496">
        <f t="shared" si="899"/>
        <v>0</v>
      </c>
      <c r="FS106" s="88"/>
    </row>
    <row r="107" spans="1:175" x14ac:dyDescent="0.25">
      <c r="A107" s="44" t="s">
        <v>66</v>
      </c>
      <c r="B107" s="11" t="s">
        <v>48</v>
      </c>
      <c r="C107" s="8"/>
      <c r="D107" s="17"/>
      <c r="E107" s="74">
        <v>0</v>
      </c>
      <c r="F107" s="75">
        <v>0</v>
      </c>
      <c r="G107" s="34">
        <f t="shared" si="900"/>
        <v>0</v>
      </c>
      <c r="H107" s="63">
        <v>0</v>
      </c>
      <c r="I107" s="13">
        <f t="shared" si="901"/>
        <v>0</v>
      </c>
      <c r="J107" s="13">
        <f t="shared" si="902"/>
        <v>0</v>
      </c>
      <c r="K107" s="13">
        <f t="shared" si="903"/>
        <v>0</v>
      </c>
      <c r="L107" s="1044" t="s">
        <v>283</v>
      </c>
      <c r="M107" s="1045"/>
      <c r="N107" s="10"/>
      <c r="O107" s="44" t="s">
        <v>66</v>
      </c>
      <c r="P107" s="11" t="s">
        <v>48</v>
      </c>
      <c r="Q107" s="8"/>
      <c r="R107" s="17"/>
      <c r="S107" s="74">
        <v>0</v>
      </c>
      <c r="T107" s="75">
        <v>0</v>
      </c>
      <c r="U107" s="34">
        <f t="shared" si="904"/>
        <v>0</v>
      </c>
      <c r="V107" s="63">
        <v>0</v>
      </c>
      <c r="W107" s="13">
        <f t="shared" si="905"/>
        <v>0</v>
      </c>
      <c r="X107" s="13">
        <f t="shared" si="906"/>
        <v>0</v>
      </c>
      <c r="Y107" s="13">
        <f t="shared" si="907"/>
        <v>0</v>
      </c>
      <c r="Z107" s="1044" t="s">
        <v>283</v>
      </c>
      <c r="AA107" s="1045"/>
      <c r="AB107" s="10"/>
      <c r="AC107" s="44" t="s">
        <v>66</v>
      </c>
      <c r="AD107" s="11" t="s">
        <v>48</v>
      </c>
      <c r="AE107" s="8"/>
      <c r="AF107" s="17"/>
      <c r="AG107" s="74">
        <v>0</v>
      </c>
      <c r="AH107" s="75">
        <v>0</v>
      </c>
      <c r="AI107" s="34">
        <f t="shared" si="908"/>
        <v>0</v>
      </c>
      <c r="AJ107" s="63">
        <v>0</v>
      </c>
      <c r="AK107" s="13">
        <f t="shared" si="909"/>
        <v>0</v>
      </c>
      <c r="AL107" s="13">
        <f t="shared" si="910"/>
        <v>0</v>
      </c>
      <c r="AM107" s="13">
        <f t="shared" si="911"/>
        <v>0</v>
      </c>
      <c r="AN107" s="1044" t="s">
        <v>283</v>
      </c>
      <c r="AO107" s="1045"/>
      <c r="AP107" s="10"/>
      <c r="AQ107" s="44" t="s">
        <v>66</v>
      </c>
      <c r="AR107" s="11" t="s">
        <v>48</v>
      </c>
      <c r="AS107" s="8"/>
      <c r="AT107" s="17"/>
      <c r="AU107" s="74">
        <v>0</v>
      </c>
      <c r="AV107" s="75">
        <v>0</v>
      </c>
      <c r="AW107" s="34">
        <f t="shared" si="914"/>
        <v>0</v>
      </c>
      <c r="AX107" s="63">
        <v>0</v>
      </c>
      <c r="AY107" s="13">
        <f t="shared" si="915"/>
        <v>0</v>
      </c>
      <c r="AZ107" s="13">
        <f t="shared" si="916"/>
        <v>0</v>
      </c>
      <c r="BA107" s="13">
        <f t="shared" si="917"/>
        <v>0</v>
      </c>
      <c r="BB107" s="1044" t="s">
        <v>283</v>
      </c>
      <c r="BC107" s="1045"/>
      <c r="BD107" s="10"/>
      <c r="BE107" s="44" t="s">
        <v>66</v>
      </c>
      <c r="BF107" s="11" t="s">
        <v>48</v>
      </c>
      <c r="BG107" s="8"/>
      <c r="BH107" s="17"/>
      <c r="BI107" s="74">
        <v>0</v>
      </c>
      <c r="BJ107" s="75">
        <v>0</v>
      </c>
      <c r="BK107" s="34">
        <f t="shared" si="920"/>
        <v>0</v>
      </c>
      <c r="BL107" s="63">
        <v>0</v>
      </c>
      <c r="BM107" s="13">
        <f t="shared" si="921"/>
        <v>0</v>
      </c>
      <c r="BN107" s="13">
        <f t="shared" si="922"/>
        <v>0</v>
      </c>
      <c r="BO107" s="13">
        <f t="shared" si="923"/>
        <v>0</v>
      </c>
      <c r="BP107" s="1044" t="s">
        <v>283</v>
      </c>
      <c r="BQ107" s="1045"/>
      <c r="BR107" s="10"/>
      <c r="BS107" s="44" t="s">
        <v>66</v>
      </c>
      <c r="BT107" s="11" t="s">
        <v>48</v>
      </c>
      <c r="BU107" s="8"/>
      <c r="BV107" s="17"/>
      <c r="BW107" s="74">
        <v>0</v>
      </c>
      <c r="BX107" s="75">
        <v>0</v>
      </c>
      <c r="BY107" s="34">
        <f t="shared" si="926"/>
        <v>0</v>
      </c>
      <c r="BZ107" s="63">
        <v>0</v>
      </c>
      <c r="CA107" s="13">
        <f t="shared" si="927"/>
        <v>0</v>
      </c>
      <c r="CB107" s="13">
        <f t="shared" si="928"/>
        <v>0</v>
      </c>
      <c r="CC107" s="13">
        <f t="shared" si="929"/>
        <v>0</v>
      </c>
      <c r="CD107" s="1044" t="s">
        <v>283</v>
      </c>
      <c r="CE107" s="1045"/>
      <c r="CF107" s="10"/>
      <c r="CG107" s="44" t="s">
        <v>66</v>
      </c>
      <c r="CH107" s="11" t="s">
        <v>48</v>
      </c>
      <c r="CI107" s="8"/>
      <c r="CJ107" s="17"/>
      <c r="CK107" s="74">
        <v>0</v>
      </c>
      <c r="CL107" s="75">
        <v>0</v>
      </c>
      <c r="CM107" s="34">
        <f t="shared" si="932"/>
        <v>0</v>
      </c>
      <c r="CN107" s="63">
        <v>0</v>
      </c>
      <c r="CO107" s="13">
        <f t="shared" si="933"/>
        <v>0</v>
      </c>
      <c r="CP107" s="13">
        <f t="shared" si="934"/>
        <v>0</v>
      </c>
      <c r="CQ107" s="13">
        <f t="shared" si="935"/>
        <v>0</v>
      </c>
      <c r="CR107" s="1044" t="s">
        <v>283</v>
      </c>
      <c r="CS107" s="1045"/>
      <c r="CT107" s="10"/>
      <c r="CU107" s="44" t="s">
        <v>66</v>
      </c>
      <c r="CV107" s="11" t="s">
        <v>48</v>
      </c>
      <c r="CW107" s="8"/>
      <c r="CX107" s="17"/>
      <c r="CY107" s="74">
        <v>0</v>
      </c>
      <c r="CZ107" s="75">
        <v>0</v>
      </c>
      <c r="DA107" s="34">
        <f t="shared" si="938"/>
        <v>0</v>
      </c>
      <c r="DB107" s="63">
        <v>0</v>
      </c>
      <c r="DC107" s="13">
        <f t="shared" si="939"/>
        <v>0</v>
      </c>
      <c r="DD107" s="13">
        <f t="shared" si="940"/>
        <v>0</v>
      </c>
      <c r="DE107" s="13">
        <f t="shared" si="941"/>
        <v>0</v>
      </c>
      <c r="DF107" s="1044" t="s">
        <v>283</v>
      </c>
      <c r="DG107" s="1045"/>
      <c r="DH107" s="10"/>
      <c r="DI107" s="44" t="s">
        <v>66</v>
      </c>
      <c r="DJ107" s="11" t="s">
        <v>48</v>
      </c>
      <c r="DK107" s="8"/>
      <c r="DL107" s="17"/>
      <c r="DM107" s="74">
        <v>0</v>
      </c>
      <c r="DN107" s="75">
        <v>0</v>
      </c>
      <c r="DO107" s="34">
        <f t="shared" si="944"/>
        <v>0</v>
      </c>
      <c r="DP107" s="63">
        <v>0</v>
      </c>
      <c r="DQ107" s="13">
        <f t="shared" si="945"/>
        <v>0</v>
      </c>
      <c r="DR107" s="13">
        <f t="shared" si="946"/>
        <v>0</v>
      </c>
      <c r="DS107" s="13">
        <f t="shared" si="947"/>
        <v>0</v>
      </c>
      <c r="DT107" s="1044" t="s">
        <v>283</v>
      </c>
      <c r="DU107" s="1045"/>
      <c r="DV107" s="10"/>
      <c r="DW107" s="44" t="s">
        <v>66</v>
      </c>
      <c r="DX107" s="11" t="s">
        <v>48</v>
      </c>
      <c r="DY107" s="8"/>
      <c r="DZ107" s="17"/>
      <c r="EA107" s="74">
        <v>0</v>
      </c>
      <c r="EB107" s="75">
        <v>0</v>
      </c>
      <c r="EC107" s="34">
        <f t="shared" si="950"/>
        <v>0</v>
      </c>
      <c r="ED107" s="63">
        <v>0</v>
      </c>
      <c r="EE107" s="13">
        <f t="shared" si="951"/>
        <v>0</v>
      </c>
      <c r="EF107" s="13">
        <f t="shared" si="952"/>
        <v>0</v>
      </c>
      <c r="EG107" s="13">
        <f t="shared" si="953"/>
        <v>0</v>
      </c>
      <c r="EH107" s="1044" t="s">
        <v>283</v>
      </c>
      <c r="EI107" s="1045"/>
      <c r="EJ107" s="10"/>
      <c r="EK107" s="44"/>
      <c r="EL107" s="302"/>
      <c r="EM107" s="87" t="s">
        <v>76</v>
      </c>
      <c r="EN107" s="11" t="s">
        <v>53</v>
      </c>
      <c r="EO107" s="14"/>
      <c r="EP107" s="72">
        <v>0</v>
      </c>
      <c r="EQ107" s="496">
        <f t="shared" si="864"/>
        <v>0</v>
      </c>
      <c r="ER107" s="10"/>
      <c r="ES107" s="61"/>
      <c r="ET107" s="302"/>
      <c r="EU107" s="61"/>
      <c r="EV107" s="87" t="s">
        <v>76</v>
      </c>
      <c r="EW107" s="11" t="s">
        <v>53</v>
      </c>
      <c r="EX107" s="14"/>
      <c r="EY107" s="72">
        <v>0</v>
      </c>
      <c r="EZ107" s="496">
        <f t="shared" si="865"/>
        <v>0</v>
      </c>
      <c r="FA107" s="88"/>
      <c r="FC107" s="44"/>
      <c r="FD107" s="302"/>
      <c r="FE107" s="87" t="s">
        <v>73</v>
      </c>
      <c r="FF107" s="8" t="s">
        <v>129</v>
      </c>
      <c r="FG107" s="61"/>
      <c r="FH107" s="72">
        <v>1.37</v>
      </c>
      <c r="FI107" s="496">
        <f t="shared" si="898"/>
        <v>0</v>
      </c>
      <c r="FJ107" s="10"/>
      <c r="FK107" s="302"/>
      <c r="FL107" s="61"/>
      <c r="FM107" s="61"/>
      <c r="FN107" s="87" t="s">
        <v>73</v>
      </c>
      <c r="FO107" s="8" t="s">
        <v>129</v>
      </c>
      <c r="FP107" s="61"/>
      <c r="FQ107" s="72">
        <v>2.06</v>
      </c>
      <c r="FR107" s="496">
        <f t="shared" si="899"/>
        <v>0</v>
      </c>
      <c r="FS107" s="88"/>
    </row>
    <row r="108" spans="1:175" x14ac:dyDescent="0.25">
      <c r="A108" s="44" t="s">
        <v>67</v>
      </c>
      <c r="B108" s="11" t="s">
        <v>144</v>
      </c>
      <c r="C108" s="8"/>
      <c r="D108" s="17"/>
      <c r="E108" s="74">
        <v>0</v>
      </c>
      <c r="F108" s="75">
        <v>0</v>
      </c>
      <c r="G108" s="34">
        <f t="shared" si="900"/>
        <v>0</v>
      </c>
      <c r="H108" s="63">
        <v>0</v>
      </c>
      <c r="I108" s="13">
        <f t="shared" si="901"/>
        <v>0</v>
      </c>
      <c r="J108" s="13">
        <f t="shared" si="902"/>
        <v>0</v>
      </c>
      <c r="K108" s="13">
        <f t="shared" si="903"/>
        <v>0</v>
      </c>
      <c r="L108" s="217">
        <f>SUM(K108:K109)</f>
        <v>0</v>
      </c>
      <c r="M108" s="218">
        <f>SUM(G108:G109)*C$2</f>
        <v>0</v>
      </c>
      <c r="N108" s="10"/>
      <c r="O108" s="44" t="s">
        <v>67</v>
      </c>
      <c r="P108" s="11" t="s">
        <v>144</v>
      </c>
      <c r="Q108" s="8"/>
      <c r="R108" s="17"/>
      <c r="S108" s="74">
        <v>0</v>
      </c>
      <c r="T108" s="75">
        <v>0</v>
      </c>
      <c r="U108" s="34">
        <f t="shared" si="904"/>
        <v>0</v>
      </c>
      <c r="V108" s="63">
        <v>0</v>
      </c>
      <c r="W108" s="13">
        <f t="shared" si="905"/>
        <v>0</v>
      </c>
      <c r="X108" s="13">
        <f t="shared" si="906"/>
        <v>0</v>
      </c>
      <c r="Y108" s="13">
        <f t="shared" si="907"/>
        <v>0</v>
      </c>
      <c r="Z108" s="217">
        <f>SUM(Y108:Y109)</f>
        <v>0</v>
      </c>
      <c r="AA108" s="218">
        <f>SUM(U108:U109)*Q$2</f>
        <v>0</v>
      </c>
      <c r="AB108" s="10"/>
      <c r="AC108" s="44" t="s">
        <v>67</v>
      </c>
      <c r="AD108" s="11" t="s">
        <v>144</v>
      </c>
      <c r="AE108" s="8"/>
      <c r="AF108" s="17"/>
      <c r="AG108" s="74">
        <v>0</v>
      </c>
      <c r="AH108" s="75">
        <v>0</v>
      </c>
      <c r="AI108" s="34">
        <f t="shared" si="908"/>
        <v>0</v>
      </c>
      <c r="AJ108" s="63">
        <v>0</v>
      </c>
      <c r="AK108" s="13">
        <f t="shared" si="909"/>
        <v>0</v>
      </c>
      <c r="AL108" s="13">
        <f t="shared" si="910"/>
        <v>0</v>
      </c>
      <c r="AM108" s="13">
        <f t="shared" si="911"/>
        <v>0</v>
      </c>
      <c r="AN108" s="217">
        <f t="shared" ref="AN108" si="956">SUM(AM108:AM109)</f>
        <v>0</v>
      </c>
      <c r="AO108" s="218">
        <f t="shared" ref="AO108" si="957">SUM(AI108:AI109)*AE$2</f>
        <v>0</v>
      </c>
      <c r="AP108" s="10"/>
      <c r="AQ108" s="44" t="s">
        <v>67</v>
      </c>
      <c r="AR108" s="11" t="s">
        <v>144</v>
      </c>
      <c r="AS108" s="8"/>
      <c r="AT108" s="17"/>
      <c r="AU108" s="74">
        <v>0</v>
      </c>
      <c r="AV108" s="75">
        <v>0</v>
      </c>
      <c r="AW108" s="34">
        <f t="shared" si="914"/>
        <v>0</v>
      </c>
      <c r="AX108" s="63">
        <v>0</v>
      </c>
      <c r="AY108" s="13">
        <f t="shared" si="915"/>
        <v>0</v>
      </c>
      <c r="AZ108" s="13">
        <f t="shared" si="916"/>
        <v>0</v>
      </c>
      <c r="BA108" s="13">
        <f t="shared" si="917"/>
        <v>0</v>
      </c>
      <c r="BB108" s="217">
        <f t="shared" ref="BB108" si="958">SUM(BA108:BA109)</f>
        <v>0</v>
      </c>
      <c r="BC108" s="218">
        <f t="shared" ref="BC108" si="959">SUM(AW108:AW109)*AS$2</f>
        <v>0</v>
      </c>
      <c r="BD108" s="10"/>
      <c r="BE108" s="44" t="s">
        <v>67</v>
      </c>
      <c r="BF108" s="11" t="s">
        <v>144</v>
      </c>
      <c r="BG108" s="8"/>
      <c r="BH108" s="17"/>
      <c r="BI108" s="74">
        <v>0</v>
      </c>
      <c r="BJ108" s="75">
        <v>0</v>
      </c>
      <c r="BK108" s="34">
        <f t="shared" si="920"/>
        <v>0</v>
      </c>
      <c r="BL108" s="63">
        <v>0</v>
      </c>
      <c r="BM108" s="13">
        <f t="shared" si="921"/>
        <v>0</v>
      </c>
      <c r="BN108" s="13">
        <f t="shared" si="922"/>
        <v>0</v>
      </c>
      <c r="BO108" s="13">
        <f t="shared" si="923"/>
        <v>0</v>
      </c>
      <c r="BP108" s="217">
        <f t="shared" ref="BP108" si="960">SUM(BO108:BO109)</f>
        <v>0</v>
      </c>
      <c r="BQ108" s="218">
        <f t="shared" ref="BQ108" si="961">SUM(BK108:BK109)*BG$2</f>
        <v>0</v>
      </c>
      <c r="BR108" s="10"/>
      <c r="BS108" s="44" t="s">
        <v>67</v>
      </c>
      <c r="BT108" s="11" t="s">
        <v>144</v>
      </c>
      <c r="BU108" s="8"/>
      <c r="BV108" s="17"/>
      <c r="BW108" s="74">
        <v>0</v>
      </c>
      <c r="BX108" s="75">
        <v>0</v>
      </c>
      <c r="BY108" s="34">
        <f t="shared" si="926"/>
        <v>0</v>
      </c>
      <c r="BZ108" s="63">
        <v>0</v>
      </c>
      <c r="CA108" s="13">
        <f t="shared" si="927"/>
        <v>0</v>
      </c>
      <c r="CB108" s="13">
        <f t="shared" si="928"/>
        <v>0</v>
      </c>
      <c r="CC108" s="13">
        <f t="shared" si="929"/>
        <v>0</v>
      </c>
      <c r="CD108" s="217">
        <f t="shared" ref="CD108" si="962">SUM(CC108:CC109)</f>
        <v>0</v>
      </c>
      <c r="CE108" s="218">
        <f t="shared" ref="CE108" si="963">SUM(BY108:BY109)*BU$2</f>
        <v>0</v>
      </c>
      <c r="CF108" s="10"/>
      <c r="CG108" s="44" t="s">
        <v>67</v>
      </c>
      <c r="CH108" s="11" t="s">
        <v>144</v>
      </c>
      <c r="CI108" s="8"/>
      <c r="CJ108" s="17"/>
      <c r="CK108" s="74">
        <v>0</v>
      </c>
      <c r="CL108" s="75">
        <v>0</v>
      </c>
      <c r="CM108" s="34">
        <f t="shared" si="932"/>
        <v>0</v>
      </c>
      <c r="CN108" s="63">
        <v>0</v>
      </c>
      <c r="CO108" s="13">
        <f t="shared" si="933"/>
        <v>0</v>
      </c>
      <c r="CP108" s="13">
        <f t="shared" si="934"/>
        <v>0</v>
      </c>
      <c r="CQ108" s="13">
        <f t="shared" si="935"/>
        <v>0</v>
      </c>
      <c r="CR108" s="217">
        <f t="shared" ref="CR108" si="964">SUM(CQ108:CQ109)</f>
        <v>0</v>
      </c>
      <c r="CS108" s="218">
        <f t="shared" ref="CS108" si="965">SUM(CM108:CM109)*CI$2</f>
        <v>0</v>
      </c>
      <c r="CT108" s="10"/>
      <c r="CU108" s="44" t="s">
        <v>67</v>
      </c>
      <c r="CV108" s="11" t="s">
        <v>144</v>
      </c>
      <c r="CW108" s="8"/>
      <c r="CX108" s="17"/>
      <c r="CY108" s="74">
        <v>0</v>
      </c>
      <c r="CZ108" s="75">
        <v>0</v>
      </c>
      <c r="DA108" s="34">
        <f t="shared" si="938"/>
        <v>0</v>
      </c>
      <c r="DB108" s="63">
        <v>0</v>
      </c>
      <c r="DC108" s="13">
        <f t="shared" si="939"/>
        <v>0</v>
      </c>
      <c r="DD108" s="13">
        <f t="shared" si="940"/>
        <v>0</v>
      </c>
      <c r="DE108" s="13">
        <f t="shared" si="941"/>
        <v>0</v>
      </c>
      <c r="DF108" s="217">
        <f t="shared" ref="DF108" si="966">SUM(DE108:DE109)</f>
        <v>0</v>
      </c>
      <c r="DG108" s="218">
        <f t="shared" ref="DG108" si="967">SUM(DA108:DA109)*CW$2</f>
        <v>0</v>
      </c>
      <c r="DH108" s="10"/>
      <c r="DI108" s="44" t="s">
        <v>67</v>
      </c>
      <c r="DJ108" s="11" t="s">
        <v>144</v>
      </c>
      <c r="DK108" s="8"/>
      <c r="DL108" s="17"/>
      <c r="DM108" s="74">
        <v>0</v>
      </c>
      <c r="DN108" s="75">
        <v>0</v>
      </c>
      <c r="DO108" s="34">
        <f t="shared" si="944"/>
        <v>0</v>
      </c>
      <c r="DP108" s="63">
        <v>0</v>
      </c>
      <c r="DQ108" s="13">
        <f t="shared" si="945"/>
        <v>0</v>
      </c>
      <c r="DR108" s="13">
        <f t="shared" si="946"/>
        <v>0</v>
      </c>
      <c r="DS108" s="13">
        <f t="shared" si="947"/>
        <v>0</v>
      </c>
      <c r="DT108" s="217">
        <f t="shared" ref="DT108" si="968">SUM(DS108:DS109)</f>
        <v>0</v>
      </c>
      <c r="DU108" s="218">
        <f t="shared" ref="DU108" si="969">SUM(DO108:DO109)*DK$2</f>
        <v>0</v>
      </c>
      <c r="DV108" s="10"/>
      <c r="DW108" s="44" t="s">
        <v>67</v>
      </c>
      <c r="DX108" s="11" t="s">
        <v>144</v>
      </c>
      <c r="DY108" s="8"/>
      <c r="DZ108" s="17"/>
      <c r="EA108" s="74">
        <v>0</v>
      </c>
      <c r="EB108" s="75">
        <v>0</v>
      </c>
      <c r="EC108" s="34">
        <f t="shared" si="950"/>
        <v>0</v>
      </c>
      <c r="ED108" s="63">
        <v>0</v>
      </c>
      <c r="EE108" s="13">
        <f t="shared" si="951"/>
        <v>0</v>
      </c>
      <c r="EF108" s="13">
        <f t="shared" si="952"/>
        <v>0</v>
      </c>
      <c r="EG108" s="13">
        <f t="shared" si="953"/>
        <v>0</v>
      </c>
      <c r="EH108" s="217">
        <f t="shared" ref="EH108" si="970">SUM(EG108:EG109)</f>
        <v>0</v>
      </c>
      <c r="EI108" s="218">
        <f t="shared" ref="EI108" si="971">SUM(EC108:EC109)*DY$2</f>
        <v>0</v>
      </c>
      <c r="EJ108" s="10"/>
      <c r="EK108" s="44"/>
      <c r="EL108" s="302"/>
      <c r="EM108" s="87" t="s">
        <v>105</v>
      </c>
      <c r="EN108" s="11" t="s">
        <v>57</v>
      </c>
      <c r="EO108" s="14"/>
      <c r="EP108" s="72">
        <v>13.2</v>
      </c>
      <c r="EQ108" s="496">
        <f t="shared" si="864"/>
        <v>0</v>
      </c>
      <c r="ER108" s="10"/>
      <c r="ES108" s="61"/>
      <c r="ET108" s="302"/>
      <c r="EU108" s="61"/>
      <c r="EV108" s="87" t="s">
        <v>105</v>
      </c>
      <c r="EW108" s="11" t="s">
        <v>57</v>
      </c>
      <c r="EX108" s="14"/>
      <c r="EY108" s="72">
        <v>7.85</v>
      </c>
      <c r="EZ108" s="496">
        <f t="shared" si="865"/>
        <v>0</v>
      </c>
      <c r="FA108" s="88"/>
      <c r="FC108" s="44"/>
      <c r="FD108" s="302"/>
      <c r="FE108" s="87" t="s">
        <v>133</v>
      </c>
      <c r="FF108" s="8" t="s">
        <v>132</v>
      </c>
      <c r="FG108" s="61"/>
      <c r="FH108" s="72">
        <v>1.98</v>
      </c>
      <c r="FI108" s="496">
        <f t="shared" si="898"/>
        <v>0</v>
      </c>
      <c r="FJ108" s="10"/>
      <c r="FK108" s="302"/>
      <c r="FL108" s="61"/>
      <c r="FM108" s="61"/>
      <c r="FN108" s="87" t="s">
        <v>133</v>
      </c>
      <c r="FO108" s="8" t="s">
        <v>132</v>
      </c>
      <c r="FP108" s="61"/>
      <c r="FQ108" s="72">
        <v>1.3</v>
      </c>
      <c r="FR108" s="496">
        <f t="shared" si="899"/>
        <v>0</v>
      </c>
      <c r="FS108" s="88"/>
    </row>
    <row r="109" spans="1:175" x14ac:dyDescent="0.25">
      <c r="A109" s="44" t="s">
        <v>67</v>
      </c>
      <c r="B109" s="11" t="s">
        <v>144</v>
      </c>
      <c r="C109" s="8"/>
      <c r="D109" s="17"/>
      <c r="E109" s="74">
        <v>0</v>
      </c>
      <c r="F109" s="75">
        <v>0</v>
      </c>
      <c r="G109" s="34">
        <f t="shared" si="900"/>
        <v>0</v>
      </c>
      <c r="H109" s="63">
        <v>0</v>
      </c>
      <c r="I109" s="13">
        <f t="shared" si="901"/>
        <v>0</v>
      </c>
      <c r="J109" s="13">
        <f t="shared" si="902"/>
        <v>0</v>
      </c>
      <c r="K109" s="13">
        <f t="shared" si="903"/>
        <v>0</v>
      </c>
      <c r="L109" s="1044" t="s">
        <v>284</v>
      </c>
      <c r="M109" s="1045"/>
      <c r="N109" s="10"/>
      <c r="O109" s="44" t="s">
        <v>67</v>
      </c>
      <c r="P109" s="11" t="s">
        <v>144</v>
      </c>
      <c r="Q109" s="8"/>
      <c r="R109" s="17"/>
      <c r="S109" s="74">
        <v>0</v>
      </c>
      <c r="T109" s="75">
        <v>0</v>
      </c>
      <c r="U109" s="34">
        <f t="shared" si="904"/>
        <v>0</v>
      </c>
      <c r="V109" s="63">
        <v>0</v>
      </c>
      <c r="W109" s="13">
        <f t="shared" si="905"/>
        <v>0</v>
      </c>
      <c r="X109" s="13">
        <f t="shared" si="906"/>
        <v>0</v>
      </c>
      <c r="Y109" s="13">
        <f t="shared" si="907"/>
        <v>0</v>
      </c>
      <c r="Z109" s="1044" t="s">
        <v>284</v>
      </c>
      <c r="AA109" s="1045"/>
      <c r="AB109" s="10"/>
      <c r="AC109" s="44" t="s">
        <v>67</v>
      </c>
      <c r="AD109" s="11" t="s">
        <v>144</v>
      </c>
      <c r="AE109" s="8"/>
      <c r="AF109" s="17"/>
      <c r="AG109" s="74">
        <v>0</v>
      </c>
      <c r="AH109" s="75">
        <v>0</v>
      </c>
      <c r="AI109" s="34">
        <f t="shared" si="908"/>
        <v>0</v>
      </c>
      <c r="AJ109" s="63">
        <v>0</v>
      </c>
      <c r="AK109" s="13">
        <f t="shared" si="909"/>
        <v>0</v>
      </c>
      <c r="AL109" s="13">
        <f t="shared" si="910"/>
        <v>0</v>
      </c>
      <c r="AM109" s="13">
        <f t="shared" si="911"/>
        <v>0</v>
      </c>
      <c r="AN109" s="1044" t="s">
        <v>284</v>
      </c>
      <c r="AO109" s="1045"/>
      <c r="AP109" s="10"/>
      <c r="AQ109" s="44" t="s">
        <v>67</v>
      </c>
      <c r="AR109" s="11" t="s">
        <v>144</v>
      </c>
      <c r="AS109" s="8"/>
      <c r="AT109" s="17"/>
      <c r="AU109" s="74">
        <v>0</v>
      </c>
      <c r="AV109" s="75">
        <v>0</v>
      </c>
      <c r="AW109" s="34">
        <f t="shared" si="914"/>
        <v>0</v>
      </c>
      <c r="AX109" s="63">
        <v>0</v>
      </c>
      <c r="AY109" s="13">
        <f t="shared" si="915"/>
        <v>0</v>
      </c>
      <c r="AZ109" s="13">
        <f t="shared" si="916"/>
        <v>0</v>
      </c>
      <c r="BA109" s="13">
        <f t="shared" si="917"/>
        <v>0</v>
      </c>
      <c r="BB109" s="1044" t="s">
        <v>284</v>
      </c>
      <c r="BC109" s="1045"/>
      <c r="BD109" s="10"/>
      <c r="BE109" s="44" t="s">
        <v>67</v>
      </c>
      <c r="BF109" s="11" t="s">
        <v>144</v>
      </c>
      <c r="BG109" s="8"/>
      <c r="BH109" s="17"/>
      <c r="BI109" s="74">
        <v>0</v>
      </c>
      <c r="BJ109" s="75">
        <v>0</v>
      </c>
      <c r="BK109" s="34">
        <f t="shared" si="920"/>
        <v>0</v>
      </c>
      <c r="BL109" s="63">
        <v>0</v>
      </c>
      <c r="BM109" s="13">
        <f t="shared" si="921"/>
        <v>0</v>
      </c>
      <c r="BN109" s="13">
        <f t="shared" si="922"/>
        <v>0</v>
      </c>
      <c r="BO109" s="13">
        <f t="shared" si="923"/>
        <v>0</v>
      </c>
      <c r="BP109" s="1044" t="s">
        <v>284</v>
      </c>
      <c r="BQ109" s="1045"/>
      <c r="BR109" s="10"/>
      <c r="BS109" s="44" t="s">
        <v>67</v>
      </c>
      <c r="BT109" s="11" t="s">
        <v>144</v>
      </c>
      <c r="BU109" s="8"/>
      <c r="BV109" s="17"/>
      <c r="BW109" s="74">
        <v>0</v>
      </c>
      <c r="BX109" s="75">
        <v>0</v>
      </c>
      <c r="BY109" s="34">
        <f t="shared" si="926"/>
        <v>0</v>
      </c>
      <c r="BZ109" s="63">
        <v>0</v>
      </c>
      <c r="CA109" s="13">
        <f t="shared" si="927"/>
        <v>0</v>
      </c>
      <c r="CB109" s="13">
        <f t="shared" si="928"/>
        <v>0</v>
      </c>
      <c r="CC109" s="13">
        <f t="shared" si="929"/>
        <v>0</v>
      </c>
      <c r="CD109" s="1044" t="s">
        <v>284</v>
      </c>
      <c r="CE109" s="1045"/>
      <c r="CF109" s="10"/>
      <c r="CG109" s="44" t="s">
        <v>67</v>
      </c>
      <c r="CH109" s="11" t="s">
        <v>144</v>
      </c>
      <c r="CI109" s="8"/>
      <c r="CJ109" s="17"/>
      <c r="CK109" s="74">
        <v>0</v>
      </c>
      <c r="CL109" s="75">
        <v>0</v>
      </c>
      <c r="CM109" s="34">
        <f t="shared" si="932"/>
        <v>0</v>
      </c>
      <c r="CN109" s="63">
        <v>0</v>
      </c>
      <c r="CO109" s="13">
        <f t="shared" si="933"/>
        <v>0</v>
      </c>
      <c r="CP109" s="13">
        <f t="shared" si="934"/>
        <v>0</v>
      </c>
      <c r="CQ109" s="13">
        <f t="shared" si="935"/>
        <v>0</v>
      </c>
      <c r="CR109" s="1044" t="s">
        <v>284</v>
      </c>
      <c r="CS109" s="1045"/>
      <c r="CT109" s="10"/>
      <c r="CU109" s="44" t="s">
        <v>67</v>
      </c>
      <c r="CV109" s="11" t="s">
        <v>144</v>
      </c>
      <c r="CW109" s="8"/>
      <c r="CX109" s="17"/>
      <c r="CY109" s="74">
        <v>0</v>
      </c>
      <c r="CZ109" s="75">
        <v>0</v>
      </c>
      <c r="DA109" s="34">
        <f t="shared" si="938"/>
        <v>0</v>
      </c>
      <c r="DB109" s="63">
        <v>0</v>
      </c>
      <c r="DC109" s="13">
        <f t="shared" si="939"/>
        <v>0</v>
      </c>
      <c r="DD109" s="13">
        <f t="shared" si="940"/>
        <v>0</v>
      </c>
      <c r="DE109" s="13">
        <f t="shared" si="941"/>
        <v>0</v>
      </c>
      <c r="DF109" s="1044" t="s">
        <v>284</v>
      </c>
      <c r="DG109" s="1045"/>
      <c r="DH109" s="10"/>
      <c r="DI109" s="44" t="s">
        <v>67</v>
      </c>
      <c r="DJ109" s="11" t="s">
        <v>144</v>
      </c>
      <c r="DK109" s="8"/>
      <c r="DL109" s="17"/>
      <c r="DM109" s="74">
        <v>0</v>
      </c>
      <c r="DN109" s="75">
        <v>0</v>
      </c>
      <c r="DO109" s="34">
        <f t="shared" si="944"/>
        <v>0</v>
      </c>
      <c r="DP109" s="63">
        <v>0</v>
      </c>
      <c r="DQ109" s="13">
        <f t="shared" si="945"/>
        <v>0</v>
      </c>
      <c r="DR109" s="13">
        <f t="shared" si="946"/>
        <v>0</v>
      </c>
      <c r="DS109" s="13">
        <f t="shared" si="947"/>
        <v>0</v>
      </c>
      <c r="DT109" s="1044" t="s">
        <v>284</v>
      </c>
      <c r="DU109" s="1045"/>
      <c r="DV109" s="10"/>
      <c r="DW109" s="44" t="s">
        <v>67</v>
      </c>
      <c r="DX109" s="11" t="s">
        <v>144</v>
      </c>
      <c r="DY109" s="8"/>
      <c r="DZ109" s="17"/>
      <c r="EA109" s="74">
        <v>0</v>
      </c>
      <c r="EB109" s="75">
        <v>0</v>
      </c>
      <c r="EC109" s="34">
        <f t="shared" si="950"/>
        <v>0</v>
      </c>
      <c r="ED109" s="63">
        <v>0</v>
      </c>
      <c r="EE109" s="13">
        <f t="shared" si="951"/>
        <v>0</v>
      </c>
      <c r="EF109" s="13">
        <f t="shared" si="952"/>
        <v>0</v>
      </c>
      <c r="EG109" s="13">
        <f t="shared" si="953"/>
        <v>0</v>
      </c>
      <c r="EH109" s="1044" t="s">
        <v>284</v>
      </c>
      <c r="EI109" s="1045"/>
      <c r="EJ109" s="10"/>
      <c r="EK109" s="44"/>
      <c r="EL109" s="295" t="s">
        <v>332</v>
      </c>
      <c r="EM109" s="296">
        <v>0</v>
      </c>
      <c r="EN109" s="297">
        <v>1</v>
      </c>
      <c r="EO109" s="190">
        <f>SUM(EP110:EP120)</f>
        <v>39</v>
      </c>
      <c r="EP109" s="107"/>
      <c r="EQ109" s="496">
        <f>SUM(EQ110:EQ120)</f>
        <v>0</v>
      </c>
      <c r="ER109" s="10"/>
      <c r="ES109" s="61"/>
      <c r="ET109" s="298" t="s">
        <v>329</v>
      </c>
      <c r="EU109" s="299"/>
      <c r="EV109" s="296">
        <v>0</v>
      </c>
      <c r="EW109" s="300">
        <v>1</v>
      </c>
      <c r="EX109" s="190">
        <f>SUM(EY110:EY120)</f>
        <v>17.29</v>
      </c>
      <c r="EY109" s="107"/>
      <c r="EZ109" s="496">
        <f>SUM(EZ110:EZ120)</f>
        <v>0</v>
      </c>
      <c r="FA109" s="88"/>
      <c r="FC109" s="44"/>
      <c r="FD109" s="302"/>
      <c r="FE109" s="87" t="s">
        <v>65</v>
      </c>
      <c r="FF109" s="95" t="s">
        <v>60</v>
      </c>
      <c r="FG109" s="14"/>
      <c r="FH109" s="72">
        <v>8.85</v>
      </c>
      <c r="FI109" s="496">
        <f t="shared" si="898"/>
        <v>0</v>
      </c>
      <c r="FJ109" s="10"/>
      <c r="FK109" s="302"/>
      <c r="FL109" s="61"/>
      <c r="FM109" s="61"/>
      <c r="FN109" s="87" t="s">
        <v>65</v>
      </c>
      <c r="FO109" s="95" t="s">
        <v>60</v>
      </c>
      <c r="FP109" s="14"/>
      <c r="FQ109" s="72">
        <v>2.69</v>
      </c>
      <c r="FR109" s="496">
        <f t="shared" si="899"/>
        <v>0</v>
      </c>
      <c r="FS109" s="88"/>
    </row>
    <row r="110" spans="1:175" x14ac:dyDescent="0.25">
      <c r="A110" s="44" t="s">
        <v>68</v>
      </c>
      <c r="B110" s="11" t="s">
        <v>145</v>
      </c>
      <c r="C110" s="8"/>
      <c r="D110" s="17"/>
      <c r="E110" s="74">
        <v>0</v>
      </c>
      <c r="F110" s="75">
        <v>0</v>
      </c>
      <c r="G110" s="34">
        <f t="shared" si="900"/>
        <v>0</v>
      </c>
      <c r="H110" s="63">
        <v>0</v>
      </c>
      <c r="I110" s="13">
        <f t="shared" si="901"/>
        <v>0</v>
      </c>
      <c r="J110" s="13">
        <f t="shared" si="902"/>
        <v>0</v>
      </c>
      <c r="K110" s="13">
        <f t="shared" si="903"/>
        <v>0</v>
      </c>
      <c r="L110" s="217">
        <f>SUM(K110:K111)</f>
        <v>0</v>
      </c>
      <c r="M110" s="218">
        <f>SUM(G110:G111)*C$2</f>
        <v>0</v>
      </c>
      <c r="N110" s="10"/>
      <c r="O110" s="44" t="s">
        <v>68</v>
      </c>
      <c r="P110" s="11" t="s">
        <v>145</v>
      </c>
      <c r="Q110" s="8"/>
      <c r="R110" s="17"/>
      <c r="S110" s="74">
        <v>0</v>
      </c>
      <c r="T110" s="75">
        <v>0</v>
      </c>
      <c r="U110" s="34">
        <f t="shared" si="904"/>
        <v>0</v>
      </c>
      <c r="V110" s="63">
        <v>0</v>
      </c>
      <c r="W110" s="13">
        <f t="shared" si="905"/>
        <v>0</v>
      </c>
      <c r="X110" s="13">
        <f t="shared" si="906"/>
        <v>0</v>
      </c>
      <c r="Y110" s="13">
        <f t="shared" si="907"/>
        <v>0</v>
      </c>
      <c r="Z110" s="217">
        <f>SUM(Y110:Y111)</f>
        <v>0</v>
      </c>
      <c r="AA110" s="218">
        <f>SUM(U110:U111)*Q$2</f>
        <v>0</v>
      </c>
      <c r="AB110" s="10"/>
      <c r="AC110" s="44" t="s">
        <v>68</v>
      </c>
      <c r="AD110" s="11" t="s">
        <v>145</v>
      </c>
      <c r="AE110" s="8"/>
      <c r="AF110" s="17"/>
      <c r="AG110" s="74">
        <v>0</v>
      </c>
      <c r="AH110" s="75">
        <v>0</v>
      </c>
      <c r="AI110" s="34">
        <f t="shared" si="908"/>
        <v>0</v>
      </c>
      <c r="AJ110" s="63">
        <v>0</v>
      </c>
      <c r="AK110" s="13">
        <f t="shared" si="909"/>
        <v>0</v>
      </c>
      <c r="AL110" s="13">
        <f t="shared" si="910"/>
        <v>0</v>
      </c>
      <c r="AM110" s="13">
        <f t="shared" si="911"/>
        <v>0</v>
      </c>
      <c r="AN110" s="217">
        <f t="shared" ref="AN110" si="972">SUM(AM110:AM111)</f>
        <v>0</v>
      </c>
      <c r="AO110" s="218">
        <f t="shared" ref="AO110" si="973">SUM(AI110:AI111)*AE$2</f>
        <v>0</v>
      </c>
      <c r="AP110" s="10"/>
      <c r="AQ110" s="44" t="s">
        <v>68</v>
      </c>
      <c r="AR110" s="11" t="s">
        <v>145</v>
      </c>
      <c r="AS110" s="8"/>
      <c r="AT110" s="17"/>
      <c r="AU110" s="74">
        <v>0</v>
      </c>
      <c r="AV110" s="75">
        <v>0</v>
      </c>
      <c r="AW110" s="34">
        <f t="shared" si="914"/>
        <v>0</v>
      </c>
      <c r="AX110" s="63">
        <v>0</v>
      </c>
      <c r="AY110" s="13">
        <f t="shared" si="915"/>
        <v>0</v>
      </c>
      <c r="AZ110" s="13">
        <f t="shared" si="916"/>
        <v>0</v>
      </c>
      <c r="BA110" s="13">
        <f t="shared" si="917"/>
        <v>0</v>
      </c>
      <c r="BB110" s="217">
        <f t="shared" ref="BB110" si="974">SUM(BA110:BA111)</f>
        <v>0</v>
      </c>
      <c r="BC110" s="218">
        <f t="shared" ref="BC110" si="975">SUM(AW110:AW111)*AS$2</f>
        <v>0</v>
      </c>
      <c r="BD110" s="10"/>
      <c r="BE110" s="44" t="s">
        <v>68</v>
      </c>
      <c r="BF110" s="11" t="s">
        <v>145</v>
      </c>
      <c r="BG110" s="8"/>
      <c r="BH110" s="17"/>
      <c r="BI110" s="74">
        <v>0</v>
      </c>
      <c r="BJ110" s="75">
        <v>0</v>
      </c>
      <c r="BK110" s="34">
        <f t="shared" si="920"/>
        <v>0</v>
      </c>
      <c r="BL110" s="63">
        <v>0</v>
      </c>
      <c r="BM110" s="13">
        <f t="shared" si="921"/>
        <v>0</v>
      </c>
      <c r="BN110" s="13">
        <f t="shared" si="922"/>
        <v>0</v>
      </c>
      <c r="BO110" s="13">
        <f t="shared" si="923"/>
        <v>0</v>
      </c>
      <c r="BP110" s="217">
        <f t="shared" ref="BP110" si="976">SUM(BO110:BO111)</f>
        <v>0</v>
      </c>
      <c r="BQ110" s="218">
        <f t="shared" ref="BQ110" si="977">SUM(BK110:BK111)*BG$2</f>
        <v>0</v>
      </c>
      <c r="BR110" s="10"/>
      <c r="BS110" s="44" t="s">
        <v>68</v>
      </c>
      <c r="BT110" s="11" t="s">
        <v>145</v>
      </c>
      <c r="BU110" s="8"/>
      <c r="BV110" s="17"/>
      <c r="BW110" s="74">
        <v>0</v>
      </c>
      <c r="BX110" s="75">
        <v>0</v>
      </c>
      <c r="BY110" s="34">
        <f t="shared" si="926"/>
        <v>0</v>
      </c>
      <c r="BZ110" s="63">
        <v>0</v>
      </c>
      <c r="CA110" s="13">
        <f t="shared" si="927"/>
        <v>0</v>
      </c>
      <c r="CB110" s="13">
        <f t="shared" si="928"/>
        <v>0</v>
      </c>
      <c r="CC110" s="13">
        <f t="shared" si="929"/>
        <v>0</v>
      </c>
      <c r="CD110" s="217">
        <f t="shared" ref="CD110" si="978">SUM(CC110:CC111)</f>
        <v>0</v>
      </c>
      <c r="CE110" s="218">
        <f t="shared" ref="CE110" si="979">SUM(BY110:BY111)*BU$2</f>
        <v>0</v>
      </c>
      <c r="CF110" s="10"/>
      <c r="CG110" s="44" t="s">
        <v>68</v>
      </c>
      <c r="CH110" s="11" t="s">
        <v>145</v>
      </c>
      <c r="CI110" s="8"/>
      <c r="CJ110" s="17"/>
      <c r="CK110" s="74">
        <v>0</v>
      </c>
      <c r="CL110" s="75">
        <v>0</v>
      </c>
      <c r="CM110" s="34">
        <f t="shared" si="932"/>
        <v>0</v>
      </c>
      <c r="CN110" s="63">
        <v>0</v>
      </c>
      <c r="CO110" s="13">
        <f t="shared" si="933"/>
        <v>0</v>
      </c>
      <c r="CP110" s="13">
        <f t="shared" si="934"/>
        <v>0</v>
      </c>
      <c r="CQ110" s="13">
        <f t="shared" si="935"/>
        <v>0</v>
      </c>
      <c r="CR110" s="217">
        <f t="shared" ref="CR110" si="980">SUM(CQ110:CQ111)</f>
        <v>0</v>
      </c>
      <c r="CS110" s="218">
        <f t="shared" ref="CS110" si="981">SUM(CM110:CM111)*CI$2</f>
        <v>0</v>
      </c>
      <c r="CT110" s="10"/>
      <c r="CU110" s="44" t="s">
        <v>68</v>
      </c>
      <c r="CV110" s="11" t="s">
        <v>145</v>
      </c>
      <c r="CW110" s="8"/>
      <c r="CX110" s="17"/>
      <c r="CY110" s="74">
        <v>0</v>
      </c>
      <c r="CZ110" s="75">
        <v>0</v>
      </c>
      <c r="DA110" s="34">
        <f t="shared" si="938"/>
        <v>0</v>
      </c>
      <c r="DB110" s="63">
        <v>0</v>
      </c>
      <c r="DC110" s="13">
        <f t="shared" si="939"/>
        <v>0</v>
      </c>
      <c r="DD110" s="13">
        <f t="shared" si="940"/>
        <v>0</v>
      </c>
      <c r="DE110" s="13">
        <f t="shared" si="941"/>
        <v>0</v>
      </c>
      <c r="DF110" s="217">
        <f t="shared" ref="DF110" si="982">SUM(DE110:DE111)</f>
        <v>0</v>
      </c>
      <c r="DG110" s="218">
        <f t="shared" ref="DG110" si="983">SUM(DA110:DA111)*CW$2</f>
        <v>0</v>
      </c>
      <c r="DH110" s="10"/>
      <c r="DI110" s="44" t="s">
        <v>68</v>
      </c>
      <c r="DJ110" s="11" t="s">
        <v>145</v>
      </c>
      <c r="DK110" s="8"/>
      <c r="DL110" s="17"/>
      <c r="DM110" s="74">
        <v>0</v>
      </c>
      <c r="DN110" s="75">
        <v>0</v>
      </c>
      <c r="DO110" s="34">
        <f t="shared" si="944"/>
        <v>0</v>
      </c>
      <c r="DP110" s="63">
        <v>0</v>
      </c>
      <c r="DQ110" s="13">
        <f t="shared" si="945"/>
        <v>0</v>
      </c>
      <c r="DR110" s="13">
        <f t="shared" si="946"/>
        <v>0</v>
      </c>
      <c r="DS110" s="13">
        <f t="shared" si="947"/>
        <v>0</v>
      </c>
      <c r="DT110" s="217">
        <f t="shared" ref="DT110" si="984">SUM(DS110:DS111)</f>
        <v>0</v>
      </c>
      <c r="DU110" s="218">
        <f t="shared" ref="DU110" si="985">SUM(DO110:DO111)*DK$2</f>
        <v>0</v>
      </c>
      <c r="DV110" s="10"/>
      <c r="DW110" s="44" t="s">
        <v>68</v>
      </c>
      <c r="DX110" s="11" t="s">
        <v>145</v>
      </c>
      <c r="DY110" s="8"/>
      <c r="DZ110" s="17"/>
      <c r="EA110" s="74">
        <v>0</v>
      </c>
      <c r="EB110" s="75">
        <v>0</v>
      </c>
      <c r="EC110" s="34">
        <f t="shared" si="950"/>
        <v>0</v>
      </c>
      <c r="ED110" s="63">
        <v>0</v>
      </c>
      <c r="EE110" s="13">
        <f t="shared" si="951"/>
        <v>0</v>
      </c>
      <c r="EF110" s="13">
        <f t="shared" si="952"/>
        <v>0</v>
      </c>
      <c r="EG110" s="13">
        <f t="shared" si="953"/>
        <v>0</v>
      </c>
      <c r="EH110" s="217">
        <f t="shared" ref="EH110" si="986">SUM(EG110:EG111)</f>
        <v>0</v>
      </c>
      <c r="EI110" s="218">
        <f t="shared" ref="EI110" si="987">SUM(EC110:EC111)*DY$2</f>
        <v>0</v>
      </c>
      <c r="EJ110" s="10"/>
      <c r="EK110" s="44"/>
      <c r="EL110" s="302"/>
      <c r="EM110" s="87" t="s">
        <v>90</v>
      </c>
      <c r="EN110" s="95" t="s">
        <v>111</v>
      </c>
      <c r="EO110" s="14"/>
      <c r="EP110" s="72">
        <v>0</v>
      </c>
      <c r="EQ110" s="496">
        <f t="shared" ref="EQ110:EQ120" si="988">EM$109*EN$109*EP110</f>
        <v>0</v>
      </c>
      <c r="ER110" s="10"/>
      <c r="ES110" s="61"/>
      <c r="ET110" s="302"/>
      <c r="EU110" s="61"/>
      <c r="EV110" s="87" t="s">
        <v>90</v>
      </c>
      <c r="EW110" s="95" t="s">
        <v>111</v>
      </c>
      <c r="EX110" s="14"/>
      <c r="EY110" s="72">
        <v>0</v>
      </c>
      <c r="EZ110" s="496">
        <f t="shared" ref="EZ110:EZ120" si="989">EV$109*EW$109*EY110</f>
        <v>0</v>
      </c>
      <c r="FA110" s="88"/>
      <c r="FC110" s="44"/>
      <c r="FD110" s="302"/>
      <c r="FE110" s="87" t="s">
        <v>72</v>
      </c>
      <c r="FF110" s="8" t="s">
        <v>154</v>
      </c>
      <c r="FG110" s="61"/>
      <c r="FH110" s="72">
        <v>0.62</v>
      </c>
      <c r="FI110" s="496">
        <f t="shared" si="898"/>
        <v>0</v>
      </c>
      <c r="FJ110" s="10"/>
      <c r="FK110" s="302"/>
      <c r="FL110" s="61"/>
      <c r="FM110" s="61"/>
      <c r="FN110" s="87" t="s">
        <v>72</v>
      </c>
      <c r="FO110" s="8" t="s">
        <v>154</v>
      </c>
      <c r="FP110" s="61"/>
      <c r="FQ110" s="72">
        <v>0</v>
      </c>
      <c r="FR110" s="496">
        <f t="shared" si="899"/>
        <v>0</v>
      </c>
      <c r="FS110" s="88"/>
    </row>
    <row r="111" spans="1:175" x14ac:dyDescent="0.25">
      <c r="A111" s="44" t="s">
        <v>68</v>
      </c>
      <c r="B111" s="11" t="s">
        <v>145</v>
      </c>
      <c r="C111" s="8"/>
      <c r="D111" s="17"/>
      <c r="E111" s="74">
        <v>0</v>
      </c>
      <c r="F111" s="75">
        <v>0</v>
      </c>
      <c r="G111" s="34">
        <f t="shared" si="900"/>
        <v>0</v>
      </c>
      <c r="H111" s="63">
        <v>0</v>
      </c>
      <c r="I111" s="13">
        <f t="shared" si="901"/>
        <v>0</v>
      </c>
      <c r="J111" s="13">
        <f t="shared" si="902"/>
        <v>0</v>
      </c>
      <c r="K111" s="13">
        <f t="shared" si="903"/>
        <v>0</v>
      </c>
      <c r="L111" s="151"/>
      <c r="M111" s="155"/>
      <c r="N111" s="10"/>
      <c r="O111" s="44" t="s">
        <v>68</v>
      </c>
      <c r="P111" s="11" t="s">
        <v>145</v>
      </c>
      <c r="Q111" s="8"/>
      <c r="R111" s="17"/>
      <c r="S111" s="74">
        <v>0</v>
      </c>
      <c r="T111" s="75">
        <v>0</v>
      </c>
      <c r="U111" s="34">
        <f t="shared" si="904"/>
        <v>0</v>
      </c>
      <c r="V111" s="63">
        <v>0</v>
      </c>
      <c r="W111" s="13">
        <f t="shared" si="905"/>
        <v>0</v>
      </c>
      <c r="X111" s="13">
        <f t="shared" si="906"/>
        <v>0</v>
      </c>
      <c r="Y111" s="13">
        <f t="shared" si="907"/>
        <v>0</v>
      </c>
      <c r="Z111" s="151"/>
      <c r="AA111" s="155"/>
      <c r="AB111" s="10"/>
      <c r="AC111" s="44" t="s">
        <v>68</v>
      </c>
      <c r="AD111" s="11" t="s">
        <v>145</v>
      </c>
      <c r="AE111" s="8"/>
      <c r="AF111" s="17"/>
      <c r="AG111" s="74">
        <v>0</v>
      </c>
      <c r="AH111" s="75">
        <v>0</v>
      </c>
      <c r="AI111" s="34">
        <f t="shared" si="908"/>
        <v>0</v>
      </c>
      <c r="AJ111" s="63">
        <v>0</v>
      </c>
      <c r="AK111" s="13">
        <f t="shared" si="909"/>
        <v>0</v>
      </c>
      <c r="AL111" s="13">
        <f t="shared" si="910"/>
        <v>0</v>
      </c>
      <c r="AM111" s="13">
        <f t="shared" si="911"/>
        <v>0</v>
      </c>
      <c r="AN111" s="151"/>
      <c r="AO111" s="155"/>
      <c r="AP111" s="10"/>
      <c r="AQ111" s="44" t="s">
        <v>68</v>
      </c>
      <c r="AR111" s="11" t="s">
        <v>145</v>
      </c>
      <c r="AS111" s="8"/>
      <c r="AT111" s="17"/>
      <c r="AU111" s="74">
        <v>0</v>
      </c>
      <c r="AV111" s="75">
        <v>0</v>
      </c>
      <c r="AW111" s="34">
        <f t="shared" si="914"/>
        <v>0</v>
      </c>
      <c r="AX111" s="63">
        <v>0</v>
      </c>
      <c r="AY111" s="13">
        <f t="shared" si="915"/>
        <v>0</v>
      </c>
      <c r="AZ111" s="13">
        <f t="shared" si="916"/>
        <v>0</v>
      </c>
      <c r="BA111" s="13">
        <f t="shared" si="917"/>
        <v>0</v>
      </c>
      <c r="BB111" s="151"/>
      <c r="BC111" s="155"/>
      <c r="BD111" s="10"/>
      <c r="BE111" s="44" t="s">
        <v>68</v>
      </c>
      <c r="BF111" s="11" t="s">
        <v>145</v>
      </c>
      <c r="BG111" s="8"/>
      <c r="BH111" s="17"/>
      <c r="BI111" s="74">
        <v>0</v>
      </c>
      <c r="BJ111" s="75">
        <v>0</v>
      </c>
      <c r="BK111" s="34">
        <f t="shared" si="920"/>
        <v>0</v>
      </c>
      <c r="BL111" s="63">
        <v>0</v>
      </c>
      <c r="BM111" s="13">
        <f t="shared" si="921"/>
        <v>0</v>
      </c>
      <c r="BN111" s="13">
        <f t="shared" si="922"/>
        <v>0</v>
      </c>
      <c r="BO111" s="13">
        <f t="shared" si="923"/>
        <v>0</v>
      </c>
      <c r="BP111" s="151"/>
      <c r="BQ111" s="155"/>
      <c r="BR111" s="10"/>
      <c r="BS111" s="44" t="s">
        <v>68</v>
      </c>
      <c r="BT111" s="11" t="s">
        <v>145</v>
      </c>
      <c r="BU111" s="8"/>
      <c r="BV111" s="17"/>
      <c r="BW111" s="74">
        <v>0</v>
      </c>
      <c r="BX111" s="75">
        <v>0</v>
      </c>
      <c r="BY111" s="34">
        <f t="shared" si="926"/>
        <v>0</v>
      </c>
      <c r="BZ111" s="63">
        <v>0</v>
      </c>
      <c r="CA111" s="13">
        <f t="shared" si="927"/>
        <v>0</v>
      </c>
      <c r="CB111" s="13">
        <f t="shared" si="928"/>
        <v>0</v>
      </c>
      <c r="CC111" s="13">
        <f t="shared" si="929"/>
        <v>0</v>
      </c>
      <c r="CD111" s="151"/>
      <c r="CE111" s="155"/>
      <c r="CF111" s="10"/>
      <c r="CG111" s="44" t="s">
        <v>68</v>
      </c>
      <c r="CH111" s="11" t="s">
        <v>145</v>
      </c>
      <c r="CI111" s="8"/>
      <c r="CJ111" s="17"/>
      <c r="CK111" s="74">
        <v>0</v>
      </c>
      <c r="CL111" s="75">
        <v>0</v>
      </c>
      <c r="CM111" s="34">
        <f t="shared" si="932"/>
        <v>0</v>
      </c>
      <c r="CN111" s="63">
        <v>0</v>
      </c>
      <c r="CO111" s="13">
        <f t="shared" si="933"/>
        <v>0</v>
      </c>
      <c r="CP111" s="13">
        <f t="shared" si="934"/>
        <v>0</v>
      </c>
      <c r="CQ111" s="13">
        <f t="shared" si="935"/>
        <v>0</v>
      </c>
      <c r="CR111" s="151"/>
      <c r="CS111" s="155"/>
      <c r="CT111" s="10"/>
      <c r="CU111" s="44" t="s">
        <v>68</v>
      </c>
      <c r="CV111" s="11" t="s">
        <v>145</v>
      </c>
      <c r="CW111" s="8"/>
      <c r="CX111" s="17"/>
      <c r="CY111" s="74">
        <v>0</v>
      </c>
      <c r="CZ111" s="75">
        <v>0</v>
      </c>
      <c r="DA111" s="34">
        <f t="shared" si="938"/>
        <v>0</v>
      </c>
      <c r="DB111" s="63">
        <v>0</v>
      </c>
      <c r="DC111" s="13">
        <f t="shared" si="939"/>
        <v>0</v>
      </c>
      <c r="DD111" s="13">
        <f t="shared" si="940"/>
        <v>0</v>
      </c>
      <c r="DE111" s="13">
        <f t="shared" si="941"/>
        <v>0</v>
      </c>
      <c r="DF111" s="151"/>
      <c r="DG111" s="155"/>
      <c r="DH111" s="10"/>
      <c r="DI111" s="44" t="s">
        <v>68</v>
      </c>
      <c r="DJ111" s="11" t="s">
        <v>145</v>
      </c>
      <c r="DK111" s="8"/>
      <c r="DL111" s="17"/>
      <c r="DM111" s="74">
        <v>0</v>
      </c>
      <c r="DN111" s="75">
        <v>0</v>
      </c>
      <c r="DO111" s="34">
        <f t="shared" si="944"/>
        <v>0</v>
      </c>
      <c r="DP111" s="63">
        <v>0</v>
      </c>
      <c r="DQ111" s="13">
        <f t="shared" si="945"/>
        <v>0</v>
      </c>
      <c r="DR111" s="13">
        <f t="shared" si="946"/>
        <v>0</v>
      </c>
      <c r="DS111" s="13">
        <f t="shared" si="947"/>
        <v>0</v>
      </c>
      <c r="DT111" s="151"/>
      <c r="DU111" s="155"/>
      <c r="DV111" s="10"/>
      <c r="DW111" s="44" t="s">
        <v>68</v>
      </c>
      <c r="DX111" s="11" t="s">
        <v>145</v>
      </c>
      <c r="DY111" s="8"/>
      <c r="DZ111" s="17"/>
      <c r="EA111" s="74">
        <v>0</v>
      </c>
      <c r="EB111" s="75">
        <v>0</v>
      </c>
      <c r="EC111" s="34">
        <f t="shared" si="950"/>
        <v>0</v>
      </c>
      <c r="ED111" s="63">
        <v>0</v>
      </c>
      <c r="EE111" s="13">
        <f t="shared" si="951"/>
        <v>0</v>
      </c>
      <c r="EF111" s="13">
        <f t="shared" si="952"/>
        <v>0</v>
      </c>
      <c r="EG111" s="13">
        <f t="shared" si="953"/>
        <v>0</v>
      </c>
      <c r="EH111" s="151"/>
      <c r="EI111" s="155"/>
      <c r="EJ111" s="10"/>
      <c r="EK111" s="44"/>
      <c r="EL111" s="302"/>
      <c r="EM111" s="87" t="s">
        <v>99</v>
      </c>
      <c r="EN111" s="95" t="s">
        <v>112</v>
      </c>
      <c r="EO111" s="14"/>
      <c r="EP111" s="72">
        <v>3.35</v>
      </c>
      <c r="EQ111" s="496">
        <f t="shared" si="988"/>
        <v>0</v>
      </c>
      <c r="ER111" s="10"/>
      <c r="ES111" s="61"/>
      <c r="ET111" s="302"/>
      <c r="EU111" s="61"/>
      <c r="EV111" s="87" t="s">
        <v>99</v>
      </c>
      <c r="EW111" s="95" t="s">
        <v>112</v>
      </c>
      <c r="EX111" s="14"/>
      <c r="EY111" s="72">
        <v>0</v>
      </c>
      <c r="EZ111" s="496">
        <f t="shared" si="989"/>
        <v>0</v>
      </c>
      <c r="FA111" s="88"/>
      <c r="FC111" s="44"/>
      <c r="FD111" s="302"/>
      <c r="FE111" s="87" t="s">
        <v>76</v>
      </c>
      <c r="FF111" s="11" t="s">
        <v>53</v>
      </c>
      <c r="FG111" s="14"/>
      <c r="FH111" s="72">
        <v>0</v>
      </c>
      <c r="FI111" s="496">
        <f t="shared" si="898"/>
        <v>0</v>
      </c>
      <c r="FJ111" s="10"/>
      <c r="FK111" s="302"/>
      <c r="FL111" s="61"/>
      <c r="FM111" s="61"/>
      <c r="FN111" s="87" t="s">
        <v>76</v>
      </c>
      <c r="FO111" s="11" t="s">
        <v>53</v>
      </c>
      <c r="FP111" s="14"/>
      <c r="FQ111" s="72">
        <v>0</v>
      </c>
      <c r="FR111" s="496">
        <f t="shared" si="899"/>
        <v>0</v>
      </c>
      <c r="FS111" s="88"/>
    </row>
    <row r="112" spans="1:175" ht="13" thickBot="1" x14ac:dyDescent="0.3">
      <c r="A112" s="44"/>
      <c r="B112" s="11"/>
      <c r="C112" s="17"/>
      <c r="D112" s="942" t="s">
        <v>49</v>
      </c>
      <c r="E112" s="18" t="s">
        <v>45</v>
      </c>
      <c r="F112" s="942" t="s">
        <v>4</v>
      </c>
      <c r="G112" s="942" t="s">
        <v>50</v>
      </c>
      <c r="H112" s="304" t="s">
        <v>51</v>
      </c>
      <c r="I112" s="61"/>
      <c r="J112" s="61"/>
      <c r="K112" s="61"/>
      <c r="L112" s="117"/>
      <c r="M112" s="305" t="s">
        <v>285</v>
      </c>
      <c r="N112" s="10"/>
      <c r="O112" s="44"/>
      <c r="P112" s="11"/>
      <c r="Q112" s="17"/>
      <c r="R112" s="942" t="s">
        <v>49</v>
      </c>
      <c r="S112" s="18" t="s">
        <v>45</v>
      </c>
      <c r="T112" s="942" t="s">
        <v>4</v>
      </c>
      <c r="U112" s="942" t="s">
        <v>50</v>
      </c>
      <c r="V112" s="304" t="s">
        <v>51</v>
      </c>
      <c r="W112" s="61"/>
      <c r="X112" s="61"/>
      <c r="Y112" s="61"/>
      <c r="Z112" s="117"/>
      <c r="AA112" s="305" t="s">
        <v>285</v>
      </c>
      <c r="AB112" s="10"/>
      <c r="AC112" s="44"/>
      <c r="AD112" s="11"/>
      <c r="AE112" s="17"/>
      <c r="AF112" s="942" t="s">
        <v>49</v>
      </c>
      <c r="AG112" s="18" t="s">
        <v>45</v>
      </c>
      <c r="AH112" s="942" t="s">
        <v>4</v>
      </c>
      <c r="AI112" s="942" t="s">
        <v>50</v>
      </c>
      <c r="AJ112" s="304" t="s">
        <v>51</v>
      </c>
      <c r="AK112" s="61"/>
      <c r="AL112" s="61"/>
      <c r="AM112" s="61"/>
      <c r="AN112" s="117"/>
      <c r="AO112" s="305" t="s">
        <v>285</v>
      </c>
      <c r="AP112" s="10"/>
      <c r="AQ112" s="44"/>
      <c r="AR112" s="11"/>
      <c r="AS112" s="17"/>
      <c r="AT112" s="942" t="s">
        <v>49</v>
      </c>
      <c r="AU112" s="18" t="s">
        <v>45</v>
      </c>
      <c r="AV112" s="942" t="s">
        <v>4</v>
      </c>
      <c r="AW112" s="942" t="s">
        <v>50</v>
      </c>
      <c r="AX112" s="304" t="s">
        <v>51</v>
      </c>
      <c r="AY112" s="61"/>
      <c r="AZ112" s="61"/>
      <c r="BA112" s="61"/>
      <c r="BB112" s="117"/>
      <c r="BC112" s="305" t="s">
        <v>285</v>
      </c>
      <c r="BD112" s="10"/>
      <c r="BE112" s="44"/>
      <c r="BF112" s="11"/>
      <c r="BG112" s="17"/>
      <c r="BH112" s="942" t="s">
        <v>49</v>
      </c>
      <c r="BI112" s="18" t="s">
        <v>45</v>
      </c>
      <c r="BJ112" s="942" t="s">
        <v>4</v>
      </c>
      <c r="BK112" s="942" t="s">
        <v>50</v>
      </c>
      <c r="BL112" s="304" t="s">
        <v>51</v>
      </c>
      <c r="BM112" s="61"/>
      <c r="BN112" s="61"/>
      <c r="BO112" s="61"/>
      <c r="BP112" s="117"/>
      <c r="BQ112" s="305" t="s">
        <v>285</v>
      </c>
      <c r="BR112" s="10"/>
      <c r="BS112" s="44"/>
      <c r="BT112" s="11"/>
      <c r="BU112" s="17"/>
      <c r="BV112" s="942" t="s">
        <v>49</v>
      </c>
      <c r="BW112" s="18" t="s">
        <v>45</v>
      </c>
      <c r="BX112" s="942" t="s">
        <v>4</v>
      </c>
      <c r="BY112" s="942" t="s">
        <v>50</v>
      </c>
      <c r="BZ112" s="304" t="s">
        <v>51</v>
      </c>
      <c r="CA112" s="61"/>
      <c r="CB112" s="61"/>
      <c r="CC112" s="61"/>
      <c r="CD112" s="117"/>
      <c r="CE112" s="305" t="s">
        <v>285</v>
      </c>
      <c r="CF112" s="10"/>
      <c r="CG112" s="44"/>
      <c r="CH112" s="11"/>
      <c r="CI112" s="17"/>
      <c r="CJ112" s="942" t="s">
        <v>49</v>
      </c>
      <c r="CK112" s="18" t="s">
        <v>45</v>
      </c>
      <c r="CL112" s="942" t="s">
        <v>4</v>
      </c>
      <c r="CM112" s="942" t="s">
        <v>50</v>
      </c>
      <c r="CN112" s="304" t="s">
        <v>51</v>
      </c>
      <c r="CO112" s="61"/>
      <c r="CP112" s="61"/>
      <c r="CQ112" s="61"/>
      <c r="CR112" s="117"/>
      <c r="CS112" s="305" t="s">
        <v>285</v>
      </c>
      <c r="CT112" s="10"/>
      <c r="CU112" s="44"/>
      <c r="CV112" s="11"/>
      <c r="CW112" s="17"/>
      <c r="CX112" s="942" t="s">
        <v>49</v>
      </c>
      <c r="CY112" s="18" t="s">
        <v>45</v>
      </c>
      <c r="CZ112" s="942" t="s">
        <v>4</v>
      </c>
      <c r="DA112" s="942" t="s">
        <v>50</v>
      </c>
      <c r="DB112" s="304" t="s">
        <v>51</v>
      </c>
      <c r="DC112" s="61"/>
      <c r="DD112" s="61"/>
      <c r="DE112" s="61"/>
      <c r="DF112" s="117"/>
      <c r="DG112" s="305" t="s">
        <v>285</v>
      </c>
      <c r="DH112" s="10"/>
      <c r="DI112" s="44"/>
      <c r="DJ112" s="11"/>
      <c r="DK112" s="17"/>
      <c r="DL112" s="942" t="s">
        <v>49</v>
      </c>
      <c r="DM112" s="18" t="s">
        <v>45</v>
      </c>
      <c r="DN112" s="942" t="s">
        <v>4</v>
      </c>
      <c r="DO112" s="942" t="s">
        <v>50</v>
      </c>
      <c r="DP112" s="304" t="s">
        <v>51</v>
      </c>
      <c r="DQ112" s="61"/>
      <c r="DR112" s="61"/>
      <c r="DS112" s="61"/>
      <c r="DT112" s="117"/>
      <c r="DU112" s="305" t="s">
        <v>285</v>
      </c>
      <c r="DV112" s="10"/>
      <c r="DW112" s="44"/>
      <c r="DX112" s="11"/>
      <c r="DY112" s="17"/>
      <c r="DZ112" s="942" t="s">
        <v>49</v>
      </c>
      <c r="EA112" s="18" t="s">
        <v>45</v>
      </c>
      <c r="EB112" s="942" t="s">
        <v>4</v>
      </c>
      <c r="EC112" s="942" t="s">
        <v>50</v>
      </c>
      <c r="ED112" s="304" t="s">
        <v>51</v>
      </c>
      <c r="EE112" s="61"/>
      <c r="EF112" s="61"/>
      <c r="EG112" s="61"/>
      <c r="EH112" s="117"/>
      <c r="EI112" s="305" t="s">
        <v>285</v>
      </c>
      <c r="EJ112" s="10"/>
      <c r="EK112" s="44"/>
      <c r="EL112" s="302"/>
      <c r="EM112" s="87" t="s">
        <v>91</v>
      </c>
      <c r="EN112" s="95" t="s">
        <v>321</v>
      </c>
      <c r="EO112" s="14"/>
      <c r="EP112" s="72">
        <v>0</v>
      </c>
      <c r="EQ112" s="496">
        <f t="shared" si="988"/>
        <v>0</v>
      </c>
      <c r="ER112" s="10"/>
      <c r="ES112" s="61"/>
      <c r="ET112" s="302"/>
      <c r="EU112" s="61"/>
      <c r="EV112" s="87" t="s">
        <v>91</v>
      </c>
      <c r="EW112" s="95" t="s">
        <v>321</v>
      </c>
      <c r="EX112" s="14"/>
      <c r="EY112" s="72">
        <v>0</v>
      </c>
      <c r="EZ112" s="496">
        <f t="shared" si="989"/>
        <v>0</v>
      </c>
      <c r="FA112" s="88"/>
      <c r="FC112" s="44"/>
      <c r="FD112" s="302"/>
      <c r="FE112" s="87" t="s">
        <v>105</v>
      </c>
      <c r="FF112" s="11" t="s">
        <v>57</v>
      </c>
      <c r="FG112" s="14"/>
      <c r="FH112" s="72">
        <v>13.2</v>
      </c>
      <c r="FI112" s="496">
        <f t="shared" si="898"/>
        <v>0</v>
      </c>
      <c r="FJ112" s="10"/>
      <c r="FK112" s="302"/>
      <c r="FL112" s="61"/>
      <c r="FM112" s="61"/>
      <c r="FN112" s="87" t="s">
        <v>105</v>
      </c>
      <c r="FO112" s="11" t="s">
        <v>57</v>
      </c>
      <c r="FP112" s="14"/>
      <c r="FQ112" s="72">
        <v>5.5</v>
      </c>
      <c r="FR112" s="496">
        <f t="shared" si="899"/>
        <v>0</v>
      </c>
      <c r="FS112" s="88"/>
    </row>
    <row r="113" spans="1:175" ht="13" thickBot="1" x14ac:dyDescent="0.3">
      <c r="A113" s="44" t="s">
        <v>100</v>
      </c>
      <c r="B113" s="11" t="s">
        <v>52</v>
      </c>
      <c r="C113" s="17"/>
      <c r="D113" s="17"/>
      <c r="E113" s="36">
        <f>C5*C6</f>
        <v>0</v>
      </c>
      <c r="F113" s="65">
        <v>1</v>
      </c>
      <c r="G113" s="65">
        <v>0</v>
      </c>
      <c r="H113" s="63">
        <v>0</v>
      </c>
      <c r="I113" s="13">
        <f>(E113*F113*G113*H113/60)+(E114*F114*G114*H114/60)+(E115*G115*H115/60)</f>
        <v>0</v>
      </c>
      <c r="J113" s="13">
        <f>IF(E$113=0,0,I113/E$113)</f>
        <v>0</v>
      </c>
      <c r="K113" s="13">
        <f>(J113*G$2)</f>
        <v>0</v>
      </c>
      <c r="L113" s="151"/>
      <c r="M113" s="220">
        <f>IF(H113=0,0,K113/H113)</f>
        <v>0</v>
      </c>
      <c r="N113" s="10"/>
      <c r="O113" s="44" t="s">
        <v>100</v>
      </c>
      <c r="P113" s="11" t="s">
        <v>52</v>
      </c>
      <c r="Q113" s="17"/>
      <c r="R113" s="17"/>
      <c r="S113" s="36">
        <f>Q5*Q6</f>
        <v>0</v>
      </c>
      <c r="T113" s="65">
        <v>1</v>
      </c>
      <c r="U113" s="65">
        <v>0</v>
      </c>
      <c r="V113" s="63">
        <v>0</v>
      </c>
      <c r="W113" s="13">
        <f>(S113*T113*U113*V113/60)+(S114*T114*U114*V114/60)+(S115*U115*V115/60)</f>
        <v>0</v>
      </c>
      <c r="X113" s="13">
        <f>IF(S$113=0,0,W113/S$113)</f>
        <v>0</v>
      </c>
      <c r="Y113" s="13">
        <f>(X113*U$2)</f>
        <v>0</v>
      </c>
      <c r="Z113" s="151"/>
      <c r="AA113" s="220">
        <f>IF(V113=0,0,Y113/V113)</f>
        <v>0</v>
      </c>
      <c r="AB113" s="10"/>
      <c r="AC113" s="44" t="s">
        <v>100</v>
      </c>
      <c r="AD113" s="11" t="s">
        <v>52</v>
      </c>
      <c r="AE113" s="17"/>
      <c r="AF113" s="17"/>
      <c r="AG113" s="36">
        <f t="shared" ref="AG113" si="990">AE5*AE6</f>
        <v>0</v>
      </c>
      <c r="AH113" s="65">
        <v>1</v>
      </c>
      <c r="AI113" s="65">
        <v>0</v>
      </c>
      <c r="AJ113" s="63">
        <v>0</v>
      </c>
      <c r="AK113" s="13">
        <f t="shared" ref="AK113" si="991">(AG113*AH113*AI113*AJ113/60)+(AG114*AH114*AI114*AJ114/60)+(AG115*AI115*AJ115/60)</f>
        <v>0</v>
      </c>
      <c r="AL113" s="13">
        <f t="shared" ref="AL113" si="992">IF(AG$113=0,0,AK113/AG$113)</f>
        <v>0</v>
      </c>
      <c r="AM113" s="13">
        <f t="shared" ref="AM113" si="993">(AL113*AI$2)</f>
        <v>0</v>
      </c>
      <c r="AN113" s="151"/>
      <c r="AO113" s="220">
        <f t="shared" ref="AO113" si="994">IF(AJ113=0,0,AM113/AJ113)</f>
        <v>0</v>
      </c>
      <c r="AP113" s="10"/>
      <c r="AQ113" s="44" t="s">
        <v>100</v>
      </c>
      <c r="AR113" s="11" t="s">
        <v>52</v>
      </c>
      <c r="AS113" s="17"/>
      <c r="AT113" s="17"/>
      <c r="AU113" s="36">
        <f t="shared" ref="AU113" si="995">AS5*AS6</f>
        <v>0</v>
      </c>
      <c r="AV113" s="65">
        <v>1</v>
      </c>
      <c r="AW113" s="65">
        <v>0</v>
      </c>
      <c r="AX113" s="63">
        <v>0</v>
      </c>
      <c r="AY113" s="13">
        <f t="shared" ref="AY113" si="996">(AU113*AV113*AW113*AX113/60)+(AU114*AV114*AW114*AX114/60)+(AU115*AW115*AX115/60)</f>
        <v>0</v>
      </c>
      <c r="AZ113" s="13">
        <f t="shared" ref="AZ113" si="997">IF(AU$113=0,0,AY113/AU$113)</f>
        <v>0</v>
      </c>
      <c r="BA113" s="13">
        <f t="shared" ref="BA113" si="998">(AZ113*AW$2)</f>
        <v>0</v>
      </c>
      <c r="BB113" s="151"/>
      <c r="BC113" s="220">
        <f t="shared" ref="BC113" si="999">IF(AX113=0,0,BA113/AX113)</f>
        <v>0</v>
      </c>
      <c r="BD113" s="10"/>
      <c r="BE113" s="44" t="s">
        <v>100</v>
      </c>
      <c r="BF113" s="11" t="s">
        <v>52</v>
      </c>
      <c r="BG113" s="17"/>
      <c r="BH113" s="17"/>
      <c r="BI113" s="36">
        <f t="shared" ref="BI113" si="1000">BG5*BG6</f>
        <v>0</v>
      </c>
      <c r="BJ113" s="65">
        <v>1</v>
      </c>
      <c r="BK113" s="65">
        <v>0</v>
      </c>
      <c r="BL113" s="63">
        <v>0</v>
      </c>
      <c r="BM113" s="13">
        <f t="shared" ref="BM113" si="1001">(BI113*BJ113*BK113*BL113/60)+(BI114*BJ114*BK114*BL114/60)+(BI115*BK115*BL115/60)</f>
        <v>0</v>
      </c>
      <c r="BN113" s="13">
        <f t="shared" ref="BN113" si="1002">IF(BI$113=0,0,BM113/BI$113)</f>
        <v>0</v>
      </c>
      <c r="BO113" s="13">
        <f t="shared" ref="BO113" si="1003">(BN113*BK$2)</f>
        <v>0</v>
      </c>
      <c r="BP113" s="151"/>
      <c r="BQ113" s="220">
        <f t="shared" ref="BQ113" si="1004">IF(BL113=0,0,BO113/BL113)</f>
        <v>0</v>
      </c>
      <c r="BR113" s="10"/>
      <c r="BS113" s="44" t="s">
        <v>100</v>
      </c>
      <c r="BT113" s="11" t="s">
        <v>52</v>
      </c>
      <c r="BU113" s="17"/>
      <c r="BV113" s="17"/>
      <c r="BW113" s="36">
        <f t="shared" ref="BW113" si="1005">BU5*BU6</f>
        <v>0</v>
      </c>
      <c r="BX113" s="65">
        <v>1</v>
      </c>
      <c r="BY113" s="65">
        <v>0</v>
      </c>
      <c r="BZ113" s="63">
        <v>0</v>
      </c>
      <c r="CA113" s="13">
        <f t="shared" ref="CA113" si="1006">(BW113*BX113*BY113*BZ113/60)+(BW114*BX114*BY114*BZ114/60)+(BW115*BY115*BZ115/60)</f>
        <v>0</v>
      </c>
      <c r="CB113" s="13">
        <f t="shared" ref="CB113" si="1007">IF(BW$113=0,0,CA113/BW$113)</f>
        <v>0</v>
      </c>
      <c r="CC113" s="13">
        <f t="shared" ref="CC113" si="1008">(CB113*BY$2)</f>
        <v>0</v>
      </c>
      <c r="CD113" s="151"/>
      <c r="CE113" s="220">
        <f t="shared" ref="CE113" si="1009">IF(BZ113=0,0,CC113/BZ113)</f>
        <v>0</v>
      </c>
      <c r="CF113" s="10"/>
      <c r="CG113" s="44" t="s">
        <v>100</v>
      </c>
      <c r="CH113" s="11" t="s">
        <v>52</v>
      </c>
      <c r="CI113" s="17"/>
      <c r="CJ113" s="17"/>
      <c r="CK113" s="36">
        <f t="shared" ref="CK113" si="1010">CI5*CI6</f>
        <v>0</v>
      </c>
      <c r="CL113" s="65">
        <v>1</v>
      </c>
      <c r="CM113" s="65">
        <v>0</v>
      </c>
      <c r="CN113" s="63">
        <v>0</v>
      </c>
      <c r="CO113" s="13">
        <f t="shared" ref="CO113" si="1011">(CK113*CL113*CM113*CN113/60)+(CK114*CL114*CM114*CN114/60)+(CK115*CM115*CN115/60)</f>
        <v>0</v>
      </c>
      <c r="CP113" s="13">
        <f t="shared" ref="CP113" si="1012">IF(CK$113=0,0,CO113/CK$113)</f>
        <v>0</v>
      </c>
      <c r="CQ113" s="13">
        <f t="shared" ref="CQ113" si="1013">(CP113*CM$2)</f>
        <v>0</v>
      </c>
      <c r="CR113" s="151"/>
      <c r="CS113" s="220">
        <f t="shared" ref="CS113" si="1014">IF(CN113=0,0,CQ113/CN113)</f>
        <v>0</v>
      </c>
      <c r="CT113" s="10"/>
      <c r="CU113" s="44" t="s">
        <v>100</v>
      </c>
      <c r="CV113" s="11" t="s">
        <v>52</v>
      </c>
      <c r="CW113" s="17"/>
      <c r="CX113" s="17"/>
      <c r="CY113" s="36">
        <f t="shared" ref="CY113" si="1015">CW5*CW6</f>
        <v>0</v>
      </c>
      <c r="CZ113" s="65">
        <v>1</v>
      </c>
      <c r="DA113" s="65">
        <v>0</v>
      </c>
      <c r="DB113" s="63">
        <v>0</v>
      </c>
      <c r="DC113" s="13">
        <f t="shared" ref="DC113" si="1016">(CY113*CZ113*DA113*DB113/60)+(CY114*CZ114*DA114*DB114/60)+(CY115*DA115*DB115/60)</f>
        <v>0</v>
      </c>
      <c r="DD113" s="13">
        <f t="shared" ref="DD113" si="1017">IF(CY$113=0,0,DC113/CY$113)</f>
        <v>0</v>
      </c>
      <c r="DE113" s="13">
        <f t="shared" ref="DE113" si="1018">(DD113*DA$2)</f>
        <v>0</v>
      </c>
      <c r="DF113" s="151"/>
      <c r="DG113" s="220">
        <f t="shared" ref="DG113" si="1019">IF(DB113=0,0,DE113/DB113)</f>
        <v>0</v>
      </c>
      <c r="DH113" s="10"/>
      <c r="DI113" s="44" t="s">
        <v>100</v>
      </c>
      <c r="DJ113" s="11" t="s">
        <v>52</v>
      </c>
      <c r="DK113" s="17"/>
      <c r="DL113" s="17"/>
      <c r="DM113" s="36">
        <f t="shared" ref="DM113" si="1020">DK5*DK6</f>
        <v>0</v>
      </c>
      <c r="DN113" s="65">
        <v>1</v>
      </c>
      <c r="DO113" s="65">
        <v>0</v>
      </c>
      <c r="DP113" s="63">
        <v>0</v>
      </c>
      <c r="DQ113" s="13">
        <f t="shared" ref="DQ113" si="1021">(DM113*DN113*DO113*DP113/60)+(DM114*DN114*DO114*DP114/60)+(DM115*DO115*DP115/60)</f>
        <v>0</v>
      </c>
      <c r="DR113" s="13">
        <f t="shared" ref="DR113" si="1022">IF(DM$113=0,0,DQ113/DM$113)</f>
        <v>0</v>
      </c>
      <c r="DS113" s="13">
        <f t="shared" ref="DS113" si="1023">(DR113*DO$2)</f>
        <v>0</v>
      </c>
      <c r="DT113" s="151"/>
      <c r="DU113" s="220">
        <f t="shared" ref="DU113" si="1024">IF(DP113=0,0,DS113/DP113)</f>
        <v>0</v>
      </c>
      <c r="DV113" s="10"/>
      <c r="DW113" s="44" t="s">
        <v>100</v>
      </c>
      <c r="DX113" s="11" t="s">
        <v>52</v>
      </c>
      <c r="DY113" s="17"/>
      <c r="DZ113" s="17"/>
      <c r="EA113" s="36">
        <f t="shared" ref="EA113" si="1025">DY5*DY6</f>
        <v>0</v>
      </c>
      <c r="EB113" s="65">
        <v>1</v>
      </c>
      <c r="EC113" s="65">
        <v>0</v>
      </c>
      <c r="ED113" s="63">
        <v>0</v>
      </c>
      <c r="EE113" s="13">
        <f t="shared" ref="EE113" si="1026">(EA113*EB113*EC113*ED113/60)+(EA114*EB114*EC114*ED114/60)+(EA115*EC115*ED115/60)</f>
        <v>0</v>
      </c>
      <c r="EF113" s="13">
        <f t="shared" ref="EF113" si="1027">IF(EA$113=0,0,EE113/EA$113)</f>
        <v>0</v>
      </c>
      <c r="EG113" s="13">
        <f t="shared" ref="EG113" si="1028">(EF113*EC$2)</f>
        <v>0</v>
      </c>
      <c r="EH113" s="151"/>
      <c r="EI113" s="220">
        <f t="shared" ref="EI113" si="1029">IF(ED113=0,0,EG113/ED113)</f>
        <v>0</v>
      </c>
      <c r="EJ113" s="10"/>
      <c r="EK113" s="44"/>
      <c r="EL113" s="61"/>
      <c r="EM113" s="87" t="s">
        <v>240</v>
      </c>
      <c r="EN113" s="95" t="s">
        <v>246</v>
      </c>
      <c r="EO113" s="14"/>
      <c r="EP113" s="72">
        <v>9.06</v>
      </c>
      <c r="EQ113" s="496">
        <f t="shared" si="988"/>
        <v>0</v>
      </c>
      <c r="ER113" s="61"/>
      <c r="ES113" s="61"/>
      <c r="ET113" s="61"/>
      <c r="EU113" s="61"/>
      <c r="EV113" s="87" t="s">
        <v>240</v>
      </c>
      <c r="EW113" s="95" t="s">
        <v>246</v>
      </c>
      <c r="EX113" s="14"/>
      <c r="EY113" s="72">
        <v>4.8099999999999996</v>
      </c>
      <c r="EZ113" s="496">
        <f t="shared" si="989"/>
        <v>0</v>
      </c>
      <c r="FA113" s="88"/>
      <c r="FC113" s="44"/>
      <c r="FD113" s="295" t="s">
        <v>333</v>
      </c>
      <c r="FE113" s="296">
        <v>0</v>
      </c>
      <c r="FF113" s="297">
        <v>1</v>
      </c>
      <c r="FG113" s="190">
        <f>SUM(FH114:FH124)</f>
        <v>19.54</v>
      </c>
      <c r="FH113" s="107"/>
      <c r="FI113" s="496">
        <f>SUM(FI114:FI124)</f>
        <v>0</v>
      </c>
      <c r="FJ113" s="10"/>
      <c r="FK113" s="307" t="s">
        <v>334</v>
      </c>
      <c r="FL113" s="309"/>
      <c r="FM113" s="308"/>
      <c r="FN113" s="296">
        <v>0</v>
      </c>
      <c r="FO113" s="300">
        <v>1</v>
      </c>
      <c r="FP113" s="190">
        <f>SUM(FQ114:FQ124)</f>
        <v>0</v>
      </c>
      <c r="FQ113" s="107"/>
      <c r="FR113" s="496">
        <f>SUM(FR114:FR124)</f>
        <v>0</v>
      </c>
      <c r="FS113" s="88"/>
    </row>
    <row r="114" spans="1:175" x14ac:dyDescent="0.25">
      <c r="A114" s="44" t="s">
        <v>100</v>
      </c>
      <c r="B114" s="11" t="s">
        <v>52</v>
      </c>
      <c r="C114" s="17"/>
      <c r="D114" s="17"/>
      <c r="E114" s="76">
        <v>0</v>
      </c>
      <c r="F114" s="65">
        <v>1</v>
      </c>
      <c r="G114" s="65">
        <v>0</v>
      </c>
      <c r="H114" s="59">
        <f>H113</f>
        <v>0</v>
      </c>
      <c r="I114" s="13"/>
      <c r="J114" s="13"/>
      <c r="K114" s="13"/>
      <c r="L114" s="151"/>
      <c r="M114" s="155"/>
      <c r="N114" s="10"/>
      <c r="O114" s="44" t="s">
        <v>100</v>
      </c>
      <c r="P114" s="11" t="s">
        <v>52</v>
      </c>
      <c r="Q114" s="17"/>
      <c r="R114" s="17"/>
      <c r="S114" s="76">
        <v>0</v>
      </c>
      <c r="T114" s="65">
        <v>1</v>
      </c>
      <c r="U114" s="65">
        <v>0</v>
      </c>
      <c r="V114" s="59">
        <f>V113</f>
        <v>0</v>
      </c>
      <c r="W114" s="13"/>
      <c r="X114" s="13"/>
      <c r="Y114" s="13"/>
      <c r="Z114" s="151"/>
      <c r="AA114" s="155"/>
      <c r="AB114" s="10"/>
      <c r="AC114" s="44" t="s">
        <v>100</v>
      </c>
      <c r="AD114" s="11" t="s">
        <v>52</v>
      </c>
      <c r="AE114" s="17"/>
      <c r="AF114" s="17"/>
      <c r="AG114" s="76">
        <v>0</v>
      </c>
      <c r="AH114" s="65">
        <v>1</v>
      </c>
      <c r="AI114" s="65">
        <v>0</v>
      </c>
      <c r="AJ114" s="59">
        <f t="shared" ref="AJ114" si="1030">AJ113</f>
        <v>0</v>
      </c>
      <c r="AK114" s="13"/>
      <c r="AL114" s="13"/>
      <c r="AM114" s="13"/>
      <c r="AN114" s="151"/>
      <c r="AO114" s="155"/>
      <c r="AP114" s="10"/>
      <c r="AQ114" s="44" t="s">
        <v>100</v>
      </c>
      <c r="AR114" s="11" t="s">
        <v>52</v>
      </c>
      <c r="AS114" s="17"/>
      <c r="AT114" s="17"/>
      <c r="AU114" s="76">
        <v>0</v>
      </c>
      <c r="AV114" s="65">
        <v>1</v>
      </c>
      <c r="AW114" s="65">
        <v>0</v>
      </c>
      <c r="AX114" s="59">
        <f t="shared" ref="AX114" si="1031">AX113</f>
        <v>0</v>
      </c>
      <c r="AY114" s="13"/>
      <c r="AZ114" s="13"/>
      <c r="BA114" s="13"/>
      <c r="BB114" s="151"/>
      <c r="BC114" s="155"/>
      <c r="BD114" s="10"/>
      <c r="BE114" s="44" t="s">
        <v>100</v>
      </c>
      <c r="BF114" s="11" t="s">
        <v>52</v>
      </c>
      <c r="BG114" s="17"/>
      <c r="BH114" s="17"/>
      <c r="BI114" s="76">
        <v>0</v>
      </c>
      <c r="BJ114" s="65">
        <v>1</v>
      </c>
      <c r="BK114" s="65">
        <v>0</v>
      </c>
      <c r="BL114" s="59">
        <f t="shared" ref="BL114" si="1032">BL113</f>
        <v>0</v>
      </c>
      <c r="BM114" s="13"/>
      <c r="BN114" s="13"/>
      <c r="BO114" s="13"/>
      <c r="BP114" s="151"/>
      <c r="BQ114" s="155"/>
      <c r="BR114" s="10"/>
      <c r="BS114" s="44" t="s">
        <v>100</v>
      </c>
      <c r="BT114" s="11" t="s">
        <v>52</v>
      </c>
      <c r="BU114" s="17"/>
      <c r="BV114" s="17"/>
      <c r="BW114" s="76">
        <v>0</v>
      </c>
      <c r="BX114" s="65">
        <v>1</v>
      </c>
      <c r="BY114" s="65">
        <v>0</v>
      </c>
      <c r="BZ114" s="59">
        <f t="shared" ref="BZ114" si="1033">BZ113</f>
        <v>0</v>
      </c>
      <c r="CA114" s="13"/>
      <c r="CB114" s="13"/>
      <c r="CC114" s="13"/>
      <c r="CD114" s="151"/>
      <c r="CE114" s="155"/>
      <c r="CF114" s="10"/>
      <c r="CG114" s="44" t="s">
        <v>100</v>
      </c>
      <c r="CH114" s="11" t="s">
        <v>52</v>
      </c>
      <c r="CI114" s="17"/>
      <c r="CJ114" s="17"/>
      <c r="CK114" s="76">
        <v>0</v>
      </c>
      <c r="CL114" s="65">
        <v>1</v>
      </c>
      <c r="CM114" s="65">
        <v>0</v>
      </c>
      <c r="CN114" s="59">
        <f t="shared" ref="CN114" si="1034">CN113</f>
        <v>0</v>
      </c>
      <c r="CO114" s="13"/>
      <c r="CP114" s="13"/>
      <c r="CQ114" s="13"/>
      <c r="CR114" s="151"/>
      <c r="CS114" s="155"/>
      <c r="CT114" s="10"/>
      <c r="CU114" s="44" t="s">
        <v>100</v>
      </c>
      <c r="CV114" s="11" t="s">
        <v>52</v>
      </c>
      <c r="CW114" s="17"/>
      <c r="CX114" s="17"/>
      <c r="CY114" s="76">
        <v>0</v>
      </c>
      <c r="CZ114" s="65">
        <v>1</v>
      </c>
      <c r="DA114" s="65">
        <v>0</v>
      </c>
      <c r="DB114" s="59">
        <f t="shared" ref="DB114" si="1035">DB113</f>
        <v>0</v>
      </c>
      <c r="DC114" s="13"/>
      <c r="DD114" s="13"/>
      <c r="DE114" s="13"/>
      <c r="DF114" s="151"/>
      <c r="DG114" s="155"/>
      <c r="DH114" s="10"/>
      <c r="DI114" s="44" t="s">
        <v>100</v>
      </c>
      <c r="DJ114" s="11" t="s">
        <v>52</v>
      </c>
      <c r="DK114" s="17"/>
      <c r="DL114" s="17"/>
      <c r="DM114" s="76">
        <v>0</v>
      </c>
      <c r="DN114" s="65">
        <v>1</v>
      </c>
      <c r="DO114" s="65">
        <v>0</v>
      </c>
      <c r="DP114" s="59">
        <f t="shared" ref="DP114" si="1036">DP113</f>
        <v>0</v>
      </c>
      <c r="DQ114" s="13"/>
      <c r="DR114" s="13"/>
      <c r="DS114" s="13"/>
      <c r="DT114" s="151"/>
      <c r="DU114" s="155"/>
      <c r="DV114" s="10"/>
      <c r="DW114" s="44" t="s">
        <v>100</v>
      </c>
      <c r="DX114" s="11" t="s">
        <v>52</v>
      </c>
      <c r="DY114" s="17"/>
      <c r="DZ114" s="17"/>
      <c r="EA114" s="76">
        <v>0</v>
      </c>
      <c r="EB114" s="65">
        <v>1</v>
      </c>
      <c r="EC114" s="65">
        <v>0</v>
      </c>
      <c r="ED114" s="59">
        <f t="shared" ref="ED114" si="1037">ED113</f>
        <v>0</v>
      </c>
      <c r="EE114" s="13"/>
      <c r="EF114" s="13"/>
      <c r="EG114" s="13"/>
      <c r="EH114" s="151"/>
      <c r="EI114" s="155"/>
      <c r="EJ114" s="10"/>
      <c r="EK114" s="44"/>
      <c r="EL114" s="302"/>
      <c r="EM114" s="87" t="s">
        <v>96</v>
      </c>
      <c r="EN114" s="8" t="s">
        <v>46</v>
      </c>
      <c r="EO114" s="61"/>
      <c r="EP114" s="72">
        <v>0.56999999999999995</v>
      </c>
      <c r="EQ114" s="496">
        <f t="shared" si="988"/>
        <v>0</v>
      </c>
      <c r="ER114" s="10"/>
      <c r="ES114" s="61"/>
      <c r="ET114" s="302"/>
      <c r="EU114" s="61"/>
      <c r="EV114" s="87" t="s">
        <v>96</v>
      </c>
      <c r="EW114" s="8" t="s">
        <v>46</v>
      </c>
      <c r="EX114" s="61"/>
      <c r="EY114" s="72">
        <v>0.93</v>
      </c>
      <c r="EZ114" s="496">
        <f t="shared" si="989"/>
        <v>0</v>
      </c>
      <c r="FA114" s="88"/>
      <c r="FC114" s="44"/>
      <c r="FD114" s="302"/>
      <c r="FE114" s="87" t="s">
        <v>90</v>
      </c>
      <c r="FF114" s="95" t="s">
        <v>111</v>
      </c>
      <c r="FG114" s="14"/>
      <c r="FH114" s="72">
        <v>0</v>
      </c>
      <c r="FI114" s="496">
        <f t="shared" ref="FI114:FI124" si="1038">FE$113*FF$113*FH114</f>
        <v>0</v>
      </c>
      <c r="FJ114" s="10"/>
      <c r="FK114" s="8"/>
      <c r="FL114" s="61"/>
      <c r="FM114" s="61"/>
      <c r="FN114" s="87" t="s">
        <v>90</v>
      </c>
      <c r="FO114" s="95" t="s">
        <v>111</v>
      </c>
      <c r="FP114" s="14"/>
      <c r="FQ114" s="72">
        <v>0</v>
      </c>
      <c r="FR114" s="496">
        <f t="shared" ref="FR114:FR124" si="1039">FN$113*FO$113*FQ114</f>
        <v>0</v>
      </c>
      <c r="FS114" s="88"/>
    </row>
    <row r="115" spans="1:175" x14ac:dyDescent="0.25">
      <c r="A115" s="44" t="s">
        <v>100</v>
      </c>
      <c r="B115" s="11" t="s">
        <v>103</v>
      </c>
      <c r="C115" s="17"/>
      <c r="D115" s="17"/>
      <c r="E115" s="18">
        <f>E113</f>
        <v>0</v>
      </c>
      <c r="F115" s="17"/>
      <c r="G115" s="65">
        <v>0</v>
      </c>
      <c r="H115" s="59">
        <f>H113</f>
        <v>0</v>
      </c>
      <c r="I115" s="13"/>
      <c r="J115" s="13"/>
      <c r="K115" s="13"/>
      <c r="L115" s="151"/>
      <c r="M115" s="305" t="s">
        <v>286</v>
      </c>
      <c r="N115" s="15"/>
      <c r="O115" s="44" t="s">
        <v>100</v>
      </c>
      <c r="P115" s="11" t="s">
        <v>103</v>
      </c>
      <c r="Q115" s="17"/>
      <c r="R115" s="17"/>
      <c r="S115" s="18">
        <f>S113</f>
        <v>0</v>
      </c>
      <c r="T115" s="17"/>
      <c r="U115" s="65">
        <v>0</v>
      </c>
      <c r="V115" s="59">
        <f>V113</f>
        <v>0</v>
      </c>
      <c r="W115" s="13"/>
      <c r="X115" s="13"/>
      <c r="Y115" s="13"/>
      <c r="Z115" s="151"/>
      <c r="AA115" s="305" t="s">
        <v>286</v>
      </c>
      <c r="AB115" s="15"/>
      <c r="AC115" s="44" t="s">
        <v>100</v>
      </c>
      <c r="AD115" s="11" t="s">
        <v>103</v>
      </c>
      <c r="AE115" s="17"/>
      <c r="AF115" s="17"/>
      <c r="AG115" s="18">
        <f t="shared" ref="AG115" si="1040">AG113</f>
        <v>0</v>
      </c>
      <c r="AH115" s="17"/>
      <c r="AI115" s="65">
        <v>0</v>
      </c>
      <c r="AJ115" s="59">
        <f t="shared" ref="AJ115" si="1041">AJ113</f>
        <v>0</v>
      </c>
      <c r="AK115" s="13"/>
      <c r="AL115" s="13"/>
      <c r="AM115" s="13"/>
      <c r="AN115" s="151"/>
      <c r="AO115" s="305" t="s">
        <v>286</v>
      </c>
      <c r="AP115" s="15"/>
      <c r="AQ115" s="44" t="s">
        <v>100</v>
      </c>
      <c r="AR115" s="11" t="s">
        <v>103</v>
      </c>
      <c r="AS115" s="17"/>
      <c r="AT115" s="17"/>
      <c r="AU115" s="18">
        <f t="shared" ref="AU115" si="1042">AU113</f>
        <v>0</v>
      </c>
      <c r="AV115" s="17"/>
      <c r="AW115" s="65">
        <v>0</v>
      </c>
      <c r="AX115" s="59">
        <f t="shared" ref="AX115" si="1043">AX113</f>
        <v>0</v>
      </c>
      <c r="AY115" s="13"/>
      <c r="AZ115" s="13"/>
      <c r="BA115" s="13"/>
      <c r="BB115" s="151"/>
      <c r="BC115" s="305" t="s">
        <v>286</v>
      </c>
      <c r="BD115" s="15"/>
      <c r="BE115" s="44" t="s">
        <v>100</v>
      </c>
      <c r="BF115" s="11" t="s">
        <v>103</v>
      </c>
      <c r="BG115" s="17"/>
      <c r="BH115" s="17"/>
      <c r="BI115" s="18">
        <f t="shared" ref="BI115" si="1044">BI113</f>
        <v>0</v>
      </c>
      <c r="BJ115" s="17"/>
      <c r="BK115" s="65">
        <v>0</v>
      </c>
      <c r="BL115" s="59">
        <f t="shared" ref="BL115" si="1045">BL113</f>
        <v>0</v>
      </c>
      <c r="BM115" s="13"/>
      <c r="BN115" s="13"/>
      <c r="BO115" s="13"/>
      <c r="BP115" s="151"/>
      <c r="BQ115" s="305" t="s">
        <v>286</v>
      </c>
      <c r="BR115" s="15"/>
      <c r="BS115" s="44" t="s">
        <v>100</v>
      </c>
      <c r="BT115" s="11" t="s">
        <v>103</v>
      </c>
      <c r="BU115" s="17"/>
      <c r="BV115" s="17"/>
      <c r="BW115" s="18">
        <f t="shared" ref="BW115" si="1046">BW113</f>
        <v>0</v>
      </c>
      <c r="BX115" s="17"/>
      <c r="BY115" s="65">
        <v>0</v>
      </c>
      <c r="BZ115" s="59">
        <f t="shared" ref="BZ115" si="1047">BZ113</f>
        <v>0</v>
      </c>
      <c r="CA115" s="13"/>
      <c r="CB115" s="13"/>
      <c r="CC115" s="13"/>
      <c r="CD115" s="151"/>
      <c r="CE115" s="305" t="s">
        <v>286</v>
      </c>
      <c r="CF115" s="15"/>
      <c r="CG115" s="44" t="s">
        <v>100</v>
      </c>
      <c r="CH115" s="11" t="s">
        <v>103</v>
      </c>
      <c r="CI115" s="17"/>
      <c r="CJ115" s="17"/>
      <c r="CK115" s="18">
        <f t="shared" ref="CK115" si="1048">CK113</f>
        <v>0</v>
      </c>
      <c r="CL115" s="17"/>
      <c r="CM115" s="65">
        <v>0</v>
      </c>
      <c r="CN115" s="59">
        <f t="shared" ref="CN115" si="1049">CN113</f>
        <v>0</v>
      </c>
      <c r="CO115" s="13"/>
      <c r="CP115" s="13"/>
      <c r="CQ115" s="13"/>
      <c r="CR115" s="151"/>
      <c r="CS115" s="305" t="s">
        <v>286</v>
      </c>
      <c r="CT115" s="15"/>
      <c r="CU115" s="44" t="s">
        <v>100</v>
      </c>
      <c r="CV115" s="11" t="s">
        <v>103</v>
      </c>
      <c r="CW115" s="17"/>
      <c r="CX115" s="17"/>
      <c r="CY115" s="18">
        <f t="shared" ref="CY115" si="1050">CY113</f>
        <v>0</v>
      </c>
      <c r="CZ115" s="17"/>
      <c r="DA115" s="65">
        <v>0</v>
      </c>
      <c r="DB115" s="59">
        <f t="shared" ref="DB115" si="1051">DB113</f>
        <v>0</v>
      </c>
      <c r="DC115" s="13"/>
      <c r="DD115" s="13"/>
      <c r="DE115" s="13"/>
      <c r="DF115" s="151"/>
      <c r="DG115" s="305" t="s">
        <v>286</v>
      </c>
      <c r="DH115" s="15"/>
      <c r="DI115" s="44" t="s">
        <v>100</v>
      </c>
      <c r="DJ115" s="11" t="s">
        <v>103</v>
      </c>
      <c r="DK115" s="17"/>
      <c r="DL115" s="17"/>
      <c r="DM115" s="18">
        <f t="shared" ref="DM115" si="1052">DM113</f>
        <v>0</v>
      </c>
      <c r="DN115" s="17"/>
      <c r="DO115" s="65">
        <v>0</v>
      </c>
      <c r="DP115" s="59">
        <f t="shared" ref="DP115" si="1053">DP113</f>
        <v>0</v>
      </c>
      <c r="DQ115" s="13"/>
      <c r="DR115" s="13"/>
      <c r="DS115" s="13"/>
      <c r="DT115" s="151"/>
      <c r="DU115" s="305" t="s">
        <v>286</v>
      </c>
      <c r="DV115" s="15"/>
      <c r="DW115" s="44" t="s">
        <v>100</v>
      </c>
      <c r="DX115" s="11" t="s">
        <v>103</v>
      </c>
      <c r="DY115" s="17"/>
      <c r="DZ115" s="17"/>
      <c r="EA115" s="18">
        <f t="shared" ref="EA115" si="1054">EA113</f>
        <v>0</v>
      </c>
      <c r="EB115" s="17"/>
      <c r="EC115" s="65">
        <v>0</v>
      </c>
      <c r="ED115" s="59">
        <f t="shared" ref="ED115" si="1055">ED113</f>
        <v>0</v>
      </c>
      <c r="EE115" s="13"/>
      <c r="EF115" s="13"/>
      <c r="EG115" s="13"/>
      <c r="EH115" s="151"/>
      <c r="EI115" s="305" t="s">
        <v>286</v>
      </c>
      <c r="EJ115" s="15"/>
      <c r="EK115" s="44"/>
      <c r="EL115" s="302"/>
      <c r="EM115" s="87" t="s">
        <v>73</v>
      </c>
      <c r="EN115" s="8" t="s">
        <v>129</v>
      </c>
      <c r="EO115" s="61"/>
      <c r="EP115" s="72">
        <v>1.37</v>
      </c>
      <c r="EQ115" s="496">
        <f t="shared" si="988"/>
        <v>0</v>
      </c>
      <c r="ER115" s="10"/>
      <c r="ES115" s="61"/>
      <c r="ET115" s="302"/>
      <c r="EU115" s="61"/>
      <c r="EV115" s="87" t="s">
        <v>73</v>
      </c>
      <c r="EW115" s="8" t="s">
        <v>129</v>
      </c>
      <c r="EX115" s="61"/>
      <c r="EY115" s="72">
        <v>2.06</v>
      </c>
      <c r="EZ115" s="496">
        <f t="shared" si="989"/>
        <v>0</v>
      </c>
      <c r="FA115" s="88"/>
      <c r="FC115" s="44"/>
      <c r="FD115" s="302"/>
      <c r="FE115" s="87" t="s">
        <v>99</v>
      </c>
      <c r="FF115" s="95" t="s">
        <v>112</v>
      </c>
      <c r="FG115" s="14"/>
      <c r="FH115" s="72">
        <v>2.48</v>
      </c>
      <c r="FI115" s="496">
        <f t="shared" si="1038"/>
        <v>0</v>
      </c>
      <c r="FJ115" s="10"/>
      <c r="FK115" s="8"/>
      <c r="FL115" s="61"/>
      <c r="FM115" s="61"/>
      <c r="FN115" s="87" t="s">
        <v>99</v>
      </c>
      <c r="FO115" s="95" t="s">
        <v>112</v>
      </c>
      <c r="FP115" s="14"/>
      <c r="FQ115" s="72">
        <v>0</v>
      </c>
      <c r="FR115" s="496">
        <f t="shared" si="1039"/>
        <v>0</v>
      </c>
      <c r="FS115" s="88"/>
    </row>
    <row r="116" spans="1:175" x14ac:dyDescent="0.25">
      <c r="A116" s="44" t="s">
        <v>97</v>
      </c>
      <c r="B116" s="11" t="s">
        <v>53</v>
      </c>
      <c r="C116" s="17"/>
      <c r="D116" s="68">
        <v>0</v>
      </c>
      <c r="E116" s="8"/>
      <c r="F116" s="65">
        <v>1</v>
      </c>
      <c r="G116" s="65">
        <v>0</v>
      </c>
      <c r="H116" s="63">
        <v>0</v>
      </c>
      <c r="I116" s="13">
        <f>+(D116*F116*G116*H116/60)</f>
        <v>0</v>
      </c>
      <c r="J116" s="13">
        <f>IF(E$113=0,0,I116/E$113)</f>
        <v>0</v>
      </c>
      <c r="K116" s="13">
        <f>(J116*G$2)</f>
        <v>0</v>
      </c>
      <c r="L116" s="151"/>
      <c r="M116" s="220">
        <f>IF(H116=0,0,K116/H116)</f>
        <v>0</v>
      </c>
      <c r="N116" s="10"/>
      <c r="O116" s="44" t="s">
        <v>97</v>
      </c>
      <c r="P116" s="11" t="s">
        <v>53</v>
      </c>
      <c r="Q116" s="17"/>
      <c r="R116" s="68">
        <v>0</v>
      </c>
      <c r="S116" s="8"/>
      <c r="T116" s="65">
        <v>1</v>
      </c>
      <c r="U116" s="65">
        <v>0</v>
      </c>
      <c r="V116" s="63">
        <v>0</v>
      </c>
      <c r="W116" s="13">
        <f>+(R116*T116*U116*V116/60)</f>
        <v>0</v>
      </c>
      <c r="X116" s="13">
        <f>IF(S$113=0,0,W116/S$113)</f>
        <v>0</v>
      </c>
      <c r="Y116" s="13">
        <f>(X116*U$2)</f>
        <v>0</v>
      </c>
      <c r="Z116" s="151"/>
      <c r="AA116" s="220">
        <f>IF(V116=0,0,Y116/V116)</f>
        <v>0</v>
      </c>
      <c r="AB116" s="10"/>
      <c r="AC116" s="44" t="s">
        <v>97</v>
      </c>
      <c r="AD116" s="11" t="s">
        <v>53</v>
      </c>
      <c r="AE116" s="17"/>
      <c r="AF116" s="68">
        <v>0</v>
      </c>
      <c r="AG116" s="8"/>
      <c r="AH116" s="65">
        <v>1</v>
      </c>
      <c r="AI116" s="65">
        <v>0</v>
      </c>
      <c r="AJ116" s="63">
        <v>0</v>
      </c>
      <c r="AK116" s="13">
        <f t="shared" ref="AK116" si="1056">+(AF116*AH116*AI116*AJ116/60)</f>
        <v>0</v>
      </c>
      <c r="AL116" s="13">
        <f t="shared" ref="AL116" si="1057">IF(AG$113=0,0,AK116/AG$113)</f>
        <v>0</v>
      </c>
      <c r="AM116" s="13">
        <f t="shared" ref="AM116" si="1058">(AL116*AI$2)</f>
        <v>0</v>
      </c>
      <c r="AN116" s="151"/>
      <c r="AO116" s="220">
        <f t="shared" ref="AO116" si="1059">IF(AJ116=0,0,AM116/AJ116)</f>
        <v>0</v>
      </c>
      <c r="AP116" s="10"/>
      <c r="AQ116" s="44" t="s">
        <v>97</v>
      </c>
      <c r="AR116" s="11" t="s">
        <v>53</v>
      </c>
      <c r="AS116" s="17"/>
      <c r="AT116" s="68">
        <v>0</v>
      </c>
      <c r="AU116" s="8"/>
      <c r="AV116" s="65">
        <v>1</v>
      </c>
      <c r="AW116" s="65">
        <v>0</v>
      </c>
      <c r="AX116" s="63">
        <v>0</v>
      </c>
      <c r="AY116" s="13">
        <f t="shared" ref="AY116" si="1060">+(AT116*AV116*AW116*AX116/60)</f>
        <v>0</v>
      </c>
      <c r="AZ116" s="13">
        <f t="shared" ref="AZ116" si="1061">IF(AU$113=0,0,AY116/AU$113)</f>
        <v>0</v>
      </c>
      <c r="BA116" s="13">
        <f t="shared" ref="BA116" si="1062">(AZ116*AW$2)</f>
        <v>0</v>
      </c>
      <c r="BB116" s="151"/>
      <c r="BC116" s="220">
        <f t="shared" ref="BC116" si="1063">IF(AX116=0,0,BA116/AX116)</f>
        <v>0</v>
      </c>
      <c r="BD116" s="10"/>
      <c r="BE116" s="44" t="s">
        <v>97</v>
      </c>
      <c r="BF116" s="11" t="s">
        <v>53</v>
      </c>
      <c r="BG116" s="17"/>
      <c r="BH116" s="68">
        <v>0</v>
      </c>
      <c r="BI116" s="8"/>
      <c r="BJ116" s="65">
        <v>1</v>
      </c>
      <c r="BK116" s="65">
        <v>0</v>
      </c>
      <c r="BL116" s="63">
        <v>0</v>
      </c>
      <c r="BM116" s="13">
        <f t="shared" ref="BM116" si="1064">+(BH116*BJ116*BK116*BL116/60)</f>
        <v>0</v>
      </c>
      <c r="BN116" s="13">
        <f t="shared" ref="BN116" si="1065">IF(BI$113=0,0,BM116/BI$113)</f>
        <v>0</v>
      </c>
      <c r="BO116" s="13">
        <f t="shared" ref="BO116" si="1066">(BN116*BK$2)</f>
        <v>0</v>
      </c>
      <c r="BP116" s="151"/>
      <c r="BQ116" s="220">
        <f t="shared" ref="BQ116" si="1067">IF(BL116=0,0,BO116/BL116)</f>
        <v>0</v>
      </c>
      <c r="BR116" s="10"/>
      <c r="BS116" s="44" t="s">
        <v>97</v>
      </c>
      <c r="BT116" s="11" t="s">
        <v>53</v>
      </c>
      <c r="BU116" s="17"/>
      <c r="BV116" s="68">
        <v>0</v>
      </c>
      <c r="BW116" s="8"/>
      <c r="BX116" s="65">
        <v>1</v>
      </c>
      <c r="BY116" s="65">
        <v>0</v>
      </c>
      <c r="BZ116" s="63">
        <v>0</v>
      </c>
      <c r="CA116" s="13">
        <f t="shared" ref="CA116" si="1068">+(BV116*BX116*BY116*BZ116/60)</f>
        <v>0</v>
      </c>
      <c r="CB116" s="13">
        <f t="shared" ref="CB116" si="1069">IF(BW$113=0,0,CA116/BW$113)</f>
        <v>0</v>
      </c>
      <c r="CC116" s="13">
        <f t="shared" ref="CC116" si="1070">(CB116*BY$2)</f>
        <v>0</v>
      </c>
      <c r="CD116" s="151"/>
      <c r="CE116" s="220">
        <f t="shared" ref="CE116" si="1071">IF(BZ116=0,0,CC116/BZ116)</f>
        <v>0</v>
      </c>
      <c r="CF116" s="10"/>
      <c r="CG116" s="44" t="s">
        <v>97</v>
      </c>
      <c r="CH116" s="11" t="s">
        <v>53</v>
      </c>
      <c r="CI116" s="17"/>
      <c r="CJ116" s="68">
        <v>0</v>
      </c>
      <c r="CK116" s="8"/>
      <c r="CL116" s="65">
        <v>1</v>
      </c>
      <c r="CM116" s="65">
        <v>0</v>
      </c>
      <c r="CN116" s="63">
        <v>0</v>
      </c>
      <c r="CO116" s="13">
        <f t="shared" ref="CO116" si="1072">+(CJ116*CL116*CM116*CN116/60)</f>
        <v>0</v>
      </c>
      <c r="CP116" s="13">
        <f t="shared" ref="CP116" si="1073">IF(CK$113=0,0,CO116/CK$113)</f>
        <v>0</v>
      </c>
      <c r="CQ116" s="13">
        <f t="shared" ref="CQ116" si="1074">(CP116*CM$2)</f>
        <v>0</v>
      </c>
      <c r="CR116" s="151"/>
      <c r="CS116" s="220">
        <f t="shared" ref="CS116" si="1075">IF(CN116=0,0,CQ116/CN116)</f>
        <v>0</v>
      </c>
      <c r="CT116" s="10"/>
      <c r="CU116" s="44" t="s">
        <v>97</v>
      </c>
      <c r="CV116" s="11" t="s">
        <v>53</v>
      </c>
      <c r="CW116" s="17"/>
      <c r="CX116" s="68">
        <v>0</v>
      </c>
      <c r="CY116" s="8"/>
      <c r="CZ116" s="65">
        <v>1</v>
      </c>
      <c r="DA116" s="65">
        <v>0</v>
      </c>
      <c r="DB116" s="63">
        <v>0</v>
      </c>
      <c r="DC116" s="13">
        <f t="shared" ref="DC116" si="1076">+(CX116*CZ116*DA116*DB116/60)</f>
        <v>0</v>
      </c>
      <c r="DD116" s="13">
        <f t="shared" ref="DD116" si="1077">IF(CY$113=0,0,DC116/CY$113)</f>
        <v>0</v>
      </c>
      <c r="DE116" s="13">
        <f t="shared" ref="DE116" si="1078">(DD116*DA$2)</f>
        <v>0</v>
      </c>
      <c r="DF116" s="151"/>
      <c r="DG116" s="220">
        <f t="shared" ref="DG116" si="1079">IF(DB116=0,0,DE116/DB116)</f>
        <v>0</v>
      </c>
      <c r="DH116" s="10"/>
      <c r="DI116" s="44" t="s">
        <v>97</v>
      </c>
      <c r="DJ116" s="11" t="s">
        <v>53</v>
      </c>
      <c r="DK116" s="17"/>
      <c r="DL116" s="68">
        <v>0</v>
      </c>
      <c r="DM116" s="8"/>
      <c r="DN116" s="65">
        <v>1</v>
      </c>
      <c r="DO116" s="65">
        <v>0</v>
      </c>
      <c r="DP116" s="63">
        <v>0</v>
      </c>
      <c r="DQ116" s="13">
        <f t="shared" ref="DQ116" si="1080">+(DL116*DN116*DO116*DP116/60)</f>
        <v>0</v>
      </c>
      <c r="DR116" s="13">
        <f t="shared" ref="DR116" si="1081">IF(DM$113=0,0,DQ116/DM$113)</f>
        <v>0</v>
      </c>
      <c r="DS116" s="13">
        <f t="shared" ref="DS116" si="1082">(DR116*DO$2)</f>
        <v>0</v>
      </c>
      <c r="DT116" s="151"/>
      <c r="DU116" s="220">
        <f t="shared" ref="DU116" si="1083">IF(DP116=0,0,DS116/DP116)</f>
        <v>0</v>
      </c>
      <c r="DV116" s="10"/>
      <c r="DW116" s="44" t="s">
        <v>97</v>
      </c>
      <c r="DX116" s="11" t="s">
        <v>53</v>
      </c>
      <c r="DY116" s="17"/>
      <c r="DZ116" s="68">
        <v>0</v>
      </c>
      <c r="EA116" s="8"/>
      <c r="EB116" s="65">
        <v>1</v>
      </c>
      <c r="EC116" s="65">
        <v>0</v>
      </c>
      <c r="ED116" s="63">
        <v>0</v>
      </c>
      <c r="EE116" s="13">
        <f t="shared" ref="EE116" si="1084">+(DZ116*EB116*EC116*ED116/60)</f>
        <v>0</v>
      </c>
      <c r="EF116" s="13">
        <f t="shared" ref="EF116" si="1085">IF(EA$113=0,0,EE116/EA$113)</f>
        <v>0</v>
      </c>
      <c r="EG116" s="13">
        <f t="shared" ref="EG116" si="1086">(EF116*EC$2)</f>
        <v>0</v>
      </c>
      <c r="EH116" s="151"/>
      <c r="EI116" s="220">
        <f t="shared" ref="EI116" si="1087">IF(ED116=0,0,EG116/ED116)</f>
        <v>0</v>
      </c>
      <c r="EJ116" s="10"/>
      <c r="EK116" s="44"/>
      <c r="EL116" s="302"/>
      <c r="EM116" s="87" t="s">
        <v>133</v>
      </c>
      <c r="EN116" s="8" t="s">
        <v>132</v>
      </c>
      <c r="EO116" s="61"/>
      <c r="EP116" s="72">
        <v>1.98</v>
      </c>
      <c r="EQ116" s="496">
        <f t="shared" si="988"/>
        <v>0</v>
      </c>
      <c r="ER116" s="10"/>
      <c r="ES116" s="61"/>
      <c r="ET116" s="302"/>
      <c r="EU116" s="61"/>
      <c r="EV116" s="87" t="s">
        <v>133</v>
      </c>
      <c r="EW116" s="8" t="s">
        <v>132</v>
      </c>
      <c r="EX116" s="61"/>
      <c r="EY116" s="72">
        <v>1.3</v>
      </c>
      <c r="EZ116" s="496">
        <f t="shared" si="989"/>
        <v>0</v>
      </c>
      <c r="FA116" s="88"/>
      <c r="FC116" s="44"/>
      <c r="FD116" s="302"/>
      <c r="FE116" s="87" t="s">
        <v>91</v>
      </c>
      <c r="FF116" s="95" t="s">
        <v>321</v>
      </c>
      <c r="FG116" s="14"/>
      <c r="FH116" s="72">
        <v>0</v>
      </c>
      <c r="FI116" s="496">
        <f t="shared" si="1038"/>
        <v>0</v>
      </c>
      <c r="FJ116" s="10"/>
      <c r="FK116" s="8"/>
      <c r="FL116" s="61"/>
      <c r="FM116" s="61"/>
      <c r="FN116" s="87" t="s">
        <v>91</v>
      </c>
      <c r="FO116" s="95" t="s">
        <v>321</v>
      </c>
      <c r="FP116" s="14"/>
      <c r="FQ116" s="72">
        <v>0</v>
      </c>
      <c r="FR116" s="496">
        <f t="shared" si="1039"/>
        <v>0</v>
      </c>
      <c r="FS116" s="88"/>
    </row>
    <row r="117" spans="1:175" x14ac:dyDescent="0.25">
      <c r="A117" s="44"/>
      <c r="B117" s="61"/>
      <c r="C117" s="61"/>
      <c r="D117" s="61"/>
      <c r="E117" s="61"/>
      <c r="F117" s="61"/>
      <c r="G117" s="61"/>
      <c r="H117" s="286" t="s">
        <v>36</v>
      </c>
      <c r="I117" s="13"/>
      <c r="J117" s="13"/>
      <c r="K117" s="13"/>
      <c r="L117" s="151"/>
      <c r="M117" s="155"/>
      <c r="N117" s="10"/>
      <c r="O117" s="44"/>
      <c r="P117" s="61"/>
      <c r="Q117" s="61"/>
      <c r="R117" s="61"/>
      <c r="S117" s="61"/>
      <c r="T117" s="61"/>
      <c r="U117" s="61"/>
      <c r="V117" s="286" t="s">
        <v>36</v>
      </c>
      <c r="W117" s="13"/>
      <c r="X117" s="13"/>
      <c r="Y117" s="13"/>
      <c r="Z117" s="151"/>
      <c r="AA117" s="155"/>
      <c r="AB117" s="10"/>
      <c r="AC117" s="44"/>
      <c r="AD117" s="61"/>
      <c r="AE117" s="61"/>
      <c r="AF117" s="61"/>
      <c r="AG117" s="61"/>
      <c r="AH117" s="61"/>
      <c r="AI117" s="61"/>
      <c r="AJ117" s="286" t="s">
        <v>36</v>
      </c>
      <c r="AK117" s="13"/>
      <c r="AL117" s="13"/>
      <c r="AM117" s="13"/>
      <c r="AN117" s="151"/>
      <c r="AO117" s="155"/>
      <c r="AP117" s="10"/>
      <c r="AQ117" s="44"/>
      <c r="AR117" s="61"/>
      <c r="AS117" s="61"/>
      <c r="AT117" s="61"/>
      <c r="AU117" s="61"/>
      <c r="AV117" s="61"/>
      <c r="AW117" s="61"/>
      <c r="AX117" s="286" t="s">
        <v>36</v>
      </c>
      <c r="AY117" s="13"/>
      <c r="AZ117" s="13"/>
      <c r="BA117" s="13"/>
      <c r="BB117" s="151"/>
      <c r="BC117" s="155"/>
      <c r="BD117" s="10"/>
      <c r="BE117" s="44"/>
      <c r="BF117" s="61"/>
      <c r="BG117" s="61"/>
      <c r="BH117" s="61"/>
      <c r="BI117" s="61"/>
      <c r="BJ117" s="61"/>
      <c r="BK117" s="61"/>
      <c r="BL117" s="286" t="s">
        <v>36</v>
      </c>
      <c r="BM117" s="13"/>
      <c r="BN117" s="13"/>
      <c r="BO117" s="13"/>
      <c r="BP117" s="151"/>
      <c r="BQ117" s="155"/>
      <c r="BR117" s="10"/>
      <c r="BS117" s="44"/>
      <c r="BT117" s="61"/>
      <c r="BU117" s="61"/>
      <c r="BV117" s="61"/>
      <c r="BW117" s="61"/>
      <c r="BX117" s="61"/>
      <c r="BY117" s="61"/>
      <c r="BZ117" s="286" t="s">
        <v>36</v>
      </c>
      <c r="CA117" s="13"/>
      <c r="CB117" s="13"/>
      <c r="CC117" s="13"/>
      <c r="CD117" s="151"/>
      <c r="CE117" s="155"/>
      <c r="CF117" s="10"/>
      <c r="CG117" s="44"/>
      <c r="CH117" s="61"/>
      <c r="CI117" s="61"/>
      <c r="CJ117" s="61"/>
      <c r="CK117" s="61"/>
      <c r="CL117" s="61"/>
      <c r="CM117" s="61"/>
      <c r="CN117" s="286" t="s">
        <v>36</v>
      </c>
      <c r="CO117" s="13"/>
      <c r="CP117" s="13"/>
      <c r="CQ117" s="13"/>
      <c r="CR117" s="151"/>
      <c r="CS117" s="155"/>
      <c r="CT117" s="10"/>
      <c r="CU117" s="44"/>
      <c r="CV117" s="61"/>
      <c r="CW117" s="61"/>
      <c r="CX117" s="61"/>
      <c r="CY117" s="61"/>
      <c r="CZ117" s="61"/>
      <c r="DA117" s="61"/>
      <c r="DB117" s="286" t="s">
        <v>36</v>
      </c>
      <c r="DC117" s="13"/>
      <c r="DD117" s="13"/>
      <c r="DE117" s="13"/>
      <c r="DF117" s="151"/>
      <c r="DG117" s="155"/>
      <c r="DH117" s="10"/>
      <c r="DI117" s="44"/>
      <c r="DJ117" s="61"/>
      <c r="DK117" s="61"/>
      <c r="DL117" s="61"/>
      <c r="DM117" s="61"/>
      <c r="DN117" s="61"/>
      <c r="DO117" s="61"/>
      <c r="DP117" s="286" t="s">
        <v>36</v>
      </c>
      <c r="DQ117" s="13"/>
      <c r="DR117" s="13"/>
      <c r="DS117" s="13"/>
      <c r="DT117" s="151"/>
      <c r="DU117" s="155"/>
      <c r="DV117" s="10"/>
      <c r="DW117" s="44"/>
      <c r="DX117" s="61"/>
      <c r="DY117" s="61"/>
      <c r="DZ117" s="61"/>
      <c r="EA117" s="61"/>
      <c r="EB117" s="61"/>
      <c r="EC117" s="61"/>
      <c r="ED117" s="286" t="s">
        <v>36</v>
      </c>
      <c r="EE117" s="13"/>
      <c r="EF117" s="13"/>
      <c r="EG117" s="13"/>
      <c r="EH117" s="151"/>
      <c r="EI117" s="155"/>
      <c r="EJ117" s="10"/>
      <c r="EK117" s="44"/>
      <c r="EL117" s="302"/>
      <c r="EM117" s="87" t="s">
        <v>65</v>
      </c>
      <c r="EN117" s="95" t="s">
        <v>60</v>
      </c>
      <c r="EO117" s="14"/>
      <c r="EP117" s="72">
        <v>8.85</v>
      </c>
      <c r="EQ117" s="496">
        <f t="shared" si="988"/>
        <v>0</v>
      </c>
      <c r="ER117" s="10"/>
      <c r="ES117" s="61"/>
      <c r="ET117" s="302"/>
      <c r="EU117" s="61"/>
      <c r="EV117" s="87" t="s">
        <v>65</v>
      </c>
      <c r="EW117" s="95" t="s">
        <v>60</v>
      </c>
      <c r="EX117" s="14"/>
      <c r="EY117" s="72">
        <v>2.69</v>
      </c>
      <c r="EZ117" s="496">
        <f t="shared" si="989"/>
        <v>0</v>
      </c>
      <c r="FA117" s="88"/>
      <c r="FC117" s="137"/>
      <c r="FD117" s="61"/>
      <c r="FE117" s="87" t="s">
        <v>240</v>
      </c>
      <c r="FF117" s="95" t="s">
        <v>246</v>
      </c>
      <c r="FG117" s="14"/>
      <c r="FH117" s="72">
        <v>6.02</v>
      </c>
      <c r="FI117" s="496">
        <f t="shared" si="1038"/>
        <v>0</v>
      </c>
      <c r="FJ117" s="61"/>
      <c r="FK117" s="61"/>
      <c r="FL117" s="61"/>
      <c r="FM117" s="61"/>
      <c r="FN117" s="87" t="s">
        <v>240</v>
      </c>
      <c r="FO117" s="95" t="s">
        <v>246</v>
      </c>
      <c r="FP117" s="14"/>
      <c r="FQ117" s="72">
        <v>0</v>
      </c>
      <c r="FR117" s="496">
        <f t="shared" si="1039"/>
        <v>0</v>
      </c>
      <c r="FS117" s="88"/>
    </row>
    <row r="118" spans="1:175" x14ac:dyDescent="0.25">
      <c r="A118" s="44" t="s">
        <v>101</v>
      </c>
      <c r="B118" s="11" t="s">
        <v>102</v>
      </c>
      <c r="C118" s="8"/>
      <c r="D118" s="17"/>
      <c r="E118" s="18">
        <f>E113</f>
        <v>0</v>
      </c>
      <c r="F118" s="17"/>
      <c r="G118" s="17"/>
      <c r="H118" s="78">
        <v>0</v>
      </c>
      <c r="I118" s="13">
        <f>(E118*H118)</f>
        <v>0</v>
      </c>
      <c r="J118" s="13">
        <f>IF(E$113=0,0,I118/E$113)</f>
        <v>0</v>
      </c>
      <c r="K118" s="13">
        <f>(J118*G$2)</f>
        <v>0</v>
      </c>
      <c r="L118" s="151"/>
      <c r="M118" s="155"/>
      <c r="N118" s="10"/>
      <c r="O118" s="44" t="s">
        <v>101</v>
      </c>
      <c r="P118" s="11" t="s">
        <v>102</v>
      </c>
      <c r="Q118" s="8"/>
      <c r="R118" s="17"/>
      <c r="S118" s="18">
        <f>S113</f>
        <v>0</v>
      </c>
      <c r="T118" s="17"/>
      <c r="U118" s="17"/>
      <c r="V118" s="78">
        <v>0</v>
      </c>
      <c r="W118" s="13">
        <f>(S118*V118)</f>
        <v>0</v>
      </c>
      <c r="X118" s="13">
        <f>IF(S$113=0,0,W118/S$113)</f>
        <v>0</v>
      </c>
      <c r="Y118" s="13">
        <f>(X118*U$2)</f>
        <v>0</v>
      </c>
      <c r="Z118" s="151"/>
      <c r="AA118" s="155"/>
      <c r="AB118" s="10"/>
      <c r="AC118" s="44" t="s">
        <v>101</v>
      </c>
      <c r="AD118" s="11" t="s">
        <v>102</v>
      </c>
      <c r="AE118" s="8"/>
      <c r="AF118" s="17"/>
      <c r="AG118" s="18">
        <f t="shared" ref="AG118" si="1088">AG113</f>
        <v>0</v>
      </c>
      <c r="AH118" s="17"/>
      <c r="AI118" s="17"/>
      <c r="AJ118" s="78">
        <v>0</v>
      </c>
      <c r="AK118" s="13">
        <f t="shared" ref="AK118" si="1089">(AG118*AJ118)</f>
        <v>0</v>
      </c>
      <c r="AL118" s="13">
        <f t="shared" ref="AL118" si="1090">IF(AG$113=0,0,AK118/AG$113)</f>
        <v>0</v>
      </c>
      <c r="AM118" s="13">
        <f t="shared" ref="AM118" si="1091">(AL118*AI$2)</f>
        <v>0</v>
      </c>
      <c r="AN118" s="151"/>
      <c r="AO118" s="155"/>
      <c r="AP118" s="10"/>
      <c r="AQ118" s="44" t="s">
        <v>101</v>
      </c>
      <c r="AR118" s="11" t="s">
        <v>102</v>
      </c>
      <c r="AS118" s="8"/>
      <c r="AT118" s="17"/>
      <c r="AU118" s="18">
        <f t="shared" ref="AU118" si="1092">AU113</f>
        <v>0</v>
      </c>
      <c r="AV118" s="17"/>
      <c r="AW118" s="17"/>
      <c r="AX118" s="78">
        <v>0</v>
      </c>
      <c r="AY118" s="13">
        <f t="shared" ref="AY118" si="1093">(AU118*AX118)</f>
        <v>0</v>
      </c>
      <c r="AZ118" s="13">
        <f t="shared" ref="AZ118" si="1094">IF(AU$113=0,0,AY118/AU$113)</f>
        <v>0</v>
      </c>
      <c r="BA118" s="13">
        <f t="shared" ref="BA118" si="1095">(AZ118*AW$2)</f>
        <v>0</v>
      </c>
      <c r="BB118" s="151"/>
      <c r="BC118" s="155"/>
      <c r="BD118" s="10"/>
      <c r="BE118" s="44" t="s">
        <v>101</v>
      </c>
      <c r="BF118" s="11" t="s">
        <v>102</v>
      </c>
      <c r="BG118" s="8"/>
      <c r="BH118" s="17"/>
      <c r="BI118" s="18">
        <f t="shared" ref="BI118" si="1096">BI113</f>
        <v>0</v>
      </c>
      <c r="BJ118" s="17"/>
      <c r="BK118" s="17"/>
      <c r="BL118" s="78">
        <v>0</v>
      </c>
      <c r="BM118" s="13">
        <f t="shared" ref="BM118" si="1097">(BI118*BL118)</f>
        <v>0</v>
      </c>
      <c r="BN118" s="13">
        <f t="shared" ref="BN118" si="1098">IF(BI$113=0,0,BM118/BI$113)</f>
        <v>0</v>
      </c>
      <c r="BO118" s="13">
        <f t="shared" ref="BO118" si="1099">(BN118*BK$2)</f>
        <v>0</v>
      </c>
      <c r="BP118" s="151"/>
      <c r="BQ118" s="155"/>
      <c r="BR118" s="10"/>
      <c r="BS118" s="44" t="s">
        <v>101</v>
      </c>
      <c r="BT118" s="11" t="s">
        <v>102</v>
      </c>
      <c r="BU118" s="8"/>
      <c r="BV118" s="17"/>
      <c r="BW118" s="18">
        <f t="shared" ref="BW118" si="1100">BW113</f>
        <v>0</v>
      </c>
      <c r="BX118" s="17"/>
      <c r="BY118" s="17"/>
      <c r="BZ118" s="78">
        <v>0</v>
      </c>
      <c r="CA118" s="13">
        <f t="shared" ref="CA118" si="1101">(BW118*BZ118)</f>
        <v>0</v>
      </c>
      <c r="CB118" s="13">
        <f t="shared" ref="CB118" si="1102">IF(BW$113=0,0,CA118/BW$113)</f>
        <v>0</v>
      </c>
      <c r="CC118" s="13">
        <f t="shared" ref="CC118" si="1103">(CB118*BY$2)</f>
        <v>0</v>
      </c>
      <c r="CD118" s="151"/>
      <c r="CE118" s="155"/>
      <c r="CF118" s="10"/>
      <c r="CG118" s="44" t="s">
        <v>101</v>
      </c>
      <c r="CH118" s="11" t="s">
        <v>102</v>
      </c>
      <c r="CI118" s="8"/>
      <c r="CJ118" s="17"/>
      <c r="CK118" s="18">
        <f t="shared" ref="CK118" si="1104">CK113</f>
        <v>0</v>
      </c>
      <c r="CL118" s="17"/>
      <c r="CM118" s="17"/>
      <c r="CN118" s="78">
        <v>0</v>
      </c>
      <c r="CO118" s="13">
        <f t="shared" ref="CO118" si="1105">(CK118*CN118)</f>
        <v>0</v>
      </c>
      <c r="CP118" s="13">
        <f t="shared" ref="CP118" si="1106">IF(CK$113=0,0,CO118/CK$113)</f>
        <v>0</v>
      </c>
      <c r="CQ118" s="13">
        <f t="shared" ref="CQ118" si="1107">(CP118*CM$2)</f>
        <v>0</v>
      </c>
      <c r="CR118" s="151"/>
      <c r="CS118" s="155"/>
      <c r="CT118" s="10"/>
      <c r="CU118" s="44" t="s">
        <v>101</v>
      </c>
      <c r="CV118" s="11" t="s">
        <v>102</v>
      </c>
      <c r="CW118" s="8"/>
      <c r="CX118" s="17"/>
      <c r="CY118" s="18">
        <f t="shared" ref="CY118" si="1108">CY113</f>
        <v>0</v>
      </c>
      <c r="CZ118" s="17"/>
      <c r="DA118" s="17"/>
      <c r="DB118" s="78">
        <v>0</v>
      </c>
      <c r="DC118" s="13">
        <f t="shared" ref="DC118" si="1109">(CY118*DB118)</f>
        <v>0</v>
      </c>
      <c r="DD118" s="13">
        <f t="shared" ref="DD118" si="1110">IF(CY$113=0,0,DC118/CY$113)</f>
        <v>0</v>
      </c>
      <c r="DE118" s="13">
        <f t="shared" ref="DE118" si="1111">(DD118*DA$2)</f>
        <v>0</v>
      </c>
      <c r="DF118" s="151"/>
      <c r="DG118" s="155"/>
      <c r="DH118" s="10"/>
      <c r="DI118" s="44" t="s">
        <v>101</v>
      </c>
      <c r="DJ118" s="11" t="s">
        <v>102</v>
      </c>
      <c r="DK118" s="8"/>
      <c r="DL118" s="17"/>
      <c r="DM118" s="18">
        <f t="shared" ref="DM118" si="1112">DM113</f>
        <v>0</v>
      </c>
      <c r="DN118" s="17"/>
      <c r="DO118" s="17"/>
      <c r="DP118" s="78">
        <v>0</v>
      </c>
      <c r="DQ118" s="13">
        <f t="shared" ref="DQ118" si="1113">(DM118*DP118)</f>
        <v>0</v>
      </c>
      <c r="DR118" s="13">
        <f t="shared" ref="DR118" si="1114">IF(DM$113=0,0,DQ118/DM$113)</f>
        <v>0</v>
      </c>
      <c r="DS118" s="13">
        <f t="shared" ref="DS118" si="1115">(DR118*DO$2)</f>
        <v>0</v>
      </c>
      <c r="DT118" s="151"/>
      <c r="DU118" s="155"/>
      <c r="DV118" s="10"/>
      <c r="DW118" s="44" t="s">
        <v>101</v>
      </c>
      <c r="DX118" s="11" t="s">
        <v>102</v>
      </c>
      <c r="DY118" s="8"/>
      <c r="DZ118" s="17"/>
      <c r="EA118" s="18">
        <f t="shared" ref="EA118" si="1116">EA113</f>
        <v>0</v>
      </c>
      <c r="EB118" s="17"/>
      <c r="EC118" s="17"/>
      <c r="ED118" s="78">
        <v>0</v>
      </c>
      <c r="EE118" s="13">
        <f t="shared" ref="EE118" si="1117">(EA118*ED118)</f>
        <v>0</v>
      </c>
      <c r="EF118" s="13">
        <f t="shared" ref="EF118" si="1118">IF(EA$113=0,0,EE118/EA$113)</f>
        <v>0</v>
      </c>
      <c r="EG118" s="13">
        <f t="shared" ref="EG118" si="1119">(EF118*EC$2)</f>
        <v>0</v>
      </c>
      <c r="EH118" s="151"/>
      <c r="EI118" s="155"/>
      <c r="EJ118" s="10"/>
      <c r="EK118" s="44"/>
      <c r="EL118" s="302"/>
      <c r="EM118" s="87" t="s">
        <v>72</v>
      </c>
      <c r="EN118" s="8" t="s">
        <v>154</v>
      </c>
      <c r="EO118" s="61"/>
      <c r="EP118" s="72">
        <v>0.62</v>
      </c>
      <c r="EQ118" s="496">
        <f t="shared" si="988"/>
        <v>0</v>
      </c>
      <c r="ER118" s="10"/>
      <c r="ES118" s="61"/>
      <c r="ET118" s="302"/>
      <c r="EU118" s="61"/>
      <c r="EV118" s="87" t="s">
        <v>72</v>
      </c>
      <c r="EW118" s="8" t="s">
        <v>154</v>
      </c>
      <c r="EX118" s="61"/>
      <c r="EY118" s="72">
        <v>0</v>
      </c>
      <c r="EZ118" s="496">
        <f t="shared" si="989"/>
        <v>0</v>
      </c>
      <c r="FA118" s="88"/>
      <c r="FC118" s="44"/>
      <c r="FD118" s="302"/>
      <c r="FE118" s="87" t="s">
        <v>96</v>
      </c>
      <c r="FF118" s="8" t="s">
        <v>46</v>
      </c>
      <c r="FG118" s="61"/>
      <c r="FH118" s="72">
        <v>0.64</v>
      </c>
      <c r="FI118" s="496">
        <f t="shared" si="1038"/>
        <v>0</v>
      </c>
      <c r="FJ118" s="10"/>
      <c r="FK118" s="8"/>
      <c r="FL118" s="61"/>
      <c r="FM118" s="61"/>
      <c r="FN118" s="87" t="s">
        <v>96</v>
      </c>
      <c r="FO118" s="8" t="s">
        <v>46</v>
      </c>
      <c r="FP118" s="61"/>
      <c r="FQ118" s="72">
        <v>0</v>
      </c>
      <c r="FR118" s="496">
        <f t="shared" si="1039"/>
        <v>0</v>
      </c>
      <c r="FS118" s="88"/>
    </row>
    <row r="119" spans="1:175" ht="13" thickBot="1" x14ac:dyDescent="0.3">
      <c r="A119" s="44"/>
      <c r="B119" s="11"/>
      <c r="C119" s="8"/>
      <c r="D119" s="17"/>
      <c r="E119" s="18"/>
      <c r="F119" s="942" t="s">
        <v>54</v>
      </c>
      <c r="G119" s="17"/>
      <c r="H119" s="304" t="s">
        <v>55</v>
      </c>
      <c r="I119" s="13"/>
      <c r="J119" s="13"/>
      <c r="K119" s="13"/>
      <c r="L119" s="151"/>
      <c r="M119" s="306" t="s">
        <v>287</v>
      </c>
      <c r="N119" s="10"/>
      <c r="O119" s="44"/>
      <c r="P119" s="11"/>
      <c r="Q119" s="8"/>
      <c r="R119" s="17"/>
      <c r="S119" s="18"/>
      <c r="T119" s="942" t="s">
        <v>54</v>
      </c>
      <c r="U119" s="17"/>
      <c r="V119" s="304" t="s">
        <v>55</v>
      </c>
      <c r="W119" s="13"/>
      <c r="X119" s="13"/>
      <c r="Y119" s="13"/>
      <c r="Z119" s="151"/>
      <c r="AA119" s="306" t="s">
        <v>287</v>
      </c>
      <c r="AB119" s="10"/>
      <c r="AC119" s="44"/>
      <c r="AD119" s="11"/>
      <c r="AE119" s="8"/>
      <c r="AF119" s="17"/>
      <c r="AG119" s="18"/>
      <c r="AH119" s="942" t="s">
        <v>54</v>
      </c>
      <c r="AI119" s="17"/>
      <c r="AJ119" s="304" t="s">
        <v>55</v>
      </c>
      <c r="AK119" s="13"/>
      <c r="AL119" s="13"/>
      <c r="AM119" s="13"/>
      <c r="AN119" s="151"/>
      <c r="AO119" s="306" t="s">
        <v>287</v>
      </c>
      <c r="AP119" s="10"/>
      <c r="AQ119" s="44"/>
      <c r="AR119" s="11"/>
      <c r="AS119" s="8"/>
      <c r="AT119" s="17"/>
      <c r="AU119" s="18"/>
      <c r="AV119" s="942" t="s">
        <v>54</v>
      </c>
      <c r="AW119" s="17"/>
      <c r="AX119" s="304" t="s">
        <v>55</v>
      </c>
      <c r="AY119" s="13"/>
      <c r="AZ119" s="13"/>
      <c r="BA119" s="13"/>
      <c r="BB119" s="151"/>
      <c r="BC119" s="306" t="s">
        <v>287</v>
      </c>
      <c r="BD119" s="10"/>
      <c r="BE119" s="44"/>
      <c r="BF119" s="11"/>
      <c r="BG119" s="8"/>
      <c r="BH119" s="17"/>
      <c r="BI119" s="18"/>
      <c r="BJ119" s="942" t="s">
        <v>54</v>
      </c>
      <c r="BK119" s="17"/>
      <c r="BL119" s="304" t="s">
        <v>55</v>
      </c>
      <c r="BM119" s="13"/>
      <c r="BN119" s="13"/>
      <c r="BO119" s="13"/>
      <c r="BP119" s="151"/>
      <c r="BQ119" s="306" t="s">
        <v>287</v>
      </c>
      <c r="BR119" s="10"/>
      <c r="BS119" s="44"/>
      <c r="BT119" s="11"/>
      <c r="BU119" s="8"/>
      <c r="BV119" s="17"/>
      <c r="BW119" s="18"/>
      <c r="BX119" s="942" t="s">
        <v>54</v>
      </c>
      <c r="BY119" s="17"/>
      <c r="BZ119" s="304" t="s">
        <v>55</v>
      </c>
      <c r="CA119" s="13"/>
      <c r="CB119" s="13"/>
      <c r="CC119" s="13"/>
      <c r="CD119" s="151"/>
      <c r="CE119" s="306" t="s">
        <v>287</v>
      </c>
      <c r="CF119" s="10"/>
      <c r="CG119" s="44"/>
      <c r="CH119" s="11"/>
      <c r="CI119" s="8"/>
      <c r="CJ119" s="17"/>
      <c r="CK119" s="18"/>
      <c r="CL119" s="942" t="s">
        <v>54</v>
      </c>
      <c r="CM119" s="17"/>
      <c r="CN119" s="304" t="s">
        <v>55</v>
      </c>
      <c r="CO119" s="13"/>
      <c r="CP119" s="13"/>
      <c r="CQ119" s="13"/>
      <c r="CR119" s="151"/>
      <c r="CS119" s="306" t="s">
        <v>287</v>
      </c>
      <c r="CT119" s="10"/>
      <c r="CU119" s="44"/>
      <c r="CV119" s="11"/>
      <c r="CW119" s="8"/>
      <c r="CX119" s="17"/>
      <c r="CY119" s="18"/>
      <c r="CZ119" s="942" t="s">
        <v>54</v>
      </c>
      <c r="DA119" s="17"/>
      <c r="DB119" s="304" t="s">
        <v>55</v>
      </c>
      <c r="DC119" s="13"/>
      <c r="DD119" s="13"/>
      <c r="DE119" s="13"/>
      <c r="DF119" s="151"/>
      <c r="DG119" s="306" t="s">
        <v>287</v>
      </c>
      <c r="DH119" s="10"/>
      <c r="DI119" s="44"/>
      <c r="DJ119" s="11"/>
      <c r="DK119" s="8"/>
      <c r="DL119" s="17"/>
      <c r="DM119" s="18"/>
      <c r="DN119" s="942" t="s">
        <v>54</v>
      </c>
      <c r="DO119" s="17"/>
      <c r="DP119" s="304" t="s">
        <v>55</v>
      </c>
      <c r="DQ119" s="13"/>
      <c r="DR119" s="13"/>
      <c r="DS119" s="13"/>
      <c r="DT119" s="151"/>
      <c r="DU119" s="306" t="s">
        <v>287</v>
      </c>
      <c r="DV119" s="10"/>
      <c r="DW119" s="44"/>
      <c r="DX119" s="11"/>
      <c r="DY119" s="8"/>
      <c r="DZ119" s="17"/>
      <c r="EA119" s="18"/>
      <c r="EB119" s="942" t="s">
        <v>54</v>
      </c>
      <c r="EC119" s="17"/>
      <c r="ED119" s="304" t="s">
        <v>55</v>
      </c>
      <c r="EE119" s="13"/>
      <c r="EF119" s="13"/>
      <c r="EG119" s="13"/>
      <c r="EH119" s="151"/>
      <c r="EI119" s="306" t="s">
        <v>287</v>
      </c>
      <c r="EJ119" s="10"/>
      <c r="EK119" s="44"/>
      <c r="EL119" s="302"/>
      <c r="EM119" s="87" t="s">
        <v>76</v>
      </c>
      <c r="EN119" s="11" t="s">
        <v>53</v>
      </c>
      <c r="EO119" s="14"/>
      <c r="EP119" s="72">
        <v>0</v>
      </c>
      <c r="EQ119" s="496">
        <f t="shared" si="988"/>
        <v>0</v>
      </c>
      <c r="ER119" s="10"/>
      <c r="ES119" s="61"/>
      <c r="ET119" s="302"/>
      <c r="EU119" s="61"/>
      <c r="EV119" s="87" t="s">
        <v>76</v>
      </c>
      <c r="EW119" s="11" t="s">
        <v>53</v>
      </c>
      <c r="EX119" s="14"/>
      <c r="EY119" s="72">
        <v>0</v>
      </c>
      <c r="EZ119" s="496">
        <f t="shared" si="989"/>
        <v>0</v>
      </c>
      <c r="FA119" s="88"/>
      <c r="FC119" s="44"/>
      <c r="FD119" s="302"/>
      <c r="FE119" s="87" t="s">
        <v>73</v>
      </c>
      <c r="FF119" s="8" t="s">
        <v>129</v>
      </c>
      <c r="FG119" s="61"/>
      <c r="FH119" s="72">
        <v>2.31</v>
      </c>
      <c r="FI119" s="496">
        <f t="shared" si="1038"/>
        <v>0</v>
      </c>
      <c r="FJ119" s="10"/>
      <c r="FK119" s="8"/>
      <c r="FL119" s="61"/>
      <c r="FM119" s="61"/>
      <c r="FN119" s="87" t="s">
        <v>73</v>
      </c>
      <c r="FO119" s="8" t="s">
        <v>129</v>
      </c>
      <c r="FP119" s="61"/>
      <c r="FQ119" s="72">
        <v>0</v>
      </c>
      <c r="FR119" s="496">
        <f t="shared" si="1039"/>
        <v>0</v>
      </c>
      <c r="FS119" s="88"/>
    </row>
    <row r="120" spans="1:175" ht="13.5" thickTop="1" thickBot="1" x14ac:dyDescent="0.3">
      <c r="A120" s="44" t="s">
        <v>104</v>
      </c>
      <c r="B120" s="11" t="s">
        <v>56</v>
      </c>
      <c r="C120" s="8"/>
      <c r="D120" s="17"/>
      <c r="E120" s="17"/>
      <c r="F120" s="77">
        <v>0</v>
      </c>
      <c r="G120" s="17"/>
      <c r="H120" s="820"/>
      <c r="I120" s="13">
        <f>IF(F120=0,0,H120/F120*E$113)</f>
        <v>0</v>
      </c>
      <c r="J120" s="13">
        <f>IF(E$113=0,0,I120/E$113)</f>
        <v>0</v>
      </c>
      <c r="K120" s="13">
        <f>(J120*G$2)</f>
        <v>0</v>
      </c>
      <c r="L120" s="151"/>
      <c r="M120" s="220">
        <f>IF(H120=0,0,K120/H120)</f>
        <v>0</v>
      </c>
      <c r="N120" s="10"/>
      <c r="O120" s="44" t="s">
        <v>104</v>
      </c>
      <c r="P120" s="11" t="s">
        <v>56</v>
      </c>
      <c r="Q120" s="8"/>
      <c r="R120" s="17"/>
      <c r="S120" s="17"/>
      <c r="T120" s="77">
        <v>0</v>
      </c>
      <c r="U120" s="17"/>
      <c r="V120" s="820"/>
      <c r="W120" s="13">
        <f>IF(T120=0,0,V120/T120*S$113)</f>
        <v>0</v>
      </c>
      <c r="X120" s="13">
        <f>IF(S$113=0,0,W120/S$113)</f>
        <v>0</v>
      </c>
      <c r="Y120" s="13">
        <f>(X120*U$2)</f>
        <v>0</v>
      </c>
      <c r="Z120" s="151"/>
      <c r="AA120" s="220">
        <f>IF(V120=0,0,Y120/V120)</f>
        <v>0</v>
      </c>
      <c r="AB120" s="10"/>
      <c r="AC120" s="44" t="s">
        <v>104</v>
      </c>
      <c r="AD120" s="11" t="s">
        <v>56</v>
      </c>
      <c r="AE120" s="8"/>
      <c r="AF120" s="17"/>
      <c r="AG120" s="17"/>
      <c r="AH120" s="77">
        <v>0</v>
      </c>
      <c r="AI120" s="17"/>
      <c r="AJ120" s="820"/>
      <c r="AK120" s="13">
        <f t="shared" ref="AK120" si="1120">IF(AH120=0,0,AJ120/AH120*AG$113)</f>
        <v>0</v>
      </c>
      <c r="AL120" s="13">
        <f t="shared" ref="AL120" si="1121">IF(AG$113=0,0,AK120/AG$113)</f>
        <v>0</v>
      </c>
      <c r="AM120" s="13">
        <f t="shared" ref="AM120" si="1122">(AL120*AI$2)</f>
        <v>0</v>
      </c>
      <c r="AN120" s="151"/>
      <c r="AO120" s="220">
        <f t="shared" ref="AO120" si="1123">IF(AJ120=0,0,AM120/AJ120)</f>
        <v>0</v>
      </c>
      <c r="AP120" s="10"/>
      <c r="AQ120" s="44" t="s">
        <v>104</v>
      </c>
      <c r="AR120" s="11" t="s">
        <v>56</v>
      </c>
      <c r="AS120" s="8"/>
      <c r="AT120" s="17"/>
      <c r="AU120" s="17"/>
      <c r="AV120" s="77">
        <v>0</v>
      </c>
      <c r="AW120" s="17"/>
      <c r="AX120" s="820"/>
      <c r="AY120" s="13">
        <f t="shared" ref="AY120" si="1124">IF(AV120=0,0,AX120/AV120*AU$113)</f>
        <v>0</v>
      </c>
      <c r="AZ120" s="13">
        <f t="shared" ref="AZ120" si="1125">IF(AU$113=0,0,AY120/AU$113)</f>
        <v>0</v>
      </c>
      <c r="BA120" s="13">
        <f t="shared" ref="BA120" si="1126">(AZ120*AW$2)</f>
        <v>0</v>
      </c>
      <c r="BB120" s="151"/>
      <c r="BC120" s="220">
        <f t="shared" ref="BC120" si="1127">IF(AX120=0,0,BA120/AX120)</f>
        <v>0</v>
      </c>
      <c r="BD120" s="10"/>
      <c r="BE120" s="44" t="s">
        <v>104</v>
      </c>
      <c r="BF120" s="11" t="s">
        <v>56</v>
      </c>
      <c r="BG120" s="8"/>
      <c r="BH120" s="17"/>
      <c r="BI120" s="17"/>
      <c r="BJ120" s="77">
        <v>0</v>
      </c>
      <c r="BK120" s="17"/>
      <c r="BL120" s="820"/>
      <c r="BM120" s="13">
        <f t="shared" ref="BM120" si="1128">IF(BJ120=0,0,BL120/BJ120*BI$113)</f>
        <v>0</v>
      </c>
      <c r="BN120" s="13">
        <f t="shared" ref="BN120" si="1129">IF(BI$113=0,0,BM120/BI$113)</f>
        <v>0</v>
      </c>
      <c r="BO120" s="13">
        <f t="shared" ref="BO120" si="1130">(BN120*BK$2)</f>
        <v>0</v>
      </c>
      <c r="BP120" s="151"/>
      <c r="BQ120" s="220">
        <f t="shared" ref="BQ120" si="1131">IF(BL120=0,0,BO120/BL120)</f>
        <v>0</v>
      </c>
      <c r="BR120" s="10"/>
      <c r="BS120" s="44" t="s">
        <v>104</v>
      </c>
      <c r="BT120" s="11" t="s">
        <v>56</v>
      </c>
      <c r="BU120" s="8"/>
      <c r="BV120" s="17"/>
      <c r="BW120" s="17"/>
      <c r="BX120" s="77">
        <v>0</v>
      </c>
      <c r="BY120" s="17"/>
      <c r="BZ120" s="820"/>
      <c r="CA120" s="13">
        <f t="shared" ref="CA120" si="1132">IF(BX120=0,0,BZ120/BX120*BW$113)</f>
        <v>0</v>
      </c>
      <c r="CB120" s="13">
        <f t="shared" ref="CB120" si="1133">IF(BW$113=0,0,CA120/BW$113)</f>
        <v>0</v>
      </c>
      <c r="CC120" s="13">
        <f t="shared" ref="CC120" si="1134">(CB120*BY$2)</f>
        <v>0</v>
      </c>
      <c r="CD120" s="151"/>
      <c r="CE120" s="220">
        <f t="shared" ref="CE120" si="1135">IF(BZ120=0,0,CC120/BZ120)</f>
        <v>0</v>
      </c>
      <c r="CF120" s="10"/>
      <c r="CG120" s="44" t="s">
        <v>104</v>
      </c>
      <c r="CH120" s="11" t="s">
        <v>56</v>
      </c>
      <c r="CI120" s="8"/>
      <c r="CJ120" s="17"/>
      <c r="CK120" s="17"/>
      <c r="CL120" s="77">
        <v>0</v>
      </c>
      <c r="CM120" s="17"/>
      <c r="CN120" s="820"/>
      <c r="CO120" s="13">
        <f t="shared" ref="CO120" si="1136">IF(CL120=0,0,CN120/CL120*CK$113)</f>
        <v>0</v>
      </c>
      <c r="CP120" s="13">
        <f t="shared" ref="CP120" si="1137">IF(CK$113=0,0,CO120/CK$113)</f>
        <v>0</v>
      </c>
      <c r="CQ120" s="13">
        <f t="shared" ref="CQ120" si="1138">(CP120*CM$2)</f>
        <v>0</v>
      </c>
      <c r="CR120" s="151"/>
      <c r="CS120" s="220">
        <f t="shared" ref="CS120" si="1139">IF(CN120=0,0,CQ120/CN120)</f>
        <v>0</v>
      </c>
      <c r="CT120" s="10"/>
      <c r="CU120" s="44" t="s">
        <v>104</v>
      </c>
      <c r="CV120" s="11" t="s">
        <v>56</v>
      </c>
      <c r="CW120" s="8"/>
      <c r="CX120" s="17"/>
      <c r="CY120" s="17"/>
      <c r="CZ120" s="77">
        <v>0</v>
      </c>
      <c r="DA120" s="17"/>
      <c r="DB120" s="820"/>
      <c r="DC120" s="13">
        <f t="shared" ref="DC120" si="1140">IF(CZ120=0,0,DB120/CZ120*CY$113)</f>
        <v>0</v>
      </c>
      <c r="DD120" s="13">
        <f t="shared" ref="DD120" si="1141">IF(CY$113=0,0,DC120/CY$113)</f>
        <v>0</v>
      </c>
      <c r="DE120" s="13">
        <f t="shared" ref="DE120" si="1142">(DD120*DA$2)</f>
        <v>0</v>
      </c>
      <c r="DF120" s="151"/>
      <c r="DG120" s="220">
        <f t="shared" ref="DG120" si="1143">IF(DB120=0,0,DE120/DB120)</f>
        <v>0</v>
      </c>
      <c r="DH120" s="10"/>
      <c r="DI120" s="44" t="s">
        <v>104</v>
      </c>
      <c r="DJ120" s="11" t="s">
        <v>56</v>
      </c>
      <c r="DK120" s="8"/>
      <c r="DL120" s="17"/>
      <c r="DM120" s="17"/>
      <c r="DN120" s="77">
        <v>0</v>
      </c>
      <c r="DO120" s="17"/>
      <c r="DP120" s="820"/>
      <c r="DQ120" s="13">
        <f t="shared" ref="DQ120" si="1144">IF(DN120=0,0,DP120/DN120*DM$113)</f>
        <v>0</v>
      </c>
      <c r="DR120" s="13">
        <f t="shared" ref="DR120" si="1145">IF(DM$113=0,0,DQ120/DM$113)</f>
        <v>0</v>
      </c>
      <c r="DS120" s="13">
        <f t="shared" ref="DS120" si="1146">(DR120*DO$2)</f>
        <v>0</v>
      </c>
      <c r="DT120" s="151"/>
      <c r="DU120" s="220">
        <f t="shared" ref="DU120" si="1147">IF(DP120=0,0,DS120/DP120)</f>
        <v>0</v>
      </c>
      <c r="DV120" s="10"/>
      <c r="DW120" s="44" t="s">
        <v>104</v>
      </c>
      <c r="DX120" s="11" t="s">
        <v>56</v>
      </c>
      <c r="DY120" s="8"/>
      <c r="DZ120" s="17"/>
      <c r="EA120" s="17"/>
      <c r="EB120" s="77">
        <v>0</v>
      </c>
      <c r="EC120" s="17"/>
      <c r="ED120" s="820"/>
      <c r="EE120" s="13">
        <f t="shared" ref="EE120" si="1148">IF(EB120=0,0,ED120/EB120*EA$113)</f>
        <v>0</v>
      </c>
      <c r="EF120" s="13">
        <f t="shared" ref="EF120" si="1149">IF(EA$113=0,0,EE120/EA$113)</f>
        <v>0</v>
      </c>
      <c r="EG120" s="13">
        <f t="shared" ref="EG120" si="1150">(EF120*EC$2)</f>
        <v>0</v>
      </c>
      <c r="EH120" s="151"/>
      <c r="EI120" s="220">
        <f t="shared" ref="EI120" si="1151">IF(ED120=0,0,EG120/ED120)</f>
        <v>0</v>
      </c>
      <c r="EJ120" s="10"/>
      <c r="EK120" s="44"/>
      <c r="EL120" s="302"/>
      <c r="EM120" s="87" t="s">
        <v>105</v>
      </c>
      <c r="EN120" s="11" t="s">
        <v>57</v>
      </c>
      <c r="EO120" s="14"/>
      <c r="EP120" s="72">
        <v>13.2</v>
      </c>
      <c r="EQ120" s="496">
        <f t="shared" si="988"/>
        <v>0</v>
      </c>
      <c r="ER120" s="10"/>
      <c r="ES120" s="61"/>
      <c r="ET120" s="302"/>
      <c r="EU120" s="61"/>
      <c r="EV120" s="87" t="s">
        <v>105</v>
      </c>
      <c r="EW120" s="11" t="s">
        <v>57</v>
      </c>
      <c r="EX120" s="14"/>
      <c r="EY120" s="72">
        <v>5.5</v>
      </c>
      <c r="EZ120" s="496">
        <f t="shared" si="989"/>
        <v>0</v>
      </c>
      <c r="FA120" s="88"/>
      <c r="FC120" s="44"/>
      <c r="FD120" s="302"/>
      <c r="FE120" s="87" t="s">
        <v>133</v>
      </c>
      <c r="FF120" s="8" t="s">
        <v>132</v>
      </c>
      <c r="FG120" s="61"/>
      <c r="FH120" s="72">
        <v>1.08</v>
      </c>
      <c r="FI120" s="496">
        <f t="shared" si="1038"/>
        <v>0</v>
      </c>
      <c r="FJ120" s="10"/>
      <c r="FK120" s="8"/>
      <c r="FL120" s="61"/>
      <c r="FM120" s="61"/>
      <c r="FN120" s="87" t="s">
        <v>133</v>
      </c>
      <c r="FO120" s="8" t="s">
        <v>132</v>
      </c>
      <c r="FP120" s="61"/>
      <c r="FQ120" s="72">
        <v>0</v>
      </c>
      <c r="FR120" s="496">
        <f t="shared" si="1039"/>
        <v>0</v>
      </c>
      <c r="FS120" s="88"/>
    </row>
    <row r="121" spans="1:175" ht="13.5" thickTop="1" thickBot="1" x14ac:dyDescent="0.3">
      <c r="A121" s="44"/>
      <c r="B121" s="11"/>
      <c r="C121" s="33"/>
      <c r="D121" s="18" t="s">
        <v>45</v>
      </c>
      <c r="E121" s="33"/>
      <c r="F121" s="33"/>
      <c r="G121" s="33"/>
      <c r="H121" s="304" t="s">
        <v>51</v>
      </c>
      <c r="I121" s="13"/>
      <c r="J121" s="13"/>
      <c r="K121" s="13"/>
      <c r="L121" s="13"/>
      <c r="M121" s="306" t="s">
        <v>288</v>
      </c>
      <c r="N121" s="10"/>
      <c r="O121" s="44"/>
      <c r="P121" s="11"/>
      <c r="Q121" s="33"/>
      <c r="R121" s="18" t="s">
        <v>45</v>
      </c>
      <c r="S121" s="33"/>
      <c r="T121" s="33"/>
      <c r="U121" s="33"/>
      <c r="V121" s="304" t="s">
        <v>51</v>
      </c>
      <c r="W121" s="13"/>
      <c r="X121" s="13"/>
      <c r="Y121" s="13"/>
      <c r="Z121" s="13"/>
      <c r="AA121" s="306" t="s">
        <v>288</v>
      </c>
      <c r="AB121" s="10"/>
      <c r="AC121" s="44"/>
      <c r="AD121" s="11"/>
      <c r="AE121" s="33"/>
      <c r="AF121" s="18" t="s">
        <v>45</v>
      </c>
      <c r="AG121" s="33"/>
      <c r="AH121" s="33"/>
      <c r="AI121" s="33"/>
      <c r="AJ121" s="304" t="s">
        <v>51</v>
      </c>
      <c r="AK121" s="13"/>
      <c r="AL121" s="13"/>
      <c r="AM121" s="13"/>
      <c r="AN121" s="13"/>
      <c r="AO121" s="306" t="s">
        <v>288</v>
      </c>
      <c r="AP121" s="10"/>
      <c r="AQ121" s="44"/>
      <c r="AR121" s="11"/>
      <c r="AS121" s="33"/>
      <c r="AT121" s="18" t="s">
        <v>45</v>
      </c>
      <c r="AU121" s="33"/>
      <c r="AV121" s="33"/>
      <c r="AW121" s="33"/>
      <c r="AX121" s="304" t="s">
        <v>51</v>
      </c>
      <c r="AY121" s="13"/>
      <c r="AZ121" s="13"/>
      <c r="BA121" s="13"/>
      <c r="BB121" s="13"/>
      <c r="BC121" s="306" t="s">
        <v>288</v>
      </c>
      <c r="BD121" s="10"/>
      <c r="BE121" s="44"/>
      <c r="BF121" s="11"/>
      <c r="BG121" s="33"/>
      <c r="BH121" s="18" t="s">
        <v>45</v>
      </c>
      <c r="BI121" s="33"/>
      <c r="BJ121" s="33"/>
      <c r="BK121" s="33"/>
      <c r="BL121" s="304" t="s">
        <v>51</v>
      </c>
      <c r="BM121" s="13"/>
      <c r="BN121" s="13"/>
      <c r="BO121" s="13"/>
      <c r="BP121" s="13"/>
      <c r="BQ121" s="306" t="s">
        <v>288</v>
      </c>
      <c r="BR121" s="10"/>
      <c r="BS121" s="44"/>
      <c r="BT121" s="11"/>
      <c r="BU121" s="33"/>
      <c r="BV121" s="18" t="s">
        <v>45</v>
      </c>
      <c r="BW121" s="33"/>
      <c r="BX121" s="33"/>
      <c r="BY121" s="33"/>
      <c r="BZ121" s="304" t="s">
        <v>51</v>
      </c>
      <c r="CA121" s="13"/>
      <c r="CB121" s="13"/>
      <c r="CC121" s="13"/>
      <c r="CD121" s="13"/>
      <c r="CE121" s="306" t="s">
        <v>288</v>
      </c>
      <c r="CF121" s="10"/>
      <c r="CG121" s="44"/>
      <c r="CH121" s="11"/>
      <c r="CI121" s="33"/>
      <c r="CJ121" s="18" t="s">
        <v>45</v>
      </c>
      <c r="CK121" s="33"/>
      <c r="CL121" s="33"/>
      <c r="CM121" s="33"/>
      <c r="CN121" s="304" t="s">
        <v>51</v>
      </c>
      <c r="CO121" s="13"/>
      <c r="CP121" s="13"/>
      <c r="CQ121" s="13"/>
      <c r="CR121" s="13"/>
      <c r="CS121" s="306" t="s">
        <v>288</v>
      </c>
      <c r="CT121" s="10"/>
      <c r="CU121" s="44"/>
      <c r="CV121" s="11"/>
      <c r="CW121" s="33"/>
      <c r="CX121" s="18" t="s">
        <v>45</v>
      </c>
      <c r="CY121" s="33"/>
      <c r="CZ121" s="33"/>
      <c r="DA121" s="33"/>
      <c r="DB121" s="304" t="s">
        <v>51</v>
      </c>
      <c r="DC121" s="13"/>
      <c r="DD121" s="13"/>
      <c r="DE121" s="13"/>
      <c r="DF121" s="13"/>
      <c r="DG121" s="306" t="s">
        <v>288</v>
      </c>
      <c r="DH121" s="10"/>
      <c r="DI121" s="44"/>
      <c r="DJ121" s="11"/>
      <c r="DK121" s="33"/>
      <c r="DL121" s="18" t="s">
        <v>45</v>
      </c>
      <c r="DM121" s="33"/>
      <c r="DN121" s="33"/>
      <c r="DO121" s="33"/>
      <c r="DP121" s="304" t="s">
        <v>51</v>
      </c>
      <c r="DQ121" s="13"/>
      <c r="DR121" s="13"/>
      <c r="DS121" s="13"/>
      <c r="DT121" s="13"/>
      <c r="DU121" s="306" t="s">
        <v>288</v>
      </c>
      <c r="DV121" s="10"/>
      <c r="DW121" s="44"/>
      <c r="DX121" s="11"/>
      <c r="DY121" s="33"/>
      <c r="DZ121" s="18" t="s">
        <v>45</v>
      </c>
      <c r="EA121" s="33"/>
      <c r="EB121" s="33"/>
      <c r="EC121" s="33"/>
      <c r="ED121" s="304" t="s">
        <v>51</v>
      </c>
      <c r="EE121" s="13"/>
      <c r="EF121" s="13"/>
      <c r="EG121" s="13"/>
      <c r="EH121" s="13"/>
      <c r="EI121" s="306" t="s">
        <v>288</v>
      </c>
      <c r="EJ121" s="10"/>
      <c r="EK121" s="44"/>
      <c r="EL121" s="295" t="s">
        <v>333</v>
      </c>
      <c r="EM121" s="296">
        <v>0</v>
      </c>
      <c r="EN121" s="297">
        <v>1</v>
      </c>
      <c r="EO121" s="190">
        <f>SUM(EP122:EP132)</f>
        <v>19.54</v>
      </c>
      <c r="EP121" s="107"/>
      <c r="EQ121" s="496">
        <f>SUM(EQ122:EQ132)</f>
        <v>0</v>
      </c>
      <c r="ER121" s="10"/>
      <c r="ES121" s="61"/>
      <c r="ET121" s="307" t="s">
        <v>334</v>
      </c>
      <c r="EU121" s="308"/>
      <c r="EV121" s="296">
        <v>0</v>
      </c>
      <c r="EW121" s="300">
        <v>1</v>
      </c>
      <c r="EX121" s="190">
        <f>SUM(EY122:EY132)</f>
        <v>0</v>
      </c>
      <c r="EY121" s="107"/>
      <c r="EZ121" s="496">
        <f>SUM(EZ122:EZ132)</f>
        <v>0</v>
      </c>
      <c r="FA121" s="88"/>
      <c r="FC121" s="44"/>
      <c r="FD121" s="302"/>
      <c r="FE121" s="87" t="s">
        <v>65</v>
      </c>
      <c r="FF121" s="95" t="s">
        <v>60</v>
      </c>
      <c r="FG121" s="14"/>
      <c r="FH121" s="72">
        <v>0.87</v>
      </c>
      <c r="FI121" s="496">
        <f t="shared" si="1038"/>
        <v>0</v>
      </c>
      <c r="FJ121" s="10"/>
      <c r="FK121" s="8"/>
      <c r="FL121" s="61"/>
      <c r="FM121" s="61"/>
      <c r="FN121" s="87" t="s">
        <v>65</v>
      </c>
      <c r="FO121" s="95" t="s">
        <v>60</v>
      </c>
      <c r="FP121" s="14"/>
      <c r="FQ121" s="72">
        <v>0</v>
      </c>
      <c r="FR121" s="496">
        <f t="shared" si="1039"/>
        <v>0</v>
      </c>
      <c r="FS121" s="88"/>
    </row>
    <row r="122" spans="1:175" ht="13.5" thickTop="1" thickBot="1" x14ac:dyDescent="0.3">
      <c r="A122" s="44" t="s">
        <v>105</v>
      </c>
      <c r="B122" s="11" t="s">
        <v>57</v>
      </c>
      <c r="C122" s="8"/>
      <c r="D122" s="18">
        <f>E113</f>
        <v>0</v>
      </c>
      <c r="E122" s="942" t="s">
        <v>58</v>
      </c>
      <c r="F122" s="942" t="s">
        <v>21</v>
      </c>
      <c r="G122" s="778" t="s">
        <v>625</v>
      </c>
      <c r="H122" s="820"/>
      <c r="I122" s="13">
        <f>IF(D122=0,0,H122*((G124/60)+(G125/60)+(H126/60)+(G127/60*D122)+(G128/60*D122)))</f>
        <v>0</v>
      </c>
      <c r="J122" s="13">
        <f>IF(E$113=0,0,I122/E$113)</f>
        <v>0</v>
      </c>
      <c r="K122" s="13">
        <f>(J122*G$2)</f>
        <v>0</v>
      </c>
      <c r="L122" s="13"/>
      <c r="M122" s="220">
        <f>IF(H122=0,0,K122/H122)</f>
        <v>0</v>
      </c>
      <c r="N122" s="10"/>
      <c r="O122" s="44" t="s">
        <v>105</v>
      </c>
      <c r="P122" s="11" t="s">
        <v>57</v>
      </c>
      <c r="Q122" s="8"/>
      <c r="R122" s="18">
        <f>S113</f>
        <v>0</v>
      </c>
      <c r="S122" s="942" t="s">
        <v>58</v>
      </c>
      <c r="T122" s="942" t="s">
        <v>21</v>
      </c>
      <c r="U122" s="778" t="s">
        <v>625</v>
      </c>
      <c r="V122" s="820"/>
      <c r="W122" s="13">
        <f>IF(R122=0,0,V122*((U124/60)+(U125/60)+(V126/60)+(U127/60*R122)+(U128/60*R122)))</f>
        <v>0</v>
      </c>
      <c r="X122" s="13">
        <f>IF(S$113=0,0,W122/S$113)</f>
        <v>0</v>
      </c>
      <c r="Y122" s="13">
        <f>(X122*U$2)</f>
        <v>0</v>
      </c>
      <c r="Z122" s="13"/>
      <c r="AA122" s="220">
        <f>IF(V122=0,0,Y122/V122)</f>
        <v>0</v>
      </c>
      <c r="AB122" s="10"/>
      <c r="AC122" s="44" t="s">
        <v>105</v>
      </c>
      <c r="AD122" s="11" t="s">
        <v>57</v>
      </c>
      <c r="AE122" s="8"/>
      <c r="AF122" s="18">
        <f t="shared" ref="AF122" si="1152">AG113</f>
        <v>0</v>
      </c>
      <c r="AG122" s="942" t="s">
        <v>58</v>
      </c>
      <c r="AH122" s="942" t="s">
        <v>21</v>
      </c>
      <c r="AI122" s="778" t="s">
        <v>625</v>
      </c>
      <c r="AJ122" s="820"/>
      <c r="AK122" s="13">
        <f t="shared" ref="AK122" si="1153">IF(AF122=0,0,AJ122*((AI124/60)+(AI125/60)+(AJ126/60)+(AI127/60*AF122)+(AI128/60*AF122)))</f>
        <v>0</v>
      </c>
      <c r="AL122" s="13">
        <f t="shared" ref="AL122" si="1154">IF(AG$113=0,0,AK122/AG$113)</f>
        <v>0</v>
      </c>
      <c r="AM122" s="13">
        <f t="shared" ref="AM122" si="1155">(AL122*AI$2)</f>
        <v>0</v>
      </c>
      <c r="AN122" s="13"/>
      <c r="AO122" s="220">
        <f t="shared" ref="AO122" si="1156">IF(AJ122=0,0,AM122/AJ122)</f>
        <v>0</v>
      </c>
      <c r="AP122" s="10"/>
      <c r="AQ122" s="44" t="s">
        <v>105</v>
      </c>
      <c r="AR122" s="11" t="s">
        <v>57</v>
      </c>
      <c r="AS122" s="8"/>
      <c r="AT122" s="18">
        <f t="shared" ref="AT122" si="1157">AU113</f>
        <v>0</v>
      </c>
      <c r="AU122" s="942" t="s">
        <v>58</v>
      </c>
      <c r="AV122" s="942" t="s">
        <v>21</v>
      </c>
      <c r="AW122" s="778" t="s">
        <v>625</v>
      </c>
      <c r="AX122" s="820"/>
      <c r="AY122" s="13">
        <f t="shared" ref="AY122" si="1158">IF(AT122=0,0,AX122*((AW124/60)+(AW125/60)+(AX126/60)+(AW127/60*AT122)+(AW128/60*AT122)))</f>
        <v>0</v>
      </c>
      <c r="AZ122" s="13">
        <f t="shared" ref="AZ122" si="1159">IF(AU$113=0,0,AY122/AU$113)</f>
        <v>0</v>
      </c>
      <c r="BA122" s="13">
        <f t="shared" ref="BA122" si="1160">(AZ122*AW$2)</f>
        <v>0</v>
      </c>
      <c r="BB122" s="13"/>
      <c r="BC122" s="220">
        <f t="shared" ref="BC122" si="1161">IF(AX122=0,0,BA122/AX122)</f>
        <v>0</v>
      </c>
      <c r="BD122" s="10"/>
      <c r="BE122" s="44" t="s">
        <v>105</v>
      </c>
      <c r="BF122" s="11" t="s">
        <v>57</v>
      </c>
      <c r="BG122" s="8"/>
      <c r="BH122" s="18">
        <f t="shared" ref="BH122" si="1162">BI113</f>
        <v>0</v>
      </c>
      <c r="BI122" s="942" t="s">
        <v>58</v>
      </c>
      <c r="BJ122" s="942" t="s">
        <v>21</v>
      </c>
      <c r="BK122" s="778" t="s">
        <v>625</v>
      </c>
      <c r="BL122" s="820"/>
      <c r="BM122" s="13">
        <f t="shared" ref="BM122" si="1163">IF(BH122=0,0,BL122*((BK124/60)+(BK125/60)+(BL126/60)+(BK127/60*BH122)+(BK128/60*BH122)))</f>
        <v>0</v>
      </c>
      <c r="BN122" s="13">
        <f t="shared" ref="BN122" si="1164">IF(BI$113=0,0,BM122/BI$113)</f>
        <v>0</v>
      </c>
      <c r="BO122" s="13">
        <f t="shared" ref="BO122" si="1165">(BN122*BK$2)</f>
        <v>0</v>
      </c>
      <c r="BP122" s="13"/>
      <c r="BQ122" s="220">
        <f t="shared" ref="BQ122" si="1166">IF(BL122=0,0,BO122/BL122)</f>
        <v>0</v>
      </c>
      <c r="BR122" s="10"/>
      <c r="BS122" s="44" t="s">
        <v>105</v>
      </c>
      <c r="BT122" s="11" t="s">
        <v>57</v>
      </c>
      <c r="BU122" s="8"/>
      <c r="BV122" s="18">
        <f t="shared" ref="BV122" si="1167">BW113</f>
        <v>0</v>
      </c>
      <c r="BW122" s="942" t="s">
        <v>58</v>
      </c>
      <c r="BX122" s="942" t="s">
        <v>21</v>
      </c>
      <c r="BY122" s="778" t="s">
        <v>625</v>
      </c>
      <c r="BZ122" s="820"/>
      <c r="CA122" s="13">
        <f t="shared" ref="CA122" si="1168">IF(BV122=0,0,BZ122*((BY124/60)+(BY125/60)+(BZ126/60)+(BY127/60*BV122)+(BY128/60*BV122)))</f>
        <v>0</v>
      </c>
      <c r="CB122" s="13">
        <f t="shared" ref="CB122" si="1169">IF(BW$113=0,0,CA122/BW$113)</f>
        <v>0</v>
      </c>
      <c r="CC122" s="13">
        <f t="shared" ref="CC122" si="1170">(CB122*BY$2)</f>
        <v>0</v>
      </c>
      <c r="CD122" s="13"/>
      <c r="CE122" s="220">
        <f t="shared" ref="CE122" si="1171">IF(BZ122=0,0,CC122/BZ122)</f>
        <v>0</v>
      </c>
      <c r="CF122" s="10"/>
      <c r="CG122" s="44" t="s">
        <v>105</v>
      </c>
      <c r="CH122" s="11" t="s">
        <v>57</v>
      </c>
      <c r="CI122" s="8"/>
      <c r="CJ122" s="18">
        <f t="shared" ref="CJ122" si="1172">CK113</f>
        <v>0</v>
      </c>
      <c r="CK122" s="942" t="s">
        <v>58</v>
      </c>
      <c r="CL122" s="942" t="s">
        <v>21</v>
      </c>
      <c r="CM122" s="778" t="s">
        <v>625</v>
      </c>
      <c r="CN122" s="820"/>
      <c r="CO122" s="13">
        <f t="shared" ref="CO122" si="1173">IF(CJ122=0,0,CN122*((CM124/60)+(CM125/60)+(CN126/60)+(CM127/60*CJ122)+(CM128/60*CJ122)))</f>
        <v>0</v>
      </c>
      <c r="CP122" s="13">
        <f t="shared" ref="CP122" si="1174">IF(CK$113=0,0,CO122/CK$113)</f>
        <v>0</v>
      </c>
      <c r="CQ122" s="13">
        <f t="shared" ref="CQ122" si="1175">(CP122*CM$2)</f>
        <v>0</v>
      </c>
      <c r="CR122" s="13"/>
      <c r="CS122" s="220">
        <f t="shared" ref="CS122" si="1176">IF(CN122=0,0,CQ122/CN122)</f>
        <v>0</v>
      </c>
      <c r="CT122" s="10"/>
      <c r="CU122" s="44" t="s">
        <v>105</v>
      </c>
      <c r="CV122" s="11" t="s">
        <v>57</v>
      </c>
      <c r="CW122" s="8"/>
      <c r="CX122" s="18">
        <f t="shared" ref="CX122" si="1177">CY113</f>
        <v>0</v>
      </c>
      <c r="CY122" s="942" t="s">
        <v>58</v>
      </c>
      <c r="CZ122" s="942" t="s">
        <v>21</v>
      </c>
      <c r="DA122" s="778" t="s">
        <v>625</v>
      </c>
      <c r="DB122" s="820"/>
      <c r="DC122" s="13">
        <f t="shared" ref="DC122" si="1178">IF(CX122=0,0,DB122*((DA124/60)+(DA125/60)+(DB126/60)+(DA127/60*CX122)+(DA128/60*CX122)))</f>
        <v>0</v>
      </c>
      <c r="DD122" s="13">
        <f t="shared" ref="DD122" si="1179">IF(CY$113=0,0,DC122/CY$113)</f>
        <v>0</v>
      </c>
      <c r="DE122" s="13">
        <f t="shared" ref="DE122" si="1180">(DD122*DA$2)</f>
        <v>0</v>
      </c>
      <c r="DF122" s="13"/>
      <c r="DG122" s="220">
        <f t="shared" ref="DG122" si="1181">IF(DB122=0,0,DE122/DB122)</f>
        <v>0</v>
      </c>
      <c r="DH122" s="10"/>
      <c r="DI122" s="44" t="s">
        <v>105</v>
      </c>
      <c r="DJ122" s="11" t="s">
        <v>57</v>
      </c>
      <c r="DK122" s="8"/>
      <c r="DL122" s="18">
        <f t="shared" ref="DL122" si="1182">DM113</f>
        <v>0</v>
      </c>
      <c r="DM122" s="942" t="s">
        <v>58</v>
      </c>
      <c r="DN122" s="942" t="s">
        <v>21</v>
      </c>
      <c r="DO122" s="778" t="s">
        <v>625</v>
      </c>
      <c r="DP122" s="820"/>
      <c r="DQ122" s="13">
        <f t="shared" ref="DQ122" si="1183">IF(DL122=0,0,DP122*((DO124/60)+(DO125/60)+(DP126/60)+(DO127/60*DL122)+(DO128/60*DL122)))</f>
        <v>0</v>
      </c>
      <c r="DR122" s="13">
        <f t="shared" ref="DR122" si="1184">IF(DM$113=0,0,DQ122/DM$113)</f>
        <v>0</v>
      </c>
      <c r="DS122" s="13">
        <f t="shared" ref="DS122" si="1185">(DR122*DO$2)</f>
        <v>0</v>
      </c>
      <c r="DT122" s="13"/>
      <c r="DU122" s="220">
        <f t="shared" ref="DU122" si="1186">IF(DP122=0,0,DS122/DP122)</f>
        <v>0</v>
      </c>
      <c r="DV122" s="10"/>
      <c r="DW122" s="44" t="s">
        <v>105</v>
      </c>
      <c r="DX122" s="11" t="s">
        <v>57</v>
      </c>
      <c r="DY122" s="8"/>
      <c r="DZ122" s="18">
        <f t="shared" ref="DZ122" si="1187">EA113</f>
        <v>0</v>
      </c>
      <c r="EA122" s="942" t="s">
        <v>58</v>
      </c>
      <c r="EB122" s="942" t="s">
        <v>21</v>
      </c>
      <c r="EC122" s="778" t="s">
        <v>625</v>
      </c>
      <c r="ED122" s="820"/>
      <c r="EE122" s="13">
        <f t="shared" ref="EE122" si="1188">IF(DZ122=0,0,ED122*((EC124/60)+(EC125/60)+(ED126/60)+(EC127/60*DZ122)+(EC128/60*DZ122)))</f>
        <v>0</v>
      </c>
      <c r="EF122" s="13">
        <f t="shared" ref="EF122" si="1189">IF(EA$113=0,0,EE122/EA$113)</f>
        <v>0</v>
      </c>
      <c r="EG122" s="13">
        <f t="shared" ref="EG122" si="1190">(EF122*EC$2)</f>
        <v>0</v>
      </c>
      <c r="EH122" s="13"/>
      <c r="EI122" s="220">
        <f t="shared" ref="EI122" si="1191">IF(ED122=0,0,EG122/ED122)</f>
        <v>0</v>
      </c>
      <c r="EJ122" s="10"/>
      <c r="EK122" s="44"/>
      <c r="EL122" s="302"/>
      <c r="EM122" s="87" t="s">
        <v>90</v>
      </c>
      <c r="EN122" s="95" t="s">
        <v>111</v>
      </c>
      <c r="EO122" s="14"/>
      <c r="EP122" s="72">
        <v>0</v>
      </c>
      <c r="EQ122" s="496">
        <f>EM$121*EN$121*EP122</f>
        <v>0</v>
      </c>
      <c r="ER122" s="10"/>
      <c r="ES122" s="61"/>
      <c r="ET122" s="8"/>
      <c r="EU122" s="61"/>
      <c r="EV122" s="87" t="s">
        <v>90</v>
      </c>
      <c r="EW122" s="95" t="s">
        <v>111</v>
      </c>
      <c r="EX122" s="14"/>
      <c r="EY122" s="72">
        <v>0</v>
      </c>
      <c r="EZ122" s="496">
        <f t="shared" ref="EZ122:EZ132" si="1192">EV$121*EW$121*EY122</f>
        <v>0</v>
      </c>
      <c r="FA122" s="88"/>
      <c r="FC122" s="44"/>
      <c r="FD122" s="302"/>
      <c r="FE122" s="87" t="s">
        <v>72</v>
      </c>
      <c r="FF122" s="8" t="s">
        <v>154</v>
      </c>
      <c r="FG122" s="61"/>
      <c r="FH122" s="72">
        <v>0.64</v>
      </c>
      <c r="FI122" s="496">
        <f t="shared" si="1038"/>
        <v>0</v>
      </c>
      <c r="FJ122" s="10"/>
      <c r="FK122" s="8"/>
      <c r="FL122" s="61"/>
      <c r="FM122" s="61"/>
      <c r="FN122" s="87" t="s">
        <v>72</v>
      </c>
      <c r="FO122" s="8" t="s">
        <v>154</v>
      </c>
      <c r="FP122" s="61"/>
      <c r="FQ122" s="72">
        <v>0</v>
      </c>
      <c r="FR122" s="496">
        <f t="shared" si="1039"/>
        <v>0</v>
      </c>
      <c r="FS122" s="88"/>
    </row>
    <row r="123" spans="1:175" ht="13" thickTop="1" x14ac:dyDescent="0.25">
      <c r="A123" s="44"/>
      <c r="B123" s="93"/>
      <c r="C123" s="941"/>
      <c r="D123" s="941"/>
      <c r="E123" s="941"/>
      <c r="F123" s="21"/>
      <c r="G123" s="941"/>
      <c r="H123" s="188"/>
      <c r="I123" s="14"/>
      <c r="J123" s="14"/>
      <c r="K123" s="14"/>
      <c r="L123" s="14"/>
      <c r="M123" s="56"/>
      <c r="O123" s="44"/>
      <c r="P123" s="93"/>
      <c r="Q123" s="941"/>
      <c r="R123" s="941"/>
      <c r="S123" s="941"/>
      <c r="T123" s="21"/>
      <c r="U123" s="941"/>
      <c r="V123" s="188"/>
      <c r="W123" s="14"/>
      <c r="X123" s="14"/>
      <c r="Y123" s="14"/>
      <c r="Z123" s="14"/>
      <c r="AA123" s="56"/>
      <c r="AB123" s="27"/>
      <c r="AC123" s="44"/>
      <c r="AD123" s="93"/>
      <c r="AE123" s="941"/>
      <c r="AF123" s="941"/>
      <c r="AG123" s="941"/>
      <c r="AH123" s="21"/>
      <c r="AI123" s="941"/>
      <c r="AJ123" s="188"/>
      <c r="AK123" s="14"/>
      <c r="AL123" s="14"/>
      <c r="AM123" s="14"/>
      <c r="AN123" s="14"/>
      <c r="AO123" s="56"/>
      <c r="AP123" s="27"/>
      <c r="AQ123" s="44"/>
      <c r="AR123" s="93"/>
      <c r="AS123" s="941"/>
      <c r="AT123" s="941"/>
      <c r="AU123" s="941"/>
      <c r="AV123" s="21"/>
      <c r="AW123" s="941"/>
      <c r="AX123" s="188"/>
      <c r="AY123" s="14"/>
      <c r="AZ123" s="14"/>
      <c r="BA123" s="14"/>
      <c r="BB123" s="14"/>
      <c r="BC123" s="56"/>
      <c r="BD123" s="27"/>
      <c r="BE123" s="44"/>
      <c r="BF123" s="93"/>
      <c r="BG123" s="941"/>
      <c r="BH123" s="941"/>
      <c r="BI123" s="941"/>
      <c r="BJ123" s="21"/>
      <c r="BK123" s="941"/>
      <c r="BL123" s="188"/>
      <c r="BM123" s="14"/>
      <c r="BN123" s="14"/>
      <c r="BO123" s="14"/>
      <c r="BP123" s="14"/>
      <c r="BQ123" s="56"/>
      <c r="BR123" s="27"/>
      <c r="BS123" s="44"/>
      <c r="BT123" s="93"/>
      <c r="BU123" s="941"/>
      <c r="BV123" s="941"/>
      <c r="BW123" s="941"/>
      <c r="BX123" s="21"/>
      <c r="BY123" s="941"/>
      <c r="BZ123" s="188"/>
      <c r="CA123" s="14"/>
      <c r="CB123" s="14"/>
      <c r="CC123" s="14"/>
      <c r="CD123" s="14"/>
      <c r="CE123" s="56"/>
      <c r="CF123" s="27"/>
      <c r="CG123" s="44"/>
      <c r="CH123" s="93"/>
      <c r="CI123" s="941"/>
      <c r="CJ123" s="941"/>
      <c r="CK123" s="941"/>
      <c r="CL123" s="21"/>
      <c r="CM123" s="941"/>
      <c r="CN123" s="188"/>
      <c r="CO123" s="14"/>
      <c r="CP123" s="14"/>
      <c r="CQ123" s="14"/>
      <c r="CR123" s="14"/>
      <c r="CS123" s="56"/>
      <c r="CT123" s="27"/>
      <c r="CU123" s="44"/>
      <c r="CV123" s="93"/>
      <c r="CW123" s="941"/>
      <c r="CX123" s="941"/>
      <c r="CY123" s="941"/>
      <c r="CZ123" s="21"/>
      <c r="DA123" s="941"/>
      <c r="DB123" s="188"/>
      <c r="DC123" s="14"/>
      <c r="DD123" s="14"/>
      <c r="DE123" s="14"/>
      <c r="DF123" s="14"/>
      <c r="DG123" s="56"/>
      <c r="DH123" s="27"/>
      <c r="DI123" s="44"/>
      <c r="DJ123" s="93"/>
      <c r="DK123" s="941"/>
      <c r="DL123" s="941"/>
      <c r="DM123" s="941"/>
      <c r="DN123" s="21"/>
      <c r="DO123" s="941"/>
      <c r="DP123" s="188"/>
      <c r="DQ123" s="14"/>
      <c r="DR123" s="14"/>
      <c r="DS123" s="14"/>
      <c r="DT123" s="14"/>
      <c r="DU123" s="56"/>
      <c r="DV123" s="27"/>
      <c r="DW123" s="44"/>
      <c r="DX123" s="93"/>
      <c r="DY123" s="941"/>
      <c r="DZ123" s="941"/>
      <c r="EA123" s="941"/>
      <c r="EB123" s="21"/>
      <c r="EC123" s="941"/>
      <c r="ED123" s="188"/>
      <c r="EE123" s="14"/>
      <c r="EF123" s="14"/>
      <c r="EG123" s="14"/>
      <c r="EH123" s="14"/>
      <c r="EI123" s="56"/>
      <c r="EJ123" s="27"/>
      <c r="EK123" s="44"/>
      <c r="EL123" s="302"/>
      <c r="EM123" s="87" t="s">
        <v>99</v>
      </c>
      <c r="EN123" s="95" t="s">
        <v>112</v>
      </c>
      <c r="EO123" s="14"/>
      <c r="EP123" s="72">
        <v>2.48</v>
      </c>
      <c r="EQ123" s="496">
        <f>EM$121*EN$121*EP123</f>
        <v>0</v>
      </c>
      <c r="ER123" s="10"/>
      <c r="ES123" s="61"/>
      <c r="ET123" s="8"/>
      <c r="EU123" s="61"/>
      <c r="EV123" s="87" t="s">
        <v>99</v>
      </c>
      <c r="EW123" s="95" t="s">
        <v>112</v>
      </c>
      <c r="EX123" s="14"/>
      <c r="EY123" s="72">
        <v>0</v>
      </c>
      <c r="EZ123" s="496">
        <f t="shared" si="1192"/>
        <v>0</v>
      </c>
      <c r="FA123" s="88"/>
      <c r="FC123" s="44"/>
      <c r="FD123" s="302"/>
      <c r="FE123" s="87" t="s">
        <v>76</v>
      </c>
      <c r="FF123" s="11" t="s">
        <v>53</v>
      </c>
      <c r="FG123" s="14"/>
      <c r="FH123" s="72">
        <v>0</v>
      </c>
      <c r="FI123" s="496">
        <f t="shared" si="1038"/>
        <v>0</v>
      </c>
      <c r="FJ123" s="10"/>
      <c r="FK123" s="8"/>
      <c r="FL123" s="61"/>
      <c r="FM123" s="61"/>
      <c r="FN123" s="87" t="s">
        <v>76</v>
      </c>
      <c r="FO123" s="11" t="s">
        <v>53</v>
      </c>
      <c r="FP123" s="14"/>
      <c r="FQ123" s="72">
        <v>0</v>
      </c>
      <c r="FR123" s="496">
        <f t="shared" si="1039"/>
        <v>0</v>
      </c>
      <c r="FS123" s="88"/>
    </row>
    <row r="124" spans="1:175" x14ac:dyDescent="0.25">
      <c r="A124" s="44" t="s">
        <v>105</v>
      </c>
      <c r="B124" s="11" t="s">
        <v>118</v>
      </c>
      <c r="C124" s="8"/>
      <c r="D124" s="8"/>
      <c r="E124" s="65">
        <v>0</v>
      </c>
      <c r="F124" s="65">
        <v>0</v>
      </c>
      <c r="G124" s="944">
        <f>IF(F124=0,0,E124*8/F124*60)</f>
        <v>0</v>
      </c>
      <c r="H124" s="9"/>
      <c r="I124" s="13"/>
      <c r="J124" s="13"/>
      <c r="K124" s="13"/>
      <c r="L124" s="13"/>
      <c r="M124" s="55"/>
      <c r="O124" s="44" t="s">
        <v>105</v>
      </c>
      <c r="P124" s="11" t="s">
        <v>118</v>
      </c>
      <c r="Q124" s="8"/>
      <c r="R124" s="8"/>
      <c r="S124" s="65">
        <v>0</v>
      </c>
      <c r="T124" s="65">
        <v>0</v>
      </c>
      <c r="U124" s="944">
        <f>IF(T124=0,0,S124*8/T124*60)</f>
        <v>0</v>
      </c>
      <c r="V124" s="9"/>
      <c r="W124" s="13"/>
      <c r="X124" s="13"/>
      <c r="Y124" s="13"/>
      <c r="Z124" s="13"/>
      <c r="AA124" s="55"/>
      <c r="AC124" s="44" t="s">
        <v>105</v>
      </c>
      <c r="AD124" s="11" t="s">
        <v>118</v>
      </c>
      <c r="AE124" s="8"/>
      <c r="AF124" s="8"/>
      <c r="AG124" s="65">
        <v>0</v>
      </c>
      <c r="AH124" s="65">
        <v>0</v>
      </c>
      <c r="AI124" s="944">
        <f t="shared" ref="AI124:AI125" si="1193">IF(AH124=0,0,AG124*8/AH124*60)</f>
        <v>0</v>
      </c>
      <c r="AJ124" s="9"/>
      <c r="AK124" s="13"/>
      <c r="AL124" s="13"/>
      <c r="AM124" s="13"/>
      <c r="AN124" s="13"/>
      <c r="AO124" s="55"/>
      <c r="AQ124" s="44" t="s">
        <v>105</v>
      </c>
      <c r="AR124" s="11" t="s">
        <v>118</v>
      </c>
      <c r="AS124" s="8"/>
      <c r="AT124" s="8"/>
      <c r="AU124" s="65">
        <v>0</v>
      </c>
      <c r="AV124" s="65">
        <v>0</v>
      </c>
      <c r="AW124" s="944">
        <f t="shared" ref="AW124:AW125" si="1194">IF(AV124=0,0,AU124*8/AV124*60)</f>
        <v>0</v>
      </c>
      <c r="AX124" s="9"/>
      <c r="AY124" s="13"/>
      <c r="AZ124" s="13"/>
      <c r="BA124" s="13"/>
      <c r="BB124" s="13"/>
      <c r="BC124" s="55"/>
      <c r="BE124" s="44" t="s">
        <v>105</v>
      </c>
      <c r="BF124" s="11" t="s">
        <v>118</v>
      </c>
      <c r="BG124" s="8"/>
      <c r="BH124" s="8"/>
      <c r="BI124" s="65">
        <v>0</v>
      </c>
      <c r="BJ124" s="65">
        <v>0</v>
      </c>
      <c r="BK124" s="944">
        <f t="shared" ref="BK124:BK125" si="1195">IF(BJ124=0,0,BI124*8/BJ124*60)</f>
        <v>0</v>
      </c>
      <c r="BL124" s="9"/>
      <c r="BM124" s="13"/>
      <c r="BN124" s="13"/>
      <c r="BO124" s="13"/>
      <c r="BP124" s="13"/>
      <c r="BQ124" s="55"/>
      <c r="BS124" s="44" t="s">
        <v>105</v>
      </c>
      <c r="BT124" s="11" t="s">
        <v>118</v>
      </c>
      <c r="BU124" s="8"/>
      <c r="BV124" s="8"/>
      <c r="BW124" s="65">
        <v>0</v>
      </c>
      <c r="BX124" s="65">
        <v>0</v>
      </c>
      <c r="BY124" s="944">
        <f t="shared" ref="BY124:BY125" si="1196">IF(BX124=0,0,BW124*8/BX124*60)</f>
        <v>0</v>
      </c>
      <c r="BZ124" s="9"/>
      <c r="CA124" s="13"/>
      <c r="CB124" s="13"/>
      <c r="CC124" s="13"/>
      <c r="CD124" s="13"/>
      <c r="CE124" s="55"/>
      <c r="CG124" s="44" t="s">
        <v>105</v>
      </c>
      <c r="CH124" s="11" t="s">
        <v>118</v>
      </c>
      <c r="CI124" s="8"/>
      <c r="CJ124" s="8"/>
      <c r="CK124" s="65">
        <v>0</v>
      </c>
      <c r="CL124" s="65">
        <v>0</v>
      </c>
      <c r="CM124" s="944">
        <f t="shared" ref="CM124:CM125" si="1197">IF(CL124=0,0,CK124*8/CL124*60)</f>
        <v>0</v>
      </c>
      <c r="CN124" s="9"/>
      <c r="CO124" s="13"/>
      <c r="CP124" s="13"/>
      <c r="CQ124" s="13"/>
      <c r="CR124" s="13"/>
      <c r="CS124" s="55"/>
      <c r="CU124" s="44" t="s">
        <v>105</v>
      </c>
      <c r="CV124" s="11" t="s">
        <v>118</v>
      </c>
      <c r="CW124" s="8"/>
      <c r="CX124" s="8"/>
      <c r="CY124" s="65">
        <v>0</v>
      </c>
      <c r="CZ124" s="65">
        <v>0</v>
      </c>
      <c r="DA124" s="944">
        <f t="shared" ref="DA124:DA125" si="1198">IF(CZ124=0,0,CY124*8/CZ124*60)</f>
        <v>0</v>
      </c>
      <c r="DB124" s="9"/>
      <c r="DC124" s="13"/>
      <c r="DD124" s="13"/>
      <c r="DE124" s="13"/>
      <c r="DF124" s="13"/>
      <c r="DG124" s="55"/>
      <c r="DI124" s="44" t="s">
        <v>105</v>
      </c>
      <c r="DJ124" s="11" t="s">
        <v>118</v>
      </c>
      <c r="DK124" s="8"/>
      <c r="DL124" s="8"/>
      <c r="DM124" s="65">
        <v>0</v>
      </c>
      <c r="DN124" s="65">
        <v>0</v>
      </c>
      <c r="DO124" s="944">
        <f t="shared" ref="DO124:DO125" si="1199">IF(DN124=0,0,DM124*8/DN124*60)</f>
        <v>0</v>
      </c>
      <c r="DP124" s="9"/>
      <c r="DQ124" s="13"/>
      <c r="DR124" s="13"/>
      <c r="DS124" s="13"/>
      <c r="DT124" s="13"/>
      <c r="DU124" s="55"/>
      <c r="DW124" s="44" t="s">
        <v>105</v>
      </c>
      <c r="DX124" s="11" t="s">
        <v>118</v>
      </c>
      <c r="DY124" s="8"/>
      <c r="DZ124" s="8"/>
      <c r="EA124" s="65">
        <v>0</v>
      </c>
      <c r="EB124" s="65">
        <v>0</v>
      </c>
      <c r="EC124" s="944">
        <f t="shared" ref="EC124:EC125" si="1200">IF(EB124=0,0,EA124*8/EB124*60)</f>
        <v>0</v>
      </c>
      <c r="ED124" s="9"/>
      <c r="EE124" s="13"/>
      <c r="EF124" s="13"/>
      <c r="EG124" s="13"/>
      <c r="EH124" s="13"/>
      <c r="EI124" s="55"/>
      <c r="EK124" s="44"/>
      <c r="EL124" s="302"/>
      <c r="EM124" s="87" t="s">
        <v>91</v>
      </c>
      <c r="EN124" s="95" t="s">
        <v>321</v>
      </c>
      <c r="EO124" s="14"/>
      <c r="EP124" s="72">
        <v>0</v>
      </c>
      <c r="EQ124" s="496">
        <f>EM$121*EN$121*EP124</f>
        <v>0</v>
      </c>
      <c r="ER124" s="10"/>
      <c r="ES124" s="61"/>
      <c r="ET124" s="8"/>
      <c r="EU124" s="61"/>
      <c r="EV124" s="87" t="s">
        <v>91</v>
      </c>
      <c r="EW124" s="95" t="s">
        <v>321</v>
      </c>
      <c r="EX124" s="14"/>
      <c r="EY124" s="72">
        <v>0</v>
      </c>
      <c r="EZ124" s="496">
        <f t="shared" si="1192"/>
        <v>0</v>
      </c>
      <c r="FA124" s="88"/>
      <c r="FC124" s="44"/>
      <c r="FD124" s="302"/>
      <c r="FE124" s="87" t="s">
        <v>105</v>
      </c>
      <c r="FF124" s="11" t="s">
        <v>57</v>
      </c>
      <c r="FG124" s="14"/>
      <c r="FH124" s="72">
        <v>5.5</v>
      </c>
      <c r="FI124" s="496">
        <f t="shared" si="1038"/>
        <v>0</v>
      </c>
      <c r="FJ124" s="10"/>
      <c r="FK124" s="8"/>
      <c r="FL124" s="61"/>
      <c r="FM124" s="61"/>
      <c r="FN124" s="87" t="s">
        <v>105</v>
      </c>
      <c r="FO124" s="11" t="s">
        <v>57</v>
      </c>
      <c r="FP124" s="14"/>
      <c r="FQ124" s="72">
        <v>0</v>
      </c>
      <c r="FR124" s="496">
        <f t="shared" si="1039"/>
        <v>0</v>
      </c>
      <c r="FS124" s="88"/>
    </row>
    <row r="125" spans="1:175" x14ac:dyDescent="0.25">
      <c r="A125" s="44" t="s">
        <v>105</v>
      </c>
      <c r="B125" s="8" t="s">
        <v>106</v>
      </c>
      <c r="C125" s="8"/>
      <c r="D125" s="8"/>
      <c r="E125" s="65">
        <v>0</v>
      </c>
      <c r="F125" s="65">
        <v>0</v>
      </c>
      <c r="G125" s="944">
        <f>IF(F125=0,0,E125*8/F125*60)</f>
        <v>0</v>
      </c>
      <c r="H125" s="943" t="s">
        <v>59</v>
      </c>
      <c r="I125" s="13"/>
      <c r="J125" s="13"/>
      <c r="K125" s="13"/>
      <c r="L125" s="13"/>
      <c r="M125" s="55"/>
      <c r="O125" s="44" t="s">
        <v>105</v>
      </c>
      <c r="P125" s="8" t="s">
        <v>106</v>
      </c>
      <c r="Q125" s="8"/>
      <c r="R125" s="8"/>
      <c r="S125" s="65">
        <v>0</v>
      </c>
      <c r="T125" s="65">
        <v>0</v>
      </c>
      <c r="U125" s="944">
        <f>IF(T125=0,0,S125*8/T125*60)</f>
        <v>0</v>
      </c>
      <c r="V125" s="943" t="s">
        <v>59</v>
      </c>
      <c r="W125" s="13"/>
      <c r="X125" s="13"/>
      <c r="Y125" s="13"/>
      <c r="Z125" s="13"/>
      <c r="AA125" s="55"/>
      <c r="AC125" s="44" t="s">
        <v>105</v>
      </c>
      <c r="AD125" s="8" t="s">
        <v>106</v>
      </c>
      <c r="AE125" s="8"/>
      <c r="AF125" s="8"/>
      <c r="AG125" s="65">
        <v>0</v>
      </c>
      <c r="AH125" s="65">
        <v>0</v>
      </c>
      <c r="AI125" s="944">
        <f t="shared" si="1193"/>
        <v>0</v>
      </c>
      <c r="AJ125" s="943" t="s">
        <v>59</v>
      </c>
      <c r="AK125" s="13"/>
      <c r="AL125" s="13"/>
      <c r="AM125" s="13"/>
      <c r="AN125" s="13"/>
      <c r="AO125" s="55"/>
      <c r="AQ125" s="44" t="s">
        <v>105</v>
      </c>
      <c r="AR125" s="8" t="s">
        <v>106</v>
      </c>
      <c r="AS125" s="8"/>
      <c r="AT125" s="8"/>
      <c r="AU125" s="65">
        <v>0</v>
      </c>
      <c r="AV125" s="65">
        <v>0</v>
      </c>
      <c r="AW125" s="944">
        <f t="shared" si="1194"/>
        <v>0</v>
      </c>
      <c r="AX125" s="943" t="s">
        <v>59</v>
      </c>
      <c r="AY125" s="13"/>
      <c r="AZ125" s="13"/>
      <c r="BA125" s="13"/>
      <c r="BB125" s="13"/>
      <c r="BC125" s="55"/>
      <c r="BE125" s="44" t="s">
        <v>105</v>
      </c>
      <c r="BF125" s="8" t="s">
        <v>106</v>
      </c>
      <c r="BG125" s="8"/>
      <c r="BH125" s="8"/>
      <c r="BI125" s="65">
        <v>0</v>
      </c>
      <c r="BJ125" s="65">
        <v>0</v>
      </c>
      <c r="BK125" s="944">
        <f t="shared" si="1195"/>
        <v>0</v>
      </c>
      <c r="BL125" s="943" t="s">
        <v>59</v>
      </c>
      <c r="BM125" s="13"/>
      <c r="BN125" s="13"/>
      <c r="BO125" s="13"/>
      <c r="BP125" s="13"/>
      <c r="BQ125" s="55"/>
      <c r="BS125" s="44" t="s">
        <v>105</v>
      </c>
      <c r="BT125" s="8" t="s">
        <v>106</v>
      </c>
      <c r="BU125" s="8"/>
      <c r="BV125" s="8"/>
      <c r="BW125" s="65">
        <v>0</v>
      </c>
      <c r="BX125" s="65">
        <v>0</v>
      </c>
      <c r="BY125" s="944">
        <f t="shared" si="1196"/>
        <v>0</v>
      </c>
      <c r="BZ125" s="943" t="s">
        <v>59</v>
      </c>
      <c r="CA125" s="13"/>
      <c r="CB125" s="13"/>
      <c r="CC125" s="13"/>
      <c r="CD125" s="13"/>
      <c r="CE125" s="55"/>
      <c r="CG125" s="44" t="s">
        <v>105</v>
      </c>
      <c r="CH125" s="8" t="s">
        <v>106</v>
      </c>
      <c r="CI125" s="8"/>
      <c r="CJ125" s="8"/>
      <c r="CK125" s="65">
        <v>0</v>
      </c>
      <c r="CL125" s="65">
        <v>0</v>
      </c>
      <c r="CM125" s="944">
        <f t="shared" si="1197"/>
        <v>0</v>
      </c>
      <c r="CN125" s="943" t="s">
        <v>59</v>
      </c>
      <c r="CO125" s="13"/>
      <c r="CP125" s="13"/>
      <c r="CQ125" s="13"/>
      <c r="CR125" s="13"/>
      <c r="CS125" s="55"/>
      <c r="CU125" s="44" t="s">
        <v>105</v>
      </c>
      <c r="CV125" s="8" t="s">
        <v>106</v>
      </c>
      <c r="CW125" s="8"/>
      <c r="CX125" s="8"/>
      <c r="CY125" s="65">
        <v>0</v>
      </c>
      <c r="CZ125" s="65">
        <v>0</v>
      </c>
      <c r="DA125" s="944">
        <f t="shared" si="1198"/>
        <v>0</v>
      </c>
      <c r="DB125" s="943" t="s">
        <v>59</v>
      </c>
      <c r="DC125" s="13"/>
      <c r="DD125" s="13"/>
      <c r="DE125" s="13"/>
      <c r="DF125" s="13"/>
      <c r="DG125" s="55"/>
      <c r="DI125" s="44" t="s">
        <v>105</v>
      </c>
      <c r="DJ125" s="8" t="s">
        <v>106</v>
      </c>
      <c r="DK125" s="8"/>
      <c r="DL125" s="8"/>
      <c r="DM125" s="65">
        <v>0</v>
      </c>
      <c r="DN125" s="65">
        <v>0</v>
      </c>
      <c r="DO125" s="944">
        <f t="shared" si="1199"/>
        <v>0</v>
      </c>
      <c r="DP125" s="943" t="s">
        <v>59</v>
      </c>
      <c r="DQ125" s="13"/>
      <c r="DR125" s="13"/>
      <c r="DS125" s="13"/>
      <c r="DT125" s="13"/>
      <c r="DU125" s="55"/>
      <c r="DW125" s="44" t="s">
        <v>105</v>
      </c>
      <c r="DX125" s="8" t="s">
        <v>106</v>
      </c>
      <c r="DY125" s="8"/>
      <c r="DZ125" s="8"/>
      <c r="EA125" s="65">
        <v>0</v>
      </c>
      <c r="EB125" s="65">
        <v>0</v>
      </c>
      <c r="EC125" s="944">
        <f t="shared" si="1200"/>
        <v>0</v>
      </c>
      <c r="ED125" s="943" t="s">
        <v>59</v>
      </c>
      <c r="EE125" s="13"/>
      <c r="EF125" s="13"/>
      <c r="EG125" s="13"/>
      <c r="EH125" s="13"/>
      <c r="EI125" s="55"/>
      <c r="EK125" s="44"/>
      <c r="EL125" s="61"/>
      <c r="EM125" s="87" t="s">
        <v>240</v>
      </c>
      <c r="EN125" s="95" t="s">
        <v>246</v>
      </c>
      <c r="EO125" s="14"/>
      <c r="EP125" s="72">
        <v>6.02</v>
      </c>
      <c r="EQ125" s="496">
        <f>EM$121*EN$121*EP125</f>
        <v>0</v>
      </c>
      <c r="ER125" s="61"/>
      <c r="ES125" s="61"/>
      <c r="ET125" s="61"/>
      <c r="EU125" s="61"/>
      <c r="EV125" s="87" t="s">
        <v>240</v>
      </c>
      <c r="EW125" s="95" t="s">
        <v>246</v>
      </c>
      <c r="EX125" s="14"/>
      <c r="EY125" s="72">
        <v>0</v>
      </c>
      <c r="EZ125" s="496">
        <f t="shared" si="1192"/>
        <v>0</v>
      </c>
      <c r="FA125" s="88"/>
      <c r="FC125" s="44"/>
      <c r="FD125" s="295" t="s">
        <v>335</v>
      </c>
      <c r="FE125" s="296">
        <v>0</v>
      </c>
      <c r="FF125" s="297">
        <v>1</v>
      </c>
      <c r="FG125" s="190">
        <f>SUM(FH126:FH136)</f>
        <v>32.5</v>
      </c>
      <c r="FH125" s="107"/>
      <c r="FI125" s="496">
        <f>SUM(FI126:FI136)</f>
        <v>0</v>
      </c>
      <c r="FJ125" s="10"/>
      <c r="FK125" s="61"/>
      <c r="FL125" s="87"/>
      <c r="FM125" s="598" t="s">
        <v>229</v>
      </c>
      <c r="FN125" s="8"/>
      <c r="FO125" s="8"/>
      <c r="FP125" s="8"/>
      <c r="FQ125" s="8"/>
      <c r="FR125" s="109"/>
      <c r="FS125" s="88"/>
    </row>
    <row r="126" spans="1:175" x14ac:dyDescent="0.25">
      <c r="A126" s="44" t="s">
        <v>105</v>
      </c>
      <c r="B126" s="93" t="s">
        <v>119</v>
      </c>
      <c r="C126" s="37"/>
      <c r="D126" s="38"/>
      <c r="E126" s="65">
        <v>0</v>
      </c>
      <c r="F126" s="39"/>
      <c r="G126" s="65">
        <v>0</v>
      </c>
      <c r="H126" s="9">
        <f>IF(F120=0,0,E126*G126/F120*D122)</f>
        <v>0</v>
      </c>
      <c r="I126" s="13"/>
      <c r="J126" s="13"/>
      <c r="K126" s="13"/>
      <c r="L126" s="13"/>
      <c r="M126" s="55"/>
      <c r="O126" s="44" t="s">
        <v>105</v>
      </c>
      <c r="P126" s="93" t="s">
        <v>119</v>
      </c>
      <c r="Q126" s="37"/>
      <c r="R126" s="38"/>
      <c r="S126" s="65">
        <v>0</v>
      </c>
      <c r="T126" s="39"/>
      <c r="U126" s="65">
        <v>0</v>
      </c>
      <c r="V126" s="9">
        <f>IF(T120=0,0,S126*U126/T120*R122)</f>
        <v>0</v>
      </c>
      <c r="W126" s="13"/>
      <c r="X126" s="13"/>
      <c r="Y126" s="13"/>
      <c r="Z126" s="13"/>
      <c r="AA126" s="55"/>
      <c r="AC126" s="44" t="s">
        <v>105</v>
      </c>
      <c r="AD126" s="93" t="s">
        <v>119</v>
      </c>
      <c r="AE126" s="37"/>
      <c r="AF126" s="38"/>
      <c r="AG126" s="65">
        <v>0</v>
      </c>
      <c r="AH126" s="39"/>
      <c r="AI126" s="65">
        <v>0</v>
      </c>
      <c r="AJ126" s="9">
        <f t="shared" ref="AJ126" si="1201">IF(AH120=0,0,AG126*AI126/AH120*AF122)</f>
        <v>0</v>
      </c>
      <c r="AK126" s="13"/>
      <c r="AL126" s="13"/>
      <c r="AM126" s="13"/>
      <c r="AN126" s="13"/>
      <c r="AO126" s="55"/>
      <c r="AQ126" s="44" t="s">
        <v>105</v>
      </c>
      <c r="AR126" s="93" t="s">
        <v>119</v>
      </c>
      <c r="AS126" s="37"/>
      <c r="AT126" s="38"/>
      <c r="AU126" s="65">
        <v>0</v>
      </c>
      <c r="AV126" s="39"/>
      <c r="AW126" s="65">
        <v>0</v>
      </c>
      <c r="AX126" s="9">
        <f t="shared" ref="AX126" si="1202">IF(AV120=0,0,AU126*AW126/AV120*AT122)</f>
        <v>0</v>
      </c>
      <c r="AY126" s="13"/>
      <c r="AZ126" s="13"/>
      <c r="BA126" s="13"/>
      <c r="BB126" s="13"/>
      <c r="BC126" s="55"/>
      <c r="BE126" s="44" t="s">
        <v>105</v>
      </c>
      <c r="BF126" s="93" t="s">
        <v>119</v>
      </c>
      <c r="BG126" s="37"/>
      <c r="BH126" s="38"/>
      <c r="BI126" s="65">
        <v>0</v>
      </c>
      <c r="BJ126" s="39"/>
      <c r="BK126" s="65">
        <v>0</v>
      </c>
      <c r="BL126" s="9">
        <f t="shared" ref="BL126" si="1203">IF(BJ120=0,0,BI126*BK126/BJ120*BH122)</f>
        <v>0</v>
      </c>
      <c r="BM126" s="13"/>
      <c r="BN126" s="13"/>
      <c r="BO126" s="13"/>
      <c r="BP126" s="13"/>
      <c r="BQ126" s="55"/>
      <c r="BS126" s="44" t="s">
        <v>105</v>
      </c>
      <c r="BT126" s="93" t="s">
        <v>119</v>
      </c>
      <c r="BU126" s="37"/>
      <c r="BV126" s="38"/>
      <c r="BW126" s="65">
        <v>0</v>
      </c>
      <c r="BX126" s="39"/>
      <c r="BY126" s="65">
        <v>0</v>
      </c>
      <c r="BZ126" s="9">
        <f t="shared" ref="BZ126" si="1204">IF(BX120=0,0,BW126*BY126/BX120*BV122)</f>
        <v>0</v>
      </c>
      <c r="CA126" s="13"/>
      <c r="CB126" s="13"/>
      <c r="CC126" s="13"/>
      <c r="CD126" s="13"/>
      <c r="CE126" s="55"/>
      <c r="CG126" s="44" t="s">
        <v>105</v>
      </c>
      <c r="CH126" s="93" t="s">
        <v>119</v>
      </c>
      <c r="CI126" s="37"/>
      <c r="CJ126" s="38"/>
      <c r="CK126" s="65">
        <v>0</v>
      </c>
      <c r="CL126" s="39"/>
      <c r="CM126" s="65">
        <v>0</v>
      </c>
      <c r="CN126" s="9">
        <f t="shared" ref="CN126" si="1205">IF(CL120=0,0,CK126*CM126/CL120*CJ122)</f>
        <v>0</v>
      </c>
      <c r="CO126" s="13"/>
      <c r="CP126" s="13"/>
      <c r="CQ126" s="13"/>
      <c r="CR126" s="13"/>
      <c r="CS126" s="55"/>
      <c r="CU126" s="44" t="s">
        <v>105</v>
      </c>
      <c r="CV126" s="93" t="s">
        <v>119</v>
      </c>
      <c r="CW126" s="37"/>
      <c r="CX126" s="38"/>
      <c r="CY126" s="65">
        <v>0</v>
      </c>
      <c r="CZ126" s="39"/>
      <c r="DA126" s="65">
        <v>0</v>
      </c>
      <c r="DB126" s="9">
        <f t="shared" ref="DB126" si="1206">IF(CZ120=0,0,CY126*DA126/CZ120*CX122)</f>
        <v>0</v>
      </c>
      <c r="DC126" s="13"/>
      <c r="DD126" s="13"/>
      <c r="DE126" s="13"/>
      <c r="DF126" s="13"/>
      <c r="DG126" s="55"/>
      <c r="DI126" s="44" t="s">
        <v>105</v>
      </c>
      <c r="DJ126" s="93" t="s">
        <v>119</v>
      </c>
      <c r="DK126" s="37"/>
      <c r="DL126" s="38"/>
      <c r="DM126" s="65">
        <v>0</v>
      </c>
      <c r="DN126" s="39"/>
      <c r="DO126" s="65">
        <v>0</v>
      </c>
      <c r="DP126" s="9">
        <f t="shared" ref="DP126" si="1207">IF(DN120=0,0,DM126*DO126/DN120*DL122)</f>
        <v>0</v>
      </c>
      <c r="DQ126" s="13"/>
      <c r="DR126" s="13"/>
      <c r="DS126" s="13"/>
      <c r="DT126" s="13"/>
      <c r="DU126" s="55"/>
      <c r="DW126" s="44" t="s">
        <v>105</v>
      </c>
      <c r="DX126" s="93" t="s">
        <v>119</v>
      </c>
      <c r="DY126" s="37"/>
      <c r="DZ126" s="38"/>
      <c r="EA126" s="65">
        <v>0</v>
      </c>
      <c r="EB126" s="39"/>
      <c r="EC126" s="65">
        <v>0</v>
      </c>
      <c r="ED126" s="9">
        <f t="shared" ref="ED126" si="1208">IF(EB120=0,0,EA126*EC126/EB120*DZ122)</f>
        <v>0</v>
      </c>
      <c r="EE126" s="13"/>
      <c r="EF126" s="13"/>
      <c r="EG126" s="13"/>
      <c r="EH126" s="13"/>
      <c r="EI126" s="55"/>
      <c r="EK126" s="44"/>
      <c r="EL126" s="302"/>
      <c r="EM126" s="87" t="s">
        <v>96</v>
      </c>
      <c r="EN126" s="8" t="s">
        <v>46</v>
      </c>
      <c r="EO126" s="61"/>
      <c r="EP126" s="72">
        <v>0.64</v>
      </c>
      <c r="EQ126" s="496">
        <f t="shared" ref="EQ126:EQ132" si="1209">EM$121*EN$121*EP126</f>
        <v>0</v>
      </c>
      <c r="ER126" s="10"/>
      <c r="ES126" s="61"/>
      <c r="ET126" s="8"/>
      <c r="EU126" s="61"/>
      <c r="EV126" s="87" t="s">
        <v>96</v>
      </c>
      <c r="EW126" s="8" t="s">
        <v>46</v>
      </c>
      <c r="EX126" s="61"/>
      <c r="EY126" s="72">
        <v>0</v>
      </c>
      <c r="EZ126" s="496">
        <f t="shared" si="1192"/>
        <v>0</v>
      </c>
      <c r="FA126" s="88"/>
      <c r="FC126" s="44"/>
      <c r="FD126" s="302"/>
      <c r="FE126" s="87" t="s">
        <v>90</v>
      </c>
      <c r="FF126" s="95" t="s">
        <v>111</v>
      </c>
      <c r="FG126" s="14"/>
      <c r="FH126" s="72">
        <v>0</v>
      </c>
      <c r="FI126" s="496">
        <f t="shared" ref="FI126:FI136" si="1210">FE$125*FF$125*FH126</f>
        <v>0</v>
      </c>
      <c r="FJ126" s="10"/>
      <c r="FK126" s="175" t="s">
        <v>109</v>
      </c>
      <c r="FL126" s="240">
        <f>IF(FM126=0,0,FR126/FM126)</f>
        <v>0</v>
      </c>
      <c r="FM126" s="72">
        <f>5.5+(9.6/2/2.75)</f>
        <v>7.2454545454545451</v>
      </c>
      <c r="FN126" s="87" t="s">
        <v>90</v>
      </c>
      <c r="FO126" s="95" t="s">
        <v>111</v>
      </c>
      <c r="FP126" s="14"/>
      <c r="FQ126" s="109"/>
      <c r="FR126" s="109">
        <f t="shared" ref="FR126:FR136" si="1211">FR114+FR102+FR90+FI126+FI114+FI102+FI90</f>
        <v>0</v>
      </c>
      <c r="FS126" s="88"/>
    </row>
    <row r="127" spans="1:175" x14ac:dyDescent="0.25">
      <c r="A127" s="44" t="s">
        <v>105</v>
      </c>
      <c r="B127" s="72" t="s">
        <v>525</v>
      </c>
      <c r="C127" s="37"/>
      <c r="D127" s="38">
        <f>D122</f>
        <v>0</v>
      </c>
      <c r="E127" s="8"/>
      <c r="F127" s="8"/>
      <c r="G127" s="65">
        <v>0</v>
      </c>
      <c r="H127" s="9"/>
      <c r="I127" s="13"/>
      <c r="J127" s="13"/>
      <c r="K127" s="13"/>
      <c r="L127" s="13"/>
      <c r="M127" s="55"/>
      <c r="O127" s="44" t="s">
        <v>105</v>
      </c>
      <c r="P127" s="72" t="s">
        <v>525</v>
      </c>
      <c r="Q127" s="37"/>
      <c r="R127" s="38">
        <f>R122</f>
        <v>0</v>
      </c>
      <c r="S127" s="8"/>
      <c r="T127" s="8"/>
      <c r="U127" s="65">
        <v>0</v>
      </c>
      <c r="V127" s="9"/>
      <c r="W127" s="13"/>
      <c r="X127" s="13"/>
      <c r="Y127" s="13"/>
      <c r="Z127" s="13"/>
      <c r="AA127" s="55"/>
      <c r="AC127" s="44" t="s">
        <v>105</v>
      </c>
      <c r="AD127" s="72" t="s">
        <v>525</v>
      </c>
      <c r="AE127" s="37"/>
      <c r="AF127" s="38">
        <f t="shared" ref="AF127" si="1212">AF122</f>
        <v>0</v>
      </c>
      <c r="AG127" s="8"/>
      <c r="AH127" s="8"/>
      <c r="AI127" s="65">
        <v>0</v>
      </c>
      <c r="AJ127" s="9"/>
      <c r="AK127" s="13"/>
      <c r="AL127" s="13"/>
      <c r="AM127" s="13"/>
      <c r="AN127" s="13"/>
      <c r="AO127" s="55"/>
      <c r="AQ127" s="44" t="s">
        <v>105</v>
      </c>
      <c r="AR127" s="72" t="s">
        <v>525</v>
      </c>
      <c r="AS127" s="37"/>
      <c r="AT127" s="38">
        <f t="shared" ref="AT127" si="1213">AT122</f>
        <v>0</v>
      </c>
      <c r="AU127" s="8"/>
      <c r="AV127" s="8"/>
      <c r="AW127" s="65">
        <v>0</v>
      </c>
      <c r="AX127" s="9"/>
      <c r="AY127" s="13"/>
      <c r="AZ127" s="13"/>
      <c r="BA127" s="13"/>
      <c r="BB127" s="13"/>
      <c r="BC127" s="55"/>
      <c r="BE127" s="44" t="s">
        <v>105</v>
      </c>
      <c r="BF127" s="72" t="s">
        <v>525</v>
      </c>
      <c r="BG127" s="37"/>
      <c r="BH127" s="38">
        <f t="shared" ref="BH127" si="1214">BH122</f>
        <v>0</v>
      </c>
      <c r="BI127" s="8"/>
      <c r="BJ127" s="8"/>
      <c r="BK127" s="65">
        <v>0</v>
      </c>
      <c r="BL127" s="9"/>
      <c r="BM127" s="13"/>
      <c r="BN127" s="13"/>
      <c r="BO127" s="13"/>
      <c r="BP127" s="13"/>
      <c r="BQ127" s="55"/>
      <c r="BS127" s="44" t="s">
        <v>105</v>
      </c>
      <c r="BT127" s="72" t="s">
        <v>525</v>
      </c>
      <c r="BU127" s="37"/>
      <c r="BV127" s="38">
        <f t="shared" ref="BV127" si="1215">BV122</f>
        <v>0</v>
      </c>
      <c r="BW127" s="8"/>
      <c r="BX127" s="8"/>
      <c r="BY127" s="65">
        <v>0</v>
      </c>
      <c r="BZ127" s="9"/>
      <c r="CA127" s="13"/>
      <c r="CB127" s="13"/>
      <c r="CC127" s="13"/>
      <c r="CD127" s="13"/>
      <c r="CE127" s="55"/>
      <c r="CG127" s="44" t="s">
        <v>105</v>
      </c>
      <c r="CH127" s="72" t="s">
        <v>525</v>
      </c>
      <c r="CI127" s="37"/>
      <c r="CJ127" s="38">
        <f t="shared" ref="CJ127" si="1216">CJ122</f>
        <v>0</v>
      </c>
      <c r="CK127" s="8"/>
      <c r="CL127" s="8"/>
      <c r="CM127" s="65">
        <v>0</v>
      </c>
      <c r="CN127" s="9"/>
      <c r="CO127" s="13"/>
      <c r="CP127" s="13"/>
      <c r="CQ127" s="13"/>
      <c r="CR127" s="13"/>
      <c r="CS127" s="55"/>
      <c r="CU127" s="44" t="s">
        <v>105</v>
      </c>
      <c r="CV127" s="72" t="s">
        <v>525</v>
      </c>
      <c r="CW127" s="37"/>
      <c r="CX127" s="38">
        <f t="shared" ref="CX127" si="1217">CX122</f>
        <v>0</v>
      </c>
      <c r="CY127" s="8"/>
      <c r="CZ127" s="8"/>
      <c r="DA127" s="65">
        <v>0</v>
      </c>
      <c r="DB127" s="9"/>
      <c r="DC127" s="13"/>
      <c r="DD127" s="13"/>
      <c r="DE127" s="13"/>
      <c r="DF127" s="13"/>
      <c r="DG127" s="55"/>
      <c r="DI127" s="44" t="s">
        <v>105</v>
      </c>
      <c r="DJ127" s="72" t="s">
        <v>525</v>
      </c>
      <c r="DK127" s="37"/>
      <c r="DL127" s="38">
        <f t="shared" ref="DL127" si="1218">DL122</f>
        <v>0</v>
      </c>
      <c r="DM127" s="8"/>
      <c r="DN127" s="8"/>
      <c r="DO127" s="65">
        <v>0</v>
      </c>
      <c r="DP127" s="9"/>
      <c r="DQ127" s="13"/>
      <c r="DR127" s="13"/>
      <c r="DS127" s="13"/>
      <c r="DT127" s="13"/>
      <c r="DU127" s="55"/>
      <c r="DW127" s="44" t="s">
        <v>105</v>
      </c>
      <c r="DX127" s="72" t="s">
        <v>525</v>
      </c>
      <c r="DY127" s="37"/>
      <c r="DZ127" s="38">
        <f t="shared" ref="DZ127" si="1219">DZ122</f>
        <v>0</v>
      </c>
      <c r="EA127" s="8"/>
      <c r="EB127" s="8"/>
      <c r="EC127" s="65">
        <v>0</v>
      </c>
      <c r="ED127" s="9"/>
      <c r="EE127" s="13"/>
      <c r="EF127" s="13"/>
      <c r="EG127" s="13"/>
      <c r="EH127" s="13"/>
      <c r="EI127" s="55"/>
      <c r="EK127" s="44"/>
      <c r="EL127" s="302"/>
      <c r="EM127" s="87" t="s">
        <v>73</v>
      </c>
      <c r="EN127" s="8" t="s">
        <v>129</v>
      </c>
      <c r="EO127" s="61"/>
      <c r="EP127" s="72">
        <v>2.31</v>
      </c>
      <c r="EQ127" s="496">
        <f t="shared" si="1209"/>
        <v>0</v>
      </c>
      <c r="ER127" s="10"/>
      <c r="ES127" s="61"/>
      <c r="ET127" s="8"/>
      <c r="EU127" s="61"/>
      <c r="EV127" s="87" t="s">
        <v>73</v>
      </c>
      <c r="EW127" s="8" t="s">
        <v>129</v>
      </c>
      <c r="EX127" s="61"/>
      <c r="EY127" s="72">
        <v>0</v>
      </c>
      <c r="EZ127" s="496">
        <f t="shared" si="1192"/>
        <v>0</v>
      </c>
      <c r="FA127" s="88"/>
      <c r="FC127" s="44"/>
      <c r="FD127" s="302"/>
      <c r="FE127" s="87" t="s">
        <v>99</v>
      </c>
      <c r="FF127" s="95" t="s">
        <v>112</v>
      </c>
      <c r="FG127" s="14"/>
      <c r="FH127" s="72">
        <v>0</v>
      </c>
      <c r="FI127" s="496">
        <f t="shared" si="1210"/>
        <v>0</v>
      </c>
      <c r="FJ127" s="10"/>
      <c r="FK127" s="175" t="s">
        <v>109</v>
      </c>
      <c r="FL127" s="240">
        <f>IF(FM127=0,0,FR127/FM127)</f>
        <v>0</v>
      </c>
      <c r="FM127" s="72">
        <f>1.75+(9.3/2/7.85)</f>
        <v>2.3423566878980893</v>
      </c>
      <c r="FN127" s="87" t="s">
        <v>99</v>
      </c>
      <c r="FO127" s="95" t="s">
        <v>112</v>
      </c>
      <c r="FP127" s="14"/>
      <c r="FQ127" s="109"/>
      <c r="FR127" s="109">
        <f t="shared" si="1211"/>
        <v>0</v>
      </c>
      <c r="FS127" s="88"/>
    </row>
    <row r="128" spans="1:175" x14ac:dyDescent="0.25">
      <c r="A128" s="44" t="s">
        <v>105</v>
      </c>
      <c r="B128" s="72" t="s">
        <v>60</v>
      </c>
      <c r="C128" s="37"/>
      <c r="D128" s="38">
        <f>D122</f>
        <v>0</v>
      </c>
      <c r="E128" s="8"/>
      <c r="F128" s="8"/>
      <c r="G128" s="65">
        <v>0</v>
      </c>
      <c r="H128" s="9"/>
      <c r="I128" s="13"/>
      <c r="J128" s="13"/>
      <c r="K128" s="13"/>
      <c r="L128" s="10"/>
      <c r="M128" s="43"/>
      <c r="O128" s="44" t="s">
        <v>105</v>
      </c>
      <c r="P128" s="72" t="s">
        <v>60</v>
      </c>
      <c r="Q128" s="37"/>
      <c r="R128" s="38">
        <f>R122</f>
        <v>0</v>
      </c>
      <c r="S128" s="8"/>
      <c r="T128" s="8"/>
      <c r="U128" s="65">
        <v>0</v>
      </c>
      <c r="V128" s="9"/>
      <c r="W128" s="13"/>
      <c r="X128" s="13"/>
      <c r="Y128" s="13"/>
      <c r="Z128" s="10"/>
      <c r="AA128" s="43"/>
      <c r="AC128" s="44" t="s">
        <v>105</v>
      </c>
      <c r="AD128" s="72" t="s">
        <v>60</v>
      </c>
      <c r="AE128" s="37"/>
      <c r="AF128" s="38">
        <f t="shared" ref="AF128" si="1220">AF122</f>
        <v>0</v>
      </c>
      <c r="AG128" s="8"/>
      <c r="AH128" s="8"/>
      <c r="AI128" s="65">
        <v>0</v>
      </c>
      <c r="AJ128" s="9"/>
      <c r="AK128" s="13"/>
      <c r="AL128" s="13"/>
      <c r="AM128" s="13"/>
      <c r="AN128" s="10"/>
      <c r="AO128" s="43"/>
      <c r="AQ128" s="44" t="s">
        <v>105</v>
      </c>
      <c r="AR128" s="72" t="s">
        <v>60</v>
      </c>
      <c r="AS128" s="37"/>
      <c r="AT128" s="38">
        <f t="shared" ref="AT128" si="1221">AT122</f>
        <v>0</v>
      </c>
      <c r="AU128" s="8"/>
      <c r="AV128" s="8"/>
      <c r="AW128" s="65">
        <v>0</v>
      </c>
      <c r="AX128" s="9"/>
      <c r="AY128" s="13"/>
      <c r="AZ128" s="13"/>
      <c r="BA128" s="13"/>
      <c r="BB128" s="10"/>
      <c r="BC128" s="43"/>
      <c r="BE128" s="44" t="s">
        <v>105</v>
      </c>
      <c r="BF128" s="72" t="s">
        <v>60</v>
      </c>
      <c r="BG128" s="37"/>
      <c r="BH128" s="38">
        <f t="shared" ref="BH128" si="1222">BH122</f>
        <v>0</v>
      </c>
      <c r="BI128" s="8"/>
      <c r="BJ128" s="8"/>
      <c r="BK128" s="65">
        <v>0</v>
      </c>
      <c r="BL128" s="9"/>
      <c r="BM128" s="13"/>
      <c r="BN128" s="13"/>
      <c r="BO128" s="13"/>
      <c r="BP128" s="10"/>
      <c r="BQ128" s="43"/>
      <c r="BS128" s="44" t="s">
        <v>105</v>
      </c>
      <c r="BT128" s="72" t="s">
        <v>60</v>
      </c>
      <c r="BU128" s="37"/>
      <c r="BV128" s="38">
        <f t="shared" ref="BV128" si="1223">BV122</f>
        <v>0</v>
      </c>
      <c r="BW128" s="8"/>
      <c r="BX128" s="8"/>
      <c r="BY128" s="65">
        <v>0</v>
      </c>
      <c r="BZ128" s="9"/>
      <c r="CA128" s="13"/>
      <c r="CB128" s="13"/>
      <c r="CC128" s="13"/>
      <c r="CD128" s="10"/>
      <c r="CE128" s="43"/>
      <c r="CG128" s="44" t="s">
        <v>105</v>
      </c>
      <c r="CH128" s="72" t="s">
        <v>60</v>
      </c>
      <c r="CI128" s="37"/>
      <c r="CJ128" s="38">
        <f t="shared" ref="CJ128" si="1224">CJ122</f>
        <v>0</v>
      </c>
      <c r="CK128" s="8"/>
      <c r="CL128" s="8"/>
      <c r="CM128" s="65">
        <v>0</v>
      </c>
      <c r="CN128" s="9"/>
      <c r="CO128" s="13"/>
      <c r="CP128" s="13"/>
      <c r="CQ128" s="13"/>
      <c r="CR128" s="10"/>
      <c r="CS128" s="43"/>
      <c r="CU128" s="44" t="s">
        <v>105</v>
      </c>
      <c r="CV128" s="72" t="s">
        <v>60</v>
      </c>
      <c r="CW128" s="37"/>
      <c r="CX128" s="38">
        <f t="shared" ref="CX128" si="1225">CX122</f>
        <v>0</v>
      </c>
      <c r="CY128" s="8"/>
      <c r="CZ128" s="8"/>
      <c r="DA128" s="65">
        <v>0</v>
      </c>
      <c r="DB128" s="9"/>
      <c r="DC128" s="13"/>
      <c r="DD128" s="13"/>
      <c r="DE128" s="13"/>
      <c r="DF128" s="10"/>
      <c r="DG128" s="43"/>
      <c r="DI128" s="44" t="s">
        <v>105</v>
      </c>
      <c r="DJ128" s="72" t="s">
        <v>60</v>
      </c>
      <c r="DK128" s="37"/>
      <c r="DL128" s="38">
        <f t="shared" ref="DL128" si="1226">DL122</f>
        <v>0</v>
      </c>
      <c r="DM128" s="8"/>
      <c r="DN128" s="8"/>
      <c r="DO128" s="65">
        <v>0</v>
      </c>
      <c r="DP128" s="9"/>
      <c r="DQ128" s="13"/>
      <c r="DR128" s="13"/>
      <c r="DS128" s="13"/>
      <c r="DT128" s="10"/>
      <c r="DU128" s="43"/>
      <c r="DW128" s="44" t="s">
        <v>105</v>
      </c>
      <c r="DX128" s="72" t="s">
        <v>60</v>
      </c>
      <c r="DY128" s="37"/>
      <c r="DZ128" s="38">
        <f t="shared" ref="DZ128" si="1227">DZ122</f>
        <v>0</v>
      </c>
      <c r="EA128" s="8"/>
      <c r="EB128" s="8"/>
      <c r="EC128" s="65">
        <v>0</v>
      </c>
      <c r="ED128" s="9"/>
      <c r="EE128" s="13"/>
      <c r="EF128" s="13"/>
      <c r="EG128" s="13"/>
      <c r="EH128" s="10"/>
      <c r="EI128" s="43"/>
      <c r="EK128" s="44"/>
      <c r="EL128" s="302"/>
      <c r="EM128" s="87" t="s">
        <v>133</v>
      </c>
      <c r="EN128" s="8" t="s">
        <v>132</v>
      </c>
      <c r="EO128" s="61"/>
      <c r="EP128" s="72">
        <v>1.08</v>
      </c>
      <c r="EQ128" s="496">
        <f t="shared" si="1209"/>
        <v>0</v>
      </c>
      <c r="ER128" s="10"/>
      <c r="ES128" s="61"/>
      <c r="ET128" s="8"/>
      <c r="EU128" s="61"/>
      <c r="EV128" s="87" t="s">
        <v>133</v>
      </c>
      <c r="EW128" s="8" t="s">
        <v>132</v>
      </c>
      <c r="EX128" s="61"/>
      <c r="EY128" s="72">
        <v>0</v>
      </c>
      <c r="EZ128" s="496">
        <f t="shared" si="1192"/>
        <v>0</v>
      </c>
      <c r="FA128" s="88"/>
      <c r="FC128" s="44"/>
      <c r="FD128" s="302"/>
      <c r="FE128" s="87" t="s">
        <v>91</v>
      </c>
      <c r="FF128" s="95" t="s">
        <v>321</v>
      </c>
      <c r="FG128" s="14"/>
      <c r="FH128" s="72">
        <v>0</v>
      </c>
      <c r="FI128" s="496">
        <f t="shared" si="1210"/>
        <v>0</v>
      </c>
      <c r="FJ128" s="10"/>
      <c r="FK128" s="175" t="s">
        <v>109</v>
      </c>
      <c r="FL128" s="240">
        <f>IF(FM128=0,0,FR128/FM128)</f>
        <v>0</v>
      </c>
      <c r="FM128" s="72">
        <v>8.8000000000000007</v>
      </c>
      <c r="FN128" s="87" t="s">
        <v>91</v>
      </c>
      <c r="FO128" s="95" t="s">
        <v>113</v>
      </c>
      <c r="FP128" s="14"/>
      <c r="FQ128" s="109"/>
      <c r="FR128" s="109">
        <f t="shared" si="1211"/>
        <v>0</v>
      </c>
      <c r="FS128" s="88"/>
    </row>
    <row r="129" spans="1:175" x14ac:dyDescent="0.25">
      <c r="A129" s="44"/>
      <c r="B129" s="11"/>
      <c r="C129" s="17"/>
      <c r="D129" s="17"/>
      <c r="E129" s="18"/>
      <c r="F129" s="17"/>
      <c r="G129" s="944"/>
      <c r="H129" s="9"/>
      <c r="I129" s="13"/>
      <c r="J129" s="13"/>
      <c r="K129" s="13"/>
      <c r="L129" s="10"/>
      <c r="M129" s="43"/>
      <c r="O129" s="44"/>
      <c r="P129" s="11"/>
      <c r="Q129" s="17"/>
      <c r="R129" s="17"/>
      <c r="S129" s="18"/>
      <c r="T129" s="17"/>
      <c r="U129" s="944"/>
      <c r="V129" s="9"/>
      <c r="W129" s="13"/>
      <c r="X129" s="13"/>
      <c r="Y129" s="13"/>
      <c r="Z129" s="10"/>
      <c r="AA129" s="43"/>
      <c r="AC129" s="44"/>
      <c r="AD129" s="11"/>
      <c r="AE129" s="17"/>
      <c r="AF129" s="17"/>
      <c r="AG129" s="18"/>
      <c r="AH129" s="17"/>
      <c r="AI129" s="944"/>
      <c r="AJ129" s="9"/>
      <c r="AK129" s="13"/>
      <c r="AL129" s="13"/>
      <c r="AM129" s="13"/>
      <c r="AN129" s="10"/>
      <c r="AO129" s="43"/>
      <c r="AQ129" s="44"/>
      <c r="AR129" s="11"/>
      <c r="AS129" s="17"/>
      <c r="AT129" s="17"/>
      <c r="AU129" s="18"/>
      <c r="AV129" s="17"/>
      <c r="AW129" s="944"/>
      <c r="AX129" s="9"/>
      <c r="AY129" s="13"/>
      <c r="AZ129" s="13"/>
      <c r="BA129" s="13"/>
      <c r="BB129" s="10"/>
      <c r="BC129" s="43"/>
      <c r="BE129" s="44"/>
      <c r="BF129" s="11"/>
      <c r="BG129" s="17"/>
      <c r="BH129" s="17"/>
      <c r="BI129" s="18"/>
      <c r="BJ129" s="17"/>
      <c r="BK129" s="944"/>
      <c r="BL129" s="9"/>
      <c r="BM129" s="13"/>
      <c r="BN129" s="13"/>
      <c r="BO129" s="13"/>
      <c r="BP129" s="10"/>
      <c r="BQ129" s="43"/>
      <c r="BS129" s="44"/>
      <c r="BT129" s="11"/>
      <c r="BU129" s="17"/>
      <c r="BV129" s="17"/>
      <c r="BW129" s="18"/>
      <c r="BX129" s="17"/>
      <c r="BY129" s="944"/>
      <c r="BZ129" s="9"/>
      <c r="CA129" s="13"/>
      <c r="CB129" s="13"/>
      <c r="CC129" s="13"/>
      <c r="CD129" s="10"/>
      <c r="CE129" s="43"/>
      <c r="CG129" s="44"/>
      <c r="CH129" s="11"/>
      <c r="CI129" s="17"/>
      <c r="CJ129" s="17"/>
      <c r="CK129" s="18"/>
      <c r="CL129" s="17"/>
      <c r="CM129" s="944"/>
      <c r="CN129" s="9"/>
      <c r="CO129" s="13"/>
      <c r="CP129" s="13"/>
      <c r="CQ129" s="13"/>
      <c r="CR129" s="10"/>
      <c r="CS129" s="43"/>
      <c r="CU129" s="44"/>
      <c r="CV129" s="11"/>
      <c r="CW129" s="17"/>
      <c r="CX129" s="17"/>
      <c r="CY129" s="18"/>
      <c r="CZ129" s="17"/>
      <c r="DA129" s="944"/>
      <c r="DB129" s="9"/>
      <c r="DC129" s="13"/>
      <c r="DD129" s="13"/>
      <c r="DE129" s="13"/>
      <c r="DF129" s="10"/>
      <c r="DG129" s="43"/>
      <c r="DI129" s="44"/>
      <c r="DJ129" s="11"/>
      <c r="DK129" s="17"/>
      <c r="DL129" s="17"/>
      <c r="DM129" s="18"/>
      <c r="DN129" s="17"/>
      <c r="DO129" s="944"/>
      <c r="DP129" s="9"/>
      <c r="DQ129" s="13"/>
      <c r="DR129" s="13"/>
      <c r="DS129" s="13"/>
      <c r="DT129" s="10"/>
      <c r="DU129" s="43"/>
      <c r="DW129" s="44"/>
      <c r="DX129" s="11"/>
      <c r="DY129" s="17"/>
      <c r="DZ129" s="17"/>
      <c r="EA129" s="18"/>
      <c r="EB129" s="17"/>
      <c r="EC129" s="944"/>
      <c r="ED129" s="9"/>
      <c r="EE129" s="13"/>
      <c r="EF129" s="13"/>
      <c r="EG129" s="13"/>
      <c r="EH129" s="10"/>
      <c r="EI129" s="43"/>
      <c r="EK129" s="44"/>
      <c r="EL129" s="302"/>
      <c r="EM129" s="87" t="s">
        <v>65</v>
      </c>
      <c r="EN129" s="95" t="s">
        <v>60</v>
      </c>
      <c r="EO129" s="14"/>
      <c r="EP129" s="72">
        <v>0.87</v>
      </c>
      <c r="EQ129" s="496">
        <f t="shared" si="1209"/>
        <v>0</v>
      </c>
      <c r="ER129" s="10"/>
      <c r="ES129" s="61"/>
      <c r="ET129" s="8"/>
      <c r="EU129" s="61"/>
      <c r="EV129" s="87" t="s">
        <v>65</v>
      </c>
      <c r="EW129" s="95" t="s">
        <v>60</v>
      </c>
      <c r="EX129" s="14"/>
      <c r="EY129" s="72">
        <v>0</v>
      </c>
      <c r="EZ129" s="496">
        <f t="shared" si="1192"/>
        <v>0</v>
      </c>
      <c r="FA129" s="88"/>
      <c r="FC129" s="137"/>
      <c r="FD129" s="61"/>
      <c r="FE129" s="87" t="s">
        <v>240</v>
      </c>
      <c r="FF129" s="95" t="s">
        <v>246</v>
      </c>
      <c r="FG129" s="14"/>
      <c r="FH129" s="72">
        <v>0</v>
      </c>
      <c r="FI129" s="496">
        <f t="shared" si="1210"/>
        <v>0</v>
      </c>
      <c r="FJ129" s="61"/>
      <c r="FK129" s="175" t="s">
        <v>109</v>
      </c>
      <c r="FL129" s="240">
        <f>IF(FM129=0,0,FR129/FM129)</f>
        <v>0</v>
      </c>
      <c r="FM129" s="72">
        <v>6.3</v>
      </c>
      <c r="FN129" s="87" t="s">
        <v>240</v>
      </c>
      <c r="FO129" s="95" t="s">
        <v>246</v>
      </c>
      <c r="FP129" s="14"/>
      <c r="FQ129" s="109"/>
      <c r="FR129" s="109">
        <f t="shared" si="1211"/>
        <v>0</v>
      </c>
      <c r="FS129" s="88"/>
    </row>
    <row r="130" spans="1:175" x14ac:dyDescent="0.25">
      <c r="A130" s="945"/>
      <c r="B130" s="97" t="s">
        <v>61</v>
      </c>
      <c r="C130" s="47"/>
      <c r="D130" s="47"/>
      <c r="E130" s="48"/>
      <c r="F130" s="49"/>
      <c r="G130" s="49"/>
      <c r="H130" s="50"/>
      <c r="I130" s="51">
        <f>SUM(I4:I122)</f>
        <v>0</v>
      </c>
      <c r="J130" s="51">
        <f>SUM(J4:J122)</f>
        <v>0</v>
      </c>
      <c r="K130" s="51">
        <f>SUM(K4:K122)</f>
        <v>0</v>
      </c>
      <c r="L130" s="57"/>
      <c r="M130" s="58"/>
      <c r="O130" s="945"/>
      <c r="P130" s="97" t="s">
        <v>61</v>
      </c>
      <c r="Q130" s="47"/>
      <c r="R130" s="47"/>
      <c r="S130" s="48"/>
      <c r="T130" s="49"/>
      <c r="U130" s="49"/>
      <c r="V130" s="50"/>
      <c r="W130" s="51">
        <f>SUM(W4:W122)</f>
        <v>0</v>
      </c>
      <c r="X130" s="51">
        <f>SUM(X4:X122)</f>
        <v>0</v>
      </c>
      <c r="Y130" s="51">
        <f>SUM(Y4:Y122)</f>
        <v>0</v>
      </c>
      <c r="Z130" s="57"/>
      <c r="AA130" s="58"/>
      <c r="AC130" s="945"/>
      <c r="AD130" s="97" t="s">
        <v>61</v>
      </c>
      <c r="AE130" s="47"/>
      <c r="AF130" s="47"/>
      <c r="AG130" s="48"/>
      <c r="AH130" s="49"/>
      <c r="AI130" s="49"/>
      <c r="AJ130" s="50"/>
      <c r="AK130" s="51">
        <f t="shared" ref="AK130:AM130" si="1228">SUM(AK4:AK122)</f>
        <v>0</v>
      </c>
      <c r="AL130" s="51">
        <f t="shared" si="1228"/>
        <v>0</v>
      </c>
      <c r="AM130" s="51">
        <f t="shared" si="1228"/>
        <v>0</v>
      </c>
      <c r="AN130" s="57"/>
      <c r="AO130" s="58"/>
      <c r="AQ130" s="945"/>
      <c r="AR130" s="97" t="s">
        <v>61</v>
      </c>
      <c r="AS130" s="47"/>
      <c r="AT130" s="47"/>
      <c r="AU130" s="48"/>
      <c r="AV130" s="49"/>
      <c r="AW130" s="49"/>
      <c r="AX130" s="50"/>
      <c r="AY130" s="51">
        <f t="shared" ref="AY130:BA130" si="1229">SUM(AY4:AY122)</f>
        <v>0</v>
      </c>
      <c r="AZ130" s="51">
        <f t="shared" si="1229"/>
        <v>0</v>
      </c>
      <c r="BA130" s="51">
        <f t="shared" si="1229"/>
        <v>0</v>
      </c>
      <c r="BB130" s="57"/>
      <c r="BC130" s="58"/>
      <c r="BE130" s="945"/>
      <c r="BF130" s="97" t="s">
        <v>61</v>
      </c>
      <c r="BG130" s="47"/>
      <c r="BH130" s="47"/>
      <c r="BI130" s="48"/>
      <c r="BJ130" s="49"/>
      <c r="BK130" s="49"/>
      <c r="BL130" s="50"/>
      <c r="BM130" s="51">
        <f t="shared" ref="BM130:BO130" si="1230">SUM(BM4:BM122)</f>
        <v>0</v>
      </c>
      <c r="BN130" s="51">
        <f t="shared" si="1230"/>
        <v>0</v>
      </c>
      <c r="BO130" s="51">
        <f t="shared" si="1230"/>
        <v>0</v>
      </c>
      <c r="BP130" s="57"/>
      <c r="BQ130" s="58"/>
      <c r="BS130" s="945"/>
      <c r="BT130" s="97" t="s">
        <v>61</v>
      </c>
      <c r="BU130" s="47"/>
      <c r="BV130" s="47"/>
      <c r="BW130" s="48"/>
      <c r="BX130" s="49"/>
      <c r="BY130" s="49"/>
      <c r="BZ130" s="50"/>
      <c r="CA130" s="51">
        <f t="shared" ref="CA130:CC130" si="1231">SUM(CA4:CA122)</f>
        <v>0</v>
      </c>
      <c r="CB130" s="51">
        <f t="shared" si="1231"/>
        <v>0</v>
      </c>
      <c r="CC130" s="51">
        <f t="shared" si="1231"/>
        <v>0</v>
      </c>
      <c r="CD130" s="57"/>
      <c r="CE130" s="58"/>
      <c r="CG130" s="945"/>
      <c r="CH130" s="97" t="s">
        <v>61</v>
      </c>
      <c r="CI130" s="47"/>
      <c r="CJ130" s="47"/>
      <c r="CK130" s="48"/>
      <c r="CL130" s="49"/>
      <c r="CM130" s="49"/>
      <c r="CN130" s="50"/>
      <c r="CO130" s="51">
        <f t="shared" ref="CO130:CQ130" si="1232">SUM(CO4:CO122)</f>
        <v>0</v>
      </c>
      <c r="CP130" s="51">
        <f t="shared" si="1232"/>
        <v>0</v>
      </c>
      <c r="CQ130" s="51">
        <f t="shared" si="1232"/>
        <v>0</v>
      </c>
      <c r="CR130" s="57"/>
      <c r="CS130" s="58"/>
      <c r="CU130" s="945"/>
      <c r="CV130" s="97" t="s">
        <v>61</v>
      </c>
      <c r="CW130" s="47"/>
      <c r="CX130" s="47"/>
      <c r="CY130" s="48"/>
      <c r="CZ130" s="49"/>
      <c r="DA130" s="49"/>
      <c r="DB130" s="50"/>
      <c r="DC130" s="51">
        <f t="shared" ref="DC130:DE130" si="1233">SUM(DC4:DC122)</f>
        <v>0</v>
      </c>
      <c r="DD130" s="51">
        <f t="shared" si="1233"/>
        <v>0</v>
      </c>
      <c r="DE130" s="51">
        <f t="shared" si="1233"/>
        <v>0</v>
      </c>
      <c r="DF130" s="57"/>
      <c r="DG130" s="58"/>
      <c r="DI130" s="945"/>
      <c r="DJ130" s="97" t="s">
        <v>61</v>
      </c>
      <c r="DK130" s="47"/>
      <c r="DL130" s="47"/>
      <c r="DM130" s="48"/>
      <c r="DN130" s="49"/>
      <c r="DO130" s="49"/>
      <c r="DP130" s="50"/>
      <c r="DQ130" s="51">
        <f t="shared" ref="DQ130:DS130" si="1234">SUM(DQ4:DQ122)</f>
        <v>0</v>
      </c>
      <c r="DR130" s="51">
        <f t="shared" si="1234"/>
        <v>0</v>
      </c>
      <c r="DS130" s="51">
        <f t="shared" si="1234"/>
        <v>0</v>
      </c>
      <c r="DT130" s="57"/>
      <c r="DU130" s="58"/>
      <c r="DW130" s="945"/>
      <c r="DX130" s="97" t="s">
        <v>61</v>
      </c>
      <c r="DY130" s="47"/>
      <c r="DZ130" s="47"/>
      <c r="EA130" s="48"/>
      <c r="EB130" s="49"/>
      <c r="EC130" s="49"/>
      <c r="ED130" s="50"/>
      <c r="EE130" s="51">
        <f t="shared" ref="EE130:EG130" si="1235">SUM(EE4:EE122)</f>
        <v>0</v>
      </c>
      <c r="EF130" s="51">
        <f t="shared" si="1235"/>
        <v>0</v>
      </c>
      <c r="EG130" s="51">
        <f t="shared" si="1235"/>
        <v>0</v>
      </c>
      <c r="EH130" s="57"/>
      <c r="EI130" s="58"/>
      <c r="EK130" s="44"/>
      <c r="EL130" s="302"/>
      <c r="EM130" s="87" t="s">
        <v>72</v>
      </c>
      <c r="EN130" s="8" t="s">
        <v>154</v>
      </c>
      <c r="EO130" s="61"/>
      <c r="EP130" s="72">
        <v>0.64</v>
      </c>
      <c r="EQ130" s="496">
        <f t="shared" si="1209"/>
        <v>0</v>
      </c>
      <c r="ER130" s="10"/>
      <c r="ES130" s="61"/>
      <c r="ET130" s="8"/>
      <c r="EU130" s="61"/>
      <c r="EV130" s="87" t="s">
        <v>72</v>
      </c>
      <c r="EW130" s="8" t="s">
        <v>154</v>
      </c>
      <c r="EX130" s="61"/>
      <c r="EY130" s="72">
        <v>0</v>
      </c>
      <c r="EZ130" s="496">
        <f t="shared" si="1192"/>
        <v>0</v>
      </c>
      <c r="FA130" s="88"/>
      <c r="FC130" s="44"/>
      <c r="FD130" s="302"/>
      <c r="FE130" s="236" t="s">
        <v>101</v>
      </c>
      <c r="FF130" s="238" t="s">
        <v>322</v>
      </c>
      <c r="FG130" s="238"/>
      <c r="FH130" s="239">
        <v>7.5</v>
      </c>
      <c r="FI130" s="496">
        <f t="shared" si="1210"/>
        <v>0</v>
      </c>
      <c r="FJ130" s="10"/>
      <c r="FK130" s="175" t="s">
        <v>45</v>
      </c>
      <c r="FL130" s="240">
        <f>IF(FM130=0,0,FR130/FM130)</f>
        <v>0</v>
      </c>
      <c r="FM130" s="72">
        <v>7</v>
      </c>
      <c r="FN130" s="87" t="s">
        <v>96</v>
      </c>
      <c r="FO130" s="8" t="s">
        <v>46</v>
      </c>
      <c r="FP130" s="61"/>
      <c r="FQ130" s="109"/>
      <c r="FR130" s="109">
        <f>FR118+FR106+FR94+FI118+FI106+FI94</f>
        <v>0</v>
      </c>
      <c r="FS130" s="88"/>
    </row>
    <row r="131" spans="1:175" x14ac:dyDescent="0.25">
      <c r="O131" s="5"/>
      <c r="P131" s="7"/>
      <c r="Q131" s="7"/>
      <c r="R131" s="7"/>
      <c r="S131" s="7"/>
      <c r="T131" s="7"/>
      <c r="U131" s="7"/>
      <c r="V131" s="40"/>
      <c r="W131" s="27"/>
      <c r="X131" s="27"/>
      <c r="Y131" s="27"/>
      <c r="Z131" s="27"/>
      <c r="AA131" s="27"/>
      <c r="AC131" s="5"/>
      <c r="AD131" s="7"/>
      <c r="AE131" s="7"/>
      <c r="AF131" s="7"/>
      <c r="AG131" s="7"/>
      <c r="AH131" s="7"/>
      <c r="AI131" s="7"/>
      <c r="AJ131" s="40"/>
      <c r="AK131" s="27"/>
      <c r="AL131" s="27"/>
      <c r="AM131" s="27"/>
      <c r="AN131" s="27"/>
      <c r="AO131" s="27"/>
      <c r="AQ131" s="5"/>
      <c r="AR131" s="7"/>
      <c r="AS131" s="7"/>
      <c r="AT131" s="7"/>
      <c r="AU131" s="7"/>
      <c r="AV131" s="7"/>
      <c r="AW131" s="7"/>
      <c r="AX131" s="40"/>
      <c r="AY131" s="27"/>
      <c r="AZ131" s="27"/>
      <c r="BA131" s="27"/>
      <c r="BB131" s="27"/>
      <c r="BC131" s="27"/>
      <c r="BE131" s="5"/>
      <c r="BF131" s="7"/>
      <c r="BG131" s="7"/>
      <c r="BH131" s="7"/>
      <c r="BI131" s="7"/>
      <c r="BJ131" s="7"/>
      <c r="BK131" s="7"/>
      <c r="BL131" s="40"/>
      <c r="BM131" s="27"/>
      <c r="BN131" s="27"/>
      <c r="BO131" s="27"/>
      <c r="BP131" s="27"/>
      <c r="BQ131" s="27"/>
      <c r="BS131" s="5"/>
      <c r="BT131" s="7"/>
      <c r="BU131" s="7"/>
      <c r="BV131" s="7"/>
      <c r="BW131" s="7"/>
      <c r="BX131" s="7"/>
      <c r="BY131" s="7"/>
      <c r="BZ131" s="40"/>
      <c r="CA131" s="27"/>
      <c r="CB131" s="27"/>
      <c r="CC131" s="27"/>
      <c r="CD131" s="27"/>
      <c r="CE131" s="27"/>
      <c r="CG131" s="5"/>
      <c r="CH131" s="7"/>
      <c r="CI131" s="7"/>
      <c r="CJ131" s="7"/>
      <c r="CK131" s="7"/>
      <c r="CL131" s="7"/>
      <c r="CM131" s="7"/>
      <c r="CN131" s="40"/>
      <c r="CO131" s="27"/>
      <c r="CP131" s="27"/>
      <c r="CQ131" s="27"/>
      <c r="CR131" s="27"/>
      <c r="CS131" s="27"/>
      <c r="CU131" s="5"/>
      <c r="CV131" s="7"/>
      <c r="CW131" s="7"/>
      <c r="CX131" s="7"/>
      <c r="CY131" s="7"/>
      <c r="CZ131" s="7"/>
      <c r="DA131" s="7"/>
      <c r="DB131" s="40"/>
      <c r="DC131" s="27"/>
      <c r="DD131" s="27"/>
      <c r="DE131" s="27"/>
      <c r="DF131" s="27"/>
      <c r="DG131" s="27"/>
      <c r="DI131" s="5"/>
      <c r="DJ131" s="7"/>
      <c r="DK131" s="7"/>
      <c r="DL131" s="7"/>
      <c r="DM131" s="7"/>
      <c r="DN131" s="7"/>
      <c r="DO131" s="7"/>
      <c r="DP131" s="40"/>
      <c r="DQ131" s="27"/>
      <c r="DR131" s="27"/>
      <c r="DS131" s="27"/>
      <c r="DT131" s="27"/>
      <c r="DU131" s="27"/>
      <c r="DW131" s="5"/>
      <c r="DX131" s="7"/>
      <c r="DY131" s="7"/>
      <c r="DZ131" s="7"/>
      <c r="EA131" s="7"/>
      <c r="EB131" s="7"/>
      <c r="EC131" s="7"/>
      <c r="ED131" s="40"/>
      <c r="EE131" s="27"/>
      <c r="EF131" s="27"/>
      <c r="EG131" s="27"/>
      <c r="EH131" s="27"/>
      <c r="EI131" s="27"/>
      <c r="EK131" s="44"/>
      <c r="EL131" s="302"/>
      <c r="EM131" s="87" t="s">
        <v>76</v>
      </c>
      <c r="EN131" s="11" t="s">
        <v>53</v>
      </c>
      <c r="EO131" s="14"/>
      <c r="EP131" s="72">
        <v>0</v>
      </c>
      <c r="EQ131" s="496">
        <f t="shared" si="1209"/>
        <v>0</v>
      </c>
      <c r="ER131" s="10"/>
      <c r="ES131" s="61"/>
      <c r="ET131" s="8"/>
      <c r="EU131" s="61"/>
      <c r="EV131" s="87" t="s">
        <v>76</v>
      </c>
      <c r="EW131" s="11" t="s">
        <v>53</v>
      </c>
      <c r="EX131" s="14"/>
      <c r="EY131" s="72">
        <v>0</v>
      </c>
      <c r="EZ131" s="496">
        <f t="shared" si="1192"/>
        <v>0</v>
      </c>
      <c r="FA131" s="88"/>
      <c r="FC131" s="44"/>
      <c r="FD131" s="302"/>
      <c r="FE131" s="87" t="s">
        <v>73</v>
      </c>
      <c r="FF131" s="8" t="s">
        <v>129</v>
      </c>
      <c r="FG131" s="61"/>
      <c r="FH131" s="72">
        <v>0</v>
      </c>
      <c r="FI131" s="496">
        <f t="shared" si="1210"/>
        <v>0</v>
      </c>
      <c r="FJ131" s="10"/>
      <c r="FK131" s="8"/>
      <c r="FL131" s="61"/>
      <c r="FM131" s="61"/>
      <c r="FN131" s="87" t="s">
        <v>73</v>
      </c>
      <c r="FO131" s="8" t="s">
        <v>129</v>
      </c>
      <c r="FP131" s="61"/>
      <c r="FQ131" s="109"/>
      <c r="FR131" s="109">
        <f t="shared" si="1211"/>
        <v>0</v>
      </c>
      <c r="FS131" s="88"/>
    </row>
    <row r="132" spans="1:175" x14ac:dyDescent="0.25">
      <c r="O132" s="5"/>
      <c r="P132" s="7"/>
      <c r="Q132" s="7"/>
      <c r="R132" s="7"/>
      <c r="S132" s="7"/>
      <c r="T132" s="7"/>
      <c r="U132" s="7"/>
      <c r="V132" s="40"/>
      <c r="W132" s="27"/>
      <c r="X132" s="27"/>
      <c r="Y132" s="27"/>
      <c r="Z132" s="27"/>
      <c r="AA132" s="27"/>
      <c r="EK132" s="44"/>
      <c r="EL132" s="302"/>
      <c r="EM132" s="87" t="s">
        <v>105</v>
      </c>
      <c r="EN132" s="11" t="s">
        <v>57</v>
      </c>
      <c r="EO132" s="14"/>
      <c r="EP132" s="72">
        <v>5.5</v>
      </c>
      <c r="EQ132" s="496">
        <f t="shared" si="1209"/>
        <v>0</v>
      </c>
      <c r="ER132" s="10"/>
      <c r="ES132" s="61"/>
      <c r="ET132" s="8"/>
      <c r="EU132" s="61"/>
      <c r="EV132" s="87" t="s">
        <v>105</v>
      </c>
      <c r="EW132" s="11" t="s">
        <v>57</v>
      </c>
      <c r="EX132" s="14"/>
      <c r="EY132" s="72">
        <v>0</v>
      </c>
      <c r="EZ132" s="496">
        <f t="shared" si="1192"/>
        <v>0</v>
      </c>
      <c r="FA132" s="88"/>
      <c r="FC132" s="44"/>
      <c r="FD132" s="302"/>
      <c r="FE132" s="236" t="s">
        <v>100</v>
      </c>
      <c r="FF132" s="238" t="s">
        <v>52</v>
      </c>
      <c r="FG132" s="238"/>
      <c r="FH132" s="239">
        <f>IF($EX$4=0,0,$EX$85/$EX$4*3)</f>
        <v>0</v>
      </c>
      <c r="FI132" s="496">
        <f t="shared" si="1210"/>
        <v>0</v>
      </c>
      <c r="FJ132" s="252" t="str">
        <f>IF(FH132&gt;0,"","CONTROL")</f>
        <v>CONTROL</v>
      </c>
      <c r="FK132" s="87" t="s">
        <v>101</v>
      </c>
      <c r="FL132" s="8" t="s">
        <v>322</v>
      </c>
      <c r="FM132" s="109">
        <f>FI130</f>
        <v>0</v>
      </c>
      <c r="FN132" s="87" t="s">
        <v>133</v>
      </c>
      <c r="FO132" s="8" t="s">
        <v>132</v>
      </c>
      <c r="FP132" s="61"/>
      <c r="FQ132" s="109"/>
      <c r="FR132" s="109">
        <f>FR120+FR108+FR96+FI120+FI108+FI96</f>
        <v>0</v>
      </c>
      <c r="FS132" s="88"/>
    </row>
    <row r="133" spans="1:175" x14ac:dyDescent="0.25">
      <c r="O133" s="5"/>
      <c r="P133" s="7"/>
      <c r="Q133" s="7"/>
      <c r="R133" s="7"/>
      <c r="S133" s="7"/>
      <c r="T133" s="7"/>
      <c r="U133" s="7"/>
      <c r="V133" s="40"/>
      <c r="W133" s="27"/>
      <c r="X133" s="27"/>
      <c r="Y133" s="27"/>
      <c r="Z133" s="27"/>
      <c r="AA133" s="27"/>
      <c r="EK133" s="44"/>
      <c r="EL133" s="295" t="s">
        <v>335</v>
      </c>
      <c r="EM133" s="296">
        <v>0</v>
      </c>
      <c r="EN133" s="297">
        <v>1</v>
      </c>
      <c r="EO133" s="190">
        <f>SUM(EP134:EP144)</f>
        <v>32.5</v>
      </c>
      <c r="EP133" s="107"/>
      <c r="EQ133" s="496">
        <f>SUM(EQ134:EQ144)</f>
        <v>0</v>
      </c>
      <c r="ER133" s="10"/>
      <c r="ES133" s="61"/>
      <c r="ET133" s="87"/>
      <c r="EU133" s="598" t="s">
        <v>229</v>
      </c>
      <c r="EV133" s="8"/>
      <c r="EW133" s="8"/>
      <c r="EX133" s="8"/>
      <c r="EY133" s="8"/>
      <c r="EZ133" s="109"/>
      <c r="FA133" s="88"/>
      <c r="FC133" s="44"/>
      <c r="FD133" s="302"/>
      <c r="FE133" s="87" t="s">
        <v>65</v>
      </c>
      <c r="FF133" s="95" t="s">
        <v>60</v>
      </c>
      <c r="FG133" s="14"/>
      <c r="FH133" s="72">
        <v>0</v>
      </c>
      <c r="FI133" s="496">
        <f t="shared" si="1210"/>
        <v>0</v>
      </c>
      <c r="FJ133" s="10"/>
      <c r="FK133" s="87" t="s">
        <v>100</v>
      </c>
      <c r="FL133" s="8" t="s">
        <v>52</v>
      </c>
      <c r="FM133" s="109">
        <f>FI132</f>
        <v>0</v>
      </c>
      <c r="FN133" s="87" t="s">
        <v>65</v>
      </c>
      <c r="FO133" s="95" t="s">
        <v>60</v>
      </c>
      <c r="FP133" s="14"/>
      <c r="FQ133" s="109"/>
      <c r="FR133" s="109">
        <f t="shared" si="1211"/>
        <v>0</v>
      </c>
      <c r="FS133" s="88"/>
    </row>
    <row r="134" spans="1:175" x14ac:dyDescent="0.25">
      <c r="EK134" s="44"/>
      <c r="EL134" s="302"/>
      <c r="EM134" s="87" t="s">
        <v>90</v>
      </c>
      <c r="EN134" s="95" t="s">
        <v>111</v>
      </c>
      <c r="EO134" s="14"/>
      <c r="EP134" s="72">
        <v>0</v>
      </c>
      <c r="EQ134" s="496">
        <f t="shared" ref="EQ134:EQ144" si="1236">EM$133*EN$133*EP134</f>
        <v>0</v>
      </c>
      <c r="ER134" s="10"/>
      <c r="ES134" s="175" t="s">
        <v>109</v>
      </c>
      <c r="ET134" s="240">
        <f>IF(EU134=0,0,EZ134/EU134)</f>
        <v>0</v>
      </c>
      <c r="EU134" s="72">
        <f>5.5+(9.6/2/2.75)</f>
        <v>7.2454545454545451</v>
      </c>
      <c r="EV134" s="87" t="s">
        <v>90</v>
      </c>
      <c r="EW134" s="95" t="s">
        <v>111</v>
      </c>
      <c r="EX134" s="14"/>
      <c r="EY134" s="109"/>
      <c r="EZ134" s="109">
        <f t="shared" ref="EZ134:EZ144" si="1237">EZ122+EZ110+EZ98+EQ134+EQ122+EQ110+EQ98</f>
        <v>0</v>
      </c>
      <c r="FA134" s="88"/>
      <c r="FC134" s="44"/>
      <c r="FD134" s="302"/>
      <c r="FE134" s="87" t="s">
        <v>72</v>
      </c>
      <c r="FF134" s="8" t="s">
        <v>154</v>
      </c>
      <c r="FG134" s="61"/>
      <c r="FH134" s="72">
        <v>0</v>
      </c>
      <c r="FI134" s="496">
        <f t="shared" si="1210"/>
        <v>0</v>
      </c>
      <c r="FJ134" s="10"/>
      <c r="FK134" s="87" t="s">
        <v>104</v>
      </c>
      <c r="FL134" s="11" t="s">
        <v>56</v>
      </c>
      <c r="FM134" s="109">
        <f>FI135</f>
        <v>0</v>
      </c>
      <c r="FN134" s="87" t="s">
        <v>72</v>
      </c>
      <c r="FO134" s="8" t="s">
        <v>154</v>
      </c>
      <c r="FP134" s="61"/>
      <c r="FQ134" s="109"/>
      <c r="FR134" s="109">
        <f t="shared" si="1211"/>
        <v>0</v>
      </c>
      <c r="FS134" s="88"/>
    </row>
    <row r="135" spans="1:175" x14ac:dyDescent="0.25">
      <c r="EK135" s="44"/>
      <c r="EL135" s="302"/>
      <c r="EM135" s="87" t="s">
        <v>99</v>
      </c>
      <c r="EN135" s="95" t="s">
        <v>112</v>
      </c>
      <c r="EO135" s="14"/>
      <c r="EP135" s="72">
        <v>0</v>
      </c>
      <c r="EQ135" s="496">
        <f t="shared" si="1236"/>
        <v>0</v>
      </c>
      <c r="ER135" s="10"/>
      <c r="ES135" s="175" t="s">
        <v>109</v>
      </c>
      <c r="ET135" s="240">
        <f>IF(EU135=0,0,EZ135/EU135)</f>
        <v>0</v>
      </c>
      <c r="EU135" s="72">
        <f>1.75+(9.3/2/7.85)</f>
        <v>2.3423566878980893</v>
      </c>
      <c r="EV135" s="87" t="s">
        <v>99</v>
      </c>
      <c r="EW135" s="95" t="s">
        <v>112</v>
      </c>
      <c r="EX135" s="14"/>
      <c r="EY135" s="109"/>
      <c r="EZ135" s="109">
        <f t="shared" si="1237"/>
        <v>0</v>
      </c>
      <c r="FA135" s="88"/>
      <c r="FC135" s="44"/>
      <c r="FD135" s="302"/>
      <c r="FE135" s="236" t="s">
        <v>104</v>
      </c>
      <c r="FF135" s="237" t="s">
        <v>56</v>
      </c>
      <c r="FG135" s="310"/>
      <c r="FH135" s="239">
        <f>IF($EV$90=0,0,$EX$90/$EV$90/6/4/2)</f>
        <v>0</v>
      </c>
      <c r="FI135" s="496">
        <f t="shared" si="1210"/>
        <v>0</v>
      </c>
      <c r="FJ135" s="252" t="str">
        <f>IF(FH135&gt;0,"","CONTROL")</f>
        <v>CONTROL</v>
      </c>
      <c r="FK135" s="8"/>
      <c r="FL135" s="61"/>
      <c r="FM135" s="61"/>
      <c r="FN135" s="87" t="s">
        <v>76</v>
      </c>
      <c r="FO135" s="11" t="s">
        <v>53</v>
      </c>
      <c r="FP135" s="14"/>
      <c r="FQ135" s="109"/>
      <c r="FR135" s="109">
        <f>FR123+FR111+FR99+FI123+FI111+FI99</f>
        <v>0</v>
      </c>
      <c r="FS135" s="88"/>
    </row>
    <row r="136" spans="1:175" x14ac:dyDescent="0.25">
      <c r="EK136" s="44"/>
      <c r="EL136" s="302"/>
      <c r="EM136" s="87" t="s">
        <v>91</v>
      </c>
      <c r="EN136" s="95" t="s">
        <v>321</v>
      </c>
      <c r="EO136" s="14"/>
      <c r="EP136" s="72">
        <v>0</v>
      </c>
      <c r="EQ136" s="496">
        <f t="shared" si="1236"/>
        <v>0</v>
      </c>
      <c r="ER136" s="10"/>
      <c r="ES136" s="175" t="s">
        <v>109</v>
      </c>
      <c r="ET136" s="240">
        <f>IF(EU136=0,0,EZ136/EU136)</f>
        <v>0</v>
      </c>
      <c r="EU136" s="72">
        <v>8.8000000000000007</v>
      </c>
      <c r="EV136" s="87" t="s">
        <v>91</v>
      </c>
      <c r="EW136" s="95" t="s">
        <v>321</v>
      </c>
      <c r="EX136" s="14"/>
      <c r="EY136" s="109"/>
      <c r="EZ136" s="109">
        <f t="shared" si="1237"/>
        <v>0</v>
      </c>
      <c r="FA136" s="88"/>
      <c r="FC136" s="44"/>
      <c r="FD136" s="302"/>
      <c r="FE136" s="87" t="s">
        <v>105</v>
      </c>
      <c r="FF136" s="11" t="s">
        <v>57</v>
      </c>
      <c r="FG136" s="14"/>
      <c r="FH136" s="72">
        <v>25</v>
      </c>
      <c r="FI136" s="496">
        <f t="shared" si="1210"/>
        <v>0</v>
      </c>
      <c r="FJ136" s="10"/>
      <c r="FK136" s="8"/>
      <c r="FL136" s="61"/>
      <c r="FM136" s="61"/>
      <c r="FN136" s="87" t="s">
        <v>105</v>
      </c>
      <c r="FO136" s="11" t="s">
        <v>57</v>
      </c>
      <c r="FP136" s="14"/>
      <c r="FQ136" s="109"/>
      <c r="FR136" s="109">
        <f t="shared" si="1211"/>
        <v>0</v>
      </c>
      <c r="FS136" s="88"/>
    </row>
    <row r="137" spans="1:175" x14ac:dyDescent="0.25">
      <c r="EK137" s="44"/>
      <c r="EL137" s="61"/>
      <c r="EM137" s="87" t="s">
        <v>240</v>
      </c>
      <c r="EN137" s="95" t="s">
        <v>246</v>
      </c>
      <c r="EO137" s="14"/>
      <c r="EP137" s="72">
        <v>0</v>
      </c>
      <c r="EQ137" s="496">
        <f t="shared" si="1236"/>
        <v>0</v>
      </c>
      <c r="ER137" s="61"/>
      <c r="ES137" s="175" t="s">
        <v>109</v>
      </c>
      <c r="ET137" s="240">
        <f>IF(EU137=0,0,EZ137/EU137)</f>
        <v>0</v>
      </c>
      <c r="EU137" s="72">
        <v>6.3</v>
      </c>
      <c r="EV137" s="87" t="s">
        <v>240</v>
      </c>
      <c r="EW137" s="95" t="s">
        <v>246</v>
      </c>
      <c r="EX137" s="14"/>
      <c r="EY137" s="109"/>
      <c r="EZ137" s="109">
        <f t="shared" si="1237"/>
        <v>0</v>
      </c>
      <c r="FA137" s="88"/>
      <c r="FC137" s="110"/>
      <c r="FD137" s="113"/>
      <c r="FE137" s="113"/>
      <c r="FF137" s="113"/>
      <c r="FG137" s="113"/>
      <c r="FH137" s="113"/>
      <c r="FI137" s="113"/>
      <c r="FJ137" s="89"/>
      <c r="FK137" s="90"/>
      <c r="FL137" s="113"/>
      <c r="FM137" s="113"/>
      <c r="FN137" s="176"/>
      <c r="FO137" s="90"/>
      <c r="FP137" s="90"/>
      <c r="FQ137" s="90"/>
      <c r="FR137" s="133">
        <f>SUM(FR126:FR136)+FM132+FM133+FM134</f>
        <v>0</v>
      </c>
      <c r="FS137" s="91" t="s">
        <v>245</v>
      </c>
    </row>
    <row r="138" spans="1:175" x14ac:dyDescent="0.25">
      <c r="EK138" s="44"/>
      <c r="EL138" s="302"/>
      <c r="EM138" s="236" t="s">
        <v>101</v>
      </c>
      <c r="EN138" s="238" t="s">
        <v>322</v>
      </c>
      <c r="EO138" s="238"/>
      <c r="EP138" s="239">
        <v>7.5</v>
      </c>
      <c r="EQ138" s="496">
        <f t="shared" si="1236"/>
        <v>0</v>
      </c>
      <c r="ER138" s="10"/>
      <c r="ES138" s="175" t="s">
        <v>45</v>
      </c>
      <c r="ET138" s="240">
        <f>IF(EU138=0,0,EZ138/EU138)</f>
        <v>0</v>
      </c>
      <c r="EU138" s="72">
        <v>7</v>
      </c>
      <c r="EV138" s="87" t="s">
        <v>96</v>
      </c>
      <c r="EW138" s="8" t="s">
        <v>46</v>
      </c>
      <c r="EX138" s="61"/>
      <c r="EY138" s="109"/>
      <c r="EZ138" s="109">
        <f>EZ126+EZ114+EZ102+EQ126+EQ114+EQ102</f>
        <v>0</v>
      </c>
      <c r="FA138" s="88"/>
      <c r="FB138" s="61"/>
      <c r="FC138" s="87"/>
      <c r="FD138" s="61"/>
      <c r="FE138" s="61"/>
      <c r="FF138" s="61"/>
      <c r="FG138" s="61"/>
      <c r="FH138" s="61"/>
      <c r="FI138" s="61"/>
      <c r="FJ138" s="496"/>
      <c r="FK138" s="10"/>
      <c r="FL138" s="10"/>
      <c r="FM138" s="10"/>
      <c r="FN138" s="10"/>
      <c r="FO138" s="119"/>
      <c r="FP138" s="118"/>
      <c r="FQ138" s="10"/>
      <c r="FR138" s="8"/>
      <c r="FS138" s="61"/>
    </row>
    <row r="139" spans="1:175" x14ac:dyDescent="0.25">
      <c r="EK139" s="44"/>
      <c r="EL139" s="302"/>
      <c r="EM139" s="87" t="s">
        <v>73</v>
      </c>
      <c r="EN139" s="8" t="s">
        <v>129</v>
      </c>
      <c r="EO139" s="61"/>
      <c r="EP139" s="72">
        <v>0</v>
      </c>
      <c r="EQ139" s="496">
        <f t="shared" si="1236"/>
        <v>0</v>
      </c>
      <c r="ER139" s="10"/>
      <c r="ES139" s="61"/>
      <c r="ET139" s="8"/>
      <c r="EU139" s="61"/>
      <c r="EV139" s="87" t="s">
        <v>73</v>
      </c>
      <c r="EW139" s="8" t="s">
        <v>129</v>
      </c>
      <c r="EX139" s="61"/>
      <c r="EY139" s="109"/>
      <c r="EZ139" s="109">
        <f t="shared" si="1237"/>
        <v>0</v>
      </c>
      <c r="FA139" s="88"/>
      <c r="FB139" s="61"/>
      <c r="FC139" s="87"/>
      <c r="FD139" s="61"/>
      <c r="FE139" s="61"/>
      <c r="FF139" s="61"/>
      <c r="FG139" s="61"/>
      <c r="FH139" s="61"/>
      <c r="FI139" s="61"/>
      <c r="FJ139" s="496"/>
      <c r="FK139" s="10"/>
      <c r="FL139" s="10"/>
      <c r="FM139" s="10"/>
      <c r="FN139" s="10"/>
      <c r="FO139" s="119"/>
      <c r="FP139" s="118"/>
      <c r="FQ139" s="10"/>
      <c r="FR139" s="8"/>
      <c r="FS139" s="61"/>
    </row>
    <row r="140" spans="1:175" x14ac:dyDescent="0.25">
      <c r="EK140" s="44"/>
      <c r="EL140" s="302"/>
      <c r="EM140" s="236" t="s">
        <v>100</v>
      </c>
      <c r="EN140" s="238" t="s">
        <v>52</v>
      </c>
      <c r="EO140" s="238"/>
      <c r="EP140" s="239">
        <f>IF($EX$4=0,0,$EX$85/$EX$4*3)</f>
        <v>0</v>
      </c>
      <c r="EQ140" s="496">
        <f t="shared" si="1236"/>
        <v>0</v>
      </c>
      <c r="ER140" s="251" t="str">
        <f>IF(EP140&gt;0,"","CONTROL")</f>
        <v>CONTROL</v>
      </c>
      <c r="ES140" s="87" t="s">
        <v>101</v>
      </c>
      <c r="ET140" s="8" t="s">
        <v>322</v>
      </c>
      <c r="EU140" s="109">
        <f>EQ138</f>
        <v>0</v>
      </c>
      <c r="EV140" s="87" t="s">
        <v>133</v>
      </c>
      <c r="EW140" s="8" t="s">
        <v>132</v>
      </c>
      <c r="EX140" s="61"/>
      <c r="EY140" s="109"/>
      <c r="EZ140" s="109">
        <f>EZ128+EZ116+EZ104+EQ128+EQ116+EQ104</f>
        <v>0</v>
      </c>
      <c r="FA140" s="88"/>
      <c r="FB140" s="61"/>
      <c r="FC140" s="87"/>
      <c r="FD140" s="61"/>
      <c r="FE140" s="61"/>
      <c r="FF140" s="61"/>
      <c r="FG140" s="61"/>
      <c r="FH140" s="61"/>
      <c r="FI140" s="61"/>
      <c r="FJ140" s="496"/>
      <c r="FK140" s="10"/>
      <c r="FL140" s="10"/>
      <c r="FM140" s="10"/>
      <c r="FN140" s="10"/>
      <c r="FO140" s="119"/>
      <c r="FP140" s="118"/>
      <c r="FQ140" s="10"/>
      <c r="FR140" s="8"/>
      <c r="FS140" s="61"/>
    </row>
    <row r="141" spans="1:175" x14ac:dyDescent="0.25">
      <c r="EK141" s="44"/>
      <c r="EL141" s="302"/>
      <c r="EM141" s="87" t="s">
        <v>65</v>
      </c>
      <c r="EN141" s="95" t="s">
        <v>60</v>
      </c>
      <c r="EO141" s="14"/>
      <c r="EP141" s="72">
        <v>0</v>
      </c>
      <c r="EQ141" s="496">
        <f t="shared" si="1236"/>
        <v>0</v>
      </c>
      <c r="ER141" s="10"/>
      <c r="ES141" s="87" t="s">
        <v>100</v>
      </c>
      <c r="ET141" s="8" t="s">
        <v>52</v>
      </c>
      <c r="EU141" s="109">
        <f>EQ140</f>
        <v>0</v>
      </c>
      <c r="EV141" s="87" t="s">
        <v>65</v>
      </c>
      <c r="EW141" s="95" t="s">
        <v>60</v>
      </c>
      <c r="EX141" s="14"/>
      <c r="EY141" s="109"/>
      <c r="EZ141" s="109">
        <f t="shared" si="1237"/>
        <v>0</v>
      </c>
      <c r="FA141" s="88"/>
      <c r="FB141" s="61"/>
      <c r="FC141" s="87"/>
      <c r="FD141" s="61"/>
      <c r="FE141" s="61"/>
      <c r="FF141" s="61"/>
      <c r="FG141" s="61"/>
      <c r="FH141" s="61"/>
      <c r="FI141" s="61"/>
      <c r="FJ141" s="496"/>
      <c r="FK141" s="10"/>
      <c r="FL141" s="10"/>
      <c r="FM141" s="10"/>
      <c r="FN141" s="10"/>
      <c r="FO141" s="119"/>
      <c r="FP141" s="118"/>
      <c r="FQ141" s="10"/>
      <c r="FR141" s="8"/>
      <c r="FS141" s="61"/>
    </row>
    <row r="142" spans="1:175" x14ac:dyDescent="0.25">
      <c r="EK142" s="44"/>
      <c r="EL142" s="302"/>
      <c r="EM142" s="87" t="s">
        <v>72</v>
      </c>
      <c r="EN142" s="8" t="s">
        <v>154</v>
      </c>
      <c r="EO142" s="61"/>
      <c r="EP142" s="72">
        <v>0</v>
      </c>
      <c r="EQ142" s="496">
        <f t="shared" si="1236"/>
        <v>0</v>
      </c>
      <c r="ER142" s="10"/>
      <c r="ES142" s="87" t="s">
        <v>104</v>
      </c>
      <c r="ET142" s="11" t="s">
        <v>56</v>
      </c>
      <c r="EU142" s="109">
        <f>EQ143</f>
        <v>0</v>
      </c>
      <c r="EV142" s="87" t="s">
        <v>72</v>
      </c>
      <c r="EW142" s="8" t="s">
        <v>154</v>
      </c>
      <c r="EX142" s="61"/>
      <c r="EY142" s="109"/>
      <c r="EZ142" s="109">
        <f t="shared" si="1237"/>
        <v>0</v>
      </c>
      <c r="FA142" s="88"/>
      <c r="FB142" s="61"/>
      <c r="FC142" s="87"/>
      <c r="FD142" s="61"/>
      <c r="FE142" s="61"/>
      <c r="FF142" s="61"/>
      <c r="FG142" s="61"/>
      <c r="FH142" s="61"/>
      <c r="FI142" s="61"/>
      <c r="FJ142" s="496"/>
      <c r="FK142" s="10"/>
      <c r="FL142" s="10"/>
      <c r="FM142" s="10"/>
      <c r="FN142" s="10"/>
      <c r="FO142" s="119"/>
      <c r="FP142" s="118"/>
      <c r="FQ142" s="10"/>
      <c r="FR142" s="8"/>
      <c r="FS142" s="61"/>
    </row>
    <row r="143" spans="1:175" x14ac:dyDescent="0.25">
      <c r="EK143" s="44"/>
      <c r="EL143" s="302"/>
      <c r="EM143" s="236" t="s">
        <v>104</v>
      </c>
      <c r="EN143" s="237" t="s">
        <v>56</v>
      </c>
      <c r="EO143" s="310"/>
      <c r="EP143" s="239">
        <f>IF($EV$90=0,0,$EX$90/$EV$90/6/4/2)</f>
        <v>0</v>
      </c>
      <c r="EQ143" s="496">
        <f t="shared" si="1236"/>
        <v>0</v>
      </c>
      <c r="ER143" s="251" t="str">
        <f>IF(EP143&gt;0,"","CONTROL")</f>
        <v>CONTROL</v>
      </c>
      <c r="ES143" s="61"/>
      <c r="ET143" s="8"/>
      <c r="EU143" s="61"/>
      <c r="EV143" s="87" t="s">
        <v>76</v>
      </c>
      <c r="EW143" s="11" t="s">
        <v>53</v>
      </c>
      <c r="EX143" s="14"/>
      <c r="EY143" s="109"/>
      <c r="EZ143" s="109">
        <f>EZ131+EZ119+EZ107+EQ131+EQ119+EQ107</f>
        <v>0</v>
      </c>
      <c r="FA143" s="88"/>
      <c r="FB143" s="61"/>
      <c r="FC143" s="87"/>
      <c r="FD143" s="61"/>
      <c r="FE143" s="61"/>
      <c r="FF143" s="61"/>
      <c r="FG143" s="61"/>
      <c r="FH143" s="61"/>
      <c r="FI143" s="61"/>
      <c r="FJ143" s="496"/>
      <c r="FK143" s="10"/>
      <c r="FL143" s="10"/>
      <c r="FM143" s="10"/>
      <c r="FN143" s="10"/>
      <c r="FO143" s="119"/>
      <c r="FP143" s="118"/>
      <c r="FQ143" s="10"/>
      <c r="FR143" s="8"/>
      <c r="FS143" s="61"/>
    </row>
    <row r="144" spans="1:175" x14ac:dyDescent="0.25">
      <c r="EK144" s="44"/>
      <c r="EL144" s="302"/>
      <c r="EM144" s="87" t="s">
        <v>105</v>
      </c>
      <c r="EN144" s="11" t="s">
        <v>57</v>
      </c>
      <c r="EO144" s="14"/>
      <c r="EP144" s="72">
        <v>25</v>
      </c>
      <c r="EQ144" s="496">
        <f t="shared" si="1236"/>
        <v>0</v>
      </c>
      <c r="ER144" s="10"/>
      <c r="ES144" s="61"/>
      <c r="ET144" s="8"/>
      <c r="EU144" s="61"/>
      <c r="EV144" s="87" t="s">
        <v>105</v>
      </c>
      <c r="EW144" s="11" t="s">
        <v>57</v>
      </c>
      <c r="EX144" s="14"/>
      <c r="EY144" s="109"/>
      <c r="EZ144" s="109">
        <f t="shared" si="1237"/>
        <v>0</v>
      </c>
      <c r="FA144" s="88"/>
      <c r="FB144" s="61"/>
      <c r="FC144" s="87"/>
      <c r="FD144" s="61"/>
      <c r="FE144" s="61"/>
      <c r="FF144" s="61"/>
      <c r="FG144" s="61"/>
      <c r="FH144" s="61"/>
      <c r="FI144" s="61"/>
      <c r="FJ144" s="496"/>
      <c r="FK144" s="10"/>
      <c r="FL144" s="10"/>
      <c r="FM144" s="10"/>
      <c r="FN144" s="10"/>
      <c r="FO144" s="119"/>
      <c r="FP144" s="118"/>
      <c r="FQ144" s="10"/>
      <c r="FR144" s="8"/>
      <c r="FS144" s="61"/>
    </row>
    <row r="145" spans="141:175" x14ac:dyDescent="0.25">
      <c r="EK145" s="110"/>
      <c r="EL145" s="113"/>
      <c r="EM145" s="113"/>
      <c r="EN145" s="113"/>
      <c r="EO145" s="113"/>
      <c r="EP145" s="113"/>
      <c r="EQ145" s="113"/>
      <c r="ER145" s="89"/>
      <c r="ES145" s="176"/>
      <c r="ET145" s="113"/>
      <c r="EU145" s="90"/>
      <c r="EV145" s="90"/>
      <c r="EW145" s="90"/>
      <c r="EX145" s="90"/>
      <c r="EY145" s="90"/>
      <c r="EZ145" s="133">
        <f>SUM(EZ134:EZ144)+EU140+EU141+EU142</f>
        <v>0</v>
      </c>
      <c r="FA145" s="91" t="s">
        <v>245</v>
      </c>
      <c r="FB145" s="61"/>
      <c r="FC145" s="87"/>
      <c r="FD145" s="61"/>
      <c r="FE145" s="61"/>
      <c r="FF145" s="61"/>
      <c r="FG145" s="61"/>
      <c r="FH145" s="61"/>
      <c r="FI145" s="61"/>
      <c r="FJ145" s="496"/>
      <c r="FK145" s="10"/>
      <c r="FL145" s="10"/>
      <c r="FM145" s="10"/>
      <c r="FN145" s="10"/>
      <c r="FO145" s="119"/>
      <c r="FP145" s="118"/>
      <c r="FQ145" s="10"/>
      <c r="FR145" s="8"/>
      <c r="FS145" s="61"/>
    </row>
  </sheetData>
  <mergeCells count="527">
    <mergeCell ref="BH78:BI78"/>
    <mergeCell ref="BT78:BU78"/>
    <mergeCell ref="BV78:BW78"/>
    <mergeCell ref="CH78:CI78"/>
    <mergeCell ref="CJ78:CK78"/>
    <mergeCell ref="L86:M86"/>
    <mergeCell ref="Z86:AA86"/>
    <mergeCell ref="AN86:AO86"/>
    <mergeCell ref="BB86:BC86"/>
    <mergeCell ref="BP86:BQ86"/>
    <mergeCell ref="CD86:CE86"/>
    <mergeCell ref="BH79:BI79"/>
    <mergeCell ref="BT79:BU79"/>
    <mergeCell ref="BV79:BW79"/>
    <mergeCell ref="CH79:CI79"/>
    <mergeCell ref="CJ79:CK79"/>
    <mergeCell ref="EN39:EO39"/>
    <mergeCell ref="EN40:EO40"/>
    <mergeCell ref="EN41:EO41"/>
    <mergeCell ref="EN42:EO42"/>
    <mergeCell ref="EN43:EO43"/>
    <mergeCell ref="EN44:EO44"/>
    <mergeCell ref="EU3:EV3"/>
    <mergeCell ref="FP3:FQ3"/>
    <mergeCell ref="FL5:FM5"/>
    <mergeCell ref="EY5:EZ5"/>
    <mergeCell ref="EN45:EO45"/>
    <mergeCell ref="EN46:EO46"/>
    <mergeCell ref="EN47:EO47"/>
    <mergeCell ref="EN48:EO48"/>
    <mergeCell ref="D62:E62"/>
    <mergeCell ref="R62:S62"/>
    <mergeCell ref="AF62:AG62"/>
    <mergeCell ref="AT62:AU62"/>
    <mergeCell ref="BH62:BI62"/>
    <mergeCell ref="BV62:BW62"/>
    <mergeCell ref="CJ62:CK62"/>
    <mergeCell ref="CX62:CY62"/>
    <mergeCell ref="DL62:DM62"/>
    <mergeCell ref="DZ62:EA62"/>
    <mergeCell ref="L62:M62"/>
    <mergeCell ref="Z62:AA62"/>
    <mergeCell ref="AN62:AO62"/>
    <mergeCell ref="BB62:BC62"/>
    <mergeCell ref="BP62:BQ62"/>
    <mergeCell ref="CD62:CE62"/>
    <mergeCell ref="CR62:CS62"/>
    <mergeCell ref="DF62:DG62"/>
    <mergeCell ref="DT62:DU62"/>
    <mergeCell ref="EH62:EI62"/>
    <mergeCell ref="B63:C63"/>
    <mergeCell ref="D63:E63"/>
    <mergeCell ref="P63:Q63"/>
    <mergeCell ref="R63:S63"/>
    <mergeCell ref="AD63:AE63"/>
    <mergeCell ref="AF63:AG63"/>
    <mergeCell ref="DX63:DY63"/>
    <mergeCell ref="DZ63:EA63"/>
    <mergeCell ref="B64:C64"/>
    <mergeCell ref="D64:E64"/>
    <mergeCell ref="P64:Q64"/>
    <mergeCell ref="R64:S64"/>
    <mergeCell ref="AD64:AE64"/>
    <mergeCell ref="AF64:AG64"/>
    <mergeCell ref="AR64:AS64"/>
    <mergeCell ref="AT64:AU64"/>
    <mergeCell ref="CH63:CI63"/>
    <mergeCell ref="CJ63:CK63"/>
    <mergeCell ref="CV63:CW63"/>
    <mergeCell ref="CX63:CY63"/>
    <mergeCell ref="DJ63:DK63"/>
    <mergeCell ref="DL63:DM63"/>
    <mergeCell ref="AR63:AS63"/>
    <mergeCell ref="AT63:AU63"/>
    <mergeCell ref="BF63:BG63"/>
    <mergeCell ref="BH63:BI63"/>
    <mergeCell ref="BT63:BU63"/>
    <mergeCell ref="BV63:BW63"/>
    <mergeCell ref="CV64:CW64"/>
    <mergeCell ref="CX64:CY64"/>
    <mergeCell ref="DJ64:DK64"/>
    <mergeCell ref="DL64:DM64"/>
    <mergeCell ref="DX64:DY64"/>
    <mergeCell ref="DZ64:EA64"/>
    <mergeCell ref="BF64:BG64"/>
    <mergeCell ref="BH64:BI64"/>
    <mergeCell ref="BT64:BU64"/>
    <mergeCell ref="BV64:BW64"/>
    <mergeCell ref="CH64:CI64"/>
    <mergeCell ref="CJ64:CK64"/>
    <mergeCell ref="B66:C66"/>
    <mergeCell ref="D66:E66"/>
    <mergeCell ref="P66:Q66"/>
    <mergeCell ref="R66:S66"/>
    <mergeCell ref="AD66:AE66"/>
    <mergeCell ref="AF66:AG66"/>
    <mergeCell ref="AR66:AS66"/>
    <mergeCell ref="AT66:AU66"/>
    <mergeCell ref="CH65:CI65"/>
    <mergeCell ref="AR65:AS65"/>
    <mergeCell ref="AT65:AU65"/>
    <mergeCell ref="BF65:BG65"/>
    <mergeCell ref="BH65:BI65"/>
    <mergeCell ref="BT65:BU65"/>
    <mergeCell ref="BV65:BW65"/>
    <mergeCell ref="B65:C65"/>
    <mergeCell ref="D65:E65"/>
    <mergeCell ref="P65:Q65"/>
    <mergeCell ref="R65:S65"/>
    <mergeCell ref="AD65:AE65"/>
    <mergeCell ref="AF65:AG65"/>
    <mergeCell ref="DZ66:EA66"/>
    <mergeCell ref="BF66:BG66"/>
    <mergeCell ref="BH66:BI66"/>
    <mergeCell ref="BT66:BU66"/>
    <mergeCell ref="BV66:BW66"/>
    <mergeCell ref="CH66:CI66"/>
    <mergeCell ref="CJ66:CK66"/>
    <mergeCell ref="DX65:DY65"/>
    <mergeCell ref="DZ65:EA65"/>
    <mergeCell ref="CJ65:CK65"/>
    <mergeCell ref="CV65:CW65"/>
    <mergeCell ref="CX65:CY65"/>
    <mergeCell ref="DJ65:DK65"/>
    <mergeCell ref="DL65:DM65"/>
    <mergeCell ref="P67:Q67"/>
    <mergeCell ref="R67:S67"/>
    <mergeCell ref="AD67:AE67"/>
    <mergeCell ref="AF67:AG67"/>
    <mergeCell ref="CV66:CW66"/>
    <mergeCell ref="CX66:CY66"/>
    <mergeCell ref="DJ66:DK66"/>
    <mergeCell ref="DL66:DM66"/>
    <mergeCell ref="DX66:DY66"/>
    <mergeCell ref="DX67:DY67"/>
    <mergeCell ref="DZ67:EA67"/>
    <mergeCell ref="B68:C68"/>
    <mergeCell ref="D68:E68"/>
    <mergeCell ref="P68:Q68"/>
    <mergeCell ref="R68:S68"/>
    <mergeCell ref="AD68:AE68"/>
    <mergeCell ref="AF68:AG68"/>
    <mergeCell ref="AR68:AS68"/>
    <mergeCell ref="AT68:AU68"/>
    <mergeCell ref="CH67:CI67"/>
    <mergeCell ref="CJ67:CK67"/>
    <mergeCell ref="CV67:CW67"/>
    <mergeCell ref="CX67:CY67"/>
    <mergeCell ref="DJ67:DK67"/>
    <mergeCell ref="DL67:DM67"/>
    <mergeCell ref="AR67:AS67"/>
    <mergeCell ref="AT67:AU67"/>
    <mergeCell ref="BF67:BG67"/>
    <mergeCell ref="BH67:BI67"/>
    <mergeCell ref="BT67:BU67"/>
    <mergeCell ref="BV67:BW67"/>
    <mergeCell ref="B67:C67"/>
    <mergeCell ref="D67:E67"/>
    <mergeCell ref="CV68:CW68"/>
    <mergeCell ref="CX68:CY68"/>
    <mergeCell ref="DJ68:DK68"/>
    <mergeCell ref="DL68:DM68"/>
    <mergeCell ref="DX68:DY68"/>
    <mergeCell ref="DZ68:EA68"/>
    <mergeCell ref="BF68:BG68"/>
    <mergeCell ref="BH68:BI68"/>
    <mergeCell ref="BT68:BU68"/>
    <mergeCell ref="BV68:BW68"/>
    <mergeCell ref="CH68:CI68"/>
    <mergeCell ref="CJ68:CK68"/>
    <mergeCell ref="B70:C70"/>
    <mergeCell ref="D70:E70"/>
    <mergeCell ref="P70:Q70"/>
    <mergeCell ref="R70:S70"/>
    <mergeCell ref="AD70:AE70"/>
    <mergeCell ref="AF70:AG70"/>
    <mergeCell ref="AR70:AS70"/>
    <mergeCell ref="AT70:AU70"/>
    <mergeCell ref="CH69:CI69"/>
    <mergeCell ref="AR69:AS69"/>
    <mergeCell ref="AT69:AU69"/>
    <mergeCell ref="BF69:BG69"/>
    <mergeCell ref="BH69:BI69"/>
    <mergeCell ref="BT69:BU69"/>
    <mergeCell ref="BV69:BW69"/>
    <mergeCell ref="B69:C69"/>
    <mergeCell ref="D69:E69"/>
    <mergeCell ref="P69:Q69"/>
    <mergeCell ref="R69:S69"/>
    <mergeCell ref="AD69:AE69"/>
    <mergeCell ref="AF69:AG69"/>
    <mergeCell ref="DZ70:EA70"/>
    <mergeCell ref="BF70:BG70"/>
    <mergeCell ref="BH70:BI70"/>
    <mergeCell ref="BT70:BU70"/>
    <mergeCell ref="BV70:BW70"/>
    <mergeCell ref="CH70:CI70"/>
    <mergeCell ref="CJ70:CK70"/>
    <mergeCell ref="DX69:DY69"/>
    <mergeCell ref="DZ69:EA69"/>
    <mergeCell ref="CJ69:CK69"/>
    <mergeCell ref="CV69:CW69"/>
    <mergeCell ref="CX69:CY69"/>
    <mergeCell ref="DJ69:DK69"/>
    <mergeCell ref="DL69:DM69"/>
    <mergeCell ref="P71:Q71"/>
    <mergeCell ref="R71:S71"/>
    <mergeCell ref="AD71:AE71"/>
    <mergeCell ref="AF71:AG71"/>
    <mergeCell ref="CV70:CW70"/>
    <mergeCell ref="CX70:CY70"/>
    <mergeCell ref="DJ70:DK70"/>
    <mergeCell ref="DL70:DM70"/>
    <mergeCell ref="DX70:DY70"/>
    <mergeCell ref="DX71:DY71"/>
    <mergeCell ref="DZ71:EA71"/>
    <mergeCell ref="B72:C72"/>
    <mergeCell ref="D72:E72"/>
    <mergeCell ref="P72:Q72"/>
    <mergeCell ref="R72:S72"/>
    <mergeCell ref="AD72:AE72"/>
    <mergeCell ref="AF72:AG72"/>
    <mergeCell ref="AR72:AS72"/>
    <mergeCell ref="AT72:AU72"/>
    <mergeCell ref="CH71:CI71"/>
    <mergeCell ref="CJ71:CK71"/>
    <mergeCell ref="CV71:CW71"/>
    <mergeCell ref="CX71:CY71"/>
    <mergeCell ref="DJ71:DK71"/>
    <mergeCell ref="DL71:DM71"/>
    <mergeCell ref="AR71:AS71"/>
    <mergeCell ref="AT71:AU71"/>
    <mergeCell ref="BF71:BG71"/>
    <mergeCell ref="BH71:BI71"/>
    <mergeCell ref="BT71:BU71"/>
    <mergeCell ref="BV71:BW71"/>
    <mergeCell ref="B71:C71"/>
    <mergeCell ref="D71:E71"/>
    <mergeCell ref="CV72:CW72"/>
    <mergeCell ref="DJ72:DK72"/>
    <mergeCell ref="DL72:DM72"/>
    <mergeCell ref="DX72:DY72"/>
    <mergeCell ref="DZ72:EA72"/>
    <mergeCell ref="BF72:BG72"/>
    <mergeCell ref="BH72:BI72"/>
    <mergeCell ref="BT72:BU72"/>
    <mergeCell ref="BV72:BW72"/>
    <mergeCell ref="CH72:CI72"/>
    <mergeCell ref="CJ72:CK72"/>
    <mergeCell ref="BT73:BU73"/>
    <mergeCell ref="BV73:BW73"/>
    <mergeCell ref="B73:C73"/>
    <mergeCell ref="D73:E73"/>
    <mergeCell ref="P73:Q73"/>
    <mergeCell ref="R73:S73"/>
    <mergeCell ref="AD73:AE73"/>
    <mergeCell ref="AF73:AG73"/>
    <mergeCell ref="CX72:CY72"/>
    <mergeCell ref="BT74:BU74"/>
    <mergeCell ref="BV74:BW74"/>
    <mergeCell ref="CH74:CI74"/>
    <mergeCell ref="CJ74:CK74"/>
    <mergeCell ref="DX73:DY73"/>
    <mergeCell ref="DZ73:EA73"/>
    <mergeCell ref="B74:C74"/>
    <mergeCell ref="D74:E74"/>
    <mergeCell ref="P74:Q74"/>
    <mergeCell ref="R74:S74"/>
    <mergeCell ref="AD74:AE74"/>
    <mergeCell ref="AF74:AG74"/>
    <mergeCell ref="AR74:AS74"/>
    <mergeCell ref="AT74:AU74"/>
    <mergeCell ref="CH73:CI73"/>
    <mergeCell ref="CJ73:CK73"/>
    <mergeCell ref="CV73:CW73"/>
    <mergeCell ref="CX73:CY73"/>
    <mergeCell ref="DJ73:DK73"/>
    <mergeCell ref="DL73:DM73"/>
    <mergeCell ref="AR73:AS73"/>
    <mergeCell ref="AT73:AU73"/>
    <mergeCell ref="BF73:BG73"/>
    <mergeCell ref="BH73:BI73"/>
    <mergeCell ref="FJ85:FJ86"/>
    <mergeCell ref="FP85:FP86"/>
    <mergeCell ref="CV74:CW74"/>
    <mergeCell ref="CX74:CY74"/>
    <mergeCell ref="DJ74:DK74"/>
    <mergeCell ref="DL74:DM74"/>
    <mergeCell ref="DX74:DY74"/>
    <mergeCell ref="DZ74:EA74"/>
    <mergeCell ref="EH86:EI86"/>
    <mergeCell ref="DX76:DY76"/>
    <mergeCell ref="DZ76:EA76"/>
    <mergeCell ref="DX77:DY77"/>
    <mergeCell ref="DZ77:EA77"/>
    <mergeCell ref="CV78:CW78"/>
    <mergeCell ref="CX78:CY78"/>
    <mergeCell ref="DJ78:DK78"/>
    <mergeCell ref="DL78:DM78"/>
    <mergeCell ref="DX78:DY78"/>
    <mergeCell ref="DZ78:EA78"/>
    <mergeCell ref="DX79:DY79"/>
    <mergeCell ref="DZ79:EA79"/>
    <mergeCell ref="DF86:DG86"/>
    <mergeCell ref="DT86:DU86"/>
    <mergeCell ref="CV79:CW79"/>
    <mergeCell ref="EN49:EO49"/>
    <mergeCell ref="EN50:EO50"/>
    <mergeCell ref="EN51:EO51"/>
    <mergeCell ref="EN52:EO52"/>
    <mergeCell ref="EN53:EO53"/>
    <mergeCell ref="EN54:EO54"/>
    <mergeCell ref="EN55:EO55"/>
    <mergeCell ref="EN56:EO56"/>
    <mergeCell ref="EN57:EO57"/>
    <mergeCell ref="EN58:EO58"/>
    <mergeCell ref="EN59:EO59"/>
    <mergeCell ref="B75:C75"/>
    <mergeCell ref="D75:E75"/>
    <mergeCell ref="P75:Q75"/>
    <mergeCell ref="R75:S75"/>
    <mergeCell ref="AD75:AE75"/>
    <mergeCell ref="AF75:AG75"/>
    <mergeCell ref="AR75:AS75"/>
    <mergeCell ref="AT75:AU75"/>
    <mergeCell ref="BF75:BG75"/>
    <mergeCell ref="BH75:BI75"/>
    <mergeCell ref="BT75:BU75"/>
    <mergeCell ref="BV75:BW75"/>
    <mergeCell ref="CH75:CI75"/>
    <mergeCell ref="CJ75:CK75"/>
    <mergeCell ref="CV75:CW75"/>
    <mergeCell ref="CX75:CY75"/>
    <mergeCell ref="DJ75:DK75"/>
    <mergeCell ref="DL75:DM75"/>
    <mergeCell ref="DX75:DY75"/>
    <mergeCell ref="DZ75:EA75"/>
    <mergeCell ref="BF74:BG74"/>
    <mergeCell ref="BH74:BI74"/>
    <mergeCell ref="B76:C76"/>
    <mergeCell ref="D76:E76"/>
    <mergeCell ref="P76:Q76"/>
    <mergeCell ref="R76:S76"/>
    <mergeCell ref="AD76:AE76"/>
    <mergeCell ref="AF76:AG76"/>
    <mergeCell ref="AR76:AS76"/>
    <mergeCell ref="AT76:AU76"/>
    <mergeCell ref="BF76:BG76"/>
    <mergeCell ref="BH76:BI76"/>
    <mergeCell ref="BT76:BU76"/>
    <mergeCell ref="BV76:BW76"/>
    <mergeCell ref="CH76:CI76"/>
    <mergeCell ref="CJ76:CK76"/>
    <mergeCell ref="CV76:CW76"/>
    <mergeCell ref="CX76:CY76"/>
    <mergeCell ref="DJ76:DK76"/>
    <mergeCell ref="DL76:DM76"/>
    <mergeCell ref="B77:C77"/>
    <mergeCell ref="D77:E77"/>
    <mergeCell ref="P77:Q77"/>
    <mergeCell ref="R77:S77"/>
    <mergeCell ref="AD77:AE77"/>
    <mergeCell ref="AF77:AG77"/>
    <mergeCell ref="AR77:AS77"/>
    <mergeCell ref="AT77:AU77"/>
    <mergeCell ref="BF77:BG77"/>
    <mergeCell ref="BH77:BI77"/>
    <mergeCell ref="BT77:BU77"/>
    <mergeCell ref="BV77:BW77"/>
    <mergeCell ref="CH77:CI77"/>
    <mergeCell ref="CJ77:CK77"/>
    <mergeCell ref="CV77:CW77"/>
    <mergeCell ref="CX77:CY77"/>
    <mergeCell ref="DJ77:DK77"/>
    <mergeCell ref="DL77:DM77"/>
    <mergeCell ref="B78:C78"/>
    <mergeCell ref="D78:E78"/>
    <mergeCell ref="P78:Q78"/>
    <mergeCell ref="R78:S78"/>
    <mergeCell ref="AD78:AE78"/>
    <mergeCell ref="AF78:AG78"/>
    <mergeCell ref="AR78:AS78"/>
    <mergeCell ref="AT78:AU78"/>
    <mergeCell ref="BF78:BG78"/>
    <mergeCell ref="B79:C79"/>
    <mergeCell ref="D79:E79"/>
    <mergeCell ref="P79:Q79"/>
    <mergeCell ref="R79:S79"/>
    <mergeCell ref="AD79:AE79"/>
    <mergeCell ref="AF79:AG79"/>
    <mergeCell ref="AR79:AS79"/>
    <mergeCell ref="AT79:AU79"/>
    <mergeCell ref="BF79:BG79"/>
    <mergeCell ref="CX79:CY79"/>
    <mergeCell ref="DJ79:DK79"/>
    <mergeCell ref="DL79:DM79"/>
    <mergeCell ref="BV80:BW80"/>
    <mergeCell ref="CH80:CI80"/>
    <mergeCell ref="CJ80:CK80"/>
    <mergeCell ref="CV80:CW80"/>
    <mergeCell ref="CX80:CY80"/>
    <mergeCell ref="DJ80:DK80"/>
    <mergeCell ref="DL80:DM80"/>
    <mergeCell ref="B80:C80"/>
    <mergeCell ref="D80:E80"/>
    <mergeCell ref="P80:Q80"/>
    <mergeCell ref="R80:S80"/>
    <mergeCell ref="AD80:AE80"/>
    <mergeCell ref="AF80:AG80"/>
    <mergeCell ref="AR80:AS80"/>
    <mergeCell ref="AT80:AU80"/>
    <mergeCell ref="BF80:BG80"/>
    <mergeCell ref="DX80:DY80"/>
    <mergeCell ref="DZ80:EA80"/>
    <mergeCell ref="B81:C81"/>
    <mergeCell ref="D81:E81"/>
    <mergeCell ref="P81:Q81"/>
    <mergeCell ref="R81:S81"/>
    <mergeCell ref="AD81:AE81"/>
    <mergeCell ref="AF81:AG81"/>
    <mergeCell ref="AR81:AS81"/>
    <mergeCell ref="AT81:AU81"/>
    <mergeCell ref="BF81:BG81"/>
    <mergeCell ref="BH81:BI81"/>
    <mergeCell ref="BT81:BU81"/>
    <mergeCell ref="BV81:BW81"/>
    <mergeCell ref="CH81:CI81"/>
    <mergeCell ref="CJ81:CK81"/>
    <mergeCell ref="CV81:CW81"/>
    <mergeCell ref="CX81:CY81"/>
    <mergeCell ref="DJ81:DK81"/>
    <mergeCell ref="DL81:DM81"/>
    <mergeCell ref="DX81:DY81"/>
    <mergeCell ref="DZ81:EA81"/>
    <mergeCell ref="BH80:BI80"/>
    <mergeCell ref="BT80:BU80"/>
    <mergeCell ref="B82:C82"/>
    <mergeCell ref="D82:E82"/>
    <mergeCell ref="P82:Q82"/>
    <mergeCell ref="R82:S82"/>
    <mergeCell ref="AD82:AE82"/>
    <mergeCell ref="AF82:AG82"/>
    <mergeCell ref="AR82:AS82"/>
    <mergeCell ref="AT82:AU82"/>
    <mergeCell ref="BF82:BG82"/>
    <mergeCell ref="DX82:DY82"/>
    <mergeCell ref="DZ82:EA82"/>
    <mergeCell ref="L83:M83"/>
    <mergeCell ref="Z83:AA83"/>
    <mergeCell ref="AN83:AO83"/>
    <mergeCell ref="BB83:BC83"/>
    <mergeCell ref="BP83:BQ83"/>
    <mergeCell ref="CD83:CE83"/>
    <mergeCell ref="CR83:CS83"/>
    <mergeCell ref="DF83:DG83"/>
    <mergeCell ref="DT83:DU83"/>
    <mergeCell ref="BH82:BI82"/>
    <mergeCell ref="BT82:BU82"/>
    <mergeCell ref="BV82:BW82"/>
    <mergeCell ref="CH82:CI82"/>
    <mergeCell ref="CJ82:CK82"/>
    <mergeCell ref="CV82:CW82"/>
    <mergeCell ref="CX82:CY82"/>
    <mergeCell ref="DJ82:DK82"/>
    <mergeCell ref="DL82:DM82"/>
    <mergeCell ref="EH83:EI83"/>
    <mergeCell ref="L89:M89"/>
    <mergeCell ref="Z89:AA89"/>
    <mergeCell ref="AN89:AO89"/>
    <mergeCell ref="BB89:BC89"/>
    <mergeCell ref="BP89:BQ89"/>
    <mergeCell ref="CD89:CE89"/>
    <mergeCell ref="CR89:CS89"/>
    <mergeCell ref="DF89:DG89"/>
    <mergeCell ref="DT89:DU89"/>
    <mergeCell ref="EH89:EI89"/>
    <mergeCell ref="CR86:CS86"/>
    <mergeCell ref="BP94:BQ94"/>
    <mergeCell ref="CD94:CE94"/>
    <mergeCell ref="CR94:CS94"/>
    <mergeCell ref="DF94:DG94"/>
    <mergeCell ref="DT94:DU94"/>
    <mergeCell ref="EH94:EI94"/>
    <mergeCell ref="L96:M96"/>
    <mergeCell ref="Z96:AA96"/>
    <mergeCell ref="AN96:AO96"/>
    <mergeCell ref="BB96:BC96"/>
    <mergeCell ref="BP96:BQ96"/>
    <mergeCell ref="CD96:CE96"/>
    <mergeCell ref="CR96:CS96"/>
    <mergeCell ref="DF96:DG96"/>
    <mergeCell ref="DT96:DU96"/>
    <mergeCell ref="EH96:EI96"/>
    <mergeCell ref="L94:M94"/>
    <mergeCell ref="Z94:AA94"/>
    <mergeCell ref="AN94:AO94"/>
    <mergeCell ref="BB94:BC94"/>
    <mergeCell ref="EH105:EI105"/>
    <mergeCell ref="L107:M107"/>
    <mergeCell ref="Z107:AA107"/>
    <mergeCell ref="AN107:AO107"/>
    <mergeCell ref="BB107:BC107"/>
    <mergeCell ref="BP107:BQ107"/>
    <mergeCell ref="CD107:CE107"/>
    <mergeCell ref="CR107:CS107"/>
    <mergeCell ref="DF107:DG107"/>
    <mergeCell ref="DT107:DU107"/>
    <mergeCell ref="EH107:EI107"/>
    <mergeCell ref="L105:M105"/>
    <mergeCell ref="Z105:AA105"/>
    <mergeCell ref="AN105:AO105"/>
    <mergeCell ref="BB105:BC105"/>
    <mergeCell ref="BP105:BQ105"/>
    <mergeCell ref="CD105:CE105"/>
    <mergeCell ref="CR105:CS105"/>
    <mergeCell ref="DF105:DG105"/>
    <mergeCell ref="DT105:DU105"/>
    <mergeCell ref="EH109:EI109"/>
    <mergeCell ref="L109:M109"/>
    <mergeCell ref="Z109:AA109"/>
    <mergeCell ref="AN109:AO109"/>
    <mergeCell ref="BB109:BC109"/>
    <mergeCell ref="BP109:BQ109"/>
    <mergeCell ref="CD109:CE109"/>
    <mergeCell ref="CR109:CS109"/>
    <mergeCell ref="DF109:DG109"/>
    <mergeCell ref="DT109:DU109"/>
  </mergeCells>
  <dataValidations count="3">
    <dataValidation type="custom" allowBlank="1" showInputMessage="1" showErrorMessage="1" errorTitle="Focchi massage" error="Accepted only  ref" sqref="FC85">
      <formula1>"ref"</formula1>
    </dataValidation>
    <dataValidation type="decimal" allowBlank="1" showInputMessage="1" showErrorMessage="1" errorTitle="Focchi." error="No, You can't." sqref="EP134:EP144 ET81:ET83 ET85:ET86 ET88 ET90 ET92 ET61:ET79 ET40:ET59 ET9:ET13 FJ19:FJ26 FJ6:FJ17 FN89:FO89 FJ54:FJ57 EV97:EW97 FN101:FO101 FN113:FO113 FH90:FH100 FH102:FH112 FE89:FF89 FE101:FF101 FE113:FF113 FH114:FH124 FE125:FF125 FH126:FH136 FM126:FM130 EM133:EN133 FQ114:FQ124 FQ102:FQ112 EM97:EN97 FQ90:FQ100 FJ41:FJ52 EM121:EN121 FJ76 EM109:EN109 ES4:ET4 FJ28:FJ39 ET6:ET7 ET15:ET38 FO4 FE6:FG17 FE19:FG26 FE28:FG39 FE41:FG52 FE54:FG57 FE59:FG62 FE64:FG69 FE71:FG74 EY98:EY108 FE76:FG76 EY110:EY120 EY122:EY132 EU134:EU138 EP122:EP132 EP110:EP120 EP98:EP108 EV121:EW121 EV109:EW109 FE78:FG78 FE80:FG81 FJ80:FJ81 FJ78 FJ71:FJ74 FJ64:FJ69 FJ59:FJ62 V120 T120 V118 V116 T116 R116 U115:U116 S114:U114 T113:V113 V106:V111 S106:T111 V100:V104 T100:T104 V95:V98 R95:S98 Q2 R45:S52 Q5:S11 Q90:S93 D45:E52 T4 T45:V61 Q87:S88 Q84:S85 Q22 S17:T17 R18 S19:T19 R20 S21:T22 U15 V17:V22 V4 R25:S31 U28 R33:S33 U33:V35 V84:V93 R37:T37 T42:T43 R43:S43 H63:H82 U38:U42 V14:V15 V24 T63:T82 CW2 C2 U126:U128 S126 S124:T125 G126:G128 E126 E124:F125 H84:H93 H122 F120 H118 H116 F116 D116 G115:G116 E114:G114 F113:H113 H106:H111 E106:F111 H100:H104 F100:F104 H95:H98 D95:E98 C90:E93 C87:E88 C84:E85 H120 F45:H61 V122 F4 H4 C22 E17:F17 D18 E19:F19 D20 E21:F22 G15 H17:H22 H14:H15 D25:E31 G28 D33:E33 G33:H35 D37:F37 F42:F43 D43:E43 G38:G42 H24 H37:H43 C5:E11 V37:V43 F63:F82 DK2 DY2 DP63:DP82 AE2 AS2 BG2 BU2 CI2 AJ120 AX120 BL120 BZ120 CN120 DB120 DP120 ED120 AH120 AV120 BJ120 BX120 CL120 CZ120 DN120 EB120 AJ118 AX118 BL118 BZ118 CN118 DB118 DP118 ED118 AJ116 AX116 BL116 BZ116 CN116 DB116 DP116 ED116 AH116 AV116 BJ116 BX116 CL116 CZ116 DN116 EB116 AF116 AT116 BH116 BV116 CJ116 CX116 DL116 DZ116 AI115:AI116 AW115:AW116 BK115:BK116 BY115:BY116 CM115:CM116 DA115:DA116 DO115:DO116 EC115:EC116 AG114:AI114 AU114:AW114 BI114:BK114 BW114:BY114 CK114:CM114 CY114:DA114 DM114:DO114 EA114:EC114 AH113:AJ113 AV113:AX113 BJ113:BL113 BX113:BZ113 CL113:CN113 CZ113:DB113 DN113:DP113 EB113:ED113 AJ106:AJ111 AX106:AX111 BL106:BL111 BZ106:BZ111 CN106:CN111 DB106:DB111 DP106:DP111 ED106:ED111 AG106:AH111 AU106:AV111 BI106:BJ111 BW106:BX111 CK106:CL111 CY106:CZ111 DM106:DN111 EA106:EB111 AJ100:AJ104 AX100:AX104 BL100:BL104 BZ100:BZ104 CN100:CN104 DB100:DB104 DP100:DP104 ED100:ED104 AH100:AH104 AV100:AV104 BJ100:BJ104 BX100:BX104 CL100:CL104 CZ100:CZ104 DN100:DN104 EB100:EB104 AJ95:AJ98 AX95:AX98 BL95:BL98 BZ95:BZ98 CN95:CN98 DB95:DB98 DP95:DP98 ED95:ED98 AF95:AG98 AT95:AU98 BH95:BI98 BV95:BW98 CJ95:CK98 CX95:CY98 DL95:DM98 DZ95:EA98 AF45:AG52 AT45:AU52 BH45:BI52 BV45:BW52 CJ45:CK52 CX45:CY52 DL45:DM52 DZ45:EA52 AE5:AG11 AS5:AU11 BG5:BI11 BU5:BW11 CI5:CK11 CW5:CY11 DK5:DM11 DY5:EA11 AE90:AG93 AS90:AU93 BG90:BI93 BU90:BW93 CI90:CK93 CW90:CY93 DK90:DM93 DY90:EA93 AH4 AV4 BJ4 BX4 CL4 CZ4 DN4 EB4 AH45:AJ61 AV45:AX61 BJ45:BL61 BX45:BZ61 CL45:CN61 CZ45:DB61 DN45:DP61 EB45:ED61 AE87:AG88 AS87:AU88 BG87:BI88 BU87:BW88 CI87:CK88 CW87:CY88 DK87:DM88 DY87:EA88 AE84:AG85 AS84:AU85 BG84:BI85 BU84:BW85 CI84:CK85 CW84:CY85 DK84:DM85 DY84:EA85 AE22 AS22 BG22 BU22 CI22 CW22 DK22 DY22 AG17:AH17 AU17:AV17 BI17:BJ17 BW17:BX17 CK17:CL17 CY17:CZ17 DM17:DN17 EA17:EB17 AF18 AT18 BH18 BV18 CJ18 CX18 DL18 DZ18 AG19:AH19 AU19:AV19 BI19:BJ19 BW19:BX19 CK19:CL19 CY19:CZ19 DM19:DN19 EA19:EB19 AF20 AT20 BH20 BV20 CJ20 CX20 DL20 DZ20 AG21:AH22 AU21:AV22 BI21:BJ22 BW21:BX22 CK21:CL22 CY21:CZ22 DM21:DN22 EA21:EB22 AI15 AW15 BK15 BY15 CM15 DA15 DO15 EC15 AJ17:AJ22 AX17:AX22 BL17:BL22 BZ17:BZ22 CN17:CN22 DB17:DB22 DP17:DP22 ED17:ED22 AJ4 AX4 BL4 BZ4 CN4 DB4 DP4 ED4 AF25:AG31 AT25:AU31 BH25:BI31 BV25:BW31 CJ25:CK31 CX25:CY31 DL25:DM31 DZ25:EA31 AI28 AW28 BK28 BY28 CM28 DA28 DO28 EC28 AF33:AG33 AT33:AU33 BH33:BI33 BV33:BW33 CJ33:CK33 CX33:CY33 DL33:DM33 DZ33:EA33 AI33:AJ35 AW33:AX35 BK33:BL35 BY33:BZ35 CM33:CN35 DA33:DB35 DO33:DP35 EC33:ED35 AJ84:AJ93 AX84:AX93 BL84:BL93 BZ84:BZ93 CN84:CN93 DB84:DB93 DP84:DP93 ED84:ED93 AF37:AH37 AT37:AV37 BH37:BJ37 BV37:BX37 CJ37:CL37 CX37:CZ37 DL37:DN37 DZ37:EB37 AH42:AH43 AV42:AV43 BJ42:BJ43 BX42:BX43 CL42:CL43 CZ42:CZ43 DN42:DN43 EB42:EB43 AF43:AG43 AT43:AU43 BH43:BI43 BV43:BW43 CJ43:CK43 CX43:CY43 DL43:DM43 DZ43:EA43 AI38:AI42 AW38:AW42 BK38:BK42 BY38:BY42 CM38:CM42 DA38:DA42 DO38:DO42 EC38:EC42 AJ14:AJ15 AX14:AX15 BL14:BL15 BZ14:BZ15 CN14:CN15 DB14:DB15 DP14:DP15 ED14:ED15 AJ24 AX24 BL24 BZ24 CN24 DB24 DP24 ED24 AH63:AH82 AV63:AV82 BJ63:BJ82 BX63:BX82 CL63:CL82 CZ63:CZ82 DN63:DN82 EB63:EB82 AI126:AI128 AW126:AW128 BK126:BK128 BY126:BY128 CM126:CM128 DA126:DA128 DO126:DO128 EC126:EC128 AG126 AU126 BI126 BW126 CK126 CY126 DM126 EA126 AG124:AH125 AU124:AV125 BI124:BJ125 BW124:BX125 CK124:CL125 CY124:CZ125 DM124:DN125 EA124:EB125 AJ122 AX122 BL122 BZ122 CN122 DB122 DP122 ED122 AJ37:AJ43 AX37:AX43 BL37:BL43 BZ37:BZ43 CN37:CN43 DB37:DB43 DP37:DP43 ED37:ED43 V63:V82 AJ63:AJ82 AX63:AX82 BL63:BL82 BZ63:BZ82 CN63:CN82 DB63:DB82 ED63:ED82">
      <formula1>-999999999999</formula1>
      <formula2>999999999999</formula2>
    </dataValidation>
    <dataValidation type="whole" showInputMessage="1" showErrorMessage="1" errorTitle="Focchi message " error="Accepted only 1" sqref="FC86">
      <formula1>4</formula1>
      <formula2>4</formula2>
    </dataValidation>
  </dataValidations>
  <printOptions horizontalCentered="1" verticalCentered="1"/>
  <pageMargins left="0" right="0" top="0.19685039370078741" bottom="0.19685039370078741" header="0" footer="0"/>
  <pageSetup paperSize="8" scale="59" orientation="portrait" r:id="rId1"/>
  <headerFooter>
    <oddFooter>&amp;L     &amp;F     &amp;A&amp;C&amp;D     &amp;T&amp;R&amp;P/&amp;N          .</oddFooter>
  </headerFooter>
  <colBreaks count="11" manualBreakCount="11">
    <brk id="14" max="1048575" man="1"/>
    <brk id="28" max="1048575" man="1"/>
    <brk id="42" max="1048575" man="1"/>
    <brk id="56" max="1048575" man="1"/>
    <brk id="70" max="1048575" man="1"/>
    <brk id="84" max="1048575" man="1"/>
    <brk id="98" max="1048575" man="1"/>
    <brk id="112" max="1048575" man="1"/>
    <brk id="126" max="1048575" man="1"/>
    <brk id="140" max="1048575" man="1"/>
    <brk id="158"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5"/>
  <dimension ref="A1:FS145"/>
  <sheetViews>
    <sheetView zoomScale="85" zoomScaleNormal="85" workbookViewId="0">
      <pane ySplit="2" topLeftCell="A3" activePane="bottomLeft" state="frozen"/>
      <selection pane="bottomLeft" activeCell="B2" sqref="B2"/>
    </sheetView>
  </sheetViews>
  <sheetFormatPr defaultColWidth="9.08984375" defaultRowHeight="12.5" x14ac:dyDescent="0.25"/>
  <cols>
    <col min="1" max="1" width="6" style="5" bestFit="1" customWidth="1"/>
    <col min="2" max="2" width="53.90625" style="7" customWidth="1"/>
    <col min="3" max="6" width="11.453125" style="7" customWidth="1"/>
    <col min="7" max="7" width="11.36328125" style="7" customWidth="1"/>
    <col min="8" max="8" width="12.90625" style="40" customWidth="1"/>
    <col min="9" max="9" width="14.453125" style="27" customWidth="1"/>
    <col min="10" max="13" width="14.36328125" style="27" customWidth="1"/>
    <col min="14" max="14" width="9.08984375" style="27"/>
    <col min="15" max="15" width="6" style="7" hidden="1" customWidth="1"/>
    <col min="16" max="16" width="53.90625" style="60" hidden="1" customWidth="1"/>
    <col min="17" max="20" width="11.453125" style="60" hidden="1" customWidth="1"/>
    <col min="21" max="21" width="11.36328125" style="60" hidden="1" customWidth="1"/>
    <col min="22" max="22" width="12.90625" style="60" hidden="1" customWidth="1"/>
    <col min="23" max="23" width="14.453125" style="60" hidden="1" customWidth="1"/>
    <col min="24" max="27" width="14.36328125" style="60" hidden="1" customWidth="1"/>
    <col min="28" max="28" width="9.08984375" style="60" hidden="1" customWidth="1"/>
    <col min="29" max="29" width="6" style="60" hidden="1" customWidth="1"/>
    <col min="30" max="30" width="53.90625" style="60" hidden="1" customWidth="1"/>
    <col min="31" max="34" width="11.453125" style="60" hidden="1" customWidth="1"/>
    <col min="35" max="35" width="11.36328125" style="60" hidden="1" customWidth="1"/>
    <col min="36" max="36" width="12.90625" style="60" hidden="1" customWidth="1"/>
    <col min="37" max="37" width="14.453125" style="60" hidden="1" customWidth="1"/>
    <col min="38" max="41" width="14.36328125" style="60" hidden="1" customWidth="1"/>
    <col min="42" max="42" width="9.08984375" style="60" hidden="1" customWidth="1"/>
    <col min="43" max="43" width="6" style="60" hidden="1" customWidth="1"/>
    <col min="44" max="44" width="53.90625" style="60" hidden="1" customWidth="1"/>
    <col min="45" max="48" width="11.453125" style="60" hidden="1" customWidth="1"/>
    <col min="49" max="49" width="11.36328125" style="60" hidden="1" customWidth="1"/>
    <col min="50" max="50" width="12.90625" style="60" hidden="1" customWidth="1"/>
    <col min="51" max="51" width="14.453125" style="60" hidden="1" customWidth="1"/>
    <col min="52" max="55" width="14.36328125" style="60" hidden="1" customWidth="1"/>
    <col min="56" max="56" width="9.08984375" style="60" hidden="1" customWidth="1"/>
    <col min="57" max="57" width="6" style="60" hidden="1" customWidth="1"/>
    <col min="58" max="58" width="53.90625" style="60" hidden="1" customWidth="1"/>
    <col min="59" max="62" width="11.453125" style="60" hidden="1" customWidth="1"/>
    <col min="63" max="63" width="11.36328125" style="60" hidden="1" customWidth="1"/>
    <col min="64" max="64" width="12.90625" style="60" hidden="1" customWidth="1"/>
    <col min="65" max="65" width="14.453125" style="60" hidden="1" customWidth="1"/>
    <col min="66" max="69" width="14.36328125" style="60" hidden="1" customWidth="1"/>
    <col min="70" max="70" width="9.08984375" style="60" hidden="1" customWidth="1"/>
    <col min="71" max="71" width="6" style="60" hidden="1" customWidth="1"/>
    <col min="72" max="72" width="53.90625" style="60" hidden="1" customWidth="1"/>
    <col min="73" max="76" width="11.453125" style="60" hidden="1" customWidth="1"/>
    <col min="77" max="77" width="11.36328125" style="60" hidden="1" customWidth="1"/>
    <col min="78" max="78" width="12.90625" style="60" hidden="1" customWidth="1"/>
    <col min="79" max="79" width="14.453125" style="60" hidden="1" customWidth="1"/>
    <col min="80" max="83" width="14.36328125" style="60" hidden="1" customWidth="1"/>
    <col min="84" max="84" width="9.08984375" style="60" hidden="1" customWidth="1"/>
    <col min="85" max="85" width="6" style="60" hidden="1" customWidth="1"/>
    <col min="86" max="86" width="53.90625" style="60" hidden="1" customWidth="1"/>
    <col min="87" max="90" width="11.453125" style="60" hidden="1" customWidth="1"/>
    <col min="91" max="91" width="11.36328125" style="60" hidden="1" customWidth="1"/>
    <col min="92" max="92" width="12.90625" style="60" hidden="1" customWidth="1"/>
    <col min="93" max="93" width="14.453125" style="60" hidden="1" customWidth="1"/>
    <col min="94" max="97" width="14.36328125" style="60" hidden="1" customWidth="1"/>
    <col min="98" max="98" width="9.08984375" style="60" hidden="1" customWidth="1"/>
    <col min="99" max="99" width="6" style="60" hidden="1" customWidth="1"/>
    <col min="100" max="100" width="53.90625" style="60" hidden="1" customWidth="1"/>
    <col min="101" max="104" width="11.453125" style="60" hidden="1" customWidth="1"/>
    <col min="105" max="105" width="11.36328125" style="60" hidden="1" customWidth="1"/>
    <col min="106" max="106" width="12.90625" style="60" hidden="1" customWidth="1"/>
    <col min="107" max="107" width="14.453125" style="60" hidden="1" customWidth="1"/>
    <col min="108" max="111" width="14.36328125" style="60" hidden="1" customWidth="1"/>
    <col min="112" max="112" width="9.08984375" style="60" hidden="1" customWidth="1"/>
    <col min="113" max="113" width="6" style="60" hidden="1" customWidth="1"/>
    <col min="114" max="114" width="53.90625" style="60" hidden="1" customWidth="1"/>
    <col min="115" max="118" width="11.453125" style="60" hidden="1" customWidth="1"/>
    <col min="119" max="119" width="11.36328125" style="60" hidden="1" customWidth="1"/>
    <col min="120" max="120" width="12.90625" style="60" hidden="1" customWidth="1"/>
    <col min="121" max="121" width="14.453125" style="60" hidden="1" customWidth="1"/>
    <col min="122" max="125" width="14.36328125" style="60" hidden="1" customWidth="1"/>
    <col min="126" max="126" width="9.08984375" style="60" hidden="1" customWidth="1"/>
    <col min="127" max="127" width="6" style="60" hidden="1" customWidth="1"/>
    <col min="128" max="128" width="53.90625" style="60" hidden="1" customWidth="1"/>
    <col min="129" max="132" width="11.453125" style="60" hidden="1" customWidth="1"/>
    <col min="133" max="133" width="11.36328125" style="60" hidden="1" customWidth="1"/>
    <col min="134" max="134" width="12.90625" style="60" hidden="1" customWidth="1"/>
    <col min="135" max="135" width="14.453125" style="60" hidden="1" customWidth="1"/>
    <col min="136" max="139" width="14.36328125" style="60" hidden="1" customWidth="1"/>
    <col min="140" max="140" width="9.08984375" style="60" hidden="1" customWidth="1"/>
    <col min="141" max="141" width="6" style="60" bestFit="1" customWidth="1"/>
    <col min="142" max="142" width="53.90625" style="60" customWidth="1"/>
    <col min="143" max="143" width="14.453125" style="60" customWidth="1"/>
    <col min="144" max="144" width="9.08984375" style="60" customWidth="1"/>
    <col min="145" max="145" width="10.08984375" style="60" customWidth="1"/>
    <col min="146" max="146" width="11.54296875" style="60" customWidth="1"/>
    <col min="147" max="147" width="11.453125" style="60" customWidth="1"/>
    <col min="148" max="149" width="12.6328125" style="60" customWidth="1"/>
    <col min="150" max="150" width="11.453125" style="60" customWidth="1"/>
    <col min="151" max="151" width="12.90625" style="60" customWidth="1"/>
    <col min="152" max="157" width="12.6328125" style="60" customWidth="1"/>
    <col min="158" max="158" width="7.6328125" style="60" customWidth="1"/>
    <col min="159" max="159" width="6" style="60" bestFit="1" customWidth="1"/>
    <col min="160" max="160" width="36.08984375" style="60" customWidth="1"/>
    <col min="161" max="161" width="10.36328125" style="60" customWidth="1"/>
    <col min="162" max="162" width="10.6328125" style="60" customWidth="1"/>
    <col min="163" max="163" width="10.453125" style="60" customWidth="1"/>
    <col min="164" max="164" width="11.08984375" style="60" customWidth="1"/>
    <col min="165" max="165" width="12.90625" style="60" customWidth="1"/>
    <col min="166" max="166" width="11.453125" style="60" customWidth="1"/>
    <col min="167" max="167" width="16.36328125" style="60" customWidth="1"/>
    <col min="168" max="169" width="12.90625" style="60" customWidth="1"/>
    <col min="170" max="170" width="14.36328125" style="60" customWidth="1"/>
    <col min="171" max="172" width="11.6328125" style="115" customWidth="1"/>
    <col min="173" max="173" width="14.08984375" style="60" customWidth="1"/>
    <col min="174" max="175" width="14.453125" style="60" customWidth="1"/>
    <col min="176" max="16384" width="9.08984375" style="60"/>
  </cols>
  <sheetData>
    <row r="1" spans="1:175" ht="15" customHeight="1" thickBot="1" x14ac:dyDescent="0.3">
      <c r="A1" s="83"/>
      <c r="B1" s="84" t="s">
        <v>159</v>
      </c>
      <c r="C1" s="84" t="s">
        <v>4</v>
      </c>
      <c r="D1" s="84"/>
      <c r="E1" s="84" t="s">
        <v>45</v>
      </c>
      <c r="F1" s="84"/>
      <c r="G1" s="85" t="s">
        <v>5</v>
      </c>
      <c r="H1" s="106"/>
      <c r="I1" s="85" t="s">
        <v>0</v>
      </c>
      <c r="J1" s="85"/>
      <c r="K1" s="85" t="s">
        <v>270</v>
      </c>
      <c r="L1" s="85"/>
      <c r="M1" s="212" t="s">
        <v>269</v>
      </c>
      <c r="N1" s="4"/>
      <c r="O1" s="83"/>
      <c r="P1" s="84" t="s">
        <v>160</v>
      </c>
      <c r="Q1" s="84" t="s">
        <v>4</v>
      </c>
      <c r="R1" s="84"/>
      <c r="S1" s="84" t="s">
        <v>45</v>
      </c>
      <c r="T1" s="84"/>
      <c r="U1" s="85" t="s">
        <v>5</v>
      </c>
      <c r="V1" s="106"/>
      <c r="W1" s="85" t="s">
        <v>0</v>
      </c>
      <c r="X1" s="85"/>
      <c r="Y1" s="85" t="s">
        <v>270</v>
      </c>
      <c r="Z1" s="85"/>
      <c r="AA1" s="212" t="s">
        <v>269</v>
      </c>
      <c r="AB1" s="4"/>
      <c r="AC1" s="83"/>
      <c r="AD1" s="84" t="s">
        <v>161</v>
      </c>
      <c r="AE1" s="84" t="s">
        <v>4</v>
      </c>
      <c r="AF1" s="84"/>
      <c r="AG1" s="84" t="s">
        <v>45</v>
      </c>
      <c r="AH1" s="84"/>
      <c r="AI1" s="85" t="s">
        <v>5</v>
      </c>
      <c r="AJ1" s="106"/>
      <c r="AK1" s="85" t="s">
        <v>0</v>
      </c>
      <c r="AL1" s="85"/>
      <c r="AM1" s="85" t="s">
        <v>270</v>
      </c>
      <c r="AN1" s="85"/>
      <c r="AO1" s="212" t="s">
        <v>269</v>
      </c>
      <c r="AP1" s="4"/>
      <c r="AQ1" s="83"/>
      <c r="AR1" s="84" t="s">
        <v>162</v>
      </c>
      <c r="AS1" s="84" t="s">
        <v>4</v>
      </c>
      <c r="AT1" s="84"/>
      <c r="AU1" s="84" t="s">
        <v>45</v>
      </c>
      <c r="AV1" s="84"/>
      <c r="AW1" s="85" t="s">
        <v>5</v>
      </c>
      <c r="AX1" s="106"/>
      <c r="AY1" s="85" t="s">
        <v>0</v>
      </c>
      <c r="AZ1" s="85"/>
      <c r="BA1" s="85" t="s">
        <v>270</v>
      </c>
      <c r="BB1" s="85"/>
      <c r="BC1" s="212" t="s">
        <v>269</v>
      </c>
      <c r="BD1" s="4"/>
      <c r="BE1" s="83"/>
      <c r="BF1" s="84" t="s">
        <v>163</v>
      </c>
      <c r="BG1" s="84" t="s">
        <v>4</v>
      </c>
      <c r="BH1" s="84"/>
      <c r="BI1" s="84" t="s">
        <v>45</v>
      </c>
      <c r="BJ1" s="84"/>
      <c r="BK1" s="85" t="s">
        <v>5</v>
      </c>
      <c r="BL1" s="106"/>
      <c r="BM1" s="85" t="s">
        <v>0</v>
      </c>
      <c r="BN1" s="85"/>
      <c r="BO1" s="85" t="s">
        <v>270</v>
      </c>
      <c r="BP1" s="85"/>
      <c r="BQ1" s="212" t="s">
        <v>269</v>
      </c>
      <c r="BR1" s="4"/>
      <c r="BS1" s="83"/>
      <c r="BT1" s="84" t="s">
        <v>164</v>
      </c>
      <c r="BU1" s="84" t="s">
        <v>4</v>
      </c>
      <c r="BV1" s="84"/>
      <c r="BW1" s="84" t="s">
        <v>45</v>
      </c>
      <c r="BX1" s="84"/>
      <c r="BY1" s="85" t="s">
        <v>5</v>
      </c>
      <c r="BZ1" s="106"/>
      <c r="CA1" s="85" t="s">
        <v>0</v>
      </c>
      <c r="CB1" s="85"/>
      <c r="CC1" s="85" t="s">
        <v>270</v>
      </c>
      <c r="CD1" s="85"/>
      <c r="CE1" s="212" t="s">
        <v>269</v>
      </c>
      <c r="CF1" s="4"/>
      <c r="CG1" s="83"/>
      <c r="CH1" s="84" t="s">
        <v>165</v>
      </c>
      <c r="CI1" s="84" t="s">
        <v>4</v>
      </c>
      <c r="CJ1" s="84"/>
      <c r="CK1" s="84" t="s">
        <v>45</v>
      </c>
      <c r="CL1" s="84"/>
      <c r="CM1" s="85" t="s">
        <v>5</v>
      </c>
      <c r="CN1" s="106"/>
      <c r="CO1" s="85" t="s">
        <v>0</v>
      </c>
      <c r="CP1" s="85"/>
      <c r="CQ1" s="85" t="s">
        <v>270</v>
      </c>
      <c r="CR1" s="85"/>
      <c r="CS1" s="212" t="s">
        <v>269</v>
      </c>
      <c r="CT1" s="4"/>
      <c r="CU1" s="83"/>
      <c r="CV1" s="84" t="s">
        <v>166</v>
      </c>
      <c r="CW1" s="84" t="s">
        <v>4</v>
      </c>
      <c r="CX1" s="84"/>
      <c r="CY1" s="84" t="s">
        <v>45</v>
      </c>
      <c r="CZ1" s="84"/>
      <c r="DA1" s="85" t="s">
        <v>5</v>
      </c>
      <c r="DB1" s="106"/>
      <c r="DC1" s="85" t="s">
        <v>0</v>
      </c>
      <c r="DD1" s="85"/>
      <c r="DE1" s="85" t="s">
        <v>270</v>
      </c>
      <c r="DF1" s="85"/>
      <c r="DG1" s="212" t="s">
        <v>269</v>
      </c>
      <c r="DH1" s="4"/>
      <c r="DI1" s="83"/>
      <c r="DJ1" s="84" t="s">
        <v>167</v>
      </c>
      <c r="DK1" s="84" t="s">
        <v>4</v>
      </c>
      <c r="DL1" s="84"/>
      <c r="DM1" s="84" t="s">
        <v>45</v>
      </c>
      <c r="DN1" s="84"/>
      <c r="DO1" s="85" t="s">
        <v>5</v>
      </c>
      <c r="DP1" s="106"/>
      <c r="DQ1" s="85" t="s">
        <v>0</v>
      </c>
      <c r="DR1" s="85"/>
      <c r="DS1" s="85" t="s">
        <v>270</v>
      </c>
      <c r="DT1" s="85"/>
      <c r="DU1" s="212" t="s">
        <v>269</v>
      </c>
      <c r="DV1" s="4"/>
      <c r="DW1" s="83"/>
      <c r="DX1" s="84" t="s">
        <v>168</v>
      </c>
      <c r="DY1" s="84" t="s">
        <v>4</v>
      </c>
      <c r="DZ1" s="84"/>
      <c r="EA1" s="84" t="s">
        <v>45</v>
      </c>
      <c r="EB1" s="84"/>
      <c r="EC1" s="85" t="s">
        <v>5</v>
      </c>
      <c r="ED1" s="106"/>
      <c r="EE1" s="85" t="s">
        <v>0</v>
      </c>
      <c r="EF1" s="85"/>
      <c r="EG1" s="85" t="s">
        <v>270</v>
      </c>
      <c r="EH1" s="85"/>
      <c r="EI1" s="212" t="s">
        <v>269</v>
      </c>
      <c r="EJ1" s="4"/>
      <c r="EK1" s="83"/>
      <c r="EL1" s="92"/>
      <c r="EM1" s="84"/>
      <c r="EN1" s="84"/>
      <c r="EO1" s="84"/>
      <c r="EP1" s="84"/>
      <c r="EQ1" s="84"/>
      <c r="ER1" s="85"/>
      <c r="ES1" s="85"/>
      <c r="ET1" s="85"/>
      <c r="EU1" s="85"/>
      <c r="EV1" s="267"/>
      <c r="EW1" s="267"/>
      <c r="EX1" s="85"/>
      <c r="EY1" s="84"/>
      <c r="EZ1" s="84"/>
      <c r="FA1" s="86"/>
      <c r="FC1" s="83"/>
      <c r="FD1" s="92"/>
      <c r="FE1" s="234"/>
      <c r="FF1" s="84"/>
      <c r="FG1" s="84"/>
      <c r="FH1" s="84"/>
      <c r="FI1" s="84"/>
      <c r="FJ1" s="84"/>
      <c r="FK1" s="85"/>
      <c r="FL1" s="85"/>
      <c r="FM1" s="85"/>
      <c r="FN1" s="85"/>
      <c r="FO1" s="268"/>
      <c r="FP1" s="269"/>
      <c r="FQ1" s="85"/>
      <c r="FR1" s="84"/>
      <c r="FS1" s="86"/>
    </row>
    <row r="2" spans="1:175" ht="18" customHeight="1" thickBot="1" x14ac:dyDescent="0.3">
      <c r="A2" s="42"/>
      <c r="B2" s="63">
        <v>0</v>
      </c>
      <c r="C2" s="270">
        <v>0</v>
      </c>
      <c r="D2" s="271"/>
      <c r="E2" s="213">
        <f>E113</f>
        <v>0</v>
      </c>
      <c r="F2" s="6"/>
      <c r="G2" s="272">
        <f>C2*E113</f>
        <v>0</v>
      </c>
      <c r="I2" s="222" t="str">
        <f>$EO$2</f>
        <v>A5</v>
      </c>
      <c r="J2" s="1"/>
      <c r="K2" s="222">
        <f>Total!$B$2</f>
        <v>0</v>
      </c>
      <c r="L2" s="2"/>
      <c r="M2" s="222">
        <f>Total!$D$2</f>
        <v>0</v>
      </c>
      <c r="N2" s="943"/>
      <c r="O2" s="42"/>
      <c r="P2" s="63">
        <v>0</v>
      </c>
      <c r="Q2" s="270">
        <v>0</v>
      </c>
      <c r="R2" s="271"/>
      <c r="S2" s="213">
        <f>S113</f>
        <v>0</v>
      </c>
      <c r="T2" s="6"/>
      <c r="U2" s="272">
        <f>Q2*S113</f>
        <v>0</v>
      </c>
      <c r="V2" s="40"/>
      <c r="W2" s="222" t="str">
        <f>$EO$2</f>
        <v>A5</v>
      </c>
      <c r="X2" s="1"/>
      <c r="Y2" s="222">
        <f>Total!$B$2</f>
        <v>0</v>
      </c>
      <c r="Z2" s="2"/>
      <c r="AA2" s="222">
        <f>Total!$D$2</f>
        <v>0</v>
      </c>
      <c r="AB2" s="943"/>
      <c r="AC2" s="42"/>
      <c r="AD2" s="63">
        <v>0</v>
      </c>
      <c r="AE2" s="270">
        <v>0</v>
      </c>
      <c r="AF2" s="271"/>
      <c r="AG2" s="213">
        <f t="shared" ref="AG2" si="0">AG113</f>
        <v>0</v>
      </c>
      <c r="AH2" s="6"/>
      <c r="AI2" s="272">
        <f t="shared" ref="AI2" si="1">AE2*AG113</f>
        <v>0</v>
      </c>
      <c r="AJ2" s="40"/>
      <c r="AK2" s="222" t="str">
        <f t="shared" ref="AK2" si="2">$EO$2</f>
        <v>A5</v>
      </c>
      <c r="AL2" s="1"/>
      <c r="AM2" s="222">
        <f>Total!$B$2</f>
        <v>0</v>
      </c>
      <c r="AN2" s="2"/>
      <c r="AO2" s="222">
        <f>Total!$D$2</f>
        <v>0</v>
      </c>
      <c r="AP2" s="943"/>
      <c r="AQ2" s="42"/>
      <c r="AR2" s="63">
        <v>0</v>
      </c>
      <c r="AS2" s="270">
        <v>0</v>
      </c>
      <c r="AT2" s="271"/>
      <c r="AU2" s="213">
        <f t="shared" ref="AU2" si="3">AU113</f>
        <v>0</v>
      </c>
      <c r="AV2" s="6"/>
      <c r="AW2" s="272">
        <f t="shared" ref="AW2" si="4">AS2*AU113</f>
        <v>0</v>
      </c>
      <c r="AX2" s="40"/>
      <c r="AY2" s="222" t="str">
        <f t="shared" ref="AY2" si="5">$EO$2</f>
        <v>A5</v>
      </c>
      <c r="AZ2" s="1"/>
      <c r="BA2" s="222">
        <f>Total!$B$2</f>
        <v>0</v>
      </c>
      <c r="BB2" s="2"/>
      <c r="BC2" s="222">
        <f>Total!$D$2</f>
        <v>0</v>
      </c>
      <c r="BD2" s="943"/>
      <c r="BE2" s="42"/>
      <c r="BF2" s="63">
        <v>0</v>
      </c>
      <c r="BG2" s="270">
        <v>0</v>
      </c>
      <c r="BH2" s="271"/>
      <c r="BI2" s="213">
        <f t="shared" ref="BI2" si="6">BI113</f>
        <v>0</v>
      </c>
      <c r="BJ2" s="6"/>
      <c r="BK2" s="272">
        <f t="shared" ref="BK2" si="7">BG2*BI113</f>
        <v>0</v>
      </c>
      <c r="BL2" s="40"/>
      <c r="BM2" s="222" t="str">
        <f t="shared" ref="BM2" si="8">$EO$2</f>
        <v>A5</v>
      </c>
      <c r="BN2" s="1"/>
      <c r="BO2" s="222">
        <f>Total!$B$2</f>
        <v>0</v>
      </c>
      <c r="BP2" s="2"/>
      <c r="BQ2" s="222">
        <f>Total!$D$2</f>
        <v>0</v>
      </c>
      <c r="BR2" s="943"/>
      <c r="BS2" s="42"/>
      <c r="BT2" s="63">
        <v>0</v>
      </c>
      <c r="BU2" s="270">
        <v>0</v>
      </c>
      <c r="BV2" s="271"/>
      <c r="BW2" s="213">
        <f t="shared" ref="BW2" si="9">BW113</f>
        <v>0</v>
      </c>
      <c r="BX2" s="6"/>
      <c r="BY2" s="272">
        <f t="shared" ref="BY2" si="10">BU2*BW113</f>
        <v>0</v>
      </c>
      <c r="BZ2" s="40"/>
      <c r="CA2" s="222" t="str">
        <f t="shared" ref="CA2" si="11">$EO$2</f>
        <v>A5</v>
      </c>
      <c r="CB2" s="1"/>
      <c r="CC2" s="222">
        <f>Total!$B$2</f>
        <v>0</v>
      </c>
      <c r="CD2" s="2"/>
      <c r="CE2" s="222">
        <f>Total!$D$2</f>
        <v>0</v>
      </c>
      <c r="CF2" s="943"/>
      <c r="CG2" s="42"/>
      <c r="CH2" s="63">
        <v>0</v>
      </c>
      <c r="CI2" s="270">
        <v>0</v>
      </c>
      <c r="CJ2" s="271"/>
      <c r="CK2" s="213">
        <f t="shared" ref="CK2" si="12">CK113</f>
        <v>0</v>
      </c>
      <c r="CL2" s="6"/>
      <c r="CM2" s="272">
        <f t="shared" ref="CM2" si="13">CI2*CK113</f>
        <v>0</v>
      </c>
      <c r="CN2" s="40"/>
      <c r="CO2" s="222" t="str">
        <f t="shared" ref="CO2" si="14">$EO$2</f>
        <v>A5</v>
      </c>
      <c r="CP2" s="1"/>
      <c r="CQ2" s="222">
        <f>Total!$B$2</f>
        <v>0</v>
      </c>
      <c r="CR2" s="2"/>
      <c r="CS2" s="222">
        <f>Total!$D$2</f>
        <v>0</v>
      </c>
      <c r="CT2" s="943"/>
      <c r="CU2" s="42"/>
      <c r="CV2" s="63">
        <v>0</v>
      </c>
      <c r="CW2" s="270">
        <v>0</v>
      </c>
      <c r="CX2" s="271"/>
      <c r="CY2" s="213">
        <f t="shared" ref="CY2" si="15">CY113</f>
        <v>0</v>
      </c>
      <c r="CZ2" s="6"/>
      <c r="DA2" s="272">
        <f t="shared" ref="DA2" si="16">CW2*CY113</f>
        <v>0</v>
      </c>
      <c r="DB2" s="40"/>
      <c r="DC2" s="222" t="str">
        <f t="shared" ref="DC2" si="17">$EO$2</f>
        <v>A5</v>
      </c>
      <c r="DD2" s="1"/>
      <c r="DE2" s="222">
        <f>Total!$B$2</f>
        <v>0</v>
      </c>
      <c r="DF2" s="2"/>
      <c r="DG2" s="222">
        <f>Total!$D$2</f>
        <v>0</v>
      </c>
      <c r="DH2" s="943"/>
      <c r="DI2" s="42"/>
      <c r="DJ2" s="63">
        <v>0</v>
      </c>
      <c r="DK2" s="270">
        <v>0</v>
      </c>
      <c r="DL2" s="271"/>
      <c r="DM2" s="213">
        <f t="shared" ref="DM2" si="18">DM113</f>
        <v>0</v>
      </c>
      <c r="DN2" s="6"/>
      <c r="DO2" s="272">
        <f t="shared" ref="DO2" si="19">DK2*DM113</f>
        <v>0</v>
      </c>
      <c r="DP2" s="40"/>
      <c r="DQ2" s="222" t="str">
        <f t="shared" ref="DQ2" si="20">$EO$2</f>
        <v>A5</v>
      </c>
      <c r="DR2" s="1"/>
      <c r="DS2" s="222">
        <f>Total!$B$2</f>
        <v>0</v>
      </c>
      <c r="DT2" s="2"/>
      <c r="DU2" s="222">
        <f>Total!$D$2</f>
        <v>0</v>
      </c>
      <c r="DV2" s="943"/>
      <c r="DW2" s="42"/>
      <c r="DX2" s="63">
        <v>0</v>
      </c>
      <c r="DY2" s="270">
        <v>0</v>
      </c>
      <c r="DZ2" s="271"/>
      <c r="EA2" s="213">
        <f t="shared" ref="EA2" si="21">EA113</f>
        <v>0</v>
      </c>
      <c r="EB2" s="6"/>
      <c r="EC2" s="272">
        <f t="shared" ref="EC2" si="22">DY2*EA113</f>
        <v>0</v>
      </c>
      <c r="ED2" s="40"/>
      <c r="EE2" s="222" t="str">
        <f t="shared" ref="EE2" si="23">$EO$2</f>
        <v>A5</v>
      </c>
      <c r="EF2" s="1"/>
      <c r="EG2" s="222">
        <f>Total!$B$2</f>
        <v>0</v>
      </c>
      <c r="EH2" s="2"/>
      <c r="EI2" s="222">
        <f>Total!$D$2</f>
        <v>0</v>
      </c>
      <c r="EJ2" s="943"/>
      <c r="EK2" s="42"/>
      <c r="EL2" s="271" t="s">
        <v>158</v>
      </c>
      <c r="EM2" s="193"/>
      <c r="EN2" s="1" t="s">
        <v>0</v>
      </c>
      <c r="EO2" s="3" t="str">
        <f>Setup!$K$6</f>
        <v>A5</v>
      </c>
      <c r="EP2" s="61"/>
      <c r="EQ2" s="14"/>
      <c r="ER2" s="4" t="s">
        <v>270</v>
      </c>
      <c r="ES2" s="3">
        <f>EG2</f>
        <v>0</v>
      </c>
      <c r="ET2" s="114" t="s">
        <v>1</v>
      </c>
      <c r="EU2" s="3">
        <f>EI2</f>
        <v>0</v>
      </c>
      <c r="EV2" s="102"/>
      <c r="EW2" s="102"/>
      <c r="EX2" s="764"/>
      <c r="EY2" s="87"/>
      <c r="EZ2" s="87"/>
      <c r="FA2" s="88"/>
      <c r="FC2" s="42"/>
      <c r="FD2" s="63">
        <v>0</v>
      </c>
      <c r="FE2" s="44" t="s">
        <v>450</v>
      </c>
      <c r="FF2" s="194"/>
      <c r="FG2" s="600" t="s">
        <v>0</v>
      </c>
      <c r="FH2" s="273" t="str">
        <f>Setup!$O$6</f>
        <v>A5</v>
      </c>
      <c r="FI2" s="601" t="s">
        <v>270</v>
      </c>
      <c r="FJ2" s="3">
        <f>ES2</f>
        <v>0</v>
      </c>
      <c r="FK2" s="114" t="s">
        <v>1</v>
      </c>
      <c r="FL2" s="3">
        <f>EU2</f>
        <v>0</v>
      </c>
      <c r="FM2" s="82"/>
      <c r="FN2" s="61"/>
      <c r="FO2" s="127"/>
      <c r="FP2" s="116"/>
      <c r="FQ2" s="764"/>
      <c r="FR2" s="87"/>
      <c r="FS2" s="88"/>
    </row>
    <row r="3" spans="1:175" ht="28.5" customHeight="1" thickBot="1" x14ac:dyDescent="0.3">
      <c r="A3" s="42"/>
      <c r="B3" s="8"/>
      <c r="C3" s="274"/>
      <c r="E3" s="271"/>
      <c r="F3" s="275" t="s">
        <v>6</v>
      </c>
      <c r="G3" s="6" t="s">
        <v>109</v>
      </c>
      <c r="H3" s="4" t="s">
        <v>107</v>
      </c>
      <c r="I3" s="4" t="s">
        <v>2</v>
      </c>
      <c r="J3" s="4" t="s">
        <v>157</v>
      </c>
      <c r="K3" s="4" t="s">
        <v>3</v>
      </c>
      <c r="L3" s="10"/>
      <c r="M3" s="43"/>
      <c r="N3" s="10"/>
      <c r="O3" s="42"/>
      <c r="P3" s="8"/>
      <c r="Q3" s="274"/>
      <c r="R3" s="7"/>
      <c r="S3" s="271"/>
      <c r="T3" s="275" t="s">
        <v>6</v>
      </c>
      <c r="U3" s="6" t="s">
        <v>109</v>
      </c>
      <c r="V3" s="4" t="s">
        <v>107</v>
      </c>
      <c r="W3" s="4" t="s">
        <v>2</v>
      </c>
      <c r="X3" s="4" t="s">
        <v>157</v>
      </c>
      <c r="Y3" s="4" t="s">
        <v>3</v>
      </c>
      <c r="Z3" s="10"/>
      <c r="AA3" s="43"/>
      <c r="AB3" s="10"/>
      <c r="AC3" s="42"/>
      <c r="AD3" s="8"/>
      <c r="AE3" s="274"/>
      <c r="AF3" s="7"/>
      <c r="AG3" s="271"/>
      <c r="AH3" s="275" t="s">
        <v>6</v>
      </c>
      <c r="AI3" s="6" t="s">
        <v>109</v>
      </c>
      <c r="AJ3" s="4" t="s">
        <v>107</v>
      </c>
      <c r="AK3" s="4" t="s">
        <v>2</v>
      </c>
      <c r="AL3" s="4" t="s">
        <v>157</v>
      </c>
      <c r="AM3" s="4" t="s">
        <v>3</v>
      </c>
      <c r="AN3" s="10"/>
      <c r="AO3" s="43"/>
      <c r="AP3" s="10"/>
      <c r="AQ3" s="42"/>
      <c r="AR3" s="8"/>
      <c r="AS3" s="274"/>
      <c r="AT3" s="7"/>
      <c r="AU3" s="271"/>
      <c r="AV3" s="275" t="s">
        <v>6</v>
      </c>
      <c r="AW3" s="6" t="s">
        <v>109</v>
      </c>
      <c r="AX3" s="4" t="s">
        <v>107</v>
      </c>
      <c r="AY3" s="4" t="s">
        <v>2</v>
      </c>
      <c r="AZ3" s="4" t="s">
        <v>157</v>
      </c>
      <c r="BA3" s="4" t="s">
        <v>3</v>
      </c>
      <c r="BB3" s="10"/>
      <c r="BC3" s="43"/>
      <c r="BD3" s="10"/>
      <c r="BE3" s="42"/>
      <c r="BF3" s="8"/>
      <c r="BG3" s="274"/>
      <c r="BH3" s="7"/>
      <c r="BI3" s="271"/>
      <c r="BJ3" s="275" t="s">
        <v>6</v>
      </c>
      <c r="BK3" s="6" t="s">
        <v>109</v>
      </c>
      <c r="BL3" s="4" t="s">
        <v>107</v>
      </c>
      <c r="BM3" s="4" t="s">
        <v>2</v>
      </c>
      <c r="BN3" s="4" t="s">
        <v>157</v>
      </c>
      <c r="BO3" s="4" t="s">
        <v>3</v>
      </c>
      <c r="BP3" s="10"/>
      <c r="BQ3" s="43"/>
      <c r="BR3" s="10"/>
      <c r="BS3" s="42"/>
      <c r="BT3" s="8"/>
      <c r="BU3" s="274"/>
      <c r="BV3" s="7"/>
      <c r="BW3" s="271"/>
      <c r="BX3" s="275" t="s">
        <v>6</v>
      </c>
      <c r="BY3" s="6" t="s">
        <v>109</v>
      </c>
      <c r="BZ3" s="4" t="s">
        <v>107</v>
      </c>
      <c r="CA3" s="4" t="s">
        <v>2</v>
      </c>
      <c r="CB3" s="4" t="s">
        <v>157</v>
      </c>
      <c r="CC3" s="4" t="s">
        <v>3</v>
      </c>
      <c r="CD3" s="10"/>
      <c r="CE3" s="43"/>
      <c r="CF3" s="10"/>
      <c r="CG3" s="42"/>
      <c r="CH3" s="8"/>
      <c r="CI3" s="274"/>
      <c r="CJ3" s="7"/>
      <c r="CK3" s="271"/>
      <c r="CL3" s="275" t="s">
        <v>6</v>
      </c>
      <c r="CM3" s="6" t="s">
        <v>109</v>
      </c>
      <c r="CN3" s="4" t="s">
        <v>107</v>
      </c>
      <c r="CO3" s="4" t="s">
        <v>2</v>
      </c>
      <c r="CP3" s="4" t="s">
        <v>157</v>
      </c>
      <c r="CQ3" s="4" t="s">
        <v>3</v>
      </c>
      <c r="CR3" s="10"/>
      <c r="CS3" s="43"/>
      <c r="CT3" s="10"/>
      <c r="CU3" s="42"/>
      <c r="CV3" s="8"/>
      <c r="CW3" s="274"/>
      <c r="CX3" s="7"/>
      <c r="CY3" s="271"/>
      <c r="CZ3" s="275" t="s">
        <v>6</v>
      </c>
      <c r="DA3" s="6" t="s">
        <v>109</v>
      </c>
      <c r="DB3" s="4" t="s">
        <v>107</v>
      </c>
      <c r="DC3" s="4" t="s">
        <v>2</v>
      </c>
      <c r="DD3" s="4" t="s">
        <v>157</v>
      </c>
      <c r="DE3" s="4" t="s">
        <v>3</v>
      </c>
      <c r="DF3" s="10"/>
      <c r="DG3" s="43"/>
      <c r="DH3" s="10"/>
      <c r="DI3" s="42"/>
      <c r="DJ3" s="8"/>
      <c r="DK3" s="274"/>
      <c r="DL3" s="7"/>
      <c r="DM3" s="271"/>
      <c r="DN3" s="275" t="s">
        <v>6</v>
      </c>
      <c r="DO3" s="6" t="s">
        <v>109</v>
      </c>
      <c r="DP3" s="4" t="s">
        <v>107</v>
      </c>
      <c r="DQ3" s="4" t="s">
        <v>2</v>
      </c>
      <c r="DR3" s="4" t="s">
        <v>157</v>
      </c>
      <c r="DS3" s="4" t="s">
        <v>3</v>
      </c>
      <c r="DT3" s="10"/>
      <c r="DU3" s="43"/>
      <c r="DV3" s="10"/>
      <c r="DW3" s="42"/>
      <c r="DX3" s="8"/>
      <c r="DY3" s="274"/>
      <c r="DZ3" s="7"/>
      <c r="EA3" s="271"/>
      <c r="EB3" s="275" t="s">
        <v>6</v>
      </c>
      <c r="EC3" s="6" t="s">
        <v>109</v>
      </c>
      <c r="ED3" s="4" t="s">
        <v>107</v>
      </c>
      <c r="EE3" s="4" t="s">
        <v>2</v>
      </c>
      <c r="EF3" s="4" t="s">
        <v>157</v>
      </c>
      <c r="EG3" s="4" t="s">
        <v>3</v>
      </c>
      <c r="EH3" s="10"/>
      <c r="EI3" s="43"/>
      <c r="EJ3" s="10"/>
      <c r="EK3" s="42"/>
      <c r="EL3" s="276"/>
      <c r="EM3" s="193"/>
      <c r="EN3" s="276"/>
      <c r="EO3" s="277"/>
      <c r="EP3" s="6"/>
      <c r="EQ3" s="1"/>
      <c r="ER3" s="953" t="s">
        <v>122</v>
      </c>
      <c r="ES3" s="953" t="s">
        <v>123</v>
      </c>
      <c r="ET3" s="157" t="s">
        <v>231</v>
      </c>
      <c r="EU3" s="1050"/>
      <c r="EV3" s="1050"/>
      <c r="EW3" s="412" t="s">
        <v>232</v>
      </c>
      <c r="EX3" s="559" t="s">
        <v>5</v>
      </c>
      <c r="EY3" s="598"/>
      <c r="EZ3" s="598"/>
      <c r="FA3" s="88"/>
      <c r="FC3" s="42"/>
      <c r="FD3" s="276"/>
      <c r="FE3" s="61"/>
      <c r="FF3" s="276"/>
      <c r="FG3" s="277"/>
      <c r="FH3" s="104"/>
      <c r="FI3" s="6"/>
      <c r="FJ3" s="1"/>
      <c r="FK3" s="1"/>
      <c r="FL3" s="10"/>
      <c r="FM3" s="10"/>
      <c r="FN3" s="61"/>
      <c r="FO3" s="278" t="s">
        <v>122</v>
      </c>
      <c r="FP3" s="1050"/>
      <c r="FQ3" s="1050"/>
      <c r="FR3" s="87"/>
      <c r="FS3" s="88"/>
    </row>
    <row r="4" spans="1:175" ht="13.5" thickTop="1" thickBot="1" x14ac:dyDescent="0.3">
      <c r="A4" s="44" t="s">
        <v>74</v>
      </c>
      <c r="B4" s="11" t="s">
        <v>569</v>
      </c>
      <c r="C4" s="6" t="s">
        <v>9</v>
      </c>
      <c r="D4" s="6" t="s">
        <v>10</v>
      </c>
      <c r="E4" s="6" t="s">
        <v>11</v>
      </c>
      <c r="F4" s="62">
        <v>6</v>
      </c>
      <c r="G4" s="819">
        <f>(SUM(F5:G11)*(100+F4)/100)+H5</f>
        <v>0</v>
      </c>
      <c r="H4" s="820"/>
      <c r="I4" s="13">
        <f>G4*H4</f>
        <v>0</v>
      </c>
      <c r="J4" s="13">
        <f>IF(E$113=0,0,I4/E$113)</f>
        <v>0</v>
      </c>
      <c r="K4" s="13">
        <f>(J4*G$2)</f>
        <v>0</v>
      </c>
      <c r="L4" s="13"/>
      <c r="M4" s="55"/>
      <c r="N4" s="10"/>
      <c r="O4" s="44" t="s">
        <v>74</v>
      </c>
      <c r="P4" s="11" t="s">
        <v>8</v>
      </c>
      <c r="Q4" s="6" t="s">
        <v>9</v>
      </c>
      <c r="R4" s="6" t="s">
        <v>10</v>
      </c>
      <c r="S4" s="6" t="s">
        <v>11</v>
      </c>
      <c r="T4" s="62">
        <v>6</v>
      </c>
      <c r="U4" s="12">
        <f>(SUM(T5:U11)*(100+T4)/100)+V5</f>
        <v>0</v>
      </c>
      <c r="V4" s="820"/>
      <c r="W4" s="13">
        <f>U4*V4</f>
        <v>0</v>
      </c>
      <c r="X4" s="13">
        <f>IF(S$113=0,0,W4/S$113)</f>
        <v>0</v>
      </c>
      <c r="Y4" s="13">
        <f>(X4*U$2)</f>
        <v>0</v>
      </c>
      <c r="Z4" s="13"/>
      <c r="AA4" s="55"/>
      <c r="AB4" s="10"/>
      <c r="AC4" s="44" t="s">
        <v>74</v>
      </c>
      <c r="AD4" s="11" t="s">
        <v>8</v>
      </c>
      <c r="AE4" s="6" t="s">
        <v>9</v>
      </c>
      <c r="AF4" s="6" t="s">
        <v>10</v>
      </c>
      <c r="AG4" s="6" t="s">
        <v>11</v>
      </c>
      <c r="AH4" s="62">
        <v>6</v>
      </c>
      <c r="AI4" s="12">
        <f t="shared" ref="AI4" si="24">(SUM(AH5:AI11)*(100+AH4)/100)+AJ5</f>
        <v>0</v>
      </c>
      <c r="AJ4" s="820"/>
      <c r="AK4" s="13">
        <f t="shared" ref="AK4" si="25">AI4*AJ4</f>
        <v>0</v>
      </c>
      <c r="AL4" s="13">
        <f t="shared" ref="AL4" si="26">IF(AG$113=0,0,AK4/AG$113)</f>
        <v>0</v>
      </c>
      <c r="AM4" s="13">
        <f t="shared" ref="AM4" si="27">(AL4*AI$2)</f>
        <v>0</v>
      </c>
      <c r="AN4" s="13"/>
      <c r="AO4" s="55"/>
      <c r="AP4" s="10"/>
      <c r="AQ4" s="44" t="s">
        <v>74</v>
      </c>
      <c r="AR4" s="11" t="s">
        <v>8</v>
      </c>
      <c r="AS4" s="6" t="s">
        <v>9</v>
      </c>
      <c r="AT4" s="6" t="s">
        <v>10</v>
      </c>
      <c r="AU4" s="6" t="s">
        <v>11</v>
      </c>
      <c r="AV4" s="62">
        <v>6</v>
      </c>
      <c r="AW4" s="12">
        <f t="shared" ref="AW4" si="28">(SUM(AV5:AW11)*(100+AV4)/100)+AX5</f>
        <v>0</v>
      </c>
      <c r="AX4" s="820"/>
      <c r="AY4" s="13">
        <f t="shared" ref="AY4" si="29">AW4*AX4</f>
        <v>0</v>
      </c>
      <c r="AZ4" s="13">
        <f t="shared" ref="AZ4" si="30">IF(AU$113=0,0,AY4/AU$113)</f>
        <v>0</v>
      </c>
      <c r="BA4" s="13">
        <f t="shared" ref="BA4" si="31">(AZ4*AW$2)</f>
        <v>0</v>
      </c>
      <c r="BB4" s="13"/>
      <c r="BC4" s="55"/>
      <c r="BD4" s="10"/>
      <c r="BE4" s="44" t="s">
        <v>74</v>
      </c>
      <c r="BF4" s="11" t="s">
        <v>8</v>
      </c>
      <c r="BG4" s="6" t="s">
        <v>9</v>
      </c>
      <c r="BH4" s="6" t="s">
        <v>10</v>
      </c>
      <c r="BI4" s="6" t="s">
        <v>11</v>
      </c>
      <c r="BJ4" s="62">
        <v>6</v>
      </c>
      <c r="BK4" s="12">
        <f t="shared" ref="BK4" si="32">(SUM(BJ5:BK11)*(100+BJ4)/100)+BL5</f>
        <v>0</v>
      </c>
      <c r="BL4" s="820"/>
      <c r="BM4" s="13">
        <f t="shared" ref="BM4" si="33">BK4*BL4</f>
        <v>0</v>
      </c>
      <c r="BN4" s="13">
        <f t="shared" ref="BN4" si="34">IF(BI$113=0,0,BM4/BI$113)</f>
        <v>0</v>
      </c>
      <c r="BO4" s="13">
        <f t="shared" ref="BO4" si="35">(BN4*BK$2)</f>
        <v>0</v>
      </c>
      <c r="BP4" s="13"/>
      <c r="BQ4" s="55"/>
      <c r="BR4" s="10"/>
      <c r="BS4" s="44" t="s">
        <v>74</v>
      </c>
      <c r="BT4" s="11" t="s">
        <v>8</v>
      </c>
      <c r="BU4" s="6" t="s">
        <v>9</v>
      </c>
      <c r="BV4" s="6" t="s">
        <v>10</v>
      </c>
      <c r="BW4" s="6" t="s">
        <v>11</v>
      </c>
      <c r="BX4" s="62">
        <v>6</v>
      </c>
      <c r="BY4" s="12">
        <f t="shared" ref="BY4" si="36">(SUM(BX5:BY11)*(100+BX4)/100)+BZ5</f>
        <v>0</v>
      </c>
      <c r="BZ4" s="820"/>
      <c r="CA4" s="13">
        <f t="shared" ref="CA4" si="37">BY4*BZ4</f>
        <v>0</v>
      </c>
      <c r="CB4" s="13">
        <f t="shared" ref="CB4" si="38">IF(BW$113=0,0,CA4/BW$113)</f>
        <v>0</v>
      </c>
      <c r="CC4" s="13">
        <f t="shared" ref="CC4" si="39">(CB4*BY$2)</f>
        <v>0</v>
      </c>
      <c r="CD4" s="13"/>
      <c r="CE4" s="55"/>
      <c r="CF4" s="10"/>
      <c r="CG4" s="44" t="s">
        <v>74</v>
      </c>
      <c r="CH4" s="11" t="s">
        <v>8</v>
      </c>
      <c r="CI4" s="6" t="s">
        <v>9</v>
      </c>
      <c r="CJ4" s="6" t="s">
        <v>10</v>
      </c>
      <c r="CK4" s="6" t="s">
        <v>11</v>
      </c>
      <c r="CL4" s="62">
        <v>6</v>
      </c>
      <c r="CM4" s="12">
        <f t="shared" ref="CM4" si="40">(SUM(CL5:CM11)*(100+CL4)/100)+CN5</f>
        <v>0</v>
      </c>
      <c r="CN4" s="820"/>
      <c r="CO4" s="13">
        <f t="shared" ref="CO4" si="41">CM4*CN4</f>
        <v>0</v>
      </c>
      <c r="CP4" s="13">
        <f t="shared" ref="CP4" si="42">IF(CK$113=0,0,CO4/CK$113)</f>
        <v>0</v>
      </c>
      <c r="CQ4" s="13">
        <f t="shared" ref="CQ4" si="43">(CP4*CM$2)</f>
        <v>0</v>
      </c>
      <c r="CR4" s="13"/>
      <c r="CS4" s="55"/>
      <c r="CT4" s="10"/>
      <c r="CU4" s="44" t="s">
        <v>74</v>
      </c>
      <c r="CV4" s="11" t="s">
        <v>8</v>
      </c>
      <c r="CW4" s="6" t="s">
        <v>9</v>
      </c>
      <c r="CX4" s="6" t="s">
        <v>10</v>
      </c>
      <c r="CY4" s="6" t="s">
        <v>11</v>
      </c>
      <c r="CZ4" s="62">
        <v>6</v>
      </c>
      <c r="DA4" s="12">
        <f t="shared" ref="DA4" si="44">(SUM(CZ5:DA11)*(100+CZ4)/100)+DB5</f>
        <v>0</v>
      </c>
      <c r="DB4" s="820"/>
      <c r="DC4" s="13">
        <f t="shared" ref="DC4" si="45">DA4*DB4</f>
        <v>0</v>
      </c>
      <c r="DD4" s="13">
        <f t="shared" ref="DD4" si="46">IF(CY$113=0,0,DC4/CY$113)</f>
        <v>0</v>
      </c>
      <c r="DE4" s="13">
        <f t="shared" ref="DE4" si="47">(DD4*DA$2)</f>
        <v>0</v>
      </c>
      <c r="DF4" s="13"/>
      <c r="DG4" s="55"/>
      <c r="DH4" s="10"/>
      <c r="DI4" s="44" t="s">
        <v>74</v>
      </c>
      <c r="DJ4" s="11" t="s">
        <v>8</v>
      </c>
      <c r="DK4" s="6" t="s">
        <v>9</v>
      </c>
      <c r="DL4" s="6" t="s">
        <v>10</v>
      </c>
      <c r="DM4" s="6" t="s">
        <v>11</v>
      </c>
      <c r="DN4" s="62">
        <v>6</v>
      </c>
      <c r="DO4" s="12">
        <f t="shared" ref="DO4" si="48">(SUM(DN5:DO11)*(100+DN4)/100)+DP5</f>
        <v>0</v>
      </c>
      <c r="DP4" s="820"/>
      <c r="DQ4" s="13">
        <f t="shared" ref="DQ4" si="49">DO4*DP4</f>
        <v>0</v>
      </c>
      <c r="DR4" s="13">
        <f t="shared" ref="DR4" si="50">IF(DM$113=0,0,DQ4/DM$113)</f>
        <v>0</v>
      </c>
      <c r="DS4" s="13">
        <f t="shared" ref="DS4" si="51">(DR4*DO$2)</f>
        <v>0</v>
      </c>
      <c r="DT4" s="13"/>
      <c r="DU4" s="55"/>
      <c r="DV4" s="10"/>
      <c r="DW4" s="44" t="s">
        <v>74</v>
      </c>
      <c r="DX4" s="11" t="s">
        <v>8</v>
      </c>
      <c r="DY4" s="6" t="s">
        <v>9</v>
      </c>
      <c r="DZ4" s="6" t="s">
        <v>10</v>
      </c>
      <c r="EA4" s="6" t="s">
        <v>11</v>
      </c>
      <c r="EB4" s="62">
        <v>6</v>
      </c>
      <c r="EC4" s="12">
        <f t="shared" ref="EC4" si="52">(SUM(EB5:EC11)*(100+EB4)/100)+ED5</f>
        <v>0</v>
      </c>
      <c r="ED4" s="820"/>
      <c r="EE4" s="13">
        <f t="shared" ref="EE4" si="53">EC4*ED4</f>
        <v>0</v>
      </c>
      <c r="EF4" s="13">
        <f t="shared" ref="EF4" si="54">IF(EA$113=0,0,EE4/EA$113)</f>
        <v>0</v>
      </c>
      <c r="EG4" s="13">
        <f t="shared" ref="EG4" si="55">(EF4*EC$2)</f>
        <v>0</v>
      </c>
      <c r="EH4" s="13"/>
      <c r="EI4" s="55"/>
      <c r="EJ4" s="10"/>
      <c r="EK4" s="42"/>
      <c r="EL4" s="276"/>
      <c r="EM4" s="193"/>
      <c r="EN4" s="276"/>
      <c r="EO4" s="271" t="s">
        <v>230</v>
      </c>
      <c r="EP4" s="190">
        <f>C2+Q2+AE2+AS2+BG2+BU2+CI2+CW2+DK2+DY2</f>
        <v>0</v>
      </c>
      <c r="EQ4" s="61"/>
      <c r="ER4" s="190">
        <f>G2+U2+AI2+AW2+BK2+BY2+CM2+DA2+DO2+EC2</f>
        <v>0</v>
      </c>
      <c r="ES4" s="71">
        <v>0</v>
      </c>
      <c r="ET4" s="65">
        <v>0</v>
      </c>
      <c r="EU4" s="103"/>
      <c r="EV4" s="764"/>
      <c r="EW4" s="560">
        <f>EP4+ET4</f>
        <v>0</v>
      </c>
      <c r="EX4" s="561">
        <f>ER4+ES4</f>
        <v>0</v>
      </c>
      <c r="EY4" s="61"/>
      <c r="EZ4" s="61"/>
      <c r="FA4" s="88"/>
      <c r="FC4" s="42"/>
      <c r="FD4" s="276"/>
      <c r="FE4" s="61"/>
      <c r="FF4" s="185"/>
      <c r="FG4" s="134"/>
      <c r="FH4" s="8"/>
      <c r="FI4" s="762"/>
      <c r="FJ4" s="61"/>
      <c r="FK4" s="61"/>
      <c r="FL4" s="10"/>
      <c r="FM4" s="10"/>
      <c r="FN4" s="61"/>
      <c r="FO4" s="141">
        <v>0</v>
      </c>
      <c r="FP4" s="116"/>
      <c r="FQ4" s="764"/>
      <c r="FR4" s="87"/>
      <c r="FS4" s="88"/>
    </row>
    <row r="5" spans="1:175" ht="27" customHeight="1" x14ac:dyDescent="0.25">
      <c r="A5" s="44" t="s">
        <v>74</v>
      </c>
      <c r="B5" s="11" t="s">
        <v>12</v>
      </c>
      <c r="C5" s="64">
        <v>0</v>
      </c>
      <c r="D5" s="64">
        <v>0</v>
      </c>
      <c r="E5" s="64">
        <v>0</v>
      </c>
      <c r="F5" s="11">
        <f>C5*(D5)</f>
        <v>0</v>
      </c>
      <c r="G5" s="11">
        <f>C5*(E5)</f>
        <v>0</v>
      </c>
      <c r="H5" s="16">
        <f>G26</f>
        <v>0</v>
      </c>
      <c r="I5" s="13"/>
      <c r="J5" s="13"/>
      <c r="K5" s="13"/>
      <c r="L5" s="13"/>
      <c r="M5" s="55"/>
      <c r="N5" s="10"/>
      <c r="O5" s="44" t="s">
        <v>74</v>
      </c>
      <c r="P5" s="11" t="s">
        <v>12</v>
      </c>
      <c r="Q5" s="64">
        <v>0</v>
      </c>
      <c r="R5" s="64">
        <v>0</v>
      </c>
      <c r="S5" s="64">
        <v>0</v>
      </c>
      <c r="T5" s="11">
        <f>Q5*(R5)</f>
        <v>0</v>
      </c>
      <c r="U5" s="11">
        <f>Q5*(S5)</f>
        <v>0</v>
      </c>
      <c r="V5" s="16">
        <f>U26</f>
        <v>0</v>
      </c>
      <c r="W5" s="13"/>
      <c r="X5" s="13"/>
      <c r="Y5" s="13"/>
      <c r="Z5" s="13"/>
      <c r="AA5" s="55"/>
      <c r="AB5" s="10"/>
      <c r="AC5" s="44" t="s">
        <v>74</v>
      </c>
      <c r="AD5" s="11" t="s">
        <v>12</v>
      </c>
      <c r="AE5" s="64">
        <v>0</v>
      </c>
      <c r="AF5" s="64">
        <v>0</v>
      </c>
      <c r="AG5" s="64">
        <v>0</v>
      </c>
      <c r="AH5" s="11">
        <f t="shared" ref="AH5:AH11" si="56">AE5*(AF5)</f>
        <v>0</v>
      </c>
      <c r="AI5" s="11">
        <f t="shared" ref="AI5:AI11" si="57">AE5*(AG5)</f>
        <v>0</v>
      </c>
      <c r="AJ5" s="16">
        <f t="shared" ref="AJ5" si="58">AI26</f>
        <v>0</v>
      </c>
      <c r="AK5" s="13"/>
      <c r="AL5" s="13"/>
      <c r="AM5" s="13"/>
      <c r="AN5" s="13"/>
      <c r="AO5" s="55"/>
      <c r="AP5" s="10"/>
      <c r="AQ5" s="44" t="s">
        <v>74</v>
      </c>
      <c r="AR5" s="11" t="s">
        <v>12</v>
      </c>
      <c r="AS5" s="64">
        <v>0</v>
      </c>
      <c r="AT5" s="64">
        <v>0</v>
      </c>
      <c r="AU5" s="64">
        <v>0</v>
      </c>
      <c r="AV5" s="11">
        <f t="shared" ref="AV5:AV11" si="59">AS5*(AT5)</f>
        <v>0</v>
      </c>
      <c r="AW5" s="11">
        <f t="shared" ref="AW5:AW11" si="60">AS5*(AU5)</f>
        <v>0</v>
      </c>
      <c r="AX5" s="16">
        <f t="shared" ref="AX5" si="61">AW26</f>
        <v>0</v>
      </c>
      <c r="AY5" s="13"/>
      <c r="AZ5" s="13"/>
      <c r="BA5" s="13"/>
      <c r="BB5" s="13"/>
      <c r="BC5" s="55"/>
      <c r="BD5" s="10"/>
      <c r="BE5" s="44" t="s">
        <v>74</v>
      </c>
      <c r="BF5" s="11" t="s">
        <v>12</v>
      </c>
      <c r="BG5" s="64">
        <v>0</v>
      </c>
      <c r="BH5" s="64">
        <v>0</v>
      </c>
      <c r="BI5" s="64">
        <v>0</v>
      </c>
      <c r="BJ5" s="11">
        <f t="shared" ref="BJ5:BJ11" si="62">BG5*(BH5)</f>
        <v>0</v>
      </c>
      <c r="BK5" s="11">
        <f t="shared" ref="BK5:BK11" si="63">BG5*(BI5)</f>
        <v>0</v>
      </c>
      <c r="BL5" s="16">
        <f t="shared" ref="BL5" si="64">BK26</f>
        <v>0</v>
      </c>
      <c r="BM5" s="13"/>
      <c r="BN5" s="13"/>
      <c r="BO5" s="13"/>
      <c r="BP5" s="13"/>
      <c r="BQ5" s="55"/>
      <c r="BR5" s="10"/>
      <c r="BS5" s="44" t="s">
        <v>74</v>
      </c>
      <c r="BT5" s="11" t="s">
        <v>12</v>
      </c>
      <c r="BU5" s="64">
        <v>0</v>
      </c>
      <c r="BV5" s="64">
        <v>0</v>
      </c>
      <c r="BW5" s="64">
        <v>0</v>
      </c>
      <c r="BX5" s="11">
        <f t="shared" ref="BX5:BX11" si="65">BU5*(BV5)</f>
        <v>0</v>
      </c>
      <c r="BY5" s="11">
        <f t="shared" ref="BY5:BY11" si="66">BU5*(BW5)</f>
        <v>0</v>
      </c>
      <c r="BZ5" s="16">
        <f t="shared" ref="BZ5" si="67">BY26</f>
        <v>0</v>
      </c>
      <c r="CA5" s="13"/>
      <c r="CB5" s="13"/>
      <c r="CC5" s="13"/>
      <c r="CD5" s="13"/>
      <c r="CE5" s="55"/>
      <c r="CF5" s="10"/>
      <c r="CG5" s="44" t="s">
        <v>74</v>
      </c>
      <c r="CH5" s="11" t="s">
        <v>12</v>
      </c>
      <c r="CI5" s="64">
        <v>0</v>
      </c>
      <c r="CJ5" s="64">
        <v>0</v>
      </c>
      <c r="CK5" s="64">
        <v>0</v>
      </c>
      <c r="CL5" s="11">
        <f t="shared" ref="CL5:CL11" si="68">CI5*(CJ5)</f>
        <v>0</v>
      </c>
      <c r="CM5" s="11">
        <f t="shared" ref="CM5:CM11" si="69">CI5*(CK5)</f>
        <v>0</v>
      </c>
      <c r="CN5" s="16">
        <f t="shared" ref="CN5" si="70">CM26</f>
        <v>0</v>
      </c>
      <c r="CO5" s="13"/>
      <c r="CP5" s="13"/>
      <c r="CQ5" s="13"/>
      <c r="CR5" s="13"/>
      <c r="CS5" s="55"/>
      <c r="CT5" s="10"/>
      <c r="CU5" s="44" t="s">
        <v>74</v>
      </c>
      <c r="CV5" s="11" t="s">
        <v>12</v>
      </c>
      <c r="CW5" s="64">
        <v>0</v>
      </c>
      <c r="CX5" s="64">
        <v>0</v>
      </c>
      <c r="CY5" s="64">
        <v>0</v>
      </c>
      <c r="CZ5" s="11">
        <f t="shared" ref="CZ5:CZ11" si="71">CW5*(CX5)</f>
        <v>0</v>
      </c>
      <c r="DA5" s="11">
        <f t="shared" ref="DA5:DA11" si="72">CW5*(CY5)</f>
        <v>0</v>
      </c>
      <c r="DB5" s="16">
        <f t="shared" ref="DB5" si="73">DA26</f>
        <v>0</v>
      </c>
      <c r="DC5" s="13"/>
      <c r="DD5" s="13"/>
      <c r="DE5" s="13"/>
      <c r="DF5" s="13"/>
      <c r="DG5" s="55"/>
      <c r="DH5" s="10"/>
      <c r="DI5" s="44" t="s">
        <v>74</v>
      </c>
      <c r="DJ5" s="11" t="s">
        <v>12</v>
      </c>
      <c r="DK5" s="64">
        <v>0</v>
      </c>
      <c r="DL5" s="64">
        <v>0</v>
      </c>
      <c r="DM5" s="64">
        <v>0</v>
      </c>
      <c r="DN5" s="11">
        <f t="shared" ref="DN5:DN11" si="74">DK5*(DL5)</f>
        <v>0</v>
      </c>
      <c r="DO5" s="11">
        <f t="shared" ref="DO5:DO11" si="75">DK5*(DM5)</f>
        <v>0</v>
      </c>
      <c r="DP5" s="16">
        <f t="shared" ref="DP5" si="76">DO26</f>
        <v>0</v>
      </c>
      <c r="DQ5" s="13"/>
      <c r="DR5" s="13"/>
      <c r="DS5" s="13"/>
      <c r="DT5" s="13"/>
      <c r="DU5" s="55"/>
      <c r="DV5" s="10"/>
      <c r="DW5" s="44" t="s">
        <v>74</v>
      </c>
      <c r="DX5" s="11" t="s">
        <v>12</v>
      </c>
      <c r="DY5" s="64">
        <v>0</v>
      </c>
      <c r="DZ5" s="64">
        <v>0</v>
      </c>
      <c r="EA5" s="64">
        <v>0</v>
      </c>
      <c r="EB5" s="11">
        <f t="shared" ref="EB5:EB11" si="77">DY5*(DZ5)</f>
        <v>0</v>
      </c>
      <c r="EC5" s="11">
        <f t="shared" ref="EC5:EC11" si="78">DY5*(EA5)</f>
        <v>0</v>
      </c>
      <c r="ED5" s="16">
        <f t="shared" ref="ED5" si="79">EC26</f>
        <v>0</v>
      </c>
      <c r="EE5" s="13"/>
      <c r="EF5" s="13"/>
      <c r="EG5" s="13"/>
      <c r="EH5" s="13"/>
      <c r="EI5" s="55"/>
      <c r="EJ5" s="10"/>
      <c r="EK5" s="42"/>
      <c r="EL5" s="8"/>
      <c r="EM5" s="766" t="s">
        <v>130</v>
      </c>
      <c r="EN5" s="279"/>
      <c r="EO5" s="271"/>
      <c r="EP5" s="275"/>
      <c r="EQ5" s="6" t="s">
        <v>7</v>
      </c>
      <c r="ER5" s="4" t="s">
        <v>157</v>
      </c>
      <c r="ES5" s="4"/>
      <c r="ET5" s="766" t="s">
        <v>124</v>
      </c>
      <c r="EU5" s="396"/>
      <c r="EV5" s="562" t="s">
        <v>429</v>
      </c>
      <c r="EW5" s="563" t="s">
        <v>447</v>
      </c>
      <c r="EX5" s="563" t="s">
        <v>430</v>
      </c>
      <c r="EY5" s="1055" t="s">
        <v>448</v>
      </c>
      <c r="EZ5" s="1056"/>
      <c r="FA5" s="232"/>
      <c r="FC5" s="42"/>
      <c r="FD5" s="8"/>
      <c r="FE5" s="613" t="s">
        <v>136</v>
      </c>
      <c r="FF5" s="613" t="s">
        <v>137</v>
      </c>
      <c r="FG5" s="614" t="s">
        <v>138</v>
      </c>
      <c r="FH5" s="287"/>
      <c r="FI5" s="614" t="s">
        <v>139</v>
      </c>
      <c r="FJ5" s="615" t="s">
        <v>140</v>
      </c>
      <c r="FK5" s="612" t="str">
        <f>FE2</f>
        <v>Item 1</v>
      </c>
      <c r="FL5" s="1053" t="s">
        <v>448</v>
      </c>
      <c r="FM5" s="1054"/>
      <c r="FN5" s="612" t="s">
        <v>438</v>
      </c>
      <c r="FO5" s="612" t="s">
        <v>157</v>
      </c>
      <c r="FP5" s="411"/>
      <c r="FQ5" s="616" t="s">
        <v>434</v>
      </c>
      <c r="FR5" s="617" t="s">
        <v>451</v>
      </c>
      <c r="FS5" s="618" t="s">
        <v>438</v>
      </c>
    </row>
    <row r="6" spans="1:175" x14ac:dyDescent="0.25">
      <c r="A6" s="44" t="s">
        <v>74</v>
      </c>
      <c r="B6" s="11" t="s">
        <v>13</v>
      </c>
      <c r="C6" s="64">
        <v>0</v>
      </c>
      <c r="D6" s="64">
        <v>0</v>
      </c>
      <c r="E6" s="64">
        <v>0</v>
      </c>
      <c r="F6" s="11">
        <f t="shared" ref="F6:F11" si="80">C6*(D6)</f>
        <v>0</v>
      </c>
      <c r="G6" s="11">
        <f t="shared" ref="G6:G11" si="81">C6*(E6)</f>
        <v>0</v>
      </c>
      <c r="H6" s="16"/>
      <c r="I6" s="13"/>
      <c r="J6" s="13"/>
      <c r="K6" s="13"/>
      <c r="L6" s="13"/>
      <c r="M6" s="55"/>
      <c r="N6" s="10"/>
      <c r="O6" s="44" t="s">
        <v>74</v>
      </c>
      <c r="P6" s="11" t="s">
        <v>13</v>
      </c>
      <c r="Q6" s="64">
        <v>0</v>
      </c>
      <c r="R6" s="64">
        <v>0</v>
      </c>
      <c r="S6" s="64">
        <v>0</v>
      </c>
      <c r="T6" s="11">
        <f t="shared" ref="T6:T11" si="82">Q6*(R6)</f>
        <v>0</v>
      </c>
      <c r="U6" s="11">
        <f t="shared" ref="U6:U11" si="83">Q6*(S6)</f>
        <v>0</v>
      </c>
      <c r="V6" s="16"/>
      <c r="W6" s="13"/>
      <c r="X6" s="13"/>
      <c r="Y6" s="13"/>
      <c r="Z6" s="13"/>
      <c r="AA6" s="55"/>
      <c r="AB6" s="10"/>
      <c r="AC6" s="44" t="s">
        <v>74</v>
      </c>
      <c r="AD6" s="11" t="s">
        <v>13</v>
      </c>
      <c r="AE6" s="64">
        <v>0</v>
      </c>
      <c r="AF6" s="64">
        <v>0</v>
      </c>
      <c r="AG6" s="64">
        <v>0</v>
      </c>
      <c r="AH6" s="11">
        <f t="shared" si="56"/>
        <v>0</v>
      </c>
      <c r="AI6" s="11">
        <f t="shared" si="57"/>
        <v>0</v>
      </c>
      <c r="AJ6" s="16"/>
      <c r="AK6" s="13"/>
      <c r="AL6" s="13"/>
      <c r="AM6" s="13"/>
      <c r="AN6" s="13"/>
      <c r="AO6" s="55"/>
      <c r="AP6" s="10"/>
      <c r="AQ6" s="44" t="s">
        <v>74</v>
      </c>
      <c r="AR6" s="11" t="s">
        <v>13</v>
      </c>
      <c r="AS6" s="64">
        <v>0</v>
      </c>
      <c r="AT6" s="64">
        <v>0</v>
      </c>
      <c r="AU6" s="64">
        <v>0</v>
      </c>
      <c r="AV6" s="11">
        <f t="shared" si="59"/>
        <v>0</v>
      </c>
      <c r="AW6" s="11">
        <f t="shared" si="60"/>
        <v>0</v>
      </c>
      <c r="AX6" s="16"/>
      <c r="AY6" s="13"/>
      <c r="AZ6" s="13"/>
      <c r="BA6" s="13"/>
      <c r="BB6" s="13"/>
      <c r="BC6" s="55"/>
      <c r="BD6" s="10"/>
      <c r="BE6" s="44" t="s">
        <v>74</v>
      </c>
      <c r="BF6" s="11" t="s">
        <v>13</v>
      </c>
      <c r="BG6" s="64">
        <v>0</v>
      </c>
      <c r="BH6" s="64">
        <v>0</v>
      </c>
      <c r="BI6" s="64">
        <v>0</v>
      </c>
      <c r="BJ6" s="11">
        <f t="shared" si="62"/>
        <v>0</v>
      </c>
      <c r="BK6" s="11">
        <f t="shared" si="63"/>
        <v>0</v>
      </c>
      <c r="BL6" s="16"/>
      <c r="BM6" s="13"/>
      <c r="BN6" s="13"/>
      <c r="BO6" s="13"/>
      <c r="BP6" s="13"/>
      <c r="BQ6" s="55"/>
      <c r="BR6" s="10"/>
      <c r="BS6" s="44" t="s">
        <v>74</v>
      </c>
      <c r="BT6" s="11" t="s">
        <v>13</v>
      </c>
      <c r="BU6" s="64">
        <v>0</v>
      </c>
      <c r="BV6" s="64">
        <v>0</v>
      </c>
      <c r="BW6" s="64">
        <v>0</v>
      </c>
      <c r="BX6" s="11">
        <f t="shared" si="65"/>
        <v>0</v>
      </c>
      <c r="BY6" s="11">
        <f t="shared" si="66"/>
        <v>0</v>
      </c>
      <c r="BZ6" s="16"/>
      <c r="CA6" s="13"/>
      <c r="CB6" s="13"/>
      <c r="CC6" s="13"/>
      <c r="CD6" s="13"/>
      <c r="CE6" s="55"/>
      <c r="CF6" s="10"/>
      <c r="CG6" s="44" t="s">
        <v>74</v>
      </c>
      <c r="CH6" s="11" t="s">
        <v>13</v>
      </c>
      <c r="CI6" s="64">
        <v>0</v>
      </c>
      <c r="CJ6" s="64">
        <v>0</v>
      </c>
      <c r="CK6" s="64">
        <v>0</v>
      </c>
      <c r="CL6" s="11">
        <f t="shared" si="68"/>
        <v>0</v>
      </c>
      <c r="CM6" s="11">
        <f t="shared" si="69"/>
        <v>0</v>
      </c>
      <c r="CN6" s="16"/>
      <c r="CO6" s="13"/>
      <c r="CP6" s="13"/>
      <c r="CQ6" s="13"/>
      <c r="CR6" s="13"/>
      <c r="CS6" s="55"/>
      <c r="CT6" s="10"/>
      <c r="CU6" s="44" t="s">
        <v>74</v>
      </c>
      <c r="CV6" s="11" t="s">
        <v>13</v>
      </c>
      <c r="CW6" s="64">
        <v>0</v>
      </c>
      <c r="CX6" s="64">
        <v>0</v>
      </c>
      <c r="CY6" s="64">
        <v>0</v>
      </c>
      <c r="CZ6" s="11">
        <f t="shared" si="71"/>
        <v>0</v>
      </c>
      <c r="DA6" s="11">
        <f t="shared" si="72"/>
        <v>0</v>
      </c>
      <c r="DB6" s="16"/>
      <c r="DC6" s="13"/>
      <c r="DD6" s="13"/>
      <c r="DE6" s="13"/>
      <c r="DF6" s="13"/>
      <c r="DG6" s="55"/>
      <c r="DH6" s="10"/>
      <c r="DI6" s="44" t="s">
        <v>74</v>
      </c>
      <c r="DJ6" s="11" t="s">
        <v>13</v>
      </c>
      <c r="DK6" s="64">
        <v>0</v>
      </c>
      <c r="DL6" s="64">
        <v>0</v>
      </c>
      <c r="DM6" s="64">
        <v>0</v>
      </c>
      <c r="DN6" s="11">
        <f t="shared" si="74"/>
        <v>0</v>
      </c>
      <c r="DO6" s="11">
        <f t="shared" si="75"/>
        <v>0</v>
      </c>
      <c r="DP6" s="16"/>
      <c r="DQ6" s="13"/>
      <c r="DR6" s="13"/>
      <c r="DS6" s="13"/>
      <c r="DT6" s="13"/>
      <c r="DU6" s="55"/>
      <c r="DV6" s="10"/>
      <c r="DW6" s="44" t="s">
        <v>74</v>
      </c>
      <c r="DX6" s="11" t="s">
        <v>13</v>
      </c>
      <c r="DY6" s="64">
        <v>0</v>
      </c>
      <c r="DZ6" s="64">
        <v>0</v>
      </c>
      <c r="EA6" s="64">
        <v>0</v>
      </c>
      <c r="EB6" s="11">
        <f t="shared" si="77"/>
        <v>0</v>
      </c>
      <c r="EC6" s="11">
        <f t="shared" si="78"/>
        <v>0</v>
      </c>
      <c r="ED6" s="16"/>
      <c r="EE6" s="13"/>
      <c r="EF6" s="13"/>
      <c r="EG6" s="13"/>
      <c r="EH6" s="13"/>
      <c r="EI6" s="55"/>
      <c r="EJ6" s="10"/>
      <c r="EK6" s="44" t="s">
        <v>74</v>
      </c>
      <c r="EL6" s="11" t="s">
        <v>8</v>
      </c>
      <c r="EM6" s="14">
        <f>K4+Y4+AM4+BA4+BO4+CC4+CQ4+DE4+DS4+EG4</f>
        <v>0</v>
      </c>
      <c r="EN6" s="762"/>
      <c r="EO6" s="762"/>
      <c r="EP6" s="275"/>
      <c r="EQ6" s="51">
        <f>G4*$C$2+U4*$Q$2+AI4*$AE$2+AW4*$AS$2+BK4*$BG$2+BY4*$BU$2+CM4*$CI$2+DA4*$CW$2+DO4*$DK$2+EC4*$DY$2</f>
        <v>0</v>
      </c>
      <c r="ER6" s="116">
        <f>IF(ER$4=0,0,EM6/ER$4)</f>
        <v>0</v>
      </c>
      <c r="ES6" s="81">
        <f>ER6*ET6+ER6</f>
        <v>0</v>
      </c>
      <c r="ET6" s="280">
        <v>0</v>
      </c>
      <c r="EU6" s="9" t="s">
        <v>109</v>
      </c>
      <c r="EV6" s="518">
        <f>IF(ER$4=0,0,EQ6/$ER$4*$EX$4)</f>
        <v>0</v>
      </c>
      <c r="EW6" s="578">
        <f>IF(EV6=0,0,EX6/EV6)</f>
        <v>0</v>
      </c>
      <c r="EX6" s="511">
        <f>ER6*ER$4+ES6*ES$4</f>
        <v>0</v>
      </c>
      <c r="EY6" s="137"/>
      <c r="EZ6" s="568"/>
      <c r="FA6" s="88"/>
      <c r="FC6" s="44" t="s">
        <v>74</v>
      </c>
      <c r="FD6" s="11" t="s">
        <v>8</v>
      </c>
      <c r="FE6" s="141">
        <v>0</v>
      </c>
      <c r="FF6" s="141">
        <v>0</v>
      </c>
      <c r="FG6" s="142">
        <v>0</v>
      </c>
      <c r="FH6" s="9" t="s">
        <v>109</v>
      </c>
      <c r="FI6" s="122">
        <f t="shared" ref="FI6:FI17" si="84">FE6*FF6*FG6</f>
        <v>0</v>
      </c>
      <c r="FJ6" s="602">
        <v>0</v>
      </c>
      <c r="FK6" s="603">
        <f>FI6*FJ6</f>
        <v>0</v>
      </c>
      <c r="FL6" s="588"/>
      <c r="FM6" s="589"/>
      <c r="FN6" s="609">
        <f>SUM(FK6:FK9)</f>
        <v>0</v>
      </c>
      <c r="FO6" s="127">
        <f>IF(FO$4=0,0,FN6/$FO$4)</f>
        <v>0</v>
      </c>
      <c r="FP6" s="87" t="s">
        <v>74</v>
      </c>
      <c r="FQ6" s="599">
        <f>SUM(EX6:EX7)</f>
        <v>0</v>
      </c>
      <c r="FR6" s="496">
        <f>FN6</f>
        <v>0</v>
      </c>
      <c r="FS6" s="567">
        <f>SUM(FQ6:FR7)</f>
        <v>0</v>
      </c>
    </row>
    <row r="7" spans="1:175" x14ac:dyDescent="0.25">
      <c r="A7" s="44" t="s">
        <v>74</v>
      </c>
      <c r="B7" s="11" t="s">
        <v>14</v>
      </c>
      <c r="C7" s="64">
        <v>0</v>
      </c>
      <c r="D7" s="64">
        <v>0</v>
      </c>
      <c r="E7" s="64">
        <v>0</v>
      </c>
      <c r="F7" s="11">
        <f t="shared" si="80"/>
        <v>0</v>
      </c>
      <c r="G7" s="11">
        <f t="shared" si="81"/>
        <v>0</v>
      </c>
      <c r="H7" s="16"/>
      <c r="I7" s="13"/>
      <c r="J7" s="13"/>
      <c r="K7" s="13"/>
      <c r="L7" s="13"/>
      <c r="M7" s="55"/>
      <c r="N7" s="10"/>
      <c r="O7" s="44" t="s">
        <v>74</v>
      </c>
      <c r="P7" s="11" t="s">
        <v>14</v>
      </c>
      <c r="Q7" s="64">
        <v>0</v>
      </c>
      <c r="R7" s="64">
        <v>0</v>
      </c>
      <c r="S7" s="64">
        <v>0</v>
      </c>
      <c r="T7" s="11">
        <f t="shared" si="82"/>
        <v>0</v>
      </c>
      <c r="U7" s="11">
        <f t="shared" si="83"/>
        <v>0</v>
      </c>
      <c r="V7" s="16"/>
      <c r="W7" s="13"/>
      <c r="X7" s="13"/>
      <c r="Y7" s="13"/>
      <c r="Z7" s="13"/>
      <c r="AA7" s="55"/>
      <c r="AB7" s="10"/>
      <c r="AC7" s="44" t="s">
        <v>74</v>
      </c>
      <c r="AD7" s="11" t="s">
        <v>14</v>
      </c>
      <c r="AE7" s="64">
        <v>0</v>
      </c>
      <c r="AF7" s="64">
        <v>0</v>
      </c>
      <c r="AG7" s="64">
        <v>0</v>
      </c>
      <c r="AH7" s="11">
        <f t="shared" si="56"/>
        <v>0</v>
      </c>
      <c r="AI7" s="11">
        <f t="shared" si="57"/>
        <v>0</v>
      </c>
      <c r="AJ7" s="16"/>
      <c r="AK7" s="13"/>
      <c r="AL7" s="13"/>
      <c r="AM7" s="13"/>
      <c r="AN7" s="13"/>
      <c r="AO7" s="55"/>
      <c r="AP7" s="10"/>
      <c r="AQ7" s="44" t="s">
        <v>74</v>
      </c>
      <c r="AR7" s="11" t="s">
        <v>14</v>
      </c>
      <c r="AS7" s="64">
        <v>0</v>
      </c>
      <c r="AT7" s="64">
        <v>0</v>
      </c>
      <c r="AU7" s="64">
        <v>0</v>
      </c>
      <c r="AV7" s="11">
        <f t="shared" si="59"/>
        <v>0</v>
      </c>
      <c r="AW7" s="11">
        <f t="shared" si="60"/>
        <v>0</v>
      </c>
      <c r="AX7" s="16"/>
      <c r="AY7" s="13"/>
      <c r="AZ7" s="13"/>
      <c r="BA7" s="13"/>
      <c r="BB7" s="13"/>
      <c r="BC7" s="55"/>
      <c r="BD7" s="10"/>
      <c r="BE7" s="44" t="s">
        <v>74</v>
      </c>
      <c r="BF7" s="11" t="s">
        <v>14</v>
      </c>
      <c r="BG7" s="64">
        <v>0</v>
      </c>
      <c r="BH7" s="64">
        <v>0</v>
      </c>
      <c r="BI7" s="64">
        <v>0</v>
      </c>
      <c r="BJ7" s="11">
        <f t="shared" si="62"/>
        <v>0</v>
      </c>
      <c r="BK7" s="11">
        <f t="shared" si="63"/>
        <v>0</v>
      </c>
      <c r="BL7" s="16"/>
      <c r="BM7" s="13"/>
      <c r="BN7" s="13"/>
      <c r="BO7" s="13"/>
      <c r="BP7" s="13"/>
      <c r="BQ7" s="55"/>
      <c r="BR7" s="10"/>
      <c r="BS7" s="44" t="s">
        <v>74</v>
      </c>
      <c r="BT7" s="11" t="s">
        <v>14</v>
      </c>
      <c r="BU7" s="64">
        <v>0</v>
      </c>
      <c r="BV7" s="64">
        <v>0</v>
      </c>
      <c r="BW7" s="64">
        <v>0</v>
      </c>
      <c r="BX7" s="11">
        <f t="shared" si="65"/>
        <v>0</v>
      </c>
      <c r="BY7" s="11">
        <f t="shared" si="66"/>
        <v>0</v>
      </c>
      <c r="BZ7" s="16"/>
      <c r="CA7" s="13"/>
      <c r="CB7" s="13"/>
      <c r="CC7" s="13"/>
      <c r="CD7" s="13"/>
      <c r="CE7" s="55"/>
      <c r="CF7" s="10"/>
      <c r="CG7" s="44" t="s">
        <v>74</v>
      </c>
      <c r="CH7" s="11" t="s">
        <v>14</v>
      </c>
      <c r="CI7" s="64">
        <v>0</v>
      </c>
      <c r="CJ7" s="64">
        <v>0</v>
      </c>
      <c r="CK7" s="64">
        <v>0</v>
      </c>
      <c r="CL7" s="11">
        <f t="shared" si="68"/>
        <v>0</v>
      </c>
      <c r="CM7" s="11">
        <f t="shared" si="69"/>
        <v>0</v>
      </c>
      <c r="CN7" s="16"/>
      <c r="CO7" s="13"/>
      <c r="CP7" s="13"/>
      <c r="CQ7" s="13"/>
      <c r="CR7" s="13"/>
      <c r="CS7" s="55"/>
      <c r="CT7" s="10"/>
      <c r="CU7" s="44" t="s">
        <v>74</v>
      </c>
      <c r="CV7" s="11" t="s">
        <v>14</v>
      </c>
      <c r="CW7" s="64">
        <v>0</v>
      </c>
      <c r="CX7" s="64">
        <v>0</v>
      </c>
      <c r="CY7" s="64">
        <v>0</v>
      </c>
      <c r="CZ7" s="11">
        <f t="shared" si="71"/>
        <v>0</v>
      </c>
      <c r="DA7" s="11">
        <f t="shared" si="72"/>
        <v>0</v>
      </c>
      <c r="DB7" s="16"/>
      <c r="DC7" s="13"/>
      <c r="DD7" s="13"/>
      <c r="DE7" s="13"/>
      <c r="DF7" s="13"/>
      <c r="DG7" s="55"/>
      <c r="DH7" s="10"/>
      <c r="DI7" s="44" t="s">
        <v>74</v>
      </c>
      <c r="DJ7" s="11" t="s">
        <v>14</v>
      </c>
      <c r="DK7" s="64">
        <v>0</v>
      </c>
      <c r="DL7" s="64">
        <v>0</v>
      </c>
      <c r="DM7" s="64">
        <v>0</v>
      </c>
      <c r="DN7" s="11">
        <f t="shared" si="74"/>
        <v>0</v>
      </c>
      <c r="DO7" s="11">
        <f t="shared" si="75"/>
        <v>0</v>
      </c>
      <c r="DP7" s="16"/>
      <c r="DQ7" s="13"/>
      <c r="DR7" s="13"/>
      <c r="DS7" s="13"/>
      <c r="DT7" s="13"/>
      <c r="DU7" s="55"/>
      <c r="DV7" s="10"/>
      <c r="DW7" s="44" t="s">
        <v>74</v>
      </c>
      <c r="DX7" s="11" t="s">
        <v>14</v>
      </c>
      <c r="DY7" s="64">
        <v>0</v>
      </c>
      <c r="DZ7" s="64">
        <v>0</v>
      </c>
      <c r="EA7" s="64">
        <v>0</v>
      </c>
      <c r="EB7" s="11">
        <f t="shared" si="77"/>
        <v>0</v>
      </c>
      <c r="EC7" s="11">
        <f t="shared" si="78"/>
        <v>0</v>
      </c>
      <c r="ED7" s="16"/>
      <c r="EE7" s="13"/>
      <c r="EF7" s="13"/>
      <c r="EG7" s="13"/>
      <c r="EH7" s="13"/>
      <c r="EI7" s="55"/>
      <c r="EJ7" s="10"/>
      <c r="EK7" s="44" t="s">
        <v>74</v>
      </c>
      <c r="EL7" s="11" t="s">
        <v>18</v>
      </c>
      <c r="EM7" s="14">
        <f>K14+Y14+AM14+BA14+BO14+CC14+CQ14+DE14+DS14+EG14</f>
        <v>0</v>
      </c>
      <c r="EN7" s="33"/>
      <c r="EO7" s="33"/>
      <c r="EP7" s="275"/>
      <c r="EQ7" s="51">
        <f>G14*$C$2+U14*$Q$2+AI14*$AE$2+AW14*$AS$2+BK14*$BG$2+BY14*$BU$2+CM14*$CI$2+DA14*$CW$2+DO14*$DK$2+EC14*$DY$2</f>
        <v>0</v>
      </c>
      <c r="ER7" s="116">
        <f>IF(ER$4=0,0,EM7/ER$4)</f>
        <v>0</v>
      </c>
      <c r="ES7" s="81">
        <f>ER7*ET7+ER7</f>
        <v>0</v>
      </c>
      <c r="ET7" s="280">
        <v>0</v>
      </c>
      <c r="EU7" s="9" t="s">
        <v>109</v>
      </c>
      <c r="EV7" s="518">
        <f>IF(ER$4=0,0,EQ7/$ER$4*$EX$4)</f>
        <v>0</v>
      </c>
      <c r="EW7" s="579">
        <f>IF(EV7=0,0,EX7/EV7)</f>
        <v>0</v>
      </c>
      <c r="EX7" s="511">
        <f>ER7*ER$4+ES7*ES$4</f>
        <v>0</v>
      </c>
      <c r="EY7" s="137"/>
      <c r="EZ7" s="569"/>
      <c r="FA7" s="88"/>
      <c r="FC7" s="44" t="s">
        <v>74</v>
      </c>
      <c r="FD7" s="11" t="s">
        <v>8</v>
      </c>
      <c r="FE7" s="141">
        <v>0</v>
      </c>
      <c r="FF7" s="141">
        <v>0</v>
      </c>
      <c r="FG7" s="142">
        <v>0</v>
      </c>
      <c r="FH7" s="9" t="s">
        <v>109</v>
      </c>
      <c r="FI7" s="122">
        <f t="shared" si="84"/>
        <v>0</v>
      </c>
      <c r="FJ7" s="602">
        <v>0</v>
      </c>
      <c r="FK7" s="604">
        <f t="shared" ref="FK7:FK17" si="85">FI7*FJ7</f>
        <v>0</v>
      </c>
      <c r="FL7" s="588"/>
      <c r="FM7" s="589"/>
      <c r="FN7" s="610"/>
      <c r="FO7" s="127"/>
      <c r="FP7" s="87"/>
      <c r="FQ7" s="522">
        <f>EX15</f>
        <v>0</v>
      </c>
      <c r="FR7" s="496">
        <f>FN16</f>
        <v>0</v>
      </c>
      <c r="FS7" s="567"/>
    </row>
    <row r="8" spans="1:175" x14ac:dyDescent="0.25">
      <c r="A8" s="44" t="s">
        <v>74</v>
      </c>
      <c r="B8" s="11" t="s">
        <v>15</v>
      </c>
      <c r="C8" s="64">
        <v>0</v>
      </c>
      <c r="D8" s="64">
        <v>0</v>
      </c>
      <c r="E8" s="64">
        <v>0</v>
      </c>
      <c r="F8" s="11">
        <f t="shared" si="80"/>
        <v>0</v>
      </c>
      <c r="G8" s="11">
        <f t="shared" si="81"/>
        <v>0</v>
      </c>
      <c r="H8" s="16"/>
      <c r="I8" s="13"/>
      <c r="J8" s="13"/>
      <c r="K8" s="13"/>
      <c r="L8" s="13"/>
      <c r="M8" s="55"/>
      <c r="N8" s="10"/>
      <c r="O8" s="44" t="s">
        <v>74</v>
      </c>
      <c r="P8" s="11" t="s">
        <v>15</v>
      </c>
      <c r="Q8" s="64">
        <v>0</v>
      </c>
      <c r="R8" s="64">
        <v>0</v>
      </c>
      <c r="S8" s="64">
        <v>0</v>
      </c>
      <c r="T8" s="11">
        <f t="shared" si="82"/>
        <v>0</v>
      </c>
      <c r="U8" s="11">
        <f t="shared" si="83"/>
        <v>0</v>
      </c>
      <c r="V8" s="16"/>
      <c r="W8" s="13"/>
      <c r="X8" s="13"/>
      <c r="Y8" s="13"/>
      <c r="Z8" s="13"/>
      <c r="AA8" s="55"/>
      <c r="AB8" s="10"/>
      <c r="AC8" s="44" t="s">
        <v>74</v>
      </c>
      <c r="AD8" s="11" t="s">
        <v>15</v>
      </c>
      <c r="AE8" s="64">
        <v>0</v>
      </c>
      <c r="AF8" s="64">
        <v>0</v>
      </c>
      <c r="AG8" s="64">
        <v>0</v>
      </c>
      <c r="AH8" s="11">
        <f t="shared" si="56"/>
        <v>0</v>
      </c>
      <c r="AI8" s="11">
        <f t="shared" si="57"/>
        <v>0</v>
      </c>
      <c r="AJ8" s="16"/>
      <c r="AK8" s="13"/>
      <c r="AL8" s="13"/>
      <c r="AM8" s="13"/>
      <c r="AN8" s="13"/>
      <c r="AO8" s="55"/>
      <c r="AP8" s="10"/>
      <c r="AQ8" s="44" t="s">
        <v>74</v>
      </c>
      <c r="AR8" s="11" t="s">
        <v>15</v>
      </c>
      <c r="AS8" s="64">
        <v>0</v>
      </c>
      <c r="AT8" s="64">
        <v>0</v>
      </c>
      <c r="AU8" s="64">
        <v>0</v>
      </c>
      <c r="AV8" s="11">
        <f t="shared" si="59"/>
        <v>0</v>
      </c>
      <c r="AW8" s="11">
        <f t="shared" si="60"/>
        <v>0</v>
      </c>
      <c r="AX8" s="16"/>
      <c r="AY8" s="13"/>
      <c r="AZ8" s="13"/>
      <c r="BA8" s="13"/>
      <c r="BB8" s="13"/>
      <c r="BC8" s="55"/>
      <c r="BD8" s="10"/>
      <c r="BE8" s="44" t="s">
        <v>74</v>
      </c>
      <c r="BF8" s="11" t="s">
        <v>15</v>
      </c>
      <c r="BG8" s="64">
        <v>0</v>
      </c>
      <c r="BH8" s="64">
        <v>0</v>
      </c>
      <c r="BI8" s="64">
        <v>0</v>
      </c>
      <c r="BJ8" s="11">
        <f t="shared" si="62"/>
        <v>0</v>
      </c>
      <c r="BK8" s="11">
        <f t="shared" si="63"/>
        <v>0</v>
      </c>
      <c r="BL8" s="16"/>
      <c r="BM8" s="13"/>
      <c r="BN8" s="13"/>
      <c r="BO8" s="13"/>
      <c r="BP8" s="13"/>
      <c r="BQ8" s="55"/>
      <c r="BR8" s="10"/>
      <c r="BS8" s="44" t="s">
        <v>74</v>
      </c>
      <c r="BT8" s="11" t="s">
        <v>15</v>
      </c>
      <c r="BU8" s="64">
        <v>0</v>
      </c>
      <c r="BV8" s="64">
        <v>0</v>
      </c>
      <c r="BW8" s="64">
        <v>0</v>
      </c>
      <c r="BX8" s="11">
        <f t="shared" si="65"/>
        <v>0</v>
      </c>
      <c r="BY8" s="11">
        <f t="shared" si="66"/>
        <v>0</v>
      </c>
      <c r="BZ8" s="16"/>
      <c r="CA8" s="13"/>
      <c r="CB8" s="13"/>
      <c r="CC8" s="13"/>
      <c r="CD8" s="13"/>
      <c r="CE8" s="55"/>
      <c r="CF8" s="10"/>
      <c r="CG8" s="44" t="s">
        <v>74</v>
      </c>
      <c r="CH8" s="11" t="s">
        <v>15</v>
      </c>
      <c r="CI8" s="64">
        <v>0</v>
      </c>
      <c r="CJ8" s="64">
        <v>0</v>
      </c>
      <c r="CK8" s="64">
        <v>0</v>
      </c>
      <c r="CL8" s="11">
        <f t="shared" si="68"/>
        <v>0</v>
      </c>
      <c r="CM8" s="11">
        <f t="shared" si="69"/>
        <v>0</v>
      </c>
      <c r="CN8" s="16"/>
      <c r="CO8" s="13"/>
      <c r="CP8" s="13"/>
      <c r="CQ8" s="13"/>
      <c r="CR8" s="13"/>
      <c r="CS8" s="55"/>
      <c r="CT8" s="10"/>
      <c r="CU8" s="44" t="s">
        <v>74</v>
      </c>
      <c r="CV8" s="11" t="s">
        <v>15</v>
      </c>
      <c r="CW8" s="64">
        <v>0</v>
      </c>
      <c r="CX8" s="64">
        <v>0</v>
      </c>
      <c r="CY8" s="64">
        <v>0</v>
      </c>
      <c r="CZ8" s="11">
        <f t="shared" si="71"/>
        <v>0</v>
      </c>
      <c r="DA8" s="11">
        <f t="shared" si="72"/>
        <v>0</v>
      </c>
      <c r="DB8" s="16"/>
      <c r="DC8" s="13"/>
      <c r="DD8" s="13"/>
      <c r="DE8" s="13"/>
      <c r="DF8" s="13"/>
      <c r="DG8" s="55"/>
      <c r="DH8" s="10"/>
      <c r="DI8" s="44" t="s">
        <v>74</v>
      </c>
      <c r="DJ8" s="11" t="s">
        <v>15</v>
      </c>
      <c r="DK8" s="64">
        <v>0</v>
      </c>
      <c r="DL8" s="64">
        <v>0</v>
      </c>
      <c r="DM8" s="64">
        <v>0</v>
      </c>
      <c r="DN8" s="11">
        <f t="shared" si="74"/>
        <v>0</v>
      </c>
      <c r="DO8" s="11">
        <f t="shared" si="75"/>
        <v>0</v>
      </c>
      <c r="DP8" s="16"/>
      <c r="DQ8" s="13"/>
      <c r="DR8" s="13"/>
      <c r="DS8" s="13"/>
      <c r="DT8" s="13"/>
      <c r="DU8" s="55"/>
      <c r="DV8" s="10"/>
      <c r="DW8" s="44" t="s">
        <v>74</v>
      </c>
      <c r="DX8" s="11" t="s">
        <v>15</v>
      </c>
      <c r="DY8" s="64">
        <v>0</v>
      </c>
      <c r="DZ8" s="64">
        <v>0</v>
      </c>
      <c r="EA8" s="64">
        <v>0</v>
      </c>
      <c r="EB8" s="11">
        <f t="shared" si="77"/>
        <v>0</v>
      </c>
      <c r="EC8" s="11">
        <f t="shared" si="78"/>
        <v>0</v>
      </c>
      <c r="ED8" s="16"/>
      <c r="EE8" s="13"/>
      <c r="EF8" s="13"/>
      <c r="EG8" s="13"/>
      <c r="EH8" s="13"/>
      <c r="EI8" s="55"/>
      <c r="EJ8" s="10"/>
      <c r="EK8" s="44"/>
      <c r="EL8" s="11"/>
      <c r="EM8" s="14"/>
      <c r="EN8" s="134"/>
      <c r="EO8" s="281"/>
      <c r="EP8" s="281"/>
      <c r="EQ8" s="6" t="s">
        <v>7</v>
      </c>
      <c r="ER8" s="121"/>
      <c r="ES8" s="111"/>
      <c r="ET8" s="128"/>
      <c r="EU8" s="9"/>
      <c r="EV8" s="518"/>
      <c r="EW8" s="579"/>
      <c r="EX8" s="511"/>
      <c r="EY8" s="137"/>
      <c r="EZ8" s="569"/>
      <c r="FA8" s="88"/>
      <c r="FC8" s="44" t="s">
        <v>74</v>
      </c>
      <c r="FD8" s="11" t="s">
        <v>18</v>
      </c>
      <c r="FE8" s="141">
        <v>0</v>
      </c>
      <c r="FF8" s="141">
        <v>0</v>
      </c>
      <c r="FG8" s="142">
        <v>0</v>
      </c>
      <c r="FH8" s="9" t="s">
        <v>109</v>
      </c>
      <c r="FI8" s="122">
        <f t="shared" si="84"/>
        <v>0</v>
      </c>
      <c r="FJ8" s="602">
        <v>0</v>
      </c>
      <c r="FK8" s="604">
        <f t="shared" si="85"/>
        <v>0</v>
      </c>
      <c r="FL8" s="588"/>
      <c r="FM8" s="589"/>
      <c r="FN8" s="610"/>
      <c r="FO8" s="127"/>
      <c r="FP8" s="87"/>
      <c r="FQ8" s="599"/>
      <c r="FR8" s="61"/>
      <c r="FS8" s="567"/>
    </row>
    <row r="9" spans="1:175" x14ac:dyDescent="0.25">
      <c r="A9" s="44" t="s">
        <v>74</v>
      </c>
      <c r="B9" s="11" t="s">
        <v>16</v>
      </c>
      <c r="C9" s="64">
        <v>0</v>
      </c>
      <c r="D9" s="64">
        <v>0</v>
      </c>
      <c r="E9" s="64">
        <v>0</v>
      </c>
      <c r="F9" s="11">
        <f t="shared" si="80"/>
        <v>0</v>
      </c>
      <c r="G9" s="11">
        <f t="shared" si="81"/>
        <v>0</v>
      </c>
      <c r="H9" s="16"/>
      <c r="I9" s="13"/>
      <c r="J9" s="13"/>
      <c r="K9" s="13"/>
      <c r="L9" s="13"/>
      <c r="M9" s="55"/>
      <c r="N9" s="10"/>
      <c r="O9" s="44" t="s">
        <v>74</v>
      </c>
      <c r="P9" s="11" t="s">
        <v>16</v>
      </c>
      <c r="Q9" s="64">
        <v>0</v>
      </c>
      <c r="R9" s="64">
        <v>0</v>
      </c>
      <c r="S9" s="64">
        <v>0</v>
      </c>
      <c r="T9" s="11">
        <f t="shared" si="82"/>
        <v>0</v>
      </c>
      <c r="U9" s="11">
        <f t="shared" si="83"/>
        <v>0</v>
      </c>
      <c r="V9" s="16"/>
      <c r="W9" s="13"/>
      <c r="X9" s="13"/>
      <c r="Y9" s="13"/>
      <c r="Z9" s="13"/>
      <c r="AA9" s="55"/>
      <c r="AB9" s="10"/>
      <c r="AC9" s="44" t="s">
        <v>74</v>
      </c>
      <c r="AD9" s="11" t="s">
        <v>16</v>
      </c>
      <c r="AE9" s="64">
        <v>0</v>
      </c>
      <c r="AF9" s="64">
        <v>0</v>
      </c>
      <c r="AG9" s="64">
        <v>0</v>
      </c>
      <c r="AH9" s="11">
        <f t="shared" si="56"/>
        <v>0</v>
      </c>
      <c r="AI9" s="11">
        <f t="shared" si="57"/>
        <v>0</v>
      </c>
      <c r="AJ9" s="16"/>
      <c r="AK9" s="13"/>
      <c r="AL9" s="13"/>
      <c r="AM9" s="13"/>
      <c r="AN9" s="13"/>
      <c r="AO9" s="55"/>
      <c r="AP9" s="10"/>
      <c r="AQ9" s="44" t="s">
        <v>74</v>
      </c>
      <c r="AR9" s="11" t="s">
        <v>16</v>
      </c>
      <c r="AS9" s="64">
        <v>0</v>
      </c>
      <c r="AT9" s="64">
        <v>0</v>
      </c>
      <c r="AU9" s="64">
        <v>0</v>
      </c>
      <c r="AV9" s="11">
        <f t="shared" si="59"/>
        <v>0</v>
      </c>
      <c r="AW9" s="11">
        <f t="shared" si="60"/>
        <v>0</v>
      </c>
      <c r="AX9" s="16"/>
      <c r="AY9" s="13"/>
      <c r="AZ9" s="13"/>
      <c r="BA9" s="13"/>
      <c r="BB9" s="13"/>
      <c r="BC9" s="55"/>
      <c r="BD9" s="10"/>
      <c r="BE9" s="44" t="s">
        <v>74</v>
      </c>
      <c r="BF9" s="11" t="s">
        <v>16</v>
      </c>
      <c r="BG9" s="64">
        <v>0</v>
      </c>
      <c r="BH9" s="64">
        <v>0</v>
      </c>
      <c r="BI9" s="64">
        <v>0</v>
      </c>
      <c r="BJ9" s="11">
        <f t="shared" si="62"/>
        <v>0</v>
      </c>
      <c r="BK9" s="11">
        <f t="shared" si="63"/>
        <v>0</v>
      </c>
      <c r="BL9" s="16"/>
      <c r="BM9" s="13"/>
      <c r="BN9" s="13"/>
      <c r="BO9" s="13"/>
      <c r="BP9" s="13"/>
      <c r="BQ9" s="55"/>
      <c r="BR9" s="10"/>
      <c r="BS9" s="44" t="s">
        <v>74</v>
      </c>
      <c r="BT9" s="11" t="s">
        <v>16</v>
      </c>
      <c r="BU9" s="64">
        <v>0</v>
      </c>
      <c r="BV9" s="64">
        <v>0</v>
      </c>
      <c r="BW9" s="64">
        <v>0</v>
      </c>
      <c r="BX9" s="11">
        <f t="shared" si="65"/>
        <v>0</v>
      </c>
      <c r="BY9" s="11">
        <f t="shared" si="66"/>
        <v>0</v>
      </c>
      <c r="BZ9" s="16"/>
      <c r="CA9" s="13"/>
      <c r="CB9" s="13"/>
      <c r="CC9" s="13"/>
      <c r="CD9" s="13"/>
      <c r="CE9" s="55"/>
      <c r="CF9" s="10"/>
      <c r="CG9" s="44" t="s">
        <v>74</v>
      </c>
      <c r="CH9" s="11" t="s">
        <v>16</v>
      </c>
      <c r="CI9" s="64">
        <v>0</v>
      </c>
      <c r="CJ9" s="64">
        <v>0</v>
      </c>
      <c r="CK9" s="64">
        <v>0</v>
      </c>
      <c r="CL9" s="11">
        <f t="shared" si="68"/>
        <v>0</v>
      </c>
      <c r="CM9" s="11">
        <f t="shared" si="69"/>
        <v>0</v>
      </c>
      <c r="CN9" s="16"/>
      <c r="CO9" s="13"/>
      <c r="CP9" s="13"/>
      <c r="CQ9" s="13"/>
      <c r="CR9" s="13"/>
      <c r="CS9" s="55"/>
      <c r="CT9" s="10"/>
      <c r="CU9" s="44" t="s">
        <v>74</v>
      </c>
      <c r="CV9" s="11" t="s">
        <v>16</v>
      </c>
      <c r="CW9" s="64">
        <v>0</v>
      </c>
      <c r="CX9" s="64">
        <v>0</v>
      </c>
      <c r="CY9" s="64">
        <v>0</v>
      </c>
      <c r="CZ9" s="11">
        <f t="shared" si="71"/>
        <v>0</v>
      </c>
      <c r="DA9" s="11">
        <f t="shared" si="72"/>
        <v>0</v>
      </c>
      <c r="DB9" s="16"/>
      <c r="DC9" s="13"/>
      <c r="DD9" s="13"/>
      <c r="DE9" s="13"/>
      <c r="DF9" s="13"/>
      <c r="DG9" s="55"/>
      <c r="DH9" s="10"/>
      <c r="DI9" s="44" t="s">
        <v>74</v>
      </c>
      <c r="DJ9" s="11" t="s">
        <v>16</v>
      </c>
      <c r="DK9" s="64">
        <v>0</v>
      </c>
      <c r="DL9" s="64">
        <v>0</v>
      </c>
      <c r="DM9" s="64">
        <v>0</v>
      </c>
      <c r="DN9" s="11">
        <f t="shared" si="74"/>
        <v>0</v>
      </c>
      <c r="DO9" s="11">
        <f t="shared" si="75"/>
        <v>0</v>
      </c>
      <c r="DP9" s="16"/>
      <c r="DQ9" s="13"/>
      <c r="DR9" s="13"/>
      <c r="DS9" s="13"/>
      <c r="DT9" s="13"/>
      <c r="DU9" s="55"/>
      <c r="DV9" s="10"/>
      <c r="DW9" s="44" t="s">
        <v>74</v>
      </c>
      <c r="DX9" s="11" t="s">
        <v>16</v>
      </c>
      <c r="DY9" s="64">
        <v>0</v>
      </c>
      <c r="DZ9" s="64">
        <v>0</v>
      </c>
      <c r="EA9" s="64">
        <v>0</v>
      </c>
      <c r="EB9" s="11">
        <f t="shared" si="77"/>
        <v>0</v>
      </c>
      <c r="EC9" s="11">
        <f t="shared" si="78"/>
        <v>0</v>
      </c>
      <c r="ED9" s="16"/>
      <c r="EE9" s="13"/>
      <c r="EF9" s="13"/>
      <c r="EG9" s="13"/>
      <c r="EH9" s="13"/>
      <c r="EI9" s="55"/>
      <c r="EJ9" s="10"/>
      <c r="EK9" s="44" t="s">
        <v>75</v>
      </c>
      <c r="EL9" s="11" t="s">
        <v>23</v>
      </c>
      <c r="EM9" s="14">
        <f>K17+Y17+AM17+BA17+BO17+CC17+CQ17+DE17+DS17+EG17</f>
        <v>0</v>
      </c>
      <c r="EN9" s="79"/>
      <c r="EO9" s="281"/>
      <c r="EP9" s="6" t="s">
        <v>4</v>
      </c>
      <c r="EQ9" s="51">
        <f>G17*$C$2+U17*$Q$2+AI17*$AE$2+AW17*$AS$2+BK17*$BG$2+BY17*$BU$2+CM17*$CI$2+DA17*$CW$2+DO17*$DK$2+EC17*$DY$2</f>
        <v>0</v>
      </c>
      <c r="ER9" s="116">
        <f>IF(ER$4=0,0,EM9/ER$4)</f>
        <v>0</v>
      </c>
      <c r="ES9" s="81">
        <f>ER9*ET9+ER9</f>
        <v>0</v>
      </c>
      <c r="ET9" s="280">
        <v>0</v>
      </c>
      <c r="EU9" s="9" t="s">
        <v>109</v>
      </c>
      <c r="EV9" s="518">
        <f>IF(ER$4=0,0,EQ9/$ER$4*$EX$4)</f>
        <v>0</v>
      </c>
      <c r="EW9" s="579">
        <f t="shared" ref="EW9:EW79" si="86">IF(EV9=0,0,EX9/EV9)</f>
        <v>0</v>
      </c>
      <c r="EX9" s="511">
        <f>ER9*ER$4+ES9*ES$4</f>
        <v>0</v>
      </c>
      <c r="EY9" s="137"/>
      <c r="EZ9" s="569"/>
      <c r="FA9" s="88"/>
      <c r="FC9" s="44" t="s">
        <v>74</v>
      </c>
      <c r="FD9" s="11" t="s">
        <v>18</v>
      </c>
      <c r="FE9" s="141">
        <v>0</v>
      </c>
      <c r="FF9" s="141">
        <v>0</v>
      </c>
      <c r="FG9" s="142">
        <v>0</v>
      </c>
      <c r="FH9" s="9" t="s">
        <v>109</v>
      </c>
      <c r="FI9" s="122">
        <f t="shared" si="84"/>
        <v>0</v>
      </c>
      <c r="FJ9" s="602">
        <v>0</v>
      </c>
      <c r="FK9" s="604">
        <f t="shared" si="85"/>
        <v>0</v>
      </c>
      <c r="FL9" s="588"/>
      <c r="FM9" s="589"/>
      <c r="FN9" s="610"/>
      <c r="FO9" s="127"/>
      <c r="FP9" s="87"/>
      <c r="FQ9" s="599"/>
      <c r="FR9" s="61"/>
      <c r="FS9" s="567"/>
    </row>
    <row r="10" spans="1:175" x14ac:dyDescent="0.25">
      <c r="A10" s="44" t="s">
        <v>74</v>
      </c>
      <c r="B10" s="11" t="s">
        <v>16</v>
      </c>
      <c r="C10" s="64">
        <v>0</v>
      </c>
      <c r="D10" s="64">
        <v>0</v>
      </c>
      <c r="E10" s="64">
        <v>0</v>
      </c>
      <c r="F10" s="11">
        <f t="shared" si="80"/>
        <v>0</v>
      </c>
      <c r="G10" s="11">
        <f t="shared" si="81"/>
        <v>0</v>
      </c>
      <c r="H10" s="16"/>
      <c r="I10" s="13"/>
      <c r="J10" s="13"/>
      <c r="K10" s="13"/>
      <c r="L10" s="13"/>
      <c r="M10" s="55"/>
      <c r="N10" s="10"/>
      <c r="O10" s="44" t="s">
        <v>74</v>
      </c>
      <c r="P10" s="11" t="s">
        <v>16</v>
      </c>
      <c r="Q10" s="64">
        <v>0</v>
      </c>
      <c r="R10" s="64">
        <v>0</v>
      </c>
      <c r="S10" s="64">
        <v>0</v>
      </c>
      <c r="T10" s="11">
        <f t="shared" si="82"/>
        <v>0</v>
      </c>
      <c r="U10" s="11">
        <f t="shared" si="83"/>
        <v>0</v>
      </c>
      <c r="V10" s="16"/>
      <c r="W10" s="13"/>
      <c r="X10" s="13"/>
      <c r="Y10" s="13"/>
      <c r="Z10" s="13"/>
      <c r="AA10" s="55"/>
      <c r="AB10" s="10"/>
      <c r="AC10" s="44" t="s">
        <v>74</v>
      </c>
      <c r="AD10" s="11" t="s">
        <v>16</v>
      </c>
      <c r="AE10" s="64">
        <v>0</v>
      </c>
      <c r="AF10" s="64">
        <v>0</v>
      </c>
      <c r="AG10" s="64">
        <v>0</v>
      </c>
      <c r="AH10" s="11">
        <f t="shared" si="56"/>
        <v>0</v>
      </c>
      <c r="AI10" s="11">
        <f t="shared" si="57"/>
        <v>0</v>
      </c>
      <c r="AJ10" s="16"/>
      <c r="AK10" s="13"/>
      <c r="AL10" s="13"/>
      <c r="AM10" s="13"/>
      <c r="AN10" s="13"/>
      <c r="AO10" s="55"/>
      <c r="AP10" s="10"/>
      <c r="AQ10" s="44" t="s">
        <v>74</v>
      </c>
      <c r="AR10" s="11" t="s">
        <v>16</v>
      </c>
      <c r="AS10" s="64">
        <v>0</v>
      </c>
      <c r="AT10" s="64">
        <v>0</v>
      </c>
      <c r="AU10" s="64">
        <v>0</v>
      </c>
      <c r="AV10" s="11">
        <f t="shared" si="59"/>
        <v>0</v>
      </c>
      <c r="AW10" s="11">
        <f t="shared" si="60"/>
        <v>0</v>
      </c>
      <c r="AX10" s="16"/>
      <c r="AY10" s="13"/>
      <c r="AZ10" s="13"/>
      <c r="BA10" s="13"/>
      <c r="BB10" s="13"/>
      <c r="BC10" s="55"/>
      <c r="BD10" s="10"/>
      <c r="BE10" s="44" t="s">
        <v>74</v>
      </c>
      <c r="BF10" s="11" t="s">
        <v>16</v>
      </c>
      <c r="BG10" s="64">
        <v>0</v>
      </c>
      <c r="BH10" s="64">
        <v>0</v>
      </c>
      <c r="BI10" s="64">
        <v>0</v>
      </c>
      <c r="BJ10" s="11">
        <f t="shared" si="62"/>
        <v>0</v>
      </c>
      <c r="BK10" s="11">
        <f t="shared" si="63"/>
        <v>0</v>
      </c>
      <c r="BL10" s="16"/>
      <c r="BM10" s="13"/>
      <c r="BN10" s="13"/>
      <c r="BO10" s="13"/>
      <c r="BP10" s="13"/>
      <c r="BQ10" s="55"/>
      <c r="BR10" s="10"/>
      <c r="BS10" s="44" t="s">
        <v>74</v>
      </c>
      <c r="BT10" s="11" t="s">
        <v>16</v>
      </c>
      <c r="BU10" s="64">
        <v>0</v>
      </c>
      <c r="BV10" s="64">
        <v>0</v>
      </c>
      <c r="BW10" s="64">
        <v>0</v>
      </c>
      <c r="BX10" s="11">
        <f t="shared" si="65"/>
        <v>0</v>
      </c>
      <c r="BY10" s="11">
        <f t="shared" si="66"/>
        <v>0</v>
      </c>
      <c r="BZ10" s="16"/>
      <c r="CA10" s="13"/>
      <c r="CB10" s="13"/>
      <c r="CC10" s="13"/>
      <c r="CD10" s="13"/>
      <c r="CE10" s="55"/>
      <c r="CF10" s="10"/>
      <c r="CG10" s="44" t="s">
        <v>74</v>
      </c>
      <c r="CH10" s="11" t="s">
        <v>16</v>
      </c>
      <c r="CI10" s="64">
        <v>0</v>
      </c>
      <c r="CJ10" s="64">
        <v>0</v>
      </c>
      <c r="CK10" s="64">
        <v>0</v>
      </c>
      <c r="CL10" s="11">
        <f t="shared" si="68"/>
        <v>0</v>
      </c>
      <c r="CM10" s="11">
        <f t="shared" si="69"/>
        <v>0</v>
      </c>
      <c r="CN10" s="16"/>
      <c r="CO10" s="13"/>
      <c r="CP10" s="13"/>
      <c r="CQ10" s="13"/>
      <c r="CR10" s="13"/>
      <c r="CS10" s="55"/>
      <c r="CT10" s="10"/>
      <c r="CU10" s="44" t="s">
        <v>74</v>
      </c>
      <c r="CV10" s="11" t="s">
        <v>16</v>
      </c>
      <c r="CW10" s="64">
        <v>0</v>
      </c>
      <c r="CX10" s="64">
        <v>0</v>
      </c>
      <c r="CY10" s="64">
        <v>0</v>
      </c>
      <c r="CZ10" s="11">
        <f t="shared" si="71"/>
        <v>0</v>
      </c>
      <c r="DA10" s="11">
        <f t="shared" si="72"/>
        <v>0</v>
      </c>
      <c r="DB10" s="16"/>
      <c r="DC10" s="13"/>
      <c r="DD10" s="13"/>
      <c r="DE10" s="13"/>
      <c r="DF10" s="13"/>
      <c r="DG10" s="55"/>
      <c r="DH10" s="10"/>
      <c r="DI10" s="44" t="s">
        <v>74</v>
      </c>
      <c r="DJ10" s="11" t="s">
        <v>16</v>
      </c>
      <c r="DK10" s="64">
        <v>0</v>
      </c>
      <c r="DL10" s="64">
        <v>0</v>
      </c>
      <c r="DM10" s="64">
        <v>0</v>
      </c>
      <c r="DN10" s="11">
        <f t="shared" si="74"/>
        <v>0</v>
      </c>
      <c r="DO10" s="11">
        <f t="shared" si="75"/>
        <v>0</v>
      </c>
      <c r="DP10" s="16"/>
      <c r="DQ10" s="13"/>
      <c r="DR10" s="13"/>
      <c r="DS10" s="13"/>
      <c r="DT10" s="13"/>
      <c r="DU10" s="55"/>
      <c r="DV10" s="10"/>
      <c r="DW10" s="44" t="s">
        <v>74</v>
      </c>
      <c r="DX10" s="11" t="s">
        <v>16</v>
      </c>
      <c r="DY10" s="64">
        <v>0</v>
      </c>
      <c r="DZ10" s="64">
        <v>0</v>
      </c>
      <c r="EA10" s="64">
        <v>0</v>
      </c>
      <c r="EB10" s="11">
        <f t="shared" si="77"/>
        <v>0</v>
      </c>
      <c r="EC10" s="11">
        <f t="shared" si="78"/>
        <v>0</v>
      </c>
      <c r="ED10" s="16"/>
      <c r="EE10" s="13"/>
      <c r="EF10" s="13"/>
      <c r="EG10" s="13"/>
      <c r="EH10" s="13"/>
      <c r="EI10" s="55"/>
      <c r="EJ10" s="10"/>
      <c r="EK10" s="44" t="s">
        <v>75</v>
      </c>
      <c r="EL10" s="11" t="s">
        <v>24</v>
      </c>
      <c r="EM10" s="14">
        <f>K18+Y18+AM18+BA18+BO18+CC18+CQ18+DE18+DS18+EG18</f>
        <v>0</v>
      </c>
      <c r="EN10" s="191"/>
      <c r="EO10" s="281"/>
      <c r="EP10" s="51">
        <f>D18*$C$2+R18*$Q$2+AF18*$AE$2+AT18*$AS$2+BH18*$BG$2+BV18*$BU$2+CJ18*$CI$2+CX18*$CW$2+DL18*$DK$2+DZ18*$DY$2</f>
        <v>0</v>
      </c>
      <c r="ER10" s="116">
        <f>IF(ER$4=0,0,EM10/ER$4)</f>
        <v>0</v>
      </c>
      <c r="ES10" s="81">
        <f>ER10*ET10+ER10</f>
        <v>0</v>
      </c>
      <c r="ET10" s="280">
        <v>0</v>
      </c>
      <c r="EU10" s="9" t="s">
        <v>4</v>
      </c>
      <c r="EV10" s="518">
        <f>IF(ER$4=0,0,EP10/$ER$4*$EX$4)</f>
        <v>0</v>
      </c>
      <c r="EW10" s="579">
        <f t="shared" si="86"/>
        <v>0</v>
      </c>
      <c r="EX10" s="511">
        <f>ER10*ER$4+ES10*ES$4</f>
        <v>0</v>
      </c>
      <c r="EY10" s="137"/>
      <c r="EZ10" s="569"/>
      <c r="FA10" s="88"/>
      <c r="FC10" s="44" t="s">
        <v>75</v>
      </c>
      <c r="FD10" s="11" t="s">
        <v>23</v>
      </c>
      <c r="FE10" s="141">
        <v>0</v>
      </c>
      <c r="FF10" s="141">
        <v>0</v>
      </c>
      <c r="FG10" s="142">
        <v>0</v>
      </c>
      <c r="FH10" s="9" t="s">
        <v>109</v>
      </c>
      <c r="FI10" s="122">
        <f t="shared" si="84"/>
        <v>0</v>
      </c>
      <c r="FJ10" s="602">
        <v>0</v>
      </c>
      <c r="FK10" s="604">
        <f t="shared" si="85"/>
        <v>0</v>
      </c>
      <c r="FL10" s="588"/>
      <c r="FM10" s="589"/>
      <c r="FN10" s="610">
        <f>SUM(FK10:FK13)</f>
        <v>0</v>
      </c>
      <c r="FO10" s="127">
        <f>IF(FO$4=0,0,FN10/$FO$4)</f>
        <v>0</v>
      </c>
      <c r="FP10" s="87" t="s">
        <v>75</v>
      </c>
      <c r="FQ10" s="599">
        <f>SUM(EX9:EX12)</f>
        <v>0</v>
      </c>
      <c r="FR10" s="496">
        <f>FN10</f>
        <v>0</v>
      </c>
      <c r="FS10" s="567">
        <f>SUM(FQ10:FR10)</f>
        <v>0</v>
      </c>
    </row>
    <row r="11" spans="1:175" x14ac:dyDescent="0.25">
      <c r="A11" s="44" t="s">
        <v>74</v>
      </c>
      <c r="B11" s="98" t="s">
        <v>17</v>
      </c>
      <c r="C11" s="64">
        <v>0</v>
      </c>
      <c r="D11" s="64">
        <v>0</v>
      </c>
      <c r="E11" s="64">
        <v>0</v>
      </c>
      <c r="F11" s="11">
        <f t="shared" si="80"/>
        <v>0</v>
      </c>
      <c r="G11" s="11">
        <f t="shared" si="81"/>
        <v>0</v>
      </c>
      <c r="H11" s="16"/>
      <c r="I11" s="13"/>
      <c r="J11" s="13"/>
      <c r="K11" s="13"/>
      <c r="L11" s="13"/>
      <c r="M11" s="55"/>
      <c r="N11" s="10"/>
      <c r="O11" s="44" t="s">
        <v>74</v>
      </c>
      <c r="P11" s="98" t="s">
        <v>17</v>
      </c>
      <c r="Q11" s="64">
        <v>0</v>
      </c>
      <c r="R11" s="64">
        <v>0</v>
      </c>
      <c r="S11" s="64">
        <v>0</v>
      </c>
      <c r="T11" s="11">
        <f t="shared" si="82"/>
        <v>0</v>
      </c>
      <c r="U11" s="11">
        <f t="shared" si="83"/>
        <v>0</v>
      </c>
      <c r="V11" s="16"/>
      <c r="W11" s="13"/>
      <c r="X11" s="13"/>
      <c r="Y11" s="13"/>
      <c r="Z11" s="13"/>
      <c r="AA11" s="55"/>
      <c r="AB11" s="10"/>
      <c r="AC11" s="44" t="s">
        <v>74</v>
      </c>
      <c r="AD11" s="98" t="s">
        <v>17</v>
      </c>
      <c r="AE11" s="64">
        <v>0</v>
      </c>
      <c r="AF11" s="64">
        <v>0</v>
      </c>
      <c r="AG11" s="64">
        <v>0</v>
      </c>
      <c r="AH11" s="11">
        <f t="shared" si="56"/>
        <v>0</v>
      </c>
      <c r="AI11" s="11">
        <f t="shared" si="57"/>
        <v>0</v>
      </c>
      <c r="AJ11" s="16"/>
      <c r="AK11" s="13"/>
      <c r="AL11" s="13"/>
      <c r="AM11" s="13"/>
      <c r="AN11" s="13"/>
      <c r="AO11" s="55"/>
      <c r="AP11" s="10"/>
      <c r="AQ11" s="44" t="s">
        <v>74</v>
      </c>
      <c r="AR11" s="98" t="s">
        <v>17</v>
      </c>
      <c r="AS11" s="64">
        <v>0</v>
      </c>
      <c r="AT11" s="64">
        <v>0</v>
      </c>
      <c r="AU11" s="64">
        <v>0</v>
      </c>
      <c r="AV11" s="11">
        <f t="shared" si="59"/>
        <v>0</v>
      </c>
      <c r="AW11" s="11">
        <f t="shared" si="60"/>
        <v>0</v>
      </c>
      <c r="AX11" s="16"/>
      <c r="AY11" s="13"/>
      <c r="AZ11" s="13"/>
      <c r="BA11" s="13"/>
      <c r="BB11" s="13"/>
      <c r="BC11" s="55"/>
      <c r="BD11" s="10"/>
      <c r="BE11" s="44" t="s">
        <v>74</v>
      </c>
      <c r="BF11" s="98" t="s">
        <v>17</v>
      </c>
      <c r="BG11" s="64">
        <v>0</v>
      </c>
      <c r="BH11" s="64">
        <v>0</v>
      </c>
      <c r="BI11" s="64">
        <v>0</v>
      </c>
      <c r="BJ11" s="11">
        <f t="shared" si="62"/>
        <v>0</v>
      </c>
      <c r="BK11" s="11">
        <f t="shared" si="63"/>
        <v>0</v>
      </c>
      <c r="BL11" s="16"/>
      <c r="BM11" s="13"/>
      <c r="BN11" s="13"/>
      <c r="BO11" s="13"/>
      <c r="BP11" s="13"/>
      <c r="BQ11" s="55"/>
      <c r="BR11" s="10"/>
      <c r="BS11" s="44" t="s">
        <v>74</v>
      </c>
      <c r="BT11" s="98" t="s">
        <v>17</v>
      </c>
      <c r="BU11" s="64">
        <v>0</v>
      </c>
      <c r="BV11" s="64">
        <v>0</v>
      </c>
      <c r="BW11" s="64">
        <v>0</v>
      </c>
      <c r="BX11" s="11">
        <f t="shared" si="65"/>
        <v>0</v>
      </c>
      <c r="BY11" s="11">
        <f t="shared" si="66"/>
        <v>0</v>
      </c>
      <c r="BZ11" s="16"/>
      <c r="CA11" s="13"/>
      <c r="CB11" s="13"/>
      <c r="CC11" s="13"/>
      <c r="CD11" s="13"/>
      <c r="CE11" s="55"/>
      <c r="CF11" s="10"/>
      <c r="CG11" s="44" t="s">
        <v>74</v>
      </c>
      <c r="CH11" s="98" t="s">
        <v>17</v>
      </c>
      <c r="CI11" s="64">
        <v>0</v>
      </c>
      <c r="CJ11" s="64">
        <v>0</v>
      </c>
      <c r="CK11" s="64">
        <v>0</v>
      </c>
      <c r="CL11" s="11">
        <f t="shared" si="68"/>
        <v>0</v>
      </c>
      <c r="CM11" s="11">
        <f t="shared" si="69"/>
        <v>0</v>
      </c>
      <c r="CN11" s="16"/>
      <c r="CO11" s="13"/>
      <c r="CP11" s="13"/>
      <c r="CQ11" s="13"/>
      <c r="CR11" s="13"/>
      <c r="CS11" s="55"/>
      <c r="CT11" s="10"/>
      <c r="CU11" s="44" t="s">
        <v>74</v>
      </c>
      <c r="CV11" s="98" t="s">
        <v>17</v>
      </c>
      <c r="CW11" s="64">
        <v>0</v>
      </c>
      <c r="CX11" s="64">
        <v>0</v>
      </c>
      <c r="CY11" s="64">
        <v>0</v>
      </c>
      <c r="CZ11" s="11">
        <f t="shared" si="71"/>
        <v>0</v>
      </c>
      <c r="DA11" s="11">
        <f t="shared" si="72"/>
        <v>0</v>
      </c>
      <c r="DB11" s="16"/>
      <c r="DC11" s="13"/>
      <c r="DD11" s="13"/>
      <c r="DE11" s="13"/>
      <c r="DF11" s="13"/>
      <c r="DG11" s="55"/>
      <c r="DH11" s="10"/>
      <c r="DI11" s="44" t="s">
        <v>74</v>
      </c>
      <c r="DJ11" s="98" t="s">
        <v>17</v>
      </c>
      <c r="DK11" s="64">
        <v>0</v>
      </c>
      <c r="DL11" s="64">
        <v>0</v>
      </c>
      <c r="DM11" s="64">
        <v>0</v>
      </c>
      <c r="DN11" s="11">
        <f t="shared" si="74"/>
        <v>0</v>
      </c>
      <c r="DO11" s="11">
        <f t="shared" si="75"/>
        <v>0</v>
      </c>
      <c r="DP11" s="16"/>
      <c r="DQ11" s="13"/>
      <c r="DR11" s="13"/>
      <c r="DS11" s="13"/>
      <c r="DT11" s="13"/>
      <c r="DU11" s="55"/>
      <c r="DV11" s="10"/>
      <c r="DW11" s="44" t="s">
        <v>74</v>
      </c>
      <c r="DX11" s="98" t="s">
        <v>17</v>
      </c>
      <c r="DY11" s="64">
        <v>0</v>
      </c>
      <c r="DZ11" s="64">
        <v>0</v>
      </c>
      <c r="EA11" s="64">
        <v>0</v>
      </c>
      <c r="EB11" s="11">
        <f t="shared" si="77"/>
        <v>0</v>
      </c>
      <c r="EC11" s="11">
        <f t="shared" si="78"/>
        <v>0</v>
      </c>
      <c r="ED11" s="16"/>
      <c r="EE11" s="13"/>
      <c r="EF11" s="13"/>
      <c r="EG11" s="13"/>
      <c r="EH11" s="13"/>
      <c r="EI11" s="55"/>
      <c r="EJ11" s="10"/>
      <c r="EK11" s="44" t="s">
        <v>75</v>
      </c>
      <c r="EL11" s="11" t="s">
        <v>25</v>
      </c>
      <c r="EM11" s="14">
        <f>K19+Y19+AM19+BA19+BO19+CC19+CQ19+DE19+DS19+EG19</f>
        <v>0</v>
      </c>
      <c r="EN11" s="112"/>
      <c r="EO11" s="143"/>
      <c r="EP11" s="6" t="s">
        <v>4</v>
      </c>
      <c r="EQ11" s="51">
        <f>G19*$C$2+U19*$Q$2+AI19*$AE$2+AW19*$AS$2+BK19*$BG$2+BY19*$BU$2+CM19*$CI$2+DA19*$CW$2+DO19*$DK$2+EC19*$DY$2</f>
        <v>0</v>
      </c>
      <c r="ER11" s="116">
        <f>IF(ER$4=0,0,EM11/ER$4)</f>
        <v>0</v>
      </c>
      <c r="ES11" s="81">
        <f>ER11*ET11+ER11</f>
        <v>0</v>
      </c>
      <c r="ET11" s="280">
        <v>0</v>
      </c>
      <c r="EU11" s="9" t="s">
        <v>109</v>
      </c>
      <c r="EV11" s="518">
        <f>IF(ER$4=0,0,EQ11/$ER$4*$EX$4)</f>
        <v>0</v>
      </c>
      <c r="EW11" s="579">
        <f t="shared" si="86"/>
        <v>0</v>
      </c>
      <c r="EX11" s="511">
        <f>ER11*ER$4+ES11*ES$4</f>
        <v>0</v>
      </c>
      <c r="EY11" s="137"/>
      <c r="EZ11" s="569"/>
      <c r="FA11" s="88"/>
      <c r="FC11" s="44" t="s">
        <v>75</v>
      </c>
      <c r="FD11" s="11" t="s">
        <v>134</v>
      </c>
      <c r="FE11" s="141">
        <v>0</v>
      </c>
      <c r="FF11" s="141">
        <v>0</v>
      </c>
      <c r="FG11" s="142">
        <v>0</v>
      </c>
      <c r="FH11" s="9" t="s">
        <v>21</v>
      </c>
      <c r="FI11" s="122">
        <f t="shared" si="84"/>
        <v>0</v>
      </c>
      <c r="FJ11" s="602">
        <v>0</v>
      </c>
      <c r="FK11" s="604">
        <f t="shared" si="85"/>
        <v>0</v>
      </c>
      <c r="FL11" s="588"/>
      <c r="FM11" s="589"/>
      <c r="FN11" s="610"/>
      <c r="FO11" s="127"/>
      <c r="FP11" s="87"/>
      <c r="FQ11" s="599"/>
      <c r="FR11" s="61"/>
      <c r="FS11" s="567"/>
    </row>
    <row r="12" spans="1:175" x14ac:dyDescent="0.25">
      <c r="A12" s="44"/>
      <c r="B12" s="98"/>
      <c r="C12" s="17"/>
      <c r="D12" s="17"/>
      <c r="E12" s="17" t="s">
        <v>108</v>
      </c>
      <c r="F12" s="52">
        <f>SUM(F5:F11)</f>
        <v>0</v>
      </c>
      <c r="G12" s="52">
        <f>SUM(G5:G11)</f>
        <v>0</v>
      </c>
      <c r="H12" s="16"/>
      <c r="I12" s="13"/>
      <c r="J12" s="13"/>
      <c r="K12" s="13"/>
      <c r="L12" s="13"/>
      <c r="M12" s="55"/>
      <c r="N12" s="10"/>
      <c r="O12" s="44"/>
      <c r="P12" s="98"/>
      <c r="Q12" s="17"/>
      <c r="R12" s="17"/>
      <c r="S12" s="17" t="s">
        <v>108</v>
      </c>
      <c r="T12" s="52">
        <f>SUM(T5:T11)</f>
        <v>0</v>
      </c>
      <c r="U12" s="52">
        <f>SUM(U5:U11)</f>
        <v>0</v>
      </c>
      <c r="V12" s="16"/>
      <c r="W12" s="13"/>
      <c r="X12" s="13"/>
      <c r="Y12" s="13"/>
      <c r="Z12" s="13"/>
      <c r="AA12" s="55"/>
      <c r="AB12" s="10"/>
      <c r="AC12" s="44"/>
      <c r="AD12" s="98"/>
      <c r="AE12" s="17"/>
      <c r="AF12" s="17"/>
      <c r="AG12" s="17" t="s">
        <v>108</v>
      </c>
      <c r="AH12" s="52">
        <f t="shared" ref="AH12:AI12" si="87">SUM(AH5:AH11)</f>
        <v>0</v>
      </c>
      <c r="AI12" s="52">
        <f t="shared" si="87"/>
        <v>0</v>
      </c>
      <c r="AJ12" s="16"/>
      <c r="AK12" s="13"/>
      <c r="AL12" s="13"/>
      <c r="AM12" s="13"/>
      <c r="AN12" s="13"/>
      <c r="AO12" s="55"/>
      <c r="AP12" s="10"/>
      <c r="AQ12" s="44"/>
      <c r="AR12" s="98"/>
      <c r="AS12" s="17"/>
      <c r="AT12" s="17"/>
      <c r="AU12" s="17" t="s">
        <v>108</v>
      </c>
      <c r="AV12" s="52">
        <f t="shared" ref="AV12:AW12" si="88">SUM(AV5:AV11)</f>
        <v>0</v>
      </c>
      <c r="AW12" s="52">
        <f t="shared" si="88"/>
        <v>0</v>
      </c>
      <c r="AX12" s="16"/>
      <c r="AY12" s="13"/>
      <c r="AZ12" s="13"/>
      <c r="BA12" s="13"/>
      <c r="BB12" s="13"/>
      <c r="BC12" s="55"/>
      <c r="BD12" s="10"/>
      <c r="BE12" s="44"/>
      <c r="BF12" s="98"/>
      <c r="BG12" s="17"/>
      <c r="BH12" s="17"/>
      <c r="BI12" s="17" t="s">
        <v>108</v>
      </c>
      <c r="BJ12" s="52">
        <f t="shared" ref="BJ12:BK12" si="89">SUM(BJ5:BJ11)</f>
        <v>0</v>
      </c>
      <c r="BK12" s="52">
        <f t="shared" si="89"/>
        <v>0</v>
      </c>
      <c r="BL12" s="16"/>
      <c r="BM12" s="13"/>
      <c r="BN12" s="13"/>
      <c r="BO12" s="13"/>
      <c r="BP12" s="13"/>
      <c r="BQ12" s="55"/>
      <c r="BR12" s="10"/>
      <c r="BS12" s="44"/>
      <c r="BT12" s="98"/>
      <c r="BU12" s="17"/>
      <c r="BV12" s="17"/>
      <c r="BW12" s="17" t="s">
        <v>108</v>
      </c>
      <c r="BX12" s="52">
        <f t="shared" ref="BX12:BY12" si="90">SUM(BX5:BX11)</f>
        <v>0</v>
      </c>
      <c r="BY12" s="52">
        <f t="shared" si="90"/>
        <v>0</v>
      </c>
      <c r="BZ12" s="16"/>
      <c r="CA12" s="13"/>
      <c r="CB12" s="13"/>
      <c r="CC12" s="13"/>
      <c r="CD12" s="13"/>
      <c r="CE12" s="55"/>
      <c r="CF12" s="10"/>
      <c r="CG12" s="44"/>
      <c r="CH12" s="98"/>
      <c r="CI12" s="17"/>
      <c r="CJ12" s="17"/>
      <c r="CK12" s="17" t="s">
        <v>108</v>
      </c>
      <c r="CL12" s="52">
        <f t="shared" ref="CL12:CM12" si="91">SUM(CL5:CL11)</f>
        <v>0</v>
      </c>
      <c r="CM12" s="52">
        <f t="shared" si="91"/>
        <v>0</v>
      </c>
      <c r="CN12" s="16"/>
      <c r="CO12" s="13"/>
      <c r="CP12" s="13"/>
      <c r="CQ12" s="13"/>
      <c r="CR12" s="13"/>
      <c r="CS12" s="55"/>
      <c r="CT12" s="10"/>
      <c r="CU12" s="44"/>
      <c r="CV12" s="98"/>
      <c r="CW12" s="17"/>
      <c r="CX12" s="17"/>
      <c r="CY12" s="17" t="s">
        <v>108</v>
      </c>
      <c r="CZ12" s="52">
        <f t="shared" ref="CZ12:DA12" si="92">SUM(CZ5:CZ11)</f>
        <v>0</v>
      </c>
      <c r="DA12" s="52">
        <f t="shared" si="92"/>
        <v>0</v>
      </c>
      <c r="DB12" s="16"/>
      <c r="DC12" s="13"/>
      <c r="DD12" s="13"/>
      <c r="DE12" s="13"/>
      <c r="DF12" s="13"/>
      <c r="DG12" s="55"/>
      <c r="DH12" s="10"/>
      <c r="DI12" s="44"/>
      <c r="DJ12" s="98"/>
      <c r="DK12" s="17"/>
      <c r="DL12" s="17"/>
      <c r="DM12" s="17" t="s">
        <v>108</v>
      </c>
      <c r="DN12" s="52">
        <f t="shared" ref="DN12:DO12" si="93">SUM(DN5:DN11)</f>
        <v>0</v>
      </c>
      <c r="DO12" s="52">
        <f t="shared" si="93"/>
        <v>0</v>
      </c>
      <c r="DP12" s="16"/>
      <c r="DQ12" s="13"/>
      <c r="DR12" s="13"/>
      <c r="DS12" s="13"/>
      <c r="DT12" s="13"/>
      <c r="DU12" s="55"/>
      <c r="DV12" s="10"/>
      <c r="DW12" s="44"/>
      <c r="DX12" s="98"/>
      <c r="DY12" s="17"/>
      <c r="DZ12" s="17"/>
      <c r="EA12" s="17" t="s">
        <v>108</v>
      </c>
      <c r="EB12" s="52">
        <f t="shared" ref="EB12:EC12" si="94">SUM(EB5:EB11)</f>
        <v>0</v>
      </c>
      <c r="EC12" s="52">
        <f t="shared" si="94"/>
        <v>0</v>
      </c>
      <c r="ED12" s="16"/>
      <c r="EE12" s="13"/>
      <c r="EF12" s="13"/>
      <c r="EG12" s="13"/>
      <c r="EH12" s="13"/>
      <c r="EI12" s="55"/>
      <c r="EJ12" s="10"/>
      <c r="EK12" s="44" t="s">
        <v>75</v>
      </c>
      <c r="EL12" s="11" t="s">
        <v>24</v>
      </c>
      <c r="EM12" s="14">
        <f>K20+Y20+AM20+BA20+BO20+CC20+CQ20+DE20+DS20+EG20</f>
        <v>0</v>
      </c>
      <c r="EN12" s="112"/>
      <c r="EO12" s="762" t="s">
        <v>155</v>
      </c>
      <c r="EP12" s="51">
        <f>D20*$C$2+R20*$Q$2+AF20*$AE$2+AT20*$AS$2+BH20*$BG$2+BV20*$BU$2+CJ20*$CI$2+CX20*$CW$2+DL20*$DK$2+DZ20*$DY$2</f>
        <v>0</v>
      </c>
      <c r="ER12" s="116">
        <f>IF(ER$4=0,0,EM12/ER$4)</f>
        <v>0</v>
      </c>
      <c r="ES12" s="81">
        <f>ER12*ET12+ER12</f>
        <v>0</v>
      </c>
      <c r="ET12" s="280">
        <v>0</v>
      </c>
      <c r="EU12" s="9" t="s">
        <v>4</v>
      </c>
      <c r="EV12" s="518">
        <f>IF(ER$4=0,0,EP12/$ER$4*$EX$4)</f>
        <v>0</v>
      </c>
      <c r="EW12" s="579">
        <f t="shared" si="86"/>
        <v>0</v>
      </c>
      <c r="EX12" s="511">
        <f>ER12*ER$4+ES12*ES$4</f>
        <v>0</v>
      </c>
      <c r="EY12" s="137"/>
      <c r="EZ12" s="569"/>
      <c r="FA12" s="138"/>
      <c r="FC12" s="44" t="s">
        <v>75</v>
      </c>
      <c r="FD12" s="11" t="s">
        <v>135</v>
      </c>
      <c r="FE12" s="141">
        <v>0</v>
      </c>
      <c r="FF12" s="141">
        <v>0</v>
      </c>
      <c r="FG12" s="142">
        <v>0</v>
      </c>
      <c r="FH12" s="9" t="s">
        <v>109</v>
      </c>
      <c r="FI12" s="122">
        <f t="shared" si="84"/>
        <v>0</v>
      </c>
      <c r="FJ12" s="602">
        <v>0</v>
      </c>
      <c r="FK12" s="604">
        <f t="shared" si="85"/>
        <v>0</v>
      </c>
      <c r="FL12" s="588"/>
      <c r="FM12" s="589"/>
      <c r="FN12" s="610"/>
      <c r="FO12" s="127"/>
      <c r="FP12" s="87"/>
      <c r="FQ12" s="599"/>
      <c r="FR12" s="61"/>
      <c r="FS12" s="567"/>
    </row>
    <row r="13" spans="1:175" ht="13" thickBot="1" x14ac:dyDescent="0.3">
      <c r="A13" s="44"/>
      <c r="B13" s="11"/>
      <c r="C13" s="17"/>
      <c r="D13" s="17"/>
      <c r="E13" s="17"/>
      <c r="F13" s="17"/>
      <c r="G13" s="6" t="s">
        <v>109</v>
      </c>
      <c r="H13" s="4" t="s">
        <v>107</v>
      </c>
      <c r="I13" s="13"/>
      <c r="J13" s="13"/>
      <c r="K13" s="13"/>
      <c r="L13" s="13"/>
      <c r="M13" s="55"/>
      <c r="N13" s="10"/>
      <c r="O13" s="44"/>
      <c r="P13" s="11"/>
      <c r="Q13" s="17"/>
      <c r="R13" s="17"/>
      <c r="S13" s="17"/>
      <c r="T13" s="17"/>
      <c r="U13" s="6" t="s">
        <v>109</v>
      </c>
      <c r="V13" s="4" t="s">
        <v>107</v>
      </c>
      <c r="W13" s="13"/>
      <c r="X13" s="13"/>
      <c r="Y13" s="13"/>
      <c r="Z13" s="13"/>
      <c r="AA13" s="55"/>
      <c r="AB13" s="10"/>
      <c r="AC13" s="44"/>
      <c r="AD13" s="11"/>
      <c r="AE13" s="17"/>
      <c r="AF13" s="17"/>
      <c r="AG13" s="17"/>
      <c r="AH13" s="17"/>
      <c r="AI13" s="6" t="s">
        <v>109</v>
      </c>
      <c r="AJ13" s="4" t="s">
        <v>107</v>
      </c>
      <c r="AK13" s="13"/>
      <c r="AL13" s="13"/>
      <c r="AM13" s="13"/>
      <c r="AN13" s="13"/>
      <c r="AO13" s="55"/>
      <c r="AP13" s="10"/>
      <c r="AQ13" s="44"/>
      <c r="AR13" s="11"/>
      <c r="AS13" s="17"/>
      <c r="AT13" s="17"/>
      <c r="AU13" s="17"/>
      <c r="AV13" s="17"/>
      <c r="AW13" s="6" t="s">
        <v>109</v>
      </c>
      <c r="AX13" s="4" t="s">
        <v>107</v>
      </c>
      <c r="AY13" s="13"/>
      <c r="AZ13" s="13"/>
      <c r="BA13" s="13"/>
      <c r="BB13" s="13"/>
      <c r="BC13" s="55"/>
      <c r="BD13" s="10"/>
      <c r="BE13" s="44"/>
      <c r="BF13" s="11"/>
      <c r="BG13" s="17"/>
      <c r="BH13" s="17"/>
      <c r="BI13" s="17"/>
      <c r="BJ13" s="17"/>
      <c r="BK13" s="6" t="s">
        <v>109</v>
      </c>
      <c r="BL13" s="4" t="s">
        <v>107</v>
      </c>
      <c r="BM13" s="13"/>
      <c r="BN13" s="13"/>
      <c r="BO13" s="13"/>
      <c r="BP13" s="13"/>
      <c r="BQ13" s="55"/>
      <c r="BR13" s="10"/>
      <c r="BS13" s="44"/>
      <c r="BT13" s="11"/>
      <c r="BU13" s="17"/>
      <c r="BV13" s="17"/>
      <c r="BW13" s="17"/>
      <c r="BX13" s="17"/>
      <c r="BY13" s="6" t="s">
        <v>109</v>
      </c>
      <c r="BZ13" s="4" t="s">
        <v>107</v>
      </c>
      <c r="CA13" s="13"/>
      <c r="CB13" s="13"/>
      <c r="CC13" s="13"/>
      <c r="CD13" s="13"/>
      <c r="CE13" s="55"/>
      <c r="CF13" s="10"/>
      <c r="CG13" s="44"/>
      <c r="CH13" s="11"/>
      <c r="CI13" s="17"/>
      <c r="CJ13" s="17"/>
      <c r="CK13" s="17"/>
      <c r="CL13" s="17"/>
      <c r="CM13" s="6" t="s">
        <v>109</v>
      </c>
      <c r="CN13" s="4" t="s">
        <v>107</v>
      </c>
      <c r="CO13" s="13"/>
      <c r="CP13" s="13"/>
      <c r="CQ13" s="13"/>
      <c r="CR13" s="13"/>
      <c r="CS13" s="55"/>
      <c r="CT13" s="10"/>
      <c r="CU13" s="44"/>
      <c r="CV13" s="11"/>
      <c r="CW13" s="17"/>
      <c r="CX13" s="17"/>
      <c r="CY13" s="17"/>
      <c r="CZ13" s="17"/>
      <c r="DA13" s="6" t="s">
        <v>109</v>
      </c>
      <c r="DB13" s="4" t="s">
        <v>107</v>
      </c>
      <c r="DC13" s="13"/>
      <c r="DD13" s="13"/>
      <c r="DE13" s="13"/>
      <c r="DF13" s="13"/>
      <c r="DG13" s="55"/>
      <c r="DH13" s="10"/>
      <c r="DI13" s="44"/>
      <c r="DJ13" s="11"/>
      <c r="DK13" s="17"/>
      <c r="DL13" s="17"/>
      <c r="DM13" s="17"/>
      <c r="DN13" s="17"/>
      <c r="DO13" s="6" t="s">
        <v>109</v>
      </c>
      <c r="DP13" s="4" t="s">
        <v>107</v>
      </c>
      <c r="DQ13" s="13"/>
      <c r="DR13" s="13"/>
      <c r="DS13" s="13"/>
      <c r="DT13" s="13"/>
      <c r="DU13" s="55"/>
      <c r="DV13" s="10"/>
      <c r="DW13" s="44"/>
      <c r="DX13" s="11"/>
      <c r="DY13" s="17"/>
      <c r="DZ13" s="17"/>
      <c r="EA13" s="17"/>
      <c r="EB13" s="17"/>
      <c r="EC13" s="6" t="s">
        <v>109</v>
      </c>
      <c r="ED13" s="4" t="s">
        <v>107</v>
      </c>
      <c r="EE13" s="13"/>
      <c r="EF13" s="13"/>
      <c r="EG13" s="13"/>
      <c r="EH13" s="13"/>
      <c r="EI13" s="55"/>
      <c r="EJ13" s="10"/>
      <c r="EK13" s="44" t="s">
        <v>72</v>
      </c>
      <c r="EL13" s="11" t="s">
        <v>141</v>
      </c>
      <c r="EM13" s="14">
        <f>K21+Y21+AM21+BA21+BO21+CC21+CQ21+DE21+DS21+EG21</f>
        <v>0</v>
      </c>
      <c r="EN13" s="14"/>
      <c r="EO13" s="190">
        <f>(G21+G22)*$C$2+(U21+U22)*$Q$2+(AI21+AI22)*$AE$2+(AW21+AW22)*$AS$2+(BK21+BK22)*$BG$2+(BY21+BY22)*$BU$2+(CM21+CM22)*$CI$2+(DA21+DA22)*$CW$2+(DO21+DO22)*$DK$2+(EC21+EC22)*$DY$2</f>
        <v>0</v>
      </c>
      <c r="EP13" s="80"/>
      <c r="EQ13" s="80"/>
      <c r="ER13" s="116">
        <f>IF(ER$4=0,0,EM13/ER$4)</f>
        <v>0</v>
      </c>
      <c r="ES13" s="81">
        <f>ER13*ET13+ER13</f>
        <v>0</v>
      </c>
      <c r="ET13" s="280">
        <v>0</v>
      </c>
      <c r="EU13" s="9" t="s">
        <v>156</v>
      </c>
      <c r="EV13" s="518">
        <f>IF(ER$4=0,0,EO13/$ER$4*$EX$4)</f>
        <v>0</v>
      </c>
      <c r="EW13" s="579">
        <f t="shared" si="86"/>
        <v>0</v>
      </c>
      <c r="EX13" s="511">
        <f>ER13*ER$4+ES13*ES$4</f>
        <v>0</v>
      </c>
      <c r="EY13" s="570">
        <f>EZ142</f>
        <v>0</v>
      </c>
      <c r="EZ13" s="571"/>
      <c r="FA13" s="566"/>
      <c r="FC13" s="44" t="s">
        <v>75</v>
      </c>
      <c r="FD13" s="11" t="s">
        <v>134</v>
      </c>
      <c r="FE13" s="141">
        <v>0</v>
      </c>
      <c r="FF13" s="141">
        <v>0</v>
      </c>
      <c r="FG13" s="142">
        <v>0</v>
      </c>
      <c r="FH13" s="9" t="s">
        <v>21</v>
      </c>
      <c r="FI13" s="122">
        <f t="shared" si="84"/>
        <v>0</v>
      </c>
      <c r="FJ13" s="602">
        <v>0</v>
      </c>
      <c r="FK13" s="604">
        <f t="shared" si="85"/>
        <v>0</v>
      </c>
      <c r="FL13" s="588"/>
      <c r="FM13" s="589"/>
      <c r="FN13" s="610"/>
      <c r="FO13" s="127"/>
      <c r="FP13" s="87"/>
      <c r="FQ13" s="599"/>
      <c r="FR13" s="61"/>
      <c r="FS13" s="567"/>
    </row>
    <row r="14" spans="1:175" ht="13.5" thickTop="1" thickBot="1" x14ac:dyDescent="0.3">
      <c r="A14" s="44" t="s">
        <v>74</v>
      </c>
      <c r="B14" s="11" t="s">
        <v>18</v>
      </c>
      <c r="C14" s="17"/>
      <c r="D14" s="17"/>
      <c r="E14" s="17"/>
      <c r="F14" s="8"/>
      <c r="G14" s="18">
        <f>G4</f>
        <v>0</v>
      </c>
      <c r="H14" s="820"/>
      <c r="I14" s="13">
        <f>G14*H14+G15*H15</f>
        <v>0</v>
      </c>
      <c r="J14" s="13">
        <f>IF(E$113=0,0,I14/E$113)</f>
        <v>0</v>
      </c>
      <c r="K14" s="13">
        <f>(J14*G$2)</f>
        <v>0</v>
      </c>
      <c r="L14" s="13"/>
      <c r="M14" s="55"/>
      <c r="N14" s="10"/>
      <c r="O14" s="44" t="s">
        <v>74</v>
      </c>
      <c r="P14" s="11" t="s">
        <v>18</v>
      </c>
      <c r="Q14" s="17"/>
      <c r="R14" s="17"/>
      <c r="S14" s="17"/>
      <c r="T14" s="8"/>
      <c r="U14" s="18">
        <f>U4</f>
        <v>0</v>
      </c>
      <c r="V14" s="820"/>
      <c r="W14" s="13">
        <f>U14*V14+U15*V15</f>
        <v>0</v>
      </c>
      <c r="X14" s="13">
        <f>IF(S$113=0,0,W14/S$113)</f>
        <v>0</v>
      </c>
      <c r="Y14" s="13">
        <f>(X14*U$2)</f>
        <v>0</v>
      </c>
      <c r="Z14" s="13"/>
      <c r="AA14" s="55"/>
      <c r="AB14" s="10"/>
      <c r="AC14" s="44" t="s">
        <v>74</v>
      </c>
      <c r="AD14" s="11" t="s">
        <v>18</v>
      </c>
      <c r="AE14" s="17"/>
      <c r="AF14" s="17"/>
      <c r="AG14" s="17"/>
      <c r="AH14" s="8"/>
      <c r="AI14" s="18">
        <f t="shared" ref="AI14" si="95">AI4</f>
        <v>0</v>
      </c>
      <c r="AJ14" s="820"/>
      <c r="AK14" s="13">
        <f t="shared" ref="AK14" si="96">AI14*AJ14+AI15*AJ15</f>
        <v>0</v>
      </c>
      <c r="AL14" s="13">
        <f t="shared" ref="AL14" si="97">IF(AG$113=0,0,AK14/AG$113)</f>
        <v>0</v>
      </c>
      <c r="AM14" s="13">
        <f t="shared" ref="AM14" si="98">(AL14*AI$2)</f>
        <v>0</v>
      </c>
      <c r="AN14" s="13"/>
      <c r="AO14" s="55"/>
      <c r="AP14" s="10"/>
      <c r="AQ14" s="44" t="s">
        <v>74</v>
      </c>
      <c r="AR14" s="11" t="s">
        <v>18</v>
      </c>
      <c r="AS14" s="17"/>
      <c r="AT14" s="17"/>
      <c r="AU14" s="17"/>
      <c r="AV14" s="8"/>
      <c r="AW14" s="18">
        <f t="shared" ref="AW14" si="99">AW4</f>
        <v>0</v>
      </c>
      <c r="AX14" s="820"/>
      <c r="AY14" s="13">
        <f t="shared" ref="AY14" si="100">AW14*AX14+AW15*AX15</f>
        <v>0</v>
      </c>
      <c r="AZ14" s="13">
        <f t="shared" ref="AZ14" si="101">IF(AU$113=0,0,AY14/AU$113)</f>
        <v>0</v>
      </c>
      <c r="BA14" s="13">
        <f t="shared" ref="BA14" si="102">(AZ14*AW$2)</f>
        <v>0</v>
      </c>
      <c r="BB14" s="13"/>
      <c r="BC14" s="55"/>
      <c r="BD14" s="10"/>
      <c r="BE14" s="44" t="s">
        <v>74</v>
      </c>
      <c r="BF14" s="11" t="s">
        <v>18</v>
      </c>
      <c r="BG14" s="17"/>
      <c r="BH14" s="17"/>
      <c r="BI14" s="17"/>
      <c r="BJ14" s="8"/>
      <c r="BK14" s="18">
        <f t="shared" ref="BK14" si="103">BK4</f>
        <v>0</v>
      </c>
      <c r="BL14" s="820"/>
      <c r="BM14" s="13">
        <f t="shared" ref="BM14" si="104">BK14*BL14+BK15*BL15</f>
        <v>0</v>
      </c>
      <c r="BN14" s="13">
        <f t="shared" ref="BN14" si="105">IF(BI$113=0,0,BM14/BI$113)</f>
        <v>0</v>
      </c>
      <c r="BO14" s="13">
        <f t="shared" ref="BO14" si="106">(BN14*BK$2)</f>
        <v>0</v>
      </c>
      <c r="BP14" s="13"/>
      <c r="BQ14" s="55"/>
      <c r="BR14" s="10"/>
      <c r="BS14" s="44" t="s">
        <v>74</v>
      </c>
      <c r="BT14" s="11" t="s">
        <v>18</v>
      </c>
      <c r="BU14" s="17"/>
      <c r="BV14" s="17"/>
      <c r="BW14" s="17"/>
      <c r="BX14" s="8"/>
      <c r="BY14" s="18">
        <f t="shared" ref="BY14" si="107">BY4</f>
        <v>0</v>
      </c>
      <c r="BZ14" s="820"/>
      <c r="CA14" s="13">
        <f t="shared" ref="CA14" si="108">BY14*BZ14+BY15*BZ15</f>
        <v>0</v>
      </c>
      <c r="CB14" s="13">
        <f t="shared" ref="CB14" si="109">IF(BW$113=0,0,CA14/BW$113)</f>
        <v>0</v>
      </c>
      <c r="CC14" s="13">
        <f t="shared" ref="CC14" si="110">(CB14*BY$2)</f>
        <v>0</v>
      </c>
      <c r="CD14" s="13"/>
      <c r="CE14" s="55"/>
      <c r="CF14" s="10"/>
      <c r="CG14" s="44" t="s">
        <v>74</v>
      </c>
      <c r="CH14" s="11" t="s">
        <v>18</v>
      </c>
      <c r="CI14" s="17"/>
      <c r="CJ14" s="17"/>
      <c r="CK14" s="17"/>
      <c r="CL14" s="8"/>
      <c r="CM14" s="18">
        <f t="shared" ref="CM14" si="111">CM4</f>
        <v>0</v>
      </c>
      <c r="CN14" s="820"/>
      <c r="CO14" s="13">
        <f t="shared" ref="CO14" si="112">CM14*CN14+CM15*CN15</f>
        <v>0</v>
      </c>
      <c r="CP14" s="13">
        <f t="shared" ref="CP14" si="113">IF(CK$113=0,0,CO14/CK$113)</f>
        <v>0</v>
      </c>
      <c r="CQ14" s="13">
        <f t="shared" ref="CQ14" si="114">(CP14*CM$2)</f>
        <v>0</v>
      </c>
      <c r="CR14" s="13"/>
      <c r="CS14" s="55"/>
      <c r="CT14" s="10"/>
      <c r="CU14" s="44" t="s">
        <v>74</v>
      </c>
      <c r="CV14" s="11" t="s">
        <v>18</v>
      </c>
      <c r="CW14" s="17"/>
      <c r="CX14" s="17"/>
      <c r="CY14" s="17"/>
      <c r="CZ14" s="8"/>
      <c r="DA14" s="18">
        <f t="shared" ref="DA14" si="115">DA4</f>
        <v>0</v>
      </c>
      <c r="DB14" s="820"/>
      <c r="DC14" s="13">
        <f t="shared" ref="DC14" si="116">DA14*DB14+DA15*DB15</f>
        <v>0</v>
      </c>
      <c r="DD14" s="13">
        <f t="shared" ref="DD14" si="117">IF(CY$113=0,0,DC14/CY$113)</f>
        <v>0</v>
      </c>
      <c r="DE14" s="13">
        <f t="shared" ref="DE14" si="118">(DD14*DA$2)</f>
        <v>0</v>
      </c>
      <c r="DF14" s="13"/>
      <c r="DG14" s="55"/>
      <c r="DH14" s="10"/>
      <c r="DI14" s="44" t="s">
        <v>74</v>
      </c>
      <c r="DJ14" s="11" t="s">
        <v>18</v>
      </c>
      <c r="DK14" s="17"/>
      <c r="DL14" s="17"/>
      <c r="DM14" s="17"/>
      <c r="DN14" s="8"/>
      <c r="DO14" s="18">
        <f t="shared" ref="DO14" si="119">DO4</f>
        <v>0</v>
      </c>
      <c r="DP14" s="820"/>
      <c r="DQ14" s="13">
        <f t="shared" ref="DQ14" si="120">DO14*DP14+DO15*DP15</f>
        <v>0</v>
      </c>
      <c r="DR14" s="13">
        <f t="shared" ref="DR14" si="121">IF(DM$113=0,0,DQ14/DM$113)</f>
        <v>0</v>
      </c>
      <c r="DS14" s="13">
        <f t="shared" ref="DS14" si="122">(DR14*DO$2)</f>
        <v>0</v>
      </c>
      <c r="DT14" s="13"/>
      <c r="DU14" s="55"/>
      <c r="DV14" s="10"/>
      <c r="DW14" s="44" t="s">
        <v>74</v>
      </c>
      <c r="DX14" s="11" t="s">
        <v>18</v>
      </c>
      <c r="DY14" s="17"/>
      <c r="DZ14" s="17"/>
      <c r="EA14" s="17"/>
      <c r="EB14" s="8"/>
      <c r="EC14" s="18">
        <f t="shared" ref="EC14" si="123">EC4</f>
        <v>0</v>
      </c>
      <c r="ED14" s="820"/>
      <c r="EE14" s="13">
        <f t="shared" ref="EE14" si="124">EC14*ED14+EC15*ED15</f>
        <v>0</v>
      </c>
      <c r="EF14" s="13">
        <f t="shared" ref="EF14" si="125">IF(EA$113=0,0,EE14/EA$113)</f>
        <v>0</v>
      </c>
      <c r="EG14" s="13">
        <f t="shared" ref="EG14" si="126">(EF14*EC$2)</f>
        <v>0</v>
      </c>
      <c r="EH14" s="13"/>
      <c r="EI14" s="55"/>
      <c r="EJ14" s="10"/>
      <c r="EK14" s="44"/>
      <c r="EL14" s="11"/>
      <c r="EM14" s="14"/>
      <c r="EN14" s="33"/>
      <c r="EO14" s="765"/>
      <c r="EP14" s="79"/>
      <c r="EQ14" s="134" t="s">
        <v>20</v>
      </c>
      <c r="ER14" s="121"/>
      <c r="ES14" s="111"/>
      <c r="ET14" s="128"/>
      <c r="EU14" s="9"/>
      <c r="EV14" s="518"/>
      <c r="EW14" s="579"/>
      <c r="EX14" s="511"/>
      <c r="EY14" s="572"/>
      <c r="EZ14" s="573"/>
      <c r="FA14" s="88"/>
      <c r="FC14" s="44" t="s">
        <v>72</v>
      </c>
      <c r="FD14" s="11" t="s">
        <v>121</v>
      </c>
      <c r="FE14" s="141">
        <v>0</v>
      </c>
      <c r="FF14" s="141">
        <v>0</v>
      </c>
      <c r="FG14" s="142">
        <v>0</v>
      </c>
      <c r="FH14" s="9" t="s">
        <v>109</v>
      </c>
      <c r="FI14" s="122">
        <f t="shared" si="84"/>
        <v>0</v>
      </c>
      <c r="FJ14" s="602">
        <v>0</v>
      </c>
      <c r="FK14" s="604">
        <f t="shared" si="85"/>
        <v>0</v>
      </c>
      <c r="FL14" s="590"/>
      <c r="FM14" s="569"/>
      <c r="FN14" s="610">
        <f>SUM(FK14:FK15)+FL15</f>
        <v>0</v>
      </c>
      <c r="FO14" s="127">
        <f>IF(FO$4=0,0,FN14/$FO$4)</f>
        <v>0</v>
      </c>
      <c r="FP14" s="87" t="s">
        <v>72</v>
      </c>
      <c r="FQ14" s="522">
        <f>EX13+EX18+EX19+EY13</f>
        <v>0</v>
      </c>
      <c r="FR14" s="496">
        <f>FN14</f>
        <v>0</v>
      </c>
      <c r="FS14" s="567">
        <f>SUM(FQ14:FR14)</f>
        <v>0</v>
      </c>
    </row>
    <row r="15" spans="1:175" ht="13" thickTop="1" x14ac:dyDescent="0.25">
      <c r="A15" s="44" t="s">
        <v>74</v>
      </c>
      <c r="B15" s="8" t="s">
        <v>19</v>
      </c>
      <c r="C15" s="8"/>
      <c r="D15" s="8"/>
      <c r="E15" s="8"/>
      <c r="F15" s="8"/>
      <c r="G15" s="68">
        <v>0</v>
      </c>
      <c r="H15" s="63">
        <v>0</v>
      </c>
      <c r="I15" s="13"/>
      <c r="J15" s="13"/>
      <c r="K15" s="13"/>
      <c r="L15" s="13"/>
      <c r="M15" s="55"/>
      <c r="N15" s="10"/>
      <c r="O15" s="44" t="s">
        <v>74</v>
      </c>
      <c r="P15" s="8" t="s">
        <v>19</v>
      </c>
      <c r="Q15" s="8"/>
      <c r="R15" s="8"/>
      <c r="S15" s="8"/>
      <c r="T15" s="8"/>
      <c r="U15" s="68">
        <v>0</v>
      </c>
      <c r="V15" s="63">
        <v>0</v>
      </c>
      <c r="W15" s="13"/>
      <c r="X15" s="13"/>
      <c r="Y15" s="13"/>
      <c r="Z15" s="13"/>
      <c r="AA15" s="55"/>
      <c r="AB15" s="10"/>
      <c r="AC15" s="44" t="s">
        <v>74</v>
      </c>
      <c r="AD15" s="8" t="s">
        <v>19</v>
      </c>
      <c r="AE15" s="8"/>
      <c r="AF15" s="8"/>
      <c r="AG15" s="8"/>
      <c r="AH15" s="8"/>
      <c r="AI15" s="68">
        <v>0</v>
      </c>
      <c r="AJ15" s="63">
        <v>0</v>
      </c>
      <c r="AK15" s="13"/>
      <c r="AL15" s="13"/>
      <c r="AM15" s="13"/>
      <c r="AN15" s="13"/>
      <c r="AO15" s="55"/>
      <c r="AP15" s="10"/>
      <c r="AQ15" s="44" t="s">
        <v>74</v>
      </c>
      <c r="AR15" s="8" t="s">
        <v>19</v>
      </c>
      <c r="AS15" s="8"/>
      <c r="AT15" s="8"/>
      <c r="AU15" s="8"/>
      <c r="AV15" s="8"/>
      <c r="AW15" s="68">
        <v>0</v>
      </c>
      <c r="AX15" s="63">
        <v>0</v>
      </c>
      <c r="AY15" s="13"/>
      <c r="AZ15" s="13"/>
      <c r="BA15" s="13"/>
      <c r="BB15" s="13"/>
      <c r="BC15" s="55"/>
      <c r="BD15" s="10"/>
      <c r="BE15" s="44" t="s">
        <v>74</v>
      </c>
      <c r="BF15" s="8" t="s">
        <v>19</v>
      </c>
      <c r="BG15" s="8"/>
      <c r="BH15" s="8"/>
      <c r="BI15" s="8"/>
      <c r="BJ15" s="8"/>
      <c r="BK15" s="68">
        <v>0</v>
      </c>
      <c r="BL15" s="63">
        <v>0</v>
      </c>
      <c r="BM15" s="13"/>
      <c r="BN15" s="13"/>
      <c r="BO15" s="13"/>
      <c r="BP15" s="13"/>
      <c r="BQ15" s="55"/>
      <c r="BR15" s="10"/>
      <c r="BS15" s="44" t="s">
        <v>74</v>
      </c>
      <c r="BT15" s="8" t="s">
        <v>19</v>
      </c>
      <c r="BU15" s="8"/>
      <c r="BV15" s="8"/>
      <c r="BW15" s="8"/>
      <c r="BX15" s="8"/>
      <c r="BY15" s="68">
        <v>0</v>
      </c>
      <c r="BZ15" s="63">
        <v>0</v>
      </c>
      <c r="CA15" s="13"/>
      <c r="CB15" s="13"/>
      <c r="CC15" s="13"/>
      <c r="CD15" s="13"/>
      <c r="CE15" s="55"/>
      <c r="CF15" s="10"/>
      <c r="CG15" s="44" t="s">
        <v>74</v>
      </c>
      <c r="CH15" s="8" t="s">
        <v>19</v>
      </c>
      <c r="CI15" s="8"/>
      <c r="CJ15" s="8"/>
      <c r="CK15" s="8"/>
      <c r="CL15" s="8"/>
      <c r="CM15" s="68">
        <v>0</v>
      </c>
      <c r="CN15" s="63">
        <v>0</v>
      </c>
      <c r="CO15" s="13"/>
      <c r="CP15" s="13"/>
      <c r="CQ15" s="13"/>
      <c r="CR15" s="13"/>
      <c r="CS15" s="55"/>
      <c r="CT15" s="10"/>
      <c r="CU15" s="44" t="s">
        <v>74</v>
      </c>
      <c r="CV15" s="8" t="s">
        <v>19</v>
      </c>
      <c r="CW15" s="8"/>
      <c r="CX15" s="8"/>
      <c r="CY15" s="8"/>
      <c r="CZ15" s="8"/>
      <c r="DA15" s="68">
        <v>0</v>
      </c>
      <c r="DB15" s="63">
        <v>0</v>
      </c>
      <c r="DC15" s="13"/>
      <c r="DD15" s="13"/>
      <c r="DE15" s="13"/>
      <c r="DF15" s="13"/>
      <c r="DG15" s="55"/>
      <c r="DH15" s="10"/>
      <c r="DI15" s="44" t="s">
        <v>74</v>
      </c>
      <c r="DJ15" s="8" t="s">
        <v>19</v>
      </c>
      <c r="DK15" s="8"/>
      <c r="DL15" s="8"/>
      <c r="DM15" s="8"/>
      <c r="DN15" s="8"/>
      <c r="DO15" s="68">
        <v>0</v>
      </c>
      <c r="DP15" s="63">
        <v>0</v>
      </c>
      <c r="DQ15" s="13"/>
      <c r="DR15" s="13"/>
      <c r="DS15" s="13"/>
      <c r="DT15" s="13"/>
      <c r="DU15" s="55"/>
      <c r="DV15" s="10"/>
      <c r="DW15" s="44" t="s">
        <v>74</v>
      </c>
      <c r="DX15" s="8" t="s">
        <v>19</v>
      </c>
      <c r="DY15" s="8"/>
      <c r="DZ15" s="8"/>
      <c r="EA15" s="8"/>
      <c r="EB15" s="8"/>
      <c r="EC15" s="68">
        <v>0</v>
      </c>
      <c r="ED15" s="63">
        <v>0</v>
      </c>
      <c r="EE15" s="13"/>
      <c r="EF15" s="13"/>
      <c r="EG15" s="13"/>
      <c r="EH15" s="13"/>
      <c r="EI15" s="55"/>
      <c r="EJ15" s="10"/>
      <c r="EK15" s="44" t="s">
        <v>74</v>
      </c>
      <c r="EL15" s="11" t="s">
        <v>28</v>
      </c>
      <c r="EM15" s="14">
        <f>K24+Y24+AM24+BA24+BO24+CC24+CQ24+DE24+DS24+EG24</f>
        <v>0</v>
      </c>
      <c r="EN15" s="765"/>
      <c r="EO15" s="765"/>
      <c r="EQ15" s="51">
        <f>G24*$C$2+U24*$Q$2+AI24*$AE$2+AW24*$AS$2+BK24*$BG$2+BY24*$BU$2+CM24*$CI$2+DA24*$CW$2+DO24*$DK$2+EC24*$DY$2</f>
        <v>0</v>
      </c>
      <c r="ER15" s="116">
        <f>IF(ER$4=0,0,EM15/ER$4)</f>
        <v>0</v>
      </c>
      <c r="ES15" s="81">
        <f>ER15*ET15+ER15</f>
        <v>0</v>
      </c>
      <c r="ET15" s="280">
        <v>0</v>
      </c>
      <c r="EU15" s="9" t="s">
        <v>20</v>
      </c>
      <c r="EV15" s="518">
        <f>IF(ER$4=0,0,EQ15/$ER$4*$EX$4)</f>
        <v>0</v>
      </c>
      <c r="EW15" s="579">
        <f>IF(EV15=0,0,EX15/EV15)</f>
        <v>0</v>
      </c>
      <c r="EX15" s="511">
        <f>ER15*ER$4+ES15*ES$4</f>
        <v>0</v>
      </c>
      <c r="EY15" s="572"/>
      <c r="EZ15" s="573"/>
      <c r="FA15" s="88"/>
      <c r="FC15" s="44" t="s">
        <v>72</v>
      </c>
      <c r="FD15" s="11" t="s">
        <v>141</v>
      </c>
      <c r="FE15" s="141">
        <v>0</v>
      </c>
      <c r="FF15" s="141">
        <v>0</v>
      </c>
      <c r="FG15" s="142">
        <v>0</v>
      </c>
      <c r="FH15" s="9" t="s">
        <v>125</v>
      </c>
      <c r="FI15" s="122">
        <f t="shared" si="84"/>
        <v>0</v>
      </c>
      <c r="FJ15" s="602">
        <v>0</v>
      </c>
      <c r="FK15" s="604">
        <f t="shared" si="85"/>
        <v>0</v>
      </c>
      <c r="FL15" s="591">
        <f>FR134</f>
        <v>0</v>
      </c>
      <c r="FM15" s="575"/>
      <c r="FN15" s="610"/>
      <c r="FO15" s="127"/>
      <c r="FP15" s="87"/>
      <c r="FQ15" s="522"/>
      <c r="FR15" s="61"/>
      <c r="FS15" s="567"/>
    </row>
    <row r="16" spans="1:175" ht="13" thickBot="1" x14ac:dyDescent="0.3">
      <c r="A16" s="44"/>
      <c r="B16" s="11"/>
      <c r="C16" s="942" t="s">
        <v>20</v>
      </c>
      <c r="D16" s="87" t="s">
        <v>21</v>
      </c>
      <c r="E16" s="6" t="s">
        <v>22</v>
      </c>
      <c r="F16" s="275" t="s">
        <v>6</v>
      </c>
      <c r="G16" s="6" t="s">
        <v>109</v>
      </c>
      <c r="H16" s="16"/>
      <c r="I16" s="13"/>
      <c r="J16" s="13"/>
      <c r="K16" s="13"/>
      <c r="L16" s="13"/>
      <c r="M16" s="55"/>
      <c r="N16" s="10"/>
      <c r="O16" s="44"/>
      <c r="P16" s="11"/>
      <c r="Q16" s="942" t="s">
        <v>20</v>
      </c>
      <c r="R16" s="87" t="s">
        <v>21</v>
      </c>
      <c r="S16" s="6" t="s">
        <v>22</v>
      </c>
      <c r="T16" s="275" t="s">
        <v>6</v>
      </c>
      <c r="U16" s="6" t="s">
        <v>109</v>
      </c>
      <c r="V16" s="16"/>
      <c r="W16" s="13"/>
      <c r="X16" s="13"/>
      <c r="Y16" s="13"/>
      <c r="Z16" s="13"/>
      <c r="AA16" s="55"/>
      <c r="AB16" s="10"/>
      <c r="AC16" s="44"/>
      <c r="AD16" s="11"/>
      <c r="AE16" s="942" t="s">
        <v>20</v>
      </c>
      <c r="AF16" s="87" t="s">
        <v>21</v>
      </c>
      <c r="AG16" s="6" t="s">
        <v>22</v>
      </c>
      <c r="AH16" s="275" t="s">
        <v>6</v>
      </c>
      <c r="AI16" s="6" t="s">
        <v>109</v>
      </c>
      <c r="AJ16" s="16"/>
      <c r="AK16" s="13"/>
      <c r="AL16" s="13"/>
      <c r="AM16" s="13"/>
      <c r="AN16" s="13"/>
      <c r="AO16" s="55"/>
      <c r="AP16" s="10"/>
      <c r="AQ16" s="44"/>
      <c r="AR16" s="11"/>
      <c r="AS16" s="942" t="s">
        <v>20</v>
      </c>
      <c r="AT16" s="87" t="s">
        <v>21</v>
      </c>
      <c r="AU16" s="6" t="s">
        <v>22</v>
      </c>
      <c r="AV16" s="275" t="s">
        <v>6</v>
      </c>
      <c r="AW16" s="6" t="s">
        <v>109</v>
      </c>
      <c r="AX16" s="16"/>
      <c r="AY16" s="13"/>
      <c r="AZ16" s="13"/>
      <c r="BA16" s="13"/>
      <c r="BB16" s="13"/>
      <c r="BC16" s="55"/>
      <c r="BD16" s="10"/>
      <c r="BE16" s="44"/>
      <c r="BF16" s="11"/>
      <c r="BG16" s="942" t="s">
        <v>20</v>
      </c>
      <c r="BH16" s="87" t="s">
        <v>21</v>
      </c>
      <c r="BI16" s="6" t="s">
        <v>22</v>
      </c>
      <c r="BJ16" s="275" t="s">
        <v>6</v>
      </c>
      <c r="BK16" s="6" t="s">
        <v>109</v>
      </c>
      <c r="BL16" s="16"/>
      <c r="BM16" s="13"/>
      <c r="BN16" s="13"/>
      <c r="BO16" s="13"/>
      <c r="BP16" s="13"/>
      <c r="BQ16" s="55"/>
      <c r="BR16" s="10"/>
      <c r="BS16" s="44"/>
      <c r="BT16" s="11"/>
      <c r="BU16" s="942" t="s">
        <v>20</v>
      </c>
      <c r="BV16" s="87" t="s">
        <v>21</v>
      </c>
      <c r="BW16" s="6" t="s">
        <v>22</v>
      </c>
      <c r="BX16" s="275" t="s">
        <v>6</v>
      </c>
      <c r="BY16" s="6" t="s">
        <v>109</v>
      </c>
      <c r="BZ16" s="16"/>
      <c r="CA16" s="13"/>
      <c r="CB16" s="13"/>
      <c r="CC16" s="13"/>
      <c r="CD16" s="13"/>
      <c r="CE16" s="55"/>
      <c r="CF16" s="10"/>
      <c r="CG16" s="44"/>
      <c r="CH16" s="11"/>
      <c r="CI16" s="942" t="s">
        <v>20</v>
      </c>
      <c r="CJ16" s="87" t="s">
        <v>21</v>
      </c>
      <c r="CK16" s="6" t="s">
        <v>22</v>
      </c>
      <c r="CL16" s="275" t="s">
        <v>6</v>
      </c>
      <c r="CM16" s="6" t="s">
        <v>109</v>
      </c>
      <c r="CN16" s="16"/>
      <c r="CO16" s="13"/>
      <c r="CP16" s="13"/>
      <c r="CQ16" s="13"/>
      <c r="CR16" s="13"/>
      <c r="CS16" s="55"/>
      <c r="CT16" s="10"/>
      <c r="CU16" s="44"/>
      <c r="CV16" s="11"/>
      <c r="CW16" s="942" t="s">
        <v>20</v>
      </c>
      <c r="CX16" s="87" t="s">
        <v>21</v>
      </c>
      <c r="CY16" s="6" t="s">
        <v>22</v>
      </c>
      <c r="CZ16" s="275" t="s">
        <v>6</v>
      </c>
      <c r="DA16" s="6" t="s">
        <v>109</v>
      </c>
      <c r="DB16" s="16"/>
      <c r="DC16" s="13"/>
      <c r="DD16" s="13"/>
      <c r="DE16" s="13"/>
      <c r="DF16" s="13"/>
      <c r="DG16" s="55"/>
      <c r="DH16" s="10"/>
      <c r="DI16" s="44"/>
      <c r="DJ16" s="11"/>
      <c r="DK16" s="942" t="s">
        <v>20</v>
      </c>
      <c r="DL16" s="87" t="s">
        <v>21</v>
      </c>
      <c r="DM16" s="6" t="s">
        <v>22</v>
      </c>
      <c r="DN16" s="275" t="s">
        <v>6</v>
      </c>
      <c r="DO16" s="6" t="s">
        <v>109</v>
      </c>
      <c r="DP16" s="16"/>
      <c r="DQ16" s="13"/>
      <c r="DR16" s="13"/>
      <c r="DS16" s="13"/>
      <c r="DT16" s="13"/>
      <c r="DU16" s="55"/>
      <c r="DV16" s="10"/>
      <c r="DW16" s="44"/>
      <c r="DX16" s="11"/>
      <c r="DY16" s="942" t="s">
        <v>20</v>
      </c>
      <c r="DZ16" s="87" t="s">
        <v>21</v>
      </c>
      <c r="EA16" s="6" t="s">
        <v>22</v>
      </c>
      <c r="EB16" s="275" t="s">
        <v>6</v>
      </c>
      <c r="EC16" s="6" t="s">
        <v>109</v>
      </c>
      <c r="ED16" s="16"/>
      <c r="EE16" s="13"/>
      <c r="EF16" s="13"/>
      <c r="EG16" s="13"/>
      <c r="EH16" s="13"/>
      <c r="EI16" s="55"/>
      <c r="EJ16" s="10"/>
      <c r="EK16" s="44" t="s">
        <v>67</v>
      </c>
      <c r="EL16" s="11" t="s">
        <v>70</v>
      </c>
      <c r="EM16" s="14">
        <f>K33+Y33+AM33+BA33+BO33+CC33+CQ33+DE33+DS33+EG33</f>
        <v>0</v>
      </c>
      <c r="EN16" s="143"/>
      <c r="EO16" s="144"/>
      <c r="EP16" s="283"/>
      <c r="EQ16" s="765"/>
      <c r="ER16" s="116">
        <f>IF(ER$4=0,0,EM16/ER$4)</f>
        <v>0</v>
      </c>
      <c r="ES16" s="81">
        <f>ER16*ET16+ER16</f>
        <v>0</v>
      </c>
      <c r="ET16" s="280">
        <v>0</v>
      </c>
      <c r="EU16" s="9" t="s">
        <v>233</v>
      </c>
      <c r="EV16" s="580">
        <f>EW$4</f>
        <v>0</v>
      </c>
      <c r="EW16" s="579">
        <f t="shared" ref="EW16:EW38" si="127">IF(EV16=0,0,EX16/EV16)</f>
        <v>0</v>
      </c>
      <c r="EX16" s="439">
        <f>ER16*ER$4+ES16*ES$4</f>
        <v>0</v>
      </c>
      <c r="EY16" s="572"/>
      <c r="EZ16" s="573"/>
      <c r="FA16" s="88"/>
      <c r="FC16" s="44" t="s">
        <v>74</v>
      </c>
      <c r="FD16" s="11" t="s">
        <v>28</v>
      </c>
      <c r="FE16" s="141">
        <v>0</v>
      </c>
      <c r="FF16" s="141">
        <v>0</v>
      </c>
      <c r="FG16" s="142">
        <v>0</v>
      </c>
      <c r="FH16" s="9" t="s">
        <v>20</v>
      </c>
      <c r="FI16" s="122">
        <f t="shared" si="84"/>
        <v>0</v>
      </c>
      <c r="FJ16" s="602">
        <v>0</v>
      </c>
      <c r="FK16" s="604">
        <f t="shared" si="85"/>
        <v>0</v>
      </c>
      <c r="FL16" s="592"/>
      <c r="FM16" s="573"/>
      <c r="FN16" s="610">
        <f>SUM(FK16:FK17)</f>
        <v>0</v>
      </c>
      <c r="FO16" s="127">
        <f>IF(FO$4=0,0,FN16/$FO$4)</f>
        <v>0</v>
      </c>
      <c r="FP16" s="87"/>
      <c r="FQ16" s="61"/>
      <c r="FR16" s="61"/>
      <c r="FS16" s="567"/>
    </row>
    <row r="17" spans="1:175" ht="13" thickBot="1" x14ac:dyDescent="0.3">
      <c r="A17" s="44" t="s">
        <v>75</v>
      </c>
      <c r="B17" s="11" t="s">
        <v>23</v>
      </c>
      <c r="C17" s="18">
        <f>SUM(C5:C10)</f>
        <v>0</v>
      </c>
      <c r="D17" s="19"/>
      <c r="E17" s="65">
        <v>0</v>
      </c>
      <c r="F17" s="62">
        <v>10</v>
      </c>
      <c r="G17" s="20">
        <f>C17*E17/1000*(100+F17)/100</f>
        <v>0</v>
      </c>
      <c r="H17" s="66">
        <v>0</v>
      </c>
      <c r="I17" s="13">
        <f>G17*H17</f>
        <v>0</v>
      </c>
      <c r="J17" s="13">
        <f>IF(E$113=0,0,I17/E$113)</f>
        <v>0</v>
      </c>
      <c r="K17" s="13">
        <f>(J17*G$2)</f>
        <v>0</v>
      </c>
      <c r="L17" s="13"/>
      <c r="M17" s="55"/>
      <c r="N17" s="10"/>
      <c r="O17" s="44" t="s">
        <v>75</v>
      </c>
      <c r="P17" s="11" t="s">
        <v>23</v>
      </c>
      <c r="Q17" s="18">
        <f>SUM(Q5:Q10)</f>
        <v>0</v>
      </c>
      <c r="R17" s="19"/>
      <c r="S17" s="65">
        <v>0</v>
      </c>
      <c r="T17" s="62">
        <v>10</v>
      </c>
      <c r="U17" s="20">
        <f>Q17*S17/1000*(100+T17)/100</f>
        <v>0</v>
      </c>
      <c r="V17" s="66">
        <v>0</v>
      </c>
      <c r="W17" s="13">
        <f>U17*V17</f>
        <v>0</v>
      </c>
      <c r="X17" s="13">
        <f>IF(S$113=0,0,W17/S$113)</f>
        <v>0</v>
      </c>
      <c r="Y17" s="13">
        <f>(X17*U$2)</f>
        <v>0</v>
      </c>
      <c r="Z17" s="13"/>
      <c r="AA17" s="55"/>
      <c r="AB17" s="10"/>
      <c r="AC17" s="44" t="s">
        <v>75</v>
      </c>
      <c r="AD17" s="11" t="s">
        <v>23</v>
      </c>
      <c r="AE17" s="18">
        <f t="shared" ref="AE17" si="128">SUM(AE5:AE10)</f>
        <v>0</v>
      </c>
      <c r="AF17" s="19"/>
      <c r="AG17" s="65">
        <v>0</v>
      </c>
      <c r="AH17" s="62">
        <v>10</v>
      </c>
      <c r="AI17" s="20">
        <f t="shared" ref="AI17" si="129">AE17*AG17/1000*(100+AH17)/100</f>
        <v>0</v>
      </c>
      <c r="AJ17" s="66">
        <v>0</v>
      </c>
      <c r="AK17" s="13">
        <f t="shared" ref="AK17" si="130">AI17*AJ17</f>
        <v>0</v>
      </c>
      <c r="AL17" s="13">
        <f t="shared" ref="AL17:AL21" si="131">IF(AG$113=0,0,AK17/AG$113)</f>
        <v>0</v>
      </c>
      <c r="AM17" s="13">
        <f t="shared" ref="AM17:AM21" si="132">(AL17*AI$2)</f>
        <v>0</v>
      </c>
      <c r="AN17" s="13"/>
      <c r="AO17" s="55"/>
      <c r="AP17" s="10"/>
      <c r="AQ17" s="44" t="s">
        <v>75</v>
      </c>
      <c r="AR17" s="11" t="s">
        <v>23</v>
      </c>
      <c r="AS17" s="18">
        <f t="shared" ref="AS17" si="133">SUM(AS5:AS10)</f>
        <v>0</v>
      </c>
      <c r="AT17" s="19"/>
      <c r="AU17" s="65">
        <v>0</v>
      </c>
      <c r="AV17" s="62">
        <v>10</v>
      </c>
      <c r="AW17" s="20">
        <f t="shared" ref="AW17" si="134">AS17*AU17/1000*(100+AV17)/100</f>
        <v>0</v>
      </c>
      <c r="AX17" s="66">
        <v>0</v>
      </c>
      <c r="AY17" s="13">
        <f t="shared" ref="AY17" si="135">AW17*AX17</f>
        <v>0</v>
      </c>
      <c r="AZ17" s="13">
        <f t="shared" ref="AZ17:AZ21" si="136">IF(AU$113=0,0,AY17/AU$113)</f>
        <v>0</v>
      </c>
      <c r="BA17" s="13">
        <f t="shared" ref="BA17:BA21" si="137">(AZ17*AW$2)</f>
        <v>0</v>
      </c>
      <c r="BB17" s="13"/>
      <c r="BC17" s="55"/>
      <c r="BD17" s="10"/>
      <c r="BE17" s="44" t="s">
        <v>75</v>
      </c>
      <c r="BF17" s="11" t="s">
        <v>23</v>
      </c>
      <c r="BG17" s="18">
        <f t="shared" ref="BG17" si="138">SUM(BG5:BG10)</f>
        <v>0</v>
      </c>
      <c r="BH17" s="19"/>
      <c r="BI17" s="65">
        <v>0</v>
      </c>
      <c r="BJ17" s="62">
        <v>10</v>
      </c>
      <c r="BK17" s="20">
        <f t="shared" ref="BK17" si="139">BG17*BI17/1000*(100+BJ17)/100</f>
        <v>0</v>
      </c>
      <c r="BL17" s="66">
        <v>0</v>
      </c>
      <c r="BM17" s="13">
        <f t="shared" ref="BM17" si="140">BK17*BL17</f>
        <v>0</v>
      </c>
      <c r="BN17" s="13">
        <f t="shared" ref="BN17:BN21" si="141">IF(BI$113=0,0,BM17/BI$113)</f>
        <v>0</v>
      </c>
      <c r="BO17" s="13">
        <f t="shared" ref="BO17:BO21" si="142">(BN17*BK$2)</f>
        <v>0</v>
      </c>
      <c r="BP17" s="13"/>
      <c r="BQ17" s="55"/>
      <c r="BR17" s="10"/>
      <c r="BS17" s="44" t="s">
        <v>75</v>
      </c>
      <c r="BT17" s="11" t="s">
        <v>23</v>
      </c>
      <c r="BU17" s="18">
        <f t="shared" ref="BU17" si="143">SUM(BU5:BU10)</f>
        <v>0</v>
      </c>
      <c r="BV17" s="19"/>
      <c r="BW17" s="65">
        <v>0</v>
      </c>
      <c r="BX17" s="62">
        <v>10</v>
      </c>
      <c r="BY17" s="20">
        <f t="shared" ref="BY17" si="144">BU17*BW17/1000*(100+BX17)/100</f>
        <v>0</v>
      </c>
      <c r="BZ17" s="66">
        <v>0</v>
      </c>
      <c r="CA17" s="13">
        <f t="shared" ref="CA17" si="145">BY17*BZ17</f>
        <v>0</v>
      </c>
      <c r="CB17" s="13">
        <f t="shared" ref="CB17:CB21" si="146">IF(BW$113=0,0,CA17/BW$113)</f>
        <v>0</v>
      </c>
      <c r="CC17" s="13">
        <f t="shared" ref="CC17:CC21" si="147">(CB17*BY$2)</f>
        <v>0</v>
      </c>
      <c r="CD17" s="13"/>
      <c r="CE17" s="55"/>
      <c r="CF17" s="10"/>
      <c r="CG17" s="44" t="s">
        <v>75</v>
      </c>
      <c r="CH17" s="11" t="s">
        <v>23</v>
      </c>
      <c r="CI17" s="18">
        <f t="shared" ref="CI17" si="148">SUM(CI5:CI10)</f>
        <v>0</v>
      </c>
      <c r="CJ17" s="19"/>
      <c r="CK17" s="65">
        <v>0</v>
      </c>
      <c r="CL17" s="62">
        <v>10</v>
      </c>
      <c r="CM17" s="20">
        <f t="shared" ref="CM17" si="149">CI17*CK17/1000*(100+CL17)/100</f>
        <v>0</v>
      </c>
      <c r="CN17" s="66">
        <v>0</v>
      </c>
      <c r="CO17" s="13">
        <f t="shared" ref="CO17" si="150">CM17*CN17</f>
        <v>0</v>
      </c>
      <c r="CP17" s="13">
        <f t="shared" ref="CP17:CP21" si="151">IF(CK$113=0,0,CO17/CK$113)</f>
        <v>0</v>
      </c>
      <c r="CQ17" s="13">
        <f t="shared" ref="CQ17:CQ21" si="152">(CP17*CM$2)</f>
        <v>0</v>
      </c>
      <c r="CR17" s="13"/>
      <c r="CS17" s="55"/>
      <c r="CT17" s="10"/>
      <c r="CU17" s="44" t="s">
        <v>75</v>
      </c>
      <c r="CV17" s="11" t="s">
        <v>23</v>
      </c>
      <c r="CW17" s="18">
        <f t="shared" ref="CW17" si="153">SUM(CW5:CW10)</f>
        <v>0</v>
      </c>
      <c r="CX17" s="19"/>
      <c r="CY17" s="65">
        <v>0</v>
      </c>
      <c r="CZ17" s="62">
        <v>10</v>
      </c>
      <c r="DA17" s="20">
        <f t="shared" ref="DA17" si="154">CW17*CY17/1000*(100+CZ17)/100</f>
        <v>0</v>
      </c>
      <c r="DB17" s="66">
        <v>0</v>
      </c>
      <c r="DC17" s="13">
        <f t="shared" ref="DC17" si="155">DA17*DB17</f>
        <v>0</v>
      </c>
      <c r="DD17" s="13">
        <f t="shared" ref="DD17:DD21" si="156">IF(CY$113=0,0,DC17/CY$113)</f>
        <v>0</v>
      </c>
      <c r="DE17" s="13">
        <f t="shared" ref="DE17:DE21" si="157">(DD17*DA$2)</f>
        <v>0</v>
      </c>
      <c r="DF17" s="13"/>
      <c r="DG17" s="55"/>
      <c r="DH17" s="10"/>
      <c r="DI17" s="44" t="s">
        <v>75</v>
      </c>
      <c r="DJ17" s="11" t="s">
        <v>23</v>
      </c>
      <c r="DK17" s="18">
        <f t="shared" ref="DK17" si="158">SUM(DK5:DK10)</f>
        <v>0</v>
      </c>
      <c r="DL17" s="19"/>
      <c r="DM17" s="65">
        <v>0</v>
      </c>
      <c r="DN17" s="62">
        <v>10</v>
      </c>
      <c r="DO17" s="20">
        <f t="shared" ref="DO17" si="159">DK17*DM17/1000*(100+DN17)/100</f>
        <v>0</v>
      </c>
      <c r="DP17" s="66">
        <v>0</v>
      </c>
      <c r="DQ17" s="13">
        <f t="shared" ref="DQ17" si="160">DO17*DP17</f>
        <v>0</v>
      </c>
      <c r="DR17" s="13">
        <f t="shared" ref="DR17:DR21" si="161">IF(DM$113=0,0,DQ17/DM$113)</f>
        <v>0</v>
      </c>
      <c r="DS17" s="13">
        <f t="shared" ref="DS17:DS21" si="162">(DR17*DO$2)</f>
        <v>0</v>
      </c>
      <c r="DT17" s="13"/>
      <c r="DU17" s="55"/>
      <c r="DV17" s="10"/>
      <c r="DW17" s="44" t="s">
        <v>75</v>
      </c>
      <c r="DX17" s="11" t="s">
        <v>23</v>
      </c>
      <c r="DY17" s="18">
        <f t="shared" ref="DY17" si="163">SUM(DY5:DY10)</f>
        <v>0</v>
      </c>
      <c r="DZ17" s="19"/>
      <c r="EA17" s="65">
        <v>0</v>
      </c>
      <c r="EB17" s="62">
        <v>10</v>
      </c>
      <c r="EC17" s="20">
        <f t="shared" ref="EC17" si="164">DY17*EA17/1000*(100+EB17)/100</f>
        <v>0</v>
      </c>
      <c r="ED17" s="66">
        <v>0</v>
      </c>
      <c r="EE17" s="13">
        <f t="shared" ref="EE17" si="165">EC17*ED17</f>
        <v>0</v>
      </c>
      <c r="EF17" s="13">
        <f t="shared" ref="EF17:EF21" si="166">IF(EA$113=0,0,EE17/EA$113)</f>
        <v>0</v>
      </c>
      <c r="EG17" s="13">
        <f t="shared" ref="EG17:EG21" si="167">(EF17*EC$2)</f>
        <v>0</v>
      </c>
      <c r="EH17" s="13"/>
      <c r="EI17" s="55"/>
      <c r="EJ17" s="10"/>
      <c r="EK17" s="44" t="s">
        <v>65</v>
      </c>
      <c r="EL17" s="11" t="s">
        <v>64</v>
      </c>
      <c r="EM17" s="14">
        <f t="shared" ref="EM17:EM18" si="168">K34+Y34+AM34+BA34+BO34+CC34+CQ34+DE34+DS34+EG34</f>
        <v>0</v>
      </c>
      <c r="EN17" s="765"/>
      <c r="EO17" s="765"/>
      <c r="EP17" s="765"/>
      <c r="EQ17" s="765"/>
      <c r="ER17" s="116">
        <f>IF(ER$4=0,0,EM17/ER$4)</f>
        <v>0</v>
      </c>
      <c r="ES17" s="81">
        <f>ER17*ET17+ER17</f>
        <v>0</v>
      </c>
      <c r="ET17" s="280">
        <v>0</v>
      </c>
      <c r="EU17" s="9" t="s">
        <v>233</v>
      </c>
      <c r="EV17" s="580">
        <f t="shared" ref="EV17:EV38" si="169">EW$4</f>
        <v>0</v>
      </c>
      <c r="EW17" s="579">
        <f t="shared" si="127"/>
        <v>0</v>
      </c>
      <c r="EX17" s="439">
        <f>ER17*ER$4+ES17*ES$4</f>
        <v>0</v>
      </c>
      <c r="EY17" s="572"/>
      <c r="EZ17" s="573"/>
      <c r="FA17" s="88"/>
      <c r="FC17" s="44" t="s">
        <v>74</v>
      </c>
      <c r="FD17" s="11" t="s">
        <v>28</v>
      </c>
      <c r="FE17" s="141">
        <v>0</v>
      </c>
      <c r="FF17" s="141">
        <v>0</v>
      </c>
      <c r="FG17" s="142">
        <v>0</v>
      </c>
      <c r="FH17" s="9" t="s">
        <v>20</v>
      </c>
      <c r="FI17" s="122">
        <f t="shared" si="84"/>
        <v>0</v>
      </c>
      <c r="FJ17" s="602">
        <v>0</v>
      </c>
      <c r="FK17" s="604">
        <f t="shared" si="85"/>
        <v>0</v>
      </c>
      <c r="FL17" s="592"/>
      <c r="FM17" s="573"/>
      <c r="FN17" s="610"/>
      <c r="FO17" s="127"/>
      <c r="FP17" s="87"/>
      <c r="FQ17" s="522"/>
      <c r="FR17" s="61"/>
      <c r="FS17" s="567"/>
    </row>
    <row r="18" spans="1:175" ht="14.25" customHeight="1" thickBot="1" x14ac:dyDescent="0.3">
      <c r="A18" s="44" t="s">
        <v>75</v>
      </c>
      <c r="B18" s="11" t="s">
        <v>24</v>
      </c>
      <c r="C18" s="18"/>
      <c r="D18" s="65">
        <v>0</v>
      </c>
      <c r="E18" s="944"/>
      <c r="F18" s="21"/>
      <c r="G18" s="23"/>
      <c r="H18" s="66">
        <v>0</v>
      </c>
      <c r="I18" s="13">
        <f>D18*H18</f>
        <v>0</v>
      </c>
      <c r="J18" s="13">
        <f>IF(E$113=0,0,I18/E$113)</f>
        <v>0</v>
      </c>
      <c r="K18" s="13">
        <f>(J18*G$2)</f>
        <v>0</v>
      </c>
      <c r="L18" s="13"/>
      <c r="M18" s="55"/>
      <c r="N18" s="10"/>
      <c r="O18" s="44" t="s">
        <v>75</v>
      </c>
      <c r="P18" s="11" t="s">
        <v>24</v>
      </c>
      <c r="Q18" s="18"/>
      <c r="R18" s="65">
        <v>0</v>
      </c>
      <c r="S18" s="944"/>
      <c r="T18" s="21"/>
      <c r="U18" s="23"/>
      <c r="V18" s="66">
        <v>0</v>
      </c>
      <c r="W18" s="13">
        <f>R18*V18</f>
        <v>0</v>
      </c>
      <c r="X18" s="13">
        <f>IF(S$113=0,0,W18/S$113)</f>
        <v>0</v>
      </c>
      <c r="Y18" s="13">
        <f>(X18*U$2)</f>
        <v>0</v>
      </c>
      <c r="Z18" s="13"/>
      <c r="AA18" s="55"/>
      <c r="AB18" s="10"/>
      <c r="AC18" s="44" t="s">
        <v>75</v>
      </c>
      <c r="AD18" s="11" t="s">
        <v>24</v>
      </c>
      <c r="AE18" s="18"/>
      <c r="AF18" s="65">
        <v>0</v>
      </c>
      <c r="AG18" s="944"/>
      <c r="AH18" s="21"/>
      <c r="AI18" s="23"/>
      <c r="AJ18" s="66">
        <v>0</v>
      </c>
      <c r="AK18" s="13">
        <f t="shared" ref="AK18" si="170">AF18*AJ18</f>
        <v>0</v>
      </c>
      <c r="AL18" s="13">
        <f t="shared" si="131"/>
        <v>0</v>
      </c>
      <c r="AM18" s="13">
        <f t="shared" si="132"/>
        <v>0</v>
      </c>
      <c r="AN18" s="13"/>
      <c r="AO18" s="55"/>
      <c r="AP18" s="10"/>
      <c r="AQ18" s="44" t="s">
        <v>75</v>
      </c>
      <c r="AR18" s="11" t="s">
        <v>24</v>
      </c>
      <c r="AS18" s="18"/>
      <c r="AT18" s="65">
        <v>0</v>
      </c>
      <c r="AU18" s="944"/>
      <c r="AV18" s="21"/>
      <c r="AW18" s="23"/>
      <c r="AX18" s="66">
        <v>0</v>
      </c>
      <c r="AY18" s="13">
        <f t="shared" ref="AY18" si="171">AT18*AX18</f>
        <v>0</v>
      </c>
      <c r="AZ18" s="13">
        <f t="shared" si="136"/>
        <v>0</v>
      </c>
      <c r="BA18" s="13">
        <f t="shared" si="137"/>
        <v>0</v>
      </c>
      <c r="BB18" s="13"/>
      <c r="BC18" s="55"/>
      <c r="BD18" s="10"/>
      <c r="BE18" s="44" t="s">
        <v>75</v>
      </c>
      <c r="BF18" s="11" t="s">
        <v>24</v>
      </c>
      <c r="BG18" s="18"/>
      <c r="BH18" s="65">
        <v>0</v>
      </c>
      <c r="BI18" s="944"/>
      <c r="BJ18" s="21"/>
      <c r="BK18" s="23"/>
      <c r="BL18" s="66">
        <v>0</v>
      </c>
      <c r="BM18" s="13">
        <f t="shared" ref="BM18" si="172">BH18*BL18</f>
        <v>0</v>
      </c>
      <c r="BN18" s="13">
        <f t="shared" si="141"/>
        <v>0</v>
      </c>
      <c r="BO18" s="13">
        <f t="shared" si="142"/>
        <v>0</v>
      </c>
      <c r="BP18" s="13"/>
      <c r="BQ18" s="55"/>
      <c r="BR18" s="10"/>
      <c r="BS18" s="44" t="s">
        <v>75</v>
      </c>
      <c r="BT18" s="11" t="s">
        <v>24</v>
      </c>
      <c r="BU18" s="18"/>
      <c r="BV18" s="65">
        <v>0</v>
      </c>
      <c r="BW18" s="944"/>
      <c r="BX18" s="21"/>
      <c r="BY18" s="23"/>
      <c r="BZ18" s="66">
        <v>0</v>
      </c>
      <c r="CA18" s="13">
        <f t="shared" ref="CA18" si="173">BV18*BZ18</f>
        <v>0</v>
      </c>
      <c r="CB18" s="13">
        <f t="shared" si="146"/>
        <v>0</v>
      </c>
      <c r="CC18" s="13">
        <f t="shared" si="147"/>
        <v>0</v>
      </c>
      <c r="CD18" s="13"/>
      <c r="CE18" s="55"/>
      <c r="CF18" s="10"/>
      <c r="CG18" s="44" t="s">
        <v>75</v>
      </c>
      <c r="CH18" s="11" t="s">
        <v>24</v>
      </c>
      <c r="CI18" s="18"/>
      <c r="CJ18" s="65">
        <v>0</v>
      </c>
      <c r="CK18" s="944"/>
      <c r="CL18" s="21"/>
      <c r="CM18" s="23"/>
      <c r="CN18" s="66">
        <v>0</v>
      </c>
      <c r="CO18" s="13">
        <f t="shared" ref="CO18" si="174">CJ18*CN18</f>
        <v>0</v>
      </c>
      <c r="CP18" s="13">
        <f t="shared" si="151"/>
        <v>0</v>
      </c>
      <c r="CQ18" s="13">
        <f t="shared" si="152"/>
        <v>0</v>
      </c>
      <c r="CR18" s="13"/>
      <c r="CS18" s="55"/>
      <c r="CT18" s="10"/>
      <c r="CU18" s="44" t="s">
        <v>75</v>
      </c>
      <c r="CV18" s="11" t="s">
        <v>24</v>
      </c>
      <c r="CW18" s="18"/>
      <c r="CX18" s="65">
        <v>0</v>
      </c>
      <c r="CY18" s="944"/>
      <c r="CZ18" s="21"/>
      <c r="DA18" s="23"/>
      <c r="DB18" s="66">
        <v>0</v>
      </c>
      <c r="DC18" s="13">
        <f t="shared" ref="DC18" si="175">CX18*DB18</f>
        <v>0</v>
      </c>
      <c r="DD18" s="13">
        <f t="shared" si="156"/>
        <v>0</v>
      </c>
      <c r="DE18" s="13">
        <f t="shared" si="157"/>
        <v>0</v>
      </c>
      <c r="DF18" s="13"/>
      <c r="DG18" s="55"/>
      <c r="DH18" s="10"/>
      <c r="DI18" s="44" t="s">
        <v>75</v>
      </c>
      <c r="DJ18" s="11" t="s">
        <v>24</v>
      </c>
      <c r="DK18" s="18"/>
      <c r="DL18" s="65">
        <v>0</v>
      </c>
      <c r="DM18" s="944"/>
      <c r="DN18" s="21"/>
      <c r="DO18" s="23"/>
      <c r="DP18" s="66">
        <v>0</v>
      </c>
      <c r="DQ18" s="13">
        <f t="shared" ref="DQ18" si="176">DL18*DP18</f>
        <v>0</v>
      </c>
      <c r="DR18" s="13">
        <f t="shared" si="161"/>
        <v>0</v>
      </c>
      <c r="DS18" s="13">
        <f t="shared" si="162"/>
        <v>0</v>
      </c>
      <c r="DT18" s="13"/>
      <c r="DU18" s="55"/>
      <c r="DV18" s="10"/>
      <c r="DW18" s="44" t="s">
        <v>75</v>
      </c>
      <c r="DX18" s="11" t="s">
        <v>24</v>
      </c>
      <c r="DY18" s="18"/>
      <c r="DZ18" s="65">
        <v>0</v>
      </c>
      <c r="EA18" s="944"/>
      <c r="EB18" s="21"/>
      <c r="EC18" s="23"/>
      <c r="ED18" s="66">
        <v>0</v>
      </c>
      <c r="EE18" s="13">
        <f t="shared" ref="EE18" si="177">DZ18*ED18</f>
        <v>0</v>
      </c>
      <c r="EF18" s="13">
        <f t="shared" si="166"/>
        <v>0</v>
      </c>
      <c r="EG18" s="13">
        <f t="shared" si="167"/>
        <v>0</v>
      </c>
      <c r="EH18" s="13"/>
      <c r="EI18" s="55"/>
      <c r="EJ18" s="10"/>
      <c r="EK18" s="44" t="s">
        <v>72</v>
      </c>
      <c r="EL18" s="11" t="s">
        <v>71</v>
      </c>
      <c r="EM18" s="14">
        <f t="shared" si="168"/>
        <v>0</v>
      </c>
      <c r="EN18" s="765"/>
      <c r="EO18" s="765"/>
      <c r="EP18" s="765"/>
      <c r="EQ18" s="765"/>
      <c r="ER18" s="116">
        <f>IF(ER$4=0,0,EM18/ER$4)</f>
        <v>0</v>
      </c>
      <c r="ES18" s="81">
        <f>ER18*ET18+ER18</f>
        <v>0</v>
      </c>
      <c r="ET18" s="280">
        <v>0</v>
      </c>
      <c r="EU18" s="9" t="s">
        <v>233</v>
      </c>
      <c r="EV18" s="580">
        <f t="shared" si="169"/>
        <v>0</v>
      </c>
      <c r="EW18" s="579">
        <f t="shared" si="127"/>
        <v>0</v>
      </c>
      <c r="EX18" s="439">
        <f>ER18*ER$4+ES18*ES$4</f>
        <v>0</v>
      </c>
      <c r="EY18" s="572"/>
      <c r="EZ18" s="573"/>
      <c r="FA18" s="88"/>
      <c r="FC18" s="45"/>
      <c r="FD18" s="93"/>
      <c r="FE18" s="126"/>
      <c r="FF18" s="125"/>
      <c r="FG18" s="284"/>
      <c r="FH18" s="9"/>
      <c r="FI18" s="123"/>
      <c r="FJ18" s="117"/>
      <c r="FK18" s="604"/>
      <c r="FL18" s="592"/>
      <c r="FM18" s="573"/>
      <c r="FN18" s="610"/>
      <c r="FO18" s="127"/>
      <c r="FP18" s="134"/>
      <c r="FQ18" s="522"/>
      <c r="FR18" s="61"/>
      <c r="FS18" s="567"/>
    </row>
    <row r="19" spans="1:175" ht="13" thickBot="1" x14ac:dyDescent="0.3">
      <c r="A19" s="44" t="s">
        <v>75</v>
      </c>
      <c r="B19" s="11" t="s">
        <v>25</v>
      </c>
      <c r="C19" s="18">
        <f>C17</f>
        <v>0</v>
      </c>
      <c r="D19" s="19"/>
      <c r="E19" s="65">
        <v>0</v>
      </c>
      <c r="F19" s="221">
        <v>10</v>
      </c>
      <c r="G19" s="20">
        <f>C19*E19/1000*(100+F19)/100</f>
        <v>0</v>
      </c>
      <c r="H19" s="67">
        <v>0</v>
      </c>
      <c r="I19" s="13">
        <f>G19*H19</f>
        <v>0</v>
      </c>
      <c r="J19" s="13">
        <f>IF(E$113=0,0,I19/E$113)</f>
        <v>0</v>
      </c>
      <c r="K19" s="13">
        <f>(J19*G$2)</f>
        <v>0</v>
      </c>
      <c r="L19" s="13"/>
      <c r="M19" s="55"/>
      <c r="N19" s="10"/>
      <c r="O19" s="44" t="s">
        <v>75</v>
      </c>
      <c r="P19" s="11" t="s">
        <v>25</v>
      </c>
      <c r="Q19" s="18">
        <f>Q17</f>
        <v>0</v>
      </c>
      <c r="R19" s="19"/>
      <c r="S19" s="65">
        <v>0</v>
      </c>
      <c r="T19" s="221">
        <v>10</v>
      </c>
      <c r="U19" s="20">
        <f>Q19*S19/1000*(100+T19)/100</f>
        <v>0</v>
      </c>
      <c r="V19" s="67">
        <v>0</v>
      </c>
      <c r="W19" s="13">
        <f>U19*V19</f>
        <v>0</v>
      </c>
      <c r="X19" s="13">
        <f>IF(S$113=0,0,W19/S$113)</f>
        <v>0</v>
      </c>
      <c r="Y19" s="13">
        <f>(X19*U$2)</f>
        <v>0</v>
      </c>
      <c r="Z19" s="13"/>
      <c r="AA19" s="55"/>
      <c r="AB19" s="10"/>
      <c r="AC19" s="44" t="s">
        <v>75</v>
      </c>
      <c r="AD19" s="11" t="s">
        <v>25</v>
      </c>
      <c r="AE19" s="18">
        <f t="shared" ref="AE19" si="178">AE17</f>
        <v>0</v>
      </c>
      <c r="AF19" s="19"/>
      <c r="AG19" s="65">
        <v>0</v>
      </c>
      <c r="AH19" s="221">
        <v>10</v>
      </c>
      <c r="AI19" s="20">
        <f t="shared" ref="AI19" si="179">AE19*AG19/1000*(100+AH19)/100</f>
        <v>0</v>
      </c>
      <c r="AJ19" s="67">
        <v>0</v>
      </c>
      <c r="AK19" s="13">
        <f t="shared" ref="AK19" si="180">AI19*AJ19</f>
        <v>0</v>
      </c>
      <c r="AL19" s="13">
        <f t="shared" si="131"/>
        <v>0</v>
      </c>
      <c r="AM19" s="13">
        <f t="shared" si="132"/>
        <v>0</v>
      </c>
      <c r="AN19" s="13"/>
      <c r="AO19" s="55"/>
      <c r="AP19" s="10"/>
      <c r="AQ19" s="44" t="s">
        <v>75</v>
      </c>
      <c r="AR19" s="11" t="s">
        <v>25</v>
      </c>
      <c r="AS19" s="18">
        <f t="shared" ref="AS19" si="181">AS17</f>
        <v>0</v>
      </c>
      <c r="AT19" s="19"/>
      <c r="AU19" s="65">
        <v>0</v>
      </c>
      <c r="AV19" s="221">
        <v>10</v>
      </c>
      <c r="AW19" s="20">
        <f t="shared" ref="AW19" si="182">AS19*AU19/1000*(100+AV19)/100</f>
        <v>0</v>
      </c>
      <c r="AX19" s="67">
        <v>0</v>
      </c>
      <c r="AY19" s="13">
        <f t="shared" ref="AY19" si="183">AW19*AX19</f>
        <v>0</v>
      </c>
      <c r="AZ19" s="13">
        <f t="shared" si="136"/>
        <v>0</v>
      </c>
      <c r="BA19" s="13">
        <f t="shared" si="137"/>
        <v>0</v>
      </c>
      <c r="BB19" s="13"/>
      <c r="BC19" s="55"/>
      <c r="BD19" s="10"/>
      <c r="BE19" s="44" t="s">
        <v>75</v>
      </c>
      <c r="BF19" s="11" t="s">
        <v>25</v>
      </c>
      <c r="BG19" s="18">
        <f t="shared" ref="BG19" si="184">BG17</f>
        <v>0</v>
      </c>
      <c r="BH19" s="19"/>
      <c r="BI19" s="65">
        <v>0</v>
      </c>
      <c r="BJ19" s="221">
        <v>10</v>
      </c>
      <c r="BK19" s="20">
        <f t="shared" ref="BK19" si="185">BG19*BI19/1000*(100+BJ19)/100</f>
        <v>0</v>
      </c>
      <c r="BL19" s="67">
        <v>0</v>
      </c>
      <c r="BM19" s="13">
        <f t="shared" ref="BM19" si="186">BK19*BL19</f>
        <v>0</v>
      </c>
      <c r="BN19" s="13">
        <f t="shared" si="141"/>
        <v>0</v>
      </c>
      <c r="BO19" s="13">
        <f t="shared" si="142"/>
        <v>0</v>
      </c>
      <c r="BP19" s="13"/>
      <c r="BQ19" s="55"/>
      <c r="BR19" s="10"/>
      <c r="BS19" s="44" t="s">
        <v>75</v>
      </c>
      <c r="BT19" s="11" t="s">
        <v>25</v>
      </c>
      <c r="BU19" s="18">
        <f t="shared" ref="BU19" si="187">BU17</f>
        <v>0</v>
      </c>
      <c r="BV19" s="19"/>
      <c r="BW19" s="65">
        <v>0</v>
      </c>
      <c r="BX19" s="221">
        <v>10</v>
      </c>
      <c r="BY19" s="20">
        <f t="shared" ref="BY19" si="188">BU19*BW19/1000*(100+BX19)/100</f>
        <v>0</v>
      </c>
      <c r="BZ19" s="67">
        <v>0</v>
      </c>
      <c r="CA19" s="13">
        <f t="shared" ref="CA19" si="189">BY19*BZ19</f>
        <v>0</v>
      </c>
      <c r="CB19" s="13">
        <f t="shared" si="146"/>
        <v>0</v>
      </c>
      <c r="CC19" s="13">
        <f t="shared" si="147"/>
        <v>0</v>
      </c>
      <c r="CD19" s="13"/>
      <c r="CE19" s="55"/>
      <c r="CF19" s="10"/>
      <c r="CG19" s="44" t="s">
        <v>75</v>
      </c>
      <c r="CH19" s="11" t="s">
        <v>25</v>
      </c>
      <c r="CI19" s="18">
        <f t="shared" ref="CI19" si="190">CI17</f>
        <v>0</v>
      </c>
      <c r="CJ19" s="19"/>
      <c r="CK19" s="65">
        <v>0</v>
      </c>
      <c r="CL19" s="221">
        <v>10</v>
      </c>
      <c r="CM19" s="20">
        <f t="shared" ref="CM19" si="191">CI19*CK19/1000*(100+CL19)/100</f>
        <v>0</v>
      </c>
      <c r="CN19" s="67">
        <v>0</v>
      </c>
      <c r="CO19" s="13">
        <f t="shared" ref="CO19" si="192">CM19*CN19</f>
        <v>0</v>
      </c>
      <c r="CP19" s="13">
        <f t="shared" si="151"/>
        <v>0</v>
      </c>
      <c r="CQ19" s="13">
        <f t="shared" si="152"/>
        <v>0</v>
      </c>
      <c r="CR19" s="13"/>
      <c r="CS19" s="55"/>
      <c r="CT19" s="10"/>
      <c r="CU19" s="44" t="s">
        <v>75</v>
      </c>
      <c r="CV19" s="11" t="s">
        <v>25</v>
      </c>
      <c r="CW19" s="18">
        <f t="shared" ref="CW19" si="193">CW17</f>
        <v>0</v>
      </c>
      <c r="CX19" s="19"/>
      <c r="CY19" s="65">
        <v>0</v>
      </c>
      <c r="CZ19" s="221">
        <v>10</v>
      </c>
      <c r="DA19" s="20">
        <f t="shared" ref="DA19" si="194">CW19*CY19/1000*(100+CZ19)/100</f>
        <v>0</v>
      </c>
      <c r="DB19" s="67">
        <v>0</v>
      </c>
      <c r="DC19" s="13">
        <f t="shared" ref="DC19" si="195">DA19*DB19</f>
        <v>0</v>
      </c>
      <c r="DD19" s="13">
        <f t="shared" si="156"/>
        <v>0</v>
      </c>
      <c r="DE19" s="13">
        <f t="shared" si="157"/>
        <v>0</v>
      </c>
      <c r="DF19" s="13"/>
      <c r="DG19" s="55"/>
      <c r="DH19" s="10"/>
      <c r="DI19" s="44" t="s">
        <v>75</v>
      </c>
      <c r="DJ19" s="11" t="s">
        <v>25</v>
      </c>
      <c r="DK19" s="18">
        <f t="shared" ref="DK19" si="196">DK17</f>
        <v>0</v>
      </c>
      <c r="DL19" s="19"/>
      <c r="DM19" s="65">
        <v>0</v>
      </c>
      <c r="DN19" s="221">
        <v>10</v>
      </c>
      <c r="DO19" s="20">
        <f t="shared" ref="DO19" si="197">DK19*DM19/1000*(100+DN19)/100</f>
        <v>0</v>
      </c>
      <c r="DP19" s="67">
        <v>0</v>
      </c>
      <c r="DQ19" s="13">
        <f t="shared" ref="DQ19" si="198">DO19*DP19</f>
        <v>0</v>
      </c>
      <c r="DR19" s="13">
        <f t="shared" si="161"/>
        <v>0</v>
      </c>
      <c r="DS19" s="13">
        <f t="shared" si="162"/>
        <v>0</v>
      </c>
      <c r="DT19" s="13"/>
      <c r="DU19" s="55"/>
      <c r="DV19" s="10"/>
      <c r="DW19" s="44" t="s">
        <v>75</v>
      </c>
      <c r="DX19" s="11" t="s">
        <v>25</v>
      </c>
      <c r="DY19" s="18">
        <f t="shared" ref="DY19" si="199">DY17</f>
        <v>0</v>
      </c>
      <c r="DZ19" s="19"/>
      <c r="EA19" s="65">
        <v>0</v>
      </c>
      <c r="EB19" s="221">
        <v>10</v>
      </c>
      <c r="EC19" s="20">
        <f t="shared" ref="EC19" si="200">DY19*EA19/1000*(100+EB19)/100</f>
        <v>0</v>
      </c>
      <c r="ED19" s="67">
        <v>0</v>
      </c>
      <c r="EE19" s="13">
        <f t="shared" ref="EE19" si="201">EC19*ED19</f>
        <v>0</v>
      </c>
      <c r="EF19" s="13">
        <f t="shared" si="166"/>
        <v>0</v>
      </c>
      <c r="EG19" s="13">
        <f t="shared" si="167"/>
        <v>0</v>
      </c>
      <c r="EH19" s="13"/>
      <c r="EI19" s="55"/>
      <c r="EJ19" s="10"/>
      <c r="EK19" s="44" t="s">
        <v>72</v>
      </c>
      <c r="EL19" s="11" t="s">
        <v>38</v>
      </c>
      <c r="EM19" s="14">
        <f t="shared" ref="EM19:EM25" si="202">K37+Y37+AM37+BA37+BO37+CC37+CQ37+DE37+DS37+EG37</f>
        <v>0</v>
      </c>
      <c r="EN19" s="145"/>
      <c r="EO19" s="143"/>
      <c r="EP19" s="143"/>
      <c r="EQ19" s="765"/>
      <c r="ER19" s="116">
        <f t="shared" ref="ER19:ER24" si="203">IF(ER$4=0,0,EM19/ER$4)</f>
        <v>0</v>
      </c>
      <c r="ES19" s="81">
        <f t="shared" ref="ES19:ES38" si="204">ER19*ET19+ER19</f>
        <v>0</v>
      </c>
      <c r="ET19" s="280">
        <v>0</v>
      </c>
      <c r="EU19" s="9" t="s">
        <v>233</v>
      </c>
      <c r="EV19" s="581">
        <f t="shared" si="169"/>
        <v>0</v>
      </c>
      <c r="EW19" s="579">
        <f t="shared" si="127"/>
        <v>0</v>
      </c>
      <c r="EX19" s="582">
        <f t="shared" ref="EX19:EX38" si="205">ER19*ER$4+ES19*ES$4</f>
        <v>0</v>
      </c>
      <c r="EY19" s="112"/>
      <c r="EZ19" s="573"/>
      <c r="FA19" s="88"/>
      <c r="FC19" s="44" t="s">
        <v>66</v>
      </c>
      <c r="FD19" s="61" t="s">
        <v>147</v>
      </c>
      <c r="FE19" s="141">
        <v>0</v>
      </c>
      <c r="FF19" s="141">
        <v>0</v>
      </c>
      <c r="FG19" s="142">
        <v>0</v>
      </c>
      <c r="FH19" s="9" t="s">
        <v>21</v>
      </c>
      <c r="FI19" s="122">
        <f t="shared" ref="FI19:FI26" si="206">FE19*FF19*FG19</f>
        <v>0</v>
      </c>
      <c r="FJ19" s="602">
        <v>0</v>
      </c>
      <c r="FK19" s="604">
        <f t="shared" ref="FK19:FK26" si="207">FI19*FJ19</f>
        <v>0</v>
      </c>
      <c r="FL19" s="592"/>
      <c r="FM19" s="573"/>
      <c r="FN19" s="610">
        <f>SUM(FK19:FK20)</f>
        <v>0</v>
      </c>
      <c r="FO19" s="127">
        <f>IF(FO$4=0,0,FN19/$FO$4)</f>
        <v>0</v>
      </c>
      <c r="FP19" s="87"/>
      <c r="FQ19" s="61"/>
      <c r="FR19" s="61"/>
      <c r="FS19" s="567"/>
    </row>
    <row r="20" spans="1:175" ht="13" thickBot="1" x14ac:dyDescent="0.3">
      <c r="A20" s="44" t="s">
        <v>75</v>
      </c>
      <c r="B20" s="11" t="s">
        <v>24</v>
      </c>
      <c r="C20" s="18"/>
      <c r="D20" s="65">
        <v>0</v>
      </c>
      <c r="E20" s="24"/>
      <c r="F20" s="25"/>
      <c r="G20" s="26"/>
      <c r="H20" s="66">
        <v>0</v>
      </c>
      <c r="I20" s="13">
        <f>D20*H20</f>
        <v>0</v>
      </c>
      <c r="J20" s="13">
        <f>IF(E$113=0,0,I20/E$113)</f>
        <v>0</v>
      </c>
      <c r="K20" s="13">
        <f>(J20*G$2)</f>
        <v>0</v>
      </c>
      <c r="L20" s="285" t="s">
        <v>271</v>
      </c>
      <c r="M20" s="55"/>
      <c r="N20" s="10"/>
      <c r="O20" s="44" t="s">
        <v>75</v>
      </c>
      <c r="P20" s="11" t="s">
        <v>24</v>
      </c>
      <c r="Q20" s="18"/>
      <c r="R20" s="65">
        <v>0</v>
      </c>
      <c r="S20" s="24"/>
      <c r="T20" s="25"/>
      <c r="U20" s="26"/>
      <c r="V20" s="66">
        <v>0</v>
      </c>
      <c r="W20" s="13">
        <f>R20*V20</f>
        <v>0</v>
      </c>
      <c r="X20" s="13">
        <f>IF(S$113=0,0,W20/S$113)</f>
        <v>0</v>
      </c>
      <c r="Y20" s="13">
        <f>(X20*U$2)</f>
        <v>0</v>
      </c>
      <c r="Z20" s="285" t="s">
        <v>271</v>
      </c>
      <c r="AA20" s="55"/>
      <c r="AB20" s="10"/>
      <c r="AC20" s="44" t="s">
        <v>75</v>
      </c>
      <c r="AD20" s="11" t="s">
        <v>24</v>
      </c>
      <c r="AE20" s="18"/>
      <c r="AF20" s="65">
        <v>0</v>
      </c>
      <c r="AG20" s="24"/>
      <c r="AH20" s="25"/>
      <c r="AI20" s="26"/>
      <c r="AJ20" s="66">
        <v>0</v>
      </c>
      <c r="AK20" s="13">
        <f t="shared" ref="AK20" si="208">AF20*AJ20</f>
        <v>0</v>
      </c>
      <c r="AL20" s="13">
        <f t="shared" si="131"/>
        <v>0</v>
      </c>
      <c r="AM20" s="13">
        <f t="shared" si="132"/>
        <v>0</v>
      </c>
      <c r="AN20" s="285" t="s">
        <v>271</v>
      </c>
      <c r="AO20" s="55"/>
      <c r="AP20" s="10"/>
      <c r="AQ20" s="44" t="s">
        <v>75</v>
      </c>
      <c r="AR20" s="11" t="s">
        <v>24</v>
      </c>
      <c r="AS20" s="18"/>
      <c r="AT20" s="65">
        <v>0</v>
      </c>
      <c r="AU20" s="24"/>
      <c r="AV20" s="25"/>
      <c r="AW20" s="26"/>
      <c r="AX20" s="66">
        <v>0</v>
      </c>
      <c r="AY20" s="13">
        <f t="shared" ref="AY20" si="209">AT20*AX20</f>
        <v>0</v>
      </c>
      <c r="AZ20" s="13">
        <f t="shared" si="136"/>
        <v>0</v>
      </c>
      <c r="BA20" s="13">
        <f t="shared" si="137"/>
        <v>0</v>
      </c>
      <c r="BB20" s="285" t="s">
        <v>271</v>
      </c>
      <c r="BC20" s="55"/>
      <c r="BD20" s="10"/>
      <c r="BE20" s="44" t="s">
        <v>75</v>
      </c>
      <c r="BF20" s="11" t="s">
        <v>24</v>
      </c>
      <c r="BG20" s="18"/>
      <c r="BH20" s="65">
        <v>0</v>
      </c>
      <c r="BI20" s="24"/>
      <c r="BJ20" s="25"/>
      <c r="BK20" s="26"/>
      <c r="BL20" s="66">
        <v>0</v>
      </c>
      <c r="BM20" s="13">
        <f t="shared" ref="BM20" si="210">BH20*BL20</f>
        <v>0</v>
      </c>
      <c r="BN20" s="13">
        <f t="shared" si="141"/>
        <v>0</v>
      </c>
      <c r="BO20" s="13">
        <f t="shared" si="142"/>
        <v>0</v>
      </c>
      <c r="BP20" s="285" t="s">
        <v>271</v>
      </c>
      <c r="BQ20" s="55"/>
      <c r="BR20" s="10"/>
      <c r="BS20" s="44" t="s">
        <v>75</v>
      </c>
      <c r="BT20" s="11" t="s">
        <v>24</v>
      </c>
      <c r="BU20" s="18"/>
      <c r="BV20" s="65">
        <v>0</v>
      </c>
      <c r="BW20" s="24"/>
      <c r="BX20" s="25"/>
      <c r="BY20" s="26"/>
      <c r="BZ20" s="66">
        <v>0</v>
      </c>
      <c r="CA20" s="13">
        <f t="shared" ref="CA20" si="211">BV20*BZ20</f>
        <v>0</v>
      </c>
      <c r="CB20" s="13">
        <f t="shared" si="146"/>
        <v>0</v>
      </c>
      <c r="CC20" s="13">
        <f t="shared" si="147"/>
        <v>0</v>
      </c>
      <c r="CD20" s="285" t="s">
        <v>271</v>
      </c>
      <c r="CE20" s="55"/>
      <c r="CF20" s="10"/>
      <c r="CG20" s="44" t="s">
        <v>75</v>
      </c>
      <c r="CH20" s="11" t="s">
        <v>24</v>
      </c>
      <c r="CI20" s="18"/>
      <c r="CJ20" s="65">
        <v>0</v>
      </c>
      <c r="CK20" s="24"/>
      <c r="CL20" s="25"/>
      <c r="CM20" s="26"/>
      <c r="CN20" s="66">
        <v>0</v>
      </c>
      <c r="CO20" s="13">
        <f t="shared" ref="CO20" si="212">CJ20*CN20</f>
        <v>0</v>
      </c>
      <c r="CP20" s="13">
        <f t="shared" si="151"/>
        <v>0</v>
      </c>
      <c r="CQ20" s="13">
        <f t="shared" si="152"/>
        <v>0</v>
      </c>
      <c r="CR20" s="285" t="s">
        <v>271</v>
      </c>
      <c r="CS20" s="55"/>
      <c r="CT20" s="10"/>
      <c r="CU20" s="44" t="s">
        <v>75</v>
      </c>
      <c r="CV20" s="11" t="s">
        <v>24</v>
      </c>
      <c r="CW20" s="18"/>
      <c r="CX20" s="65">
        <v>0</v>
      </c>
      <c r="CY20" s="24"/>
      <c r="CZ20" s="25"/>
      <c r="DA20" s="26"/>
      <c r="DB20" s="66">
        <v>0</v>
      </c>
      <c r="DC20" s="13">
        <f t="shared" ref="DC20" si="213">CX20*DB20</f>
        <v>0</v>
      </c>
      <c r="DD20" s="13">
        <f t="shared" si="156"/>
        <v>0</v>
      </c>
      <c r="DE20" s="13">
        <f t="shared" si="157"/>
        <v>0</v>
      </c>
      <c r="DF20" s="285" t="s">
        <v>271</v>
      </c>
      <c r="DG20" s="55"/>
      <c r="DH20" s="10"/>
      <c r="DI20" s="44" t="s">
        <v>75</v>
      </c>
      <c r="DJ20" s="11" t="s">
        <v>24</v>
      </c>
      <c r="DK20" s="18"/>
      <c r="DL20" s="65">
        <v>0</v>
      </c>
      <c r="DM20" s="24"/>
      <c r="DN20" s="25"/>
      <c r="DO20" s="26"/>
      <c r="DP20" s="66">
        <v>0</v>
      </c>
      <c r="DQ20" s="13">
        <f t="shared" ref="DQ20" si="214">DL20*DP20</f>
        <v>0</v>
      </c>
      <c r="DR20" s="13">
        <f t="shared" si="161"/>
        <v>0</v>
      </c>
      <c r="DS20" s="13">
        <f t="shared" si="162"/>
        <v>0</v>
      </c>
      <c r="DT20" s="285" t="s">
        <v>271</v>
      </c>
      <c r="DU20" s="55"/>
      <c r="DV20" s="10"/>
      <c r="DW20" s="44" t="s">
        <v>75</v>
      </c>
      <c r="DX20" s="11" t="s">
        <v>24</v>
      </c>
      <c r="DY20" s="18"/>
      <c r="DZ20" s="65">
        <v>0</v>
      </c>
      <c r="EA20" s="24"/>
      <c r="EB20" s="25"/>
      <c r="EC20" s="26"/>
      <c r="ED20" s="66">
        <v>0</v>
      </c>
      <c r="EE20" s="13">
        <f t="shared" ref="EE20" si="215">DZ20*ED20</f>
        <v>0</v>
      </c>
      <c r="EF20" s="13">
        <f t="shared" si="166"/>
        <v>0</v>
      </c>
      <c r="EG20" s="13">
        <f t="shared" si="167"/>
        <v>0</v>
      </c>
      <c r="EH20" s="285" t="s">
        <v>271</v>
      </c>
      <c r="EI20" s="55"/>
      <c r="EJ20" s="10"/>
      <c r="EK20" s="44" t="s">
        <v>66</v>
      </c>
      <c r="EL20" s="61" t="s">
        <v>236</v>
      </c>
      <c r="EM20" s="14">
        <f t="shared" si="202"/>
        <v>0</v>
      </c>
      <c r="EN20" s="765"/>
      <c r="EO20" s="30"/>
      <c r="EP20" s="765"/>
      <c r="EQ20" s="765"/>
      <c r="ER20" s="116">
        <f t="shared" si="203"/>
        <v>0</v>
      </c>
      <c r="ES20" s="81">
        <f t="shared" si="204"/>
        <v>0</v>
      </c>
      <c r="ET20" s="280">
        <v>0</v>
      </c>
      <c r="EU20" s="9" t="s">
        <v>233</v>
      </c>
      <c r="EV20" s="581">
        <f t="shared" si="169"/>
        <v>0</v>
      </c>
      <c r="EW20" s="579">
        <f t="shared" si="127"/>
        <v>0</v>
      </c>
      <c r="EX20" s="582">
        <f t="shared" si="205"/>
        <v>0</v>
      </c>
      <c r="EY20" s="112"/>
      <c r="EZ20" s="573"/>
      <c r="FA20" s="88"/>
      <c r="FC20" s="44" t="s">
        <v>66</v>
      </c>
      <c r="FD20" s="61" t="s">
        <v>147</v>
      </c>
      <c r="FE20" s="141">
        <v>0</v>
      </c>
      <c r="FF20" s="141">
        <v>0</v>
      </c>
      <c r="FG20" s="142">
        <v>0</v>
      </c>
      <c r="FH20" s="9" t="s">
        <v>21</v>
      </c>
      <c r="FI20" s="122">
        <f t="shared" si="206"/>
        <v>0</v>
      </c>
      <c r="FJ20" s="602">
        <v>0</v>
      </c>
      <c r="FK20" s="604">
        <f t="shared" si="207"/>
        <v>0</v>
      </c>
      <c r="FL20" s="592"/>
      <c r="FM20" s="573"/>
      <c r="FN20" s="610"/>
      <c r="FO20" s="127"/>
      <c r="FP20" s="87"/>
      <c r="FQ20" s="522"/>
      <c r="FR20" s="61"/>
      <c r="FS20" s="567"/>
    </row>
    <row r="21" spans="1:175" ht="13" thickBot="1" x14ac:dyDescent="0.3">
      <c r="A21" s="44" t="s">
        <v>72</v>
      </c>
      <c r="B21" s="11" t="s">
        <v>26</v>
      </c>
      <c r="C21" s="18">
        <f>C17</f>
        <v>0</v>
      </c>
      <c r="D21" s="8"/>
      <c r="E21" s="65">
        <v>0</v>
      </c>
      <c r="F21" s="62">
        <v>50</v>
      </c>
      <c r="G21" s="20">
        <f>C21*E21/1000*(100+F21)/100</f>
        <v>0</v>
      </c>
      <c r="H21" s="63">
        <v>0</v>
      </c>
      <c r="I21" s="13">
        <f>(G21*H21)+(G22*H22)</f>
        <v>0</v>
      </c>
      <c r="J21" s="13">
        <f>IF(E$113=0,0,I21/E$113)</f>
        <v>0</v>
      </c>
      <c r="K21" s="13">
        <f>(J21*G$2)</f>
        <v>0</v>
      </c>
      <c r="L21" s="214">
        <f>K21+K35+K37</f>
        <v>0</v>
      </c>
      <c r="M21" s="55"/>
      <c r="N21" s="10"/>
      <c r="O21" s="44" t="s">
        <v>72</v>
      </c>
      <c r="P21" s="11" t="s">
        <v>26</v>
      </c>
      <c r="Q21" s="18">
        <f>Q17</f>
        <v>0</v>
      </c>
      <c r="R21" s="8"/>
      <c r="S21" s="65">
        <v>0</v>
      </c>
      <c r="T21" s="62">
        <v>50</v>
      </c>
      <c r="U21" s="20">
        <f>Q21*S21/1000*(100+T21)/100</f>
        <v>0</v>
      </c>
      <c r="V21" s="63">
        <v>0</v>
      </c>
      <c r="W21" s="13">
        <f>(U21*V21)+(U22*V22)</f>
        <v>0</v>
      </c>
      <c r="X21" s="13">
        <f>IF(S$113=0,0,W21/S$113)</f>
        <v>0</v>
      </c>
      <c r="Y21" s="13">
        <f>(X21*U$2)</f>
        <v>0</v>
      </c>
      <c r="Z21" s="214">
        <f>Y21+Y35+Y37</f>
        <v>0</v>
      </c>
      <c r="AA21" s="55"/>
      <c r="AB21" s="10"/>
      <c r="AC21" s="44" t="s">
        <v>72</v>
      </c>
      <c r="AD21" s="11" t="s">
        <v>26</v>
      </c>
      <c r="AE21" s="18">
        <f t="shared" ref="AE21" si="216">AE17</f>
        <v>0</v>
      </c>
      <c r="AF21" s="8"/>
      <c r="AG21" s="65">
        <v>0</v>
      </c>
      <c r="AH21" s="62">
        <v>50</v>
      </c>
      <c r="AI21" s="20">
        <f t="shared" ref="AI21:AI22" si="217">AE21*AG21/1000*(100+AH21)/100</f>
        <v>0</v>
      </c>
      <c r="AJ21" s="63">
        <v>0</v>
      </c>
      <c r="AK21" s="13">
        <f t="shared" ref="AK21" si="218">(AI21*AJ21)+(AI22*AJ22)</f>
        <v>0</v>
      </c>
      <c r="AL21" s="13">
        <f t="shared" si="131"/>
        <v>0</v>
      </c>
      <c r="AM21" s="13">
        <f t="shared" si="132"/>
        <v>0</v>
      </c>
      <c r="AN21" s="214">
        <f t="shared" ref="AN21" si="219">AM21+AM35+AM37</f>
        <v>0</v>
      </c>
      <c r="AO21" s="55"/>
      <c r="AP21" s="10"/>
      <c r="AQ21" s="44" t="s">
        <v>72</v>
      </c>
      <c r="AR21" s="11" t="s">
        <v>26</v>
      </c>
      <c r="AS21" s="18">
        <f t="shared" ref="AS21" si="220">AS17</f>
        <v>0</v>
      </c>
      <c r="AT21" s="8"/>
      <c r="AU21" s="65">
        <v>0</v>
      </c>
      <c r="AV21" s="62">
        <v>50</v>
      </c>
      <c r="AW21" s="20">
        <f t="shared" ref="AW21:AW22" si="221">AS21*AU21/1000*(100+AV21)/100</f>
        <v>0</v>
      </c>
      <c r="AX21" s="63">
        <v>0</v>
      </c>
      <c r="AY21" s="13">
        <f t="shared" ref="AY21" si="222">(AW21*AX21)+(AW22*AX22)</f>
        <v>0</v>
      </c>
      <c r="AZ21" s="13">
        <f t="shared" si="136"/>
        <v>0</v>
      </c>
      <c r="BA21" s="13">
        <f t="shared" si="137"/>
        <v>0</v>
      </c>
      <c r="BB21" s="214">
        <f t="shared" ref="BB21" si="223">BA21+BA35+BA37</f>
        <v>0</v>
      </c>
      <c r="BC21" s="55"/>
      <c r="BD21" s="10"/>
      <c r="BE21" s="44" t="s">
        <v>72</v>
      </c>
      <c r="BF21" s="11" t="s">
        <v>26</v>
      </c>
      <c r="BG21" s="18">
        <f t="shared" ref="BG21" si="224">BG17</f>
        <v>0</v>
      </c>
      <c r="BH21" s="8"/>
      <c r="BI21" s="65">
        <v>0</v>
      </c>
      <c r="BJ21" s="62">
        <v>50</v>
      </c>
      <c r="BK21" s="20">
        <f t="shared" ref="BK21:BK22" si="225">BG21*BI21/1000*(100+BJ21)/100</f>
        <v>0</v>
      </c>
      <c r="BL21" s="63">
        <v>0</v>
      </c>
      <c r="BM21" s="13">
        <f t="shared" ref="BM21" si="226">(BK21*BL21)+(BK22*BL22)</f>
        <v>0</v>
      </c>
      <c r="BN21" s="13">
        <f t="shared" si="141"/>
        <v>0</v>
      </c>
      <c r="BO21" s="13">
        <f t="shared" si="142"/>
        <v>0</v>
      </c>
      <c r="BP21" s="214">
        <f t="shared" ref="BP21" si="227">BO21+BO35+BO37</f>
        <v>0</v>
      </c>
      <c r="BQ21" s="55"/>
      <c r="BR21" s="10"/>
      <c r="BS21" s="44" t="s">
        <v>72</v>
      </c>
      <c r="BT21" s="11" t="s">
        <v>26</v>
      </c>
      <c r="BU21" s="18">
        <f t="shared" ref="BU21" si="228">BU17</f>
        <v>0</v>
      </c>
      <c r="BV21" s="8"/>
      <c r="BW21" s="65">
        <v>0</v>
      </c>
      <c r="BX21" s="62">
        <v>50</v>
      </c>
      <c r="BY21" s="20">
        <f t="shared" ref="BY21:BY22" si="229">BU21*BW21/1000*(100+BX21)/100</f>
        <v>0</v>
      </c>
      <c r="BZ21" s="63">
        <v>0</v>
      </c>
      <c r="CA21" s="13">
        <f t="shared" ref="CA21" si="230">(BY21*BZ21)+(BY22*BZ22)</f>
        <v>0</v>
      </c>
      <c r="CB21" s="13">
        <f t="shared" si="146"/>
        <v>0</v>
      </c>
      <c r="CC21" s="13">
        <f t="shared" si="147"/>
        <v>0</v>
      </c>
      <c r="CD21" s="214">
        <f t="shared" ref="CD21" si="231">CC21+CC35+CC37</f>
        <v>0</v>
      </c>
      <c r="CE21" s="55"/>
      <c r="CF21" s="10"/>
      <c r="CG21" s="44" t="s">
        <v>72</v>
      </c>
      <c r="CH21" s="11" t="s">
        <v>26</v>
      </c>
      <c r="CI21" s="18">
        <f t="shared" ref="CI21" si="232">CI17</f>
        <v>0</v>
      </c>
      <c r="CJ21" s="8"/>
      <c r="CK21" s="65">
        <v>0</v>
      </c>
      <c r="CL21" s="62">
        <v>50</v>
      </c>
      <c r="CM21" s="20">
        <f t="shared" ref="CM21:CM22" si="233">CI21*CK21/1000*(100+CL21)/100</f>
        <v>0</v>
      </c>
      <c r="CN21" s="63">
        <v>0</v>
      </c>
      <c r="CO21" s="13">
        <f t="shared" ref="CO21" si="234">(CM21*CN21)+(CM22*CN22)</f>
        <v>0</v>
      </c>
      <c r="CP21" s="13">
        <f t="shared" si="151"/>
        <v>0</v>
      </c>
      <c r="CQ21" s="13">
        <f t="shared" si="152"/>
        <v>0</v>
      </c>
      <c r="CR21" s="214">
        <f t="shared" ref="CR21" si="235">CQ21+CQ35+CQ37</f>
        <v>0</v>
      </c>
      <c r="CS21" s="55"/>
      <c r="CT21" s="10"/>
      <c r="CU21" s="44" t="s">
        <v>72</v>
      </c>
      <c r="CV21" s="11" t="s">
        <v>26</v>
      </c>
      <c r="CW21" s="18">
        <f t="shared" ref="CW21" si="236">CW17</f>
        <v>0</v>
      </c>
      <c r="CX21" s="8"/>
      <c r="CY21" s="65">
        <v>0</v>
      </c>
      <c r="CZ21" s="62">
        <v>50</v>
      </c>
      <c r="DA21" s="20">
        <f t="shared" ref="DA21:DA22" si="237">CW21*CY21/1000*(100+CZ21)/100</f>
        <v>0</v>
      </c>
      <c r="DB21" s="63">
        <v>0</v>
      </c>
      <c r="DC21" s="13">
        <f t="shared" ref="DC21" si="238">(DA21*DB21)+(DA22*DB22)</f>
        <v>0</v>
      </c>
      <c r="DD21" s="13">
        <f t="shared" si="156"/>
        <v>0</v>
      </c>
      <c r="DE21" s="13">
        <f t="shared" si="157"/>
        <v>0</v>
      </c>
      <c r="DF21" s="214">
        <f t="shared" ref="DF21" si="239">DE21+DE35+DE37</f>
        <v>0</v>
      </c>
      <c r="DG21" s="55"/>
      <c r="DH21" s="10"/>
      <c r="DI21" s="44" t="s">
        <v>72</v>
      </c>
      <c r="DJ21" s="11" t="s">
        <v>26</v>
      </c>
      <c r="DK21" s="18">
        <f t="shared" ref="DK21" si="240">DK17</f>
        <v>0</v>
      </c>
      <c r="DL21" s="8"/>
      <c r="DM21" s="65">
        <v>0</v>
      </c>
      <c r="DN21" s="62">
        <v>50</v>
      </c>
      <c r="DO21" s="20">
        <f t="shared" ref="DO21:DO22" si="241">DK21*DM21/1000*(100+DN21)/100</f>
        <v>0</v>
      </c>
      <c r="DP21" s="63">
        <v>0</v>
      </c>
      <c r="DQ21" s="13">
        <f t="shared" ref="DQ21" si="242">(DO21*DP21)+(DO22*DP22)</f>
        <v>0</v>
      </c>
      <c r="DR21" s="13">
        <f t="shared" si="161"/>
        <v>0</v>
      </c>
      <c r="DS21" s="13">
        <f t="shared" si="162"/>
        <v>0</v>
      </c>
      <c r="DT21" s="214">
        <f t="shared" ref="DT21" si="243">DS21+DS35+DS37</f>
        <v>0</v>
      </c>
      <c r="DU21" s="55"/>
      <c r="DV21" s="10"/>
      <c r="DW21" s="44" t="s">
        <v>72</v>
      </c>
      <c r="DX21" s="11" t="s">
        <v>26</v>
      </c>
      <c r="DY21" s="18">
        <f t="shared" ref="DY21" si="244">DY17</f>
        <v>0</v>
      </c>
      <c r="DZ21" s="8"/>
      <c r="EA21" s="65">
        <v>0</v>
      </c>
      <c r="EB21" s="62">
        <v>50</v>
      </c>
      <c r="EC21" s="20">
        <f t="shared" ref="EC21:EC22" si="245">DY21*EA21/1000*(100+EB21)/100</f>
        <v>0</v>
      </c>
      <c r="ED21" s="63">
        <v>0</v>
      </c>
      <c r="EE21" s="13">
        <f t="shared" ref="EE21" si="246">(EC21*ED21)+(EC22*ED22)</f>
        <v>0</v>
      </c>
      <c r="EF21" s="13">
        <f t="shared" si="166"/>
        <v>0</v>
      </c>
      <c r="EG21" s="13">
        <f t="shared" si="167"/>
        <v>0</v>
      </c>
      <c r="EH21" s="214">
        <f t="shared" ref="EH21" si="247">EG21+EG35+EG37</f>
        <v>0</v>
      </c>
      <c r="EI21" s="55"/>
      <c r="EJ21" s="10"/>
      <c r="EK21" s="44" t="s">
        <v>67</v>
      </c>
      <c r="EL21" s="94" t="s">
        <v>237</v>
      </c>
      <c r="EM21" s="14">
        <f t="shared" si="202"/>
        <v>0</v>
      </c>
      <c r="EN21" s="765"/>
      <c r="EO21" s="30"/>
      <c r="EP21" s="765"/>
      <c r="EQ21" s="765"/>
      <c r="ER21" s="116">
        <f>IF(ER$4=0,0,EM21/ER$4)</f>
        <v>0</v>
      </c>
      <c r="ES21" s="81">
        <f t="shared" si="204"/>
        <v>0</v>
      </c>
      <c r="ET21" s="280">
        <v>0</v>
      </c>
      <c r="EU21" s="9" t="s">
        <v>233</v>
      </c>
      <c r="EV21" s="581">
        <f t="shared" si="169"/>
        <v>0</v>
      </c>
      <c r="EW21" s="579">
        <f t="shared" si="127"/>
        <v>0</v>
      </c>
      <c r="EX21" s="582">
        <f t="shared" si="205"/>
        <v>0</v>
      </c>
      <c r="EY21" s="112"/>
      <c r="EZ21" s="573"/>
      <c r="FA21" s="88"/>
      <c r="FC21" s="44" t="s">
        <v>67</v>
      </c>
      <c r="FD21" s="94" t="s">
        <v>148</v>
      </c>
      <c r="FE21" s="141">
        <v>0</v>
      </c>
      <c r="FF21" s="141">
        <v>0</v>
      </c>
      <c r="FG21" s="142">
        <v>0</v>
      </c>
      <c r="FH21" s="9" t="s">
        <v>21</v>
      </c>
      <c r="FI21" s="122">
        <f t="shared" si="206"/>
        <v>0</v>
      </c>
      <c r="FJ21" s="602">
        <v>0</v>
      </c>
      <c r="FK21" s="604">
        <f t="shared" si="207"/>
        <v>0</v>
      </c>
      <c r="FL21" s="592"/>
      <c r="FM21" s="573"/>
      <c r="FN21" s="610">
        <f>SUM(FK21:FK22)</f>
        <v>0</v>
      </c>
      <c r="FO21" s="127">
        <f>IF(FO$4=0,0,FN21/$FO$4)</f>
        <v>0</v>
      </c>
      <c r="FP21" s="87"/>
      <c r="FQ21" s="61"/>
      <c r="FR21" s="61"/>
      <c r="FS21" s="567"/>
    </row>
    <row r="22" spans="1:175" ht="13" thickBot="1" x14ac:dyDescent="0.3">
      <c r="A22" s="44" t="s">
        <v>72</v>
      </c>
      <c r="B22" s="11" t="s">
        <v>27</v>
      </c>
      <c r="C22" s="68">
        <v>0</v>
      </c>
      <c r="D22" s="8"/>
      <c r="E22" s="65">
        <v>0</v>
      </c>
      <c r="F22" s="62">
        <v>25</v>
      </c>
      <c r="G22" s="20">
        <f>C22*E22/1000*(100+F22)/100</f>
        <v>0</v>
      </c>
      <c r="H22" s="63">
        <v>0</v>
      </c>
      <c r="I22" s="13"/>
      <c r="J22" s="13"/>
      <c r="K22" s="13"/>
      <c r="L22" s="13"/>
      <c r="M22" s="152"/>
      <c r="O22" s="44" t="s">
        <v>72</v>
      </c>
      <c r="P22" s="11" t="s">
        <v>27</v>
      </c>
      <c r="Q22" s="68">
        <v>0</v>
      </c>
      <c r="R22" s="8"/>
      <c r="S22" s="65">
        <v>0</v>
      </c>
      <c r="T22" s="62">
        <v>25</v>
      </c>
      <c r="U22" s="20">
        <f>Q22*S22/1000*(100+T22)/100</f>
        <v>0</v>
      </c>
      <c r="V22" s="63">
        <v>0</v>
      </c>
      <c r="W22" s="13"/>
      <c r="X22" s="13"/>
      <c r="Y22" s="13"/>
      <c r="Z22" s="13"/>
      <c r="AA22" s="152"/>
      <c r="AB22" s="27"/>
      <c r="AC22" s="44" t="s">
        <v>72</v>
      </c>
      <c r="AD22" s="11" t="s">
        <v>27</v>
      </c>
      <c r="AE22" s="68">
        <v>0</v>
      </c>
      <c r="AF22" s="8"/>
      <c r="AG22" s="65">
        <v>0</v>
      </c>
      <c r="AH22" s="62">
        <v>25</v>
      </c>
      <c r="AI22" s="20">
        <f t="shared" si="217"/>
        <v>0</v>
      </c>
      <c r="AJ22" s="63">
        <v>0</v>
      </c>
      <c r="AK22" s="13"/>
      <c r="AL22" s="13"/>
      <c r="AM22" s="13"/>
      <c r="AN22" s="13"/>
      <c r="AO22" s="152"/>
      <c r="AP22" s="27"/>
      <c r="AQ22" s="44" t="s">
        <v>72</v>
      </c>
      <c r="AR22" s="11" t="s">
        <v>27</v>
      </c>
      <c r="AS22" s="68">
        <v>0</v>
      </c>
      <c r="AT22" s="8"/>
      <c r="AU22" s="65">
        <v>0</v>
      </c>
      <c r="AV22" s="62">
        <v>25</v>
      </c>
      <c r="AW22" s="20">
        <f t="shared" si="221"/>
        <v>0</v>
      </c>
      <c r="AX22" s="63">
        <v>0</v>
      </c>
      <c r="AY22" s="13"/>
      <c r="AZ22" s="13"/>
      <c r="BA22" s="13"/>
      <c r="BB22" s="13"/>
      <c r="BC22" s="152"/>
      <c r="BD22" s="27"/>
      <c r="BE22" s="44" t="s">
        <v>72</v>
      </c>
      <c r="BF22" s="11" t="s">
        <v>27</v>
      </c>
      <c r="BG22" s="68">
        <v>0</v>
      </c>
      <c r="BH22" s="8"/>
      <c r="BI22" s="65">
        <v>0</v>
      </c>
      <c r="BJ22" s="62">
        <v>25</v>
      </c>
      <c r="BK22" s="20">
        <f t="shared" si="225"/>
        <v>0</v>
      </c>
      <c r="BL22" s="63">
        <v>0</v>
      </c>
      <c r="BM22" s="13"/>
      <c r="BN22" s="13"/>
      <c r="BO22" s="13"/>
      <c r="BP22" s="13"/>
      <c r="BQ22" s="152"/>
      <c r="BR22" s="27"/>
      <c r="BS22" s="44" t="s">
        <v>72</v>
      </c>
      <c r="BT22" s="11" t="s">
        <v>27</v>
      </c>
      <c r="BU22" s="68">
        <v>0</v>
      </c>
      <c r="BV22" s="8"/>
      <c r="BW22" s="65">
        <v>0</v>
      </c>
      <c r="BX22" s="62">
        <v>25</v>
      </c>
      <c r="BY22" s="20">
        <f t="shared" si="229"/>
        <v>0</v>
      </c>
      <c r="BZ22" s="63">
        <v>0</v>
      </c>
      <c r="CA22" s="13"/>
      <c r="CB22" s="13"/>
      <c r="CC22" s="13"/>
      <c r="CD22" s="13"/>
      <c r="CE22" s="152"/>
      <c r="CF22" s="27"/>
      <c r="CG22" s="44" t="s">
        <v>72</v>
      </c>
      <c r="CH22" s="11" t="s">
        <v>27</v>
      </c>
      <c r="CI22" s="68">
        <v>0</v>
      </c>
      <c r="CJ22" s="8"/>
      <c r="CK22" s="65">
        <v>0</v>
      </c>
      <c r="CL22" s="62">
        <v>25</v>
      </c>
      <c r="CM22" s="20">
        <f t="shared" si="233"/>
        <v>0</v>
      </c>
      <c r="CN22" s="63">
        <v>0</v>
      </c>
      <c r="CO22" s="13"/>
      <c r="CP22" s="13"/>
      <c r="CQ22" s="13"/>
      <c r="CR22" s="13"/>
      <c r="CS22" s="152"/>
      <c r="CT22" s="27"/>
      <c r="CU22" s="44" t="s">
        <v>72</v>
      </c>
      <c r="CV22" s="11" t="s">
        <v>27</v>
      </c>
      <c r="CW22" s="68">
        <v>0</v>
      </c>
      <c r="CX22" s="8"/>
      <c r="CY22" s="65">
        <v>0</v>
      </c>
      <c r="CZ22" s="62">
        <v>25</v>
      </c>
      <c r="DA22" s="20">
        <f t="shared" si="237"/>
        <v>0</v>
      </c>
      <c r="DB22" s="63">
        <v>0</v>
      </c>
      <c r="DC22" s="13"/>
      <c r="DD22" s="13"/>
      <c r="DE22" s="13"/>
      <c r="DF22" s="13"/>
      <c r="DG22" s="152"/>
      <c r="DH22" s="27"/>
      <c r="DI22" s="44" t="s">
        <v>72</v>
      </c>
      <c r="DJ22" s="11" t="s">
        <v>27</v>
      </c>
      <c r="DK22" s="68">
        <v>0</v>
      </c>
      <c r="DL22" s="8"/>
      <c r="DM22" s="65">
        <v>0</v>
      </c>
      <c r="DN22" s="62">
        <v>25</v>
      </c>
      <c r="DO22" s="20">
        <f t="shared" si="241"/>
        <v>0</v>
      </c>
      <c r="DP22" s="63">
        <v>0</v>
      </c>
      <c r="DQ22" s="13"/>
      <c r="DR22" s="13"/>
      <c r="DS22" s="13"/>
      <c r="DT22" s="13"/>
      <c r="DU22" s="152"/>
      <c r="DV22" s="27"/>
      <c r="DW22" s="44" t="s">
        <v>72</v>
      </c>
      <c r="DX22" s="11" t="s">
        <v>27</v>
      </c>
      <c r="DY22" s="68">
        <v>0</v>
      </c>
      <c r="DZ22" s="8"/>
      <c r="EA22" s="65">
        <v>0</v>
      </c>
      <c r="EB22" s="62">
        <v>25</v>
      </c>
      <c r="EC22" s="20">
        <f t="shared" si="245"/>
        <v>0</v>
      </c>
      <c r="ED22" s="63">
        <v>0</v>
      </c>
      <c r="EE22" s="13"/>
      <c r="EF22" s="13"/>
      <c r="EG22" s="13"/>
      <c r="EH22" s="13"/>
      <c r="EI22" s="152"/>
      <c r="EJ22" s="27"/>
      <c r="EK22" s="44" t="s">
        <v>68</v>
      </c>
      <c r="EL22" s="94" t="s">
        <v>238</v>
      </c>
      <c r="EM22" s="14">
        <f t="shared" si="202"/>
        <v>0</v>
      </c>
      <c r="EN22" s="765"/>
      <c r="EO22" s="30"/>
      <c r="EP22" s="765"/>
      <c r="EQ22" s="765"/>
      <c r="ER22" s="116">
        <f t="shared" si="203"/>
        <v>0</v>
      </c>
      <c r="ES22" s="81">
        <f t="shared" si="204"/>
        <v>0</v>
      </c>
      <c r="ET22" s="280">
        <v>0</v>
      </c>
      <c r="EU22" s="9" t="s">
        <v>233</v>
      </c>
      <c r="EV22" s="581">
        <f t="shared" si="169"/>
        <v>0</v>
      </c>
      <c r="EW22" s="579">
        <f t="shared" si="127"/>
        <v>0</v>
      </c>
      <c r="EX22" s="582">
        <f t="shared" si="205"/>
        <v>0</v>
      </c>
      <c r="EY22" s="112"/>
      <c r="EZ22" s="573"/>
      <c r="FA22" s="88"/>
      <c r="FC22" s="44" t="s">
        <v>67</v>
      </c>
      <c r="FD22" s="94" t="s">
        <v>148</v>
      </c>
      <c r="FE22" s="141">
        <v>0</v>
      </c>
      <c r="FF22" s="141">
        <v>0</v>
      </c>
      <c r="FG22" s="142">
        <v>0</v>
      </c>
      <c r="FH22" s="9" t="s">
        <v>21</v>
      </c>
      <c r="FI22" s="122">
        <f t="shared" si="206"/>
        <v>0</v>
      </c>
      <c r="FJ22" s="602">
        <v>0</v>
      </c>
      <c r="FK22" s="604">
        <f t="shared" si="207"/>
        <v>0</v>
      </c>
      <c r="FL22" s="592"/>
      <c r="FM22" s="573"/>
      <c r="FN22" s="610"/>
      <c r="FO22" s="127"/>
      <c r="FP22" s="87"/>
      <c r="FQ22" s="522"/>
      <c r="FR22" s="61"/>
      <c r="FS22" s="567"/>
    </row>
    <row r="23" spans="1:175" ht="13" thickBot="1" x14ac:dyDescent="0.3">
      <c r="A23" s="44"/>
      <c r="B23" s="11"/>
      <c r="C23" s="8"/>
      <c r="D23" s="17"/>
      <c r="E23" s="17"/>
      <c r="F23" s="8"/>
      <c r="G23" s="6" t="s">
        <v>20</v>
      </c>
      <c r="H23" s="16"/>
      <c r="I23" s="13"/>
      <c r="J23" s="13"/>
      <c r="K23" s="13"/>
      <c r="L23" s="13"/>
      <c r="M23" s="152"/>
      <c r="N23" s="10"/>
      <c r="O23" s="44"/>
      <c r="P23" s="11"/>
      <c r="Q23" s="8"/>
      <c r="R23" s="17"/>
      <c r="S23" s="17"/>
      <c r="T23" s="8"/>
      <c r="U23" s="6" t="s">
        <v>20</v>
      </c>
      <c r="V23" s="16"/>
      <c r="W23" s="13"/>
      <c r="X23" s="13"/>
      <c r="Y23" s="13"/>
      <c r="Z23" s="13"/>
      <c r="AA23" s="152"/>
      <c r="AB23" s="10"/>
      <c r="AC23" s="44"/>
      <c r="AD23" s="11"/>
      <c r="AE23" s="8"/>
      <c r="AF23" s="17"/>
      <c r="AG23" s="17"/>
      <c r="AH23" s="8"/>
      <c r="AI23" s="6" t="s">
        <v>20</v>
      </c>
      <c r="AJ23" s="16"/>
      <c r="AK23" s="13"/>
      <c r="AL23" s="13"/>
      <c r="AM23" s="13"/>
      <c r="AN23" s="13"/>
      <c r="AO23" s="152"/>
      <c r="AP23" s="10"/>
      <c r="AQ23" s="44"/>
      <c r="AR23" s="11"/>
      <c r="AS23" s="8"/>
      <c r="AT23" s="17"/>
      <c r="AU23" s="17"/>
      <c r="AV23" s="8"/>
      <c r="AW23" s="6" t="s">
        <v>20</v>
      </c>
      <c r="AX23" s="16"/>
      <c r="AY23" s="13"/>
      <c r="AZ23" s="13"/>
      <c r="BA23" s="13"/>
      <c r="BB23" s="13"/>
      <c r="BC23" s="152"/>
      <c r="BD23" s="10"/>
      <c r="BE23" s="44"/>
      <c r="BF23" s="11"/>
      <c r="BG23" s="8"/>
      <c r="BH23" s="17"/>
      <c r="BI23" s="17"/>
      <c r="BJ23" s="8"/>
      <c r="BK23" s="6" t="s">
        <v>20</v>
      </c>
      <c r="BL23" s="16"/>
      <c r="BM23" s="13"/>
      <c r="BN23" s="13"/>
      <c r="BO23" s="13"/>
      <c r="BP23" s="13"/>
      <c r="BQ23" s="152"/>
      <c r="BR23" s="10"/>
      <c r="BS23" s="44"/>
      <c r="BT23" s="11"/>
      <c r="BU23" s="8"/>
      <c r="BV23" s="17"/>
      <c r="BW23" s="17"/>
      <c r="BX23" s="8"/>
      <c r="BY23" s="6" t="s">
        <v>20</v>
      </c>
      <c r="BZ23" s="16"/>
      <c r="CA23" s="13"/>
      <c r="CB23" s="13"/>
      <c r="CC23" s="13"/>
      <c r="CD23" s="13"/>
      <c r="CE23" s="152"/>
      <c r="CF23" s="10"/>
      <c r="CG23" s="44"/>
      <c r="CH23" s="11"/>
      <c r="CI23" s="8"/>
      <c r="CJ23" s="17"/>
      <c r="CK23" s="17"/>
      <c r="CL23" s="8"/>
      <c r="CM23" s="6" t="s">
        <v>20</v>
      </c>
      <c r="CN23" s="16"/>
      <c r="CO23" s="13"/>
      <c r="CP23" s="13"/>
      <c r="CQ23" s="13"/>
      <c r="CR23" s="13"/>
      <c r="CS23" s="152"/>
      <c r="CT23" s="10"/>
      <c r="CU23" s="44"/>
      <c r="CV23" s="11"/>
      <c r="CW23" s="8"/>
      <c r="CX23" s="17"/>
      <c r="CY23" s="17"/>
      <c r="CZ23" s="8"/>
      <c r="DA23" s="6" t="s">
        <v>20</v>
      </c>
      <c r="DB23" s="16"/>
      <c r="DC23" s="13"/>
      <c r="DD23" s="13"/>
      <c r="DE23" s="13"/>
      <c r="DF23" s="13"/>
      <c r="DG23" s="152"/>
      <c r="DH23" s="10"/>
      <c r="DI23" s="44"/>
      <c r="DJ23" s="11"/>
      <c r="DK23" s="8"/>
      <c r="DL23" s="17"/>
      <c r="DM23" s="17"/>
      <c r="DN23" s="8"/>
      <c r="DO23" s="6" t="s">
        <v>20</v>
      </c>
      <c r="DP23" s="16"/>
      <c r="DQ23" s="13"/>
      <c r="DR23" s="13"/>
      <c r="DS23" s="13"/>
      <c r="DT23" s="13"/>
      <c r="DU23" s="152"/>
      <c r="DV23" s="10"/>
      <c r="DW23" s="44"/>
      <c r="DX23" s="11"/>
      <c r="DY23" s="8"/>
      <c r="DZ23" s="17"/>
      <c r="EA23" s="17"/>
      <c r="EB23" s="8"/>
      <c r="EC23" s="6" t="s">
        <v>20</v>
      </c>
      <c r="ED23" s="16"/>
      <c r="EE23" s="13"/>
      <c r="EF23" s="13"/>
      <c r="EG23" s="13"/>
      <c r="EH23" s="13"/>
      <c r="EI23" s="152"/>
      <c r="EJ23" s="10"/>
      <c r="EK23" s="44" t="s">
        <v>73</v>
      </c>
      <c r="EL23" s="11" t="s">
        <v>41</v>
      </c>
      <c r="EM23" s="14">
        <f t="shared" si="202"/>
        <v>0</v>
      </c>
      <c r="EN23" s="765"/>
      <c r="EO23" s="30"/>
      <c r="EP23" s="30"/>
      <c r="EQ23" s="765"/>
      <c r="ER23" s="116">
        <f t="shared" si="203"/>
        <v>0</v>
      </c>
      <c r="ES23" s="81">
        <f t="shared" si="204"/>
        <v>0</v>
      </c>
      <c r="ET23" s="280">
        <v>0</v>
      </c>
      <c r="EU23" s="9" t="s">
        <v>233</v>
      </c>
      <c r="EV23" s="581">
        <f t="shared" si="169"/>
        <v>0</v>
      </c>
      <c r="EW23" s="579">
        <f t="shared" si="127"/>
        <v>0</v>
      </c>
      <c r="EX23" s="582">
        <f t="shared" si="205"/>
        <v>0</v>
      </c>
      <c r="EY23" s="112"/>
      <c r="EZ23" s="573"/>
      <c r="FA23" s="88"/>
      <c r="FC23" s="44" t="s">
        <v>68</v>
      </c>
      <c r="FD23" s="94" t="s">
        <v>149</v>
      </c>
      <c r="FE23" s="141">
        <v>0</v>
      </c>
      <c r="FF23" s="141">
        <v>0</v>
      </c>
      <c r="FG23" s="142">
        <v>0</v>
      </c>
      <c r="FH23" s="9" t="s">
        <v>21</v>
      </c>
      <c r="FI23" s="122">
        <f t="shared" si="206"/>
        <v>0</v>
      </c>
      <c r="FJ23" s="602">
        <v>0</v>
      </c>
      <c r="FK23" s="604">
        <f t="shared" si="207"/>
        <v>0</v>
      </c>
      <c r="FL23" s="592"/>
      <c r="FM23" s="573"/>
      <c r="FN23" s="610">
        <f>SUM(FK23:FK24)</f>
        <v>0</v>
      </c>
      <c r="FO23" s="127">
        <f>IF(FO$4=0,0,FN23/$FO$4)</f>
        <v>0</v>
      </c>
      <c r="FP23" s="87"/>
      <c r="FQ23" s="61"/>
      <c r="FR23" s="61"/>
      <c r="FS23" s="567"/>
    </row>
    <row r="24" spans="1:175" ht="13.5" thickTop="1" thickBot="1" x14ac:dyDescent="0.3">
      <c r="A24" s="44" t="s">
        <v>74</v>
      </c>
      <c r="B24" s="11" t="s">
        <v>28</v>
      </c>
      <c r="C24" s="942" t="s">
        <v>29</v>
      </c>
      <c r="D24" s="942" t="s">
        <v>30</v>
      </c>
      <c r="E24" s="942" t="s">
        <v>31</v>
      </c>
      <c r="F24" s="28">
        <f>F4</f>
        <v>6</v>
      </c>
      <c r="G24" s="20">
        <f>((C25*D25*E25)+(C26*D26*E26)+(C27*D27*E27)+(C28*D28*E28)+(C29*D29*E29)+(C30*D30*E30)+(C31*D31*E31))*(100+F24)/100</f>
        <v>0</v>
      </c>
      <c r="H24" s="820"/>
      <c r="I24" s="13">
        <f>G24*H24</f>
        <v>0</v>
      </c>
      <c r="J24" s="13">
        <f>IF(E$113=0,0,I24/E$113)</f>
        <v>0</v>
      </c>
      <c r="K24" s="13">
        <f>(J24*G$2)</f>
        <v>0</v>
      </c>
      <c r="L24" s="13"/>
      <c r="M24" s="152"/>
      <c r="N24" s="10"/>
      <c r="O24" s="44" t="s">
        <v>74</v>
      </c>
      <c r="P24" s="11" t="s">
        <v>28</v>
      </c>
      <c r="Q24" s="942" t="s">
        <v>29</v>
      </c>
      <c r="R24" s="942" t="s">
        <v>30</v>
      </c>
      <c r="S24" s="942" t="s">
        <v>31</v>
      </c>
      <c r="T24" s="28">
        <f>T4</f>
        <v>6</v>
      </c>
      <c r="U24" s="20">
        <f>((Q25*R25*S25)+(Q26*R26*S26)+(Q27*R27*S27)+(Q28*R28*S28)+(Q29*R29*S29)+(Q30*R30*S30)+(Q31*R31*S31))*(100+T24)/100</f>
        <v>0</v>
      </c>
      <c r="V24" s="820"/>
      <c r="W24" s="13">
        <f>U24*V24</f>
        <v>0</v>
      </c>
      <c r="X24" s="13">
        <f>IF(S$113=0,0,W24/S$113)</f>
        <v>0</v>
      </c>
      <c r="Y24" s="13">
        <f>(X24*U$2)</f>
        <v>0</v>
      </c>
      <c r="Z24" s="13"/>
      <c r="AA24" s="152"/>
      <c r="AB24" s="10"/>
      <c r="AC24" s="44" t="s">
        <v>74</v>
      </c>
      <c r="AD24" s="11" t="s">
        <v>28</v>
      </c>
      <c r="AE24" s="942" t="s">
        <v>29</v>
      </c>
      <c r="AF24" s="942" t="s">
        <v>30</v>
      </c>
      <c r="AG24" s="942" t="s">
        <v>31</v>
      </c>
      <c r="AH24" s="28">
        <f t="shared" ref="AH24" si="248">AH4</f>
        <v>6</v>
      </c>
      <c r="AI24" s="20">
        <f t="shared" ref="AI24" si="249">((AE25*AF25*AG25)+(AE26*AF26*AG26)+(AE27*AF27*AG27)+(AE28*AF28*AG28)+(AE29*AF29*AG29)+(AE30*AF30*AG30)+(AE31*AF31*AG31))*(100+AH24)/100</f>
        <v>0</v>
      </c>
      <c r="AJ24" s="820"/>
      <c r="AK24" s="13">
        <f t="shared" ref="AK24" si="250">AI24*AJ24</f>
        <v>0</v>
      </c>
      <c r="AL24" s="13">
        <f t="shared" ref="AL24" si="251">IF(AG$113=0,0,AK24/AG$113)</f>
        <v>0</v>
      </c>
      <c r="AM24" s="13">
        <f t="shared" ref="AM24" si="252">(AL24*AI$2)</f>
        <v>0</v>
      </c>
      <c r="AN24" s="13"/>
      <c r="AO24" s="152"/>
      <c r="AP24" s="10"/>
      <c r="AQ24" s="44" t="s">
        <v>74</v>
      </c>
      <c r="AR24" s="11" t="s">
        <v>28</v>
      </c>
      <c r="AS24" s="942" t="s">
        <v>29</v>
      </c>
      <c r="AT24" s="942" t="s">
        <v>30</v>
      </c>
      <c r="AU24" s="942" t="s">
        <v>31</v>
      </c>
      <c r="AV24" s="28">
        <f t="shared" ref="AV24" si="253">AV4</f>
        <v>6</v>
      </c>
      <c r="AW24" s="20">
        <f t="shared" ref="AW24" si="254">((AS25*AT25*AU25)+(AS26*AT26*AU26)+(AS27*AT27*AU27)+(AS28*AT28*AU28)+(AS29*AT29*AU29)+(AS30*AT30*AU30)+(AS31*AT31*AU31))*(100+AV24)/100</f>
        <v>0</v>
      </c>
      <c r="AX24" s="820"/>
      <c r="AY24" s="13">
        <f t="shared" ref="AY24" si="255">AW24*AX24</f>
        <v>0</v>
      </c>
      <c r="AZ24" s="13">
        <f t="shared" ref="AZ24" si="256">IF(AU$113=0,0,AY24/AU$113)</f>
        <v>0</v>
      </c>
      <c r="BA24" s="13">
        <f t="shared" ref="BA24" si="257">(AZ24*AW$2)</f>
        <v>0</v>
      </c>
      <c r="BB24" s="13"/>
      <c r="BC24" s="152"/>
      <c r="BD24" s="10"/>
      <c r="BE24" s="44" t="s">
        <v>74</v>
      </c>
      <c r="BF24" s="11" t="s">
        <v>28</v>
      </c>
      <c r="BG24" s="942" t="s">
        <v>29</v>
      </c>
      <c r="BH24" s="942" t="s">
        <v>30</v>
      </c>
      <c r="BI24" s="942" t="s">
        <v>31</v>
      </c>
      <c r="BJ24" s="28">
        <f t="shared" ref="BJ24" si="258">BJ4</f>
        <v>6</v>
      </c>
      <c r="BK24" s="20">
        <f t="shared" ref="BK24" si="259">((BG25*BH25*BI25)+(BG26*BH26*BI26)+(BG27*BH27*BI27)+(BG28*BH28*BI28)+(BG29*BH29*BI29)+(BG30*BH30*BI30)+(BG31*BH31*BI31))*(100+BJ24)/100</f>
        <v>0</v>
      </c>
      <c r="BL24" s="820"/>
      <c r="BM24" s="13">
        <f t="shared" ref="BM24" si="260">BK24*BL24</f>
        <v>0</v>
      </c>
      <c r="BN24" s="13">
        <f t="shared" ref="BN24" si="261">IF(BI$113=0,0,BM24/BI$113)</f>
        <v>0</v>
      </c>
      <c r="BO24" s="13">
        <f t="shared" ref="BO24" si="262">(BN24*BK$2)</f>
        <v>0</v>
      </c>
      <c r="BP24" s="13"/>
      <c r="BQ24" s="152"/>
      <c r="BR24" s="10"/>
      <c r="BS24" s="44" t="s">
        <v>74</v>
      </c>
      <c r="BT24" s="11" t="s">
        <v>28</v>
      </c>
      <c r="BU24" s="942" t="s">
        <v>29</v>
      </c>
      <c r="BV24" s="942" t="s">
        <v>30</v>
      </c>
      <c r="BW24" s="942" t="s">
        <v>31</v>
      </c>
      <c r="BX24" s="28">
        <f t="shared" ref="BX24" si="263">BX4</f>
        <v>6</v>
      </c>
      <c r="BY24" s="20">
        <f t="shared" ref="BY24" si="264">((BU25*BV25*BW25)+(BU26*BV26*BW26)+(BU27*BV27*BW27)+(BU28*BV28*BW28)+(BU29*BV29*BW29)+(BU30*BV30*BW30)+(BU31*BV31*BW31))*(100+BX24)/100</f>
        <v>0</v>
      </c>
      <c r="BZ24" s="820"/>
      <c r="CA24" s="13">
        <f t="shared" ref="CA24" si="265">BY24*BZ24</f>
        <v>0</v>
      </c>
      <c r="CB24" s="13">
        <f t="shared" ref="CB24" si="266">IF(BW$113=0,0,CA24/BW$113)</f>
        <v>0</v>
      </c>
      <c r="CC24" s="13">
        <f t="shared" ref="CC24" si="267">(CB24*BY$2)</f>
        <v>0</v>
      </c>
      <c r="CD24" s="13"/>
      <c r="CE24" s="152"/>
      <c r="CF24" s="10"/>
      <c r="CG24" s="44" t="s">
        <v>74</v>
      </c>
      <c r="CH24" s="11" t="s">
        <v>28</v>
      </c>
      <c r="CI24" s="942" t="s">
        <v>29</v>
      </c>
      <c r="CJ24" s="942" t="s">
        <v>30</v>
      </c>
      <c r="CK24" s="942" t="s">
        <v>31</v>
      </c>
      <c r="CL24" s="28">
        <f t="shared" ref="CL24" si="268">CL4</f>
        <v>6</v>
      </c>
      <c r="CM24" s="20">
        <f t="shared" ref="CM24" si="269">((CI25*CJ25*CK25)+(CI26*CJ26*CK26)+(CI27*CJ27*CK27)+(CI28*CJ28*CK28)+(CI29*CJ29*CK29)+(CI30*CJ30*CK30)+(CI31*CJ31*CK31))*(100+CL24)/100</f>
        <v>0</v>
      </c>
      <c r="CN24" s="820"/>
      <c r="CO24" s="13">
        <f t="shared" ref="CO24" si="270">CM24*CN24</f>
        <v>0</v>
      </c>
      <c r="CP24" s="13">
        <f t="shared" ref="CP24" si="271">IF(CK$113=0,0,CO24/CK$113)</f>
        <v>0</v>
      </c>
      <c r="CQ24" s="13">
        <f t="shared" ref="CQ24" si="272">(CP24*CM$2)</f>
        <v>0</v>
      </c>
      <c r="CR24" s="13"/>
      <c r="CS24" s="152"/>
      <c r="CT24" s="10"/>
      <c r="CU24" s="44" t="s">
        <v>74</v>
      </c>
      <c r="CV24" s="11" t="s">
        <v>28</v>
      </c>
      <c r="CW24" s="942" t="s">
        <v>29</v>
      </c>
      <c r="CX24" s="942" t="s">
        <v>30</v>
      </c>
      <c r="CY24" s="942" t="s">
        <v>31</v>
      </c>
      <c r="CZ24" s="28">
        <f t="shared" ref="CZ24" si="273">CZ4</f>
        <v>6</v>
      </c>
      <c r="DA24" s="20">
        <f t="shared" ref="DA24" si="274">((CW25*CX25*CY25)+(CW26*CX26*CY26)+(CW27*CX27*CY27)+(CW28*CX28*CY28)+(CW29*CX29*CY29)+(CW30*CX30*CY30)+(CW31*CX31*CY31))*(100+CZ24)/100</f>
        <v>0</v>
      </c>
      <c r="DB24" s="820"/>
      <c r="DC24" s="13">
        <f t="shared" ref="DC24" si="275">DA24*DB24</f>
        <v>0</v>
      </c>
      <c r="DD24" s="13">
        <f t="shared" ref="DD24" si="276">IF(CY$113=0,0,DC24/CY$113)</f>
        <v>0</v>
      </c>
      <c r="DE24" s="13">
        <f t="shared" ref="DE24" si="277">(DD24*DA$2)</f>
        <v>0</v>
      </c>
      <c r="DF24" s="13"/>
      <c r="DG24" s="152"/>
      <c r="DH24" s="10"/>
      <c r="DI24" s="44" t="s">
        <v>74</v>
      </c>
      <c r="DJ24" s="11" t="s">
        <v>28</v>
      </c>
      <c r="DK24" s="942" t="s">
        <v>29</v>
      </c>
      <c r="DL24" s="942" t="s">
        <v>30</v>
      </c>
      <c r="DM24" s="942" t="s">
        <v>31</v>
      </c>
      <c r="DN24" s="28">
        <f t="shared" ref="DN24" si="278">DN4</f>
        <v>6</v>
      </c>
      <c r="DO24" s="20">
        <f t="shared" ref="DO24" si="279">((DK25*DL25*DM25)+(DK26*DL26*DM26)+(DK27*DL27*DM27)+(DK28*DL28*DM28)+(DK29*DL29*DM29)+(DK30*DL30*DM30)+(DK31*DL31*DM31))*(100+DN24)/100</f>
        <v>0</v>
      </c>
      <c r="DP24" s="820"/>
      <c r="DQ24" s="13">
        <f t="shared" ref="DQ24" si="280">DO24*DP24</f>
        <v>0</v>
      </c>
      <c r="DR24" s="13">
        <f t="shared" ref="DR24" si="281">IF(DM$113=0,0,DQ24/DM$113)</f>
        <v>0</v>
      </c>
      <c r="DS24" s="13">
        <f t="shared" ref="DS24" si="282">(DR24*DO$2)</f>
        <v>0</v>
      </c>
      <c r="DT24" s="13"/>
      <c r="DU24" s="152"/>
      <c r="DV24" s="10"/>
      <c r="DW24" s="44" t="s">
        <v>74</v>
      </c>
      <c r="DX24" s="11" t="s">
        <v>28</v>
      </c>
      <c r="DY24" s="942" t="s">
        <v>29</v>
      </c>
      <c r="DZ24" s="942" t="s">
        <v>30</v>
      </c>
      <c r="EA24" s="942" t="s">
        <v>31</v>
      </c>
      <c r="EB24" s="28">
        <f t="shared" ref="EB24" si="283">EB4</f>
        <v>6</v>
      </c>
      <c r="EC24" s="20">
        <f t="shared" ref="EC24" si="284">((DY25*DZ25*EA25)+(DY26*DZ26*EA26)+(DY27*DZ27*EA27)+(DY28*DZ28*EA28)+(DY29*DZ29*EA29)+(DY30*DZ30*EA30)+(DY31*DZ31*EA31))*(100+EB24)/100</f>
        <v>0</v>
      </c>
      <c r="ED24" s="820"/>
      <c r="EE24" s="13">
        <f t="shared" ref="EE24" si="285">EC24*ED24</f>
        <v>0</v>
      </c>
      <c r="EF24" s="13">
        <f t="shared" ref="EF24" si="286">IF(EA$113=0,0,EE24/EA$113)</f>
        <v>0</v>
      </c>
      <c r="EG24" s="13">
        <f t="shared" ref="EG24" si="287">(EF24*EC$2)</f>
        <v>0</v>
      </c>
      <c r="EH24" s="13"/>
      <c r="EI24" s="152"/>
      <c r="EJ24" s="10"/>
      <c r="EK24" s="44" t="s">
        <v>73</v>
      </c>
      <c r="EL24" s="11" t="s">
        <v>39</v>
      </c>
      <c r="EM24" s="14">
        <f t="shared" si="202"/>
        <v>0</v>
      </c>
      <c r="EN24" s="765"/>
      <c r="EO24" s="30"/>
      <c r="EP24" s="143"/>
      <c r="EQ24" s="765"/>
      <c r="ER24" s="116">
        <f t="shared" si="203"/>
        <v>0</v>
      </c>
      <c r="ES24" s="81">
        <f t="shared" si="204"/>
        <v>0</v>
      </c>
      <c r="ET24" s="280">
        <v>0</v>
      </c>
      <c r="EU24" s="9" t="s">
        <v>233</v>
      </c>
      <c r="EV24" s="581">
        <f t="shared" si="169"/>
        <v>0</v>
      </c>
      <c r="EW24" s="579">
        <f t="shared" si="127"/>
        <v>0</v>
      </c>
      <c r="EX24" s="582">
        <f t="shared" si="205"/>
        <v>0</v>
      </c>
      <c r="EY24" s="112"/>
      <c r="EZ24" s="573"/>
      <c r="FA24" s="138"/>
      <c r="FC24" s="44" t="s">
        <v>68</v>
      </c>
      <c r="FD24" s="94" t="s">
        <v>149</v>
      </c>
      <c r="FE24" s="141">
        <v>0</v>
      </c>
      <c r="FF24" s="141">
        <v>0</v>
      </c>
      <c r="FG24" s="142">
        <v>0</v>
      </c>
      <c r="FH24" s="9" t="s">
        <v>125</v>
      </c>
      <c r="FI24" s="122">
        <f t="shared" si="206"/>
        <v>0</v>
      </c>
      <c r="FJ24" s="602">
        <v>0</v>
      </c>
      <c r="FK24" s="604">
        <f t="shared" si="207"/>
        <v>0</v>
      </c>
      <c r="FL24" s="592"/>
      <c r="FM24" s="573"/>
      <c r="FN24" s="610"/>
      <c r="FO24" s="127"/>
      <c r="FP24" s="87"/>
      <c r="FQ24" s="522"/>
      <c r="FR24" s="61"/>
      <c r="FS24" s="567"/>
    </row>
    <row r="25" spans="1:175" x14ac:dyDescent="0.25">
      <c r="A25" s="44" t="s">
        <v>74</v>
      </c>
      <c r="B25" s="11" t="s">
        <v>12</v>
      </c>
      <c r="C25" s="29">
        <f t="shared" ref="C25:C31" si="288">C5</f>
        <v>0</v>
      </c>
      <c r="D25" s="65">
        <v>0</v>
      </c>
      <c r="E25" s="65">
        <v>0</v>
      </c>
      <c r="F25" s="17"/>
      <c r="G25" s="6" t="s">
        <v>109</v>
      </c>
      <c r="H25" s="16"/>
      <c r="I25" s="13"/>
      <c r="J25" s="13"/>
      <c r="K25" s="13"/>
      <c r="L25" s="13"/>
      <c r="M25" s="152"/>
      <c r="N25" s="10"/>
      <c r="O25" s="44" t="s">
        <v>74</v>
      </c>
      <c r="P25" s="11" t="s">
        <v>12</v>
      </c>
      <c r="Q25" s="29">
        <f t="shared" ref="Q25:Q31" si="289">Q5</f>
        <v>0</v>
      </c>
      <c r="R25" s="65">
        <v>0</v>
      </c>
      <c r="S25" s="65">
        <v>0</v>
      </c>
      <c r="T25" s="17"/>
      <c r="U25" s="6" t="s">
        <v>109</v>
      </c>
      <c r="V25" s="16"/>
      <c r="W25" s="13"/>
      <c r="X25" s="13"/>
      <c r="Y25" s="13"/>
      <c r="Z25" s="13"/>
      <c r="AA25" s="152"/>
      <c r="AB25" s="10"/>
      <c r="AC25" s="44" t="s">
        <v>74</v>
      </c>
      <c r="AD25" s="11" t="s">
        <v>12</v>
      </c>
      <c r="AE25" s="29">
        <f t="shared" ref="AE25:CI31" si="290">AE5</f>
        <v>0</v>
      </c>
      <c r="AF25" s="65">
        <v>0</v>
      </c>
      <c r="AG25" s="65">
        <v>0</v>
      </c>
      <c r="AH25" s="17"/>
      <c r="AI25" s="6" t="s">
        <v>109</v>
      </c>
      <c r="AJ25" s="16"/>
      <c r="AK25" s="13"/>
      <c r="AL25" s="13"/>
      <c r="AM25" s="13"/>
      <c r="AN25" s="13"/>
      <c r="AO25" s="152"/>
      <c r="AP25" s="10"/>
      <c r="AQ25" s="44" t="s">
        <v>74</v>
      </c>
      <c r="AR25" s="11" t="s">
        <v>12</v>
      </c>
      <c r="AS25" s="29">
        <f t="shared" si="290"/>
        <v>0</v>
      </c>
      <c r="AT25" s="65">
        <v>0</v>
      </c>
      <c r="AU25" s="65">
        <v>0</v>
      </c>
      <c r="AV25" s="17"/>
      <c r="AW25" s="6" t="s">
        <v>109</v>
      </c>
      <c r="AX25" s="16"/>
      <c r="AY25" s="13"/>
      <c r="AZ25" s="13"/>
      <c r="BA25" s="13"/>
      <c r="BB25" s="13"/>
      <c r="BC25" s="152"/>
      <c r="BD25" s="10"/>
      <c r="BE25" s="44" t="s">
        <v>74</v>
      </c>
      <c r="BF25" s="11" t="s">
        <v>12</v>
      </c>
      <c r="BG25" s="29">
        <f t="shared" si="290"/>
        <v>0</v>
      </c>
      <c r="BH25" s="65">
        <v>0</v>
      </c>
      <c r="BI25" s="65">
        <v>0</v>
      </c>
      <c r="BJ25" s="17"/>
      <c r="BK25" s="6" t="s">
        <v>109</v>
      </c>
      <c r="BL25" s="16"/>
      <c r="BM25" s="13"/>
      <c r="BN25" s="13"/>
      <c r="BO25" s="13"/>
      <c r="BP25" s="13"/>
      <c r="BQ25" s="152"/>
      <c r="BR25" s="10"/>
      <c r="BS25" s="44" t="s">
        <v>74</v>
      </c>
      <c r="BT25" s="11" t="s">
        <v>12</v>
      </c>
      <c r="BU25" s="29">
        <f t="shared" si="290"/>
        <v>0</v>
      </c>
      <c r="BV25" s="65">
        <v>0</v>
      </c>
      <c r="BW25" s="65">
        <v>0</v>
      </c>
      <c r="BX25" s="17"/>
      <c r="BY25" s="6" t="s">
        <v>109</v>
      </c>
      <c r="BZ25" s="16"/>
      <c r="CA25" s="13"/>
      <c r="CB25" s="13"/>
      <c r="CC25" s="13"/>
      <c r="CD25" s="13"/>
      <c r="CE25" s="152"/>
      <c r="CF25" s="10"/>
      <c r="CG25" s="44" t="s">
        <v>74</v>
      </c>
      <c r="CH25" s="11" t="s">
        <v>12</v>
      </c>
      <c r="CI25" s="29">
        <f t="shared" si="290"/>
        <v>0</v>
      </c>
      <c r="CJ25" s="65">
        <v>0</v>
      </c>
      <c r="CK25" s="65">
        <v>0</v>
      </c>
      <c r="CL25" s="17"/>
      <c r="CM25" s="6" t="s">
        <v>109</v>
      </c>
      <c r="CN25" s="16"/>
      <c r="CO25" s="13"/>
      <c r="CP25" s="13"/>
      <c r="CQ25" s="13"/>
      <c r="CR25" s="13"/>
      <c r="CS25" s="152"/>
      <c r="CT25" s="10"/>
      <c r="CU25" s="44" t="s">
        <v>74</v>
      </c>
      <c r="CV25" s="11" t="s">
        <v>12</v>
      </c>
      <c r="CW25" s="29">
        <f t="shared" ref="CW25:DY31" si="291">CW5</f>
        <v>0</v>
      </c>
      <c r="CX25" s="65">
        <v>0</v>
      </c>
      <c r="CY25" s="65">
        <v>0</v>
      </c>
      <c r="CZ25" s="17"/>
      <c r="DA25" s="6" t="s">
        <v>109</v>
      </c>
      <c r="DB25" s="16"/>
      <c r="DC25" s="13"/>
      <c r="DD25" s="13"/>
      <c r="DE25" s="13"/>
      <c r="DF25" s="13"/>
      <c r="DG25" s="152"/>
      <c r="DH25" s="10"/>
      <c r="DI25" s="44" t="s">
        <v>74</v>
      </c>
      <c r="DJ25" s="11" t="s">
        <v>12</v>
      </c>
      <c r="DK25" s="29">
        <f t="shared" si="291"/>
        <v>0</v>
      </c>
      <c r="DL25" s="65">
        <v>0</v>
      </c>
      <c r="DM25" s="65">
        <v>0</v>
      </c>
      <c r="DN25" s="17"/>
      <c r="DO25" s="6" t="s">
        <v>109</v>
      </c>
      <c r="DP25" s="16"/>
      <c r="DQ25" s="13"/>
      <c r="DR25" s="13"/>
      <c r="DS25" s="13"/>
      <c r="DT25" s="13"/>
      <c r="DU25" s="152"/>
      <c r="DV25" s="10"/>
      <c r="DW25" s="44" t="s">
        <v>74</v>
      </c>
      <c r="DX25" s="11" t="s">
        <v>12</v>
      </c>
      <c r="DY25" s="29">
        <f t="shared" si="291"/>
        <v>0</v>
      </c>
      <c r="DZ25" s="65">
        <v>0</v>
      </c>
      <c r="EA25" s="65">
        <v>0</v>
      </c>
      <c r="EB25" s="17"/>
      <c r="EC25" s="6" t="s">
        <v>109</v>
      </c>
      <c r="ED25" s="16"/>
      <c r="EE25" s="13"/>
      <c r="EF25" s="13"/>
      <c r="EG25" s="13"/>
      <c r="EH25" s="13"/>
      <c r="EI25" s="152"/>
      <c r="EJ25" s="10"/>
      <c r="EK25" s="44" t="s">
        <v>73</v>
      </c>
      <c r="EL25" s="11" t="s">
        <v>40</v>
      </c>
      <c r="EM25" s="14">
        <f t="shared" si="202"/>
        <v>0</v>
      </c>
      <c r="EN25" s="143"/>
      <c r="EO25" s="143"/>
      <c r="EP25" s="143"/>
      <c r="EQ25" s="765"/>
      <c r="ER25" s="116">
        <f>IF(ER$4=0,0,EM25/ER$4)</f>
        <v>0</v>
      </c>
      <c r="ES25" s="81">
        <f t="shared" si="204"/>
        <v>0</v>
      </c>
      <c r="ET25" s="280">
        <v>0</v>
      </c>
      <c r="EU25" s="9" t="s">
        <v>233</v>
      </c>
      <c r="EV25" s="581">
        <f t="shared" si="169"/>
        <v>0</v>
      </c>
      <c r="EW25" s="579">
        <f t="shared" si="127"/>
        <v>0</v>
      </c>
      <c r="EX25" s="582">
        <f t="shared" si="205"/>
        <v>0</v>
      </c>
      <c r="EY25" s="574">
        <f>EZ139</f>
        <v>0</v>
      </c>
      <c r="EZ25" s="575"/>
      <c r="FA25" s="567"/>
      <c r="FC25" s="44" t="s">
        <v>73</v>
      </c>
      <c r="FD25" s="11" t="s">
        <v>142</v>
      </c>
      <c r="FE25" s="141">
        <v>0</v>
      </c>
      <c r="FF25" s="141">
        <v>0</v>
      </c>
      <c r="FG25" s="142">
        <v>0</v>
      </c>
      <c r="FH25" s="9" t="s">
        <v>21</v>
      </c>
      <c r="FI25" s="122">
        <f t="shared" si="206"/>
        <v>0</v>
      </c>
      <c r="FJ25" s="602">
        <v>0</v>
      </c>
      <c r="FK25" s="604">
        <f t="shared" si="207"/>
        <v>0</v>
      </c>
      <c r="FL25" s="591">
        <f>FR131</f>
        <v>0</v>
      </c>
      <c r="FM25" s="575"/>
      <c r="FN25" s="610">
        <f>SUM(FK25:FK26)+FL25</f>
        <v>0</v>
      </c>
      <c r="FO25" s="127">
        <f>IF(FO$4=0,0,FN25/$FO$4)</f>
        <v>0</v>
      </c>
      <c r="FP25" s="87" t="s">
        <v>73</v>
      </c>
      <c r="FQ25" s="522">
        <f>SUM(EX23:EX25)+EY25</f>
        <v>0</v>
      </c>
      <c r="FR25" s="496">
        <f>FN25</f>
        <v>0</v>
      </c>
      <c r="FS25" s="567">
        <f>SUM(FQ25:FR25)</f>
        <v>0</v>
      </c>
    </row>
    <row r="26" spans="1:175" x14ac:dyDescent="0.25">
      <c r="A26" s="44" t="s">
        <v>74</v>
      </c>
      <c r="B26" s="11" t="s">
        <v>13</v>
      </c>
      <c r="C26" s="29">
        <f t="shared" si="288"/>
        <v>0</v>
      </c>
      <c r="D26" s="65">
        <v>0</v>
      </c>
      <c r="E26" s="65">
        <v>0</v>
      </c>
      <c r="F26" s="17"/>
      <c r="G26" s="18">
        <f>G24*G28</f>
        <v>0</v>
      </c>
      <c r="H26" s="16"/>
      <c r="I26" s="13"/>
      <c r="J26" s="13"/>
      <c r="K26" s="13"/>
      <c r="L26" s="13"/>
      <c r="M26" s="152"/>
      <c r="N26" s="10"/>
      <c r="O26" s="44" t="s">
        <v>74</v>
      </c>
      <c r="P26" s="11" t="s">
        <v>13</v>
      </c>
      <c r="Q26" s="29">
        <f t="shared" si="289"/>
        <v>0</v>
      </c>
      <c r="R26" s="65">
        <v>0</v>
      </c>
      <c r="S26" s="65">
        <v>0</v>
      </c>
      <c r="T26" s="17"/>
      <c r="U26" s="18">
        <f>U24*U28</f>
        <v>0</v>
      </c>
      <c r="V26" s="16"/>
      <c r="W26" s="13"/>
      <c r="X26" s="13"/>
      <c r="Y26" s="13"/>
      <c r="Z26" s="13"/>
      <c r="AA26" s="152"/>
      <c r="AB26" s="10"/>
      <c r="AC26" s="44" t="s">
        <v>74</v>
      </c>
      <c r="AD26" s="11" t="s">
        <v>13</v>
      </c>
      <c r="AE26" s="29">
        <f t="shared" si="290"/>
        <v>0</v>
      </c>
      <c r="AF26" s="65">
        <v>0</v>
      </c>
      <c r="AG26" s="65">
        <v>0</v>
      </c>
      <c r="AH26" s="17"/>
      <c r="AI26" s="18">
        <f t="shared" ref="AI26" si="292">AI24*AI28</f>
        <v>0</v>
      </c>
      <c r="AJ26" s="16"/>
      <c r="AK26" s="13"/>
      <c r="AL26" s="13"/>
      <c r="AM26" s="13"/>
      <c r="AN26" s="13"/>
      <c r="AO26" s="152"/>
      <c r="AP26" s="10"/>
      <c r="AQ26" s="44" t="s">
        <v>74</v>
      </c>
      <c r="AR26" s="11" t="s">
        <v>13</v>
      </c>
      <c r="AS26" s="29">
        <f t="shared" si="290"/>
        <v>0</v>
      </c>
      <c r="AT26" s="65">
        <v>0</v>
      </c>
      <c r="AU26" s="65">
        <v>0</v>
      </c>
      <c r="AV26" s="17"/>
      <c r="AW26" s="18">
        <f t="shared" ref="AW26" si="293">AW24*AW28</f>
        <v>0</v>
      </c>
      <c r="AX26" s="16"/>
      <c r="AY26" s="13"/>
      <c r="AZ26" s="13"/>
      <c r="BA26" s="13"/>
      <c r="BB26" s="13"/>
      <c r="BC26" s="152"/>
      <c r="BD26" s="10"/>
      <c r="BE26" s="44" t="s">
        <v>74</v>
      </c>
      <c r="BF26" s="11" t="s">
        <v>13</v>
      </c>
      <c r="BG26" s="29">
        <f t="shared" si="290"/>
        <v>0</v>
      </c>
      <c r="BH26" s="65">
        <v>0</v>
      </c>
      <c r="BI26" s="65">
        <v>0</v>
      </c>
      <c r="BJ26" s="17"/>
      <c r="BK26" s="18">
        <f t="shared" ref="BK26" si="294">BK24*BK28</f>
        <v>0</v>
      </c>
      <c r="BL26" s="16"/>
      <c r="BM26" s="13"/>
      <c r="BN26" s="13"/>
      <c r="BO26" s="13"/>
      <c r="BP26" s="13"/>
      <c r="BQ26" s="152"/>
      <c r="BR26" s="10"/>
      <c r="BS26" s="44" t="s">
        <v>74</v>
      </c>
      <c r="BT26" s="11" t="s">
        <v>13</v>
      </c>
      <c r="BU26" s="29">
        <f t="shared" si="290"/>
        <v>0</v>
      </c>
      <c r="BV26" s="65">
        <v>0</v>
      </c>
      <c r="BW26" s="65">
        <v>0</v>
      </c>
      <c r="BX26" s="17"/>
      <c r="BY26" s="18">
        <f t="shared" ref="BY26" si="295">BY24*BY28</f>
        <v>0</v>
      </c>
      <c r="BZ26" s="16"/>
      <c r="CA26" s="13"/>
      <c r="CB26" s="13"/>
      <c r="CC26" s="13"/>
      <c r="CD26" s="13"/>
      <c r="CE26" s="152"/>
      <c r="CF26" s="10"/>
      <c r="CG26" s="44" t="s">
        <v>74</v>
      </c>
      <c r="CH26" s="11" t="s">
        <v>13</v>
      </c>
      <c r="CI26" s="29">
        <f t="shared" si="290"/>
        <v>0</v>
      </c>
      <c r="CJ26" s="65">
        <v>0</v>
      </c>
      <c r="CK26" s="65">
        <v>0</v>
      </c>
      <c r="CL26" s="17"/>
      <c r="CM26" s="18">
        <f t="shared" ref="CM26" si="296">CM24*CM28</f>
        <v>0</v>
      </c>
      <c r="CN26" s="16"/>
      <c r="CO26" s="13"/>
      <c r="CP26" s="13"/>
      <c r="CQ26" s="13"/>
      <c r="CR26" s="13"/>
      <c r="CS26" s="152"/>
      <c r="CT26" s="10"/>
      <c r="CU26" s="44" t="s">
        <v>74</v>
      </c>
      <c r="CV26" s="11" t="s">
        <v>13</v>
      </c>
      <c r="CW26" s="29">
        <f t="shared" si="291"/>
        <v>0</v>
      </c>
      <c r="CX26" s="65">
        <v>0</v>
      </c>
      <c r="CY26" s="65">
        <v>0</v>
      </c>
      <c r="CZ26" s="17"/>
      <c r="DA26" s="18">
        <f t="shared" ref="DA26" si="297">DA24*DA28</f>
        <v>0</v>
      </c>
      <c r="DB26" s="16"/>
      <c r="DC26" s="13"/>
      <c r="DD26" s="13"/>
      <c r="DE26" s="13"/>
      <c r="DF26" s="13"/>
      <c r="DG26" s="152"/>
      <c r="DH26" s="10"/>
      <c r="DI26" s="44" t="s">
        <v>74</v>
      </c>
      <c r="DJ26" s="11" t="s">
        <v>13</v>
      </c>
      <c r="DK26" s="29">
        <f t="shared" si="291"/>
        <v>0</v>
      </c>
      <c r="DL26" s="65">
        <v>0</v>
      </c>
      <c r="DM26" s="65">
        <v>0</v>
      </c>
      <c r="DN26" s="17"/>
      <c r="DO26" s="18">
        <f t="shared" ref="DO26" si="298">DO24*DO28</f>
        <v>0</v>
      </c>
      <c r="DP26" s="16"/>
      <c r="DQ26" s="13"/>
      <c r="DR26" s="13"/>
      <c r="DS26" s="13"/>
      <c r="DT26" s="13"/>
      <c r="DU26" s="152"/>
      <c r="DV26" s="10"/>
      <c r="DW26" s="44" t="s">
        <v>74</v>
      </c>
      <c r="DX26" s="11" t="s">
        <v>13</v>
      </c>
      <c r="DY26" s="29">
        <f t="shared" si="291"/>
        <v>0</v>
      </c>
      <c r="DZ26" s="65">
        <v>0</v>
      </c>
      <c r="EA26" s="65">
        <v>0</v>
      </c>
      <c r="EB26" s="17"/>
      <c r="EC26" s="18">
        <f t="shared" ref="EC26" si="299">EC24*EC28</f>
        <v>0</v>
      </c>
      <c r="ED26" s="16"/>
      <c r="EE26" s="13"/>
      <c r="EF26" s="13"/>
      <c r="EG26" s="13"/>
      <c r="EH26" s="13"/>
      <c r="EI26" s="152"/>
      <c r="EJ26" s="10"/>
      <c r="EK26" s="46" t="s">
        <v>67</v>
      </c>
      <c r="EL26" s="11"/>
      <c r="EM26" s="14">
        <f>L45+Z45+AN45+BB45+BP45+CD45+CR45+DF45+DT45+EH45</f>
        <v>0</v>
      </c>
      <c r="EO26" s="146"/>
      <c r="EP26" s="146"/>
      <c r="EQ26" s="765"/>
      <c r="ER26" s="116">
        <f>IF(ER$4=0,0,EM26/ER$4)</f>
        <v>0</v>
      </c>
      <c r="ES26" s="81">
        <f t="shared" si="204"/>
        <v>0</v>
      </c>
      <c r="ET26" s="280">
        <v>0</v>
      </c>
      <c r="EU26" s="9" t="s">
        <v>233</v>
      </c>
      <c r="EV26" s="581">
        <f t="shared" si="169"/>
        <v>0</v>
      </c>
      <c r="EW26" s="579">
        <f t="shared" si="127"/>
        <v>0</v>
      </c>
      <c r="EX26" s="582">
        <f t="shared" si="205"/>
        <v>0</v>
      </c>
      <c r="EY26" s="112"/>
      <c r="EZ26" s="573"/>
      <c r="FA26" s="56"/>
      <c r="FC26" s="44" t="s">
        <v>73</v>
      </c>
      <c r="FD26" s="11" t="s">
        <v>143</v>
      </c>
      <c r="FE26" s="141">
        <v>0</v>
      </c>
      <c r="FF26" s="141">
        <v>0</v>
      </c>
      <c r="FG26" s="142">
        <v>0</v>
      </c>
      <c r="FH26" s="9" t="s">
        <v>125</v>
      </c>
      <c r="FI26" s="122">
        <f t="shared" si="206"/>
        <v>0</v>
      </c>
      <c r="FJ26" s="602">
        <v>0</v>
      </c>
      <c r="FK26" s="604">
        <f t="shared" si="207"/>
        <v>0</v>
      </c>
      <c r="FL26" s="592"/>
      <c r="FM26" s="573"/>
      <c r="FN26" s="607"/>
      <c r="FO26" s="127"/>
      <c r="FP26" s="87"/>
      <c r="FQ26" s="522"/>
      <c r="FR26" s="61"/>
      <c r="FS26" s="567"/>
    </row>
    <row r="27" spans="1:175" x14ac:dyDescent="0.25">
      <c r="A27" s="44" t="s">
        <v>74</v>
      </c>
      <c r="B27" s="11" t="s">
        <v>14</v>
      </c>
      <c r="C27" s="29">
        <f t="shared" si="288"/>
        <v>0</v>
      </c>
      <c r="D27" s="65">
        <v>0</v>
      </c>
      <c r="E27" s="65">
        <v>0</v>
      </c>
      <c r="F27" s="17"/>
      <c r="G27" s="942" t="s">
        <v>69</v>
      </c>
      <c r="H27" s="16"/>
      <c r="I27" s="13"/>
      <c r="J27" s="13"/>
      <c r="K27" s="13"/>
      <c r="L27" s="13"/>
      <c r="M27" s="152"/>
      <c r="N27" s="10"/>
      <c r="O27" s="44" t="s">
        <v>74</v>
      </c>
      <c r="P27" s="11" t="s">
        <v>14</v>
      </c>
      <c r="Q27" s="29">
        <f t="shared" si="289"/>
        <v>0</v>
      </c>
      <c r="R27" s="65">
        <v>0</v>
      </c>
      <c r="S27" s="65">
        <v>0</v>
      </c>
      <c r="T27" s="17"/>
      <c r="U27" s="942" t="s">
        <v>69</v>
      </c>
      <c r="V27" s="16"/>
      <c r="W27" s="13"/>
      <c r="X27" s="13"/>
      <c r="Y27" s="13"/>
      <c r="Z27" s="13"/>
      <c r="AA27" s="152"/>
      <c r="AB27" s="10"/>
      <c r="AC27" s="44" t="s">
        <v>74</v>
      </c>
      <c r="AD27" s="11" t="s">
        <v>14</v>
      </c>
      <c r="AE27" s="29">
        <f t="shared" si="290"/>
        <v>0</v>
      </c>
      <c r="AF27" s="65">
        <v>0</v>
      </c>
      <c r="AG27" s="65">
        <v>0</v>
      </c>
      <c r="AH27" s="17"/>
      <c r="AI27" s="942" t="s">
        <v>69</v>
      </c>
      <c r="AJ27" s="16"/>
      <c r="AK27" s="13"/>
      <c r="AL27" s="13"/>
      <c r="AM27" s="13"/>
      <c r="AN27" s="13"/>
      <c r="AO27" s="152"/>
      <c r="AP27" s="10"/>
      <c r="AQ27" s="44" t="s">
        <v>74</v>
      </c>
      <c r="AR27" s="11" t="s">
        <v>14</v>
      </c>
      <c r="AS27" s="29">
        <f t="shared" si="290"/>
        <v>0</v>
      </c>
      <c r="AT27" s="65">
        <v>0</v>
      </c>
      <c r="AU27" s="65">
        <v>0</v>
      </c>
      <c r="AV27" s="17"/>
      <c r="AW27" s="942" t="s">
        <v>69</v>
      </c>
      <c r="AX27" s="16"/>
      <c r="AY27" s="13"/>
      <c r="AZ27" s="13"/>
      <c r="BA27" s="13"/>
      <c r="BB27" s="13"/>
      <c r="BC27" s="152"/>
      <c r="BD27" s="10"/>
      <c r="BE27" s="44" t="s">
        <v>74</v>
      </c>
      <c r="BF27" s="11" t="s">
        <v>14</v>
      </c>
      <c r="BG27" s="29">
        <f t="shared" si="290"/>
        <v>0</v>
      </c>
      <c r="BH27" s="65">
        <v>0</v>
      </c>
      <c r="BI27" s="65">
        <v>0</v>
      </c>
      <c r="BJ27" s="17"/>
      <c r="BK27" s="942" t="s">
        <v>69</v>
      </c>
      <c r="BL27" s="16"/>
      <c r="BM27" s="13"/>
      <c r="BN27" s="13"/>
      <c r="BO27" s="13"/>
      <c r="BP27" s="13"/>
      <c r="BQ27" s="152"/>
      <c r="BR27" s="10"/>
      <c r="BS27" s="44" t="s">
        <v>74</v>
      </c>
      <c r="BT27" s="11" t="s">
        <v>14</v>
      </c>
      <c r="BU27" s="29">
        <f t="shared" si="290"/>
        <v>0</v>
      </c>
      <c r="BV27" s="65">
        <v>0</v>
      </c>
      <c r="BW27" s="65">
        <v>0</v>
      </c>
      <c r="BX27" s="17"/>
      <c r="BY27" s="942" t="s">
        <v>69</v>
      </c>
      <c r="BZ27" s="16"/>
      <c r="CA27" s="13"/>
      <c r="CB27" s="13"/>
      <c r="CC27" s="13"/>
      <c r="CD27" s="13"/>
      <c r="CE27" s="152"/>
      <c r="CF27" s="10"/>
      <c r="CG27" s="44" t="s">
        <v>74</v>
      </c>
      <c r="CH27" s="11" t="s">
        <v>14</v>
      </c>
      <c r="CI27" s="29">
        <f t="shared" si="290"/>
        <v>0</v>
      </c>
      <c r="CJ27" s="65">
        <v>0</v>
      </c>
      <c r="CK27" s="65">
        <v>0</v>
      </c>
      <c r="CL27" s="17"/>
      <c r="CM27" s="942" t="s">
        <v>69</v>
      </c>
      <c r="CN27" s="16"/>
      <c r="CO27" s="13"/>
      <c r="CP27" s="13"/>
      <c r="CQ27" s="13"/>
      <c r="CR27" s="13"/>
      <c r="CS27" s="152"/>
      <c r="CT27" s="10"/>
      <c r="CU27" s="44" t="s">
        <v>74</v>
      </c>
      <c r="CV27" s="11" t="s">
        <v>14</v>
      </c>
      <c r="CW27" s="29">
        <f t="shared" si="291"/>
        <v>0</v>
      </c>
      <c r="CX27" s="65">
        <v>0</v>
      </c>
      <c r="CY27" s="65">
        <v>0</v>
      </c>
      <c r="CZ27" s="17"/>
      <c r="DA27" s="942" t="s">
        <v>69</v>
      </c>
      <c r="DB27" s="16"/>
      <c r="DC27" s="13"/>
      <c r="DD27" s="13"/>
      <c r="DE27" s="13"/>
      <c r="DF27" s="13"/>
      <c r="DG27" s="152"/>
      <c r="DH27" s="10"/>
      <c r="DI27" s="44" t="s">
        <v>74</v>
      </c>
      <c r="DJ27" s="11" t="s">
        <v>14</v>
      </c>
      <c r="DK27" s="29">
        <f t="shared" si="291"/>
        <v>0</v>
      </c>
      <c r="DL27" s="65">
        <v>0</v>
      </c>
      <c r="DM27" s="65">
        <v>0</v>
      </c>
      <c r="DN27" s="17"/>
      <c r="DO27" s="942" t="s">
        <v>69</v>
      </c>
      <c r="DP27" s="16"/>
      <c r="DQ27" s="13"/>
      <c r="DR27" s="13"/>
      <c r="DS27" s="13"/>
      <c r="DT27" s="13"/>
      <c r="DU27" s="152"/>
      <c r="DV27" s="10"/>
      <c r="DW27" s="44" t="s">
        <v>74</v>
      </c>
      <c r="DX27" s="11" t="s">
        <v>14</v>
      </c>
      <c r="DY27" s="29">
        <f t="shared" si="291"/>
        <v>0</v>
      </c>
      <c r="DZ27" s="65">
        <v>0</v>
      </c>
      <c r="EA27" s="65">
        <v>0</v>
      </c>
      <c r="EB27" s="17"/>
      <c r="EC27" s="942" t="s">
        <v>69</v>
      </c>
      <c r="ED27" s="16"/>
      <c r="EE27" s="13"/>
      <c r="EF27" s="13"/>
      <c r="EG27" s="13"/>
      <c r="EH27" s="13"/>
      <c r="EI27" s="152"/>
      <c r="EJ27" s="10"/>
      <c r="EK27" s="46" t="s">
        <v>66</v>
      </c>
      <c r="EL27" s="11"/>
      <c r="EM27" s="14">
        <f>L48+Z48+AN48+BB48+BP48+CD48+CR48+DF48+DT48+EH48</f>
        <v>0</v>
      </c>
      <c r="EO27" s="146"/>
      <c r="EP27" s="146"/>
      <c r="EQ27" s="765"/>
      <c r="ER27" s="116">
        <f t="shared" ref="ER27:ER37" si="300">IF(ER$4=0,0,EM27/ER$4)</f>
        <v>0</v>
      </c>
      <c r="ES27" s="81">
        <f t="shared" si="204"/>
        <v>0</v>
      </c>
      <c r="ET27" s="280">
        <v>0</v>
      </c>
      <c r="EU27" s="9" t="s">
        <v>233</v>
      </c>
      <c r="EV27" s="581">
        <f t="shared" si="169"/>
        <v>0</v>
      </c>
      <c r="EW27" s="579">
        <f t="shared" si="127"/>
        <v>0</v>
      </c>
      <c r="EX27" s="582">
        <f t="shared" si="205"/>
        <v>0</v>
      </c>
      <c r="EY27" s="112"/>
      <c r="EZ27" s="573"/>
      <c r="FA27" s="56"/>
      <c r="FC27" s="45"/>
      <c r="FD27" s="93"/>
      <c r="FE27" s="126"/>
      <c r="FF27" s="126"/>
      <c r="FG27" s="436"/>
      <c r="FH27" s="9"/>
      <c r="FI27" s="123"/>
      <c r="FJ27" s="121"/>
      <c r="FK27" s="604"/>
      <c r="FL27" s="592"/>
      <c r="FM27" s="573"/>
      <c r="FN27" s="607"/>
      <c r="FO27" s="127"/>
      <c r="FP27" s="134"/>
      <c r="FQ27" s="522"/>
      <c r="FR27" s="61"/>
      <c r="FS27" s="567"/>
    </row>
    <row r="28" spans="1:175" x14ac:dyDescent="0.25">
      <c r="A28" s="44" t="s">
        <v>74</v>
      </c>
      <c r="B28" s="11" t="s">
        <v>15</v>
      </c>
      <c r="C28" s="29">
        <f t="shared" si="288"/>
        <v>0</v>
      </c>
      <c r="D28" s="65">
        <v>0</v>
      </c>
      <c r="E28" s="65">
        <v>0</v>
      </c>
      <c r="F28" s="17"/>
      <c r="G28" s="69">
        <v>0.18</v>
      </c>
      <c r="H28" s="16"/>
      <c r="I28" s="13"/>
      <c r="J28" s="13"/>
      <c r="K28" s="13"/>
      <c r="L28" s="13"/>
      <c r="M28" s="152"/>
      <c r="N28" s="10"/>
      <c r="O28" s="44" t="s">
        <v>74</v>
      </c>
      <c r="P28" s="11" t="s">
        <v>15</v>
      </c>
      <c r="Q28" s="29">
        <f t="shared" si="289"/>
        <v>0</v>
      </c>
      <c r="R28" s="65">
        <v>0</v>
      </c>
      <c r="S28" s="65">
        <v>0</v>
      </c>
      <c r="T28" s="17"/>
      <c r="U28" s="69">
        <v>0.18</v>
      </c>
      <c r="V28" s="16"/>
      <c r="W28" s="13"/>
      <c r="X28" s="13"/>
      <c r="Y28" s="13"/>
      <c r="Z28" s="13"/>
      <c r="AA28" s="152"/>
      <c r="AB28" s="10"/>
      <c r="AC28" s="44" t="s">
        <v>74</v>
      </c>
      <c r="AD28" s="11" t="s">
        <v>15</v>
      </c>
      <c r="AE28" s="29">
        <f t="shared" si="290"/>
        <v>0</v>
      </c>
      <c r="AF28" s="65">
        <v>0</v>
      </c>
      <c r="AG28" s="65">
        <v>0</v>
      </c>
      <c r="AH28" s="17"/>
      <c r="AI28" s="69">
        <v>0.18</v>
      </c>
      <c r="AJ28" s="16"/>
      <c r="AK28" s="13"/>
      <c r="AL28" s="13"/>
      <c r="AM28" s="13"/>
      <c r="AN28" s="13"/>
      <c r="AO28" s="152"/>
      <c r="AP28" s="10"/>
      <c r="AQ28" s="44" t="s">
        <v>74</v>
      </c>
      <c r="AR28" s="11" t="s">
        <v>15</v>
      </c>
      <c r="AS28" s="29">
        <f t="shared" si="290"/>
        <v>0</v>
      </c>
      <c r="AT28" s="65">
        <v>0</v>
      </c>
      <c r="AU28" s="65">
        <v>0</v>
      </c>
      <c r="AV28" s="17"/>
      <c r="AW28" s="69">
        <v>0.18</v>
      </c>
      <c r="AX28" s="16"/>
      <c r="AY28" s="13"/>
      <c r="AZ28" s="13"/>
      <c r="BA28" s="13"/>
      <c r="BB28" s="13"/>
      <c r="BC28" s="152"/>
      <c r="BD28" s="10"/>
      <c r="BE28" s="44" t="s">
        <v>74</v>
      </c>
      <c r="BF28" s="11" t="s">
        <v>15</v>
      </c>
      <c r="BG28" s="29">
        <f t="shared" si="290"/>
        <v>0</v>
      </c>
      <c r="BH28" s="65">
        <v>0</v>
      </c>
      <c r="BI28" s="65">
        <v>0</v>
      </c>
      <c r="BJ28" s="17"/>
      <c r="BK28" s="69">
        <v>0.18</v>
      </c>
      <c r="BL28" s="16"/>
      <c r="BM28" s="13"/>
      <c r="BN28" s="13"/>
      <c r="BO28" s="13"/>
      <c r="BP28" s="13"/>
      <c r="BQ28" s="152"/>
      <c r="BR28" s="10"/>
      <c r="BS28" s="44" t="s">
        <v>74</v>
      </c>
      <c r="BT28" s="11" t="s">
        <v>15</v>
      </c>
      <c r="BU28" s="29">
        <f t="shared" si="290"/>
        <v>0</v>
      </c>
      <c r="BV28" s="65">
        <v>0</v>
      </c>
      <c r="BW28" s="65">
        <v>0</v>
      </c>
      <c r="BX28" s="17"/>
      <c r="BY28" s="69">
        <v>0.18</v>
      </c>
      <c r="BZ28" s="16"/>
      <c r="CA28" s="13"/>
      <c r="CB28" s="13"/>
      <c r="CC28" s="13"/>
      <c r="CD28" s="13"/>
      <c r="CE28" s="152"/>
      <c r="CF28" s="10"/>
      <c r="CG28" s="44" t="s">
        <v>74</v>
      </c>
      <c r="CH28" s="11" t="s">
        <v>15</v>
      </c>
      <c r="CI28" s="29">
        <f t="shared" si="290"/>
        <v>0</v>
      </c>
      <c r="CJ28" s="65">
        <v>0</v>
      </c>
      <c r="CK28" s="65">
        <v>0</v>
      </c>
      <c r="CL28" s="17"/>
      <c r="CM28" s="69">
        <v>0.18</v>
      </c>
      <c r="CN28" s="16"/>
      <c r="CO28" s="13"/>
      <c r="CP28" s="13"/>
      <c r="CQ28" s="13"/>
      <c r="CR28" s="13"/>
      <c r="CS28" s="152"/>
      <c r="CT28" s="10"/>
      <c r="CU28" s="44" t="s">
        <v>74</v>
      </c>
      <c r="CV28" s="11" t="s">
        <v>15</v>
      </c>
      <c r="CW28" s="29">
        <f t="shared" si="291"/>
        <v>0</v>
      </c>
      <c r="CX28" s="65">
        <v>0</v>
      </c>
      <c r="CY28" s="65">
        <v>0</v>
      </c>
      <c r="CZ28" s="17"/>
      <c r="DA28" s="69">
        <v>0.18</v>
      </c>
      <c r="DB28" s="16"/>
      <c r="DC28" s="13"/>
      <c r="DD28" s="13"/>
      <c r="DE28" s="13"/>
      <c r="DF28" s="13"/>
      <c r="DG28" s="152"/>
      <c r="DH28" s="10"/>
      <c r="DI28" s="44" t="s">
        <v>74</v>
      </c>
      <c r="DJ28" s="11" t="s">
        <v>15</v>
      </c>
      <c r="DK28" s="29">
        <f t="shared" si="291"/>
        <v>0</v>
      </c>
      <c r="DL28" s="65">
        <v>0</v>
      </c>
      <c r="DM28" s="65">
        <v>0</v>
      </c>
      <c r="DN28" s="17"/>
      <c r="DO28" s="69">
        <v>0.18</v>
      </c>
      <c r="DP28" s="16"/>
      <c r="DQ28" s="13"/>
      <c r="DR28" s="13"/>
      <c r="DS28" s="13"/>
      <c r="DT28" s="13"/>
      <c r="DU28" s="152"/>
      <c r="DV28" s="10"/>
      <c r="DW28" s="44" t="s">
        <v>74</v>
      </c>
      <c r="DX28" s="11" t="s">
        <v>15</v>
      </c>
      <c r="DY28" s="29">
        <f t="shared" si="291"/>
        <v>0</v>
      </c>
      <c r="DZ28" s="65">
        <v>0</v>
      </c>
      <c r="EA28" s="65">
        <v>0</v>
      </c>
      <c r="EB28" s="17"/>
      <c r="EC28" s="69">
        <v>0.18</v>
      </c>
      <c r="ED28" s="16"/>
      <c r="EE28" s="13"/>
      <c r="EF28" s="13"/>
      <c r="EG28" s="13"/>
      <c r="EH28" s="13"/>
      <c r="EI28" s="152"/>
      <c r="EJ28" s="10"/>
      <c r="EK28" s="46" t="s">
        <v>68</v>
      </c>
      <c r="EL28" s="11"/>
      <c r="EM28" s="14">
        <f>L51+Z51+AN51+BB51+BP51+CD51+CR51+DF51+DT51+EH51</f>
        <v>0</v>
      </c>
      <c r="EO28" s="146"/>
      <c r="EP28" s="146"/>
      <c r="EQ28" s="765"/>
      <c r="ER28" s="116">
        <f t="shared" si="300"/>
        <v>0</v>
      </c>
      <c r="ES28" s="81">
        <f t="shared" si="204"/>
        <v>0</v>
      </c>
      <c r="ET28" s="280">
        <v>0</v>
      </c>
      <c r="EU28" s="9" t="s">
        <v>233</v>
      </c>
      <c r="EV28" s="581">
        <f t="shared" si="169"/>
        <v>0</v>
      </c>
      <c r="EW28" s="579">
        <f t="shared" si="127"/>
        <v>0</v>
      </c>
      <c r="EX28" s="582">
        <f t="shared" si="205"/>
        <v>0</v>
      </c>
      <c r="EY28" s="112"/>
      <c r="EZ28" s="573"/>
      <c r="FA28" s="162"/>
      <c r="FC28" s="46" t="s">
        <v>67</v>
      </c>
      <c r="FD28" s="72" t="s">
        <v>42</v>
      </c>
      <c r="FE28" s="141">
        <v>0</v>
      </c>
      <c r="FF28" s="141">
        <v>0</v>
      </c>
      <c r="FG28" s="142">
        <v>0</v>
      </c>
      <c r="FH28" s="9" t="s">
        <v>125</v>
      </c>
      <c r="FI28" s="122">
        <f t="shared" ref="FI28:FI39" si="301">FE28*FF28*FG28</f>
        <v>0</v>
      </c>
      <c r="FJ28" s="602">
        <v>0</v>
      </c>
      <c r="FK28" s="604">
        <f t="shared" ref="FK28:FK39" si="302">FI28*FJ28</f>
        <v>0</v>
      </c>
      <c r="FL28" s="590"/>
      <c r="FM28" s="569"/>
      <c r="FN28" s="610">
        <f>SUM(FK28:FK29)</f>
        <v>0</v>
      </c>
      <c r="FO28" s="127">
        <f>IF(FO$4=0,0,FN28/$FO$4)</f>
        <v>0</v>
      </c>
      <c r="FP28" s="135" t="s">
        <v>67</v>
      </c>
      <c r="FQ28" s="522">
        <f>EX16+EX26</f>
        <v>0</v>
      </c>
      <c r="FR28" s="496">
        <f>FN28</f>
        <v>0</v>
      </c>
      <c r="FS28" s="567">
        <f>SUM(FQ28:FR28)</f>
        <v>0</v>
      </c>
    </row>
    <row r="29" spans="1:175" x14ac:dyDescent="0.25">
      <c r="A29" s="44" t="s">
        <v>74</v>
      </c>
      <c r="B29" s="11" t="s">
        <v>16</v>
      </c>
      <c r="C29" s="29">
        <f t="shared" si="288"/>
        <v>0</v>
      </c>
      <c r="D29" s="65">
        <v>0</v>
      </c>
      <c r="E29" s="65">
        <v>0</v>
      </c>
      <c r="F29" s="17"/>
      <c r="G29" s="17"/>
      <c r="H29" s="16"/>
      <c r="I29" s="13"/>
      <c r="J29" s="13"/>
      <c r="K29" s="13"/>
      <c r="L29" s="13"/>
      <c r="M29" s="152"/>
      <c r="N29" s="10"/>
      <c r="O29" s="44" t="s">
        <v>74</v>
      </c>
      <c r="P29" s="11" t="s">
        <v>16</v>
      </c>
      <c r="Q29" s="29">
        <f t="shared" si="289"/>
        <v>0</v>
      </c>
      <c r="R29" s="65">
        <v>0</v>
      </c>
      <c r="S29" s="65">
        <v>0</v>
      </c>
      <c r="T29" s="17"/>
      <c r="U29" s="17"/>
      <c r="V29" s="16"/>
      <c r="W29" s="13"/>
      <c r="X29" s="13"/>
      <c r="Y29" s="13"/>
      <c r="Z29" s="13"/>
      <c r="AA29" s="152"/>
      <c r="AB29" s="10"/>
      <c r="AC29" s="44" t="s">
        <v>74</v>
      </c>
      <c r="AD29" s="11" t="s">
        <v>16</v>
      </c>
      <c r="AE29" s="29">
        <f t="shared" si="290"/>
        <v>0</v>
      </c>
      <c r="AF29" s="65">
        <v>0</v>
      </c>
      <c r="AG29" s="65">
        <v>0</v>
      </c>
      <c r="AH29" s="17"/>
      <c r="AI29" s="17"/>
      <c r="AJ29" s="16"/>
      <c r="AK29" s="13"/>
      <c r="AL29" s="13"/>
      <c r="AM29" s="13"/>
      <c r="AN29" s="13"/>
      <c r="AO29" s="152"/>
      <c r="AP29" s="10"/>
      <c r="AQ29" s="44" t="s">
        <v>74</v>
      </c>
      <c r="AR29" s="11" t="s">
        <v>16</v>
      </c>
      <c r="AS29" s="29">
        <f t="shared" si="290"/>
        <v>0</v>
      </c>
      <c r="AT29" s="65">
        <v>0</v>
      </c>
      <c r="AU29" s="65">
        <v>0</v>
      </c>
      <c r="AV29" s="17"/>
      <c r="AW29" s="17"/>
      <c r="AX29" s="16"/>
      <c r="AY29" s="13"/>
      <c r="AZ29" s="13"/>
      <c r="BA29" s="13"/>
      <c r="BB29" s="13"/>
      <c r="BC29" s="152"/>
      <c r="BD29" s="10"/>
      <c r="BE29" s="44" t="s">
        <v>74</v>
      </c>
      <c r="BF29" s="11" t="s">
        <v>16</v>
      </c>
      <c r="BG29" s="29">
        <f t="shared" si="290"/>
        <v>0</v>
      </c>
      <c r="BH29" s="65">
        <v>0</v>
      </c>
      <c r="BI29" s="65">
        <v>0</v>
      </c>
      <c r="BJ29" s="17"/>
      <c r="BK29" s="17"/>
      <c r="BL29" s="16"/>
      <c r="BM29" s="13"/>
      <c r="BN29" s="13"/>
      <c r="BO29" s="13"/>
      <c r="BP29" s="13"/>
      <c r="BQ29" s="152"/>
      <c r="BR29" s="10"/>
      <c r="BS29" s="44" t="s">
        <v>74</v>
      </c>
      <c r="BT29" s="11" t="s">
        <v>16</v>
      </c>
      <c r="BU29" s="29">
        <f t="shared" si="290"/>
        <v>0</v>
      </c>
      <c r="BV29" s="65">
        <v>0</v>
      </c>
      <c r="BW29" s="65">
        <v>0</v>
      </c>
      <c r="BX29" s="17"/>
      <c r="BY29" s="17"/>
      <c r="BZ29" s="16"/>
      <c r="CA29" s="13"/>
      <c r="CB29" s="13"/>
      <c r="CC29" s="13"/>
      <c r="CD29" s="13"/>
      <c r="CE29" s="152"/>
      <c r="CF29" s="10"/>
      <c r="CG29" s="44" t="s">
        <v>74</v>
      </c>
      <c r="CH29" s="11" t="s">
        <v>16</v>
      </c>
      <c r="CI29" s="29">
        <f t="shared" si="290"/>
        <v>0</v>
      </c>
      <c r="CJ29" s="65">
        <v>0</v>
      </c>
      <c r="CK29" s="65">
        <v>0</v>
      </c>
      <c r="CL29" s="17"/>
      <c r="CM29" s="17"/>
      <c r="CN29" s="16"/>
      <c r="CO29" s="13"/>
      <c r="CP29" s="13"/>
      <c r="CQ29" s="13"/>
      <c r="CR29" s="13"/>
      <c r="CS29" s="152"/>
      <c r="CT29" s="10"/>
      <c r="CU29" s="44" t="s">
        <v>74</v>
      </c>
      <c r="CV29" s="11" t="s">
        <v>16</v>
      </c>
      <c r="CW29" s="29">
        <f t="shared" si="291"/>
        <v>0</v>
      </c>
      <c r="CX29" s="65">
        <v>0</v>
      </c>
      <c r="CY29" s="65">
        <v>0</v>
      </c>
      <c r="CZ29" s="17"/>
      <c r="DA29" s="17"/>
      <c r="DB29" s="16"/>
      <c r="DC29" s="13"/>
      <c r="DD29" s="13"/>
      <c r="DE29" s="13"/>
      <c r="DF29" s="13"/>
      <c r="DG29" s="152"/>
      <c r="DH29" s="10"/>
      <c r="DI29" s="44" t="s">
        <v>74</v>
      </c>
      <c r="DJ29" s="11" t="s">
        <v>16</v>
      </c>
      <c r="DK29" s="29">
        <f t="shared" si="291"/>
        <v>0</v>
      </c>
      <c r="DL29" s="65">
        <v>0</v>
      </c>
      <c r="DM29" s="65">
        <v>0</v>
      </c>
      <c r="DN29" s="17"/>
      <c r="DO29" s="17"/>
      <c r="DP29" s="16"/>
      <c r="DQ29" s="13"/>
      <c r="DR29" s="13"/>
      <c r="DS29" s="13"/>
      <c r="DT29" s="13"/>
      <c r="DU29" s="152"/>
      <c r="DV29" s="10"/>
      <c r="DW29" s="44" t="s">
        <v>74</v>
      </c>
      <c r="DX29" s="11" t="s">
        <v>16</v>
      </c>
      <c r="DY29" s="29">
        <f t="shared" si="291"/>
        <v>0</v>
      </c>
      <c r="DZ29" s="65">
        <v>0</v>
      </c>
      <c r="EA29" s="65">
        <v>0</v>
      </c>
      <c r="EB29" s="17"/>
      <c r="EC29" s="17"/>
      <c r="ED29" s="16"/>
      <c r="EE29" s="13"/>
      <c r="EF29" s="13"/>
      <c r="EG29" s="13"/>
      <c r="EH29" s="13"/>
      <c r="EI29" s="152"/>
      <c r="EJ29" s="10"/>
      <c r="EK29" s="46" t="s">
        <v>65</v>
      </c>
      <c r="EL29" s="11"/>
      <c r="EM29" s="14">
        <f>L54+Z54+AN54+BB54+BP54+CD54+CR54+DF54+DT54+EH54</f>
        <v>0</v>
      </c>
      <c r="EO29" s="146"/>
      <c r="EP29" s="146"/>
      <c r="EQ29" s="765"/>
      <c r="ER29" s="116">
        <f t="shared" si="300"/>
        <v>0</v>
      </c>
      <c r="ES29" s="81">
        <f t="shared" si="204"/>
        <v>0</v>
      </c>
      <c r="ET29" s="280">
        <v>0</v>
      </c>
      <c r="EU29" s="9" t="s">
        <v>233</v>
      </c>
      <c r="EV29" s="581">
        <f t="shared" si="169"/>
        <v>0</v>
      </c>
      <c r="EW29" s="579">
        <f t="shared" si="127"/>
        <v>0</v>
      </c>
      <c r="EX29" s="582">
        <f t="shared" si="205"/>
        <v>0</v>
      </c>
      <c r="EY29" s="574">
        <f>EZ141</f>
        <v>0</v>
      </c>
      <c r="EZ29" s="575"/>
      <c r="FA29" s="567"/>
      <c r="FC29" s="46" t="s">
        <v>67</v>
      </c>
      <c r="FD29" s="72" t="s">
        <v>42</v>
      </c>
      <c r="FE29" s="141">
        <v>0</v>
      </c>
      <c r="FF29" s="141">
        <v>0</v>
      </c>
      <c r="FG29" s="142">
        <v>0</v>
      </c>
      <c r="FH29" s="9" t="s">
        <v>125</v>
      </c>
      <c r="FI29" s="122">
        <f t="shared" si="301"/>
        <v>0</v>
      </c>
      <c r="FJ29" s="602">
        <v>0</v>
      </c>
      <c r="FK29" s="604">
        <f t="shared" si="302"/>
        <v>0</v>
      </c>
      <c r="FL29" s="592"/>
      <c r="FM29" s="573"/>
      <c r="FN29" s="607"/>
      <c r="FO29" s="127"/>
      <c r="FP29" s="135"/>
      <c r="FQ29" s="522"/>
      <c r="FR29" s="61"/>
      <c r="FS29" s="567"/>
    </row>
    <row r="30" spans="1:175" x14ac:dyDescent="0.25">
      <c r="A30" s="44" t="s">
        <v>74</v>
      </c>
      <c r="B30" s="11" t="s">
        <v>16</v>
      </c>
      <c r="C30" s="29">
        <f t="shared" si="288"/>
        <v>0</v>
      </c>
      <c r="D30" s="65">
        <v>0</v>
      </c>
      <c r="E30" s="65">
        <v>0</v>
      </c>
      <c r="F30" s="17"/>
      <c r="G30" s="17"/>
      <c r="H30" s="16"/>
      <c r="I30" s="13"/>
      <c r="J30" s="13"/>
      <c r="K30" s="13"/>
      <c r="L30" s="13"/>
      <c r="M30" s="152"/>
      <c r="N30" s="10"/>
      <c r="O30" s="44" t="s">
        <v>74</v>
      </c>
      <c r="P30" s="11" t="s">
        <v>16</v>
      </c>
      <c r="Q30" s="29">
        <f t="shared" si="289"/>
        <v>0</v>
      </c>
      <c r="R30" s="65">
        <v>0</v>
      </c>
      <c r="S30" s="65">
        <v>0</v>
      </c>
      <c r="T30" s="17"/>
      <c r="U30" s="17"/>
      <c r="V30" s="16"/>
      <c r="W30" s="13"/>
      <c r="X30" s="13"/>
      <c r="Y30" s="13"/>
      <c r="Z30" s="13"/>
      <c r="AA30" s="152"/>
      <c r="AB30" s="10"/>
      <c r="AC30" s="44" t="s">
        <v>74</v>
      </c>
      <c r="AD30" s="11" t="s">
        <v>16</v>
      </c>
      <c r="AE30" s="29">
        <f t="shared" si="290"/>
        <v>0</v>
      </c>
      <c r="AF30" s="65">
        <v>0</v>
      </c>
      <c r="AG30" s="65">
        <v>0</v>
      </c>
      <c r="AH30" s="17"/>
      <c r="AI30" s="17"/>
      <c r="AJ30" s="16"/>
      <c r="AK30" s="13"/>
      <c r="AL30" s="13"/>
      <c r="AM30" s="13"/>
      <c r="AN30" s="13"/>
      <c r="AO30" s="152"/>
      <c r="AP30" s="10"/>
      <c r="AQ30" s="44" t="s">
        <v>74</v>
      </c>
      <c r="AR30" s="11" t="s">
        <v>16</v>
      </c>
      <c r="AS30" s="29">
        <f t="shared" si="290"/>
        <v>0</v>
      </c>
      <c r="AT30" s="65">
        <v>0</v>
      </c>
      <c r="AU30" s="65">
        <v>0</v>
      </c>
      <c r="AV30" s="17"/>
      <c r="AW30" s="17"/>
      <c r="AX30" s="16"/>
      <c r="AY30" s="13"/>
      <c r="AZ30" s="13"/>
      <c r="BA30" s="13"/>
      <c r="BB30" s="13"/>
      <c r="BC30" s="152"/>
      <c r="BD30" s="10"/>
      <c r="BE30" s="44" t="s">
        <v>74</v>
      </c>
      <c r="BF30" s="11" t="s">
        <v>16</v>
      </c>
      <c r="BG30" s="29">
        <f t="shared" si="290"/>
        <v>0</v>
      </c>
      <c r="BH30" s="65">
        <v>0</v>
      </c>
      <c r="BI30" s="65">
        <v>0</v>
      </c>
      <c r="BJ30" s="17"/>
      <c r="BK30" s="17"/>
      <c r="BL30" s="16"/>
      <c r="BM30" s="13"/>
      <c r="BN30" s="13"/>
      <c r="BO30" s="13"/>
      <c r="BP30" s="13"/>
      <c r="BQ30" s="152"/>
      <c r="BR30" s="10"/>
      <c r="BS30" s="44" t="s">
        <v>74</v>
      </c>
      <c r="BT30" s="11" t="s">
        <v>16</v>
      </c>
      <c r="BU30" s="29">
        <f t="shared" si="290"/>
        <v>0</v>
      </c>
      <c r="BV30" s="65">
        <v>0</v>
      </c>
      <c r="BW30" s="65">
        <v>0</v>
      </c>
      <c r="BX30" s="17"/>
      <c r="BY30" s="17"/>
      <c r="BZ30" s="16"/>
      <c r="CA30" s="13"/>
      <c r="CB30" s="13"/>
      <c r="CC30" s="13"/>
      <c r="CD30" s="13"/>
      <c r="CE30" s="152"/>
      <c r="CF30" s="10"/>
      <c r="CG30" s="44" t="s">
        <v>74</v>
      </c>
      <c r="CH30" s="11" t="s">
        <v>16</v>
      </c>
      <c r="CI30" s="29">
        <f t="shared" si="290"/>
        <v>0</v>
      </c>
      <c r="CJ30" s="65">
        <v>0</v>
      </c>
      <c r="CK30" s="65">
        <v>0</v>
      </c>
      <c r="CL30" s="17"/>
      <c r="CM30" s="17"/>
      <c r="CN30" s="16"/>
      <c r="CO30" s="13"/>
      <c r="CP30" s="13"/>
      <c r="CQ30" s="13"/>
      <c r="CR30" s="13"/>
      <c r="CS30" s="152"/>
      <c r="CT30" s="10"/>
      <c r="CU30" s="44" t="s">
        <v>74</v>
      </c>
      <c r="CV30" s="11" t="s">
        <v>16</v>
      </c>
      <c r="CW30" s="29">
        <f t="shared" si="291"/>
        <v>0</v>
      </c>
      <c r="CX30" s="65">
        <v>0</v>
      </c>
      <c r="CY30" s="65">
        <v>0</v>
      </c>
      <c r="CZ30" s="17"/>
      <c r="DA30" s="17"/>
      <c r="DB30" s="16"/>
      <c r="DC30" s="13"/>
      <c r="DD30" s="13"/>
      <c r="DE30" s="13"/>
      <c r="DF30" s="13"/>
      <c r="DG30" s="152"/>
      <c r="DH30" s="10"/>
      <c r="DI30" s="44" t="s">
        <v>74</v>
      </c>
      <c r="DJ30" s="11" t="s">
        <v>16</v>
      </c>
      <c r="DK30" s="29">
        <f t="shared" si="291"/>
        <v>0</v>
      </c>
      <c r="DL30" s="65">
        <v>0</v>
      </c>
      <c r="DM30" s="65">
        <v>0</v>
      </c>
      <c r="DN30" s="17"/>
      <c r="DO30" s="17"/>
      <c r="DP30" s="16"/>
      <c r="DQ30" s="13"/>
      <c r="DR30" s="13"/>
      <c r="DS30" s="13"/>
      <c r="DT30" s="13"/>
      <c r="DU30" s="152"/>
      <c r="DV30" s="10"/>
      <c r="DW30" s="44" t="s">
        <v>74</v>
      </c>
      <c r="DX30" s="11" t="s">
        <v>16</v>
      </c>
      <c r="DY30" s="29">
        <f t="shared" si="291"/>
        <v>0</v>
      </c>
      <c r="DZ30" s="65">
        <v>0</v>
      </c>
      <c r="EA30" s="65">
        <v>0</v>
      </c>
      <c r="EB30" s="17"/>
      <c r="EC30" s="17"/>
      <c r="ED30" s="16"/>
      <c r="EE30" s="13"/>
      <c r="EF30" s="13"/>
      <c r="EG30" s="13"/>
      <c r="EH30" s="13"/>
      <c r="EI30" s="152"/>
      <c r="EJ30" s="10"/>
      <c r="EK30" s="44" t="s">
        <v>76</v>
      </c>
      <c r="EL30" s="11" t="str">
        <f>$B$53</f>
        <v>special component / blind</v>
      </c>
      <c r="EM30" s="14">
        <f>K53+Y53+AM53+BA53+BO53+CC53+CQ53+DE53+DS53+EG53</f>
        <v>0</v>
      </c>
      <c r="EO30" s="30"/>
      <c r="EP30" s="146"/>
      <c r="EQ30" s="765"/>
      <c r="ER30" s="116">
        <f t="shared" si="300"/>
        <v>0</v>
      </c>
      <c r="ES30" s="81">
        <f t="shared" si="204"/>
        <v>0</v>
      </c>
      <c r="ET30" s="280">
        <v>0</v>
      </c>
      <c r="EU30" s="9" t="s">
        <v>233</v>
      </c>
      <c r="EV30" s="581">
        <f t="shared" si="169"/>
        <v>0</v>
      </c>
      <c r="EW30" s="579">
        <f t="shared" si="127"/>
        <v>0</v>
      </c>
      <c r="EX30" s="582">
        <f t="shared" si="205"/>
        <v>0</v>
      </c>
      <c r="EY30" s="574">
        <f>EZ143</f>
        <v>0</v>
      </c>
      <c r="EZ30" s="575"/>
      <c r="FA30" s="567"/>
      <c r="FC30" s="46" t="s">
        <v>66</v>
      </c>
      <c r="FD30" s="72" t="s">
        <v>42</v>
      </c>
      <c r="FE30" s="141">
        <v>0</v>
      </c>
      <c r="FF30" s="141">
        <v>0</v>
      </c>
      <c r="FG30" s="142">
        <v>0</v>
      </c>
      <c r="FH30" s="9" t="s">
        <v>125</v>
      </c>
      <c r="FI30" s="122">
        <f t="shared" si="301"/>
        <v>0</v>
      </c>
      <c r="FJ30" s="602">
        <v>0</v>
      </c>
      <c r="FK30" s="604">
        <f t="shared" si="302"/>
        <v>0</v>
      </c>
      <c r="FL30" s="592"/>
      <c r="FM30" s="573"/>
      <c r="FN30" s="610">
        <f>SUM(FK30:FK31)</f>
        <v>0</v>
      </c>
      <c r="FO30" s="127">
        <f>IF(FO$4=0,0,FN30/$FO$4)</f>
        <v>0</v>
      </c>
      <c r="FP30" s="135" t="s">
        <v>66</v>
      </c>
      <c r="FQ30" s="522">
        <f>EX27</f>
        <v>0</v>
      </c>
      <c r="FR30" s="496">
        <f>FN30</f>
        <v>0</v>
      </c>
      <c r="FS30" s="567">
        <f>SUM(FQ30:FR30)</f>
        <v>0</v>
      </c>
    </row>
    <row r="31" spans="1:175" x14ac:dyDescent="0.25">
      <c r="A31" s="44" t="s">
        <v>74</v>
      </c>
      <c r="B31" s="99" t="s">
        <v>17</v>
      </c>
      <c r="C31" s="29">
        <f t="shared" si="288"/>
        <v>0</v>
      </c>
      <c r="D31" s="65">
        <v>0</v>
      </c>
      <c r="E31" s="65">
        <v>0</v>
      </c>
      <c r="F31" s="17"/>
      <c r="G31" s="17"/>
      <c r="H31" s="16"/>
      <c r="I31" s="13"/>
      <c r="J31" s="13"/>
      <c r="K31" s="13"/>
      <c r="L31" s="13"/>
      <c r="M31" s="152"/>
      <c r="N31" s="10"/>
      <c r="O31" s="44" t="s">
        <v>74</v>
      </c>
      <c r="P31" s="99" t="s">
        <v>17</v>
      </c>
      <c r="Q31" s="29">
        <f t="shared" si="289"/>
        <v>0</v>
      </c>
      <c r="R31" s="65">
        <v>0</v>
      </c>
      <c r="S31" s="65">
        <v>0</v>
      </c>
      <c r="T31" s="17"/>
      <c r="U31" s="17"/>
      <c r="V31" s="16"/>
      <c r="W31" s="13"/>
      <c r="X31" s="13"/>
      <c r="Y31" s="13"/>
      <c r="Z31" s="13"/>
      <c r="AA31" s="152"/>
      <c r="AB31" s="10"/>
      <c r="AC31" s="44" t="s">
        <v>74</v>
      </c>
      <c r="AD31" s="99" t="s">
        <v>17</v>
      </c>
      <c r="AE31" s="29">
        <f t="shared" si="290"/>
        <v>0</v>
      </c>
      <c r="AF31" s="65">
        <v>0</v>
      </c>
      <c r="AG31" s="65">
        <v>0</v>
      </c>
      <c r="AH31" s="17"/>
      <c r="AI31" s="17"/>
      <c r="AJ31" s="16"/>
      <c r="AK31" s="13"/>
      <c r="AL31" s="13"/>
      <c r="AM31" s="13"/>
      <c r="AN31" s="13"/>
      <c r="AO31" s="152"/>
      <c r="AP31" s="10"/>
      <c r="AQ31" s="44" t="s">
        <v>74</v>
      </c>
      <c r="AR31" s="99" t="s">
        <v>17</v>
      </c>
      <c r="AS31" s="29">
        <f t="shared" si="290"/>
        <v>0</v>
      </c>
      <c r="AT31" s="65">
        <v>0</v>
      </c>
      <c r="AU31" s="65">
        <v>0</v>
      </c>
      <c r="AV31" s="17"/>
      <c r="AW31" s="17"/>
      <c r="AX31" s="16"/>
      <c r="AY31" s="13"/>
      <c r="AZ31" s="13"/>
      <c r="BA31" s="13"/>
      <c r="BB31" s="13"/>
      <c r="BC31" s="152"/>
      <c r="BD31" s="10"/>
      <c r="BE31" s="44" t="s">
        <v>74</v>
      </c>
      <c r="BF31" s="99" t="s">
        <v>17</v>
      </c>
      <c r="BG31" s="29">
        <f t="shared" si="290"/>
        <v>0</v>
      </c>
      <c r="BH31" s="65">
        <v>0</v>
      </c>
      <c r="BI31" s="65">
        <v>0</v>
      </c>
      <c r="BJ31" s="17"/>
      <c r="BK31" s="17"/>
      <c r="BL31" s="16"/>
      <c r="BM31" s="13"/>
      <c r="BN31" s="13"/>
      <c r="BO31" s="13"/>
      <c r="BP31" s="13"/>
      <c r="BQ31" s="152"/>
      <c r="BR31" s="10"/>
      <c r="BS31" s="44" t="s">
        <v>74</v>
      </c>
      <c r="BT31" s="99" t="s">
        <v>17</v>
      </c>
      <c r="BU31" s="29">
        <f t="shared" si="290"/>
        <v>0</v>
      </c>
      <c r="BV31" s="65">
        <v>0</v>
      </c>
      <c r="BW31" s="65">
        <v>0</v>
      </c>
      <c r="BX31" s="17"/>
      <c r="BY31" s="17"/>
      <c r="BZ31" s="16"/>
      <c r="CA31" s="13"/>
      <c r="CB31" s="13"/>
      <c r="CC31" s="13"/>
      <c r="CD31" s="13"/>
      <c r="CE31" s="152"/>
      <c r="CF31" s="10"/>
      <c r="CG31" s="44" t="s">
        <v>74</v>
      </c>
      <c r="CH31" s="99" t="s">
        <v>17</v>
      </c>
      <c r="CI31" s="29">
        <f t="shared" si="290"/>
        <v>0</v>
      </c>
      <c r="CJ31" s="65">
        <v>0</v>
      </c>
      <c r="CK31" s="65">
        <v>0</v>
      </c>
      <c r="CL31" s="17"/>
      <c r="CM31" s="17"/>
      <c r="CN31" s="16"/>
      <c r="CO31" s="13"/>
      <c r="CP31" s="13"/>
      <c r="CQ31" s="13"/>
      <c r="CR31" s="13"/>
      <c r="CS31" s="152"/>
      <c r="CT31" s="10"/>
      <c r="CU31" s="44" t="s">
        <v>74</v>
      </c>
      <c r="CV31" s="99" t="s">
        <v>17</v>
      </c>
      <c r="CW31" s="29">
        <f t="shared" si="291"/>
        <v>0</v>
      </c>
      <c r="CX31" s="65">
        <v>0</v>
      </c>
      <c r="CY31" s="65">
        <v>0</v>
      </c>
      <c r="CZ31" s="17"/>
      <c r="DA31" s="17"/>
      <c r="DB31" s="16"/>
      <c r="DC31" s="13"/>
      <c r="DD31" s="13"/>
      <c r="DE31" s="13"/>
      <c r="DF31" s="13"/>
      <c r="DG31" s="152"/>
      <c r="DH31" s="10"/>
      <c r="DI31" s="44" t="s">
        <v>74</v>
      </c>
      <c r="DJ31" s="99" t="s">
        <v>17</v>
      </c>
      <c r="DK31" s="29">
        <f t="shared" si="291"/>
        <v>0</v>
      </c>
      <c r="DL31" s="65">
        <v>0</v>
      </c>
      <c r="DM31" s="65">
        <v>0</v>
      </c>
      <c r="DN31" s="17"/>
      <c r="DO31" s="17"/>
      <c r="DP31" s="16"/>
      <c r="DQ31" s="13"/>
      <c r="DR31" s="13"/>
      <c r="DS31" s="13"/>
      <c r="DT31" s="13"/>
      <c r="DU31" s="152"/>
      <c r="DV31" s="10"/>
      <c r="DW31" s="44" t="s">
        <v>74</v>
      </c>
      <c r="DX31" s="99" t="s">
        <v>17</v>
      </c>
      <c r="DY31" s="29">
        <f t="shared" si="291"/>
        <v>0</v>
      </c>
      <c r="DZ31" s="65">
        <v>0</v>
      </c>
      <c r="EA31" s="65">
        <v>0</v>
      </c>
      <c r="EB31" s="17"/>
      <c r="EC31" s="17"/>
      <c r="ED31" s="16"/>
      <c r="EE31" s="13"/>
      <c r="EF31" s="13"/>
      <c r="EG31" s="13"/>
      <c r="EH31" s="13"/>
      <c r="EI31" s="152"/>
      <c r="EJ31" s="10"/>
      <c r="EK31" s="44" t="s">
        <v>76</v>
      </c>
      <c r="EL31" s="11" t="str">
        <f>$B$54</f>
        <v>special component / blind</v>
      </c>
      <c r="EM31" s="14">
        <f t="shared" ref="EM31:EM37" si="303">K54+Y54+AM54+BA54+BO54+CC54+CQ54+DE54+DS54+EG54</f>
        <v>0</v>
      </c>
      <c r="EO31" s="30"/>
      <c r="EP31" s="146"/>
      <c r="EQ31" s="765"/>
      <c r="ER31" s="116">
        <f t="shared" si="300"/>
        <v>0</v>
      </c>
      <c r="ES31" s="81">
        <f t="shared" si="204"/>
        <v>0</v>
      </c>
      <c r="ET31" s="280">
        <v>0</v>
      </c>
      <c r="EU31" s="9" t="s">
        <v>233</v>
      </c>
      <c r="EV31" s="581">
        <f t="shared" si="169"/>
        <v>0</v>
      </c>
      <c r="EW31" s="579">
        <f t="shared" si="127"/>
        <v>0</v>
      </c>
      <c r="EX31" s="582">
        <f t="shared" si="205"/>
        <v>0</v>
      </c>
      <c r="EY31" s="574"/>
      <c r="EZ31" s="575"/>
      <c r="FA31" s="567"/>
      <c r="FC31" s="46" t="s">
        <v>66</v>
      </c>
      <c r="FD31" s="72" t="s">
        <v>42</v>
      </c>
      <c r="FE31" s="141">
        <v>0</v>
      </c>
      <c r="FF31" s="141">
        <v>0</v>
      </c>
      <c r="FG31" s="142">
        <v>0</v>
      </c>
      <c r="FH31" s="9" t="s">
        <v>125</v>
      </c>
      <c r="FI31" s="122">
        <f t="shared" si="301"/>
        <v>0</v>
      </c>
      <c r="FJ31" s="602">
        <v>0</v>
      </c>
      <c r="FK31" s="604">
        <f t="shared" si="302"/>
        <v>0</v>
      </c>
      <c r="FL31" s="592"/>
      <c r="FM31" s="573"/>
      <c r="FN31" s="607"/>
      <c r="FO31" s="127"/>
      <c r="FP31" s="135"/>
      <c r="FQ31" s="522"/>
      <c r="FR31" s="61"/>
      <c r="FS31" s="567"/>
    </row>
    <row r="32" spans="1:175" x14ac:dyDescent="0.25">
      <c r="A32" s="44"/>
      <c r="B32" s="11"/>
      <c r="C32" s="8"/>
      <c r="D32" s="942" t="s">
        <v>21</v>
      </c>
      <c r="E32" s="286" t="s">
        <v>36</v>
      </c>
      <c r="F32" s="942"/>
      <c r="G32" s="942" t="s">
        <v>21</v>
      </c>
      <c r="H32" s="286" t="s">
        <v>36</v>
      </c>
      <c r="I32" s="16"/>
      <c r="J32" s="13"/>
      <c r="K32" s="13"/>
      <c r="L32" s="13"/>
      <c r="M32" s="152"/>
      <c r="N32" s="10"/>
      <c r="O32" s="44"/>
      <c r="P32" s="11"/>
      <c r="Q32" s="8"/>
      <c r="R32" s="942" t="s">
        <v>21</v>
      </c>
      <c r="S32" s="286" t="s">
        <v>36</v>
      </c>
      <c r="T32" s="942"/>
      <c r="U32" s="942" t="s">
        <v>21</v>
      </c>
      <c r="V32" s="286" t="s">
        <v>36</v>
      </c>
      <c r="W32" s="16"/>
      <c r="X32" s="13"/>
      <c r="Y32" s="13"/>
      <c r="Z32" s="13"/>
      <c r="AA32" s="152"/>
      <c r="AB32" s="10"/>
      <c r="AC32" s="44"/>
      <c r="AD32" s="11"/>
      <c r="AE32" s="8"/>
      <c r="AF32" s="942" t="s">
        <v>21</v>
      </c>
      <c r="AG32" s="286" t="s">
        <v>36</v>
      </c>
      <c r="AH32" s="942"/>
      <c r="AI32" s="942" t="s">
        <v>21</v>
      </c>
      <c r="AJ32" s="286" t="s">
        <v>36</v>
      </c>
      <c r="AK32" s="16"/>
      <c r="AL32" s="13"/>
      <c r="AM32" s="13"/>
      <c r="AN32" s="13"/>
      <c r="AO32" s="152"/>
      <c r="AP32" s="10"/>
      <c r="AQ32" s="44"/>
      <c r="AR32" s="11"/>
      <c r="AS32" s="8"/>
      <c r="AT32" s="942" t="s">
        <v>21</v>
      </c>
      <c r="AU32" s="286" t="s">
        <v>36</v>
      </c>
      <c r="AV32" s="942"/>
      <c r="AW32" s="942" t="s">
        <v>21</v>
      </c>
      <c r="AX32" s="286" t="s">
        <v>36</v>
      </c>
      <c r="AY32" s="16"/>
      <c r="AZ32" s="13"/>
      <c r="BA32" s="13"/>
      <c r="BB32" s="13"/>
      <c r="BC32" s="152"/>
      <c r="BD32" s="10"/>
      <c r="BE32" s="44"/>
      <c r="BF32" s="11"/>
      <c r="BG32" s="8"/>
      <c r="BH32" s="942" t="s">
        <v>21</v>
      </c>
      <c r="BI32" s="286" t="s">
        <v>36</v>
      </c>
      <c r="BJ32" s="942"/>
      <c r="BK32" s="942" t="s">
        <v>21</v>
      </c>
      <c r="BL32" s="286" t="s">
        <v>36</v>
      </c>
      <c r="BM32" s="16"/>
      <c r="BN32" s="13"/>
      <c r="BO32" s="13"/>
      <c r="BP32" s="13"/>
      <c r="BQ32" s="152"/>
      <c r="BR32" s="10"/>
      <c r="BS32" s="44"/>
      <c r="BT32" s="11"/>
      <c r="BU32" s="8"/>
      <c r="BV32" s="942" t="s">
        <v>21</v>
      </c>
      <c r="BW32" s="286" t="s">
        <v>36</v>
      </c>
      <c r="BX32" s="942"/>
      <c r="BY32" s="942" t="s">
        <v>21</v>
      </c>
      <c r="BZ32" s="286" t="s">
        <v>36</v>
      </c>
      <c r="CA32" s="16"/>
      <c r="CB32" s="13"/>
      <c r="CC32" s="13"/>
      <c r="CD32" s="13"/>
      <c r="CE32" s="152"/>
      <c r="CF32" s="10"/>
      <c r="CG32" s="44"/>
      <c r="CH32" s="11"/>
      <c r="CI32" s="8"/>
      <c r="CJ32" s="942" t="s">
        <v>21</v>
      </c>
      <c r="CK32" s="286" t="s">
        <v>36</v>
      </c>
      <c r="CL32" s="942"/>
      <c r="CM32" s="942" t="s">
        <v>21</v>
      </c>
      <c r="CN32" s="286" t="s">
        <v>36</v>
      </c>
      <c r="CO32" s="16"/>
      <c r="CP32" s="13"/>
      <c r="CQ32" s="13"/>
      <c r="CR32" s="13"/>
      <c r="CS32" s="152"/>
      <c r="CT32" s="10"/>
      <c r="CU32" s="44"/>
      <c r="CV32" s="11"/>
      <c r="CW32" s="8"/>
      <c r="CX32" s="942" t="s">
        <v>21</v>
      </c>
      <c r="CY32" s="286" t="s">
        <v>36</v>
      </c>
      <c r="CZ32" s="942"/>
      <c r="DA32" s="942" t="s">
        <v>21</v>
      </c>
      <c r="DB32" s="286" t="s">
        <v>36</v>
      </c>
      <c r="DC32" s="16"/>
      <c r="DD32" s="13"/>
      <c r="DE32" s="13"/>
      <c r="DF32" s="13"/>
      <c r="DG32" s="152"/>
      <c r="DH32" s="10"/>
      <c r="DI32" s="44"/>
      <c r="DJ32" s="11"/>
      <c r="DK32" s="8"/>
      <c r="DL32" s="942" t="s">
        <v>21</v>
      </c>
      <c r="DM32" s="286" t="s">
        <v>36</v>
      </c>
      <c r="DN32" s="942"/>
      <c r="DO32" s="942" t="s">
        <v>21</v>
      </c>
      <c r="DP32" s="286" t="s">
        <v>36</v>
      </c>
      <c r="DQ32" s="16"/>
      <c r="DR32" s="13"/>
      <c r="DS32" s="13"/>
      <c r="DT32" s="13"/>
      <c r="DU32" s="152"/>
      <c r="DV32" s="10"/>
      <c r="DW32" s="44"/>
      <c r="DX32" s="11"/>
      <c r="DY32" s="8"/>
      <c r="DZ32" s="942" t="s">
        <v>21</v>
      </c>
      <c r="EA32" s="286" t="s">
        <v>36</v>
      </c>
      <c r="EB32" s="942"/>
      <c r="EC32" s="942" t="s">
        <v>21</v>
      </c>
      <c r="ED32" s="286" t="s">
        <v>36</v>
      </c>
      <c r="EE32" s="16"/>
      <c r="EF32" s="13"/>
      <c r="EG32" s="13"/>
      <c r="EH32" s="13"/>
      <c r="EI32" s="152"/>
      <c r="EJ32" s="10"/>
      <c r="EK32" s="44" t="s">
        <v>76</v>
      </c>
      <c r="EL32" s="11" t="str">
        <f>$B$55</f>
        <v>special component / blind</v>
      </c>
      <c r="EM32" s="14">
        <f t="shared" si="303"/>
        <v>0</v>
      </c>
      <c r="EO32" s="30"/>
      <c r="EP32" s="146"/>
      <c r="EQ32" s="765"/>
      <c r="ER32" s="116">
        <f t="shared" si="300"/>
        <v>0</v>
      </c>
      <c r="ES32" s="81">
        <f t="shared" si="204"/>
        <v>0</v>
      </c>
      <c r="ET32" s="280">
        <v>0</v>
      </c>
      <c r="EU32" s="9" t="s">
        <v>233</v>
      </c>
      <c r="EV32" s="581">
        <f t="shared" si="169"/>
        <v>0</v>
      </c>
      <c r="EW32" s="579">
        <f t="shared" si="127"/>
        <v>0</v>
      </c>
      <c r="EX32" s="582">
        <f t="shared" si="205"/>
        <v>0</v>
      </c>
      <c r="EY32" s="574"/>
      <c r="EZ32" s="575"/>
      <c r="FA32" s="567"/>
      <c r="FC32" s="46" t="s">
        <v>585</v>
      </c>
      <c r="FD32" s="72" t="s">
        <v>42</v>
      </c>
      <c r="FE32" s="141">
        <v>0</v>
      </c>
      <c r="FF32" s="141">
        <v>0</v>
      </c>
      <c r="FG32" s="142">
        <v>0</v>
      </c>
      <c r="FH32" s="9" t="s">
        <v>125</v>
      </c>
      <c r="FI32" s="122">
        <f t="shared" si="301"/>
        <v>0</v>
      </c>
      <c r="FJ32" s="602">
        <v>0</v>
      </c>
      <c r="FK32" s="604">
        <f t="shared" si="302"/>
        <v>0</v>
      </c>
      <c r="FL32" s="592"/>
      <c r="FM32" s="573"/>
      <c r="FN32" s="610">
        <f>SUM(FK32:FK33)</f>
        <v>0</v>
      </c>
      <c r="FO32" s="127">
        <f>IF(FO$4=0,0,FN32/$FO$4)</f>
        <v>0</v>
      </c>
      <c r="FP32" s="135" t="s">
        <v>68</v>
      </c>
      <c r="FQ32" s="522">
        <f>EX28</f>
        <v>0</v>
      </c>
      <c r="FR32" s="496">
        <f>FN32</f>
        <v>0</v>
      </c>
      <c r="FS32" s="567">
        <f>SUM(FQ32:FR32)</f>
        <v>0</v>
      </c>
    </row>
    <row r="33" spans="1:175" ht="13.5" customHeight="1" x14ac:dyDescent="0.25">
      <c r="A33" s="44" t="s">
        <v>67</v>
      </c>
      <c r="B33" s="11" t="s">
        <v>70</v>
      </c>
      <c r="C33" s="8"/>
      <c r="D33" s="65">
        <v>0</v>
      </c>
      <c r="E33" s="70">
        <v>0</v>
      </c>
      <c r="F33" s="287" t="s">
        <v>120</v>
      </c>
      <c r="G33" s="65">
        <v>0</v>
      </c>
      <c r="H33" s="70">
        <v>0</v>
      </c>
      <c r="I33" s="16">
        <f>D33*E33+G33*H33</f>
        <v>0</v>
      </c>
      <c r="J33" s="13">
        <f>IF(E$113=0,0,I33/E$113)</f>
        <v>0</v>
      </c>
      <c r="K33" s="13">
        <f>(J33*G$2)</f>
        <v>0</v>
      </c>
      <c r="L33" s="13"/>
      <c r="M33" s="152"/>
      <c r="N33" s="10"/>
      <c r="O33" s="44" t="s">
        <v>67</v>
      </c>
      <c r="P33" s="11" t="s">
        <v>70</v>
      </c>
      <c r="Q33" s="8"/>
      <c r="R33" s="65">
        <v>0</v>
      </c>
      <c r="S33" s="70">
        <v>0</v>
      </c>
      <c r="T33" s="287" t="s">
        <v>120</v>
      </c>
      <c r="U33" s="65">
        <v>0</v>
      </c>
      <c r="V33" s="70">
        <v>0</v>
      </c>
      <c r="W33" s="16">
        <f>R33*S33+U33*V33</f>
        <v>0</v>
      </c>
      <c r="X33" s="13">
        <f>IF(S$113=0,0,W33/S$113)</f>
        <v>0</v>
      </c>
      <c r="Y33" s="13">
        <f>(X33*U$2)</f>
        <v>0</v>
      </c>
      <c r="Z33" s="13"/>
      <c r="AA33" s="152"/>
      <c r="AB33" s="10"/>
      <c r="AC33" s="44" t="s">
        <v>67</v>
      </c>
      <c r="AD33" s="11" t="s">
        <v>70</v>
      </c>
      <c r="AE33" s="8"/>
      <c r="AF33" s="65">
        <v>0</v>
      </c>
      <c r="AG33" s="70">
        <v>0</v>
      </c>
      <c r="AH33" s="287" t="s">
        <v>120</v>
      </c>
      <c r="AI33" s="65">
        <v>0</v>
      </c>
      <c r="AJ33" s="70">
        <v>0</v>
      </c>
      <c r="AK33" s="16">
        <f t="shared" ref="AK33" si="304">AF33*AG33+AI33*AJ33</f>
        <v>0</v>
      </c>
      <c r="AL33" s="13">
        <f t="shared" ref="AL33:AL35" si="305">IF(AG$113=0,0,AK33/AG$113)</f>
        <v>0</v>
      </c>
      <c r="AM33" s="13">
        <f t="shared" ref="AM33:AM35" si="306">(AL33*AI$2)</f>
        <v>0</v>
      </c>
      <c r="AN33" s="13"/>
      <c r="AO33" s="152"/>
      <c r="AP33" s="10"/>
      <c r="AQ33" s="44" t="s">
        <v>67</v>
      </c>
      <c r="AR33" s="11" t="s">
        <v>70</v>
      </c>
      <c r="AS33" s="8"/>
      <c r="AT33" s="65">
        <v>0</v>
      </c>
      <c r="AU33" s="70">
        <v>0</v>
      </c>
      <c r="AV33" s="287" t="s">
        <v>120</v>
      </c>
      <c r="AW33" s="65">
        <v>0</v>
      </c>
      <c r="AX33" s="70">
        <v>0</v>
      </c>
      <c r="AY33" s="16">
        <f t="shared" ref="AY33" si="307">AT33*AU33+AW33*AX33</f>
        <v>0</v>
      </c>
      <c r="AZ33" s="13">
        <f t="shared" ref="AZ33:AZ35" si="308">IF(AU$113=0,0,AY33/AU$113)</f>
        <v>0</v>
      </c>
      <c r="BA33" s="13">
        <f t="shared" ref="BA33:BA35" si="309">(AZ33*AW$2)</f>
        <v>0</v>
      </c>
      <c r="BB33" s="13"/>
      <c r="BC33" s="152"/>
      <c r="BD33" s="10"/>
      <c r="BE33" s="44" t="s">
        <v>67</v>
      </c>
      <c r="BF33" s="11" t="s">
        <v>70</v>
      </c>
      <c r="BG33" s="8"/>
      <c r="BH33" s="65">
        <v>0</v>
      </c>
      <c r="BI33" s="70">
        <v>0</v>
      </c>
      <c r="BJ33" s="287" t="s">
        <v>120</v>
      </c>
      <c r="BK33" s="65">
        <v>0</v>
      </c>
      <c r="BL33" s="70">
        <v>0</v>
      </c>
      <c r="BM33" s="16">
        <f t="shared" ref="BM33" si="310">BH33*BI33+BK33*BL33</f>
        <v>0</v>
      </c>
      <c r="BN33" s="13">
        <f t="shared" ref="BN33:BN35" si="311">IF(BI$113=0,0,BM33/BI$113)</f>
        <v>0</v>
      </c>
      <c r="BO33" s="13">
        <f t="shared" ref="BO33:BO35" si="312">(BN33*BK$2)</f>
        <v>0</v>
      </c>
      <c r="BP33" s="13"/>
      <c r="BQ33" s="152"/>
      <c r="BR33" s="10"/>
      <c r="BS33" s="44" t="s">
        <v>67</v>
      </c>
      <c r="BT33" s="11" t="s">
        <v>70</v>
      </c>
      <c r="BU33" s="8"/>
      <c r="BV33" s="65">
        <v>0</v>
      </c>
      <c r="BW33" s="70">
        <v>0</v>
      </c>
      <c r="BX33" s="287" t="s">
        <v>120</v>
      </c>
      <c r="BY33" s="65">
        <v>0</v>
      </c>
      <c r="BZ33" s="70">
        <v>0</v>
      </c>
      <c r="CA33" s="16">
        <f t="shared" ref="CA33" si="313">BV33*BW33+BY33*BZ33</f>
        <v>0</v>
      </c>
      <c r="CB33" s="13">
        <f t="shared" ref="CB33:CB35" si="314">IF(BW$113=0,0,CA33/BW$113)</f>
        <v>0</v>
      </c>
      <c r="CC33" s="13">
        <f t="shared" ref="CC33:CC35" si="315">(CB33*BY$2)</f>
        <v>0</v>
      </c>
      <c r="CD33" s="13"/>
      <c r="CE33" s="152"/>
      <c r="CF33" s="10"/>
      <c r="CG33" s="44" t="s">
        <v>67</v>
      </c>
      <c r="CH33" s="11" t="s">
        <v>70</v>
      </c>
      <c r="CI33" s="8"/>
      <c r="CJ33" s="65">
        <v>0</v>
      </c>
      <c r="CK33" s="70">
        <v>0</v>
      </c>
      <c r="CL33" s="287" t="s">
        <v>120</v>
      </c>
      <c r="CM33" s="65">
        <v>0</v>
      </c>
      <c r="CN33" s="70">
        <v>0</v>
      </c>
      <c r="CO33" s="16">
        <f t="shared" ref="CO33" si="316">CJ33*CK33+CM33*CN33</f>
        <v>0</v>
      </c>
      <c r="CP33" s="13">
        <f t="shared" ref="CP33:CP35" si="317">IF(CK$113=0,0,CO33/CK$113)</f>
        <v>0</v>
      </c>
      <c r="CQ33" s="13">
        <f t="shared" ref="CQ33:CQ35" si="318">(CP33*CM$2)</f>
        <v>0</v>
      </c>
      <c r="CR33" s="13"/>
      <c r="CS33" s="152"/>
      <c r="CT33" s="10"/>
      <c r="CU33" s="44" t="s">
        <v>67</v>
      </c>
      <c r="CV33" s="11" t="s">
        <v>70</v>
      </c>
      <c r="CW33" s="8"/>
      <c r="CX33" s="65">
        <v>0</v>
      </c>
      <c r="CY33" s="70">
        <v>0</v>
      </c>
      <c r="CZ33" s="287" t="s">
        <v>120</v>
      </c>
      <c r="DA33" s="65">
        <v>0</v>
      </c>
      <c r="DB33" s="70">
        <v>0</v>
      </c>
      <c r="DC33" s="16">
        <f t="shared" ref="DC33" si="319">CX33*CY33+DA33*DB33</f>
        <v>0</v>
      </c>
      <c r="DD33" s="13">
        <f t="shared" ref="DD33:DD35" si="320">IF(CY$113=0,0,DC33/CY$113)</f>
        <v>0</v>
      </c>
      <c r="DE33" s="13">
        <f t="shared" ref="DE33:DE35" si="321">(DD33*DA$2)</f>
        <v>0</v>
      </c>
      <c r="DF33" s="13"/>
      <c r="DG33" s="152"/>
      <c r="DH33" s="10"/>
      <c r="DI33" s="44" t="s">
        <v>67</v>
      </c>
      <c r="DJ33" s="11" t="s">
        <v>70</v>
      </c>
      <c r="DK33" s="8"/>
      <c r="DL33" s="65">
        <v>0</v>
      </c>
      <c r="DM33" s="70">
        <v>0</v>
      </c>
      <c r="DN33" s="287" t="s">
        <v>120</v>
      </c>
      <c r="DO33" s="65">
        <v>0</v>
      </c>
      <c r="DP33" s="70">
        <v>0</v>
      </c>
      <c r="DQ33" s="16">
        <f t="shared" ref="DQ33" si="322">DL33*DM33+DO33*DP33</f>
        <v>0</v>
      </c>
      <c r="DR33" s="13">
        <f t="shared" ref="DR33:DR35" si="323">IF(DM$113=0,0,DQ33/DM$113)</f>
        <v>0</v>
      </c>
      <c r="DS33" s="13">
        <f t="shared" ref="DS33:DS35" si="324">(DR33*DO$2)</f>
        <v>0</v>
      </c>
      <c r="DT33" s="13"/>
      <c r="DU33" s="152"/>
      <c r="DV33" s="10"/>
      <c r="DW33" s="44" t="s">
        <v>67</v>
      </c>
      <c r="DX33" s="11" t="s">
        <v>70</v>
      </c>
      <c r="DY33" s="8"/>
      <c r="DZ33" s="65">
        <v>0</v>
      </c>
      <c r="EA33" s="70">
        <v>0</v>
      </c>
      <c r="EB33" s="287" t="s">
        <v>120</v>
      </c>
      <c r="EC33" s="65">
        <v>0</v>
      </c>
      <c r="ED33" s="70">
        <v>0</v>
      </c>
      <c r="EE33" s="16">
        <f t="shared" ref="EE33" si="325">DZ33*EA33+EC33*ED33</f>
        <v>0</v>
      </c>
      <c r="EF33" s="13">
        <f t="shared" ref="EF33:EF35" si="326">IF(EA$113=0,0,EE33/EA$113)</f>
        <v>0</v>
      </c>
      <c r="EG33" s="13">
        <f t="shared" ref="EG33:EG35" si="327">(EF33*EC$2)</f>
        <v>0</v>
      </c>
      <c r="EH33" s="13"/>
      <c r="EI33" s="152"/>
      <c r="EJ33" s="10"/>
      <c r="EK33" s="44" t="s">
        <v>76</v>
      </c>
      <c r="EL33" s="11" t="str">
        <f>$B$56</f>
        <v>special component / blind</v>
      </c>
      <c r="EM33" s="14">
        <f t="shared" si="303"/>
        <v>0</v>
      </c>
      <c r="EO33" s="30"/>
      <c r="EP33" s="146"/>
      <c r="EQ33" s="765"/>
      <c r="ER33" s="116">
        <f t="shared" si="300"/>
        <v>0</v>
      </c>
      <c r="ES33" s="81">
        <f t="shared" si="204"/>
        <v>0</v>
      </c>
      <c r="ET33" s="280">
        <v>0</v>
      </c>
      <c r="EU33" s="9" t="s">
        <v>233</v>
      </c>
      <c r="EV33" s="581">
        <f t="shared" si="169"/>
        <v>0</v>
      </c>
      <c r="EW33" s="579">
        <f t="shared" si="127"/>
        <v>0</v>
      </c>
      <c r="EX33" s="582">
        <f t="shared" si="205"/>
        <v>0</v>
      </c>
      <c r="EY33" s="574"/>
      <c r="EZ33" s="575"/>
      <c r="FA33" s="567"/>
      <c r="FC33" s="46" t="s">
        <v>585</v>
      </c>
      <c r="FD33" s="72" t="s">
        <v>42</v>
      </c>
      <c r="FE33" s="141">
        <v>0</v>
      </c>
      <c r="FF33" s="141">
        <v>0</v>
      </c>
      <c r="FG33" s="142">
        <v>0</v>
      </c>
      <c r="FH33" s="9" t="s">
        <v>125</v>
      </c>
      <c r="FI33" s="122">
        <f t="shared" si="301"/>
        <v>0</v>
      </c>
      <c r="FJ33" s="602">
        <v>0</v>
      </c>
      <c r="FK33" s="604">
        <f t="shared" si="302"/>
        <v>0</v>
      </c>
      <c r="FL33" s="590"/>
      <c r="FM33" s="569"/>
      <c r="FN33" s="607"/>
      <c r="FO33" s="127"/>
      <c r="FP33" s="135"/>
      <c r="FQ33" s="522"/>
      <c r="FR33" s="61"/>
      <c r="FS33" s="567"/>
    </row>
    <row r="34" spans="1:175" x14ac:dyDescent="0.25">
      <c r="A34" s="44" t="s">
        <v>65</v>
      </c>
      <c r="B34" s="11" t="s">
        <v>64</v>
      </c>
      <c r="C34" s="8"/>
      <c r="D34" s="942"/>
      <c r="E34" s="942"/>
      <c r="F34" s="942"/>
      <c r="G34" s="65">
        <v>0</v>
      </c>
      <c r="H34" s="70">
        <v>0</v>
      </c>
      <c r="I34" s="16">
        <f>G34*H34</f>
        <v>0</v>
      </c>
      <c r="J34" s="13">
        <f>IF(E$113=0,0,I34/E$113)</f>
        <v>0</v>
      </c>
      <c r="K34" s="13">
        <f>(J34*G$2)</f>
        <v>0</v>
      </c>
      <c r="L34" s="13"/>
      <c r="M34" s="152"/>
      <c r="N34" s="10"/>
      <c r="O34" s="44" t="s">
        <v>65</v>
      </c>
      <c r="P34" s="11" t="s">
        <v>64</v>
      </c>
      <c r="Q34" s="8"/>
      <c r="R34" s="942"/>
      <c r="S34" s="942"/>
      <c r="T34" s="942"/>
      <c r="U34" s="65">
        <v>0</v>
      </c>
      <c r="V34" s="70">
        <v>0</v>
      </c>
      <c r="W34" s="16">
        <f>U34*V34</f>
        <v>0</v>
      </c>
      <c r="X34" s="13">
        <f>IF(S$113=0,0,W34/S$113)</f>
        <v>0</v>
      </c>
      <c r="Y34" s="13">
        <f>(X34*U$2)</f>
        <v>0</v>
      </c>
      <c r="Z34" s="13"/>
      <c r="AA34" s="152"/>
      <c r="AB34" s="10"/>
      <c r="AC34" s="44" t="s">
        <v>65</v>
      </c>
      <c r="AD34" s="11" t="s">
        <v>64</v>
      </c>
      <c r="AE34" s="8"/>
      <c r="AF34" s="942"/>
      <c r="AG34" s="942"/>
      <c r="AH34" s="942"/>
      <c r="AI34" s="65">
        <v>0</v>
      </c>
      <c r="AJ34" s="70">
        <v>0</v>
      </c>
      <c r="AK34" s="16">
        <f t="shared" ref="AK34:AK35" si="328">AI34*AJ34</f>
        <v>0</v>
      </c>
      <c r="AL34" s="13">
        <f t="shared" si="305"/>
        <v>0</v>
      </c>
      <c r="AM34" s="13">
        <f t="shared" si="306"/>
        <v>0</v>
      </c>
      <c r="AN34" s="13"/>
      <c r="AO34" s="152"/>
      <c r="AP34" s="10"/>
      <c r="AQ34" s="44" t="s">
        <v>65</v>
      </c>
      <c r="AR34" s="11" t="s">
        <v>64</v>
      </c>
      <c r="AS34" s="8"/>
      <c r="AT34" s="942"/>
      <c r="AU34" s="942"/>
      <c r="AV34" s="942"/>
      <c r="AW34" s="65">
        <v>0</v>
      </c>
      <c r="AX34" s="70">
        <v>0</v>
      </c>
      <c r="AY34" s="16">
        <f t="shared" ref="AY34:AY35" si="329">AW34*AX34</f>
        <v>0</v>
      </c>
      <c r="AZ34" s="13">
        <f t="shared" si="308"/>
        <v>0</v>
      </c>
      <c r="BA34" s="13">
        <f t="shared" si="309"/>
        <v>0</v>
      </c>
      <c r="BB34" s="13"/>
      <c r="BC34" s="152"/>
      <c r="BD34" s="10"/>
      <c r="BE34" s="44" t="s">
        <v>65</v>
      </c>
      <c r="BF34" s="11" t="s">
        <v>64</v>
      </c>
      <c r="BG34" s="8"/>
      <c r="BH34" s="942"/>
      <c r="BI34" s="942"/>
      <c r="BJ34" s="942"/>
      <c r="BK34" s="65">
        <v>0</v>
      </c>
      <c r="BL34" s="70">
        <v>0</v>
      </c>
      <c r="BM34" s="16">
        <f t="shared" ref="BM34:BM35" si="330">BK34*BL34</f>
        <v>0</v>
      </c>
      <c r="BN34" s="13">
        <f t="shared" si="311"/>
        <v>0</v>
      </c>
      <c r="BO34" s="13">
        <f t="shared" si="312"/>
        <v>0</v>
      </c>
      <c r="BP34" s="13"/>
      <c r="BQ34" s="152"/>
      <c r="BR34" s="10"/>
      <c r="BS34" s="44" t="s">
        <v>65</v>
      </c>
      <c r="BT34" s="11" t="s">
        <v>64</v>
      </c>
      <c r="BU34" s="8"/>
      <c r="BV34" s="942"/>
      <c r="BW34" s="942"/>
      <c r="BX34" s="942"/>
      <c r="BY34" s="65">
        <v>0</v>
      </c>
      <c r="BZ34" s="70">
        <v>0</v>
      </c>
      <c r="CA34" s="16">
        <f t="shared" ref="CA34:CA35" si="331">BY34*BZ34</f>
        <v>0</v>
      </c>
      <c r="CB34" s="13">
        <f t="shared" si="314"/>
        <v>0</v>
      </c>
      <c r="CC34" s="13">
        <f t="shared" si="315"/>
        <v>0</v>
      </c>
      <c r="CD34" s="13"/>
      <c r="CE34" s="152"/>
      <c r="CF34" s="10"/>
      <c r="CG34" s="44" t="s">
        <v>65</v>
      </c>
      <c r="CH34" s="11" t="s">
        <v>64</v>
      </c>
      <c r="CI34" s="8"/>
      <c r="CJ34" s="942"/>
      <c r="CK34" s="942"/>
      <c r="CL34" s="942"/>
      <c r="CM34" s="65">
        <v>0</v>
      </c>
      <c r="CN34" s="70">
        <v>0</v>
      </c>
      <c r="CO34" s="16">
        <f t="shared" ref="CO34:CO35" si="332">CM34*CN34</f>
        <v>0</v>
      </c>
      <c r="CP34" s="13">
        <f t="shared" si="317"/>
        <v>0</v>
      </c>
      <c r="CQ34" s="13">
        <f t="shared" si="318"/>
        <v>0</v>
      </c>
      <c r="CR34" s="13"/>
      <c r="CS34" s="152"/>
      <c r="CT34" s="10"/>
      <c r="CU34" s="44" t="s">
        <v>65</v>
      </c>
      <c r="CV34" s="11" t="s">
        <v>64</v>
      </c>
      <c r="CW34" s="8"/>
      <c r="CX34" s="942"/>
      <c r="CY34" s="942"/>
      <c r="CZ34" s="942"/>
      <c r="DA34" s="65">
        <v>0</v>
      </c>
      <c r="DB34" s="70">
        <v>0</v>
      </c>
      <c r="DC34" s="16">
        <f t="shared" ref="DC34:DC35" si="333">DA34*DB34</f>
        <v>0</v>
      </c>
      <c r="DD34" s="13">
        <f t="shared" si="320"/>
        <v>0</v>
      </c>
      <c r="DE34" s="13">
        <f t="shared" si="321"/>
        <v>0</v>
      </c>
      <c r="DF34" s="13"/>
      <c r="DG34" s="152"/>
      <c r="DH34" s="10"/>
      <c r="DI34" s="44" t="s">
        <v>65</v>
      </c>
      <c r="DJ34" s="11" t="s">
        <v>64</v>
      </c>
      <c r="DK34" s="8"/>
      <c r="DL34" s="942"/>
      <c r="DM34" s="942"/>
      <c r="DN34" s="942"/>
      <c r="DO34" s="65">
        <v>0</v>
      </c>
      <c r="DP34" s="70">
        <v>0</v>
      </c>
      <c r="DQ34" s="16">
        <f t="shared" ref="DQ34:DQ35" si="334">DO34*DP34</f>
        <v>0</v>
      </c>
      <c r="DR34" s="13">
        <f t="shared" si="323"/>
        <v>0</v>
      </c>
      <c r="DS34" s="13">
        <f t="shared" si="324"/>
        <v>0</v>
      </c>
      <c r="DT34" s="13"/>
      <c r="DU34" s="152"/>
      <c r="DV34" s="10"/>
      <c r="DW34" s="44" t="s">
        <v>65</v>
      </c>
      <c r="DX34" s="11" t="s">
        <v>64</v>
      </c>
      <c r="DY34" s="8"/>
      <c r="DZ34" s="942"/>
      <c r="EA34" s="942"/>
      <c r="EB34" s="942"/>
      <c r="EC34" s="65">
        <v>0</v>
      </c>
      <c r="ED34" s="70">
        <v>0</v>
      </c>
      <c r="EE34" s="16">
        <f t="shared" ref="EE34:EE35" si="335">EC34*ED34</f>
        <v>0</v>
      </c>
      <c r="EF34" s="13">
        <f t="shared" si="326"/>
        <v>0</v>
      </c>
      <c r="EG34" s="13">
        <f t="shared" si="327"/>
        <v>0</v>
      </c>
      <c r="EH34" s="13"/>
      <c r="EI34" s="152"/>
      <c r="EJ34" s="10"/>
      <c r="EK34" s="44" t="s">
        <v>76</v>
      </c>
      <c r="EL34" s="11" t="str">
        <f>$B$57</f>
        <v>special component / blind</v>
      </c>
      <c r="EM34" s="14">
        <f t="shared" si="303"/>
        <v>0</v>
      </c>
      <c r="EO34" s="30"/>
      <c r="EP34" s="146"/>
      <c r="EQ34" s="765"/>
      <c r="ER34" s="116">
        <f t="shared" si="300"/>
        <v>0</v>
      </c>
      <c r="ES34" s="81">
        <f t="shared" si="204"/>
        <v>0</v>
      </c>
      <c r="ET34" s="280">
        <v>0</v>
      </c>
      <c r="EU34" s="9" t="s">
        <v>233</v>
      </c>
      <c r="EV34" s="581">
        <f t="shared" si="169"/>
        <v>0</v>
      </c>
      <c r="EW34" s="579">
        <f t="shared" si="127"/>
        <v>0</v>
      </c>
      <c r="EX34" s="582">
        <f t="shared" si="205"/>
        <v>0</v>
      </c>
      <c r="EY34" s="574"/>
      <c r="EZ34" s="575"/>
      <c r="FA34" s="567"/>
      <c r="FC34" s="46" t="s">
        <v>65</v>
      </c>
      <c r="FD34" s="72" t="s">
        <v>42</v>
      </c>
      <c r="FE34" s="141">
        <v>0</v>
      </c>
      <c r="FF34" s="141">
        <v>0</v>
      </c>
      <c r="FG34" s="142">
        <v>0</v>
      </c>
      <c r="FH34" s="9" t="s">
        <v>125</v>
      </c>
      <c r="FI34" s="122">
        <f t="shared" si="301"/>
        <v>0</v>
      </c>
      <c r="FJ34" s="602">
        <v>0</v>
      </c>
      <c r="FK34" s="604">
        <f t="shared" si="302"/>
        <v>0</v>
      </c>
      <c r="FL34" s="591">
        <f>FR133</f>
        <v>0</v>
      </c>
      <c r="FM34" s="575"/>
      <c r="FN34" s="610">
        <f>SUM(FK34:FK35)+FL34</f>
        <v>0</v>
      </c>
      <c r="FO34" s="127">
        <f>IF(FO$4=0,0,FN34/$FO$4)</f>
        <v>0</v>
      </c>
      <c r="FP34" s="135" t="s">
        <v>65</v>
      </c>
      <c r="FQ34" s="522">
        <f>EX17+EX29+EY29</f>
        <v>0</v>
      </c>
      <c r="FR34" s="496">
        <f>FN34</f>
        <v>0</v>
      </c>
      <c r="FS34" s="567">
        <f>SUM(FQ34:FR34)</f>
        <v>0</v>
      </c>
    </row>
    <row r="35" spans="1:175" x14ac:dyDescent="0.25">
      <c r="A35" s="44" t="s">
        <v>72</v>
      </c>
      <c r="B35" s="11" t="s">
        <v>71</v>
      </c>
      <c r="C35" s="8"/>
      <c r="D35" s="942"/>
      <c r="E35" s="942"/>
      <c r="F35" s="942"/>
      <c r="G35" s="65">
        <v>0</v>
      </c>
      <c r="H35" s="70">
        <v>0</v>
      </c>
      <c r="I35" s="16">
        <f>G35*H35</f>
        <v>0</v>
      </c>
      <c r="J35" s="13">
        <f>IF(E$113=0,0,I35/E$113)</f>
        <v>0</v>
      </c>
      <c r="K35" s="13">
        <f>(J35*G$2)</f>
        <v>0</v>
      </c>
      <c r="L35" s="13"/>
      <c r="M35" s="152"/>
      <c r="N35" s="10"/>
      <c r="O35" s="44" t="s">
        <v>72</v>
      </c>
      <c r="P35" s="11" t="s">
        <v>71</v>
      </c>
      <c r="Q35" s="8"/>
      <c r="R35" s="942"/>
      <c r="S35" s="942"/>
      <c r="T35" s="942"/>
      <c r="U35" s="65">
        <v>0</v>
      </c>
      <c r="V35" s="70">
        <v>0</v>
      </c>
      <c r="W35" s="16">
        <f>U35*V35</f>
        <v>0</v>
      </c>
      <c r="X35" s="13">
        <f>IF(S$113=0,0,W35/S$113)</f>
        <v>0</v>
      </c>
      <c r="Y35" s="13">
        <f>(X35*U$2)</f>
        <v>0</v>
      </c>
      <c r="Z35" s="13"/>
      <c r="AA35" s="152"/>
      <c r="AB35" s="10"/>
      <c r="AC35" s="44" t="s">
        <v>72</v>
      </c>
      <c r="AD35" s="11" t="s">
        <v>71</v>
      </c>
      <c r="AE35" s="8"/>
      <c r="AF35" s="942"/>
      <c r="AG35" s="942"/>
      <c r="AH35" s="942"/>
      <c r="AI35" s="65">
        <v>0</v>
      </c>
      <c r="AJ35" s="70">
        <v>0</v>
      </c>
      <c r="AK35" s="16">
        <f t="shared" si="328"/>
        <v>0</v>
      </c>
      <c r="AL35" s="13">
        <f t="shared" si="305"/>
        <v>0</v>
      </c>
      <c r="AM35" s="13">
        <f t="shared" si="306"/>
        <v>0</v>
      </c>
      <c r="AN35" s="13"/>
      <c r="AO35" s="152"/>
      <c r="AP35" s="10"/>
      <c r="AQ35" s="44" t="s">
        <v>72</v>
      </c>
      <c r="AR35" s="11" t="s">
        <v>71</v>
      </c>
      <c r="AS35" s="8"/>
      <c r="AT35" s="942"/>
      <c r="AU35" s="942"/>
      <c r="AV35" s="942"/>
      <c r="AW35" s="65">
        <v>0</v>
      </c>
      <c r="AX35" s="70">
        <v>0</v>
      </c>
      <c r="AY35" s="16">
        <f t="shared" si="329"/>
        <v>0</v>
      </c>
      <c r="AZ35" s="13">
        <f t="shared" si="308"/>
        <v>0</v>
      </c>
      <c r="BA35" s="13">
        <f t="shared" si="309"/>
        <v>0</v>
      </c>
      <c r="BB35" s="13"/>
      <c r="BC35" s="152"/>
      <c r="BD35" s="10"/>
      <c r="BE35" s="44" t="s">
        <v>72</v>
      </c>
      <c r="BF35" s="11" t="s">
        <v>71</v>
      </c>
      <c r="BG35" s="8"/>
      <c r="BH35" s="942"/>
      <c r="BI35" s="942"/>
      <c r="BJ35" s="942"/>
      <c r="BK35" s="65">
        <v>0</v>
      </c>
      <c r="BL35" s="70">
        <v>0</v>
      </c>
      <c r="BM35" s="16">
        <f t="shared" si="330"/>
        <v>0</v>
      </c>
      <c r="BN35" s="13">
        <f t="shared" si="311"/>
        <v>0</v>
      </c>
      <c r="BO35" s="13">
        <f t="shared" si="312"/>
        <v>0</v>
      </c>
      <c r="BP35" s="13"/>
      <c r="BQ35" s="152"/>
      <c r="BR35" s="10"/>
      <c r="BS35" s="44" t="s">
        <v>72</v>
      </c>
      <c r="BT35" s="11" t="s">
        <v>71</v>
      </c>
      <c r="BU35" s="8"/>
      <c r="BV35" s="942"/>
      <c r="BW35" s="942"/>
      <c r="BX35" s="942"/>
      <c r="BY35" s="65">
        <v>0</v>
      </c>
      <c r="BZ35" s="70">
        <v>0</v>
      </c>
      <c r="CA35" s="16">
        <f t="shared" si="331"/>
        <v>0</v>
      </c>
      <c r="CB35" s="13">
        <f t="shared" si="314"/>
        <v>0</v>
      </c>
      <c r="CC35" s="13">
        <f t="shared" si="315"/>
        <v>0</v>
      </c>
      <c r="CD35" s="13"/>
      <c r="CE35" s="152"/>
      <c r="CF35" s="10"/>
      <c r="CG35" s="44" t="s">
        <v>72</v>
      </c>
      <c r="CH35" s="11" t="s">
        <v>71</v>
      </c>
      <c r="CI35" s="8"/>
      <c r="CJ35" s="942"/>
      <c r="CK35" s="942"/>
      <c r="CL35" s="942"/>
      <c r="CM35" s="65">
        <v>0</v>
      </c>
      <c r="CN35" s="70">
        <v>0</v>
      </c>
      <c r="CO35" s="16">
        <f t="shared" si="332"/>
        <v>0</v>
      </c>
      <c r="CP35" s="13">
        <f t="shared" si="317"/>
        <v>0</v>
      </c>
      <c r="CQ35" s="13">
        <f t="shared" si="318"/>
        <v>0</v>
      </c>
      <c r="CR35" s="13"/>
      <c r="CS35" s="152"/>
      <c r="CT35" s="10"/>
      <c r="CU35" s="44" t="s">
        <v>72</v>
      </c>
      <c r="CV35" s="11" t="s">
        <v>71</v>
      </c>
      <c r="CW35" s="8"/>
      <c r="CX35" s="942"/>
      <c r="CY35" s="942"/>
      <c r="CZ35" s="942"/>
      <c r="DA35" s="65">
        <v>0</v>
      </c>
      <c r="DB35" s="70">
        <v>0</v>
      </c>
      <c r="DC35" s="16">
        <f t="shared" si="333"/>
        <v>0</v>
      </c>
      <c r="DD35" s="13">
        <f t="shared" si="320"/>
        <v>0</v>
      </c>
      <c r="DE35" s="13">
        <f t="shared" si="321"/>
        <v>0</v>
      </c>
      <c r="DF35" s="13"/>
      <c r="DG35" s="152"/>
      <c r="DH35" s="10"/>
      <c r="DI35" s="44" t="s">
        <v>72</v>
      </c>
      <c r="DJ35" s="11" t="s">
        <v>71</v>
      </c>
      <c r="DK35" s="8"/>
      <c r="DL35" s="942"/>
      <c r="DM35" s="942"/>
      <c r="DN35" s="942"/>
      <c r="DO35" s="65">
        <v>0</v>
      </c>
      <c r="DP35" s="70">
        <v>0</v>
      </c>
      <c r="DQ35" s="16">
        <f t="shared" si="334"/>
        <v>0</v>
      </c>
      <c r="DR35" s="13">
        <f t="shared" si="323"/>
        <v>0</v>
      </c>
      <c r="DS35" s="13">
        <f t="shared" si="324"/>
        <v>0</v>
      </c>
      <c r="DT35" s="13"/>
      <c r="DU35" s="152"/>
      <c r="DV35" s="10"/>
      <c r="DW35" s="44" t="s">
        <v>72</v>
      </c>
      <c r="DX35" s="11" t="s">
        <v>71</v>
      </c>
      <c r="DY35" s="8"/>
      <c r="DZ35" s="942"/>
      <c r="EA35" s="942"/>
      <c r="EB35" s="942"/>
      <c r="EC35" s="65">
        <v>0</v>
      </c>
      <c r="ED35" s="70">
        <v>0</v>
      </c>
      <c r="EE35" s="16">
        <f t="shared" si="335"/>
        <v>0</v>
      </c>
      <c r="EF35" s="13">
        <f t="shared" si="326"/>
        <v>0</v>
      </c>
      <c r="EG35" s="13">
        <f t="shared" si="327"/>
        <v>0</v>
      </c>
      <c r="EH35" s="13"/>
      <c r="EI35" s="152"/>
      <c r="EJ35" s="10"/>
      <c r="EK35" s="44" t="s">
        <v>76</v>
      </c>
      <c r="EL35" s="11" t="str">
        <f>$B$58</f>
        <v>special component / blind</v>
      </c>
      <c r="EM35" s="14">
        <f t="shared" si="303"/>
        <v>0</v>
      </c>
      <c r="EO35" s="30"/>
      <c r="EP35" s="146"/>
      <c r="EQ35" s="765"/>
      <c r="ER35" s="116">
        <f t="shared" si="300"/>
        <v>0</v>
      </c>
      <c r="ES35" s="81">
        <f t="shared" si="204"/>
        <v>0</v>
      </c>
      <c r="ET35" s="280">
        <v>0</v>
      </c>
      <c r="EU35" s="9" t="s">
        <v>233</v>
      </c>
      <c r="EV35" s="581">
        <f t="shared" si="169"/>
        <v>0</v>
      </c>
      <c r="EW35" s="579">
        <f t="shared" si="127"/>
        <v>0</v>
      </c>
      <c r="EX35" s="582">
        <f t="shared" si="205"/>
        <v>0</v>
      </c>
      <c r="EY35" s="574"/>
      <c r="EZ35" s="575"/>
      <c r="FA35" s="567"/>
      <c r="FC35" s="46" t="s">
        <v>65</v>
      </c>
      <c r="FD35" s="72" t="s">
        <v>42</v>
      </c>
      <c r="FE35" s="141">
        <v>0</v>
      </c>
      <c r="FF35" s="141">
        <v>0</v>
      </c>
      <c r="FG35" s="142">
        <v>0</v>
      </c>
      <c r="FH35" s="9" t="s">
        <v>125</v>
      </c>
      <c r="FI35" s="122">
        <f t="shared" si="301"/>
        <v>0</v>
      </c>
      <c r="FJ35" s="602">
        <v>0</v>
      </c>
      <c r="FK35" s="604">
        <f t="shared" si="302"/>
        <v>0</v>
      </c>
      <c r="FL35" s="590"/>
      <c r="FM35" s="569"/>
      <c r="FN35" s="607"/>
      <c r="FO35" s="127"/>
      <c r="FP35" s="135"/>
      <c r="FQ35" s="522"/>
      <c r="FR35" s="61"/>
      <c r="FS35" s="567"/>
    </row>
    <row r="36" spans="1:175" x14ac:dyDescent="0.25">
      <c r="A36" s="45"/>
      <c r="B36" s="93"/>
      <c r="C36" s="941"/>
      <c r="D36" s="942" t="s">
        <v>20</v>
      </c>
      <c r="E36" s="942" t="s">
        <v>37</v>
      </c>
      <c r="F36" s="942" t="s">
        <v>37</v>
      </c>
      <c r="G36" s="288"/>
      <c r="H36" s="289"/>
      <c r="I36" s="14"/>
      <c r="J36" s="14"/>
      <c r="K36" s="14"/>
      <c r="L36" s="14"/>
      <c r="M36" s="153"/>
      <c r="N36" s="15"/>
      <c r="O36" s="45"/>
      <c r="P36" s="93"/>
      <c r="Q36" s="941"/>
      <c r="R36" s="942" t="s">
        <v>20</v>
      </c>
      <c r="S36" s="942" t="s">
        <v>37</v>
      </c>
      <c r="T36" s="942" t="s">
        <v>37</v>
      </c>
      <c r="U36" s="288"/>
      <c r="V36" s="289"/>
      <c r="W36" s="14"/>
      <c r="X36" s="14"/>
      <c r="Y36" s="14"/>
      <c r="Z36" s="14"/>
      <c r="AA36" s="153"/>
      <c r="AB36" s="15"/>
      <c r="AC36" s="45"/>
      <c r="AD36" s="93"/>
      <c r="AE36" s="941"/>
      <c r="AF36" s="942" t="s">
        <v>20</v>
      </c>
      <c r="AG36" s="942" t="s">
        <v>37</v>
      </c>
      <c r="AH36" s="942" t="s">
        <v>37</v>
      </c>
      <c r="AI36" s="288"/>
      <c r="AJ36" s="289"/>
      <c r="AK36" s="14"/>
      <c r="AL36" s="14"/>
      <c r="AM36" s="14"/>
      <c r="AN36" s="14"/>
      <c r="AO36" s="153"/>
      <c r="AP36" s="15"/>
      <c r="AQ36" s="45"/>
      <c r="AR36" s="93"/>
      <c r="AS36" s="941"/>
      <c r="AT36" s="942" t="s">
        <v>20</v>
      </c>
      <c r="AU36" s="942" t="s">
        <v>37</v>
      </c>
      <c r="AV36" s="942" t="s">
        <v>37</v>
      </c>
      <c r="AW36" s="288"/>
      <c r="AX36" s="289"/>
      <c r="AY36" s="14"/>
      <c r="AZ36" s="14"/>
      <c r="BA36" s="14"/>
      <c r="BB36" s="14"/>
      <c r="BC36" s="153"/>
      <c r="BD36" s="15"/>
      <c r="BE36" s="45"/>
      <c r="BF36" s="93"/>
      <c r="BG36" s="941"/>
      <c r="BH36" s="942" t="s">
        <v>20</v>
      </c>
      <c r="BI36" s="942" t="s">
        <v>37</v>
      </c>
      <c r="BJ36" s="942" t="s">
        <v>37</v>
      </c>
      <c r="BK36" s="288"/>
      <c r="BL36" s="289"/>
      <c r="BM36" s="14"/>
      <c r="BN36" s="14"/>
      <c r="BO36" s="14"/>
      <c r="BP36" s="14"/>
      <c r="BQ36" s="153"/>
      <c r="BR36" s="15"/>
      <c r="BS36" s="45"/>
      <c r="BT36" s="93"/>
      <c r="BU36" s="941"/>
      <c r="BV36" s="942" t="s">
        <v>20</v>
      </c>
      <c r="BW36" s="942" t="s">
        <v>37</v>
      </c>
      <c r="BX36" s="942" t="s">
        <v>37</v>
      </c>
      <c r="BY36" s="288"/>
      <c r="BZ36" s="289"/>
      <c r="CA36" s="14"/>
      <c r="CB36" s="14"/>
      <c r="CC36" s="14"/>
      <c r="CD36" s="14"/>
      <c r="CE36" s="153"/>
      <c r="CF36" s="15"/>
      <c r="CG36" s="45"/>
      <c r="CH36" s="93"/>
      <c r="CI36" s="941"/>
      <c r="CJ36" s="942" t="s">
        <v>20</v>
      </c>
      <c r="CK36" s="942" t="s">
        <v>37</v>
      </c>
      <c r="CL36" s="942" t="s">
        <v>37</v>
      </c>
      <c r="CM36" s="288"/>
      <c r="CN36" s="289"/>
      <c r="CO36" s="14"/>
      <c r="CP36" s="14"/>
      <c r="CQ36" s="14"/>
      <c r="CR36" s="14"/>
      <c r="CS36" s="153"/>
      <c r="CT36" s="15"/>
      <c r="CU36" s="45"/>
      <c r="CV36" s="93"/>
      <c r="CW36" s="941"/>
      <c r="CX36" s="942" t="s">
        <v>20</v>
      </c>
      <c r="CY36" s="942" t="s">
        <v>37</v>
      </c>
      <c r="CZ36" s="942" t="s">
        <v>37</v>
      </c>
      <c r="DA36" s="288"/>
      <c r="DB36" s="289"/>
      <c r="DC36" s="14"/>
      <c r="DD36" s="14"/>
      <c r="DE36" s="14"/>
      <c r="DF36" s="14"/>
      <c r="DG36" s="153"/>
      <c r="DH36" s="15"/>
      <c r="DI36" s="45"/>
      <c r="DJ36" s="93"/>
      <c r="DK36" s="941"/>
      <c r="DL36" s="942" t="s">
        <v>20</v>
      </c>
      <c r="DM36" s="942" t="s">
        <v>37</v>
      </c>
      <c r="DN36" s="942" t="s">
        <v>37</v>
      </c>
      <c r="DO36" s="288"/>
      <c r="DP36" s="289"/>
      <c r="DQ36" s="14"/>
      <c r="DR36" s="14"/>
      <c r="DS36" s="14"/>
      <c r="DT36" s="14"/>
      <c r="DU36" s="153"/>
      <c r="DV36" s="15"/>
      <c r="DW36" s="45"/>
      <c r="DX36" s="93"/>
      <c r="DY36" s="941"/>
      <c r="DZ36" s="942" t="s">
        <v>20</v>
      </c>
      <c r="EA36" s="942" t="s">
        <v>37</v>
      </c>
      <c r="EB36" s="942" t="s">
        <v>37</v>
      </c>
      <c r="EC36" s="288"/>
      <c r="ED36" s="289"/>
      <c r="EE36" s="14"/>
      <c r="EF36" s="14"/>
      <c r="EG36" s="14"/>
      <c r="EH36" s="14"/>
      <c r="EI36" s="153"/>
      <c r="EJ36" s="15"/>
      <c r="EK36" s="44" t="s">
        <v>76</v>
      </c>
      <c r="EL36" s="11" t="str">
        <f>$B$59</f>
        <v>special component / blind</v>
      </c>
      <c r="EM36" s="14">
        <f t="shared" si="303"/>
        <v>0</v>
      </c>
      <c r="EO36" s="30"/>
      <c r="EP36" s="146"/>
      <c r="EQ36" s="765"/>
      <c r="ER36" s="116">
        <f t="shared" si="300"/>
        <v>0</v>
      </c>
      <c r="ES36" s="81">
        <f t="shared" si="204"/>
        <v>0</v>
      </c>
      <c r="ET36" s="280">
        <v>0</v>
      </c>
      <c r="EU36" s="9" t="s">
        <v>233</v>
      </c>
      <c r="EV36" s="581">
        <f t="shared" si="169"/>
        <v>0</v>
      </c>
      <c r="EW36" s="579">
        <f t="shared" si="127"/>
        <v>0</v>
      </c>
      <c r="EX36" s="582">
        <f t="shared" si="205"/>
        <v>0</v>
      </c>
      <c r="EY36" s="574"/>
      <c r="EZ36" s="575"/>
      <c r="FA36" s="567"/>
      <c r="FC36" s="44" t="s">
        <v>76</v>
      </c>
      <c r="FD36" s="72" t="s">
        <v>42</v>
      </c>
      <c r="FE36" s="141">
        <v>0</v>
      </c>
      <c r="FF36" s="141">
        <v>0</v>
      </c>
      <c r="FG36" s="142">
        <v>0</v>
      </c>
      <c r="FH36" s="9" t="s">
        <v>125</v>
      </c>
      <c r="FI36" s="122">
        <f t="shared" si="301"/>
        <v>0</v>
      </c>
      <c r="FJ36" s="602">
        <v>0</v>
      </c>
      <c r="FK36" s="604">
        <f t="shared" si="302"/>
        <v>0</v>
      </c>
      <c r="FL36" s="591">
        <f>FR135</f>
        <v>0</v>
      </c>
      <c r="FM36" s="575"/>
      <c r="FN36" s="610">
        <f>SUM(FK36:FK37)+FL36</f>
        <v>0</v>
      </c>
      <c r="FO36" s="127">
        <f>IF(FO$4=0,0,FN36/$FO$4)</f>
        <v>0</v>
      </c>
      <c r="FP36" s="87" t="s">
        <v>76</v>
      </c>
      <c r="FQ36" s="522">
        <f>EY30+EX30+EX31+EX32+EX33+EX34+EX35+EX36+EX37</f>
        <v>0</v>
      </c>
      <c r="FR36" s="496">
        <f>FN36</f>
        <v>0</v>
      </c>
      <c r="FS36" s="567">
        <f>SUM(FQ36:FR36)</f>
        <v>0</v>
      </c>
    </row>
    <row r="37" spans="1:175" ht="13" thickBot="1" x14ac:dyDescent="0.3">
      <c r="A37" s="44" t="s">
        <v>72</v>
      </c>
      <c r="B37" s="11" t="s">
        <v>38</v>
      </c>
      <c r="C37" s="8"/>
      <c r="D37" s="71">
        <v>0</v>
      </c>
      <c r="E37" s="65">
        <v>0</v>
      </c>
      <c r="F37" s="65">
        <v>0</v>
      </c>
      <c r="G37" s="31">
        <v>1.4</v>
      </c>
      <c r="H37" s="70">
        <v>0</v>
      </c>
      <c r="I37" s="13">
        <f>D37*E37*F37*G37*H37/1000</f>
        <v>0</v>
      </c>
      <c r="J37" s="13">
        <f t="shared" ref="J37:J43" si="336">IF(E$113=0,0,I37/E$113)</f>
        <v>0</v>
      </c>
      <c r="K37" s="13">
        <f t="shared" ref="K37:K43" si="337">(J37*G$2)</f>
        <v>0</v>
      </c>
      <c r="L37" s="13"/>
      <c r="M37" s="152"/>
      <c r="N37" s="10"/>
      <c r="O37" s="44" t="s">
        <v>72</v>
      </c>
      <c r="P37" s="11" t="s">
        <v>38</v>
      </c>
      <c r="Q37" s="8"/>
      <c r="R37" s="71">
        <v>0</v>
      </c>
      <c r="S37" s="65">
        <v>0</v>
      </c>
      <c r="T37" s="65">
        <v>0</v>
      </c>
      <c r="U37" s="31">
        <v>1.4</v>
      </c>
      <c r="V37" s="70">
        <v>0</v>
      </c>
      <c r="W37" s="13">
        <f>R37*S37*T37*U37*V37/1000</f>
        <v>0</v>
      </c>
      <c r="X37" s="13">
        <f t="shared" ref="X37:X43" si="338">IF(S$113=0,0,W37/S$113)</f>
        <v>0</v>
      </c>
      <c r="Y37" s="13">
        <f t="shared" ref="Y37:Y43" si="339">(X37*U$2)</f>
        <v>0</v>
      </c>
      <c r="Z37" s="13"/>
      <c r="AA37" s="152"/>
      <c r="AB37" s="10"/>
      <c r="AC37" s="44" t="s">
        <v>72</v>
      </c>
      <c r="AD37" s="11" t="s">
        <v>38</v>
      </c>
      <c r="AE37" s="8"/>
      <c r="AF37" s="71">
        <v>0</v>
      </c>
      <c r="AG37" s="65">
        <v>0</v>
      </c>
      <c r="AH37" s="65">
        <v>0</v>
      </c>
      <c r="AI37" s="31">
        <v>1.4</v>
      </c>
      <c r="AJ37" s="70">
        <v>0</v>
      </c>
      <c r="AK37" s="13">
        <f t="shared" ref="AK37" si="340">AF37*AG37*AH37*AI37*AJ37/1000</f>
        <v>0</v>
      </c>
      <c r="AL37" s="13">
        <f t="shared" ref="AL37:AL43" si="341">IF(AG$113=0,0,AK37/AG$113)</f>
        <v>0</v>
      </c>
      <c r="AM37" s="13">
        <f t="shared" ref="AM37:AM43" si="342">(AL37*AI$2)</f>
        <v>0</v>
      </c>
      <c r="AN37" s="13"/>
      <c r="AO37" s="152"/>
      <c r="AP37" s="10"/>
      <c r="AQ37" s="44" t="s">
        <v>72</v>
      </c>
      <c r="AR37" s="11" t="s">
        <v>38</v>
      </c>
      <c r="AS37" s="8"/>
      <c r="AT37" s="71">
        <v>0</v>
      </c>
      <c r="AU37" s="65">
        <v>0</v>
      </c>
      <c r="AV37" s="65">
        <v>0</v>
      </c>
      <c r="AW37" s="31">
        <v>1.4</v>
      </c>
      <c r="AX37" s="70">
        <v>0</v>
      </c>
      <c r="AY37" s="13">
        <f t="shared" ref="AY37" si="343">AT37*AU37*AV37*AW37*AX37/1000</f>
        <v>0</v>
      </c>
      <c r="AZ37" s="13">
        <f t="shared" ref="AZ37:AZ43" si="344">IF(AU$113=0,0,AY37/AU$113)</f>
        <v>0</v>
      </c>
      <c r="BA37" s="13">
        <f t="shared" ref="BA37:BA43" si="345">(AZ37*AW$2)</f>
        <v>0</v>
      </c>
      <c r="BB37" s="13"/>
      <c r="BC37" s="152"/>
      <c r="BD37" s="10"/>
      <c r="BE37" s="44" t="s">
        <v>72</v>
      </c>
      <c r="BF37" s="11" t="s">
        <v>38</v>
      </c>
      <c r="BG37" s="8"/>
      <c r="BH37" s="71">
        <v>0</v>
      </c>
      <c r="BI37" s="65">
        <v>0</v>
      </c>
      <c r="BJ37" s="65">
        <v>0</v>
      </c>
      <c r="BK37" s="31">
        <v>1.4</v>
      </c>
      <c r="BL37" s="70">
        <v>0</v>
      </c>
      <c r="BM37" s="13">
        <f t="shared" ref="BM37" si="346">BH37*BI37*BJ37*BK37*BL37/1000</f>
        <v>0</v>
      </c>
      <c r="BN37" s="13">
        <f t="shared" ref="BN37:BN43" si="347">IF(BI$113=0,0,BM37/BI$113)</f>
        <v>0</v>
      </c>
      <c r="BO37" s="13">
        <f t="shared" ref="BO37:BO43" si="348">(BN37*BK$2)</f>
        <v>0</v>
      </c>
      <c r="BP37" s="13"/>
      <c r="BQ37" s="152"/>
      <c r="BR37" s="10"/>
      <c r="BS37" s="44" t="s">
        <v>72</v>
      </c>
      <c r="BT37" s="11" t="s">
        <v>38</v>
      </c>
      <c r="BU37" s="8"/>
      <c r="BV37" s="71">
        <v>0</v>
      </c>
      <c r="BW37" s="65">
        <v>0</v>
      </c>
      <c r="BX37" s="65">
        <v>0</v>
      </c>
      <c r="BY37" s="31">
        <v>1.4</v>
      </c>
      <c r="BZ37" s="70">
        <v>0</v>
      </c>
      <c r="CA37" s="13">
        <f t="shared" ref="CA37" si="349">BV37*BW37*BX37*BY37*BZ37/1000</f>
        <v>0</v>
      </c>
      <c r="CB37" s="13">
        <f t="shared" ref="CB37:CB43" si="350">IF(BW$113=0,0,CA37/BW$113)</f>
        <v>0</v>
      </c>
      <c r="CC37" s="13">
        <f t="shared" ref="CC37:CC43" si="351">(CB37*BY$2)</f>
        <v>0</v>
      </c>
      <c r="CD37" s="13"/>
      <c r="CE37" s="152"/>
      <c r="CF37" s="10"/>
      <c r="CG37" s="44" t="s">
        <v>72</v>
      </c>
      <c r="CH37" s="11" t="s">
        <v>38</v>
      </c>
      <c r="CI37" s="8"/>
      <c r="CJ37" s="71">
        <v>0</v>
      </c>
      <c r="CK37" s="65">
        <v>0</v>
      </c>
      <c r="CL37" s="65">
        <v>0</v>
      </c>
      <c r="CM37" s="31">
        <v>1.4</v>
      </c>
      <c r="CN37" s="70">
        <v>0</v>
      </c>
      <c r="CO37" s="13">
        <f t="shared" ref="CO37" si="352">CJ37*CK37*CL37*CM37*CN37/1000</f>
        <v>0</v>
      </c>
      <c r="CP37" s="13">
        <f t="shared" ref="CP37:CP43" si="353">IF(CK$113=0,0,CO37/CK$113)</f>
        <v>0</v>
      </c>
      <c r="CQ37" s="13">
        <f t="shared" ref="CQ37:CQ43" si="354">(CP37*CM$2)</f>
        <v>0</v>
      </c>
      <c r="CR37" s="13"/>
      <c r="CS37" s="152"/>
      <c r="CT37" s="10"/>
      <c r="CU37" s="44" t="s">
        <v>72</v>
      </c>
      <c r="CV37" s="11" t="s">
        <v>38</v>
      </c>
      <c r="CW37" s="8"/>
      <c r="CX37" s="71">
        <v>0</v>
      </c>
      <c r="CY37" s="65">
        <v>0</v>
      </c>
      <c r="CZ37" s="65">
        <v>0</v>
      </c>
      <c r="DA37" s="31">
        <v>1.4</v>
      </c>
      <c r="DB37" s="70">
        <v>0</v>
      </c>
      <c r="DC37" s="13">
        <f t="shared" ref="DC37" si="355">CX37*CY37*CZ37*DA37*DB37/1000</f>
        <v>0</v>
      </c>
      <c r="DD37" s="13">
        <f t="shared" ref="DD37:DD43" si="356">IF(CY$113=0,0,DC37/CY$113)</f>
        <v>0</v>
      </c>
      <c r="DE37" s="13">
        <f t="shared" ref="DE37:DE43" si="357">(DD37*DA$2)</f>
        <v>0</v>
      </c>
      <c r="DF37" s="13"/>
      <c r="DG37" s="152"/>
      <c r="DH37" s="10"/>
      <c r="DI37" s="44" t="s">
        <v>72</v>
      </c>
      <c r="DJ37" s="11" t="s">
        <v>38</v>
      </c>
      <c r="DK37" s="8"/>
      <c r="DL37" s="71">
        <v>0</v>
      </c>
      <c r="DM37" s="65">
        <v>0</v>
      </c>
      <c r="DN37" s="65">
        <v>0</v>
      </c>
      <c r="DO37" s="31">
        <v>1.4</v>
      </c>
      <c r="DP37" s="70">
        <v>0</v>
      </c>
      <c r="DQ37" s="13">
        <f t="shared" ref="DQ37" si="358">DL37*DM37*DN37*DO37*DP37/1000</f>
        <v>0</v>
      </c>
      <c r="DR37" s="13">
        <f t="shared" ref="DR37:DR43" si="359">IF(DM$113=0,0,DQ37/DM$113)</f>
        <v>0</v>
      </c>
      <c r="DS37" s="13">
        <f t="shared" ref="DS37:DS43" si="360">(DR37*DO$2)</f>
        <v>0</v>
      </c>
      <c r="DT37" s="13"/>
      <c r="DU37" s="152"/>
      <c r="DV37" s="10"/>
      <c r="DW37" s="44" t="s">
        <v>72</v>
      </c>
      <c r="DX37" s="11" t="s">
        <v>38</v>
      </c>
      <c r="DY37" s="8"/>
      <c r="DZ37" s="71">
        <v>0</v>
      </c>
      <c r="EA37" s="65">
        <v>0</v>
      </c>
      <c r="EB37" s="65">
        <v>0</v>
      </c>
      <c r="EC37" s="31">
        <v>1.4</v>
      </c>
      <c r="ED37" s="70">
        <v>0</v>
      </c>
      <c r="EE37" s="13">
        <f t="shared" ref="EE37" si="361">DZ37*EA37*EB37*EC37*ED37/1000</f>
        <v>0</v>
      </c>
      <c r="EF37" s="13">
        <f t="shared" ref="EF37:EF43" si="362">IF(EA$113=0,0,EE37/EA$113)</f>
        <v>0</v>
      </c>
      <c r="EG37" s="13">
        <f t="shared" ref="EG37:EG43" si="363">(EF37*EC$2)</f>
        <v>0</v>
      </c>
      <c r="EH37" s="13"/>
      <c r="EI37" s="152"/>
      <c r="EJ37" s="10"/>
      <c r="EK37" s="44" t="s">
        <v>76</v>
      </c>
      <c r="EL37" s="11" t="str">
        <f>$B$60</f>
        <v>special component / blind</v>
      </c>
      <c r="EM37" s="14">
        <f t="shared" si="303"/>
        <v>0</v>
      </c>
      <c r="EO37" s="30"/>
      <c r="EP37" s="146"/>
      <c r="EQ37" s="765"/>
      <c r="ER37" s="116">
        <f t="shared" si="300"/>
        <v>0</v>
      </c>
      <c r="ES37" s="81">
        <f t="shared" si="204"/>
        <v>0</v>
      </c>
      <c r="ET37" s="280">
        <v>0</v>
      </c>
      <c r="EU37" s="9" t="s">
        <v>233</v>
      </c>
      <c r="EV37" s="581">
        <f t="shared" si="169"/>
        <v>0</v>
      </c>
      <c r="EW37" s="579">
        <f t="shared" si="127"/>
        <v>0</v>
      </c>
      <c r="EX37" s="582">
        <f t="shared" si="205"/>
        <v>0</v>
      </c>
      <c r="EY37" s="574"/>
      <c r="EZ37" s="575"/>
      <c r="FA37" s="567"/>
      <c r="FC37" s="44" t="s">
        <v>76</v>
      </c>
      <c r="FD37" s="72" t="s">
        <v>42</v>
      </c>
      <c r="FE37" s="141">
        <v>0</v>
      </c>
      <c r="FF37" s="141">
        <v>0</v>
      </c>
      <c r="FG37" s="142">
        <v>0</v>
      </c>
      <c r="FH37" s="9" t="s">
        <v>125</v>
      </c>
      <c r="FI37" s="122">
        <f t="shared" si="301"/>
        <v>0</v>
      </c>
      <c r="FJ37" s="602">
        <v>0</v>
      </c>
      <c r="FK37" s="604">
        <f t="shared" si="302"/>
        <v>0</v>
      </c>
      <c r="FL37" s="592"/>
      <c r="FM37" s="573"/>
      <c r="FN37" s="607"/>
      <c r="FO37" s="127"/>
      <c r="FP37" s="87"/>
      <c r="FQ37" s="522"/>
      <c r="FR37" s="61"/>
      <c r="FS37" s="567"/>
    </row>
    <row r="38" spans="1:175" ht="13.5" thickTop="1" thickBot="1" x14ac:dyDescent="0.3">
      <c r="A38" s="44" t="s">
        <v>66</v>
      </c>
      <c r="B38" s="61" t="s">
        <v>740</v>
      </c>
      <c r="C38" s="8"/>
      <c r="D38" s="944"/>
      <c r="E38" s="30"/>
      <c r="F38" s="944"/>
      <c r="G38" s="65">
        <v>0</v>
      </c>
      <c r="H38" s="820"/>
      <c r="I38" s="13">
        <f>(G38*H38)</f>
        <v>0</v>
      </c>
      <c r="J38" s="13">
        <f t="shared" si="336"/>
        <v>0</v>
      </c>
      <c r="K38" s="13">
        <f t="shared" si="337"/>
        <v>0</v>
      </c>
      <c r="L38" s="13"/>
      <c r="M38" s="152"/>
      <c r="N38" s="10"/>
      <c r="O38" s="44" t="s">
        <v>66</v>
      </c>
      <c r="P38" s="61" t="s">
        <v>236</v>
      </c>
      <c r="Q38" s="8"/>
      <c r="R38" s="944"/>
      <c r="S38" s="30"/>
      <c r="T38" s="944"/>
      <c r="U38" s="65">
        <v>0</v>
      </c>
      <c r="V38" s="820"/>
      <c r="W38" s="13">
        <f>(U38*V38)</f>
        <v>0</v>
      </c>
      <c r="X38" s="13">
        <f t="shared" si="338"/>
        <v>0</v>
      </c>
      <c r="Y38" s="13">
        <f t="shared" si="339"/>
        <v>0</v>
      </c>
      <c r="Z38" s="13"/>
      <c r="AA38" s="152"/>
      <c r="AB38" s="10"/>
      <c r="AC38" s="44" t="s">
        <v>66</v>
      </c>
      <c r="AD38" s="61" t="s">
        <v>236</v>
      </c>
      <c r="AE38" s="8"/>
      <c r="AF38" s="944"/>
      <c r="AG38" s="30"/>
      <c r="AH38" s="944"/>
      <c r="AI38" s="65">
        <v>0</v>
      </c>
      <c r="AJ38" s="820"/>
      <c r="AK38" s="13">
        <f t="shared" ref="AK38:AK41" si="364">(AI38*AJ38)</f>
        <v>0</v>
      </c>
      <c r="AL38" s="13">
        <f t="shared" si="341"/>
        <v>0</v>
      </c>
      <c r="AM38" s="13">
        <f t="shared" si="342"/>
        <v>0</v>
      </c>
      <c r="AN38" s="13"/>
      <c r="AO38" s="152"/>
      <c r="AP38" s="10"/>
      <c r="AQ38" s="44" t="s">
        <v>66</v>
      </c>
      <c r="AR38" s="61" t="s">
        <v>236</v>
      </c>
      <c r="AS38" s="8"/>
      <c r="AT38" s="944"/>
      <c r="AU38" s="30"/>
      <c r="AV38" s="944"/>
      <c r="AW38" s="65">
        <v>0</v>
      </c>
      <c r="AX38" s="820"/>
      <c r="AY38" s="13">
        <f t="shared" ref="AY38:AY41" si="365">(AW38*AX38)</f>
        <v>0</v>
      </c>
      <c r="AZ38" s="13">
        <f t="shared" si="344"/>
        <v>0</v>
      </c>
      <c r="BA38" s="13">
        <f t="shared" si="345"/>
        <v>0</v>
      </c>
      <c r="BB38" s="13"/>
      <c r="BC38" s="152"/>
      <c r="BD38" s="10"/>
      <c r="BE38" s="44" t="s">
        <v>66</v>
      </c>
      <c r="BF38" s="61" t="s">
        <v>236</v>
      </c>
      <c r="BG38" s="8"/>
      <c r="BH38" s="944"/>
      <c r="BI38" s="30"/>
      <c r="BJ38" s="944"/>
      <c r="BK38" s="65">
        <v>0</v>
      </c>
      <c r="BL38" s="820"/>
      <c r="BM38" s="13">
        <f t="shared" ref="BM38:BM41" si="366">(BK38*BL38)</f>
        <v>0</v>
      </c>
      <c r="BN38" s="13">
        <f t="shared" si="347"/>
        <v>0</v>
      </c>
      <c r="BO38" s="13">
        <f t="shared" si="348"/>
        <v>0</v>
      </c>
      <c r="BP38" s="13"/>
      <c r="BQ38" s="152"/>
      <c r="BR38" s="10"/>
      <c r="BS38" s="44" t="s">
        <v>66</v>
      </c>
      <c r="BT38" s="61" t="s">
        <v>236</v>
      </c>
      <c r="BU38" s="8"/>
      <c r="BV38" s="944"/>
      <c r="BW38" s="30"/>
      <c r="BX38" s="944"/>
      <c r="BY38" s="65">
        <v>0</v>
      </c>
      <c r="BZ38" s="820"/>
      <c r="CA38" s="13">
        <f t="shared" ref="CA38:CA41" si="367">(BY38*BZ38)</f>
        <v>0</v>
      </c>
      <c r="CB38" s="13">
        <f t="shared" si="350"/>
        <v>0</v>
      </c>
      <c r="CC38" s="13">
        <f t="shared" si="351"/>
        <v>0</v>
      </c>
      <c r="CD38" s="13"/>
      <c r="CE38" s="152"/>
      <c r="CF38" s="10"/>
      <c r="CG38" s="44" t="s">
        <v>66</v>
      </c>
      <c r="CH38" s="61" t="s">
        <v>236</v>
      </c>
      <c r="CI38" s="8"/>
      <c r="CJ38" s="944"/>
      <c r="CK38" s="30"/>
      <c r="CL38" s="944"/>
      <c r="CM38" s="65">
        <v>0</v>
      </c>
      <c r="CN38" s="820"/>
      <c r="CO38" s="13">
        <f t="shared" ref="CO38:CO41" si="368">(CM38*CN38)</f>
        <v>0</v>
      </c>
      <c r="CP38" s="13">
        <f t="shared" si="353"/>
        <v>0</v>
      </c>
      <c r="CQ38" s="13">
        <f t="shared" si="354"/>
        <v>0</v>
      </c>
      <c r="CR38" s="13"/>
      <c r="CS38" s="152"/>
      <c r="CT38" s="10"/>
      <c r="CU38" s="44" t="s">
        <v>66</v>
      </c>
      <c r="CV38" s="61" t="s">
        <v>236</v>
      </c>
      <c r="CW38" s="8"/>
      <c r="CX38" s="944"/>
      <c r="CY38" s="30"/>
      <c r="CZ38" s="944"/>
      <c r="DA38" s="65">
        <v>0</v>
      </c>
      <c r="DB38" s="820"/>
      <c r="DC38" s="13">
        <f t="shared" ref="DC38:DC41" si="369">(DA38*DB38)</f>
        <v>0</v>
      </c>
      <c r="DD38" s="13">
        <f t="shared" si="356"/>
        <v>0</v>
      </c>
      <c r="DE38" s="13">
        <f t="shared" si="357"/>
        <v>0</v>
      </c>
      <c r="DF38" s="13"/>
      <c r="DG38" s="152"/>
      <c r="DH38" s="10"/>
      <c r="DI38" s="44" t="s">
        <v>66</v>
      </c>
      <c r="DJ38" s="61" t="s">
        <v>236</v>
      </c>
      <c r="DK38" s="8"/>
      <c r="DL38" s="944"/>
      <c r="DM38" s="30"/>
      <c r="DN38" s="944"/>
      <c r="DO38" s="65">
        <v>0</v>
      </c>
      <c r="DP38" s="820"/>
      <c r="DQ38" s="13">
        <f t="shared" ref="DQ38:DQ41" si="370">(DO38*DP38)</f>
        <v>0</v>
      </c>
      <c r="DR38" s="13">
        <f t="shared" si="359"/>
        <v>0</v>
      </c>
      <c r="DS38" s="13">
        <f t="shared" si="360"/>
        <v>0</v>
      </c>
      <c r="DT38" s="13"/>
      <c r="DU38" s="152"/>
      <c r="DV38" s="10"/>
      <c r="DW38" s="44" t="s">
        <v>66</v>
      </c>
      <c r="DX38" s="61" t="s">
        <v>236</v>
      </c>
      <c r="DY38" s="8"/>
      <c r="DZ38" s="944"/>
      <c r="EA38" s="30"/>
      <c r="EB38" s="944"/>
      <c r="EC38" s="65">
        <v>0</v>
      </c>
      <c r="ED38" s="820"/>
      <c r="EE38" s="13">
        <f t="shared" ref="EE38:EE41" si="371">(EC38*ED38)</f>
        <v>0</v>
      </c>
      <c r="EF38" s="13">
        <f t="shared" si="362"/>
        <v>0</v>
      </c>
      <c r="EG38" s="13">
        <f t="shared" si="363"/>
        <v>0</v>
      </c>
      <c r="EH38" s="13"/>
      <c r="EI38" s="152"/>
      <c r="EJ38" s="10"/>
      <c r="EK38" s="44" t="s">
        <v>133</v>
      </c>
      <c r="EL38" s="11"/>
      <c r="EM38" s="14">
        <f>L61+Z61+AN61+BB61+BP61+CD61+CR61+DF61+DT61+EH61</f>
        <v>0</v>
      </c>
      <c r="EO38" s="30"/>
      <c r="EP38" s="146"/>
      <c r="EQ38" s="765"/>
      <c r="ER38" s="116">
        <f>IF(ER$4=0,0,EM38/ER$4)</f>
        <v>0</v>
      </c>
      <c r="ES38" s="81">
        <f t="shared" si="204"/>
        <v>0</v>
      </c>
      <c r="ET38" s="280">
        <v>0</v>
      </c>
      <c r="EU38" s="9" t="s">
        <v>233</v>
      </c>
      <c r="EV38" s="581">
        <f t="shared" si="169"/>
        <v>0</v>
      </c>
      <c r="EW38" s="579">
        <f t="shared" si="127"/>
        <v>0</v>
      </c>
      <c r="EX38" s="582">
        <f t="shared" si="205"/>
        <v>0</v>
      </c>
      <c r="EY38" s="574">
        <f>EZ140</f>
        <v>0</v>
      </c>
      <c r="EZ38" s="575"/>
      <c r="FA38" s="567"/>
      <c r="FC38" s="44" t="s">
        <v>133</v>
      </c>
      <c r="FD38" s="72" t="s">
        <v>42</v>
      </c>
      <c r="FE38" s="141">
        <v>0</v>
      </c>
      <c r="FF38" s="141">
        <v>0</v>
      </c>
      <c r="FG38" s="142">
        <v>0</v>
      </c>
      <c r="FH38" s="9" t="s">
        <v>125</v>
      </c>
      <c r="FI38" s="122">
        <f t="shared" si="301"/>
        <v>0</v>
      </c>
      <c r="FJ38" s="602">
        <v>0</v>
      </c>
      <c r="FK38" s="604">
        <f t="shared" si="302"/>
        <v>0</v>
      </c>
      <c r="FL38" s="591">
        <f>FR132</f>
        <v>0</v>
      </c>
      <c r="FM38" s="575"/>
      <c r="FN38" s="610">
        <f>SUM(FK38:FK39)+FL38</f>
        <v>0</v>
      </c>
      <c r="FO38" s="127">
        <f>IF(FO$4=0,0,FN38/$FO$4)</f>
        <v>0</v>
      </c>
      <c r="FP38" s="87" t="s">
        <v>133</v>
      </c>
      <c r="FQ38" s="522">
        <f>SUM(EX38:EY38)</f>
        <v>0</v>
      </c>
      <c r="FR38" s="496">
        <f>FN38</f>
        <v>0</v>
      </c>
      <c r="FS38" s="567">
        <f>SUM(FQ38:FR38)</f>
        <v>0</v>
      </c>
    </row>
    <row r="39" spans="1:175" ht="13" thickTop="1" x14ac:dyDescent="0.25">
      <c r="A39" s="44" t="s">
        <v>67</v>
      </c>
      <c r="B39" s="94" t="s">
        <v>237</v>
      </c>
      <c r="C39" s="8"/>
      <c r="D39" s="944"/>
      <c r="E39" s="30"/>
      <c r="F39" s="944"/>
      <c r="G39" s="65">
        <v>0</v>
      </c>
      <c r="H39" s="70">
        <v>0</v>
      </c>
      <c r="I39" s="13">
        <f>(G39*H39)</f>
        <v>0</v>
      </c>
      <c r="J39" s="13">
        <f t="shared" si="336"/>
        <v>0</v>
      </c>
      <c r="K39" s="13">
        <f t="shared" si="337"/>
        <v>0</v>
      </c>
      <c r="L39" s="13"/>
      <c r="M39" s="152"/>
      <c r="N39" s="10"/>
      <c r="O39" s="44" t="s">
        <v>67</v>
      </c>
      <c r="P39" s="94" t="s">
        <v>237</v>
      </c>
      <c r="Q39" s="8"/>
      <c r="R39" s="944"/>
      <c r="S39" s="30"/>
      <c r="T39" s="944"/>
      <c r="U39" s="65">
        <v>0</v>
      </c>
      <c r="V39" s="70">
        <v>0</v>
      </c>
      <c r="W39" s="13">
        <f>(U39*V39)</f>
        <v>0</v>
      </c>
      <c r="X39" s="13">
        <f t="shared" si="338"/>
        <v>0</v>
      </c>
      <c r="Y39" s="13">
        <f t="shared" si="339"/>
        <v>0</v>
      </c>
      <c r="Z39" s="13"/>
      <c r="AA39" s="152"/>
      <c r="AB39" s="10"/>
      <c r="AC39" s="44" t="s">
        <v>67</v>
      </c>
      <c r="AD39" s="94" t="s">
        <v>237</v>
      </c>
      <c r="AE39" s="8"/>
      <c r="AF39" s="944"/>
      <c r="AG39" s="30"/>
      <c r="AH39" s="944"/>
      <c r="AI39" s="65">
        <v>0</v>
      </c>
      <c r="AJ39" s="70">
        <v>0</v>
      </c>
      <c r="AK39" s="13">
        <f t="shared" si="364"/>
        <v>0</v>
      </c>
      <c r="AL39" s="13">
        <f t="shared" si="341"/>
        <v>0</v>
      </c>
      <c r="AM39" s="13">
        <f t="shared" si="342"/>
        <v>0</v>
      </c>
      <c r="AN39" s="13"/>
      <c r="AO39" s="152"/>
      <c r="AP39" s="10"/>
      <c r="AQ39" s="44" t="s">
        <v>67</v>
      </c>
      <c r="AR39" s="94" t="s">
        <v>237</v>
      </c>
      <c r="AS39" s="8"/>
      <c r="AT39" s="944"/>
      <c r="AU39" s="30"/>
      <c r="AV39" s="944"/>
      <c r="AW39" s="65">
        <v>0</v>
      </c>
      <c r="AX39" s="70">
        <v>0</v>
      </c>
      <c r="AY39" s="13">
        <f t="shared" si="365"/>
        <v>0</v>
      </c>
      <c r="AZ39" s="13">
        <f t="shared" si="344"/>
        <v>0</v>
      </c>
      <c r="BA39" s="13">
        <f t="shared" si="345"/>
        <v>0</v>
      </c>
      <c r="BB39" s="13"/>
      <c r="BC39" s="152"/>
      <c r="BD39" s="10"/>
      <c r="BE39" s="44" t="s">
        <v>67</v>
      </c>
      <c r="BF39" s="94" t="s">
        <v>237</v>
      </c>
      <c r="BG39" s="8"/>
      <c r="BH39" s="944"/>
      <c r="BI39" s="30"/>
      <c r="BJ39" s="944"/>
      <c r="BK39" s="65">
        <v>0</v>
      </c>
      <c r="BL39" s="70">
        <v>0</v>
      </c>
      <c r="BM39" s="13">
        <f t="shared" si="366"/>
        <v>0</v>
      </c>
      <c r="BN39" s="13">
        <f t="shared" si="347"/>
        <v>0</v>
      </c>
      <c r="BO39" s="13">
        <f t="shared" si="348"/>
        <v>0</v>
      </c>
      <c r="BP39" s="13"/>
      <c r="BQ39" s="152"/>
      <c r="BR39" s="10"/>
      <c r="BS39" s="44" t="s">
        <v>67</v>
      </c>
      <c r="BT39" s="94" t="s">
        <v>237</v>
      </c>
      <c r="BU39" s="8"/>
      <c r="BV39" s="944"/>
      <c r="BW39" s="30"/>
      <c r="BX39" s="944"/>
      <c r="BY39" s="65">
        <v>0</v>
      </c>
      <c r="BZ39" s="70">
        <v>0</v>
      </c>
      <c r="CA39" s="13">
        <f t="shared" si="367"/>
        <v>0</v>
      </c>
      <c r="CB39" s="13">
        <f t="shared" si="350"/>
        <v>0</v>
      </c>
      <c r="CC39" s="13">
        <f t="shared" si="351"/>
        <v>0</v>
      </c>
      <c r="CD39" s="13"/>
      <c r="CE39" s="152"/>
      <c r="CF39" s="10"/>
      <c r="CG39" s="44" t="s">
        <v>67</v>
      </c>
      <c r="CH39" s="94" t="s">
        <v>237</v>
      </c>
      <c r="CI39" s="8"/>
      <c r="CJ39" s="944"/>
      <c r="CK39" s="30"/>
      <c r="CL39" s="944"/>
      <c r="CM39" s="65">
        <v>0</v>
      </c>
      <c r="CN39" s="70">
        <v>0</v>
      </c>
      <c r="CO39" s="13">
        <f t="shared" si="368"/>
        <v>0</v>
      </c>
      <c r="CP39" s="13">
        <f t="shared" si="353"/>
        <v>0</v>
      </c>
      <c r="CQ39" s="13">
        <f t="shared" si="354"/>
        <v>0</v>
      </c>
      <c r="CR39" s="13"/>
      <c r="CS39" s="152"/>
      <c r="CT39" s="10"/>
      <c r="CU39" s="44" t="s">
        <v>67</v>
      </c>
      <c r="CV39" s="94" t="s">
        <v>237</v>
      </c>
      <c r="CW39" s="8"/>
      <c r="CX39" s="944"/>
      <c r="CY39" s="30"/>
      <c r="CZ39" s="944"/>
      <c r="DA39" s="65">
        <v>0</v>
      </c>
      <c r="DB39" s="70">
        <v>0</v>
      </c>
      <c r="DC39" s="13">
        <f t="shared" si="369"/>
        <v>0</v>
      </c>
      <c r="DD39" s="13">
        <f t="shared" si="356"/>
        <v>0</v>
      </c>
      <c r="DE39" s="13">
        <f t="shared" si="357"/>
        <v>0</v>
      </c>
      <c r="DF39" s="13"/>
      <c r="DG39" s="152"/>
      <c r="DH39" s="10"/>
      <c r="DI39" s="44" t="s">
        <v>67</v>
      </c>
      <c r="DJ39" s="94" t="s">
        <v>237</v>
      </c>
      <c r="DK39" s="8"/>
      <c r="DL39" s="944"/>
      <c r="DM39" s="30"/>
      <c r="DN39" s="944"/>
      <c r="DO39" s="65">
        <v>0</v>
      </c>
      <c r="DP39" s="70">
        <v>0</v>
      </c>
      <c r="DQ39" s="13">
        <f t="shared" si="370"/>
        <v>0</v>
      </c>
      <c r="DR39" s="13">
        <f t="shared" si="359"/>
        <v>0</v>
      </c>
      <c r="DS39" s="13">
        <f t="shared" si="360"/>
        <v>0</v>
      </c>
      <c r="DT39" s="13"/>
      <c r="DU39" s="152"/>
      <c r="DV39" s="10"/>
      <c r="DW39" s="44" t="s">
        <v>67</v>
      </c>
      <c r="DX39" s="94" t="s">
        <v>237</v>
      </c>
      <c r="DY39" s="8"/>
      <c r="DZ39" s="944"/>
      <c r="EA39" s="30"/>
      <c r="EB39" s="944"/>
      <c r="EC39" s="65">
        <v>0</v>
      </c>
      <c r="ED39" s="70">
        <v>0</v>
      </c>
      <c r="EE39" s="13">
        <f t="shared" si="371"/>
        <v>0</v>
      </c>
      <c r="EF39" s="13">
        <f t="shared" si="362"/>
        <v>0</v>
      </c>
      <c r="EG39" s="13">
        <f t="shared" si="363"/>
        <v>0</v>
      </c>
      <c r="EH39" s="13"/>
      <c r="EI39" s="152"/>
      <c r="EJ39" s="10"/>
      <c r="EK39" s="44"/>
      <c r="EL39" s="11"/>
      <c r="EM39" s="14"/>
      <c r="EN39" s="1051" t="s">
        <v>44</v>
      </c>
      <c r="EO39" s="1051"/>
      <c r="EP39" s="765" t="s">
        <v>45</v>
      </c>
      <c r="EQ39" s="30"/>
      <c r="ER39" s="121"/>
      <c r="ES39" s="111"/>
      <c r="ET39" s="128"/>
      <c r="EU39" s="9"/>
      <c r="EV39" s="583"/>
      <c r="EW39" s="579"/>
      <c r="EX39" s="582"/>
      <c r="EY39" s="112"/>
      <c r="EZ39" s="573"/>
      <c r="FA39" s="162"/>
      <c r="FC39" s="44" t="s">
        <v>133</v>
      </c>
      <c r="FD39" s="72" t="s">
        <v>42</v>
      </c>
      <c r="FE39" s="141">
        <v>0</v>
      </c>
      <c r="FF39" s="141">
        <v>0</v>
      </c>
      <c r="FG39" s="142">
        <v>0</v>
      </c>
      <c r="FH39" s="9" t="s">
        <v>125</v>
      </c>
      <c r="FI39" s="122">
        <f t="shared" si="301"/>
        <v>0</v>
      </c>
      <c r="FJ39" s="602">
        <v>0</v>
      </c>
      <c r="FK39" s="604">
        <f t="shared" si="302"/>
        <v>0</v>
      </c>
      <c r="FL39" s="592"/>
      <c r="FM39" s="573"/>
      <c r="FN39" s="607"/>
      <c r="FO39" s="127"/>
      <c r="FP39" s="87"/>
      <c r="FQ39" s="522"/>
      <c r="FR39" s="61"/>
      <c r="FS39" s="567"/>
    </row>
    <row r="40" spans="1:175" ht="13" thickBot="1" x14ac:dyDescent="0.3">
      <c r="A40" s="44" t="s">
        <v>68</v>
      </c>
      <c r="B40" s="94" t="s">
        <v>238</v>
      </c>
      <c r="C40" s="8"/>
      <c r="D40" s="944"/>
      <c r="E40" s="30"/>
      <c r="F40" s="944"/>
      <c r="G40" s="65">
        <v>0</v>
      </c>
      <c r="H40" s="70">
        <v>0</v>
      </c>
      <c r="I40" s="13">
        <f>(G40*H40)</f>
        <v>0</v>
      </c>
      <c r="J40" s="13">
        <f t="shared" si="336"/>
        <v>0</v>
      </c>
      <c r="K40" s="13">
        <f t="shared" si="337"/>
        <v>0</v>
      </c>
      <c r="L40" s="13"/>
      <c r="M40" s="152"/>
      <c r="N40" s="10"/>
      <c r="O40" s="44" t="s">
        <v>68</v>
      </c>
      <c r="P40" s="94" t="s">
        <v>238</v>
      </c>
      <c r="Q40" s="8"/>
      <c r="R40" s="944"/>
      <c r="S40" s="30"/>
      <c r="T40" s="944"/>
      <c r="U40" s="65">
        <v>0</v>
      </c>
      <c r="V40" s="70">
        <v>0</v>
      </c>
      <c r="W40" s="13">
        <f>(U40*V40)</f>
        <v>0</v>
      </c>
      <c r="X40" s="13">
        <f t="shared" si="338"/>
        <v>0</v>
      </c>
      <c r="Y40" s="13">
        <f t="shared" si="339"/>
        <v>0</v>
      </c>
      <c r="Z40" s="13"/>
      <c r="AA40" s="152"/>
      <c r="AB40" s="10"/>
      <c r="AC40" s="44" t="s">
        <v>68</v>
      </c>
      <c r="AD40" s="94" t="s">
        <v>238</v>
      </c>
      <c r="AE40" s="8"/>
      <c r="AF40" s="944"/>
      <c r="AG40" s="30"/>
      <c r="AH40" s="944"/>
      <c r="AI40" s="65">
        <v>0</v>
      </c>
      <c r="AJ40" s="70">
        <v>0</v>
      </c>
      <c r="AK40" s="13">
        <f t="shared" si="364"/>
        <v>0</v>
      </c>
      <c r="AL40" s="13">
        <f t="shared" si="341"/>
        <v>0</v>
      </c>
      <c r="AM40" s="13">
        <f t="shared" si="342"/>
        <v>0</v>
      </c>
      <c r="AN40" s="13"/>
      <c r="AO40" s="152"/>
      <c r="AP40" s="10"/>
      <c r="AQ40" s="44" t="s">
        <v>68</v>
      </c>
      <c r="AR40" s="94" t="s">
        <v>238</v>
      </c>
      <c r="AS40" s="8"/>
      <c r="AT40" s="944"/>
      <c r="AU40" s="30"/>
      <c r="AV40" s="944"/>
      <c r="AW40" s="65">
        <v>0</v>
      </c>
      <c r="AX40" s="70">
        <v>0</v>
      </c>
      <c r="AY40" s="13">
        <f t="shared" si="365"/>
        <v>0</v>
      </c>
      <c r="AZ40" s="13">
        <f t="shared" si="344"/>
        <v>0</v>
      </c>
      <c r="BA40" s="13">
        <f t="shared" si="345"/>
        <v>0</v>
      </c>
      <c r="BB40" s="13"/>
      <c r="BC40" s="152"/>
      <c r="BD40" s="10"/>
      <c r="BE40" s="44" t="s">
        <v>68</v>
      </c>
      <c r="BF40" s="94" t="s">
        <v>238</v>
      </c>
      <c r="BG40" s="8"/>
      <c r="BH40" s="944"/>
      <c r="BI40" s="30"/>
      <c r="BJ40" s="944"/>
      <c r="BK40" s="65">
        <v>0</v>
      </c>
      <c r="BL40" s="70">
        <v>0</v>
      </c>
      <c r="BM40" s="13">
        <f t="shared" si="366"/>
        <v>0</v>
      </c>
      <c r="BN40" s="13">
        <f t="shared" si="347"/>
        <v>0</v>
      </c>
      <c r="BO40" s="13">
        <f t="shared" si="348"/>
        <v>0</v>
      </c>
      <c r="BP40" s="13"/>
      <c r="BQ40" s="152"/>
      <c r="BR40" s="10"/>
      <c r="BS40" s="44" t="s">
        <v>68</v>
      </c>
      <c r="BT40" s="94" t="s">
        <v>238</v>
      </c>
      <c r="BU40" s="8"/>
      <c r="BV40" s="944"/>
      <c r="BW40" s="30"/>
      <c r="BX40" s="944"/>
      <c r="BY40" s="65">
        <v>0</v>
      </c>
      <c r="BZ40" s="70">
        <v>0</v>
      </c>
      <c r="CA40" s="13">
        <f t="shared" si="367"/>
        <v>0</v>
      </c>
      <c r="CB40" s="13">
        <f t="shared" si="350"/>
        <v>0</v>
      </c>
      <c r="CC40" s="13">
        <f t="shared" si="351"/>
        <v>0</v>
      </c>
      <c r="CD40" s="13"/>
      <c r="CE40" s="152"/>
      <c r="CF40" s="10"/>
      <c r="CG40" s="44" t="s">
        <v>68</v>
      </c>
      <c r="CH40" s="94" t="s">
        <v>238</v>
      </c>
      <c r="CI40" s="8"/>
      <c r="CJ40" s="944"/>
      <c r="CK40" s="30"/>
      <c r="CL40" s="944"/>
      <c r="CM40" s="65">
        <v>0</v>
      </c>
      <c r="CN40" s="70">
        <v>0</v>
      </c>
      <c r="CO40" s="13">
        <f t="shared" si="368"/>
        <v>0</v>
      </c>
      <c r="CP40" s="13">
        <f t="shared" si="353"/>
        <v>0</v>
      </c>
      <c r="CQ40" s="13">
        <f t="shared" si="354"/>
        <v>0</v>
      </c>
      <c r="CR40" s="13"/>
      <c r="CS40" s="152"/>
      <c r="CT40" s="10"/>
      <c r="CU40" s="44" t="s">
        <v>68</v>
      </c>
      <c r="CV40" s="94" t="s">
        <v>238</v>
      </c>
      <c r="CW40" s="8"/>
      <c r="CX40" s="944"/>
      <c r="CY40" s="30"/>
      <c r="CZ40" s="944"/>
      <c r="DA40" s="65">
        <v>0</v>
      </c>
      <c r="DB40" s="70">
        <v>0</v>
      </c>
      <c r="DC40" s="13">
        <f t="shared" si="369"/>
        <v>0</v>
      </c>
      <c r="DD40" s="13">
        <f t="shared" si="356"/>
        <v>0</v>
      </c>
      <c r="DE40" s="13">
        <f t="shared" si="357"/>
        <v>0</v>
      </c>
      <c r="DF40" s="13"/>
      <c r="DG40" s="152"/>
      <c r="DH40" s="10"/>
      <c r="DI40" s="44" t="s">
        <v>68</v>
      </c>
      <c r="DJ40" s="94" t="s">
        <v>238</v>
      </c>
      <c r="DK40" s="8"/>
      <c r="DL40" s="944"/>
      <c r="DM40" s="30"/>
      <c r="DN40" s="944"/>
      <c r="DO40" s="65">
        <v>0</v>
      </c>
      <c r="DP40" s="70">
        <v>0</v>
      </c>
      <c r="DQ40" s="13">
        <f t="shared" si="370"/>
        <v>0</v>
      </c>
      <c r="DR40" s="13">
        <f t="shared" si="359"/>
        <v>0</v>
      </c>
      <c r="DS40" s="13">
        <f t="shared" si="360"/>
        <v>0</v>
      </c>
      <c r="DT40" s="13"/>
      <c r="DU40" s="152"/>
      <c r="DV40" s="10"/>
      <c r="DW40" s="44" t="s">
        <v>68</v>
      </c>
      <c r="DX40" s="94" t="s">
        <v>238</v>
      </c>
      <c r="DY40" s="8"/>
      <c r="DZ40" s="944"/>
      <c r="EA40" s="30"/>
      <c r="EB40" s="944"/>
      <c r="EC40" s="65">
        <v>0</v>
      </c>
      <c r="ED40" s="70">
        <v>0</v>
      </c>
      <c r="EE40" s="13">
        <f t="shared" si="371"/>
        <v>0</v>
      </c>
      <c r="EF40" s="13">
        <f t="shared" si="362"/>
        <v>0</v>
      </c>
      <c r="EG40" s="13">
        <f t="shared" si="363"/>
        <v>0</v>
      </c>
      <c r="EH40" s="13"/>
      <c r="EI40" s="152"/>
      <c r="EJ40" s="10"/>
      <c r="EK40" s="44" t="s">
        <v>77</v>
      </c>
      <c r="EL40" s="761" t="str">
        <f>Prices!$A$103</f>
        <v xml:space="preserve">glazing  </v>
      </c>
      <c r="EM40" s="767">
        <f>K63+Y63+AM63+BA63+BO63+CC63+CQ63+DE63+DS63+EG63</f>
        <v>0</v>
      </c>
      <c r="EN40" s="1042" t="s">
        <v>78</v>
      </c>
      <c r="EO40" s="1042"/>
      <c r="EP40" s="190">
        <f>F63*$C$2+T63*$Q$2+AH63*$AE$2+AV63*$AS$2+BJ63*$BG$2+BX63*$BU$2+CL63*$CI$2+CZ63*$CW$2+DN63*$DK$2+EB63*$DY$2</f>
        <v>0</v>
      </c>
      <c r="EQ40" s="79"/>
      <c r="ER40" s="116">
        <f t="shared" ref="ER40:ER59" si="372">IF(ER$4=0,0,EM40/ER$4)</f>
        <v>0</v>
      </c>
      <c r="ES40" s="81">
        <f t="shared" ref="ES40:ES59" si="373">ER40*ET40+ER40</f>
        <v>0</v>
      </c>
      <c r="ET40" s="280">
        <v>0</v>
      </c>
      <c r="EU40" s="9" t="s">
        <v>45</v>
      </c>
      <c r="EV40" s="583">
        <f t="shared" ref="EV40:EV59" si="374">IF(ER$4=0,0,EP40/$ER$4*$EX$4)</f>
        <v>0</v>
      </c>
      <c r="EW40" s="579">
        <f t="shared" si="86"/>
        <v>0</v>
      </c>
      <c r="EX40" s="582">
        <f t="shared" ref="EX40:EX59" si="375">ER40*ER$4+ES40*ES$4</f>
        <v>0</v>
      </c>
      <c r="EY40" s="112"/>
      <c r="EZ40" s="573"/>
      <c r="FA40" s="55"/>
      <c r="FC40" s="44"/>
      <c r="FD40" s="11"/>
      <c r="FE40" s="126"/>
      <c r="FF40" s="126"/>
      <c r="FG40" s="436"/>
      <c r="FH40" s="9"/>
      <c r="FI40" s="123"/>
      <c r="FJ40" s="121"/>
      <c r="FK40" s="604"/>
      <c r="FL40" s="592"/>
      <c r="FM40" s="573"/>
      <c r="FN40" s="607"/>
      <c r="FO40" s="127"/>
      <c r="FP40" s="87"/>
      <c r="FQ40" s="522"/>
      <c r="FR40" s="61"/>
      <c r="FS40" s="567"/>
    </row>
    <row r="41" spans="1:175" ht="13.5" thickTop="1" thickBot="1" x14ac:dyDescent="0.3">
      <c r="A41" s="44" t="s">
        <v>73</v>
      </c>
      <c r="B41" s="11" t="s">
        <v>41</v>
      </c>
      <c r="C41" s="8"/>
      <c r="D41" s="944"/>
      <c r="E41" s="30"/>
      <c r="F41" s="30"/>
      <c r="G41" s="65">
        <v>0</v>
      </c>
      <c r="H41" s="820"/>
      <c r="I41" s="13">
        <f>(G41*H41)</f>
        <v>0</v>
      </c>
      <c r="J41" s="13">
        <f t="shared" si="336"/>
        <v>0</v>
      </c>
      <c r="K41" s="13">
        <f t="shared" si="337"/>
        <v>0</v>
      </c>
      <c r="L41" s="13"/>
      <c r="M41" s="152"/>
      <c r="N41" s="10"/>
      <c r="O41" s="44" t="s">
        <v>73</v>
      </c>
      <c r="P41" s="11" t="s">
        <v>41</v>
      </c>
      <c r="Q41" s="8"/>
      <c r="R41" s="944"/>
      <c r="S41" s="30"/>
      <c r="T41" s="30"/>
      <c r="U41" s="65">
        <v>0</v>
      </c>
      <c r="V41" s="820"/>
      <c r="W41" s="13">
        <f>(U41*V41)</f>
        <v>0</v>
      </c>
      <c r="X41" s="13">
        <f t="shared" si="338"/>
        <v>0</v>
      </c>
      <c r="Y41" s="13">
        <f t="shared" si="339"/>
        <v>0</v>
      </c>
      <c r="Z41" s="13"/>
      <c r="AA41" s="152"/>
      <c r="AB41" s="10"/>
      <c r="AC41" s="44" t="s">
        <v>73</v>
      </c>
      <c r="AD41" s="11" t="s">
        <v>41</v>
      </c>
      <c r="AE41" s="8"/>
      <c r="AF41" s="944"/>
      <c r="AG41" s="30"/>
      <c r="AH41" s="30"/>
      <c r="AI41" s="65">
        <v>0</v>
      </c>
      <c r="AJ41" s="820"/>
      <c r="AK41" s="13">
        <f t="shared" si="364"/>
        <v>0</v>
      </c>
      <c r="AL41" s="13">
        <f t="shared" si="341"/>
        <v>0</v>
      </c>
      <c r="AM41" s="13">
        <f t="shared" si="342"/>
        <v>0</v>
      </c>
      <c r="AN41" s="13"/>
      <c r="AO41" s="152"/>
      <c r="AP41" s="10"/>
      <c r="AQ41" s="44" t="s">
        <v>73</v>
      </c>
      <c r="AR41" s="11" t="s">
        <v>41</v>
      </c>
      <c r="AS41" s="8"/>
      <c r="AT41" s="944"/>
      <c r="AU41" s="30"/>
      <c r="AV41" s="30"/>
      <c r="AW41" s="65">
        <v>0</v>
      </c>
      <c r="AX41" s="820"/>
      <c r="AY41" s="13">
        <f t="shared" si="365"/>
        <v>0</v>
      </c>
      <c r="AZ41" s="13">
        <f t="shared" si="344"/>
        <v>0</v>
      </c>
      <c r="BA41" s="13">
        <f t="shared" si="345"/>
        <v>0</v>
      </c>
      <c r="BB41" s="13"/>
      <c r="BC41" s="152"/>
      <c r="BD41" s="10"/>
      <c r="BE41" s="44" t="s">
        <v>73</v>
      </c>
      <c r="BF41" s="11" t="s">
        <v>41</v>
      </c>
      <c r="BG41" s="8"/>
      <c r="BH41" s="944"/>
      <c r="BI41" s="30"/>
      <c r="BJ41" s="30"/>
      <c r="BK41" s="65">
        <v>0</v>
      </c>
      <c r="BL41" s="820"/>
      <c r="BM41" s="13">
        <f t="shared" si="366"/>
        <v>0</v>
      </c>
      <c r="BN41" s="13">
        <f t="shared" si="347"/>
        <v>0</v>
      </c>
      <c r="BO41" s="13">
        <f t="shared" si="348"/>
        <v>0</v>
      </c>
      <c r="BP41" s="13"/>
      <c r="BQ41" s="152"/>
      <c r="BR41" s="10"/>
      <c r="BS41" s="44" t="s">
        <v>73</v>
      </c>
      <c r="BT41" s="11" t="s">
        <v>41</v>
      </c>
      <c r="BU41" s="8"/>
      <c r="BV41" s="944"/>
      <c r="BW41" s="30"/>
      <c r="BX41" s="30"/>
      <c r="BY41" s="65">
        <v>0</v>
      </c>
      <c r="BZ41" s="820"/>
      <c r="CA41" s="13">
        <f t="shared" si="367"/>
        <v>0</v>
      </c>
      <c r="CB41" s="13">
        <f t="shared" si="350"/>
        <v>0</v>
      </c>
      <c r="CC41" s="13">
        <f t="shared" si="351"/>
        <v>0</v>
      </c>
      <c r="CD41" s="13"/>
      <c r="CE41" s="152"/>
      <c r="CF41" s="10"/>
      <c r="CG41" s="44" t="s">
        <v>73</v>
      </c>
      <c r="CH41" s="11" t="s">
        <v>41</v>
      </c>
      <c r="CI41" s="8"/>
      <c r="CJ41" s="944"/>
      <c r="CK41" s="30"/>
      <c r="CL41" s="30"/>
      <c r="CM41" s="65">
        <v>0</v>
      </c>
      <c r="CN41" s="820"/>
      <c r="CO41" s="13">
        <f t="shared" si="368"/>
        <v>0</v>
      </c>
      <c r="CP41" s="13">
        <f t="shared" si="353"/>
        <v>0</v>
      </c>
      <c r="CQ41" s="13">
        <f t="shared" si="354"/>
        <v>0</v>
      </c>
      <c r="CR41" s="13"/>
      <c r="CS41" s="152"/>
      <c r="CT41" s="10"/>
      <c r="CU41" s="44" t="s">
        <v>73</v>
      </c>
      <c r="CV41" s="11" t="s">
        <v>41</v>
      </c>
      <c r="CW41" s="8"/>
      <c r="CX41" s="944"/>
      <c r="CY41" s="30"/>
      <c r="CZ41" s="30"/>
      <c r="DA41" s="65">
        <v>0</v>
      </c>
      <c r="DB41" s="820"/>
      <c r="DC41" s="13">
        <f t="shared" si="369"/>
        <v>0</v>
      </c>
      <c r="DD41" s="13">
        <f t="shared" si="356"/>
        <v>0</v>
      </c>
      <c r="DE41" s="13">
        <f t="shared" si="357"/>
        <v>0</v>
      </c>
      <c r="DF41" s="13"/>
      <c r="DG41" s="152"/>
      <c r="DH41" s="10"/>
      <c r="DI41" s="44" t="s">
        <v>73</v>
      </c>
      <c r="DJ41" s="11" t="s">
        <v>41</v>
      </c>
      <c r="DK41" s="8"/>
      <c r="DL41" s="944"/>
      <c r="DM41" s="30"/>
      <c r="DN41" s="30"/>
      <c r="DO41" s="65">
        <v>0</v>
      </c>
      <c r="DP41" s="820"/>
      <c r="DQ41" s="13">
        <f t="shared" si="370"/>
        <v>0</v>
      </c>
      <c r="DR41" s="13">
        <f t="shared" si="359"/>
        <v>0</v>
      </c>
      <c r="DS41" s="13">
        <f t="shared" si="360"/>
        <v>0</v>
      </c>
      <c r="DT41" s="13"/>
      <c r="DU41" s="152"/>
      <c r="DV41" s="10"/>
      <c r="DW41" s="44" t="s">
        <v>73</v>
      </c>
      <c r="DX41" s="11" t="s">
        <v>41</v>
      </c>
      <c r="DY41" s="8"/>
      <c r="DZ41" s="944"/>
      <c r="EA41" s="30"/>
      <c r="EB41" s="30"/>
      <c r="EC41" s="65">
        <v>0</v>
      </c>
      <c r="ED41" s="820"/>
      <c r="EE41" s="13">
        <f t="shared" si="371"/>
        <v>0</v>
      </c>
      <c r="EF41" s="13">
        <f t="shared" si="362"/>
        <v>0</v>
      </c>
      <c r="EG41" s="13">
        <f t="shared" si="363"/>
        <v>0</v>
      </c>
      <c r="EH41" s="13"/>
      <c r="EI41" s="152"/>
      <c r="EJ41" s="10"/>
      <c r="EK41" s="44" t="s">
        <v>77</v>
      </c>
      <c r="EL41" s="761" t="str">
        <f>Prices!$A$104</f>
        <v xml:space="preserve">glazing  </v>
      </c>
      <c r="EM41" s="761">
        <f t="shared" ref="EM41:EM59" si="376">K64+Y64+AM64+BA64+BO64+CC64+CQ64+DE64+DS64+EG64</f>
        <v>0</v>
      </c>
      <c r="EN41" s="1042" t="s">
        <v>79</v>
      </c>
      <c r="EO41" s="1052"/>
      <c r="EP41" s="190">
        <f t="shared" ref="EP41:EP59" si="377">F64*$C$2+T64*$Q$2+AH64*$AE$2+AV64*$AS$2+BJ64*$BG$2+BX64*$BU$2+CL64*$CI$2+CZ64*$CW$2+DN64*$DK$2+EB64*$DY$2</f>
        <v>0</v>
      </c>
      <c r="EQ41" s="79"/>
      <c r="ER41" s="116">
        <f t="shared" si="372"/>
        <v>0</v>
      </c>
      <c r="ES41" s="81">
        <f t="shared" si="373"/>
        <v>0</v>
      </c>
      <c r="ET41" s="280">
        <v>0</v>
      </c>
      <c r="EU41" s="9" t="s">
        <v>45</v>
      </c>
      <c r="EV41" s="583">
        <f t="shared" si="374"/>
        <v>0</v>
      </c>
      <c r="EW41" s="579">
        <f t="shared" si="86"/>
        <v>0</v>
      </c>
      <c r="EX41" s="582">
        <f t="shared" si="375"/>
        <v>0</v>
      </c>
      <c r="EY41" s="112"/>
      <c r="EZ41" s="573"/>
      <c r="FA41" s="55"/>
      <c r="FC41" s="44" t="s">
        <v>77</v>
      </c>
      <c r="FD41" s="72" t="s">
        <v>62</v>
      </c>
      <c r="FE41" s="141">
        <v>0</v>
      </c>
      <c r="FF41" s="141">
        <v>0</v>
      </c>
      <c r="FG41" s="142">
        <v>0</v>
      </c>
      <c r="FH41" s="9" t="s">
        <v>45</v>
      </c>
      <c r="FI41" s="122">
        <f t="shared" ref="FI41:FI52" si="378">FE41*FF41*FG41</f>
        <v>0</v>
      </c>
      <c r="FJ41" s="602">
        <v>0</v>
      </c>
      <c r="FK41" s="604">
        <f t="shared" ref="FK41:FK52" si="379">FI41*FJ41</f>
        <v>0</v>
      </c>
      <c r="FL41" s="592"/>
      <c r="FM41" s="573"/>
      <c r="FN41" s="610">
        <f>SUM(FK41:FK42)</f>
        <v>0</v>
      </c>
      <c r="FO41" s="127">
        <f>IF(FO$4=0,0,FN41/$FO$4)</f>
        <v>0</v>
      </c>
      <c r="FP41" s="87" t="s">
        <v>77</v>
      </c>
      <c r="FQ41" s="522">
        <f>SUM(EX40:EX59)</f>
        <v>0</v>
      </c>
      <c r="FR41" s="496">
        <f>FN41</f>
        <v>0</v>
      </c>
      <c r="FS41" s="567">
        <f>SUM(FQ41:FR41)</f>
        <v>0</v>
      </c>
    </row>
    <row r="42" spans="1:175" ht="13.5" thickTop="1" thickBot="1" x14ac:dyDescent="0.3">
      <c r="A42" s="44" t="s">
        <v>73</v>
      </c>
      <c r="B42" s="11" t="s">
        <v>39</v>
      </c>
      <c r="C42" s="8"/>
      <c r="D42" s="944"/>
      <c r="E42" s="30"/>
      <c r="F42" s="65">
        <v>0</v>
      </c>
      <c r="G42" s="65">
        <v>1</v>
      </c>
      <c r="H42" s="820"/>
      <c r="I42" s="16">
        <f>F42*G42*H42</f>
        <v>0</v>
      </c>
      <c r="J42" s="13">
        <f t="shared" si="336"/>
        <v>0</v>
      </c>
      <c r="K42" s="13">
        <f t="shared" si="337"/>
        <v>0</v>
      </c>
      <c r="L42" s="13"/>
      <c r="M42" s="152"/>
      <c r="N42" s="10"/>
      <c r="O42" s="44" t="s">
        <v>73</v>
      </c>
      <c r="P42" s="11" t="s">
        <v>39</v>
      </c>
      <c r="Q42" s="8"/>
      <c r="R42" s="944"/>
      <c r="S42" s="30"/>
      <c r="T42" s="65">
        <v>0</v>
      </c>
      <c r="U42" s="65">
        <v>1</v>
      </c>
      <c r="V42" s="820"/>
      <c r="W42" s="16">
        <f>T42*U42*V42</f>
        <v>0</v>
      </c>
      <c r="X42" s="13">
        <f t="shared" si="338"/>
        <v>0</v>
      </c>
      <c r="Y42" s="13">
        <f t="shared" si="339"/>
        <v>0</v>
      </c>
      <c r="Z42" s="13"/>
      <c r="AA42" s="152"/>
      <c r="AB42" s="10"/>
      <c r="AC42" s="44" t="s">
        <v>73</v>
      </c>
      <c r="AD42" s="11" t="s">
        <v>39</v>
      </c>
      <c r="AE42" s="8"/>
      <c r="AF42" s="944"/>
      <c r="AG42" s="30"/>
      <c r="AH42" s="65">
        <v>0</v>
      </c>
      <c r="AI42" s="65">
        <v>1</v>
      </c>
      <c r="AJ42" s="820"/>
      <c r="AK42" s="16">
        <f t="shared" ref="AK42" si="380">AH42*AI42*AJ42</f>
        <v>0</v>
      </c>
      <c r="AL42" s="13">
        <f t="shared" si="341"/>
        <v>0</v>
      </c>
      <c r="AM42" s="13">
        <f t="shared" si="342"/>
        <v>0</v>
      </c>
      <c r="AN42" s="13"/>
      <c r="AO42" s="152"/>
      <c r="AP42" s="10"/>
      <c r="AQ42" s="44" t="s">
        <v>73</v>
      </c>
      <c r="AR42" s="11" t="s">
        <v>39</v>
      </c>
      <c r="AS42" s="8"/>
      <c r="AT42" s="944"/>
      <c r="AU42" s="30"/>
      <c r="AV42" s="65">
        <v>0</v>
      </c>
      <c r="AW42" s="65">
        <v>1</v>
      </c>
      <c r="AX42" s="820"/>
      <c r="AY42" s="16">
        <f t="shared" ref="AY42" si="381">AV42*AW42*AX42</f>
        <v>0</v>
      </c>
      <c r="AZ42" s="13">
        <f t="shared" si="344"/>
        <v>0</v>
      </c>
      <c r="BA42" s="13">
        <f t="shared" si="345"/>
        <v>0</v>
      </c>
      <c r="BB42" s="13"/>
      <c r="BC42" s="152"/>
      <c r="BD42" s="10"/>
      <c r="BE42" s="44" t="s">
        <v>73</v>
      </c>
      <c r="BF42" s="11" t="s">
        <v>39</v>
      </c>
      <c r="BG42" s="8"/>
      <c r="BH42" s="944"/>
      <c r="BI42" s="30"/>
      <c r="BJ42" s="65">
        <v>0</v>
      </c>
      <c r="BK42" s="65">
        <v>1</v>
      </c>
      <c r="BL42" s="820"/>
      <c r="BM42" s="16">
        <f t="shared" ref="BM42" si="382">BJ42*BK42*BL42</f>
        <v>0</v>
      </c>
      <c r="BN42" s="13">
        <f t="shared" si="347"/>
        <v>0</v>
      </c>
      <c r="BO42" s="13">
        <f t="shared" si="348"/>
        <v>0</v>
      </c>
      <c r="BP42" s="13"/>
      <c r="BQ42" s="152"/>
      <c r="BR42" s="10"/>
      <c r="BS42" s="44" t="s">
        <v>73</v>
      </c>
      <c r="BT42" s="11" t="s">
        <v>39</v>
      </c>
      <c r="BU42" s="8"/>
      <c r="BV42" s="944"/>
      <c r="BW42" s="30"/>
      <c r="BX42" s="65">
        <v>0</v>
      </c>
      <c r="BY42" s="65">
        <v>1</v>
      </c>
      <c r="BZ42" s="820"/>
      <c r="CA42" s="16">
        <f t="shared" ref="CA42" si="383">BX42*BY42*BZ42</f>
        <v>0</v>
      </c>
      <c r="CB42" s="13">
        <f t="shared" si="350"/>
        <v>0</v>
      </c>
      <c r="CC42" s="13">
        <f t="shared" si="351"/>
        <v>0</v>
      </c>
      <c r="CD42" s="13"/>
      <c r="CE42" s="152"/>
      <c r="CF42" s="10"/>
      <c r="CG42" s="44" t="s">
        <v>73</v>
      </c>
      <c r="CH42" s="11" t="s">
        <v>39</v>
      </c>
      <c r="CI42" s="8"/>
      <c r="CJ42" s="944"/>
      <c r="CK42" s="30"/>
      <c r="CL42" s="65">
        <v>0</v>
      </c>
      <c r="CM42" s="65">
        <v>1</v>
      </c>
      <c r="CN42" s="820"/>
      <c r="CO42" s="16">
        <f t="shared" ref="CO42" si="384">CL42*CM42*CN42</f>
        <v>0</v>
      </c>
      <c r="CP42" s="13">
        <f t="shared" si="353"/>
        <v>0</v>
      </c>
      <c r="CQ42" s="13">
        <f t="shared" si="354"/>
        <v>0</v>
      </c>
      <c r="CR42" s="13"/>
      <c r="CS42" s="152"/>
      <c r="CT42" s="10"/>
      <c r="CU42" s="44" t="s">
        <v>73</v>
      </c>
      <c r="CV42" s="11" t="s">
        <v>39</v>
      </c>
      <c r="CW42" s="8"/>
      <c r="CX42" s="944"/>
      <c r="CY42" s="30"/>
      <c r="CZ42" s="65">
        <v>0</v>
      </c>
      <c r="DA42" s="65">
        <v>1</v>
      </c>
      <c r="DB42" s="820"/>
      <c r="DC42" s="16">
        <f t="shared" ref="DC42" si="385">CZ42*DA42*DB42</f>
        <v>0</v>
      </c>
      <c r="DD42" s="13">
        <f t="shared" si="356"/>
        <v>0</v>
      </c>
      <c r="DE42" s="13">
        <f t="shared" si="357"/>
        <v>0</v>
      </c>
      <c r="DF42" s="13"/>
      <c r="DG42" s="152"/>
      <c r="DH42" s="10"/>
      <c r="DI42" s="44" t="s">
        <v>73</v>
      </c>
      <c r="DJ42" s="11" t="s">
        <v>39</v>
      </c>
      <c r="DK42" s="8"/>
      <c r="DL42" s="944"/>
      <c r="DM42" s="30"/>
      <c r="DN42" s="65">
        <v>0</v>
      </c>
      <c r="DO42" s="65">
        <v>1</v>
      </c>
      <c r="DP42" s="820"/>
      <c r="DQ42" s="16">
        <f t="shared" ref="DQ42" si="386">DN42*DO42*DP42</f>
        <v>0</v>
      </c>
      <c r="DR42" s="13">
        <f t="shared" si="359"/>
        <v>0</v>
      </c>
      <c r="DS42" s="13">
        <f t="shared" si="360"/>
        <v>0</v>
      </c>
      <c r="DT42" s="13"/>
      <c r="DU42" s="152"/>
      <c r="DV42" s="10"/>
      <c r="DW42" s="44" t="s">
        <v>73</v>
      </c>
      <c r="DX42" s="11" t="s">
        <v>39</v>
      </c>
      <c r="DY42" s="8"/>
      <c r="DZ42" s="944"/>
      <c r="EA42" s="30"/>
      <c r="EB42" s="65">
        <v>0</v>
      </c>
      <c r="EC42" s="65">
        <v>1</v>
      </c>
      <c r="ED42" s="820"/>
      <c r="EE42" s="16">
        <f t="shared" ref="EE42" si="387">EB42*EC42*ED42</f>
        <v>0</v>
      </c>
      <c r="EF42" s="13">
        <f t="shared" si="362"/>
        <v>0</v>
      </c>
      <c r="EG42" s="13">
        <f t="shared" si="363"/>
        <v>0</v>
      </c>
      <c r="EH42" s="13"/>
      <c r="EI42" s="152"/>
      <c r="EJ42" s="10"/>
      <c r="EK42" s="44" t="s">
        <v>77</v>
      </c>
      <c r="EL42" s="761" t="str">
        <f>Prices!$A$105</f>
        <v xml:space="preserve">glazing  </v>
      </c>
      <c r="EM42" s="761">
        <f t="shared" si="376"/>
        <v>0</v>
      </c>
      <c r="EN42" s="1042" t="s">
        <v>80</v>
      </c>
      <c r="EO42" s="1052"/>
      <c r="EP42" s="190">
        <f t="shared" si="377"/>
        <v>0</v>
      </c>
      <c r="EQ42" s="79"/>
      <c r="ER42" s="116">
        <f t="shared" si="372"/>
        <v>0</v>
      </c>
      <c r="ES42" s="81">
        <f t="shared" si="373"/>
        <v>0</v>
      </c>
      <c r="ET42" s="280">
        <v>0</v>
      </c>
      <c r="EU42" s="9" t="s">
        <v>45</v>
      </c>
      <c r="EV42" s="583">
        <f t="shared" si="374"/>
        <v>0</v>
      </c>
      <c r="EW42" s="579">
        <f t="shared" si="86"/>
        <v>0</v>
      </c>
      <c r="EX42" s="582">
        <f t="shared" si="375"/>
        <v>0</v>
      </c>
      <c r="EY42" s="112"/>
      <c r="EZ42" s="573"/>
      <c r="FA42" s="55"/>
      <c r="FC42" s="44" t="s">
        <v>77</v>
      </c>
      <c r="FD42" s="72" t="s">
        <v>62</v>
      </c>
      <c r="FE42" s="141">
        <v>0</v>
      </c>
      <c r="FF42" s="141">
        <v>0</v>
      </c>
      <c r="FG42" s="142">
        <v>0</v>
      </c>
      <c r="FH42" s="9" t="s">
        <v>45</v>
      </c>
      <c r="FI42" s="122">
        <f t="shared" si="378"/>
        <v>0</v>
      </c>
      <c r="FJ42" s="602">
        <v>0</v>
      </c>
      <c r="FK42" s="604">
        <f t="shared" si="379"/>
        <v>0</v>
      </c>
      <c r="FL42" s="592"/>
      <c r="FM42" s="576"/>
      <c r="FN42" s="607"/>
      <c r="FO42" s="127"/>
      <c r="FP42" s="87"/>
      <c r="FQ42" s="522"/>
      <c r="FR42" s="61"/>
      <c r="FS42" s="567"/>
    </row>
    <row r="43" spans="1:175" ht="13" thickTop="1" x14ac:dyDescent="0.25">
      <c r="A43" s="44" t="s">
        <v>73</v>
      </c>
      <c r="B43" s="11" t="s">
        <v>40</v>
      </c>
      <c r="C43" s="8"/>
      <c r="D43" s="65">
        <v>0</v>
      </c>
      <c r="E43" s="65">
        <v>0</v>
      </c>
      <c r="F43" s="65">
        <v>0</v>
      </c>
      <c r="G43" s="30"/>
      <c r="H43" s="70">
        <v>0</v>
      </c>
      <c r="I43" s="13">
        <f>((D43+E43+F43)*H43)</f>
        <v>0</v>
      </c>
      <c r="J43" s="13">
        <f t="shared" si="336"/>
        <v>0</v>
      </c>
      <c r="K43" s="13">
        <f t="shared" si="337"/>
        <v>0</v>
      </c>
      <c r="L43" s="13"/>
      <c r="M43" s="152"/>
      <c r="N43" s="10"/>
      <c r="O43" s="44" t="s">
        <v>73</v>
      </c>
      <c r="P43" s="11" t="s">
        <v>40</v>
      </c>
      <c r="Q43" s="8"/>
      <c r="R43" s="65">
        <v>0</v>
      </c>
      <c r="S43" s="65">
        <v>0</v>
      </c>
      <c r="T43" s="65">
        <v>0</v>
      </c>
      <c r="U43" s="30"/>
      <c r="V43" s="70">
        <v>0</v>
      </c>
      <c r="W43" s="13">
        <f>((R43+S43+T43)*V43)</f>
        <v>0</v>
      </c>
      <c r="X43" s="13">
        <f t="shared" si="338"/>
        <v>0</v>
      </c>
      <c r="Y43" s="13">
        <f t="shared" si="339"/>
        <v>0</v>
      </c>
      <c r="Z43" s="13"/>
      <c r="AA43" s="152"/>
      <c r="AB43" s="10"/>
      <c r="AC43" s="44" t="s">
        <v>73</v>
      </c>
      <c r="AD43" s="11" t="s">
        <v>40</v>
      </c>
      <c r="AE43" s="8"/>
      <c r="AF43" s="65">
        <v>0</v>
      </c>
      <c r="AG43" s="65">
        <v>0</v>
      </c>
      <c r="AH43" s="65">
        <v>0</v>
      </c>
      <c r="AI43" s="30"/>
      <c r="AJ43" s="70">
        <v>0</v>
      </c>
      <c r="AK43" s="13">
        <f t="shared" ref="AK43" si="388">((AF43+AG43+AH43)*AJ43)</f>
        <v>0</v>
      </c>
      <c r="AL43" s="13">
        <f t="shared" si="341"/>
        <v>0</v>
      </c>
      <c r="AM43" s="13">
        <f t="shared" si="342"/>
        <v>0</v>
      </c>
      <c r="AN43" s="13"/>
      <c r="AO43" s="152"/>
      <c r="AP43" s="10"/>
      <c r="AQ43" s="44" t="s">
        <v>73</v>
      </c>
      <c r="AR43" s="11" t="s">
        <v>40</v>
      </c>
      <c r="AS43" s="8"/>
      <c r="AT43" s="65">
        <v>0</v>
      </c>
      <c r="AU43" s="65">
        <v>0</v>
      </c>
      <c r="AV43" s="65">
        <v>0</v>
      </c>
      <c r="AW43" s="30"/>
      <c r="AX43" s="70">
        <v>0</v>
      </c>
      <c r="AY43" s="13">
        <f t="shared" ref="AY43" si="389">((AT43+AU43+AV43)*AX43)</f>
        <v>0</v>
      </c>
      <c r="AZ43" s="13">
        <f t="shared" si="344"/>
        <v>0</v>
      </c>
      <c r="BA43" s="13">
        <f t="shared" si="345"/>
        <v>0</v>
      </c>
      <c r="BB43" s="13"/>
      <c r="BC43" s="152"/>
      <c r="BD43" s="10"/>
      <c r="BE43" s="44" t="s">
        <v>73</v>
      </c>
      <c r="BF43" s="11" t="s">
        <v>40</v>
      </c>
      <c r="BG43" s="8"/>
      <c r="BH43" s="65">
        <v>0</v>
      </c>
      <c r="BI43" s="65">
        <v>0</v>
      </c>
      <c r="BJ43" s="65">
        <v>0</v>
      </c>
      <c r="BK43" s="30"/>
      <c r="BL43" s="70">
        <v>0</v>
      </c>
      <c r="BM43" s="13">
        <f t="shared" ref="BM43" si="390">((BH43+BI43+BJ43)*BL43)</f>
        <v>0</v>
      </c>
      <c r="BN43" s="13">
        <f t="shared" si="347"/>
        <v>0</v>
      </c>
      <c r="BO43" s="13">
        <f t="shared" si="348"/>
        <v>0</v>
      </c>
      <c r="BP43" s="13"/>
      <c r="BQ43" s="152"/>
      <c r="BR43" s="10"/>
      <c r="BS43" s="44" t="s">
        <v>73</v>
      </c>
      <c r="BT43" s="11" t="s">
        <v>40</v>
      </c>
      <c r="BU43" s="8"/>
      <c r="BV43" s="65">
        <v>0</v>
      </c>
      <c r="BW43" s="65">
        <v>0</v>
      </c>
      <c r="BX43" s="65">
        <v>0</v>
      </c>
      <c r="BY43" s="30"/>
      <c r="BZ43" s="70">
        <v>0</v>
      </c>
      <c r="CA43" s="13">
        <f t="shared" ref="CA43" si="391">((BV43+BW43+BX43)*BZ43)</f>
        <v>0</v>
      </c>
      <c r="CB43" s="13">
        <f t="shared" si="350"/>
        <v>0</v>
      </c>
      <c r="CC43" s="13">
        <f t="shared" si="351"/>
        <v>0</v>
      </c>
      <c r="CD43" s="13"/>
      <c r="CE43" s="152"/>
      <c r="CF43" s="10"/>
      <c r="CG43" s="44" t="s">
        <v>73</v>
      </c>
      <c r="CH43" s="11" t="s">
        <v>40</v>
      </c>
      <c r="CI43" s="8"/>
      <c r="CJ43" s="65">
        <v>0</v>
      </c>
      <c r="CK43" s="65">
        <v>0</v>
      </c>
      <c r="CL43" s="65">
        <v>0</v>
      </c>
      <c r="CM43" s="30"/>
      <c r="CN43" s="70">
        <v>0</v>
      </c>
      <c r="CO43" s="13">
        <f t="shared" ref="CO43" si="392">((CJ43+CK43+CL43)*CN43)</f>
        <v>0</v>
      </c>
      <c r="CP43" s="13">
        <f t="shared" si="353"/>
        <v>0</v>
      </c>
      <c r="CQ43" s="13">
        <f t="shared" si="354"/>
        <v>0</v>
      </c>
      <c r="CR43" s="13"/>
      <c r="CS43" s="152"/>
      <c r="CT43" s="10"/>
      <c r="CU43" s="44" t="s">
        <v>73</v>
      </c>
      <c r="CV43" s="11" t="s">
        <v>40</v>
      </c>
      <c r="CW43" s="8"/>
      <c r="CX43" s="65">
        <v>0</v>
      </c>
      <c r="CY43" s="65">
        <v>0</v>
      </c>
      <c r="CZ43" s="65">
        <v>0</v>
      </c>
      <c r="DA43" s="30"/>
      <c r="DB43" s="70">
        <v>0</v>
      </c>
      <c r="DC43" s="13">
        <f t="shared" ref="DC43" si="393">((CX43+CY43+CZ43)*DB43)</f>
        <v>0</v>
      </c>
      <c r="DD43" s="13">
        <f t="shared" si="356"/>
        <v>0</v>
      </c>
      <c r="DE43" s="13">
        <f t="shared" si="357"/>
        <v>0</v>
      </c>
      <c r="DF43" s="13"/>
      <c r="DG43" s="152"/>
      <c r="DH43" s="10"/>
      <c r="DI43" s="44" t="s">
        <v>73</v>
      </c>
      <c r="DJ43" s="11" t="s">
        <v>40</v>
      </c>
      <c r="DK43" s="8"/>
      <c r="DL43" s="65">
        <v>0</v>
      </c>
      <c r="DM43" s="65">
        <v>0</v>
      </c>
      <c r="DN43" s="65">
        <v>0</v>
      </c>
      <c r="DO43" s="30"/>
      <c r="DP43" s="70">
        <v>0</v>
      </c>
      <c r="DQ43" s="13">
        <f t="shared" ref="DQ43" si="394">((DL43+DM43+DN43)*DP43)</f>
        <v>0</v>
      </c>
      <c r="DR43" s="13">
        <f t="shared" si="359"/>
        <v>0</v>
      </c>
      <c r="DS43" s="13">
        <f t="shared" si="360"/>
        <v>0</v>
      </c>
      <c r="DT43" s="13"/>
      <c r="DU43" s="152"/>
      <c r="DV43" s="10"/>
      <c r="DW43" s="44" t="s">
        <v>73</v>
      </c>
      <c r="DX43" s="11" t="s">
        <v>40</v>
      </c>
      <c r="DY43" s="8"/>
      <c r="DZ43" s="65">
        <v>0</v>
      </c>
      <c r="EA43" s="65">
        <v>0</v>
      </c>
      <c r="EB43" s="65">
        <v>0</v>
      </c>
      <c r="EC43" s="30"/>
      <c r="ED43" s="70">
        <v>0</v>
      </c>
      <c r="EE43" s="13">
        <f t="shared" ref="EE43" si="395">((DZ43+EA43+EB43)*ED43)</f>
        <v>0</v>
      </c>
      <c r="EF43" s="13">
        <f t="shared" si="362"/>
        <v>0</v>
      </c>
      <c r="EG43" s="13">
        <f t="shared" si="363"/>
        <v>0</v>
      </c>
      <c r="EH43" s="13"/>
      <c r="EI43" s="152"/>
      <c r="EJ43" s="10"/>
      <c r="EK43" s="44" t="s">
        <v>77</v>
      </c>
      <c r="EL43" s="761" t="str">
        <f>Prices!$A$106</f>
        <v xml:space="preserve">glazing  </v>
      </c>
      <c r="EM43" s="761">
        <f t="shared" si="376"/>
        <v>0</v>
      </c>
      <c r="EN43" s="1042" t="s">
        <v>81</v>
      </c>
      <c r="EO43" s="1052"/>
      <c r="EP43" s="190">
        <f t="shared" si="377"/>
        <v>0</v>
      </c>
      <c r="EQ43" s="79"/>
      <c r="ER43" s="116">
        <f t="shared" si="372"/>
        <v>0</v>
      </c>
      <c r="ES43" s="81">
        <f t="shared" si="373"/>
        <v>0</v>
      </c>
      <c r="ET43" s="280">
        <v>0</v>
      </c>
      <c r="EU43" s="9" t="s">
        <v>45</v>
      </c>
      <c r="EV43" s="583">
        <f t="shared" si="374"/>
        <v>0</v>
      </c>
      <c r="EW43" s="579">
        <f t="shared" si="86"/>
        <v>0</v>
      </c>
      <c r="EX43" s="582">
        <f t="shared" si="375"/>
        <v>0</v>
      </c>
      <c r="EY43" s="112"/>
      <c r="EZ43" s="573"/>
      <c r="FA43" s="55"/>
      <c r="FC43" s="44" t="s">
        <v>90</v>
      </c>
      <c r="FD43" s="95" t="s">
        <v>111</v>
      </c>
      <c r="FE43" s="141">
        <v>0</v>
      </c>
      <c r="FF43" s="141">
        <v>0</v>
      </c>
      <c r="FG43" s="142">
        <v>0</v>
      </c>
      <c r="FH43" s="9" t="s">
        <v>109</v>
      </c>
      <c r="FI43" s="122">
        <f t="shared" si="378"/>
        <v>0</v>
      </c>
      <c r="FJ43" s="602">
        <v>0</v>
      </c>
      <c r="FK43" s="604">
        <f t="shared" si="379"/>
        <v>0</v>
      </c>
      <c r="FL43" s="591">
        <f>FR126</f>
        <v>0</v>
      </c>
      <c r="FM43" s="542">
        <f>FL126</f>
        <v>0</v>
      </c>
      <c r="FN43" s="610">
        <f>SUM(FK43:FK45)+FL43</f>
        <v>0</v>
      </c>
      <c r="FO43" s="127">
        <f>IF(FO$4=0,0,FN43/$FO$4)</f>
        <v>0</v>
      </c>
      <c r="FP43" s="87" t="s">
        <v>90</v>
      </c>
      <c r="FQ43" s="522">
        <f>SUM(EX61:EX63)+EY61</f>
        <v>0</v>
      </c>
      <c r="FR43" s="496">
        <f>FN43</f>
        <v>0</v>
      </c>
      <c r="FS43" s="567">
        <f>SUM(FQ43:FR43)</f>
        <v>0</v>
      </c>
    </row>
    <row r="44" spans="1:175" x14ac:dyDescent="0.25">
      <c r="A44" s="45"/>
      <c r="B44" s="93"/>
      <c r="C44" s="941"/>
      <c r="D44" s="942" t="s">
        <v>32</v>
      </c>
      <c r="E44" s="942" t="s">
        <v>33</v>
      </c>
      <c r="F44" s="942" t="s">
        <v>34</v>
      </c>
      <c r="G44" s="942" t="s">
        <v>35</v>
      </c>
      <c r="H44" s="286" t="s">
        <v>36</v>
      </c>
      <c r="I44" s="14"/>
      <c r="J44" s="13"/>
      <c r="K44" s="14"/>
      <c r="L44" s="201" t="s">
        <v>574</v>
      </c>
      <c r="M44" s="154"/>
      <c r="N44" s="15"/>
      <c r="O44" s="45"/>
      <c r="P44" s="93"/>
      <c r="Q44" s="941"/>
      <c r="R44" s="942" t="s">
        <v>32</v>
      </c>
      <c r="S44" s="942" t="s">
        <v>33</v>
      </c>
      <c r="T44" s="942" t="s">
        <v>34</v>
      </c>
      <c r="U44" s="942" t="s">
        <v>35</v>
      </c>
      <c r="V44" s="286" t="s">
        <v>36</v>
      </c>
      <c r="W44" s="14"/>
      <c r="X44" s="13"/>
      <c r="Y44" s="14"/>
      <c r="Z44" s="201" t="s">
        <v>574</v>
      </c>
      <c r="AA44" s="154"/>
      <c r="AB44" s="15"/>
      <c r="AC44" s="45"/>
      <c r="AD44" s="93"/>
      <c r="AE44" s="941"/>
      <c r="AF44" s="942" t="s">
        <v>32</v>
      </c>
      <c r="AG44" s="942" t="s">
        <v>33</v>
      </c>
      <c r="AH44" s="942" t="s">
        <v>34</v>
      </c>
      <c r="AI44" s="942" t="s">
        <v>35</v>
      </c>
      <c r="AJ44" s="286" t="s">
        <v>36</v>
      </c>
      <c r="AK44" s="14"/>
      <c r="AL44" s="13"/>
      <c r="AM44" s="14"/>
      <c r="AN44" s="201" t="s">
        <v>574</v>
      </c>
      <c r="AO44" s="154"/>
      <c r="AP44" s="15"/>
      <c r="AQ44" s="45"/>
      <c r="AR44" s="93"/>
      <c r="AS44" s="941"/>
      <c r="AT44" s="942" t="s">
        <v>32</v>
      </c>
      <c r="AU44" s="942" t="s">
        <v>33</v>
      </c>
      <c r="AV44" s="942" t="s">
        <v>34</v>
      </c>
      <c r="AW44" s="942" t="s">
        <v>35</v>
      </c>
      <c r="AX44" s="286" t="s">
        <v>36</v>
      </c>
      <c r="AY44" s="14"/>
      <c r="AZ44" s="13"/>
      <c r="BA44" s="14"/>
      <c r="BB44" s="201" t="s">
        <v>574</v>
      </c>
      <c r="BC44" s="154"/>
      <c r="BD44" s="15"/>
      <c r="BE44" s="45"/>
      <c r="BF44" s="93"/>
      <c r="BG44" s="941"/>
      <c r="BH44" s="942" t="s">
        <v>32</v>
      </c>
      <c r="BI44" s="942" t="s">
        <v>33</v>
      </c>
      <c r="BJ44" s="942" t="s">
        <v>34</v>
      </c>
      <c r="BK44" s="942" t="s">
        <v>35</v>
      </c>
      <c r="BL44" s="286" t="s">
        <v>36</v>
      </c>
      <c r="BM44" s="14"/>
      <c r="BN44" s="13"/>
      <c r="BO44" s="14"/>
      <c r="BP44" s="201" t="s">
        <v>574</v>
      </c>
      <c r="BQ44" s="154"/>
      <c r="BR44" s="15"/>
      <c r="BS44" s="45"/>
      <c r="BT44" s="93"/>
      <c r="BU44" s="941"/>
      <c r="BV44" s="942" t="s">
        <v>32</v>
      </c>
      <c r="BW44" s="942" t="s">
        <v>33</v>
      </c>
      <c r="BX44" s="942" t="s">
        <v>34</v>
      </c>
      <c r="BY44" s="942" t="s">
        <v>35</v>
      </c>
      <c r="BZ44" s="286" t="s">
        <v>36</v>
      </c>
      <c r="CA44" s="14"/>
      <c r="CB44" s="13"/>
      <c r="CC44" s="14"/>
      <c r="CD44" s="201" t="s">
        <v>574</v>
      </c>
      <c r="CE44" s="154"/>
      <c r="CF44" s="15"/>
      <c r="CG44" s="45"/>
      <c r="CH44" s="93"/>
      <c r="CI44" s="941"/>
      <c r="CJ44" s="942" t="s">
        <v>32</v>
      </c>
      <c r="CK44" s="942" t="s">
        <v>33</v>
      </c>
      <c r="CL44" s="942" t="s">
        <v>34</v>
      </c>
      <c r="CM44" s="942" t="s">
        <v>35</v>
      </c>
      <c r="CN44" s="286" t="s">
        <v>36</v>
      </c>
      <c r="CO44" s="14"/>
      <c r="CP44" s="13"/>
      <c r="CQ44" s="14"/>
      <c r="CR44" s="201" t="s">
        <v>574</v>
      </c>
      <c r="CS44" s="154"/>
      <c r="CT44" s="15"/>
      <c r="CU44" s="45"/>
      <c r="CV44" s="93"/>
      <c r="CW44" s="941"/>
      <c r="CX44" s="942" t="s">
        <v>32</v>
      </c>
      <c r="CY44" s="942" t="s">
        <v>33</v>
      </c>
      <c r="CZ44" s="942" t="s">
        <v>34</v>
      </c>
      <c r="DA44" s="942" t="s">
        <v>35</v>
      </c>
      <c r="DB44" s="286" t="s">
        <v>36</v>
      </c>
      <c r="DC44" s="14"/>
      <c r="DD44" s="13"/>
      <c r="DE44" s="14"/>
      <c r="DF44" s="201" t="s">
        <v>574</v>
      </c>
      <c r="DG44" s="154"/>
      <c r="DH44" s="15"/>
      <c r="DI44" s="45"/>
      <c r="DJ44" s="93"/>
      <c r="DK44" s="941"/>
      <c r="DL44" s="942" t="s">
        <v>32</v>
      </c>
      <c r="DM44" s="942" t="s">
        <v>33</v>
      </c>
      <c r="DN44" s="942" t="s">
        <v>34</v>
      </c>
      <c r="DO44" s="942" t="s">
        <v>35</v>
      </c>
      <c r="DP44" s="286" t="s">
        <v>36</v>
      </c>
      <c r="DQ44" s="14"/>
      <c r="DR44" s="13"/>
      <c r="DS44" s="14"/>
      <c r="DT44" s="201" t="s">
        <v>574</v>
      </c>
      <c r="DU44" s="154"/>
      <c r="DV44" s="15"/>
      <c r="DW44" s="45"/>
      <c r="DX44" s="93"/>
      <c r="DY44" s="941"/>
      <c r="DZ44" s="942" t="s">
        <v>32</v>
      </c>
      <c r="EA44" s="942" t="s">
        <v>33</v>
      </c>
      <c r="EB44" s="942" t="s">
        <v>34</v>
      </c>
      <c r="EC44" s="942" t="s">
        <v>35</v>
      </c>
      <c r="ED44" s="286" t="s">
        <v>36</v>
      </c>
      <c r="EE44" s="14"/>
      <c r="EF44" s="13"/>
      <c r="EG44" s="14"/>
      <c r="EH44" s="201" t="s">
        <v>574</v>
      </c>
      <c r="EI44" s="154"/>
      <c r="EJ44" s="15"/>
      <c r="EK44" s="44" t="s">
        <v>77</v>
      </c>
      <c r="EL44" s="761" t="str">
        <f>Prices!$A$107</f>
        <v xml:space="preserve">glazing  </v>
      </c>
      <c r="EM44" s="761">
        <f t="shared" si="376"/>
        <v>0</v>
      </c>
      <c r="EN44" s="1042" t="s">
        <v>82</v>
      </c>
      <c r="EO44" s="1052"/>
      <c r="EP44" s="190">
        <f t="shared" si="377"/>
        <v>0</v>
      </c>
      <c r="EQ44" s="79"/>
      <c r="ER44" s="116">
        <f t="shared" si="372"/>
        <v>0</v>
      </c>
      <c r="ES44" s="81">
        <f t="shared" si="373"/>
        <v>0</v>
      </c>
      <c r="ET44" s="280">
        <v>0</v>
      </c>
      <c r="EU44" s="9" t="s">
        <v>45</v>
      </c>
      <c r="EV44" s="583">
        <f t="shared" si="374"/>
        <v>0</v>
      </c>
      <c r="EW44" s="579">
        <f t="shared" si="86"/>
        <v>0</v>
      </c>
      <c r="EX44" s="582">
        <f t="shared" si="375"/>
        <v>0</v>
      </c>
      <c r="EY44" s="112"/>
      <c r="EZ44" s="573"/>
      <c r="FA44" s="55"/>
      <c r="FC44" s="44" t="s">
        <v>90</v>
      </c>
      <c r="FD44" s="95" t="s">
        <v>111</v>
      </c>
      <c r="FE44" s="141">
        <v>0</v>
      </c>
      <c r="FF44" s="141">
        <v>0</v>
      </c>
      <c r="FG44" s="142">
        <v>0</v>
      </c>
      <c r="FH44" s="9" t="s">
        <v>109</v>
      </c>
      <c r="FI44" s="122">
        <f t="shared" si="378"/>
        <v>0</v>
      </c>
      <c r="FJ44" s="602">
        <v>0</v>
      </c>
      <c r="FK44" s="604">
        <f t="shared" si="379"/>
        <v>0</v>
      </c>
      <c r="FL44" s="592"/>
      <c r="FM44" s="573"/>
      <c r="FN44" s="607"/>
      <c r="FO44" s="127"/>
      <c r="FP44" s="87"/>
      <c r="FQ44" s="522"/>
      <c r="FR44" s="61"/>
      <c r="FS44" s="567"/>
    </row>
    <row r="45" spans="1:175" x14ac:dyDescent="0.25">
      <c r="A45" s="46" t="s">
        <v>67</v>
      </c>
      <c r="B45" s="72" t="s">
        <v>42</v>
      </c>
      <c r="C45" s="53"/>
      <c r="D45" s="73">
        <v>1</v>
      </c>
      <c r="E45" s="68">
        <v>1</v>
      </c>
      <c r="F45" s="68">
        <v>1</v>
      </c>
      <c r="G45" s="68">
        <v>1</v>
      </c>
      <c r="H45" s="70">
        <v>0</v>
      </c>
      <c r="I45" s="13">
        <f>D45*E45*F45*G45*H45</f>
        <v>0</v>
      </c>
      <c r="J45" s="13">
        <f t="shared" ref="J45:J61" si="396">IF(E$113=0,0,I45/E$113)</f>
        <v>0</v>
      </c>
      <c r="K45" s="13">
        <f t="shared" ref="K45:K61" si="397">(J45*G$2)</f>
        <v>0</v>
      </c>
      <c r="L45" s="215">
        <f>SUM(K45:K46)</f>
        <v>0</v>
      </c>
      <c r="M45" s="154"/>
      <c r="N45" s="10"/>
      <c r="O45" s="46" t="s">
        <v>67</v>
      </c>
      <c r="P45" s="72" t="s">
        <v>42</v>
      </c>
      <c r="Q45" s="53"/>
      <c r="R45" s="73">
        <v>1</v>
      </c>
      <c r="S45" s="68">
        <v>1</v>
      </c>
      <c r="T45" s="68">
        <v>1</v>
      </c>
      <c r="U45" s="68">
        <v>1</v>
      </c>
      <c r="V45" s="70">
        <v>0</v>
      </c>
      <c r="W45" s="13">
        <f>R45*S45*T45*U45*V45</f>
        <v>0</v>
      </c>
      <c r="X45" s="13">
        <f t="shared" ref="X45:X61" si="398">IF(S$113=0,0,W45/S$113)</f>
        <v>0</v>
      </c>
      <c r="Y45" s="13">
        <f t="shared" ref="Y45:Y61" si="399">(X45*U$2)</f>
        <v>0</v>
      </c>
      <c r="Z45" s="215">
        <f>SUM(Y45:Y46)</f>
        <v>0</v>
      </c>
      <c r="AA45" s="154"/>
      <c r="AB45" s="10"/>
      <c r="AC45" s="46" t="s">
        <v>67</v>
      </c>
      <c r="AD45" s="72" t="s">
        <v>42</v>
      </c>
      <c r="AE45" s="53"/>
      <c r="AF45" s="73">
        <v>1</v>
      </c>
      <c r="AG45" s="68">
        <v>1</v>
      </c>
      <c r="AH45" s="68">
        <v>1</v>
      </c>
      <c r="AI45" s="68">
        <v>1</v>
      </c>
      <c r="AJ45" s="70">
        <v>0</v>
      </c>
      <c r="AK45" s="13">
        <f t="shared" ref="AK45:AK52" si="400">AF45*AG45*AH45*AI45*AJ45</f>
        <v>0</v>
      </c>
      <c r="AL45" s="13">
        <f t="shared" ref="AL45:AL61" si="401">IF(AG$113=0,0,AK45/AG$113)</f>
        <v>0</v>
      </c>
      <c r="AM45" s="13">
        <f t="shared" ref="AM45:AM61" si="402">(AL45*AI$2)</f>
        <v>0</v>
      </c>
      <c r="AN45" s="215">
        <f t="shared" ref="AN45" si="403">SUM(AM45:AM46)</f>
        <v>0</v>
      </c>
      <c r="AO45" s="154"/>
      <c r="AP45" s="10"/>
      <c r="AQ45" s="46" t="s">
        <v>67</v>
      </c>
      <c r="AR45" s="72" t="s">
        <v>42</v>
      </c>
      <c r="AS45" s="53"/>
      <c r="AT45" s="73">
        <v>1</v>
      </c>
      <c r="AU45" s="68">
        <v>1</v>
      </c>
      <c r="AV45" s="68">
        <v>1</v>
      </c>
      <c r="AW45" s="68">
        <v>1</v>
      </c>
      <c r="AX45" s="70">
        <v>0</v>
      </c>
      <c r="AY45" s="13">
        <f t="shared" ref="AY45:AY52" si="404">AT45*AU45*AV45*AW45*AX45</f>
        <v>0</v>
      </c>
      <c r="AZ45" s="13">
        <f t="shared" ref="AZ45:AZ61" si="405">IF(AU$113=0,0,AY45/AU$113)</f>
        <v>0</v>
      </c>
      <c r="BA45" s="13">
        <f t="shared" ref="BA45:BA61" si="406">(AZ45*AW$2)</f>
        <v>0</v>
      </c>
      <c r="BB45" s="215">
        <f t="shared" ref="BB45" si="407">SUM(BA45:BA46)</f>
        <v>0</v>
      </c>
      <c r="BC45" s="154"/>
      <c r="BD45" s="10"/>
      <c r="BE45" s="46" t="s">
        <v>67</v>
      </c>
      <c r="BF45" s="72" t="s">
        <v>42</v>
      </c>
      <c r="BG45" s="53"/>
      <c r="BH45" s="73">
        <v>1</v>
      </c>
      <c r="BI45" s="68">
        <v>1</v>
      </c>
      <c r="BJ45" s="68">
        <v>1</v>
      </c>
      <c r="BK45" s="68">
        <v>1</v>
      </c>
      <c r="BL45" s="70">
        <v>0</v>
      </c>
      <c r="BM45" s="13">
        <f t="shared" ref="BM45:BM52" si="408">BH45*BI45*BJ45*BK45*BL45</f>
        <v>0</v>
      </c>
      <c r="BN45" s="13">
        <f t="shared" ref="BN45:BN61" si="409">IF(BI$113=0,0,BM45/BI$113)</f>
        <v>0</v>
      </c>
      <c r="BO45" s="13">
        <f t="shared" ref="BO45:BO61" si="410">(BN45*BK$2)</f>
        <v>0</v>
      </c>
      <c r="BP45" s="215">
        <f t="shared" ref="BP45" si="411">SUM(BO45:BO46)</f>
        <v>0</v>
      </c>
      <c r="BQ45" s="154"/>
      <c r="BR45" s="10"/>
      <c r="BS45" s="46" t="s">
        <v>67</v>
      </c>
      <c r="BT45" s="72" t="s">
        <v>42</v>
      </c>
      <c r="BU45" s="53"/>
      <c r="BV45" s="73">
        <v>1</v>
      </c>
      <c r="BW45" s="68">
        <v>1</v>
      </c>
      <c r="BX45" s="68">
        <v>1</v>
      </c>
      <c r="BY45" s="68">
        <v>1</v>
      </c>
      <c r="BZ45" s="70">
        <v>0</v>
      </c>
      <c r="CA45" s="13">
        <f t="shared" ref="CA45:CA52" si="412">BV45*BW45*BX45*BY45*BZ45</f>
        <v>0</v>
      </c>
      <c r="CB45" s="13">
        <f t="shared" ref="CB45:CB61" si="413">IF(BW$113=0,0,CA45/BW$113)</f>
        <v>0</v>
      </c>
      <c r="CC45" s="13">
        <f t="shared" ref="CC45:CC61" si="414">(CB45*BY$2)</f>
        <v>0</v>
      </c>
      <c r="CD45" s="215">
        <f t="shared" ref="CD45" si="415">SUM(CC45:CC46)</f>
        <v>0</v>
      </c>
      <c r="CE45" s="154"/>
      <c r="CF45" s="10"/>
      <c r="CG45" s="46" t="s">
        <v>67</v>
      </c>
      <c r="CH45" s="72" t="s">
        <v>42</v>
      </c>
      <c r="CI45" s="53"/>
      <c r="CJ45" s="73">
        <v>1</v>
      </c>
      <c r="CK45" s="68">
        <v>1</v>
      </c>
      <c r="CL45" s="68">
        <v>1</v>
      </c>
      <c r="CM45" s="68">
        <v>1</v>
      </c>
      <c r="CN45" s="70">
        <v>0</v>
      </c>
      <c r="CO45" s="13">
        <f t="shared" ref="CO45:CO52" si="416">CJ45*CK45*CL45*CM45*CN45</f>
        <v>0</v>
      </c>
      <c r="CP45" s="13">
        <f t="shared" ref="CP45:CP61" si="417">IF(CK$113=0,0,CO45/CK$113)</f>
        <v>0</v>
      </c>
      <c r="CQ45" s="13">
        <f t="shared" ref="CQ45:CQ61" si="418">(CP45*CM$2)</f>
        <v>0</v>
      </c>
      <c r="CR45" s="215">
        <f t="shared" ref="CR45" si="419">SUM(CQ45:CQ46)</f>
        <v>0</v>
      </c>
      <c r="CS45" s="154"/>
      <c r="CT45" s="10"/>
      <c r="CU45" s="46" t="s">
        <v>67</v>
      </c>
      <c r="CV45" s="72" t="s">
        <v>42</v>
      </c>
      <c r="CW45" s="53"/>
      <c r="CX45" s="73">
        <v>1</v>
      </c>
      <c r="CY45" s="68">
        <v>1</v>
      </c>
      <c r="CZ45" s="68">
        <v>1</v>
      </c>
      <c r="DA45" s="68">
        <v>1</v>
      </c>
      <c r="DB45" s="70">
        <v>0</v>
      </c>
      <c r="DC45" s="13">
        <f t="shared" ref="DC45:DC52" si="420">CX45*CY45*CZ45*DA45*DB45</f>
        <v>0</v>
      </c>
      <c r="DD45" s="13">
        <f t="shared" ref="DD45:DD61" si="421">IF(CY$113=0,0,DC45/CY$113)</f>
        <v>0</v>
      </c>
      <c r="DE45" s="13">
        <f t="shared" ref="DE45:DE61" si="422">(DD45*DA$2)</f>
        <v>0</v>
      </c>
      <c r="DF45" s="215">
        <f t="shared" ref="DF45" si="423">SUM(DE45:DE46)</f>
        <v>0</v>
      </c>
      <c r="DG45" s="154"/>
      <c r="DH45" s="10"/>
      <c r="DI45" s="46" t="s">
        <v>67</v>
      </c>
      <c r="DJ45" s="72" t="s">
        <v>42</v>
      </c>
      <c r="DK45" s="53"/>
      <c r="DL45" s="73">
        <v>1</v>
      </c>
      <c r="DM45" s="68">
        <v>1</v>
      </c>
      <c r="DN45" s="68">
        <v>1</v>
      </c>
      <c r="DO45" s="68">
        <v>1</v>
      </c>
      <c r="DP45" s="70">
        <v>0</v>
      </c>
      <c r="DQ45" s="13">
        <f t="shared" ref="DQ45:DQ52" si="424">DL45*DM45*DN45*DO45*DP45</f>
        <v>0</v>
      </c>
      <c r="DR45" s="13">
        <f t="shared" ref="DR45:DR61" si="425">IF(DM$113=0,0,DQ45/DM$113)</f>
        <v>0</v>
      </c>
      <c r="DS45" s="13">
        <f t="shared" ref="DS45:DS61" si="426">(DR45*DO$2)</f>
        <v>0</v>
      </c>
      <c r="DT45" s="215">
        <f t="shared" ref="DT45" si="427">SUM(DS45:DS46)</f>
        <v>0</v>
      </c>
      <c r="DU45" s="154"/>
      <c r="DV45" s="10"/>
      <c r="DW45" s="46" t="s">
        <v>67</v>
      </c>
      <c r="DX45" s="72" t="s">
        <v>42</v>
      </c>
      <c r="DY45" s="53"/>
      <c r="DZ45" s="73">
        <v>1</v>
      </c>
      <c r="EA45" s="68">
        <v>1</v>
      </c>
      <c r="EB45" s="68">
        <v>1</v>
      </c>
      <c r="EC45" s="68">
        <v>1</v>
      </c>
      <c r="ED45" s="70">
        <v>0</v>
      </c>
      <c r="EE45" s="13">
        <f t="shared" ref="EE45:EE52" si="428">DZ45*EA45*EB45*EC45*ED45</f>
        <v>0</v>
      </c>
      <c r="EF45" s="13">
        <f t="shared" ref="EF45:EF61" si="429">IF(EA$113=0,0,EE45/EA$113)</f>
        <v>0</v>
      </c>
      <c r="EG45" s="13">
        <f t="shared" ref="EG45:EG61" si="430">(EF45*EC$2)</f>
        <v>0</v>
      </c>
      <c r="EH45" s="215">
        <f t="shared" ref="EH45" si="431">SUM(EG45:EG46)</f>
        <v>0</v>
      </c>
      <c r="EI45" s="154"/>
      <c r="EJ45" s="10"/>
      <c r="EK45" s="44" t="s">
        <v>77</v>
      </c>
      <c r="EL45" s="761" t="str">
        <f>Prices!$A$108</f>
        <v xml:space="preserve">glazing  </v>
      </c>
      <c r="EM45" s="761">
        <f t="shared" si="376"/>
        <v>0</v>
      </c>
      <c r="EN45" s="1042" t="s">
        <v>83</v>
      </c>
      <c r="EO45" s="1052"/>
      <c r="EP45" s="190">
        <f t="shared" si="377"/>
        <v>0</v>
      </c>
      <c r="EQ45" s="79"/>
      <c r="ER45" s="116">
        <f t="shared" si="372"/>
        <v>0</v>
      </c>
      <c r="ES45" s="81">
        <f t="shared" si="373"/>
        <v>0</v>
      </c>
      <c r="ET45" s="280">
        <v>0</v>
      </c>
      <c r="EU45" s="9" t="s">
        <v>45</v>
      </c>
      <c r="EV45" s="583">
        <f t="shared" si="374"/>
        <v>0</v>
      </c>
      <c r="EW45" s="579">
        <f t="shared" si="86"/>
        <v>0</v>
      </c>
      <c r="EX45" s="582">
        <f t="shared" si="375"/>
        <v>0</v>
      </c>
      <c r="EY45" s="112"/>
      <c r="EZ45" s="573"/>
      <c r="FA45" s="55"/>
      <c r="FC45" s="44" t="s">
        <v>90</v>
      </c>
      <c r="FD45" s="95" t="s">
        <v>152</v>
      </c>
      <c r="FE45" s="141">
        <v>0</v>
      </c>
      <c r="FF45" s="141">
        <v>0</v>
      </c>
      <c r="FG45" s="142">
        <v>0</v>
      </c>
      <c r="FH45" s="9" t="s">
        <v>45</v>
      </c>
      <c r="FI45" s="122">
        <f t="shared" si="378"/>
        <v>0</v>
      </c>
      <c r="FJ45" s="602">
        <v>0</v>
      </c>
      <c r="FK45" s="604">
        <f t="shared" si="379"/>
        <v>0</v>
      </c>
      <c r="FL45" s="592"/>
      <c r="FM45" s="576"/>
      <c r="FN45" s="605"/>
      <c r="FO45" s="127"/>
      <c r="FP45" s="522"/>
      <c r="FQ45" s="61"/>
      <c r="FR45" s="61"/>
      <c r="FS45" s="88"/>
    </row>
    <row r="46" spans="1:175" x14ac:dyDescent="0.25">
      <c r="A46" s="46" t="s">
        <v>67</v>
      </c>
      <c r="B46" s="72" t="s">
        <v>42</v>
      </c>
      <c r="C46" s="53"/>
      <c r="D46" s="73">
        <v>1</v>
      </c>
      <c r="E46" s="68">
        <v>1</v>
      </c>
      <c r="F46" s="68">
        <v>1</v>
      </c>
      <c r="G46" s="68">
        <v>1</v>
      </c>
      <c r="H46" s="70">
        <v>0</v>
      </c>
      <c r="I46" s="13">
        <f t="shared" ref="I46:I52" si="432">D46*E46*F46*G46*H46</f>
        <v>0</v>
      </c>
      <c r="J46" s="13">
        <f t="shared" si="396"/>
        <v>0</v>
      </c>
      <c r="K46" s="13">
        <f t="shared" si="397"/>
        <v>0</v>
      </c>
      <c r="L46" s="117"/>
      <c r="M46" s="154"/>
      <c r="N46" s="10"/>
      <c r="O46" s="46" t="s">
        <v>67</v>
      </c>
      <c r="P46" s="72" t="s">
        <v>42</v>
      </c>
      <c r="Q46" s="53"/>
      <c r="R46" s="73">
        <v>1</v>
      </c>
      <c r="S46" s="68">
        <v>1</v>
      </c>
      <c r="T46" s="68">
        <v>1</v>
      </c>
      <c r="U46" s="68">
        <v>1</v>
      </c>
      <c r="V46" s="70">
        <v>0</v>
      </c>
      <c r="W46" s="13">
        <f t="shared" ref="W46:W52" si="433">R46*S46*T46*U46*V46</f>
        <v>0</v>
      </c>
      <c r="X46" s="13">
        <f t="shared" si="398"/>
        <v>0</v>
      </c>
      <c r="Y46" s="13">
        <f t="shared" si="399"/>
        <v>0</v>
      </c>
      <c r="Z46" s="117"/>
      <c r="AA46" s="154"/>
      <c r="AB46" s="10"/>
      <c r="AC46" s="46" t="s">
        <v>67</v>
      </c>
      <c r="AD46" s="72" t="s">
        <v>42</v>
      </c>
      <c r="AE46" s="53"/>
      <c r="AF46" s="73">
        <v>1</v>
      </c>
      <c r="AG46" s="68">
        <v>1</v>
      </c>
      <c r="AH46" s="68">
        <v>1</v>
      </c>
      <c r="AI46" s="68">
        <v>1</v>
      </c>
      <c r="AJ46" s="70">
        <v>0</v>
      </c>
      <c r="AK46" s="13">
        <f t="shared" si="400"/>
        <v>0</v>
      </c>
      <c r="AL46" s="13">
        <f t="shared" si="401"/>
        <v>0</v>
      </c>
      <c r="AM46" s="13">
        <f t="shared" si="402"/>
        <v>0</v>
      </c>
      <c r="AN46" s="117"/>
      <c r="AO46" s="154"/>
      <c r="AP46" s="10"/>
      <c r="AQ46" s="46" t="s">
        <v>67</v>
      </c>
      <c r="AR46" s="72" t="s">
        <v>42</v>
      </c>
      <c r="AS46" s="53"/>
      <c r="AT46" s="73">
        <v>1</v>
      </c>
      <c r="AU46" s="68">
        <v>1</v>
      </c>
      <c r="AV46" s="68">
        <v>1</v>
      </c>
      <c r="AW46" s="68">
        <v>1</v>
      </c>
      <c r="AX46" s="70">
        <v>0</v>
      </c>
      <c r="AY46" s="13">
        <f t="shared" si="404"/>
        <v>0</v>
      </c>
      <c r="AZ46" s="13">
        <f t="shared" si="405"/>
        <v>0</v>
      </c>
      <c r="BA46" s="13">
        <f t="shared" si="406"/>
        <v>0</v>
      </c>
      <c r="BB46" s="117"/>
      <c r="BC46" s="154"/>
      <c r="BD46" s="10"/>
      <c r="BE46" s="46" t="s">
        <v>67</v>
      </c>
      <c r="BF46" s="72" t="s">
        <v>42</v>
      </c>
      <c r="BG46" s="53"/>
      <c r="BH46" s="73">
        <v>1</v>
      </c>
      <c r="BI46" s="68">
        <v>1</v>
      </c>
      <c r="BJ46" s="68">
        <v>1</v>
      </c>
      <c r="BK46" s="68">
        <v>1</v>
      </c>
      <c r="BL46" s="70">
        <v>0</v>
      </c>
      <c r="BM46" s="13">
        <f t="shared" si="408"/>
        <v>0</v>
      </c>
      <c r="BN46" s="13">
        <f t="shared" si="409"/>
        <v>0</v>
      </c>
      <c r="BO46" s="13">
        <f t="shared" si="410"/>
        <v>0</v>
      </c>
      <c r="BP46" s="117"/>
      <c r="BQ46" s="154"/>
      <c r="BR46" s="10"/>
      <c r="BS46" s="46" t="s">
        <v>67</v>
      </c>
      <c r="BT46" s="72" t="s">
        <v>42</v>
      </c>
      <c r="BU46" s="53"/>
      <c r="BV46" s="73">
        <v>1</v>
      </c>
      <c r="BW46" s="68">
        <v>1</v>
      </c>
      <c r="BX46" s="68">
        <v>1</v>
      </c>
      <c r="BY46" s="68">
        <v>1</v>
      </c>
      <c r="BZ46" s="70">
        <v>0</v>
      </c>
      <c r="CA46" s="13">
        <f t="shared" si="412"/>
        <v>0</v>
      </c>
      <c r="CB46" s="13">
        <f t="shared" si="413"/>
        <v>0</v>
      </c>
      <c r="CC46" s="13">
        <f t="shared" si="414"/>
        <v>0</v>
      </c>
      <c r="CD46" s="117"/>
      <c r="CE46" s="154"/>
      <c r="CF46" s="10"/>
      <c r="CG46" s="46" t="s">
        <v>67</v>
      </c>
      <c r="CH46" s="72" t="s">
        <v>42</v>
      </c>
      <c r="CI46" s="53"/>
      <c r="CJ46" s="73">
        <v>1</v>
      </c>
      <c r="CK46" s="68">
        <v>1</v>
      </c>
      <c r="CL46" s="68">
        <v>1</v>
      </c>
      <c r="CM46" s="68">
        <v>1</v>
      </c>
      <c r="CN46" s="70">
        <v>0</v>
      </c>
      <c r="CO46" s="13">
        <f t="shared" si="416"/>
        <v>0</v>
      </c>
      <c r="CP46" s="13">
        <f t="shared" si="417"/>
        <v>0</v>
      </c>
      <c r="CQ46" s="13">
        <f t="shared" si="418"/>
        <v>0</v>
      </c>
      <c r="CR46" s="117"/>
      <c r="CS46" s="154"/>
      <c r="CT46" s="10"/>
      <c r="CU46" s="46" t="s">
        <v>67</v>
      </c>
      <c r="CV46" s="72" t="s">
        <v>42</v>
      </c>
      <c r="CW46" s="53"/>
      <c r="CX46" s="73">
        <v>1</v>
      </c>
      <c r="CY46" s="68">
        <v>1</v>
      </c>
      <c r="CZ46" s="68">
        <v>1</v>
      </c>
      <c r="DA46" s="68">
        <v>1</v>
      </c>
      <c r="DB46" s="70">
        <v>0</v>
      </c>
      <c r="DC46" s="13">
        <f t="shared" si="420"/>
        <v>0</v>
      </c>
      <c r="DD46" s="13">
        <f t="shared" si="421"/>
        <v>0</v>
      </c>
      <c r="DE46" s="13">
        <f t="shared" si="422"/>
        <v>0</v>
      </c>
      <c r="DF46" s="117"/>
      <c r="DG46" s="154"/>
      <c r="DH46" s="10"/>
      <c r="DI46" s="46" t="s">
        <v>67</v>
      </c>
      <c r="DJ46" s="72" t="s">
        <v>42</v>
      </c>
      <c r="DK46" s="53"/>
      <c r="DL46" s="73">
        <v>1</v>
      </c>
      <c r="DM46" s="68">
        <v>1</v>
      </c>
      <c r="DN46" s="68">
        <v>1</v>
      </c>
      <c r="DO46" s="68">
        <v>1</v>
      </c>
      <c r="DP46" s="70">
        <v>0</v>
      </c>
      <c r="DQ46" s="13">
        <f t="shared" si="424"/>
        <v>0</v>
      </c>
      <c r="DR46" s="13">
        <f t="shared" si="425"/>
        <v>0</v>
      </c>
      <c r="DS46" s="13">
        <f t="shared" si="426"/>
        <v>0</v>
      </c>
      <c r="DT46" s="117"/>
      <c r="DU46" s="154"/>
      <c r="DV46" s="10"/>
      <c r="DW46" s="46" t="s">
        <v>67</v>
      </c>
      <c r="DX46" s="72" t="s">
        <v>42</v>
      </c>
      <c r="DY46" s="53"/>
      <c r="DZ46" s="73">
        <v>1</v>
      </c>
      <c r="EA46" s="68">
        <v>1</v>
      </c>
      <c r="EB46" s="68">
        <v>1</v>
      </c>
      <c r="EC46" s="68">
        <v>1</v>
      </c>
      <c r="ED46" s="70">
        <v>0</v>
      </c>
      <c r="EE46" s="13">
        <f t="shared" si="428"/>
        <v>0</v>
      </c>
      <c r="EF46" s="13">
        <f t="shared" si="429"/>
        <v>0</v>
      </c>
      <c r="EG46" s="13">
        <f t="shared" si="430"/>
        <v>0</v>
      </c>
      <c r="EH46" s="117"/>
      <c r="EI46" s="154"/>
      <c r="EJ46" s="10"/>
      <c r="EK46" s="44" t="s">
        <v>77</v>
      </c>
      <c r="EL46" s="761" t="str">
        <f>Prices!$A$109</f>
        <v xml:space="preserve">glazing  </v>
      </c>
      <c r="EM46" s="761">
        <f t="shared" si="376"/>
        <v>0</v>
      </c>
      <c r="EN46" s="1042" t="s">
        <v>84</v>
      </c>
      <c r="EO46" s="1052"/>
      <c r="EP46" s="190">
        <f t="shared" si="377"/>
        <v>0</v>
      </c>
      <c r="EQ46" s="79"/>
      <c r="ER46" s="116">
        <f t="shared" si="372"/>
        <v>0</v>
      </c>
      <c r="ES46" s="81">
        <f t="shared" si="373"/>
        <v>0</v>
      </c>
      <c r="ET46" s="280">
        <v>0</v>
      </c>
      <c r="EU46" s="9" t="s">
        <v>45</v>
      </c>
      <c r="EV46" s="583">
        <f t="shared" si="374"/>
        <v>0</v>
      </c>
      <c r="EW46" s="579">
        <f t="shared" si="86"/>
        <v>0</v>
      </c>
      <c r="EX46" s="582">
        <f t="shared" si="375"/>
        <v>0</v>
      </c>
      <c r="EY46" s="112"/>
      <c r="EZ46" s="573"/>
      <c r="FA46" s="55"/>
      <c r="FC46" s="44" t="s">
        <v>99</v>
      </c>
      <c r="FD46" s="95" t="s">
        <v>112</v>
      </c>
      <c r="FE46" s="141">
        <v>0</v>
      </c>
      <c r="FF46" s="141">
        <v>0</v>
      </c>
      <c r="FG46" s="142">
        <v>0</v>
      </c>
      <c r="FH46" s="9" t="s">
        <v>109</v>
      </c>
      <c r="FI46" s="122">
        <f t="shared" si="378"/>
        <v>0</v>
      </c>
      <c r="FJ46" s="602">
        <v>0</v>
      </c>
      <c r="FK46" s="604">
        <f t="shared" si="379"/>
        <v>0</v>
      </c>
      <c r="FL46" s="591">
        <f>FR127</f>
        <v>0</v>
      </c>
      <c r="FM46" s="542">
        <f>FL127</f>
        <v>0</v>
      </c>
      <c r="FN46" s="610">
        <f>SUM(FK46:FK48)+FL46</f>
        <v>0</v>
      </c>
      <c r="FO46" s="127">
        <f>IF(FO$4=0,0,FN46/$FO$4)</f>
        <v>0</v>
      </c>
      <c r="FP46" s="87" t="s">
        <v>99</v>
      </c>
      <c r="FQ46" s="522">
        <f>SUM(EX64:EX66)+EY64</f>
        <v>0</v>
      </c>
      <c r="FR46" s="496">
        <f>FN46</f>
        <v>0</v>
      </c>
      <c r="FS46" s="567">
        <f>SUM(FQ46:FR46)</f>
        <v>0</v>
      </c>
    </row>
    <row r="47" spans="1:175" x14ac:dyDescent="0.25">
      <c r="A47" s="46" t="s">
        <v>66</v>
      </c>
      <c r="B47" s="72" t="s">
        <v>42</v>
      </c>
      <c r="C47" s="53"/>
      <c r="D47" s="73">
        <v>1</v>
      </c>
      <c r="E47" s="68">
        <v>1</v>
      </c>
      <c r="F47" s="68">
        <v>1</v>
      </c>
      <c r="G47" s="68">
        <v>1</v>
      </c>
      <c r="H47" s="70">
        <v>0</v>
      </c>
      <c r="I47" s="13">
        <f t="shared" si="432"/>
        <v>0</v>
      </c>
      <c r="J47" s="13">
        <f t="shared" si="396"/>
        <v>0</v>
      </c>
      <c r="K47" s="13">
        <f t="shared" si="397"/>
        <v>0</v>
      </c>
      <c r="L47" s="201" t="s">
        <v>575</v>
      </c>
      <c r="M47" s="154"/>
      <c r="N47" s="10"/>
      <c r="O47" s="46" t="s">
        <v>66</v>
      </c>
      <c r="P47" s="72" t="s">
        <v>42</v>
      </c>
      <c r="Q47" s="53"/>
      <c r="R47" s="73">
        <v>1</v>
      </c>
      <c r="S47" s="68">
        <v>1</v>
      </c>
      <c r="T47" s="68">
        <v>1</v>
      </c>
      <c r="U47" s="68">
        <v>1</v>
      </c>
      <c r="V47" s="70">
        <v>0</v>
      </c>
      <c r="W47" s="13">
        <f t="shared" si="433"/>
        <v>0</v>
      </c>
      <c r="X47" s="13">
        <f t="shared" si="398"/>
        <v>0</v>
      </c>
      <c r="Y47" s="13">
        <f t="shared" si="399"/>
        <v>0</v>
      </c>
      <c r="Z47" s="201" t="s">
        <v>575</v>
      </c>
      <c r="AA47" s="154"/>
      <c r="AB47" s="10"/>
      <c r="AC47" s="46" t="s">
        <v>66</v>
      </c>
      <c r="AD47" s="72" t="s">
        <v>42</v>
      </c>
      <c r="AE47" s="53"/>
      <c r="AF47" s="73">
        <v>1</v>
      </c>
      <c r="AG47" s="68">
        <v>1</v>
      </c>
      <c r="AH47" s="68">
        <v>1</v>
      </c>
      <c r="AI47" s="68">
        <v>1</v>
      </c>
      <c r="AJ47" s="70">
        <v>0</v>
      </c>
      <c r="AK47" s="13">
        <f t="shared" si="400"/>
        <v>0</v>
      </c>
      <c r="AL47" s="13">
        <f t="shared" si="401"/>
        <v>0</v>
      </c>
      <c r="AM47" s="13">
        <f t="shared" si="402"/>
        <v>0</v>
      </c>
      <c r="AN47" s="201" t="s">
        <v>575</v>
      </c>
      <c r="AO47" s="154"/>
      <c r="AP47" s="10"/>
      <c r="AQ47" s="46" t="s">
        <v>66</v>
      </c>
      <c r="AR47" s="72" t="s">
        <v>42</v>
      </c>
      <c r="AS47" s="53"/>
      <c r="AT47" s="73">
        <v>1</v>
      </c>
      <c r="AU47" s="68">
        <v>1</v>
      </c>
      <c r="AV47" s="68">
        <v>1</v>
      </c>
      <c r="AW47" s="68">
        <v>1</v>
      </c>
      <c r="AX47" s="70">
        <v>0</v>
      </c>
      <c r="AY47" s="13">
        <f t="shared" si="404"/>
        <v>0</v>
      </c>
      <c r="AZ47" s="13">
        <f t="shared" si="405"/>
        <v>0</v>
      </c>
      <c r="BA47" s="13">
        <f t="shared" si="406"/>
        <v>0</v>
      </c>
      <c r="BB47" s="201" t="s">
        <v>575</v>
      </c>
      <c r="BC47" s="154"/>
      <c r="BD47" s="10"/>
      <c r="BE47" s="46" t="s">
        <v>66</v>
      </c>
      <c r="BF47" s="72" t="s">
        <v>42</v>
      </c>
      <c r="BG47" s="53"/>
      <c r="BH47" s="73">
        <v>1</v>
      </c>
      <c r="BI47" s="68">
        <v>1</v>
      </c>
      <c r="BJ47" s="68">
        <v>1</v>
      </c>
      <c r="BK47" s="68">
        <v>1</v>
      </c>
      <c r="BL47" s="70">
        <v>0</v>
      </c>
      <c r="BM47" s="13">
        <f t="shared" si="408"/>
        <v>0</v>
      </c>
      <c r="BN47" s="13">
        <f t="shared" si="409"/>
        <v>0</v>
      </c>
      <c r="BO47" s="13">
        <f t="shared" si="410"/>
        <v>0</v>
      </c>
      <c r="BP47" s="201" t="s">
        <v>575</v>
      </c>
      <c r="BQ47" s="154"/>
      <c r="BR47" s="10"/>
      <c r="BS47" s="46" t="s">
        <v>66</v>
      </c>
      <c r="BT47" s="72" t="s">
        <v>42</v>
      </c>
      <c r="BU47" s="53"/>
      <c r="BV47" s="73">
        <v>1</v>
      </c>
      <c r="BW47" s="68">
        <v>1</v>
      </c>
      <c r="BX47" s="68">
        <v>1</v>
      </c>
      <c r="BY47" s="68">
        <v>1</v>
      </c>
      <c r="BZ47" s="70">
        <v>0</v>
      </c>
      <c r="CA47" s="13">
        <f t="shared" si="412"/>
        <v>0</v>
      </c>
      <c r="CB47" s="13">
        <f t="shared" si="413"/>
        <v>0</v>
      </c>
      <c r="CC47" s="13">
        <f t="shared" si="414"/>
        <v>0</v>
      </c>
      <c r="CD47" s="201" t="s">
        <v>575</v>
      </c>
      <c r="CE47" s="154"/>
      <c r="CF47" s="10"/>
      <c r="CG47" s="46" t="s">
        <v>66</v>
      </c>
      <c r="CH47" s="72" t="s">
        <v>42</v>
      </c>
      <c r="CI47" s="53"/>
      <c r="CJ47" s="73">
        <v>1</v>
      </c>
      <c r="CK47" s="68">
        <v>1</v>
      </c>
      <c r="CL47" s="68">
        <v>1</v>
      </c>
      <c r="CM47" s="68">
        <v>1</v>
      </c>
      <c r="CN47" s="70">
        <v>0</v>
      </c>
      <c r="CO47" s="13">
        <f t="shared" si="416"/>
        <v>0</v>
      </c>
      <c r="CP47" s="13">
        <f t="shared" si="417"/>
        <v>0</v>
      </c>
      <c r="CQ47" s="13">
        <f t="shared" si="418"/>
        <v>0</v>
      </c>
      <c r="CR47" s="201" t="s">
        <v>575</v>
      </c>
      <c r="CS47" s="154"/>
      <c r="CT47" s="10"/>
      <c r="CU47" s="46" t="s">
        <v>66</v>
      </c>
      <c r="CV47" s="72" t="s">
        <v>42</v>
      </c>
      <c r="CW47" s="53"/>
      <c r="CX47" s="73">
        <v>1</v>
      </c>
      <c r="CY47" s="68">
        <v>1</v>
      </c>
      <c r="CZ47" s="68">
        <v>1</v>
      </c>
      <c r="DA47" s="68">
        <v>1</v>
      </c>
      <c r="DB47" s="70">
        <v>0</v>
      </c>
      <c r="DC47" s="13">
        <f t="shared" si="420"/>
        <v>0</v>
      </c>
      <c r="DD47" s="13">
        <f t="shared" si="421"/>
        <v>0</v>
      </c>
      <c r="DE47" s="13">
        <f t="shared" si="422"/>
        <v>0</v>
      </c>
      <c r="DF47" s="201" t="s">
        <v>575</v>
      </c>
      <c r="DG47" s="154"/>
      <c r="DH47" s="10"/>
      <c r="DI47" s="46" t="s">
        <v>66</v>
      </c>
      <c r="DJ47" s="72" t="s">
        <v>42</v>
      </c>
      <c r="DK47" s="53"/>
      <c r="DL47" s="73">
        <v>1</v>
      </c>
      <c r="DM47" s="68">
        <v>1</v>
      </c>
      <c r="DN47" s="68">
        <v>1</v>
      </c>
      <c r="DO47" s="68">
        <v>1</v>
      </c>
      <c r="DP47" s="70">
        <v>0</v>
      </c>
      <c r="DQ47" s="13">
        <f t="shared" si="424"/>
        <v>0</v>
      </c>
      <c r="DR47" s="13">
        <f t="shared" si="425"/>
        <v>0</v>
      </c>
      <c r="DS47" s="13">
        <f t="shared" si="426"/>
        <v>0</v>
      </c>
      <c r="DT47" s="201" t="s">
        <v>575</v>
      </c>
      <c r="DU47" s="154"/>
      <c r="DV47" s="10"/>
      <c r="DW47" s="46" t="s">
        <v>66</v>
      </c>
      <c r="DX47" s="72" t="s">
        <v>42</v>
      </c>
      <c r="DY47" s="53"/>
      <c r="DZ47" s="73">
        <v>1</v>
      </c>
      <c r="EA47" s="68">
        <v>1</v>
      </c>
      <c r="EB47" s="68">
        <v>1</v>
      </c>
      <c r="EC47" s="68">
        <v>1</v>
      </c>
      <c r="ED47" s="70">
        <v>0</v>
      </c>
      <c r="EE47" s="13">
        <f t="shared" si="428"/>
        <v>0</v>
      </c>
      <c r="EF47" s="13">
        <f t="shared" si="429"/>
        <v>0</v>
      </c>
      <c r="EG47" s="13">
        <f t="shared" si="430"/>
        <v>0</v>
      </c>
      <c r="EH47" s="201" t="s">
        <v>575</v>
      </c>
      <c r="EI47" s="154"/>
      <c r="EJ47" s="10"/>
      <c r="EK47" s="44" t="s">
        <v>77</v>
      </c>
      <c r="EL47" s="761" t="str">
        <f>Prices!$A$110</f>
        <v xml:space="preserve">glazing  </v>
      </c>
      <c r="EM47" s="761">
        <f t="shared" si="376"/>
        <v>0</v>
      </c>
      <c r="EN47" s="1042" t="s">
        <v>85</v>
      </c>
      <c r="EO47" s="1052"/>
      <c r="EP47" s="190">
        <f t="shared" si="377"/>
        <v>0</v>
      </c>
      <c r="EQ47" s="79"/>
      <c r="ER47" s="116">
        <f t="shared" si="372"/>
        <v>0</v>
      </c>
      <c r="ES47" s="81">
        <f t="shared" si="373"/>
        <v>0</v>
      </c>
      <c r="ET47" s="280">
        <v>0</v>
      </c>
      <c r="EU47" s="9" t="s">
        <v>45</v>
      </c>
      <c r="EV47" s="583">
        <f t="shared" si="374"/>
        <v>0</v>
      </c>
      <c r="EW47" s="579">
        <f t="shared" si="86"/>
        <v>0</v>
      </c>
      <c r="EX47" s="582">
        <f t="shared" si="375"/>
        <v>0</v>
      </c>
      <c r="EY47" s="112"/>
      <c r="EZ47" s="573"/>
      <c r="FA47" s="55"/>
      <c r="FC47" s="44" t="s">
        <v>99</v>
      </c>
      <c r="FD47" s="95" t="s">
        <v>112</v>
      </c>
      <c r="FE47" s="141">
        <v>0</v>
      </c>
      <c r="FF47" s="141">
        <v>0</v>
      </c>
      <c r="FG47" s="142">
        <v>0</v>
      </c>
      <c r="FH47" s="9" t="s">
        <v>109</v>
      </c>
      <c r="FI47" s="122">
        <f t="shared" si="378"/>
        <v>0</v>
      </c>
      <c r="FJ47" s="602">
        <v>0</v>
      </c>
      <c r="FK47" s="604">
        <f t="shared" si="379"/>
        <v>0</v>
      </c>
      <c r="FL47" s="592"/>
      <c r="FM47" s="573"/>
      <c r="FN47" s="607"/>
      <c r="FO47" s="127"/>
      <c r="FP47" s="87"/>
      <c r="FQ47" s="522"/>
      <c r="FR47" s="61"/>
      <c r="FS47" s="567"/>
    </row>
    <row r="48" spans="1:175" x14ac:dyDescent="0.25">
      <c r="A48" s="44" t="s">
        <v>66</v>
      </c>
      <c r="B48" s="72" t="s">
        <v>42</v>
      </c>
      <c r="C48" s="53"/>
      <c r="D48" s="73">
        <v>1</v>
      </c>
      <c r="E48" s="68">
        <v>1</v>
      </c>
      <c r="F48" s="68">
        <v>1</v>
      </c>
      <c r="G48" s="68">
        <v>1</v>
      </c>
      <c r="H48" s="70">
        <v>0</v>
      </c>
      <c r="I48" s="13">
        <f t="shared" si="432"/>
        <v>0</v>
      </c>
      <c r="J48" s="13">
        <f t="shared" si="396"/>
        <v>0</v>
      </c>
      <c r="K48" s="13">
        <f t="shared" si="397"/>
        <v>0</v>
      </c>
      <c r="L48" s="215">
        <f>SUM(K47:K48)</f>
        <v>0</v>
      </c>
      <c r="M48" s="154"/>
      <c r="N48" s="10"/>
      <c r="O48" s="44" t="s">
        <v>66</v>
      </c>
      <c r="P48" s="72" t="s">
        <v>42</v>
      </c>
      <c r="Q48" s="53"/>
      <c r="R48" s="73">
        <v>1</v>
      </c>
      <c r="S48" s="68">
        <v>1</v>
      </c>
      <c r="T48" s="68">
        <v>1</v>
      </c>
      <c r="U48" s="68">
        <v>1</v>
      </c>
      <c r="V48" s="70">
        <v>0</v>
      </c>
      <c r="W48" s="13">
        <f t="shared" si="433"/>
        <v>0</v>
      </c>
      <c r="X48" s="13">
        <f t="shared" si="398"/>
        <v>0</v>
      </c>
      <c r="Y48" s="13">
        <f t="shared" si="399"/>
        <v>0</v>
      </c>
      <c r="Z48" s="215">
        <f>SUM(Y47:Y48)</f>
        <v>0</v>
      </c>
      <c r="AA48" s="154"/>
      <c r="AB48" s="10"/>
      <c r="AC48" s="44" t="s">
        <v>66</v>
      </c>
      <c r="AD48" s="72" t="s">
        <v>42</v>
      </c>
      <c r="AE48" s="53"/>
      <c r="AF48" s="73">
        <v>1</v>
      </c>
      <c r="AG48" s="68">
        <v>1</v>
      </c>
      <c r="AH48" s="68">
        <v>1</v>
      </c>
      <c r="AI48" s="68">
        <v>1</v>
      </c>
      <c r="AJ48" s="70">
        <v>0</v>
      </c>
      <c r="AK48" s="13">
        <f t="shared" si="400"/>
        <v>0</v>
      </c>
      <c r="AL48" s="13">
        <f t="shared" si="401"/>
        <v>0</v>
      </c>
      <c r="AM48" s="13">
        <f t="shared" si="402"/>
        <v>0</v>
      </c>
      <c r="AN48" s="215">
        <f t="shared" ref="AN48" si="434">SUM(AM47:AM48)</f>
        <v>0</v>
      </c>
      <c r="AO48" s="154"/>
      <c r="AP48" s="10"/>
      <c r="AQ48" s="44" t="s">
        <v>66</v>
      </c>
      <c r="AR48" s="72" t="s">
        <v>42</v>
      </c>
      <c r="AS48" s="53"/>
      <c r="AT48" s="73">
        <v>1</v>
      </c>
      <c r="AU48" s="68">
        <v>1</v>
      </c>
      <c r="AV48" s="68">
        <v>1</v>
      </c>
      <c r="AW48" s="68">
        <v>1</v>
      </c>
      <c r="AX48" s="70">
        <v>0</v>
      </c>
      <c r="AY48" s="13">
        <f t="shared" si="404"/>
        <v>0</v>
      </c>
      <c r="AZ48" s="13">
        <f t="shared" si="405"/>
        <v>0</v>
      </c>
      <c r="BA48" s="13">
        <f t="shared" si="406"/>
        <v>0</v>
      </c>
      <c r="BB48" s="215">
        <f t="shared" ref="BB48" si="435">SUM(BA47:BA48)</f>
        <v>0</v>
      </c>
      <c r="BC48" s="154"/>
      <c r="BD48" s="10"/>
      <c r="BE48" s="44" t="s">
        <v>66</v>
      </c>
      <c r="BF48" s="72" t="s">
        <v>42</v>
      </c>
      <c r="BG48" s="53"/>
      <c r="BH48" s="73">
        <v>1</v>
      </c>
      <c r="BI48" s="68">
        <v>1</v>
      </c>
      <c r="BJ48" s="68">
        <v>1</v>
      </c>
      <c r="BK48" s="68">
        <v>1</v>
      </c>
      <c r="BL48" s="70">
        <v>0</v>
      </c>
      <c r="BM48" s="13">
        <f t="shared" si="408"/>
        <v>0</v>
      </c>
      <c r="BN48" s="13">
        <f t="shared" si="409"/>
        <v>0</v>
      </c>
      <c r="BO48" s="13">
        <f t="shared" si="410"/>
        <v>0</v>
      </c>
      <c r="BP48" s="215">
        <f t="shared" ref="BP48" si="436">SUM(BO47:BO48)</f>
        <v>0</v>
      </c>
      <c r="BQ48" s="154"/>
      <c r="BR48" s="10"/>
      <c r="BS48" s="44" t="s">
        <v>66</v>
      </c>
      <c r="BT48" s="72" t="s">
        <v>42</v>
      </c>
      <c r="BU48" s="53"/>
      <c r="BV48" s="73">
        <v>1</v>
      </c>
      <c r="BW48" s="68">
        <v>1</v>
      </c>
      <c r="BX48" s="68">
        <v>1</v>
      </c>
      <c r="BY48" s="68">
        <v>1</v>
      </c>
      <c r="BZ48" s="70">
        <v>0</v>
      </c>
      <c r="CA48" s="13">
        <f t="shared" si="412"/>
        <v>0</v>
      </c>
      <c r="CB48" s="13">
        <f t="shared" si="413"/>
        <v>0</v>
      </c>
      <c r="CC48" s="13">
        <f t="shared" si="414"/>
        <v>0</v>
      </c>
      <c r="CD48" s="215">
        <f t="shared" ref="CD48" si="437">SUM(CC47:CC48)</f>
        <v>0</v>
      </c>
      <c r="CE48" s="154"/>
      <c r="CF48" s="10"/>
      <c r="CG48" s="44" t="s">
        <v>66</v>
      </c>
      <c r="CH48" s="72" t="s">
        <v>42</v>
      </c>
      <c r="CI48" s="53"/>
      <c r="CJ48" s="73">
        <v>1</v>
      </c>
      <c r="CK48" s="68">
        <v>1</v>
      </c>
      <c r="CL48" s="68">
        <v>1</v>
      </c>
      <c r="CM48" s="68">
        <v>1</v>
      </c>
      <c r="CN48" s="70">
        <v>0</v>
      </c>
      <c r="CO48" s="13">
        <f t="shared" si="416"/>
        <v>0</v>
      </c>
      <c r="CP48" s="13">
        <f t="shared" si="417"/>
        <v>0</v>
      </c>
      <c r="CQ48" s="13">
        <f t="shared" si="418"/>
        <v>0</v>
      </c>
      <c r="CR48" s="215">
        <f t="shared" ref="CR48" si="438">SUM(CQ47:CQ48)</f>
        <v>0</v>
      </c>
      <c r="CS48" s="154"/>
      <c r="CT48" s="10"/>
      <c r="CU48" s="44" t="s">
        <v>66</v>
      </c>
      <c r="CV48" s="72" t="s">
        <v>42</v>
      </c>
      <c r="CW48" s="53"/>
      <c r="CX48" s="73">
        <v>1</v>
      </c>
      <c r="CY48" s="68">
        <v>1</v>
      </c>
      <c r="CZ48" s="68">
        <v>1</v>
      </c>
      <c r="DA48" s="68">
        <v>1</v>
      </c>
      <c r="DB48" s="70">
        <v>0</v>
      </c>
      <c r="DC48" s="13">
        <f t="shared" si="420"/>
        <v>0</v>
      </c>
      <c r="DD48" s="13">
        <f t="shared" si="421"/>
        <v>0</v>
      </c>
      <c r="DE48" s="13">
        <f t="shared" si="422"/>
        <v>0</v>
      </c>
      <c r="DF48" s="215">
        <f t="shared" ref="DF48" si="439">SUM(DE47:DE48)</f>
        <v>0</v>
      </c>
      <c r="DG48" s="154"/>
      <c r="DH48" s="10"/>
      <c r="DI48" s="44" t="s">
        <v>66</v>
      </c>
      <c r="DJ48" s="72" t="s">
        <v>42</v>
      </c>
      <c r="DK48" s="53"/>
      <c r="DL48" s="73">
        <v>1</v>
      </c>
      <c r="DM48" s="68">
        <v>1</v>
      </c>
      <c r="DN48" s="68">
        <v>1</v>
      </c>
      <c r="DO48" s="68">
        <v>1</v>
      </c>
      <c r="DP48" s="70">
        <v>0</v>
      </c>
      <c r="DQ48" s="13">
        <f t="shared" si="424"/>
        <v>0</v>
      </c>
      <c r="DR48" s="13">
        <f t="shared" si="425"/>
        <v>0</v>
      </c>
      <c r="DS48" s="13">
        <f t="shared" si="426"/>
        <v>0</v>
      </c>
      <c r="DT48" s="215">
        <f t="shared" ref="DT48" si="440">SUM(DS47:DS48)</f>
        <v>0</v>
      </c>
      <c r="DU48" s="154"/>
      <c r="DV48" s="10"/>
      <c r="DW48" s="44" t="s">
        <v>66</v>
      </c>
      <c r="DX48" s="72" t="s">
        <v>42</v>
      </c>
      <c r="DY48" s="53"/>
      <c r="DZ48" s="73">
        <v>1</v>
      </c>
      <c r="EA48" s="68">
        <v>1</v>
      </c>
      <c r="EB48" s="68">
        <v>1</v>
      </c>
      <c r="EC48" s="68">
        <v>1</v>
      </c>
      <c r="ED48" s="70">
        <v>0</v>
      </c>
      <c r="EE48" s="13">
        <f t="shared" si="428"/>
        <v>0</v>
      </c>
      <c r="EF48" s="13">
        <f t="shared" si="429"/>
        <v>0</v>
      </c>
      <c r="EG48" s="13">
        <f t="shared" si="430"/>
        <v>0</v>
      </c>
      <c r="EH48" s="215">
        <f t="shared" ref="EH48" si="441">SUM(EG47:EG48)</f>
        <v>0</v>
      </c>
      <c r="EI48" s="154"/>
      <c r="EJ48" s="10"/>
      <c r="EK48" s="44" t="s">
        <v>77</v>
      </c>
      <c r="EL48" s="761" t="str">
        <f>Prices!$A$111</f>
        <v xml:space="preserve">glazing  </v>
      </c>
      <c r="EM48" s="761">
        <f t="shared" si="376"/>
        <v>0</v>
      </c>
      <c r="EN48" s="1042" t="s">
        <v>86</v>
      </c>
      <c r="EO48" s="1052"/>
      <c r="EP48" s="190">
        <f t="shared" si="377"/>
        <v>0</v>
      </c>
      <c r="EQ48" s="79"/>
      <c r="ER48" s="116">
        <f t="shared" si="372"/>
        <v>0</v>
      </c>
      <c r="ES48" s="81">
        <f t="shared" si="373"/>
        <v>0</v>
      </c>
      <c r="ET48" s="280">
        <v>0</v>
      </c>
      <c r="EU48" s="9" t="s">
        <v>45</v>
      </c>
      <c r="EV48" s="583">
        <f t="shared" si="374"/>
        <v>0</v>
      </c>
      <c r="EW48" s="579">
        <f t="shared" si="86"/>
        <v>0</v>
      </c>
      <c r="EX48" s="582">
        <f t="shared" si="375"/>
        <v>0</v>
      </c>
      <c r="EY48" s="112"/>
      <c r="EZ48" s="573"/>
      <c r="FA48" s="55"/>
      <c r="FC48" s="44" t="s">
        <v>99</v>
      </c>
      <c r="FD48" s="95" t="s">
        <v>153</v>
      </c>
      <c r="FE48" s="141">
        <v>0</v>
      </c>
      <c r="FF48" s="141">
        <v>0</v>
      </c>
      <c r="FG48" s="142">
        <v>0</v>
      </c>
      <c r="FH48" s="9" t="s">
        <v>45</v>
      </c>
      <c r="FI48" s="122">
        <f t="shared" si="378"/>
        <v>0</v>
      </c>
      <c r="FJ48" s="602">
        <v>0</v>
      </c>
      <c r="FK48" s="604">
        <f t="shared" si="379"/>
        <v>0</v>
      </c>
      <c r="FL48" s="592"/>
      <c r="FM48" s="576"/>
      <c r="FN48" s="605"/>
      <c r="FO48" s="127"/>
      <c r="FP48" s="522"/>
      <c r="FQ48" s="61"/>
      <c r="FR48" s="61"/>
      <c r="FS48" s="88"/>
    </row>
    <row r="49" spans="1:175" x14ac:dyDescent="0.25">
      <c r="A49" s="44" t="s">
        <v>68</v>
      </c>
      <c r="B49" s="72" t="s">
        <v>42</v>
      </c>
      <c r="C49" s="53"/>
      <c r="D49" s="73">
        <v>1</v>
      </c>
      <c r="E49" s="68">
        <v>1</v>
      </c>
      <c r="F49" s="68">
        <v>1</v>
      </c>
      <c r="G49" s="68">
        <v>1</v>
      </c>
      <c r="H49" s="70">
        <v>0</v>
      </c>
      <c r="I49" s="13">
        <f t="shared" si="432"/>
        <v>0</v>
      </c>
      <c r="J49" s="13">
        <f t="shared" si="396"/>
        <v>0</v>
      </c>
      <c r="K49" s="13">
        <f t="shared" si="397"/>
        <v>0</v>
      </c>
      <c r="L49" s="117"/>
      <c r="M49" s="154"/>
      <c r="N49" s="10"/>
      <c r="O49" s="44" t="s">
        <v>68</v>
      </c>
      <c r="P49" s="72" t="s">
        <v>42</v>
      </c>
      <c r="Q49" s="53"/>
      <c r="R49" s="73">
        <v>1</v>
      </c>
      <c r="S49" s="68">
        <v>1</v>
      </c>
      <c r="T49" s="68">
        <v>1</v>
      </c>
      <c r="U49" s="68">
        <v>1</v>
      </c>
      <c r="V49" s="70">
        <v>0</v>
      </c>
      <c r="W49" s="13">
        <f t="shared" si="433"/>
        <v>0</v>
      </c>
      <c r="X49" s="13">
        <f t="shared" si="398"/>
        <v>0</v>
      </c>
      <c r="Y49" s="13">
        <f t="shared" si="399"/>
        <v>0</v>
      </c>
      <c r="Z49" s="117"/>
      <c r="AA49" s="154"/>
      <c r="AB49" s="10"/>
      <c r="AC49" s="44" t="s">
        <v>68</v>
      </c>
      <c r="AD49" s="72" t="s">
        <v>42</v>
      </c>
      <c r="AE49" s="53"/>
      <c r="AF49" s="73">
        <v>1</v>
      </c>
      <c r="AG49" s="68">
        <v>1</v>
      </c>
      <c r="AH49" s="68">
        <v>1</v>
      </c>
      <c r="AI49" s="68">
        <v>1</v>
      </c>
      <c r="AJ49" s="70">
        <v>0</v>
      </c>
      <c r="AK49" s="13">
        <f t="shared" si="400"/>
        <v>0</v>
      </c>
      <c r="AL49" s="13">
        <f t="shared" si="401"/>
        <v>0</v>
      </c>
      <c r="AM49" s="13">
        <f t="shared" si="402"/>
        <v>0</v>
      </c>
      <c r="AN49" s="117"/>
      <c r="AO49" s="154"/>
      <c r="AP49" s="10"/>
      <c r="AQ49" s="44" t="s">
        <v>68</v>
      </c>
      <c r="AR49" s="72" t="s">
        <v>42</v>
      </c>
      <c r="AS49" s="53"/>
      <c r="AT49" s="73">
        <v>1</v>
      </c>
      <c r="AU49" s="68">
        <v>1</v>
      </c>
      <c r="AV49" s="68">
        <v>1</v>
      </c>
      <c r="AW49" s="68">
        <v>1</v>
      </c>
      <c r="AX49" s="70">
        <v>0</v>
      </c>
      <c r="AY49" s="13">
        <f t="shared" si="404"/>
        <v>0</v>
      </c>
      <c r="AZ49" s="13">
        <f t="shared" si="405"/>
        <v>0</v>
      </c>
      <c r="BA49" s="13">
        <f t="shared" si="406"/>
        <v>0</v>
      </c>
      <c r="BB49" s="117"/>
      <c r="BC49" s="154"/>
      <c r="BD49" s="10"/>
      <c r="BE49" s="44" t="s">
        <v>68</v>
      </c>
      <c r="BF49" s="72" t="s">
        <v>42</v>
      </c>
      <c r="BG49" s="53"/>
      <c r="BH49" s="73">
        <v>1</v>
      </c>
      <c r="BI49" s="68">
        <v>1</v>
      </c>
      <c r="BJ49" s="68">
        <v>1</v>
      </c>
      <c r="BK49" s="68">
        <v>1</v>
      </c>
      <c r="BL49" s="70">
        <v>0</v>
      </c>
      <c r="BM49" s="13">
        <f t="shared" si="408"/>
        <v>0</v>
      </c>
      <c r="BN49" s="13">
        <f t="shared" si="409"/>
        <v>0</v>
      </c>
      <c r="BO49" s="13">
        <f t="shared" si="410"/>
        <v>0</v>
      </c>
      <c r="BP49" s="117"/>
      <c r="BQ49" s="154"/>
      <c r="BR49" s="10"/>
      <c r="BS49" s="44" t="s">
        <v>68</v>
      </c>
      <c r="BT49" s="72" t="s">
        <v>42</v>
      </c>
      <c r="BU49" s="53"/>
      <c r="BV49" s="73">
        <v>1</v>
      </c>
      <c r="BW49" s="68">
        <v>1</v>
      </c>
      <c r="BX49" s="68">
        <v>1</v>
      </c>
      <c r="BY49" s="68">
        <v>1</v>
      </c>
      <c r="BZ49" s="70">
        <v>0</v>
      </c>
      <c r="CA49" s="13">
        <f t="shared" si="412"/>
        <v>0</v>
      </c>
      <c r="CB49" s="13">
        <f t="shared" si="413"/>
        <v>0</v>
      </c>
      <c r="CC49" s="13">
        <f t="shared" si="414"/>
        <v>0</v>
      </c>
      <c r="CD49" s="117"/>
      <c r="CE49" s="154"/>
      <c r="CF49" s="10"/>
      <c r="CG49" s="44" t="s">
        <v>68</v>
      </c>
      <c r="CH49" s="72" t="s">
        <v>42</v>
      </c>
      <c r="CI49" s="53"/>
      <c r="CJ49" s="73">
        <v>1</v>
      </c>
      <c r="CK49" s="68">
        <v>1</v>
      </c>
      <c r="CL49" s="68">
        <v>1</v>
      </c>
      <c r="CM49" s="68">
        <v>1</v>
      </c>
      <c r="CN49" s="70">
        <v>0</v>
      </c>
      <c r="CO49" s="13">
        <f t="shared" si="416"/>
        <v>0</v>
      </c>
      <c r="CP49" s="13">
        <f t="shared" si="417"/>
        <v>0</v>
      </c>
      <c r="CQ49" s="13">
        <f t="shared" si="418"/>
        <v>0</v>
      </c>
      <c r="CR49" s="117"/>
      <c r="CS49" s="154"/>
      <c r="CT49" s="10"/>
      <c r="CU49" s="44" t="s">
        <v>68</v>
      </c>
      <c r="CV49" s="72" t="s">
        <v>42</v>
      </c>
      <c r="CW49" s="53"/>
      <c r="CX49" s="73">
        <v>1</v>
      </c>
      <c r="CY49" s="68">
        <v>1</v>
      </c>
      <c r="CZ49" s="68">
        <v>1</v>
      </c>
      <c r="DA49" s="68">
        <v>1</v>
      </c>
      <c r="DB49" s="70">
        <v>0</v>
      </c>
      <c r="DC49" s="13">
        <f t="shared" si="420"/>
        <v>0</v>
      </c>
      <c r="DD49" s="13">
        <f t="shared" si="421"/>
        <v>0</v>
      </c>
      <c r="DE49" s="13">
        <f t="shared" si="422"/>
        <v>0</v>
      </c>
      <c r="DF49" s="117"/>
      <c r="DG49" s="154"/>
      <c r="DH49" s="10"/>
      <c r="DI49" s="44" t="s">
        <v>68</v>
      </c>
      <c r="DJ49" s="72" t="s">
        <v>42</v>
      </c>
      <c r="DK49" s="53"/>
      <c r="DL49" s="73">
        <v>1</v>
      </c>
      <c r="DM49" s="68">
        <v>1</v>
      </c>
      <c r="DN49" s="68">
        <v>1</v>
      </c>
      <c r="DO49" s="68">
        <v>1</v>
      </c>
      <c r="DP49" s="70">
        <v>0</v>
      </c>
      <c r="DQ49" s="13">
        <f t="shared" si="424"/>
        <v>0</v>
      </c>
      <c r="DR49" s="13">
        <f t="shared" si="425"/>
        <v>0</v>
      </c>
      <c r="DS49" s="13">
        <f t="shared" si="426"/>
        <v>0</v>
      </c>
      <c r="DT49" s="117"/>
      <c r="DU49" s="154"/>
      <c r="DV49" s="10"/>
      <c r="DW49" s="44" t="s">
        <v>68</v>
      </c>
      <c r="DX49" s="72" t="s">
        <v>42</v>
      </c>
      <c r="DY49" s="53"/>
      <c r="DZ49" s="73">
        <v>1</v>
      </c>
      <c r="EA49" s="68">
        <v>1</v>
      </c>
      <c r="EB49" s="68">
        <v>1</v>
      </c>
      <c r="EC49" s="68">
        <v>1</v>
      </c>
      <c r="ED49" s="70">
        <v>0</v>
      </c>
      <c r="EE49" s="13">
        <f t="shared" si="428"/>
        <v>0</v>
      </c>
      <c r="EF49" s="13">
        <f t="shared" si="429"/>
        <v>0</v>
      </c>
      <c r="EG49" s="13">
        <f t="shared" si="430"/>
        <v>0</v>
      </c>
      <c r="EH49" s="117"/>
      <c r="EI49" s="154"/>
      <c r="EJ49" s="10"/>
      <c r="EK49" s="44" t="s">
        <v>77</v>
      </c>
      <c r="EL49" s="761" t="str">
        <f>Prices!$A$112</f>
        <v xml:space="preserve">glazing  </v>
      </c>
      <c r="EM49" s="761">
        <f t="shared" si="376"/>
        <v>0</v>
      </c>
      <c r="EN49" s="1042" t="s">
        <v>87</v>
      </c>
      <c r="EO49" s="1052"/>
      <c r="EP49" s="190">
        <f t="shared" si="377"/>
        <v>0</v>
      </c>
      <c r="EQ49" s="79"/>
      <c r="ER49" s="116">
        <f t="shared" si="372"/>
        <v>0</v>
      </c>
      <c r="ES49" s="81">
        <f t="shared" si="373"/>
        <v>0</v>
      </c>
      <c r="ET49" s="280">
        <v>0</v>
      </c>
      <c r="EU49" s="9" t="s">
        <v>45</v>
      </c>
      <c r="EV49" s="583">
        <f t="shared" si="374"/>
        <v>0</v>
      </c>
      <c r="EW49" s="579">
        <f t="shared" si="86"/>
        <v>0</v>
      </c>
      <c r="EX49" s="582">
        <f t="shared" si="375"/>
        <v>0</v>
      </c>
      <c r="EY49" s="112"/>
      <c r="EZ49" s="573"/>
      <c r="FA49" s="55"/>
      <c r="FC49" s="44" t="s">
        <v>91</v>
      </c>
      <c r="FD49" s="95" t="s">
        <v>113</v>
      </c>
      <c r="FE49" s="141">
        <v>0</v>
      </c>
      <c r="FF49" s="141">
        <v>0</v>
      </c>
      <c r="FG49" s="142">
        <v>0</v>
      </c>
      <c r="FH49" s="9" t="s">
        <v>109</v>
      </c>
      <c r="FI49" s="122">
        <f t="shared" si="378"/>
        <v>0</v>
      </c>
      <c r="FJ49" s="602">
        <v>0</v>
      </c>
      <c r="FK49" s="604">
        <f t="shared" si="379"/>
        <v>0</v>
      </c>
      <c r="FL49" s="591">
        <f>FR128</f>
        <v>0</v>
      </c>
      <c r="FM49" s="542">
        <f>FL128</f>
        <v>0</v>
      </c>
      <c r="FN49" s="610">
        <f>SUM(FK49:FK50)+FL49</f>
        <v>0</v>
      </c>
      <c r="FO49" s="127">
        <f>IF(FO$4=0,0,FN49/$FO$4)</f>
        <v>0</v>
      </c>
      <c r="FP49" s="87" t="s">
        <v>91</v>
      </c>
      <c r="FQ49" s="522">
        <f>SUM(EX67:EX68)+EY67</f>
        <v>0</v>
      </c>
      <c r="FR49" s="496">
        <f>FN49</f>
        <v>0</v>
      </c>
      <c r="FS49" s="567">
        <f>SUM(FQ49:FR49)</f>
        <v>0</v>
      </c>
    </row>
    <row r="50" spans="1:175" x14ac:dyDescent="0.25">
      <c r="A50" s="44" t="s">
        <v>68</v>
      </c>
      <c r="B50" s="72" t="s">
        <v>42</v>
      </c>
      <c r="C50" s="53"/>
      <c r="D50" s="73">
        <v>1</v>
      </c>
      <c r="E50" s="68">
        <v>1</v>
      </c>
      <c r="F50" s="68">
        <v>1</v>
      </c>
      <c r="G50" s="68">
        <v>1</v>
      </c>
      <c r="H50" s="70">
        <v>0</v>
      </c>
      <c r="I50" s="13">
        <f t="shared" si="432"/>
        <v>0</v>
      </c>
      <c r="J50" s="13">
        <f t="shared" si="396"/>
        <v>0</v>
      </c>
      <c r="K50" s="13">
        <f t="shared" si="397"/>
        <v>0</v>
      </c>
      <c r="L50" s="201" t="s">
        <v>576</v>
      </c>
      <c r="M50" s="154"/>
      <c r="N50" s="10"/>
      <c r="O50" s="44" t="s">
        <v>68</v>
      </c>
      <c r="P50" s="72" t="s">
        <v>42</v>
      </c>
      <c r="Q50" s="53"/>
      <c r="R50" s="73">
        <v>1</v>
      </c>
      <c r="S50" s="68">
        <v>1</v>
      </c>
      <c r="T50" s="68">
        <v>1</v>
      </c>
      <c r="U50" s="68">
        <v>1</v>
      </c>
      <c r="V50" s="70">
        <v>0</v>
      </c>
      <c r="W50" s="13">
        <f t="shared" si="433"/>
        <v>0</v>
      </c>
      <c r="X50" s="13">
        <f t="shared" si="398"/>
        <v>0</v>
      </c>
      <c r="Y50" s="13">
        <f t="shared" si="399"/>
        <v>0</v>
      </c>
      <c r="Z50" s="201" t="s">
        <v>576</v>
      </c>
      <c r="AA50" s="154"/>
      <c r="AB50" s="10"/>
      <c r="AC50" s="44" t="s">
        <v>68</v>
      </c>
      <c r="AD50" s="72" t="s">
        <v>42</v>
      </c>
      <c r="AE50" s="53"/>
      <c r="AF50" s="73">
        <v>1</v>
      </c>
      <c r="AG50" s="68">
        <v>1</v>
      </c>
      <c r="AH50" s="68">
        <v>1</v>
      </c>
      <c r="AI50" s="68">
        <v>1</v>
      </c>
      <c r="AJ50" s="70">
        <v>0</v>
      </c>
      <c r="AK50" s="13">
        <f t="shared" si="400"/>
        <v>0</v>
      </c>
      <c r="AL50" s="13">
        <f t="shared" si="401"/>
        <v>0</v>
      </c>
      <c r="AM50" s="13">
        <f t="shared" si="402"/>
        <v>0</v>
      </c>
      <c r="AN50" s="201" t="s">
        <v>576</v>
      </c>
      <c r="AO50" s="154"/>
      <c r="AP50" s="10"/>
      <c r="AQ50" s="44" t="s">
        <v>68</v>
      </c>
      <c r="AR50" s="72" t="s">
        <v>42</v>
      </c>
      <c r="AS50" s="53"/>
      <c r="AT50" s="73">
        <v>1</v>
      </c>
      <c r="AU50" s="68">
        <v>1</v>
      </c>
      <c r="AV50" s="68">
        <v>1</v>
      </c>
      <c r="AW50" s="68">
        <v>1</v>
      </c>
      <c r="AX50" s="70">
        <v>0</v>
      </c>
      <c r="AY50" s="13">
        <f t="shared" si="404"/>
        <v>0</v>
      </c>
      <c r="AZ50" s="13">
        <f t="shared" si="405"/>
        <v>0</v>
      </c>
      <c r="BA50" s="13">
        <f t="shared" si="406"/>
        <v>0</v>
      </c>
      <c r="BB50" s="201" t="s">
        <v>576</v>
      </c>
      <c r="BC50" s="154"/>
      <c r="BD50" s="10"/>
      <c r="BE50" s="44" t="s">
        <v>68</v>
      </c>
      <c r="BF50" s="72" t="s">
        <v>42</v>
      </c>
      <c r="BG50" s="53"/>
      <c r="BH50" s="73">
        <v>1</v>
      </c>
      <c r="BI50" s="68">
        <v>1</v>
      </c>
      <c r="BJ50" s="68">
        <v>1</v>
      </c>
      <c r="BK50" s="68">
        <v>1</v>
      </c>
      <c r="BL50" s="70">
        <v>0</v>
      </c>
      <c r="BM50" s="13">
        <f t="shared" si="408"/>
        <v>0</v>
      </c>
      <c r="BN50" s="13">
        <f t="shared" si="409"/>
        <v>0</v>
      </c>
      <c r="BO50" s="13">
        <f t="shared" si="410"/>
        <v>0</v>
      </c>
      <c r="BP50" s="201" t="s">
        <v>576</v>
      </c>
      <c r="BQ50" s="154"/>
      <c r="BR50" s="10"/>
      <c r="BS50" s="44" t="s">
        <v>68</v>
      </c>
      <c r="BT50" s="72" t="s">
        <v>42</v>
      </c>
      <c r="BU50" s="53"/>
      <c r="BV50" s="73">
        <v>1</v>
      </c>
      <c r="BW50" s="68">
        <v>1</v>
      </c>
      <c r="BX50" s="68">
        <v>1</v>
      </c>
      <c r="BY50" s="68">
        <v>1</v>
      </c>
      <c r="BZ50" s="70">
        <v>0</v>
      </c>
      <c r="CA50" s="13">
        <f t="shared" si="412"/>
        <v>0</v>
      </c>
      <c r="CB50" s="13">
        <f t="shared" si="413"/>
        <v>0</v>
      </c>
      <c r="CC50" s="13">
        <f t="shared" si="414"/>
        <v>0</v>
      </c>
      <c r="CD50" s="201" t="s">
        <v>576</v>
      </c>
      <c r="CE50" s="154"/>
      <c r="CF50" s="10"/>
      <c r="CG50" s="44" t="s">
        <v>68</v>
      </c>
      <c r="CH50" s="72" t="s">
        <v>42</v>
      </c>
      <c r="CI50" s="53"/>
      <c r="CJ50" s="73">
        <v>1</v>
      </c>
      <c r="CK50" s="68">
        <v>1</v>
      </c>
      <c r="CL50" s="68">
        <v>1</v>
      </c>
      <c r="CM50" s="68">
        <v>1</v>
      </c>
      <c r="CN50" s="70">
        <v>0</v>
      </c>
      <c r="CO50" s="13">
        <f t="shared" si="416"/>
        <v>0</v>
      </c>
      <c r="CP50" s="13">
        <f t="shared" si="417"/>
        <v>0</v>
      </c>
      <c r="CQ50" s="13">
        <f t="shared" si="418"/>
        <v>0</v>
      </c>
      <c r="CR50" s="201" t="s">
        <v>576</v>
      </c>
      <c r="CS50" s="154"/>
      <c r="CT50" s="10"/>
      <c r="CU50" s="44" t="s">
        <v>68</v>
      </c>
      <c r="CV50" s="72" t="s">
        <v>42</v>
      </c>
      <c r="CW50" s="53"/>
      <c r="CX50" s="73">
        <v>1</v>
      </c>
      <c r="CY50" s="68">
        <v>1</v>
      </c>
      <c r="CZ50" s="68">
        <v>1</v>
      </c>
      <c r="DA50" s="68">
        <v>1</v>
      </c>
      <c r="DB50" s="70">
        <v>0</v>
      </c>
      <c r="DC50" s="13">
        <f t="shared" si="420"/>
        <v>0</v>
      </c>
      <c r="DD50" s="13">
        <f t="shared" si="421"/>
        <v>0</v>
      </c>
      <c r="DE50" s="13">
        <f t="shared" si="422"/>
        <v>0</v>
      </c>
      <c r="DF50" s="201" t="s">
        <v>576</v>
      </c>
      <c r="DG50" s="154"/>
      <c r="DH50" s="10"/>
      <c r="DI50" s="44" t="s">
        <v>68</v>
      </c>
      <c r="DJ50" s="72" t="s">
        <v>42</v>
      </c>
      <c r="DK50" s="53"/>
      <c r="DL50" s="73">
        <v>1</v>
      </c>
      <c r="DM50" s="68">
        <v>1</v>
      </c>
      <c r="DN50" s="68">
        <v>1</v>
      </c>
      <c r="DO50" s="68">
        <v>1</v>
      </c>
      <c r="DP50" s="70">
        <v>0</v>
      </c>
      <c r="DQ50" s="13">
        <f t="shared" si="424"/>
        <v>0</v>
      </c>
      <c r="DR50" s="13">
        <f t="shared" si="425"/>
        <v>0</v>
      </c>
      <c r="DS50" s="13">
        <f t="shared" si="426"/>
        <v>0</v>
      </c>
      <c r="DT50" s="201" t="s">
        <v>576</v>
      </c>
      <c r="DU50" s="154"/>
      <c r="DV50" s="10"/>
      <c r="DW50" s="44" t="s">
        <v>68</v>
      </c>
      <c r="DX50" s="72" t="s">
        <v>42</v>
      </c>
      <c r="DY50" s="53"/>
      <c r="DZ50" s="73">
        <v>1</v>
      </c>
      <c r="EA50" s="68">
        <v>1</v>
      </c>
      <c r="EB50" s="68">
        <v>1</v>
      </c>
      <c r="EC50" s="68">
        <v>1</v>
      </c>
      <c r="ED50" s="70">
        <v>0</v>
      </c>
      <c r="EE50" s="13">
        <f t="shared" si="428"/>
        <v>0</v>
      </c>
      <c r="EF50" s="13">
        <f t="shared" si="429"/>
        <v>0</v>
      </c>
      <c r="EG50" s="13">
        <f t="shared" si="430"/>
        <v>0</v>
      </c>
      <c r="EH50" s="201" t="s">
        <v>576</v>
      </c>
      <c r="EI50" s="154"/>
      <c r="EJ50" s="10"/>
      <c r="EK50" s="44" t="s">
        <v>77</v>
      </c>
      <c r="EL50" s="761" t="str">
        <f>Prices!$A$113</f>
        <v xml:space="preserve">glazing  </v>
      </c>
      <c r="EM50" s="761">
        <f t="shared" si="376"/>
        <v>0</v>
      </c>
      <c r="EN50" s="1042" t="s">
        <v>88</v>
      </c>
      <c r="EO50" s="1052"/>
      <c r="EP50" s="190">
        <f t="shared" si="377"/>
        <v>0</v>
      </c>
      <c r="EQ50" s="79"/>
      <c r="ER50" s="116">
        <f t="shared" si="372"/>
        <v>0</v>
      </c>
      <c r="ES50" s="81">
        <f t="shared" si="373"/>
        <v>0</v>
      </c>
      <c r="ET50" s="280">
        <v>0</v>
      </c>
      <c r="EU50" s="9" t="s">
        <v>45</v>
      </c>
      <c r="EV50" s="583">
        <f t="shared" si="374"/>
        <v>0</v>
      </c>
      <c r="EW50" s="579">
        <f t="shared" si="86"/>
        <v>0</v>
      </c>
      <c r="EX50" s="582">
        <f t="shared" si="375"/>
        <v>0</v>
      </c>
      <c r="EY50" s="112"/>
      <c r="EZ50" s="573"/>
      <c r="FA50" s="55"/>
      <c r="FC50" s="44" t="s">
        <v>91</v>
      </c>
      <c r="FD50" s="95" t="s">
        <v>113</v>
      </c>
      <c r="FE50" s="141">
        <v>0</v>
      </c>
      <c r="FF50" s="141">
        <v>0</v>
      </c>
      <c r="FG50" s="142">
        <v>0</v>
      </c>
      <c r="FH50" s="9" t="s">
        <v>109</v>
      </c>
      <c r="FI50" s="122">
        <f t="shared" si="378"/>
        <v>0</v>
      </c>
      <c r="FJ50" s="602">
        <v>0</v>
      </c>
      <c r="FK50" s="604">
        <f t="shared" si="379"/>
        <v>0</v>
      </c>
      <c r="FL50" s="592"/>
      <c r="FM50" s="576"/>
      <c r="FN50" s="607"/>
      <c r="FO50" s="127"/>
      <c r="FP50" s="87"/>
      <c r="FQ50" s="522"/>
      <c r="FR50" s="61"/>
      <c r="FS50" s="567"/>
    </row>
    <row r="51" spans="1:175" x14ac:dyDescent="0.25">
      <c r="A51" s="44" t="s">
        <v>65</v>
      </c>
      <c r="B51" s="72" t="s">
        <v>42</v>
      </c>
      <c r="C51" s="53"/>
      <c r="D51" s="73">
        <v>1</v>
      </c>
      <c r="E51" s="68">
        <v>1</v>
      </c>
      <c r="F51" s="68">
        <v>1</v>
      </c>
      <c r="G51" s="68">
        <v>1</v>
      </c>
      <c r="H51" s="70">
        <v>0</v>
      </c>
      <c r="I51" s="13">
        <f t="shared" si="432"/>
        <v>0</v>
      </c>
      <c r="J51" s="13">
        <f t="shared" si="396"/>
        <v>0</v>
      </c>
      <c r="K51" s="13">
        <f t="shared" si="397"/>
        <v>0</v>
      </c>
      <c r="L51" s="215">
        <f>SUM(K49:K50)</f>
        <v>0</v>
      </c>
      <c r="M51" s="154"/>
      <c r="N51" s="10"/>
      <c r="O51" s="44" t="s">
        <v>65</v>
      </c>
      <c r="P51" s="72" t="s">
        <v>42</v>
      </c>
      <c r="Q51" s="53"/>
      <c r="R51" s="73">
        <v>1</v>
      </c>
      <c r="S51" s="68">
        <v>1</v>
      </c>
      <c r="T51" s="68">
        <v>1</v>
      </c>
      <c r="U51" s="68">
        <v>1</v>
      </c>
      <c r="V51" s="70">
        <v>0</v>
      </c>
      <c r="W51" s="13">
        <f t="shared" si="433"/>
        <v>0</v>
      </c>
      <c r="X51" s="13">
        <f t="shared" si="398"/>
        <v>0</v>
      </c>
      <c r="Y51" s="13">
        <f t="shared" si="399"/>
        <v>0</v>
      </c>
      <c r="Z51" s="215">
        <f>SUM(Y49:Y50)</f>
        <v>0</v>
      </c>
      <c r="AA51" s="154"/>
      <c r="AB51" s="10"/>
      <c r="AC51" s="44" t="s">
        <v>65</v>
      </c>
      <c r="AD51" s="72" t="s">
        <v>42</v>
      </c>
      <c r="AE51" s="53"/>
      <c r="AF51" s="73">
        <v>1</v>
      </c>
      <c r="AG51" s="68">
        <v>1</v>
      </c>
      <c r="AH51" s="68">
        <v>1</v>
      </c>
      <c r="AI51" s="68">
        <v>1</v>
      </c>
      <c r="AJ51" s="70">
        <v>0</v>
      </c>
      <c r="AK51" s="13">
        <f t="shared" si="400"/>
        <v>0</v>
      </c>
      <c r="AL51" s="13">
        <f t="shared" si="401"/>
        <v>0</v>
      </c>
      <c r="AM51" s="13">
        <f t="shared" si="402"/>
        <v>0</v>
      </c>
      <c r="AN51" s="215">
        <f t="shared" ref="AN51" si="442">SUM(AM49:AM50)</f>
        <v>0</v>
      </c>
      <c r="AO51" s="154"/>
      <c r="AP51" s="10"/>
      <c r="AQ51" s="44" t="s">
        <v>65</v>
      </c>
      <c r="AR51" s="72" t="s">
        <v>42</v>
      </c>
      <c r="AS51" s="53"/>
      <c r="AT51" s="73">
        <v>1</v>
      </c>
      <c r="AU51" s="68">
        <v>1</v>
      </c>
      <c r="AV51" s="68">
        <v>1</v>
      </c>
      <c r="AW51" s="68">
        <v>1</v>
      </c>
      <c r="AX51" s="70">
        <v>0</v>
      </c>
      <c r="AY51" s="13">
        <f t="shared" si="404"/>
        <v>0</v>
      </c>
      <c r="AZ51" s="13">
        <f t="shared" si="405"/>
        <v>0</v>
      </c>
      <c r="BA51" s="13">
        <f t="shared" si="406"/>
        <v>0</v>
      </c>
      <c r="BB51" s="215">
        <f t="shared" ref="BB51" si="443">SUM(BA49:BA50)</f>
        <v>0</v>
      </c>
      <c r="BC51" s="154"/>
      <c r="BD51" s="10"/>
      <c r="BE51" s="44" t="s">
        <v>65</v>
      </c>
      <c r="BF51" s="72" t="s">
        <v>42</v>
      </c>
      <c r="BG51" s="53"/>
      <c r="BH51" s="73">
        <v>1</v>
      </c>
      <c r="BI51" s="68">
        <v>1</v>
      </c>
      <c r="BJ51" s="68">
        <v>1</v>
      </c>
      <c r="BK51" s="68">
        <v>1</v>
      </c>
      <c r="BL51" s="70">
        <v>0</v>
      </c>
      <c r="BM51" s="13">
        <f t="shared" si="408"/>
        <v>0</v>
      </c>
      <c r="BN51" s="13">
        <f t="shared" si="409"/>
        <v>0</v>
      </c>
      <c r="BO51" s="13">
        <f t="shared" si="410"/>
        <v>0</v>
      </c>
      <c r="BP51" s="215">
        <f t="shared" ref="BP51" si="444">SUM(BO49:BO50)</f>
        <v>0</v>
      </c>
      <c r="BQ51" s="154"/>
      <c r="BR51" s="10"/>
      <c r="BS51" s="44" t="s">
        <v>65</v>
      </c>
      <c r="BT51" s="72" t="s">
        <v>42</v>
      </c>
      <c r="BU51" s="53"/>
      <c r="BV51" s="73">
        <v>1</v>
      </c>
      <c r="BW51" s="68">
        <v>1</v>
      </c>
      <c r="BX51" s="68">
        <v>1</v>
      </c>
      <c r="BY51" s="68">
        <v>1</v>
      </c>
      <c r="BZ51" s="70">
        <v>0</v>
      </c>
      <c r="CA51" s="13">
        <f t="shared" si="412"/>
        <v>0</v>
      </c>
      <c r="CB51" s="13">
        <f t="shared" si="413"/>
        <v>0</v>
      </c>
      <c r="CC51" s="13">
        <f t="shared" si="414"/>
        <v>0</v>
      </c>
      <c r="CD51" s="215">
        <f t="shared" ref="CD51" si="445">SUM(CC49:CC50)</f>
        <v>0</v>
      </c>
      <c r="CE51" s="154"/>
      <c r="CF51" s="10"/>
      <c r="CG51" s="44" t="s">
        <v>65</v>
      </c>
      <c r="CH51" s="72" t="s">
        <v>42</v>
      </c>
      <c r="CI51" s="53"/>
      <c r="CJ51" s="73">
        <v>1</v>
      </c>
      <c r="CK51" s="68">
        <v>1</v>
      </c>
      <c r="CL51" s="68">
        <v>1</v>
      </c>
      <c r="CM51" s="68">
        <v>1</v>
      </c>
      <c r="CN51" s="70">
        <v>0</v>
      </c>
      <c r="CO51" s="13">
        <f t="shared" si="416"/>
        <v>0</v>
      </c>
      <c r="CP51" s="13">
        <f t="shared" si="417"/>
        <v>0</v>
      </c>
      <c r="CQ51" s="13">
        <f t="shared" si="418"/>
        <v>0</v>
      </c>
      <c r="CR51" s="215">
        <f t="shared" ref="CR51" si="446">SUM(CQ49:CQ50)</f>
        <v>0</v>
      </c>
      <c r="CS51" s="154"/>
      <c r="CT51" s="10"/>
      <c r="CU51" s="44" t="s">
        <v>65</v>
      </c>
      <c r="CV51" s="72" t="s">
        <v>42</v>
      </c>
      <c r="CW51" s="53"/>
      <c r="CX51" s="73">
        <v>1</v>
      </c>
      <c r="CY51" s="68">
        <v>1</v>
      </c>
      <c r="CZ51" s="68">
        <v>1</v>
      </c>
      <c r="DA51" s="68">
        <v>1</v>
      </c>
      <c r="DB51" s="70">
        <v>0</v>
      </c>
      <c r="DC51" s="13">
        <f t="shared" si="420"/>
        <v>0</v>
      </c>
      <c r="DD51" s="13">
        <f t="shared" si="421"/>
        <v>0</v>
      </c>
      <c r="DE51" s="13">
        <f t="shared" si="422"/>
        <v>0</v>
      </c>
      <c r="DF51" s="215">
        <f t="shared" ref="DF51" si="447">SUM(DE49:DE50)</f>
        <v>0</v>
      </c>
      <c r="DG51" s="154"/>
      <c r="DH51" s="10"/>
      <c r="DI51" s="44" t="s">
        <v>65</v>
      </c>
      <c r="DJ51" s="72" t="s">
        <v>42</v>
      </c>
      <c r="DK51" s="53"/>
      <c r="DL51" s="73">
        <v>1</v>
      </c>
      <c r="DM51" s="68">
        <v>1</v>
      </c>
      <c r="DN51" s="68">
        <v>1</v>
      </c>
      <c r="DO51" s="68">
        <v>1</v>
      </c>
      <c r="DP51" s="70">
        <v>0</v>
      </c>
      <c r="DQ51" s="13">
        <f t="shared" si="424"/>
        <v>0</v>
      </c>
      <c r="DR51" s="13">
        <f t="shared" si="425"/>
        <v>0</v>
      </c>
      <c r="DS51" s="13">
        <f t="shared" si="426"/>
        <v>0</v>
      </c>
      <c r="DT51" s="215">
        <f t="shared" ref="DT51" si="448">SUM(DS49:DS50)</f>
        <v>0</v>
      </c>
      <c r="DU51" s="154"/>
      <c r="DV51" s="10"/>
      <c r="DW51" s="44" t="s">
        <v>65</v>
      </c>
      <c r="DX51" s="72" t="s">
        <v>42</v>
      </c>
      <c r="DY51" s="53"/>
      <c r="DZ51" s="73">
        <v>1</v>
      </c>
      <c r="EA51" s="68">
        <v>1</v>
      </c>
      <c r="EB51" s="68">
        <v>1</v>
      </c>
      <c r="EC51" s="68">
        <v>1</v>
      </c>
      <c r="ED51" s="70">
        <v>0</v>
      </c>
      <c r="EE51" s="13">
        <f t="shared" si="428"/>
        <v>0</v>
      </c>
      <c r="EF51" s="13">
        <f t="shared" si="429"/>
        <v>0</v>
      </c>
      <c r="EG51" s="13">
        <f t="shared" si="430"/>
        <v>0</v>
      </c>
      <c r="EH51" s="215">
        <f t="shared" ref="EH51" si="449">SUM(EG49:EG50)</f>
        <v>0</v>
      </c>
      <c r="EI51" s="154"/>
      <c r="EJ51" s="10"/>
      <c r="EK51" s="44" t="s">
        <v>77</v>
      </c>
      <c r="EL51" s="761" t="str">
        <f>Prices!$A$114</f>
        <v xml:space="preserve">glazing  </v>
      </c>
      <c r="EM51" s="761">
        <f t="shared" si="376"/>
        <v>0</v>
      </c>
      <c r="EN51" s="1042" t="s">
        <v>89</v>
      </c>
      <c r="EO51" s="1052"/>
      <c r="EP51" s="190">
        <f t="shared" si="377"/>
        <v>0</v>
      </c>
      <c r="EQ51" s="79"/>
      <c r="ER51" s="116">
        <f t="shared" si="372"/>
        <v>0</v>
      </c>
      <c r="ES51" s="81">
        <f t="shared" si="373"/>
        <v>0</v>
      </c>
      <c r="ET51" s="280">
        <v>0</v>
      </c>
      <c r="EU51" s="9" t="s">
        <v>45</v>
      </c>
      <c r="EV51" s="583">
        <f t="shared" si="374"/>
        <v>0</v>
      </c>
      <c r="EW51" s="579">
        <f t="shared" si="86"/>
        <v>0</v>
      </c>
      <c r="EX51" s="582">
        <f t="shared" si="375"/>
        <v>0</v>
      </c>
      <c r="EY51" s="112"/>
      <c r="EZ51" s="573"/>
      <c r="FA51" s="55"/>
      <c r="FC51" s="44" t="s">
        <v>240</v>
      </c>
      <c r="FD51" s="95" t="s">
        <v>114</v>
      </c>
      <c r="FE51" s="141">
        <v>0</v>
      </c>
      <c r="FF51" s="141">
        <v>0</v>
      </c>
      <c r="FG51" s="142">
        <v>0</v>
      </c>
      <c r="FH51" s="9" t="s">
        <v>109</v>
      </c>
      <c r="FI51" s="122">
        <f t="shared" si="378"/>
        <v>0</v>
      </c>
      <c r="FJ51" s="602">
        <v>0</v>
      </c>
      <c r="FK51" s="604">
        <f t="shared" si="379"/>
        <v>0</v>
      </c>
      <c r="FL51" s="591">
        <f>FR129</f>
        <v>0</v>
      </c>
      <c r="FM51" s="542">
        <f>FL129</f>
        <v>0</v>
      </c>
      <c r="FN51" s="610">
        <f>SUM(FK51:FL51)</f>
        <v>0</v>
      </c>
      <c r="FO51" s="127">
        <f>IF(FO$4=0,0,FN51/$FO$4)</f>
        <v>0</v>
      </c>
      <c r="FP51" s="44" t="s">
        <v>240</v>
      </c>
      <c r="FQ51" s="522">
        <f>SUM(EX69:EY69)</f>
        <v>0</v>
      </c>
      <c r="FR51" s="496">
        <f>FN51</f>
        <v>0</v>
      </c>
      <c r="FS51" s="567">
        <f>SUM(FQ51:FR51)</f>
        <v>0</v>
      </c>
    </row>
    <row r="52" spans="1:175" x14ac:dyDescent="0.25">
      <c r="A52" s="44" t="s">
        <v>65</v>
      </c>
      <c r="B52" s="72" t="s">
        <v>524</v>
      </c>
      <c r="C52" s="53"/>
      <c r="D52" s="73">
        <v>1</v>
      </c>
      <c r="E52" s="68">
        <v>1</v>
      </c>
      <c r="F52" s="68">
        <v>1</v>
      </c>
      <c r="G52" s="68">
        <v>1</v>
      </c>
      <c r="H52" s="70">
        <v>0</v>
      </c>
      <c r="I52" s="13">
        <f t="shared" si="432"/>
        <v>0</v>
      </c>
      <c r="J52" s="13">
        <f t="shared" si="396"/>
        <v>0</v>
      </c>
      <c r="K52" s="13">
        <f t="shared" si="397"/>
        <v>0</v>
      </c>
      <c r="L52" s="117"/>
      <c r="M52" s="154"/>
      <c r="N52" s="10"/>
      <c r="O52" s="44" t="s">
        <v>65</v>
      </c>
      <c r="P52" s="72" t="s">
        <v>524</v>
      </c>
      <c r="Q52" s="53"/>
      <c r="R52" s="73">
        <v>1</v>
      </c>
      <c r="S52" s="68">
        <v>1</v>
      </c>
      <c r="T52" s="68">
        <v>1</v>
      </c>
      <c r="U52" s="68">
        <v>1</v>
      </c>
      <c r="V52" s="70">
        <v>0</v>
      </c>
      <c r="W52" s="13">
        <f t="shared" si="433"/>
        <v>0</v>
      </c>
      <c r="X52" s="13">
        <f t="shared" si="398"/>
        <v>0</v>
      </c>
      <c r="Y52" s="13">
        <f t="shared" si="399"/>
        <v>0</v>
      </c>
      <c r="Z52" s="117"/>
      <c r="AA52" s="154"/>
      <c r="AB52" s="10"/>
      <c r="AC52" s="44" t="s">
        <v>65</v>
      </c>
      <c r="AD52" s="72" t="s">
        <v>524</v>
      </c>
      <c r="AE52" s="53"/>
      <c r="AF52" s="73">
        <v>1</v>
      </c>
      <c r="AG52" s="68">
        <v>1</v>
      </c>
      <c r="AH52" s="68">
        <v>1</v>
      </c>
      <c r="AI52" s="68">
        <v>1</v>
      </c>
      <c r="AJ52" s="70">
        <v>0</v>
      </c>
      <c r="AK52" s="13">
        <f t="shared" si="400"/>
        <v>0</v>
      </c>
      <c r="AL52" s="13">
        <f t="shared" si="401"/>
        <v>0</v>
      </c>
      <c r="AM52" s="13">
        <f t="shared" si="402"/>
        <v>0</v>
      </c>
      <c r="AN52" s="117"/>
      <c r="AO52" s="154"/>
      <c r="AP52" s="10"/>
      <c r="AQ52" s="44" t="s">
        <v>65</v>
      </c>
      <c r="AR52" s="72" t="s">
        <v>524</v>
      </c>
      <c r="AS52" s="53"/>
      <c r="AT52" s="73">
        <v>1</v>
      </c>
      <c r="AU52" s="68">
        <v>1</v>
      </c>
      <c r="AV52" s="68">
        <v>1</v>
      </c>
      <c r="AW52" s="68">
        <v>1</v>
      </c>
      <c r="AX52" s="70">
        <v>0</v>
      </c>
      <c r="AY52" s="13">
        <f t="shared" si="404"/>
        <v>0</v>
      </c>
      <c r="AZ52" s="13">
        <f t="shared" si="405"/>
        <v>0</v>
      </c>
      <c r="BA52" s="13">
        <f t="shared" si="406"/>
        <v>0</v>
      </c>
      <c r="BB52" s="117"/>
      <c r="BC52" s="154"/>
      <c r="BD52" s="10"/>
      <c r="BE52" s="44" t="s">
        <v>65</v>
      </c>
      <c r="BF52" s="72" t="s">
        <v>524</v>
      </c>
      <c r="BG52" s="53"/>
      <c r="BH52" s="73">
        <v>1</v>
      </c>
      <c r="BI52" s="68">
        <v>1</v>
      </c>
      <c r="BJ52" s="68">
        <v>1</v>
      </c>
      <c r="BK52" s="68">
        <v>1</v>
      </c>
      <c r="BL52" s="70">
        <v>0</v>
      </c>
      <c r="BM52" s="13">
        <f t="shared" si="408"/>
        <v>0</v>
      </c>
      <c r="BN52" s="13">
        <f t="shared" si="409"/>
        <v>0</v>
      </c>
      <c r="BO52" s="13">
        <f t="shared" si="410"/>
        <v>0</v>
      </c>
      <c r="BP52" s="117"/>
      <c r="BQ52" s="154"/>
      <c r="BR52" s="10"/>
      <c r="BS52" s="44" t="s">
        <v>65</v>
      </c>
      <c r="BT52" s="72" t="s">
        <v>524</v>
      </c>
      <c r="BU52" s="53"/>
      <c r="BV52" s="73">
        <v>1</v>
      </c>
      <c r="BW52" s="68">
        <v>1</v>
      </c>
      <c r="BX52" s="68">
        <v>1</v>
      </c>
      <c r="BY52" s="68">
        <v>1</v>
      </c>
      <c r="BZ52" s="70">
        <v>0</v>
      </c>
      <c r="CA52" s="13">
        <f t="shared" si="412"/>
        <v>0</v>
      </c>
      <c r="CB52" s="13">
        <f t="shared" si="413"/>
        <v>0</v>
      </c>
      <c r="CC52" s="13">
        <f t="shared" si="414"/>
        <v>0</v>
      </c>
      <c r="CD52" s="117"/>
      <c r="CE52" s="154"/>
      <c r="CF52" s="10"/>
      <c r="CG52" s="44" t="s">
        <v>65</v>
      </c>
      <c r="CH52" s="72" t="s">
        <v>524</v>
      </c>
      <c r="CI52" s="53"/>
      <c r="CJ52" s="73">
        <v>1</v>
      </c>
      <c r="CK52" s="68">
        <v>1</v>
      </c>
      <c r="CL52" s="68">
        <v>1</v>
      </c>
      <c r="CM52" s="68">
        <v>1</v>
      </c>
      <c r="CN52" s="70">
        <v>0</v>
      </c>
      <c r="CO52" s="13">
        <f t="shared" si="416"/>
        <v>0</v>
      </c>
      <c r="CP52" s="13">
        <f t="shared" si="417"/>
        <v>0</v>
      </c>
      <c r="CQ52" s="13">
        <f t="shared" si="418"/>
        <v>0</v>
      </c>
      <c r="CR52" s="117"/>
      <c r="CS52" s="154"/>
      <c r="CT52" s="10"/>
      <c r="CU52" s="44" t="s">
        <v>65</v>
      </c>
      <c r="CV52" s="72" t="s">
        <v>524</v>
      </c>
      <c r="CW52" s="53"/>
      <c r="CX52" s="73">
        <v>1</v>
      </c>
      <c r="CY52" s="68">
        <v>1</v>
      </c>
      <c r="CZ52" s="68">
        <v>1</v>
      </c>
      <c r="DA52" s="68">
        <v>1</v>
      </c>
      <c r="DB52" s="70">
        <v>0</v>
      </c>
      <c r="DC52" s="13">
        <f t="shared" si="420"/>
        <v>0</v>
      </c>
      <c r="DD52" s="13">
        <f t="shared" si="421"/>
        <v>0</v>
      </c>
      <c r="DE52" s="13">
        <f t="shared" si="422"/>
        <v>0</v>
      </c>
      <c r="DF52" s="117"/>
      <c r="DG52" s="154"/>
      <c r="DH52" s="10"/>
      <c r="DI52" s="44" t="s">
        <v>65</v>
      </c>
      <c r="DJ52" s="72" t="s">
        <v>524</v>
      </c>
      <c r="DK52" s="53"/>
      <c r="DL52" s="73">
        <v>1</v>
      </c>
      <c r="DM52" s="68">
        <v>1</v>
      </c>
      <c r="DN52" s="68">
        <v>1</v>
      </c>
      <c r="DO52" s="68">
        <v>1</v>
      </c>
      <c r="DP52" s="70">
        <v>0</v>
      </c>
      <c r="DQ52" s="13">
        <f t="shared" si="424"/>
        <v>0</v>
      </c>
      <c r="DR52" s="13">
        <f t="shared" si="425"/>
        <v>0</v>
      </c>
      <c r="DS52" s="13">
        <f t="shared" si="426"/>
        <v>0</v>
      </c>
      <c r="DT52" s="117"/>
      <c r="DU52" s="154"/>
      <c r="DV52" s="10"/>
      <c r="DW52" s="44" t="s">
        <v>65</v>
      </c>
      <c r="DX52" s="72" t="s">
        <v>524</v>
      </c>
      <c r="DY52" s="53"/>
      <c r="DZ52" s="73">
        <v>1</v>
      </c>
      <c r="EA52" s="68">
        <v>1</v>
      </c>
      <c r="EB52" s="68">
        <v>1</v>
      </c>
      <c r="EC52" s="68">
        <v>1</v>
      </c>
      <c r="ED52" s="70">
        <v>0</v>
      </c>
      <c r="EE52" s="13">
        <f t="shared" si="428"/>
        <v>0</v>
      </c>
      <c r="EF52" s="13">
        <f t="shared" si="429"/>
        <v>0</v>
      </c>
      <c r="EG52" s="13">
        <f t="shared" si="430"/>
        <v>0</v>
      </c>
      <c r="EH52" s="117"/>
      <c r="EI52" s="154"/>
      <c r="EJ52" s="10"/>
      <c r="EK52" s="44" t="s">
        <v>77</v>
      </c>
      <c r="EL52" s="761" t="str">
        <f>Prices!$A$115</f>
        <v xml:space="preserve">glazing  </v>
      </c>
      <c r="EM52" s="761">
        <f t="shared" si="376"/>
        <v>0</v>
      </c>
      <c r="EN52" s="1042" t="s">
        <v>577</v>
      </c>
      <c r="EO52" s="1052"/>
      <c r="EP52" s="190">
        <f t="shared" si="377"/>
        <v>0</v>
      </c>
      <c r="EQ52" s="79"/>
      <c r="ER52" s="116">
        <f t="shared" si="372"/>
        <v>0</v>
      </c>
      <c r="ES52" s="81">
        <f t="shared" si="373"/>
        <v>0</v>
      </c>
      <c r="ET52" s="280">
        <v>0</v>
      </c>
      <c r="EU52" s="9" t="s">
        <v>45</v>
      </c>
      <c r="EV52" s="583">
        <f t="shared" si="374"/>
        <v>0</v>
      </c>
      <c r="EW52" s="579">
        <f t="shared" si="86"/>
        <v>0</v>
      </c>
      <c r="EX52" s="582">
        <f t="shared" si="375"/>
        <v>0</v>
      </c>
      <c r="EY52" s="112"/>
      <c r="EZ52" s="573"/>
      <c r="FA52" s="55"/>
      <c r="FC52" s="44" t="s">
        <v>241</v>
      </c>
      <c r="FD52" s="95" t="s">
        <v>115</v>
      </c>
      <c r="FE52" s="141">
        <v>0</v>
      </c>
      <c r="FF52" s="141">
        <v>0</v>
      </c>
      <c r="FG52" s="142">
        <v>0</v>
      </c>
      <c r="FH52" s="9" t="s">
        <v>109</v>
      </c>
      <c r="FI52" s="122">
        <f t="shared" si="378"/>
        <v>0</v>
      </c>
      <c r="FJ52" s="602">
        <v>0</v>
      </c>
      <c r="FK52" s="604">
        <f t="shared" si="379"/>
        <v>0</v>
      </c>
      <c r="FL52" s="592"/>
      <c r="FM52" s="573"/>
      <c r="FN52" s="610">
        <f>SUM(FK52)</f>
        <v>0</v>
      </c>
      <c r="FO52" s="127">
        <f>IF(FO$4=0,0,FN52/$FO$4)</f>
        <v>0</v>
      </c>
      <c r="FP52" s="44" t="s">
        <v>241</v>
      </c>
      <c r="FQ52" s="522">
        <f>SUM(EX70)</f>
        <v>0</v>
      </c>
      <c r="FR52" s="496">
        <f>FN52</f>
        <v>0</v>
      </c>
      <c r="FS52" s="567">
        <f>SUM(FQ52:FR52)</f>
        <v>0</v>
      </c>
    </row>
    <row r="53" spans="1:175" x14ac:dyDescent="0.25">
      <c r="A53" s="44" t="s">
        <v>76</v>
      </c>
      <c r="B53" s="72" t="s">
        <v>43</v>
      </c>
      <c r="C53" s="733"/>
      <c r="D53" s="734"/>
      <c r="E53" s="30"/>
      <c r="F53" s="68">
        <v>1</v>
      </c>
      <c r="G53" s="68">
        <v>1</v>
      </c>
      <c r="H53" s="70">
        <v>0</v>
      </c>
      <c r="I53" s="13">
        <f t="shared" ref="I53:I56" si="450">F53*G53*H53</f>
        <v>0</v>
      </c>
      <c r="J53" s="13">
        <f t="shared" si="396"/>
        <v>0</v>
      </c>
      <c r="K53" s="13">
        <f t="shared" si="397"/>
        <v>0</v>
      </c>
      <c r="L53" s="201" t="s">
        <v>272</v>
      </c>
      <c r="M53" s="154"/>
      <c r="N53" s="10"/>
      <c r="O53" s="44" t="s">
        <v>76</v>
      </c>
      <c r="P53" s="148" t="str">
        <f>$B$53</f>
        <v>special component / blind</v>
      </c>
      <c r="Q53" s="733"/>
      <c r="R53" s="734"/>
      <c r="S53" s="30"/>
      <c r="T53" s="68">
        <v>1</v>
      </c>
      <c r="U53" s="68">
        <v>1</v>
      </c>
      <c r="V53" s="70">
        <v>0</v>
      </c>
      <c r="W53" s="13">
        <f t="shared" ref="W53:W56" si="451">T53*U53*V53</f>
        <v>0</v>
      </c>
      <c r="X53" s="13">
        <f t="shared" si="398"/>
        <v>0</v>
      </c>
      <c r="Y53" s="13">
        <f t="shared" si="399"/>
        <v>0</v>
      </c>
      <c r="Z53" s="201" t="s">
        <v>272</v>
      </c>
      <c r="AA53" s="154"/>
      <c r="AB53" s="10"/>
      <c r="AC53" s="44" t="s">
        <v>76</v>
      </c>
      <c r="AD53" s="148" t="str">
        <f t="shared" ref="AD53" si="452">$B$53</f>
        <v>special component / blind</v>
      </c>
      <c r="AE53" s="733"/>
      <c r="AF53" s="734"/>
      <c r="AG53" s="30"/>
      <c r="AH53" s="68">
        <v>1</v>
      </c>
      <c r="AI53" s="68">
        <v>1</v>
      </c>
      <c r="AJ53" s="70">
        <v>0</v>
      </c>
      <c r="AK53" s="13">
        <f t="shared" ref="AK53:AK61" si="453">AH53*AI53*AJ53</f>
        <v>0</v>
      </c>
      <c r="AL53" s="13">
        <f t="shared" si="401"/>
        <v>0</v>
      </c>
      <c r="AM53" s="13">
        <f t="shared" si="402"/>
        <v>0</v>
      </c>
      <c r="AN53" s="201" t="s">
        <v>272</v>
      </c>
      <c r="AO53" s="154"/>
      <c r="AP53" s="10"/>
      <c r="AQ53" s="44" t="s">
        <v>76</v>
      </c>
      <c r="AR53" s="148" t="str">
        <f t="shared" ref="AR53" si="454">$B$53</f>
        <v>special component / blind</v>
      </c>
      <c r="AS53" s="733"/>
      <c r="AT53" s="734"/>
      <c r="AU53" s="30"/>
      <c r="AV53" s="68">
        <v>1</v>
      </c>
      <c r="AW53" s="68">
        <v>1</v>
      </c>
      <c r="AX53" s="70">
        <v>0</v>
      </c>
      <c r="AY53" s="13">
        <f t="shared" ref="AY53:AY61" si="455">AV53*AW53*AX53</f>
        <v>0</v>
      </c>
      <c r="AZ53" s="13">
        <f t="shared" si="405"/>
        <v>0</v>
      </c>
      <c r="BA53" s="13">
        <f t="shared" si="406"/>
        <v>0</v>
      </c>
      <c r="BB53" s="201" t="s">
        <v>272</v>
      </c>
      <c r="BC53" s="154"/>
      <c r="BD53" s="10"/>
      <c r="BE53" s="44" t="s">
        <v>76</v>
      </c>
      <c r="BF53" s="148" t="str">
        <f t="shared" ref="BF53" si="456">$B$53</f>
        <v>special component / blind</v>
      </c>
      <c r="BG53" s="733"/>
      <c r="BH53" s="734"/>
      <c r="BI53" s="30"/>
      <c r="BJ53" s="68">
        <v>1</v>
      </c>
      <c r="BK53" s="68">
        <v>1</v>
      </c>
      <c r="BL53" s="70">
        <v>0</v>
      </c>
      <c r="BM53" s="13">
        <f t="shared" ref="BM53:BM61" si="457">BJ53*BK53*BL53</f>
        <v>0</v>
      </c>
      <c r="BN53" s="13">
        <f t="shared" si="409"/>
        <v>0</v>
      </c>
      <c r="BO53" s="13">
        <f t="shared" si="410"/>
        <v>0</v>
      </c>
      <c r="BP53" s="201" t="s">
        <v>272</v>
      </c>
      <c r="BQ53" s="154"/>
      <c r="BR53" s="10"/>
      <c r="BS53" s="44" t="s">
        <v>76</v>
      </c>
      <c r="BT53" s="148" t="str">
        <f t="shared" ref="BT53" si="458">$B$53</f>
        <v>special component / blind</v>
      </c>
      <c r="BU53" s="733"/>
      <c r="BV53" s="734"/>
      <c r="BW53" s="30"/>
      <c r="BX53" s="68">
        <v>1</v>
      </c>
      <c r="BY53" s="68">
        <v>1</v>
      </c>
      <c r="BZ53" s="70">
        <v>0</v>
      </c>
      <c r="CA53" s="13">
        <f t="shared" ref="CA53:CA61" si="459">BX53*BY53*BZ53</f>
        <v>0</v>
      </c>
      <c r="CB53" s="13">
        <f t="shared" si="413"/>
        <v>0</v>
      </c>
      <c r="CC53" s="13">
        <f t="shared" si="414"/>
        <v>0</v>
      </c>
      <c r="CD53" s="201" t="s">
        <v>272</v>
      </c>
      <c r="CE53" s="154"/>
      <c r="CF53" s="10"/>
      <c r="CG53" s="44" t="s">
        <v>76</v>
      </c>
      <c r="CH53" s="148" t="str">
        <f t="shared" ref="CH53" si="460">$B$53</f>
        <v>special component / blind</v>
      </c>
      <c r="CI53" s="733"/>
      <c r="CJ53" s="734"/>
      <c r="CK53" s="30"/>
      <c r="CL53" s="68">
        <v>1</v>
      </c>
      <c r="CM53" s="68">
        <v>1</v>
      </c>
      <c r="CN53" s="70">
        <v>0</v>
      </c>
      <c r="CO53" s="13">
        <f t="shared" ref="CO53:CO61" si="461">CL53*CM53*CN53</f>
        <v>0</v>
      </c>
      <c r="CP53" s="13">
        <f t="shared" si="417"/>
        <v>0</v>
      </c>
      <c r="CQ53" s="13">
        <f t="shared" si="418"/>
        <v>0</v>
      </c>
      <c r="CR53" s="201" t="s">
        <v>272</v>
      </c>
      <c r="CS53" s="154"/>
      <c r="CT53" s="10"/>
      <c r="CU53" s="44" t="s">
        <v>76</v>
      </c>
      <c r="CV53" s="148" t="str">
        <f t="shared" ref="CV53" si="462">$B$53</f>
        <v>special component / blind</v>
      </c>
      <c r="CW53" s="733"/>
      <c r="CX53" s="734"/>
      <c r="CY53" s="30"/>
      <c r="CZ53" s="68">
        <v>1</v>
      </c>
      <c r="DA53" s="68">
        <v>1</v>
      </c>
      <c r="DB53" s="70">
        <v>0</v>
      </c>
      <c r="DC53" s="13">
        <f t="shared" ref="DC53:DC61" si="463">CZ53*DA53*DB53</f>
        <v>0</v>
      </c>
      <c r="DD53" s="13">
        <f t="shared" si="421"/>
        <v>0</v>
      </c>
      <c r="DE53" s="13">
        <f t="shared" si="422"/>
        <v>0</v>
      </c>
      <c r="DF53" s="201" t="s">
        <v>272</v>
      </c>
      <c r="DG53" s="154"/>
      <c r="DH53" s="10"/>
      <c r="DI53" s="44" t="s">
        <v>76</v>
      </c>
      <c r="DJ53" s="148" t="str">
        <f t="shared" ref="DJ53" si="464">$B$53</f>
        <v>special component / blind</v>
      </c>
      <c r="DK53" s="733"/>
      <c r="DL53" s="734"/>
      <c r="DM53" s="30"/>
      <c r="DN53" s="68">
        <v>1</v>
      </c>
      <c r="DO53" s="68">
        <v>1</v>
      </c>
      <c r="DP53" s="70">
        <v>0</v>
      </c>
      <c r="DQ53" s="13">
        <f t="shared" ref="DQ53:DQ61" si="465">DN53*DO53*DP53</f>
        <v>0</v>
      </c>
      <c r="DR53" s="13">
        <f t="shared" si="425"/>
        <v>0</v>
      </c>
      <c r="DS53" s="13">
        <f t="shared" si="426"/>
        <v>0</v>
      </c>
      <c r="DT53" s="201" t="s">
        <v>272</v>
      </c>
      <c r="DU53" s="154"/>
      <c r="DV53" s="10"/>
      <c r="DW53" s="44" t="s">
        <v>76</v>
      </c>
      <c r="DX53" s="148" t="str">
        <f t="shared" ref="DX53" si="466">$B$53</f>
        <v>special component / blind</v>
      </c>
      <c r="DY53" s="733"/>
      <c r="DZ53" s="734"/>
      <c r="EA53" s="30"/>
      <c r="EB53" s="68">
        <v>1</v>
      </c>
      <c r="EC53" s="68">
        <v>1</v>
      </c>
      <c r="ED53" s="70">
        <v>0</v>
      </c>
      <c r="EE53" s="13">
        <f t="shared" ref="EE53:EE61" si="467">EB53*EC53*ED53</f>
        <v>0</v>
      </c>
      <c r="EF53" s="13">
        <f t="shared" si="429"/>
        <v>0</v>
      </c>
      <c r="EG53" s="13">
        <f t="shared" si="430"/>
        <v>0</v>
      </c>
      <c r="EH53" s="201" t="s">
        <v>272</v>
      </c>
      <c r="EI53" s="154"/>
      <c r="EJ53" s="10"/>
      <c r="EK53" s="44" t="s">
        <v>77</v>
      </c>
      <c r="EL53" s="761" t="str">
        <f>Prices!$A$116</f>
        <v xml:space="preserve">glazing  </v>
      </c>
      <c r="EM53" s="761">
        <f t="shared" si="376"/>
        <v>0</v>
      </c>
      <c r="EN53" s="1042" t="s">
        <v>578</v>
      </c>
      <c r="EO53" s="1052"/>
      <c r="EP53" s="190">
        <f t="shared" si="377"/>
        <v>0</v>
      </c>
      <c r="EQ53" s="79"/>
      <c r="ER53" s="116">
        <f t="shared" si="372"/>
        <v>0</v>
      </c>
      <c r="ES53" s="81">
        <f t="shared" si="373"/>
        <v>0</v>
      </c>
      <c r="ET53" s="280">
        <v>0</v>
      </c>
      <c r="EU53" s="9" t="s">
        <v>45</v>
      </c>
      <c r="EV53" s="583">
        <f t="shared" si="374"/>
        <v>0</v>
      </c>
      <c r="EW53" s="579">
        <f t="shared" si="86"/>
        <v>0</v>
      </c>
      <c r="EX53" s="582">
        <f t="shared" si="375"/>
        <v>0</v>
      </c>
      <c r="EY53" s="112"/>
      <c r="EZ53" s="573"/>
      <c r="FA53" s="55"/>
      <c r="FC53" s="44"/>
      <c r="FD53" s="96"/>
      <c r="FE53" s="126"/>
      <c r="FF53" s="126"/>
      <c r="FG53" s="436"/>
      <c r="FH53" s="9"/>
      <c r="FI53" s="123"/>
      <c r="FJ53" s="121"/>
      <c r="FK53" s="604"/>
      <c r="FL53" s="590"/>
      <c r="FM53" s="569"/>
      <c r="FN53" s="607"/>
      <c r="FO53" s="127"/>
      <c r="FP53" s="87"/>
      <c r="FQ53" s="522"/>
      <c r="FR53" s="61"/>
      <c r="FS53" s="567"/>
    </row>
    <row r="54" spans="1:175" x14ac:dyDescent="0.25">
      <c r="A54" s="44" t="s">
        <v>76</v>
      </c>
      <c r="B54" s="72" t="s">
        <v>43</v>
      </c>
      <c r="C54" s="733"/>
      <c r="D54" s="17"/>
      <c r="E54" s="30"/>
      <c r="F54" s="68">
        <v>1</v>
      </c>
      <c r="G54" s="68">
        <v>1</v>
      </c>
      <c r="H54" s="70">
        <v>0</v>
      </c>
      <c r="I54" s="13">
        <f t="shared" si="450"/>
        <v>0</v>
      </c>
      <c r="J54" s="13">
        <f t="shared" si="396"/>
        <v>0</v>
      </c>
      <c r="K54" s="13">
        <f t="shared" si="397"/>
        <v>0</v>
      </c>
      <c r="L54" s="215">
        <f>SUM(K51:K52)</f>
        <v>0</v>
      </c>
      <c r="M54" s="154"/>
      <c r="N54" s="10"/>
      <c r="O54" s="44" t="s">
        <v>76</v>
      </c>
      <c r="P54" s="148" t="str">
        <f>$B$54</f>
        <v>special component / blind</v>
      </c>
      <c r="Q54" s="733"/>
      <c r="R54" s="17"/>
      <c r="S54" s="30"/>
      <c r="T54" s="68">
        <v>1</v>
      </c>
      <c r="U54" s="68">
        <v>1</v>
      </c>
      <c r="V54" s="70">
        <v>0</v>
      </c>
      <c r="W54" s="13">
        <f t="shared" si="451"/>
        <v>0</v>
      </c>
      <c r="X54" s="13">
        <f t="shared" si="398"/>
        <v>0</v>
      </c>
      <c r="Y54" s="13">
        <f t="shared" si="399"/>
        <v>0</v>
      </c>
      <c r="Z54" s="215">
        <f>SUM(Y51:Y52)</f>
        <v>0</v>
      </c>
      <c r="AA54" s="154"/>
      <c r="AB54" s="10"/>
      <c r="AC54" s="44" t="s">
        <v>76</v>
      </c>
      <c r="AD54" s="148" t="str">
        <f t="shared" ref="AD54" si="468">$B$54</f>
        <v>special component / blind</v>
      </c>
      <c r="AE54" s="733"/>
      <c r="AF54" s="17"/>
      <c r="AG54" s="30"/>
      <c r="AH54" s="68">
        <v>1</v>
      </c>
      <c r="AI54" s="68">
        <v>1</v>
      </c>
      <c r="AJ54" s="70">
        <v>0</v>
      </c>
      <c r="AK54" s="13">
        <f t="shared" si="453"/>
        <v>0</v>
      </c>
      <c r="AL54" s="13">
        <f t="shared" si="401"/>
        <v>0</v>
      </c>
      <c r="AM54" s="13">
        <f t="shared" si="402"/>
        <v>0</v>
      </c>
      <c r="AN54" s="215">
        <f t="shared" ref="AN54" si="469">SUM(AM51:AM52)</f>
        <v>0</v>
      </c>
      <c r="AO54" s="154"/>
      <c r="AP54" s="10"/>
      <c r="AQ54" s="44" t="s">
        <v>76</v>
      </c>
      <c r="AR54" s="148" t="str">
        <f t="shared" ref="AR54" si="470">$B$54</f>
        <v>special component / blind</v>
      </c>
      <c r="AS54" s="733"/>
      <c r="AT54" s="17"/>
      <c r="AU54" s="30"/>
      <c r="AV54" s="68">
        <v>1</v>
      </c>
      <c r="AW54" s="68">
        <v>1</v>
      </c>
      <c r="AX54" s="70">
        <v>0</v>
      </c>
      <c r="AY54" s="13">
        <f t="shared" si="455"/>
        <v>0</v>
      </c>
      <c r="AZ54" s="13">
        <f t="shared" si="405"/>
        <v>0</v>
      </c>
      <c r="BA54" s="13">
        <f t="shared" si="406"/>
        <v>0</v>
      </c>
      <c r="BB54" s="215">
        <f t="shared" ref="BB54" si="471">SUM(BA51:BA52)</f>
        <v>0</v>
      </c>
      <c r="BC54" s="154"/>
      <c r="BD54" s="10"/>
      <c r="BE54" s="44" t="s">
        <v>76</v>
      </c>
      <c r="BF54" s="148" t="str">
        <f t="shared" ref="BF54" si="472">$B$54</f>
        <v>special component / blind</v>
      </c>
      <c r="BG54" s="733"/>
      <c r="BH54" s="17"/>
      <c r="BI54" s="30"/>
      <c r="BJ54" s="68">
        <v>1</v>
      </c>
      <c r="BK54" s="68">
        <v>1</v>
      </c>
      <c r="BL54" s="70">
        <v>0</v>
      </c>
      <c r="BM54" s="13">
        <f t="shared" si="457"/>
        <v>0</v>
      </c>
      <c r="BN54" s="13">
        <f t="shared" si="409"/>
        <v>0</v>
      </c>
      <c r="BO54" s="13">
        <f t="shared" si="410"/>
        <v>0</v>
      </c>
      <c r="BP54" s="215">
        <f t="shared" ref="BP54" si="473">SUM(BO51:BO52)</f>
        <v>0</v>
      </c>
      <c r="BQ54" s="154"/>
      <c r="BR54" s="10"/>
      <c r="BS54" s="44" t="s">
        <v>76</v>
      </c>
      <c r="BT54" s="148" t="str">
        <f t="shared" ref="BT54" si="474">$B$54</f>
        <v>special component / blind</v>
      </c>
      <c r="BU54" s="733"/>
      <c r="BV54" s="17"/>
      <c r="BW54" s="30"/>
      <c r="BX54" s="68">
        <v>1</v>
      </c>
      <c r="BY54" s="68">
        <v>1</v>
      </c>
      <c r="BZ54" s="70">
        <v>0</v>
      </c>
      <c r="CA54" s="13">
        <f t="shared" si="459"/>
        <v>0</v>
      </c>
      <c r="CB54" s="13">
        <f t="shared" si="413"/>
        <v>0</v>
      </c>
      <c r="CC54" s="13">
        <f t="shared" si="414"/>
        <v>0</v>
      </c>
      <c r="CD54" s="215">
        <f t="shared" ref="CD54" si="475">SUM(CC51:CC52)</f>
        <v>0</v>
      </c>
      <c r="CE54" s="154"/>
      <c r="CF54" s="10"/>
      <c r="CG54" s="44" t="s">
        <v>76</v>
      </c>
      <c r="CH54" s="148" t="str">
        <f t="shared" ref="CH54" si="476">$B$54</f>
        <v>special component / blind</v>
      </c>
      <c r="CI54" s="733"/>
      <c r="CJ54" s="17"/>
      <c r="CK54" s="30"/>
      <c r="CL54" s="68">
        <v>1</v>
      </c>
      <c r="CM54" s="68">
        <v>1</v>
      </c>
      <c r="CN54" s="70">
        <v>0</v>
      </c>
      <c r="CO54" s="13">
        <f t="shared" si="461"/>
        <v>0</v>
      </c>
      <c r="CP54" s="13">
        <f t="shared" si="417"/>
        <v>0</v>
      </c>
      <c r="CQ54" s="13">
        <f t="shared" si="418"/>
        <v>0</v>
      </c>
      <c r="CR54" s="215">
        <f t="shared" ref="CR54" si="477">SUM(CQ51:CQ52)</f>
        <v>0</v>
      </c>
      <c r="CS54" s="154"/>
      <c r="CT54" s="10"/>
      <c r="CU54" s="44" t="s">
        <v>76</v>
      </c>
      <c r="CV54" s="148" t="str">
        <f t="shared" ref="CV54" si="478">$B$54</f>
        <v>special component / blind</v>
      </c>
      <c r="CW54" s="733"/>
      <c r="CX54" s="17"/>
      <c r="CY54" s="30"/>
      <c r="CZ54" s="68">
        <v>1</v>
      </c>
      <c r="DA54" s="68">
        <v>1</v>
      </c>
      <c r="DB54" s="70">
        <v>0</v>
      </c>
      <c r="DC54" s="13">
        <f t="shared" si="463"/>
        <v>0</v>
      </c>
      <c r="DD54" s="13">
        <f t="shared" si="421"/>
        <v>0</v>
      </c>
      <c r="DE54" s="13">
        <f t="shared" si="422"/>
        <v>0</v>
      </c>
      <c r="DF54" s="215">
        <f t="shared" ref="DF54" si="479">SUM(DE51:DE52)</f>
        <v>0</v>
      </c>
      <c r="DG54" s="154"/>
      <c r="DH54" s="10"/>
      <c r="DI54" s="44" t="s">
        <v>76</v>
      </c>
      <c r="DJ54" s="148" t="str">
        <f t="shared" ref="DJ54" si="480">$B$54</f>
        <v>special component / blind</v>
      </c>
      <c r="DK54" s="733"/>
      <c r="DL54" s="17"/>
      <c r="DM54" s="30"/>
      <c r="DN54" s="68">
        <v>1</v>
      </c>
      <c r="DO54" s="68">
        <v>1</v>
      </c>
      <c r="DP54" s="70">
        <v>0</v>
      </c>
      <c r="DQ54" s="13">
        <f t="shared" si="465"/>
        <v>0</v>
      </c>
      <c r="DR54" s="13">
        <f t="shared" si="425"/>
        <v>0</v>
      </c>
      <c r="DS54" s="13">
        <f t="shared" si="426"/>
        <v>0</v>
      </c>
      <c r="DT54" s="215">
        <f t="shared" ref="DT54" si="481">SUM(DS51:DS52)</f>
        <v>0</v>
      </c>
      <c r="DU54" s="154"/>
      <c r="DV54" s="10"/>
      <c r="DW54" s="44" t="s">
        <v>76</v>
      </c>
      <c r="DX54" s="148" t="str">
        <f t="shared" ref="DX54" si="482">$B$54</f>
        <v>special component / blind</v>
      </c>
      <c r="DY54" s="733"/>
      <c r="DZ54" s="17"/>
      <c r="EA54" s="30"/>
      <c r="EB54" s="68">
        <v>1</v>
      </c>
      <c r="EC54" s="68">
        <v>1</v>
      </c>
      <c r="ED54" s="70">
        <v>0</v>
      </c>
      <c r="EE54" s="13">
        <f t="shared" si="467"/>
        <v>0</v>
      </c>
      <c r="EF54" s="13">
        <f t="shared" si="429"/>
        <v>0</v>
      </c>
      <c r="EG54" s="13">
        <f t="shared" si="430"/>
        <v>0</v>
      </c>
      <c r="EH54" s="215">
        <f t="shared" ref="EH54" si="483">SUM(EG51:EG52)</f>
        <v>0</v>
      </c>
      <c r="EI54" s="154"/>
      <c r="EJ54" s="10"/>
      <c r="EK54" s="44" t="s">
        <v>77</v>
      </c>
      <c r="EL54" s="761" t="str">
        <f>Prices!$A$117</f>
        <v xml:space="preserve">glazing  </v>
      </c>
      <c r="EM54" s="761">
        <f t="shared" si="376"/>
        <v>0</v>
      </c>
      <c r="EN54" s="1042" t="s">
        <v>579</v>
      </c>
      <c r="EO54" s="1052"/>
      <c r="EP54" s="190">
        <f t="shared" si="377"/>
        <v>0</v>
      </c>
      <c r="EQ54" s="79"/>
      <c r="ER54" s="116">
        <f t="shared" si="372"/>
        <v>0</v>
      </c>
      <c r="ES54" s="81">
        <f t="shared" si="373"/>
        <v>0</v>
      </c>
      <c r="ET54" s="280">
        <v>0</v>
      </c>
      <c r="EU54" s="9" t="s">
        <v>45</v>
      </c>
      <c r="EV54" s="583">
        <f t="shared" si="374"/>
        <v>0</v>
      </c>
      <c r="EW54" s="579">
        <f t="shared" si="86"/>
        <v>0</v>
      </c>
      <c r="EX54" s="582">
        <f t="shared" si="375"/>
        <v>0</v>
      </c>
      <c r="EY54" s="112"/>
      <c r="EZ54" s="573"/>
      <c r="FA54" s="55"/>
      <c r="FC54" s="44" t="s">
        <v>92</v>
      </c>
      <c r="FD54" s="72"/>
      <c r="FE54" s="141">
        <v>0</v>
      </c>
      <c r="FF54" s="141">
        <v>0</v>
      </c>
      <c r="FG54" s="142">
        <v>0</v>
      </c>
      <c r="FH54" s="9" t="s">
        <v>45</v>
      </c>
      <c r="FI54" s="122">
        <f>FE54*FF54*FG54</f>
        <v>0</v>
      </c>
      <c r="FJ54" s="602">
        <v>0</v>
      </c>
      <c r="FK54" s="604">
        <f>FI54*FJ54</f>
        <v>0</v>
      </c>
      <c r="FL54" s="592"/>
      <c r="FM54" s="573"/>
      <c r="FN54" s="610">
        <f>SUM(FK54:FK55)</f>
        <v>0</v>
      </c>
      <c r="FO54" s="127">
        <f>IF(FO$4=0,0,FN54/$FO$4)</f>
        <v>0</v>
      </c>
      <c r="FP54" s="87" t="s">
        <v>92</v>
      </c>
      <c r="FQ54" s="522">
        <f>SUM(EX71:EX72)</f>
        <v>0</v>
      </c>
      <c r="FR54" s="496">
        <f>FN54</f>
        <v>0</v>
      </c>
      <c r="FS54" s="567">
        <f>SUM(FQ54:FR54)</f>
        <v>0</v>
      </c>
    </row>
    <row r="55" spans="1:175" x14ac:dyDescent="0.25">
      <c r="A55" s="44" t="s">
        <v>76</v>
      </c>
      <c r="B55" s="72" t="s">
        <v>43</v>
      </c>
      <c r="C55" s="733"/>
      <c r="D55" s="17"/>
      <c r="E55" s="30"/>
      <c r="F55" s="68">
        <v>1</v>
      </c>
      <c r="G55" s="68">
        <v>1</v>
      </c>
      <c r="H55" s="70">
        <v>0</v>
      </c>
      <c r="I55" s="13">
        <f t="shared" si="450"/>
        <v>0</v>
      </c>
      <c r="J55" s="13">
        <f t="shared" si="396"/>
        <v>0</v>
      </c>
      <c r="K55" s="13">
        <f t="shared" si="397"/>
        <v>0</v>
      </c>
      <c r="L55" s="117"/>
      <c r="M55" s="154"/>
      <c r="N55" s="10"/>
      <c r="O55" s="44" t="s">
        <v>76</v>
      </c>
      <c r="P55" s="148" t="str">
        <f>$B$55</f>
        <v>special component / blind</v>
      </c>
      <c r="Q55" s="733"/>
      <c r="R55" s="17"/>
      <c r="S55" s="30"/>
      <c r="T55" s="68">
        <v>1</v>
      </c>
      <c r="U55" s="68">
        <v>1</v>
      </c>
      <c r="V55" s="70">
        <v>0</v>
      </c>
      <c r="W55" s="13">
        <f t="shared" si="451"/>
        <v>0</v>
      </c>
      <c r="X55" s="13">
        <f t="shared" si="398"/>
        <v>0</v>
      </c>
      <c r="Y55" s="13">
        <f t="shared" si="399"/>
        <v>0</v>
      </c>
      <c r="Z55" s="117"/>
      <c r="AA55" s="154"/>
      <c r="AB55" s="10"/>
      <c r="AC55" s="44" t="s">
        <v>76</v>
      </c>
      <c r="AD55" s="148" t="str">
        <f t="shared" ref="AD55" si="484">$B$55</f>
        <v>special component / blind</v>
      </c>
      <c r="AE55" s="733"/>
      <c r="AF55" s="17"/>
      <c r="AG55" s="30"/>
      <c r="AH55" s="68">
        <v>1</v>
      </c>
      <c r="AI55" s="68">
        <v>1</v>
      </c>
      <c r="AJ55" s="70">
        <v>0</v>
      </c>
      <c r="AK55" s="13">
        <f t="shared" si="453"/>
        <v>0</v>
      </c>
      <c r="AL55" s="13">
        <f t="shared" si="401"/>
        <v>0</v>
      </c>
      <c r="AM55" s="13">
        <f t="shared" si="402"/>
        <v>0</v>
      </c>
      <c r="AN55" s="117"/>
      <c r="AO55" s="154"/>
      <c r="AP55" s="10"/>
      <c r="AQ55" s="44" t="s">
        <v>76</v>
      </c>
      <c r="AR55" s="148" t="str">
        <f t="shared" ref="AR55" si="485">$B$55</f>
        <v>special component / blind</v>
      </c>
      <c r="AS55" s="733"/>
      <c r="AT55" s="17"/>
      <c r="AU55" s="30"/>
      <c r="AV55" s="68">
        <v>1</v>
      </c>
      <c r="AW55" s="68">
        <v>1</v>
      </c>
      <c r="AX55" s="70">
        <v>0</v>
      </c>
      <c r="AY55" s="13">
        <f t="shared" si="455"/>
        <v>0</v>
      </c>
      <c r="AZ55" s="13">
        <f t="shared" si="405"/>
        <v>0</v>
      </c>
      <c r="BA55" s="13">
        <f t="shared" si="406"/>
        <v>0</v>
      </c>
      <c r="BB55" s="117"/>
      <c r="BC55" s="154"/>
      <c r="BD55" s="10"/>
      <c r="BE55" s="44" t="s">
        <v>76</v>
      </c>
      <c r="BF55" s="148" t="str">
        <f t="shared" ref="BF55" si="486">$B$55</f>
        <v>special component / blind</v>
      </c>
      <c r="BG55" s="733"/>
      <c r="BH55" s="17"/>
      <c r="BI55" s="30"/>
      <c r="BJ55" s="68">
        <v>1</v>
      </c>
      <c r="BK55" s="68">
        <v>1</v>
      </c>
      <c r="BL55" s="70">
        <v>0</v>
      </c>
      <c r="BM55" s="13">
        <f t="shared" si="457"/>
        <v>0</v>
      </c>
      <c r="BN55" s="13">
        <f t="shared" si="409"/>
        <v>0</v>
      </c>
      <c r="BO55" s="13">
        <f t="shared" si="410"/>
        <v>0</v>
      </c>
      <c r="BP55" s="117"/>
      <c r="BQ55" s="154"/>
      <c r="BR55" s="10"/>
      <c r="BS55" s="44" t="s">
        <v>76</v>
      </c>
      <c r="BT55" s="148" t="str">
        <f t="shared" ref="BT55" si="487">$B$55</f>
        <v>special component / blind</v>
      </c>
      <c r="BU55" s="733"/>
      <c r="BV55" s="17"/>
      <c r="BW55" s="30"/>
      <c r="BX55" s="68">
        <v>1</v>
      </c>
      <c r="BY55" s="68">
        <v>1</v>
      </c>
      <c r="BZ55" s="70">
        <v>0</v>
      </c>
      <c r="CA55" s="13">
        <f t="shared" si="459"/>
        <v>0</v>
      </c>
      <c r="CB55" s="13">
        <f t="shared" si="413"/>
        <v>0</v>
      </c>
      <c r="CC55" s="13">
        <f t="shared" si="414"/>
        <v>0</v>
      </c>
      <c r="CD55" s="117"/>
      <c r="CE55" s="154"/>
      <c r="CF55" s="10"/>
      <c r="CG55" s="44" t="s">
        <v>76</v>
      </c>
      <c r="CH55" s="148" t="str">
        <f t="shared" ref="CH55" si="488">$B$55</f>
        <v>special component / blind</v>
      </c>
      <c r="CI55" s="733"/>
      <c r="CJ55" s="17"/>
      <c r="CK55" s="30"/>
      <c r="CL55" s="68">
        <v>1</v>
      </c>
      <c r="CM55" s="68">
        <v>1</v>
      </c>
      <c r="CN55" s="70">
        <v>0</v>
      </c>
      <c r="CO55" s="13">
        <f t="shared" si="461"/>
        <v>0</v>
      </c>
      <c r="CP55" s="13">
        <f t="shared" si="417"/>
        <v>0</v>
      </c>
      <c r="CQ55" s="13">
        <f t="shared" si="418"/>
        <v>0</v>
      </c>
      <c r="CR55" s="117"/>
      <c r="CS55" s="154"/>
      <c r="CT55" s="10"/>
      <c r="CU55" s="44" t="s">
        <v>76</v>
      </c>
      <c r="CV55" s="148" t="str">
        <f t="shared" ref="CV55" si="489">$B$55</f>
        <v>special component / blind</v>
      </c>
      <c r="CW55" s="733"/>
      <c r="CX55" s="17"/>
      <c r="CY55" s="30"/>
      <c r="CZ55" s="68">
        <v>1</v>
      </c>
      <c r="DA55" s="68">
        <v>1</v>
      </c>
      <c r="DB55" s="70">
        <v>0</v>
      </c>
      <c r="DC55" s="13">
        <f t="shared" si="463"/>
        <v>0</v>
      </c>
      <c r="DD55" s="13">
        <f t="shared" si="421"/>
        <v>0</v>
      </c>
      <c r="DE55" s="13">
        <f t="shared" si="422"/>
        <v>0</v>
      </c>
      <c r="DF55" s="117"/>
      <c r="DG55" s="154"/>
      <c r="DH55" s="10"/>
      <c r="DI55" s="44" t="s">
        <v>76</v>
      </c>
      <c r="DJ55" s="148" t="str">
        <f t="shared" ref="DJ55" si="490">$B$55</f>
        <v>special component / blind</v>
      </c>
      <c r="DK55" s="733"/>
      <c r="DL55" s="17"/>
      <c r="DM55" s="30"/>
      <c r="DN55" s="68">
        <v>1</v>
      </c>
      <c r="DO55" s="68">
        <v>1</v>
      </c>
      <c r="DP55" s="70">
        <v>0</v>
      </c>
      <c r="DQ55" s="13">
        <f t="shared" si="465"/>
        <v>0</v>
      </c>
      <c r="DR55" s="13">
        <f t="shared" si="425"/>
        <v>0</v>
      </c>
      <c r="DS55" s="13">
        <f t="shared" si="426"/>
        <v>0</v>
      </c>
      <c r="DT55" s="117"/>
      <c r="DU55" s="154"/>
      <c r="DV55" s="10"/>
      <c r="DW55" s="44" t="s">
        <v>76</v>
      </c>
      <c r="DX55" s="148" t="str">
        <f t="shared" ref="DX55" si="491">$B$55</f>
        <v>special component / blind</v>
      </c>
      <c r="DY55" s="733"/>
      <c r="DZ55" s="17"/>
      <c r="EA55" s="30"/>
      <c r="EB55" s="68">
        <v>1</v>
      </c>
      <c r="EC55" s="68">
        <v>1</v>
      </c>
      <c r="ED55" s="70">
        <v>0</v>
      </c>
      <c r="EE55" s="13">
        <f t="shared" si="467"/>
        <v>0</v>
      </c>
      <c r="EF55" s="13">
        <f t="shared" si="429"/>
        <v>0</v>
      </c>
      <c r="EG55" s="13">
        <f t="shared" si="430"/>
        <v>0</v>
      </c>
      <c r="EH55" s="117"/>
      <c r="EI55" s="154"/>
      <c r="EJ55" s="10"/>
      <c r="EK55" s="44" t="s">
        <v>77</v>
      </c>
      <c r="EL55" s="761" t="str">
        <f>Prices!$A$118</f>
        <v xml:space="preserve">glazing  </v>
      </c>
      <c r="EM55" s="761">
        <f t="shared" si="376"/>
        <v>0</v>
      </c>
      <c r="EN55" s="1042" t="s">
        <v>580</v>
      </c>
      <c r="EO55" s="1052"/>
      <c r="EP55" s="190">
        <f t="shared" si="377"/>
        <v>0</v>
      </c>
      <c r="EQ55" s="79"/>
      <c r="ER55" s="116">
        <f t="shared" si="372"/>
        <v>0</v>
      </c>
      <c r="ES55" s="81">
        <f t="shared" si="373"/>
        <v>0</v>
      </c>
      <c r="ET55" s="280">
        <v>0</v>
      </c>
      <c r="EU55" s="9" t="s">
        <v>45</v>
      </c>
      <c r="EV55" s="583">
        <f t="shared" si="374"/>
        <v>0</v>
      </c>
      <c r="EW55" s="579">
        <f t="shared" si="86"/>
        <v>0</v>
      </c>
      <c r="EX55" s="582">
        <f t="shared" si="375"/>
        <v>0</v>
      </c>
      <c r="EY55" s="112"/>
      <c r="EZ55" s="573"/>
      <c r="FA55" s="55"/>
      <c r="FC55" s="44" t="s">
        <v>92</v>
      </c>
      <c r="FD55" s="72"/>
      <c r="FE55" s="141">
        <v>0</v>
      </c>
      <c r="FF55" s="141">
        <v>0</v>
      </c>
      <c r="FG55" s="142">
        <v>0</v>
      </c>
      <c r="FH55" s="9" t="s">
        <v>45</v>
      </c>
      <c r="FI55" s="122">
        <f>FE55*FF55*FG55</f>
        <v>0</v>
      </c>
      <c r="FJ55" s="602">
        <v>0</v>
      </c>
      <c r="FK55" s="604">
        <f>FI55*FJ55</f>
        <v>0</v>
      </c>
      <c r="FL55" s="592"/>
      <c r="FM55" s="573"/>
      <c r="FN55" s="607"/>
      <c r="FO55" s="127"/>
      <c r="FP55" s="87"/>
      <c r="FQ55" s="522"/>
      <c r="FR55" s="61"/>
      <c r="FS55" s="567"/>
    </row>
    <row r="56" spans="1:175" x14ac:dyDescent="0.25">
      <c r="A56" s="44" t="s">
        <v>76</v>
      </c>
      <c r="B56" s="72" t="s">
        <v>43</v>
      </c>
      <c r="C56" s="733"/>
      <c r="D56" s="17"/>
      <c r="E56" s="30"/>
      <c r="F56" s="68">
        <v>1</v>
      </c>
      <c r="G56" s="68">
        <v>1</v>
      </c>
      <c r="H56" s="70">
        <v>0</v>
      </c>
      <c r="I56" s="13">
        <f t="shared" si="450"/>
        <v>0</v>
      </c>
      <c r="J56" s="13">
        <f t="shared" si="396"/>
        <v>0</v>
      </c>
      <c r="K56" s="13">
        <f t="shared" si="397"/>
        <v>0</v>
      </c>
      <c r="L56" s="201" t="s">
        <v>273</v>
      </c>
      <c r="M56" s="154"/>
      <c r="N56" s="7"/>
      <c r="O56" s="44" t="s">
        <v>76</v>
      </c>
      <c r="P56" s="148" t="str">
        <f>$B$56</f>
        <v>special component / blind</v>
      </c>
      <c r="Q56" s="733"/>
      <c r="R56" s="17"/>
      <c r="S56" s="30"/>
      <c r="T56" s="68">
        <v>1</v>
      </c>
      <c r="U56" s="68">
        <v>1</v>
      </c>
      <c r="V56" s="70">
        <v>0</v>
      </c>
      <c r="W56" s="13">
        <f t="shared" si="451"/>
        <v>0</v>
      </c>
      <c r="X56" s="13">
        <f t="shared" si="398"/>
        <v>0</v>
      </c>
      <c r="Y56" s="13">
        <f t="shared" si="399"/>
        <v>0</v>
      </c>
      <c r="Z56" s="201" t="s">
        <v>273</v>
      </c>
      <c r="AA56" s="154"/>
      <c r="AB56" s="7"/>
      <c r="AC56" s="44" t="s">
        <v>76</v>
      </c>
      <c r="AD56" s="148" t="str">
        <f t="shared" ref="AD56" si="492">$B$56</f>
        <v>special component / blind</v>
      </c>
      <c r="AE56" s="733"/>
      <c r="AF56" s="17"/>
      <c r="AG56" s="30"/>
      <c r="AH56" s="68">
        <v>1</v>
      </c>
      <c r="AI56" s="68">
        <v>1</v>
      </c>
      <c r="AJ56" s="70">
        <v>0</v>
      </c>
      <c r="AK56" s="13">
        <f t="shared" si="453"/>
        <v>0</v>
      </c>
      <c r="AL56" s="13">
        <f t="shared" si="401"/>
        <v>0</v>
      </c>
      <c r="AM56" s="13">
        <f t="shared" si="402"/>
        <v>0</v>
      </c>
      <c r="AN56" s="201" t="s">
        <v>273</v>
      </c>
      <c r="AO56" s="154"/>
      <c r="AP56" s="7"/>
      <c r="AQ56" s="44" t="s">
        <v>76</v>
      </c>
      <c r="AR56" s="148" t="str">
        <f t="shared" ref="AR56" si="493">$B$56</f>
        <v>special component / blind</v>
      </c>
      <c r="AS56" s="733"/>
      <c r="AT56" s="17"/>
      <c r="AU56" s="30"/>
      <c r="AV56" s="68">
        <v>1</v>
      </c>
      <c r="AW56" s="68">
        <v>1</v>
      </c>
      <c r="AX56" s="70">
        <v>0</v>
      </c>
      <c r="AY56" s="13">
        <f t="shared" si="455"/>
        <v>0</v>
      </c>
      <c r="AZ56" s="13">
        <f t="shared" si="405"/>
        <v>0</v>
      </c>
      <c r="BA56" s="13">
        <f t="shared" si="406"/>
        <v>0</v>
      </c>
      <c r="BB56" s="201" t="s">
        <v>273</v>
      </c>
      <c r="BC56" s="154"/>
      <c r="BD56" s="7"/>
      <c r="BE56" s="44" t="s">
        <v>76</v>
      </c>
      <c r="BF56" s="148" t="str">
        <f t="shared" ref="BF56" si="494">$B$56</f>
        <v>special component / blind</v>
      </c>
      <c r="BG56" s="733"/>
      <c r="BH56" s="17"/>
      <c r="BI56" s="30"/>
      <c r="BJ56" s="68">
        <v>1</v>
      </c>
      <c r="BK56" s="68">
        <v>1</v>
      </c>
      <c r="BL56" s="70">
        <v>0</v>
      </c>
      <c r="BM56" s="13">
        <f t="shared" si="457"/>
        <v>0</v>
      </c>
      <c r="BN56" s="13">
        <f t="shared" si="409"/>
        <v>0</v>
      </c>
      <c r="BO56" s="13">
        <f t="shared" si="410"/>
        <v>0</v>
      </c>
      <c r="BP56" s="201" t="s">
        <v>273</v>
      </c>
      <c r="BQ56" s="154"/>
      <c r="BR56" s="7"/>
      <c r="BS56" s="44" t="s">
        <v>76</v>
      </c>
      <c r="BT56" s="148" t="str">
        <f t="shared" ref="BT56" si="495">$B$56</f>
        <v>special component / blind</v>
      </c>
      <c r="BU56" s="733"/>
      <c r="BV56" s="17"/>
      <c r="BW56" s="30"/>
      <c r="BX56" s="68">
        <v>1</v>
      </c>
      <c r="BY56" s="68">
        <v>1</v>
      </c>
      <c r="BZ56" s="70">
        <v>0</v>
      </c>
      <c r="CA56" s="13">
        <f t="shared" si="459"/>
        <v>0</v>
      </c>
      <c r="CB56" s="13">
        <f t="shared" si="413"/>
        <v>0</v>
      </c>
      <c r="CC56" s="13">
        <f t="shared" si="414"/>
        <v>0</v>
      </c>
      <c r="CD56" s="201" t="s">
        <v>273</v>
      </c>
      <c r="CE56" s="154"/>
      <c r="CF56" s="7"/>
      <c r="CG56" s="44" t="s">
        <v>76</v>
      </c>
      <c r="CH56" s="148" t="str">
        <f t="shared" ref="CH56" si="496">$B$56</f>
        <v>special component / blind</v>
      </c>
      <c r="CI56" s="733"/>
      <c r="CJ56" s="17"/>
      <c r="CK56" s="30"/>
      <c r="CL56" s="68">
        <v>1</v>
      </c>
      <c r="CM56" s="68">
        <v>1</v>
      </c>
      <c r="CN56" s="70">
        <v>0</v>
      </c>
      <c r="CO56" s="13">
        <f t="shared" si="461"/>
        <v>0</v>
      </c>
      <c r="CP56" s="13">
        <f t="shared" si="417"/>
        <v>0</v>
      </c>
      <c r="CQ56" s="13">
        <f t="shared" si="418"/>
        <v>0</v>
      </c>
      <c r="CR56" s="201" t="s">
        <v>273</v>
      </c>
      <c r="CS56" s="154"/>
      <c r="CT56" s="7"/>
      <c r="CU56" s="44" t="s">
        <v>76</v>
      </c>
      <c r="CV56" s="148" t="str">
        <f t="shared" ref="CV56" si="497">$B$56</f>
        <v>special component / blind</v>
      </c>
      <c r="CW56" s="733"/>
      <c r="CX56" s="17"/>
      <c r="CY56" s="30"/>
      <c r="CZ56" s="68">
        <v>1</v>
      </c>
      <c r="DA56" s="68">
        <v>1</v>
      </c>
      <c r="DB56" s="70">
        <v>0</v>
      </c>
      <c r="DC56" s="13">
        <f t="shared" si="463"/>
        <v>0</v>
      </c>
      <c r="DD56" s="13">
        <f t="shared" si="421"/>
        <v>0</v>
      </c>
      <c r="DE56" s="13">
        <f t="shared" si="422"/>
        <v>0</v>
      </c>
      <c r="DF56" s="201" t="s">
        <v>273</v>
      </c>
      <c r="DG56" s="154"/>
      <c r="DH56" s="7"/>
      <c r="DI56" s="44" t="s">
        <v>76</v>
      </c>
      <c r="DJ56" s="148" t="str">
        <f t="shared" ref="DJ56" si="498">$B$56</f>
        <v>special component / blind</v>
      </c>
      <c r="DK56" s="733"/>
      <c r="DL56" s="17"/>
      <c r="DM56" s="30"/>
      <c r="DN56" s="68">
        <v>1</v>
      </c>
      <c r="DO56" s="68">
        <v>1</v>
      </c>
      <c r="DP56" s="70">
        <v>0</v>
      </c>
      <c r="DQ56" s="13">
        <f t="shared" si="465"/>
        <v>0</v>
      </c>
      <c r="DR56" s="13">
        <f t="shared" si="425"/>
        <v>0</v>
      </c>
      <c r="DS56" s="13">
        <f t="shared" si="426"/>
        <v>0</v>
      </c>
      <c r="DT56" s="201" t="s">
        <v>273</v>
      </c>
      <c r="DU56" s="154"/>
      <c r="DV56" s="7"/>
      <c r="DW56" s="44" t="s">
        <v>76</v>
      </c>
      <c r="DX56" s="148" t="str">
        <f t="shared" ref="DX56" si="499">$B$56</f>
        <v>special component / blind</v>
      </c>
      <c r="DY56" s="733"/>
      <c r="DZ56" s="17"/>
      <c r="EA56" s="30"/>
      <c r="EB56" s="68">
        <v>1</v>
      </c>
      <c r="EC56" s="68">
        <v>1</v>
      </c>
      <c r="ED56" s="70">
        <v>0</v>
      </c>
      <c r="EE56" s="13">
        <f t="shared" si="467"/>
        <v>0</v>
      </c>
      <c r="EF56" s="13">
        <f t="shared" si="429"/>
        <v>0</v>
      </c>
      <c r="EG56" s="13">
        <f t="shared" si="430"/>
        <v>0</v>
      </c>
      <c r="EH56" s="201" t="s">
        <v>273</v>
      </c>
      <c r="EI56" s="154"/>
      <c r="EJ56" s="7"/>
      <c r="EK56" s="44" t="s">
        <v>77</v>
      </c>
      <c r="EL56" s="761" t="str">
        <f>Prices!$A$119</f>
        <v xml:space="preserve">glazing  </v>
      </c>
      <c r="EM56" s="761">
        <f t="shared" si="376"/>
        <v>0</v>
      </c>
      <c r="EN56" s="1042" t="s">
        <v>581</v>
      </c>
      <c r="EO56" s="1052"/>
      <c r="EP56" s="190">
        <f t="shared" si="377"/>
        <v>0</v>
      </c>
      <c r="EQ56" s="79"/>
      <c r="ER56" s="116">
        <f t="shared" si="372"/>
        <v>0</v>
      </c>
      <c r="ES56" s="81">
        <f t="shared" si="373"/>
        <v>0</v>
      </c>
      <c r="ET56" s="280">
        <v>0</v>
      </c>
      <c r="EU56" s="9" t="s">
        <v>45</v>
      </c>
      <c r="EV56" s="583">
        <f t="shared" si="374"/>
        <v>0</v>
      </c>
      <c r="EW56" s="579">
        <f t="shared" si="86"/>
        <v>0</v>
      </c>
      <c r="EX56" s="582">
        <f t="shared" si="375"/>
        <v>0</v>
      </c>
      <c r="EY56" s="112"/>
      <c r="EZ56" s="573"/>
      <c r="FA56" s="55"/>
      <c r="FC56" s="44" t="s">
        <v>93</v>
      </c>
      <c r="FD56" s="72"/>
      <c r="FE56" s="141">
        <v>0</v>
      </c>
      <c r="FF56" s="141">
        <v>0</v>
      </c>
      <c r="FG56" s="142">
        <v>0</v>
      </c>
      <c r="FH56" s="9" t="s">
        <v>45</v>
      </c>
      <c r="FI56" s="122">
        <f>FE56*FF56*FG56</f>
        <v>0</v>
      </c>
      <c r="FJ56" s="602">
        <v>0</v>
      </c>
      <c r="FK56" s="604">
        <f>FI56*FJ56</f>
        <v>0</v>
      </c>
      <c r="FL56" s="590"/>
      <c r="FM56" s="569"/>
      <c r="FN56" s="610">
        <f>SUM(FK56:FK57)</f>
        <v>0</v>
      </c>
      <c r="FO56" s="127">
        <f>IF(FO$4=0,0,FN56/$FO$4)</f>
        <v>0</v>
      </c>
      <c r="FP56" s="87" t="s">
        <v>93</v>
      </c>
      <c r="FQ56" s="522">
        <f>SUM(EX73:EX74)</f>
        <v>0</v>
      </c>
      <c r="FR56" s="496">
        <f>FN56</f>
        <v>0</v>
      </c>
      <c r="FS56" s="567">
        <f>SUM(FQ56:FR56)</f>
        <v>0</v>
      </c>
    </row>
    <row r="57" spans="1:175" x14ac:dyDescent="0.25">
      <c r="A57" s="44" t="s">
        <v>76</v>
      </c>
      <c r="B57" s="72" t="s">
        <v>43</v>
      </c>
      <c r="C57" s="17"/>
      <c r="D57" s="17"/>
      <c r="E57" s="30"/>
      <c r="F57" s="68">
        <v>1</v>
      </c>
      <c r="G57" s="68">
        <v>1</v>
      </c>
      <c r="H57" s="70">
        <v>0</v>
      </c>
      <c r="I57" s="13">
        <f>F57*G57*H57</f>
        <v>0</v>
      </c>
      <c r="J57" s="13">
        <f t="shared" si="396"/>
        <v>0</v>
      </c>
      <c r="K57" s="13">
        <f t="shared" si="397"/>
        <v>0</v>
      </c>
      <c r="L57" s="215">
        <f>SUM(K53:K60)</f>
        <v>0</v>
      </c>
      <c r="M57" s="154"/>
      <c r="N57" s="15"/>
      <c r="O57" s="44" t="s">
        <v>76</v>
      </c>
      <c r="P57" s="148" t="str">
        <f>$B$57</f>
        <v>special component / blind</v>
      </c>
      <c r="Q57" s="17"/>
      <c r="R57" s="17"/>
      <c r="S57" s="30"/>
      <c r="T57" s="68">
        <v>1</v>
      </c>
      <c r="U57" s="68">
        <v>1</v>
      </c>
      <c r="V57" s="70">
        <v>0</v>
      </c>
      <c r="W57" s="13">
        <f>T57*U57*V57</f>
        <v>0</v>
      </c>
      <c r="X57" s="13">
        <f t="shared" si="398"/>
        <v>0</v>
      </c>
      <c r="Y57" s="13">
        <f t="shared" si="399"/>
        <v>0</v>
      </c>
      <c r="Z57" s="215">
        <f>SUM(Y53:Y60)</f>
        <v>0</v>
      </c>
      <c r="AA57" s="154"/>
      <c r="AB57" s="15"/>
      <c r="AC57" s="44" t="s">
        <v>76</v>
      </c>
      <c r="AD57" s="148" t="str">
        <f t="shared" ref="AD57" si="500">$B$57</f>
        <v>special component / blind</v>
      </c>
      <c r="AE57" s="17"/>
      <c r="AF57" s="17"/>
      <c r="AG57" s="30"/>
      <c r="AH57" s="68">
        <v>1</v>
      </c>
      <c r="AI57" s="68">
        <v>1</v>
      </c>
      <c r="AJ57" s="70">
        <v>0</v>
      </c>
      <c r="AK57" s="13">
        <f t="shared" si="453"/>
        <v>0</v>
      </c>
      <c r="AL57" s="13">
        <f t="shared" si="401"/>
        <v>0</v>
      </c>
      <c r="AM57" s="13">
        <f t="shared" si="402"/>
        <v>0</v>
      </c>
      <c r="AN57" s="215">
        <f t="shared" ref="AN57" si="501">SUM(AM53:AM60)</f>
        <v>0</v>
      </c>
      <c r="AO57" s="154"/>
      <c r="AP57" s="15"/>
      <c r="AQ57" s="44" t="s">
        <v>76</v>
      </c>
      <c r="AR57" s="148" t="str">
        <f t="shared" ref="AR57" si="502">$B$57</f>
        <v>special component / blind</v>
      </c>
      <c r="AS57" s="17"/>
      <c r="AT57" s="17"/>
      <c r="AU57" s="30"/>
      <c r="AV57" s="68">
        <v>1</v>
      </c>
      <c r="AW57" s="68">
        <v>1</v>
      </c>
      <c r="AX57" s="70">
        <v>0</v>
      </c>
      <c r="AY57" s="13">
        <f t="shared" si="455"/>
        <v>0</v>
      </c>
      <c r="AZ57" s="13">
        <f t="shared" si="405"/>
        <v>0</v>
      </c>
      <c r="BA57" s="13">
        <f t="shared" si="406"/>
        <v>0</v>
      </c>
      <c r="BB57" s="215">
        <f t="shared" ref="BB57" si="503">SUM(BA53:BA60)</f>
        <v>0</v>
      </c>
      <c r="BC57" s="154"/>
      <c r="BD57" s="15"/>
      <c r="BE57" s="44" t="s">
        <v>76</v>
      </c>
      <c r="BF57" s="148" t="str">
        <f t="shared" ref="BF57" si="504">$B$57</f>
        <v>special component / blind</v>
      </c>
      <c r="BG57" s="17"/>
      <c r="BH57" s="17"/>
      <c r="BI57" s="30"/>
      <c r="BJ57" s="68">
        <v>1</v>
      </c>
      <c r="BK57" s="68">
        <v>1</v>
      </c>
      <c r="BL57" s="70">
        <v>0</v>
      </c>
      <c r="BM57" s="13">
        <f t="shared" si="457"/>
        <v>0</v>
      </c>
      <c r="BN57" s="13">
        <f t="shared" si="409"/>
        <v>0</v>
      </c>
      <c r="BO57" s="13">
        <f t="shared" si="410"/>
        <v>0</v>
      </c>
      <c r="BP57" s="215">
        <f t="shared" ref="BP57" si="505">SUM(BO53:BO60)</f>
        <v>0</v>
      </c>
      <c r="BQ57" s="154"/>
      <c r="BR57" s="15"/>
      <c r="BS57" s="44" t="s">
        <v>76</v>
      </c>
      <c r="BT57" s="148" t="str">
        <f t="shared" ref="BT57" si="506">$B$57</f>
        <v>special component / blind</v>
      </c>
      <c r="BU57" s="17"/>
      <c r="BV57" s="17"/>
      <c r="BW57" s="30"/>
      <c r="BX57" s="68">
        <v>1</v>
      </c>
      <c r="BY57" s="68">
        <v>1</v>
      </c>
      <c r="BZ57" s="70">
        <v>0</v>
      </c>
      <c r="CA57" s="13">
        <f t="shared" si="459"/>
        <v>0</v>
      </c>
      <c r="CB57" s="13">
        <f t="shared" si="413"/>
        <v>0</v>
      </c>
      <c r="CC57" s="13">
        <f t="shared" si="414"/>
        <v>0</v>
      </c>
      <c r="CD57" s="215">
        <f t="shared" ref="CD57" si="507">SUM(CC53:CC60)</f>
        <v>0</v>
      </c>
      <c r="CE57" s="154"/>
      <c r="CF57" s="15"/>
      <c r="CG57" s="44" t="s">
        <v>76</v>
      </c>
      <c r="CH57" s="148" t="str">
        <f t="shared" ref="CH57" si="508">$B$57</f>
        <v>special component / blind</v>
      </c>
      <c r="CI57" s="17"/>
      <c r="CJ57" s="17"/>
      <c r="CK57" s="30"/>
      <c r="CL57" s="68">
        <v>1</v>
      </c>
      <c r="CM57" s="68">
        <v>1</v>
      </c>
      <c r="CN57" s="70">
        <v>0</v>
      </c>
      <c r="CO57" s="13">
        <f t="shared" si="461"/>
        <v>0</v>
      </c>
      <c r="CP57" s="13">
        <f t="shared" si="417"/>
        <v>0</v>
      </c>
      <c r="CQ57" s="13">
        <f t="shared" si="418"/>
        <v>0</v>
      </c>
      <c r="CR57" s="215">
        <f t="shared" ref="CR57" si="509">SUM(CQ53:CQ60)</f>
        <v>0</v>
      </c>
      <c r="CS57" s="154"/>
      <c r="CT57" s="15"/>
      <c r="CU57" s="44" t="s">
        <v>76</v>
      </c>
      <c r="CV57" s="148" t="str">
        <f t="shared" ref="CV57" si="510">$B$57</f>
        <v>special component / blind</v>
      </c>
      <c r="CW57" s="17"/>
      <c r="CX57" s="17"/>
      <c r="CY57" s="30"/>
      <c r="CZ57" s="68">
        <v>1</v>
      </c>
      <c r="DA57" s="68">
        <v>1</v>
      </c>
      <c r="DB57" s="70">
        <v>0</v>
      </c>
      <c r="DC57" s="13">
        <f t="shared" si="463"/>
        <v>0</v>
      </c>
      <c r="DD57" s="13">
        <f t="shared" si="421"/>
        <v>0</v>
      </c>
      <c r="DE57" s="13">
        <f t="shared" si="422"/>
        <v>0</v>
      </c>
      <c r="DF57" s="215">
        <f t="shared" ref="DF57" si="511">SUM(DE53:DE60)</f>
        <v>0</v>
      </c>
      <c r="DG57" s="154"/>
      <c r="DH57" s="15"/>
      <c r="DI57" s="44" t="s">
        <v>76</v>
      </c>
      <c r="DJ57" s="148" t="str">
        <f t="shared" ref="DJ57" si="512">$B$57</f>
        <v>special component / blind</v>
      </c>
      <c r="DK57" s="17"/>
      <c r="DL57" s="17"/>
      <c r="DM57" s="30"/>
      <c r="DN57" s="68">
        <v>1</v>
      </c>
      <c r="DO57" s="68">
        <v>1</v>
      </c>
      <c r="DP57" s="70">
        <v>0</v>
      </c>
      <c r="DQ57" s="13">
        <f t="shared" si="465"/>
        <v>0</v>
      </c>
      <c r="DR57" s="13">
        <f t="shared" si="425"/>
        <v>0</v>
      </c>
      <c r="DS57" s="13">
        <f t="shared" si="426"/>
        <v>0</v>
      </c>
      <c r="DT57" s="215">
        <f t="shared" ref="DT57" si="513">SUM(DS53:DS60)</f>
        <v>0</v>
      </c>
      <c r="DU57" s="154"/>
      <c r="DV57" s="15"/>
      <c r="DW57" s="44" t="s">
        <v>76</v>
      </c>
      <c r="DX57" s="148" t="str">
        <f t="shared" ref="DX57" si="514">$B$57</f>
        <v>special component / blind</v>
      </c>
      <c r="DY57" s="17"/>
      <c r="DZ57" s="17"/>
      <c r="EA57" s="30"/>
      <c r="EB57" s="68">
        <v>1</v>
      </c>
      <c r="EC57" s="68">
        <v>1</v>
      </c>
      <c r="ED57" s="70">
        <v>0</v>
      </c>
      <c r="EE57" s="13">
        <f t="shared" si="467"/>
        <v>0</v>
      </c>
      <c r="EF57" s="13">
        <f t="shared" si="429"/>
        <v>0</v>
      </c>
      <c r="EG57" s="13">
        <f t="shared" si="430"/>
        <v>0</v>
      </c>
      <c r="EH57" s="215">
        <f t="shared" ref="EH57" si="515">SUM(EG53:EG60)</f>
        <v>0</v>
      </c>
      <c r="EI57" s="154"/>
      <c r="EJ57" s="15"/>
      <c r="EK57" s="44" t="s">
        <v>77</v>
      </c>
      <c r="EL57" s="761" t="str">
        <f>Prices!$A$120</f>
        <v xml:space="preserve">glazing  </v>
      </c>
      <c r="EM57" s="761">
        <f t="shared" si="376"/>
        <v>0</v>
      </c>
      <c r="EN57" s="1042" t="s">
        <v>582</v>
      </c>
      <c r="EO57" s="1052"/>
      <c r="EP57" s="190">
        <f t="shared" si="377"/>
        <v>0</v>
      </c>
      <c r="EQ57" s="79"/>
      <c r="ER57" s="116">
        <f t="shared" si="372"/>
        <v>0</v>
      </c>
      <c r="ES57" s="81">
        <f t="shared" si="373"/>
        <v>0</v>
      </c>
      <c r="ET57" s="280">
        <v>0</v>
      </c>
      <c r="EU57" s="9" t="s">
        <v>45</v>
      </c>
      <c r="EV57" s="583">
        <f t="shared" si="374"/>
        <v>0</v>
      </c>
      <c r="EW57" s="579">
        <f t="shared" si="86"/>
        <v>0</v>
      </c>
      <c r="EX57" s="582">
        <f t="shared" si="375"/>
        <v>0</v>
      </c>
      <c r="EY57" s="112"/>
      <c r="EZ57" s="573"/>
      <c r="FA57" s="55"/>
      <c r="FC57" s="44" t="s">
        <v>93</v>
      </c>
      <c r="FD57" s="72"/>
      <c r="FE57" s="141">
        <v>0</v>
      </c>
      <c r="FF57" s="141">
        <v>0</v>
      </c>
      <c r="FG57" s="142">
        <v>0</v>
      </c>
      <c r="FH57" s="9" t="s">
        <v>45</v>
      </c>
      <c r="FI57" s="122">
        <f>FE57*FF57*FG57</f>
        <v>0</v>
      </c>
      <c r="FJ57" s="602">
        <v>0</v>
      </c>
      <c r="FK57" s="604">
        <f>FI57*FJ57</f>
        <v>0</v>
      </c>
      <c r="FL57" s="592"/>
      <c r="FM57" s="573"/>
      <c r="FN57" s="607"/>
      <c r="FO57" s="127"/>
      <c r="FP57" s="87"/>
      <c r="FQ57" s="522"/>
      <c r="FR57" s="61"/>
      <c r="FS57" s="567"/>
    </row>
    <row r="58" spans="1:175" x14ac:dyDescent="0.25">
      <c r="A58" s="44" t="s">
        <v>76</v>
      </c>
      <c r="B58" s="72" t="s">
        <v>43</v>
      </c>
      <c r="C58" s="17"/>
      <c r="D58" s="17"/>
      <c r="E58" s="30"/>
      <c r="F58" s="68">
        <v>1</v>
      </c>
      <c r="G58" s="68">
        <v>1</v>
      </c>
      <c r="H58" s="70">
        <v>0</v>
      </c>
      <c r="I58" s="13">
        <f>F58*G58*H58</f>
        <v>0</v>
      </c>
      <c r="J58" s="13">
        <f t="shared" si="396"/>
        <v>0</v>
      </c>
      <c r="K58" s="13">
        <f t="shared" si="397"/>
        <v>0</v>
      </c>
      <c r="L58" s="117"/>
      <c r="M58" s="154"/>
      <c r="N58" s="7"/>
      <c r="O58" s="44" t="s">
        <v>76</v>
      </c>
      <c r="P58" s="148" t="str">
        <f>$B$58</f>
        <v>special component / blind</v>
      </c>
      <c r="Q58" s="17"/>
      <c r="R58" s="17"/>
      <c r="S58" s="30"/>
      <c r="T58" s="68">
        <v>1</v>
      </c>
      <c r="U58" s="68">
        <v>1</v>
      </c>
      <c r="V58" s="70">
        <v>0</v>
      </c>
      <c r="W58" s="13">
        <f>T58*U58*V58</f>
        <v>0</v>
      </c>
      <c r="X58" s="13">
        <f t="shared" si="398"/>
        <v>0</v>
      </c>
      <c r="Y58" s="13">
        <f t="shared" si="399"/>
        <v>0</v>
      </c>
      <c r="Z58" s="117"/>
      <c r="AA58" s="154"/>
      <c r="AB58" s="7"/>
      <c r="AC58" s="44" t="s">
        <v>76</v>
      </c>
      <c r="AD58" s="148" t="str">
        <f t="shared" ref="AD58" si="516">$B$58</f>
        <v>special component / blind</v>
      </c>
      <c r="AE58" s="17"/>
      <c r="AF58" s="17"/>
      <c r="AG58" s="30"/>
      <c r="AH58" s="68">
        <v>1</v>
      </c>
      <c r="AI58" s="68">
        <v>1</v>
      </c>
      <c r="AJ58" s="70">
        <v>0</v>
      </c>
      <c r="AK58" s="13">
        <f t="shared" si="453"/>
        <v>0</v>
      </c>
      <c r="AL58" s="13">
        <f t="shared" si="401"/>
        <v>0</v>
      </c>
      <c r="AM58" s="13">
        <f t="shared" si="402"/>
        <v>0</v>
      </c>
      <c r="AN58" s="117"/>
      <c r="AO58" s="154"/>
      <c r="AP58" s="7"/>
      <c r="AQ58" s="44" t="s">
        <v>76</v>
      </c>
      <c r="AR58" s="148" t="str">
        <f t="shared" ref="AR58" si="517">$B$58</f>
        <v>special component / blind</v>
      </c>
      <c r="AS58" s="17"/>
      <c r="AT58" s="17"/>
      <c r="AU58" s="30"/>
      <c r="AV58" s="68">
        <v>1</v>
      </c>
      <c r="AW58" s="68">
        <v>1</v>
      </c>
      <c r="AX58" s="70">
        <v>0</v>
      </c>
      <c r="AY58" s="13">
        <f t="shared" si="455"/>
        <v>0</v>
      </c>
      <c r="AZ58" s="13">
        <f t="shared" si="405"/>
        <v>0</v>
      </c>
      <c r="BA58" s="13">
        <f t="shared" si="406"/>
        <v>0</v>
      </c>
      <c r="BB58" s="117"/>
      <c r="BC58" s="154"/>
      <c r="BD58" s="7"/>
      <c r="BE58" s="44" t="s">
        <v>76</v>
      </c>
      <c r="BF58" s="148" t="str">
        <f t="shared" ref="BF58" si="518">$B$58</f>
        <v>special component / blind</v>
      </c>
      <c r="BG58" s="17"/>
      <c r="BH58" s="17"/>
      <c r="BI58" s="30"/>
      <c r="BJ58" s="68">
        <v>1</v>
      </c>
      <c r="BK58" s="68">
        <v>1</v>
      </c>
      <c r="BL58" s="70">
        <v>0</v>
      </c>
      <c r="BM58" s="13">
        <f t="shared" si="457"/>
        <v>0</v>
      </c>
      <c r="BN58" s="13">
        <f t="shared" si="409"/>
        <v>0</v>
      </c>
      <c r="BO58" s="13">
        <f t="shared" si="410"/>
        <v>0</v>
      </c>
      <c r="BP58" s="117"/>
      <c r="BQ58" s="154"/>
      <c r="BR58" s="7"/>
      <c r="BS58" s="44" t="s">
        <v>76</v>
      </c>
      <c r="BT58" s="148" t="str">
        <f t="shared" ref="BT58" si="519">$B$58</f>
        <v>special component / blind</v>
      </c>
      <c r="BU58" s="17"/>
      <c r="BV58" s="17"/>
      <c r="BW58" s="30"/>
      <c r="BX58" s="68">
        <v>1</v>
      </c>
      <c r="BY58" s="68">
        <v>1</v>
      </c>
      <c r="BZ58" s="70">
        <v>0</v>
      </c>
      <c r="CA58" s="13">
        <f t="shared" si="459"/>
        <v>0</v>
      </c>
      <c r="CB58" s="13">
        <f t="shared" si="413"/>
        <v>0</v>
      </c>
      <c r="CC58" s="13">
        <f t="shared" si="414"/>
        <v>0</v>
      </c>
      <c r="CD58" s="117"/>
      <c r="CE58" s="154"/>
      <c r="CF58" s="7"/>
      <c r="CG58" s="44" t="s">
        <v>76</v>
      </c>
      <c r="CH58" s="148" t="str">
        <f t="shared" ref="CH58" si="520">$B$58</f>
        <v>special component / blind</v>
      </c>
      <c r="CI58" s="17"/>
      <c r="CJ58" s="17"/>
      <c r="CK58" s="30"/>
      <c r="CL58" s="68">
        <v>1</v>
      </c>
      <c r="CM58" s="68">
        <v>1</v>
      </c>
      <c r="CN58" s="70">
        <v>0</v>
      </c>
      <c r="CO58" s="13">
        <f t="shared" si="461"/>
        <v>0</v>
      </c>
      <c r="CP58" s="13">
        <f t="shared" si="417"/>
        <v>0</v>
      </c>
      <c r="CQ58" s="13">
        <f t="shared" si="418"/>
        <v>0</v>
      </c>
      <c r="CR58" s="117"/>
      <c r="CS58" s="154"/>
      <c r="CT58" s="7"/>
      <c r="CU58" s="44" t="s">
        <v>76</v>
      </c>
      <c r="CV58" s="148" t="str">
        <f t="shared" ref="CV58" si="521">$B$58</f>
        <v>special component / blind</v>
      </c>
      <c r="CW58" s="17"/>
      <c r="CX58" s="17"/>
      <c r="CY58" s="30"/>
      <c r="CZ58" s="68">
        <v>1</v>
      </c>
      <c r="DA58" s="68">
        <v>1</v>
      </c>
      <c r="DB58" s="70">
        <v>0</v>
      </c>
      <c r="DC58" s="13">
        <f t="shared" si="463"/>
        <v>0</v>
      </c>
      <c r="DD58" s="13">
        <f t="shared" si="421"/>
        <v>0</v>
      </c>
      <c r="DE58" s="13">
        <f t="shared" si="422"/>
        <v>0</v>
      </c>
      <c r="DF58" s="117"/>
      <c r="DG58" s="154"/>
      <c r="DH58" s="7"/>
      <c r="DI58" s="44" t="s">
        <v>76</v>
      </c>
      <c r="DJ58" s="148" t="str">
        <f t="shared" ref="DJ58" si="522">$B$58</f>
        <v>special component / blind</v>
      </c>
      <c r="DK58" s="17"/>
      <c r="DL58" s="17"/>
      <c r="DM58" s="30"/>
      <c r="DN58" s="68">
        <v>1</v>
      </c>
      <c r="DO58" s="68">
        <v>1</v>
      </c>
      <c r="DP58" s="70">
        <v>0</v>
      </c>
      <c r="DQ58" s="13">
        <f t="shared" si="465"/>
        <v>0</v>
      </c>
      <c r="DR58" s="13">
        <f t="shared" si="425"/>
        <v>0</v>
      </c>
      <c r="DS58" s="13">
        <f t="shared" si="426"/>
        <v>0</v>
      </c>
      <c r="DT58" s="117"/>
      <c r="DU58" s="154"/>
      <c r="DV58" s="7"/>
      <c r="DW58" s="44" t="s">
        <v>76</v>
      </c>
      <c r="DX58" s="148" t="str">
        <f t="shared" ref="DX58" si="523">$B$58</f>
        <v>special component / blind</v>
      </c>
      <c r="DY58" s="17"/>
      <c r="DZ58" s="17"/>
      <c r="EA58" s="30"/>
      <c r="EB58" s="68">
        <v>1</v>
      </c>
      <c r="EC58" s="68">
        <v>1</v>
      </c>
      <c r="ED58" s="70">
        <v>0</v>
      </c>
      <c r="EE58" s="13">
        <f t="shared" si="467"/>
        <v>0</v>
      </c>
      <c r="EF58" s="13">
        <f t="shared" si="429"/>
        <v>0</v>
      </c>
      <c r="EG58" s="13">
        <f t="shared" si="430"/>
        <v>0</v>
      </c>
      <c r="EH58" s="117"/>
      <c r="EI58" s="154"/>
      <c r="EJ58" s="7"/>
      <c r="EK58" s="44" t="s">
        <v>77</v>
      </c>
      <c r="EL58" s="761" t="str">
        <f>Prices!$A$121</f>
        <v xml:space="preserve">glazing  </v>
      </c>
      <c r="EM58" s="761">
        <f t="shared" si="376"/>
        <v>0</v>
      </c>
      <c r="EN58" s="1042" t="s">
        <v>583</v>
      </c>
      <c r="EO58" s="1052"/>
      <c r="EP58" s="190">
        <f t="shared" si="377"/>
        <v>0</v>
      </c>
      <c r="EQ58" s="79"/>
      <c r="ER58" s="116">
        <f t="shared" si="372"/>
        <v>0</v>
      </c>
      <c r="ES58" s="81">
        <f t="shared" si="373"/>
        <v>0</v>
      </c>
      <c r="ET58" s="280">
        <v>0</v>
      </c>
      <c r="EU58" s="9" t="s">
        <v>45</v>
      </c>
      <c r="EV58" s="583">
        <f t="shared" si="374"/>
        <v>0</v>
      </c>
      <c r="EW58" s="579">
        <f t="shared" si="86"/>
        <v>0</v>
      </c>
      <c r="EX58" s="582">
        <f t="shared" si="375"/>
        <v>0</v>
      </c>
      <c r="EY58" s="112"/>
      <c r="EZ58" s="573"/>
      <c r="FA58" s="55"/>
      <c r="FC58" s="44"/>
      <c r="FD58" s="96"/>
      <c r="FE58" s="126"/>
      <c r="FF58" s="126"/>
      <c r="FG58" s="436"/>
      <c r="FH58" s="9"/>
      <c r="FI58" s="123"/>
      <c r="FJ58" s="121"/>
      <c r="FK58" s="604"/>
      <c r="FL58" s="592"/>
      <c r="FM58" s="573"/>
      <c r="FN58" s="607"/>
      <c r="FO58" s="127"/>
      <c r="FP58" s="87"/>
      <c r="FQ58" s="522"/>
      <c r="FR58" s="61"/>
      <c r="FS58" s="567"/>
    </row>
    <row r="59" spans="1:175" x14ac:dyDescent="0.25">
      <c r="A59" s="44" t="s">
        <v>76</v>
      </c>
      <c r="B59" s="72" t="s">
        <v>43</v>
      </c>
      <c r="C59" s="17"/>
      <c r="D59" s="17"/>
      <c r="E59" s="30"/>
      <c r="F59" s="68">
        <v>1</v>
      </c>
      <c r="G59" s="68">
        <v>1</v>
      </c>
      <c r="H59" s="70">
        <v>0</v>
      </c>
      <c r="I59" s="13">
        <f>F59*G59*H59</f>
        <v>0</v>
      </c>
      <c r="J59" s="13">
        <f t="shared" si="396"/>
        <v>0</v>
      </c>
      <c r="K59" s="13">
        <f t="shared" si="397"/>
        <v>0</v>
      </c>
      <c r="L59" s="117"/>
      <c r="M59" s="154"/>
      <c r="N59" s="7"/>
      <c r="O59" s="44" t="s">
        <v>76</v>
      </c>
      <c r="P59" s="148" t="str">
        <f>$B$59</f>
        <v>special component / blind</v>
      </c>
      <c r="Q59" s="17"/>
      <c r="R59" s="17"/>
      <c r="S59" s="30"/>
      <c r="T59" s="68">
        <v>1</v>
      </c>
      <c r="U59" s="68">
        <v>1</v>
      </c>
      <c r="V59" s="70">
        <v>0</v>
      </c>
      <c r="W59" s="13">
        <f>T59*U59*V59</f>
        <v>0</v>
      </c>
      <c r="X59" s="13">
        <f t="shared" si="398"/>
        <v>0</v>
      </c>
      <c r="Y59" s="13">
        <f t="shared" si="399"/>
        <v>0</v>
      </c>
      <c r="Z59" s="117"/>
      <c r="AA59" s="154"/>
      <c r="AB59" s="7"/>
      <c r="AC59" s="44" t="s">
        <v>76</v>
      </c>
      <c r="AD59" s="148" t="str">
        <f t="shared" ref="AD59" si="524">$B$59</f>
        <v>special component / blind</v>
      </c>
      <c r="AE59" s="17"/>
      <c r="AF59" s="17"/>
      <c r="AG59" s="30"/>
      <c r="AH59" s="68">
        <v>1</v>
      </c>
      <c r="AI59" s="68">
        <v>1</v>
      </c>
      <c r="AJ59" s="70">
        <v>0</v>
      </c>
      <c r="AK59" s="13">
        <f t="shared" si="453"/>
        <v>0</v>
      </c>
      <c r="AL59" s="13">
        <f t="shared" si="401"/>
        <v>0</v>
      </c>
      <c r="AM59" s="13">
        <f t="shared" si="402"/>
        <v>0</v>
      </c>
      <c r="AN59" s="117"/>
      <c r="AO59" s="154"/>
      <c r="AP59" s="7"/>
      <c r="AQ59" s="44" t="s">
        <v>76</v>
      </c>
      <c r="AR59" s="148" t="str">
        <f t="shared" ref="AR59" si="525">$B$59</f>
        <v>special component / blind</v>
      </c>
      <c r="AS59" s="17"/>
      <c r="AT59" s="17"/>
      <c r="AU59" s="30"/>
      <c r="AV59" s="68">
        <v>1</v>
      </c>
      <c r="AW59" s="68">
        <v>1</v>
      </c>
      <c r="AX59" s="70">
        <v>0</v>
      </c>
      <c r="AY59" s="13">
        <f t="shared" si="455"/>
        <v>0</v>
      </c>
      <c r="AZ59" s="13">
        <f t="shared" si="405"/>
        <v>0</v>
      </c>
      <c r="BA59" s="13">
        <f t="shared" si="406"/>
        <v>0</v>
      </c>
      <c r="BB59" s="117"/>
      <c r="BC59" s="154"/>
      <c r="BD59" s="7"/>
      <c r="BE59" s="44" t="s">
        <v>76</v>
      </c>
      <c r="BF59" s="148" t="str">
        <f t="shared" ref="BF59" si="526">$B$59</f>
        <v>special component / blind</v>
      </c>
      <c r="BG59" s="17"/>
      <c r="BH59" s="17"/>
      <c r="BI59" s="30"/>
      <c r="BJ59" s="68">
        <v>1</v>
      </c>
      <c r="BK59" s="68">
        <v>1</v>
      </c>
      <c r="BL59" s="70">
        <v>0</v>
      </c>
      <c r="BM59" s="13">
        <f t="shared" si="457"/>
        <v>0</v>
      </c>
      <c r="BN59" s="13">
        <f t="shared" si="409"/>
        <v>0</v>
      </c>
      <c r="BO59" s="13">
        <f t="shared" si="410"/>
        <v>0</v>
      </c>
      <c r="BP59" s="117"/>
      <c r="BQ59" s="154"/>
      <c r="BR59" s="7"/>
      <c r="BS59" s="44" t="s">
        <v>76</v>
      </c>
      <c r="BT59" s="148" t="str">
        <f t="shared" ref="BT59" si="527">$B$59</f>
        <v>special component / blind</v>
      </c>
      <c r="BU59" s="17"/>
      <c r="BV59" s="17"/>
      <c r="BW59" s="30"/>
      <c r="BX59" s="68">
        <v>1</v>
      </c>
      <c r="BY59" s="68">
        <v>1</v>
      </c>
      <c r="BZ59" s="70">
        <v>0</v>
      </c>
      <c r="CA59" s="13">
        <f t="shared" si="459"/>
        <v>0</v>
      </c>
      <c r="CB59" s="13">
        <f t="shared" si="413"/>
        <v>0</v>
      </c>
      <c r="CC59" s="13">
        <f t="shared" si="414"/>
        <v>0</v>
      </c>
      <c r="CD59" s="117"/>
      <c r="CE59" s="154"/>
      <c r="CF59" s="7"/>
      <c r="CG59" s="44" t="s">
        <v>76</v>
      </c>
      <c r="CH59" s="148" t="str">
        <f t="shared" ref="CH59" si="528">$B$59</f>
        <v>special component / blind</v>
      </c>
      <c r="CI59" s="17"/>
      <c r="CJ59" s="17"/>
      <c r="CK59" s="30"/>
      <c r="CL59" s="68">
        <v>1</v>
      </c>
      <c r="CM59" s="68">
        <v>1</v>
      </c>
      <c r="CN59" s="70">
        <v>0</v>
      </c>
      <c r="CO59" s="13">
        <f t="shared" si="461"/>
        <v>0</v>
      </c>
      <c r="CP59" s="13">
        <f t="shared" si="417"/>
        <v>0</v>
      </c>
      <c r="CQ59" s="13">
        <f t="shared" si="418"/>
        <v>0</v>
      </c>
      <c r="CR59" s="117"/>
      <c r="CS59" s="154"/>
      <c r="CT59" s="7"/>
      <c r="CU59" s="44" t="s">
        <v>76</v>
      </c>
      <c r="CV59" s="148" t="str">
        <f t="shared" ref="CV59" si="529">$B$59</f>
        <v>special component / blind</v>
      </c>
      <c r="CW59" s="17"/>
      <c r="CX59" s="17"/>
      <c r="CY59" s="30"/>
      <c r="CZ59" s="68">
        <v>1</v>
      </c>
      <c r="DA59" s="68">
        <v>1</v>
      </c>
      <c r="DB59" s="70">
        <v>0</v>
      </c>
      <c r="DC59" s="13">
        <f t="shared" si="463"/>
        <v>0</v>
      </c>
      <c r="DD59" s="13">
        <f t="shared" si="421"/>
        <v>0</v>
      </c>
      <c r="DE59" s="13">
        <f t="shared" si="422"/>
        <v>0</v>
      </c>
      <c r="DF59" s="117"/>
      <c r="DG59" s="154"/>
      <c r="DH59" s="7"/>
      <c r="DI59" s="44" t="s">
        <v>76</v>
      </c>
      <c r="DJ59" s="148" t="str">
        <f t="shared" ref="DJ59" si="530">$B$59</f>
        <v>special component / blind</v>
      </c>
      <c r="DK59" s="17"/>
      <c r="DL59" s="17"/>
      <c r="DM59" s="30"/>
      <c r="DN59" s="68">
        <v>1</v>
      </c>
      <c r="DO59" s="68">
        <v>1</v>
      </c>
      <c r="DP59" s="70">
        <v>0</v>
      </c>
      <c r="DQ59" s="13">
        <f t="shared" si="465"/>
        <v>0</v>
      </c>
      <c r="DR59" s="13">
        <f t="shared" si="425"/>
        <v>0</v>
      </c>
      <c r="DS59" s="13">
        <f t="shared" si="426"/>
        <v>0</v>
      </c>
      <c r="DT59" s="117"/>
      <c r="DU59" s="154"/>
      <c r="DV59" s="7"/>
      <c r="DW59" s="44" t="s">
        <v>76</v>
      </c>
      <c r="DX59" s="148" t="str">
        <f t="shared" ref="DX59" si="531">$B$59</f>
        <v>special component / blind</v>
      </c>
      <c r="DY59" s="17"/>
      <c r="DZ59" s="17"/>
      <c r="EA59" s="30"/>
      <c r="EB59" s="68">
        <v>1</v>
      </c>
      <c r="EC59" s="68">
        <v>1</v>
      </c>
      <c r="ED59" s="70">
        <v>0</v>
      </c>
      <c r="EE59" s="13">
        <f t="shared" si="467"/>
        <v>0</v>
      </c>
      <c r="EF59" s="13">
        <f t="shared" si="429"/>
        <v>0</v>
      </c>
      <c r="EG59" s="13">
        <f t="shared" si="430"/>
        <v>0</v>
      </c>
      <c r="EH59" s="117"/>
      <c r="EI59" s="154"/>
      <c r="EJ59" s="7"/>
      <c r="EK59" s="44" t="s">
        <v>77</v>
      </c>
      <c r="EL59" s="761" t="str">
        <f>Prices!$A$122</f>
        <v xml:space="preserve">glazing  </v>
      </c>
      <c r="EM59" s="761">
        <f t="shared" si="376"/>
        <v>0</v>
      </c>
      <c r="EN59" s="1042" t="s">
        <v>584</v>
      </c>
      <c r="EO59" s="1052"/>
      <c r="EP59" s="190">
        <f t="shared" si="377"/>
        <v>0</v>
      </c>
      <c r="EQ59" s="79"/>
      <c r="ER59" s="116">
        <f t="shared" si="372"/>
        <v>0</v>
      </c>
      <c r="ES59" s="81">
        <f t="shared" si="373"/>
        <v>0</v>
      </c>
      <c r="ET59" s="280">
        <v>0</v>
      </c>
      <c r="EU59" s="9" t="s">
        <v>45</v>
      </c>
      <c r="EV59" s="583">
        <f t="shared" si="374"/>
        <v>0</v>
      </c>
      <c r="EW59" s="579">
        <f t="shared" si="86"/>
        <v>0</v>
      </c>
      <c r="EX59" s="582">
        <f t="shared" si="375"/>
        <v>0</v>
      </c>
      <c r="EY59" s="112"/>
      <c r="EZ59" s="573"/>
      <c r="FA59" s="55"/>
      <c r="FC59" s="44" t="s">
        <v>94</v>
      </c>
      <c r="FD59" s="96" t="s">
        <v>95</v>
      </c>
      <c r="FE59" s="141">
        <v>0</v>
      </c>
      <c r="FF59" s="141">
        <v>0</v>
      </c>
      <c r="FG59" s="142">
        <v>0</v>
      </c>
      <c r="FH59" s="9" t="s">
        <v>45</v>
      </c>
      <c r="FI59" s="122">
        <f>FE59*FF59*FG59</f>
        <v>0</v>
      </c>
      <c r="FJ59" s="602">
        <v>0</v>
      </c>
      <c r="FK59" s="604">
        <f>FI59*FJ59</f>
        <v>0</v>
      </c>
      <c r="FL59" s="592"/>
      <c r="FM59" s="573"/>
      <c r="FN59" s="610">
        <f>SUM(FK59:FK60)</f>
        <v>0</v>
      </c>
      <c r="FO59" s="127">
        <f>IF(FO$4=0,0,FN59/$FO$4)</f>
        <v>0</v>
      </c>
      <c r="FP59" s="87" t="s">
        <v>94</v>
      </c>
      <c r="FQ59" s="522">
        <f>SUM(EX75:EX76)</f>
        <v>0</v>
      </c>
      <c r="FR59" s="496">
        <f>FN59</f>
        <v>0</v>
      </c>
      <c r="FS59" s="567">
        <f>SUM(FQ59:FR59)</f>
        <v>0</v>
      </c>
    </row>
    <row r="60" spans="1:175" x14ac:dyDescent="0.25">
      <c r="A60" s="44" t="s">
        <v>76</v>
      </c>
      <c r="B60" s="72" t="s">
        <v>43</v>
      </c>
      <c r="C60" s="17"/>
      <c r="D60" s="17"/>
      <c r="E60" s="30"/>
      <c r="F60" s="68">
        <v>1</v>
      </c>
      <c r="G60" s="68">
        <v>1</v>
      </c>
      <c r="H60" s="70">
        <v>0</v>
      </c>
      <c r="I60" s="13">
        <f>F60*G60*H60</f>
        <v>0</v>
      </c>
      <c r="J60" s="13">
        <f t="shared" si="396"/>
        <v>0</v>
      </c>
      <c r="K60" s="13">
        <f t="shared" si="397"/>
        <v>0</v>
      </c>
      <c r="L60" s="201" t="s">
        <v>274</v>
      </c>
      <c r="M60" s="154"/>
      <c r="N60" s="7"/>
      <c r="O60" s="44" t="s">
        <v>76</v>
      </c>
      <c r="P60" s="148" t="str">
        <f>$B$60</f>
        <v>special component / blind</v>
      </c>
      <c r="Q60" s="17"/>
      <c r="R60" s="17"/>
      <c r="S60" s="30"/>
      <c r="T60" s="68">
        <v>1</v>
      </c>
      <c r="U60" s="68">
        <v>1</v>
      </c>
      <c r="V60" s="70">
        <v>0</v>
      </c>
      <c r="W60" s="13">
        <f>T60*U60*V60</f>
        <v>0</v>
      </c>
      <c r="X60" s="13">
        <f t="shared" si="398"/>
        <v>0</v>
      </c>
      <c r="Y60" s="13">
        <f t="shared" si="399"/>
        <v>0</v>
      </c>
      <c r="Z60" s="201" t="s">
        <v>274</v>
      </c>
      <c r="AA60" s="154"/>
      <c r="AB60" s="7"/>
      <c r="AC60" s="44" t="s">
        <v>76</v>
      </c>
      <c r="AD60" s="148" t="str">
        <f t="shared" ref="AD60" si="532">$B$60</f>
        <v>special component / blind</v>
      </c>
      <c r="AE60" s="17"/>
      <c r="AF60" s="17"/>
      <c r="AG60" s="30"/>
      <c r="AH60" s="68">
        <v>1</v>
      </c>
      <c r="AI60" s="68">
        <v>1</v>
      </c>
      <c r="AJ60" s="70">
        <v>0</v>
      </c>
      <c r="AK60" s="13">
        <f t="shared" si="453"/>
        <v>0</v>
      </c>
      <c r="AL60" s="13">
        <f t="shared" si="401"/>
        <v>0</v>
      </c>
      <c r="AM60" s="13">
        <f t="shared" si="402"/>
        <v>0</v>
      </c>
      <c r="AN60" s="201" t="s">
        <v>274</v>
      </c>
      <c r="AO60" s="154"/>
      <c r="AP60" s="7"/>
      <c r="AQ60" s="44" t="s">
        <v>76</v>
      </c>
      <c r="AR60" s="148" t="str">
        <f t="shared" ref="AR60" si="533">$B$60</f>
        <v>special component / blind</v>
      </c>
      <c r="AS60" s="17"/>
      <c r="AT60" s="17"/>
      <c r="AU60" s="30"/>
      <c r="AV60" s="68">
        <v>1</v>
      </c>
      <c r="AW60" s="68">
        <v>1</v>
      </c>
      <c r="AX60" s="70">
        <v>0</v>
      </c>
      <c r="AY60" s="13">
        <f t="shared" si="455"/>
        <v>0</v>
      </c>
      <c r="AZ60" s="13">
        <f t="shared" si="405"/>
        <v>0</v>
      </c>
      <c r="BA60" s="13">
        <f t="shared" si="406"/>
        <v>0</v>
      </c>
      <c r="BB60" s="201" t="s">
        <v>274</v>
      </c>
      <c r="BC60" s="154"/>
      <c r="BD60" s="7"/>
      <c r="BE60" s="44" t="s">
        <v>76</v>
      </c>
      <c r="BF60" s="148" t="str">
        <f t="shared" ref="BF60" si="534">$B$60</f>
        <v>special component / blind</v>
      </c>
      <c r="BG60" s="17"/>
      <c r="BH60" s="17"/>
      <c r="BI60" s="30"/>
      <c r="BJ60" s="68">
        <v>1</v>
      </c>
      <c r="BK60" s="68">
        <v>1</v>
      </c>
      <c r="BL60" s="70">
        <v>0</v>
      </c>
      <c r="BM60" s="13">
        <f t="shared" si="457"/>
        <v>0</v>
      </c>
      <c r="BN60" s="13">
        <f t="shared" si="409"/>
        <v>0</v>
      </c>
      <c r="BO60" s="13">
        <f t="shared" si="410"/>
        <v>0</v>
      </c>
      <c r="BP60" s="201" t="s">
        <v>274</v>
      </c>
      <c r="BQ60" s="154"/>
      <c r="BR60" s="7"/>
      <c r="BS60" s="44" t="s">
        <v>76</v>
      </c>
      <c r="BT60" s="148" t="str">
        <f t="shared" ref="BT60" si="535">$B$60</f>
        <v>special component / blind</v>
      </c>
      <c r="BU60" s="17"/>
      <c r="BV60" s="17"/>
      <c r="BW60" s="30"/>
      <c r="BX60" s="68">
        <v>1</v>
      </c>
      <c r="BY60" s="68">
        <v>1</v>
      </c>
      <c r="BZ60" s="70">
        <v>0</v>
      </c>
      <c r="CA60" s="13">
        <f t="shared" si="459"/>
        <v>0</v>
      </c>
      <c r="CB60" s="13">
        <f t="shared" si="413"/>
        <v>0</v>
      </c>
      <c r="CC60" s="13">
        <f t="shared" si="414"/>
        <v>0</v>
      </c>
      <c r="CD60" s="201" t="s">
        <v>274</v>
      </c>
      <c r="CE60" s="154"/>
      <c r="CF60" s="7"/>
      <c r="CG60" s="44" t="s">
        <v>76</v>
      </c>
      <c r="CH60" s="148" t="str">
        <f t="shared" ref="CH60" si="536">$B$60</f>
        <v>special component / blind</v>
      </c>
      <c r="CI60" s="17"/>
      <c r="CJ60" s="17"/>
      <c r="CK60" s="30"/>
      <c r="CL60" s="68">
        <v>1</v>
      </c>
      <c r="CM60" s="68">
        <v>1</v>
      </c>
      <c r="CN60" s="70">
        <v>0</v>
      </c>
      <c r="CO60" s="13">
        <f t="shared" si="461"/>
        <v>0</v>
      </c>
      <c r="CP60" s="13">
        <f t="shared" si="417"/>
        <v>0</v>
      </c>
      <c r="CQ60" s="13">
        <f t="shared" si="418"/>
        <v>0</v>
      </c>
      <c r="CR60" s="201" t="s">
        <v>274</v>
      </c>
      <c r="CS60" s="154"/>
      <c r="CT60" s="7"/>
      <c r="CU60" s="44" t="s">
        <v>76</v>
      </c>
      <c r="CV60" s="148" t="str">
        <f t="shared" ref="CV60" si="537">$B$60</f>
        <v>special component / blind</v>
      </c>
      <c r="CW60" s="17"/>
      <c r="CX60" s="17"/>
      <c r="CY60" s="30"/>
      <c r="CZ60" s="68">
        <v>1</v>
      </c>
      <c r="DA60" s="68">
        <v>1</v>
      </c>
      <c r="DB60" s="70">
        <v>0</v>
      </c>
      <c r="DC60" s="13">
        <f t="shared" si="463"/>
        <v>0</v>
      </c>
      <c r="DD60" s="13">
        <f t="shared" si="421"/>
        <v>0</v>
      </c>
      <c r="DE60" s="13">
        <f t="shared" si="422"/>
        <v>0</v>
      </c>
      <c r="DF60" s="201" t="s">
        <v>274</v>
      </c>
      <c r="DG60" s="154"/>
      <c r="DH60" s="7"/>
      <c r="DI60" s="44" t="s">
        <v>76</v>
      </c>
      <c r="DJ60" s="148" t="str">
        <f t="shared" ref="DJ60" si="538">$B$60</f>
        <v>special component / blind</v>
      </c>
      <c r="DK60" s="17"/>
      <c r="DL60" s="17"/>
      <c r="DM60" s="30"/>
      <c r="DN60" s="68">
        <v>1</v>
      </c>
      <c r="DO60" s="68">
        <v>1</v>
      </c>
      <c r="DP60" s="70">
        <v>0</v>
      </c>
      <c r="DQ60" s="13">
        <f t="shared" si="465"/>
        <v>0</v>
      </c>
      <c r="DR60" s="13">
        <f t="shared" si="425"/>
        <v>0</v>
      </c>
      <c r="DS60" s="13">
        <f t="shared" si="426"/>
        <v>0</v>
      </c>
      <c r="DT60" s="201" t="s">
        <v>274</v>
      </c>
      <c r="DU60" s="154"/>
      <c r="DV60" s="7"/>
      <c r="DW60" s="44" t="s">
        <v>76</v>
      </c>
      <c r="DX60" s="148" t="str">
        <f t="shared" ref="DX60" si="539">$B$60</f>
        <v>special component / blind</v>
      </c>
      <c r="DY60" s="17"/>
      <c r="DZ60" s="17"/>
      <c r="EA60" s="30"/>
      <c r="EB60" s="68">
        <v>1</v>
      </c>
      <c r="EC60" s="68">
        <v>1</v>
      </c>
      <c r="ED60" s="70">
        <v>0</v>
      </c>
      <c r="EE60" s="13">
        <f t="shared" si="467"/>
        <v>0</v>
      </c>
      <c r="EF60" s="13">
        <f t="shared" si="429"/>
        <v>0</v>
      </c>
      <c r="EG60" s="13">
        <f t="shared" si="430"/>
        <v>0</v>
      </c>
      <c r="EH60" s="201" t="s">
        <v>274</v>
      </c>
      <c r="EI60" s="154"/>
      <c r="EJ60" s="7"/>
      <c r="EK60" s="45"/>
      <c r="EL60" s="93"/>
      <c r="EM60" s="14"/>
      <c r="EN60" s="765"/>
      <c r="EO60" s="765"/>
      <c r="EP60" s="38" t="s">
        <v>45</v>
      </c>
      <c r="EQ60" s="765" t="s">
        <v>47</v>
      </c>
      <c r="ER60" s="121"/>
      <c r="ES60" s="111"/>
      <c r="ET60" s="128"/>
      <c r="EU60" s="9" t="s">
        <v>45</v>
      </c>
      <c r="EV60" s="584">
        <f>SUM(EV40:EV59)</f>
        <v>0</v>
      </c>
      <c r="EW60" s="579"/>
      <c r="EX60" s="582"/>
      <c r="EY60" s="112"/>
      <c r="EZ60" s="576"/>
      <c r="FA60" s="162"/>
      <c r="FC60" s="44" t="s">
        <v>94</v>
      </c>
      <c r="FD60" s="96" t="s">
        <v>95</v>
      </c>
      <c r="FE60" s="141">
        <v>0</v>
      </c>
      <c r="FF60" s="141">
        <v>0</v>
      </c>
      <c r="FG60" s="142">
        <v>0</v>
      </c>
      <c r="FH60" s="9" t="s">
        <v>45</v>
      </c>
      <c r="FI60" s="122">
        <f>FE60*FF60*FG60</f>
        <v>0</v>
      </c>
      <c r="FJ60" s="602">
        <v>0</v>
      </c>
      <c r="FK60" s="604">
        <f>FI60*FJ60</f>
        <v>0</v>
      </c>
      <c r="FL60" s="592"/>
      <c r="FM60" s="576"/>
      <c r="FN60" s="607"/>
      <c r="FO60" s="127"/>
      <c r="FP60" s="87"/>
      <c r="FQ60" s="522"/>
      <c r="FR60" s="61"/>
      <c r="FS60" s="567">
        <f>SUM(FQ60:FR60)</f>
        <v>0</v>
      </c>
    </row>
    <row r="61" spans="1:175" x14ac:dyDescent="0.25">
      <c r="A61" s="44" t="s">
        <v>133</v>
      </c>
      <c r="B61" s="72" t="s">
        <v>146</v>
      </c>
      <c r="C61" s="17"/>
      <c r="D61" s="17"/>
      <c r="E61" s="30"/>
      <c r="F61" s="68">
        <v>1</v>
      </c>
      <c r="G61" s="68">
        <v>1</v>
      </c>
      <c r="H61" s="70">
        <v>0</v>
      </c>
      <c r="I61" s="13">
        <f>F61*G61*H61</f>
        <v>0</v>
      </c>
      <c r="J61" s="13">
        <f t="shared" si="396"/>
        <v>0</v>
      </c>
      <c r="K61" s="13">
        <f t="shared" si="397"/>
        <v>0</v>
      </c>
      <c r="L61" s="216">
        <f>K61</f>
        <v>0</v>
      </c>
      <c r="M61" s="154"/>
      <c r="N61" s="7"/>
      <c r="O61" s="44" t="s">
        <v>133</v>
      </c>
      <c r="P61" s="72" t="s">
        <v>146</v>
      </c>
      <c r="Q61" s="17"/>
      <c r="R61" s="17"/>
      <c r="S61" s="30"/>
      <c r="T61" s="68">
        <v>1</v>
      </c>
      <c r="U61" s="68">
        <v>1</v>
      </c>
      <c r="V61" s="70">
        <v>0</v>
      </c>
      <c r="W61" s="13">
        <f>T61*U61*V61</f>
        <v>0</v>
      </c>
      <c r="X61" s="13">
        <f t="shared" si="398"/>
        <v>0</v>
      </c>
      <c r="Y61" s="13">
        <f t="shared" si="399"/>
        <v>0</v>
      </c>
      <c r="Z61" s="216">
        <f>Y61</f>
        <v>0</v>
      </c>
      <c r="AA61" s="154"/>
      <c r="AB61" s="7"/>
      <c r="AC61" s="44" t="s">
        <v>133</v>
      </c>
      <c r="AD61" s="72" t="s">
        <v>146</v>
      </c>
      <c r="AE61" s="17"/>
      <c r="AF61" s="17"/>
      <c r="AG61" s="30"/>
      <c r="AH61" s="68">
        <v>1</v>
      </c>
      <c r="AI61" s="68">
        <v>1</v>
      </c>
      <c r="AJ61" s="70">
        <v>0</v>
      </c>
      <c r="AK61" s="13">
        <f t="shared" si="453"/>
        <v>0</v>
      </c>
      <c r="AL61" s="13">
        <f t="shared" si="401"/>
        <v>0</v>
      </c>
      <c r="AM61" s="13">
        <f t="shared" si="402"/>
        <v>0</v>
      </c>
      <c r="AN61" s="216">
        <f t="shared" ref="AN61" si="540">AM61</f>
        <v>0</v>
      </c>
      <c r="AO61" s="154"/>
      <c r="AP61" s="7"/>
      <c r="AQ61" s="44" t="s">
        <v>133</v>
      </c>
      <c r="AR61" s="72" t="s">
        <v>146</v>
      </c>
      <c r="AS61" s="17"/>
      <c r="AT61" s="17"/>
      <c r="AU61" s="30"/>
      <c r="AV61" s="68">
        <v>1</v>
      </c>
      <c r="AW61" s="68">
        <v>1</v>
      </c>
      <c r="AX61" s="70">
        <v>0</v>
      </c>
      <c r="AY61" s="13">
        <f t="shared" si="455"/>
        <v>0</v>
      </c>
      <c r="AZ61" s="13">
        <f t="shared" si="405"/>
        <v>0</v>
      </c>
      <c r="BA61" s="13">
        <f t="shared" si="406"/>
        <v>0</v>
      </c>
      <c r="BB61" s="216">
        <f t="shared" ref="BB61" si="541">BA61</f>
        <v>0</v>
      </c>
      <c r="BC61" s="154"/>
      <c r="BD61" s="7"/>
      <c r="BE61" s="44" t="s">
        <v>133</v>
      </c>
      <c r="BF61" s="72" t="s">
        <v>146</v>
      </c>
      <c r="BG61" s="17"/>
      <c r="BH61" s="17"/>
      <c r="BI61" s="30"/>
      <c r="BJ61" s="68">
        <v>1</v>
      </c>
      <c r="BK61" s="68">
        <v>1</v>
      </c>
      <c r="BL61" s="70">
        <v>0</v>
      </c>
      <c r="BM61" s="13">
        <f t="shared" si="457"/>
        <v>0</v>
      </c>
      <c r="BN61" s="13">
        <f t="shared" si="409"/>
        <v>0</v>
      </c>
      <c r="BO61" s="13">
        <f t="shared" si="410"/>
        <v>0</v>
      </c>
      <c r="BP61" s="216">
        <f t="shared" ref="BP61" si="542">BO61</f>
        <v>0</v>
      </c>
      <c r="BQ61" s="154"/>
      <c r="BR61" s="7"/>
      <c r="BS61" s="44" t="s">
        <v>133</v>
      </c>
      <c r="BT61" s="72" t="s">
        <v>146</v>
      </c>
      <c r="BU61" s="17"/>
      <c r="BV61" s="17"/>
      <c r="BW61" s="30"/>
      <c r="BX61" s="68">
        <v>1</v>
      </c>
      <c r="BY61" s="68">
        <v>1</v>
      </c>
      <c r="BZ61" s="70">
        <v>0</v>
      </c>
      <c r="CA61" s="13">
        <f t="shared" si="459"/>
        <v>0</v>
      </c>
      <c r="CB61" s="13">
        <f t="shared" si="413"/>
        <v>0</v>
      </c>
      <c r="CC61" s="13">
        <f t="shared" si="414"/>
        <v>0</v>
      </c>
      <c r="CD61" s="216">
        <f t="shared" ref="CD61" si="543">CC61</f>
        <v>0</v>
      </c>
      <c r="CE61" s="154"/>
      <c r="CF61" s="7"/>
      <c r="CG61" s="44" t="s">
        <v>133</v>
      </c>
      <c r="CH61" s="72" t="s">
        <v>146</v>
      </c>
      <c r="CI61" s="17"/>
      <c r="CJ61" s="17"/>
      <c r="CK61" s="30"/>
      <c r="CL61" s="68">
        <v>1</v>
      </c>
      <c r="CM61" s="68">
        <v>1</v>
      </c>
      <c r="CN61" s="70">
        <v>0</v>
      </c>
      <c r="CO61" s="13">
        <f t="shared" si="461"/>
        <v>0</v>
      </c>
      <c r="CP61" s="13">
        <f t="shared" si="417"/>
        <v>0</v>
      </c>
      <c r="CQ61" s="13">
        <f t="shared" si="418"/>
        <v>0</v>
      </c>
      <c r="CR61" s="216">
        <f t="shared" ref="CR61" si="544">CQ61</f>
        <v>0</v>
      </c>
      <c r="CS61" s="154"/>
      <c r="CT61" s="7"/>
      <c r="CU61" s="44" t="s">
        <v>133</v>
      </c>
      <c r="CV61" s="72" t="s">
        <v>146</v>
      </c>
      <c r="CW61" s="17"/>
      <c r="CX61" s="17"/>
      <c r="CY61" s="30"/>
      <c r="CZ61" s="68">
        <v>1</v>
      </c>
      <c r="DA61" s="68">
        <v>1</v>
      </c>
      <c r="DB61" s="70">
        <v>0</v>
      </c>
      <c r="DC61" s="13">
        <f t="shared" si="463"/>
        <v>0</v>
      </c>
      <c r="DD61" s="13">
        <f t="shared" si="421"/>
        <v>0</v>
      </c>
      <c r="DE61" s="13">
        <f t="shared" si="422"/>
        <v>0</v>
      </c>
      <c r="DF61" s="216">
        <f t="shared" ref="DF61" si="545">DE61</f>
        <v>0</v>
      </c>
      <c r="DG61" s="154"/>
      <c r="DH61" s="7"/>
      <c r="DI61" s="44" t="s">
        <v>133</v>
      </c>
      <c r="DJ61" s="72" t="s">
        <v>146</v>
      </c>
      <c r="DK61" s="17"/>
      <c r="DL61" s="17"/>
      <c r="DM61" s="30"/>
      <c r="DN61" s="68">
        <v>1</v>
      </c>
      <c r="DO61" s="68">
        <v>1</v>
      </c>
      <c r="DP61" s="70">
        <v>0</v>
      </c>
      <c r="DQ61" s="13">
        <f t="shared" si="465"/>
        <v>0</v>
      </c>
      <c r="DR61" s="13">
        <f t="shared" si="425"/>
        <v>0</v>
      </c>
      <c r="DS61" s="13">
        <f t="shared" si="426"/>
        <v>0</v>
      </c>
      <c r="DT61" s="216">
        <f t="shared" ref="DT61" si="546">DS61</f>
        <v>0</v>
      </c>
      <c r="DU61" s="154"/>
      <c r="DV61" s="7"/>
      <c r="DW61" s="44" t="s">
        <v>133</v>
      </c>
      <c r="DX61" s="72" t="s">
        <v>146</v>
      </c>
      <c r="DY61" s="17"/>
      <c r="DZ61" s="17"/>
      <c r="EA61" s="30"/>
      <c r="EB61" s="68">
        <v>1</v>
      </c>
      <c r="EC61" s="68">
        <v>1</v>
      </c>
      <c r="ED61" s="70">
        <v>0</v>
      </c>
      <c r="EE61" s="13">
        <f t="shared" si="467"/>
        <v>0</v>
      </c>
      <c r="EF61" s="13">
        <f t="shared" si="429"/>
        <v>0</v>
      </c>
      <c r="EG61" s="13">
        <f t="shared" si="430"/>
        <v>0</v>
      </c>
      <c r="EH61" s="216">
        <f t="shared" ref="EH61" si="547">EG61</f>
        <v>0</v>
      </c>
      <c r="EI61" s="154"/>
      <c r="EJ61" s="7"/>
      <c r="EK61" s="44" t="s">
        <v>90</v>
      </c>
      <c r="EL61" s="95" t="s">
        <v>111</v>
      </c>
      <c r="EM61" s="744">
        <f t="shared" ref="EM61:EM70" si="548">K84+Y84+AM84+BA84+BO84+CC84+CQ84+DE84+DS84+EG84</f>
        <v>0</v>
      </c>
      <c r="EN61" s="147"/>
      <c r="EO61" s="147"/>
      <c r="EP61" s="744">
        <f t="shared" ref="EP61:EP70" si="549">F84*$C$2+T84*$Q$2+AH84*$AE$2+AV84*$AS$2+BJ84*$BG$2+BX84*$BU$2+CL84*$CI$2+CZ84*$CW$2+DN84*$DK$2+EB84*$DY$2</f>
        <v>0</v>
      </c>
      <c r="EQ61" s="190">
        <f>G84*$C$2+U84*$Q$2+AI84*$AE$2+AW84*$AS$2+BK84*$BG$2+BY84*$BU$2+CM84*$CI$2+DA84*$CW$2+DO84*$DK$2+EC84*$DY$2</f>
        <v>0</v>
      </c>
      <c r="ER61" s="116">
        <f t="shared" ref="ER61:ER79" si="550">IF(ER$4=0,0,EM61/ER$4)</f>
        <v>0</v>
      </c>
      <c r="ES61" s="81">
        <f t="shared" ref="ES61:ES79" si="551">ER61*ET61+ER61</f>
        <v>0</v>
      </c>
      <c r="ET61" s="280">
        <v>0</v>
      </c>
      <c r="EU61" s="9" t="s">
        <v>109</v>
      </c>
      <c r="EV61" s="583">
        <f>IF(ER$4=0,0,EQ61/$ER$4*$EX$4)</f>
        <v>0</v>
      </c>
      <c r="EW61" s="579">
        <f t="shared" si="86"/>
        <v>0</v>
      </c>
      <c r="EX61" s="582">
        <f t="shared" ref="EX61:EX86" si="552">ER61*ER$4+ES61*ES$4</f>
        <v>0</v>
      </c>
      <c r="EY61" s="574">
        <f>EZ134</f>
        <v>0</v>
      </c>
      <c r="EZ61" s="542">
        <f>ET134</f>
        <v>0</v>
      </c>
      <c r="FA61" s="567"/>
      <c r="FC61" s="44" t="s">
        <v>96</v>
      </c>
      <c r="FD61" s="8" t="s">
        <v>46</v>
      </c>
      <c r="FE61" s="141">
        <v>0</v>
      </c>
      <c r="FF61" s="141">
        <v>0</v>
      </c>
      <c r="FG61" s="142">
        <v>0</v>
      </c>
      <c r="FH61" s="9" t="s">
        <v>45</v>
      </c>
      <c r="FI61" s="122">
        <f>FE61*FF61*FG61</f>
        <v>0</v>
      </c>
      <c r="FJ61" s="602">
        <v>0</v>
      </c>
      <c r="FK61" s="604">
        <f>FI61*FJ61</f>
        <v>0</v>
      </c>
      <c r="FL61" s="591">
        <f>FR130</f>
        <v>0</v>
      </c>
      <c r="FM61" s="543">
        <f>FL130</f>
        <v>0</v>
      </c>
      <c r="FN61" s="610">
        <f>SUM(FK61:FK62)+FL61</f>
        <v>0</v>
      </c>
      <c r="FO61" s="127">
        <f>IF(FO$4=0,0,FN61/$FO$4)</f>
        <v>0</v>
      </c>
      <c r="FP61" s="87" t="s">
        <v>96</v>
      </c>
      <c r="FQ61" s="522">
        <f>SUM(EX77:EX78)+EY77</f>
        <v>0</v>
      </c>
      <c r="FR61" s="496">
        <f>FN61</f>
        <v>0</v>
      </c>
      <c r="FS61" s="567">
        <f>SUM(FQ61:FR61)</f>
        <v>0</v>
      </c>
    </row>
    <row r="62" spans="1:175" ht="13" thickBot="1" x14ac:dyDescent="0.3">
      <c r="A62" s="44"/>
      <c r="B62" s="11"/>
      <c r="C62" s="290"/>
      <c r="D62" s="1043" t="s">
        <v>44</v>
      </c>
      <c r="E62" s="1043"/>
      <c r="F62" s="942" t="s">
        <v>45</v>
      </c>
      <c r="G62" s="54"/>
      <c r="H62" s="286" t="s">
        <v>36</v>
      </c>
      <c r="I62" s="13"/>
      <c r="J62" s="13"/>
      <c r="K62" s="13"/>
      <c r="L62" s="1044" t="s">
        <v>275</v>
      </c>
      <c r="M62" s="1045"/>
      <c r="N62" s="10"/>
      <c r="O62" s="44"/>
      <c r="P62" s="11"/>
      <c r="Q62" s="290"/>
      <c r="R62" s="1043" t="s">
        <v>44</v>
      </c>
      <c r="S62" s="1043"/>
      <c r="T62" s="942" t="s">
        <v>45</v>
      </c>
      <c r="U62" s="54"/>
      <c r="V62" s="286" t="s">
        <v>36</v>
      </c>
      <c r="W62" s="13"/>
      <c r="X62" s="13"/>
      <c r="Y62" s="13"/>
      <c r="Z62" s="1044" t="s">
        <v>275</v>
      </c>
      <c r="AA62" s="1045"/>
      <c r="AB62" s="10"/>
      <c r="AC62" s="44"/>
      <c r="AD62" s="11"/>
      <c r="AE62" s="290"/>
      <c r="AF62" s="1043" t="s">
        <v>44</v>
      </c>
      <c r="AG62" s="1043"/>
      <c r="AH62" s="942" t="s">
        <v>45</v>
      </c>
      <c r="AI62" s="54"/>
      <c r="AJ62" s="286" t="s">
        <v>36</v>
      </c>
      <c r="AK62" s="13"/>
      <c r="AL62" s="13"/>
      <c r="AM62" s="13"/>
      <c r="AN62" s="1044" t="s">
        <v>275</v>
      </c>
      <c r="AO62" s="1045"/>
      <c r="AP62" s="10"/>
      <c r="AQ62" s="44"/>
      <c r="AR62" s="11"/>
      <c r="AS62" s="290"/>
      <c r="AT62" s="1043" t="s">
        <v>44</v>
      </c>
      <c r="AU62" s="1043"/>
      <c r="AV62" s="942" t="s">
        <v>45</v>
      </c>
      <c r="AW62" s="54"/>
      <c r="AX62" s="286" t="s">
        <v>36</v>
      </c>
      <c r="AY62" s="13"/>
      <c r="AZ62" s="13"/>
      <c r="BA62" s="13"/>
      <c r="BB62" s="1044" t="s">
        <v>275</v>
      </c>
      <c r="BC62" s="1045"/>
      <c r="BD62" s="10"/>
      <c r="BE62" s="44"/>
      <c r="BF62" s="11"/>
      <c r="BG62" s="290"/>
      <c r="BH62" s="1043" t="s">
        <v>44</v>
      </c>
      <c r="BI62" s="1043"/>
      <c r="BJ62" s="942" t="s">
        <v>45</v>
      </c>
      <c r="BK62" s="54"/>
      <c r="BL62" s="286" t="s">
        <v>36</v>
      </c>
      <c r="BM62" s="13"/>
      <c r="BN62" s="13"/>
      <c r="BO62" s="13"/>
      <c r="BP62" s="1044" t="s">
        <v>275</v>
      </c>
      <c r="BQ62" s="1045"/>
      <c r="BR62" s="10"/>
      <c r="BS62" s="44"/>
      <c r="BT62" s="11"/>
      <c r="BU62" s="290"/>
      <c r="BV62" s="1043" t="s">
        <v>44</v>
      </c>
      <c r="BW62" s="1043"/>
      <c r="BX62" s="942" t="s">
        <v>45</v>
      </c>
      <c r="BY62" s="54"/>
      <c r="BZ62" s="286" t="s">
        <v>36</v>
      </c>
      <c r="CA62" s="13"/>
      <c r="CB62" s="13"/>
      <c r="CC62" s="13"/>
      <c r="CD62" s="1044" t="s">
        <v>275</v>
      </c>
      <c r="CE62" s="1045"/>
      <c r="CF62" s="10"/>
      <c r="CG62" s="44"/>
      <c r="CH62" s="11"/>
      <c r="CI62" s="290"/>
      <c r="CJ62" s="1043" t="s">
        <v>44</v>
      </c>
      <c r="CK62" s="1043"/>
      <c r="CL62" s="942" t="s">
        <v>45</v>
      </c>
      <c r="CM62" s="54"/>
      <c r="CN62" s="286" t="s">
        <v>36</v>
      </c>
      <c r="CO62" s="13"/>
      <c r="CP62" s="13"/>
      <c r="CQ62" s="13"/>
      <c r="CR62" s="1044" t="s">
        <v>275</v>
      </c>
      <c r="CS62" s="1045"/>
      <c r="CT62" s="10"/>
      <c r="CU62" s="44"/>
      <c r="CV62" s="11"/>
      <c r="CW62" s="290"/>
      <c r="CX62" s="1043" t="s">
        <v>44</v>
      </c>
      <c r="CY62" s="1043"/>
      <c r="CZ62" s="942" t="s">
        <v>45</v>
      </c>
      <c r="DA62" s="54"/>
      <c r="DB62" s="286" t="s">
        <v>36</v>
      </c>
      <c r="DC62" s="13"/>
      <c r="DD62" s="13"/>
      <c r="DE62" s="13"/>
      <c r="DF62" s="1044" t="s">
        <v>275</v>
      </c>
      <c r="DG62" s="1045"/>
      <c r="DH62" s="10"/>
      <c r="DI62" s="44"/>
      <c r="DJ62" s="11"/>
      <c r="DK62" s="290"/>
      <c r="DL62" s="1043" t="s">
        <v>44</v>
      </c>
      <c r="DM62" s="1043"/>
      <c r="DN62" s="942" t="s">
        <v>45</v>
      </c>
      <c r="DO62" s="54"/>
      <c r="DP62" s="286" t="s">
        <v>36</v>
      </c>
      <c r="DQ62" s="13"/>
      <c r="DR62" s="13"/>
      <c r="DS62" s="13"/>
      <c r="DT62" s="1044" t="s">
        <v>275</v>
      </c>
      <c r="DU62" s="1045"/>
      <c r="DV62" s="10"/>
      <c r="DW62" s="44"/>
      <c r="DX62" s="11"/>
      <c r="DY62" s="290"/>
      <c r="DZ62" s="1043" t="s">
        <v>44</v>
      </c>
      <c r="EA62" s="1043"/>
      <c r="EB62" s="942" t="s">
        <v>45</v>
      </c>
      <c r="EC62" s="54"/>
      <c r="ED62" s="286" t="s">
        <v>36</v>
      </c>
      <c r="EE62" s="13"/>
      <c r="EF62" s="13"/>
      <c r="EG62" s="13"/>
      <c r="EH62" s="1044" t="s">
        <v>275</v>
      </c>
      <c r="EI62" s="1045"/>
      <c r="EJ62" s="10"/>
      <c r="EK62" s="44" t="s">
        <v>90</v>
      </c>
      <c r="EL62" s="95" t="s">
        <v>111</v>
      </c>
      <c r="EM62" s="744">
        <f t="shared" si="548"/>
        <v>0</v>
      </c>
      <c r="EN62" s="147"/>
      <c r="EO62" s="147"/>
      <c r="EP62" s="744">
        <f t="shared" si="549"/>
        <v>0</v>
      </c>
      <c r="EQ62" s="190">
        <f>G85*$C$2+U85*$Q$2+AI85*$AE$2+AW85*$AS$2+BK85*$BG$2+BY85*$BU$2+CM85*$CI$2+DA85*$CW$2+DO85*$DK$2+EC85*$DY$2</f>
        <v>0</v>
      </c>
      <c r="ER62" s="116">
        <f t="shared" si="550"/>
        <v>0</v>
      </c>
      <c r="ES62" s="81">
        <f t="shared" si="551"/>
        <v>0</v>
      </c>
      <c r="ET62" s="280">
        <v>0</v>
      </c>
      <c r="EU62" s="9" t="s">
        <v>109</v>
      </c>
      <c r="EV62" s="583">
        <f>IF(ER$4=0,0,EQ62/$ER$4*$EX$4)</f>
        <v>0</v>
      </c>
      <c r="EW62" s="579">
        <f t="shared" si="86"/>
        <v>0</v>
      </c>
      <c r="EX62" s="582">
        <f t="shared" si="552"/>
        <v>0</v>
      </c>
      <c r="EY62" s="112"/>
      <c r="EZ62" s="573"/>
      <c r="FA62" s="162"/>
      <c r="FC62" s="44" t="s">
        <v>96</v>
      </c>
      <c r="FD62" s="8" t="s">
        <v>46</v>
      </c>
      <c r="FE62" s="141">
        <v>0</v>
      </c>
      <c r="FF62" s="141">
        <v>0</v>
      </c>
      <c r="FG62" s="142">
        <v>0</v>
      </c>
      <c r="FH62" s="9" t="s">
        <v>45</v>
      </c>
      <c r="FI62" s="122">
        <f>FE62*FF62*FG62</f>
        <v>0</v>
      </c>
      <c r="FJ62" s="602">
        <v>0</v>
      </c>
      <c r="FK62" s="604">
        <f>FI62*FJ62</f>
        <v>0</v>
      </c>
      <c r="FL62" s="592"/>
      <c r="FM62" s="573"/>
      <c r="FN62" s="607"/>
      <c r="FO62" s="127"/>
      <c r="FP62" s="87"/>
      <c r="FQ62" s="522"/>
      <c r="FR62" s="61"/>
      <c r="FS62" s="567"/>
    </row>
    <row r="63" spans="1:175" x14ac:dyDescent="0.25">
      <c r="A63" s="44" t="s">
        <v>77</v>
      </c>
      <c r="B63" s="1041" t="str">
        <f>Prices!$A$103</f>
        <v xml:space="preserve">glazing  </v>
      </c>
      <c r="C63" s="1041"/>
      <c r="D63" s="1042" t="s">
        <v>78</v>
      </c>
      <c r="E63" s="1042"/>
      <c r="F63" s="68">
        <v>0</v>
      </c>
      <c r="G63" s="8"/>
      <c r="H63" s="719">
        <f>Prices!$D103</f>
        <v>0</v>
      </c>
      <c r="I63" s="13">
        <f>(F63*H63)</f>
        <v>0</v>
      </c>
      <c r="J63" s="13">
        <f t="shared" ref="J63:J82" si="553">IF(E$113=0,0,I63/E$113)</f>
        <v>0</v>
      </c>
      <c r="K63" s="13">
        <f t="shared" ref="K63:K82" si="554">(J63*G$2)</f>
        <v>0</v>
      </c>
      <c r="L63" s="217">
        <f>SUM(K63:K82)</f>
        <v>0</v>
      </c>
      <c r="M63" s="218">
        <f>SUM(F63:F82)*C2</f>
        <v>0</v>
      </c>
      <c r="N63" s="10"/>
      <c r="O63" s="44" t="s">
        <v>77</v>
      </c>
      <c r="P63" s="1041" t="str">
        <f>Prices!$A$103</f>
        <v xml:space="preserve">glazing  </v>
      </c>
      <c r="Q63" s="1041"/>
      <c r="R63" s="1042" t="s">
        <v>78</v>
      </c>
      <c r="S63" s="1042"/>
      <c r="T63" s="68">
        <v>0</v>
      </c>
      <c r="U63" s="8"/>
      <c r="V63" s="719">
        <f>Prices!$D103</f>
        <v>0</v>
      </c>
      <c r="W63" s="13">
        <f>(T63*V63)</f>
        <v>0</v>
      </c>
      <c r="X63" s="13">
        <f t="shared" ref="X63:X82" si="555">IF(S$113=0,0,W63/S$113)</f>
        <v>0</v>
      </c>
      <c r="Y63" s="13">
        <f t="shared" ref="Y63:Y82" si="556">(X63*U$2)</f>
        <v>0</v>
      </c>
      <c r="Z63" s="217">
        <f>SUM(Y63:Y82)</f>
        <v>0</v>
      </c>
      <c r="AA63" s="218">
        <f>SUM(T63:T82)*Q2</f>
        <v>0</v>
      </c>
      <c r="AB63" s="10"/>
      <c r="AC63" s="44" t="s">
        <v>77</v>
      </c>
      <c r="AD63" s="1041" t="str">
        <f>Prices!$A$103</f>
        <v xml:space="preserve">glazing  </v>
      </c>
      <c r="AE63" s="1041"/>
      <c r="AF63" s="1042" t="s">
        <v>78</v>
      </c>
      <c r="AG63" s="1042"/>
      <c r="AH63" s="68">
        <v>0</v>
      </c>
      <c r="AI63" s="8"/>
      <c r="AJ63" s="719">
        <f>Prices!$D103</f>
        <v>0</v>
      </c>
      <c r="AK63" s="13">
        <f t="shared" ref="AK63:AK82" si="557">(AH63*AJ63)</f>
        <v>0</v>
      </c>
      <c r="AL63" s="13">
        <f t="shared" ref="AL63:AL82" si="558">IF(AG$113=0,0,AK63/AG$113)</f>
        <v>0</v>
      </c>
      <c r="AM63" s="13">
        <f t="shared" ref="AM63:AM82" si="559">(AL63*AI$2)</f>
        <v>0</v>
      </c>
      <c r="AN63" s="217">
        <f t="shared" ref="AN63" si="560">SUM(AM63:AM82)</f>
        <v>0</v>
      </c>
      <c r="AO63" s="218">
        <f t="shared" ref="AO63" si="561">SUM(AH63:AH82)*AE2</f>
        <v>0</v>
      </c>
      <c r="AP63" s="10"/>
      <c r="AQ63" s="44" t="s">
        <v>77</v>
      </c>
      <c r="AR63" s="1041" t="str">
        <f>Prices!$A$103</f>
        <v xml:space="preserve">glazing  </v>
      </c>
      <c r="AS63" s="1041"/>
      <c r="AT63" s="1042" t="s">
        <v>78</v>
      </c>
      <c r="AU63" s="1042"/>
      <c r="AV63" s="68">
        <v>0</v>
      </c>
      <c r="AW63" s="8"/>
      <c r="AX63" s="719">
        <f>Prices!$D103</f>
        <v>0</v>
      </c>
      <c r="AY63" s="13">
        <f t="shared" ref="AY63:AY82" si="562">(AV63*AX63)</f>
        <v>0</v>
      </c>
      <c r="AZ63" s="13">
        <f t="shared" ref="AZ63:AZ82" si="563">IF(AU$113=0,0,AY63/AU$113)</f>
        <v>0</v>
      </c>
      <c r="BA63" s="13">
        <f t="shared" ref="BA63:BA82" si="564">(AZ63*AW$2)</f>
        <v>0</v>
      </c>
      <c r="BB63" s="217">
        <f t="shared" ref="BB63" si="565">SUM(BA63:BA82)</f>
        <v>0</v>
      </c>
      <c r="BC63" s="218">
        <f t="shared" ref="BC63" si="566">SUM(AV63:AV82)*AS2</f>
        <v>0</v>
      </c>
      <c r="BD63" s="10"/>
      <c r="BE63" s="44" t="s">
        <v>77</v>
      </c>
      <c r="BF63" s="1041" t="str">
        <f>Prices!$A$103</f>
        <v xml:space="preserve">glazing  </v>
      </c>
      <c r="BG63" s="1041"/>
      <c r="BH63" s="1042" t="s">
        <v>78</v>
      </c>
      <c r="BI63" s="1042"/>
      <c r="BJ63" s="68">
        <v>0</v>
      </c>
      <c r="BK63" s="8"/>
      <c r="BL63" s="719">
        <f>Prices!$D103</f>
        <v>0</v>
      </c>
      <c r="BM63" s="13">
        <f t="shared" ref="BM63:BM82" si="567">(BJ63*BL63)</f>
        <v>0</v>
      </c>
      <c r="BN63" s="13">
        <f t="shared" ref="BN63:BN82" si="568">IF(BI$113=0,0,BM63/BI$113)</f>
        <v>0</v>
      </c>
      <c r="BO63" s="13">
        <f t="shared" ref="BO63:BO82" si="569">(BN63*BK$2)</f>
        <v>0</v>
      </c>
      <c r="BP63" s="217">
        <f t="shared" ref="BP63" si="570">SUM(BO63:BO82)</f>
        <v>0</v>
      </c>
      <c r="BQ63" s="218">
        <f t="shared" ref="BQ63" si="571">SUM(BJ63:BJ82)*BG2</f>
        <v>0</v>
      </c>
      <c r="BR63" s="10"/>
      <c r="BS63" s="44" t="s">
        <v>77</v>
      </c>
      <c r="BT63" s="1041" t="str">
        <f>Prices!$A$103</f>
        <v xml:space="preserve">glazing  </v>
      </c>
      <c r="BU63" s="1041"/>
      <c r="BV63" s="1042" t="s">
        <v>78</v>
      </c>
      <c r="BW63" s="1042"/>
      <c r="BX63" s="68">
        <v>0</v>
      </c>
      <c r="BY63" s="8"/>
      <c r="BZ63" s="719">
        <f>Prices!$D103</f>
        <v>0</v>
      </c>
      <c r="CA63" s="13">
        <f t="shared" ref="CA63:CA82" si="572">(BX63*BZ63)</f>
        <v>0</v>
      </c>
      <c r="CB63" s="13">
        <f t="shared" ref="CB63:CB82" si="573">IF(BW$113=0,0,CA63/BW$113)</f>
        <v>0</v>
      </c>
      <c r="CC63" s="13">
        <f t="shared" ref="CC63:CC82" si="574">(CB63*BY$2)</f>
        <v>0</v>
      </c>
      <c r="CD63" s="217">
        <f t="shared" ref="CD63" si="575">SUM(CC63:CC82)</f>
        <v>0</v>
      </c>
      <c r="CE63" s="218">
        <f t="shared" ref="CE63" si="576">SUM(BX63:BX82)*BU2</f>
        <v>0</v>
      </c>
      <c r="CF63" s="10"/>
      <c r="CG63" s="44" t="s">
        <v>77</v>
      </c>
      <c r="CH63" s="1041" t="str">
        <f>Prices!$A$103</f>
        <v xml:space="preserve">glazing  </v>
      </c>
      <c r="CI63" s="1041"/>
      <c r="CJ63" s="1042" t="s">
        <v>78</v>
      </c>
      <c r="CK63" s="1042"/>
      <c r="CL63" s="68">
        <v>0</v>
      </c>
      <c r="CM63" s="8"/>
      <c r="CN63" s="719">
        <f>Prices!$D103</f>
        <v>0</v>
      </c>
      <c r="CO63" s="13">
        <f t="shared" ref="CO63:CO82" si="577">(CL63*CN63)</f>
        <v>0</v>
      </c>
      <c r="CP63" s="13">
        <f t="shared" ref="CP63:CP82" si="578">IF(CK$113=0,0,CO63/CK$113)</f>
        <v>0</v>
      </c>
      <c r="CQ63" s="13">
        <f t="shared" ref="CQ63:CQ82" si="579">(CP63*CM$2)</f>
        <v>0</v>
      </c>
      <c r="CR63" s="217">
        <f t="shared" ref="CR63" si="580">SUM(CQ63:CQ82)</f>
        <v>0</v>
      </c>
      <c r="CS63" s="218">
        <f t="shared" ref="CS63" si="581">SUM(CL63:CL82)*CI2</f>
        <v>0</v>
      </c>
      <c r="CT63" s="10"/>
      <c r="CU63" s="44" t="s">
        <v>77</v>
      </c>
      <c r="CV63" s="1041" t="str">
        <f>Prices!$A$103</f>
        <v xml:space="preserve">glazing  </v>
      </c>
      <c r="CW63" s="1041"/>
      <c r="CX63" s="1042" t="s">
        <v>78</v>
      </c>
      <c r="CY63" s="1042"/>
      <c r="CZ63" s="68">
        <v>0</v>
      </c>
      <c r="DA63" s="8"/>
      <c r="DB63" s="719">
        <f>Prices!$D103</f>
        <v>0</v>
      </c>
      <c r="DC63" s="13">
        <f t="shared" ref="DC63:DC82" si="582">(CZ63*DB63)</f>
        <v>0</v>
      </c>
      <c r="DD63" s="13">
        <f t="shared" ref="DD63:DD82" si="583">IF(CY$113=0,0,DC63/CY$113)</f>
        <v>0</v>
      </c>
      <c r="DE63" s="13">
        <f t="shared" ref="DE63:DE82" si="584">(DD63*DA$2)</f>
        <v>0</v>
      </c>
      <c r="DF63" s="217">
        <f t="shared" ref="DF63" si="585">SUM(DE63:DE82)</f>
        <v>0</v>
      </c>
      <c r="DG63" s="218">
        <f t="shared" ref="DG63" si="586">SUM(CZ63:CZ82)*CW2</f>
        <v>0</v>
      </c>
      <c r="DH63" s="10"/>
      <c r="DI63" s="44" t="s">
        <v>77</v>
      </c>
      <c r="DJ63" s="1041" t="str">
        <f>Prices!$A$103</f>
        <v xml:space="preserve">glazing  </v>
      </c>
      <c r="DK63" s="1041"/>
      <c r="DL63" s="1042" t="s">
        <v>78</v>
      </c>
      <c r="DM63" s="1042"/>
      <c r="DN63" s="68">
        <v>0</v>
      </c>
      <c r="DO63" s="8"/>
      <c r="DP63" s="719">
        <f>Prices!$D103</f>
        <v>0</v>
      </c>
      <c r="DQ63" s="13">
        <f t="shared" ref="DQ63:DQ82" si="587">(DN63*DP63)</f>
        <v>0</v>
      </c>
      <c r="DR63" s="13">
        <f t="shared" ref="DR63:DR82" si="588">IF(DM$113=0,0,DQ63/DM$113)</f>
        <v>0</v>
      </c>
      <c r="DS63" s="13">
        <f t="shared" ref="DS63:DS82" si="589">(DR63*DO$2)</f>
        <v>0</v>
      </c>
      <c r="DT63" s="217">
        <f t="shared" ref="DT63" si="590">SUM(DS63:DS82)</f>
        <v>0</v>
      </c>
      <c r="DU63" s="218">
        <f t="shared" ref="DU63" si="591">SUM(DN63:DN82)*DK2</f>
        <v>0</v>
      </c>
      <c r="DV63" s="10"/>
      <c r="DW63" s="44" t="s">
        <v>77</v>
      </c>
      <c r="DX63" s="1041" t="str">
        <f>Prices!$A$103</f>
        <v xml:space="preserve">glazing  </v>
      </c>
      <c r="DY63" s="1041"/>
      <c r="DZ63" s="1042" t="s">
        <v>78</v>
      </c>
      <c r="EA63" s="1042"/>
      <c r="EB63" s="68">
        <v>0</v>
      </c>
      <c r="EC63" s="8"/>
      <c r="ED63" s="719">
        <f>Prices!$D103</f>
        <v>0</v>
      </c>
      <c r="EE63" s="13">
        <f t="shared" ref="EE63:EE82" si="592">(EB63*ED63)</f>
        <v>0</v>
      </c>
      <c r="EF63" s="13">
        <f t="shared" ref="EF63:EF82" si="593">IF(EA$113=0,0,EE63/EA$113)</f>
        <v>0</v>
      </c>
      <c r="EG63" s="13">
        <f t="shared" ref="EG63:EG82" si="594">(EF63*EC$2)</f>
        <v>0</v>
      </c>
      <c r="EH63" s="217">
        <f t="shared" ref="EH63" si="595">SUM(EG63:EG82)</f>
        <v>0</v>
      </c>
      <c r="EI63" s="218">
        <f t="shared" ref="EI63" si="596">SUM(EB63:EB82)*DY2</f>
        <v>0</v>
      </c>
      <c r="EJ63" s="10"/>
      <c r="EK63" s="44" t="s">
        <v>90</v>
      </c>
      <c r="EL63" s="95" t="s">
        <v>152</v>
      </c>
      <c r="EM63" s="744">
        <f t="shared" si="548"/>
        <v>0</v>
      </c>
      <c r="EN63" s="112"/>
      <c r="EO63" s="112"/>
      <c r="EP63" s="745">
        <f t="shared" si="549"/>
        <v>0</v>
      </c>
      <c r="EQ63" s="14"/>
      <c r="ER63" s="116">
        <f t="shared" si="550"/>
        <v>0</v>
      </c>
      <c r="ES63" s="81">
        <f t="shared" si="551"/>
        <v>0</v>
      </c>
      <c r="ET63" s="280">
        <v>0</v>
      </c>
      <c r="EU63" s="9" t="s">
        <v>45</v>
      </c>
      <c r="EV63" s="583">
        <f>IF(ER$4=0,0,EP63/$ER$4*$EX$4)</f>
        <v>0</v>
      </c>
      <c r="EW63" s="579">
        <f t="shared" si="86"/>
        <v>0</v>
      </c>
      <c r="EX63" s="582">
        <f t="shared" si="552"/>
        <v>0</v>
      </c>
      <c r="EY63" s="112"/>
      <c r="EZ63" s="576"/>
      <c r="FA63" s="162"/>
      <c r="FC63" s="44"/>
      <c r="FD63" s="8"/>
      <c r="FE63" s="126"/>
      <c r="FF63" s="126"/>
      <c r="FG63" s="436"/>
      <c r="FH63" s="9"/>
      <c r="FI63" s="123"/>
      <c r="FJ63" s="121"/>
      <c r="FK63" s="604"/>
      <c r="FL63" s="592"/>
      <c r="FM63" s="573"/>
      <c r="FN63" s="607"/>
      <c r="FO63" s="127"/>
      <c r="FP63" s="87"/>
      <c r="FQ63" s="522"/>
      <c r="FR63" s="61"/>
      <c r="FS63" s="567"/>
    </row>
    <row r="64" spans="1:175" x14ac:dyDescent="0.25">
      <c r="A64" s="44" t="s">
        <v>77</v>
      </c>
      <c r="B64" s="1041" t="str">
        <f>Prices!$A$104</f>
        <v xml:space="preserve">glazing  </v>
      </c>
      <c r="C64" s="1041"/>
      <c r="D64" s="1042" t="s">
        <v>79</v>
      </c>
      <c r="E64" s="1042"/>
      <c r="F64" s="68">
        <v>0</v>
      </c>
      <c r="G64" s="8"/>
      <c r="H64" s="720">
        <f>Prices!$D104</f>
        <v>0</v>
      </c>
      <c r="I64" s="13">
        <f t="shared" ref="I64:I82" si="597">(F64*H64)</f>
        <v>0</v>
      </c>
      <c r="J64" s="13">
        <f t="shared" si="553"/>
        <v>0</v>
      </c>
      <c r="K64" s="13">
        <f t="shared" si="554"/>
        <v>0</v>
      </c>
      <c r="L64" s="151"/>
      <c r="M64" s="155"/>
      <c r="N64" s="15"/>
      <c r="O64" s="44" t="s">
        <v>77</v>
      </c>
      <c r="P64" s="1041" t="str">
        <f>Prices!$A$104</f>
        <v xml:space="preserve">glazing  </v>
      </c>
      <c r="Q64" s="1041"/>
      <c r="R64" s="1042" t="s">
        <v>79</v>
      </c>
      <c r="S64" s="1042"/>
      <c r="T64" s="68">
        <v>0</v>
      </c>
      <c r="U64" s="8"/>
      <c r="V64" s="720">
        <f>Prices!$D104</f>
        <v>0</v>
      </c>
      <c r="W64" s="13">
        <f t="shared" ref="W64:W82" si="598">(T64*V64)</f>
        <v>0</v>
      </c>
      <c r="X64" s="13">
        <f t="shared" si="555"/>
        <v>0</v>
      </c>
      <c r="Y64" s="13">
        <f t="shared" si="556"/>
        <v>0</v>
      </c>
      <c r="Z64" s="151"/>
      <c r="AA64" s="155"/>
      <c r="AB64" s="15"/>
      <c r="AC64" s="44" t="s">
        <v>77</v>
      </c>
      <c r="AD64" s="1041" t="str">
        <f>Prices!$A$104</f>
        <v xml:space="preserve">glazing  </v>
      </c>
      <c r="AE64" s="1041"/>
      <c r="AF64" s="1042" t="s">
        <v>79</v>
      </c>
      <c r="AG64" s="1042"/>
      <c r="AH64" s="68">
        <v>0</v>
      </c>
      <c r="AI64" s="8"/>
      <c r="AJ64" s="720">
        <f>Prices!$D104</f>
        <v>0</v>
      </c>
      <c r="AK64" s="13">
        <f t="shared" si="557"/>
        <v>0</v>
      </c>
      <c r="AL64" s="13">
        <f t="shared" si="558"/>
        <v>0</v>
      </c>
      <c r="AM64" s="13">
        <f t="shared" si="559"/>
        <v>0</v>
      </c>
      <c r="AN64" s="151"/>
      <c r="AO64" s="155"/>
      <c r="AP64" s="15"/>
      <c r="AQ64" s="44" t="s">
        <v>77</v>
      </c>
      <c r="AR64" s="1041" t="str">
        <f>Prices!$A$104</f>
        <v xml:space="preserve">glazing  </v>
      </c>
      <c r="AS64" s="1041"/>
      <c r="AT64" s="1042" t="s">
        <v>79</v>
      </c>
      <c r="AU64" s="1042"/>
      <c r="AV64" s="68">
        <v>0</v>
      </c>
      <c r="AW64" s="8"/>
      <c r="AX64" s="720">
        <f>Prices!$D104</f>
        <v>0</v>
      </c>
      <c r="AY64" s="13">
        <f t="shared" si="562"/>
        <v>0</v>
      </c>
      <c r="AZ64" s="13">
        <f t="shared" si="563"/>
        <v>0</v>
      </c>
      <c r="BA64" s="13">
        <f t="shared" si="564"/>
        <v>0</v>
      </c>
      <c r="BB64" s="151"/>
      <c r="BC64" s="155"/>
      <c r="BD64" s="15"/>
      <c r="BE64" s="44" t="s">
        <v>77</v>
      </c>
      <c r="BF64" s="1041" t="str">
        <f>Prices!$A$104</f>
        <v xml:space="preserve">glazing  </v>
      </c>
      <c r="BG64" s="1041"/>
      <c r="BH64" s="1042" t="s">
        <v>79</v>
      </c>
      <c r="BI64" s="1042"/>
      <c r="BJ64" s="68">
        <v>0</v>
      </c>
      <c r="BK64" s="8"/>
      <c r="BL64" s="720">
        <f>Prices!$D104</f>
        <v>0</v>
      </c>
      <c r="BM64" s="13">
        <f t="shared" si="567"/>
        <v>0</v>
      </c>
      <c r="BN64" s="13">
        <f t="shared" si="568"/>
        <v>0</v>
      </c>
      <c r="BO64" s="13">
        <f t="shared" si="569"/>
        <v>0</v>
      </c>
      <c r="BP64" s="151"/>
      <c r="BQ64" s="155"/>
      <c r="BR64" s="15"/>
      <c r="BS64" s="44" t="s">
        <v>77</v>
      </c>
      <c r="BT64" s="1041" t="str">
        <f>Prices!$A$104</f>
        <v xml:space="preserve">glazing  </v>
      </c>
      <c r="BU64" s="1041"/>
      <c r="BV64" s="1042" t="s">
        <v>79</v>
      </c>
      <c r="BW64" s="1042"/>
      <c r="BX64" s="68">
        <v>0</v>
      </c>
      <c r="BY64" s="8"/>
      <c r="BZ64" s="720">
        <f>Prices!$D104</f>
        <v>0</v>
      </c>
      <c r="CA64" s="13">
        <f t="shared" si="572"/>
        <v>0</v>
      </c>
      <c r="CB64" s="13">
        <f t="shared" si="573"/>
        <v>0</v>
      </c>
      <c r="CC64" s="13">
        <f t="shared" si="574"/>
        <v>0</v>
      </c>
      <c r="CD64" s="151"/>
      <c r="CE64" s="155"/>
      <c r="CF64" s="15"/>
      <c r="CG64" s="44" t="s">
        <v>77</v>
      </c>
      <c r="CH64" s="1041" t="str">
        <f>Prices!$A$104</f>
        <v xml:space="preserve">glazing  </v>
      </c>
      <c r="CI64" s="1041"/>
      <c r="CJ64" s="1042" t="s">
        <v>79</v>
      </c>
      <c r="CK64" s="1042"/>
      <c r="CL64" s="68">
        <v>0</v>
      </c>
      <c r="CM64" s="8"/>
      <c r="CN64" s="720">
        <f>Prices!$D104</f>
        <v>0</v>
      </c>
      <c r="CO64" s="13">
        <f t="shared" si="577"/>
        <v>0</v>
      </c>
      <c r="CP64" s="13">
        <f t="shared" si="578"/>
        <v>0</v>
      </c>
      <c r="CQ64" s="13">
        <f t="shared" si="579"/>
        <v>0</v>
      </c>
      <c r="CR64" s="151"/>
      <c r="CS64" s="155"/>
      <c r="CT64" s="15"/>
      <c r="CU64" s="44" t="s">
        <v>77</v>
      </c>
      <c r="CV64" s="1041" t="str">
        <f>Prices!$A$104</f>
        <v xml:space="preserve">glazing  </v>
      </c>
      <c r="CW64" s="1041"/>
      <c r="CX64" s="1042" t="s">
        <v>79</v>
      </c>
      <c r="CY64" s="1042"/>
      <c r="CZ64" s="68">
        <v>0</v>
      </c>
      <c r="DA64" s="8"/>
      <c r="DB64" s="720">
        <f>Prices!$D104</f>
        <v>0</v>
      </c>
      <c r="DC64" s="13">
        <f t="shared" si="582"/>
        <v>0</v>
      </c>
      <c r="DD64" s="13">
        <f t="shared" si="583"/>
        <v>0</v>
      </c>
      <c r="DE64" s="13">
        <f t="shared" si="584"/>
        <v>0</v>
      </c>
      <c r="DF64" s="151"/>
      <c r="DG64" s="155"/>
      <c r="DH64" s="15"/>
      <c r="DI64" s="44" t="s">
        <v>77</v>
      </c>
      <c r="DJ64" s="1041" t="str">
        <f>Prices!$A$104</f>
        <v xml:space="preserve">glazing  </v>
      </c>
      <c r="DK64" s="1041"/>
      <c r="DL64" s="1042" t="s">
        <v>79</v>
      </c>
      <c r="DM64" s="1042"/>
      <c r="DN64" s="68">
        <v>0</v>
      </c>
      <c r="DO64" s="8"/>
      <c r="DP64" s="720">
        <f>Prices!$D104</f>
        <v>0</v>
      </c>
      <c r="DQ64" s="13">
        <f t="shared" si="587"/>
        <v>0</v>
      </c>
      <c r="DR64" s="13">
        <f t="shared" si="588"/>
        <v>0</v>
      </c>
      <c r="DS64" s="13">
        <f t="shared" si="589"/>
        <v>0</v>
      </c>
      <c r="DT64" s="151"/>
      <c r="DU64" s="155"/>
      <c r="DV64" s="15"/>
      <c r="DW64" s="44" t="s">
        <v>77</v>
      </c>
      <c r="DX64" s="1041" t="str">
        <f>Prices!$A$104</f>
        <v xml:space="preserve">glazing  </v>
      </c>
      <c r="DY64" s="1041"/>
      <c r="DZ64" s="1042" t="s">
        <v>79</v>
      </c>
      <c r="EA64" s="1042"/>
      <c r="EB64" s="68">
        <v>0</v>
      </c>
      <c r="EC64" s="8"/>
      <c r="ED64" s="720">
        <f>Prices!$D104</f>
        <v>0</v>
      </c>
      <c r="EE64" s="13">
        <f t="shared" si="592"/>
        <v>0</v>
      </c>
      <c r="EF64" s="13">
        <f t="shared" si="593"/>
        <v>0</v>
      </c>
      <c r="EG64" s="13">
        <f t="shared" si="594"/>
        <v>0</v>
      </c>
      <c r="EH64" s="151"/>
      <c r="EI64" s="155"/>
      <c r="EJ64" s="15"/>
      <c r="EK64" s="44" t="s">
        <v>99</v>
      </c>
      <c r="EL64" s="95" t="s">
        <v>112</v>
      </c>
      <c r="EM64" s="744">
        <f t="shared" si="548"/>
        <v>0</v>
      </c>
      <c r="EN64" s="147"/>
      <c r="EO64" s="147"/>
      <c r="EP64" s="744">
        <f t="shared" si="549"/>
        <v>0</v>
      </c>
      <c r="EQ64" s="190">
        <f>G87*$C$2+U87*$Q$2+AI87*$AE$2+AW87*$AS$2+BK87*$BG$2+BY87*$BU$2+CM87*$CI$2+DA87*$CW$2+DO87*$DK$2+EC87*$DY$2</f>
        <v>0</v>
      </c>
      <c r="ER64" s="116">
        <f t="shared" si="550"/>
        <v>0</v>
      </c>
      <c r="ES64" s="81">
        <f t="shared" si="551"/>
        <v>0</v>
      </c>
      <c r="ET64" s="280">
        <v>0</v>
      </c>
      <c r="EU64" s="9" t="s">
        <v>109</v>
      </c>
      <c r="EV64" s="583">
        <f>IF(ER$4=0,0,EQ64/$ER$4*$EX$4)</f>
        <v>0</v>
      </c>
      <c r="EW64" s="579">
        <f t="shared" si="86"/>
        <v>0</v>
      </c>
      <c r="EX64" s="582">
        <f t="shared" si="552"/>
        <v>0</v>
      </c>
      <c r="EY64" s="574">
        <f>EZ135</f>
        <v>0</v>
      </c>
      <c r="EZ64" s="542">
        <f>ET135</f>
        <v>0</v>
      </c>
      <c r="FA64" s="567"/>
      <c r="FC64" s="44" t="s">
        <v>66</v>
      </c>
      <c r="FD64" s="11" t="s">
        <v>48</v>
      </c>
      <c r="FE64" s="141">
        <v>0</v>
      </c>
      <c r="FF64" s="141">
        <v>0</v>
      </c>
      <c r="FG64" s="142">
        <v>0</v>
      </c>
      <c r="FH64" s="139" t="s">
        <v>109</v>
      </c>
      <c r="FI64" s="122">
        <f t="shared" ref="FI64:FI69" si="599">FE64*FF64*FG64</f>
        <v>0</v>
      </c>
      <c r="FJ64" s="602">
        <v>0</v>
      </c>
      <c r="FK64" s="604">
        <f t="shared" ref="FK64:FK69" si="600">FI64*FJ64</f>
        <v>0</v>
      </c>
      <c r="FL64" s="592"/>
      <c r="FM64" s="573"/>
      <c r="FN64" s="610">
        <f>SUM(FK64:FK65)</f>
        <v>0</v>
      </c>
      <c r="FO64" s="127">
        <f>IF(FO$4=0,0,FN64/$FO$4)</f>
        <v>0</v>
      </c>
      <c r="FP64" s="87" t="s">
        <v>66</v>
      </c>
      <c r="FQ64" s="522">
        <f>EX81</f>
        <v>0</v>
      </c>
      <c r="FR64" s="496">
        <f>FN64</f>
        <v>0</v>
      </c>
      <c r="FS64" s="567">
        <f>SUM(FQ64:FR65)</f>
        <v>0</v>
      </c>
    </row>
    <row r="65" spans="1:175" x14ac:dyDescent="0.25">
      <c r="A65" s="44" t="s">
        <v>77</v>
      </c>
      <c r="B65" s="1041" t="str">
        <f>Prices!$A$105</f>
        <v xml:space="preserve">glazing  </v>
      </c>
      <c r="C65" s="1041"/>
      <c r="D65" s="1042" t="s">
        <v>80</v>
      </c>
      <c r="E65" s="1042"/>
      <c r="F65" s="68">
        <v>0</v>
      </c>
      <c r="G65" s="8"/>
      <c r="H65" s="720">
        <f>Prices!$D105</f>
        <v>0</v>
      </c>
      <c r="I65" s="13">
        <f t="shared" si="597"/>
        <v>0</v>
      </c>
      <c r="J65" s="13">
        <f t="shared" si="553"/>
        <v>0</v>
      </c>
      <c r="K65" s="13">
        <f t="shared" si="554"/>
        <v>0</v>
      </c>
      <c r="L65" s="151"/>
      <c r="M65" s="155"/>
      <c r="N65" s="10"/>
      <c r="O65" s="44" t="s">
        <v>77</v>
      </c>
      <c r="P65" s="1041" t="str">
        <f>Prices!$A$105</f>
        <v xml:space="preserve">glazing  </v>
      </c>
      <c r="Q65" s="1041"/>
      <c r="R65" s="1042" t="s">
        <v>80</v>
      </c>
      <c r="S65" s="1042"/>
      <c r="T65" s="68">
        <v>0</v>
      </c>
      <c r="U65" s="8"/>
      <c r="V65" s="720">
        <f>Prices!$D105</f>
        <v>0</v>
      </c>
      <c r="W65" s="13">
        <f t="shared" si="598"/>
        <v>0</v>
      </c>
      <c r="X65" s="13">
        <f t="shared" si="555"/>
        <v>0</v>
      </c>
      <c r="Y65" s="13">
        <f t="shared" si="556"/>
        <v>0</v>
      </c>
      <c r="Z65" s="151"/>
      <c r="AA65" s="155"/>
      <c r="AB65" s="10"/>
      <c r="AC65" s="44" t="s">
        <v>77</v>
      </c>
      <c r="AD65" s="1041" t="str">
        <f>Prices!$A$105</f>
        <v xml:space="preserve">glazing  </v>
      </c>
      <c r="AE65" s="1041"/>
      <c r="AF65" s="1042" t="s">
        <v>80</v>
      </c>
      <c r="AG65" s="1042"/>
      <c r="AH65" s="68">
        <v>0</v>
      </c>
      <c r="AI65" s="8"/>
      <c r="AJ65" s="720">
        <f>Prices!$D105</f>
        <v>0</v>
      </c>
      <c r="AK65" s="13">
        <f t="shared" si="557"/>
        <v>0</v>
      </c>
      <c r="AL65" s="13">
        <f t="shared" si="558"/>
        <v>0</v>
      </c>
      <c r="AM65" s="13">
        <f t="shared" si="559"/>
        <v>0</v>
      </c>
      <c r="AN65" s="151"/>
      <c r="AO65" s="155"/>
      <c r="AP65" s="10"/>
      <c r="AQ65" s="44" t="s">
        <v>77</v>
      </c>
      <c r="AR65" s="1041" t="str">
        <f>Prices!$A$105</f>
        <v xml:space="preserve">glazing  </v>
      </c>
      <c r="AS65" s="1041"/>
      <c r="AT65" s="1042" t="s">
        <v>80</v>
      </c>
      <c r="AU65" s="1042"/>
      <c r="AV65" s="68">
        <v>0</v>
      </c>
      <c r="AW65" s="8"/>
      <c r="AX65" s="720">
        <f>Prices!$D105</f>
        <v>0</v>
      </c>
      <c r="AY65" s="13">
        <f t="shared" si="562"/>
        <v>0</v>
      </c>
      <c r="AZ65" s="13">
        <f t="shared" si="563"/>
        <v>0</v>
      </c>
      <c r="BA65" s="13">
        <f t="shared" si="564"/>
        <v>0</v>
      </c>
      <c r="BB65" s="151"/>
      <c r="BC65" s="155"/>
      <c r="BD65" s="10"/>
      <c r="BE65" s="44" t="s">
        <v>77</v>
      </c>
      <c r="BF65" s="1041" t="str">
        <f>Prices!$A$105</f>
        <v xml:space="preserve">glazing  </v>
      </c>
      <c r="BG65" s="1041"/>
      <c r="BH65" s="1042" t="s">
        <v>80</v>
      </c>
      <c r="BI65" s="1042"/>
      <c r="BJ65" s="68">
        <v>0</v>
      </c>
      <c r="BK65" s="8"/>
      <c r="BL65" s="720">
        <f>Prices!$D105</f>
        <v>0</v>
      </c>
      <c r="BM65" s="13">
        <f t="shared" si="567"/>
        <v>0</v>
      </c>
      <c r="BN65" s="13">
        <f t="shared" si="568"/>
        <v>0</v>
      </c>
      <c r="BO65" s="13">
        <f t="shared" si="569"/>
        <v>0</v>
      </c>
      <c r="BP65" s="151"/>
      <c r="BQ65" s="155"/>
      <c r="BR65" s="10"/>
      <c r="BS65" s="44" t="s">
        <v>77</v>
      </c>
      <c r="BT65" s="1041" t="str">
        <f>Prices!$A$105</f>
        <v xml:space="preserve">glazing  </v>
      </c>
      <c r="BU65" s="1041"/>
      <c r="BV65" s="1042" t="s">
        <v>80</v>
      </c>
      <c r="BW65" s="1042"/>
      <c r="BX65" s="68">
        <v>0</v>
      </c>
      <c r="BY65" s="8"/>
      <c r="BZ65" s="720">
        <f>Prices!$D105</f>
        <v>0</v>
      </c>
      <c r="CA65" s="13">
        <f t="shared" si="572"/>
        <v>0</v>
      </c>
      <c r="CB65" s="13">
        <f t="shared" si="573"/>
        <v>0</v>
      </c>
      <c r="CC65" s="13">
        <f t="shared" si="574"/>
        <v>0</v>
      </c>
      <c r="CD65" s="151"/>
      <c r="CE65" s="155"/>
      <c r="CF65" s="10"/>
      <c r="CG65" s="44" t="s">
        <v>77</v>
      </c>
      <c r="CH65" s="1041" t="str">
        <f>Prices!$A$105</f>
        <v xml:space="preserve">glazing  </v>
      </c>
      <c r="CI65" s="1041"/>
      <c r="CJ65" s="1042" t="s">
        <v>80</v>
      </c>
      <c r="CK65" s="1042"/>
      <c r="CL65" s="68">
        <v>0</v>
      </c>
      <c r="CM65" s="8"/>
      <c r="CN65" s="720">
        <f>Prices!$D105</f>
        <v>0</v>
      </c>
      <c r="CO65" s="13">
        <f t="shared" si="577"/>
        <v>0</v>
      </c>
      <c r="CP65" s="13">
        <f t="shared" si="578"/>
        <v>0</v>
      </c>
      <c r="CQ65" s="13">
        <f t="shared" si="579"/>
        <v>0</v>
      </c>
      <c r="CR65" s="151"/>
      <c r="CS65" s="155"/>
      <c r="CT65" s="10"/>
      <c r="CU65" s="44" t="s">
        <v>77</v>
      </c>
      <c r="CV65" s="1041" t="str">
        <f>Prices!$A$105</f>
        <v xml:space="preserve">glazing  </v>
      </c>
      <c r="CW65" s="1041"/>
      <c r="CX65" s="1042" t="s">
        <v>80</v>
      </c>
      <c r="CY65" s="1042"/>
      <c r="CZ65" s="68">
        <v>0</v>
      </c>
      <c r="DA65" s="8"/>
      <c r="DB65" s="720">
        <f>Prices!$D105</f>
        <v>0</v>
      </c>
      <c r="DC65" s="13">
        <f t="shared" si="582"/>
        <v>0</v>
      </c>
      <c r="DD65" s="13">
        <f t="shared" si="583"/>
        <v>0</v>
      </c>
      <c r="DE65" s="13">
        <f t="shared" si="584"/>
        <v>0</v>
      </c>
      <c r="DF65" s="151"/>
      <c r="DG65" s="155"/>
      <c r="DH65" s="10"/>
      <c r="DI65" s="44" t="s">
        <v>77</v>
      </c>
      <c r="DJ65" s="1041" t="str">
        <f>Prices!$A$105</f>
        <v xml:space="preserve">glazing  </v>
      </c>
      <c r="DK65" s="1041"/>
      <c r="DL65" s="1042" t="s">
        <v>80</v>
      </c>
      <c r="DM65" s="1042"/>
      <c r="DN65" s="68">
        <v>0</v>
      </c>
      <c r="DO65" s="8"/>
      <c r="DP65" s="720">
        <f>Prices!$D105</f>
        <v>0</v>
      </c>
      <c r="DQ65" s="13">
        <f t="shared" si="587"/>
        <v>0</v>
      </c>
      <c r="DR65" s="13">
        <f t="shared" si="588"/>
        <v>0</v>
      </c>
      <c r="DS65" s="13">
        <f t="shared" si="589"/>
        <v>0</v>
      </c>
      <c r="DT65" s="151"/>
      <c r="DU65" s="155"/>
      <c r="DV65" s="10"/>
      <c r="DW65" s="44" t="s">
        <v>77</v>
      </c>
      <c r="DX65" s="1041" t="str">
        <f>Prices!$A$105</f>
        <v xml:space="preserve">glazing  </v>
      </c>
      <c r="DY65" s="1041"/>
      <c r="DZ65" s="1042" t="s">
        <v>80</v>
      </c>
      <c r="EA65" s="1042"/>
      <c r="EB65" s="68">
        <v>0</v>
      </c>
      <c r="EC65" s="8"/>
      <c r="ED65" s="720">
        <f>Prices!$D105</f>
        <v>0</v>
      </c>
      <c r="EE65" s="13">
        <f t="shared" si="592"/>
        <v>0</v>
      </c>
      <c r="EF65" s="13">
        <f t="shared" si="593"/>
        <v>0</v>
      </c>
      <c r="EG65" s="13">
        <f t="shared" si="594"/>
        <v>0</v>
      </c>
      <c r="EH65" s="151"/>
      <c r="EI65" s="155"/>
      <c r="EJ65" s="10"/>
      <c r="EK65" s="44" t="s">
        <v>99</v>
      </c>
      <c r="EL65" s="95" t="s">
        <v>112</v>
      </c>
      <c r="EM65" s="744">
        <f t="shared" si="548"/>
        <v>0</v>
      </c>
      <c r="EN65" s="147"/>
      <c r="EO65" s="147"/>
      <c r="EP65" s="744">
        <f t="shared" si="549"/>
        <v>0</v>
      </c>
      <c r="EQ65" s="190">
        <f>G88*$C$2+U88*$Q$2+AI88*$AE$2+AW88*$AS$2+BK88*$BG$2+BY88*$BU$2+CM88*$CI$2+DA88*$CW$2+DO88*$DK$2+EC88*$DY$2</f>
        <v>0</v>
      </c>
      <c r="ER65" s="116">
        <f t="shared" si="550"/>
        <v>0</v>
      </c>
      <c r="ES65" s="81">
        <f t="shared" si="551"/>
        <v>0</v>
      </c>
      <c r="ET65" s="280">
        <v>0</v>
      </c>
      <c r="EU65" s="9" t="s">
        <v>109</v>
      </c>
      <c r="EV65" s="583">
        <f>IF(ER$4=0,0,EQ65/$ER$4*$EX$4)</f>
        <v>0</v>
      </c>
      <c r="EW65" s="579">
        <f t="shared" si="86"/>
        <v>0</v>
      </c>
      <c r="EX65" s="582">
        <f t="shared" si="552"/>
        <v>0</v>
      </c>
      <c r="EY65" s="112"/>
      <c r="EZ65" s="573"/>
      <c r="FA65" s="55"/>
      <c r="FC65" s="44" t="s">
        <v>66</v>
      </c>
      <c r="FD65" s="11" t="s">
        <v>48</v>
      </c>
      <c r="FE65" s="141">
        <v>0</v>
      </c>
      <c r="FF65" s="141">
        <v>0</v>
      </c>
      <c r="FG65" s="142">
        <v>0</v>
      </c>
      <c r="FH65" s="139" t="s">
        <v>21</v>
      </c>
      <c r="FI65" s="122">
        <f t="shared" si="599"/>
        <v>0</v>
      </c>
      <c r="FJ65" s="602">
        <v>0</v>
      </c>
      <c r="FK65" s="604">
        <f t="shared" si="600"/>
        <v>0</v>
      </c>
      <c r="FL65" s="592"/>
      <c r="FM65" s="573"/>
      <c r="FN65" s="607"/>
      <c r="FO65" s="127"/>
      <c r="FP65" s="87" t="s">
        <v>244</v>
      </c>
      <c r="FQ65" s="522">
        <f>EX20</f>
        <v>0</v>
      </c>
      <c r="FR65" s="496">
        <f>FN19</f>
        <v>0</v>
      </c>
      <c r="FS65" s="567"/>
    </row>
    <row r="66" spans="1:175" x14ac:dyDescent="0.25">
      <c r="A66" s="44" t="s">
        <v>77</v>
      </c>
      <c r="B66" s="1041" t="str">
        <f>Prices!$A$106</f>
        <v xml:space="preserve">glazing  </v>
      </c>
      <c r="C66" s="1041"/>
      <c r="D66" s="1042" t="s">
        <v>81</v>
      </c>
      <c r="E66" s="1042"/>
      <c r="F66" s="68">
        <v>0</v>
      </c>
      <c r="G66" s="8"/>
      <c r="H66" s="720">
        <f>Prices!$D106</f>
        <v>0</v>
      </c>
      <c r="I66" s="13">
        <f t="shared" si="597"/>
        <v>0</v>
      </c>
      <c r="J66" s="13">
        <f t="shared" si="553"/>
        <v>0</v>
      </c>
      <c r="K66" s="13">
        <f t="shared" si="554"/>
        <v>0</v>
      </c>
      <c r="L66" s="151"/>
      <c r="M66" s="155"/>
      <c r="N66" s="10"/>
      <c r="O66" s="44" t="s">
        <v>77</v>
      </c>
      <c r="P66" s="1041" t="str">
        <f>Prices!$A$106</f>
        <v xml:space="preserve">glazing  </v>
      </c>
      <c r="Q66" s="1041"/>
      <c r="R66" s="1042" t="s">
        <v>81</v>
      </c>
      <c r="S66" s="1042"/>
      <c r="T66" s="68">
        <v>0</v>
      </c>
      <c r="U66" s="8"/>
      <c r="V66" s="720">
        <f>Prices!$D106</f>
        <v>0</v>
      </c>
      <c r="W66" s="13">
        <f t="shared" si="598"/>
        <v>0</v>
      </c>
      <c r="X66" s="13">
        <f t="shared" si="555"/>
        <v>0</v>
      </c>
      <c r="Y66" s="13">
        <f t="shared" si="556"/>
        <v>0</v>
      </c>
      <c r="Z66" s="151"/>
      <c r="AA66" s="155"/>
      <c r="AB66" s="10"/>
      <c r="AC66" s="44" t="s">
        <v>77</v>
      </c>
      <c r="AD66" s="1041" t="str">
        <f>Prices!$A$106</f>
        <v xml:space="preserve">glazing  </v>
      </c>
      <c r="AE66" s="1041"/>
      <c r="AF66" s="1042" t="s">
        <v>81</v>
      </c>
      <c r="AG66" s="1042"/>
      <c r="AH66" s="68">
        <v>0</v>
      </c>
      <c r="AI66" s="8"/>
      <c r="AJ66" s="720">
        <f>Prices!$D106</f>
        <v>0</v>
      </c>
      <c r="AK66" s="13">
        <f t="shared" si="557"/>
        <v>0</v>
      </c>
      <c r="AL66" s="13">
        <f t="shared" si="558"/>
        <v>0</v>
      </c>
      <c r="AM66" s="13">
        <f t="shared" si="559"/>
        <v>0</v>
      </c>
      <c r="AN66" s="151"/>
      <c r="AO66" s="155"/>
      <c r="AP66" s="10"/>
      <c r="AQ66" s="44" t="s">
        <v>77</v>
      </c>
      <c r="AR66" s="1041" t="str">
        <f>Prices!$A$106</f>
        <v xml:space="preserve">glazing  </v>
      </c>
      <c r="AS66" s="1041"/>
      <c r="AT66" s="1042" t="s">
        <v>81</v>
      </c>
      <c r="AU66" s="1042"/>
      <c r="AV66" s="68">
        <v>0</v>
      </c>
      <c r="AW66" s="8"/>
      <c r="AX66" s="720">
        <f>Prices!$D106</f>
        <v>0</v>
      </c>
      <c r="AY66" s="13">
        <f t="shared" si="562"/>
        <v>0</v>
      </c>
      <c r="AZ66" s="13">
        <f t="shared" si="563"/>
        <v>0</v>
      </c>
      <c r="BA66" s="13">
        <f t="shared" si="564"/>
        <v>0</v>
      </c>
      <c r="BB66" s="151"/>
      <c r="BC66" s="155"/>
      <c r="BD66" s="10"/>
      <c r="BE66" s="44" t="s">
        <v>77</v>
      </c>
      <c r="BF66" s="1041" t="str">
        <f>Prices!$A$106</f>
        <v xml:space="preserve">glazing  </v>
      </c>
      <c r="BG66" s="1041"/>
      <c r="BH66" s="1042" t="s">
        <v>81</v>
      </c>
      <c r="BI66" s="1042"/>
      <c r="BJ66" s="68">
        <v>0</v>
      </c>
      <c r="BK66" s="8"/>
      <c r="BL66" s="720">
        <f>Prices!$D106</f>
        <v>0</v>
      </c>
      <c r="BM66" s="13">
        <f t="shared" si="567"/>
        <v>0</v>
      </c>
      <c r="BN66" s="13">
        <f t="shared" si="568"/>
        <v>0</v>
      </c>
      <c r="BO66" s="13">
        <f t="shared" si="569"/>
        <v>0</v>
      </c>
      <c r="BP66" s="151"/>
      <c r="BQ66" s="155"/>
      <c r="BR66" s="10"/>
      <c r="BS66" s="44" t="s">
        <v>77</v>
      </c>
      <c r="BT66" s="1041" t="str">
        <f>Prices!$A$106</f>
        <v xml:space="preserve">glazing  </v>
      </c>
      <c r="BU66" s="1041"/>
      <c r="BV66" s="1042" t="s">
        <v>81</v>
      </c>
      <c r="BW66" s="1042"/>
      <c r="BX66" s="68">
        <v>0</v>
      </c>
      <c r="BY66" s="8"/>
      <c r="BZ66" s="720">
        <f>Prices!$D106</f>
        <v>0</v>
      </c>
      <c r="CA66" s="13">
        <f t="shared" si="572"/>
        <v>0</v>
      </c>
      <c r="CB66" s="13">
        <f t="shared" si="573"/>
        <v>0</v>
      </c>
      <c r="CC66" s="13">
        <f t="shared" si="574"/>
        <v>0</v>
      </c>
      <c r="CD66" s="151"/>
      <c r="CE66" s="155"/>
      <c r="CF66" s="10"/>
      <c r="CG66" s="44" t="s">
        <v>77</v>
      </c>
      <c r="CH66" s="1041" t="str">
        <f>Prices!$A$106</f>
        <v xml:space="preserve">glazing  </v>
      </c>
      <c r="CI66" s="1041"/>
      <c r="CJ66" s="1042" t="s">
        <v>81</v>
      </c>
      <c r="CK66" s="1042"/>
      <c r="CL66" s="68">
        <v>0</v>
      </c>
      <c r="CM66" s="8"/>
      <c r="CN66" s="720">
        <f>Prices!$D106</f>
        <v>0</v>
      </c>
      <c r="CO66" s="13">
        <f t="shared" si="577"/>
        <v>0</v>
      </c>
      <c r="CP66" s="13">
        <f t="shared" si="578"/>
        <v>0</v>
      </c>
      <c r="CQ66" s="13">
        <f t="shared" si="579"/>
        <v>0</v>
      </c>
      <c r="CR66" s="151"/>
      <c r="CS66" s="155"/>
      <c r="CT66" s="10"/>
      <c r="CU66" s="44" t="s">
        <v>77</v>
      </c>
      <c r="CV66" s="1041" t="str">
        <f>Prices!$A$106</f>
        <v xml:space="preserve">glazing  </v>
      </c>
      <c r="CW66" s="1041"/>
      <c r="CX66" s="1042" t="s">
        <v>81</v>
      </c>
      <c r="CY66" s="1042"/>
      <c r="CZ66" s="68">
        <v>0</v>
      </c>
      <c r="DA66" s="8"/>
      <c r="DB66" s="720">
        <f>Prices!$D106</f>
        <v>0</v>
      </c>
      <c r="DC66" s="13">
        <f t="shared" si="582"/>
        <v>0</v>
      </c>
      <c r="DD66" s="13">
        <f t="shared" si="583"/>
        <v>0</v>
      </c>
      <c r="DE66" s="13">
        <f t="shared" si="584"/>
        <v>0</v>
      </c>
      <c r="DF66" s="151"/>
      <c r="DG66" s="155"/>
      <c r="DH66" s="10"/>
      <c r="DI66" s="44" t="s">
        <v>77</v>
      </c>
      <c r="DJ66" s="1041" t="str">
        <f>Prices!$A$106</f>
        <v xml:space="preserve">glazing  </v>
      </c>
      <c r="DK66" s="1041"/>
      <c r="DL66" s="1042" t="s">
        <v>81</v>
      </c>
      <c r="DM66" s="1042"/>
      <c r="DN66" s="68">
        <v>0</v>
      </c>
      <c r="DO66" s="8"/>
      <c r="DP66" s="720">
        <f>Prices!$D106</f>
        <v>0</v>
      </c>
      <c r="DQ66" s="13">
        <f t="shared" si="587"/>
        <v>0</v>
      </c>
      <c r="DR66" s="13">
        <f t="shared" si="588"/>
        <v>0</v>
      </c>
      <c r="DS66" s="13">
        <f t="shared" si="589"/>
        <v>0</v>
      </c>
      <c r="DT66" s="151"/>
      <c r="DU66" s="155"/>
      <c r="DV66" s="10"/>
      <c r="DW66" s="44" t="s">
        <v>77</v>
      </c>
      <c r="DX66" s="1041" t="str">
        <f>Prices!$A$106</f>
        <v xml:space="preserve">glazing  </v>
      </c>
      <c r="DY66" s="1041"/>
      <c r="DZ66" s="1042" t="s">
        <v>81</v>
      </c>
      <c r="EA66" s="1042"/>
      <c r="EB66" s="68">
        <v>0</v>
      </c>
      <c r="EC66" s="8"/>
      <c r="ED66" s="720">
        <f>Prices!$D106</f>
        <v>0</v>
      </c>
      <c r="EE66" s="13">
        <f t="shared" si="592"/>
        <v>0</v>
      </c>
      <c r="EF66" s="13">
        <f t="shared" si="593"/>
        <v>0</v>
      </c>
      <c r="EG66" s="13">
        <f t="shared" si="594"/>
        <v>0</v>
      </c>
      <c r="EH66" s="151"/>
      <c r="EI66" s="155"/>
      <c r="EJ66" s="10"/>
      <c r="EK66" s="44" t="s">
        <v>99</v>
      </c>
      <c r="EL66" s="95" t="s">
        <v>153</v>
      </c>
      <c r="EM66" s="744">
        <f t="shared" si="548"/>
        <v>0</v>
      </c>
      <c r="EN66" s="112"/>
      <c r="EO66" s="112"/>
      <c r="EP66" s="745">
        <f t="shared" si="549"/>
        <v>0</v>
      </c>
      <c r="EQ66" s="14"/>
      <c r="ER66" s="116">
        <f t="shared" si="550"/>
        <v>0</v>
      </c>
      <c r="ES66" s="81">
        <f t="shared" si="551"/>
        <v>0</v>
      </c>
      <c r="ET66" s="280">
        <v>0</v>
      </c>
      <c r="EU66" s="9" t="s">
        <v>45</v>
      </c>
      <c r="EV66" s="583">
        <f>IF(ER$4=0,0,EP66/$ER$4*$EX$4)</f>
        <v>0</v>
      </c>
      <c r="EW66" s="579">
        <f t="shared" si="86"/>
        <v>0</v>
      </c>
      <c r="EX66" s="582">
        <f t="shared" si="552"/>
        <v>0</v>
      </c>
      <c r="EY66" s="112"/>
      <c r="EZ66" s="576"/>
      <c r="FA66" s="162"/>
      <c r="FC66" s="44" t="s">
        <v>67</v>
      </c>
      <c r="FD66" s="11" t="s">
        <v>144</v>
      </c>
      <c r="FE66" s="141">
        <v>0</v>
      </c>
      <c r="FF66" s="141">
        <v>0</v>
      </c>
      <c r="FG66" s="142">
        <v>0</v>
      </c>
      <c r="FH66" s="139" t="s">
        <v>109</v>
      </c>
      <c r="FI66" s="122">
        <f t="shared" si="599"/>
        <v>0</v>
      </c>
      <c r="FJ66" s="602">
        <v>0</v>
      </c>
      <c r="FK66" s="604">
        <f t="shared" si="600"/>
        <v>0</v>
      </c>
      <c r="FL66" s="592"/>
      <c r="FM66" s="573"/>
      <c r="FN66" s="610">
        <f>SUM(FK66:FK67)</f>
        <v>0</v>
      </c>
      <c r="FO66" s="127">
        <f>IF(FO$4=0,0,FN66/$FO$4)</f>
        <v>0</v>
      </c>
      <c r="FP66" s="87" t="s">
        <v>67</v>
      </c>
      <c r="FQ66" s="522">
        <f>EX82</f>
        <v>0</v>
      </c>
      <c r="FR66" s="496">
        <f>FN66</f>
        <v>0</v>
      </c>
      <c r="FS66" s="567">
        <f>SUM(FQ66:FR67)</f>
        <v>0</v>
      </c>
    </row>
    <row r="67" spans="1:175" x14ac:dyDescent="0.25">
      <c r="A67" s="44" t="s">
        <v>77</v>
      </c>
      <c r="B67" s="1041" t="str">
        <f>Prices!$A$107</f>
        <v xml:space="preserve">glazing  </v>
      </c>
      <c r="C67" s="1041"/>
      <c r="D67" s="1042" t="s">
        <v>82</v>
      </c>
      <c r="E67" s="1042"/>
      <c r="F67" s="68">
        <v>0</v>
      </c>
      <c r="G67" s="8"/>
      <c r="H67" s="720">
        <f>Prices!$D107</f>
        <v>0</v>
      </c>
      <c r="I67" s="13">
        <f t="shared" si="597"/>
        <v>0</v>
      </c>
      <c r="J67" s="13">
        <f t="shared" si="553"/>
        <v>0</v>
      </c>
      <c r="K67" s="13">
        <f t="shared" si="554"/>
        <v>0</v>
      </c>
      <c r="L67" s="151"/>
      <c r="M67" s="155"/>
      <c r="N67" s="10"/>
      <c r="O67" s="44" t="s">
        <v>77</v>
      </c>
      <c r="P67" s="1041" t="str">
        <f>Prices!$A$107</f>
        <v xml:space="preserve">glazing  </v>
      </c>
      <c r="Q67" s="1041"/>
      <c r="R67" s="1042" t="s">
        <v>82</v>
      </c>
      <c r="S67" s="1042"/>
      <c r="T67" s="68">
        <v>0</v>
      </c>
      <c r="U67" s="8"/>
      <c r="V67" s="720">
        <f>Prices!$D107</f>
        <v>0</v>
      </c>
      <c r="W67" s="13">
        <f t="shared" si="598"/>
        <v>0</v>
      </c>
      <c r="X67" s="13">
        <f t="shared" si="555"/>
        <v>0</v>
      </c>
      <c r="Y67" s="13">
        <f t="shared" si="556"/>
        <v>0</v>
      </c>
      <c r="Z67" s="151"/>
      <c r="AA67" s="155"/>
      <c r="AB67" s="10"/>
      <c r="AC67" s="44" t="s">
        <v>77</v>
      </c>
      <c r="AD67" s="1041" t="str">
        <f>Prices!$A$107</f>
        <v xml:space="preserve">glazing  </v>
      </c>
      <c r="AE67" s="1041"/>
      <c r="AF67" s="1042" t="s">
        <v>82</v>
      </c>
      <c r="AG67" s="1042"/>
      <c r="AH67" s="68">
        <v>0</v>
      </c>
      <c r="AI67" s="8"/>
      <c r="AJ67" s="720">
        <f>Prices!$D107</f>
        <v>0</v>
      </c>
      <c r="AK67" s="13">
        <f t="shared" si="557"/>
        <v>0</v>
      </c>
      <c r="AL67" s="13">
        <f t="shared" si="558"/>
        <v>0</v>
      </c>
      <c r="AM67" s="13">
        <f t="shared" si="559"/>
        <v>0</v>
      </c>
      <c r="AN67" s="151"/>
      <c r="AO67" s="155"/>
      <c r="AP67" s="10"/>
      <c r="AQ67" s="44" t="s">
        <v>77</v>
      </c>
      <c r="AR67" s="1041" t="str">
        <f>Prices!$A$107</f>
        <v xml:space="preserve">glazing  </v>
      </c>
      <c r="AS67" s="1041"/>
      <c r="AT67" s="1042" t="s">
        <v>82</v>
      </c>
      <c r="AU67" s="1042"/>
      <c r="AV67" s="68">
        <v>0</v>
      </c>
      <c r="AW67" s="8"/>
      <c r="AX67" s="720">
        <f>Prices!$D107</f>
        <v>0</v>
      </c>
      <c r="AY67" s="13">
        <f t="shared" si="562"/>
        <v>0</v>
      </c>
      <c r="AZ67" s="13">
        <f t="shared" si="563"/>
        <v>0</v>
      </c>
      <c r="BA67" s="13">
        <f t="shared" si="564"/>
        <v>0</v>
      </c>
      <c r="BB67" s="151"/>
      <c r="BC67" s="155"/>
      <c r="BD67" s="10"/>
      <c r="BE67" s="44" t="s">
        <v>77</v>
      </c>
      <c r="BF67" s="1041" t="str">
        <f>Prices!$A$107</f>
        <v xml:space="preserve">glazing  </v>
      </c>
      <c r="BG67" s="1041"/>
      <c r="BH67" s="1042" t="s">
        <v>82</v>
      </c>
      <c r="BI67" s="1042"/>
      <c r="BJ67" s="68">
        <v>0</v>
      </c>
      <c r="BK67" s="8"/>
      <c r="BL67" s="720">
        <f>Prices!$D107</f>
        <v>0</v>
      </c>
      <c r="BM67" s="13">
        <f t="shared" si="567"/>
        <v>0</v>
      </c>
      <c r="BN67" s="13">
        <f t="shared" si="568"/>
        <v>0</v>
      </c>
      <c r="BO67" s="13">
        <f t="shared" si="569"/>
        <v>0</v>
      </c>
      <c r="BP67" s="151"/>
      <c r="BQ67" s="155"/>
      <c r="BR67" s="10"/>
      <c r="BS67" s="44" t="s">
        <v>77</v>
      </c>
      <c r="BT67" s="1041" t="str">
        <f>Prices!$A$107</f>
        <v xml:space="preserve">glazing  </v>
      </c>
      <c r="BU67" s="1041"/>
      <c r="BV67" s="1042" t="s">
        <v>82</v>
      </c>
      <c r="BW67" s="1042"/>
      <c r="BX67" s="68">
        <v>0</v>
      </c>
      <c r="BY67" s="8"/>
      <c r="BZ67" s="720">
        <f>Prices!$D107</f>
        <v>0</v>
      </c>
      <c r="CA67" s="13">
        <f t="shared" si="572"/>
        <v>0</v>
      </c>
      <c r="CB67" s="13">
        <f t="shared" si="573"/>
        <v>0</v>
      </c>
      <c r="CC67" s="13">
        <f t="shared" si="574"/>
        <v>0</v>
      </c>
      <c r="CD67" s="151"/>
      <c r="CE67" s="155"/>
      <c r="CF67" s="10"/>
      <c r="CG67" s="44" t="s">
        <v>77</v>
      </c>
      <c r="CH67" s="1041" t="str">
        <f>Prices!$A$107</f>
        <v xml:space="preserve">glazing  </v>
      </c>
      <c r="CI67" s="1041"/>
      <c r="CJ67" s="1042" t="s">
        <v>82</v>
      </c>
      <c r="CK67" s="1042"/>
      <c r="CL67" s="68">
        <v>0</v>
      </c>
      <c r="CM67" s="8"/>
      <c r="CN67" s="720">
        <f>Prices!$D107</f>
        <v>0</v>
      </c>
      <c r="CO67" s="13">
        <f t="shared" si="577"/>
        <v>0</v>
      </c>
      <c r="CP67" s="13">
        <f t="shared" si="578"/>
        <v>0</v>
      </c>
      <c r="CQ67" s="13">
        <f t="shared" si="579"/>
        <v>0</v>
      </c>
      <c r="CR67" s="151"/>
      <c r="CS67" s="155"/>
      <c r="CT67" s="10"/>
      <c r="CU67" s="44" t="s">
        <v>77</v>
      </c>
      <c r="CV67" s="1041" t="str">
        <f>Prices!$A$107</f>
        <v xml:space="preserve">glazing  </v>
      </c>
      <c r="CW67" s="1041"/>
      <c r="CX67" s="1042" t="s">
        <v>82</v>
      </c>
      <c r="CY67" s="1042"/>
      <c r="CZ67" s="68">
        <v>0</v>
      </c>
      <c r="DA67" s="8"/>
      <c r="DB67" s="720">
        <f>Prices!$D107</f>
        <v>0</v>
      </c>
      <c r="DC67" s="13">
        <f t="shared" si="582"/>
        <v>0</v>
      </c>
      <c r="DD67" s="13">
        <f t="shared" si="583"/>
        <v>0</v>
      </c>
      <c r="DE67" s="13">
        <f t="shared" si="584"/>
        <v>0</v>
      </c>
      <c r="DF67" s="151"/>
      <c r="DG67" s="155"/>
      <c r="DH67" s="10"/>
      <c r="DI67" s="44" t="s">
        <v>77</v>
      </c>
      <c r="DJ67" s="1041" t="str">
        <f>Prices!$A$107</f>
        <v xml:space="preserve">glazing  </v>
      </c>
      <c r="DK67" s="1041"/>
      <c r="DL67" s="1042" t="s">
        <v>82</v>
      </c>
      <c r="DM67" s="1042"/>
      <c r="DN67" s="68">
        <v>0</v>
      </c>
      <c r="DO67" s="8"/>
      <c r="DP67" s="720">
        <f>Prices!$D107</f>
        <v>0</v>
      </c>
      <c r="DQ67" s="13">
        <f t="shared" si="587"/>
        <v>0</v>
      </c>
      <c r="DR67" s="13">
        <f t="shared" si="588"/>
        <v>0</v>
      </c>
      <c r="DS67" s="13">
        <f t="shared" si="589"/>
        <v>0</v>
      </c>
      <c r="DT67" s="151"/>
      <c r="DU67" s="155"/>
      <c r="DV67" s="10"/>
      <c r="DW67" s="44" t="s">
        <v>77</v>
      </c>
      <c r="DX67" s="1041" t="str">
        <f>Prices!$A$107</f>
        <v xml:space="preserve">glazing  </v>
      </c>
      <c r="DY67" s="1041"/>
      <c r="DZ67" s="1042" t="s">
        <v>82</v>
      </c>
      <c r="EA67" s="1042"/>
      <c r="EB67" s="68">
        <v>0</v>
      </c>
      <c r="EC67" s="8"/>
      <c r="ED67" s="720">
        <f>Prices!$D107</f>
        <v>0</v>
      </c>
      <c r="EE67" s="13">
        <f t="shared" si="592"/>
        <v>0</v>
      </c>
      <c r="EF67" s="13">
        <f t="shared" si="593"/>
        <v>0</v>
      </c>
      <c r="EG67" s="13">
        <f t="shared" si="594"/>
        <v>0</v>
      </c>
      <c r="EH67" s="151"/>
      <c r="EI67" s="155"/>
      <c r="EJ67" s="10"/>
      <c r="EK67" s="44" t="s">
        <v>91</v>
      </c>
      <c r="EL67" s="95" t="s">
        <v>113</v>
      </c>
      <c r="EM67" s="744">
        <f t="shared" si="548"/>
        <v>0</v>
      </c>
      <c r="EN67" s="147"/>
      <c r="EO67" s="147"/>
      <c r="EP67" s="744">
        <f t="shared" si="549"/>
        <v>0</v>
      </c>
      <c r="EQ67" s="190">
        <f>G90*$C$2+U90*$Q$2+AI90*$AE$2+AW90*$AS$2+BK90*$BG$2+BY90*$BU$2+CM90*$CI$2+DA90*$CW$2+DO90*$DK$2+EC90*$DY$2</f>
        <v>0</v>
      </c>
      <c r="ER67" s="116">
        <f t="shared" si="550"/>
        <v>0</v>
      </c>
      <c r="ES67" s="81">
        <f t="shared" si="551"/>
        <v>0</v>
      </c>
      <c r="ET67" s="280">
        <v>0</v>
      </c>
      <c r="EU67" s="9" t="s">
        <v>109</v>
      </c>
      <c r="EV67" s="583">
        <f>IF(ER$4=0,0,EQ67/$ER$4*$EX$4)</f>
        <v>0</v>
      </c>
      <c r="EW67" s="579">
        <f t="shared" si="86"/>
        <v>0</v>
      </c>
      <c r="EX67" s="582">
        <f t="shared" si="552"/>
        <v>0</v>
      </c>
      <c r="EY67" s="574">
        <f>EZ136</f>
        <v>0</v>
      </c>
      <c r="EZ67" s="542">
        <f>ET136</f>
        <v>0</v>
      </c>
      <c r="FA67" s="567"/>
      <c r="FC67" s="44" t="s">
        <v>67</v>
      </c>
      <c r="FD67" s="11" t="s">
        <v>144</v>
      </c>
      <c r="FE67" s="141">
        <v>0</v>
      </c>
      <c r="FF67" s="141">
        <v>0</v>
      </c>
      <c r="FG67" s="142">
        <v>0</v>
      </c>
      <c r="FH67" s="139" t="s">
        <v>21</v>
      </c>
      <c r="FI67" s="122">
        <f t="shared" si="599"/>
        <v>0</v>
      </c>
      <c r="FJ67" s="602">
        <v>0</v>
      </c>
      <c r="FK67" s="604">
        <f t="shared" si="600"/>
        <v>0</v>
      </c>
      <c r="FL67" s="592"/>
      <c r="FM67" s="573"/>
      <c r="FN67" s="607"/>
      <c r="FO67" s="127"/>
      <c r="FP67" s="87" t="s">
        <v>243</v>
      </c>
      <c r="FQ67" s="522">
        <f>EX21</f>
        <v>0</v>
      </c>
      <c r="FR67" s="496">
        <f>FN21</f>
        <v>0</v>
      </c>
      <c r="FS67" s="567"/>
    </row>
    <row r="68" spans="1:175" x14ac:dyDescent="0.25">
      <c r="A68" s="44" t="s">
        <v>77</v>
      </c>
      <c r="B68" s="1041" t="str">
        <f>Prices!$A$108</f>
        <v xml:space="preserve">glazing  </v>
      </c>
      <c r="C68" s="1041"/>
      <c r="D68" s="1042" t="s">
        <v>83</v>
      </c>
      <c r="E68" s="1042"/>
      <c r="F68" s="68">
        <v>0</v>
      </c>
      <c r="G68" s="8"/>
      <c r="H68" s="720">
        <f>Prices!$D108</f>
        <v>0</v>
      </c>
      <c r="I68" s="13">
        <f t="shared" si="597"/>
        <v>0</v>
      </c>
      <c r="J68" s="13">
        <f t="shared" si="553"/>
        <v>0</v>
      </c>
      <c r="K68" s="13">
        <f t="shared" si="554"/>
        <v>0</v>
      </c>
      <c r="L68" s="151"/>
      <c r="M68" s="155"/>
      <c r="N68" s="15"/>
      <c r="O68" s="44" t="s">
        <v>77</v>
      </c>
      <c r="P68" s="1041" t="str">
        <f>Prices!$A$108</f>
        <v xml:space="preserve">glazing  </v>
      </c>
      <c r="Q68" s="1041"/>
      <c r="R68" s="1042" t="s">
        <v>83</v>
      </c>
      <c r="S68" s="1042"/>
      <c r="T68" s="68">
        <v>0</v>
      </c>
      <c r="U68" s="8"/>
      <c r="V68" s="720">
        <f>Prices!$D108</f>
        <v>0</v>
      </c>
      <c r="W68" s="13">
        <f t="shared" si="598"/>
        <v>0</v>
      </c>
      <c r="X68" s="13">
        <f t="shared" si="555"/>
        <v>0</v>
      </c>
      <c r="Y68" s="13">
        <f t="shared" si="556"/>
        <v>0</v>
      </c>
      <c r="Z68" s="151"/>
      <c r="AA68" s="155"/>
      <c r="AB68" s="15"/>
      <c r="AC68" s="44" t="s">
        <v>77</v>
      </c>
      <c r="AD68" s="1041" t="str">
        <f>Prices!$A$108</f>
        <v xml:space="preserve">glazing  </v>
      </c>
      <c r="AE68" s="1041"/>
      <c r="AF68" s="1042" t="s">
        <v>83</v>
      </c>
      <c r="AG68" s="1042"/>
      <c r="AH68" s="68">
        <v>0</v>
      </c>
      <c r="AI68" s="8"/>
      <c r="AJ68" s="720">
        <f>Prices!$D108</f>
        <v>0</v>
      </c>
      <c r="AK68" s="13">
        <f t="shared" si="557"/>
        <v>0</v>
      </c>
      <c r="AL68" s="13">
        <f t="shared" si="558"/>
        <v>0</v>
      </c>
      <c r="AM68" s="13">
        <f t="shared" si="559"/>
        <v>0</v>
      </c>
      <c r="AN68" s="151"/>
      <c r="AO68" s="155"/>
      <c r="AP68" s="15"/>
      <c r="AQ68" s="44" t="s">
        <v>77</v>
      </c>
      <c r="AR68" s="1041" t="str">
        <f>Prices!$A$108</f>
        <v xml:space="preserve">glazing  </v>
      </c>
      <c r="AS68" s="1041"/>
      <c r="AT68" s="1042" t="s">
        <v>83</v>
      </c>
      <c r="AU68" s="1042"/>
      <c r="AV68" s="68">
        <v>0</v>
      </c>
      <c r="AW68" s="8"/>
      <c r="AX68" s="720">
        <f>Prices!$D108</f>
        <v>0</v>
      </c>
      <c r="AY68" s="13">
        <f t="shared" si="562"/>
        <v>0</v>
      </c>
      <c r="AZ68" s="13">
        <f t="shared" si="563"/>
        <v>0</v>
      </c>
      <c r="BA68" s="13">
        <f t="shared" si="564"/>
        <v>0</v>
      </c>
      <c r="BB68" s="151"/>
      <c r="BC68" s="155"/>
      <c r="BD68" s="15"/>
      <c r="BE68" s="44" t="s">
        <v>77</v>
      </c>
      <c r="BF68" s="1041" t="str">
        <f>Prices!$A$108</f>
        <v xml:space="preserve">glazing  </v>
      </c>
      <c r="BG68" s="1041"/>
      <c r="BH68" s="1042" t="s">
        <v>83</v>
      </c>
      <c r="BI68" s="1042"/>
      <c r="BJ68" s="68">
        <v>0</v>
      </c>
      <c r="BK68" s="8"/>
      <c r="BL68" s="720">
        <f>Prices!$D108</f>
        <v>0</v>
      </c>
      <c r="BM68" s="13">
        <f t="shared" si="567"/>
        <v>0</v>
      </c>
      <c r="BN68" s="13">
        <f t="shared" si="568"/>
        <v>0</v>
      </c>
      <c r="BO68" s="13">
        <f t="shared" si="569"/>
        <v>0</v>
      </c>
      <c r="BP68" s="151"/>
      <c r="BQ68" s="155"/>
      <c r="BR68" s="15"/>
      <c r="BS68" s="44" t="s">
        <v>77</v>
      </c>
      <c r="BT68" s="1041" t="str">
        <f>Prices!$A$108</f>
        <v xml:space="preserve">glazing  </v>
      </c>
      <c r="BU68" s="1041"/>
      <c r="BV68" s="1042" t="s">
        <v>83</v>
      </c>
      <c r="BW68" s="1042"/>
      <c r="BX68" s="68">
        <v>0</v>
      </c>
      <c r="BY68" s="8"/>
      <c r="BZ68" s="720">
        <f>Prices!$D108</f>
        <v>0</v>
      </c>
      <c r="CA68" s="13">
        <f t="shared" si="572"/>
        <v>0</v>
      </c>
      <c r="CB68" s="13">
        <f t="shared" si="573"/>
        <v>0</v>
      </c>
      <c r="CC68" s="13">
        <f t="shared" si="574"/>
        <v>0</v>
      </c>
      <c r="CD68" s="151"/>
      <c r="CE68" s="155"/>
      <c r="CF68" s="15"/>
      <c r="CG68" s="44" t="s">
        <v>77</v>
      </c>
      <c r="CH68" s="1041" t="str">
        <f>Prices!$A$108</f>
        <v xml:space="preserve">glazing  </v>
      </c>
      <c r="CI68" s="1041"/>
      <c r="CJ68" s="1042" t="s">
        <v>83</v>
      </c>
      <c r="CK68" s="1042"/>
      <c r="CL68" s="68">
        <v>0</v>
      </c>
      <c r="CM68" s="8"/>
      <c r="CN68" s="720">
        <f>Prices!$D108</f>
        <v>0</v>
      </c>
      <c r="CO68" s="13">
        <f t="shared" si="577"/>
        <v>0</v>
      </c>
      <c r="CP68" s="13">
        <f t="shared" si="578"/>
        <v>0</v>
      </c>
      <c r="CQ68" s="13">
        <f t="shared" si="579"/>
        <v>0</v>
      </c>
      <c r="CR68" s="151"/>
      <c r="CS68" s="155"/>
      <c r="CT68" s="15"/>
      <c r="CU68" s="44" t="s">
        <v>77</v>
      </c>
      <c r="CV68" s="1041" t="str">
        <f>Prices!$A$108</f>
        <v xml:space="preserve">glazing  </v>
      </c>
      <c r="CW68" s="1041"/>
      <c r="CX68" s="1042" t="s">
        <v>83</v>
      </c>
      <c r="CY68" s="1042"/>
      <c r="CZ68" s="68">
        <v>0</v>
      </c>
      <c r="DA68" s="8"/>
      <c r="DB68" s="720">
        <f>Prices!$D108</f>
        <v>0</v>
      </c>
      <c r="DC68" s="13">
        <f t="shared" si="582"/>
        <v>0</v>
      </c>
      <c r="DD68" s="13">
        <f t="shared" si="583"/>
        <v>0</v>
      </c>
      <c r="DE68" s="13">
        <f t="shared" si="584"/>
        <v>0</v>
      </c>
      <c r="DF68" s="151"/>
      <c r="DG68" s="155"/>
      <c r="DH68" s="15"/>
      <c r="DI68" s="44" t="s">
        <v>77</v>
      </c>
      <c r="DJ68" s="1041" t="str">
        <f>Prices!$A$108</f>
        <v xml:space="preserve">glazing  </v>
      </c>
      <c r="DK68" s="1041"/>
      <c r="DL68" s="1042" t="s">
        <v>83</v>
      </c>
      <c r="DM68" s="1042"/>
      <c r="DN68" s="68">
        <v>0</v>
      </c>
      <c r="DO68" s="8"/>
      <c r="DP68" s="720">
        <f>Prices!$D108</f>
        <v>0</v>
      </c>
      <c r="DQ68" s="13">
        <f t="shared" si="587"/>
        <v>0</v>
      </c>
      <c r="DR68" s="13">
        <f t="shared" si="588"/>
        <v>0</v>
      </c>
      <c r="DS68" s="13">
        <f t="shared" si="589"/>
        <v>0</v>
      </c>
      <c r="DT68" s="151"/>
      <c r="DU68" s="155"/>
      <c r="DV68" s="15"/>
      <c r="DW68" s="44" t="s">
        <v>77</v>
      </c>
      <c r="DX68" s="1041" t="str">
        <f>Prices!$A$108</f>
        <v xml:space="preserve">glazing  </v>
      </c>
      <c r="DY68" s="1041"/>
      <c r="DZ68" s="1042" t="s">
        <v>83</v>
      </c>
      <c r="EA68" s="1042"/>
      <c r="EB68" s="68">
        <v>0</v>
      </c>
      <c r="EC68" s="8"/>
      <c r="ED68" s="720">
        <f>Prices!$D108</f>
        <v>0</v>
      </c>
      <c r="EE68" s="13">
        <f t="shared" si="592"/>
        <v>0</v>
      </c>
      <c r="EF68" s="13">
        <f t="shared" si="593"/>
        <v>0</v>
      </c>
      <c r="EG68" s="13">
        <f t="shared" si="594"/>
        <v>0</v>
      </c>
      <c r="EH68" s="151"/>
      <c r="EI68" s="155"/>
      <c r="EJ68" s="15"/>
      <c r="EK68" s="44" t="s">
        <v>91</v>
      </c>
      <c r="EL68" s="95" t="s">
        <v>113</v>
      </c>
      <c r="EM68" s="744">
        <f t="shared" si="548"/>
        <v>0</v>
      </c>
      <c r="EN68" s="147"/>
      <c r="EO68" s="147"/>
      <c r="EP68" s="744">
        <f t="shared" si="549"/>
        <v>0</v>
      </c>
      <c r="EQ68" s="190">
        <f>G91*$C$2+U91*$Q$2+AI91*$AE$2+AW91*$AS$2+BK91*$BG$2+BY91*$BU$2+CM91*$CI$2+DA91*$CW$2+DO91*$DK$2+EC91*$DY$2</f>
        <v>0</v>
      </c>
      <c r="ER68" s="116">
        <f t="shared" si="550"/>
        <v>0</v>
      </c>
      <c r="ES68" s="81">
        <f t="shared" si="551"/>
        <v>0</v>
      </c>
      <c r="ET68" s="280">
        <v>0</v>
      </c>
      <c r="EU68" s="9" t="s">
        <v>109</v>
      </c>
      <c r="EV68" s="583">
        <f>IF(ER$4=0,0,EQ68/$ER$4*$EX$4)</f>
        <v>0</v>
      </c>
      <c r="EW68" s="579">
        <f t="shared" si="86"/>
        <v>0</v>
      </c>
      <c r="EX68" s="582">
        <f t="shared" si="552"/>
        <v>0</v>
      </c>
      <c r="EY68" s="574"/>
      <c r="EZ68" s="576"/>
      <c r="FA68" s="162"/>
      <c r="FC68" s="44" t="s">
        <v>68</v>
      </c>
      <c r="FD68" s="11" t="s">
        <v>145</v>
      </c>
      <c r="FE68" s="141">
        <v>0</v>
      </c>
      <c r="FF68" s="141">
        <v>0</v>
      </c>
      <c r="FG68" s="142">
        <v>0</v>
      </c>
      <c r="FH68" s="139" t="s">
        <v>109</v>
      </c>
      <c r="FI68" s="122">
        <f t="shared" si="599"/>
        <v>0</v>
      </c>
      <c r="FJ68" s="602">
        <v>0</v>
      </c>
      <c r="FK68" s="604">
        <f t="shared" si="600"/>
        <v>0</v>
      </c>
      <c r="FL68" s="590"/>
      <c r="FM68" s="569"/>
      <c r="FN68" s="610">
        <f>SUM(FK68:FK69)</f>
        <v>0</v>
      </c>
      <c r="FO68" s="127">
        <f>IF(FO$4=0,0,FN68/$FO$4)</f>
        <v>0</v>
      </c>
      <c r="FP68" s="87" t="s">
        <v>68</v>
      </c>
      <c r="FQ68" s="522">
        <f>EX83</f>
        <v>0</v>
      </c>
      <c r="FR68" s="496">
        <f>FN68</f>
        <v>0</v>
      </c>
      <c r="FS68" s="567">
        <f>SUM(FQ68:FR69)</f>
        <v>0</v>
      </c>
    </row>
    <row r="69" spans="1:175" x14ac:dyDescent="0.25">
      <c r="A69" s="44" t="s">
        <v>77</v>
      </c>
      <c r="B69" s="1041" t="str">
        <f>Prices!$A$109</f>
        <v xml:space="preserve">glazing  </v>
      </c>
      <c r="C69" s="1041"/>
      <c r="D69" s="1042" t="s">
        <v>84</v>
      </c>
      <c r="E69" s="1042"/>
      <c r="F69" s="68">
        <v>0</v>
      </c>
      <c r="G69" s="8"/>
      <c r="H69" s="720">
        <f>Prices!$D109</f>
        <v>0</v>
      </c>
      <c r="I69" s="13">
        <f t="shared" si="597"/>
        <v>0</v>
      </c>
      <c r="J69" s="13">
        <f t="shared" si="553"/>
        <v>0</v>
      </c>
      <c r="K69" s="13">
        <f t="shared" si="554"/>
        <v>0</v>
      </c>
      <c r="L69" s="151"/>
      <c r="M69" s="155"/>
      <c r="N69" s="10"/>
      <c r="O69" s="44" t="s">
        <v>77</v>
      </c>
      <c r="P69" s="1041" t="str">
        <f>Prices!$A$109</f>
        <v xml:space="preserve">glazing  </v>
      </c>
      <c r="Q69" s="1041"/>
      <c r="R69" s="1042" t="s">
        <v>84</v>
      </c>
      <c r="S69" s="1042"/>
      <c r="T69" s="68">
        <v>0</v>
      </c>
      <c r="U69" s="8"/>
      <c r="V69" s="720">
        <f>Prices!$D109</f>
        <v>0</v>
      </c>
      <c r="W69" s="13">
        <f t="shared" si="598"/>
        <v>0</v>
      </c>
      <c r="X69" s="13">
        <f t="shared" si="555"/>
        <v>0</v>
      </c>
      <c r="Y69" s="13">
        <f t="shared" si="556"/>
        <v>0</v>
      </c>
      <c r="Z69" s="151"/>
      <c r="AA69" s="155"/>
      <c r="AB69" s="10"/>
      <c r="AC69" s="44" t="s">
        <v>77</v>
      </c>
      <c r="AD69" s="1041" t="str">
        <f>Prices!$A$109</f>
        <v xml:space="preserve">glazing  </v>
      </c>
      <c r="AE69" s="1041"/>
      <c r="AF69" s="1042" t="s">
        <v>84</v>
      </c>
      <c r="AG69" s="1042"/>
      <c r="AH69" s="68">
        <v>0</v>
      </c>
      <c r="AI69" s="8"/>
      <c r="AJ69" s="720">
        <f>Prices!$D109</f>
        <v>0</v>
      </c>
      <c r="AK69" s="13">
        <f t="shared" si="557"/>
        <v>0</v>
      </c>
      <c r="AL69" s="13">
        <f t="shared" si="558"/>
        <v>0</v>
      </c>
      <c r="AM69" s="13">
        <f t="shared" si="559"/>
        <v>0</v>
      </c>
      <c r="AN69" s="151"/>
      <c r="AO69" s="155"/>
      <c r="AP69" s="10"/>
      <c r="AQ69" s="44" t="s">
        <v>77</v>
      </c>
      <c r="AR69" s="1041" t="str">
        <f>Prices!$A$109</f>
        <v xml:space="preserve">glazing  </v>
      </c>
      <c r="AS69" s="1041"/>
      <c r="AT69" s="1042" t="s">
        <v>84</v>
      </c>
      <c r="AU69" s="1042"/>
      <c r="AV69" s="68">
        <v>0</v>
      </c>
      <c r="AW69" s="8"/>
      <c r="AX69" s="720">
        <f>Prices!$D109</f>
        <v>0</v>
      </c>
      <c r="AY69" s="13">
        <f t="shared" si="562"/>
        <v>0</v>
      </c>
      <c r="AZ69" s="13">
        <f t="shared" si="563"/>
        <v>0</v>
      </c>
      <c r="BA69" s="13">
        <f t="shared" si="564"/>
        <v>0</v>
      </c>
      <c r="BB69" s="151"/>
      <c r="BC69" s="155"/>
      <c r="BD69" s="10"/>
      <c r="BE69" s="44" t="s">
        <v>77</v>
      </c>
      <c r="BF69" s="1041" t="str">
        <f>Prices!$A$109</f>
        <v xml:space="preserve">glazing  </v>
      </c>
      <c r="BG69" s="1041"/>
      <c r="BH69" s="1042" t="s">
        <v>84</v>
      </c>
      <c r="BI69" s="1042"/>
      <c r="BJ69" s="68">
        <v>0</v>
      </c>
      <c r="BK69" s="8"/>
      <c r="BL69" s="720">
        <f>Prices!$D109</f>
        <v>0</v>
      </c>
      <c r="BM69" s="13">
        <f t="shared" si="567"/>
        <v>0</v>
      </c>
      <c r="BN69" s="13">
        <f t="shared" si="568"/>
        <v>0</v>
      </c>
      <c r="BO69" s="13">
        <f t="shared" si="569"/>
        <v>0</v>
      </c>
      <c r="BP69" s="151"/>
      <c r="BQ69" s="155"/>
      <c r="BR69" s="10"/>
      <c r="BS69" s="44" t="s">
        <v>77</v>
      </c>
      <c r="BT69" s="1041" t="str">
        <f>Prices!$A$109</f>
        <v xml:space="preserve">glazing  </v>
      </c>
      <c r="BU69" s="1041"/>
      <c r="BV69" s="1042" t="s">
        <v>84</v>
      </c>
      <c r="BW69" s="1042"/>
      <c r="BX69" s="68">
        <v>0</v>
      </c>
      <c r="BY69" s="8"/>
      <c r="BZ69" s="720">
        <f>Prices!$D109</f>
        <v>0</v>
      </c>
      <c r="CA69" s="13">
        <f t="shared" si="572"/>
        <v>0</v>
      </c>
      <c r="CB69" s="13">
        <f t="shared" si="573"/>
        <v>0</v>
      </c>
      <c r="CC69" s="13">
        <f t="shared" si="574"/>
        <v>0</v>
      </c>
      <c r="CD69" s="151"/>
      <c r="CE69" s="155"/>
      <c r="CF69" s="10"/>
      <c r="CG69" s="44" t="s">
        <v>77</v>
      </c>
      <c r="CH69" s="1041" t="str">
        <f>Prices!$A$109</f>
        <v xml:space="preserve">glazing  </v>
      </c>
      <c r="CI69" s="1041"/>
      <c r="CJ69" s="1042" t="s">
        <v>84</v>
      </c>
      <c r="CK69" s="1042"/>
      <c r="CL69" s="68">
        <v>0</v>
      </c>
      <c r="CM69" s="8"/>
      <c r="CN69" s="720">
        <f>Prices!$D109</f>
        <v>0</v>
      </c>
      <c r="CO69" s="13">
        <f t="shared" si="577"/>
        <v>0</v>
      </c>
      <c r="CP69" s="13">
        <f t="shared" si="578"/>
        <v>0</v>
      </c>
      <c r="CQ69" s="13">
        <f t="shared" si="579"/>
        <v>0</v>
      </c>
      <c r="CR69" s="151"/>
      <c r="CS69" s="155"/>
      <c r="CT69" s="10"/>
      <c r="CU69" s="44" t="s">
        <v>77</v>
      </c>
      <c r="CV69" s="1041" t="str">
        <f>Prices!$A$109</f>
        <v xml:space="preserve">glazing  </v>
      </c>
      <c r="CW69" s="1041"/>
      <c r="CX69" s="1042" t="s">
        <v>84</v>
      </c>
      <c r="CY69" s="1042"/>
      <c r="CZ69" s="68">
        <v>0</v>
      </c>
      <c r="DA69" s="8"/>
      <c r="DB69" s="720">
        <f>Prices!$D109</f>
        <v>0</v>
      </c>
      <c r="DC69" s="13">
        <f t="shared" si="582"/>
        <v>0</v>
      </c>
      <c r="DD69" s="13">
        <f t="shared" si="583"/>
        <v>0</v>
      </c>
      <c r="DE69" s="13">
        <f t="shared" si="584"/>
        <v>0</v>
      </c>
      <c r="DF69" s="151"/>
      <c r="DG69" s="155"/>
      <c r="DH69" s="10"/>
      <c r="DI69" s="44" t="s">
        <v>77</v>
      </c>
      <c r="DJ69" s="1041" t="str">
        <f>Prices!$A$109</f>
        <v xml:space="preserve">glazing  </v>
      </c>
      <c r="DK69" s="1041"/>
      <c r="DL69" s="1042" t="s">
        <v>84</v>
      </c>
      <c r="DM69" s="1042"/>
      <c r="DN69" s="68">
        <v>0</v>
      </c>
      <c r="DO69" s="8"/>
      <c r="DP69" s="720">
        <f>Prices!$D109</f>
        <v>0</v>
      </c>
      <c r="DQ69" s="13">
        <f t="shared" si="587"/>
        <v>0</v>
      </c>
      <c r="DR69" s="13">
        <f t="shared" si="588"/>
        <v>0</v>
      </c>
      <c r="DS69" s="13">
        <f t="shared" si="589"/>
        <v>0</v>
      </c>
      <c r="DT69" s="151"/>
      <c r="DU69" s="155"/>
      <c r="DV69" s="10"/>
      <c r="DW69" s="44" t="s">
        <v>77</v>
      </c>
      <c r="DX69" s="1041" t="str">
        <f>Prices!$A$109</f>
        <v xml:space="preserve">glazing  </v>
      </c>
      <c r="DY69" s="1041"/>
      <c r="DZ69" s="1042" t="s">
        <v>84</v>
      </c>
      <c r="EA69" s="1042"/>
      <c r="EB69" s="68">
        <v>0</v>
      </c>
      <c r="EC69" s="8"/>
      <c r="ED69" s="720">
        <f>Prices!$D109</f>
        <v>0</v>
      </c>
      <c r="EE69" s="13">
        <f t="shared" si="592"/>
        <v>0</v>
      </c>
      <c r="EF69" s="13">
        <f t="shared" si="593"/>
        <v>0</v>
      </c>
      <c r="EG69" s="13">
        <f t="shared" si="594"/>
        <v>0</v>
      </c>
      <c r="EH69" s="151"/>
      <c r="EI69" s="155"/>
      <c r="EJ69" s="10"/>
      <c r="EK69" s="44" t="s">
        <v>240</v>
      </c>
      <c r="EL69" s="95" t="s">
        <v>114</v>
      </c>
      <c r="EM69" s="744">
        <f t="shared" si="548"/>
        <v>0</v>
      </c>
      <c r="EN69" s="147"/>
      <c r="EO69" s="147"/>
      <c r="EP69" s="744">
        <f t="shared" si="549"/>
        <v>0</v>
      </c>
      <c r="EQ69" s="190">
        <f>G92*$C$2+U92*$Q$2+AI92*$AE$2+AW92*$AS$2+BK92*$BG$2+BY92*$BU$2+CM92*$CI$2+DA92*$CW$2+DO92*$DK$2+EC92*$DY$2</f>
        <v>0</v>
      </c>
      <c r="ER69" s="116">
        <f t="shared" si="550"/>
        <v>0</v>
      </c>
      <c r="ES69" s="81">
        <f t="shared" si="551"/>
        <v>0</v>
      </c>
      <c r="ET69" s="280">
        <v>0</v>
      </c>
      <c r="EU69" s="9" t="s">
        <v>109</v>
      </c>
      <c r="EV69" s="583">
        <f>IF(ER$4=0,0,EQ69/$ER$4*$EX$4)</f>
        <v>0</v>
      </c>
      <c r="EW69" s="579">
        <f t="shared" si="86"/>
        <v>0</v>
      </c>
      <c r="EX69" s="582">
        <f t="shared" si="552"/>
        <v>0</v>
      </c>
      <c r="EY69" s="574">
        <f>EZ137</f>
        <v>0</v>
      </c>
      <c r="EZ69" s="542">
        <f>ET137</f>
        <v>0</v>
      </c>
      <c r="FA69" s="567"/>
      <c r="FC69" s="44" t="s">
        <v>68</v>
      </c>
      <c r="FD69" s="11" t="s">
        <v>145</v>
      </c>
      <c r="FE69" s="141">
        <v>0</v>
      </c>
      <c r="FF69" s="141">
        <v>0</v>
      </c>
      <c r="FG69" s="142">
        <v>0</v>
      </c>
      <c r="FH69" s="139" t="s">
        <v>21</v>
      </c>
      <c r="FI69" s="122">
        <f t="shared" si="599"/>
        <v>0</v>
      </c>
      <c r="FJ69" s="602">
        <v>0</v>
      </c>
      <c r="FK69" s="604">
        <f t="shared" si="600"/>
        <v>0</v>
      </c>
      <c r="FL69" s="592"/>
      <c r="FM69" s="573"/>
      <c r="FN69" s="607"/>
      <c r="FO69" s="127"/>
      <c r="FP69" s="87" t="s">
        <v>242</v>
      </c>
      <c r="FQ69" s="522">
        <f>EX22</f>
        <v>0</v>
      </c>
      <c r="FR69" s="496">
        <f>FN23</f>
        <v>0</v>
      </c>
      <c r="FS69" s="567"/>
    </row>
    <row r="70" spans="1:175" x14ac:dyDescent="0.25">
      <c r="A70" s="44" t="s">
        <v>77</v>
      </c>
      <c r="B70" s="1041" t="str">
        <f>Prices!$A$110</f>
        <v xml:space="preserve">glazing  </v>
      </c>
      <c r="C70" s="1041"/>
      <c r="D70" s="1042" t="s">
        <v>85</v>
      </c>
      <c r="E70" s="1042"/>
      <c r="F70" s="68">
        <v>0</v>
      </c>
      <c r="G70" s="8"/>
      <c r="H70" s="720">
        <f>Prices!$D110</f>
        <v>0</v>
      </c>
      <c r="I70" s="13">
        <f t="shared" si="597"/>
        <v>0</v>
      </c>
      <c r="J70" s="13">
        <f t="shared" si="553"/>
        <v>0</v>
      </c>
      <c r="K70" s="13">
        <f t="shared" si="554"/>
        <v>0</v>
      </c>
      <c r="L70" s="151"/>
      <c r="M70" s="155"/>
      <c r="N70" s="10"/>
      <c r="O70" s="44" t="s">
        <v>77</v>
      </c>
      <c r="P70" s="1041" t="str">
        <f>Prices!$A$110</f>
        <v xml:space="preserve">glazing  </v>
      </c>
      <c r="Q70" s="1041"/>
      <c r="R70" s="1042" t="s">
        <v>85</v>
      </c>
      <c r="S70" s="1042"/>
      <c r="T70" s="68">
        <v>0</v>
      </c>
      <c r="U70" s="8"/>
      <c r="V70" s="720">
        <f>Prices!$D110</f>
        <v>0</v>
      </c>
      <c r="W70" s="13">
        <f t="shared" si="598"/>
        <v>0</v>
      </c>
      <c r="X70" s="13">
        <f t="shared" si="555"/>
        <v>0</v>
      </c>
      <c r="Y70" s="13">
        <f t="shared" si="556"/>
        <v>0</v>
      </c>
      <c r="Z70" s="151"/>
      <c r="AA70" s="155"/>
      <c r="AB70" s="10"/>
      <c r="AC70" s="44" t="s">
        <v>77</v>
      </c>
      <c r="AD70" s="1041" t="str">
        <f>Prices!$A$110</f>
        <v xml:space="preserve">glazing  </v>
      </c>
      <c r="AE70" s="1041"/>
      <c r="AF70" s="1042" t="s">
        <v>85</v>
      </c>
      <c r="AG70" s="1042"/>
      <c r="AH70" s="68">
        <v>0</v>
      </c>
      <c r="AI70" s="8"/>
      <c r="AJ70" s="720">
        <f>Prices!$D110</f>
        <v>0</v>
      </c>
      <c r="AK70" s="13">
        <f t="shared" si="557"/>
        <v>0</v>
      </c>
      <c r="AL70" s="13">
        <f t="shared" si="558"/>
        <v>0</v>
      </c>
      <c r="AM70" s="13">
        <f t="shared" si="559"/>
        <v>0</v>
      </c>
      <c r="AN70" s="151"/>
      <c r="AO70" s="155"/>
      <c r="AP70" s="10"/>
      <c r="AQ70" s="44" t="s">
        <v>77</v>
      </c>
      <c r="AR70" s="1041" t="str">
        <f>Prices!$A$110</f>
        <v xml:space="preserve">glazing  </v>
      </c>
      <c r="AS70" s="1041"/>
      <c r="AT70" s="1042" t="s">
        <v>85</v>
      </c>
      <c r="AU70" s="1042"/>
      <c r="AV70" s="68">
        <v>0</v>
      </c>
      <c r="AW70" s="8"/>
      <c r="AX70" s="720">
        <f>Prices!$D110</f>
        <v>0</v>
      </c>
      <c r="AY70" s="13">
        <f t="shared" si="562"/>
        <v>0</v>
      </c>
      <c r="AZ70" s="13">
        <f t="shared" si="563"/>
        <v>0</v>
      </c>
      <c r="BA70" s="13">
        <f t="shared" si="564"/>
        <v>0</v>
      </c>
      <c r="BB70" s="151"/>
      <c r="BC70" s="155"/>
      <c r="BD70" s="10"/>
      <c r="BE70" s="44" t="s">
        <v>77</v>
      </c>
      <c r="BF70" s="1041" t="str">
        <f>Prices!$A$110</f>
        <v xml:space="preserve">glazing  </v>
      </c>
      <c r="BG70" s="1041"/>
      <c r="BH70" s="1042" t="s">
        <v>85</v>
      </c>
      <c r="BI70" s="1042"/>
      <c r="BJ70" s="68">
        <v>0</v>
      </c>
      <c r="BK70" s="8"/>
      <c r="BL70" s="720">
        <f>Prices!$D110</f>
        <v>0</v>
      </c>
      <c r="BM70" s="13">
        <f t="shared" si="567"/>
        <v>0</v>
      </c>
      <c r="BN70" s="13">
        <f t="shared" si="568"/>
        <v>0</v>
      </c>
      <c r="BO70" s="13">
        <f t="shared" si="569"/>
        <v>0</v>
      </c>
      <c r="BP70" s="151"/>
      <c r="BQ70" s="155"/>
      <c r="BR70" s="10"/>
      <c r="BS70" s="44" t="s">
        <v>77</v>
      </c>
      <c r="BT70" s="1041" t="str">
        <f>Prices!$A$110</f>
        <v xml:space="preserve">glazing  </v>
      </c>
      <c r="BU70" s="1041"/>
      <c r="BV70" s="1042" t="s">
        <v>85</v>
      </c>
      <c r="BW70" s="1042"/>
      <c r="BX70" s="68">
        <v>0</v>
      </c>
      <c r="BY70" s="8"/>
      <c r="BZ70" s="720">
        <f>Prices!$D110</f>
        <v>0</v>
      </c>
      <c r="CA70" s="13">
        <f t="shared" si="572"/>
        <v>0</v>
      </c>
      <c r="CB70" s="13">
        <f t="shared" si="573"/>
        <v>0</v>
      </c>
      <c r="CC70" s="13">
        <f t="shared" si="574"/>
        <v>0</v>
      </c>
      <c r="CD70" s="151"/>
      <c r="CE70" s="155"/>
      <c r="CF70" s="10"/>
      <c r="CG70" s="44" t="s">
        <v>77</v>
      </c>
      <c r="CH70" s="1041" t="str">
        <f>Prices!$A$110</f>
        <v xml:space="preserve">glazing  </v>
      </c>
      <c r="CI70" s="1041"/>
      <c r="CJ70" s="1042" t="s">
        <v>85</v>
      </c>
      <c r="CK70" s="1042"/>
      <c r="CL70" s="68">
        <v>0</v>
      </c>
      <c r="CM70" s="8"/>
      <c r="CN70" s="720">
        <f>Prices!$D110</f>
        <v>0</v>
      </c>
      <c r="CO70" s="13">
        <f t="shared" si="577"/>
        <v>0</v>
      </c>
      <c r="CP70" s="13">
        <f t="shared" si="578"/>
        <v>0</v>
      </c>
      <c r="CQ70" s="13">
        <f t="shared" si="579"/>
        <v>0</v>
      </c>
      <c r="CR70" s="151"/>
      <c r="CS70" s="155"/>
      <c r="CT70" s="10"/>
      <c r="CU70" s="44" t="s">
        <v>77</v>
      </c>
      <c r="CV70" s="1041" t="str">
        <f>Prices!$A$110</f>
        <v xml:space="preserve">glazing  </v>
      </c>
      <c r="CW70" s="1041"/>
      <c r="CX70" s="1042" t="s">
        <v>85</v>
      </c>
      <c r="CY70" s="1042"/>
      <c r="CZ70" s="68">
        <v>0</v>
      </c>
      <c r="DA70" s="8"/>
      <c r="DB70" s="720">
        <f>Prices!$D110</f>
        <v>0</v>
      </c>
      <c r="DC70" s="13">
        <f t="shared" si="582"/>
        <v>0</v>
      </c>
      <c r="DD70" s="13">
        <f t="shared" si="583"/>
        <v>0</v>
      </c>
      <c r="DE70" s="13">
        <f t="shared" si="584"/>
        <v>0</v>
      </c>
      <c r="DF70" s="151"/>
      <c r="DG70" s="155"/>
      <c r="DH70" s="10"/>
      <c r="DI70" s="44" t="s">
        <v>77</v>
      </c>
      <c r="DJ70" s="1041" t="str">
        <f>Prices!$A$110</f>
        <v xml:space="preserve">glazing  </v>
      </c>
      <c r="DK70" s="1041"/>
      <c r="DL70" s="1042" t="s">
        <v>85</v>
      </c>
      <c r="DM70" s="1042"/>
      <c r="DN70" s="68">
        <v>0</v>
      </c>
      <c r="DO70" s="8"/>
      <c r="DP70" s="720">
        <f>Prices!$D110</f>
        <v>0</v>
      </c>
      <c r="DQ70" s="13">
        <f t="shared" si="587"/>
        <v>0</v>
      </c>
      <c r="DR70" s="13">
        <f t="shared" si="588"/>
        <v>0</v>
      </c>
      <c r="DS70" s="13">
        <f t="shared" si="589"/>
        <v>0</v>
      </c>
      <c r="DT70" s="151"/>
      <c r="DU70" s="155"/>
      <c r="DV70" s="10"/>
      <c r="DW70" s="44" t="s">
        <v>77</v>
      </c>
      <c r="DX70" s="1041" t="str">
        <f>Prices!$A$110</f>
        <v xml:space="preserve">glazing  </v>
      </c>
      <c r="DY70" s="1041"/>
      <c r="DZ70" s="1042" t="s">
        <v>85</v>
      </c>
      <c r="EA70" s="1042"/>
      <c r="EB70" s="68">
        <v>0</v>
      </c>
      <c r="EC70" s="8"/>
      <c r="ED70" s="720">
        <f>Prices!$D110</f>
        <v>0</v>
      </c>
      <c r="EE70" s="13">
        <f t="shared" si="592"/>
        <v>0</v>
      </c>
      <c r="EF70" s="13">
        <f t="shared" si="593"/>
        <v>0</v>
      </c>
      <c r="EG70" s="13">
        <f t="shared" si="594"/>
        <v>0</v>
      </c>
      <c r="EH70" s="151"/>
      <c r="EI70" s="155"/>
      <c r="EJ70" s="10"/>
      <c r="EK70" s="44" t="s">
        <v>241</v>
      </c>
      <c r="EL70" s="95" t="s">
        <v>115</v>
      </c>
      <c r="EM70" s="744">
        <f t="shared" si="548"/>
        <v>0</v>
      </c>
      <c r="EN70" s="147"/>
      <c r="EO70" s="147"/>
      <c r="EP70" s="744">
        <f t="shared" si="549"/>
        <v>0</v>
      </c>
      <c r="EQ70" s="190">
        <f>G93*$C$2+U93*$Q$2+AI93*$AE$2+AW93*$AS$2+BK93*$BG$2+BY93*$BU$2+CM93*$CI$2+DA93*$CW$2+DO93*$DK$2+EC93*$DY$2</f>
        <v>0</v>
      </c>
      <c r="ER70" s="116">
        <f t="shared" si="550"/>
        <v>0</v>
      </c>
      <c r="ES70" s="81">
        <f t="shared" si="551"/>
        <v>0</v>
      </c>
      <c r="ET70" s="280">
        <v>0</v>
      </c>
      <c r="EU70" s="9" t="s">
        <v>109</v>
      </c>
      <c r="EV70" s="583">
        <f>IF(ER$4=0,0,EQ70/$ER$4*$EX$4)</f>
        <v>0</v>
      </c>
      <c r="EW70" s="579">
        <f t="shared" si="86"/>
        <v>0</v>
      </c>
      <c r="EX70" s="582">
        <f t="shared" si="552"/>
        <v>0</v>
      </c>
      <c r="EY70" s="112"/>
      <c r="EZ70" s="573"/>
      <c r="FA70" s="55"/>
      <c r="FC70" s="44"/>
      <c r="FD70" s="11"/>
      <c r="FE70" s="126"/>
      <c r="FF70" s="126"/>
      <c r="FG70" s="436"/>
      <c r="FH70" s="9"/>
      <c r="FI70" s="123"/>
      <c r="FJ70" s="121"/>
      <c r="FK70" s="604"/>
      <c r="FL70" s="592"/>
      <c r="FM70" s="573"/>
      <c r="FN70" s="607"/>
      <c r="FO70" s="127"/>
      <c r="FP70" s="87"/>
      <c r="FQ70" s="522"/>
      <c r="FR70" s="61"/>
      <c r="FS70" s="567"/>
    </row>
    <row r="71" spans="1:175" x14ac:dyDescent="0.25">
      <c r="A71" s="44" t="s">
        <v>77</v>
      </c>
      <c r="B71" s="1041" t="str">
        <f>Prices!$A$111</f>
        <v xml:space="preserve">glazing  </v>
      </c>
      <c r="C71" s="1041"/>
      <c r="D71" s="1042" t="s">
        <v>86</v>
      </c>
      <c r="E71" s="1042"/>
      <c r="F71" s="68">
        <v>0</v>
      </c>
      <c r="G71" s="8"/>
      <c r="H71" s="720">
        <f>Prices!$D111</f>
        <v>0</v>
      </c>
      <c r="I71" s="13">
        <f t="shared" si="597"/>
        <v>0</v>
      </c>
      <c r="J71" s="13">
        <f t="shared" si="553"/>
        <v>0</v>
      </c>
      <c r="K71" s="13">
        <f t="shared" si="554"/>
        <v>0</v>
      </c>
      <c r="L71" s="151"/>
      <c r="M71" s="155"/>
      <c r="N71" s="15"/>
      <c r="O71" s="44" t="s">
        <v>77</v>
      </c>
      <c r="P71" s="1041" t="str">
        <f>Prices!$A$111</f>
        <v xml:space="preserve">glazing  </v>
      </c>
      <c r="Q71" s="1041"/>
      <c r="R71" s="1042" t="s">
        <v>86</v>
      </c>
      <c r="S71" s="1042"/>
      <c r="T71" s="68">
        <v>0</v>
      </c>
      <c r="U71" s="8"/>
      <c r="V71" s="720">
        <f>Prices!$D111</f>
        <v>0</v>
      </c>
      <c r="W71" s="13">
        <f t="shared" si="598"/>
        <v>0</v>
      </c>
      <c r="X71" s="13">
        <f t="shared" si="555"/>
        <v>0</v>
      </c>
      <c r="Y71" s="13">
        <f t="shared" si="556"/>
        <v>0</v>
      </c>
      <c r="Z71" s="151"/>
      <c r="AA71" s="155"/>
      <c r="AB71" s="15"/>
      <c r="AC71" s="44" t="s">
        <v>77</v>
      </c>
      <c r="AD71" s="1041" t="str">
        <f>Prices!$A$111</f>
        <v xml:space="preserve">glazing  </v>
      </c>
      <c r="AE71" s="1041"/>
      <c r="AF71" s="1042" t="s">
        <v>86</v>
      </c>
      <c r="AG71" s="1042"/>
      <c r="AH71" s="68">
        <v>0</v>
      </c>
      <c r="AI71" s="8"/>
      <c r="AJ71" s="720">
        <f>Prices!$D111</f>
        <v>0</v>
      </c>
      <c r="AK71" s="13">
        <f t="shared" si="557"/>
        <v>0</v>
      </c>
      <c r="AL71" s="13">
        <f t="shared" si="558"/>
        <v>0</v>
      </c>
      <c r="AM71" s="13">
        <f t="shared" si="559"/>
        <v>0</v>
      </c>
      <c r="AN71" s="151"/>
      <c r="AO71" s="155"/>
      <c r="AP71" s="15"/>
      <c r="AQ71" s="44" t="s">
        <v>77</v>
      </c>
      <c r="AR71" s="1041" t="str">
        <f>Prices!$A$111</f>
        <v xml:space="preserve">glazing  </v>
      </c>
      <c r="AS71" s="1041"/>
      <c r="AT71" s="1042" t="s">
        <v>86</v>
      </c>
      <c r="AU71" s="1042"/>
      <c r="AV71" s="68">
        <v>0</v>
      </c>
      <c r="AW71" s="8"/>
      <c r="AX71" s="720">
        <f>Prices!$D111</f>
        <v>0</v>
      </c>
      <c r="AY71" s="13">
        <f t="shared" si="562"/>
        <v>0</v>
      </c>
      <c r="AZ71" s="13">
        <f t="shared" si="563"/>
        <v>0</v>
      </c>
      <c r="BA71" s="13">
        <f t="shared" si="564"/>
        <v>0</v>
      </c>
      <c r="BB71" s="151"/>
      <c r="BC71" s="155"/>
      <c r="BD71" s="15"/>
      <c r="BE71" s="44" t="s">
        <v>77</v>
      </c>
      <c r="BF71" s="1041" t="str">
        <f>Prices!$A$111</f>
        <v xml:space="preserve">glazing  </v>
      </c>
      <c r="BG71" s="1041"/>
      <c r="BH71" s="1042" t="s">
        <v>86</v>
      </c>
      <c r="BI71" s="1042"/>
      <c r="BJ71" s="68">
        <v>0</v>
      </c>
      <c r="BK71" s="8"/>
      <c r="BL71" s="720">
        <f>Prices!$D111</f>
        <v>0</v>
      </c>
      <c r="BM71" s="13">
        <f t="shared" si="567"/>
        <v>0</v>
      </c>
      <c r="BN71" s="13">
        <f t="shared" si="568"/>
        <v>0</v>
      </c>
      <c r="BO71" s="13">
        <f t="shared" si="569"/>
        <v>0</v>
      </c>
      <c r="BP71" s="151"/>
      <c r="BQ71" s="155"/>
      <c r="BR71" s="15"/>
      <c r="BS71" s="44" t="s">
        <v>77</v>
      </c>
      <c r="BT71" s="1041" t="str">
        <f>Prices!$A$111</f>
        <v xml:space="preserve">glazing  </v>
      </c>
      <c r="BU71" s="1041"/>
      <c r="BV71" s="1042" t="s">
        <v>86</v>
      </c>
      <c r="BW71" s="1042"/>
      <c r="BX71" s="68">
        <v>0</v>
      </c>
      <c r="BY71" s="8"/>
      <c r="BZ71" s="720">
        <f>Prices!$D111</f>
        <v>0</v>
      </c>
      <c r="CA71" s="13">
        <f t="shared" si="572"/>
        <v>0</v>
      </c>
      <c r="CB71" s="13">
        <f t="shared" si="573"/>
        <v>0</v>
      </c>
      <c r="CC71" s="13">
        <f t="shared" si="574"/>
        <v>0</v>
      </c>
      <c r="CD71" s="151"/>
      <c r="CE71" s="155"/>
      <c r="CF71" s="15"/>
      <c r="CG71" s="44" t="s">
        <v>77</v>
      </c>
      <c r="CH71" s="1041" t="str">
        <f>Prices!$A$111</f>
        <v xml:space="preserve">glazing  </v>
      </c>
      <c r="CI71" s="1041"/>
      <c r="CJ71" s="1042" t="s">
        <v>86</v>
      </c>
      <c r="CK71" s="1042"/>
      <c r="CL71" s="68">
        <v>0</v>
      </c>
      <c r="CM71" s="8"/>
      <c r="CN71" s="720">
        <f>Prices!$D111</f>
        <v>0</v>
      </c>
      <c r="CO71" s="13">
        <f t="shared" si="577"/>
        <v>0</v>
      </c>
      <c r="CP71" s="13">
        <f t="shared" si="578"/>
        <v>0</v>
      </c>
      <c r="CQ71" s="13">
        <f t="shared" si="579"/>
        <v>0</v>
      </c>
      <c r="CR71" s="151"/>
      <c r="CS71" s="155"/>
      <c r="CT71" s="15"/>
      <c r="CU71" s="44" t="s">
        <v>77</v>
      </c>
      <c r="CV71" s="1041" t="str">
        <f>Prices!$A$111</f>
        <v xml:space="preserve">glazing  </v>
      </c>
      <c r="CW71" s="1041"/>
      <c r="CX71" s="1042" t="s">
        <v>86</v>
      </c>
      <c r="CY71" s="1042"/>
      <c r="CZ71" s="68">
        <v>0</v>
      </c>
      <c r="DA71" s="8"/>
      <c r="DB71" s="720">
        <f>Prices!$D111</f>
        <v>0</v>
      </c>
      <c r="DC71" s="13">
        <f t="shared" si="582"/>
        <v>0</v>
      </c>
      <c r="DD71" s="13">
        <f t="shared" si="583"/>
        <v>0</v>
      </c>
      <c r="DE71" s="13">
        <f t="shared" si="584"/>
        <v>0</v>
      </c>
      <c r="DF71" s="151"/>
      <c r="DG71" s="155"/>
      <c r="DH71" s="15"/>
      <c r="DI71" s="44" t="s">
        <v>77</v>
      </c>
      <c r="DJ71" s="1041" t="str">
        <f>Prices!$A$111</f>
        <v xml:space="preserve">glazing  </v>
      </c>
      <c r="DK71" s="1041"/>
      <c r="DL71" s="1042" t="s">
        <v>86</v>
      </c>
      <c r="DM71" s="1042"/>
      <c r="DN71" s="68">
        <v>0</v>
      </c>
      <c r="DO71" s="8"/>
      <c r="DP71" s="720">
        <f>Prices!$D111</f>
        <v>0</v>
      </c>
      <c r="DQ71" s="13">
        <f t="shared" si="587"/>
        <v>0</v>
      </c>
      <c r="DR71" s="13">
        <f t="shared" si="588"/>
        <v>0</v>
      </c>
      <c r="DS71" s="13">
        <f t="shared" si="589"/>
        <v>0</v>
      </c>
      <c r="DT71" s="151"/>
      <c r="DU71" s="155"/>
      <c r="DV71" s="15"/>
      <c r="DW71" s="44" t="s">
        <v>77</v>
      </c>
      <c r="DX71" s="1041" t="str">
        <f>Prices!$A$111</f>
        <v xml:space="preserve">glazing  </v>
      </c>
      <c r="DY71" s="1041"/>
      <c r="DZ71" s="1042" t="s">
        <v>86</v>
      </c>
      <c r="EA71" s="1042"/>
      <c r="EB71" s="68">
        <v>0</v>
      </c>
      <c r="EC71" s="8"/>
      <c r="ED71" s="720">
        <f>Prices!$D111</f>
        <v>0</v>
      </c>
      <c r="EE71" s="13">
        <f t="shared" si="592"/>
        <v>0</v>
      </c>
      <c r="EF71" s="13">
        <f t="shared" si="593"/>
        <v>0</v>
      </c>
      <c r="EG71" s="13">
        <f t="shared" si="594"/>
        <v>0</v>
      </c>
      <c r="EH71" s="151"/>
      <c r="EI71" s="155"/>
      <c r="EJ71" s="15"/>
      <c r="EK71" s="44" t="s">
        <v>92</v>
      </c>
      <c r="EL71" s="148"/>
      <c r="EM71" s="744">
        <f>K95+Y95+AM95+BA95+BO95+CC95+CQ95+DE95+DS95+EG95</f>
        <v>0</v>
      </c>
      <c r="EN71" s="147"/>
      <c r="EO71" s="765" t="s">
        <v>45</v>
      </c>
      <c r="EP71" s="190">
        <f>F95*$C$2+T95*$Q$2+AH95*$AE$2+AV95*$AS$2+BJ95*$BG$2+BX95*$BU$2+CL95*$CI$2+CZ95*$CW$2+DN95*$DK$2+EB95*$DY$2</f>
        <v>0</v>
      </c>
      <c r="EQ71" s="79"/>
      <c r="ER71" s="116">
        <f t="shared" si="550"/>
        <v>0</v>
      </c>
      <c r="ES71" s="81">
        <f t="shared" si="551"/>
        <v>0</v>
      </c>
      <c r="ET71" s="280">
        <v>0</v>
      </c>
      <c r="EU71" s="9" t="s">
        <v>45</v>
      </c>
      <c r="EV71" s="583">
        <f t="shared" ref="EV71:EV79" si="601">IF(ER$4=0,0,EP71/$ER$4*$EX$4)</f>
        <v>0</v>
      </c>
      <c r="EW71" s="579">
        <f t="shared" si="86"/>
        <v>0</v>
      </c>
      <c r="EX71" s="582">
        <f t="shared" si="552"/>
        <v>0</v>
      </c>
      <c r="EY71" s="112"/>
      <c r="EZ71" s="573"/>
      <c r="FA71" s="55"/>
      <c r="FC71" s="44" t="s">
        <v>100</v>
      </c>
      <c r="FD71" s="11" t="s">
        <v>52</v>
      </c>
      <c r="FE71" s="141">
        <v>0</v>
      </c>
      <c r="FF71" s="141">
        <v>0</v>
      </c>
      <c r="FG71" s="142">
        <v>0</v>
      </c>
      <c r="FH71" s="9" t="s">
        <v>63</v>
      </c>
      <c r="FI71" s="122">
        <f>FE71*FF71*FG71</f>
        <v>0</v>
      </c>
      <c r="FJ71" s="602">
        <v>0</v>
      </c>
      <c r="FK71" s="604">
        <f>FI71*FJ71</f>
        <v>0</v>
      </c>
      <c r="FL71" s="591">
        <f>FM133</f>
        <v>0</v>
      </c>
      <c r="FM71" s="544">
        <f>IF(FJ71=0,0,FL71/FJ71)</f>
        <v>0</v>
      </c>
      <c r="FN71" s="610">
        <f>SUM(FK71:FK72)+FL71</f>
        <v>0</v>
      </c>
      <c r="FO71" s="127">
        <f>IF(FO$4=0,0,FN71/$FO$4)</f>
        <v>0</v>
      </c>
      <c r="FP71" s="87" t="s">
        <v>100</v>
      </c>
      <c r="FQ71" s="522">
        <f>EX85+EY85</f>
        <v>0</v>
      </c>
      <c r="FR71" s="496">
        <f>FN71</f>
        <v>0</v>
      </c>
      <c r="FS71" s="567">
        <f>SUM(FQ71:FR71)</f>
        <v>0</v>
      </c>
    </row>
    <row r="72" spans="1:175" x14ac:dyDescent="0.25">
      <c r="A72" s="44" t="s">
        <v>77</v>
      </c>
      <c r="B72" s="1041" t="str">
        <f>Prices!$A$112</f>
        <v xml:space="preserve">glazing  </v>
      </c>
      <c r="C72" s="1041"/>
      <c r="D72" s="1042" t="s">
        <v>87</v>
      </c>
      <c r="E72" s="1042"/>
      <c r="F72" s="68">
        <v>0</v>
      </c>
      <c r="G72" s="8"/>
      <c r="H72" s="720">
        <f>Prices!$D112</f>
        <v>0</v>
      </c>
      <c r="I72" s="13">
        <f t="shared" si="597"/>
        <v>0</v>
      </c>
      <c r="J72" s="13">
        <f t="shared" si="553"/>
        <v>0</v>
      </c>
      <c r="K72" s="13">
        <f t="shared" si="554"/>
        <v>0</v>
      </c>
      <c r="L72" s="151"/>
      <c r="M72" s="155"/>
      <c r="N72" s="10"/>
      <c r="O72" s="44" t="s">
        <v>77</v>
      </c>
      <c r="P72" s="1041" t="str">
        <f>Prices!$A$112</f>
        <v xml:space="preserve">glazing  </v>
      </c>
      <c r="Q72" s="1041"/>
      <c r="R72" s="1042" t="s">
        <v>87</v>
      </c>
      <c r="S72" s="1042"/>
      <c r="T72" s="68">
        <v>0</v>
      </c>
      <c r="U72" s="8"/>
      <c r="V72" s="720">
        <f>Prices!$D112</f>
        <v>0</v>
      </c>
      <c r="W72" s="13">
        <f t="shared" si="598"/>
        <v>0</v>
      </c>
      <c r="X72" s="13">
        <f t="shared" si="555"/>
        <v>0</v>
      </c>
      <c r="Y72" s="13">
        <f t="shared" si="556"/>
        <v>0</v>
      </c>
      <c r="Z72" s="151"/>
      <c r="AA72" s="155"/>
      <c r="AB72" s="10"/>
      <c r="AC72" s="44" t="s">
        <v>77</v>
      </c>
      <c r="AD72" s="1041" t="str">
        <f>Prices!$A$112</f>
        <v xml:space="preserve">glazing  </v>
      </c>
      <c r="AE72" s="1041"/>
      <c r="AF72" s="1042" t="s">
        <v>87</v>
      </c>
      <c r="AG72" s="1042"/>
      <c r="AH72" s="68">
        <v>0</v>
      </c>
      <c r="AI72" s="8"/>
      <c r="AJ72" s="720">
        <f>Prices!$D112</f>
        <v>0</v>
      </c>
      <c r="AK72" s="13">
        <f t="shared" si="557"/>
        <v>0</v>
      </c>
      <c r="AL72" s="13">
        <f t="shared" si="558"/>
        <v>0</v>
      </c>
      <c r="AM72" s="13">
        <f t="shared" si="559"/>
        <v>0</v>
      </c>
      <c r="AN72" s="151"/>
      <c r="AO72" s="155"/>
      <c r="AP72" s="10"/>
      <c r="AQ72" s="44" t="s">
        <v>77</v>
      </c>
      <c r="AR72" s="1041" t="str">
        <f>Prices!$A$112</f>
        <v xml:space="preserve">glazing  </v>
      </c>
      <c r="AS72" s="1041"/>
      <c r="AT72" s="1042" t="s">
        <v>87</v>
      </c>
      <c r="AU72" s="1042"/>
      <c r="AV72" s="68">
        <v>0</v>
      </c>
      <c r="AW72" s="8"/>
      <c r="AX72" s="720">
        <f>Prices!$D112</f>
        <v>0</v>
      </c>
      <c r="AY72" s="13">
        <f t="shared" si="562"/>
        <v>0</v>
      </c>
      <c r="AZ72" s="13">
        <f t="shared" si="563"/>
        <v>0</v>
      </c>
      <c r="BA72" s="13">
        <f t="shared" si="564"/>
        <v>0</v>
      </c>
      <c r="BB72" s="151"/>
      <c r="BC72" s="155"/>
      <c r="BD72" s="10"/>
      <c r="BE72" s="44" t="s">
        <v>77</v>
      </c>
      <c r="BF72" s="1041" t="str">
        <f>Prices!$A$112</f>
        <v xml:space="preserve">glazing  </v>
      </c>
      <c r="BG72" s="1041"/>
      <c r="BH72" s="1042" t="s">
        <v>87</v>
      </c>
      <c r="BI72" s="1042"/>
      <c r="BJ72" s="68">
        <v>0</v>
      </c>
      <c r="BK72" s="8"/>
      <c r="BL72" s="720">
        <f>Prices!$D112</f>
        <v>0</v>
      </c>
      <c r="BM72" s="13">
        <f t="shared" si="567"/>
        <v>0</v>
      </c>
      <c r="BN72" s="13">
        <f t="shared" si="568"/>
        <v>0</v>
      </c>
      <c r="BO72" s="13">
        <f t="shared" si="569"/>
        <v>0</v>
      </c>
      <c r="BP72" s="151"/>
      <c r="BQ72" s="155"/>
      <c r="BR72" s="10"/>
      <c r="BS72" s="44" t="s">
        <v>77</v>
      </c>
      <c r="BT72" s="1041" t="str">
        <f>Prices!$A$112</f>
        <v xml:space="preserve">glazing  </v>
      </c>
      <c r="BU72" s="1041"/>
      <c r="BV72" s="1042" t="s">
        <v>87</v>
      </c>
      <c r="BW72" s="1042"/>
      <c r="BX72" s="68">
        <v>0</v>
      </c>
      <c r="BY72" s="8"/>
      <c r="BZ72" s="720">
        <f>Prices!$D112</f>
        <v>0</v>
      </c>
      <c r="CA72" s="13">
        <f t="shared" si="572"/>
        <v>0</v>
      </c>
      <c r="CB72" s="13">
        <f t="shared" si="573"/>
        <v>0</v>
      </c>
      <c r="CC72" s="13">
        <f t="shared" si="574"/>
        <v>0</v>
      </c>
      <c r="CD72" s="151"/>
      <c r="CE72" s="155"/>
      <c r="CF72" s="10"/>
      <c r="CG72" s="44" t="s">
        <v>77</v>
      </c>
      <c r="CH72" s="1041" t="str">
        <f>Prices!$A$112</f>
        <v xml:space="preserve">glazing  </v>
      </c>
      <c r="CI72" s="1041"/>
      <c r="CJ72" s="1042" t="s">
        <v>87</v>
      </c>
      <c r="CK72" s="1042"/>
      <c r="CL72" s="68">
        <v>0</v>
      </c>
      <c r="CM72" s="8"/>
      <c r="CN72" s="720">
        <f>Prices!$D112</f>
        <v>0</v>
      </c>
      <c r="CO72" s="13">
        <f t="shared" si="577"/>
        <v>0</v>
      </c>
      <c r="CP72" s="13">
        <f t="shared" si="578"/>
        <v>0</v>
      </c>
      <c r="CQ72" s="13">
        <f t="shared" si="579"/>
        <v>0</v>
      </c>
      <c r="CR72" s="151"/>
      <c r="CS72" s="155"/>
      <c r="CT72" s="10"/>
      <c r="CU72" s="44" t="s">
        <v>77</v>
      </c>
      <c r="CV72" s="1041" t="str">
        <f>Prices!$A$112</f>
        <v xml:space="preserve">glazing  </v>
      </c>
      <c r="CW72" s="1041"/>
      <c r="CX72" s="1042" t="s">
        <v>87</v>
      </c>
      <c r="CY72" s="1042"/>
      <c r="CZ72" s="68">
        <v>0</v>
      </c>
      <c r="DA72" s="8"/>
      <c r="DB72" s="720">
        <f>Prices!$D112</f>
        <v>0</v>
      </c>
      <c r="DC72" s="13">
        <f t="shared" si="582"/>
        <v>0</v>
      </c>
      <c r="DD72" s="13">
        <f t="shared" si="583"/>
        <v>0</v>
      </c>
      <c r="DE72" s="13">
        <f t="shared" si="584"/>
        <v>0</v>
      </c>
      <c r="DF72" s="151"/>
      <c r="DG72" s="155"/>
      <c r="DH72" s="10"/>
      <c r="DI72" s="44" t="s">
        <v>77</v>
      </c>
      <c r="DJ72" s="1041" t="str">
        <f>Prices!$A$112</f>
        <v xml:space="preserve">glazing  </v>
      </c>
      <c r="DK72" s="1041"/>
      <c r="DL72" s="1042" t="s">
        <v>87</v>
      </c>
      <c r="DM72" s="1042"/>
      <c r="DN72" s="68">
        <v>0</v>
      </c>
      <c r="DO72" s="8"/>
      <c r="DP72" s="720">
        <f>Prices!$D112</f>
        <v>0</v>
      </c>
      <c r="DQ72" s="13">
        <f t="shared" si="587"/>
        <v>0</v>
      </c>
      <c r="DR72" s="13">
        <f t="shared" si="588"/>
        <v>0</v>
      </c>
      <c r="DS72" s="13">
        <f t="shared" si="589"/>
        <v>0</v>
      </c>
      <c r="DT72" s="151"/>
      <c r="DU72" s="155"/>
      <c r="DV72" s="10"/>
      <c r="DW72" s="44" t="s">
        <v>77</v>
      </c>
      <c r="DX72" s="1041" t="str">
        <f>Prices!$A$112</f>
        <v xml:space="preserve">glazing  </v>
      </c>
      <c r="DY72" s="1041"/>
      <c r="DZ72" s="1042" t="s">
        <v>87</v>
      </c>
      <c r="EA72" s="1042"/>
      <c r="EB72" s="68">
        <v>0</v>
      </c>
      <c r="EC72" s="8"/>
      <c r="ED72" s="720">
        <f>Prices!$D112</f>
        <v>0</v>
      </c>
      <c r="EE72" s="13">
        <f t="shared" si="592"/>
        <v>0</v>
      </c>
      <c r="EF72" s="13">
        <f t="shared" si="593"/>
        <v>0</v>
      </c>
      <c r="EG72" s="13">
        <f t="shared" si="594"/>
        <v>0</v>
      </c>
      <c r="EH72" s="151"/>
      <c r="EI72" s="155"/>
      <c r="EJ72" s="10"/>
      <c r="EK72" s="44" t="s">
        <v>92</v>
      </c>
      <c r="EL72" s="148"/>
      <c r="EM72" s="744">
        <f>K96+Y96+AM96+BA96+BO96+CC96+CQ96+DE96+DS96+EG96</f>
        <v>0</v>
      </c>
      <c r="EN72" s="147"/>
      <c r="EO72" s="765" t="s">
        <v>45</v>
      </c>
      <c r="EP72" s="190">
        <f>F96*$C$2+T96*$Q$2+AH96*$AE$2+AV96*$AS$2+BJ96*$BG$2+BX96*$BU$2+CL96*$CI$2+CZ96*$CW$2+DN96*$DK$2+EB96*$DY$2</f>
        <v>0</v>
      </c>
      <c r="EQ72" s="79"/>
      <c r="ER72" s="116">
        <f t="shared" si="550"/>
        <v>0</v>
      </c>
      <c r="ES72" s="81">
        <f t="shared" si="551"/>
        <v>0</v>
      </c>
      <c r="ET72" s="280">
        <v>0</v>
      </c>
      <c r="EU72" s="9" t="s">
        <v>45</v>
      </c>
      <c r="EV72" s="583">
        <f t="shared" si="601"/>
        <v>0</v>
      </c>
      <c r="EW72" s="579">
        <f t="shared" si="86"/>
        <v>0</v>
      </c>
      <c r="EX72" s="582">
        <f t="shared" si="552"/>
        <v>0</v>
      </c>
      <c r="EY72" s="112"/>
      <c r="EZ72" s="573"/>
      <c r="FA72" s="55"/>
      <c r="FC72" s="44" t="s">
        <v>100</v>
      </c>
      <c r="FD72" s="11" t="s">
        <v>52</v>
      </c>
      <c r="FE72" s="141">
        <v>0</v>
      </c>
      <c r="FF72" s="141">
        <v>0</v>
      </c>
      <c r="FG72" s="142">
        <v>0</v>
      </c>
      <c r="FH72" s="9" t="s">
        <v>63</v>
      </c>
      <c r="FI72" s="122">
        <f>FE72*FF72*FG72</f>
        <v>0</v>
      </c>
      <c r="FJ72" s="602">
        <v>0</v>
      </c>
      <c r="FK72" s="604">
        <f>FI72*FJ72</f>
        <v>0</v>
      </c>
      <c r="FL72" s="592"/>
      <c r="FM72" s="573"/>
      <c r="FN72" s="607"/>
      <c r="FO72" s="127"/>
      <c r="FP72" s="87"/>
      <c r="FQ72" s="522"/>
      <c r="FR72" s="61"/>
      <c r="FS72" s="567"/>
    </row>
    <row r="73" spans="1:175" x14ac:dyDescent="0.25">
      <c r="A73" s="44" t="s">
        <v>77</v>
      </c>
      <c r="B73" s="1041" t="str">
        <f>Prices!$A$113</f>
        <v xml:space="preserve">glazing  </v>
      </c>
      <c r="C73" s="1041"/>
      <c r="D73" s="1042" t="s">
        <v>88</v>
      </c>
      <c r="E73" s="1042"/>
      <c r="F73" s="68">
        <v>0</v>
      </c>
      <c r="G73" s="8"/>
      <c r="H73" s="720">
        <f>Prices!$D113</f>
        <v>0</v>
      </c>
      <c r="I73" s="13">
        <f t="shared" si="597"/>
        <v>0</v>
      </c>
      <c r="J73" s="13">
        <f t="shared" si="553"/>
        <v>0</v>
      </c>
      <c r="K73" s="13">
        <f t="shared" si="554"/>
        <v>0</v>
      </c>
      <c r="L73" s="151"/>
      <c r="M73" s="155"/>
      <c r="N73" s="10"/>
      <c r="O73" s="44" t="s">
        <v>77</v>
      </c>
      <c r="P73" s="1041" t="str">
        <f>Prices!$A$113</f>
        <v xml:space="preserve">glazing  </v>
      </c>
      <c r="Q73" s="1041"/>
      <c r="R73" s="1042" t="s">
        <v>88</v>
      </c>
      <c r="S73" s="1042"/>
      <c r="T73" s="68">
        <v>0</v>
      </c>
      <c r="U73" s="8"/>
      <c r="V73" s="720">
        <f>Prices!$D113</f>
        <v>0</v>
      </c>
      <c r="W73" s="13">
        <f t="shared" si="598"/>
        <v>0</v>
      </c>
      <c r="X73" s="13">
        <f t="shared" si="555"/>
        <v>0</v>
      </c>
      <c r="Y73" s="13">
        <f t="shared" si="556"/>
        <v>0</v>
      </c>
      <c r="Z73" s="151"/>
      <c r="AA73" s="155"/>
      <c r="AB73" s="10"/>
      <c r="AC73" s="44" t="s">
        <v>77</v>
      </c>
      <c r="AD73" s="1041" t="str">
        <f>Prices!$A$113</f>
        <v xml:space="preserve">glazing  </v>
      </c>
      <c r="AE73" s="1041"/>
      <c r="AF73" s="1042" t="s">
        <v>88</v>
      </c>
      <c r="AG73" s="1042"/>
      <c r="AH73" s="68">
        <v>0</v>
      </c>
      <c r="AI73" s="8"/>
      <c r="AJ73" s="720">
        <f>Prices!$D113</f>
        <v>0</v>
      </c>
      <c r="AK73" s="13">
        <f t="shared" si="557"/>
        <v>0</v>
      </c>
      <c r="AL73" s="13">
        <f t="shared" si="558"/>
        <v>0</v>
      </c>
      <c r="AM73" s="13">
        <f t="shared" si="559"/>
        <v>0</v>
      </c>
      <c r="AN73" s="151"/>
      <c r="AO73" s="155"/>
      <c r="AP73" s="10"/>
      <c r="AQ73" s="44" t="s">
        <v>77</v>
      </c>
      <c r="AR73" s="1041" t="str">
        <f>Prices!$A$113</f>
        <v xml:space="preserve">glazing  </v>
      </c>
      <c r="AS73" s="1041"/>
      <c r="AT73" s="1042" t="s">
        <v>88</v>
      </c>
      <c r="AU73" s="1042"/>
      <c r="AV73" s="68">
        <v>0</v>
      </c>
      <c r="AW73" s="8"/>
      <c r="AX73" s="720">
        <f>Prices!$D113</f>
        <v>0</v>
      </c>
      <c r="AY73" s="13">
        <f t="shared" si="562"/>
        <v>0</v>
      </c>
      <c r="AZ73" s="13">
        <f t="shared" si="563"/>
        <v>0</v>
      </c>
      <c r="BA73" s="13">
        <f t="shared" si="564"/>
        <v>0</v>
      </c>
      <c r="BB73" s="151"/>
      <c r="BC73" s="155"/>
      <c r="BD73" s="10"/>
      <c r="BE73" s="44" t="s">
        <v>77</v>
      </c>
      <c r="BF73" s="1041" t="str">
        <f>Prices!$A$113</f>
        <v xml:space="preserve">glazing  </v>
      </c>
      <c r="BG73" s="1041"/>
      <c r="BH73" s="1042" t="s">
        <v>88</v>
      </c>
      <c r="BI73" s="1042"/>
      <c r="BJ73" s="68">
        <v>0</v>
      </c>
      <c r="BK73" s="8"/>
      <c r="BL73" s="720">
        <f>Prices!$D113</f>
        <v>0</v>
      </c>
      <c r="BM73" s="13">
        <f t="shared" si="567"/>
        <v>0</v>
      </c>
      <c r="BN73" s="13">
        <f t="shared" si="568"/>
        <v>0</v>
      </c>
      <c r="BO73" s="13">
        <f t="shared" si="569"/>
        <v>0</v>
      </c>
      <c r="BP73" s="151"/>
      <c r="BQ73" s="155"/>
      <c r="BR73" s="10"/>
      <c r="BS73" s="44" t="s">
        <v>77</v>
      </c>
      <c r="BT73" s="1041" t="str">
        <f>Prices!$A$113</f>
        <v xml:space="preserve">glazing  </v>
      </c>
      <c r="BU73" s="1041"/>
      <c r="BV73" s="1042" t="s">
        <v>88</v>
      </c>
      <c r="BW73" s="1042"/>
      <c r="BX73" s="68">
        <v>0</v>
      </c>
      <c r="BY73" s="8"/>
      <c r="BZ73" s="720">
        <f>Prices!$D113</f>
        <v>0</v>
      </c>
      <c r="CA73" s="13">
        <f t="shared" si="572"/>
        <v>0</v>
      </c>
      <c r="CB73" s="13">
        <f t="shared" si="573"/>
        <v>0</v>
      </c>
      <c r="CC73" s="13">
        <f t="shared" si="574"/>
        <v>0</v>
      </c>
      <c r="CD73" s="151"/>
      <c r="CE73" s="155"/>
      <c r="CF73" s="10"/>
      <c r="CG73" s="44" t="s">
        <v>77</v>
      </c>
      <c r="CH73" s="1041" t="str">
        <f>Prices!$A$113</f>
        <v xml:space="preserve">glazing  </v>
      </c>
      <c r="CI73" s="1041"/>
      <c r="CJ73" s="1042" t="s">
        <v>88</v>
      </c>
      <c r="CK73" s="1042"/>
      <c r="CL73" s="68">
        <v>0</v>
      </c>
      <c r="CM73" s="8"/>
      <c r="CN73" s="720">
        <f>Prices!$D113</f>
        <v>0</v>
      </c>
      <c r="CO73" s="13">
        <f t="shared" si="577"/>
        <v>0</v>
      </c>
      <c r="CP73" s="13">
        <f t="shared" si="578"/>
        <v>0</v>
      </c>
      <c r="CQ73" s="13">
        <f t="shared" si="579"/>
        <v>0</v>
      </c>
      <c r="CR73" s="151"/>
      <c r="CS73" s="155"/>
      <c r="CT73" s="10"/>
      <c r="CU73" s="44" t="s">
        <v>77</v>
      </c>
      <c r="CV73" s="1041" t="str">
        <f>Prices!$A$113</f>
        <v xml:space="preserve">glazing  </v>
      </c>
      <c r="CW73" s="1041"/>
      <c r="CX73" s="1042" t="s">
        <v>88</v>
      </c>
      <c r="CY73" s="1042"/>
      <c r="CZ73" s="68">
        <v>0</v>
      </c>
      <c r="DA73" s="8"/>
      <c r="DB73" s="720">
        <f>Prices!$D113</f>
        <v>0</v>
      </c>
      <c r="DC73" s="13">
        <f t="shared" si="582"/>
        <v>0</v>
      </c>
      <c r="DD73" s="13">
        <f t="shared" si="583"/>
        <v>0</v>
      </c>
      <c r="DE73" s="13">
        <f t="shared" si="584"/>
        <v>0</v>
      </c>
      <c r="DF73" s="151"/>
      <c r="DG73" s="155"/>
      <c r="DH73" s="10"/>
      <c r="DI73" s="44" t="s">
        <v>77</v>
      </c>
      <c r="DJ73" s="1041" t="str">
        <f>Prices!$A$113</f>
        <v xml:space="preserve">glazing  </v>
      </c>
      <c r="DK73" s="1041"/>
      <c r="DL73" s="1042" t="s">
        <v>88</v>
      </c>
      <c r="DM73" s="1042"/>
      <c r="DN73" s="68">
        <v>0</v>
      </c>
      <c r="DO73" s="8"/>
      <c r="DP73" s="720">
        <f>Prices!$D113</f>
        <v>0</v>
      </c>
      <c r="DQ73" s="13">
        <f t="shared" si="587"/>
        <v>0</v>
      </c>
      <c r="DR73" s="13">
        <f t="shared" si="588"/>
        <v>0</v>
      </c>
      <c r="DS73" s="13">
        <f t="shared" si="589"/>
        <v>0</v>
      </c>
      <c r="DT73" s="151"/>
      <c r="DU73" s="155"/>
      <c r="DV73" s="10"/>
      <c r="DW73" s="44" t="s">
        <v>77</v>
      </c>
      <c r="DX73" s="1041" t="str">
        <f>Prices!$A$113</f>
        <v xml:space="preserve">glazing  </v>
      </c>
      <c r="DY73" s="1041"/>
      <c r="DZ73" s="1042" t="s">
        <v>88</v>
      </c>
      <c r="EA73" s="1042"/>
      <c r="EB73" s="68">
        <v>0</v>
      </c>
      <c r="EC73" s="8"/>
      <c r="ED73" s="720">
        <f>Prices!$D113</f>
        <v>0</v>
      </c>
      <c r="EE73" s="13">
        <f t="shared" si="592"/>
        <v>0</v>
      </c>
      <c r="EF73" s="13">
        <f t="shared" si="593"/>
        <v>0</v>
      </c>
      <c r="EG73" s="13">
        <f t="shared" si="594"/>
        <v>0</v>
      </c>
      <c r="EH73" s="151"/>
      <c r="EI73" s="155"/>
      <c r="EJ73" s="10"/>
      <c r="EK73" s="44" t="s">
        <v>93</v>
      </c>
      <c r="EL73" s="148"/>
      <c r="EM73" s="744">
        <f>K97+Y97+AM97+BA97+BO97+CC97+CQ97+DE97+DS97+EG97</f>
        <v>0</v>
      </c>
      <c r="EN73" s="147"/>
      <c r="EO73" s="765" t="s">
        <v>45</v>
      </c>
      <c r="EP73" s="190">
        <f>F97*$C$2+T97*$Q$2+AH97*$AE$2+AV97*$AS$2+BJ97*$BG$2+BX97*$BU$2+CL97*$CI$2+CZ97*$CW$2+DN97*$DK$2+EB97*$DY$2</f>
        <v>0</v>
      </c>
      <c r="EQ73" s="79"/>
      <c r="ER73" s="116">
        <f t="shared" si="550"/>
        <v>0</v>
      </c>
      <c r="ES73" s="81">
        <f t="shared" si="551"/>
        <v>0</v>
      </c>
      <c r="ET73" s="280">
        <v>0</v>
      </c>
      <c r="EU73" s="9" t="s">
        <v>45</v>
      </c>
      <c r="EV73" s="583">
        <f t="shared" si="601"/>
        <v>0</v>
      </c>
      <c r="EW73" s="579">
        <f t="shared" si="86"/>
        <v>0</v>
      </c>
      <c r="EX73" s="582">
        <f t="shared" si="552"/>
        <v>0</v>
      </c>
      <c r="EY73" s="112"/>
      <c r="EZ73" s="573"/>
      <c r="FA73" s="55"/>
      <c r="FC73" s="44" t="s">
        <v>97</v>
      </c>
      <c r="FD73" s="11" t="s">
        <v>53</v>
      </c>
      <c r="FE73" s="141">
        <v>0</v>
      </c>
      <c r="FF73" s="141">
        <v>0</v>
      </c>
      <c r="FG73" s="142">
        <v>0</v>
      </c>
      <c r="FH73" s="9" t="s">
        <v>63</v>
      </c>
      <c r="FI73" s="122">
        <f>FE73*FF73*FG73</f>
        <v>0</v>
      </c>
      <c r="FJ73" s="602">
        <v>0</v>
      </c>
      <c r="FK73" s="604">
        <f>FI73*FJ73</f>
        <v>0</v>
      </c>
      <c r="FL73" s="592"/>
      <c r="FM73" s="573"/>
      <c r="FN73" s="610">
        <f>SUM(FK73:FK74)</f>
        <v>0</v>
      </c>
      <c r="FO73" s="127">
        <f>IF(FO$4=0,0,FN73/$FO$4)</f>
        <v>0</v>
      </c>
      <c r="FP73" s="87" t="s">
        <v>97</v>
      </c>
      <c r="FQ73" s="522">
        <f>EX79+EX86</f>
        <v>0</v>
      </c>
      <c r="FR73" s="496">
        <f>FN73</f>
        <v>0</v>
      </c>
      <c r="FS73" s="567">
        <f>SUM(FQ73:FR73)</f>
        <v>0</v>
      </c>
    </row>
    <row r="74" spans="1:175" x14ac:dyDescent="0.25">
      <c r="A74" s="44" t="s">
        <v>77</v>
      </c>
      <c r="B74" s="1041" t="str">
        <f>Prices!$A$114</f>
        <v xml:space="preserve">glazing  </v>
      </c>
      <c r="C74" s="1041"/>
      <c r="D74" s="1042" t="s">
        <v>89</v>
      </c>
      <c r="E74" s="1042"/>
      <c r="F74" s="68">
        <v>0</v>
      </c>
      <c r="G74" s="8"/>
      <c r="H74" s="720">
        <f>Prices!$D114</f>
        <v>0</v>
      </c>
      <c r="I74" s="13">
        <f t="shared" si="597"/>
        <v>0</v>
      </c>
      <c r="J74" s="13">
        <f t="shared" si="553"/>
        <v>0</v>
      </c>
      <c r="K74" s="13">
        <f t="shared" si="554"/>
        <v>0</v>
      </c>
      <c r="L74" s="151"/>
      <c r="M74" s="155"/>
      <c r="N74" s="10"/>
      <c r="O74" s="44" t="s">
        <v>77</v>
      </c>
      <c r="P74" s="1041" t="str">
        <f>Prices!$A$114</f>
        <v xml:space="preserve">glazing  </v>
      </c>
      <c r="Q74" s="1041"/>
      <c r="R74" s="1042" t="s">
        <v>89</v>
      </c>
      <c r="S74" s="1042"/>
      <c r="T74" s="68">
        <v>0</v>
      </c>
      <c r="U74" s="8"/>
      <c r="V74" s="720">
        <f>Prices!$D114</f>
        <v>0</v>
      </c>
      <c r="W74" s="13">
        <f t="shared" si="598"/>
        <v>0</v>
      </c>
      <c r="X74" s="13">
        <f t="shared" si="555"/>
        <v>0</v>
      </c>
      <c r="Y74" s="13">
        <f t="shared" si="556"/>
        <v>0</v>
      </c>
      <c r="Z74" s="151"/>
      <c r="AA74" s="155"/>
      <c r="AB74" s="10"/>
      <c r="AC74" s="44" t="s">
        <v>77</v>
      </c>
      <c r="AD74" s="1041" t="str">
        <f>Prices!$A$114</f>
        <v xml:space="preserve">glazing  </v>
      </c>
      <c r="AE74" s="1041"/>
      <c r="AF74" s="1042" t="s">
        <v>89</v>
      </c>
      <c r="AG74" s="1042"/>
      <c r="AH74" s="68">
        <v>0</v>
      </c>
      <c r="AI74" s="8"/>
      <c r="AJ74" s="720">
        <f>Prices!$D114</f>
        <v>0</v>
      </c>
      <c r="AK74" s="13">
        <f t="shared" si="557"/>
        <v>0</v>
      </c>
      <c r="AL74" s="13">
        <f t="shared" si="558"/>
        <v>0</v>
      </c>
      <c r="AM74" s="13">
        <f t="shared" si="559"/>
        <v>0</v>
      </c>
      <c r="AN74" s="151"/>
      <c r="AO74" s="155"/>
      <c r="AP74" s="10"/>
      <c r="AQ74" s="44" t="s">
        <v>77</v>
      </c>
      <c r="AR74" s="1041" t="str">
        <f>Prices!$A$114</f>
        <v xml:space="preserve">glazing  </v>
      </c>
      <c r="AS74" s="1041"/>
      <c r="AT74" s="1042" t="s">
        <v>89</v>
      </c>
      <c r="AU74" s="1042"/>
      <c r="AV74" s="68">
        <v>0</v>
      </c>
      <c r="AW74" s="8"/>
      <c r="AX74" s="720">
        <f>Prices!$D114</f>
        <v>0</v>
      </c>
      <c r="AY74" s="13">
        <f t="shared" si="562"/>
        <v>0</v>
      </c>
      <c r="AZ74" s="13">
        <f t="shared" si="563"/>
        <v>0</v>
      </c>
      <c r="BA74" s="13">
        <f t="shared" si="564"/>
        <v>0</v>
      </c>
      <c r="BB74" s="151"/>
      <c r="BC74" s="155"/>
      <c r="BD74" s="10"/>
      <c r="BE74" s="44" t="s">
        <v>77</v>
      </c>
      <c r="BF74" s="1041" t="str">
        <f>Prices!$A$114</f>
        <v xml:space="preserve">glazing  </v>
      </c>
      <c r="BG74" s="1041"/>
      <c r="BH74" s="1042" t="s">
        <v>89</v>
      </c>
      <c r="BI74" s="1042"/>
      <c r="BJ74" s="68">
        <v>0</v>
      </c>
      <c r="BK74" s="8"/>
      <c r="BL74" s="720">
        <f>Prices!$D114</f>
        <v>0</v>
      </c>
      <c r="BM74" s="13">
        <f t="shared" si="567"/>
        <v>0</v>
      </c>
      <c r="BN74" s="13">
        <f t="shared" si="568"/>
        <v>0</v>
      </c>
      <c r="BO74" s="13">
        <f t="shared" si="569"/>
        <v>0</v>
      </c>
      <c r="BP74" s="151"/>
      <c r="BQ74" s="155"/>
      <c r="BR74" s="10"/>
      <c r="BS74" s="44" t="s">
        <v>77</v>
      </c>
      <c r="BT74" s="1041" t="str">
        <f>Prices!$A$114</f>
        <v xml:space="preserve">glazing  </v>
      </c>
      <c r="BU74" s="1041"/>
      <c r="BV74" s="1042" t="s">
        <v>89</v>
      </c>
      <c r="BW74" s="1042"/>
      <c r="BX74" s="68">
        <v>0</v>
      </c>
      <c r="BY74" s="8"/>
      <c r="BZ74" s="720">
        <f>Prices!$D114</f>
        <v>0</v>
      </c>
      <c r="CA74" s="13">
        <f t="shared" si="572"/>
        <v>0</v>
      </c>
      <c r="CB74" s="13">
        <f t="shared" si="573"/>
        <v>0</v>
      </c>
      <c r="CC74" s="13">
        <f t="shared" si="574"/>
        <v>0</v>
      </c>
      <c r="CD74" s="151"/>
      <c r="CE74" s="155"/>
      <c r="CF74" s="10"/>
      <c r="CG74" s="44" t="s">
        <v>77</v>
      </c>
      <c r="CH74" s="1041" t="str">
        <f>Prices!$A$114</f>
        <v xml:space="preserve">glazing  </v>
      </c>
      <c r="CI74" s="1041"/>
      <c r="CJ74" s="1042" t="s">
        <v>89</v>
      </c>
      <c r="CK74" s="1042"/>
      <c r="CL74" s="68">
        <v>0</v>
      </c>
      <c r="CM74" s="8"/>
      <c r="CN74" s="720">
        <f>Prices!$D114</f>
        <v>0</v>
      </c>
      <c r="CO74" s="13">
        <f t="shared" si="577"/>
        <v>0</v>
      </c>
      <c r="CP74" s="13">
        <f t="shared" si="578"/>
        <v>0</v>
      </c>
      <c r="CQ74" s="13">
        <f t="shared" si="579"/>
        <v>0</v>
      </c>
      <c r="CR74" s="151"/>
      <c r="CS74" s="155"/>
      <c r="CT74" s="10"/>
      <c r="CU74" s="44" t="s">
        <v>77</v>
      </c>
      <c r="CV74" s="1041" t="str">
        <f>Prices!$A$114</f>
        <v xml:space="preserve">glazing  </v>
      </c>
      <c r="CW74" s="1041"/>
      <c r="CX74" s="1042" t="s">
        <v>89</v>
      </c>
      <c r="CY74" s="1042"/>
      <c r="CZ74" s="68">
        <v>0</v>
      </c>
      <c r="DA74" s="8"/>
      <c r="DB74" s="720">
        <f>Prices!$D114</f>
        <v>0</v>
      </c>
      <c r="DC74" s="13">
        <f t="shared" si="582"/>
        <v>0</v>
      </c>
      <c r="DD74" s="13">
        <f t="shared" si="583"/>
        <v>0</v>
      </c>
      <c r="DE74" s="13">
        <f t="shared" si="584"/>
        <v>0</v>
      </c>
      <c r="DF74" s="151"/>
      <c r="DG74" s="155"/>
      <c r="DH74" s="10"/>
      <c r="DI74" s="44" t="s">
        <v>77</v>
      </c>
      <c r="DJ74" s="1041" t="str">
        <f>Prices!$A$114</f>
        <v xml:space="preserve">glazing  </v>
      </c>
      <c r="DK74" s="1041"/>
      <c r="DL74" s="1042" t="s">
        <v>89</v>
      </c>
      <c r="DM74" s="1042"/>
      <c r="DN74" s="68">
        <v>0</v>
      </c>
      <c r="DO74" s="8"/>
      <c r="DP74" s="720">
        <f>Prices!$D114</f>
        <v>0</v>
      </c>
      <c r="DQ74" s="13">
        <f t="shared" si="587"/>
        <v>0</v>
      </c>
      <c r="DR74" s="13">
        <f t="shared" si="588"/>
        <v>0</v>
      </c>
      <c r="DS74" s="13">
        <f t="shared" si="589"/>
        <v>0</v>
      </c>
      <c r="DT74" s="151"/>
      <c r="DU74" s="155"/>
      <c r="DV74" s="10"/>
      <c r="DW74" s="44" t="s">
        <v>77</v>
      </c>
      <c r="DX74" s="1041" t="str">
        <f>Prices!$A$114</f>
        <v xml:space="preserve">glazing  </v>
      </c>
      <c r="DY74" s="1041"/>
      <c r="DZ74" s="1042" t="s">
        <v>89</v>
      </c>
      <c r="EA74" s="1042"/>
      <c r="EB74" s="68">
        <v>0</v>
      </c>
      <c r="EC74" s="8"/>
      <c r="ED74" s="720">
        <f>Prices!$D114</f>
        <v>0</v>
      </c>
      <c r="EE74" s="13">
        <f t="shared" si="592"/>
        <v>0</v>
      </c>
      <c r="EF74" s="13">
        <f t="shared" si="593"/>
        <v>0</v>
      </c>
      <c r="EG74" s="13">
        <f t="shared" si="594"/>
        <v>0</v>
      </c>
      <c r="EH74" s="151"/>
      <c r="EI74" s="155"/>
      <c r="EJ74" s="10"/>
      <c r="EK74" s="44" t="s">
        <v>93</v>
      </c>
      <c r="EL74" s="148"/>
      <c r="EM74" s="744">
        <f>K98+Y98+AM98+BA98+BO98+CC98+CQ98+DE98+DS98+EG98</f>
        <v>0</v>
      </c>
      <c r="EN74" s="147"/>
      <c r="EO74" s="765" t="s">
        <v>45</v>
      </c>
      <c r="EP74" s="190">
        <f>F98*$C$2+T98*$Q$2+AH98*$AE$2+AV98*$AS$2+BJ98*$BG$2+BX98*$BU$2+CL98*$CI$2+CZ98*$CW$2+DN98*$DK$2+EB98*$DY$2</f>
        <v>0</v>
      </c>
      <c r="EQ74" s="79"/>
      <c r="ER74" s="116">
        <f t="shared" si="550"/>
        <v>0</v>
      </c>
      <c r="ES74" s="81">
        <f t="shared" si="551"/>
        <v>0</v>
      </c>
      <c r="ET74" s="280">
        <v>0</v>
      </c>
      <c r="EU74" s="9" t="s">
        <v>45</v>
      </c>
      <c r="EV74" s="583">
        <f t="shared" si="601"/>
        <v>0</v>
      </c>
      <c r="EW74" s="579">
        <f t="shared" si="86"/>
        <v>0</v>
      </c>
      <c r="EX74" s="582">
        <f t="shared" si="552"/>
        <v>0</v>
      </c>
      <c r="EY74" s="112"/>
      <c r="EZ74" s="573"/>
      <c r="FA74" s="55"/>
      <c r="FC74" s="44" t="s">
        <v>97</v>
      </c>
      <c r="FD74" s="11" t="s">
        <v>53</v>
      </c>
      <c r="FE74" s="141">
        <v>0</v>
      </c>
      <c r="FF74" s="141">
        <v>0</v>
      </c>
      <c r="FG74" s="142">
        <v>0</v>
      </c>
      <c r="FH74" s="9" t="s">
        <v>63</v>
      </c>
      <c r="FI74" s="122">
        <f>FE74*FF74*FG74</f>
        <v>0</v>
      </c>
      <c r="FJ74" s="602">
        <v>0</v>
      </c>
      <c r="FK74" s="604">
        <f>FI74*FJ74</f>
        <v>0</v>
      </c>
      <c r="FL74" s="592"/>
      <c r="FM74" s="573"/>
      <c r="FN74" s="607"/>
      <c r="FO74" s="127"/>
      <c r="FP74" s="87"/>
      <c r="FQ74" s="522"/>
      <c r="FR74" s="61"/>
      <c r="FS74" s="567"/>
    </row>
    <row r="75" spans="1:175" x14ac:dyDescent="0.25">
      <c r="A75" s="44" t="s">
        <v>77</v>
      </c>
      <c r="B75" s="1041" t="str">
        <f>Prices!$A$115</f>
        <v xml:space="preserve">glazing  </v>
      </c>
      <c r="C75" s="1041"/>
      <c r="D75" s="1042" t="s">
        <v>577</v>
      </c>
      <c r="E75" s="1042"/>
      <c r="F75" s="68">
        <v>0</v>
      </c>
      <c r="G75" s="8"/>
      <c r="H75" s="720">
        <f>Prices!$D115</f>
        <v>0</v>
      </c>
      <c r="I75" s="13">
        <f t="shared" si="597"/>
        <v>0</v>
      </c>
      <c r="J75" s="13">
        <f t="shared" si="553"/>
        <v>0</v>
      </c>
      <c r="K75" s="13">
        <f t="shared" si="554"/>
        <v>0</v>
      </c>
      <c r="L75" s="151"/>
      <c r="M75" s="155"/>
      <c r="N75" s="15"/>
      <c r="O75" s="44" t="s">
        <v>77</v>
      </c>
      <c r="P75" s="1041" t="str">
        <f>Prices!$A$115</f>
        <v xml:space="preserve">glazing  </v>
      </c>
      <c r="Q75" s="1041"/>
      <c r="R75" s="1042" t="s">
        <v>577</v>
      </c>
      <c r="S75" s="1042"/>
      <c r="T75" s="68">
        <v>0</v>
      </c>
      <c r="U75" s="8"/>
      <c r="V75" s="720">
        <f>Prices!$D115</f>
        <v>0</v>
      </c>
      <c r="W75" s="13">
        <f t="shared" si="598"/>
        <v>0</v>
      </c>
      <c r="X75" s="13">
        <f t="shared" si="555"/>
        <v>0</v>
      </c>
      <c r="Y75" s="13">
        <f t="shared" si="556"/>
        <v>0</v>
      </c>
      <c r="Z75" s="151"/>
      <c r="AA75" s="155"/>
      <c r="AB75" s="15"/>
      <c r="AC75" s="44" t="s">
        <v>77</v>
      </c>
      <c r="AD75" s="1041" t="str">
        <f>Prices!$A$115</f>
        <v xml:space="preserve">glazing  </v>
      </c>
      <c r="AE75" s="1041"/>
      <c r="AF75" s="1042" t="s">
        <v>577</v>
      </c>
      <c r="AG75" s="1042"/>
      <c r="AH75" s="68">
        <v>0</v>
      </c>
      <c r="AI75" s="8"/>
      <c r="AJ75" s="720">
        <f>Prices!$D115</f>
        <v>0</v>
      </c>
      <c r="AK75" s="13">
        <f t="shared" si="557"/>
        <v>0</v>
      </c>
      <c r="AL75" s="13">
        <f t="shared" si="558"/>
        <v>0</v>
      </c>
      <c r="AM75" s="13">
        <f t="shared" si="559"/>
        <v>0</v>
      </c>
      <c r="AN75" s="151"/>
      <c r="AO75" s="155"/>
      <c r="AP75" s="15"/>
      <c r="AQ75" s="44" t="s">
        <v>77</v>
      </c>
      <c r="AR75" s="1041" t="str">
        <f>Prices!$A$115</f>
        <v xml:space="preserve">glazing  </v>
      </c>
      <c r="AS75" s="1041"/>
      <c r="AT75" s="1042" t="s">
        <v>577</v>
      </c>
      <c r="AU75" s="1042"/>
      <c r="AV75" s="68">
        <v>0</v>
      </c>
      <c r="AW75" s="8"/>
      <c r="AX75" s="720">
        <f>Prices!$D115</f>
        <v>0</v>
      </c>
      <c r="AY75" s="13">
        <f t="shared" si="562"/>
        <v>0</v>
      </c>
      <c r="AZ75" s="13">
        <f t="shared" si="563"/>
        <v>0</v>
      </c>
      <c r="BA75" s="13">
        <f t="shared" si="564"/>
        <v>0</v>
      </c>
      <c r="BB75" s="151"/>
      <c r="BC75" s="155"/>
      <c r="BD75" s="15"/>
      <c r="BE75" s="44" t="s">
        <v>77</v>
      </c>
      <c r="BF75" s="1041" t="str">
        <f>Prices!$A$115</f>
        <v xml:space="preserve">glazing  </v>
      </c>
      <c r="BG75" s="1041"/>
      <c r="BH75" s="1042" t="s">
        <v>577</v>
      </c>
      <c r="BI75" s="1042"/>
      <c r="BJ75" s="68">
        <v>0</v>
      </c>
      <c r="BK75" s="8"/>
      <c r="BL75" s="720">
        <f>Prices!$D115</f>
        <v>0</v>
      </c>
      <c r="BM75" s="13">
        <f t="shared" si="567"/>
        <v>0</v>
      </c>
      <c r="BN75" s="13">
        <f t="shared" si="568"/>
        <v>0</v>
      </c>
      <c r="BO75" s="13">
        <f t="shared" si="569"/>
        <v>0</v>
      </c>
      <c r="BP75" s="151"/>
      <c r="BQ75" s="155"/>
      <c r="BR75" s="15"/>
      <c r="BS75" s="44" t="s">
        <v>77</v>
      </c>
      <c r="BT75" s="1041" t="str">
        <f>Prices!$A$115</f>
        <v xml:space="preserve">glazing  </v>
      </c>
      <c r="BU75" s="1041"/>
      <c r="BV75" s="1042" t="s">
        <v>577</v>
      </c>
      <c r="BW75" s="1042"/>
      <c r="BX75" s="68">
        <v>0</v>
      </c>
      <c r="BY75" s="8"/>
      <c r="BZ75" s="720">
        <f>Prices!$D115</f>
        <v>0</v>
      </c>
      <c r="CA75" s="13">
        <f t="shared" si="572"/>
        <v>0</v>
      </c>
      <c r="CB75" s="13">
        <f t="shared" si="573"/>
        <v>0</v>
      </c>
      <c r="CC75" s="13">
        <f t="shared" si="574"/>
        <v>0</v>
      </c>
      <c r="CD75" s="151"/>
      <c r="CE75" s="155"/>
      <c r="CF75" s="15"/>
      <c r="CG75" s="44" t="s">
        <v>77</v>
      </c>
      <c r="CH75" s="1041" t="str">
        <f>Prices!$A$115</f>
        <v xml:space="preserve">glazing  </v>
      </c>
      <c r="CI75" s="1041"/>
      <c r="CJ75" s="1042" t="s">
        <v>577</v>
      </c>
      <c r="CK75" s="1042"/>
      <c r="CL75" s="68">
        <v>0</v>
      </c>
      <c r="CM75" s="8"/>
      <c r="CN75" s="720">
        <f>Prices!$D115</f>
        <v>0</v>
      </c>
      <c r="CO75" s="13">
        <f t="shared" si="577"/>
        <v>0</v>
      </c>
      <c r="CP75" s="13">
        <f t="shared" si="578"/>
        <v>0</v>
      </c>
      <c r="CQ75" s="13">
        <f t="shared" si="579"/>
        <v>0</v>
      </c>
      <c r="CR75" s="151"/>
      <c r="CS75" s="155"/>
      <c r="CT75" s="15"/>
      <c r="CU75" s="44" t="s">
        <v>77</v>
      </c>
      <c r="CV75" s="1041" t="str">
        <f>Prices!$A$115</f>
        <v xml:space="preserve">glazing  </v>
      </c>
      <c r="CW75" s="1041"/>
      <c r="CX75" s="1042" t="s">
        <v>577</v>
      </c>
      <c r="CY75" s="1042"/>
      <c r="CZ75" s="68">
        <v>0</v>
      </c>
      <c r="DA75" s="8"/>
      <c r="DB75" s="720">
        <f>Prices!$D115</f>
        <v>0</v>
      </c>
      <c r="DC75" s="13">
        <f t="shared" si="582"/>
        <v>0</v>
      </c>
      <c r="DD75" s="13">
        <f t="shared" si="583"/>
        <v>0</v>
      </c>
      <c r="DE75" s="13">
        <f t="shared" si="584"/>
        <v>0</v>
      </c>
      <c r="DF75" s="151"/>
      <c r="DG75" s="155"/>
      <c r="DH75" s="15"/>
      <c r="DI75" s="44" t="s">
        <v>77</v>
      </c>
      <c r="DJ75" s="1041" t="str">
        <f>Prices!$A$115</f>
        <v xml:space="preserve">glazing  </v>
      </c>
      <c r="DK75" s="1041"/>
      <c r="DL75" s="1042" t="s">
        <v>577</v>
      </c>
      <c r="DM75" s="1042"/>
      <c r="DN75" s="68">
        <v>0</v>
      </c>
      <c r="DO75" s="8"/>
      <c r="DP75" s="720">
        <f>Prices!$D115</f>
        <v>0</v>
      </c>
      <c r="DQ75" s="13">
        <f t="shared" si="587"/>
        <v>0</v>
      </c>
      <c r="DR75" s="13">
        <f t="shared" si="588"/>
        <v>0</v>
      </c>
      <c r="DS75" s="13">
        <f t="shared" si="589"/>
        <v>0</v>
      </c>
      <c r="DT75" s="151"/>
      <c r="DU75" s="155"/>
      <c r="DV75" s="15"/>
      <c r="DW75" s="44" t="s">
        <v>77</v>
      </c>
      <c r="DX75" s="1041" t="str">
        <f>Prices!$A$115</f>
        <v xml:space="preserve">glazing  </v>
      </c>
      <c r="DY75" s="1041"/>
      <c r="DZ75" s="1042" t="s">
        <v>577</v>
      </c>
      <c r="EA75" s="1042"/>
      <c r="EB75" s="68">
        <v>0</v>
      </c>
      <c r="EC75" s="8"/>
      <c r="ED75" s="720">
        <f>Prices!$D115</f>
        <v>0</v>
      </c>
      <c r="EE75" s="13">
        <f t="shared" si="592"/>
        <v>0</v>
      </c>
      <c r="EF75" s="13">
        <f t="shared" si="593"/>
        <v>0</v>
      </c>
      <c r="EG75" s="13">
        <f t="shared" si="594"/>
        <v>0</v>
      </c>
      <c r="EH75" s="151"/>
      <c r="EI75" s="155"/>
      <c r="EJ75" s="15"/>
      <c r="EK75" s="44" t="s">
        <v>94</v>
      </c>
      <c r="EL75" s="96" t="s">
        <v>95</v>
      </c>
      <c r="EM75" s="744">
        <f>K100+Y100+AM100+BA100+BO100+CC100+CQ100+DE100+DS100+EG100</f>
        <v>0</v>
      </c>
      <c r="EN75" s="33"/>
      <c r="EO75" s="765" t="s">
        <v>45</v>
      </c>
      <c r="EP75" s="190">
        <f>F100*$C$2+T100*$Q$2+AH100*$AE$2+AV100*$AS$2+BJ100*$BG$2+BX100*$BU$2+CL100*$CI$2+CZ100*$CW$2+DN100*$DK$2+EB100*$DY$2</f>
        <v>0</v>
      </c>
      <c r="EQ75" s="33"/>
      <c r="ER75" s="116">
        <f t="shared" si="550"/>
        <v>0</v>
      </c>
      <c r="ES75" s="81">
        <f t="shared" si="551"/>
        <v>0</v>
      </c>
      <c r="ET75" s="280">
        <v>0</v>
      </c>
      <c r="EU75" s="9" t="s">
        <v>45</v>
      </c>
      <c r="EV75" s="583">
        <f t="shared" si="601"/>
        <v>0</v>
      </c>
      <c r="EW75" s="579">
        <f t="shared" si="86"/>
        <v>0</v>
      </c>
      <c r="EX75" s="582">
        <f t="shared" si="552"/>
        <v>0</v>
      </c>
      <c r="EY75" s="112"/>
      <c r="EZ75" s="573"/>
      <c r="FA75" s="55"/>
      <c r="FC75" s="44"/>
      <c r="FD75" s="61"/>
      <c r="FE75" s="126"/>
      <c r="FF75" s="126"/>
      <c r="FG75" s="436"/>
      <c r="FH75" s="9"/>
      <c r="FI75" s="123"/>
      <c r="FJ75" s="121"/>
      <c r="FK75" s="604"/>
      <c r="FL75" s="592"/>
      <c r="FM75" s="573"/>
      <c r="FN75" s="607"/>
      <c r="FO75" s="127"/>
      <c r="FP75" s="87"/>
      <c r="FQ75" s="522"/>
      <c r="FR75" s="61"/>
      <c r="FS75" s="567"/>
    </row>
    <row r="76" spans="1:175" x14ac:dyDescent="0.25">
      <c r="A76" s="44" t="s">
        <v>77</v>
      </c>
      <c r="B76" s="1041" t="str">
        <f>Prices!$A$116</f>
        <v xml:space="preserve">glazing  </v>
      </c>
      <c r="C76" s="1041"/>
      <c r="D76" s="1042" t="s">
        <v>578</v>
      </c>
      <c r="E76" s="1042"/>
      <c r="F76" s="68">
        <v>0</v>
      </c>
      <c r="G76" s="8"/>
      <c r="H76" s="720">
        <f>Prices!$D116</f>
        <v>0</v>
      </c>
      <c r="I76" s="13">
        <f t="shared" si="597"/>
        <v>0</v>
      </c>
      <c r="J76" s="13">
        <f t="shared" si="553"/>
        <v>0</v>
      </c>
      <c r="K76" s="13">
        <f t="shared" si="554"/>
        <v>0</v>
      </c>
      <c r="L76" s="151"/>
      <c r="M76" s="155"/>
      <c r="N76" s="10"/>
      <c r="O76" s="44" t="s">
        <v>77</v>
      </c>
      <c r="P76" s="1041" t="str">
        <f>Prices!$A$116</f>
        <v xml:space="preserve">glazing  </v>
      </c>
      <c r="Q76" s="1041"/>
      <c r="R76" s="1042" t="s">
        <v>578</v>
      </c>
      <c r="S76" s="1042"/>
      <c r="T76" s="68">
        <v>0</v>
      </c>
      <c r="U76" s="8"/>
      <c r="V76" s="720">
        <f>Prices!$D116</f>
        <v>0</v>
      </c>
      <c r="W76" s="13">
        <f t="shared" si="598"/>
        <v>0</v>
      </c>
      <c r="X76" s="13">
        <f t="shared" si="555"/>
        <v>0</v>
      </c>
      <c r="Y76" s="13">
        <f t="shared" si="556"/>
        <v>0</v>
      </c>
      <c r="Z76" s="151"/>
      <c r="AA76" s="155"/>
      <c r="AB76" s="10"/>
      <c r="AC76" s="44" t="s">
        <v>77</v>
      </c>
      <c r="AD76" s="1041" t="str">
        <f>Prices!$A$116</f>
        <v xml:space="preserve">glazing  </v>
      </c>
      <c r="AE76" s="1041"/>
      <c r="AF76" s="1042" t="s">
        <v>578</v>
      </c>
      <c r="AG76" s="1042"/>
      <c r="AH76" s="68">
        <v>0</v>
      </c>
      <c r="AI76" s="8"/>
      <c r="AJ76" s="720">
        <f>Prices!$D116</f>
        <v>0</v>
      </c>
      <c r="AK76" s="13">
        <f t="shared" si="557"/>
        <v>0</v>
      </c>
      <c r="AL76" s="13">
        <f t="shared" si="558"/>
        <v>0</v>
      </c>
      <c r="AM76" s="13">
        <f t="shared" si="559"/>
        <v>0</v>
      </c>
      <c r="AN76" s="151"/>
      <c r="AO76" s="155"/>
      <c r="AP76" s="10"/>
      <c r="AQ76" s="44" t="s">
        <v>77</v>
      </c>
      <c r="AR76" s="1041" t="str">
        <f>Prices!$A$116</f>
        <v xml:space="preserve">glazing  </v>
      </c>
      <c r="AS76" s="1041"/>
      <c r="AT76" s="1042" t="s">
        <v>578</v>
      </c>
      <c r="AU76" s="1042"/>
      <c r="AV76" s="68">
        <v>0</v>
      </c>
      <c r="AW76" s="8"/>
      <c r="AX76" s="720">
        <f>Prices!$D116</f>
        <v>0</v>
      </c>
      <c r="AY76" s="13">
        <f t="shared" si="562"/>
        <v>0</v>
      </c>
      <c r="AZ76" s="13">
        <f t="shared" si="563"/>
        <v>0</v>
      </c>
      <c r="BA76" s="13">
        <f t="shared" si="564"/>
        <v>0</v>
      </c>
      <c r="BB76" s="151"/>
      <c r="BC76" s="155"/>
      <c r="BD76" s="10"/>
      <c r="BE76" s="44" t="s">
        <v>77</v>
      </c>
      <c r="BF76" s="1041" t="str">
        <f>Prices!$A$116</f>
        <v xml:space="preserve">glazing  </v>
      </c>
      <c r="BG76" s="1041"/>
      <c r="BH76" s="1042" t="s">
        <v>578</v>
      </c>
      <c r="BI76" s="1042"/>
      <c r="BJ76" s="68">
        <v>0</v>
      </c>
      <c r="BK76" s="8"/>
      <c r="BL76" s="720">
        <f>Prices!$D116</f>
        <v>0</v>
      </c>
      <c r="BM76" s="13">
        <f t="shared" si="567"/>
        <v>0</v>
      </c>
      <c r="BN76" s="13">
        <f t="shared" si="568"/>
        <v>0</v>
      </c>
      <c r="BO76" s="13">
        <f t="shared" si="569"/>
        <v>0</v>
      </c>
      <c r="BP76" s="151"/>
      <c r="BQ76" s="155"/>
      <c r="BR76" s="10"/>
      <c r="BS76" s="44" t="s">
        <v>77</v>
      </c>
      <c r="BT76" s="1041" t="str">
        <f>Prices!$A$116</f>
        <v xml:space="preserve">glazing  </v>
      </c>
      <c r="BU76" s="1041"/>
      <c r="BV76" s="1042" t="s">
        <v>578</v>
      </c>
      <c r="BW76" s="1042"/>
      <c r="BX76" s="68">
        <v>0</v>
      </c>
      <c r="BY76" s="8"/>
      <c r="BZ76" s="720">
        <f>Prices!$D116</f>
        <v>0</v>
      </c>
      <c r="CA76" s="13">
        <f t="shared" si="572"/>
        <v>0</v>
      </c>
      <c r="CB76" s="13">
        <f t="shared" si="573"/>
        <v>0</v>
      </c>
      <c r="CC76" s="13">
        <f t="shared" si="574"/>
        <v>0</v>
      </c>
      <c r="CD76" s="151"/>
      <c r="CE76" s="155"/>
      <c r="CF76" s="10"/>
      <c r="CG76" s="44" t="s">
        <v>77</v>
      </c>
      <c r="CH76" s="1041" t="str">
        <f>Prices!$A$116</f>
        <v xml:space="preserve">glazing  </v>
      </c>
      <c r="CI76" s="1041"/>
      <c r="CJ76" s="1042" t="s">
        <v>578</v>
      </c>
      <c r="CK76" s="1042"/>
      <c r="CL76" s="68">
        <v>0</v>
      </c>
      <c r="CM76" s="8"/>
      <c r="CN76" s="720">
        <f>Prices!$D116</f>
        <v>0</v>
      </c>
      <c r="CO76" s="13">
        <f t="shared" si="577"/>
        <v>0</v>
      </c>
      <c r="CP76" s="13">
        <f t="shared" si="578"/>
        <v>0</v>
      </c>
      <c r="CQ76" s="13">
        <f t="shared" si="579"/>
        <v>0</v>
      </c>
      <c r="CR76" s="151"/>
      <c r="CS76" s="155"/>
      <c r="CT76" s="10"/>
      <c r="CU76" s="44" t="s">
        <v>77</v>
      </c>
      <c r="CV76" s="1041" t="str">
        <f>Prices!$A$116</f>
        <v xml:space="preserve">glazing  </v>
      </c>
      <c r="CW76" s="1041"/>
      <c r="CX76" s="1042" t="s">
        <v>578</v>
      </c>
      <c r="CY76" s="1042"/>
      <c r="CZ76" s="68">
        <v>0</v>
      </c>
      <c r="DA76" s="8"/>
      <c r="DB76" s="720">
        <f>Prices!$D116</f>
        <v>0</v>
      </c>
      <c r="DC76" s="13">
        <f t="shared" si="582"/>
        <v>0</v>
      </c>
      <c r="DD76" s="13">
        <f t="shared" si="583"/>
        <v>0</v>
      </c>
      <c r="DE76" s="13">
        <f t="shared" si="584"/>
        <v>0</v>
      </c>
      <c r="DF76" s="151"/>
      <c r="DG76" s="155"/>
      <c r="DH76" s="10"/>
      <c r="DI76" s="44" t="s">
        <v>77</v>
      </c>
      <c r="DJ76" s="1041" t="str">
        <f>Prices!$A$116</f>
        <v xml:space="preserve">glazing  </v>
      </c>
      <c r="DK76" s="1041"/>
      <c r="DL76" s="1042" t="s">
        <v>578</v>
      </c>
      <c r="DM76" s="1042"/>
      <c r="DN76" s="68">
        <v>0</v>
      </c>
      <c r="DO76" s="8"/>
      <c r="DP76" s="720">
        <f>Prices!$D116</f>
        <v>0</v>
      </c>
      <c r="DQ76" s="13">
        <f t="shared" si="587"/>
        <v>0</v>
      </c>
      <c r="DR76" s="13">
        <f t="shared" si="588"/>
        <v>0</v>
      </c>
      <c r="DS76" s="13">
        <f t="shared" si="589"/>
        <v>0</v>
      </c>
      <c r="DT76" s="151"/>
      <c r="DU76" s="155"/>
      <c r="DV76" s="10"/>
      <c r="DW76" s="44" t="s">
        <v>77</v>
      </c>
      <c r="DX76" s="1041" t="str">
        <f>Prices!$A$116</f>
        <v xml:space="preserve">glazing  </v>
      </c>
      <c r="DY76" s="1041"/>
      <c r="DZ76" s="1042" t="s">
        <v>578</v>
      </c>
      <c r="EA76" s="1042"/>
      <c r="EB76" s="68">
        <v>0</v>
      </c>
      <c r="EC76" s="8"/>
      <c r="ED76" s="720">
        <f>Prices!$D116</f>
        <v>0</v>
      </c>
      <c r="EE76" s="13">
        <f t="shared" si="592"/>
        <v>0</v>
      </c>
      <c r="EF76" s="13">
        <f t="shared" si="593"/>
        <v>0</v>
      </c>
      <c r="EG76" s="13">
        <f t="shared" si="594"/>
        <v>0</v>
      </c>
      <c r="EH76" s="151"/>
      <c r="EI76" s="155"/>
      <c r="EJ76" s="10"/>
      <c r="EK76" s="44" t="s">
        <v>94</v>
      </c>
      <c r="EL76" s="96" t="s">
        <v>95</v>
      </c>
      <c r="EM76" s="744">
        <f>K101+Y101+AM101+BA101+BO101+CC101+CQ101+DE101+DS101+EG101</f>
        <v>0</v>
      </c>
      <c r="EN76" s="33"/>
      <c r="EO76" s="765" t="s">
        <v>45</v>
      </c>
      <c r="EP76" s="190">
        <f>F101*$C$2+T101*$Q$2+AH101*$AE$2+AV101*$AS$2+BJ101*$BG$2+BX101*$BU$2+CL101*$CI$2+CZ101*$CW$2+DN101*$DK$2+EB101*$DY$2</f>
        <v>0</v>
      </c>
      <c r="EQ76" s="33"/>
      <c r="ER76" s="116">
        <f t="shared" si="550"/>
        <v>0</v>
      </c>
      <c r="ES76" s="81">
        <f t="shared" si="551"/>
        <v>0</v>
      </c>
      <c r="ET76" s="280">
        <v>0</v>
      </c>
      <c r="EU76" s="9" t="s">
        <v>45</v>
      </c>
      <c r="EV76" s="583">
        <f t="shared" si="601"/>
        <v>0</v>
      </c>
      <c r="EW76" s="579">
        <f t="shared" si="86"/>
        <v>0</v>
      </c>
      <c r="EX76" s="582">
        <f t="shared" si="552"/>
        <v>0</v>
      </c>
      <c r="EY76" s="112"/>
      <c r="EZ76" s="576"/>
      <c r="FA76" s="162"/>
      <c r="FC76" s="44" t="s">
        <v>101</v>
      </c>
      <c r="FD76" s="11" t="s">
        <v>102</v>
      </c>
      <c r="FE76" s="141">
        <v>0</v>
      </c>
      <c r="FF76" s="141">
        <v>0</v>
      </c>
      <c r="FG76" s="142">
        <v>0</v>
      </c>
      <c r="FH76" s="9" t="s">
        <v>21</v>
      </c>
      <c r="FI76" s="122">
        <f>FE76*FF76*FG76</f>
        <v>0</v>
      </c>
      <c r="FJ76" s="602">
        <v>0</v>
      </c>
      <c r="FK76" s="604">
        <f>FI76*FJ76</f>
        <v>0</v>
      </c>
      <c r="FL76" s="591">
        <f>FM132</f>
        <v>0</v>
      </c>
      <c r="FM76" s="543">
        <f>IF(FJ76=0,0,FL76/FJ76)</f>
        <v>0</v>
      </c>
      <c r="FN76" s="610">
        <f>FK76+FL76</f>
        <v>0</v>
      </c>
      <c r="FO76" s="127">
        <f>IF(FO$4=0,0,FN76/$FO$4)</f>
        <v>0</v>
      </c>
      <c r="FP76" s="87" t="s">
        <v>101</v>
      </c>
      <c r="FQ76" s="522">
        <f>EX88+EY88</f>
        <v>0</v>
      </c>
      <c r="FR76" s="496">
        <f>FN76</f>
        <v>0</v>
      </c>
      <c r="FS76" s="567">
        <f>SUM(FQ76:FR76)</f>
        <v>0</v>
      </c>
    </row>
    <row r="77" spans="1:175" x14ac:dyDescent="0.25">
      <c r="A77" s="44" t="s">
        <v>77</v>
      </c>
      <c r="B77" s="1041" t="str">
        <f>Prices!$A$117</f>
        <v xml:space="preserve">glazing  </v>
      </c>
      <c r="C77" s="1041"/>
      <c r="D77" s="1042" t="s">
        <v>579</v>
      </c>
      <c r="E77" s="1042"/>
      <c r="F77" s="68">
        <v>0</v>
      </c>
      <c r="G77" s="8"/>
      <c r="H77" s="720">
        <f>Prices!$D117</f>
        <v>0</v>
      </c>
      <c r="I77" s="13">
        <f t="shared" si="597"/>
        <v>0</v>
      </c>
      <c r="J77" s="13">
        <f t="shared" si="553"/>
        <v>0</v>
      </c>
      <c r="K77" s="13">
        <f t="shared" si="554"/>
        <v>0</v>
      </c>
      <c r="L77" s="151"/>
      <c r="M77" s="155"/>
      <c r="N77" s="15"/>
      <c r="O77" s="44" t="s">
        <v>77</v>
      </c>
      <c r="P77" s="1041" t="str">
        <f>Prices!$A$117</f>
        <v xml:space="preserve">glazing  </v>
      </c>
      <c r="Q77" s="1041"/>
      <c r="R77" s="1042" t="s">
        <v>579</v>
      </c>
      <c r="S77" s="1042"/>
      <c r="T77" s="68">
        <v>0</v>
      </c>
      <c r="U77" s="8"/>
      <c r="V77" s="720">
        <f>Prices!$D117</f>
        <v>0</v>
      </c>
      <c r="W77" s="13">
        <f t="shared" si="598"/>
        <v>0</v>
      </c>
      <c r="X77" s="13">
        <f t="shared" si="555"/>
        <v>0</v>
      </c>
      <c r="Y77" s="13">
        <f t="shared" si="556"/>
        <v>0</v>
      </c>
      <c r="Z77" s="151"/>
      <c r="AA77" s="155"/>
      <c r="AB77" s="15"/>
      <c r="AC77" s="44" t="s">
        <v>77</v>
      </c>
      <c r="AD77" s="1041" t="str">
        <f>Prices!$A$117</f>
        <v xml:space="preserve">glazing  </v>
      </c>
      <c r="AE77" s="1041"/>
      <c r="AF77" s="1042" t="s">
        <v>579</v>
      </c>
      <c r="AG77" s="1042"/>
      <c r="AH77" s="68">
        <v>0</v>
      </c>
      <c r="AI77" s="8"/>
      <c r="AJ77" s="720">
        <f>Prices!$D117</f>
        <v>0</v>
      </c>
      <c r="AK77" s="13">
        <f t="shared" si="557"/>
        <v>0</v>
      </c>
      <c r="AL77" s="13">
        <f t="shared" si="558"/>
        <v>0</v>
      </c>
      <c r="AM77" s="13">
        <f t="shared" si="559"/>
        <v>0</v>
      </c>
      <c r="AN77" s="151"/>
      <c r="AO77" s="155"/>
      <c r="AP77" s="15"/>
      <c r="AQ77" s="44" t="s">
        <v>77</v>
      </c>
      <c r="AR77" s="1041" t="str">
        <f>Prices!$A$117</f>
        <v xml:space="preserve">glazing  </v>
      </c>
      <c r="AS77" s="1041"/>
      <c r="AT77" s="1042" t="s">
        <v>579</v>
      </c>
      <c r="AU77" s="1042"/>
      <c r="AV77" s="68">
        <v>0</v>
      </c>
      <c r="AW77" s="8"/>
      <c r="AX77" s="720">
        <f>Prices!$D117</f>
        <v>0</v>
      </c>
      <c r="AY77" s="13">
        <f t="shared" si="562"/>
        <v>0</v>
      </c>
      <c r="AZ77" s="13">
        <f t="shared" si="563"/>
        <v>0</v>
      </c>
      <c r="BA77" s="13">
        <f t="shared" si="564"/>
        <v>0</v>
      </c>
      <c r="BB77" s="151"/>
      <c r="BC77" s="155"/>
      <c r="BD77" s="15"/>
      <c r="BE77" s="44" t="s">
        <v>77</v>
      </c>
      <c r="BF77" s="1041" t="str">
        <f>Prices!$A$117</f>
        <v xml:space="preserve">glazing  </v>
      </c>
      <c r="BG77" s="1041"/>
      <c r="BH77" s="1042" t="s">
        <v>579</v>
      </c>
      <c r="BI77" s="1042"/>
      <c r="BJ77" s="68">
        <v>0</v>
      </c>
      <c r="BK77" s="8"/>
      <c r="BL77" s="720">
        <f>Prices!$D117</f>
        <v>0</v>
      </c>
      <c r="BM77" s="13">
        <f t="shared" si="567"/>
        <v>0</v>
      </c>
      <c r="BN77" s="13">
        <f t="shared" si="568"/>
        <v>0</v>
      </c>
      <c r="BO77" s="13">
        <f t="shared" si="569"/>
        <v>0</v>
      </c>
      <c r="BP77" s="151"/>
      <c r="BQ77" s="155"/>
      <c r="BR77" s="15"/>
      <c r="BS77" s="44" t="s">
        <v>77</v>
      </c>
      <c r="BT77" s="1041" t="str">
        <f>Prices!$A$117</f>
        <v xml:space="preserve">glazing  </v>
      </c>
      <c r="BU77" s="1041"/>
      <c r="BV77" s="1042" t="s">
        <v>579</v>
      </c>
      <c r="BW77" s="1042"/>
      <c r="BX77" s="68">
        <v>0</v>
      </c>
      <c r="BY77" s="8"/>
      <c r="BZ77" s="720">
        <f>Prices!$D117</f>
        <v>0</v>
      </c>
      <c r="CA77" s="13">
        <f t="shared" si="572"/>
        <v>0</v>
      </c>
      <c r="CB77" s="13">
        <f t="shared" si="573"/>
        <v>0</v>
      </c>
      <c r="CC77" s="13">
        <f t="shared" si="574"/>
        <v>0</v>
      </c>
      <c r="CD77" s="151"/>
      <c r="CE77" s="155"/>
      <c r="CF77" s="15"/>
      <c r="CG77" s="44" t="s">
        <v>77</v>
      </c>
      <c r="CH77" s="1041" t="str">
        <f>Prices!$A$117</f>
        <v xml:space="preserve">glazing  </v>
      </c>
      <c r="CI77" s="1041"/>
      <c r="CJ77" s="1042" t="s">
        <v>579</v>
      </c>
      <c r="CK77" s="1042"/>
      <c r="CL77" s="68">
        <v>0</v>
      </c>
      <c r="CM77" s="8"/>
      <c r="CN77" s="720">
        <f>Prices!$D117</f>
        <v>0</v>
      </c>
      <c r="CO77" s="13">
        <f t="shared" si="577"/>
        <v>0</v>
      </c>
      <c r="CP77" s="13">
        <f t="shared" si="578"/>
        <v>0</v>
      </c>
      <c r="CQ77" s="13">
        <f t="shared" si="579"/>
        <v>0</v>
      </c>
      <c r="CR77" s="151"/>
      <c r="CS77" s="155"/>
      <c r="CT77" s="15"/>
      <c r="CU77" s="44" t="s">
        <v>77</v>
      </c>
      <c r="CV77" s="1041" t="str">
        <f>Prices!$A$117</f>
        <v xml:space="preserve">glazing  </v>
      </c>
      <c r="CW77" s="1041"/>
      <c r="CX77" s="1042" t="s">
        <v>579</v>
      </c>
      <c r="CY77" s="1042"/>
      <c r="CZ77" s="68">
        <v>0</v>
      </c>
      <c r="DA77" s="8"/>
      <c r="DB77" s="720">
        <f>Prices!$D117</f>
        <v>0</v>
      </c>
      <c r="DC77" s="13">
        <f t="shared" si="582"/>
        <v>0</v>
      </c>
      <c r="DD77" s="13">
        <f t="shared" si="583"/>
        <v>0</v>
      </c>
      <c r="DE77" s="13">
        <f t="shared" si="584"/>
        <v>0</v>
      </c>
      <c r="DF77" s="151"/>
      <c r="DG77" s="155"/>
      <c r="DH77" s="15"/>
      <c r="DI77" s="44" t="s">
        <v>77</v>
      </c>
      <c r="DJ77" s="1041" t="str">
        <f>Prices!$A$117</f>
        <v xml:space="preserve">glazing  </v>
      </c>
      <c r="DK77" s="1041"/>
      <c r="DL77" s="1042" t="s">
        <v>579</v>
      </c>
      <c r="DM77" s="1042"/>
      <c r="DN77" s="68">
        <v>0</v>
      </c>
      <c r="DO77" s="8"/>
      <c r="DP77" s="720">
        <f>Prices!$D117</f>
        <v>0</v>
      </c>
      <c r="DQ77" s="13">
        <f t="shared" si="587"/>
        <v>0</v>
      </c>
      <c r="DR77" s="13">
        <f t="shared" si="588"/>
        <v>0</v>
      </c>
      <c r="DS77" s="13">
        <f t="shared" si="589"/>
        <v>0</v>
      </c>
      <c r="DT77" s="151"/>
      <c r="DU77" s="155"/>
      <c r="DV77" s="15"/>
      <c r="DW77" s="44" t="s">
        <v>77</v>
      </c>
      <c r="DX77" s="1041" t="str">
        <f>Prices!$A$117</f>
        <v xml:space="preserve">glazing  </v>
      </c>
      <c r="DY77" s="1041"/>
      <c r="DZ77" s="1042" t="s">
        <v>579</v>
      </c>
      <c r="EA77" s="1042"/>
      <c r="EB77" s="68">
        <v>0</v>
      </c>
      <c r="EC77" s="8"/>
      <c r="ED77" s="720">
        <f>Prices!$D117</f>
        <v>0</v>
      </c>
      <c r="EE77" s="13">
        <f t="shared" si="592"/>
        <v>0</v>
      </c>
      <c r="EF77" s="13">
        <f t="shared" si="593"/>
        <v>0</v>
      </c>
      <c r="EG77" s="13">
        <f t="shared" si="594"/>
        <v>0</v>
      </c>
      <c r="EH77" s="151"/>
      <c r="EI77" s="155"/>
      <c r="EJ77" s="15"/>
      <c r="EK77" s="44" t="s">
        <v>96</v>
      </c>
      <c r="EL77" s="8" t="s">
        <v>46</v>
      </c>
      <c r="EM77" s="744">
        <f>K102+Y102+AM102+BA102+BO102+CC102+CQ102+DE102+DS102+EG102</f>
        <v>0</v>
      </c>
      <c r="EN77" s="79"/>
      <c r="EO77" s="765" t="s">
        <v>45</v>
      </c>
      <c r="EP77" s="190">
        <f>F102*$C$2+T102*$Q$2+AH102*$AE$2+AV102*$AS$2+BJ102*$BG$2+BX102*$BU$2+CL102*$CI$2+CZ102*$CW$2+DN102*$DK$2+EB102*$DY$2</f>
        <v>0</v>
      </c>
      <c r="EQ77" s="33"/>
      <c r="ER77" s="116">
        <f t="shared" si="550"/>
        <v>0</v>
      </c>
      <c r="ES77" s="81">
        <f t="shared" si="551"/>
        <v>0</v>
      </c>
      <c r="ET77" s="280">
        <v>0</v>
      </c>
      <c r="EU77" s="9" t="s">
        <v>45</v>
      </c>
      <c r="EV77" s="583">
        <f t="shared" si="601"/>
        <v>0</v>
      </c>
      <c r="EW77" s="579">
        <f t="shared" si="86"/>
        <v>0</v>
      </c>
      <c r="EX77" s="582">
        <f t="shared" si="552"/>
        <v>0</v>
      </c>
      <c r="EY77" s="574">
        <f>EZ138</f>
        <v>0</v>
      </c>
      <c r="EZ77" s="543">
        <f>ET138</f>
        <v>0</v>
      </c>
      <c r="FA77" s="567"/>
      <c r="FC77" s="137"/>
      <c r="FD77" s="61"/>
      <c r="FE77" s="8"/>
      <c r="FF77" s="8"/>
      <c r="FG77" s="8"/>
      <c r="FH77" s="61"/>
      <c r="FI77" s="61"/>
      <c r="FJ77" s="8"/>
      <c r="FK77" s="605"/>
      <c r="FL77" s="592"/>
      <c r="FM77" s="573"/>
      <c r="FN77" s="607"/>
      <c r="FO77" s="127"/>
      <c r="FP77" s="87"/>
      <c r="FQ77" s="522"/>
      <c r="FR77" s="61"/>
      <c r="FS77" s="567"/>
    </row>
    <row r="78" spans="1:175" x14ac:dyDescent="0.25">
      <c r="A78" s="44" t="s">
        <v>77</v>
      </c>
      <c r="B78" s="1041" t="str">
        <f>Prices!$A$118</f>
        <v xml:space="preserve">glazing  </v>
      </c>
      <c r="C78" s="1041"/>
      <c r="D78" s="1042" t="s">
        <v>580</v>
      </c>
      <c r="E78" s="1042"/>
      <c r="F78" s="68">
        <v>0</v>
      </c>
      <c r="G78" s="8"/>
      <c r="H78" s="720">
        <f>Prices!$D118</f>
        <v>0</v>
      </c>
      <c r="I78" s="13">
        <f t="shared" si="597"/>
        <v>0</v>
      </c>
      <c r="J78" s="13">
        <f t="shared" si="553"/>
        <v>0</v>
      </c>
      <c r="K78" s="13">
        <f t="shared" si="554"/>
        <v>0</v>
      </c>
      <c r="L78" s="151"/>
      <c r="M78" s="155"/>
      <c r="N78" s="15"/>
      <c r="O78" s="44" t="s">
        <v>77</v>
      </c>
      <c r="P78" s="1041" t="str">
        <f>Prices!$A$118</f>
        <v xml:space="preserve">glazing  </v>
      </c>
      <c r="Q78" s="1041"/>
      <c r="R78" s="1042" t="s">
        <v>580</v>
      </c>
      <c r="S78" s="1042"/>
      <c r="T78" s="68">
        <v>0</v>
      </c>
      <c r="U78" s="8"/>
      <c r="V78" s="720">
        <f>Prices!$D118</f>
        <v>0</v>
      </c>
      <c r="W78" s="13">
        <f t="shared" si="598"/>
        <v>0</v>
      </c>
      <c r="X78" s="13">
        <f t="shared" si="555"/>
        <v>0</v>
      </c>
      <c r="Y78" s="13">
        <f t="shared" si="556"/>
        <v>0</v>
      </c>
      <c r="Z78" s="151"/>
      <c r="AA78" s="155"/>
      <c r="AB78" s="15"/>
      <c r="AC78" s="44" t="s">
        <v>77</v>
      </c>
      <c r="AD78" s="1041" t="str">
        <f>Prices!$A$118</f>
        <v xml:space="preserve">glazing  </v>
      </c>
      <c r="AE78" s="1041"/>
      <c r="AF78" s="1042" t="s">
        <v>580</v>
      </c>
      <c r="AG78" s="1042"/>
      <c r="AH78" s="68">
        <v>0</v>
      </c>
      <c r="AI78" s="8"/>
      <c r="AJ78" s="720">
        <f>Prices!$D118</f>
        <v>0</v>
      </c>
      <c r="AK78" s="13">
        <f t="shared" si="557"/>
        <v>0</v>
      </c>
      <c r="AL78" s="13">
        <f t="shared" si="558"/>
        <v>0</v>
      </c>
      <c r="AM78" s="13">
        <f t="shared" si="559"/>
        <v>0</v>
      </c>
      <c r="AN78" s="151"/>
      <c r="AO78" s="155"/>
      <c r="AP78" s="15"/>
      <c r="AQ78" s="44" t="s">
        <v>77</v>
      </c>
      <c r="AR78" s="1041" t="str">
        <f>Prices!$A$118</f>
        <v xml:space="preserve">glazing  </v>
      </c>
      <c r="AS78" s="1041"/>
      <c r="AT78" s="1042" t="s">
        <v>580</v>
      </c>
      <c r="AU78" s="1042"/>
      <c r="AV78" s="68">
        <v>0</v>
      </c>
      <c r="AW78" s="8"/>
      <c r="AX78" s="720">
        <f>Prices!$D118</f>
        <v>0</v>
      </c>
      <c r="AY78" s="13">
        <f t="shared" si="562"/>
        <v>0</v>
      </c>
      <c r="AZ78" s="13">
        <f t="shared" si="563"/>
        <v>0</v>
      </c>
      <c r="BA78" s="13">
        <f t="shared" si="564"/>
        <v>0</v>
      </c>
      <c r="BB78" s="151"/>
      <c r="BC78" s="155"/>
      <c r="BD78" s="15"/>
      <c r="BE78" s="44" t="s">
        <v>77</v>
      </c>
      <c r="BF78" s="1041" t="str">
        <f>Prices!$A$118</f>
        <v xml:space="preserve">glazing  </v>
      </c>
      <c r="BG78" s="1041"/>
      <c r="BH78" s="1042" t="s">
        <v>580</v>
      </c>
      <c r="BI78" s="1042"/>
      <c r="BJ78" s="68">
        <v>0</v>
      </c>
      <c r="BK78" s="8"/>
      <c r="BL78" s="720">
        <f>Prices!$D118</f>
        <v>0</v>
      </c>
      <c r="BM78" s="13">
        <f t="shared" si="567"/>
        <v>0</v>
      </c>
      <c r="BN78" s="13">
        <f t="shared" si="568"/>
        <v>0</v>
      </c>
      <c r="BO78" s="13">
        <f t="shared" si="569"/>
        <v>0</v>
      </c>
      <c r="BP78" s="151"/>
      <c r="BQ78" s="155"/>
      <c r="BR78" s="15"/>
      <c r="BS78" s="44" t="s">
        <v>77</v>
      </c>
      <c r="BT78" s="1041" t="str">
        <f>Prices!$A$118</f>
        <v xml:space="preserve">glazing  </v>
      </c>
      <c r="BU78" s="1041"/>
      <c r="BV78" s="1042" t="s">
        <v>580</v>
      </c>
      <c r="BW78" s="1042"/>
      <c r="BX78" s="68">
        <v>0</v>
      </c>
      <c r="BY78" s="8"/>
      <c r="BZ78" s="720">
        <f>Prices!$D118</f>
        <v>0</v>
      </c>
      <c r="CA78" s="13">
        <f t="shared" si="572"/>
        <v>0</v>
      </c>
      <c r="CB78" s="13">
        <f t="shared" si="573"/>
        <v>0</v>
      </c>
      <c r="CC78" s="13">
        <f t="shared" si="574"/>
        <v>0</v>
      </c>
      <c r="CD78" s="151"/>
      <c r="CE78" s="155"/>
      <c r="CF78" s="15"/>
      <c r="CG78" s="44" t="s">
        <v>77</v>
      </c>
      <c r="CH78" s="1041" t="str">
        <f>Prices!$A$118</f>
        <v xml:space="preserve">glazing  </v>
      </c>
      <c r="CI78" s="1041"/>
      <c r="CJ78" s="1042" t="s">
        <v>580</v>
      </c>
      <c r="CK78" s="1042"/>
      <c r="CL78" s="68">
        <v>0</v>
      </c>
      <c r="CM78" s="8"/>
      <c r="CN78" s="720">
        <f>Prices!$D118</f>
        <v>0</v>
      </c>
      <c r="CO78" s="13">
        <f t="shared" si="577"/>
        <v>0</v>
      </c>
      <c r="CP78" s="13">
        <f t="shared" si="578"/>
        <v>0</v>
      </c>
      <c r="CQ78" s="13">
        <f t="shared" si="579"/>
        <v>0</v>
      </c>
      <c r="CR78" s="151"/>
      <c r="CS78" s="155"/>
      <c r="CT78" s="15"/>
      <c r="CU78" s="44" t="s">
        <v>77</v>
      </c>
      <c r="CV78" s="1041" t="str">
        <f>Prices!$A$118</f>
        <v xml:space="preserve">glazing  </v>
      </c>
      <c r="CW78" s="1041"/>
      <c r="CX78" s="1042" t="s">
        <v>580</v>
      </c>
      <c r="CY78" s="1042"/>
      <c r="CZ78" s="68">
        <v>0</v>
      </c>
      <c r="DA78" s="8"/>
      <c r="DB78" s="720">
        <f>Prices!$D118</f>
        <v>0</v>
      </c>
      <c r="DC78" s="13">
        <f t="shared" si="582"/>
        <v>0</v>
      </c>
      <c r="DD78" s="13">
        <f t="shared" si="583"/>
        <v>0</v>
      </c>
      <c r="DE78" s="13">
        <f t="shared" si="584"/>
        <v>0</v>
      </c>
      <c r="DF78" s="151"/>
      <c r="DG78" s="155"/>
      <c r="DH78" s="15"/>
      <c r="DI78" s="44" t="s">
        <v>77</v>
      </c>
      <c r="DJ78" s="1041" t="str">
        <f>Prices!$A$118</f>
        <v xml:space="preserve">glazing  </v>
      </c>
      <c r="DK78" s="1041"/>
      <c r="DL78" s="1042" t="s">
        <v>580</v>
      </c>
      <c r="DM78" s="1042"/>
      <c r="DN78" s="68">
        <v>0</v>
      </c>
      <c r="DO78" s="8"/>
      <c r="DP78" s="720">
        <f>Prices!$D118</f>
        <v>0</v>
      </c>
      <c r="DQ78" s="13">
        <f t="shared" si="587"/>
        <v>0</v>
      </c>
      <c r="DR78" s="13">
        <f t="shared" si="588"/>
        <v>0</v>
      </c>
      <c r="DS78" s="13">
        <f t="shared" si="589"/>
        <v>0</v>
      </c>
      <c r="DT78" s="151"/>
      <c r="DU78" s="155"/>
      <c r="DV78" s="15"/>
      <c r="DW78" s="44" t="s">
        <v>77</v>
      </c>
      <c r="DX78" s="1041" t="str">
        <f>Prices!$A$118</f>
        <v xml:space="preserve">glazing  </v>
      </c>
      <c r="DY78" s="1041"/>
      <c r="DZ78" s="1042" t="s">
        <v>580</v>
      </c>
      <c r="EA78" s="1042"/>
      <c r="EB78" s="68">
        <v>0</v>
      </c>
      <c r="EC78" s="8"/>
      <c r="ED78" s="720">
        <f>Prices!$D118</f>
        <v>0</v>
      </c>
      <c r="EE78" s="13">
        <f t="shared" si="592"/>
        <v>0</v>
      </c>
      <c r="EF78" s="13">
        <f t="shared" si="593"/>
        <v>0</v>
      </c>
      <c r="EG78" s="13">
        <f t="shared" si="594"/>
        <v>0</v>
      </c>
      <c r="EH78" s="151"/>
      <c r="EI78" s="155"/>
      <c r="EJ78" s="15"/>
      <c r="EK78" s="44" t="s">
        <v>96</v>
      </c>
      <c r="EL78" s="8" t="s">
        <v>46</v>
      </c>
      <c r="EM78" s="744">
        <f>K103+Y103+AM103+BA103+BO103+CC103+CQ103+DE103+DS103+EG103</f>
        <v>0</v>
      </c>
      <c r="EN78" s="79"/>
      <c r="EO78" s="765" t="s">
        <v>45</v>
      </c>
      <c r="EP78" s="190">
        <f>F103*$C$2+T103*$Q$2+AH103*$AE$2+AV103*$AS$2+BJ103*$BG$2+BX103*$BU$2+CL103*$CI$2+CZ103*$CW$2+DN103*$DK$2+EB103*$DY$2</f>
        <v>0</v>
      </c>
      <c r="EQ78" s="33"/>
      <c r="ER78" s="116">
        <f t="shared" si="550"/>
        <v>0</v>
      </c>
      <c r="ES78" s="81">
        <f t="shared" si="551"/>
        <v>0</v>
      </c>
      <c r="ET78" s="280">
        <v>0</v>
      </c>
      <c r="EU78" s="9" t="s">
        <v>45</v>
      </c>
      <c r="EV78" s="583">
        <f t="shared" si="601"/>
        <v>0</v>
      </c>
      <c r="EW78" s="579">
        <f t="shared" si="86"/>
        <v>0</v>
      </c>
      <c r="EX78" s="582">
        <f t="shared" si="552"/>
        <v>0</v>
      </c>
      <c r="EY78" s="112"/>
      <c r="EZ78" s="573"/>
      <c r="FA78" s="55"/>
      <c r="FC78" s="44" t="s">
        <v>104</v>
      </c>
      <c r="FD78" s="11" t="s">
        <v>56</v>
      </c>
      <c r="FE78" s="141">
        <v>0</v>
      </c>
      <c r="FF78" s="141">
        <v>0</v>
      </c>
      <c r="FG78" s="142">
        <v>0</v>
      </c>
      <c r="FH78" s="9" t="s">
        <v>21</v>
      </c>
      <c r="FI78" s="122">
        <f>FE78*FF78*FG78</f>
        <v>0</v>
      </c>
      <c r="FJ78" s="602">
        <v>0</v>
      </c>
      <c r="FK78" s="604">
        <f>FI78*FJ78</f>
        <v>0</v>
      </c>
      <c r="FL78" s="591">
        <f>FM134</f>
        <v>0</v>
      </c>
      <c r="FM78" s="545">
        <f>IF(FJ78=0,0,FL78/FJ78)</f>
        <v>0</v>
      </c>
      <c r="FN78" s="607">
        <f>FK78+FL78</f>
        <v>0</v>
      </c>
      <c r="FO78" s="127">
        <f>IF(FO$4=0,0,FN78/$FO$4)</f>
        <v>0</v>
      </c>
      <c r="FP78" s="87" t="s">
        <v>104</v>
      </c>
      <c r="FQ78" s="522">
        <f>EX90+EY90</f>
        <v>0</v>
      </c>
      <c r="FR78" s="496">
        <f>FN78</f>
        <v>0</v>
      </c>
      <c r="FS78" s="567">
        <f>SUM(FQ78:FR78)</f>
        <v>0</v>
      </c>
    </row>
    <row r="79" spans="1:175" x14ac:dyDescent="0.25">
      <c r="A79" s="44" t="s">
        <v>77</v>
      </c>
      <c r="B79" s="1041" t="str">
        <f>Prices!$A$119</f>
        <v xml:space="preserve">glazing  </v>
      </c>
      <c r="C79" s="1041"/>
      <c r="D79" s="1042" t="s">
        <v>581</v>
      </c>
      <c r="E79" s="1042"/>
      <c r="F79" s="68">
        <v>0</v>
      </c>
      <c r="G79" s="8"/>
      <c r="H79" s="720">
        <f>Prices!$D119</f>
        <v>0</v>
      </c>
      <c r="I79" s="13">
        <f t="shared" si="597"/>
        <v>0</v>
      </c>
      <c r="J79" s="13">
        <f t="shared" si="553"/>
        <v>0</v>
      </c>
      <c r="K79" s="13">
        <f t="shared" si="554"/>
        <v>0</v>
      </c>
      <c r="L79" s="151"/>
      <c r="M79" s="155"/>
      <c r="N79" s="15"/>
      <c r="O79" s="44" t="s">
        <v>77</v>
      </c>
      <c r="P79" s="1041" t="str">
        <f>Prices!$A$119</f>
        <v xml:space="preserve">glazing  </v>
      </c>
      <c r="Q79" s="1041"/>
      <c r="R79" s="1042" t="s">
        <v>581</v>
      </c>
      <c r="S79" s="1042"/>
      <c r="T79" s="68">
        <v>0</v>
      </c>
      <c r="U79" s="8"/>
      <c r="V79" s="720">
        <f>Prices!$D119</f>
        <v>0</v>
      </c>
      <c r="W79" s="13">
        <f t="shared" si="598"/>
        <v>0</v>
      </c>
      <c r="X79" s="13">
        <f t="shared" si="555"/>
        <v>0</v>
      </c>
      <c r="Y79" s="13">
        <f t="shared" si="556"/>
        <v>0</v>
      </c>
      <c r="Z79" s="151"/>
      <c r="AA79" s="155"/>
      <c r="AB79" s="15"/>
      <c r="AC79" s="44" t="s">
        <v>77</v>
      </c>
      <c r="AD79" s="1041" t="str">
        <f>Prices!$A$119</f>
        <v xml:space="preserve">glazing  </v>
      </c>
      <c r="AE79" s="1041"/>
      <c r="AF79" s="1042" t="s">
        <v>581</v>
      </c>
      <c r="AG79" s="1042"/>
      <c r="AH79" s="68">
        <v>0</v>
      </c>
      <c r="AI79" s="8"/>
      <c r="AJ79" s="720">
        <f>Prices!$D119</f>
        <v>0</v>
      </c>
      <c r="AK79" s="13">
        <f t="shared" si="557"/>
        <v>0</v>
      </c>
      <c r="AL79" s="13">
        <f t="shared" si="558"/>
        <v>0</v>
      </c>
      <c r="AM79" s="13">
        <f t="shared" si="559"/>
        <v>0</v>
      </c>
      <c r="AN79" s="151"/>
      <c r="AO79" s="155"/>
      <c r="AP79" s="15"/>
      <c r="AQ79" s="44" t="s">
        <v>77</v>
      </c>
      <c r="AR79" s="1041" t="str">
        <f>Prices!$A$119</f>
        <v xml:space="preserve">glazing  </v>
      </c>
      <c r="AS79" s="1041"/>
      <c r="AT79" s="1042" t="s">
        <v>581</v>
      </c>
      <c r="AU79" s="1042"/>
      <c r="AV79" s="68">
        <v>0</v>
      </c>
      <c r="AW79" s="8"/>
      <c r="AX79" s="720">
        <f>Prices!$D119</f>
        <v>0</v>
      </c>
      <c r="AY79" s="13">
        <f t="shared" si="562"/>
        <v>0</v>
      </c>
      <c r="AZ79" s="13">
        <f t="shared" si="563"/>
        <v>0</v>
      </c>
      <c r="BA79" s="13">
        <f t="shared" si="564"/>
        <v>0</v>
      </c>
      <c r="BB79" s="151"/>
      <c r="BC79" s="155"/>
      <c r="BD79" s="15"/>
      <c r="BE79" s="44" t="s">
        <v>77</v>
      </c>
      <c r="BF79" s="1041" t="str">
        <f>Prices!$A$119</f>
        <v xml:space="preserve">glazing  </v>
      </c>
      <c r="BG79" s="1041"/>
      <c r="BH79" s="1042" t="s">
        <v>581</v>
      </c>
      <c r="BI79" s="1042"/>
      <c r="BJ79" s="68">
        <v>0</v>
      </c>
      <c r="BK79" s="8"/>
      <c r="BL79" s="720">
        <f>Prices!$D119</f>
        <v>0</v>
      </c>
      <c r="BM79" s="13">
        <f t="shared" si="567"/>
        <v>0</v>
      </c>
      <c r="BN79" s="13">
        <f t="shared" si="568"/>
        <v>0</v>
      </c>
      <c r="BO79" s="13">
        <f t="shared" si="569"/>
        <v>0</v>
      </c>
      <c r="BP79" s="151"/>
      <c r="BQ79" s="155"/>
      <c r="BR79" s="15"/>
      <c r="BS79" s="44" t="s">
        <v>77</v>
      </c>
      <c r="BT79" s="1041" t="str">
        <f>Prices!$A$119</f>
        <v xml:space="preserve">glazing  </v>
      </c>
      <c r="BU79" s="1041"/>
      <c r="BV79" s="1042" t="s">
        <v>581</v>
      </c>
      <c r="BW79" s="1042"/>
      <c r="BX79" s="68">
        <v>0</v>
      </c>
      <c r="BY79" s="8"/>
      <c r="BZ79" s="720">
        <f>Prices!$D119</f>
        <v>0</v>
      </c>
      <c r="CA79" s="13">
        <f t="shared" si="572"/>
        <v>0</v>
      </c>
      <c r="CB79" s="13">
        <f t="shared" si="573"/>
        <v>0</v>
      </c>
      <c r="CC79" s="13">
        <f t="shared" si="574"/>
        <v>0</v>
      </c>
      <c r="CD79" s="151"/>
      <c r="CE79" s="155"/>
      <c r="CF79" s="15"/>
      <c r="CG79" s="44" t="s">
        <v>77</v>
      </c>
      <c r="CH79" s="1041" t="str">
        <f>Prices!$A$119</f>
        <v xml:space="preserve">glazing  </v>
      </c>
      <c r="CI79" s="1041"/>
      <c r="CJ79" s="1042" t="s">
        <v>581</v>
      </c>
      <c r="CK79" s="1042"/>
      <c r="CL79" s="68">
        <v>0</v>
      </c>
      <c r="CM79" s="8"/>
      <c r="CN79" s="720">
        <f>Prices!$D119</f>
        <v>0</v>
      </c>
      <c r="CO79" s="13">
        <f t="shared" si="577"/>
        <v>0</v>
      </c>
      <c r="CP79" s="13">
        <f t="shared" si="578"/>
        <v>0</v>
      </c>
      <c r="CQ79" s="13">
        <f t="shared" si="579"/>
        <v>0</v>
      </c>
      <c r="CR79" s="151"/>
      <c r="CS79" s="155"/>
      <c r="CT79" s="15"/>
      <c r="CU79" s="44" t="s">
        <v>77</v>
      </c>
      <c r="CV79" s="1041" t="str">
        <f>Prices!$A$119</f>
        <v xml:space="preserve">glazing  </v>
      </c>
      <c r="CW79" s="1041"/>
      <c r="CX79" s="1042" t="s">
        <v>581</v>
      </c>
      <c r="CY79" s="1042"/>
      <c r="CZ79" s="68">
        <v>0</v>
      </c>
      <c r="DA79" s="8"/>
      <c r="DB79" s="720">
        <f>Prices!$D119</f>
        <v>0</v>
      </c>
      <c r="DC79" s="13">
        <f t="shared" si="582"/>
        <v>0</v>
      </c>
      <c r="DD79" s="13">
        <f t="shared" si="583"/>
        <v>0</v>
      </c>
      <c r="DE79" s="13">
        <f t="shared" si="584"/>
        <v>0</v>
      </c>
      <c r="DF79" s="151"/>
      <c r="DG79" s="155"/>
      <c r="DH79" s="15"/>
      <c r="DI79" s="44" t="s">
        <v>77</v>
      </c>
      <c r="DJ79" s="1041" t="str">
        <f>Prices!$A$119</f>
        <v xml:space="preserve">glazing  </v>
      </c>
      <c r="DK79" s="1041"/>
      <c r="DL79" s="1042" t="s">
        <v>581</v>
      </c>
      <c r="DM79" s="1042"/>
      <c r="DN79" s="68">
        <v>0</v>
      </c>
      <c r="DO79" s="8"/>
      <c r="DP79" s="720">
        <f>Prices!$D119</f>
        <v>0</v>
      </c>
      <c r="DQ79" s="13">
        <f t="shared" si="587"/>
        <v>0</v>
      </c>
      <c r="DR79" s="13">
        <f t="shared" si="588"/>
        <v>0</v>
      </c>
      <c r="DS79" s="13">
        <f t="shared" si="589"/>
        <v>0</v>
      </c>
      <c r="DT79" s="151"/>
      <c r="DU79" s="155"/>
      <c r="DV79" s="15"/>
      <c r="DW79" s="44" t="s">
        <v>77</v>
      </c>
      <c r="DX79" s="1041" t="str">
        <f>Prices!$A$119</f>
        <v xml:space="preserve">glazing  </v>
      </c>
      <c r="DY79" s="1041"/>
      <c r="DZ79" s="1042" t="s">
        <v>581</v>
      </c>
      <c r="EA79" s="1042"/>
      <c r="EB79" s="68">
        <v>0</v>
      </c>
      <c r="EC79" s="8"/>
      <c r="ED79" s="720">
        <f>Prices!$D119</f>
        <v>0</v>
      </c>
      <c r="EE79" s="13">
        <f t="shared" si="592"/>
        <v>0</v>
      </c>
      <c r="EF79" s="13">
        <f t="shared" si="593"/>
        <v>0</v>
      </c>
      <c r="EG79" s="13">
        <f t="shared" si="594"/>
        <v>0</v>
      </c>
      <c r="EH79" s="151"/>
      <c r="EI79" s="155"/>
      <c r="EJ79" s="15"/>
      <c r="EK79" s="45" t="s">
        <v>97</v>
      </c>
      <c r="EL79" s="93" t="s">
        <v>98</v>
      </c>
      <c r="EM79" s="744">
        <f>K104+Y104+AM104+BA104+BO104+CC104+CQ104+DE104+DS104+EG104</f>
        <v>0</v>
      </c>
      <c r="EN79" s="762"/>
      <c r="EO79" s="765" t="s">
        <v>45</v>
      </c>
      <c r="EP79" s="190">
        <f>F104*$C$2+T104*$Q$2+AH104*$AE$2+AV104*$AS$2+BJ104*$BG$2+BX104*$BU$2+CL104*$CI$2+CZ104*$CW$2+DN104*$DK$2+EB104*$DY$2</f>
        <v>0</v>
      </c>
      <c r="EQ79" s="33"/>
      <c r="ER79" s="116">
        <f t="shared" si="550"/>
        <v>0</v>
      </c>
      <c r="ES79" s="81">
        <f t="shared" si="551"/>
        <v>0</v>
      </c>
      <c r="ET79" s="280">
        <v>0</v>
      </c>
      <c r="EU79" s="9" t="s">
        <v>45</v>
      </c>
      <c r="EV79" s="583">
        <f t="shared" si="601"/>
        <v>0</v>
      </c>
      <c r="EW79" s="579">
        <f t="shared" si="86"/>
        <v>0</v>
      </c>
      <c r="EX79" s="582">
        <f t="shared" si="552"/>
        <v>0</v>
      </c>
      <c r="EY79" s="112"/>
      <c r="EZ79" s="573"/>
      <c r="FA79" s="55"/>
      <c r="FC79" s="44"/>
      <c r="FD79" s="11"/>
      <c r="FE79" s="126"/>
      <c r="FF79" s="126"/>
      <c r="FG79" s="436"/>
      <c r="FH79" s="9"/>
      <c r="FI79" s="123"/>
      <c r="FJ79" s="121"/>
      <c r="FK79" s="604"/>
      <c r="FL79" s="592"/>
      <c r="FM79" s="573"/>
      <c r="FN79" s="607"/>
      <c r="FO79" s="127"/>
      <c r="FP79" s="87"/>
      <c r="FQ79" s="522"/>
      <c r="FR79" s="61"/>
      <c r="FS79" s="567"/>
    </row>
    <row r="80" spans="1:175" x14ac:dyDescent="0.25">
      <c r="A80" s="44" t="s">
        <v>77</v>
      </c>
      <c r="B80" s="1041" t="str">
        <f>Prices!$A$120</f>
        <v xml:space="preserve">glazing  </v>
      </c>
      <c r="C80" s="1041"/>
      <c r="D80" s="1042" t="s">
        <v>582</v>
      </c>
      <c r="E80" s="1042"/>
      <c r="F80" s="68">
        <v>0</v>
      </c>
      <c r="G80" s="8"/>
      <c r="H80" s="720">
        <f>Prices!$D120</f>
        <v>0</v>
      </c>
      <c r="I80" s="13">
        <f t="shared" si="597"/>
        <v>0</v>
      </c>
      <c r="J80" s="13">
        <f t="shared" si="553"/>
        <v>0</v>
      </c>
      <c r="K80" s="13">
        <f t="shared" si="554"/>
        <v>0</v>
      </c>
      <c r="L80" s="151"/>
      <c r="M80" s="155"/>
      <c r="N80" s="15"/>
      <c r="O80" s="44" t="s">
        <v>77</v>
      </c>
      <c r="P80" s="1041" t="str">
        <f>Prices!$A$120</f>
        <v xml:space="preserve">glazing  </v>
      </c>
      <c r="Q80" s="1041"/>
      <c r="R80" s="1042" t="s">
        <v>582</v>
      </c>
      <c r="S80" s="1042"/>
      <c r="T80" s="68">
        <v>0</v>
      </c>
      <c r="U80" s="8"/>
      <c r="V80" s="720">
        <f>Prices!$D120</f>
        <v>0</v>
      </c>
      <c r="W80" s="13">
        <f t="shared" si="598"/>
        <v>0</v>
      </c>
      <c r="X80" s="13">
        <f t="shared" si="555"/>
        <v>0</v>
      </c>
      <c r="Y80" s="13">
        <f t="shared" si="556"/>
        <v>0</v>
      </c>
      <c r="Z80" s="151"/>
      <c r="AA80" s="155"/>
      <c r="AB80" s="15"/>
      <c r="AC80" s="44" t="s">
        <v>77</v>
      </c>
      <c r="AD80" s="1041" t="str">
        <f>Prices!$A$120</f>
        <v xml:space="preserve">glazing  </v>
      </c>
      <c r="AE80" s="1041"/>
      <c r="AF80" s="1042" t="s">
        <v>582</v>
      </c>
      <c r="AG80" s="1042"/>
      <c r="AH80" s="68">
        <v>0</v>
      </c>
      <c r="AI80" s="8"/>
      <c r="AJ80" s="720">
        <f>Prices!$D120</f>
        <v>0</v>
      </c>
      <c r="AK80" s="13">
        <f t="shared" si="557"/>
        <v>0</v>
      </c>
      <c r="AL80" s="13">
        <f t="shared" si="558"/>
        <v>0</v>
      </c>
      <c r="AM80" s="13">
        <f t="shared" si="559"/>
        <v>0</v>
      </c>
      <c r="AN80" s="151"/>
      <c r="AO80" s="155"/>
      <c r="AP80" s="15"/>
      <c r="AQ80" s="44" t="s">
        <v>77</v>
      </c>
      <c r="AR80" s="1041" t="str">
        <f>Prices!$A$120</f>
        <v xml:space="preserve">glazing  </v>
      </c>
      <c r="AS80" s="1041"/>
      <c r="AT80" s="1042" t="s">
        <v>582</v>
      </c>
      <c r="AU80" s="1042"/>
      <c r="AV80" s="68">
        <v>0</v>
      </c>
      <c r="AW80" s="8"/>
      <c r="AX80" s="720">
        <f>Prices!$D120</f>
        <v>0</v>
      </c>
      <c r="AY80" s="13">
        <f t="shared" si="562"/>
        <v>0</v>
      </c>
      <c r="AZ80" s="13">
        <f t="shared" si="563"/>
        <v>0</v>
      </c>
      <c r="BA80" s="13">
        <f t="shared" si="564"/>
        <v>0</v>
      </c>
      <c r="BB80" s="151"/>
      <c r="BC80" s="155"/>
      <c r="BD80" s="15"/>
      <c r="BE80" s="44" t="s">
        <v>77</v>
      </c>
      <c r="BF80" s="1041" t="str">
        <f>Prices!$A$120</f>
        <v xml:space="preserve">glazing  </v>
      </c>
      <c r="BG80" s="1041"/>
      <c r="BH80" s="1042" t="s">
        <v>582</v>
      </c>
      <c r="BI80" s="1042"/>
      <c r="BJ80" s="68">
        <v>0</v>
      </c>
      <c r="BK80" s="8"/>
      <c r="BL80" s="720">
        <f>Prices!$D120</f>
        <v>0</v>
      </c>
      <c r="BM80" s="13">
        <f t="shared" si="567"/>
        <v>0</v>
      </c>
      <c r="BN80" s="13">
        <f t="shared" si="568"/>
        <v>0</v>
      </c>
      <c r="BO80" s="13">
        <f t="shared" si="569"/>
        <v>0</v>
      </c>
      <c r="BP80" s="151"/>
      <c r="BQ80" s="155"/>
      <c r="BR80" s="15"/>
      <c r="BS80" s="44" t="s">
        <v>77</v>
      </c>
      <c r="BT80" s="1041" t="str">
        <f>Prices!$A$120</f>
        <v xml:space="preserve">glazing  </v>
      </c>
      <c r="BU80" s="1041"/>
      <c r="BV80" s="1042" t="s">
        <v>582</v>
      </c>
      <c r="BW80" s="1042"/>
      <c r="BX80" s="68">
        <v>0</v>
      </c>
      <c r="BY80" s="8"/>
      <c r="BZ80" s="720">
        <f>Prices!$D120</f>
        <v>0</v>
      </c>
      <c r="CA80" s="13">
        <f t="shared" si="572"/>
        <v>0</v>
      </c>
      <c r="CB80" s="13">
        <f t="shared" si="573"/>
        <v>0</v>
      </c>
      <c r="CC80" s="13">
        <f t="shared" si="574"/>
        <v>0</v>
      </c>
      <c r="CD80" s="151"/>
      <c r="CE80" s="155"/>
      <c r="CF80" s="15"/>
      <c r="CG80" s="44" t="s">
        <v>77</v>
      </c>
      <c r="CH80" s="1041" t="str">
        <f>Prices!$A$120</f>
        <v xml:space="preserve">glazing  </v>
      </c>
      <c r="CI80" s="1041"/>
      <c r="CJ80" s="1042" t="s">
        <v>582</v>
      </c>
      <c r="CK80" s="1042"/>
      <c r="CL80" s="68">
        <v>0</v>
      </c>
      <c r="CM80" s="8"/>
      <c r="CN80" s="720">
        <f>Prices!$D120</f>
        <v>0</v>
      </c>
      <c r="CO80" s="13">
        <f t="shared" si="577"/>
        <v>0</v>
      </c>
      <c r="CP80" s="13">
        <f t="shared" si="578"/>
        <v>0</v>
      </c>
      <c r="CQ80" s="13">
        <f t="shared" si="579"/>
        <v>0</v>
      </c>
      <c r="CR80" s="151"/>
      <c r="CS80" s="155"/>
      <c r="CT80" s="15"/>
      <c r="CU80" s="44" t="s">
        <v>77</v>
      </c>
      <c r="CV80" s="1041" t="str">
        <f>Prices!$A$120</f>
        <v xml:space="preserve">glazing  </v>
      </c>
      <c r="CW80" s="1041"/>
      <c r="CX80" s="1042" t="s">
        <v>582</v>
      </c>
      <c r="CY80" s="1042"/>
      <c r="CZ80" s="68">
        <v>0</v>
      </c>
      <c r="DA80" s="8"/>
      <c r="DB80" s="720">
        <f>Prices!$D120</f>
        <v>0</v>
      </c>
      <c r="DC80" s="13">
        <f t="shared" si="582"/>
        <v>0</v>
      </c>
      <c r="DD80" s="13">
        <f t="shared" si="583"/>
        <v>0</v>
      </c>
      <c r="DE80" s="13">
        <f t="shared" si="584"/>
        <v>0</v>
      </c>
      <c r="DF80" s="151"/>
      <c r="DG80" s="155"/>
      <c r="DH80" s="15"/>
      <c r="DI80" s="44" t="s">
        <v>77</v>
      </c>
      <c r="DJ80" s="1041" t="str">
        <f>Prices!$A$120</f>
        <v xml:space="preserve">glazing  </v>
      </c>
      <c r="DK80" s="1041"/>
      <c r="DL80" s="1042" t="s">
        <v>582</v>
      </c>
      <c r="DM80" s="1042"/>
      <c r="DN80" s="68">
        <v>0</v>
      </c>
      <c r="DO80" s="8"/>
      <c r="DP80" s="720">
        <f>Prices!$D120</f>
        <v>0</v>
      </c>
      <c r="DQ80" s="13">
        <f t="shared" si="587"/>
        <v>0</v>
      </c>
      <c r="DR80" s="13">
        <f t="shared" si="588"/>
        <v>0</v>
      </c>
      <c r="DS80" s="13">
        <f t="shared" si="589"/>
        <v>0</v>
      </c>
      <c r="DT80" s="151"/>
      <c r="DU80" s="155"/>
      <c r="DV80" s="15"/>
      <c r="DW80" s="44" t="s">
        <v>77</v>
      </c>
      <c r="DX80" s="1041" t="str">
        <f>Prices!$A$120</f>
        <v xml:space="preserve">glazing  </v>
      </c>
      <c r="DY80" s="1041"/>
      <c r="DZ80" s="1042" t="s">
        <v>582</v>
      </c>
      <c r="EA80" s="1042"/>
      <c r="EB80" s="68">
        <v>0</v>
      </c>
      <c r="EC80" s="8"/>
      <c r="ED80" s="720">
        <f>Prices!$D120</f>
        <v>0</v>
      </c>
      <c r="EE80" s="13">
        <f t="shared" si="592"/>
        <v>0</v>
      </c>
      <c r="EF80" s="13">
        <f t="shared" si="593"/>
        <v>0</v>
      </c>
      <c r="EG80" s="13">
        <f t="shared" si="594"/>
        <v>0</v>
      </c>
      <c r="EH80" s="151"/>
      <c r="EI80" s="155"/>
      <c r="EJ80" s="15"/>
      <c r="EK80" s="44"/>
      <c r="EL80" s="8"/>
      <c r="EM80" s="14"/>
      <c r="EN80" s="765"/>
      <c r="EO80" s="765"/>
      <c r="EP80" s="38"/>
      <c r="EQ80" s="765"/>
      <c r="ER80" s="121"/>
      <c r="ES80" s="111"/>
      <c r="ET80" s="128"/>
      <c r="EU80" s="9"/>
      <c r="EV80" s="583"/>
      <c r="EW80" s="579"/>
      <c r="EX80" s="582"/>
      <c r="EY80" s="112"/>
      <c r="EZ80" s="573"/>
      <c r="FA80" s="162"/>
      <c r="FC80" s="44" t="s">
        <v>105</v>
      </c>
      <c r="FD80" s="11" t="s">
        <v>57</v>
      </c>
      <c r="FE80" s="141">
        <v>0</v>
      </c>
      <c r="FF80" s="141">
        <v>0</v>
      </c>
      <c r="FG80" s="142">
        <v>0</v>
      </c>
      <c r="FH80" s="9" t="s">
        <v>63</v>
      </c>
      <c r="FI80" s="122">
        <f>FE80*FF80*FG80</f>
        <v>0</v>
      </c>
      <c r="FJ80" s="602">
        <v>0</v>
      </c>
      <c r="FK80" s="604">
        <f>FI80*FJ80</f>
        <v>0</v>
      </c>
      <c r="FL80" s="591">
        <f>FR136</f>
        <v>0</v>
      </c>
      <c r="FM80" s="544">
        <f>IF(FJ80=0,0,FL80/FJ80)</f>
        <v>0</v>
      </c>
      <c r="FN80" s="610">
        <f>SUM(FK80:FK81)+FL80</f>
        <v>0</v>
      </c>
      <c r="FO80" s="127">
        <f>IF(FO$4=0,0,FN80/$FO$4)</f>
        <v>0</v>
      </c>
      <c r="FP80" s="87" t="s">
        <v>105</v>
      </c>
      <c r="FQ80" s="522">
        <f>EX92+EY92</f>
        <v>0</v>
      </c>
      <c r="FR80" s="496">
        <f>FN80</f>
        <v>0</v>
      </c>
      <c r="FS80" s="567">
        <f>SUM(FQ80:FR80)</f>
        <v>0</v>
      </c>
    </row>
    <row r="81" spans="1:175" x14ac:dyDescent="0.25">
      <c r="A81" s="44" t="s">
        <v>77</v>
      </c>
      <c r="B81" s="1041" t="str">
        <f>Prices!$A$121</f>
        <v xml:space="preserve">glazing  </v>
      </c>
      <c r="C81" s="1041"/>
      <c r="D81" s="1042" t="s">
        <v>583</v>
      </c>
      <c r="E81" s="1042"/>
      <c r="F81" s="68">
        <v>0</v>
      </c>
      <c r="G81" s="8"/>
      <c r="H81" s="720">
        <f>Prices!$D121</f>
        <v>0</v>
      </c>
      <c r="I81" s="13">
        <f t="shared" si="597"/>
        <v>0</v>
      </c>
      <c r="J81" s="13">
        <f t="shared" si="553"/>
        <v>0</v>
      </c>
      <c r="K81" s="13">
        <f t="shared" si="554"/>
        <v>0</v>
      </c>
      <c r="L81" s="151"/>
      <c r="M81" s="155"/>
      <c r="N81" s="15"/>
      <c r="O81" s="44" t="s">
        <v>77</v>
      </c>
      <c r="P81" s="1041" t="str">
        <f>Prices!$A$121</f>
        <v xml:space="preserve">glazing  </v>
      </c>
      <c r="Q81" s="1041"/>
      <c r="R81" s="1042" t="s">
        <v>583</v>
      </c>
      <c r="S81" s="1042"/>
      <c r="T81" s="68">
        <v>0</v>
      </c>
      <c r="U81" s="8"/>
      <c r="V81" s="720">
        <f>Prices!$D121</f>
        <v>0</v>
      </c>
      <c r="W81" s="13">
        <f t="shared" si="598"/>
        <v>0</v>
      </c>
      <c r="X81" s="13">
        <f t="shared" si="555"/>
        <v>0</v>
      </c>
      <c r="Y81" s="13">
        <f t="shared" si="556"/>
        <v>0</v>
      </c>
      <c r="Z81" s="151"/>
      <c r="AA81" s="155"/>
      <c r="AB81" s="15"/>
      <c r="AC81" s="44" t="s">
        <v>77</v>
      </c>
      <c r="AD81" s="1041" t="str">
        <f>Prices!$A$121</f>
        <v xml:space="preserve">glazing  </v>
      </c>
      <c r="AE81" s="1041"/>
      <c r="AF81" s="1042" t="s">
        <v>583</v>
      </c>
      <c r="AG81" s="1042"/>
      <c r="AH81" s="68">
        <v>0</v>
      </c>
      <c r="AI81" s="8"/>
      <c r="AJ81" s="720">
        <f>Prices!$D121</f>
        <v>0</v>
      </c>
      <c r="AK81" s="13">
        <f t="shared" si="557"/>
        <v>0</v>
      </c>
      <c r="AL81" s="13">
        <f t="shared" si="558"/>
        <v>0</v>
      </c>
      <c r="AM81" s="13">
        <f t="shared" si="559"/>
        <v>0</v>
      </c>
      <c r="AN81" s="151"/>
      <c r="AO81" s="155"/>
      <c r="AP81" s="15"/>
      <c r="AQ81" s="44" t="s">
        <v>77</v>
      </c>
      <c r="AR81" s="1041" t="str">
        <f>Prices!$A$121</f>
        <v xml:space="preserve">glazing  </v>
      </c>
      <c r="AS81" s="1041"/>
      <c r="AT81" s="1042" t="s">
        <v>583</v>
      </c>
      <c r="AU81" s="1042"/>
      <c r="AV81" s="68">
        <v>0</v>
      </c>
      <c r="AW81" s="8"/>
      <c r="AX81" s="720">
        <f>Prices!$D121</f>
        <v>0</v>
      </c>
      <c r="AY81" s="13">
        <f t="shared" si="562"/>
        <v>0</v>
      </c>
      <c r="AZ81" s="13">
        <f t="shared" si="563"/>
        <v>0</v>
      </c>
      <c r="BA81" s="13">
        <f t="shared" si="564"/>
        <v>0</v>
      </c>
      <c r="BB81" s="151"/>
      <c r="BC81" s="155"/>
      <c r="BD81" s="15"/>
      <c r="BE81" s="44" t="s">
        <v>77</v>
      </c>
      <c r="BF81" s="1041" t="str">
        <f>Prices!$A$121</f>
        <v xml:space="preserve">glazing  </v>
      </c>
      <c r="BG81" s="1041"/>
      <c r="BH81" s="1042" t="s">
        <v>583</v>
      </c>
      <c r="BI81" s="1042"/>
      <c r="BJ81" s="68">
        <v>0</v>
      </c>
      <c r="BK81" s="8"/>
      <c r="BL81" s="720">
        <f>Prices!$D121</f>
        <v>0</v>
      </c>
      <c r="BM81" s="13">
        <f t="shared" si="567"/>
        <v>0</v>
      </c>
      <c r="BN81" s="13">
        <f t="shared" si="568"/>
        <v>0</v>
      </c>
      <c r="BO81" s="13">
        <f t="shared" si="569"/>
        <v>0</v>
      </c>
      <c r="BP81" s="151"/>
      <c r="BQ81" s="155"/>
      <c r="BR81" s="15"/>
      <c r="BS81" s="44" t="s">
        <v>77</v>
      </c>
      <c r="BT81" s="1041" t="str">
        <f>Prices!$A$121</f>
        <v xml:space="preserve">glazing  </v>
      </c>
      <c r="BU81" s="1041"/>
      <c r="BV81" s="1042" t="s">
        <v>583</v>
      </c>
      <c r="BW81" s="1042"/>
      <c r="BX81" s="68">
        <v>0</v>
      </c>
      <c r="BY81" s="8"/>
      <c r="BZ81" s="720">
        <f>Prices!$D121</f>
        <v>0</v>
      </c>
      <c r="CA81" s="13">
        <f t="shared" si="572"/>
        <v>0</v>
      </c>
      <c r="CB81" s="13">
        <f t="shared" si="573"/>
        <v>0</v>
      </c>
      <c r="CC81" s="13">
        <f t="shared" si="574"/>
        <v>0</v>
      </c>
      <c r="CD81" s="151"/>
      <c r="CE81" s="155"/>
      <c r="CF81" s="15"/>
      <c r="CG81" s="44" t="s">
        <v>77</v>
      </c>
      <c r="CH81" s="1041" t="str">
        <f>Prices!$A$121</f>
        <v xml:space="preserve">glazing  </v>
      </c>
      <c r="CI81" s="1041"/>
      <c r="CJ81" s="1042" t="s">
        <v>583</v>
      </c>
      <c r="CK81" s="1042"/>
      <c r="CL81" s="68">
        <v>0</v>
      </c>
      <c r="CM81" s="8"/>
      <c r="CN81" s="720">
        <f>Prices!$D121</f>
        <v>0</v>
      </c>
      <c r="CO81" s="13">
        <f t="shared" si="577"/>
        <v>0</v>
      </c>
      <c r="CP81" s="13">
        <f t="shared" si="578"/>
        <v>0</v>
      </c>
      <c r="CQ81" s="13">
        <f t="shared" si="579"/>
        <v>0</v>
      </c>
      <c r="CR81" s="151"/>
      <c r="CS81" s="155"/>
      <c r="CT81" s="15"/>
      <c r="CU81" s="44" t="s">
        <v>77</v>
      </c>
      <c r="CV81" s="1041" t="str">
        <f>Prices!$A$121</f>
        <v xml:space="preserve">glazing  </v>
      </c>
      <c r="CW81" s="1041"/>
      <c r="CX81" s="1042" t="s">
        <v>583</v>
      </c>
      <c r="CY81" s="1042"/>
      <c r="CZ81" s="68">
        <v>0</v>
      </c>
      <c r="DA81" s="8"/>
      <c r="DB81" s="720">
        <f>Prices!$D121</f>
        <v>0</v>
      </c>
      <c r="DC81" s="13">
        <f t="shared" si="582"/>
        <v>0</v>
      </c>
      <c r="DD81" s="13">
        <f t="shared" si="583"/>
        <v>0</v>
      </c>
      <c r="DE81" s="13">
        <f t="shared" si="584"/>
        <v>0</v>
      </c>
      <c r="DF81" s="151"/>
      <c r="DG81" s="155"/>
      <c r="DH81" s="15"/>
      <c r="DI81" s="44" t="s">
        <v>77</v>
      </c>
      <c r="DJ81" s="1041" t="str">
        <f>Prices!$A$121</f>
        <v xml:space="preserve">glazing  </v>
      </c>
      <c r="DK81" s="1041"/>
      <c r="DL81" s="1042" t="s">
        <v>583</v>
      </c>
      <c r="DM81" s="1042"/>
      <c r="DN81" s="68">
        <v>0</v>
      </c>
      <c r="DO81" s="8"/>
      <c r="DP81" s="720">
        <f>Prices!$D121</f>
        <v>0</v>
      </c>
      <c r="DQ81" s="13">
        <f t="shared" si="587"/>
        <v>0</v>
      </c>
      <c r="DR81" s="13">
        <f t="shared" si="588"/>
        <v>0</v>
      </c>
      <c r="DS81" s="13">
        <f t="shared" si="589"/>
        <v>0</v>
      </c>
      <c r="DT81" s="151"/>
      <c r="DU81" s="155"/>
      <c r="DV81" s="15"/>
      <c r="DW81" s="44" t="s">
        <v>77</v>
      </c>
      <c r="DX81" s="1041" t="str">
        <f>Prices!$A$121</f>
        <v xml:space="preserve">glazing  </v>
      </c>
      <c r="DY81" s="1041"/>
      <c r="DZ81" s="1042" t="s">
        <v>583</v>
      </c>
      <c r="EA81" s="1042"/>
      <c r="EB81" s="68">
        <v>0</v>
      </c>
      <c r="EC81" s="8"/>
      <c r="ED81" s="720">
        <f>Prices!$D121</f>
        <v>0</v>
      </c>
      <c r="EE81" s="13">
        <f t="shared" si="592"/>
        <v>0</v>
      </c>
      <c r="EF81" s="13">
        <f t="shared" si="593"/>
        <v>0</v>
      </c>
      <c r="EG81" s="13">
        <f t="shared" si="594"/>
        <v>0</v>
      </c>
      <c r="EH81" s="151"/>
      <c r="EI81" s="155"/>
      <c r="EJ81" s="15"/>
      <c r="EK81" s="44" t="s">
        <v>66</v>
      </c>
      <c r="EL81" s="11" t="s">
        <v>48</v>
      </c>
      <c r="EM81" s="744">
        <f>L106+Z106+AN106+BB106+BP106+CD106+CR106+DF106+DT106+EH106</f>
        <v>0</v>
      </c>
      <c r="EN81" s="14"/>
      <c r="EP81" s="765" t="s">
        <v>109</v>
      </c>
      <c r="EQ81" s="190">
        <f>M106+AA106+AO106+BC106+BQ106+CE106+CS106+DG106+DU106+EI106</f>
        <v>0</v>
      </c>
      <c r="ER81" s="116">
        <f>IF(ER$4=0,0,EM81/ER$4)</f>
        <v>0</v>
      </c>
      <c r="ES81" s="81">
        <f>ER81*ET81+ER81</f>
        <v>0</v>
      </c>
      <c r="ET81" s="280">
        <v>0</v>
      </c>
      <c r="EU81" s="9" t="s">
        <v>109</v>
      </c>
      <c r="EV81" s="583">
        <f>IF(ER$4=0,0,EQ81/$ER$4*$EX$4)</f>
        <v>0</v>
      </c>
      <c r="EW81" s="579">
        <f t="shared" ref="EW81:EW92" si="602">IF(EV81=0,0,EX81/EV81)</f>
        <v>0</v>
      </c>
      <c r="EX81" s="582">
        <f t="shared" si="552"/>
        <v>0</v>
      </c>
      <c r="EY81" s="112"/>
      <c r="EZ81" s="573"/>
      <c r="FA81" s="55"/>
      <c r="FC81" s="44" t="s">
        <v>105</v>
      </c>
      <c r="FD81" s="11" t="s">
        <v>57</v>
      </c>
      <c r="FE81" s="141">
        <v>0</v>
      </c>
      <c r="FF81" s="141">
        <v>0</v>
      </c>
      <c r="FG81" s="142">
        <v>0</v>
      </c>
      <c r="FH81" s="9" t="s">
        <v>63</v>
      </c>
      <c r="FI81" s="122">
        <f>FE81*FF81*FG81</f>
        <v>0</v>
      </c>
      <c r="FJ81" s="602">
        <v>0</v>
      </c>
      <c r="FK81" s="604">
        <f>FI81*FJ81</f>
        <v>0</v>
      </c>
      <c r="FL81" s="592"/>
      <c r="FM81" s="573"/>
      <c r="FN81" s="607"/>
      <c r="FO81" s="127"/>
      <c r="FP81" s="87"/>
      <c r="FQ81" s="522"/>
      <c r="FR81" s="61"/>
      <c r="FS81" s="567"/>
    </row>
    <row r="82" spans="1:175" ht="13" thickBot="1" x14ac:dyDescent="0.3">
      <c r="A82" s="44" t="s">
        <v>77</v>
      </c>
      <c r="B82" s="1041" t="str">
        <f>Prices!$A$122</f>
        <v xml:space="preserve">glazing  </v>
      </c>
      <c r="C82" s="1041"/>
      <c r="D82" s="1042" t="s">
        <v>584</v>
      </c>
      <c r="E82" s="1042"/>
      <c r="F82" s="68">
        <v>0</v>
      </c>
      <c r="G82" s="8"/>
      <c r="H82" s="721">
        <f>Prices!$D122</f>
        <v>0</v>
      </c>
      <c r="I82" s="13">
        <f t="shared" si="597"/>
        <v>0</v>
      </c>
      <c r="J82" s="13">
        <f t="shared" si="553"/>
        <v>0</v>
      </c>
      <c r="K82" s="13">
        <f t="shared" si="554"/>
        <v>0</v>
      </c>
      <c r="L82" s="151"/>
      <c r="M82" s="155"/>
      <c r="N82" s="10"/>
      <c r="O82" s="44" t="s">
        <v>77</v>
      </c>
      <c r="P82" s="1041" t="str">
        <f>Prices!$A$122</f>
        <v xml:space="preserve">glazing  </v>
      </c>
      <c r="Q82" s="1041"/>
      <c r="R82" s="1042" t="s">
        <v>584</v>
      </c>
      <c r="S82" s="1042"/>
      <c r="T82" s="68">
        <v>0</v>
      </c>
      <c r="U82" s="8"/>
      <c r="V82" s="721">
        <f>Prices!$D122</f>
        <v>0</v>
      </c>
      <c r="W82" s="13">
        <f t="shared" si="598"/>
        <v>0</v>
      </c>
      <c r="X82" s="13">
        <f t="shared" si="555"/>
        <v>0</v>
      </c>
      <c r="Y82" s="13">
        <f t="shared" si="556"/>
        <v>0</v>
      </c>
      <c r="Z82" s="151"/>
      <c r="AA82" s="155"/>
      <c r="AB82" s="10"/>
      <c r="AC82" s="44" t="s">
        <v>77</v>
      </c>
      <c r="AD82" s="1041" t="str">
        <f>Prices!$A$122</f>
        <v xml:space="preserve">glazing  </v>
      </c>
      <c r="AE82" s="1041"/>
      <c r="AF82" s="1042" t="s">
        <v>584</v>
      </c>
      <c r="AG82" s="1042"/>
      <c r="AH82" s="68">
        <v>0</v>
      </c>
      <c r="AI82" s="8"/>
      <c r="AJ82" s="721">
        <f>Prices!$D122</f>
        <v>0</v>
      </c>
      <c r="AK82" s="13">
        <f t="shared" si="557"/>
        <v>0</v>
      </c>
      <c r="AL82" s="13">
        <f t="shared" si="558"/>
        <v>0</v>
      </c>
      <c r="AM82" s="13">
        <f t="shared" si="559"/>
        <v>0</v>
      </c>
      <c r="AN82" s="151"/>
      <c r="AO82" s="155"/>
      <c r="AP82" s="10"/>
      <c r="AQ82" s="44" t="s">
        <v>77</v>
      </c>
      <c r="AR82" s="1041" t="str">
        <f>Prices!$A$122</f>
        <v xml:space="preserve">glazing  </v>
      </c>
      <c r="AS82" s="1041"/>
      <c r="AT82" s="1042" t="s">
        <v>584</v>
      </c>
      <c r="AU82" s="1042"/>
      <c r="AV82" s="68">
        <v>0</v>
      </c>
      <c r="AW82" s="8"/>
      <c r="AX82" s="721">
        <f>Prices!$D122</f>
        <v>0</v>
      </c>
      <c r="AY82" s="13">
        <f t="shared" si="562"/>
        <v>0</v>
      </c>
      <c r="AZ82" s="13">
        <f t="shared" si="563"/>
        <v>0</v>
      </c>
      <c r="BA82" s="13">
        <f t="shared" si="564"/>
        <v>0</v>
      </c>
      <c r="BB82" s="151"/>
      <c r="BC82" s="155"/>
      <c r="BD82" s="10"/>
      <c r="BE82" s="44" t="s">
        <v>77</v>
      </c>
      <c r="BF82" s="1041" t="str">
        <f>Prices!$A$122</f>
        <v xml:space="preserve">glazing  </v>
      </c>
      <c r="BG82" s="1041"/>
      <c r="BH82" s="1042" t="s">
        <v>584</v>
      </c>
      <c r="BI82" s="1042"/>
      <c r="BJ82" s="68">
        <v>0</v>
      </c>
      <c r="BK82" s="8"/>
      <c r="BL82" s="721">
        <f>Prices!$D122</f>
        <v>0</v>
      </c>
      <c r="BM82" s="13">
        <f t="shared" si="567"/>
        <v>0</v>
      </c>
      <c r="BN82" s="13">
        <f t="shared" si="568"/>
        <v>0</v>
      </c>
      <c r="BO82" s="13">
        <f t="shared" si="569"/>
        <v>0</v>
      </c>
      <c r="BP82" s="151"/>
      <c r="BQ82" s="155"/>
      <c r="BR82" s="10"/>
      <c r="BS82" s="44" t="s">
        <v>77</v>
      </c>
      <c r="BT82" s="1041" t="str">
        <f>Prices!$A$122</f>
        <v xml:space="preserve">glazing  </v>
      </c>
      <c r="BU82" s="1041"/>
      <c r="BV82" s="1042" t="s">
        <v>584</v>
      </c>
      <c r="BW82" s="1042"/>
      <c r="BX82" s="68">
        <v>0</v>
      </c>
      <c r="BY82" s="8"/>
      <c r="BZ82" s="721">
        <f>Prices!$D122</f>
        <v>0</v>
      </c>
      <c r="CA82" s="13">
        <f t="shared" si="572"/>
        <v>0</v>
      </c>
      <c r="CB82" s="13">
        <f t="shared" si="573"/>
        <v>0</v>
      </c>
      <c r="CC82" s="13">
        <f t="shared" si="574"/>
        <v>0</v>
      </c>
      <c r="CD82" s="151"/>
      <c r="CE82" s="155"/>
      <c r="CF82" s="10"/>
      <c r="CG82" s="44" t="s">
        <v>77</v>
      </c>
      <c r="CH82" s="1041" t="str">
        <f>Prices!$A$122</f>
        <v xml:space="preserve">glazing  </v>
      </c>
      <c r="CI82" s="1041"/>
      <c r="CJ82" s="1042" t="s">
        <v>584</v>
      </c>
      <c r="CK82" s="1042"/>
      <c r="CL82" s="68">
        <v>0</v>
      </c>
      <c r="CM82" s="8"/>
      <c r="CN82" s="721">
        <f>Prices!$D122</f>
        <v>0</v>
      </c>
      <c r="CO82" s="13">
        <f t="shared" si="577"/>
        <v>0</v>
      </c>
      <c r="CP82" s="13">
        <f t="shared" si="578"/>
        <v>0</v>
      </c>
      <c r="CQ82" s="13">
        <f t="shared" si="579"/>
        <v>0</v>
      </c>
      <c r="CR82" s="151"/>
      <c r="CS82" s="155"/>
      <c r="CT82" s="10"/>
      <c r="CU82" s="44" t="s">
        <v>77</v>
      </c>
      <c r="CV82" s="1041" t="str">
        <f>Prices!$A$122</f>
        <v xml:space="preserve">glazing  </v>
      </c>
      <c r="CW82" s="1041"/>
      <c r="CX82" s="1042" t="s">
        <v>584</v>
      </c>
      <c r="CY82" s="1042"/>
      <c r="CZ82" s="68">
        <v>0</v>
      </c>
      <c r="DA82" s="8"/>
      <c r="DB82" s="721">
        <f>Prices!$D122</f>
        <v>0</v>
      </c>
      <c r="DC82" s="13">
        <f t="shared" si="582"/>
        <v>0</v>
      </c>
      <c r="DD82" s="13">
        <f t="shared" si="583"/>
        <v>0</v>
      </c>
      <c r="DE82" s="13">
        <f t="shared" si="584"/>
        <v>0</v>
      </c>
      <c r="DF82" s="151"/>
      <c r="DG82" s="155"/>
      <c r="DH82" s="10"/>
      <c r="DI82" s="44" t="s">
        <v>77</v>
      </c>
      <c r="DJ82" s="1041" t="str">
        <f>Prices!$A$122</f>
        <v xml:space="preserve">glazing  </v>
      </c>
      <c r="DK82" s="1041"/>
      <c r="DL82" s="1042" t="s">
        <v>584</v>
      </c>
      <c r="DM82" s="1042"/>
      <c r="DN82" s="68">
        <v>0</v>
      </c>
      <c r="DO82" s="8"/>
      <c r="DP82" s="721">
        <f>Prices!$D122</f>
        <v>0</v>
      </c>
      <c r="DQ82" s="13">
        <f t="shared" si="587"/>
        <v>0</v>
      </c>
      <c r="DR82" s="13">
        <f t="shared" si="588"/>
        <v>0</v>
      </c>
      <c r="DS82" s="13">
        <f t="shared" si="589"/>
        <v>0</v>
      </c>
      <c r="DT82" s="151"/>
      <c r="DU82" s="155"/>
      <c r="DV82" s="10"/>
      <c r="DW82" s="44" t="s">
        <v>77</v>
      </c>
      <c r="DX82" s="1041" t="str">
        <f>Prices!$A$122</f>
        <v xml:space="preserve">glazing  </v>
      </c>
      <c r="DY82" s="1041"/>
      <c r="DZ82" s="1042" t="s">
        <v>584</v>
      </c>
      <c r="EA82" s="1042"/>
      <c r="EB82" s="68">
        <v>0</v>
      </c>
      <c r="EC82" s="8"/>
      <c r="ED82" s="721">
        <f>Prices!$D122</f>
        <v>0</v>
      </c>
      <c r="EE82" s="13">
        <f t="shared" si="592"/>
        <v>0</v>
      </c>
      <c r="EF82" s="13">
        <f t="shared" si="593"/>
        <v>0</v>
      </c>
      <c r="EG82" s="13">
        <f t="shared" si="594"/>
        <v>0</v>
      </c>
      <c r="EH82" s="151"/>
      <c r="EI82" s="155"/>
      <c r="EJ82" s="10"/>
      <c r="EK82" s="44" t="s">
        <v>67</v>
      </c>
      <c r="EL82" s="11" t="s">
        <v>144</v>
      </c>
      <c r="EM82" s="744">
        <f>L108+Z108+AN108+BB108+BP108+CD108+CR108+DF108+DT108+EH108</f>
        <v>0</v>
      </c>
      <c r="EN82" s="14"/>
      <c r="EP82" s="765" t="s">
        <v>109</v>
      </c>
      <c r="EQ82" s="190">
        <f>M108+AA108+AO108+BC108+BQ108+CE108+CS108+DG108+DU108+EI108</f>
        <v>0</v>
      </c>
      <c r="ER82" s="116">
        <f t="shared" ref="ER82" si="603">IF(ER$4=0,0,EM82/ER$4)</f>
        <v>0</v>
      </c>
      <c r="ES82" s="81">
        <f>ER82*ET82+ER82</f>
        <v>0</v>
      </c>
      <c r="ET82" s="280">
        <v>0</v>
      </c>
      <c r="EU82" s="9" t="s">
        <v>109</v>
      </c>
      <c r="EV82" s="583">
        <f t="shared" ref="EV82:EV83" si="604">IF(ER$4=0,0,EQ82/$ER$4*$EX$4)</f>
        <v>0</v>
      </c>
      <c r="EW82" s="579">
        <f t="shared" si="602"/>
        <v>0</v>
      </c>
      <c r="EX82" s="582">
        <f t="shared" si="552"/>
        <v>0</v>
      </c>
      <c r="EY82" s="112"/>
      <c r="EZ82" s="573"/>
      <c r="FA82" s="55"/>
      <c r="FC82" s="44"/>
      <c r="FD82" s="11"/>
      <c r="FE82" s="17"/>
      <c r="FF82" s="17"/>
      <c r="FG82" s="18"/>
      <c r="FH82" s="17"/>
      <c r="FI82" s="765"/>
      <c r="FJ82" s="765"/>
      <c r="FK82" s="606"/>
      <c r="FL82" s="592"/>
      <c r="FM82" s="573"/>
      <c r="FN82" s="607"/>
      <c r="FO82" s="127"/>
      <c r="FP82" s="87"/>
      <c r="FQ82" s="522"/>
      <c r="FR82" s="61"/>
      <c r="FS82" s="567"/>
    </row>
    <row r="83" spans="1:175" ht="13" thickBot="1" x14ac:dyDescent="0.3">
      <c r="A83" s="45"/>
      <c r="B83" s="93"/>
      <c r="C83" s="6" t="s">
        <v>37</v>
      </c>
      <c r="D83" s="942" t="s">
        <v>20</v>
      </c>
      <c r="E83" s="942" t="s">
        <v>20</v>
      </c>
      <c r="F83" s="18" t="s">
        <v>45</v>
      </c>
      <c r="G83" s="6" t="s">
        <v>109</v>
      </c>
      <c r="H83" s="286" t="s">
        <v>36</v>
      </c>
      <c r="I83" s="13"/>
      <c r="J83" s="13"/>
      <c r="K83" s="13"/>
      <c r="L83" s="1044" t="s">
        <v>276</v>
      </c>
      <c r="M83" s="1045"/>
      <c r="N83" s="10"/>
      <c r="O83" s="45"/>
      <c r="P83" s="93"/>
      <c r="Q83" s="6" t="s">
        <v>37</v>
      </c>
      <c r="R83" s="942" t="s">
        <v>20</v>
      </c>
      <c r="S83" s="942" t="s">
        <v>20</v>
      </c>
      <c r="T83" s="18" t="s">
        <v>45</v>
      </c>
      <c r="U83" s="6" t="s">
        <v>109</v>
      </c>
      <c r="V83" s="286" t="s">
        <v>36</v>
      </c>
      <c r="W83" s="13"/>
      <c r="X83" s="13"/>
      <c r="Y83" s="13"/>
      <c r="Z83" s="1044" t="s">
        <v>276</v>
      </c>
      <c r="AA83" s="1045"/>
      <c r="AB83" s="10"/>
      <c r="AC83" s="45"/>
      <c r="AD83" s="93"/>
      <c r="AE83" s="6" t="s">
        <v>37</v>
      </c>
      <c r="AF83" s="942" t="s">
        <v>20</v>
      </c>
      <c r="AG83" s="942" t="s">
        <v>20</v>
      </c>
      <c r="AH83" s="18" t="s">
        <v>45</v>
      </c>
      <c r="AI83" s="6" t="s">
        <v>109</v>
      </c>
      <c r="AJ83" s="286" t="s">
        <v>36</v>
      </c>
      <c r="AK83" s="13"/>
      <c r="AL83" s="13"/>
      <c r="AM83" s="13"/>
      <c r="AN83" s="1044" t="s">
        <v>276</v>
      </c>
      <c r="AO83" s="1045"/>
      <c r="AP83" s="10"/>
      <c r="AQ83" s="45"/>
      <c r="AR83" s="93"/>
      <c r="AS83" s="6" t="s">
        <v>37</v>
      </c>
      <c r="AT83" s="942" t="s">
        <v>20</v>
      </c>
      <c r="AU83" s="942" t="s">
        <v>20</v>
      </c>
      <c r="AV83" s="18" t="s">
        <v>45</v>
      </c>
      <c r="AW83" s="6" t="s">
        <v>109</v>
      </c>
      <c r="AX83" s="286" t="s">
        <v>36</v>
      </c>
      <c r="AY83" s="13"/>
      <c r="AZ83" s="13"/>
      <c r="BA83" s="13"/>
      <c r="BB83" s="1044" t="s">
        <v>276</v>
      </c>
      <c r="BC83" s="1045"/>
      <c r="BD83" s="10"/>
      <c r="BE83" s="45"/>
      <c r="BF83" s="93"/>
      <c r="BG83" s="6" t="s">
        <v>37</v>
      </c>
      <c r="BH83" s="942" t="s">
        <v>20</v>
      </c>
      <c r="BI83" s="942" t="s">
        <v>20</v>
      </c>
      <c r="BJ83" s="18" t="s">
        <v>45</v>
      </c>
      <c r="BK83" s="6" t="s">
        <v>109</v>
      </c>
      <c r="BL83" s="286" t="s">
        <v>36</v>
      </c>
      <c r="BM83" s="13"/>
      <c r="BN83" s="13"/>
      <c r="BO83" s="13"/>
      <c r="BP83" s="1044" t="s">
        <v>276</v>
      </c>
      <c r="BQ83" s="1045"/>
      <c r="BR83" s="10"/>
      <c r="BS83" s="45"/>
      <c r="BT83" s="93"/>
      <c r="BU83" s="6" t="s">
        <v>37</v>
      </c>
      <c r="BV83" s="942" t="s">
        <v>20</v>
      </c>
      <c r="BW83" s="942" t="s">
        <v>20</v>
      </c>
      <c r="BX83" s="18" t="s">
        <v>45</v>
      </c>
      <c r="BY83" s="6" t="s">
        <v>109</v>
      </c>
      <c r="BZ83" s="286" t="s">
        <v>36</v>
      </c>
      <c r="CA83" s="13"/>
      <c r="CB83" s="13"/>
      <c r="CC83" s="13"/>
      <c r="CD83" s="1044" t="s">
        <v>276</v>
      </c>
      <c r="CE83" s="1045"/>
      <c r="CF83" s="10"/>
      <c r="CG83" s="45"/>
      <c r="CH83" s="93"/>
      <c r="CI83" s="6" t="s">
        <v>37</v>
      </c>
      <c r="CJ83" s="942" t="s">
        <v>20</v>
      </c>
      <c r="CK83" s="942" t="s">
        <v>20</v>
      </c>
      <c r="CL83" s="18" t="s">
        <v>45</v>
      </c>
      <c r="CM83" s="6" t="s">
        <v>109</v>
      </c>
      <c r="CN83" s="286" t="s">
        <v>36</v>
      </c>
      <c r="CO83" s="13"/>
      <c r="CP83" s="13"/>
      <c r="CQ83" s="13"/>
      <c r="CR83" s="1044" t="s">
        <v>276</v>
      </c>
      <c r="CS83" s="1045"/>
      <c r="CT83" s="10"/>
      <c r="CU83" s="45"/>
      <c r="CV83" s="93"/>
      <c r="CW83" s="6" t="s">
        <v>37</v>
      </c>
      <c r="CX83" s="942" t="s">
        <v>20</v>
      </c>
      <c r="CY83" s="942" t="s">
        <v>20</v>
      </c>
      <c r="CZ83" s="18" t="s">
        <v>45</v>
      </c>
      <c r="DA83" s="6" t="s">
        <v>109</v>
      </c>
      <c r="DB83" s="286" t="s">
        <v>36</v>
      </c>
      <c r="DC83" s="13"/>
      <c r="DD83" s="13"/>
      <c r="DE83" s="13"/>
      <c r="DF83" s="1044" t="s">
        <v>276</v>
      </c>
      <c r="DG83" s="1045"/>
      <c r="DH83" s="10"/>
      <c r="DI83" s="45"/>
      <c r="DJ83" s="93"/>
      <c r="DK83" s="6" t="s">
        <v>37</v>
      </c>
      <c r="DL83" s="942" t="s">
        <v>20</v>
      </c>
      <c r="DM83" s="942" t="s">
        <v>20</v>
      </c>
      <c r="DN83" s="18" t="s">
        <v>45</v>
      </c>
      <c r="DO83" s="6" t="s">
        <v>109</v>
      </c>
      <c r="DP83" s="286" t="s">
        <v>36</v>
      </c>
      <c r="DQ83" s="13"/>
      <c r="DR83" s="13"/>
      <c r="DS83" s="13"/>
      <c r="DT83" s="1044" t="s">
        <v>276</v>
      </c>
      <c r="DU83" s="1045"/>
      <c r="DV83" s="10"/>
      <c r="DW83" s="45"/>
      <c r="DX83" s="93"/>
      <c r="DY83" s="6" t="s">
        <v>37</v>
      </c>
      <c r="DZ83" s="942" t="s">
        <v>20</v>
      </c>
      <c r="EA83" s="942" t="s">
        <v>20</v>
      </c>
      <c r="EB83" s="18" t="s">
        <v>45</v>
      </c>
      <c r="EC83" s="6" t="s">
        <v>109</v>
      </c>
      <c r="ED83" s="286" t="s">
        <v>36</v>
      </c>
      <c r="EE83" s="13"/>
      <c r="EF83" s="13"/>
      <c r="EG83" s="13"/>
      <c r="EH83" s="1044" t="s">
        <v>276</v>
      </c>
      <c r="EI83" s="1045"/>
      <c r="EJ83" s="10"/>
      <c r="EK83" s="44" t="s">
        <v>68</v>
      </c>
      <c r="EL83" s="11" t="s">
        <v>145</v>
      </c>
      <c r="EM83" s="744">
        <f>L110+Z110+AN110+BB110+BP110+CD110+CR110+DF110+DT110+EH110</f>
        <v>0</v>
      </c>
      <c r="EN83" s="14"/>
      <c r="EP83" s="765" t="s">
        <v>109</v>
      </c>
      <c r="EQ83" s="190">
        <f>M110+AA110+AO110+BC110+BQ110+CE110+CS110+DG110+DU110+EI110</f>
        <v>0</v>
      </c>
      <c r="ER83" s="116">
        <f>IF(ER$4=0,0,EM83/ER$4)</f>
        <v>0</v>
      </c>
      <c r="ES83" s="81">
        <f>ER83*ET83+ER83</f>
        <v>0</v>
      </c>
      <c r="ET83" s="280">
        <v>0</v>
      </c>
      <c r="EU83" s="9" t="s">
        <v>109</v>
      </c>
      <c r="EV83" s="583">
        <f t="shared" si="604"/>
        <v>0</v>
      </c>
      <c r="EW83" s="579">
        <f t="shared" si="602"/>
        <v>0</v>
      </c>
      <c r="EX83" s="582">
        <f t="shared" si="552"/>
        <v>0</v>
      </c>
      <c r="EY83" s="112"/>
      <c r="EZ83" s="573"/>
      <c r="FA83" s="55"/>
      <c r="FC83" s="44"/>
      <c r="FD83" s="61"/>
      <c r="FE83" s="61"/>
      <c r="FF83" s="61"/>
      <c r="FG83" s="61"/>
      <c r="FH83" s="61"/>
      <c r="FI83" s="61"/>
      <c r="FJ83" s="61"/>
      <c r="FK83" s="607"/>
      <c r="FL83" s="590"/>
      <c r="FM83" s="569"/>
      <c r="FN83" s="606"/>
      <c r="FO83" s="127"/>
      <c r="FP83" s="522"/>
      <c r="FQ83" s="599"/>
      <c r="FR83" s="61"/>
      <c r="FS83" s="567"/>
    </row>
    <row r="84" spans="1:175" ht="13" thickTop="1" x14ac:dyDescent="0.25">
      <c r="A84" s="44" t="s">
        <v>90</v>
      </c>
      <c r="B84" s="95" t="s">
        <v>111</v>
      </c>
      <c r="C84" s="68">
        <v>0</v>
      </c>
      <c r="D84" s="74">
        <v>0</v>
      </c>
      <c r="E84" s="74">
        <v>0</v>
      </c>
      <c r="F84" s="129">
        <f>D84*E84</f>
        <v>0</v>
      </c>
      <c r="G84" s="722">
        <f>C84*F84*2.7</f>
        <v>0</v>
      </c>
      <c r="H84" s="821"/>
      <c r="I84" s="13">
        <f>(G84*H84)</f>
        <v>0</v>
      </c>
      <c r="J84" s="13">
        <f>IF(E$113=0,0,I84/E$113)</f>
        <v>0</v>
      </c>
      <c r="K84" s="13">
        <f t="shared" ref="K84:K93" si="605">(J84*G$2)</f>
        <v>0</v>
      </c>
      <c r="L84" s="217">
        <f>SUM(K84:K86)</f>
        <v>0</v>
      </c>
      <c r="M84" s="218">
        <f>SUM(F84:F85)*C$2</f>
        <v>0</v>
      </c>
      <c r="N84" s="10"/>
      <c r="O84" s="44" t="s">
        <v>90</v>
      </c>
      <c r="P84" s="95" t="s">
        <v>111</v>
      </c>
      <c r="Q84" s="68">
        <v>0</v>
      </c>
      <c r="R84" s="74">
        <v>0</v>
      </c>
      <c r="S84" s="74">
        <v>0</v>
      </c>
      <c r="T84" s="129">
        <f>R84*S84</f>
        <v>0</v>
      </c>
      <c r="U84" s="722">
        <f>Q84*T84*2.7</f>
        <v>0</v>
      </c>
      <c r="V84" s="821"/>
      <c r="W84" s="13">
        <f>(U84*V84)</f>
        <v>0</v>
      </c>
      <c r="X84" s="13">
        <f>IF(S$113=0,0,W84/S$113)</f>
        <v>0</v>
      </c>
      <c r="Y84" s="13">
        <f t="shared" ref="Y84:Y93" si="606">(X84*U$2)</f>
        <v>0</v>
      </c>
      <c r="Z84" s="217">
        <f>SUM(Y84:Y86)</f>
        <v>0</v>
      </c>
      <c r="AA84" s="218">
        <f>SUM(T84:T85)*Q$2</f>
        <v>0</v>
      </c>
      <c r="AB84" s="10"/>
      <c r="AC84" s="44" t="s">
        <v>90</v>
      </c>
      <c r="AD84" s="95" t="s">
        <v>111</v>
      </c>
      <c r="AE84" s="68">
        <v>0</v>
      </c>
      <c r="AF84" s="74">
        <v>0</v>
      </c>
      <c r="AG84" s="74">
        <v>0</v>
      </c>
      <c r="AH84" s="129">
        <f t="shared" ref="AH84:AH85" si="607">AF84*AG84</f>
        <v>0</v>
      </c>
      <c r="AI84" s="722">
        <f t="shared" ref="AI84:AI85" si="608">AE84*AH84*2.7</f>
        <v>0</v>
      </c>
      <c r="AJ84" s="821"/>
      <c r="AK84" s="13">
        <f t="shared" ref="AK84:AK85" si="609">(AI84*AJ84)</f>
        <v>0</v>
      </c>
      <c r="AL84" s="13">
        <f t="shared" ref="AL84:AL93" si="610">IF(AG$113=0,0,AK84/AG$113)</f>
        <v>0</v>
      </c>
      <c r="AM84" s="13">
        <f t="shared" ref="AM84:AM93" si="611">(AL84*AI$2)</f>
        <v>0</v>
      </c>
      <c r="AN84" s="217">
        <f t="shared" ref="AN84" si="612">SUM(AM84:AM86)</f>
        <v>0</v>
      </c>
      <c r="AO84" s="218">
        <f t="shared" ref="AO84" si="613">SUM(AH84:AH85)*AE$2</f>
        <v>0</v>
      </c>
      <c r="AP84" s="10"/>
      <c r="AQ84" s="44" t="s">
        <v>90</v>
      </c>
      <c r="AR84" s="95" t="s">
        <v>111</v>
      </c>
      <c r="AS84" s="68">
        <v>0</v>
      </c>
      <c r="AT84" s="74">
        <v>0</v>
      </c>
      <c r="AU84" s="74">
        <v>0</v>
      </c>
      <c r="AV84" s="129">
        <f t="shared" ref="AV84:AV85" si="614">AT84*AU84</f>
        <v>0</v>
      </c>
      <c r="AW84" s="722">
        <f t="shared" ref="AW84:AW85" si="615">AS84*AV84*2.7</f>
        <v>0</v>
      </c>
      <c r="AX84" s="821"/>
      <c r="AY84" s="13">
        <f t="shared" ref="AY84:AY85" si="616">(AW84*AX84)</f>
        <v>0</v>
      </c>
      <c r="AZ84" s="13">
        <f t="shared" ref="AZ84:AZ93" si="617">IF(AU$113=0,0,AY84/AU$113)</f>
        <v>0</v>
      </c>
      <c r="BA84" s="13">
        <f t="shared" ref="BA84:BA93" si="618">(AZ84*AW$2)</f>
        <v>0</v>
      </c>
      <c r="BB84" s="217">
        <f t="shared" ref="BB84" si="619">SUM(BA84:BA86)</f>
        <v>0</v>
      </c>
      <c r="BC84" s="218">
        <f t="shared" ref="BC84" si="620">SUM(AV84:AV85)*AS$2</f>
        <v>0</v>
      </c>
      <c r="BD84" s="10"/>
      <c r="BE84" s="44" t="s">
        <v>90</v>
      </c>
      <c r="BF84" s="95" t="s">
        <v>111</v>
      </c>
      <c r="BG84" s="68">
        <v>0</v>
      </c>
      <c r="BH84" s="74">
        <v>0</v>
      </c>
      <c r="BI84" s="74">
        <v>0</v>
      </c>
      <c r="BJ84" s="129">
        <f t="shared" ref="BJ84:BJ85" si="621">BH84*BI84</f>
        <v>0</v>
      </c>
      <c r="BK84" s="722">
        <f t="shared" ref="BK84:BK85" si="622">BG84*BJ84*2.7</f>
        <v>0</v>
      </c>
      <c r="BL84" s="821"/>
      <c r="BM84" s="13">
        <f t="shared" ref="BM84:BM85" si="623">(BK84*BL84)</f>
        <v>0</v>
      </c>
      <c r="BN84" s="13">
        <f t="shared" ref="BN84:BN93" si="624">IF(BI$113=0,0,BM84/BI$113)</f>
        <v>0</v>
      </c>
      <c r="BO84" s="13">
        <f t="shared" ref="BO84:BO93" si="625">(BN84*BK$2)</f>
        <v>0</v>
      </c>
      <c r="BP84" s="217">
        <f t="shared" ref="BP84" si="626">SUM(BO84:BO86)</f>
        <v>0</v>
      </c>
      <c r="BQ84" s="218">
        <f t="shared" ref="BQ84" si="627">SUM(BJ84:BJ85)*BG$2</f>
        <v>0</v>
      </c>
      <c r="BR84" s="10"/>
      <c r="BS84" s="44" t="s">
        <v>90</v>
      </c>
      <c r="BT84" s="95" t="s">
        <v>111</v>
      </c>
      <c r="BU84" s="68">
        <v>0</v>
      </c>
      <c r="BV84" s="74">
        <v>0</v>
      </c>
      <c r="BW84" s="74">
        <v>0</v>
      </c>
      <c r="BX84" s="129">
        <f t="shared" ref="BX84:BX85" si="628">BV84*BW84</f>
        <v>0</v>
      </c>
      <c r="BY84" s="722">
        <f t="shared" ref="BY84:BY85" si="629">BU84*BX84*2.7</f>
        <v>0</v>
      </c>
      <c r="BZ84" s="821"/>
      <c r="CA84" s="13">
        <f t="shared" ref="CA84:CA85" si="630">(BY84*BZ84)</f>
        <v>0</v>
      </c>
      <c r="CB84" s="13">
        <f t="shared" ref="CB84:CB93" si="631">IF(BW$113=0,0,CA84/BW$113)</f>
        <v>0</v>
      </c>
      <c r="CC84" s="13">
        <f t="shared" ref="CC84:CC93" si="632">(CB84*BY$2)</f>
        <v>0</v>
      </c>
      <c r="CD84" s="217">
        <f t="shared" ref="CD84" si="633">SUM(CC84:CC86)</f>
        <v>0</v>
      </c>
      <c r="CE84" s="218">
        <f t="shared" ref="CE84" si="634">SUM(BX84:BX85)*BU$2</f>
        <v>0</v>
      </c>
      <c r="CF84" s="10"/>
      <c r="CG84" s="44" t="s">
        <v>90</v>
      </c>
      <c r="CH84" s="95" t="s">
        <v>111</v>
      </c>
      <c r="CI84" s="68">
        <v>0</v>
      </c>
      <c r="CJ84" s="74">
        <v>0</v>
      </c>
      <c r="CK84" s="74">
        <v>0</v>
      </c>
      <c r="CL84" s="129">
        <f t="shared" ref="CL84:CL85" si="635">CJ84*CK84</f>
        <v>0</v>
      </c>
      <c r="CM84" s="722">
        <f t="shared" ref="CM84:CM85" si="636">CI84*CL84*2.7</f>
        <v>0</v>
      </c>
      <c r="CN84" s="821"/>
      <c r="CO84" s="13">
        <f t="shared" ref="CO84:CO85" si="637">(CM84*CN84)</f>
        <v>0</v>
      </c>
      <c r="CP84" s="13">
        <f t="shared" ref="CP84:CP93" si="638">IF(CK$113=0,0,CO84/CK$113)</f>
        <v>0</v>
      </c>
      <c r="CQ84" s="13">
        <f t="shared" ref="CQ84:CQ93" si="639">(CP84*CM$2)</f>
        <v>0</v>
      </c>
      <c r="CR84" s="217">
        <f t="shared" ref="CR84" si="640">SUM(CQ84:CQ86)</f>
        <v>0</v>
      </c>
      <c r="CS84" s="218">
        <f t="shared" ref="CS84" si="641">SUM(CL84:CL85)*CI$2</f>
        <v>0</v>
      </c>
      <c r="CT84" s="10"/>
      <c r="CU84" s="44" t="s">
        <v>90</v>
      </c>
      <c r="CV84" s="95" t="s">
        <v>111</v>
      </c>
      <c r="CW84" s="68">
        <v>0</v>
      </c>
      <c r="CX84" s="74">
        <v>0</v>
      </c>
      <c r="CY84" s="74">
        <v>0</v>
      </c>
      <c r="CZ84" s="129">
        <f t="shared" ref="CZ84:CZ85" si="642">CX84*CY84</f>
        <v>0</v>
      </c>
      <c r="DA84" s="722">
        <f t="shared" ref="DA84:DA85" si="643">CW84*CZ84*2.7</f>
        <v>0</v>
      </c>
      <c r="DB84" s="821"/>
      <c r="DC84" s="13">
        <f t="shared" ref="DC84:DC85" si="644">(DA84*DB84)</f>
        <v>0</v>
      </c>
      <c r="DD84" s="13">
        <f t="shared" ref="DD84:DD93" si="645">IF(CY$113=0,0,DC84/CY$113)</f>
        <v>0</v>
      </c>
      <c r="DE84" s="13">
        <f t="shared" ref="DE84:DE93" si="646">(DD84*DA$2)</f>
        <v>0</v>
      </c>
      <c r="DF84" s="217">
        <f t="shared" ref="DF84" si="647">SUM(DE84:DE86)</f>
        <v>0</v>
      </c>
      <c r="DG84" s="218">
        <f t="shared" ref="DG84" si="648">SUM(CZ84:CZ85)*CW$2</f>
        <v>0</v>
      </c>
      <c r="DH84" s="10"/>
      <c r="DI84" s="44" t="s">
        <v>90</v>
      </c>
      <c r="DJ84" s="95" t="s">
        <v>111</v>
      </c>
      <c r="DK84" s="68">
        <v>0</v>
      </c>
      <c r="DL84" s="74">
        <v>0</v>
      </c>
      <c r="DM84" s="74">
        <v>0</v>
      </c>
      <c r="DN84" s="129">
        <f t="shared" ref="DN84:DN85" si="649">DL84*DM84</f>
        <v>0</v>
      </c>
      <c r="DO84" s="722">
        <f t="shared" ref="DO84:DO85" si="650">DK84*DN84*2.7</f>
        <v>0</v>
      </c>
      <c r="DP84" s="821"/>
      <c r="DQ84" s="13">
        <f t="shared" ref="DQ84:DQ85" si="651">(DO84*DP84)</f>
        <v>0</v>
      </c>
      <c r="DR84" s="13">
        <f t="shared" ref="DR84:DR93" si="652">IF(DM$113=0,0,DQ84/DM$113)</f>
        <v>0</v>
      </c>
      <c r="DS84" s="13">
        <f t="shared" ref="DS84:DS93" si="653">(DR84*DO$2)</f>
        <v>0</v>
      </c>
      <c r="DT84" s="217">
        <f t="shared" ref="DT84" si="654">SUM(DS84:DS86)</f>
        <v>0</v>
      </c>
      <c r="DU84" s="218">
        <f t="shared" ref="DU84" si="655">SUM(DN84:DN85)*DK$2</f>
        <v>0</v>
      </c>
      <c r="DV84" s="10"/>
      <c r="DW84" s="44" t="s">
        <v>90</v>
      </c>
      <c r="DX84" s="95" t="s">
        <v>111</v>
      </c>
      <c r="DY84" s="68">
        <v>0</v>
      </c>
      <c r="DZ84" s="74">
        <v>0</v>
      </c>
      <c r="EA84" s="74">
        <v>0</v>
      </c>
      <c r="EB84" s="129">
        <f t="shared" ref="EB84:EB85" si="656">DZ84*EA84</f>
        <v>0</v>
      </c>
      <c r="EC84" s="722">
        <f t="shared" ref="EC84:EC85" si="657">DY84*EB84*2.7</f>
        <v>0</v>
      </c>
      <c r="ED84" s="821"/>
      <c r="EE84" s="13">
        <f t="shared" ref="EE84:EE85" si="658">(EC84*ED84)</f>
        <v>0</v>
      </c>
      <c r="EF84" s="13">
        <f t="shared" ref="EF84:EF93" si="659">IF(EA$113=0,0,EE84/EA$113)</f>
        <v>0</v>
      </c>
      <c r="EG84" s="13">
        <f t="shared" ref="EG84:EG93" si="660">(EF84*EC$2)</f>
        <v>0</v>
      </c>
      <c r="EH84" s="217">
        <f t="shared" ref="EH84" si="661">SUM(EG84:EG86)</f>
        <v>0</v>
      </c>
      <c r="EI84" s="218">
        <f t="shared" ref="EI84" si="662">SUM(EB84:EB85)*DY$2</f>
        <v>0</v>
      </c>
      <c r="EJ84" s="10"/>
      <c r="EK84" s="44"/>
      <c r="EL84" s="11"/>
      <c r="EM84" s="14"/>
      <c r="EN84" s="14"/>
      <c r="EO84" s="38"/>
      <c r="EP84" s="765"/>
      <c r="ER84" s="131"/>
      <c r="ES84" s="111"/>
      <c r="ET84" s="128"/>
      <c r="EU84" s="9"/>
      <c r="EV84" s="583"/>
      <c r="EW84" s="579"/>
      <c r="EX84" s="582"/>
      <c r="EY84" s="112"/>
      <c r="EZ84" s="573"/>
      <c r="FA84" s="162"/>
      <c r="FC84" s="44"/>
      <c r="FD84" s="61"/>
      <c r="FE84" s="61"/>
      <c r="FF84" s="61"/>
      <c r="FG84" s="61"/>
      <c r="FH84" s="61"/>
      <c r="FI84" s="61"/>
      <c r="FJ84" s="61"/>
      <c r="FK84" s="608"/>
      <c r="FL84" s="593"/>
      <c r="FM84" s="577"/>
      <c r="FN84" s="608"/>
      <c r="FO84" s="127"/>
      <c r="FP84" s="522"/>
      <c r="FQ84" s="61"/>
      <c r="FR84" s="61"/>
      <c r="FS84" s="567"/>
    </row>
    <row r="85" spans="1:175" ht="13" thickBot="1" x14ac:dyDescent="0.3">
      <c r="A85" s="44" t="s">
        <v>90</v>
      </c>
      <c r="B85" s="95" t="s">
        <v>111</v>
      </c>
      <c r="C85" s="68">
        <v>0</v>
      </c>
      <c r="D85" s="74">
        <v>0</v>
      </c>
      <c r="E85" s="74">
        <v>0</v>
      </c>
      <c r="F85" s="129">
        <f t="shared" ref="F85:F93" si="663">D85*E85</f>
        <v>0</v>
      </c>
      <c r="G85" s="722">
        <f>C85*F85*2.7</f>
        <v>0</v>
      </c>
      <c r="H85" s="822"/>
      <c r="I85" s="13">
        <f>(G85*H85)</f>
        <v>0</v>
      </c>
      <c r="J85" s="13">
        <f t="shared" ref="J85:J93" si="664">IF(E$113=0,0,I85/E$113)</f>
        <v>0</v>
      </c>
      <c r="K85" s="13">
        <f t="shared" si="605"/>
        <v>0</v>
      </c>
      <c r="L85" s="151"/>
      <c r="M85" s="155"/>
      <c r="N85" s="15"/>
      <c r="O85" s="44" t="s">
        <v>90</v>
      </c>
      <c r="P85" s="95" t="s">
        <v>111</v>
      </c>
      <c r="Q85" s="68">
        <v>0</v>
      </c>
      <c r="R85" s="74">
        <v>0</v>
      </c>
      <c r="S85" s="74">
        <v>0</v>
      </c>
      <c r="T85" s="129">
        <f t="shared" ref="T85" si="665">R85*S85</f>
        <v>0</v>
      </c>
      <c r="U85" s="722">
        <f>Q85*T85*2.7</f>
        <v>0</v>
      </c>
      <c r="V85" s="822"/>
      <c r="W85" s="13">
        <f>(U85*V85)</f>
        <v>0</v>
      </c>
      <c r="X85" s="13">
        <f t="shared" ref="X85:X88" si="666">IF(S$113=0,0,W85/S$113)</f>
        <v>0</v>
      </c>
      <c r="Y85" s="13">
        <f t="shared" si="606"/>
        <v>0</v>
      </c>
      <c r="Z85" s="151"/>
      <c r="AA85" s="155"/>
      <c r="AB85" s="15"/>
      <c r="AC85" s="44" t="s">
        <v>90</v>
      </c>
      <c r="AD85" s="95" t="s">
        <v>111</v>
      </c>
      <c r="AE85" s="68">
        <v>0</v>
      </c>
      <c r="AF85" s="74">
        <v>0</v>
      </c>
      <c r="AG85" s="74">
        <v>0</v>
      </c>
      <c r="AH85" s="129">
        <f t="shared" si="607"/>
        <v>0</v>
      </c>
      <c r="AI85" s="722">
        <f t="shared" si="608"/>
        <v>0</v>
      </c>
      <c r="AJ85" s="822"/>
      <c r="AK85" s="13">
        <f t="shared" si="609"/>
        <v>0</v>
      </c>
      <c r="AL85" s="13">
        <f t="shared" si="610"/>
        <v>0</v>
      </c>
      <c r="AM85" s="13">
        <f t="shared" si="611"/>
        <v>0</v>
      </c>
      <c r="AN85" s="151"/>
      <c r="AO85" s="155"/>
      <c r="AP85" s="15"/>
      <c r="AQ85" s="44" t="s">
        <v>90</v>
      </c>
      <c r="AR85" s="95" t="s">
        <v>111</v>
      </c>
      <c r="AS85" s="68">
        <v>0</v>
      </c>
      <c r="AT85" s="74">
        <v>0</v>
      </c>
      <c r="AU85" s="74">
        <v>0</v>
      </c>
      <c r="AV85" s="129">
        <f t="shared" si="614"/>
        <v>0</v>
      </c>
      <c r="AW85" s="722">
        <f t="shared" si="615"/>
        <v>0</v>
      </c>
      <c r="AX85" s="822"/>
      <c r="AY85" s="13">
        <f t="shared" si="616"/>
        <v>0</v>
      </c>
      <c r="AZ85" s="13">
        <f t="shared" si="617"/>
        <v>0</v>
      </c>
      <c r="BA85" s="13">
        <f t="shared" si="618"/>
        <v>0</v>
      </c>
      <c r="BB85" s="151"/>
      <c r="BC85" s="155"/>
      <c r="BD85" s="15"/>
      <c r="BE85" s="44" t="s">
        <v>90</v>
      </c>
      <c r="BF85" s="95" t="s">
        <v>111</v>
      </c>
      <c r="BG85" s="68">
        <v>0</v>
      </c>
      <c r="BH85" s="74">
        <v>0</v>
      </c>
      <c r="BI85" s="74">
        <v>0</v>
      </c>
      <c r="BJ85" s="129">
        <f t="shared" si="621"/>
        <v>0</v>
      </c>
      <c r="BK85" s="722">
        <f t="shared" si="622"/>
        <v>0</v>
      </c>
      <c r="BL85" s="822"/>
      <c r="BM85" s="13">
        <f t="shared" si="623"/>
        <v>0</v>
      </c>
      <c r="BN85" s="13">
        <f t="shared" si="624"/>
        <v>0</v>
      </c>
      <c r="BO85" s="13">
        <f t="shared" si="625"/>
        <v>0</v>
      </c>
      <c r="BP85" s="151"/>
      <c r="BQ85" s="155"/>
      <c r="BR85" s="15"/>
      <c r="BS85" s="44" t="s">
        <v>90</v>
      </c>
      <c r="BT85" s="95" t="s">
        <v>111</v>
      </c>
      <c r="BU85" s="68">
        <v>0</v>
      </c>
      <c r="BV85" s="74">
        <v>0</v>
      </c>
      <c r="BW85" s="74">
        <v>0</v>
      </c>
      <c r="BX85" s="129">
        <f t="shared" si="628"/>
        <v>0</v>
      </c>
      <c r="BY85" s="722">
        <f t="shared" si="629"/>
        <v>0</v>
      </c>
      <c r="BZ85" s="822"/>
      <c r="CA85" s="13">
        <f t="shared" si="630"/>
        <v>0</v>
      </c>
      <c r="CB85" s="13">
        <f t="shared" si="631"/>
        <v>0</v>
      </c>
      <c r="CC85" s="13">
        <f t="shared" si="632"/>
        <v>0</v>
      </c>
      <c r="CD85" s="151"/>
      <c r="CE85" s="155"/>
      <c r="CF85" s="15"/>
      <c r="CG85" s="44" t="s">
        <v>90</v>
      </c>
      <c r="CH85" s="95" t="s">
        <v>111</v>
      </c>
      <c r="CI85" s="68">
        <v>0</v>
      </c>
      <c r="CJ85" s="74">
        <v>0</v>
      </c>
      <c r="CK85" s="74">
        <v>0</v>
      </c>
      <c r="CL85" s="129">
        <f t="shared" si="635"/>
        <v>0</v>
      </c>
      <c r="CM85" s="722">
        <f t="shared" si="636"/>
        <v>0</v>
      </c>
      <c r="CN85" s="822"/>
      <c r="CO85" s="13">
        <f t="shared" si="637"/>
        <v>0</v>
      </c>
      <c r="CP85" s="13">
        <f t="shared" si="638"/>
        <v>0</v>
      </c>
      <c r="CQ85" s="13">
        <f t="shared" si="639"/>
        <v>0</v>
      </c>
      <c r="CR85" s="151"/>
      <c r="CS85" s="155"/>
      <c r="CT85" s="15"/>
      <c r="CU85" s="44" t="s">
        <v>90</v>
      </c>
      <c r="CV85" s="95" t="s">
        <v>111</v>
      </c>
      <c r="CW85" s="68">
        <v>0</v>
      </c>
      <c r="CX85" s="74">
        <v>0</v>
      </c>
      <c r="CY85" s="74">
        <v>0</v>
      </c>
      <c r="CZ85" s="129">
        <f t="shared" si="642"/>
        <v>0</v>
      </c>
      <c r="DA85" s="722">
        <f t="shared" si="643"/>
        <v>0</v>
      </c>
      <c r="DB85" s="822"/>
      <c r="DC85" s="13">
        <f t="shared" si="644"/>
        <v>0</v>
      </c>
      <c r="DD85" s="13">
        <f t="shared" si="645"/>
        <v>0</v>
      </c>
      <c r="DE85" s="13">
        <f t="shared" si="646"/>
        <v>0</v>
      </c>
      <c r="DF85" s="151"/>
      <c r="DG85" s="155"/>
      <c r="DH85" s="15"/>
      <c r="DI85" s="44" t="s">
        <v>90</v>
      </c>
      <c r="DJ85" s="95" t="s">
        <v>111</v>
      </c>
      <c r="DK85" s="68">
        <v>0</v>
      </c>
      <c r="DL85" s="74">
        <v>0</v>
      </c>
      <c r="DM85" s="74">
        <v>0</v>
      </c>
      <c r="DN85" s="129">
        <f t="shared" si="649"/>
        <v>0</v>
      </c>
      <c r="DO85" s="722">
        <f t="shared" si="650"/>
        <v>0</v>
      </c>
      <c r="DP85" s="822"/>
      <c r="DQ85" s="13">
        <f t="shared" si="651"/>
        <v>0</v>
      </c>
      <c r="DR85" s="13">
        <f t="shared" si="652"/>
        <v>0</v>
      </c>
      <c r="DS85" s="13">
        <f t="shared" si="653"/>
        <v>0</v>
      </c>
      <c r="DT85" s="151"/>
      <c r="DU85" s="155"/>
      <c r="DV85" s="15"/>
      <c r="DW85" s="44" t="s">
        <v>90</v>
      </c>
      <c r="DX85" s="95" t="s">
        <v>111</v>
      </c>
      <c r="DY85" s="68">
        <v>0</v>
      </c>
      <c r="DZ85" s="74">
        <v>0</v>
      </c>
      <c r="EA85" s="74">
        <v>0</v>
      </c>
      <c r="EB85" s="129">
        <f t="shared" si="656"/>
        <v>0</v>
      </c>
      <c r="EC85" s="722">
        <f t="shared" si="657"/>
        <v>0</v>
      </c>
      <c r="ED85" s="822"/>
      <c r="EE85" s="13">
        <f t="shared" si="658"/>
        <v>0</v>
      </c>
      <c r="EF85" s="13">
        <f t="shared" si="659"/>
        <v>0</v>
      </c>
      <c r="EG85" s="13">
        <f t="shared" si="660"/>
        <v>0</v>
      </c>
      <c r="EH85" s="151"/>
      <c r="EI85" s="155"/>
      <c r="EJ85" s="15"/>
      <c r="EK85" s="44" t="s">
        <v>100</v>
      </c>
      <c r="EL85" s="11" t="s">
        <v>52</v>
      </c>
      <c r="EM85" s="744">
        <f>K113+Y113+AM113+BA113+BO113+CC113+CQ113+DE113+DS113+EG113</f>
        <v>0</v>
      </c>
      <c r="EN85" s="112"/>
      <c r="EO85" s="38"/>
      <c r="EP85" s="60" t="s">
        <v>169</v>
      </c>
      <c r="EQ85" s="156">
        <f>IF(EM85=0,0,EM85/(EI113+DU113+DG113+CS113+CE113+BQ113+BC113+AO113+AA113+M113))</f>
        <v>0</v>
      </c>
      <c r="ER85" s="116">
        <f>IF(ER$4=0,0,EM85/ER$4)</f>
        <v>0</v>
      </c>
      <c r="ES85" s="81">
        <f>ER85*ET85+ER85</f>
        <v>0</v>
      </c>
      <c r="ET85" s="280">
        <v>0</v>
      </c>
      <c r="EU85" s="9" t="s">
        <v>63</v>
      </c>
      <c r="EV85" s="583">
        <f>IF(EQ85=0,0,EX85/EQ85)</f>
        <v>0</v>
      </c>
      <c r="EW85" s="579">
        <f t="shared" si="602"/>
        <v>0</v>
      </c>
      <c r="EX85" s="582">
        <f>ER85*ER$4+ES85*ES$4</f>
        <v>0</v>
      </c>
      <c r="EY85" s="574">
        <f>EU141</f>
        <v>0</v>
      </c>
      <c r="EZ85" s="544">
        <f>IF(EQ85=0,0,EY85/EQ85)</f>
        <v>0</v>
      </c>
      <c r="FA85" s="567"/>
      <c r="FC85" s="199" t="s">
        <v>375</v>
      </c>
      <c r="FD85" s="61"/>
      <c r="FE85" s="61"/>
      <c r="FF85" s="61"/>
      <c r="FG85" s="61"/>
      <c r="FH85" s="61"/>
      <c r="FI85" s="61"/>
      <c r="FJ85" s="1046"/>
      <c r="FK85" s="163"/>
      <c r="FL85" s="265"/>
      <c r="FM85" s="594"/>
      <c r="FN85" s="167"/>
      <c r="FO85" s="201"/>
      <c r="FP85" s="1048"/>
      <c r="FQ85" s="164"/>
      <c r="FR85" s="167"/>
      <c r="FS85" s="165"/>
    </row>
    <row r="86" spans="1:175" ht="13.5" thickTop="1" thickBot="1" x14ac:dyDescent="0.3">
      <c r="A86" s="44" t="s">
        <v>90</v>
      </c>
      <c r="B86" s="95" t="s">
        <v>152</v>
      </c>
      <c r="C86" s="129"/>
      <c r="D86" s="129"/>
      <c r="E86" s="129"/>
      <c r="F86" s="35">
        <f>SUM(F84:F85)</f>
        <v>0</v>
      </c>
      <c r="G86" s="41"/>
      <c r="H86" s="820"/>
      <c r="I86" s="13">
        <f>F86*H86</f>
        <v>0</v>
      </c>
      <c r="J86" s="13">
        <f t="shared" si="664"/>
        <v>0</v>
      </c>
      <c r="K86" s="13">
        <f t="shared" si="605"/>
        <v>0</v>
      </c>
      <c r="L86" s="1044" t="s">
        <v>277</v>
      </c>
      <c r="M86" s="1045"/>
      <c r="N86" s="15"/>
      <c r="O86" s="44" t="s">
        <v>90</v>
      </c>
      <c r="P86" s="95" t="s">
        <v>152</v>
      </c>
      <c r="Q86" s="129"/>
      <c r="R86" s="129"/>
      <c r="S86" s="129"/>
      <c r="T86" s="35">
        <f>SUM(T84:T85)</f>
        <v>0</v>
      </c>
      <c r="U86" s="41"/>
      <c r="V86" s="820"/>
      <c r="W86" s="13">
        <f>T86*V86</f>
        <v>0</v>
      </c>
      <c r="X86" s="13">
        <f t="shared" si="666"/>
        <v>0</v>
      </c>
      <c r="Y86" s="13">
        <f t="shared" si="606"/>
        <v>0</v>
      </c>
      <c r="Z86" s="1044" t="s">
        <v>277</v>
      </c>
      <c r="AA86" s="1045"/>
      <c r="AB86" s="15"/>
      <c r="AC86" s="44" t="s">
        <v>90</v>
      </c>
      <c r="AD86" s="95" t="s">
        <v>152</v>
      </c>
      <c r="AE86" s="129"/>
      <c r="AF86" s="129"/>
      <c r="AG86" s="129"/>
      <c r="AH86" s="35">
        <f t="shared" ref="AH86" si="667">SUM(AH84:AH85)</f>
        <v>0</v>
      </c>
      <c r="AI86" s="41"/>
      <c r="AJ86" s="820"/>
      <c r="AK86" s="13">
        <f t="shared" ref="AK86" si="668">AH86*AJ86</f>
        <v>0</v>
      </c>
      <c r="AL86" s="13">
        <f t="shared" si="610"/>
        <v>0</v>
      </c>
      <c r="AM86" s="13">
        <f t="shared" si="611"/>
        <v>0</v>
      </c>
      <c r="AN86" s="1044" t="s">
        <v>277</v>
      </c>
      <c r="AO86" s="1045"/>
      <c r="AP86" s="15"/>
      <c r="AQ86" s="44" t="s">
        <v>90</v>
      </c>
      <c r="AR86" s="95" t="s">
        <v>152</v>
      </c>
      <c r="AS86" s="129"/>
      <c r="AT86" s="129"/>
      <c r="AU86" s="129"/>
      <c r="AV86" s="35">
        <f t="shared" ref="AV86" si="669">SUM(AV84:AV85)</f>
        <v>0</v>
      </c>
      <c r="AW86" s="41"/>
      <c r="AX86" s="820"/>
      <c r="AY86" s="13">
        <f t="shared" ref="AY86" si="670">AV86*AX86</f>
        <v>0</v>
      </c>
      <c r="AZ86" s="13">
        <f t="shared" si="617"/>
        <v>0</v>
      </c>
      <c r="BA86" s="13">
        <f t="shared" si="618"/>
        <v>0</v>
      </c>
      <c r="BB86" s="1044" t="s">
        <v>277</v>
      </c>
      <c r="BC86" s="1045"/>
      <c r="BD86" s="15"/>
      <c r="BE86" s="44" t="s">
        <v>90</v>
      </c>
      <c r="BF86" s="95" t="s">
        <v>152</v>
      </c>
      <c r="BG86" s="129"/>
      <c r="BH86" s="129"/>
      <c r="BI86" s="129"/>
      <c r="BJ86" s="35">
        <f t="shared" ref="BJ86" si="671">SUM(BJ84:BJ85)</f>
        <v>0</v>
      </c>
      <c r="BK86" s="41"/>
      <c r="BL86" s="820"/>
      <c r="BM86" s="13">
        <f t="shared" ref="BM86" si="672">BJ86*BL86</f>
        <v>0</v>
      </c>
      <c r="BN86" s="13">
        <f t="shared" si="624"/>
        <v>0</v>
      </c>
      <c r="BO86" s="13">
        <f t="shared" si="625"/>
        <v>0</v>
      </c>
      <c r="BP86" s="1044" t="s">
        <v>277</v>
      </c>
      <c r="BQ86" s="1045"/>
      <c r="BR86" s="15"/>
      <c r="BS86" s="44" t="s">
        <v>90</v>
      </c>
      <c r="BT86" s="95" t="s">
        <v>152</v>
      </c>
      <c r="BU86" s="129"/>
      <c r="BV86" s="129"/>
      <c r="BW86" s="129"/>
      <c r="BX86" s="35">
        <f t="shared" ref="BX86" si="673">SUM(BX84:BX85)</f>
        <v>0</v>
      </c>
      <c r="BY86" s="41"/>
      <c r="BZ86" s="820"/>
      <c r="CA86" s="13">
        <f t="shared" ref="CA86" si="674">BX86*BZ86</f>
        <v>0</v>
      </c>
      <c r="CB86" s="13">
        <f t="shared" si="631"/>
        <v>0</v>
      </c>
      <c r="CC86" s="13">
        <f t="shared" si="632"/>
        <v>0</v>
      </c>
      <c r="CD86" s="1044" t="s">
        <v>277</v>
      </c>
      <c r="CE86" s="1045"/>
      <c r="CF86" s="15"/>
      <c r="CG86" s="44" t="s">
        <v>90</v>
      </c>
      <c r="CH86" s="95" t="s">
        <v>152</v>
      </c>
      <c r="CI86" s="129"/>
      <c r="CJ86" s="129"/>
      <c r="CK86" s="129"/>
      <c r="CL86" s="35">
        <f t="shared" ref="CL86" si="675">SUM(CL84:CL85)</f>
        <v>0</v>
      </c>
      <c r="CM86" s="41"/>
      <c r="CN86" s="820"/>
      <c r="CO86" s="13">
        <f t="shared" ref="CO86" si="676">CL86*CN86</f>
        <v>0</v>
      </c>
      <c r="CP86" s="13">
        <f t="shared" si="638"/>
        <v>0</v>
      </c>
      <c r="CQ86" s="13">
        <f t="shared" si="639"/>
        <v>0</v>
      </c>
      <c r="CR86" s="1044" t="s">
        <v>277</v>
      </c>
      <c r="CS86" s="1045"/>
      <c r="CT86" s="15"/>
      <c r="CU86" s="44" t="s">
        <v>90</v>
      </c>
      <c r="CV86" s="95" t="s">
        <v>152</v>
      </c>
      <c r="CW86" s="129"/>
      <c r="CX86" s="129"/>
      <c r="CY86" s="129"/>
      <c r="CZ86" s="35">
        <f t="shared" ref="CZ86" si="677">SUM(CZ84:CZ85)</f>
        <v>0</v>
      </c>
      <c r="DA86" s="41"/>
      <c r="DB86" s="820"/>
      <c r="DC86" s="13">
        <f t="shared" ref="DC86" si="678">CZ86*DB86</f>
        <v>0</v>
      </c>
      <c r="DD86" s="13">
        <f t="shared" si="645"/>
        <v>0</v>
      </c>
      <c r="DE86" s="13">
        <f t="shared" si="646"/>
        <v>0</v>
      </c>
      <c r="DF86" s="1044" t="s">
        <v>277</v>
      </c>
      <c r="DG86" s="1045"/>
      <c r="DH86" s="15"/>
      <c r="DI86" s="44" t="s">
        <v>90</v>
      </c>
      <c r="DJ86" s="95" t="s">
        <v>152</v>
      </c>
      <c r="DK86" s="129"/>
      <c r="DL86" s="129"/>
      <c r="DM86" s="129"/>
      <c r="DN86" s="35">
        <f t="shared" ref="DN86" si="679">SUM(DN84:DN85)</f>
        <v>0</v>
      </c>
      <c r="DO86" s="41"/>
      <c r="DP86" s="820"/>
      <c r="DQ86" s="13">
        <f t="shared" ref="DQ86" si="680">DN86*DP86</f>
        <v>0</v>
      </c>
      <c r="DR86" s="13">
        <f t="shared" si="652"/>
        <v>0</v>
      </c>
      <c r="DS86" s="13">
        <f t="shared" si="653"/>
        <v>0</v>
      </c>
      <c r="DT86" s="1044" t="s">
        <v>277</v>
      </c>
      <c r="DU86" s="1045"/>
      <c r="DV86" s="15"/>
      <c r="DW86" s="44" t="s">
        <v>90</v>
      </c>
      <c r="DX86" s="95" t="s">
        <v>152</v>
      </c>
      <c r="DY86" s="129"/>
      <c r="DZ86" s="129"/>
      <c r="EA86" s="129"/>
      <c r="EB86" s="35">
        <f t="shared" ref="EB86" si="681">SUM(EB84:EB85)</f>
        <v>0</v>
      </c>
      <c r="EC86" s="41"/>
      <c r="ED86" s="820"/>
      <c r="EE86" s="13">
        <f t="shared" ref="EE86" si="682">EB86*ED86</f>
        <v>0</v>
      </c>
      <c r="EF86" s="13">
        <f t="shared" si="659"/>
        <v>0</v>
      </c>
      <c r="EG86" s="13">
        <f t="shared" si="660"/>
        <v>0</v>
      </c>
      <c r="EH86" s="1044" t="s">
        <v>277</v>
      </c>
      <c r="EI86" s="1045"/>
      <c r="EJ86" s="15"/>
      <c r="EK86" s="44" t="s">
        <v>97</v>
      </c>
      <c r="EL86" s="11" t="s">
        <v>53</v>
      </c>
      <c r="EM86" s="744">
        <f>K116+Y116+AM116+BA116+BO116+CC116+CQ116+DE116+DS116+EG116</f>
        <v>0</v>
      </c>
      <c r="EN86" s="14"/>
      <c r="EO86" s="38"/>
      <c r="EP86" s="60" t="s">
        <v>169</v>
      </c>
      <c r="EQ86" s="156">
        <f>IF(EM86=0,0,EM86/(EI116+DU116+DG116+CS116+CE116+BQ116+BC116+AO116+AA116+M116))</f>
        <v>0</v>
      </c>
      <c r="ER86" s="116">
        <f>IF(ER$4=0,0,EM86/ER$4)</f>
        <v>0</v>
      </c>
      <c r="ES86" s="81">
        <f>ER86*ET86+ER86</f>
        <v>0</v>
      </c>
      <c r="ET86" s="280">
        <v>0</v>
      </c>
      <c r="EU86" s="9" t="s">
        <v>63</v>
      </c>
      <c r="EV86" s="583">
        <f>IF(EQ86=0,0,EX86/EQ86)</f>
        <v>0</v>
      </c>
      <c r="EW86" s="579">
        <f t="shared" si="602"/>
        <v>0</v>
      </c>
      <c r="EX86" s="582">
        <f t="shared" si="552"/>
        <v>0</v>
      </c>
      <c r="EY86" s="112"/>
      <c r="EZ86" s="573"/>
      <c r="FA86" s="567"/>
      <c r="FC86" s="266">
        <v>5</v>
      </c>
      <c r="FD86" s="171"/>
      <c r="FE86" s="130"/>
      <c r="FF86" s="130"/>
      <c r="FG86" s="172"/>
      <c r="FH86" s="173"/>
      <c r="FI86" s="173"/>
      <c r="FJ86" s="1047"/>
      <c r="FK86" s="597">
        <f>SUM(FK6:FK81)</f>
        <v>0</v>
      </c>
      <c r="FL86" s="595">
        <f>SUM(FL6:FL81)</f>
        <v>0</v>
      </c>
      <c r="FM86" s="596"/>
      <c r="FN86" s="597">
        <f>SUM(FN6:FN80)</f>
        <v>0</v>
      </c>
      <c r="FO86" s="611">
        <f>IF(FO$4=0,0,FN86/$FO$4)</f>
        <v>0</v>
      </c>
      <c r="FP86" s="1049"/>
      <c r="FQ86" s="626">
        <f>SUM(FQ6:FQ80)</f>
        <v>0</v>
      </c>
      <c r="FR86" s="626">
        <f>SUM(FR6:FR80)</f>
        <v>0</v>
      </c>
      <c r="FS86" s="627">
        <f>SUM(FQ86:FR86)</f>
        <v>0</v>
      </c>
    </row>
    <row r="87" spans="1:175" ht="13" thickTop="1" x14ac:dyDescent="0.25">
      <c r="A87" s="44" t="s">
        <v>99</v>
      </c>
      <c r="B87" s="95" t="s">
        <v>112</v>
      </c>
      <c r="C87" s="68">
        <v>0</v>
      </c>
      <c r="D87" s="74">
        <v>0</v>
      </c>
      <c r="E87" s="74">
        <v>0</v>
      </c>
      <c r="F87" s="129">
        <f t="shared" si="663"/>
        <v>0</v>
      </c>
      <c r="G87" s="722">
        <f>C87*F87*7.8</f>
        <v>0</v>
      </c>
      <c r="H87" s="821"/>
      <c r="I87" s="13">
        <f>(G87*H87)</f>
        <v>0</v>
      </c>
      <c r="J87" s="13">
        <f t="shared" si="664"/>
        <v>0</v>
      </c>
      <c r="K87" s="13">
        <f t="shared" si="605"/>
        <v>0</v>
      </c>
      <c r="L87" s="217">
        <f>SUM(K87:K89)</f>
        <v>0</v>
      </c>
      <c r="M87" s="218">
        <f>SUM(F87:F88)*C$2</f>
        <v>0</v>
      </c>
      <c r="N87" s="10"/>
      <c r="O87" s="44" t="s">
        <v>99</v>
      </c>
      <c r="P87" s="95" t="s">
        <v>112</v>
      </c>
      <c r="Q87" s="68">
        <v>0</v>
      </c>
      <c r="R87" s="74">
        <v>0</v>
      </c>
      <c r="S87" s="74">
        <v>0</v>
      </c>
      <c r="T87" s="129">
        <f t="shared" ref="T87:T88" si="683">R87*S87</f>
        <v>0</v>
      </c>
      <c r="U87" s="34">
        <f>Q87*T87*7.8</f>
        <v>0</v>
      </c>
      <c r="V87" s="821"/>
      <c r="W87" s="13">
        <f>(U87*V87)</f>
        <v>0</v>
      </c>
      <c r="X87" s="13">
        <f t="shared" si="666"/>
        <v>0</v>
      </c>
      <c r="Y87" s="13">
        <f t="shared" si="606"/>
        <v>0</v>
      </c>
      <c r="Z87" s="217">
        <f>SUM(Y87:Y89)</f>
        <v>0</v>
      </c>
      <c r="AA87" s="218">
        <f>SUM(T87:T88)*Q$2</f>
        <v>0</v>
      </c>
      <c r="AB87" s="10"/>
      <c r="AC87" s="44" t="s">
        <v>99</v>
      </c>
      <c r="AD87" s="95" t="s">
        <v>112</v>
      </c>
      <c r="AE87" s="68">
        <v>0</v>
      </c>
      <c r="AF87" s="74">
        <v>0</v>
      </c>
      <c r="AG87" s="74">
        <v>0</v>
      </c>
      <c r="AH87" s="129">
        <f t="shared" ref="AH87:AH88" si="684">AF87*AG87</f>
        <v>0</v>
      </c>
      <c r="AI87" s="34">
        <f t="shared" ref="AI87:AI88" si="685">AE87*AH87*7.8</f>
        <v>0</v>
      </c>
      <c r="AJ87" s="821"/>
      <c r="AK87" s="13">
        <f t="shared" ref="AK87:AK88" si="686">(AI87*AJ87)</f>
        <v>0</v>
      </c>
      <c r="AL87" s="13">
        <f t="shared" si="610"/>
        <v>0</v>
      </c>
      <c r="AM87" s="13">
        <f t="shared" si="611"/>
        <v>0</v>
      </c>
      <c r="AN87" s="217">
        <f t="shared" ref="AN87" si="687">SUM(AM87:AM89)</f>
        <v>0</v>
      </c>
      <c r="AO87" s="218">
        <f t="shared" ref="AO87" si="688">SUM(AH87:AH88)*AE$2</f>
        <v>0</v>
      </c>
      <c r="AP87" s="10"/>
      <c r="AQ87" s="44" t="s">
        <v>99</v>
      </c>
      <c r="AR87" s="95" t="s">
        <v>112</v>
      </c>
      <c r="AS87" s="68">
        <v>0</v>
      </c>
      <c r="AT87" s="74">
        <v>0</v>
      </c>
      <c r="AU87" s="74">
        <v>0</v>
      </c>
      <c r="AV87" s="129">
        <f t="shared" ref="AV87:AV88" si="689">AT87*AU87</f>
        <v>0</v>
      </c>
      <c r="AW87" s="34">
        <f t="shared" ref="AW87:AW88" si="690">AS87*AV87*7.8</f>
        <v>0</v>
      </c>
      <c r="AX87" s="821"/>
      <c r="AY87" s="13">
        <f t="shared" ref="AY87:AY88" si="691">(AW87*AX87)</f>
        <v>0</v>
      </c>
      <c r="AZ87" s="13">
        <f t="shared" si="617"/>
        <v>0</v>
      </c>
      <c r="BA87" s="13">
        <f t="shared" si="618"/>
        <v>0</v>
      </c>
      <c r="BB87" s="217">
        <f t="shared" ref="BB87" si="692">SUM(BA87:BA89)</f>
        <v>0</v>
      </c>
      <c r="BC87" s="218">
        <f t="shared" ref="BC87" si="693">SUM(AV87:AV88)*AS$2</f>
        <v>0</v>
      </c>
      <c r="BD87" s="10"/>
      <c r="BE87" s="44" t="s">
        <v>99</v>
      </c>
      <c r="BF87" s="95" t="s">
        <v>112</v>
      </c>
      <c r="BG87" s="68">
        <v>0</v>
      </c>
      <c r="BH87" s="74">
        <v>0</v>
      </c>
      <c r="BI87" s="74">
        <v>0</v>
      </c>
      <c r="BJ87" s="129">
        <f t="shared" ref="BJ87:BJ88" si="694">BH87*BI87</f>
        <v>0</v>
      </c>
      <c r="BK87" s="34">
        <f t="shared" ref="BK87:BK88" si="695">BG87*BJ87*7.8</f>
        <v>0</v>
      </c>
      <c r="BL87" s="821"/>
      <c r="BM87" s="13">
        <f t="shared" ref="BM87:BM88" si="696">(BK87*BL87)</f>
        <v>0</v>
      </c>
      <c r="BN87" s="13">
        <f t="shared" si="624"/>
        <v>0</v>
      </c>
      <c r="BO87" s="13">
        <f t="shared" si="625"/>
        <v>0</v>
      </c>
      <c r="BP87" s="217">
        <f t="shared" ref="BP87" si="697">SUM(BO87:BO89)</f>
        <v>0</v>
      </c>
      <c r="BQ87" s="218">
        <f t="shared" ref="BQ87" si="698">SUM(BJ87:BJ88)*BG$2</f>
        <v>0</v>
      </c>
      <c r="BR87" s="10"/>
      <c r="BS87" s="44" t="s">
        <v>99</v>
      </c>
      <c r="BT87" s="95" t="s">
        <v>112</v>
      </c>
      <c r="BU87" s="68">
        <v>0</v>
      </c>
      <c r="BV87" s="74">
        <v>0</v>
      </c>
      <c r="BW87" s="74">
        <v>0</v>
      </c>
      <c r="BX87" s="129">
        <f t="shared" ref="BX87:BX88" si="699">BV87*BW87</f>
        <v>0</v>
      </c>
      <c r="BY87" s="34">
        <f t="shared" ref="BY87:BY88" si="700">BU87*BX87*7.8</f>
        <v>0</v>
      </c>
      <c r="BZ87" s="821"/>
      <c r="CA87" s="13">
        <f t="shared" ref="CA87:CA88" si="701">(BY87*BZ87)</f>
        <v>0</v>
      </c>
      <c r="CB87" s="13">
        <f t="shared" si="631"/>
        <v>0</v>
      </c>
      <c r="CC87" s="13">
        <f t="shared" si="632"/>
        <v>0</v>
      </c>
      <c r="CD87" s="217">
        <f t="shared" ref="CD87" si="702">SUM(CC87:CC89)</f>
        <v>0</v>
      </c>
      <c r="CE87" s="218">
        <f t="shared" ref="CE87" si="703">SUM(BX87:BX88)*BU$2</f>
        <v>0</v>
      </c>
      <c r="CF87" s="10"/>
      <c r="CG87" s="44" t="s">
        <v>99</v>
      </c>
      <c r="CH87" s="95" t="s">
        <v>112</v>
      </c>
      <c r="CI87" s="68">
        <v>0</v>
      </c>
      <c r="CJ87" s="74">
        <v>0</v>
      </c>
      <c r="CK87" s="74">
        <v>0</v>
      </c>
      <c r="CL87" s="129">
        <f t="shared" ref="CL87:CL88" si="704">CJ87*CK87</f>
        <v>0</v>
      </c>
      <c r="CM87" s="34">
        <f t="shared" ref="CM87:CM88" si="705">CI87*CL87*7.8</f>
        <v>0</v>
      </c>
      <c r="CN87" s="821"/>
      <c r="CO87" s="13">
        <f t="shared" ref="CO87:CO88" si="706">(CM87*CN87)</f>
        <v>0</v>
      </c>
      <c r="CP87" s="13">
        <f t="shared" si="638"/>
        <v>0</v>
      </c>
      <c r="CQ87" s="13">
        <f t="shared" si="639"/>
        <v>0</v>
      </c>
      <c r="CR87" s="217">
        <f t="shared" ref="CR87" si="707">SUM(CQ87:CQ89)</f>
        <v>0</v>
      </c>
      <c r="CS87" s="218">
        <f t="shared" ref="CS87" si="708">SUM(CL87:CL88)*CI$2</f>
        <v>0</v>
      </c>
      <c r="CT87" s="10"/>
      <c r="CU87" s="44" t="s">
        <v>99</v>
      </c>
      <c r="CV87" s="95" t="s">
        <v>112</v>
      </c>
      <c r="CW87" s="68">
        <v>0</v>
      </c>
      <c r="CX87" s="74">
        <v>0</v>
      </c>
      <c r="CY87" s="74">
        <v>0</v>
      </c>
      <c r="CZ87" s="129">
        <f t="shared" ref="CZ87:CZ88" si="709">CX87*CY87</f>
        <v>0</v>
      </c>
      <c r="DA87" s="34">
        <f t="shared" ref="DA87:DA88" si="710">CW87*CZ87*7.8</f>
        <v>0</v>
      </c>
      <c r="DB87" s="821"/>
      <c r="DC87" s="13">
        <f t="shared" ref="DC87:DC88" si="711">(DA87*DB87)</f>
        <v>0</v>
      </c>
      <c r="DD87" s="13">
        <f t="shared" si="645"/>
        <v>0</v>
      </c>
      <c r="DE87" s="13">
        <f t="shared" si="646"/>
        <v>0</v>
      </c>
      <c r="DF87" s="217">
        <f t="shared" ref="DF87" si="712">SUM(DE87:DE89)</f>
        <v>0</v>
      </c>
      <c r="DG87" s="218">
        <f t="shared" ref="DG87" si="713">SUM(CZ87:CZ88)*CW$2</f>
        <v>0</v>
      </c>
      <c r="DH87" s="10"/>
      <c r="DI87" s="44" t="s">
        <v>99</v>
      </c>
      <c r="DJ87" s="95" t="s">
        <v>112</v>
      </c>
      <c r="DK87" s="68">
        <v>0</v>
      </c>
      <c r="DL87" s="74">
        <v>0</v>
      </c>
      <c r="DM87" s="74">
        <v>0</v>
      </c>
      <c r="DN87" s="129">
        <f t="shared" ref="DN87:DN88" si="714">DL87*DM87</f>
        <v>0</v>
      </c>
      <c r="DO87" s="34">
        <f t="shared" ref="DO87:DO88" si="715">DK87*DN87*7.8</f>
        <v>0</v>
      </c>
      <c r="DP87" s="821"/>
      <c r="DQ87" s="13">
        <f t="shared" ref="DQ87:DQ88" si="716">(DO87*DP87)</f>
        <v>0</v>
      </c>
      <c r="DR87" s="13">
        <f t="shared" si="652"/>
        <v>0</v>
      </c>
      <c r="DS87" s="13">
        <f t="shared" si="653"/>
        <v>0</v>
      </c>
      <c r="DT87" s="217">
        <f t="shared" ref="DT87" si="717">SUM(DS87:DS89)</f>
        <v>0</v>
      </c>
      <c r="DU87" s="218">
        <f t="shared" ref="DU87" si="718">SUM(DN87:DN88)*DK$2</f>
        <v>0</v>
      </c>
      <c r="DV87" s="10"/>
      <c r="DW87" s="44" t="s">
        <v>99</v>
      </c>
      <c r="DX87" s="95" t="s">
        <v>112</v>
      </c>
      <c r="DY87" s="68">
        <v>0</v>
      </c>
      <c r="DZ87" s="74">
        <v>0</v>
      </c>
      <c r="EA87" s="74">
        <v>0</v>
      </c>
      <c r="EB87" s="129">
        <f t="shared" ref="EB87:EB88" si="719">DZ87*EA87</f>
        <v>0</v>
      </c>
      <c r="EC87" s="34">
        <f t="shared" ref="EC87:EC88" si="720">DY87*EB87*7.8</f>
        <v>0</v>
      </c>
      <c r="ED87" s="821"/>
      <c r="EE87" s="13">
        <f t="shared" ref="EE87:EE88" si="721">(EC87*ED87)</f>
        <v>0</v>
      </c>
      <c r="EF87" s="13">
        <f t="shared" si="659"/>
        <v>0</v>
      </c>
      <c r="EG87" s="13">
        <f t="shared" si="660"/>
        <v>0</v>
      </c>
      <c r="EH87" s="217">
        <f t="shared" ref="EH87" si="722">SUM(EG87:EG89)</f>
        <v>0</v>
      </c>
      <c r="EI87" s="218">
        <f t="shared" ref="EI87" si="723">SUM(EB87:EB88)*DY$2</f>
        <v>0</v>
      </c>
      <c r="EJ87" s="10"/>
      <c r="EK87" s="44"/>
      <c r="EL87" s="61"/>
      <c r="EM87" s="14"/>
      <c r="EN87" s="112"/>
      <c r="EO87" s="38"/>
      <c r="EP87" s="143"/>
      <c r="EQ87" s="8"/>
      <c r="ER87" s="116"/>
      <c r="ES87" s="111"/>
      <c r="ET87" s="128"/>
      <c r="EU87" s="9"/>
      <c r="EV87" s="583"/>
      <c r="EW87" s="579"/>
      <c r="EX87" s="582"/>
      <c r="EY87" s="112"/>
      <c r="EZ87" s="573"/>
      <c r="FA87" s="162"/>
      <c r="FC87" s="44"/>
      <c r="FD87" s="61"/>
      <c r="FE87" s="61"/>
      <c r="FF87" s="61"/>
      <c r="FG87" s="61"/>
      <c r="FH87" s="61"/>
      <c r="FI87" s="61"/>
      <c r="FJ87" s="61"/>
      <c r="FK87" s="61"/>
      <c r="FL87" s="61"/>
      <c r="FM87" s="61"/>
      <c r="FN87" s="61"/>
      <c r="FO87" s="120"/>
      <c r="FP87" s="120"/>
      <c r="FQ87" s="61"/>
      <c r="FR87" s="61"/>
      <c r="FS87" s="88"/>
    </row>
    <row r="88" spans="1:175" ht="13" thickBot="1" x14ac:dyDescent="0.3">
      <c r="A88" s="44" t="s">
        <v>99</v>
      </c>
      <c r="B88" s="95" t="s">
        <v>112</v>
      </c>
      <c r="C88" s="68">
        <v>0</v>
      </c>
      <c r="D88" s="74">
        <v>0</v>
      </c>
      <c r="E88" s="74">
        <v>0</v>
      </c>
      <c r="F88" s="129">
        <f t="shared" si="663"/>
        <v>0</v>
      </c>
      <c r="G88" s="722">
        <f>C88*F88*7.8</f>
        <v>0</v>
      </c>
      <c r="H88" s="823"/>
      <c r="I88" s="13">
        <f>(G88*H88)</f>
        <v>0</v>
      </c>
      <c r="J88" s="13">
        <f t="shared" si="664"/>
        <v>0</v>
      </c>
      <c r="K88" s="13">
        <f t="shared" si="605"/>
        <v>0</v>
      </c>
      <c r="L88" s="151"/>
      <c r="M88" s="155"/>
      <c r="N88" s="10"/>
      <c r="O88" s="44" t="s">
        <v>99</v>
      </c>
      <c r="P88" s="95" t="s">
        <v>112</v>
      </c>
      <c r="Q88" s="68">
        <v>0</v>
      </c>
      <c r="R88" s="74">
        <v>0</v>
      </c>
      <c r="S88" s="74">
        <v>0</v>
      </c>
      <c r="T88" s="129">
        <f t="shared" si="683"/>
        <v>0</v>
      </c>
      <c r="U88" s="34">
        <f>Q88*T88*7.8</f>
        <v>0</v>
      </c>
      <c r="V88" s="823"/>
      <c r="W88" s="13">
        <f>(U88*V88)</f>
        <v>0</v>
      </c>
      <c r="X88" s="13">
        <f t="shared" si="666"/>
        <v>0</v>
      </c>
      <c r="Y88" s="13">
        <f t="shared" si="606"/>
        <v>0</v>
      </c>
      <c r="Z88" s="151"/>
      <c r="AA88" s="155"/>
      <c r="AB88" s="10"/>
      <c r="AC88" s="44" t="s">
        <v>99</v>
      </c>
      <c r="AD88" s="95" t="s">
        <v>112</v>
      </c>
      <c r="AE88" s="68">
        <v>0</v>
      </c>
      <c r="AF88" s="74">
        <v>0</v>
      </c>
      <c r="AG88" s="74">
        <v>0</v>
      </c>
      <c r="AH88" s="129">
        <f t="shared" si="684"/>
        <v>0</v>
      </c>
      <c r="AI88" s="34">
        <f t="shared" si="685"/>
        <v>0</v>
      </c>
      <c r="AJ88" s="823"/>
      <c r="AK88" s="13">
        <f t="shared" si="686"/>
        <v>0</v>
      </c>
      <c r="AL88" s="13">
        <f t="shared" si="610"/>
        <v>0</v>
      </c>
      <c r="AM88" s="13">
        <f t="shared" si="611"/>
        <v>0</v>
      </c>
      <c r="AN88" s="151"/>
      <c r="AO88" s="155"/>
      <c r="AP88" s="10"/>
      <c r="AQ88" s="44" t="s">
        <v>99</v>
      </c>
      <c r="AR88" s="95" t="s">
        <v>112</v>
      </c>
      <c r="AS88" s="68">
        <v>0</v>
      </c>
      <c r="AT88" s="74">
        <v>0</v>
      </c>
      <c r="AU88" s="74">
        <v>0</v>
      </c>
      <c r="AV88" s="129">
        <f t="shared" si="689"/>
        <v>0</v>
      </c>
      <c r="AW88" s="34">
        <f t="shared" si="690"/>
        <v>0</v>
      </c>
      <c r="AX88" s="823"/>
      <c r="AY88" s="13">
        <f t="shared" si="691"/>
        <v>0</v>
      </c>
      <c r="AZ88" s="13">
        <f t="shared" si="617"/>
        <v>0</v>
      </c>
      <c r="BA88" s="13">
        <f t="shared" si="618"/>
        <v>0</v>
      </c>
      <c r="BB88" s="151"/>
      <c r="BC88" s="155"/>
      <c r="BD88" s="10"/>
      <c r="BE88" s="44" t="s">
        <v>99</v>
      </c>
      <c r="BF88" s="95" t="s">
        <v>112</v>
      </c>
      <c r="BG88" s="68">
        <v>0</v>
      </c>
      <c r="BH88" s="74">
        <v>0</v>
      </c>
      <c r="BI88" s="74">
        <v>0</v>
      </c>
      <c r="BJ88" s="129">
        <f t="shared" si="694"/>
        <v>0</v>
      </c>
      <c r="BK88" s="34">
        <f t="shared" si="695"/>
        <v>0</v>
      </c>
      <c r="BL88" s="823"/>
      <c r="BM88" s="13">
        <f t="shared" si="696"/>
        <v>0</v>
      </c>
      <c r="BN88" s="13">
        <f t="shared" si="624"/>
        <v>0</v>
      </c>
      <c r="BO88" s="13">
        <f t="shared" si="625"/>
        <v>0</v>
      </c>
      <c r="BP88" s="151"/>
      <c r="BQ88" s="155"/>
      <c r="BR88" s="10"/>
      <c r="BS88" s="44" t="s">
        <v>99</v>
      </c>
      <c r="BT88" s="95" t="s">
        <v>112</v>
      </c>
      <c r="BU88" s="68">
        <v>0</v>
      </c>
      <c r="BV88" s="74">
        <v>0</v>
      </c>
      <c r="BW88" s="74">
        <v>0</v>
      </c>
      <c r="BX88" s="129">
        <f t="shared" si="699"/>
        <v>0</v>
      </c>
      <c r="BY88" s="34">
        <f t="shared" si="700"/>
        <v>0</v>
      </c>
      <c r="BZ88" s="823"/>
      <c r="CA88" s="13">
        <f t="shared" si="701"/>
        <v>0</v>
      </c>
      <c r="CB88" s="13">
        <f t="shared" si="631"/>
        <v>0</v>
      </c>
      <c r="CC88" s="13">
        <f t="shared" si="632"/>
        <v>0</v>
      </c>
      <c r="CD88" s="151"/>
      <c r="CE88" s="155"/>
      <c r="CF88" s="10"/>
      <c r="CG88" s="44" t="s">
        <v>99</v>
      </c>
      <c r="CH88" s="95" t="s">
        <v>112</v>
      </c>
      <c r="CI88" s="68">
        <v>0</v>
      </c>
      <c r="CJ88" s="74">
        <v>0</v>
      </c>
      <c r="CK88" s="74">
        <v>0</v>
      </c>
      <c r="CL88" s="129">
        <f t="shared" si="704"/>
        <v>0</v>
      </c>
      <c r="CM88" s="34">
        <f t="shared" si="705"/>
        <v>0</v>
      </c>
      <c r="CN88" s="823"/>
      <c r="CO88" s="13">
        <f t="shared" si="706"/>
        <v>0</v>
      </c>
      <c r="CP88" s="13">
        <f t="shared" si="638"/>
        <v>0</v>
      </c>
      <c r="CQ88" s="13">
        <f t="shared" si="639"/>
        <v>0</v>
      </c>
      <c r="CR88" s="151"/>
      <c r="CS88" s="155"/>
      <c r="CT88" s="10"/>
      <c r="CU88" s="44" t="s">
        <v>99</v>
      </c>
      <c r="CV88" s="95" t="s">
        <v>112</v>
      </c>
      <c r="CW88" s="68">
        <v>0</v>
      </c>
      <c r="CX88" s="74">
        <v>0</v>
      </c>
      <c r="CY88" s="74">
        <v>0</v>
      </c>
      <c r="CZ88" s="129">
        <f t="shared" si="709"/>
        <v>0</v>
      </c>
      <c r="DA88" s="34">
        <f t="shared" si="710"/>
        <v>0</v>
      </c>
      <c r="DB88" s="823"/>
      <c r="DC88" s="13">
        <f t="shared" si="711"/>
        <v>0</v>
      </c>
      <c r="DD88" s="13">
        <f t="shared" si="645"/>
        <v>0</v>
      </c>
      <c r="DE88" s="13">
        <f t="shared" si="646"/>
        <v>0</v>
      </c>
      <c r="DF88" s="151"/>
      <c r="DG88" s="155"/>
      <c r="DH88" s="10"/>
      <c r="DI88" s="44" t="s">
        <v>99</v>
      </c>
      <c r="DJ88" s="95" t="s">
        <v>112</v>
      </c>
      <c r="DK88" s="68">
        <v>0</v>
      </c>
      <c r="DL88" s="74">
        <v>0</v>
      </c>
      <c r="DM88" s="74">
        <v>0</v>
      </c>
      <c r="DN88" s="129">
        <f t="shared" si="714"/>
        <v>0</v>
      </c>
      <c r="DO88" s="34">
        <f t="shared" si="715"/>
        <v>0</v>
      </c>
      <c r="DP88" s="823"/>
      <c r="DQ88" s="13">
        <f t="shared" si="716"/>
        <v>0</v>
      </c>
      <c r="DR88" s="13">
        <f t="shared" si="652"/>
        <v>0</v>
      </c>
      <c r="DS88" s="13">
        <f t="shared" si="653"/>
        <v>0</v>
      </c>
      <c r="DT88" s="151"/>
      <c r="DU88" s="155"/>
      <c r="DV88" s="10"/>
      <c r="DW88" s="44" t="s">
        <v>99</v>
      </c>
      <c r="DX88" s="95" t="s">
        <v>112</v>
      </c>
      <c r="DY88" s="68">
        <v>0</v>
      </c>
      <c r="DZ88" s="74">
        <v>0</v>
      </c>
      <c r="EA88" s="74">
        <v>0</v>
      </c>
      <c r="EB88" s="129">
        <f t="shared" si="719"/>
        <v>0</v>
      </c>
      <c r="EC88" s="34">
        <f t="shared" si="720"/>
        <v>0</v>
      </c>
      <c r="ED88" s="823"/>
      <c r="EE88" s="13">
        <f t="shared" si="721"/>
        <v>0</v>
      </c>
      <c r="EF88" s="13">
        <f t="shared" si="659"/>
        <v>0</v>
      </c>
      <c r="EG88" s="13">
        <f t="shared" si="660"/>
        <v>0</v>
      </c>
      <c r="EH88" s="151"/>
      <c r="EI88" s="155"/>
      <c r="EJ88" s="10"/>
      <c r="EK88" s="44" t="s">
        <v>101</v>
      </c>
      <c r="EL88" s="11" t="s">
        <v>102</v>
      </c>
      <c r="EM88" s="744">
        <f>K118+Y118+AM118+BA118+BO118+CC118+CQ118+DE118+DS118+EG118</f>
        <v>0</v>
      </c>
      <c r="EN88" s="33"/>
      <c r="EO88" s="38"/>
      <c r="EP88" s="143"/>
      <c r="ER88" s="116">
        <f>IF(ER$4=0,0,EM88/ER$4)</f>
        <v>0</v>
      </c>
      <c r="ES88" s="81">
        <f>ER88*ET88+ER88</f>
        <v>0</v>
      </c>
      <c r="ET88" s="280">
        <v>0</v>
      </c>
      <c r="EU88" s="9" t="s">
        <v>233</v>
      </c>
      <c r="EV88" s="581">
        <f>EW$4</f>
        <v>0</v>
      </c>
      <c r="EW88" s="579">
        <f t="shared" si="602"/>
        <v>0</v>
      </c>
      <c r="EX88" s="582">
        <f>ER88*ER$4+ES88*ES$4</f>
        <v>0</v>
      </c>
      <c r="EY88" s="574">
        <f>EU140</f>
        <v>0</v>
      </c>
      <c r="EZ88" s="543">
        <f>IF(ER88=0,0,EY88/ER88)</f>
        <v>0</v>
      </c>
      <c r="FA88" s="567"/>
      <c r="FC88" s="44"/>
      <c r="FD88" s="8" t="s">
        <v>126</v>
      </c>
      <c r="FE88" s="763" t="s">
        <v>127</v>
      </c>
      <c r="FF88" s="763" t="s">
        <v>4</v>
      </c>
      <c r="FG88" s="763" t="s">
        <v>128</v>
      </c>
      <c r="FH88" s="8"/>
      <c r="FI88" s="8"/>
      <c r="FJ88" s="8"/>
      <c r="FK88" s="10"/>
      <c r="FL88" s="61"/>
      <c r="FM88" s="61"/>
      <c r="FN88" s="763" t="s">
        <v>127</v>
      </c>
      <c r="FO88" s="763" t="s">
        <v>4</v>
      </c>
      <c r="FP88" s="763" t="s">
        <v>128</v>
      </c>
      <c r="FQ88" s="10"/>
      <c r="FR88" s="8"/>
      <c r="FS88" s="88"/>
    </row>
    <row r="89" spans="1:175" ht="13.5" thickTop="1" thickBot="1" x14ac:dyDescent="0.3">
      <c r="A89" s="44" t="s">
        <v>99</v>
      </c>
      <c r="B89" s="95" t="s">
        <v>153</v>
      </c>
      <c r="C89" s="129"/>
      <c r="D89" s="129"/>
      <c r="E89" s="129"/>
      <c r="F89" s="35">
        <f>SUM(F87:F88)</f>
        <v>0</v>
      </c>
      <c r="G89" s="41"/>
      <c r="H89" s="820"/>
      <c r="I89" s="13">
        <f>F89*H89</f>
        <v>0</v>
      </c>
      <c r="J89" s="13">
        <f>IF(E$113=0,0,I89/E$113)</f>
        <v>0</v>
      </c>
      <c r="K89" s="13">
        <f t="shared" si="605"/>
        <v>0</v>
      </c>
      <c r="L89" s="1044" t="s">
        <v>278</v>
      </c>
      <c r="M89" s="1045"/>
      <c r="N89" s="15"/>
      <c r="O89" s="44" t="s">
        <v>99</v>
      </c>
      <c r="P89" s="95" t="s">
        <v>153</v>
      </c>
      <c r="Q89" s="129"/>
      <c r="R89" s="129"/>
      <c r="S89" s="129"/>
      <c r="T89" s="35">
        <f>SUM(T87:T88)</f>
        <v>0</v>
      </c>
      <c r="U89" s="41"/>
      <c r="V89" s="820"/>
      <c r="W89" s="13">
        <f>T89*V89</f>
        <v>0</v>
      </c>
      <c r="X89" s="13">
        <f>IF(S$113=0,0,W89/S$113)</f>
        <v>0</v>
      </c>
      <c r="Y89" s="13">
        <f t="shared" si="606"/>
        <v>0</v>
      </c>
      <c r="Z89" s="1044" t="s">
        <v>278</v>
      </c>
      <c r="AA89" s="1045"/>
      <c r="AB89" s="15"/>
      <c r="AC89" s="44" t="s">
        <v>99</v>
      </c>
      <c r="AD89" s="95" t="s">
        <v>153</v>
      </c>
      <c r="AE89" s="129"/>
      <c r="AF89" s="129"/>
      <c r="AG89" s="129"/>
      <c r="AH89" s="35">
        <f t="shared" ref="AH89" si="724">SUM(AH87:AH88)</f>
        <v>0</v>
      </c>
      <c r="AI89" s="41"/>
      <c r="AJ89" s="820"/>
      <c r="AK89" s="13">
        <f t="shared" ref="AK89" si="725">AH89*AJ89</f>
        <v>0</v>
      </c>
      <c r="AL89" s="13">
        <f t="shared" si="610"/>
        <v>0</v>
      </c>
      <c r="AM89" s="13">
        <f t="shared" si="611"/>
        <v>0</v>
      </c>
      <c r="AN89" s="1044" t="s">
        <v>278</v>
      </c>
      <c r="AO89" s="1045"/>
      <c r="AP89" s="15"/>
      <c r="AQ89" s="44" t="s">
        <v>99</v>
      </c>
      <c r="AR89" s="95" t="s">
        <v>153</v>
      </c>
      <c r="AS89" s="129"/>
      <c r="AT89" s="129"/>
      <c r="AU89" s="129"/>
      <c r="AV89" s="35">
        <f t="shared" ref="AV89" si="726">SUM(AV87:AV88)</f>
        <v>0</v>
      </c>
      <c r="AW89" s="41"/>
      <c r="AX89" s="820"/>
      <c r="AY89" s="13">
        <f t="shared" ref="AY89" si="727">AV89*AX89</f>
        <v>0</v>
      </c>
      <c r="AZ89" s="13">
        <f t="shared" si="617"/>
        <v>0</v>
      </c>
      <c r="BA89" s="13">
        <f t="shared" si="618"/>
        <v>0</v>
      </c>
      <c r="BB89" s="1044" t="s">
        <v>278</v>
      </c>
      <c r="BC89" s="1045"/>
      <c r="BD89" s="15"/>
      <c r="BE89" s="44" t="s">
        <v>99</v>
      </c>
      <c r="BF89" s="95" t="s">
        <v>153</v>
      </c>
      <c r="BG89" s="129"/>
      <c r="BH89" s="129"/>
      <c r="BI89" s="129"/>
      <c r="BJ89" s="35">
        <f t="shared" ref="BJ89" si="728">SUM(BJ87:BJ88)</f>
        <v>0</v>
      </c>
      <c r="BK89" s="41"/>
      <c r="BL89" s="820"/>
      <c r="BM89" s="13">
        <f t="shared" ref="BM89" si="729">BJ89*BL89</f>
        <v>0</v>
      </c>
      <c r="BN89" s="13">
        <f t="shared" si="624"/>
        <v>0</v>
      </c>
      <c r="BO89" s="13">
        <f t="shared" si="625"/>
        <v>0</v>
      </c>
      <c r="BP89" s="1044" t="s">
        <v>278</v>
      </c>
      <c r="BQ89" s="1045"/>
      <c r="BR89" s="15"/>
      <c r="BS89" s="44" t="s">
        <v>99</v>
      </c>
      <c r="BT89" s="95" t="s">
        <v>153</v>
      </c>
      <c r="BU89" s="129"/>
      <c r="BV89" s="129"/>
      <c r="BW89" s="129"/>
      <c r="BX89" s="35">
        <f t="shared" ref="BX89" si="730">SUM(BX87:BX88)</f>
        <v>0</v>
      </c>
      <c r="BY89" s="41"/>
      <c r="BZ89" s="820"/>
      <c r="CA89" s="13">
        <f t="shared" ref="CA89" si="731">BX89*BZ89</f>
        <v>0</v>
      </c>
      <c r="CB89" s="13">
        <f t="shared" si="631"/>
        <v>0</v>
      </c>
      <c r="CC89" s="13">
        <f t="shared" si="632"/>
        <v>0</v>
      </c>
      <c r="CD89" s="1044" t="s">
        <v>278</v>
      </c>
      <c r="CE89" s="1045"/>
      <c r="CF89" s="15"/>
      <c r="CG89" s="44" t="s">
        <v>99</v>
      </c>
      <c r="CH89" s="95" t="s">
        <v>153</v>
      </c>
      <c r="CI89" s="129"/>
      <c r="CJ89" s="129"/>
      <c r="CK89" s="129"/>
      <c r="CL89" s="35">
        <f t="shared" ref="CL89" si="732">SUM(CL87:CL88)</f>
        <v>0</v>
      </c>
      <c r="CM89" s="41"/>
      <c r="CN89" s="820"/>
      <c r="CO89" s="13">
        <f t="shared" ref="CO89" si="733">CL89*CN89</f>
        <v>0</v>
      </c>
      <c r="CP89" s="13">
        <f t="shared" si="638"/>
        <v>0</v>
      </c>
      <c r="CQ89" s="13">
        <f t="shared" si="639"/>
        <v>0</v>
      </c>
      <c r="CR89" s="1044" t="s">
        <v>278</v>
      </c>
      <c r="CS89" s="1045"/>
      <c r="CT89" s="15"/>
      <c r="CU89" s="44" t="s">
        <v>99</v>
      </c>
      <c r="CV89" s="95" t="s">
        <v>153</v>
      </c>
      <c r="CW89" s="129"/>
      <c r="CX89" s="129"/>
      <c r="CY89" s="129"/>
      <c r="CZ89" s="35">
        <f t="shared" ref="CZ89" si="734">SUM(CZ87:CZ88)</f>
        <v>0</v>
      </c>
      <c r="DA89" s="41"/>
      <c r="DB89" s="820"/>
      <c r="DC89" s="13">
        <f t="shared" ref="DC89" si="735">CZ89*DB89</f>
        <v>0</v>
      </c>
      <c r="DD89" s="13">
        <f t="shared" si="645"/>
        <v>0</v>
      </c>
      <c r="DE89" s="13">
        <f t="shared" si="646"/>
        <v>0</v>
      </c>
      <c r="DF89" s="1044" t="s">
        <v>278</v>
      </c>
      <c r="DG89" s="1045"/>
      <c r="DH89" s="15"/>
      <c r="DI89" s="44" t="s">
        <v>99</v>
      </c>
      <c r="DJ89" s="95" t="s">
        <v>153</v>
      </c>
      <c r="DK89" s="129"/>
      <c r="DL89" s="129"/>
      <c r="DM89" s="129"/>
      <c r="DN89" s="35">
        <f t="shared" ref="DN89" si="736">SUM(DN87:DN88)</f>
        <v>0</v>
      </c>
      <c r="DO89" s="41"/>
      <c r="DP89" s="820"/>
      <c r="DQ89" s="13">
        <f t="shared" ref="DQ89" si="737">DN89*DP89</f>
        <v>0</v>
      </c>
      <c r="DR89" s="13">
        <f t="shared" si="652"/>
        <v>0</v>
      </c>
      <c r="DS89" s="13">
        <f t="shared" si="653"/>
        <v>0</v>
      </c>
      <c r="DT89" s="1044" t="s">
        <v>278</v>
      </c>
      <c r="DU89" s="1045"/>
      <c r="DV89" s="15"/>
      <c r="DW89" s="44" t="s">
        <v>99</v>
      </c>
      <c r="DX89" s="95" t="s">
        <v>153</v>
      </c>
      <c r="DY89" s="129"/>
      <c r="DZ89" s="129"/>
      <c r="EA89" s="129"/>
      <c r="EB89" s="35">
        <f t="shared" ref="EB89" si="738">SUM(EB87:EB88)</f>
        <v>0</v>
      </c>
      <c r="EC89" s="41"/>
      <c r="ED89" s="820"/>
      <c r="EE89" s="13">
        <f t="shared" ref="EE89" si="739">EB89*ED89</f>
        <v>0</v>
      </c>
      <c r="EF89" s="13">
        <f t="shared" si="659"/>
        <v>0</v>
      </c>
      <c r="EG89" s="13">
        <f t="shared" si="660"/>
        <v>0</v>
      </c>
      <c r="EH89" s="1044" t="s">
        <v>278</v>
      </c>
      <c r="EI89" s="1045"/>
      <c r="EJ89" s="15"/>
      <c r="EK89" s="44"/>
      <c r="EL89" s="11"/>
      <c r="EM89" s="14"/>
      <c r="EN89" s="33"/>
      <c r="EO89" s="38"/>
      <c r="EP89" s="143"/>
      <c r="EQ89" s="765" t="s">
        <v>4</v>
      </c>
      <c r="ER89" s="121"/>
      <c r="ES89" s="111"/>
      <c r="ET89" s="111"/>
      <c r="EU89" s="9"/>
      <c r="EV89" s="583"/>
      <c r="EW89" s="579"/>
      <c r="EX89" s="582"/>
      <c r="EY89" s="112"/>
      <c r="EZ89" s="573"/>
      <c r="FA89" s="162"/>
      <c r="FC89" s="44"/>
      <c r="FD89" s="295" t="s">
        <v>331</v>
      </c>
      <c r="FE89" s="296">
        <v>0</v>
      </c>
      <c r="FF89" s="297">
        <v>1</v>
      </c>
      <c r="FG89" s="190">
        <f>SUM(FH90:FH100)</f>
        <v>76.39</v>
      </c>
      <c r="FH89" s="107"/>
      <c r="FI89" s="496">
        <f>SUM(FI90:FI100)</f>
        <v>0</v>
      </c>
      <c r="FJ89" s="10"/>
      <c r="FK89" s="298" t="s">
        <v>330</v>
      </c>
      <c r="FL89" s="301"/>
      <c r="FM89" s="299"/>
      <c r="FN89" s="296">
        <v>0</v>
      </c>
      <c r="FO89" s="300">
        <v>1</v>
      </c>
      <c r="FP89" s="190">
        <f>SUM(FQ90:FQ100)</f>
        <v>47.54</v>
      </c>
      <c r="FQ89" s="107"/>
      <c r="FR89" s="496">
        <f>SUM(FR90:FR100)</f>
        <v>0</v>
      </c>
      <c r="FS89" s="88"/>
    </row>
    <row r="90" spans="1:175" ht="13" thickTop="1" x14ac:dyDescent="0.25">
      <c r="A90" s="44" t="s">
        <v>91</v>
      </c>
      <c r="B90" s="95" t="s">
        <v>113</v>
      </c>
      <c r="C90" s="68">
        <v>0</v>
      </c>
      <c r="D90" s="74">
        <v>0</v>
      </c>
      <c r="E90" s="74">
        <v>0</v>
      </c>
      <c r="F90" s="129">
        <f t="shared" si="663"/>
        <v>0</v>
      </c>
      <c r="G90" s="34">
        <f>C90*F90*8</f>
        <v>0</v>
      </c>
      <c r="H90" s="63">
        <v>0</v>
      </c>
      <c r="I90" s="13">
        <f>(G90*H90)</f>
        <v>0</v>
      </c>
      <c r="J90" s="13">
        <f t="shared" si="664"/>
        <v>0</v>
      </c>
      <c r="K90" s="13">
        <f t="shared" si="605"/>
        <v>0</v>
      </c>
      <c r="L90" s="217">
        <f>SUM(K90:K91)</f>
        <v>0</v>
      </c>
      <c r="M90" s="218">
        <f>SUM(F90:F91)*C$2</f>
        <v>0</v>
      </c>
      <c r="N90" s="10"/>
      <c r="O90" s="44" t="s">
        <v>91</v>
      </c>
      <c r="P90" s="95" t="s">
        <v>113</v>
      </c>
      <c r="Q90" s="68">
        <v>0</v>
      </c>
      <c r="R90" s="74">
        <v>0</v>
      </c>
      <c r="S90" s="74">
        <v>0</v>
      </c>
      <c r="T90" s="129">
        <f t="shared" ref="T90:T93" si="740">R90*S90</f>
        <v>0</v>
      </c>
      <c r="U90" s="34">
        <f>Q90*T90*8</f>
        <v>0</v>
      </c>
      <c r="V90" s="63">
        <v>0</v>
      </c>
      <c r="W90" s="13">
        <f>(U90*V90)</f>
        <v>0</v>
      </c>
      <c r="X90" s="13">
        <f t="shared" ref="X90:X93" si="741">IF(S$113=0,0,W90/S$113)</f>
        <v>0</v>
      </c>
      <c r="Y90" s="13">
        <f t="shared" si="606"/>
        <v>0</v>
      </c>
      <c r="Z90" s="217">
        <f>SUM(Y90:Y91)</f>
        <v>0</v>
      </c>
      <c r="AA90" s="218">
        <f>SUM(T90:T91)*Q$2</f>
        <v>0</v>
      </c>
      <c r="AB90" s="10"/>
      <c r="AC90" s="44" t="s">
        <v>91</v>
      </c>
      <c r="AD90" s="95" t="s">
        <v>113</v>
      </c>
      <c r="AE90" s="68">
        <v>0</v>
      </c>
      <c r="AF90" s="74">
        <v>0</v>
      </c>
      <c r="AG90" s="74">
        <v>0</v>
      </c>
      <c r="AH90" s="129">
        <f t="shared" ref="AH90:AH93" si="742">AF90*AG90</f>
        <v>0</v>
      </c>
      <c r="AI90" s="34">
        <f t="shared" ref="AI90:AI91" si="743">AE90*AH90*8</f>
        <v>0</v>
      </c>
      <c r="AJ90" s="63">
        <v>0</v>
      </c>
      <c r="AK90" s="13">
        <f t="shared" ref="AK90:AK93" si="744">(AI90*AJ90)</f>
        <v>0</v>
      </c>
      <c r="AL90" s="13">
        <f t="shared" si="610"/>
        <v>0</v>
      </c>
      <c r="AM90" s="13">
        <f t="shared" si="611"/>
        <v>0</v>
      </c>
      <c r="AN90" s="217">
        <f t="shared" ref="AN90" si="745">SUM(AM90:AM91)</f>
        <v>0</v>
      </c>
      <c r="AO90" s="218">
        <f t="shared" ref="AO90" si="746">SUM(AH90:AH91)*AE$2</f>
        <v>0</v>
      </c>
      <c r="AP90" s="10"/>
      <c r="AQ90" s="44" t="s">
        <v>91</v>
      </c>
      <c r="AR90" s="95" t="s">
        <v>113</v>
      </c>
      <c r="AS90" s="68">
        <v>0</v>
      </c>
      <c r="AT90" s="74">
        <v>0</v>
      </c>
      <c r="AU90" s="74">
        <v>0</v>
      </c>
      <c r="AV90" s="129">
        <f t="shared" ref="AV90:AV93" si="747">AT90*AU90</f>
        <v>0</v>
      </c>
      <c r="AW90" s="34">
        <f t="shared" ref="AW90:AW91" si="748">AS90*AV90*8</f>
        <v>0</v>
      </c>
      <c r="AX90" s="63">
        <v>0</v>
      </c>
      <c r="AY90" s="13">
        <f t="shared" ref="AY90:AY93" si="749">(AW90*AX90)</f>
        <v>0</v>
      </c>
      <c r="AZ90" s="13">
        <f t="shared" si="617"/>
        <v>0</v>
      </c>
      <c r="BA90" s="13">
        <f t="shared" si="618"/>
        <v>0</v>
      </c>
      <c r="BB90" s="217">
        <f t="shared" ref="BB90" si="750">SUM(BA90:BA91)</f>
        <v>0</v>
      </c>
      <c r="BC90" s="218">
        <f t="shared" ref="BC90" si="751">SUM(AV90:AV91)*AS$2</f>
        <v>0</v>
      </c>
      <c r="BD90" s="10"/>
      <c r="BE90" s="44" t="s">
        <v>91</v>
      </c>
      <c r="BF90" s="95" t="s">
        <v>113</v>
      </c>
      <c r="BG90" s="68">
        <v>0</v>
      </c>
      <c r="BH90" s="74">
        <v>0</v>
      </c>
      <c r="BI90" s="74">
        <v>0</v>
      </c>
      <c r="BJ90" s="129">
        <f t="shared" ref="BJ90:BJ93" si="752">BH90*BI90</f>
        <v>0</v>
      </c>
      <c r="BK90" s="34">
        <f t="shared" ref="BK90:BK91" si="753">BG90*BJ90*8</f>
        <v>0</v>
      </c>
      <c r="BL90" s="63">
        <v>0</v>
      </c>
      <c r="BM90" s="13">
        <f t="shared" ref="BM90:BM93" si="754">(BK90*BL90)</f>
        <v>0</v>
      </c>
      <c r="BN90" s="13">
        <f t="shared" si="624"/>
        <v>0</v>
      </c>
      <c r="BO90" s="13">
        <f t="shared" si="625"/>
        <v>0</v>
      </c>
      <c r="BP90" s="217">
        <f t="shared" ref="BP90" si="755">SUM(BO90:BO91)</f>
        <v>0</v>
      </c>
      <c r="BQ90" s="218">
        <f t="shared" ref="BQ90" si="756">SUM(BJ90:BJ91)*BG$2</f>
        <v>0</v>
      </c>
      <c r="BR90" s="10"/>
      <c r="BS90" s="44" t="s">
        <v>91</v>
      </c>
      <c r="BT90" s="95" t="s">
        <v>113</v>
      </c>
      <c r="BU90" s="68">
        <v>0</v>
      </c>
      <c r="BV90" s="74">
        <v>0</v>
      </c>
      <c r="BW90" s="74">
        <v>0</v>
      </c>
      <c r="BX90" s="129">
        <f t="shared" ref="BX90:BX93" si="757">BV90*BW90</f>
        <v>0</v>
      </c>
      <c r="BY90" s="34">
        <f t="shared" ref="BY90:BY91" si="758">BU90*BX90*8</f>
        <v>0</v>
      </c>
      <c r="BZ90" s="63">
        <v>0</v>
      </c>
      <c r="CA90" s="13">
        <f t="shared" ref="CA90:CA93" si="759">(BY90*BZ90)</f>
        <v>0</v>
      </c>
      <c r="CB90" s="13">
        <f t="shared" si="631"/>
        <v>0</v>
      </c>
      <c r="CC90" s="13">
        <f t="shared" si="632"/>
        <v>0</v>
      </c>
      <c r="CD90" s="217">
        <f t="shared" ref="CD90" si="760">SUM(CC90:CC91)</f>
        <v>0</v>
      </c>
      <c r="CE90" s="218">
        <f t="shared" ref="CE90" si="761">SUM(BX90:BX91)*BU$2</f>
        <v>0</v>
      </c>
      <c r="CF90" s="10"/>
      <c r="CG90" s="44" t="s">
        <v>91</v>
      </c>
      <c r="CH90" s="95" t="s">
        <v>113</v>
      </c>
      <c r="CI90" s="68">
        <v>0</v>
      </c>
      <c r="CJ90" s="74">
        <v>0</v>
      </c>
      <c r="CK90" s="74">
        <v>0</v>
      </c>
      <c r="CL90" s="129">
        <f t="shared" ref="CL90:CL93" si="762">CJ90*CK90</f>
        <v>0</v>
      </c>
      <c r="CM90" s="34">
        <f t="shared" ref="CM90:CM91" si="763">CI90*CL90*8</f>
        <v>0</v>
      </c>
      <c r="CN90" s="63">
        <v>0</v>
      </c>
      <c r="CO90" s="13">
        <f t="shared" ref="CO90:CO93" si="764">(CM90*CN90)</f>
        <v>0</v>
      </c>
      <c r="CP90" s="13">
        <f t="shared" si="638"/>
        <v>0</v>
      </c>
      <c r="CQ90" s="13">
        <f t="shared" si="639"/>
        <v>0</v>
      </c>
      <c r="CR90" s="217">
        <f t="shared" ref="CR90" si="765">SUM(CQ90:CQ91)</f>
        <v>0</v>
      </c>
      <c r="CS90" s="218">
        <f t="shared" ref="CS90" si="766">SUM(CL90:CL91)*CI$2</f>
        <v>0</v>
      </c>
      <c r="CT90" s="10"/>
      <c r="CU90" s="44" t="s">
        <v>91</v>
      </c>
      <c r="CV90" s="95" t="s">
        <v>113</v>
      </c>
      <c r="CW90" s="68">
        <v>0</v>
      </c>
      <c r="CX90" s="74">
        <v>0</v>
      </c>
      <c r="CY90" s="74">
        <v>0</v>
      </c>
      <c r="CZ90" s="129">
        <f t="shared" ref="CZ90:CZ93" si="767">CX90*CY90</f>
        <v>0</v>
      </c>
      <c r="DA90" s="34">
        <f t="shared" ref="DA90:DA91" si="768">CW90*CZ90*8</f>
        <v>0</v>
      </c>
      <c r="DB90" s="63">
        <v>0</v>
      </c>
      <c r="DC90" s="13">
        <f t="shared" ref="DC90:DC93" si="769">(DA90*DB90)</f>
        <v>0</v>
      </c>
      <c r="DD90" s="13">
        <f t="shared" si="645"/>
        <v>0</v>
      </c>
      <c r="DE90" s="13">
        <f t="shared" si="646"/>
        <v>0</v>
      </c>
      <c r="DF90" s="217">
        <f t="shared" ref="DF90" si="770">SUM(DE90:DE91)</f>
        <v>0</v>
      </c>
      <c r="DG90" s="218">
        <f t="shared" ref="DG90" si="771">SUM(CZ90:CZ91)*CW$2</f>
        <v>0</v>
      </c>
      <c r="DH90" s="10"/>
      <c r="DI90" s="44" t="s">
        <v>91</v>
      </c>
      <c r="DJ90" s="95" t="s">
        <v>113</v>
      </c>
      <c r="DK90" s="68">
        <v>0</v>
      </c>
      <c r="DL90" s="74">
        <v>0</v>
      </c>
      <c r="DM90" s="74">
        <v>0</v>
      </c>
      <c r="DN90" s="129">
        <f t="shared" ref="DN90:DN93" si="772">DL90*DM90</f>
        <v>0</v>
      </c>
      <c r="DO90" s="34">
        <f t="shared" ref="DO90:DO91" si="773">DK90*DN90*8</f>
        <v>0</v>
      </c>
      <c r="DP90" s="63">
        <v>0</v>
      </c>
      <c r="DQ90" s="13">
        <f t="shared" ref="DQ90:DQ93" si="774">(DO90*DP90)</f>
        <v>0</v>
      </c>
      <c r="DR90" s="13">
        <f t="shared" si="652"/>
        <v>0</v>
      </c>
      <c r="DS90" s="13">
        <f t="shared" si="653"/>
        <v>0</v>
      </c>
      <c r="DT90" s="217">
        <f t="shared" ref="DT90" si="775">SUM(DS90:DS91)</f>
        <v>0</v>
      </c>
      <c r="DU90" s="218">
        <f t="shared" ref="DU90" si="776">SUM(DN90:DN91)*DK$2</f>
        <v>0</v>
      </c>
      <c r="DV90" s="10"/>
      <c r="DW90" s="44" t="s">
        <v>91</v>
      </c>
      <c r="DX90" s="95" t="s">
        <v>113</v>
      </c>
      <c r="DY90" s="68">
        <v>0</v>
      </c>
      <c r="DZ90" s="74">
        <v>0</v>
      </c>
      <c r="EA90" s="74">
        <v>0</v>
      </c>
      <c r="EB90" s="129">
        <f t="shared" ref="EB90:EB93" si="777">DZ90*EA90</f>
        <v>0</v>
      </c>
      <c r="EC90" s="34">
        <f t="shared" ref="EC90:EC91" si="778">DY90*EB90*8</f>
        <v>0</v>
      </c>
      <c r="ED90" s="63">
        <v>0</v>
      </c>
      <c r="EE90" s="13">
        <f t="shared" ref="EE90:EE93" si="779">(EC90*ED90)</f>
        <v>0</v>
      </c>
      <c r="EF90" s="13">
        <f t="shared" si="659"/>
        <v>0</v>
      </c>
      <c r="EG90" s="13">
        <f t="shared" si="660"/>
        <v>0</v>
      </c>
      <c r="EH90" s="217">
        <f t="shared" ref="EH90" si="780">SUM(EG90:EG91)</f>
        <v>0</v>
      </c>
      <c r="EI90" s="218">
        <f t="shared" ref="EI90" si="781">SUM(EB90:EB91)*DY$2</f>
        <v>0</v>
      </c>
      <c r="EJ90" s="10"/>
      <c r="EK90" s="44" t="s">
        <v>104</v>
      </c>
      <c r="EL90" s="11" t="s">
        <v>56</v>
      </c>
      <c r="EM90" s="744">
        <f>K120+Y120+AM120+BA120+BO120+CC120+CQ120+DE120+DS120+EG120</f>
        <v>0</v>
      </c>
      <c r="EN90" s="33"/>
      <c r="EO90" s="191"/>
      <c r="EP90" s="143"/>
      <c r="EQ90" s="190">
        <f>M120+AA120+AO120+BC120+BQ120+CE120+CS120+DG120+DU120+EI120</f>
        <v>0</v>
      </c>
      <c r="ER90" s="116">
        <f>IF(ER$4=0,0,EM90/ER$4)</f>
        <v>0</v>
      </c>
      <c r="ES90" s="81">
        <f>ER90*ET90+ER90</f>
        <v>0</v>
      </c>
      <c r="ET90" s="280">
        <v>0</v>
      </c>
      <c r="EU90" s="9" t="s">
        <v>4</v>
      </c>
      <c r="EV90" s="583">
        <f>IF(ER$4=0,0,EQ90/$ER$4*$EX$4)</f>
        <v>0</v>
      </c>
      <c r="EW90" s="579">
        <f t="shared" si="602"/>
        <v>0</v>
      </c>
      <c r="EX90" s="582">
        <f>ER90*ER$4+ES90*ES$4</f>
        <v>0</v>
      </c>
      <c r="EY90" s="574">
        <f>EU142</f>
        <v>0</v>
      </c>
      <c r="EZ90" s="545">
        <f>IF(EW90=0,0,EY90/EW90)</f>
        <v>0</v>
      </c>
      <c r="FA90" s="567"/>
      <c r="FC90" s="44"/>
      <c r="FD90" s="302"/>
      <c r="FE90" s="87" t="s">
        <v>90</v>
      </c>
      <c r="FF90" s="95" t="s">
        <v>111</v>
      </c>
      <c r="FG90" s="14"/>
      <c r="FH90" s="72">
        <v>27.32</v>
      </c>
      <c r="FI90" s="496">
        <f t="shared" ref="FI90:FI100" si="782">FE$89*FF$89*FH90</f>
        <v>0</v>
      </c>
      <c r="FJ90" s="10"/>
      <c r="FK90" s="302"/>
      <c r="FL90" s="61"/>
      <c r="FM90" s="61"/>
      <c r="FN90" s="87" t="s">
        <v>90</v>
      </c>
      <c r="FO90" s="95" t="s">
        <v>111</v>
      </c>
      <c r="FP90" s="14"/>
      <c r="FQ90" s="72">
        <v>3.29</v>
      </c>
      <c r="FR90" s="496">
        <f t="shared" ref="FR90:FR100" si="783">FN$89*FO$89*FQ90</f>
        <v>0</v>
      </c>
      <c r="FS90" s="88"/>
    </row>
    <row r="91" spans="1:175" x14ac:dyDescent="0.25">
      <c r="A91" s="44" t="s">
        <v>91</v>
      </c>
      <c r="B91" s="95" t="s">
        <v>113</v>
      </c>
      <c r="C91" s="68">
        <v>0</v>
      </c>
      <c r="D91" s="74">
        <v>0</v>
      </c>
      <c r="E91" s="74">
        <v>0</v>
      </c>
      <c r="F91" s="129">
        <f t="shared" si="663"/>
        <v>0</v>
      </c>
      <c r="G91" s="34">
        <f>C91*F91*8</f>
        <v>0</v>
      </c>
      <c r="H91" s="63">
        <v>0</v>
      </c>
      <c r="I91" s="13">
        <f>(G91*H91)</f>
        <v>0</v>
      </c>
      <c r="J91" s="13">
        <f t="shared" si="664"/>
        <v>0</v>
      </c>
      <c r="K91" s="13">
        <f t="shared" si="605"/>
        <v>0</v>
      </c>
      <c r="L91" s="151"/>
      <c r="M91" s="291"/>
      <c r="N91" s="10"/>
      <c r="O91" s="44" t="s">
        <v>91</v>
      </c>
      <c r="P91" s="95" t="s">
        <v>113</v>
      </c>
      <c r="Q91" s="68">
        <v>0</v>
      </c>
      <c r="R91" s="74">
        <v>0</v>
      </c>
      <c r="S91" s="74">
        <v>0</v>
      </c>
      <c r="T91" s="129">
        <f t="shared" si="740"/>
        <v>0</v>
      </c>
      <c r="U91" s="34">
        <f>Q91*T91*8</f>
        <v>0</v>
      </c>
      <c r="V91" s="63">
        <v>0</v>
      </c>
      <c r="W91" s="13">
        <f>(U91*V91)</f>
        <v>0</v>
      </c>
      <c r="X91" s="13">
        <f t="shared" si="741"/>
        <v>0</v>
      </c>
      <c r="Y91" s="13">
        <f t="shared" si="606"/>
        <v>0</v>
      </c>
      <c r="Z91" s="151"/>
      <c r="AA91" s="291"/>
      <c r="AB91" s="10"/>
      <c r="AC91" s="44" t="s">
        <v>91</v>
      </c>
      <c r="AD91" s="95" t="s">
        <v>113</v>
      </c>
      <c r="AE91" s="68">
        <v>0</v>
      </c>
      <c r="AF91" s="74">
        <v>0</v>
      </c>
      <c r="AG91" s="74">
        <v>0</v>
      </c>
      <c r="AH91" s="129">
        <f t="shared" si="742"/>
        <v>0</v>
      </c>
      <c r="AI91" s="34">
        <f t="shared" si="743"/>
        <v>0</v>
      </c>
      <c r="AJ91" s="63">
        <v>0</v>
      </c>
      <c r="AK91" s="13">
        <f t="shared" si="744"/>
        <v>0</v>
      </c>
      <c r="AL91" s="13">
        <f t="shared" si="610"/>
        <v>0</v>
      </c>
      <c r="AM91" s="13">
        <f t="shared" si="611"/>
        <v>0</v>
      </c>
      <c r="AN91" s="151"/>
      <c r="AO91" s="291"/>
      <c r="AP91" s="10"/>
      <c r="AQ91" s="44" t="s">
        <v>91</v>
      </c>
      <c r="AR91" s="95" t="s">
        <v>113</v>
      </c>
      <c r="AS91" s="68">
        <v>0</v>
      </c>
      <c r="AT91" s="74">
        <v>0</v>
      </c>
      <c r="AU91" s="74">
        <v>0</v>
      </c>
      <c r="AV91" s="129">
        <f t="shared" si="747"/>
        <v>0</v>
      </c>
      <c r="AW91" s="34">
        <f t="shared" si="748"/>
        <v>0</v>
      </c>
      <c r="AX91" s="63">
        <v>0</v>
      </c>
      <c r="AY91" s="13">
        <f t="shared" si="749"/>
        <v>0</v>
      </c>
      <c r="AZ91" s="13">
        <f t="shared" si="617"/>
        <v>0</v>
      </c>
      <c r="BA91" s="13">
        <f t="shared" si="618"/>
        <v>0</v>
      </c>
      <c r="BB91" s="151"/>
      <c r="BC91" s="291"/>
      <c r="BD91" s="10"/>
      <c r="BE91" s="44" t="s">
        <v>91</v>
      </c>
      <c r="BF91" s="95" t="s">
        <v>113</v>
      </c>
      <c r="BG91" s="68">
        <v>0</v>
      </c>
      <c r="BH91" s="74">
        <v>0</v>
      </c>
      <c r="BI91" s="74">
        <v>0</v>
      </c>
      <c r="BJ91" s="129">
        <f t="shared" si="752"/>
        <v>0</v>
      </c>
      <c r="BK91" s="34">
        <f t="shared" si="753"/>
        <v>0</v>
      </c>
      <c r="BL91" s="63">
        <v>0</v>
      </c>
      <c r="BM91" s="13">
        <f t="shared" si="754"/>
        <v>0</v>
      </c>
      <c r="BN91" s="13">
        <f t="shared" si="624"/>
        <v>0</v>
      </c>
      <c r="BO91" s="13">
        <f t="shared" si="625"/>
        <v>0</v>
      </c>
      <c r="BP91" s="151"/>
      <c r="BQ91" s="291"/>
      <c r="BR91" s="10"/>
      <c r="BS91" s="44" t="s">
        <v>91</v>
      </c>
      <c r="BT91" s="95" t="s">
        <v>113</v>
      </c>
      <c r="BU91" s="68">
        <v>0</v>
      </c>
      <c r="BV91" s="74">
        <v>0</v>
      </c>
      <c r="BW91" s="74">
        <v>0</v>
      </c>
      <c r="BX91" s="129">
        <f t="shared" si="757"/>
        <v>0</v>
      </c>
      <c r="BY91" s="34">
        <f t="shared" si="758"/>
        <v>0</v>
      </c>
      <c r="BZ91" s="63">
        <v>0</v>
      </c>
      <c r="CA91" s="13">
        <f t="shared" si="759"/>
        <v>0</v>
      </c>
      <c r="CB91" s="13">
        <f t="shared" si="631"/>
        <v>0</v>
      </c>
      <c r="CC91" s="13">
        <f t="shared" si="632"/>
        <v>0</v>
      </c>
      <c r="CD91" s="151"/>
      <c r="CE91" s="291"/>
      <c r="CF91" s="10"/>
      <c r="CG91" s="44" t="s">
        <v>91</v>
      </c>
      <c r="CH91" s="95" t="s">
        <v>113</v>
      </c>
      <c r="CI91" s="68">
        <v>0</v>
      </c>
      <c r="CJ91" s="74">
        <v>0</v>
      </c>
      <c r="CK91" s="74">
        <v>0</v>
      </c>
      <c r="CL91" s="129">
        <f t="shared" si="762"/>
        <v>0</v>
      </c>
      <c r="CM91" s="34">
        <f t="shared" si="763"/>
        <v>0</v>
      </c>
      <c r="CN91" s="63">
        <v>0</v>
      </c>
      <c r="CO91" s="13">
        <f t="shared" si="764"/>
        <v>0</v>
      </c>
      <c r="CP91" s="13">
        <f t="shared" si="638"/>
        <v>0</v>
      </c>
      <c r="CQ91" s="13">
        <f t="shared" si="639"/>
        <v>0</v>
      </c>
      <c r="CR91" s="151"/>
      <c r="CS91" s="291"/>
      <c r="CT91" s="10"/>
      <c r="CU91" s="44" t="s">
        <v>91</v>
      </c>
      <c r="CV91" s="95" t="s">
        <v>113</v>
      </c>
      <c r="CW91" s="68">
        <v>0</v>
      </c>
      <c r="CX91" s="74">
        <v>0</v>
      </c>
      <c r="CY91" s="74">
        <v>0</v>
      </c>
      <c r="CZ91" s="129">
        <f t="shared" si="767"/>
        <v>0</v>
      </c>
      <c r="DA91" s="34">
        <f t="shared" si="768"/>
        <v>0</v>
      </c>
      <c r="DB91" s="63">
        <v>0</v>
      </c>
      <c r="DC91" s="13">
        <f t="shared" si="769"/>
        <v>0</v>
      </c>
      <c r="DD91" s="13">
        <f t="shared" si="645"/>
        <v>0</v>
      </c>
      <c r="DE91" s="13">
        <f t="shared" si="646"/>
        <v>0</v>
      </c>
      <c r="DF91" s="151"/>
      <c r="DG91" s="291"/>
      <c r="DH91" s="10"/>
      <c r="DI91" s="44" t="s">
        <v>91</v>
      </c>
      <c r="DJ91" s="95" t="s">
        <v>113</v>
      </c>
      <c r="DK91" s="68">
        <v>0</v>
      </c>
      <c r="DL91" s="74">
        <v>0</v>
      </c>
      <c r="DM91" s="74">
        <v>0</v>
      </c>
      <c r="DN91" s="129">
        <f t="shared" si="772"/>
        <v>0</v>
      </c>
      <c r="DO91" s="34">
        <f t="shared" si="773"/>
        <v>0</v>
      </c>
      <c r="DP91" s="63">
        <v>0</v>
      </c>
      <c r="DQ91" s="13">
        <f t="shared" si="774"/>
        <v>0</v>
      </c>
      <c r="DR91" s="13">
        <f t="shared" si="652"/>
        <v>0</v>
      </c>
      <c r="DS91" s="13">
        <f t="shared" si="653"/>
        <v>0</v>
      </c>
      <c r="DT91" s="151"/>
      <c r="DU91" s="291"/>
      <c r="DV91" s="10"/>
      <c r="DW91" s="44" t="s">
        <v>91</v>
      </c>
      <c r="DX91" s="95" t="s">
        <v>113</v>
      </c>
      <c r="DY91" s="68">
        <v>0</v>
      </c>
      <c r="DZ91" s="74">
        <v>0</v>
      </c>
      <c r="EA91" s="74">
        <v>0</v>
      </c>
      <c r="EB91" s="129">
        <f t="shared" si="777"/>
        <v>0</v>
      </c>
      <c r="EC91" s="34">
        <f t="shared" si="778"/>
        <v>0</v>
      </c>
      <c r="ED91" s="63">
        <v>0</v>
      </c>
      <c r="EE91" s="13">
        <f t="shared" si="779"/>
        <v>0</v>
      </c>
      <c r="EF91" s="13">
        <f t="shared" si="659"/>
        <v>0</v>
      </c>
      <c r="EG91" s="13">
        <f t="shared" si="660"/>
        <v>0</v>
      </c>
      <c r="EH91" s="151"/>
      <c r="EI91" s="291"/>
      <c r="EJ91" s="10"/>
      <c r="EK91" s="44"/>
      <c r="EL91" s="11"/>
      <c r="EM91" s="14"/>
      <c r="EN91" s="38"/>
      <c r="EO91" s="38"/>
      <c r="EP91" s="143"/>
      <c r="EQ91" s="765" t="s">
        <v>169</v>
      </c>
      <c r="ER91" s="121"/>
      <c r="ES91" s="111"/>
      <c r="ET91" s="111"/>
      <c r="EU91" s="9"/>
      <c r="EV91" s="583"/>
      <c r="EW91" s="579"/>
      <c r="EX91" s="582"/>
      <c r="EY91" s="112"/>
      <c r="EZ91" s="573"/>
      <c r="FA91" s="162"/>
      <c r="FC91" s="44"/>
      <c r="FD91" s="302"/>
      <c r="FE91" s="87" t="s">
        <v>99</v>
      </c>
      <c r="FF91" s="95" t="s">
        <v>112</v>
      </c>
      <c r="FG91" s="14"/>
      <c r="FH91" s="72">
        <v>2.56</v>
      </c>
      <c r="FI91" s="496">
        <f t="shared" si="782"/>
        <v>0</v>
      </c>
      <c r="FJ91" s="10"/>
      <c r="FK91" s="302"/>
      <c r="FL91" s="61"/>
      <c r="FM91" s="61"/>
      <c r="FN91" s="87" t="s">
        <v>99</v>
      </c>
      <c r="FO91" s="95" t="s">
        <v>112</v>
      </c>
      <c r="FP91" s="14"/>
      <c r="FQ91" s="72">
        <v>7.43</v>
      </c>
      <c r="FR91" s="496">
        <f t="shared" si="783"/>
        <v>0</v>
      </c>
      <c r="FS91" s="88"/>
    </row>
    <row r="92" spans="1:175" x14ac:dyDescent="0.25">
      <c r="A92" s="44" t="s">
        <v>240</v>
      </c>
      <c r="B92" s="95" t="s">
        <v>114</v>
      </c>
      <c r="C92" s="68">
        <v>0</v>
      </c>
      <c r="D92" s="74">
        <v>0</v>
      </c>
      <c r="E92" s="74">
        <v>0</v>
      </c>
      <c r="F92" s="129">
        <f t="shared" si="663"/>
        <v>0</v>
      </c>
      <c r="G92" s="34">
        <f>C92*F92*2.7</f>
        <v>0</v>
      </c>
      <c r="H92" s="63">
        <v>0</v>
      </c>
      <c r="I92" s="13">
        <f>(G92*H92)</f>
        <v>0</v>
      </c>
      <c r="J92" s="13">
        <f t="shared" si="664"/>
        <v>0</v>
      </c>
      <c r="K92" s="13">
        <f t="shared" si="605"/>
        <v>0</v>
      </c>
      <c r="L92" s="151"/>
      <c r="M92" s="155"/>
      <c r="N92" s="10"/>
      <c r="O92" s="44" t="s">
        <v>240</v>
      </c>
      <c r="P92" s="95" t="s">
        <v>114</v>
      </c>
      <c r="Q92" s="68">
        <v>0</v>
      </c>
      <c r="R92" s="74">
        <v>0</v>
      </c>
      <c r="S92" s="74">
        <v>0</v>
      </c>
      <c r="T92" s="129">
        <f t="shared" si="740"/>
        <v>0</v>
      </c>
      <c r="U92" s="34">
        <f>Q92*T92*2.7</f>
        <v>0</v>
      </c>
      <c r="V92" s="63">
        <v>0</v>
      </c>
      <c r="W92" s="13">
        <f>(U92*V92)</f>
        <v>0</v>
      </c>
      <c r="X92" s="13">
        <f t="shared" si="741"/>
        <v>0</v>
      </c>
      <c r="Y92" s="13">
        <f t="shared" si="606"/>
        <v>0</v>
      </c>
      <c r="Z92" s="151"/>
      <c r="AA92" s="155"/>
      <c r="AB92" s="10"/>
      <c r="AC92" s="44" t="s">
        <v>240</v>
      </c>
      <c r="AD92" s="95" t="s">
        <v>114</v>
      </c>
      <c r="AE92" s="68">
        <v>0</v>
      </c>
      <c r="AF92" s="74">
        <v>0</v>
      </c>
      <c r="AG92" s="74">
        <v>0</v>
      </c>
      <c r="AH92" s="129">
        <f t="shared" si="742"/>
        <v>0</v>
      </c>
      <c r="AI92" s="34">
        <f t="shared" ref="AI92" si="784">AE92*AH92*2.7</f>
        <v>0</v>
      </c>
      <c r="AJ92" s="63">
        <v>0</v>
      </c>
      <c r="AK92" s="13">
        <f t="shared" si="744"/>
        <v>0</v>
      </c>
      <c r="AL92" s="13">
        <f t="shared" si="610"/>
        <v>0</v>
      </c>
      <c r="AM92" s="13">
        <f t="shared" si="611"/>
        <v>0</v>
      </c>
      <c r="AN92" s="151"/>
      <c r="AO92" s="155"/>
      <c r="AP92" s="10"/>
      <c r="AQ92" s="44" t="s">
        <v>240</v>
      </c>
      <c r="AR92" s="95" t="s">
        <v>114</v>
      </c>
      <c r="AS92" s="68">
        <v>0</v>
      </c>
      <c r="AT92" s="74">
        <v>0</v>
      </c>
      <c r="AU92" s="74">
        <v>0</v>
      </c>
      <c r="AV92" s="129">
        <f t="shared" si="747"/>
        <v>0</v>
      </c>
      <c r="AW92" s="34">
        <f t="shared" ref="AW92" si="785">AS92*AV92*2.7</f>
        <v>0</v>
      </c>
      <c r="AX92" s="63">
        <v>0</v>
      </c>
      <c r="AY92" s="13">
        <f t="shared" si="749"/>
        <v>0</v>
      </c>
      <c r="AZ92" s="13">
        <f t="shared" si="617"/>
        <v>0</v>
      </c>
      <c r="BA92" s="13">
        <f t="shared" si="618"/>
        <v>0</v>
      </c>
      <c r="BB92" s="151"/>
      <c r="BC92" s="155"/>
      <c r="BD92" s="10"/>
      <c r="BE92" s="44" t="s">
        <v>240</v>
      </c>
      <c r="BF92" s="95" t="s">
        <v>114</v>
      </c>
      <c r="BG92" s="68">
        <v>0</v>
      </c>
      <c r="BH92" s="74">
        <v>0</v>
      </c>
      <c r="BI92" s="74">
        <v>0</v>
      </c>
      <c r="BJ92" s="129">
        <f t="shared" si="752"/>
        <v>0</v>
      </c>
      <c r="BK92" s="34">
        <f t="shared" ref="BK92" si="786">BG92*BJ92*2.7</f>
        <v>0</v>
      </c>
      <c r="BL92" s="63">
        <v>0</v>
      </c>
      <c r="BM92" s="13">
        <f t="shared" si="754"/>
        <v>0</v>
      </c>
      <c r="BN92" s="13">
        <f t="shared" si="624"/>
        <v>0</v>
      </c>
      <c r="BO92" s="13">
        <f t="shared" si="625"/>
        <v>0</v>
      </c>
      <c r="BP92" s="151"/>
      <c r="BQ92" s="155"/>
      <c r="BR92" s="10"/>
      <c r="BS92" s="44" t="s">
        <v>240</v>
      </c>
      <c r="BT92" s="95" t="s">
        <v>114</v>
      </c>
      <c r="BU92" s="68">
        <v>0</v>
      </c>
      <c r="BV92" s="74">
        <v>0</v>
      </c>
      <c r="BW92" s="74">
        <v>0</v>
      </c>
      <c r="BX92" s="129">
        <f t="shared" si="757"/>
        <v>0</v>
      </c>
      <c r="BY92" s="34">
        <f t="shared" ref="BY92" si="787">BU92*BX92*2.7</f>
        <v>0</v>
      </c>
      <c r="BZ92" s="63">
        <v>0</v>
      </c>
      <c r="CA92" s="13">
        <f t="shared" si="759"/>
        <v>0</v>
      </c>
      <c r="CB92" s="13">
        <f t="shared" si="631"/>
        <v>0</v>
      </c>
      <c r="CC92" s="13">
        <f t="shared" si="632"/>
        <v>0</v>
      </c>
      <c r="CD92" s="151"/>
      <c r="CE92" s="155"/>
      <c r="CF92" s="10"/>
      <c r="CG92" s="44" t="s">
        <v>240</v>
      </c>
      <c r="CH92" s="95" t="s">
        <v>114</v>
      </c>
      <c r="CI92" s="68">
        <v>0</v>
      </c>
      <c r="CJ92" s="74">
        <v>0</v>
      </c>
      <c r="CK92" s="74">
        <v>0</v>
      </c>
      <c r="CL92" s="129">
        <f t="shared" si="762"/>
        <v>0</v>
      </c>
      <c r="CM92" s="34">
        <f t="shared" ref="CM92" si="788">CI92*CL92*2.7</f>
        <v>0</v>
      </c>
      <c r="CN92" s="63">
        <v>0</v>
      </c>
      <c r="CO92" s="13">
        <f t="shared" si="764"/>
        <v>0</v>
      </c>
      <c r="CP92" s="13">
        <f t="shared" si="638"/>
        <v>0</v>
      </c>
      <c r="CQ92" s="13">
        <f t="shared" si="639"/>
        <v>0</v>
      </c>
      <c r="CR92" s="151"/>
      <c r="CS92" s="155"/>
      <c r="CT92" s="10"/>
      <c r="CU92" s="44" t="s">
        <v>240</v>
      </c>
      <c r="CV92" s="95" t="s">
        <v>114</v>
      </c>
      <c r="CW92" s="68">
        <v>0</v>
      </c>
      <c r="CX92" s="74">
        <v>0</v>
      </c>
      <c r="CY92" s="74">
        <v>0</v>
      </c>
      <c r="CZ92" s="129">
        <f t="shared" si="767"/>
        <v>0</v>
      </c>
      <c r="DA92" s="34">
        <f t="shared" ref="DA92" si="789">CW92*CZ92*2.7</f>
        <v>0</v>
      </c>
      <c r="DB92" s="63">
        <v>0</v>
      </c>
      <c r="DC92" s="13">
        <f t="shared" si="769"/>
        <v>0</v>
      </c>
      <c r="DD92" s="13">
        <f t="shared" si="645"/>
        <v>0</v>
      </c>
      <c r="DE92" s="13">
        <f t="shared" si="646"/>
        <v>0</v>
      </c>
      <c r="DF92" s="151"/>
      <c r="DG92" s="155"/>
      <c r="DH92" s="10"/>
      <c r="DI92" s="44" t="s">
        <v>240</v>
      </c>
      <c r="DJ92" s="95" t="s">
        <v>114</v>
      </c>
      <c r="DK92" s="68">
        <v>0</v>
      </c>
      <c r="DL92" s="74">
        <v>0</v>
      </c>
      <c r="DM92" s="74">
        <v>0</v>
      </c>
      <c r="DN92" s="129">
        <f t="shared" si="772"/>
        <v>0</v>
      </c>
      <c r="DO92" s="34">
        <f t="shared" ref="DO92" si="790">DK92*DN92*2.7</f>
        <v>0</v>
      </c>
      <c r="DP92" s="63">
        <v>0</v>
      </c>
      <c r="DQ92" s="13">
        <f t="shared" si="774"/>
        <v>0</v>
      </c>
      <c r="DR92" s="13">
        <f t="shared" si="652"/>
        <v>0</v>
      </c>
      <c r="DS92" s="13">
        <f t="shared" si="653"/>
        <v>0</v>
      </c>
      <c r="DT92" s="151"/>
      <c r="DU92" s="155"/>
      <c r="DV92" s="10"/>
      <c r="DW92" s="44" t="s">
        <v>240</v>
      </c>
      <c r="DX92" s="95" t="s">
        <v>114</v>
      </c>
      <c r="DY92" s="68">
        <v>0</v>
      </c>
      <c r="DZ92" s="74">
        <v>0</v>
      </c>
      <c r="EA92" s="74">
        <v>0</v>
      </c>
      <c r="EB92" s="129">
        <f t="shared" si="777"/>
        <v>0</v>
      </c>
      <c r="EC92" s="34">
        <f t="shared" ref="EC92" si="791">DY92*EB92*2.7</f>
        <v>0</v>
      </c>
      <c r="ED92" s="63">
        <v>0</v>
      </c>
      <c r="EE92" s="13">
        <f t="shared" si="779"/>
        <v>0</v>
      </c>
      <c r="EF92" s="13">
        <f t="shared" si="659"/>
        <v>0</v>
      </c>
      <c r="EG92" s="13">
        <f t="shared" si="660"/>
        <v>0</v>
      </c>
      <c r="EH92" s="151"/>
      <c r="EI92" s="155"/>
      <c r="EJ92" s="10"/>
      <c r="EK92" s="44" t="s">
        <v>105</v>
      </c>
      <c r="EL92" s="11" t="s">
        <v>57</v>
      </c>
      <c r="EM92" s="744">
        <f>K122+Y122+AM122+BA122+BO122+CC122+CQ122+DE122+DS122+EG122</f>
        <v>0</v>
      </c>
      <c r="EN92" s="82"/>
      <c r="EO92" s="765"/>
      <c r="EP92" s="763"/>
      <c r="EQ92" s="156">
        <f>IF(EM92=0,0,EM92/(EI122+DU122+DG122+CS122+CE122+BQ122+BC122+AO122+AA122+M122))</f>
        <v>0</v>
      </c>
      <c r="ER92" s="116">
        <f>IF(ER$4=0,0,EM92/ER$4)</f>
        <v>0</v>
      </c>
      <c r="ES92" s="81">
        <f>ER92*ET92+ER92</f>
        <v>0</v>
      </c>
      <c r="ET92" s="280">
        <v>0</v>
      </c>
      <c r="EU92" s="9" t="s">
        <v>63</v>
      </c>
      <c r="EV92" s="583">
        <f>IF(EQ92=0,0,EX92/EQ92)</f>
        <v>0</v>
      </c>
      <c r="EW92" s="579">
        <f t="shared" si="602"/>
        <v>0</v>
      </c>
      <c r="EX92" s="582">
        <f>ER92*ER$4+ES92*ES$4</f>
        <v>0</v>
      </c>
      <c r="EY92" s="574">
        <f>EZ144</f>
        <v>0</v>
      </c>
      <c r="EZ92" s="544">
        <f>IF(EQ92=0,0,EY92/EQ92)</f>
        <v>0</v>
      </c>
      <c r="FA92" s="567"/>
      <c r="FC92" s="44"/>
      <c r="FD92" s="302"/>
      <c r="FE92" s="87" t="s">
        <v>91</v>
      </c>
      <c r="FF92" s="95" t="s">
        <v>321</v>
      </c>
      <c r="FG92" s="14"/>
      <c r="FH92" s="72">
        <v>0</v>
      </c>
      <c r="FI92" s="496">
        <f t="shared" si="782"/>
        <v>0</v>
      </c>
      <c r="FJ92" s="10"/>
      <c r="FK92" s="302"/>
      <c r="FL92" s="61"/>
      <c r="FM92" s="61"/>
      <c r="FN92" s="87" t="s">
        <v>91</v>
      </c>
      <c r="FO92" s="95" t="s">
        <v>321</v>
      </c>
      <c r="FP92" s="14"/>
      <c r="FQ92" s="72">
        <v>0</v>
      </c>
      <c r="FR92" s="496">
        <f t="shared" si="783"/>
        <v>0</v>
      </c>
      <c r="FS92" s="88"/>
    </row>
    <row r="93" spans="1:175" x14ac:dyDescent="0.25">
      <c r="A93" s="44" t="s">
        <v>241</v>
      </c>
      <c r="B93" s="95" t="s">
        <v>115</v>
      </c>
      <c r="C93" s="68">
        <v>0</v>
      </c>
      <c r="D93" s="74">
        <v>0</v>
      </c>
      <c r="E93" s="74">
        <v>0</v>
      </c>
      <c r="F93" s="129">
        <f t="shared" si="663"/>
        <v>0</v>
      </c>
      <c r="G93" s="34">
        <f>C93*F93*7.8</f>
        <v>0</v>
      </c>
      <c r="H93" s="63">
        <v>0</v>
      </c>
      <c r="I93" s="13">
        <f>(G93*H93)</f>
        <v>0</v>
      </c>
      <c r="J93" s="13">
        <f t="shared" si="664"/>
        <v>0</v>
      </c>
      <c r="K93" s="13">
        <f t="shared" si="605"/>
        <v>0</v>
      </c>
      <c r="L93" s="151"/>
      <c r="M93" s="155"/>
      <c r="N93" s="15"/>
      <c r="O93" s="44" t="s">
        <v>241</v>
      </c>
      <c r="P93" s="95" t="s">
        <v>115</v>
      </c>
      <c r="Q93" s="68">
        <v>0</v>
      </c>
      <c r="R93" s="74">
        <v>0</v>
      </c>
      <c r="S93" s="74">
        <v>0</v>
      </c>
      <c r="T93" s="129">
        <f t="shared" si="740"/>
        <v>0</v>
      </c>
      <c r="U93" s="34">
        <f>Q93*T93*7.8</f>
        <v>0</v>
      </c>
      <c r="V93" s="63">
        <v>0</v>
      </c>
      <c r="W93" s="13">
        <f>(U93*V93)</f>
        <v>0</v>
      </c>
      <c r="X93" s="13">
        <f t="shared" si="741"/>
        <v>0</v>
      </c>
      <c r="Y93" s="13">
        <f t="shared" si="606"/>
        <v>0</v>
      </c>
      <c r="Z93" s="151"/>
      <c r="AA93" s="155"/>
      <c r="AB93" s="15"/>
      <c r="AC93" s="44" t="s">
        <v>241</v>
      </c>
      <c r="AD93" s="95" t="s">
        <v>115</v>
      </c>
      <c r="AE93" s="68">
        <v>0</v>
      </c>
      <c r="AF93" s="74">
        <v>0</v>
      </c>
      <c r="AG93" s="74">
        <v>0</v>
      </c>
      <c r="AH93" s="129">
        <f t="shared" si="742"/>
        <v>0</v>
      </c>
      <c r="AI93" s="34">
        <f t="shared" ref="AI93" si="792">AE93*AH93*7.8</f>
        <v>0</v>
      </c>
      <c r="AJ93" s="63">
        <v>0</v>
      </c>
      <c r="AK93" s="13">
        <f t="shared" si="744"/>
        <v>0</v>
      </c>
      <c r="AL93" s="13">
        <f t="shared" si="610"/>
        <v>0</v>
      </c>
      <c r="AM93" s="13">
        <f t="shared" si="611"/>
        <v>0</v>
      </c>
      <c r="AN93" s="151"/>
      <c r="AO93" s="155"/>
      <c r="AP93" s="15"/>
      <c r="AQ93" s="44" t="s">
        <v>241</v>
      </c>
      <c r="AR93" s="95" t="s">
        <v>115</v>
      </c>
      <c r="AS93" s="68">
        <v>0</v>
      </c>
      <c r="AT93" s="74">
        <v>0</v>
      </c>
      <c r="AU93" s="74">
        <v>0</v>
      </c>
      <c r="AV93" s="129">
        <f t="shared" si="747"/>
        <v>0</v>
      </c>
      <c r="AW93" s="34">
        <f t="shared" ref="AW93" si="793">AS93*AV93*7.8</f>
        <v>0</v>
      </c>
      <c r="AX93" s="63">
        <v>0</v>
      </c>
      <c r="AY93" s="13">
        <f t="shared" si="749"/>
        <v>0</v>
      </c>
      <c r="AZ93" s="13">
        <f t="shared" si="617"/>
        <v>0</v>
      </c>
      <c r="BA93" s="13">
        <f t="shared" si="618"/>
        <v>0</v>
      </c>
      <c r="BB93" s="151"/>
      <c r="BC93" s="155"/>
      <c r="BD93" s="15"/>
      <c r="BE93" s="44" t="s">
        <v>241</v>
      </c>
      <c r="BF93" s="95" t="s">
        <v>115</v>
      </c>
      <c r="BG93" s="68">
        <v>0</v>
      </c>
      <c r="BH93" s="74">
        <v>0</v>
      </c>
      <c r="BI93" s="74">
        <v>0</v>
      </c>
      <c r="BJ93" s="129">
        <f t="shared" si="752"/>
        <v>0</v>
      </c>
      <c r="BK93" s="34">
        <f t="shared" ref="BK93" si="794">BG93*BJ93*7.8</f>
        <v>0</v>
      </c>
      <c r="BL93" s="63">
        <v>0</v>
      </c>
      <c r="BM93" s="13">
        <f t="shared" si="754"/>
        <v>0</v>
      </c>
      <c r="BN93" s="13">
        <f t="shared" si="624"/>
        <v>0</v>
      </c>
      <c r="BO93" s="13">
        <f t="shared" si="625"/>
        <v>0</v>
      </c>
      <c r="BP93" s="151"/>
      <c r="BQ93" s="155"/>
      <c r="BR93" s="15"/>
      <c r="BS93" s="44" t="s">
        <v>241</v>
      </c>
      <c r="BT93" s="95" t="s">
        <v>115</v>
      </c>
      <c r="BU93" s="68">
        <v>0</v>
      </c>
      <c r="BV93" s="74">
        <v>0</v>
      </c>
      <c r="BW93" s="74">
        <v>0</v>
      </c>
      <c r="BX93" s="129">
        <f t="shared" si="757"/>
        <v>0</v>
      </c>
      <c r="BY93" s="34">
        <f t="shared" ref="BY93" si="795">BU93*BX93*7.8</f>
        <v>0</v>
      </c>
      <c r="BZ93" s="63">
        <v>0</v>
      </c>
      <c r="CA93" s="13">
        <f t="shared" si="759"/>
        <v>0</v>
      </c>
      <c r="CB93" s="13">
        <f t="shared" si="631"/>
        <v>0</v>
      </c>
      <c r="CC93" s="13">
        <f t="shared" si="632"/>
        <v>0</v>
      </c>
      <c r="CD93" s="151"/>
      <c r="CE93" s="155"/>
      <c r="CF93" s="15"/>
      <c r="CG93" s="44" t="s">
        <v>241</v>
      </c>
      <c r="CH93" s="95" t="s">
        <v>115</v>
      </c>
      <c r="CI93" s="68">
        <v>0</v>
      </c>
      <c r="CJ93" s="74">
        <v>0</v>
      </c>
      <c r="CK93" s="74">
        <v>0</v>
      </c>
      <c r="CL93" s="129">
        <f t="shared" si="762"/>
        <v>0</v>
      </c>
      <c r="CM93" s="34">
        <f t="shared" ref="CM93" si="796">CI93*CL93*7.8</f>
        <v>0</v>
      </c>
      <c r="CN93" s="63">
        <v>0</v>
      </c>
      <c r="CO93" s="13">
        <f t="shared" si="764"/>
        <v>0</v>
      </c>
      <c r="CP93" s="13">
        <f t="shared" si="638"/>
        <v>0</v>
      </c>
      <c r="CQ93" s="13">
        <f t="shared" si="639"/>
        <v>0</v>
      </c>
      <c r="CR93" s="151"/>
      <c r="CS93" s="155"/>
      <c r="CT93" s="15"/>
      <c r="CU93" s="44" t="s">
        <v>241</v>
      </c>
      <c r="CV93" s="95" t="s">
        <v>115</v>
      </c>
      <c r="CW93" s="68">
        <v>0</v>
      </c>
      <c r="CX93" s="74">
        <v>0</v>
      </c>
      <c r="CY93" s="74">
        <v>0</v>
      </c>
      <c r="CZ93" s="129">
        <f t="shared" si="767"/>
        <v>0</v>
      </c>
      <c r="DA93" s="34">
        <f t="shared" ref="DA93" si="797">CW93*CZ93*7.8</f>
        <v>0</v>
      </c>
      <c r="DB93" s="63">
        <v>0</v>
      </c>
      <c r="DC93" s="13">
        <f t="shared" si="769"/>
        <v>0</v>
      </c>
      <c r="DD93" s="13">
        <f t="shared" si="645"/>
        <v>0</v>
      </c>
      <c r="DE93" s="13">
        <f t="shared" si="646"/>
        <v>0</v>
      </c>
      <c r="DF93" s="151"/>
      <c r="DG93" s="155"/>
      <c r="DH93" s="15"/>
      <c r="DI93" s="44" t="s">
        <v>241</v>
      </c>
      <c r="DJ93" s="95" t="s">
        <v>115</v>
      </c>
      <c r="DK93" s="68">
        <v>0</v>
      </c>
      <c r="DL93" s="74">
        <v>0</v>
      </c>
      <c r="DM93" s="74">
        <v>0</v>
      </c>
      <c r="DN93" s="129">
        <f t="shared" si="772"/>
        <v>0</v>
      </c>
      <c r="DO93" s="34">
        <f t="shared" ref="DO93" si="798">DK93*DN93*7.8</f>
        <v>0</v>
      </c>
      <c r="DP93" s="63">
        <v>0</v>
      </c>
      <c r="DQ93" s="13">
        <f t="shared" si="774"/>
        <v>0</v>
      </c>
      <c r="DR93" s="13">
        <f t="shared" si="652"/>
        <v>0</v>
      </c>
      <c r="DS93" s="13">
        <f t="shared" si="653"/>
        <v>0</v>
      </c>
      <c r="DT93" s="151"/>
      <c r="DU93" s="155"/>
      <c r="DV93" s="15"/>
      <c r="DW93" s="44" t="s">
        <v>241</v>
      </c>
      <c r="DX93" s="95" t="s">
        <v>115</v>
      </c>
      <c r="DY93" s="68">
        <v>0</v>
      </c>
      <c r="DZ93" s="74">
        <v>0</v>
      </c>
      <c r="EA93" s="74">
        <v>0</v>
      </c>
      <c r="EB93" s="129">
        <f t="shared" si="777"/>
        <v>0</v>
      </c>
      <c r="EC93" s="34">
        <f t="shared" ref="EC93" si="799">DY93*EB93*7.8</f>
        <v>0</v>
      </c>
      <c r="ED93" s="63">
        <v>0</v>
      </c>
      <c r="EE93" s="13">
        <f t="shared" si="779"/>
        <v>0</v>
      </c>
      <c r="EF93" s="13">
        <f t="shared" si="659"/>
        <v>0</v>
      </c>
      <c r="EG93" s="13">
        <f t="shared" si="660"/>
        <v>0</v>
      </c>
      <c r="EH93" s="151"/>
      <c r="EI93" s="155"/>
      <c r="EJ93" s="15"/>
      <c r="EK93" s="44"/>
      <c r="EL93" s="130"/>
      <c r="EM93" s="17"/>
      <c r="EN93" s="17"/>
      <c r="EO93" s="18"/>
      <c r="EP93" s="17"/>
      <c r="EQ93" s="159"/>
      <c r="ER93" s="13"/>
      <c r="ES93" s="13"/>
      <c r="ET93" s="13"/>
      <c r="EU93" s="9"/>
      <c r="EV93" s="585"/>
      <c r="EW93" s="586"/>
      <c r="EX93" s="577"/>
      <c r="EY93" s="61"/>
      <c r="EZ93" s="587"/>
      <c r="FA93" s="751" t="s">
        <v>235</v>
      </c>
      <c r="FC93" s="137"/>
      <c r="FD93" s="61"/>
      <c r="FE93" s="87" t="s">
        <v>240</v>
      </c>
      <c r="FF93" s="95" t="s">
        <v>246</v>
      </c>
      <c r="FG93" s="14"/>
      <c r="FH93" s="72">
        <v>19.89</v>
      </c>
      <c r="FI93" s="496">
        <f t="shared" si="782"/>
        <v>0</v>
      </c>
      <c r="FJ93" s="61"/>
      <c r="FK93" s="61"/>
      <c r="FL93" s="61"/>
      <c r="FM93" s="61"/>
      <c r="FN93" s="87" t="s">
        <v>240</v>
      </c>
      <c r="FO93" s="95" t="s">
        <v>246</v>
      </c>
      <c r="FP93" s="14"/>
      <c r="FQ93" s="72">
        <v>0</v>
      </c>
      <c r="FR93" s="496">
        <f t="shared" si="783"/>
        <v>0</v>
      </c>
      <c r="FS93" s="88"/>
    </row>
    <row r="94" spans="1:175" x14ac:dyDescent="0.25">
      <c r="A94" s="44"/>
      <c r="B94" s="96"/>
      <c r="C94" s="41"/>
      <c r="D94" s="942" t="s">
        <v>20</v>
      </c>
      <c r="E94" s="942" t="s">
        <v>20</v>
      </c>
      <c r="F94" s="942" t="s">
        <v>45</v>
      </c>
      <c r="G94" s="41"/>
      <c r="H94" s="286" t="s">
        <v>36</v>
      </c>
      <c r="I94" s="13"/>
      <c r="J94" s="13"/>
      <c r="K94" s="13"/>
      <c r="L94" s="1044" t="s">
        <v>279</v>
      </c>
      <c r="M94" s="1045"/>
      <c r="N94" s="10"/>
      <c r="O94" s="44"/>
      <c r="P94" s="96"/>
      <c r="Q94" s="41"/>
      <c r="R94" s="942" t="s">
        <v>20</v>
      </c>
      <c r="S94" s="942" t="s">
        <v>20</v>
      </c>
      <c r="T94" s="942" t="s">
        <v>45</v>
      </c>
      <c r="U94" s="41"/>
      <c r="V94" s="286" t="s">
        <v>36</v>
      </c>
      <c r="W94" s="13"/>
      <c r="X94" s="13"/>
      <c r="Y94" s="13"/>
      <c r="Z94" s="1044" t="s">
        <v>279</v>
      </c>
      <c r="AA94" s="1045"/>
      <c r="AB94" s="10"/>
      <c r="AC94" s="44"/>
      <c r="AD94" s="96"/>
      <c r="AE94" s="41"/>
      <c r="AF94" s="942" t="s">
        <v>20</v>
      </c>
      <c r="AG94" s="942" t="s">
        <v>20</v>
      </c>
      <c r="AH94" s="942" t="s">
        <v>45</v>
      </c>
      <c r="AI94" s="41"/>
      <c r="AJ94" s="286" t="s">
        <v>36</v>
      </c>
      <c r="AK94" s="13"/>
      <c r="AL94" s="13"/>
      <c r="AM94" s="13"/>
      <c r="AN94" s="1044" t="s">
        <v>279</v>
      </c>
      <c r="AO94" s="1045"/>
      <c r="AP94" s="10"/>
      <c r="AQ94" s="44"/>
      <c r="AR94" s="96"/>
      <c r="AS94" s="41"/>
      <c r="AT94" s="942" t="s">
        <v>20</v>
      </c>
      <c r="AU94" s="942" t="s">
        <v>20</v>
      </c>
      <c r="AV94" s="942" t="s">
        <v>45</v>
      </c>
      <c r="AW94" s="41"/>
      <c r="AX94" s="286" t="s">
        <v>36</v>
      </c>
      <c r="AY94" s="13"/>
      <c r="AZ94" s="13"/>
      <c r="BA94" s="13"/>
      <c r="BB94" s="1044" t="s">
        <v>279</v>
      </c>
      <c r="BC94" s="1045"/>
      <c r="BD94" s="10"/>
      <c r="BE94" s="44"/>
      <c r="BF94" s="96"/>
      <c r="BG94" s="41"/>
      <c r="BH94" s="942" t="s">
        <v>20</v>
      </c>
      <c r="BI94" s="942" t="s">
        <v>20</v>
      </c>
      <c r="BJ94" s="942" t="s">
        <v>45</v>
      </c>
      <c r="BK94" s="41"/>
      <c r="BL94" s="286" t="s">
        <v>36</v>
      </c>
      <c r="BM94" s="13"/>
      <c r="BN94" s="13"/>
      <c r="BO94" s="13"/>
      <c r="BP94" s="1044" t="s">
        <v>279</v>
      </c>
      <c r="BQ94" s="1045"/>
      <c r="BR94" s="10"/>
      <c r="BS94" s="44"/>
      <c r="BT94" s="96"/>
      <c r="BU94" s="41"/>
      <c r="BV94" s="942" t="s">
        <v>20</v>
      </c>
      <c r="BW94" s="942" t="s">
        <v>20</v>
      </c>
      <c r="BX94" s="942" t="s">
        <v>45</v>
      </c>
      <c r="BY94" s="41"/>
      <c r="BZ94" s="286" t="s">
        <v>36</v>
      </c>
      <c r="CA94" s="13"/>
      <c r="CB94" s="13"/>
      <c r="CC94" s="13"/>
      <c r="CD94" s="1044" t="s">
        <v>279</v>
      </c>
      <c r="CE94" s="1045"/>
      <c r="CF94" s="10"/>
      <c r="CG94" s="44"/>
      <c r="CH94" s="96"/>
      <c r="CI94" s="41"/>
      <c r="CJ94" s="942" t="s">
        <v>20</v>
      </c>
      <c r="CK94" s="942" t="s">
        <v>20</v>
      </c>
      <c r="CL94" s="942" t="s">
        <v>45</v>
      </c>
      <c r="CM94" s="41"/>
      <c r="CN94" s="286" t="s">
        <v>36</v>
      </c>
      <c r="CO94" s="13"/>
      <c r="CP94" s="13"/>
      <c r="CQ94" s="13"/>
      <c r="CR94" s="1044" t="s">
        <v>279</v>
      </c>
      <c r="CS94" s="1045"/>
      <c r="CT94" s="10"/>
      <c r="CU94" s="44"/>
      <c r="CV94" s="96"/>
      <c r="CW94" s="41"/>
      <c r="CX94" s="942" t="s">
        <v>20</v>
      </c>
      <c r="CY94" s="942" t="s">
        <v>20</v>
      </c>
      <c r="CZ94" s="942" t="s">
        <v>45</v>
      </c>
      <c r="DA94" s="41"/>
      <c r="DB94" s="286" t="s">
        <v>36</v>
      </c>
      <c r="DC94" s="13"/>
      <c r="DD94" s="13"/>
      <c r="DE94" s="13"/>
      <c r="DF94" s="1044" t="s">
        <v>279</v>
      </c>
      <c r="DG94" s="1045"/>
      <c r="DH94" s="10"/>
      <c r="DI94" s="44"/>
      <c r="DJ94" s="96"/>
      <c r="DK94" s="41"/>
      <c r="DL94" s="942" t="s">
        <v>20</v>
      </c>
      <c r="DM94" s="942" t="s">
        <v>20</v>
      </c>
      <c r="DN94" s="942" t="s">
        <v>45</v>
      </c>
      <c r="DO94" s="41"/>
      <c r="DP94" s="286" t="s">
        <v>36</v>
      </c>
      <c r="DQ94" s="13"/>
      <c r="DR94" s="13"/>
      <c r="DS94" s="13"/>
      <c r="DT94" s="1044" t="s">
        <v>279</v>
      </c>
      <c r="DU94" s="1045"/>
      <c r="DV94" s="10"/>
      <c r="DW94" s="44"/>
      <c r="DX94" s="96"/>
      <c r="DY94" s="41"/>
      <c r="DZ94" s="942" t="s">
        <v>20</v>
      </c>
      <c r="EA94" s="942" t="s">
        <v>20</v>
      </c>
      <c r="EB94" s="942" t="s">
        <v>45</v>
      </c>
      <c r="EC94" s="41"/>
      <c r="ED94" s="286" t="s">
        <v>36</v>
      </c>
      <c r="EE94" s="13"/>
      <c r="EF94" s="13"/>
      <c r="EG94" s="13"/>
      <c r="EH94" s="1044" t="s">
        <v>279</v>
      </c>
      <c r="EI94" s="1045"/>
      <c r="EJ94" s="10"/>
      <c r="EK94" s="292"/>
      <c r="EL94" s="293" t="s">
        <v>457</v>
      </c>
      <c r="EM94" s="100">
        <f>SUM(EM6:EM92)</f>
        <v>0</v>
      </c>
      <c r="EN94" s="160"/>
      <c r="EO94" s="48"/>
      <c r="EP94" s="49"/>
      <c r="EQ94" s="294" t="s">
        <v>157</v>
      </c>
      <c r="ER94" s="158">
        <f>IF(ER$4=0,0,EM94/ER$4)</f>
        <v>0</v>
      </c>
      <c r="ES94" s="161"/>
      <c r="ET94" s="101"/>
      <c r="EU94" s="294" t="s">
        <v>157</v>
      </c>
      <c r="EV94" s="565">
        <f>IF(EX4=0,0,EX94/EX4)</f>
        <v>0</v>
      </c>
      <c r="EW94" s="564"/>
      <c r="EX94" s="507">
        <f>SUM(EX6:EX92)</f>
        <v>0</v>
      </c>
      <c r="EY94" s="749">
        <f>SUM(EY13:EY92)</f>
        <v>0</v>
      </c>
      <c r="EZ94" s="104"/>
      <c r="FA94" s="750">
        <f>SUM(EX94:EY94)</f>
        <v>0</v>
      </c>
      <c r="FC94" s="44"/>
      <c r="FD94" s="302"/>
      <c r="FE94" s="87" t="s">
        <v>96</v>
      </c>
      <c r="FF94" s="8" t="s">
        <v>46</v>
      </c>
      <c r="FG94" s="61"/>
      <c r="FH94" s="72">
        <v>5.13</v>
      </c>
      <c r="FI94" s="496">
        <f t="shared" si="782"/>
        <v>0</v>
      </c>
      <c r="FJ94" s="10"/>
      <c r="FK94" s="302"/>
      <c r="FL94" s="61"/>
      <c r="FM94" s="61"/>
      <c r="FN94" s="87" t="s">
        <v>96</v>
      </c>
      <c r="FO94" s="8" t="s">
        <v>46</v>
      </c>
      <c r="FP94" s="61"/>
      <c r="FQ94" s="72">
        <v>23.69</v>
      </c>
      <c r="FR94" s="496">
        <f t="shared" si="783"/>
        <v>0</v>
      </c>
      <c r="FS94" s="88"/>
    </row>
    <row r="95" spans="1:175" x14ac:dyDescent="0.25">
      <c r="A95" s="44" t="s">
        <v>92</v>
      </c>
      <c r="B95" s="72" t="s">
        <v>116</v>
      </c>
      <c r="C95" s="33"/>
      <c r="D95" s="74">
        <v>0</v>
      </c>
      <c r="E95" s="74">
        <v>0</v>
      </c>
      <c r="F95" s="32">
        <f>D95*E95</f>
        <v>0</v>
      </c>
      <c r="G95" s="8"/>
      <c r="H95" s="63">
        <v>0</v>
      </c>
      <c r="I95" s="13">
        <f>(F95*H95)</f>
        <v>0</v>
      </c>
      <c r="J95" s="13">
        <f>IF(E$113=0,0,I95/E$113)</f>
        <v>0</v>
      </c>
      <c r="K95" s="13">
        <f>(J95*G$2)</f>
        <v>0</v>
      </c>
      <c r="L95" s="217">
        <f>SUM(K95:K96)</f>
        <v>0</v>
      </c>
      <c r="M95" s="218">
        <f>SUM(F95:F96)*C$2</f>
        <v>0</v>
      </c>
      <c r="N95" s="10"/>
      <c r="O95" s="44" t="s">
        <v>92</v>
      </c>
      <c r="P95" s="72" t="s">
        <v>116</v>
      </c>
      <c r="Q95" s="33"/>
      <c r="R95" s="74">
        <v>0</v>
      </c>
      <c r="S95" s="74">
        <v>0</v>
      </c>
      <c r="T95" s="32">
        <f>R95*S95</f>
        <v>0</v>
      </c>
      <c r="U95" s="8"/>
      <c r="V95" s="63">
        <v>0</v>
      </c>
      <c r="W95" s="13">
        <f>(T95*V95)</f>
        <v>0</v>
      </c>
      <c r="X95" s="13">
        <f>IF(S$113=0,0,W95/S$113)</f>
        <v>0</v>
      </c>
      <c r="Y95" s="13">
        <f>(X95*U$2)</f>
        <v>0</v>
      </c>
      <c r="Z95" s="217">
        <f>SUM(Y95:Y96)</f>
        <v>0</v>
      </c>
      <c r="AA95" s="218">
        <f>SUM(T95:T96)*Q$2</f>
        <v>0</v>
      </c>
      <c r="AB95" s="10"/>
      <c r="AC95" s="44" t="s">
        <v>92</v>
      </c>
      <c r="AD95" s="72" t="s">
        <v>116</v>
      </c>
      <c r="AE95" s="33"/>
      <c r="AF95" s="74">
        <v>0</v>
      </c>
      <c r="AG95" s="74">
        <v>0</v>
      </c>
      <c r="AH95" s="32">
        <f t="shared" ref="AH95:AH98" si="800">AF95*AG95</f>
        <v>0</v>
      </c>
      <c r="AI95" s="8"/>
      <c r="AJ95" s="63">
        <v>0</v>
      </c>
      <c r="AK95" s="13">
        <f t="shared" ref="AK95:AK98" si="801">(AH95*AJ95)</f>
        <v>0</v>
      </c>
      <c r="AL95" s="13">
        <f t="shared" ref="AL95:AL98" si="802">IF(AG$113=0,0,AK95/AG$113)</f>
        <v>0</v>
      </c>
      <c r="AM95" s="13">
        <f t="shared" ref="AM95:AM98" si="803">(AL95*AI$2)</f>
        <v>0</v>
      </c>
      <c r="AN95" s="217">
        <f t="shared" ref="AN95" si="804">SUM(AM95:AM96)</f>
        <v>0</v>
      </c>
      <c r="AO95" s="218">
        <f t="shared" ref="AO95" si="805">SUM(AH95:AH96)*AE$2</f>
        <v>0</v>
      </c>
      <c r="AP95" s="10"/>
      <c r="AQ95" s="44" t="s">
        <v>92</v>
      </c>
      <c r="AR95" s="72" t="s">
        <v>116</v>
      </c>
      <c r="AS95" s="33"/>
      <c r="AT95" s="74">
        <v>0</v>
      </c>
      <c r="AU95" s="74">
        <v>0</v>
      </c>
      <c r="AV95" s="32">
        <f t="shared" ref="AV95:AV98" si="806">AT95*AU95</f>
        <v>0</v>
      </c>
      <c r="AW95" s="8"/>
      <c r="AX95" s="63">
        <v>0</v>
      </c>
      <c r="AY95" s="13">
        <f t="shared" ref="AY95:AY98" si="807">(AV95*AX95)</f>
        <v>0</v>
      </c>
      <c r="AZ95" s="13">
        <f t="shared" ref="AZ95:AZ98" si="808">IF(AU$113=0,0,AY95/AU$113)</f>
        <v>0</v>
      </c>
      <c r="BA95" s="13">
        <f t="shared" ref="BA95:BA98" si="809">(AZ95*AW$2)</f>
        <v>0</v>
      </c>
      <c r="BB95" s="217">
        <f t="shared" ref="BB95" si="810">SUM(BA95:BA96)</f>
        <v>0</v>
      </c>
      <c r="BC95" s="218">
        <f t="shared" ref="BC95" si="811">SUM(AV95:AV96)*AS$2</f>
        <v>0</v>
      </c>
      <c r="BD95" s="10"/>
      <c r="BE95" s="44" t="s">
        <v>92</v>
      </c>
      <c r="BF95" s="72" t="s">
        <v>116</v>
      </c>
      <c r="BG95" s="33"/>
      <c r="BH95" s="74">
        <v>0</v>
      </c>
      <c r="BI95" s="74">
        <v>0</v>
      </c>
      <c r="BJ95" s="32">
        <f t="shared" ref="BJ95:BJ98" si="812">BH95*BI95</f>
        <v>0</v>
      </c>
      <c r="BK95" s="8"/>
      <c r="BL95" s="63">
        <v>0</v>
      </c>
      <c r="BM95" s="13">
        <f t="shared" ref="BM95:BM98" si="813">(BJ95*BL95)</f>
        <v>0</v>
      </c>
      <c r="BN95" s="13">
        <f t="shared" ref="BN95:BN98" si="814">IF(BI$113=0,0,BM95/BI$113)</f>
        <v>0</v>
      </c>
      <c r="BO95" s="13">
        <f t="shared" ref="BO95:BO98" si="815">(BN95*BK$2)</f>
        <v>0</v>
      </c>
      <c r="BP95" s="217">
        <f t="shared" ref="BP95" si="816">SUM(BO95:BO96)</f>
        <v>0</v>
      </c>
      <c r="BQ95" s="218">
        <f t="shared" ref="BQ95" si="817">SUM(BJ95:BJ96)*BG$2</f>
        <v>0</v>
      </c>
      <c r="BR95" s="10"/>
      <c r="BS95" s="44" t="s">
        <v>92</v>
      </c>
      <c r="BT95" s="72" t="s">
        <v>116</v>
      </c>
      <c r="BU95" s="33"/>
      <c r="BV95" s="74">
        <v>0</v>
      </c>
      <c r="BW95" s="74">
        <v>0</v>
      </c>
      <c r="BX95" s="32">
        <f t="shared" ref="BX95:BX98" si="818">BV95*BW95</f>
        <v>0</v>
      </c>
      <c r="BY95" s="8"/>
      <c r="BZ95" s="63">
        <v>0</v>
      </c>
      <c r="CA95" s="13">
        <f t="shared" ref="CA95:CA98" si="819">(BX95*BZ95)</f>
        <v>0</v>
      </c>
      <c r="CB95" s="13">
        <f t="shared" ref="CB95:CB98" si="820">IF(BW$113=0,0,CA95/BW$113)</f>
        <v>0</v>
      </c>
      <c r="CC95" s="13">
        <f t="shared" ref="CC95:CC98" si="821">(CB95*BY$2)</f>
        <v>0</v>
      </c>
      <c r="CD95" s="217">
        <f t="shared" ref="CD95" si="822">SUM(CC95:CC96)</f>
        <v>0</v>
      </c>
      <c r="CE95" s="218">
        <f t="shared" ref="CE95" si="823">SUM(BX95:BX96)*BU$2</f>
        <v>0</v>
      </c>
      <c r="CF95" s="10"/>
      <c r="CG95" s="44" t="s">
        <v>92</v>
      </c>
      <c r="CH95" s="72" t="s">
        <v>116</v>
      </c>
      <c r="CI95" s="33"/>
      <c r="CJ95" s="74">
        <v>0</v>
      </c>
      <c r="CK95" s="74">
        <v>0</v>
      </c>
      <c r="CL95" s="32">
        <f t="shared" ref="CL95:CL98" si="824">CJ95*CK95</f>
        <v>0</v>
      </c>
      <c r="CM95" s="8"/>
      <c r="CN95" s="63">
        <v>0</v>
      </c>
      <c r="CO95" s="13">
        <f t="shared" ref="CO95:CO98" si="825">(CL95*CN95)</f>
        <v>0</v>
      </c>
      <c r="CP95" s="13">
        <f t="shared" ref="CP95:CP98" si="826">IF(CK$113=0,0,CO95/CK$113)</f>
        <v>0</v>
      </c>
      <c r="CQ95" s="13">
        <f t="shared" ref="CQ95:CQ98" si="827">(CP95*CM$2)</f>
        <v>0</v>
      </c>
      <c r="CR95" s="217">
        <f t="shared" ref="CR95" si="828">SUM(CQ95:CQ96)</f>
        <v>0</v>
      </c>
      <c r="CS95" s="218">
        <f t="shared" ref="CS95" si="829">SUM(CL95:CL96)*CI$2</f>
        <v>0</v>
      </c>
      <c r="CT95" s="10"/>
      <c r="CU95" s="44" t="s">
        <v>92</v>
      </c>
      <c r="CV95" s="72" t="s">
        <v>116</v>
      </c>
      <c r="CW95" s="33"/>
      <c r="CX95" s="74">
        <v>0</v>
      </c>
      <c r="CY95" s="74">
        <v>0</v>
      </c>
      <c r="CZ95" s="32">
        <f t="shared" ref="CZ95:CZ98" si="830">CX95*CY95</f>
        <v>0</v>
      </c>
      <c r="DA95" s="8"/>
      <c r="DB95" s="63">
        <v>0</v>
      </c>
      <c r="DC95" s="13">
        <f t="shared" ref="DC95:DC98" si="831">(CZ95*DB95)</f>
        <v>0</v>
      </c>
      <c r="DD95" s="13">
        <f t="shared" ref="DD95:DD98" si="832">IF(CY$113=0,0,DC95/CY$113)</f>
        <v>0</v>
      </c>
      <c r="DE95" s="13">
        <f t="shared" ref="DE95:DE98" si="833">(DD95*DA$2)</f>
        <v>0</v>
      </c>
      <c r="DF95" s="217">
        <f t="shared" ref="DF95" si="834">SUM(DE95:DE96)</f>
        <v>0</v>
      </c>
      <c r="DG95" s="218">
        <f t="shared" ref="DG95" si="835">SUM(CZ95:CZ96)*CW$2</f>
        <v>0</v>
      </c>
      <c r="DH95" s="10"/>
      <c r="DI95" s="44" t="s">
        <v>92</v>
      </c>
      <c r="DJ95" s="72" t="s">
        <v>116</v>
      </c>
      <c r="DK95" s="33"/>
      <c r="DL95" s="74">
        <v>0</v>
      </c>
      <c r="DM95" s="74">
        <v>0</v>
      </c>
      <c r="DN95" s="32">
        <f t="shared" ref="DN95:DN98" si="836">DL95*DM95</f>
        <v>0</v>
      </c>
      <c r="DO95" s="8"/>
      <c r="DP95" s="63">
        <v>0</v>
      </c>
      <c r="DQ95" s="13">
        <f t="shared" ref="DQ95:DQ98" si="837">(DN95*DP95)</f>
        <v>0</v>
      </c>
      <c r="DR95" s="13">
        <f t="shared" ref="DR95:DR98" si="838">IF(DM$113=0,0,DQ95/DM$113)</f>
        <v>0</v>
      </c>
      <c r="DS95" s="13">
        <f t="shared" ref="DS95:DS98" si="839">(DR95*DO$2)</f>
        <v>0</v>
      </c>
      <c r="DT95" s="217">
        <f t="shared" ref="DT95" si="840">SUM(DS95:DS96)</f>
        <v>0</v>
      </c>
      <c r="DU95" s="218">
        <f t="shared" ref="DU95" si="841">SUM(DN95:DN96)*DK$2</f>
        <v>0</v>
      </c>
      <c r="DV95" s="10"/>
      <c r="DW95" s="44" t="s">
        <v>92</v>
      </c>
      <c r="DX95" s="72" t="s">
        <v>116</v>
      </c>
      <c r="DY95" s="33"/>
      <c r="DZ95" s="74">
        <v>0</v>
      </c>
      <c r="EA95" s="74">
        <v>0</v>
      </c>
      <c r="EB95" s="32">
        <f t="shared" ref="EB95:EB98" si="842">DZ95*EA95</f>
        <v>0</v>
      </c>
      <c r="EC95" s="8"/>
      <c r="ED95" s="63">
        <v>0</v>
      </c>
      <c r="EE95" s="13">
        <f t="shared" ref="EE95:EE98" si="843">(EB95*ED95)</f>
        <v>0</v>
      </c>
      <c r="EF95" s="13">
        <f t="shared" ref="EF95:EF98" si="844">IF(EA$113=0,0,EE95/EA$113)</f>
        <v>0</v>
      </c>
      <c r="EG95" s="13">
        <f t="shared" ref="EG95:EG98" si="845">(EF95*EC$2)</f>
        <v>0</v>
      </c>
      <c r="EH95" s="217">
        <f t="shared" ref="EH95" si="846">SUM(EG95:EG96)</f>
        <v>0</v>
      </c>
      <c r="EI95" s="218">
        <f t="shared" ref="EI95" si="847">SUM(EB95:EB96)*DY$2</f>
        <v>0</v>
      </c>
      <c r="EJ95" s="10"/>
      <c r="EK95" s="265"/>
      <c r="EL95" s="104"/>
      <c r="EM95" s="104"/>
      <c r="EN95" s="104"/>
      <c r="EO95" s="104"/>
      <c r="EP95" s="104"/>
      <c r="EQ95" s="104"/>
      <c r="ER95" s="105"/>
      <c r="ES95" s="105"/>
      <c r="ET95" s="105"/>
      <c r="EU95" s="105"/>
      <c r="EV95" s="492"/>
      <c r="EW95" s="504"/>
      <c r="EZ95" s="748"/>
      <c r="FA95" s="86"/>
      <c r="FC95" s="44"/>
      <c r="FD95" s="302"/>
      <c r="FE95" s="87" t="s">
        <v>73</v>
      </c>
      <c r="FF95" s="8" t="s">
        <v>129</v>
      </c>
      <c r="FG95" s="61"/>
      <c r="FH95" s="72">
        <v>1.74</v>
      </c>
      <c r="FI95" s="496">
        <f t="shared" si="782"/>
        <v>0</v>
      </c>
      <c r="FJ95" s="10"/>
      <c r="FK95" s="302"/>
      <c r="FL95" s="61"/>
      <c r="FM95" s="61"/>
      <c r="FN95" s="87" t="s">
        <v>73</v>
      </c>
      <c r="FO95" s="8" t="s">
        <v>129</v>
      </c>
      <c r="FP95" s="61"/>
      <c r="FQ95" s="72">
        <v>2.1800000000000002</v>
      </c>
      <c r="FR95" s="496">
        <f t="shared" si="783"/>
        <v>0</v>
      </c>
      <c r="FS95" s="88"/>
    </row>
    <row r="96" spans="1:175" x14ac:dyDescent="0.25">
      <c r="A96" s="44" t="s">
        <v>92</v>
      </c>
      <c r="B96" s="72" t="s">
        <v>116</v>
      </c>
      <c r="C96" s="33"/>
      <c r="D96" s="74">
        <v>0</v>
      </c>
      <c r="E96" s="74">
        <v>0</v>
      </c>
      <c r="F96" s="32">
        <f>D96*E96</f>
        <v>0</v>
      </c>
      <c r="G96" s="8"/>
      <c r="H96" s="63">
        <v>0</v>
      </c>
      <c r="I96" s="13">
        <f>(F96*H96)</f>
        <v>0</v>
      </c>
      <c r="J96" s="13">
        <f>IF(E$113=0,0,I96/E$113)</f>
        <v>0</v>
      </c>
      <c r="K96" s="13">
        <f>(J96*G$2)</f>
        <v>0</v>
      </c>
      <c r="L96" s="1044" t="s">
        <v>280</v>
      </c>
      <c r="M96" s="1045"/>
      <c r="N96" s="15"/>
      <c r="O96" s="44" t="s">
        <v>92</v>
      </c>
      <c r="P96" s="72" t="s">
        <v>116</v>
      </c>
      <c r="Q96" s="33"/>
      <c r="R96" s="74">
        <v>0</v>
      </c>
      <c r="S96" s="74">
        <v>0</v>
      </c>
      <c r="T96" s="32">
        <f>R96*S96</f>
        <v>0</v>
      </c>
      <c r="U96" s="8"/>
      <c r="V96" s="63">
        <v>0</v>
      </c>
      <c r="W96" s="13">
        <f>(T96*V96)</f>
        <v>0</v>
      </c>
      <c r="X96" s="13">
        <f>IF(S$113=0,0,W96/S$113)</f>
        <v>0</v>
      </c>
      <c r="Y96" s="13">
        <f>(X96*U$2)</f>
        <v>0</v>
      </c>
      <c r="Z96" s="1044" t="s">
        <v>280</v>
      </c>
      <c r="AA96" s="1045"/>
      <c r="AB96" s="15"/>
      <c r="AC96" s="44" t="s">
        <v>92</v>
      </c>
      <c r="AD96" s="72" t="s">
        <v>116</v>
      </c>
      <c r="AE96" s="33"/>
      <c r="AF96" s="74">
        <v>0</v>
      </c>
      <c r="AG96" s="74">
        <v>0</v>
      </c>
      <c r="AH96" s="32">
        <f t="shared" si="800"/>
        <v>0</v>
      </c>
      <c r="AI96" s="8"/>
      <c r="AJ96" s="63">
        <v>0</v>
      </c>
      <c r="AK96" s="13">
        <f t="shared" si="801"/>
        <v>0</v>
      </c>
      <c r="AL96" s="13">
        <f t="shared" si="802"/>
        <v>0</v>
      </c>
      <c r="AM96" s="13">
        <f t="shared" si="803"/>
        <v>0</v>
      </c>
      <c r="AN96" s="1044" t="s">
        <v>280</v>
      </c>
      <c r="AO96" s="1045"/>
      <c r="AP96" s="15"/>
      <c r="AQ96" s="44" t="s">
        <v>92</v>
      </c>
      <c r="AR96" s="72" t="s">
        <v>116</v>
      </c>
      <c r="AS96" s="33"/>
      <c r="AT96" s="74">
        <v>0</v>
      </c>
      <c r="AU96" s="74">
        <v>0</v>
      </c>
      <c r="AV96" s="32">
        <f t="shared" si="806"/>
        <v>0</v>
      </c>
      <c r="AW96" s="8"/>
      <c r="AX96" s="63">
        <v>0</v>
      </c>
      <c r="AY96" s="13">
        <f t="shared" si="807"/>
        <v>0</v>
      </c>
      <c r="AZ96" s="13">
        <f t="shared" si="808"/>
        <v>0</v>
      </c>
      <c r="BA96" s="13">
        <f t="shared" si="809"/>
        <v>0</v>
      </c>
      <c r="BB96" s="1044" t="s">
        <v>280</v>
      </c>
      <c r="BC96" s="1045"/>
      <c r="BD96" s="15"/>
      <c r="BE96" s="44" t="s">
        <v>92</v>
      </c>
      <c r="BF96" s="72" t="s">
        <v>116</v>
      </c>
      <c r="BG96" s="33"/>
      <c r="BH96" s="74">
        <v>0</v>
      </c>
      <c r="BI96" s="74">
        <v>0</v>
      </c>
      <c r="BJ96" s="32">
        <f t="shared" si="812"/>
        <v>0</v>
      </c>
      <c r="BK96" s="8"/>
      <c r="BL96" s="63">
        <v>0</v>
      </c>
      <c r="BM96" s="13">
        <f t="shared" si="813"/>
        <v>0</v>
      </c>
      <c r="BN96" s="13">
        <f t="shared" si="814"/>
        <v>0</v>
      </c>
      <c r="BO96" s="13">
        <f t="shared" si="815"/>
        <v>0</v>
      </c>
      <c r="BP96" s="1044" t="s">
        <v>280</v>
      </c>
      <c r="BQ96" s="1045"/>
      <c r="BR96" s="15"/>
      <c r="BS96" s="44" t="s">
        <v>92</v>
      </c>
      <c r="BT96" s="72" t="s">
        <v>116</v>
      </c>
      <c r="BU96" s="33"/>
      <c r="BV96" s="74">
        <v>0</v>
      </c>
      <c r="BW96" s="74">
        <v>0</v>
      </c>
      <c r="BX96" s="32">
        <f t="shared" si="818"/>
        <v>0</v>
      </c>
      <c r="BY96" s="8"/>
      <c r="BZ96" s="63">
        <v>0</v>
      </c>
      <c r="CA96" s="13">
        <f t="shared" si="819"/>
        <v>0</v>
      </c>
      <c r="CB96" s="13">
        <f t="shared" si="820"/>
        <v>0</v>
      </c>
      <c r="CC96" s="13">
        <f t="shared" si="821"/>
        <v>0</v>
      </c>
      <c r="CD96" s="1044" t="s">
        <v>280</v>
      </c>
      <c r="CE96" s="1045"/>
      <c r="CF96" s="15"/>
      <c r="CG96" s="44" t="s">
        <v>92</v>
      </c>
      <c r="CH96" s="72" t="s">
        <v>116</v>
      </c>
      <c r="CI96" s="33"/>
      <c r="CJ96" s="74">
        <v>0</v>
      </c>
      <c r="CK96" s="74">
        <v>0</v>
      </c>
      <c r="CL96" s="32">
        <f t="shared" si="824"/>
        <v>0</v>
      </c>
      <c r="CM96" s="8"/>
      <c r="CN96" s="63">
        <v>0</v>
      </c>
      <c r="CO96" s="13">
        <f t="shared" si="825"/>
        <v>0</v>
      </c>
      <c r="CP96" s="13">
        <f t="shared" si="826"/>
        <v>0</v>
      </c>
      <c r="CQ96" s="13">
        <f t="shared" si="827"/>
        <v>0</v>
      </c>
      <c r="CR96" s="1044" t="s">
        <v>280</v>
      </c>
      <c r="CS96" s="1045"/>
      <c r="CT96" s="15"/>
      <c r="CU96" s="44" t="s">
        <v>92</v>
      </c>
      <c r="CV96" s="72" t="s">
        <v>116</v>
      </c>
      <c r="CW96" s="33"/>
      <c r="CX96" s="74">
        <v>0</v>
      </c>
      <c r="CY96" s="74">
        <v>0</v>
      </c>
      <c r="CZ96" s="32">
        <f t="shared" si="830"/>
        <v>0</v>
      </c>
      <c r="DA96" s="8"/>
      <c r="DB96" s="63">
        <v>0</v>
      </c>
      <c r="DC96" s="13">
        <f t="shared" si="831"/>
        <v>0</v>
      </c>
      <c r="DD96" s="13">
        <f t="shared" si="832"/>
        <v>0</v>
      </c>
      <c r="DE96" s="13">
        <f t="shared" si="833"/>
        <v>0</v>
      </c>
      <c r="DF96" s="1044" t="s">
        <v>280</v>
      </c>
      <c r="DG96" s="1045"/>
      <c r="DH96" s="15"/>
      <c r="DI96" s="44" t="s">
        <v>92</v>
      </c>
      <c r="DJ96" s="72" t="s">
        <v>116</v>
      </c>
      <c r="DK96" s="33"/>
      <c r="DL96" s="74">
        <v>0</v>
      </c>
      <c r="DM96" s="74">
        <v>0</v>
      </c>
      <c r="DN96" s="32">
        <f t="shared" si="836"/>
        <v>0</v>
      </c>
      <c r="DO96" s="8"/>
      <c r="DP96" s="63">
        <v>0</v>
      </c>
      <c r="DQ96" s="13">
        <f t="shared" si="837"/>
        <v>0</v>
      </c>
      <c r="DR96" s="13">
        <f t="shared" si="838"/>
        <v>0</v>
      </c>
      <c r="DS96" s="13">
        <f t="shared" si="839"/>
        <v>0</v>
      </c>
      <c r="DT96" s="1044" t="s">
        <v>280</v>
      </c>
      <c r="DU96" s="1045"/>
      <c r="DV96" s="15"/>
      <c r="DW96" s="44" t="s">
        <v>92</v>
      </c>
      <c r="DX96" s="72" t="s">
        <v>116</v>
      </c>
      <c r="DY96" s="33"/>
      <c r="DZ96" s="74">
        <v>0</v>
      </c>
      <c r="EA96" s="74">
        <v>0</v>
      </c>
      <c r="EB96" s="32">
        <f t="shared" si="842"/>
        <v>0</v>
      </c>
      <c r="EC96" s="8"/>
      <c r="ED96" s="63">
        <v>0</v>
      </c>
      <c r="EE96" s="13">
        <f t="shared" si="843"/>
        <v>0</v>
      </c>
      <c r="EF96" s="13">
        <f t="shared" si="844"/>
        <v>0</v>
      </c>
      <c r="EG96" s="13">
        <f t="shared" si="845"/>
        <v>0</v>
      </c>
      <c r="EH96" s="1044" t="s">
        <v>280</v>
      </c>
      <c r="EI96" s="1045"/>
      <c r="EJ96" s="15"/>
      <c r="EK96" s="44"/>
      <c r="EL96" s="8" t="s">
        <v>126</v>
      </c>
      <c r="EM96" s="763" t="s">
        <v>127</v>
      </c>
      <c r="EN96" s="763" t="s">
        <v>4</v>
      </c>
      <c r="EO96" s="763" t="s">
        <v>128</v>
      </c>
      <c r="EP96" s="8"/>
      <c r="EQ96" s="8"/>
      <c r="ER96" s="10"/>
      <c r="ES96" s="61"/>
      <c r="ET96" s="10"/>
      <c r="EU96" s="10"/>
      <c r="EV96" s="763" t="s">
        <v>127</v>
      </c>
      <c r="EW96" s="763" t="s">
        <v>4</v>
      </c>
      <c r="EX96" s="763" t="s">
        <v>128</v>
      </c>
      <c r="EY96" s="8"/>
      <c r="EZ96" s="8"/>
      <c r="FA96" s="88"/>
      <c r="FC96" s="44"/>
      <c r="FD96" s="302"/>
      <c r="FE96" s="87" t="s">
        <v>133</v>
      </c>
      <c r="FF96" s="8" t="s">
        <v>132</v>
      </c>
      <c r="FG96" s="61"/>
      <c r="FH96" s="72">
        <v>3.39</v>
      </c>
      <c r="FI96" s="496">
        <f t="shared" si="782"/>
        <v>0</v>
      </c>
      <c r="FJ96" s="10"/>
      <c r="FK96" s="302"/>
      <c r="FL96" s="61"/>
      <c r="FM96" s="61"/>
      <c r="FN96" s="87" t="s">
        <v>133</v>
      </c>
      <c r="FO96" s="8" t="s">
        <v>132</v>
      </c>
      <c r="FP96" s="61"/>
      <c r="FQ96" s="72">
        <v>0</v>
      </c>
      <c r="FR96" s="496">
        <f t="shared" si="783"/>
        <v>0</v>
      </c>
      <c r="FS96" s="88"/>
    </row>
    <row r="97" spans="1:175" x14ac:dyDescent="0.25">
      <c r="A97" s="44" t="s">
        <v>93</v>
      </c>
      <c r="B97" s="72" t="s">
        <v>117</v>
      </c>
      <c r="C97" s="33"/>
      <c r="D97" s="74">
        <v>0</v>
      </c>
      <c r="E97" s="74">
        <v>0</v>
      </c>
      <c r="F97" s="32">
        <f>D97*E97</f>
        <v>0</v>
      </c>
      <c r="G97" s="8"/>
      <c r="H97" s="63">
        <v>0</v>
      </c>
      <c r="I97" s="13">
        <f>(F97*H97)</f>
        <v>0</v>
      </c>
      <c r="J97" s="13">
        <f>IF(E$113=0,0,I97/E$113)</f>
        <v>0</v>
      </c>
      <c r="K97" s="13">
        <f>(J97*G$2)</f>
        <v>0</v>
      </c>
      <c r="L97" s="217">
        <f>SUM(K97:K98)</f>
        <v>0</v>
      </c>
      <c r="M97" s="218">
        <f>SUM(F97:F98)*C$2</f>
        <v>0</v>
      </c>
      <c r="N97" s="10"/>
      <c r="O97" s="44" t="s">
        <v>93</v>
      </c>
      <c r="P97" s="72" t="s">
        <v>117</v>
      </c>
      <c r="Q97" s="33"/>
      <c r="R97" s="74">
        <v>0</v>
      </c>
      <c r="S97" s="74">
        <v>0</v>
      </c>
      <c r="T97" s="32">
        <f>R97*S97</f>
        <v>0</v>
      </c>
      <c r="U97" s="8"/>
      <c r="V97" s="63">
        <v>0</v>
      </c>
      <c r="W97" s="13">
        <f>(T97*V97)</f>
        <v>0</v>
      </c>
      <c r="X97" s="13">
        <f>IF(S$113=0,0,W97/S$113)</f>
        <v>0</v>
      </c>
      <c r="Y97" s="13">
        <f>(X97*U$2)</f>
        <v>0</v>
      </c>
      <c r="Z97" s="217">
        <f>SUM(Y97:Y98)</f>
        <v>0</v>
      </c>
      <c r="AA97" s="218">
        <f>SUM(T97:T98)*Q$2</f>
        <v>0</v>
      </c>
      <c r="AB97" s="10"/>
      <c r="AC97" s="44" t="s">
        <v>93</v>
      </c>
      <c r="AD97" s="72" t="s">
        <v>117</v>
      </c>
      <c r="AE97" s="33"/>
      <c r="AF97" s="74">
        <v>0</v>
      </c>
      <c r="AG97" s="74">
        <v>0</v>
      </c>
      <c r="AH97" s="32">
        <f t="shared" si="800"/>
        <v>0</v>
      </c>
      <c r="AI97" s="8"/>
      <c r="AJ97" s="63">
        <v>0</v>
      </c>
      <c r="AK97" s="13">
        <f t="shared" si="801"/>
        <v>0</v>
      </c>
      <c r="AL97" s="13">
        <f t="shared" si="802"/>
        <v>0</v>
      </c>
      <c r="AM97" s="13">
        <f t="shared" si="803"/>
        <v>0</v>
      </c>
      <c r="AN97" s="217">
        <f t="shared" ref="AN97" si="848">SUM(AM97:AM98)</f>
        <v>0</v>
      </c>
      <c r="AO97" s="218">
        <f t="shared" ref="AO97" si="849">SUM(AH97:AH98)*AE$2</f>
        <v>0</v>
      </c>
      <c r="AP97" s="10"/>
      <c r="AQ97" s="44" t="s">
        <v>93</v>
      </c>
      <c r="AR97" s="72" t="s">
        <v>117</v>
      </c>
      <c r="AS97" s="33"/>
      <c r="AT97" s="74">
        <v>0</v>
      </c>
      <c r="AU97" s="74">
        <v>0</v>
      </c>
      <c r="AV97" s="32">
        <f t="shared" si="806"/>
        <v>0</v>
      </c>
      <c r="AW97" s="8"/>
      <c r="AX97" s="63">
        <v>0</v>
      </c>
      <c r="AY97" s="13">
        <f t="shared" si="807"/>
        <v>0</v>
      </c>
      <c r="AZ97" s="13">
        <f t="shared" si="808"/>
        <v>0</v>
      </c>
      <c r="BA97" s="13">
        <f t="shared" si="809"/>
        <v>0</v>
      </c>
      <c r="BB97" s="217">
        <f t="shared" ref="BB97" si="850">SUM(BA97:BA98)</f>
        <v>0</v>
      </c>
      <c r="BC97" s="218">
        <f t="shared" ref="BC97" si="851">SUM(AV97:AV98)*AS$2</f>
        <v>0</v>
      </c>
      <c r="BD97" s="10"/>
      <c r="BE97" s="44" t="s">
        <v>93</v>
      </c>
      <c r="BF97" s="72" t="s">
        <v>117</v>
      </c>
      <c r="BG97" s="33"/>
      <c r="BH97" s="74">
        <v>0</v>
      </c>
      <c r="BI97" s="74">
        <v>0</v>
      </c>
      <c r="BJ97" s="32">
        <f t="shared" si="812"/>
        <v>0</v>
      </c>
      <c r="BK97" s="8"/>
      <c r="BL97" s="63">
        <v>0</v>
      </c>
      <c r="BM97" s="13">
        <f t="shared" si="813"/>
        <v>0</v>
      </c>
      <c r="BN97" s="13">
        <f t="shared" si="814"/>
        <v>0</v>
      </c>
      <c r="BO97" s="13">
        <f t="shared" si="815"/>
        <v>0</v>
      </c>
      <c r="BP97" s="217">
        <f t="shared" ref="BP97" si="852">SUM(BO97:BO98)</f>
        <v>0</v>
      </c>
      <c r="BQ97" s="218">
        <f t="shared" ref="BQ97" si="853">SUM(BJ97:BJ98)*BG$2</f>
        <v>0</v>
      </c>
      <c r="BR97" s="10"/>
      <c r="BS97" s="44" t="s">
        <v>93</v>
      </c>
      <c r="BT97" s="72" t="s">
        <v>117</v>
      </c>
      <c r="BU97" s="33"/>
      <c r="BV97" s="74">
        <v>0</v>
      </c>
      <c r="BW97" s="74">
        <v>0</v>
      </c>
      <c r="BX97" s="32">
        <f t="shared" si="818"/>
        <v>0</v>
      </c>
      <c r="BY97" s="8"/>
      <c r="BZ97" s="63">
        <v>0</v>
      </c>
      <c r="CA97" s="13">
        <f t="shared" si="819"/>
        <v>0</v>
      </c>
      <c r="CB97" s="13">
        <f t="shared" si="820"/>
        <v>0</v>
      </c>
      <c r="CC97" s="13">
        <f t="shared" si="821"/>
        <v>0</v>
      </c>
      <c r="CD97" s="217">
        <f t="shared" ref="CD97" si="854">SUM(CC97:CC98)</f>
        <v>0</v>
      </c>
      <c r="CE97" s="218">
        <f t="shared" ref="CE97" si="855">SUM(BX97:BX98)*BU$2</f>
        <v>0</v>
      </c>
      <c r="CF97" s="10"/>
      <c r="CG97" s="44" t="s">
        <v>93</v>
      </c>
      <c r="CH97" s="72" t="s">
        <v>117</v>
      </c>
      <c r="CI97" s="33"/>
      <c r="CJ97" s="74">
        <v>0</v>
      </c>
      <c r="CK97" s="74">
        <v>0</v>
      </c>
      <c r="CL97" s="32">
        <f t="shared" si="824"/>
        <v>0</v>
      </c>
      <c r="CM97" s="8"/>
      <c r="CN97" s="63">
        <v>0</v>
      </c>
      <c r="CO97" s="13">
        <f t="shared" si="825"/>
        <v>0</v>
      </c>
      <c r="CP97" s="13">
        <f t="shared" si="826"/>
        <v>0</v>
      </c>
      <c r="CQ97" s="13">
        <f t="shared" si="827"/>
        <v>0</v>
      </c>
      <c r="CR97" s="217">
        <f t="shared" ref="CR97" si="856">SUM(CQ97:CQ98)</f>
        <v>0</v>
      </c>
      <c r="CS97" s="218">
        <f t="shared" ref="CS97" si="857">SUM(CL97:CL98)*CI$2</f>
        <v>0</v>
      </c>
      <c r="CT97" s="10"/>
      <c r="CU97" s="44" t="s">
        <v>93</v>
      </c>
      <c r="CV97" s="72" t="s">
        <v>117</v>
      </c>
      <c r="CW97" s="33"/>
      <c r="CX97" s="74">
        <v>0</v>
      </c>
      <c r="CY97" s="74">
        <v>0</v>
      </c>
      <c r="CZ97" s="32">
        <f t="shared" si="830"/>
        <v>0</v>
      </c>
      <c r="DA97" s="8"/>
      <c r="DB97" s="63">
        <v>0</v>
      </c>
      <c r="DC97" s="13">
        <f t="shared" si="831"/>
        <v>0</v>
      </c>
      <c r="DD97" s="13">
        <f t="shared" si="832"/>
        <v>0</v>
      </c>
      <c r="DE97" s="13">
        <f t="shared" si="833"/>
        <v>0</v>
      </c>
      <c r="DF97" s="217">
        <f t="shared" ref="DF97" si="858">SUM(DE97:DE98)</f>
        <v>0</v>
      </c>
      <c r="DG97" s="218">
        <f t="shared" ref="DG97" si="859">SUM(CZ97:CZ98)*CW$2</f>
        <v>0</v>
      </c>
      <c r="DH97" s="10"/>
      <c r="DI97" s="44" t="s">
        <v>93</v>
      </c>
      <c r="DJ97" s="72" t="s">
        <v>117</v>
      </c>
      <c r="DK97" s="33"/>
      <c r="DL97" s="74">
        <v>0</v>
      </c>
      <c r="DM97" s="74">
        <v>0</v>
      </c>
      <c r="DN97" s="32">
        <f t="shared" si="836"/>
        <v>0</v>
      </c>
      <c r="DO97" s="8"/>
      <c r="DP97" s="63">
        <v>0</v>
      </c>
      <c r="DQ97" s="13">
        <f t="shared" si="837"/>
        <v>0</v>
      </c>
      <c r="DR97" s="13">
        <f t="shared" si="838"/>
        <v>0</v>
      </c>
      <c r="DS97" s="13">
        <f t="shared" si="839"/>
        <v>0</v>
      </c>
      <c r="DT97" s="217">
        <f t="shared" ref="DT97" si="860">SUM(DS97:DS98)</f>
        <v>0</v>
      </c>
      <c r="DU97" s="218">
        <f t="shared" ref="DU97" si="861">SUM(DN97:DN98)*DK$2</f>
        <v>0</v>
      </c>
      <c r="DV97" s="10"/>
      <c r="DW97" s="44" t="s">
        <v>93</v>
      </c>
      <c r="DX97" s="72" t="s">
        <v>117</v>
      </c>
      <c r="DY97" s="33"/>
      <c r="DZ97" s="74">
        <v>0</v>
      </c>
      <c r="EA97" s="74">
        <v>0</v>
      </c>
      <c r="EB97" s="32">
        <f t="shared" si="842"/>
        <v>0</v>
      </c>
      <c r="EC97" s="8"/>
      <c r="ED97" s="63">
        <v>0</v>
      </c>
      <c r="EE97" s="13">
        <f t="shared" si="843"/>
        <v>0</v>
      </c>
      <c r="EF97" s="13">
        <f t="shared" si="844"/>
        <v>0</v>
      </c>
      <c r="EG97" s="13">
        <f t="shared" si="845"/>
        <v>0</v>
      </c>
      <c r="EH97" s="217">
        <f t="shared" ref="EH97" si="862">SUM(EG97:EG98)</f>
        <v>0</v>
      </c>
      <c r="EI97" s="218">
        <f t="shared" ref="EI97" si="863">SUM(EB97:EB98)*DY$2</f>
        <v>0</v>
      </c>
      <c r="EJ97" s="10"/>
      <c r="EK97" s="44"/>
      <c r="EL97" s="295" t="s">
        <v>331</v>
      </c>
      <c r="EM97" s="296">
        <v>0</v>
      </c>
      <c r="EN97" s="297">
        <v>1</v>
      </c>
      <c r="EO97" s="190">
        <f>SUM(EP98:EP108)</f>
        <v>76.39</v>
      </c>
      <c r="EP97" s="107"/>
      <c r="EQ97" s="496">
        <f>SUM(EQ98:EQ108)</f>
        <v>0</v>
      </c>
      <c r="ER97" s="10"/>
      <c r="ES97" s="61"/>
      <c r="ET97" s="298" t="s">
        <v>330</v>
      </c>
      <c r="EU97" s="299"/>
      <c r="EV97" s="296">
        <v>0</v>
      </c>
      <c r="EW97" s="300">
        <v>1</v>
      </c>
      <c r="EX97" s="190">
        <f>SUM(EY98:EY108)</f>
        <v>47.54</v>
      </c>
      <c r="EY97" s="107"/>
      <c r="EZ97" s="496">
        <f>SUM(EZ98:EZ108)</f>
        <v>0</v>
      </c>
      <c r="FA97" s="88"/>
      <c r="FC97" s="44"/>
      <c r="FD97" s="302"/>
      <c r="FE97" s="87" t="s">
        <v>65</v>
      </c>
      <c r="FF97" s="95" t="s">
        <v>60</v>
      </c>
      <c r="FG97" s="14"/>
      <c r="FH97" s="72">
        <v>0.69</v>
      </c>
      <c r="FI97" s="496">
        <f t="shared" si="782"/>
        <v>0</v>
      </c>
      <c r="FJ97" s="10"/>
      <c r="FK97" s="302"/>
      <c r="FL97" s="61"/>
      <c r="FM97" s="61"/>
      <c r="FN97" s="87" t="s">
        <v>65</v>
      </c>
      <c r="FO97" s="95" t="s">
        <v>60</v>
      </c>
      <c r="FP97" s="14"/>
      <c r="FQ97" s="72">
        <v>0.83</v>
      </c>
      <c r="FR97" s="496">
        <f t="shared" si="783"/>
        <v>0</v>
      </c>
      <c r="FS97" s="88"/>
    </row>
    <row r="98" spans="1:175" x14ac:dyDescent="0.25">
      <c r="A98" s="44" t="s">
        <v>93</v>
      </c>
      <c r="B98" s="72" t="s">
        <v>117</v>
      </c>
      <c r="C98" s="33"/>
      <c r="D98" s="74">
        <v>0</v>
      </c>
      <c r="E98" s="74">
        <v>0</v>
      </c>
      <c r="F98" s="32">
        <f>D98*E98</f>
        <v>0</v>
      </c>
      <c r="G98" s="8"/>
      <c r="H98" s="63">
        <v>0</v>
      </c>
      <c r="I98" s="13">
        <f>(F98*H98)</f>
        <v>0</v>
      </c>
      <c r="J98" s="13">
        <f>IF(E$113=0,0,I98/E$113)</f>
        <v>0</v>
      </c>
      <c r="K98" s="13">
        <f>(J98*G$2)</f>
        <v>0</v>
      </c>
      <c r="L98" s="151"/>
      <c r="M98" s="155"/>
      <c r="N98" s="10"/>
      <c r="O98" s="44" t="s">
        <v>93</v>
      </c>
      <c r="P98" s="72" t="s">
        <v>117</v>
      </c>
      <c r="Q98" s="33"/>
      <c r="R98" s="74">
        <v>0</v>
      </c>
      <c r="S98" s="74">
        <v>0</v>
      </c>
      <c r="T98" s="32">
        <f>R98*S98</f>
        <v>0</v>
      </c>
      <c r="U98" s="8"/>
      <c r="V98" s="63">
        <v>0</v>
      </c>
      <c r="W98" s="13">
        <f>(T98*V98)</f>
        <v>0</v>
      </c>
      <c r="X98" s="13">
        <f>IF(S$113=0,0,W98/S$113)</f>
        <v>0</v>
      </c>
      <c r="Y98" s="13">
        <f>(X98*U$2)</f>
        <v>0</v>
      </c>
      <c r="Z98" s="151"/>
      <c r="AA98" s="155"/>
      <c r="AB98" s="10"/>
      <c r="AC98" s="44" t="s">
        <v>93</v>
      </c>
      <c r="AD98" s="72" t="s">
        <v>117</v>
      </c>
      <c r="AE98" s="33"/>
      <c r="AF98" s="74">
        <v>0</v>
      </c>
      <c r="AG98" s="74">
        <v>0</v>
      </c>
      <c r="AH98" s="32">
        <f t="shared" si="800"/>
        <v>0</v>
      </c>
      <c r="AI98" s="8"/>
      <c r="AJ98" s="63">
        <v>0</v>
      </c>
      <c r="AK98" s="13">
        <f t="shared" si="801"/>
        <v>0</v>
      </c>
      <c r="AL98" s="13">
        <f t="shared" si="802"/>
        <v>0</v>
      </c>
      <c r="AM98" s="13">
        <f t="shared" si="803"/>
        <v>0</v>
      </c>
      <c r="AN98" s="151"/>
      <c r="AO98" s="155"/>
      <c r="AP98" s="10"/>
      <c r="AQ98" s="44" t="s">
        <v>93</v>
      </c>
      <c r="AR98" s="72" t="s">
        <v>117</v>
      </c>
      <c r="AS98" s="33"/>
      <c r="AT98" s="74">
        <v>0</v>
      </c>
      <c r="AU98" s="74">
        <v>0</v>
      </c>
      <c r="AV98" s="32">
        <f t="shared" si="806"/>
        <v>0</v>
      </c>
      <c r="AW98" s="8"/>
      <c r="AX98" s="63">
        <v>0</v>
      </c>
      <c r="AY98" s="13">
        <f t="shared" si="807"/>
        <v>0</v>
      </c>
      <c r="AZ98" s="13">
        <f t="shared" si="808"/>
        <v>0</v>
      </c>
      <c r="BA98" s="13">
        <f t="shared" si="809"/>
        <v>0</v>
      </c>
      <c r="BB98" s="151"/>
      <c r="BC98" s="155"/>
      <c r="BD98" s="10"/>
      <c r="BE98" s="44" t="s">
        <v>93</v>
      </c>
      <c r="BF98" s="72" t="s">
        <v>117</v>
      </c>
      <c r="BG98" s="33"/>
      <c r="BH98" s="74">
        <v>0</v>
      </c>
      <c r="BI98" s="74">
        <v>0</v>
      </c>
      <c r="BJ98" s="32">
        <f t="shared" si="812"/>
        <v>0</v>
      </c>
      <c r="BK98" s="8"/>
      <c r="BL98" s="63">
        <v>0</v>
      </c>
      <c r="BM98" s="13">
        <f t="shared" si="813"/>
        <v>0</v>
      </c>
      <c r="BN98" s="13">
        <f t="shared" si="814"/>
        <v>0</v>
      </c>
      <c r="BO98" s="13">
        <f t="shared" si="815"/>
        <v>0</v>
      </c>
      <c r="BP98" s="151"/>
      <c r="BQ98" s="155"/>
      <c r="BR98" s="10"/>
      <c r="BS98" s="44" t="s">
        <v>93</v>
      </c>
      <c r="BT98" s="72" t="s">
        <v>117</v>
      </c>
      <c r="BU98" s="33"/>
      <c r="BV98" s="74">
        <v>0</v>
      </c>
      <c r="BW98" s="74">
        <v>0</v>
      </c>
      <c r="BX98" s="32">
        <f t="shared" si="818"/>
        <v>0</v>
      </c>
      <c r="BY98" s="8"/>
      <c r="BZ98" s="63">
        <v>0</v>
      </c>
      <c r="CA98" s="13">
        <f t="shared" si="819"/>
        <v>0</v>
      </c>
      <c r="CB98" s="13">
        <f t="shared" si="820"/>
        <v>0</v>
      </c>
      <c r="CC98" s="13">
        <f t="shared" si="821"/>
        <v>0</v>
      </c>
      <c r="CD98" s="151"/>
      <c r="CE98" s="155"/>
      <c r="CF98" s="10"/>
      <c r="CG98" s="44" t="s">
        <v>93</v>
      </c>
      <c r="CH98" s="72" t="s">
        <v>117</v>
      </c>
      <c r="CI98" s="33"/>
      <c r="CJ98" s="74">
        <v>0</v>
      </c>
      <c r="CK98" s="74">
        <v>0</v>
      </c>
      <c r="CL98" s="32">
        <f t="shared" si="824"/>
        <v>0</v>
      </c>
      <c r="CM98" s="8"/>
      <c r="CN98" s="63">
        <v>0</v>
      </c>
      <c r="CO98" s="13">
        <f t="shared" si="825"/>
        <v>0</v>
      </c>
      <c r="CP98" s="13">
        <f t="shared" si="826"/>
        <v>0</v>
      </c>
      <c r="CQ98" s="13">
        <f t="shared" si="827"/>
        <v>0</v>
      </c>
      <c r="CR98" s="151"/>
      <c r="CS98" s="155"/>
      <c r="CT98" s="10"/>
      <c r="CU98" s="44" t="s">
        <v>93</v>
      </c>
      <c r="CV98" s="72" t="s">
        <v>117</v>
      </c>
      <c r="CW98" s="33"/>
      <c r="CX98" s="74">
        <v>0</v>
      </c>
      <c r="CY98" s="74">
        <v>0</v>
      </c>
      <c r="CZ98" s="32">
        <f t="shared" si="830"/>
        <v>0</v>
      </c>
      <c r="DA98" s="8"/>
      <c r="DB98" s="63">
        <v>0</v>
      </c>
      <c r="DC98" s="13">
        <f t="shared" si="831"/>
        <v>0</v>
      </c>
      <c r="DD98" s="13">
        <f t="shared" si="832"/>
        <v>0</v>
      </c>
      <c r="DE98" s="13">
        <f t="shared" si="833"/>
        <v>0</v>
      </c>
      <c r="DF98" s="151"/>
      <c r="DG98" s="155"/>
      <c r="DH98" s="10"/>
      <c r="DI98" s="44" t="s">
        <v>93</v>
      </c>
      <c r="DJ98" s="72" t="s">
        <v>117</v>
      </c>
      <c r="DK98" s="33"/>
      <c r="DL98" s="74">
        <v>0</v>
      </c>
      <c r="DM98" s="74">
        <v>0</v>
      </c>
      <c r="DN98" s="32">
        <f t="shared" si="836"/>
        <v>0</v>
      </c>
      <c r="DO98" s="8"/>
      <c r="DP98" s="63">
        <v>0</v>
      </c>
      <c r="DQ98" s="13">
        <f t="shared" si="837"/>
        <v>0</v>
      </c>
      <c r="DR98" s="13">
        <f t="shared" si="838"/>
        <v>0</v>
      </c>
      <c r="DS98" s="13">
        <f t="shared" si="839"/>
        <v>0</v>
      </c>
      <c r="DT98" s="151"/>
      <c r="DU98" s="155"/>
      <c r="DV98" s="10"/>
      <c r="DW98" s="44" t="s">
        <v>93</v>
      </c>
      <c r="DX98" s="72" t="s">
        <v>117</v>
      </c>
      <c r="DY98" s="33"/>
      <c r="DZ98" s="74">
        <v>0</v>
      </c>
      <c r="EA98" s="74">
        <v>0</v>
      </c>
      <c r="EB98" s="32">
        <f t="shared" si="842"/>
        <v>0</v>
      </c>
      <c r="EC98" s="8"/>
      <c r="ED98" s="63">
        <v>0</v>
      </c>
      <c r="EE98" s="13">
        <f t="shared" si="843"/>
        <v>0</v>
      </c>
      <c r="EF98" s="13">
        <f t="shared" si="844"/>
        <v>0</v>
      </c>
      <c r="EG98" s="13">
        <f t="shared" si="845"/>
        <v>0</v>
      </c>
      <c r="EH98" s="151"/>
      <c r="EI98" s="155"/>
      <c r="EJ98" s="10"/>
      <c r="EK98" s="44"/>
      <c r="EL98" s="302"/>
      <c r="EM98" s="87" t="s">
        <v>90</v>
      </c>
      <c r="EN98" s="95" t="s">
        <v>111</v>
      </c>
      <c r="EO98" s="14"/>
      <c r="EP98" s="72">
        <v>27.32</v>
      </c>
      <c r="EQ98" s="496">
        <f t="shared" ref="EQ98:EQ108" si="864">EM$97*EN$97*EP98</f>
        <v>0</v>
      </c>
      <c r="ER98" s="10"/>
      <c r="ES98" s="61"/>
      <c r="ET98" s="302"/>
      <c r="EU98" s="61"/>
      <c r="EV98" s="87" t="s">
        <v>90</v>
      </c>
      <c r="EW98" s="95" t="s">
        <v>111</v>
      </c>
      <c r="EX98" s="14"/>
      <c r="EY98" s="72">
        <v>3.29</v>
      </c>
      <c r="EZ98" s="496">
        <f t="shared" ref="EZ98:EZ108" si="865">EV$97*EW$97*EY98</f>
        <v>0</v>
      </c>
      <c r="FA98" s="88"/>
      <c r="FC98" s="44"/>
      <c r="FD98" s="302"/>
      <c r="FE98" s="87" t="s">
        <v>72</v>
      </c>
      <c r="FF98" s="8" t="s">
        <v>154</v>
      </c>
      <c r="FG98" s="61"/>
      <c r="FH98" s="72">
        <v>2.4700000000000002</v>
      </c>
      <c r="FI98" s="496">
        <f t="shared" si="782"/>
        <v>0</v>
      </c>
      <c r="FJ98" s="10"/>
      <c r="FK98" s="302"/>
      <c r="FL98" s="61"/>
      <c r="FM98" s="61"/>
      <c r="FN98" s="87" t="s">
        <v>72</v>
      </c>
      <c r="FO98" s="8" t="s">
        <v>154</v>
      </c>
      <c r="FP98" s="61"/>
      <c r="FQ98" s="72">
        <v>2.27</v>
      </c>
      <c r="FR98" s="496">
        <f t="shared" si="783"/>
        <v>0</v>
      </c>
      <c r="FS98" s="88"/>
    </row>
    <row r="99" spans="1:175" x14ac:dyDescent="0.25">
      <c r="A99" s="44"/>
      <c r="B99" s="96"/>
      <c r="C99" s="33"/>
      <c r="D99" s="33"/>
      <c r="E99" s="303"/>
      <c r="F99" s="942" t="s">
        <v>45</v>
      </c>
      <c r="G99" s="33"/>
      <c r="H99" s="286" t="s">
        <v>36</v>
      </c>
      <c r="I99" s="13"/>
      <c r="J99" s="13"/>
      <c r="K99" s="13"/>
      <c r="L99" s="201" t="s">
        <v>281</v>
      </c>
      <c r="M99" s="155"/>
      <c r="N99" s="10"/>
      <c r="O99" s="44"/>
      <c r="P99" s="96"/>
      <c r="Q99" s="33"/>
      <c r="R99" s="33"/>
      <c r="S99" s="303"/>
      <c r="T99" s="942" t="s">
        <v>45</v>
      </c>
      <c r="U99" s="33"/>
      <c r="V99" s="286" t="s">
        <v>36</v>
      </c>
      <c r="W99" s="13"/>
      <c r="X99" s="13"/>
      <c r="Y99" s="13"/>
      <c r="Z99" s="201" t="s">
        <v>281</v>
      </c>
      <c r="AA99" s="155"/>
      <c r="AB99" s="10"/>
      <c r="AC99" s="44"/>
      <c r="AD99" s="96"/>
      <c r="AE99" s="33"/>
      <c r="AF99" s="33"/>
      <c r="AG99" s="303"/>
      <c r="AH99" s="942" t="s">
        <v>45</v>
      </c>
      <c r="AI99" s="33"/>
      <c r="AJ99" s="286" t="s">
        <v>36</v>
      </c>
      <c r="AK99" s="13"/>
      <c r="AL99" s="13"/>
      <c r="AM99" s="13"/>
      <c r="AN99" s="201" t="s">
        <v>281</v>
      </c>
      <c r="AO99" s="155"/>
      <c r="AP99" s="10"/>
      <c r="AQ99" s="44"/>
      <c r="AR99" s="96"/>
      <c r="AS99" s="33"/>
      <c r="AT99" s="33"/>
      <c r="AU99" s="303"/>
      <c r="AV99" s="942" t="s">
        <v>45</v>
      </c>
      <c r="AW99" s="33"/>
      <c r="AX99" s="286" t="s">
        <v>36</v>
      </c>
      <c r="AY99" s="13"/>
      <c r="AZ99" s="13"/>
      <c r="BA99" s="13"/>
      <c r="BB99" s="201" t="s">
        <v>281</v>
      </c>
      <c r="BC99" s="155"/>
      <c r="BD99" s="10"/>
      <c r="BE99" s="44"/>
      <c r="BF99" s="96"/>
      <c r="BG99" s="33"/>
      <c r="BH99" s="33"/>
      <c r="BI99" s="303"/>
      <c r="BJ99" s="942" t="s">
        <v>45</v>
      </c>
      <c r="BK99" s="33"/>
      <c r="BL99" s="286" t="s">
        <v>36</v>
      </c>
      <c r="BM99" s="13"/>
      <c r="BN99" s="13"/>
      <c r="BO99" s="13"/>
      <c r="BP99" s="201" t="s">
        <v>281</v>
      </c>
      <c r="BQ99" s="155"/>
      <c r="BR99" s="10"/>
      <c r="BS99" s="44"/>
      <c r="BT99" s="96"/>
      <c r="BU99" s="33"/>
      <c r="BV99" s="33"/>
      <c r="BW99" s="303"/>
      <c r="BX99" s="942" t="s">
        <v>45</v>
      </c>
      <c r="BY99" s="33"/>
      <c r="BZ99" s="286" t="s">
        <v>36</v>
      </c>
      <c r="CA99" s="13"/>
      <c r="CB99" s="13"/>
      <c r="CC99" s="13"/>
      <c r="CD99" s="201" t="s">
        <v>281</v>
      </c>
      <c r="CE99" s="155"/>
      <c r="CF99" s="10"/>
      <c r="CG99" s="44"/>
      <c r="CH99" s="96"/>
      <c r="CI99" s="33"/>
      <c r="CJ99" s="33"/>
      <c r="CK99" s="303"/>
      <c r="CL99" s="942" t="s">
        <v>45</v>
      </c>
      <c r="CM99" s="33"/>
      <c r="CN99" s="286" t="s">
        <v>36</v>
      </c>
      <c r="CO99" s="13"/>
      <c r="CP99" s="13"/>
      <c r="CQ99" s="13"/>
      <c r="CR99" s="201" t="s">
        <v>281</v>
      </c>
      <c r="CS99" s="155"/>
      <c r="CT99" s="10"/>
      <c r="CU99" s="44"/>
      <c r="CV99" s="96"/>
      <c r="CW99" s="33"/>
      <c r="CX99" s="33"/>
      <c r="CY99" s="303"/>
      <c r="CZ99" s="942" t="s">
        <v>45</v>
      </c>
      <c r="DA99" s="33"/>
      <c r="DB99" s="286" t="s">
        <v>36</v>
      </c>
      <c r="DC99" s="13"/>
      <c r="DD99" s="13"/>
      <c r="DE99" s="13"/>
      <c r="DF99" s="201" t="s">
        <v>281</v>
      </c>
      <c r="DG99" s="155"/>
      <c r="DH99" s="10"/>
      <c r="DI99" s="44"/>
      <c r="DJ99" s="96"/>
      <c r="DK99" s="33"/>
      <c r="DL99" s="33"/>
      <c r="DM99" s="303"/>
      <c r="DN99" s="942" t="s">
        <v>45</v>
      </c>
      <c r="DO99" s="33"/>
      <c r="DP99" s="286" t="s">
        <v>36</v>
      </c>
      <c r="DQ99" s="13"/>
      <c r="DR99" s="13"/>
      <c r="DS99" s="13"/>
      <c r="DT99" s="201" t="s">
        <v>281</v>
      </c>
      <c r="DU99" s="155"/>
      <c r="DV99" s="10"/>
      <c r="DW99" s="44"/>
      <c r="DX99" s="96"/>
      <c r="DY99" s="33"/>
      <c r="DZ99" s="33"/>
      <c r="EA99" s="303"/>
      <c r="EB99" s="942" t="s">
        <v>45</v>
      </c>
      <c r="EC99" s="33"/>
      <c r="ED99" s="286" t="s">
        <v>36</v>
      </c>
      <c r="EE99" s="13"/>
      <c r="EF99" s="13"/>
      <c r="EG99" s="13"/>
      <c r="EH99" s="201" t="s">
        <v>281</v>
      </c>
      <c r="EI99" s="155"/>
      <c r="EJ99" s="10"/>
      <c r="EK99" s="44"/>
      <c r="EL99" s="302"/>
      <c r="EM99" s="87" t="s">
        <v>99</v>
      </c>
      <c r="EN99" s="95" t="s">
        <v>112</v>
      </c>
      <c r="EO99" s="14"/>
      <c r="EP99" s="72">
        <v>2.56</v>
      </c>
      <c r="EQ99" s="496">
        <f t="shared" si="864"/>
        <v>0</v>
      </c>
      <c r="ER99" s="10"/>
      <c r="ES99" s="61"/>
      <c r="ET99" s="302"/>
      <c r="EU99" s="61"/>
      <c r="EV99" s="87" t="s">
        <v>99</v>
      </c>
      <c r="EW99" s="95" t="s">
        <v>112</v>
      </c>
      <c r="EX99" s="14"/>
      <c r="EY99" s="72">
        <v>7.43</v>
      </c>
      <c r="EZ99" s="496">
        <f t="shared" si="865"/>
        <v>0</v>
      </c>
      <c r="FA99" s="88"/>
      <c r="FC99" s="44"/>
      <c r="FD99" s="302"/>
      <c r="FE99" s="87" t="s">
        <v>76</v>
      </c>
      <c r="FF99" s="11" t="s">
        <v>53</v>
      </c>
      <c r="FG99" s="14"/>
      <c r="FH99" s="72">
        <v>0</v>
      </c>
      <c r="FI99" s="496">
        <f t="shared" si="782"/>
        <v>0</v>
      </c>
      <c r="FJ99" s="10"/>
      <c r="FK99" s="302"/>
      <c r="FL99" s="61"/>
      <c r="FM99" s="61"/>
      <c r="FN99" s="87" t="s">
        <v>76</v>
      </c>
      <c r="FO99" s="11" t="s">
        <v>53</v>
      </c>
      <c r="FP99" s="14"/>
      <c r="FQ99" s="72">
        <v>0</v>
      </c>
      <c r="FR99" s="496">
        <f t="shared" si="783"/>
        <v>0</v>
      </c>
      <c r="FS99" s="88"/>
    </row>
    <row r="100" spans="1:175" x14ac:dyDescent="0.25">
      <c r="A100" s="44" t="s">
        <v>94</v>
      </c>
      <c r="B100" s="96" t="s">
        <v>95</v>
      </c>
      <c r="C100" s="8"/>
      <c r="D100" s="17"/>
      <c r="E100" s="8"/>
      <c r="F100" s="74">
        <v>0</v>
      </c>
      <c r="G100" s="17"/>
      <c r="H100" s="63">
        <v>0</v>
      </c>
      <c r="I100" s="13">
        <f>(F100*H100)</f>
        <v>0</v>
      </c>
      <c r="J100" s="13">
        <f>IF(E$113=0,0,I100/E$113)</f>
        <v>0</v>
      </c>
      <c r="K100" s="13">
        <f>(J100*G$2)</f>
        <v>0</v>
      </c>
      <c r="L100" s="219">
        <f>SUM(K100:K104)</f>
        <v>0</v>
      </c>
      <c r="M100" s="155"/>
      <c r="N100" s="10"/>
      <c r="O100" s="44" t="s">
        <v>94</v>
      </c>
      <c r="P100" s="96" t="s">
        <v>95</v>
      </c>
      <c r="Q100" s="8"/>
      <c r="R100" s="17"/>
      <c r="S100" s="8"/>
      <c r="T100" s="74">
        <v>0</v>
      </c>
      <c r="U100" s="17"/>
      <c r="V100" s="63">
        <v>0</v>
      </c>
      <c r="W100" s="13">
        <f>(T100*V100)</f>
        <v>0</v>
      </c>
      <c r="X100" s="13">
        <f>IF(S$113=0,0,W100/S$113)</f>
        <v>0</v>
      </c>
      <c r="Y100" s="13">
        <f>(X100*U$2)</f>
        <v>0</v>
      </c>
      <c r="Z100" s="219">
        <f>SUM(Y100:Y104)</f>
        <v>0</v>
      </c>
      <c r="AA100" s="155"/>
      <c r="AB100" s="10"/>
      <c r="AC100" s="44" t="s">
        <v>94</v>
      </c>
      <c r="AD100" s="96" t="s">
        <v>95</v>
      </c>
      <c r="AE100" s="8"/>
      <c r="AF100" s="17"/>
      <c r="AG100" s="8"/>
      <c r="AH100" s="74">
        <v>0</v>
      </c>
      <c r="AI100" s="17"/>
      <c r="AJ100" s="63">
        <v>0</v>
      </c>
      <c r="AK100" s="13">
        <f t="shared" ref="AK100:AK104" si="866">(AH100*AJ100)</f>
        <v>0</v>
      </c>
      <c r="AL100" s="13">
        <f t="shared" ref="AL100:AL104" si="867">IF(AG$113=0,0,AK100/AG$113)</f>
        <v>0</v>
      </c>
      <c r="AM100" s="13">
        <f t="shared" ref="AM100:AM104" si="868">(AL100*AI$2)</f>
        <v>0</v>
      </c>
      <c r="AN100" s="219">
        <f t="shared" ref="AN100" si="869">SUM(AM100:AM104)</f>
        <v>0</v>
      </c>
      <c r="AO100" s="155"/>
      <c r="AP100" s="10"/>
      <c r="AQ100" s="44" t="s">
        <v>94</v>
      </c>
      <c r="AR100" s="96" t="s">
        <v>95</v>
      </c>
      <c r="AS100" s="8"/>
      <c r="AT100" s="17"/>
      <c r="AU100" s="8"/>
      <c r="AV100" s="74">
        <v>0</v>
      </c>
      <c r="AW100" s="17"/>
      <c r="AX100" s="63">
        <v>0</v>
      </c>
      <c r="AY100" s="13">
        <f t="shared" ref="AY100:AY104" si="870">(AV100*AX100)</f>
        <v>0</v>
      </c>
      <c r="AZ100" s="13">
        <f t="shared" ref="AZ100:AZ104" si="871">IF(AU$113=0,0,AY100/AU$113)</f>
        <v>0</v>
      </c>
      <c r="BA100" s="13">
        <f t="shared" ref="BA100:BA104" si="872">(AZ100*AW$2)</f>
        <v>0</v>
      </c>
      <c r="BB100" s="219">
        <f t="shared" ref="BB100" si="873">SUM(BA100:BA104)</f>
        <v>0</v>
      </c>
      <c r="BC100" s="155"/>
      <c r="BD100" s="10"/>
      <c r="BE100" s="44" t="s">
        <v>94</v>
      </c>
      <c r="BF100" s="96" t="s">
        <v>95</v>
      </c>
      <c r="BG100" s="8"/>
      <c r="BH100" s="17"/>
      <c r="BI100" s="8"/>
      <c r="BJ100" s="74">
        <v>0</v>
      </c>
      <c r="BK100" s="17"/>
      <c r="BL100" s="63">
        <v>0</v>
      </c>
      <c r="BM100" s="13">
        <f t="shared" ref="BM100:BM104" si="874">(BJ100*BL100)</f>
        <v>0</v>
      </c>
      <c r="BN100" s="13">
        <f t="shared" ref="BN100:BN104" si="875">IF(BI$113=0,0,BM100/BI$113)</f>
        <v>0</v>
      </c>
      <c r="BO100" s="13">
        <f t="shared" ref="BO100:BO104" si="876">(BN100*BK$2)</f>
        <v>0</v>
      </c>
      <c r="BP100" s="219">
        <f t="shared" ref="BP100" si="877">SUM(BO100:BO104)</f>
        <v>0</v>
      </c>
      <c r="BQ100" s="155"/>
      <c r="BR100" s="10"/>
      <c r="BS100" s="44" t="s">
        <v>94</v>
      </c>
      <c r="BT100" s="96" t="s">
        <v>95</v>
      </c>
      <c r="BU100" s="8"/>
      <c r="BV100" s="17"/>
      <c r="BW100" s="8"/>
      <c r="BX100" s="74">
        <v>0</v>
      </c>
      <c r="BY100" s="17"/>
      <c r="BZ100" s="63">
        <v>0</v>
      </c>
      <c r="CA100" s="13">
        <f t="shared" ref="CA100:CA104" si="878">(BX100*BZ100)</f>
        <v>0</v>
      </c>
      <c r="CB100" s="13">
        <f t="shared" ref="CB100:CB104" si="879">IF(BW$113=0,0,CA100/BW$113)</f>
        <v>0</v>
      </c>
      <c r="CC100" s="13">
        <f t="shared" ref="CC100:CC104" si="880">(CB100*BY$2)</f>
        <v>0</v>
      </c>
      <c r="CD100" s="219">
        <f t="shared" ref="CD100" si="881">SUM(CC100:CC104)</f>
        <v>0</v>
      </c>
      <c r="CE100" s="155"/>
      <c r="CF100" s="10"/>
      <c r="CG100" s="44" t="s">
        <v>94</v>
      </c>
      <c r="CH100" s="96" t="s">
        <v>95</v>
      </c>
      <c r="CI100" s="8"/>
      <c r="CJ100" s="17"/>
      <c r="CK100" s="8"/>
      <c r="CL100" s="74">
        <v>0</v>
      </c>
      <c r="CM100" s="17"/>
      <c r="CN100" s="63">
        <v>0</v>
      </c>
      <c r="CO100" s="13">
        <f t="shared" ref="CO100:CO104" si="882">(CL100*CN100)</f>
        <v>0</v>
      </c>
      <c r="CP100" s="13">
        <f t="shared" ref="CP100:CP104" si="883">IF(CK$113=0,0,CO100/CK$113)</f>
        <v>0</v>
      </c>
      <c r="CQ100" s="13">
        <f t="shared" ref="CQ100:CQ104" si="884">(CP100*CM$2)</f>
        <v>0</v>
      </c>
      <c r="CR100" s="219">
        <f t="shared" ref="CR100" si="885">SUM(CQ100:CQ104)</f>
        <v>0</v>
      </c>
      <c r="CS100" s="155"/>
      <c r="CT100" s="10"/>
      <c r="CU100" s="44" t="s">
        <v>94</v>
      </c>
      <c r="CV100" s="96" t="s">
        <v>95</v>
      </c>
      <c r="CW100" s="8"/>
      <c r="CX100" s="17"/>
      <c r="CY100" s="8"/>
      <c r="CZ100" s="74">
        <v>0</v>
      </c>
      <c r="DA100" s="17"/>
      <c r="DB100" s="63">
        <v>0</v>
      </c>
      <c r="DC100" s="13">
        <f t="shared" ref="DC100:DC104" si="886">(CZ100*DB100)</f>
        <v>0</v>
      </c>
      <c r="DD100" s="13">
        <f t="shared" ref="DD100:DD104" si="887">IF(CY$113=0,0,DC100/CY$113)</f>
        <v>0</v>
      </c>
      <c r="DE100" s="13">
        <f t="shared" ref="DE100:DE104" si="888">(DD100*DA$2)</f>
        <v>0</v>
      </c>
      <c r="DF100" s="219">
        <f t="shared" ref="DF100" si="889">SUM(DE100:DE104)</f>
        <v>0</v>
      </c>
      <c r="DG100" s="155"/>
      <c r="DH100" s="10"/>
      <c r="DI100" s="44" t="s">
        <v>94</v>
      </c>
      <c r="DJ100" s="96" t="s">
        <v>95</v>
      </c>
      <c r="DK100" s="8"/>
      <c r="DL100" s="17"/>
      <c r="DM100" s="8"/>
      <c r="DN100" s="74">
        <v>0</v>
      </c>
      <c r="DO100" s="17"/>
      <c r="DP100" s="63">
        <v>0</v>
      </c>
      <c r="DQ100" s="13">
        <f t="shared" ref="DQ100:DQ104" si="890">(DN100*DP100)</f>
        <v>0</v>
      </c>
      <c r="DR100" s="13">
        <f t="shared" ref="DR100:DR104" si="891">IF(DM$113=0,0,DQ100/DM$113)</f>
        <v>0</v>
      </c>
      <c r="DS100" s="13">
        <f t="shared" ref="DS100:DS104" si="892">(DR100*DO$2)</f>
        <v>0</v>
      </c>
      <c r="DT100" s="219">
        <f t="shared" ref="DT100" si="893">SUM(DS100:DS104)</f>
        <v>0</v>
      </c>
      <c r="DU100" s="155"/>
      <c r="DV100" s="10"/>
      <c r="DW100" s="44" t="s">
        <v>94</v>
      </c>
      <c r="DX100" s="96" t="s">
        <v>95</v>
      </c>
      <c r="DY100" s="8"/>
      <c r="DZ100" s="17"/>
      <c r="EA100" s="8"/>
      <c r="EB100" s="74">
        <v>0</v>
      </c>
      <c r="EC100" s="17"/>
      <c r="ED100" s="63">
        <v>0</v>
      </c>
      <c r="EE100" s="13">
        <f t="shared" ref="EE100:EE104" si="894">(EB100*ED100)</f>
        <v>0</v>
      </c>
      <c r="EF100" s="13">
        <f t="shared" ref="EF100:EF104" si="895">IF(EA$113=0,0,EE100/EA$113)</f>
        <v>0</v>
      </c>
      <c r="EG100" s="13">
        <f t="shared" ref="EG100:EG104" si="896">(EF100*EC$2)</f>
        <v>0</v>
      </c>
      <c r="EH100" s="219">
        <f t="shared" ref="EH100" si="897">SUM(EG100:EG104)</f>
        <v>0</v>
      </c>
      <c r="EI100" s="155"/>
      <c r="EJ100" s="10"/>
      <c r="EK100" s="44"/>
      <c r="EL100" s="302"/>
      <c r="EM100" s="87" t="s">
        <v>91</v>
      </c>
      <c r="EN100" s="95" t="s">
        <v>321</v>
      </c>
      <c r="EO100" s="14"/>
      <c r="EP100" s="72">
        <v>0</v>
      </c>
      <c r="EQ100" s="496">
        <f t="shared" si="864"/>
        <v>0</v>
      </c>
      <c r="ER100" s="10"/>
      <c r="ES100" s="61"/>
      <c r="ET100" s="302"/>
      <c r="EU100" s="61"/>
      <c r="EV100" s="87" t="s">
        <v>91</v>
      </c>
      <c r="EW100" s="95" t="s">
        <v>321</v>
      </c>
      <c r="EX100" s="14"/>
      <c r="EY100" s="72">
        <v>0</v>
      </c>
      <c r="EZ100" s="496">
        <f t="shared" si="865"/>
        <v>0</v>
      </c>
      <c r="FA100" s="88"/>
      <c r="FC100" s="44"/>
      <c r="FD100" s="302"/>
      <c r="FE100" s="87" t="s">
        <v>105</v>
      </c>
      <c r="FF100" s="11" t="s">
        <v>57</v>
      </c>
      <c r="FG100" s="14"/>
      <c r="FH100" s="72">
        <v>13.2</v>
      </c>
      <c r="FI100" s="496">
        <f t="shared" si="782"/>
        <v>0</v>
      </c>
      <c r="FJ100" s="10"/>
      <c r="FK100" s="302"/>
      <c r="FL100" s="61"/>
      <c r="FM100" s="61"/>
      <c r="FN100" s="87" t="s">
        <v>105</v>
      </c>
      <c r="FO100" s="11" t="s">
        <v>57</v>
      </c>
      <c r="FP100" s="14"/>
      <c r="FQ100" s="72">
        <v>7.85</v>
      </c>
      <c r="FR100" s="496">
        <f t="shared" si="783"/>
        <v>0</v>
      </c>
      <c r="FS100" s="88"/>
    </row>
    <row r="101" spans="1:175" x14ac:dyDescent="0.25">
      <c r="A101" s="44" t="s">
        <v>94</v>
      </c>
      <c r="B101" s="96" t="s">
        <v>95</v>
      </c>
      <c r="C101" s="8"/>
      <c r="D101" s="17"/>
      <c r="E101" s="8"/>
      <c r="F101" s="74">
        <v>0</v>
      </c>
      <c r="G101" s="17"/>
      <c r="H101" s="63">
        <v>0</v>
      </c>
      <c r="I101" s="13">
        <f>(F101*H101)</f>
        <v>0</v>
      </c>
      <c r="J101" s="13">
        <f>IF(E$113=0,0,I101/E$113)</f>
        <v>0</v>
      </c>
      <c r="K101" s="13">
        <f>(J101*G$2)</f>
        <v>0</v>
      </c>
      <c r="L101" s="151"/>
      <c r="M101" s="155"/>
      <c r="N101" s="10"/>
      <c r="O101" s="44" t="s">
        <v>94</v>
      </c>
      <c r="P101" s="96" t="s">
        <v>95</v>
      </c>
      <c r="Q101" s="8"/>
      <c r="R101" s="17"/>
      <c r="S101" s="8"/>
      <c r="T101" s="74">
        <v>0</v>
      </c>
      <c r="U101" s="17"/>
      <c r="V101" s="63">
        <v>0</v>
      </c>
      <c r="W101" s="13">
        <f>(T101*V101)</f>
        <v>0</v>
      </c>
      <c r="X101" s="13">
        <f>IF(S$113=0,0,W101/S$113)</f>
        <v>0</v>
      </c>
      <c r="Y101" s="13">
        <f>(X101*U$2)</f>
        <v>0</v>
      </c>
      <c r="Z101" s="151"/>
      <c r="AA101" s="155"/>
      <c r="AB101" s="10"/>
      <c r="AC101" s="44" t="s">
        <v>94</v>
      </c>
      <c r="AD101" s="96" t="s">
        <v>95</v>
      </c>
      <c r="AE101" s="8"/>
      <c r="AF101" s="17"/>
      <c r="AG101" s="8"/>
      <c r="AH101" s="74">
        <v>0</v>
      </c>
      <c r="AI101" s="17"/>
      <c r="AJ101" s="63">
        <v>0</v>
      </c>
      <c r="AK101" s="13">
        <f t="shared" si="866"/>
        <v>0</v>
      </c>
      <c r="AL101" s="13">
        <f t="shared" si="867"/>
        <v>0</v>
      </c>
      <c r="AM101" s="13">
        <f t="shared" si="868"/>
        <v>0</v>
      </c>
      <c r="AN101" s="151"/>
      <c r="AO101" s="155"/>
      <c r="AP101" s="10"/>
      <c r="AQ101" s="44" t="s">
        <v>94</v>
      </c>
      <c r="AR101" s="96" t="s">
        <v>95</v>
      </c>
      <c r="AS101" s="8"/>
      <c r="AT101" s="17"/>
      <c r="AU101" s="8"/>
      <c r="AV101" s="74">
        <v>0</v>
      </c>
      <c r="AW101" s="17"/>
      <c r="AX101" s="63">
        <v>0</v>
      </c>
      <c r="AY101" s="13">
        <f t="shared" si="870"/>
        <v>0</v>
      </c>
      <c r="AZ101" s="13">
        <f t="shared" si="871"/>
        <v>0</v>
      </c>
      <c r="BA101" s="13">
        <f t="shared" si="872"/>
        <v>0</v>
      </c>
      <c r="BB101" s="151"/>
      <c r="BC101" s="155"/>
      <c r="BD101" s="10"/>
      <c r="BE101" s="44" t="s">
        <v>94</v>
      </c>
      <c r="BF101" s="96" t="s">
        <v>95</v>
      </c>
      <c r="BG101" s="8"/>
      <c r="BH101" s="17"/>
      <c r="BI101" s="8"/>
      <c r="BJ101" s="74">
        <v>0</v>
      </c>
      <c r="BK101" s="17"/>
      <c r="BL101" s="63">
        <v>0</v>
      </c>
      <c r="BM101" s="13">
        <f t="shared" si="874"/>
        <v>0</v>
      </c>
      <c r="BN101" s="13">
        <f t="shared" si="875"/>
        <v>0</v>
      </c>
      <c r="BO101" s="13">
        <f t="shared" si="876"/>
        <v>0</v>
      </c>
      <c r="BP101" s="151"/>
      <c r="BQ101" s="155"/>
      <c r="BR101" s="10"/>
      <c r="BS101" s="44" t="s">
        <v>94</v>
      </c>
      <c r="BT101" s="96" t="s">
        <v>95</v>
      </c>
      <c r="BU101" s="8"/>
      <c r="BV101" s="17"/>
      <c r="BW101" s="8"/>
      <c r="BX101" s="74">
        <v>0</v>
      </c>
      <c r="BY101" s="17"/>
      <c r="BZ101" s="63">
        <v>0</v>
      </c>
      <c r="CA101" s="13">
        <f t="shared" si="878"/>
        <v>0</v>
      </c>
      <c r="CB101" s="13">
        <f t="shared" si="879"/>
        <v>0</v>
      </c>
      <c r="CC101" s="13">
        <f t="shared" si="880"/>
        <v>0</v>
      </c>
      <c r="CD101" s="151"/>
      <c r="CE101" s="155"/>
      <c r="CF101" s="10"/>
      <c r="CG101" s="44" t="s">
        <v>94</v>
      </c>
      <c r="CH101" s="96" t="s">
        <v>95</v>
      </c>
      <c r="CI101" s="8"/>
      <c r="CJ101" s="17"/>
      <c r="CK101" s="8"/>
      <c r="CL101" s="74">
        <v>0</v>
      </c>
      <c r="CM101" s="17"/>
      <c r="CN101" s="63">
        <v>0</v>
      </c>
      <c r="CO101" s="13">
        <f t="shared" si="882"/>
        <v>0</v>
      </c>
      <c r="CP101" s="13">
        <f t="shared" si="883"/>
        <v>0</v>
      </c>
      <c r="CQ101" s="13">
        <f t="shared" si="884"/>
        <v>0</v>
      </c>
      <c r="CR101" s="151"/>
      <c r="CS101" s="155"/>
      <c r="CT101" s="10"/>
      <c r="CU101" s="44" t="s">
        <v>94</v>
      </c>
      <c r="CV101" s="96" t="s">
        <v>95</v>
      </c>
      <c r="CW101" s="8"/>
      <c r="CX101" s="17"/>
      <c r="CY101" s="8"/>
      <c r="CZ101" s="74">
        <v>0</v>
      </c>
      <c r="DA101" s="17"/>
      <c r="DB101" s="63">
        <v>0</v>
      </c>
      <c r="DC101" s="13">
        <f t="shared" si="886"/>
        <v>0</v>
      </c>
      <c r="DD101" s="13">
        <f t="shared" si="887"/>
        <v>0</v>
      </c>
      <c r="DE101" s="13">
        <f t="shared" si="888"/>
        <v>0</v>
      </c>
      <c r="DF101" s="151"/>
      <c r="DG101" s="155"/>
      <c r="DH101" s="10"/>
      <c r="DI101" s="44" t="s">
        <v>94</v>
      </c>
      <c r="DJ101" s="96" t="s">
        <v>95</v>
      </c>
      <c r="DK101" s="8"/>
      <c r="DL101" s="17"/>
      <c r="DM101" s="8"/>
      <c r="DN101" s="74">
        <v>0</v>
      </c>
      <c r="DO101" s="17"/>
      <c r="DP101" s="63">
        <v>0</v>
      </c>
      <c r="DQ101" s="13">
        <f t="shared" si="890"/>
        <v>0</v>
      </c>
      <c r="DR101" s="13">
        <f t="shared" si="891"/>
        <v>0</v>
      </c>
      <c r="DS101" s="13">
        <f t="shared" si="892"/>
        <v>0</v>
      </c>
      <c r="DT101" s="151"/>
      <c r="DU101" s="155"/>
      <c r="DV101" s="10"/>
      <c r="DW101" s="44" t="s">
        <v>94</v>
      </c>
      <c r="DX101" s="96" t="s">
        <v>95</v>
      </c>
      <c r="DY101" s="8"/>
      <c r="DZ101" s="17"/>
      <c r="EA101" s="8"/>
      <c r="EB101" s="74">
        <v>0</v>
      </c>
      <c r="EC101" s="17"/>
      <c r="ED101" s="63">
        <v>0</v>
      </c>
      <c r="EE101" s="13">
        <f t="shared" si="894"/>
        <v>0</v>
      </c>
      <c r="EF101" s="13">
        <f t="shared" si="895"/>
        <v>0</v>
      </c>
      <c r="EG101" s="13">
        <f t="shared" si="896"/>
        <v>0</v>
      </c>
      <c r="EH101" s="151"/>
      <c r="EI101" s="155"/>
      <c r="EJ101" s="10"/>
      <c r="EK101" s="44"/>
      <c r="EL101" s="61"/>
      <c r="EM101" s="87" t="s">
        <v>240</v>
      </c>
      <c r="EN101" s="95" t="s">
        <v>246</v>
      </c>
      <c r="EO101" s="14"/>
      <c r="EP101" s="72">
        <v>19.89</v>
      </c>
      <c r="EQ101" s="496">
        <f t="shared" si="864"/>
        <v>0</v>
      </c>
      <c r="ER101" s="61"/>
      <c r="ES101" s="61"/>
      <c r="ET101" s="61"/>
      <c r="EU101" s="61"/>
      <c r="EV101" s="87" t="s">
        <v>240</v>
      </c>
      <c r="EW101" s="95" t="s">
        <v>246</v>
      </c>
      <c r="EX101" s="14"/>
      <c r="EY101" s="72">
        <v>0</v>
      </c>
      <c r="EZ101" s="496">
        <f t="shared" si="865"/>
        <v>0</v>
      </c>
      <c r="FA101" s="88"/>
      <c r="FC101" s="44"/>
      <c r="FD101" s="295" t="s">
        <v>332</v>
      </c>
      <c r="FE101" s="296">
        <v>0</v>
      </c>
      <c r="FF101" s="297">
        <v>1</v>
      </c>
      <c r="FG101" s="190">
        <f>SUM(FH102:FH112)</f>
        <v>39</v>
      </c>
      <c r="FH101" s="107"/>
      <c r="FI101" s="496">
        <f>SUM(FI102:FI112)</f>
        <v>0</v>
      </c>
      <c r="FJ101" s="10"/>
      <c r="FK101" s="298" t="s">
        <v>329</v>
      </c>
      <c r="FL101" s="301"/>
      <c r="FM101" s="299"/>
      <c r="FN101" s="296">
        <v>0</v>
      </c>
      <c r="FO101" s="300">
        <v>1</v>
      </c>
      <c r="FP101" s="190">
        <f>SUM(FQ102:FQ112)</f>
        <v>17.29</v>
      </c>
      <c r="FQ101" s="107"/>
      <c r="FR101" s="496">
        <f>SUM(FR102:FR112)</f>
        <v>0</v>
      </c>
      <c r="FS101" s="88"/>
    </row>
    <row r="102" spans="1:175" x14ac:dyDescent="0.25">
      <c r="A102" s="44" t="s">
        <v>96</v>
      </c>
      <c r="B102" s="8" t="s">
        <v>46</v>
      </c>
      <c r="C102" s="8"/>
      <c r="D102" s="8"/>
      <c r="E102" s="8"/>
      <c r="F102" s="74">
        <v>0</v>
      </c>
      <c r="G102" s="17"/>
      <c r="H102" s="63">
        <v>0</v>
      </c>
      <c r="I102" s="13">
        <f>(F102*H102)</f>
        <v>0</v>
      </c>
      <c r="J102" s="13">
        <f>IF(E$113=0,0,I102/E$113)</f>
        <v>0</v>
      </c>
      <c r="K102" s="13">
        <f>(J102*G$2)</f>
        <v>0</v>
      </c>
      <c r="L102" s="151"/>
      <c r="M102" s="155"/>
      <c r="N102" s="10"/>
      <c r="O102" s="44" t="s">
        <v>96</v>
      </c>
      <c r="P102" s="8" t="s">
        <v>46</v>
      </c>
      <c r="Q102" s="8"/>
      <c r="R102" s="8"/>
      <c r="S102" s="8"/>
      <c r="T102" s="74">
        <v>0</v>
      </c>
      <c r="U102" s="17"/>
      <c r="V102" s="63">
        <v>0</v>
      </c>
      <c r="W102" s="13">
        <f>(T102*V102)</f>
        <v>0</v>
      </c>
      <c r="X102" s="13">
        <f>IF(S$113=0,0,W102/S$113)</f>
        <v>0</v>
      </c>
      <c r="Y102" s="13">
        <f>(X102*U$2)</f>
        <v>0</v>
      </c>
      <c r="Z102" s="151"/>
      <c r="AA102" s="155"/>
      <c r="AB102" s="10"/>
      <c r="AC102" s="44" t="s">
        <v>96</v>
      </c>
      <c r="AD102" s="8" t="s">
        <v>46</v>
      </c>
      <c r="AE102" s="8"/>
      <c r="AF102" s="8"/>
      <c r="AG102" s="8"/>
      <c r="AH102" s="74">
        <v>0</v>
      </c>
      <c r="AI102" s="17"/>
      <c r="AJ102" s="63">
        <v>0</v>
      </c>
      <c r="AK102" s="13">
        <f t="shared" si="866"/>
        <v>0</v>
      </c>
      <c r="AL102" s="13">
        <f t="shared" si="867"/>
        <v>0</v>
      </c>
      <c r="AM102" s="13">
        <f t="shared" si="868"/>
        <v>0</v>
      </c>
      <c r="AN102" s="151"/>
      <c r="AO102" s="155"/>
      <c r="AP102" s="10"/>
      <c r="AQ102" s="44" t="s">
        <v>96</v>
      </c>
      <c r="AR102" s="8" t="s">
        <v>46</v>
      </c>
      <c r="AS102" s="8"/>
      <c r="AT102" s="8"/>
      <c r="AU102" s="8"/>
      <c r="AV102" s="74">
        <v>0</v>
      </c>
      <c r="AW102" s="17"/>
      <c r="AX102" s="63">
        <v>0</v>
      </c>
      <c r="AY102" s="13">
        <f t="shared" si="870"/>
        <v>0</v>
      </c>
      <c r="AZ102" s="13">
        <f t="shared" si="871"/>
        <v>0</v>
      </c>
      <c r="BA102" s="13">
        <f t="shared" si="872"/>
        <v>0</v>
      </c>
      <c r="BB102" s="151"/>
      <c r="BC102" s="155"/>
      <c r="BD102" s="10"/>
      <c r="BE102" s="44" t="s">
        <v>96</v>
      </c>
      <c r="BF102" s="8" t="s">
        <v>46</v>
      </c>
      <c r="BG102" s="8"/>
      <c r="BH102" s="8"/>
      <c r="BI102" s="8"/>
      <c r="BJ102" s="74">
        <v>0</v>
      </c>
      <c r="BK102" s="17"/>
      <c r="BL102" s="63">
        <v>0</v>
      </c>
      <c r="BM102" s="13">
        <f t="shared" si="874"/>
        <v>0</v>
      </c>
      <c r="BN102" s="13">
        <f t="shared" si="875"/>
        <v>0</v>
      </c>
      <c r="BO102" s="13">
        <f t="shared" si="876"/>
        <v>0</v>
      </c>
      <c r="BP102" s="151"/>
      <c r="BQ102" s="155"/>
      <c r="BR102" s="10"/>
      <c r="BS102" s="44" t="s">
        <v>96</v>
      </c>
      <c r="BT102" s="8" t="s">
        <v>46</v>
      </c>
      <c r="BU102" s="8"/>
      <c r="BV102" s="8"/>
      <c r="BW102" s="8"/>
      <c r="BX102" s="74">
        <v>0</v>
      </c>
      <c r="BY102" s="17"/>
      <c r="BZ102" s="63">
        <v>0</v>
      </c>
      <c r="CA102" s="13">
        <f t="shared" si="878"/>
        <v>0</v>
      </c>
      <c r="CB102" s="13">
        <f t="shared" si="879"/>
        <v>0</v>
      </c>
      <c r="CC102" s="13">
        <f t="shared" si="880"/>
        <v>0</v>
      </c>
      <c r="CD102" s="151"/>
      <c r="CE102" s="155"/>
      <c r="CF102" s="10"/>
      <c r="CG102" s="44" t="s">
        <v>96</v>
      </c>
      <c r="CH102" s="8" t="s">
        <v>46</v>
      </c>
      <c r="CI102" s="8"/>
      <c r="CJ102" s="8"/>
      <c r="CK102" s="8"/>
      <c r="CL102" s="74">
        <v>0</v>
      </c>
      <c r="CM102" s="17"/>
      <c r="CN102" s="63">
        <v>0</v>
      </c>
      <c r="CO102" s="13">
        <f t="shared" si="882"/>
        <v>0</v>
      </c>
      <c r="CP102" s="13">
        <f t="shared" si="883"/>
        <v>0</v>
      </c>
      <c r="CQ102" s="13">
        <f t="shared" si="884"/>
        <v>0</v>
      </c>
      <c r="CR102" s="151"/>
      <c r="CS102" s="155"/>
      <c r="CT102" s="10"/>
      <c r="CU102" s="44" t="s">
        <v>96</v>
      </c>
      <c r="CV102" s="8" t="s">
        <v>46</v>
      </c>
      <c r="CW102" s="8"/>
      <c r="CX102" s="8"/>
      <c r="CY102" s="8"/>
      <c r="CZ102" s="74">
        <v>0</v>
      </c>
      <c r="DA102" s="17"/>
      <c r="DB102" s="63">
        <v>0</v>
      </c>
      <c r="DC102" s="13">
        <f t="shared" si="886"/>
        <v>0</v>
      </c>
      <c r="DD102" s="13">
        <f t="shared" si="887"/>
        <v>0</v>
      </c>
      <c r="DE102" s="13">
        <f t="shared" si="888"/>
        <v>0</v>
      </c>
      <c r="DF102" s="151"/>
      <c r="DG102" s="155"/>
      <c r="DH102" s="10"/>
      <c r="DI102" s="44" t="s">
        <v>96</v>
      </c>
      <c r="DJ102" s="8" t="s">
        <v>46</v>
      </c>
      <c r="DK102" s="8"/>
      <c r="DL102" s="8"/>
      <c r="DM102" s="8"/>
      <c r="DN102" s="74">
        <v>0</v>
      </c>
      <c r="DO102" s="17"/>
      <c r="DP102" s="63">
        <v>0</v>
      </c>
      <c r="DQ102" s="13">
        <f t="shared" si="890"/>
        <v>0</v>
      </c>
      <c r="DR102" s="13">
        <f t="shared" si="891"/>
        <v>0</v>
      </c>
      <c r="DS102" s="13">
        <f t="shared" si="892"/>
        <v>0</v>
      </c>
      <c r="DT102" s="151"/>
      <c r="DU102" s="155"/>
      <c r="DV102" s="10"/>
      <c r="DW102" s="44" t="s">
        <v>96</v>
      </c>
      <c r="DX102" s="8" t="s">
        <v>46</v>
      </c>
      <c r="DY102" s="8"/>
      <c r="DZ102" s="8"/>
      <c r="EA102" s="8"/>
      <c r="EB102" s="74">
        <v>0</v>
      </c>
      <c r="EC102" s="17"/>
      <c r="ED102" s="63">
        <v>0</v>
      </c>
      <c r="EE102" s="13">
        <f t="shared" si="894"/>
        <v>0</v>
      </c>
      <c r="EF102" s="13">
        <f t="shared" si="895"/>
        <v>0</v>
      </c>
      <c r="EG102" s="13">
        <f t="shared" si="896"/>
        <v>0</v>
      </c>
      <c r="EH102" s="151"/>
      <c r="EI102" s="155"/>
      <c r="EJ102" s="10"/>
      <c r="EK102" s="44"/>
      <c r="EL102" s="302"/>
      <c r="EM102" s="87" t="s">
        <v>96</v>
      </c>
      <c r="EN102" s="8" t="s">
        <v>46</v>
      </c>
      <c r="EO102" s="61"/>
      <c r="EP102" s="72">
        <v>5.13</v>
      </c>
      <c r="EQ102" s="496">
        <f t="shared" si="864"/>
        <v>0</v>
      </c>
      <c r="ER102" s="10"/>
      <c r="ES102" s="61"/>
      <c r="ET102" s="302"/>
      <c r="EU102" s="61"/>
      <c r="EV102" s="87" t="s">
        <v>96</v>
      </c>
      <c r="EW102" s="8" t="s">
        <v>46</v>
      </c>
      <c r="EX102" s="61"/>
      <c r="EY102" s="72">
        <v>23.69</v>
      </c>
      <c r="EZ102" s="496">
        <f t="shared" si="865"/>
        <v>0</v>
      </c>
      <c r="FA102" s="88"/>
      <c r="FC102" s="44"/>
      <c r="FD102" s="302"/>
      <c r="FE102" s="87" t="s">
        <v>90</v>
      </c>
      <c r="FF102" s="95" t="s">
        <v>111</v>
      </c>
      <c r="FG102" s="14"/>
      <c r="FH102" s="72">
        <v>0</v>
      </c>
      <c r="FI102" s="496">
        <f t="shared" ref="FI102:FI112" si="898">FE$101*FF$101*FH102</f>
        <v>0</v>
      </c>
      <c r="FJ102" s="10"/>
      <c r="FK102" s="302"/>
      <c r="FL102" s="61"/>
      <c r="FM102" s="61"/>
      <c r="FN102" s="87" t="s">
        <v>90</v>
      </c>
      <c r="FO102" s="95" t="s">
        <v>111</v>
      </c>
      <c r="FP102" s="14"/>
      <c r="FQ102" s="72">
        <v>0</v>
      </c>
      <c r="FR102" s="496">
        <f t="shared" ref="FR102:FR112" si="899">FN$101*FO$101*FQ102</f>
        <v>0</v>
      </c>
      <c r="FS102" s="88"/>
    </row>
    <row r="103" spans="1:175" x14ac:dyDescent="0.25">
      <c r="A103" s="44" t="s">
        <v>96</v>
      </c>
      <c r="B103" s="8" t="s">
        <v>46</v>
      </c>
      <c r="C103" s="8"/>
      <c r="D103" s="8"/>
      <c r="E103" s="8"/>
      <c r="F103" s="74">
        <v>0</v>
      </c>
      <c r="G103" s="17"/>
      <c r="H103" s="63">
        <v>0</v>
      </c>
      <c r="I103" s="13">
        <f>(F103*H103)</f>
        <v>0</v>
      </c>
      <c r="J103" s="13">
        <f>IF(E$113=0,0,I103/E$113)</f>
        <v>0</v>
      </c>
      <c r="K103" s="13">
        <f>(J103*G$2)</f>
        <v>0</v>
      </c>
      <c r="L103" s="151"/>
      <c r="M103" s="155"/>
      <c r="N103" s="10"/>
      <c r="O103" s="44" t="s">
        <v>96</v>
      </c>
      <c r="P103" s="8" t="s">
        <v>46</v>
      </c>
      <c r="Q103" s="8"/>
      <c r="R103" s="8"/>
      <c r="S103" s="8"/>
      <c r="T103" s="74">
        <v>0</v>
      </c>
      <c r="U103" s="17"/>
      <c r="V103" s="63">
        <v>0</v>
      </c>
      <c r="W103" s="13">
        <f>(T103*V103)</f>
        <v>0</v>
      </c>
      <c r="X103" s="13">
        <f>IF(S$113=0,0,W103/S$113)</f>
        <v>0</v>
      </c>
      <c r="Y103" s="13">
        <f>(X103*U$2)</f>
        <v>0</v>
      </c>
      <c r="Z103" s="151"/>
      <c r="AA103" s="155"/>
      <c r="AB103" s="10"/>
      <c r="AC103" s="44" t="s">
        <v>96</v>
      </c>
      <c r="AD103" s="8" t="s">
        <v>46</v>
      </c>
      <c r="AE103" s="8"/>
      <c r="AF103" s="8"/>
      <c r="AG103" s="8"/>
      <c r="AH103" s="74">
        <v>0</v>
      </c>
      <c r="AI103" s="17"/>
      <c r="AJ103" s="63">
        <v>0</v>
      </c>
      <c r="AK103" s="13">
        <f t="shared" si="866"/>
        <v>0</v>
      </c>
      <c r="AL103" s="13">
        <f t="shared" si="867"/>
        <v>0</v>
      </c>
      <c r="AM103" s="13">
        <f t="shared" si="868"/>
        <v>0</v>
      </c>
      <c r="AN103" s="151"/>
      <c r="AO103" s="155"/>
      <c r="AP103" s="10"/>
      <c r="AQ103" s="44" t="s">
        <v>96</v>
      </c>
      <c r="AR103" s="8" t="s">
        <v>46</v>
      </c>
      <c r="AS103" s="8"/>
      <c r="AT103" s="8"/>
      <c r="AU103" s="8"/>
      <c r="AV103" s="74">
        <v>0</v>
      </c>
      <c r="AW103" s="17"/>
      <c r="AX103" s="63">
        <v>0</v>
      </c>
      <c r="AY103" s="13">
        <f t="shared" si="870"/>
        <v>0</v>
      </c>
      <c r="AZ103" s="13">
        <f t="shared" si="871"/>
        <v>0</v>
      </c>
      <c r="BA103" s="13">
        <f t="shared" si="872"/>
        <v>0</v>
      </c>
      <c r="BB103" s="151"/>
      <c r="BC103" s="155"/>
      <c r="BD103" s="10"/>
      <c r="BE103" s="44" t="s">
        <v>96</v>
      </c>
      <c r="BF103" s="8" t="s">
        <v>46</v>
      </c>
      <c r="BG103" s="8"/>
      <c r="BH103" s="8"/>
      <c r="BI103" s="8"/>
      <c r="BJ103" s="74">
        <v>0</v>
      </c>
      <c r="BK103" s="17"/>
      <c r="BL103" s="63">
        <v>0</v>
      </c>
      <c r="BM103" s="13">
        <f t="shared" si="874"/>
        <v>0</v>
      </c>
      <c r="BN103" s="13">
        <f t="shared" si="875"/>
        <v>0</v>
      </c>
      <c r="BO103" s="13">
        <f t="shared" si="876"/>
        <v>0</v>
      </c>
      <c r="BP103" s="151"/>
      <c r="BQ103" s="155"/>
      <c r="BR103" s="10"/>
      <c r="BS103" s="44" t="s">
        <v>96</v>
      </c>
      <c r="BT103" s="8" t="s">
        <v>46</v>
      </c>
      <c r="BU103" s="8"/>
      <c r="BV103" s="8"/>
      <c r="BW103" s="8"/>
      <c r="BX103" s="74">
        <v>0</v>
      </c>
      <c r="BY103" s="17"/>
      <c r="BZ103" s="63">
        <v>0</v>
      </c>
      <c r="CA103" s="13">
        <f t="shared" si="878"/>
        <v>0</v>
      </c>
      <c r="CB103" s="13">
        <f t="shared" si="879"/>
        <v>0</v>
      </c>
      <c r="CC103" s="13">
        <f t="shared" si="880"/>
        <v>0</v>
      </c>
      <c r="CD103" s="151"/>
      <c r="CE103" s="155"/>
      <c r="CF103" s="10"/>
      <c r="CG103" s="44" t="s">
        <v>96</v>
      </c>
      <c r="CH103" s="8" t="s">
        <v>46</v>
      </c>
      <c r="CI103" s="8"/>
      <c r="CJ103" s="8"/>
      <c r="CK103" s="8"/>
      <c r="CL103" s="74">
        <v>0</v>
      </c>
      <c r="CM103" s="17"/>
      <c r="CN103" s="63">
        <v>0</v>
      </c>
      <c r="CO103" s="13">
        <f t="shared" si="882"/>
        <v>0</v>
      </c>
      <c r="CP103" s="13">
        <f t="shared" si="883"/>
        <v>0</v>
      </c>
      <c r="CQ103" s="13">
        <f t="shared" si="884"/>
        <v>0</v>
      </c>
      <c r="CR103" s="151"/>
      <c r="CS103" s="155"/>
      <c r="CT103" s="10"/>
      <c r="CU103" s="44" t="s">
        <v>96</v>
      </c>
      <c r="CV103" s="8" t="s">
        <v>46</v>
      </c>
      <c r="CW103" s="8"/>
      <c r="CX103" s="8"/>
      <c r="CY103" s="8"/>
      <c r="CZ103" s="74">
        <v>0</v>
      </c>
      <c r="DA103" s="17"/>
      <c r="DB103" s="63">
        <v>0</v>
      </c>
      <c r="DC103" s="13">
        <f t="shared" si="886"/>
        <v>0</v>
      </c>
      <c r="DD103" s="13">
        <f t="shared" si="887"/>
        <v>0</v>
      </c>
      <c r="DE103" s="13">
        <f t="shared" si="888"/>
        <v>0</v>
      </c>
      <c r="DF103" s="151"/>
      <c r="DG103" s="155"/>
      <c r="DH103" s="10"/>
      <c r="DI103" s="44" t="s">
        <v>96</v>
      </c>
      <c r="DJ103" s="8" t="s">
        <v>46</v>
      </c>
      <c r="DK103" s="8"/>
      <c r="DL103" s="8"/>
      <c r="DM103" s="8"/>
      <c r="DN103" s="74">
        <v>0</v>
      </c>
      <c r="DO103" s="17"/>
      <c r="DP103" s="63">
        <v>0</v>
      </c>
      <c r="DQ103" s="13">
        <f t="shared" si="890"/>
        <v>0</v>
      </c>
      <c r="DR103" s="13">
        <f t="shared" si="891"/>
        <v>0</v>
      </c>
      <c r="DS103" s="13">
        <f t="shared" si="892"/>
        <v>0</v>
      </c>
      <c r="DT103" s="151"/>
      <c r="DU103" s="155"/>
      <c r="DV103" s="10"/>
      <c r="DW103" s="44" t="s">
        <v>96</v>
      </c>
      <c r="DX103" s="8" t="s">
        <v>46</v>
      </c>
      <c r="DY103" s="8"/>
      <c r="DZ103" s="8"/>
      <c r="EA103" s="8"/>
      <c r="EB103" s="74">
        <v>0</v>
      </c>
      <c r="EC103" s="17"/>
      <c r="ED103" s="63">
        <v>0</v>
      </c>
      <c r="EE103" s="13">
        <f t="shared" si="894"/>
        <v>0</v>
      </c>
      <c r="EF103" s="13">
        <f t="shared" si="895"/>
        <v>0</v>
      </c>
      <c r="EG103" s="13">
        <f t="shared" si="896"/>
        <v>0</v>
      </c>
      <c r="EH103" s="151"/>
      <c r="EI103" s="155"/>
      <c r="EJ103" s="10"/>
      <c r="EK103" s="44"/>
      <c r="EL103" s="302"/>
      <c r="EM103" s="87" t="s">
        <v>73</v>
      </c>
      <c r="EN103" s="8" t="s">
        <v>129</v>
      </c>
      <c r="EO103" s="61"/>
      <c r="EP103" s="72">
        <v>1.74</v>
      </c>
      <c r="EQ103" s="496">
        <f t="shared" si="864"/>
        <v>0</v>
      </c>
      <c r="ER103" s="10"/>
      <c r="ES103" s="61"/>
      <c r="ET103" s="302"/>
      <c r="EU103" s="61"/>
      <c r="EV103" s="87" t="s">
        <v>73</v>
      </c>
      <c r="EW103" s="8" t="s">
        <v>129</v>
      </c>
      <c r="EX103" s="61"/>
      <c r="EY103" s="72">
        <v>2.1800000000000002</v>
      </c>
      <c r="EZ103" s="496">
        <f t="shared" si="865"/>
        <v>0</v>
      </c>
      <c r="FA103" s="88"/>
      <c r="FC103" s="44"/>
      <c r="FD103" s="302"/>
      <c r="FE103" s="87" t="s">
        <v>99</v>
      </c>
      <c r="FF103" s="95" t="s">
        <v>112</v>
      </c>
      <c r="FG103" s="14"/>
      <c r="FH103" s="72">
        <v>3.35</v>
      </c>
      <c r="FI103" s="496">
        <f t="shared" si="898"/>
        <v>0</v>
      </c>
      <c r="FJ103" s="10"/>
      <c r="FK103" s="302"/>
      <c r="FL103" s="61"/>
      <c r="FM103" s="61"/>
      <c r="FN103" s="87" t="s">
        <v>99</v>
      </c>
      <c r="FO103" s="95" t="s">
        <v>112</v>
      </c>
      <c r="FP103" s="14"/>
      <c r="FQ103" s="72">
        <v>0</v>
      </c>
      <c r="FR103" s="496">
        <f t="shared" si="899"/>
        <v>0</v>
      </c>
      <c r="FS103" s="88"/>
    </row>
    <row r="104" spans="1:175" x14ac:dyDescent="0.25">
      <c r="A104" s="45" t="s">
        <v>97</v>
      </c>
      <c r="B104" s="93" t="s">
        <v>98</v>
      </c>
      <c r="C104" s="941"/>
      <c r="D104" s="941"/>
      <c r="E104" s="941"/>
      <c r="F104" s="74">
        <v>0</v>
      </c>
      <c r="G104" s="17"/>
      <c r="H104" s="63">
        <v>0</v>
      </c>
      <c r="I104" s="13">
        <f>(F104*H104)</f>
        <v>0</v>
      </c>
      <c r="J104" s="13">
        <f>IF(E$113=0,0,I104/E$113)</f>
        <v>0</v>
      </c>
      <c r="K104" s="13">
        <f>(J104*G$2)</f>
        <v>0</v>
      </c>
      <c r="L104" s="151"/>
      <c r="M104" s="155"/>
      <c r="N104" s="10"/>
      <c r="O104" s="45" t="s">
        <v>97</v>
      </c>
      <c r="P104" s="93" t="s">
        <v>98</v>
      </c>
      <c r="Q104" s="941"/>
      <c r="R104" s="941"/>
      <c r="S104" s="941"/>
      <c r="T104" s="74">
        <v>0</v>
      </c>
      <c r="U104" s="17"/>
      <c r="V104" s="63">
        <v>0</v>
      </c>
      <c r="W104" s="13">
        <f>(T104*V104)</f>
        <v>0</v>
      </c>
      <c r="X104" s="13">
        <f>IF(S$113=0,0,W104/S$113)</f>
        <v>0</v>
      </c>
      <c r="Y104" s="13">
        <f>(X104*U$2)</f>
        <v>0</v>
      </c>
      <c r="Z104" s="151"/>
      <c r="AA104" s="155"/>
      <c r="AB104" s="10"/>
      <c r="AC104" s="45" t="s">
        <v>97</v>
      </c>
      <c r="AD104" s="93" t="s">
        <v>98</v>
      </c>
      <c r="AE104" s="941"/>
      <c r="AF104" s="941"/>
      <c r="AG104" s="941"/>
      <c r="AH104" s="74">
        <v>0</v>
      </c>
      <c r="AI104" s="17"/>
      <c r="AJ104" s="63">
        <v>0</v>
      </c>
      <c r="AK104" s="13">
        <f t="shared" si="866"/>
        <v>0</v>
      </c>
      <c r="AL104" s="13">
        <f t="shared" si="867"/>
        <v>0</v>
      </c>
      <c r="AM104" s="13">
        <f t="shared" si="868"/>
        <v>0</v>
      </c>
      <c r="AN104" s="151"/>
      <c r="AO104" s="155"/>
      <c r="AP104" s="10"/>
      <c r="AQ104" s="45" t="s">
        <v>97</v>
      </c>
      <c r="AR104" s="93" t="s">
        <v>98</v>
      </c>
      <c r="AS104" s="941"/>
      <c r="AT104" s="941"/>
      <c r="AU104" s="941"/>
      <c r="AV104" s="74">
        <v>0</v>
      </c>
      <c r="AW104" s="17"/>
      <c r="AX104" s="63">
        <v>0</v>
      </c>
      <c r="AY104" s="13">
        <f t="shared" si="870"/>
        <v>0</v>
      </c>
      <c r="AZ104" s="13">
        <f t="shared" si="871"/>
        <v>0</v>
      </c>
      <c r="BA104" s="13">
        <f t="shared" si="872"/>
        <v>0</v>
      </c>
      <c r="BB104" s="151"/>
      <c r="BC104" s="155"/>
      <c r="BD104" s="10"/>
      <c r="BE104" s="45" t="s">
        <v>97</v>
      </c>
      <c r="BF104" s="93" t="s">
        <v>98</v>
      </c>
      <c r="BG104" s="941"/>
      <c r="BH104" s="941"/>
      <c r="BI104" s="941"/>
      <c r="BJ104" s="74">
        <v>0</v>
      </c>
      <c r="BK104" s="17"/>
      <c r="BL104" s="63">
        <v>0</v>
      </c>
      <c r="BM104" s="13">
        <f t="shared" si="874"/>
        <v>0</v>
      </c>
      <c r="BN104" s="13">
        <f t="shared" si="875"/>
        <v>0</v>
      </c>
      <c r="BO104" s="13">
        <f t="shared" si="876"/>
        <v>0</v>
      </c>
      <c r="BP104" s="151"/>
      <c r="BQ104" s="155"/>
      <c r="BR104" s="10"/>
      <c r="BS104" s="45" t="s">
        <v>97</v>
      </c>
      <c r="BT104" s="93" t="s">
        <v>98</v>
      </c>
      <c r="BU104" s="941"/>
      <c r="BV104" s="941"/>
      <c r="BW104" s="941"/>
      <c r="BX104" s="74">
        <v>0</v>
      </c>
      <c r="BY104" s="17"/>
      <c r="BZ104" s="63">
        <v>0</v>
      </c>
      <c r="CA104" s="13">
        <f t="shared" si="878"/>
        <v>0</v>
      </c>
      <c r="CB104" s="13">
        <f t="shared" si="879"/>
        <v>0</v>
      </c>
      <c r="CC104" s="13">
        <f t="shared" si="880"/>
        <v>0</v>
      </c>
      <c r="CD104" s="151"/>
      <c r="CE104" s="155"/>
      <c r="CF104" s="10"/>
      <c r="CG104" s="45" t="s">
        <v>97</v>
      </c>
      <c r="CH104" s="93" t="s">
        <v>98</v>
      </c>
      <c r="CI104" s="941"/>
      <c r="CJ104" s="941"/>
      <c r="CK104" s="941"/>
      <c r="CL104" s="74">
        <v>0</v>
      </c>
      <c r="CM104" s="17"/>
      <c r="CN104" s="63">
        <v>0</v>
      </c>
      <c r="CO104" s="13">
        <f t="shared" si="882"/>
        <v>0</v>
      </c>
      <c r="CP104" s="13">
        <f t="shared" si="883"/>
        <v>0</v>
      </c>
      <c r="CQ104" s="13">
        <f t="shared" si="884"/>
        <v>0</v>
      </c>
      <c r="CR104" s="151"/>
      <c r="CS104" s="155"/>
      <c r="CT104" s="10"/>
      <c r="CU104" s="45" t="s">
        <v>97</v>
      </c>
      <c r="CV104" s="93" t="s">
        <v>98</v>
      </c>
      <c r="CW104" s="941"/>
      <c r="CX104" s="941"/>
      <c r="CY104" s="941"/>
      <c r="CZ104" s="74">
        <v>0</v>
      </c>
      <c r="DA104" s="17"/>
      <c r="DB104" s="63">
        <v>0</v>
      </c>
      <c r="DC104" s="13">
        <f t="shared" si="886"/>
        <v>0</v>
      </c>
      <c r="DD104" s="13">
        <f t="shared" si="887"/>
        <v>0</v>
      </c>
      <c r="DE104" s="13">
        <f t="shared" si="888"/>
        <v>0</v>
      </c>
      <c r="DF104" s="151"/>
      <c r="DG104" s="155"/>
      <c r="DH104" s="10"/>
      <c r="DI104" s="45" t="s">
        <v>97</v>
      </c>
      <c r="DJ104" s="93" t="s">
        <v>98</v>
      </c>
      <c r="DK104" s="941"/>
      <c r="DL104" s="941"/>
      <c r="DM104" s="941"/>
      <c r="DN104" s="74">
        <v>0</v>
      </c>
      <c r="DO104" s="17"/>
      <c r="DP104" s="63">
        <v>0</v>
      </c>
      <c r="DQ104" s="13">
        <f t="shared" si="890"/>
        <v>0</v>
      </c>
      <c r="DR104" s="13">
        <f t="shared" si="891"/>
        <v>0</v>
      </c>
      <c r="DS104" s="13">
        <f t="shared" si="892"/>
        <v>0</v>
      </c>
      <c r="DT104" s="151"/>
      <c r="DU104" s="155"/>
      <c r="DV104" s="10"/>
      <c r="DW104" s="45" t="s">
        <v>97</v>
      </c>
      <c r="DX104" s="93" t="s">
        <v>98</v>
      </c>
      <c r="DY104" s="941"/>
      <c r="DZ104" s="941"/>
      <c r="EA104" s="941"/>
      <c r="EB104" s="74">
        <v>0</v>
      </c>
      <c r="EC104" s="17"/>
      <c r="ED104" s="63">
        <v>0</v>
      </c>
      <c r="EE104" s="13">
        <f t="shared" si="894"/>
        <v>0</v>
      </c>
      <c r="EF104" s="13">
        <f t="shared" si="895"/>
        <v>0</v>
      </c>
      <c r="EG104" s="13">
        <f t="shared" si="896"/>
        <v>0</v>
      </c>
      <c r="EH104" s="151"/>
      <c r="EI104" s="155"/>
      <c r="EJ104" s="10"/>
      <c r="EK104" s="44"/>
      <c r="EL104" s="302"/>
      <c r="EM104" s="87" t="s">
        <v>133</v>
      </c>
      <c r="EN104" s="8" t="s">
        <v>132</v>
      </c>
      <c r="EO104" s="61"/>
      <c r="EP104" s="72">
        <v>3.39</v>
      </c>
      <c r="EQ104" s="496">
        <f t="shared" si="864"/>
        <v>0</v>
      </c>
      <c r="ER104" s="10"/>
      <c r="ES104" s="61"/>
      <c r="ET104" s="302"/>
      <c r="EU104" s="61"/>
      <c r="EV104" s="87" t="s">
        <v>133</v>
      </c>
      <c r="EW104" s="8" t="s">
        <v>132</v>
      </c>
      <c r="EX104" s="61"/>
      <c r="EY104" s="72">
        <v>0</v>
      </c>
      <c r="EZ104" s="496">
        <f t="shared" si="865"/>
        <v>0</v>
      </c>
      <c r="FA104" s="88"/>
      <c r="FC104" s="44"/>
      <c r="FD104" s="302"/>
      <c r="FE104" s="87" t="s">
        <v>91</v>
      </c>
      <c r="FF104" s="95" t="s">
        <v>321</v>
      </c>
      <c r="FG104" s="14"/>
      <c r="FH104" s="72">
        <v>0</v>
      </c>
      <c r="FI104" s="496">
        <f t="shared" si="898"/>
        <v>0</v>
      </c>
      <c r="FJ104" s="10"/>
      <c r="FK104" s="302"/>
      <c r="FL104" s="61"/>
      <c r="FM104" s="61"/>
      <c r="FN104" s="87" t="s">
        <v>91</v>
      </c>
      <c r="FO104" s="95" t="s">
        <v>321</v>
      </c>
      <c r="FP104" s="14"/>
      <c r="FQ104" s="72">
        <v>0</v>
      </c>
      <c r="FR104" s="496">
        <f t="shared" si="899"/>
        <v>0</v>
      </c>
      <c r="FS104" s="88"/>
    </row>
    <row r="105" spans="1:175" x14ac:dyDescent="0.25">
      <c r="A105" s="44"/>
      <c r="B105" s="8"/>
      <c r="C105" s="6"/>
      <c r="D105" s="942"/>
      <c r="E105" s="942" t="s">
        <v>20</v>
      </c>
      <c r="F105" s="18" t="s">
        <v>110</v>
      </c>
      <c r="G105" s="942" t="s">
        <v>109</v>
      </c>
      <c r="H105" s="286" t="s">
        <v>36</v>
      </c>
      <c r="I105" s="13"/>
      <c r="J105" s="13"/>
      <c r="K105" s="13"/>
      <c r="L105" s="1044" t="s">
        <v>282</v>
      </c>
      <c r="M105" s="1045"/>
      <c r="N105" s="10"/>
      <c r="O105" s="44"/>
      <c r="P105" s="8"/>
      <c r="Q105" s="6"/>
      <c r="R105" s="942"/>
      <c r="S105" s="942" t="s">
        <v>20</v>
      </c>
      <c r="T105" s="18" t="s">
        <v>110</v>
      </c>
      <c r="U105" s="942" t="s">
        <v>109</v>
      </c>
      <c r="V105" s="286" t="s">
        <v>36</v>
      </c>
      <c r="W105" s="13"/>
      <c r="X105" s="13"/>
      <c r="Y105" s="13"/>
      <c r="Z105" s="1044" t="s">
        <v>282</v>
      </c>
      <c r="AA105" s="1045"/>
      <c r="AB105" s="10"/>
      <c r="AC105" s="44"/>
      <c r="AD105" s="8"/>
      <c r="AE105" s="6"/>
      <c r="AF105" s="942"/>
      <c r="AG105" s="942" t="s">
        <v>20</v>
      </c>
      <c r="AH105" s="18" t="s">
        <v>110</v>
      </c>
      <c r="AI105" s="942" t="s">
        <v>109</v>
      </c>
      <c r="AJ105" s="286" t="s">
        <v>36</v>
      </c>
      <c r="AK105" s="13"/>
      <c r="AL105" s="13"/>
      <c r="AM105" s="13"/>
      <c r="AN105" s="1044" t="s">
        <v>282</v>
      </c>
      <c r="AO105" s="1045"/>
      <c r="AP105" s="10"/>
      <c r="AQ105" s="44"/>
      <c r="AR105" s="8"/>
      <c r="AS105" s="6"/>
      <c r="AT105" s="942"/>
      <c r="AU105" s="942" t="s">
        <v>20</v>
      </c>
      <c r="AV105" s="18" t="s">
        <v>110</v>
      </c>
      <c r="AW105" s="942" t="s">
        <v>109</v>
      </c>
      <c r="AX105" s="286" t="s">
        <v>36</v>
      </c>
      <c r="AY105" s="13"/>
      <c r="AZ105" s="13"/>
      <c r="BA105" s="13"/>
      <c r="BB105" s="1044" t="s">
        <v>282</v>
      </c>
      <c r="BC105" s="1045"/>
      <c r="BD105" s="10"/>
      <c r="BE105" s="44"/>
      <c r="BF105" s="8"/>
      <c r="BG105" s="6"/>
      <c r="BH105" s="942"/>
      <c r="BI105" s="942" t="s">
        <v>20</v>
      </c>
      <c r="BJ105" s="18" t="s">
        <v>110</v>
      </c>
      <c r="BK105" s="942" t="s">
        <v>109</v>
      </c>
      <c r="BL105" s="286" t="s">
        <v>36</v>
      </c>
      <c r="BM105" s="13"/>
      <c r="BN105" s="13"/>
      <c r="BO105" s="13"/>
      <c r="BP105" s="1044" t="s">
        <v>282</v>
      </c>
      <c r="BQ105" s="1045"/>
      <c r="BR105" s="10"/>
      <c r="BS105" s="44"/>
      <c r="BT105" s="8"/>
      <c r="BU105" s="6"/>
      <c r="BV105" s="942"/>
      <c r="BW105" s="942" t="s">
        <v>20</v>
      </c>
      <c r="BX105" s="18" t="s">
        <v>110</v>
      </c>
      <c r="BY105" s="942" t="s">
        <v>109</v>
      </c>
      <c r="BZ105" s="286" t="s">
        <v>36</v>
      </c>
      <c r="CA105" s="13"/>
      <c r="CB105" s="13"/>
      <c r="CC105" s="13"/>
      <c r="CD105" s="1044" t="s">
        <v>282</v>
      </c>
      <c r="CE105" s="1045"/>
      <c r="CF105" s="10"/>
      <c r="CG105" s="44"/>
      <c r="CH105" s="8"/>
      <c r="CI105" s="6"/>
      <c r="CJ105" s="942"/>
      <c r="CK105" s="942" t="s">
        <v>20</v>
      </c>
      <c r="CL105" s="18" t="s">
        <v>110</v>
      </c>
      <c r="CM105" s="942" t="s">
        <v>109</v>
      </c>
      <c r="CN105" s="286" t="s">
        <v>36</v>
      </c>
      <c r="CO105" s="13"/>
      <c r="CP105" s="13"/>
      <c r="CQ105" s="13"/>
      <c r="CR105" s="1044" t="s">
        <v>282</v>
      </c>
      <c r="CS105" s="1045"/>
      <c r="CT105" s="10"/>
      <c r="CU105" s="44"/>
      <c r="CV105" s="8"/>
      <c r="CW105" s="6"/>
      <c r="CX105" s="942"/>
      <c r="CY105" s="942" t="s">
        <v>20</v>
      </c>
      <c r="CZ105" s="18" t="s">
        <v>110</v>
      </c>
      <c r="DA105" s="942" t="s">
        <v>109</v>
      </c>
      <c r="DB105" s="286" t="s">
        <v>36</v>
      </c>
      <c r="DC105" s="13"/>
      <c r="DD105" s="13"/>
      <c r="DE105" s="13"/>
      <c r="DF105" s="1044" t="s">
        <v>282</v>
      </c>
      <c r="DG105" s="1045"/>
      <c r="DH105" s="10"/>
      <c r="DI105" s="44"/>
      <c r="DJ105" s="8"/>
      <c r="DK105" s="6"/>
      <c r="DL105" s="942"/>
      <c r="DM105" s="942" t="s">
        <v>20</v>
      </c>
      <c r="DN105" s="18" t="s">
        <v>110</v>
      </c>
      <c r="DO105" s="942" t="s">
        <v>109</v>
      </c>
      <c r="DP105" s="286" t="s">
        <v>36</v>
      </c>
      <c r="DQ105" s="13"/>
      <c r="DR105" s="13"/>
      <c r="DS105" s="13"/>
      <c r="DT105" s="1044" t="s">
        <v>282</v>
      </c>
      <c r="DU105" s="1045"/>
      <c r="DV105" s="10"/>
      <c r="DW105" s="44"/>
      <c r="DX105" s="8"/>
      <c r="DY105" s="6"/>
      <c r="DZ105" s="942"/>
      <c r="EA105" s="942" t="s">
        <v>20</v>
      </c>
      <c r="EB105" s="18" t="s">
        <v>110</v>
      </c>
      <c r="EC105" s="942" t="s">
        <v>109</v>
      </c>
      <c r="ED105" s="286" t="s">
        <v>36</v>
      </c>
      <c r="EE105" s="13"/>
      <c r="EF105" s="13"/>
      <c r="EG105" s="13"/>
      <c r="EH105" s="1044" t="s">
        <v>282</v>
      </c>
      <c r="EI105" s="1045"/>
      <c r="EJ105" s="10"/>
      <c r="EK105" s="44"/>
      <c r="EL105" s="302"/>
      <c r="EM105" s="87" t="s">
        <v>65</v>
      </c>
      <c r="EN105" s="95" t="s">
        <v>60</v>
      </c>
      <c r="EO105" s="14"/>
      <c r="EP105" s="72">
        <v>0.69</v>
      </c>
      <c r="EQ105" s="496">
        <f t="shared" si="864"/>
        <v>0</v>
      </c>
      <c r="ER105" s="10"/>
      <c r="ES105" s="61"/>
      <c r="ET105" s="302"/>
      <c r="EU105" s="61"/>
      <c r="EV105" s="87" t="s">
        <v>65</v>
      </c>
      <c r="EW105" s="95" t="s">
        <v>60</v>
      </c>
      <c r="EX105" s="14"/>
      <c r="EY105" s="72">
        <v>0.83</v>
      </c>
      <c r="EZ105" s="496">
        <f t="shared" si="865"/>
        <v>0</v>
      </c>
      <c r="FA105" s="88"/>
      <c r="FC105" s="137"/>
      <c r="FD105" s="61"/>
      <c r="FE105" s="87" t="s">
        <v>240</v>
      </c>
      <c r="FF105" s="95" t="s">
        <v>246</v>
      </c>
      <c r="FG105" s="14"/>
      <c r="FH105" s="72">
        <v>9.06</v>
      </c>
      <c r="FI105" s="496">
        <f t="shared" si="898"/>
        <v>0</v>
      </c>
      <c r="FJ105" s="61"/>
      <c r="FK105" s="61"/>
      <c r="FL105" s="61"/>
      <c r="FM105" s="61"/>
      <c r="FN105" s="87" t="s">
        <v>240</v>
      </c>
      <c r="FO105" s="95" t="s">
        <v>246</v>
      </c>
      <c r="FP105" s="14"/>
      <c r="FQ105" s="72">
        <v>4.8099999999999996</v>
      </c>
      <c r="FR105" s="496">
        <f t="shared" si="899"/>
        <v>0</v>
      </c>
      <c r="FS105" s="88"/>
    </row>
    <row r="106" spans="1:175" x14ac:dyDescent="0.25">
      <c r="A106" s="44" t="s">
        <v>66</v>
      </c>
      <c r="B106" s="11" t="s">
        <v>48</v>
      </c>
      <c r="C106" s="8"/>
      <c r="D106" s="17"/>
      <c r="E106" s="74">
        <v>0</v>
      </c>
      <c r="F106" s="75">
        <v>0</v>
      </c>
      <c r="G106" s="34">
        <f t="shared" ref="G106:G111" si="900">F106*E106</f>
        <v>0</v>
      </c>
      <c r="H106" s="63">
        <v>0</v>
      </c>
      <c r="I106" s="13">
        <f t="shared" ref="I106:I111" si="901">(G106*H106)</f>
        <v>0</v>
      </c>
      <c r="J106" s="13">
        <f t="shared" ref="J106:J111" si="902">IF(E$113=0,0,I106/E$113)</f>
        <v>0</v>
      </c>
      <c r="K106" s="13">
        <f t="shared" ref="K106:K111" si="903">(J106*G$2)</f>
        <v>0</v>
      </c>
      <c r="L106" s="217">
        <f>SUM(K106:K107)</f>
        <v>0</v>
      </c>
      <c r="M106" s="218">
        <f>SUM(G106:G107)*C$2</f>
        <v>0</v>
      </c>
      <c r="N106" s="10"/>
      <c r="O106" s="44" t="s">
        <v>66</v>
      </c>
      <c r="P106" s="11" t="s">
        <v>48</v>
      </c>
      <c r="Q106" s="8"/>
      <c r="R106" s="17"/>
      <c r="S106" s="74">
        <v>0</v>
      </c>
      <c r="T106" s="75">
        <v>0</v>
      </c>
      <c r="U106" s="34">
        <f t="shared" ref="U106:U111" si="904">T106*S106</f>
        <v>0</v>
      </c>
      <c r="V106" s="63">
        <v>0</v>
      </c>
      <c r="W106" s="13">
        <f t="shared" ref="W106:W111" si="905">(U106*V106)</f>
        <v>0</v>
      </c>
      <c r="X106" s="13">
        <f t="shared" ref="X106:X111" si="906">IF(S$113=0,0,W106/S$113)</f>
        <v>0</v>
      </c>
      <c r="Y106" s="13">
        <f t="shared" ref="Y106:Y111" si="907">(X106*U$2)</f>
        <v>0</v>
      </c>
      <c r="Z106" s="217">
        <f>SUM(Y106:Y107)</f>
        <v>0</v>
      </c>
      <c r="AA106" s="218">
        <f>SUM(U106:U107)*Q$2</f>
        <v>0</v>
      </c>
      <c r="AB106" s="10"/>
      <c r="AC106" s="44" t="s">
        <v>66</v>
      </c>
      <c r="AD106" s="11" t="s">
        <v>48</v>
      </c>
      <c r="AE106" s="8"/>
      <c r="AF106" s="17"/>
      <c r="AG106" s="74">
        <v>0</v>
      </c>
      <c r="AH106" s="75">
        <v>0</v>
      </c>
      <c r="AI106" s="34">
        <f t="shared" ref="AI106:AI111" si="908">AH106*AG106</f>
        <v>0</v>
      </c>
      <c r="AJ106" s="63">
        <v>0</v>
      </c>
      <c r="AK106" s="13">
        <f t="shared" ref="AK106:AK111" si="909">(AI106*AJ106)</f>
        <v>0</v>
      </c>
      <c r="AL106" s="13">
        <f t="shared" ref="AL106:AL111" si="910">IF(AG$113=0,0,AK106/AG$113)</f>
        <v>0</v>
      </c>
      <c r="AM106" s="13">
        <f t="shared" ref="AM106:AM111" si="911">(AL106*AI$2)</f>
        <v>0</v>
      </c>
      <c r="AN106" s="217">
        <f t="shared" ref="AN106" si="912">SUM(AM106:AM107)</f>
        <v>0</v>
      </c>
      <c r="AO106" s="218">
        <f t="shared" ref="AO106" si="913">SUM(AI106:AI107)*AE$2</f>
        <v>0</v>
      </c>
      <c r="AP106" s="10"/>
      <c r="AQ106" s="44" t="s">
        <v>66</v>
      </c>
      <c r="AR106" s="11" t="s">
        <v>48</v>
      </c>
      <c r="AS106" s="8"/>
      <c r="AT106" s="17"/>
      <c r="AU106" s="74">
        <v>0</v>
      </c>
      <c r="AV106" s="75">
        <v>0</v>
      </c>
      <c r="AW106" s="34">
        <f t="shared" ref="AW106:AW111" si="914">AV106*AU106</f>
        <v>0</v>
      </c>
      <c r="AX106" s="63">
        <v>0</v>
      </c>
      <c r="AY106" s="13">
        <f t="shared" ref="AY106:AY111" si="915">(AW106*AX106)</f>
        <v>0</v>
      </c>
      <c r="AZ106" s="13">
        <f t="shared" ref="AZ106:AZ111" si="916">IF(AU$113=0,0,AY106/AU$113)</f>
        <v>0</v>
      </c>
      <c r="BA106" s="13">
        <f t="shared" ref="BA106:BA111" si="917">(AZ106*AW$2)</f>
        <v>0</v>
      </c>
      <c r="BB106" s="217">
        <f t="shared" ref="BB106" si="918">SUM(BA106:BA107)</f>
        <v>0</v>
      </c>
      <c r="BC106" s="218">
        <f t="shared" ref="BC106" si="919">SUM(AW106:AW107)*AS$2</f>
        <v>0</v>
      </c>
      <c r="BD106" s="10"/>
      <c r="BE106" s="44" t="s">
        <v>66</v>
      </c>
      <c r="BF106" s="11" t="s">
        <v>48</v>
      </c>
      <c r="BG106" s="8"/>
      <c r="BH106" s="17"/>
      <c r="BI106" s="74">
        <v>0</v>
      </c>
      <c r="BJ106" s="75">
        <v>0</v>
      </c>
      <c r="BK106" s="34">
        <f t="shared" ref="BK106:BK111" si="920">BJ106*BI106</f>
        <v>0</v>
      </c>
      <c r="BL106" s="63">
        <v>0</v>
      </c>
      <c r="BM106" s="13">
        <f t="shared" ref="BM106:BM111" si="921">(BK106*BL106)</f>
        <v>0</v>
      </c>
      <c r="BN106" s="13">
        <f t="shared" ref="BN106:BN111" si="922">IF(BI$113=0,0,BM106/BI$113)</f>
        <v>0</v>
      </c>
      <c r="BO106" s="13">
        <f t="shared" ref="BO106:BO111" si="923">(BN106*BK$2)</f>
        <v>0</v>
      </c>
      <c r="BP106" s="217">
        <f t="shared" ref="BP106" si="924">SUM(BO106:BO107)</f>
        <v>0</v>
      </c>
      <c r="BQ106" s="218">
        <f t="shared" ref="BQ106" si="925">SUM(BK106:BK107)*BG$2</f>
        <v>0</v>
      </c>
      <c r="BR106" s="10"/>
      <c r="BS106" s="44" t="s">
        <v>66</v>
      </c>
      <c r="BT106" s="11" t="s">
        <v>48</v>
      </c>
      <c r="BU106" s="8"/>
      <c r="BV106" s="17"/>
      <c r="BW106" s="74">
        <v>0</v>
      </c>
      <c r="BX106" s="75">
        <v>0</v>
      </c>
      <c r="BY106" s="34">
        <f t="shared" ref="BY106:BY111" si="926">BX106*BW106</f>
        <v>0</v>
      </c>
      <c r="BZ106" s="63">
        <v>0</v>
      </c>
      <c r="CA106" s="13">
        <f t="shared" ref="CA106:CA111" si="927">(BY106*BZ106)</f>
        <v>0</v>
      </c>
      <c r="CB106" s="13">
        <f t="shared" ref="CB106:CB111" si="928">IF(BW$113=0,0,CA106/BW$113)</f>
        <v>0</v>
      </c>
      <c r="CC106" s="13">
        <f t="shared" ref="CC106:CC111" si="929">(CB106*BY$2)</f>
        <v>0</v>
      </c>
      <c r="CD106" s="217">
        <f t="shared" ref="CD106" si="930">SUM(CC106:CC107)</f>
        <v>0</v>
      </c>
      <c r="CE106" s="218">
        <f t="shared" ref="CE106" si="931">SUM(BY106:BY107)*BU$2</f>
        <v>0</v>
      </c>
      <c r="CF106" s="10"/>
      <c r="CG106" s="44" t="s">
        <v>66</v>
      </c>
      <c r="CH106" s="11" t="s">
        <v>48</v>
      </c>
      <c r="CI106" s="8"/>
      <c r="CJ106" s="17"/>
      <c r="CK106" s="74">
        <v>0</v>
      </c>
      <c r="CL106" s="75">
        <v>0</v>
      </c>
      <c r="CM106" s="34">
        <f t="shared" ref="CM106:CM111" si="932">CL106*CK106</f>
        <v>0</v>
      </c>
      <c r="CN106" s="63">
        <v>0</v>
      </c>
      <c r="CO106" s="13">
        <f t="shared" ref="CO106:CO111" si="933">(CM106*CN106)</f>
        <v>0</v>
      </c>
      <c r="CP106" s="13">
        <f t="shared" ref="CP106:CP111" si="934">IF(CK$113=0,0,CO106/CK$113)</f>
        <v>0</v>
      </c>
      <c r="CQ106" s="13">
        <f t="shared" ref="CQ106:CQ111" si="935">(CP106*CM$2)</f>
        <v>0</v>
      </c>
      <c r="CR106" s="217">
        <f t="shared" ref="CR106" si="936">SUM(CQ106:CQ107)</f>
        <v>0</v>
      </c>
      <c r="CS106" s="218">
        <f t="shared" ref="CS106" si="937">SUM(CM106:CM107)*CI$2</f>
        <v>0</v>
      </c>
      <c r="CT106" s="10"/>
      <c r="CU106" s="44" t="s">
        <v>66</v>
      </c>
      <c r="CV106" s="11" t="s">
        <v>48</v>
      </c>
      <c r="CW106" s="8"/>
      <c r="CX106" s="17"/>
      <c r="CY106" s="74">
        <v>0</v>
      </c>
      <c r="CZ106" s="75">
        <v>0</v>
      </c>
      <c r="DA106" s="34">
        <f t="shared" ref="DA106:DA111" si="938">CZ106*CY106</f>
        <v>0</v>
      </c>
      <c r="DB106" s="63">
        <v>0</v>
      </c>
      <c r="DC106" s="13">
        <f t="shared" ref="DC106:DC111" si="939">(DA106*DB106)</f>
        <v>0</v>
      </c>
      <c r="DD106" s="13">
        <f t="shared" ref="DD106:DD111" si="940">IF(CY$113=0,0,DC106/CY$113)</f>
        <v>0</v>
      </c>
      <c r="DE106" s="13">
        <f t="shared" ref="DE106:DE111" si="941">(DD106*DA$2)</f>
        <v>0</v>
      </c>
      <c r="DF106" s="217">
        <f t="shared" ref="DF106" si="942">SUM(DE106:DE107)</f>
        <v>0</v>
      </c>
      <c r="DG106" s="218">
        <f t="shared" ref="DG106" si="943">SUM(DA106:DA107)*CW$2</f>
        <v>0</v>
      </c>
      <c r="DH106" s="10"/>
      <c r="DI106" s="44" t="s">
        <v>66</v>
      </c>
      <c r="DJ106" s="11" t="s">
        <v>48</v>
      </c>
      <c r="DK106" s="8"/>
      <c r="DL106" s="17"/>
      <c r="DM106" s="74">
        <v>0</v>
      </c>
      <c r="DN106" s="75">
        <v>0</v>
      </c>
      <c r="DO106" s="34">
        <f t="shared" ref="DO106:DO111" si="944">DN106*DM106</f>
        <v>0</v>
      </c>
      <c r="DP106" s="63">
        <v>0</v>
      </c>
      <c r="DQ106" s="13">
        <f t="shared" ref="DQ106:DQ111" si="945">(DO106*DP106)</f>
        <v>0</v>
      </c>
      <c r="DR106" s="13">
        <f t="shared" ref="DR106:DR111" si="946">IF(DM$113=0,0,DQ106/DM$113)</f>
        <v>0</v>
      </c>
      <c r="DS106" s="13">
        <f t="shared" ref="DS106:DS111" si="947">(DR106*DO$2)</f>
        <v>0</v>
      </c>
      <c r="DT106" s="217">
        <f t="shared" ref="DT106" si="948">SUM(DS106:DS107)</f>
        <v>0</v>
      </c>
      <c r="DU106" s="218">
        <f t="shared" ref="DU106" si="949">SUM(DO106:DO107)*DK$2</f>
        <v>0</v>
      </c>
      <c r="DV106" s="10"/>
      <c r="DW106" s="44" t="s">
        <v>66</v>
      </c>
      <c r="DX106" s="11" t="s">
        <v>48</v>
      </c>
      <c r="DY106" s="8"/>
      <c r="DZ106" s="17"/>
      <c r="EA106" s="74">
        <v>0</v>
      </c>
      <c r="EB106" s="75">
        <v>0</v>
      </c>
      <c r="EC106" s="34">
        <f t="shared" ref="EC106:EC111" si="950">EB106*EA106</f>
        <v>0</v>
      </c>
      <c r="ED106" s="63">
        <v>0</v>
      </c>
      <c r="EE106" s="13">
        <f t="shared" ref="EE106:EE111" si="951">(EC106*ED106)</f>
        <v>0</v>
      </c>
      <c r="EF106" s="13">
        <f t="shared" ref="EF106:EF111" si="952">IF(EA$113=0,0,EE106/EA$113)</f>
        <v>0</v>
      </c>
      <c r="EG106" s="13">
        <f t="shared" ref="EG106:EG111" si="953">(EF106*EC$2)</f>
        <v>0</v>
      </c>
      <c r="EH106" s="217">
        <f t="shared" ref="EH106" si="954">SUM(EG106:EG107)</f>
        <v>0</v>
      </c>
      <c r="EI106" s="218">
        <f t="shared" ref="EI106" si="955">SUM(EC106:EC107)*DY$2</f>
        <v>0</v>
      </c>
      <c r="EJ106" s="10"/>
      <c r="EK106" s="44"/>
      <c r="EL106" s="302"/>
      <c r="EM106" s="87" t="s">
        <v>72</v>
      </c>
      <c r="EN106" s="8" t="s">
        <v>154</v>
      </c>
      <c r="EO106" s="61"/>
      <c r="EP106" s="72">
        <v>2.4700000000000002</v>
      </c>
      <c r="EQ106" s="496">
        <f t="shared" si="864"/>
        <v>0</v>
      </c>
      <c r="ER106" s="10"/>
      <c r="ES106" s="61"/>
      <c r="ET106" s="302"/>
      <c r="EU106" s="61"/>
      <c r="EV106" s="87" t="s">
        <v>72</v>
      </c>
      <c r="EW106" s="8" t="s">
        <v>154</v>
      </c>
      <c r="EX106" s="61"/>
      <c r="EY106" s="72">
        <v>2.27</v>
      </c>
      <c r="EZ106" s="496">
        <f t="shared" si="865"/>
        <v>0</v>
      </c>
      <c r="FA106" s="88"/>
      <c r="FC106" s="44"/>
      <c r="FD106" s="302"/>
      <c r="FE106" s="87" t="s">
        <v>96</v>
      </c>
      <c r="FF106" s="8" t="s">
        <v>46</v>
      </c>
      <c r="FG106" s="61"/>
      <c r="FH106" s="72">
        <v>0.56999999999999995</v>
      </c>
      <c r="FI106" s="496">
        <f t="shared" si="898"/>
        <v>0</v>
      </c>
      <c r="FJ106" s="10"/>
      <c r="FK106" s="302"/>
      <c r="FL106" s="61"/>
      <c r="FM106" s="61"/>
      <c r="FN106" s="87" t="s">
        <v>96</v>
      </c>
      <c r="FO106" s="8" t="s">
        <v>46</v>
      </c>
      <c r="FP106" s="61"/>
      <c r="FQ106" s="72">
        <v>0.93</v>
      </c>
      <c r="FR106" s="496">
        <f t="shared" si="899"/>
        <v>0</v>
      </c>
      <c r="FS106" s="88"/>
    </row>
    <row r="107" spans="1:175" x14ac:dyDescent="0.25">
      <c r="A107" s="44" t="s">
        <v>66</v>
      </c>
      <c r="B107" s="11" t="s">
        <v>48</v>
      </c>
      <c r="C107" s="8"/>
      <c r="D107" s="17"/>
      <c r="E107" s="74">
        <v>0</v>
      </c>
      <c r="F107" s="75">
        <v>0</v>
      </c>
      <c r="G107" s="34">
        <f t="shared" si="900"/>
        <v>0</v>
      </c>
      <c r="H107" s="63">
        <v>0</v>
      </c>
      <c r="I107" s="13">
        <f t="shared" si="901"/>
        <v>0</v>
      </c>
      <c r="J107" s="13">
        <f t="shared" si="902"/>
        <v>0</v>
      </c>
      <c r="K107" s="13">
        <f t="shared" si="903"/>
        <v>0</v>
      </c>
      <c r="L107" s="1044" t="s">
        <v>283</v>
      </c>
      <c r="M107" s="1045"/>
      <c r="N107" s="10"/>
      <c r="O107" s="44" t="s">
        <v>66</v>
      </c>
      <c r="P107" s="11" t="s">
        <v>48</v>
      </c>
      <c r="Q107" s="8"/>
      <c r="R107" s="17"/>
      <c r="S107" s="74">
        <v>0</v>
      </c>
      <c r="T107" s="75">
        <v>0</v>
      </c>
      <c r="U107" s="34">
        <f t="shared" si="904"/>
        <v>0</v>
      </c>
      <c r="V107" s="63">
        <v>0</v>
      </c>
      <c r="W107" s="13">
        <f t="shared" si="905"/>
        <v>0</v>
      </c>
      <c r="X107" s="13">
        <f t="shared" si="906"/>
        <v>0</v>
      </c>
      <c r="Y107" s="13">
        <f t="shared" si="907"/>
        <v>0</v>
      </c>
      <c r="Z107" s="1044" t="s">
        <v>283</v>
      </c>
      <c r="AA107" s="1045"/>
      <c r="AB107" s="10"/>
      <c r="AC107" s="44" t="s">
        <v>66</v>
      </c>
      <c r="AD107" s="11" t="s">
        <v>48</v>
      </c>
      <c r="AE107" s="8"/>
      <c r="AF107" s="17"/>
      <c r="AG107" s="74">
        <v>0</v>
      </c>
      <c r="AH107" s="75">
        <v>0</v>
      </c>
      <c r="AI107" s="34">
        <f t="shared" si="908"/>
        <v>0</v>
      </c>
      <c r="AJ107" s="63">
        <v>0</v>
      </c>
      <c r="AK107" s="13">
        <f t="shared" si="909"/>
        <v>0</v>
      </c>
      <c r="AL107" s="13">
        <f t="shared" si="910"/>
        <v>0</v>
      </c>
      <c r="AM107" s="13">
        <f t="shared" si="911"/>
        <v>0</v>
      </c>
      <c r="AN107" s="1044" t="s">
        <v>283</v>
      </c>
      <c r="AO107" s="1045"/>
      <c r="AP107" s="10"/>
      <c r="AQ107" s="44" t="s">
        <v>66</v>
      </c>
      <c r="AR107" s="11" t="s">
        <v>48</v>
      </c>
      <c r="AS107" s="8"/>
      <c r="AT107" s="17"/>
      <c r="AU107" s="74">
        <v>0</v>
      </c>
      <c r="AV107" s="75">
        <v>0</v>
      </c>
      <c r="AW107" s="34">
        <f t="shared" si="914"/>
        <v>0</v>
      </c>
      <c r="AX107" s="63">
        <v>0</v>
      </c>
      <c r="AY107" s="13">
        <f t="shared" si="915"/>
        <v>0</v>
      </c>
      <c r="AZ107" s="13">
        <f t="shared" si="916"/>
        <v>0</v>
      </c>
      <c r="BA107" s="13">
        <f t="shared" si="917"/>
        <v>0</v>
      </c>
      <c r="BB107" s="1044" t="s">
        <v>283</v>
      </c>
      <c r="BC107" s="1045"/>
      <c r="BD107" s="10"/>
      <c r="BE107" s="44" t="s">
        <v>66</v>
      </c>
      <c r="BF107" s="11" t="s">
        <v>48</v>
      </c>
      <c r="BG107" s="8"/>
      <c r="BH107" s="17"/>
      <c r="BI107" s="74">
        <v>0</v>
      </c>
      <c r="BJ107" s="75">
        <v>0</v>
      </c>
      <c r="BK107" s="34">
        <f t="shared" si="920"/>
        <v>0</v>
      </c>
      <c r="BL107" s="63">
        <v>0</v>
      </c>
      <c r="BM107" s="13">
        <f t="shared" si="921"/>
        <v>0</v>
      </c>
      <c r="BN107" s="13">
        <f t="shared" si="922"/>
        <v>0</v>
      </c>
      <c r="BO107" s="13">
        <f t="shared" si="923"/>
        <v>0</v>
      </c>
      <c r="BP107" s="1044" t="s">
        <v>283</v>
      </c>
      <c r="BQ107" s="1045"/>
      <c r="BR107" s="10"/>
      <c r="BS107" s="44" t="s">
        <v>66</v>
      </c>
      <c r="BT107" s="11" t="s">
        <v>48</v>
      </c>
      <c r="BU107" s="8"/>
      <c r="BV107" s="17"/>
      <c r="BW107" s="74">
        <v>0</v>
      </c>
      <c r="BX107" s="75">
        <v>0</v>
      </c>
      <c r="BY107" s="34">
        <f t="shared" si="926"/>
        <v>0</v>
      </c>
      <c r="BZ107" s="63">
        <v>0</v>
      </c>
      <c r="CA107" s="13">
        <f t="shared" si="927"/>
        <v>0</v>
      </c>
      <c r="CB107" s="13">
        <f t="shared" si="928"/>
        <v>0</v>
      </c>
      <c r="CC107" s="13">
        <f t="shared" si="929"/>
        <v>0</v>
      </c>
      <c r="CD107" s="1044" t="s">
        <v>283</v>
      </c>
      <c r="CE107" s="1045"/>
      <c r="CF107" s="10"/>
      <c r="CG107" s="44" t="s">
        <v>66</v>
      </c>
      <c r="CH107" s="11" t="s">
        <v>48</v>
      </c>
      <c r="CI107" s="8"/>
      <c r="CJ107" s="17"/>
      <c r="CK107" s="74">
        <v>0</v>
      </c>
      <c r="CL107" s="75">
        <v>0</v>
      </c>
      <c r="CM107" s="34">
        <f t="shared" si="932"/>
        <v>0</v>
      </c>
      <c r="CN107" s="63">
        <v>0</v>
      </c>
      <c r="CO107" s="13">
        <f t="shared" si="933"/>
        <v>0</v>
      </c>
      <c r="CP107" s="13">
        <f t="shared" si="934"/>
        <v>0</v>
      </c>
      <c r="CQ107" s="13">
        <f t="shared" si="935"/>
        <v>0</v>
      </c>
      <c r="CR107" s="1044" t="s">
        <v>283</v>
      </c>
      <c r="CS107" s="1045"/>
      <c r="CT107" s="10"/>
      <c r="CU107" s="44" t="s">
        <v>66</v>
      </c>
      <c r="CV107" s="11" t="s">
        <v>48</v>
      </c>
      <c r="CW107" s="8"/>
      <c r="CX107" s="17"/>
      <c r="CY107" s="74">
        <v>0</v>
      </c>
      <c r="CZ107" s="75">
        <v>0</v>
      </c>
      <c r="DA107" s="34">
        <f t="shared" si="938"/>
        <v>0</v>
      </c>
      <c r="DB107" s="63">
        <v>0</v>
      </c>
      <c r="DC107" s="13">
        <f t="shared" si="939"/>
        <v>0</v>
      </c>
      <c r="DD107" s="13">
        <f t="shared" si="940"/>
        <v>0</v>
      </c>
      <c r="DE107" s="13">
        <f t="shared" si="941"/>
        <v>0</v>
      </c>
      <c r="DF107" s="1044" t="s">
        <v>283</v>
      </c>
      <c r="DG107" s="1045"/>
      <c r="DH107" s="10"/>
      <c r="DI107" s="44" t="s">
        <v>66</v>
      </c>
      <c r="DJ107" s="11" t="s">
        <v>48</v>
      </c>
      <c r="DK107" s="8"/>
      <c r="DL107" s="17"/>
      <c r="DM107" s="74">
        <v>0</v>
      </c>
      <c r="DN107" s="75">
        <v>0</v>
      </c>
      <c r="DO107" s="34">
        <f t="shared" si="944"/>
        <v>0</v>
      </c>
      <c r="DP107" s="63">
        <v>0</v>
      </c>
      <c r="DQ107" s="13">
        <f t="shared" si="945"/>
        <v>0</v>
      </c>
      <c r="DR107" s="13">
        <f t="shared" si="946"/>
        <v>0</v>
      </c>
      <c r="DS107" s="13">
        <f t="shared" si="947"/>
        <v>0</v>
      </c>
      <c r="DT107" s="1044" t="s">
        <v>283</v>
      </c>
      <c r="DU107" s="1045"/>
      <c r="DV107" s="10"/>
      <c r="DW107" s="44" t="s">
        <v>66</v>
      </c>
      <c r="DX107" s="11" t="s">
        <v>48</v>
      </c>
      <c r="DY107" s="8"/>
      <c r="DZ107" s="17"/>
      <c r="EA107" s="74">
        <v>0</v>
      </c>
      <c r="EB107" s="75">
        <v>0</v>
      </c>
      <c r="EC107" s="34">
        <f t="shared" si="950"/>
        <v>0</v>
      </c>
      <c r="ED107" s="63">
        <v>0</v>
      </c>
      <c r="EE107" s="13">
        <f t="shared" si="951"/>
        <v>0</v>
      </c>
      <c r="EF107" s="13">
        <f t="shared" si="952"/>
        <v>0</v>
      </c>
      <c r="EG107" s="13">
        <f t="shared" si="953"/>
        <v>0</v>
      </c>
      <c r="EH107" s="1044" t="s">
        <v>283</v>
      </c>
      <c r="EI107" s="1045"/>
      <c r="EJ107" s="10"/>
      <c r="EK107" s="44"/>
      <c r="EL107" s="302"/>
      <c r="EM107" s="87" t="s">
        <v>76</v>
      </c>
      <c r="EN107" s="11" t="s">
        <v>53</v>
      </c>
      <c r="EO107" s="14"/>
      <c r="EP107" s="72">
        <v>0</v>
      </c>
      <c r="EQ107" s="496">
        <f t="shared" si="864"/>
        <v>0</v>
      </c>
      <c r="ER107" s="10"/>
      <c r="ES107" s="61"/>
      <c r="ET107" s="302"/>
      <c r="EU107" s="61"/>
      <c r="EV107" s="87" t="s">
        <v>76</v>
      </c>
      <c r="EW107" s="11" t="s">
        <v>53</v>
      </c>
      <c r="EX107" s="14"/>
      <c r="EY107" s="72">
        <v>0</v>
      </c>
      <c r="EZ107" s="496">
        <f t="shared" si="865"/>
        <v>0</v>
      </c>
      <c r="FA107" s="88"/>
      <c r="FC107" s="44"/>
      <c r="FD107" s="302"/>
      <c r="FE107" s="87" t="s">
        <v>73</v>
      </c>
      <c r="FF107" s="8" t="s">
        <v>129</v>
      </c>
      <c r="FG107" s="61"/>
      <c r="FH107" s="72">
        <v>1.37</v>
      </c>
      <c r="FI107" s="496">
        <f t="shared" si="898"/>
        <v>0</v>
      </c>
      <c r="FJ107" s="10"/>
      <c r="FK107" s="302"/>
      <c r="FL107" s="61"/>
      <c r="FM107" s="61"/>
      <c r="FN107" s="87" t="s">
        <v>73</v>
      </c>
      <c r="FO107" s="8" t="s">
        <v>129</v>
      </c>
      <c r="FP107" s="61"/>
      <c r="FQ107" s="72">
        <v>2.06</v>
      </c>
      <c r="FR107" s="496">
        <f t="shared" si="899"/>
        <v>0</v>
      </c>
      <c r="FS107" s="88"/>
    </row>
    <row r="108" spans="1:175" x14ac:dyDescent="0.25">
      <c r="A108" s="44" t="s">
        <v>67</v>
      </c>
      <c r="B108" s="11" t="s">
        <v>144</v>
      </c>
      <c r="C108" s="8"/>
      <c r="D108" s="17"/>
      <c r="E108" s="74">
        <v>0</v>
      </c>
      <c r="F108" s="75">
        <v>0</v>
      </c>
      <c r="G108" s="34">
        <f t="shared" si="900"/>
        <v>0</v>
      </c>
      <c r="H108" s="63">
        <v>0</v>
      </c>
      <c r="I108" s="13">
        <f t="shared" si="901"/>
        <v>0</v>
      </c>
      <c r="J108" s="13">
        <f t="shared" si="902"/>
        <v>0</v>
      </c>
      <c r="K108" s="13">
        <f t="shared" si="903"/>
        <v>0</v>
      </c>
      <c r="L108" s="217">
        <f>SUM(K108:K109)</f>
        <v>0</v>
      </c>
      <c r="M108" s="218">
        <f>SUM(G108:G109)*C$2</f>
        <v>0</v>
      </c>
      <c r="N108" s="10"/>
      <c r="O108" s="44" t="s">
        <v>67</v>
      </c>
      <c r="P108" s="11" t="s">
        <v>144</v>
      </c>
      <c r="Q108" s="8"/>
      <c r="R108" s="17"/>
      <c r="S108" s="74">
        <v>0</v>
      </c>
      <c r="T108" s="75">
        <v>0</v>
      </c>
      <c r="U108" s="34">
        <f t="shared" si="904"/>
        <v>0</v>
      </c>
      <c r="V108" s="63">
        <v>0</v>
      </c>
      <c r="W108" s="13">
        <f t="shared" si="905"/>
        <v>0</v>
      </c>
      <c r="X108" s="13">
        <f t="shared" si="906"/>
        <v>0</v>
      </c>
      <c r="Y108" s="13">
        <f t="shared" si="907"/>
        <v>0</v>
      </c>
      <c r="Z108" s="217">
        <f>SUM(Y108:Y109)</f>
        <v>0</v>
      </c>
      <c r="AA108" s="218">
        <f>SUM(U108:U109)*Q$2</f>
        <v>0</v>
      </c>
      <c r="AB108" s="10"/>
      <c r="AC108" s="44" t="s">
        <v>67</v>
      </c>
      <c r="AD108" s="11" t="s">
        <v>144</v>
      </c>
      <c r="AE108" s="8"/>
      <c r="AF108" s="17"/>
      <c r="AG108" s="74">
        <v>0</v>
      </c>
      <c r="AH108" s="75">
        <v>0</v>
      </c>
      <c r="AI108" s="34">
        <f t="shared" si="908"/>
        <v>0</v>
      </c>
      <c r="AJ108" s="63">
        <v>0</v>
      </c>
      <c r="AK108" s="13">
        <f t="shared" si="909"/>
        <v>0</v>
      </c>
      <c r="AL108" s="13">
        <f t="shared" si="910"/>
        <v>0</v>
      </c>
      <c r="AM108" s="13">
        <f t="shared" si="911"/>
        <v>0</v>
      </c>
      <c r="AN108" s="217">
        <f t="shared" ref="AN108" si="956">SUM(AM108:AM109)</f>
        <v>0</v>
      </c>
      <c r="AO108" s="218">
        <f t="shared" ref="AO108" si="957">SUM(AI108:AI109)*AE$2</f>
        <v>0</v>
      </c>
      <c r="AP108" s="10"/>
      <c r="AQ108" s="44" t="s">
        <v>67</v>
      </c>
      <c r="AR108" s="11" t="s">
        <v>144</v>
      </c>
      <c r="AS108" s="8"/>
      <c r="AT108" s="17"/>
      <c r="AU108" s="74">
        <v>0</v>
      </c>
      <c r="AV108" s="75">
        <v>0</v>
      </c>
      <c r="AW108" s="34">
        <f t="shared" si="914"/>
        <v>0</v>
      </c>
      <c r="AX108" s="63">
        <v>0</v>
      </c>
      <c r="AY108" s="13">
        <f t="shared" si="915"/>
        <v>0</v>
      </c>
      <c r="AZ108" s="13">
        <f t="shared" si="916"/>
        <v>0</v>
      </c>
      <c r="BA108" s="13">
        <f t="shared" si="917"/>
        <v>0</v>
      </c>
      <c r="BB108" s="217">
        <f t="shared" ref="BB108" si="958">SUM(BA108:BA109)</f>
        <v>0</v>
      </c>
      <c r="BC108" s="218">
        <f t="shared" ref="BC108" si="959">SUM(AW108:AW109)*AS$2</f>
        <v>0</v>
      </c>
      <c r="BD108" s="10"/>
      <c r="BE108" s="44" t="s">
        <v>67</v>
      </c>
      <c r="BF108" s="11" t="s">
        <v>144</v>
      </c>
      <c r="BG108" s="8"/>
      <c r="BH108" s="17"/>
      <c r="BI108" s="74">
        <v>0</v>
      </c>
      <c r="BJ108" s="75">
        <v>0</v>
      </c>
      <c r="BK108" s="34">
        <f t="shared" si="920"/>
        <v>0</v>
      </c>
      <c r="BL108" s="63">
        <v>0</v>
      </c>
      <c r="BM108" s="13">
        <f t="shared" si="921"/>
        <v>0</v>
      </c>
      <c r="BN108" s="13">
        <f t="shared" si="922"/>
        <v>0</v>
      </c>
      <c r="BO108" s="13">
        <f t="shared" si="923"/>
        <v>0</v>
      </c>
      <c r="BP108" s="217">
        <f t="shared" ref="BP108" si="960">SUM(BO108:BO109)</f>
        <v>0</v>
      </c>
      <c r="BQ108" s="218">
        <f t="shared" ref="BQ108" si="961">SUM(BK108:BK109)*BG$2</f>
        <v>0</v>
      </c>
      <c r="BR108" s="10"/>
      <c r="BS108" s="44" t="s">
        <v>67</v>
      </c>
      <c r="BT108" s="11" t="s">
        <v>144</v>
      </c>
      <c r="BU108" s="8"/>
      <c r="BV108" s="17"/>
      <c r="BW108" s="74">
        <v>0</v>
      </c>
      <c r="BX108" s="75">
        <v>0</v>
      </c>
      <c r="BY108" s="34">
        <f t="shared" si="926"/>
        <v>0</v>
      </c>
      <c r="BZ108" s="63">
        <v>0</v>
      </c>
      <c r="CA108" s="13">
        <f t="shared" si="927"/>
        <v>0</v>
      </c>
      <c r="CB108" s="13">
        <f t="shared" si="928"/>
        <v>0</v>
      </c>
      <c r="CC108" s="13">
        <f t="shared" si="929"/>
        <v>0</v>
      </c>
      <c r="CD108" s="217">
        <f t="shared" ref="CD108" si="962">SUM(CC108:CC109)</f>
        <v>0</v>
      </c>
      <c r="CE108" s="218">
        <f t="shared" ref="CE108" si="963">SUM(BY108:BY109)*BU$2</f>
        <v>0</v>
      </c>
      <c r="CF108" s="10"/>
      <c r="CG108" s="44" t="s">
        <v>67</v>
      </c>
      <c r="CH108" s="11" t="s">
        <v>144</v>
      </c>
      <c r="CI108" s="8"/>
      <c r="CJ108" s="17"/>
      <c r="CK108" s="74">
        <v>0</v>
      </c>
      <c r="CL108" s="75">
        <v>0</v>
      </c>
      <c r="CM108" s="34">
        <f t="shared" si="932"/>
        <v>0</v>
      </c>
      <c r="CN108" s="63">
        <v>0</v>
      </c>
      <c r="CO108" s="13">
        <f t="shared" si="933"/>
        <v>0</v>
      </c>
      <c r="CP108" s="13">
        <f t="shared" si="934"/>
        <v>0</v>
      </c>
      <c r="CQ108" s="13">
        <f t="shared" si="935"/>
        <v>0</v>
      </c>
      <c r="CR108" s="217">
        <f t="shared" ref="CR108" si="964">SUM(CQ108:CQ109)</f>
        <v>0</v>
      </c>
      <c r="CS108" s="218">
        <f t="shared" ref="CS108" si="965">SUM(CM108:CM109)*CI$2</f>
        <v>0</v>
      </c>
      <c r="CT108" s="10"/>
      <c r="CU108" s="44" t="s">
        <v>67</v>
      </c>
      <c r="CV108" s="11" t="s">
        <v>144</v>
      </c>
      <c r="CW108" s="8"/>
      <c r="CX108" s="17"/>
      <c r="CY108" s="74">
        <v>0</v>
      </c>
      <c r="CZ108" s="75">
        <v>0</v>
      </c>
      <c r="DA108" s="34">
        <f t="shared" si="938"/>
        <v>0</v>
      </c>
      <c r="DB108" s="63">
        <v>0</v>
      </c>
      <c r="DC108" s="13">
        <f t="shared" si="939"/>
        <v>0</v>
      </c>
      <c r="DD108" s="13">
        <f t="shared" si="940"/>
        <v>0</v>
      </c>
      <c r="DE108" s="13">
        <f t="shared" si="941"/>
        <v>0</v>
      </c>
      <c r="DF108" s="217">
        <f t="shared" ref="DF108" si="966">SUM(DE108:DE109)</f>
        <v>0</v>
      </c>
      <c r="DG108" s="218">
        <f t="shared" ref="DG108" si="967">SUM(DA108:DA109)*CW$2</f>
        <v>0</v>
      </c>
      <c r="DH108" s="10"/>
      <c r="DI108" s="44" t="s">
        <v>67</v>
      </c>
      <c r="DJ108" s="11" t="s">
        <v>144</v>
      </c>
      <c r="DK108" s="8"/>
      <c r="DL108" s="17"/>
      <c r="DM108" s="74">
        <v>0</v>
      </c>
      <c r="DN108" s="75">
        <v>0</v>
      </c>
      <c r="DO108" s="34">
        <f t="shared" si="944"/>
        <v>0</v>
      </c>
      <c r="DP108" s="63">
        <v>0</v>
      </c>
      <c r="DQ108" s="13">
        <f t="shared" si="945"/>
        <v>0</v>
      </c>
      <c r="DR108" s="13">
        <f t="shared" si="946"/>
        <v>0</v>
      </c>
      <c r="DS108" s="13">
        <f t="shared" si="947"/>
        <v>0</v>
      </c>
      <c r="DT108" s="217">
        <f t="shared" ref="DT108" si="968">SUM(DS108:DS109)</f>
        <v>0</v>
      </c>
      <c r="DU108" s="218">
        <f t="shared" ref="DU108" si="969">SUM(DO108:DO109)*DK$2</f>
        <v>0</v>
      </c>
      <c r="DV108" s="10"/>
      <c r="DW108" s="44" t="s">
        <v>67</v>
      </c>
      <c r="DX108" s="11" t="s">
        <v>144</v>
      </c>
      <c r="DY108" s="8"/>
      <c r="DZ108" s="17"/>
      <c r="EA108" s="74">
        <v>0</v>
      </c>
      <c r="EB108" s="75">
        <v>0</v>
      </c>
      <c r="EC108" s="34">
        <f t="shared" si="950"/>
        <v>0</v>
      </c>
      <c r="ED108" s="63">
        <v>0</v>
      </c>
      <c r="EE108" s="13">
        <f t="shared" si="951"/>
        <v>0</v>
      </c>
      <c r="EF108" s="13">
        <f t="shared" si="952"/>
        <v>0</v>
      </c>
      <c r="EG108" s="13">
        <f t="shared" si="953"/>
        <v>0</v>
      </c>
      <c r="EH108" s="217">
        <f t="shared" ref="EH108" si="970">SUM(EG108:EG109)</f>
        <v>0</v>
      </c>
      <c r="EI108" s="218">
        <f t="shared" ref="EI108" si="971">SUM(EC108:EC109)*DY$2</f>
        <v>0</v>
      </c>
      <c r="EJ108" s="10"/>
      <c r="EK108" s="44"/>
      <c r="EL108" s="302"/>
      <c r="EM108" s="87" t="s">
        <v>105</v>
      </c>
      <c r="EN108" s="11" t="s">
        <v>57</v>
      </c>
      <c r="EO108" s="14"/>
      <c r="EP108" s="72">
        <v>13.2</v>
      </c>
      <c r="EQ108" s="496">
        <f t="shared" si="864"/>
        <v>0</v>
      </c>
      <c r="ER108" s="10"/>
      <c r="ES108" s="61"/>
      <c r="ET108" s="302"/>
      <c r="EU108" s="61"/>
      <c r="EV108" s="87" t="s">
        <v>105</v>
      </c>
      <c r="EW108" s="11" t="s">
        <v>57</v>
      </c>
      <c r="EX108" s="14"/>
      <c r="EY108" s="72">
        <v>7.85</v>
      </c>
      <c r="EZ108" s="496">
        <f t="shared" si="865"/>
        <v>0</v>
      </c>
      <c r="FA108" s="88"/>
      <c r="FC108" s="44"/>
      <c r="FD108" s="302"/>
      <c r="FE108" s="87" t="s">
        <v>133</v>
      </c>
      <c r="FF108" s="8" t="s">
        <v>132</v>
      </c>
      <c r="FG108" s="61"/>
      <c r="FH108" s="72">
        <v>1.98</v>
      </c>
      <c r="FI108" s="496">
        <f t="shared" si="898"/>
        <v>0</v>
      </c>
      <c r="FJ108" s="10"/>
      <c r="FK108" s="302"/>
      <c r="FL108" s="61"/>
      <c r="FM108" s="61"/>
      <c r="FN108" s="87" t="s">
        <v>133</v>
      </c>
      <c r="FO108" s="8" t="s">
        <v>132</v>
      </c>
      <c r="FP108" s="61"/>
      <c r="FQ108" s="72">
        <v>1.3</v>
      </c>
      <c r="FR108" s="496">
        <f t="shared" si="899"/>
        <v>0</v>
      </c>
      <c r="FS108" s="88"/>
    </row>
    <row r="109" spans="1:175" x14ac:dyDescent="0.25">
      <c r="A109" s="44" t="s">
        <v>67</v>
      </c>
      <c r="B109" s="11" t="s">
        <v>144</v>
      </c>
      <c r="C109" s="8"/>
      <c r="D109" s="17"/>
      <c r="E109" s="74">
        <v>0</v>
      </c>
      <c r="F109" s="75">
        <v>0</v>
      </c>
      <c r="G109" s="34">
        <f t="shared" si="900"/>
        <v>0</v>
      </c>
      <c r="H109" s="63">
        <v>0</v>
      </c>
      <c r="I109" s="13">
        <f t="shared" si="901"/>
        <v>0</v>
      </c>
      <c r="J109" s="13">
        <f t="shared" si="902"/>
        <v>0</v>
      </c>
      <c r="K109" s="13">
        <f t="shared" si="903"/>
        <v>0</v>
      </c>
      <c r="L109" s="1044" t="s">
        <v>284</v>
      </c>
      <c r="M109" s="1045"/>
      <c r="N109" s="10"/>
      <c r="O109" s="44" t="s">
        <v>67</v>
      </c>
      <c r="P109" s="11" t="s">
        <v>144</v>
      </c>
      <c r="Q109" s="8"/>
      <c r="R109" s="17"/>
      <c r="S109" s="74">
        <v>0</v>
      </c>
      <c r="T109" s="75">
        <v>0</v>
      </c>
      <c r="U109" s="34">
        <f t="shared" si="904"/>
        <v>0</v>
      </c>
      <c r="V109" s="63">
        <v>0</v>
      </c>
      <c r="W109" s="13">
        <f t="shared" si="905"/>
        <v>0</v>
      </c>
      <c r="X109" s="13">
        <f t="shared" si="906"/>
        <v>0</v>
      </c>
      <c r="Y109" s="13">
        <f t="shared" si="907"/>
        <v>0</v>
      </c>
      <c r="Z109" s="1044" t="s">
        <v>284</v>
      </c>
      <c r="AA109" s="1045"/>
      <c r="AB109" s="10"/>
      <c r="AC109" s="44" t="s">
        <v>67</v>
      </c>
      <c r="AD109" s="11" t="s">
        <v>144</v>
      </c>
      <c r="AE109" s="8"/>
      <c r="AF109" s="17"/>
      <c r="AG109" s="74">
        <v>0</v>
      </c>
      <c r="AH109" s="75">
        <v>0</v>
      </c>
      <c r="AI109" s="34">
        <f t="shared" si="908"/>
        <v>0</v>
      </c>
      <c r="AJ109" s="63">
        <v>0</v>
      </c>
      <c r="AK109" s="13">
        <f t="shared" si="909"/>
        <v>0</v>
      </c>
      <c r="AL109" s="13">
        <f t="shared" si="910"/>
        <v>0</v>
      </c>
      <c r="AM109" s="13">
        <f t="shared" si="911"/>
        <v>0</v>
      </c>
      <c r="AN109" s="1044" t="s">
        <v>284</v>
      </c>
      <c r="AO109" s="1045"/>
      <c r="AP109" s="10"/>
      <c r="AQ109" s="44" t="s">
        <v>67</v>
      </c>
      <c r="AR109" s="11" t="s">
        <v>144</v>
      </c>
      <c r="AS109" s="8"/>
      <c r="AT109" s="17"/>
      <c r="AU109" s="74">
        <v>0</v>
      </c>
      <c r="AV109" s="75">
        <v>0</v>
      </c>
      <c r="AW109" s="34">
        <f t="shared" si="914"/>
        <v>0</v>
      </c>
      <c r="AX109" s="63">
        <v>0</v>
      </c>
      <c r="AY109" s="13">
        <f t="shared" si="915"/>
        <v>0</v>
      </c>
      <c r="AZ109" s="13">
        <f t="shared" si="916"/>
        <v>0</v>
      </c>
      <c r="BA109" s="13">
        <f t="shared" si="917"/>
        <v>0</v>
      </c>
      <c r="BB109" s="1044" t="s">
        <v>284</v>
      </c>
      <c r="BC109" s="1045"/>
      <c r="BD109" s="10"/>
      <c r="BE109" s="44" t="s">
        <v>67</v>
      </c>
      <c r="BF109" s="11" t="s">
        <v>144</v>
      </c>
      <c r="BG109" s="8"/>
      <c r="BH109" s="17"/>
      <c r="BI109" s="74">
        <v>0</v>
      </c>
      <c r="BJ109" s="75">
        <v>0</v>
      </c>
      <c r="BK109" s="34">
        <f t="shared" si="920"/>
        <v>0</v>
      </c>
      <c r="BL109" s="63">
        <v>0</v>
      </c>
      <c r="BM109" s="13">
        <f t="shared" si="921"/>
        <v>0</v>
      </c>
      <c r="BN109" s="13">
        <f t="shared" si="922"/>
        <v>0</v>
      </c>
      <c r="BO109" s="13">
        <f t="shared" si="923"/>
        <v>0</v>
      </c>
      <c r="BP109" s="1044" t="s">
        <v>284</v>
      </c>
      <c r="BQ109" s="1045"/>
      <c r="BR109" s="10"/>
      <c r="BS109" s="44" t="s">
        <v>67</v>
      </c>
      <c r="BT109" s="11" t="s">
        <v>144</v>
      </c>
      <c r="BU109" s="8"/>
      <c r="BV109" s="17"/>
      <c r="BW109" s="74">
        <v>0</v>
      </c>
      <c r="BX109" s="75">
        <v>0</v>
      </c>
      <c r="BY109" s="34">
        <f t="shared" si="926"/>
        <v>0</v>
      </c>
      <c r="BZ109" s="63">
        <v>0</v>
      </c>
      <c r="CA109" s="13">
        <f t="shared" si="927"/>
        <v>0</v>
      </c>
      <c r="CB109" s="13">
        <f t="shared" si="928"/>
        <v>0</v>
      </c>
      <c r="CC109" s="13">
        <f t="shared" si="929"/>
        <v>0</v>
      </c>
      <c r="CD109" s="1044" t="s">
        <v>284</v>
      </c>
      <c r="CE109" s="1045"/>
      <c r="CF109" s="10"/>
      <c r="CG109" s="44" t="s">
        <v>67</v>
      </c>
      <c r="CH109" s="11" t="s">
        <v>144</v>
      </c>
      <c r="CI109" s="8"/>
      <c r="CJ109" s="17"/>
      <c r="CK109" s="74">
        <v>0</v>
      </c>
      <c r="CL109" s="75">
        <v>0</v>
      </c>
      <c r="CM109" s="34">
        <f t="shared" si="932"/>
        <v>0</v>
      </c>
      <c r="CN109" s="63">
        <v>0</v>
      </c>
      <c r="CO109" s="13">
        <f t="shared" si="933"/>
        <v>0</v>
      </c>
      <c r="CP109" s="13">
        <f t="shared" si="934"/>
        <v>0</v>
      </c>
      <c r="CQ109" s="13">
        <f t="shared" si="935"/>
        <v>0</v>
      </c>
      <c r="CR109" s="1044" t="s">
        <v>284</v>
      </c>
      <c r="CS109" s="1045"/>
      <c r="CT109" s="10"/>
      <c r="CU109" s="44" t="s">
        <v>67</v>
      </c>
      <c r="CV109" s="11" t="s">
        <v>144</v>
      </c>
      <c r="CW109" s="8"/>
      <c r="CX109" s="17"/>
      <c r="CY109" s="74">
        <v>0</v>
      </c>
      <c r="CZ109" s="75">
        <v>0</v>
      </c>
      <c r="DA109" s="34">
        <f t="shared" si="938"/>
        <v>0</v>
      </c>
      <c r="DB109" s="63">
        <v>0</v>
      </c>
      <c r="DC109" s="13">
        <f t="shared" si="939"/>
        <v>0</v>
      </c>
      <c r="DD109" s="13">
        <f t="shared" si="940"/>
        <v>0</v>
      </c>
      <c r="DE109" s="13">
        <f t="shared" si="941"/>
        <v>0</v>
      </c>
      <c r="DF109" s="1044" t="s">
        <v>284</v>
      </c>
      <c r="DG109" s="1045"/>
      <c r="DH109" s="10"/>
      <c r="DI109" s="44" t="s">
        <v>67</v>
      </c>
      <c r="DJ109" s="11" t="s">
        <v>144</v>
      </c>
      <c r="DK109" s="8"/>
      <c r="DL109" s="17"/>
      <c r="DM109" s="74">
        <v>0</v>
      </c>
      <c r="DN109" s="75">
        <v>0</v>
      </c>
      <c r="DO109" s="34">
        <f t="shared" si="944"/>
        <v>0</v>
      </c>
      <c r="DP109" s="63">
        <v>0</v>
      </c>
      <c r="DQ109" s="13">
        <f t="shared" si="945"/>
        <v>0</v>
      </c>
      <c r="DR109" s="13">
        <f t="shared" si="946"/>
        <v>0</v>
      </c>
      <c r="DS109" s="13">
        <f t="shared" si="947"/>
        <v>0</v>
      </c>
      <c r="DT109" s="1044" t="s">
        <v>284</v>
      </c>
      <c r="DU109" s="1045"/>
      <c r="DV109" s="10"/>
      <c r="DW109" s="44" t="s">
        <v>67</v>
      </c>
      <c r="DX109" s="11" t="s">
        <v>144</v>
      </c>
      <c r="DY109" s="8"/>
      <c r="DZ109" s="17"/>
      <c r="EA109" s="74">
        <v>0</v>
      </c>
      <c r="EB109" s="75">
        <v>0</v>
      </c>
      <c r="EC109" s="34">
        <f t="shared" si="950"/>
        <v>0</v>
      </c>
      <c r="ED109" s="63">
        <v>0</v>
      </c>
      <c r="EE109" s="13">
        <f t="shared" si="951"/>
        <v>0</v>
      </c>
      <c r="EF109" s="13">
        <f t="shared" si="952"/>
        <v>0</v>
      </c>
      <c r="EG109" s="13">
        <f t="shared" si="953"/>
        <v>0</v>
      </c>
      <c r="EH109" s="1044" t="s">
        <v>284</v>
      </c>
      <c r="EI109" s="1045"/>
      <c r="EJ109" s="10"/>
      <c r="EK109" s="44"/>
      <c r="EL109" s="295" t="s">
        <v>332</v>
      </c>
      <c r="EM109" s="296">
        <v>0</v>
      </c>
      <c r="EN109" s="297">
        <v>1</v>
      </c>
      <c r="EO109" s="190">
        <f>SUM(EP110:EP120)</f>
        <v>39</v>
      </c>
      <c r="EP109" s="107"/>
      <c r="EQ109" s="496">
        <f>SUM(EQ110:EQ120)</f>
        <v>0</v>
      </c>
      <c r="ER109" s="10"/>
      <c r="ES109" s="61"/>
      <c r="ET109" s="298" t="s">
        <v>329</v>
      </c>
      <c r="EU109" s="299"/>
      <c r="EV109" s="296">
        <v>0</v>
      </c>
      <c r="EW109" s="300">
        <v>1</v>
      </c>
      <c r="EX109" s="190">
        <f>SUM(EY110:EY120)</f>
        <v>17.29</v>
      </c>
      <c r="EY109" s="107"/>
      <c r="EZ109" s="496">
        <f>SUM(EZ110:EZ120)</f>
        <v>0</v>
      </c>
      <c r="FA109" s="88"/>
      <c r="FC109" s="44"/>
      <c r="FD109" s="302"/>
      <c r="FE109" s="87" t="s">
        <v>65</v>
      </c>
      <c r="FF109" s="95" t="s">
        <v>60</v>
      </c>
      <c r="FG109" s="14"/>
      <c r="FH109" s="72">
        <v>8.85</v>
      </c>
      <c r="FI109" s="496">
        <f t="shared" si="898"/>
        <v>0</v>
      </c>
      <c r="FJ109" s="10"/>
      <c r="FK109" s="302"/>
      <c r="FL109" s="61"/>
      <c r="FM109" s="61"/>
      <c r="FN109" s="87" t="s">
        <v>65</v>
      </c>
      <c r="FO109" s="95" t="s">
        <v>60</v>
      </c>
      <c r="FP109" s="14"/>
      <c r="FQ109" s="72">
        <v>2.69</v>
      </c>
      <c r="FR109" s="496">
        <f t="shared" si="899"/>
        <v>0</v>
      </c>
      <c r="FS109" s="88"/>
    </row>
    <row r="110" spans="1:175" x14ac:dyDescent="0.25">
      <c r="A110" s="44" t="s">
        <v>68</v>
      </c>
      <c r="B110" s="11" t="s">
        <v>145</v>
      </c>
      <c r="C110" s="8"/>
      <c r="D110" s="17"/>
      <c r="E110" s="74">
        <v>0</v>
      </c>
      <c r="F110" s="75">
        <v>0</v>
      </c>
      <c r="G110" s="34">
        <f t="shared" si="900"/>
        <v>0</v>
      </c>
      <c r="H110" s="63">
        <v>0</v>
      </c>
      <c r="I110" s="13">
        <f t="shared" si="901"/>
        <v>0</v>
      </c>
      <c r="J110" s="13">
        <f t="shared" si="902"/>
        <v>0</v>
      </c>
      <c r="K110" s="13">
        <f t="shared" si="903"/>
        <v>0</v>
      </c>
      <c r="L110" s="217">
        <f>SUM(K110:K111)</f>
        <v>0</v>
      </c>
      <c r="M110" s="218">
        <f>SUM(G110:G111)*C$2</f>
        <v>0</v>
      </c>
      <c r="N110" s="10"/>
      <c r="O110" s="44" t="s">
        <v>68</v>
      </c>
      <c r="P110" s="11" t="s">
        <v>145</v>
      </c>
      <c r="Q110" s="8"/>
      <c r="R110" s="17"/>
      <c r="S110" s="74">
        <v>0</v>
      </c>
      <c r="T110" s="75">
        <v>0</v>
      </c>
      <c r="U110" s="34">
        <f t="shared" si="904"/>
        <v>0</v>
      </c>
      <c r="V110" s="63">
        <v>0</v>
      </c>
      <c r="W110" s="13">
        <f t="shared" si="905"/>
        <v>0</v>
      </c>
      <c r="X110" s="13">
        <f t="shared" si="906"/>
        <v>0</v>
      </c>
      <c r="Y110" s="13">
        <f t="shared" si="907"/>
        <v>0</v>
      </c>
      <c r="Z110" s="217">
        <f>SUM(Y110:Y111)</f>
        <v>0</v>
      </c>
      <c r="AA110" s="218">
        <f>SUM(U110:U111)*Q$2</f>
        <v>0</v>
      </c>
      <c r="AB110" s="10"/>
      <c r="AC110" s="44" t="s">
        <v>68</v>
      </c>
      <c r="AD110" s="11" t="s">
        <v>145</v>
      </c>
      <c r="AE110" s="8"/>
      <c r="AF110" s="17"/>
      <c r="AG110" s="74">
        <v>0</v>
      </c>
      <c r="AH110" s="75">
        <v>0</v>
      </c>
      <c r="AI110" s="34">
        <f t="shared" si="908"/>
        <v>0</v>
      </c>
      <c r="AJ110" s="63">
        <v>0</v>
      </c>
      <c r="AK110" s="13">
        <f t="shared" si="909"/>
        <v>0</v>
      </c>
      <c r="AL110" s="13">
        <f t="shared" si="910"/>
        <v>0</v>
      </c>
      <c r="AM110" s="13">
        <f t="shared" si="911"/>
        <v>0</v>
      </c>
      <c r="AN110" s="217">
        <f t="shared" ref="AN110" si="972">SUM(AM110:AM111)</f>
        <v>0</v>
      </c>
      <c r="AO110" s="218">
        <f t="shared" ref="AO110" si="973">SUM(AI110:AI111)*AE$2</f>
        <v>0</v>
      </c>
      <c r="AP110" s="10"/>
      <c r="AQ110" s="44" t="s">
        <v>68</v>
      </c>
      <c r="AR110" s="11" t="s">
        <v>145</v>
      </c>
      <c r="AS110" s="8"/>
      <c r="AT110" s="17"/>
      <c r="AU110" s="74">
        <v>0</v>
      </c>
      <c r="AV110" s="75">
        <v>0</v>
      </c>
      <c r="AW110" s="34">
        <f t="shared" si="914"/>
        <v>0</v>
      </c>
      <c r="AX110" s="63">
        <v>0</v>
      </c>
      <c r="AY110" s="13">
        <f t="shared" si="915"/>
        <v>0</v>
      </c>
      <c r="AZ110" s="13">
        <f t="shared" si="916"/>
        <v>0</v>
      </c>
      <c r="BA110" s="13">
        <f t="shared" si="917"/>
        <v>0</v>
      </c>
      <c r="BB110" s="217">
        <f t="shared" ref="BB110" si="974">SUM(BA110:BA111)</f>
        <v>0</v>
      </c>
      <c r="BC110" s="218">
        <f t="shared" ref="BC110" si="975">SUM(AW110:AW111)*AS$2</f>
        <v>0</v>
      </c>
      <c r="BD110" s="10"/>
      <c r="BE110" s="44" t="s">
        <v>68</v>
      </c>
      <c r="BF110" s="11" t="s">
        <v>145</v>
      </c>
      <c r="BG110" s="8"/>
      <c r="BH110" s="17"/>
      <c r="BI110" s="74">
        <v>0</v>
      </c>
      <c r="BJ110" s="75">
        <v>0</v>
      </c>
      <c r="BK110" s="34">
        <f t="shared" si="920"/>
        <v>0</v>
      </c>
      <c r="BL110" s="63">
        <v>0</v>
      </c>
      <c r="BM110" s="13">
        <f t="shared" si="921"/>
        <v>0</v>
      </c>
      <c r="BN110" s="13">
        <f t="shared" si="922"/>
        <v>0</v>
      </c>
      <c r="BO110" s="13">
        <f t="shared" si="923"/>
        <v>0</v>
      </c>
      <c r="BP110" s="217">
        <f t="shared" ref="BP110" si="976">SUM(BO110:BO111)</f>
        <v>0</v>
      </c>
      <c r="BQ110" s="218">
        <f t="shared" ref="BQ110" si="977">SUM(BK110:BK111)*BG$2</f>
        <v>0</v>
      </c>
      <c r="BR110" s="10"/>
      <c r="BS110" s="44" t="s">
        <v>68</v>
      </c>
      <c r="BT110" s="11" t="s">
        <v>145</v>
      </c>
      <c r="BU110" s="8"/>
      <c r="BV110" s="17"/>
      <c r="BW110" s="74">
        <v>0</v>
      </c>
      <c r="BX110" s="75">
        <v>0</v>
      </c>
      <c r="BY110" s="34">
        <f t="shared" si="926"/>
        <v>0</v>
      </c>
      <c r="BZ110" s="63">
        <v>0</v>
      </c>
      <c r="CA110" s="13">
        <f t="shared" si="927"/>
        <v>0</v>
      </c>
      <c r="CB110" s="13">
        <f t="shared" si="928"/>
        <v>0</v>
      </c>
      <c r="CC110" s="13">
        <f t="shared" si="929"/>
        <v>0</v>
      </c>
      <c r="CD110" s="217">
        <f t="shared" ref="CD110" si="978">SUM(CC110:CC111)</f>
        <v>0</v>
      </c>
      <c r="CE110" s="218">
        <f t="shared" ref="CE110" si="979">SUM(BY110:BY111)*BU$2</f>
        <v>0</v>
      </c>
      <c r="CF110" s="10"/>
      <c r="CG110" s="44" t="s">
        <v>68</v>
      </c>
      <c r="CH110" s="11" t="s">
        <v>145</v>
      </c>
      <c r="CI110" s="8"/>
      <c r="CJ110" s="17"/>
      <c r="CK110" s="74">
        <v>0</v>
      </c>
      <c r="CL110" s="75">
        <v>0</v>
      </c>
      <c r="CM110" s="34">
        <f t="shared" si="932"/>
        <v>0</v>
      </c>
      <c r="CN110" s="63">
        <v>0</v>
      </c>
      <c r="CO110" s="13">
        <f t="shared" si="933"/>
        <v>0</v>
      </c>
      <c r="CP110" s="13">
        <f t="shared" si="934"/>
        <v>0</v>
      </c>
      <c r="CQ110" s="13">
        <f t="shared" si="935"/>
        <v>0</v>
      </c>
      <c r="CR110" s="217">
        <f t="shared" ref="CR110" si="980">SUM(CQ110:CQ111)</f>
        <v>0</v>
      </c>
      <c r="CS110" s="218">
        <f t="shared" ref="CS110" si="981">SUM(CM110:CM111)*CI$2</f>
        <v>0</v>
      </c>
      <c r="CT110" s="10"/>
      <c r="CU110" s="44" t="s">
        <v>68</v>
      </c>
      <c r="CV110" s="11" t="s">
        <v>145</v>
      </c>
      <c r="CW110" s="8"/>
      <c r="CX110" s="17"/>
      <c r="CY110" s="74">
        <v>0</v>
      </c>
      <c r="CZ110" s="75">
        <v>0</v>
      </c>
      <c r="DA110" s="34">
        <f t="shared" si="938"/>
        <v>0</v>
      </c>
      <c r="DB110" s="63">
        <v>0</v>
      </c>
      <c r="DC110" s="13">
        <f t="shared" si="939"/>
        <v>0</v>
      </c>
      <c r="DD110" s="13">
        <f t="shared" si="940"/>
        <v>0</v>
      </c>
      <c r="DE110" s="13">
        <f t="shared" si="941"/>
        <v>0</v>
      </c>
      <c r="DF110" s="217">
        <f t="shared" ref="DF110" si="982">SUM(DE110:DE111)</f>
        <v>0</v>
      </c>
      <c r="DG110" s="218">
        <f t="shared" ref="DG110" si="983">SUM(DA110:DA111)*CW$2</f>
        <v>0</v>
      </c>
      <c r="DH110" s="10"/>
      <c r="DI110" s="44" t="s">
        <v>68</v>
      </c>
      <c r="DJ110" s="11" t="s">
        <v>145</v>
      </c>
      <c r="DK110" s="8"/>
      <c r="DL110" s="17"/>
      <c r="DM110" s="74">
        <v>0</v>
      </c>
      <c r="DN110" s="75">
        <v>0</v>
      </c>
      <c r="DO110" s="34">
        <f t="shared" si="944"/>
        <v>0</v>
      </c>
      <c r="DP110" s="63">
        <v>0</v>
      </c>
      <c r="DQ110" s="13">
        <f t="shared" si="945"/>
        <v>0</v>
      </c>
      <c r="DR110" s="13">
        <f t="shared" si="946"/>
        <v>0</v>
      </c>
      <c r="DS110" s="13">
        <f t="shared" si="947"/>
        <v>0</v>
      </c>
      <c r="DT110" s="217">
        <f t="shared" ref="DT110" si="984">SUM(DS110:DS111)</f>
        <v>0</v>
      </c>
      <c r="DU110" s="218">
        <f t="shared" ref="DU110" si="985">SUM(DO110:DO111)*DK$2</f>
        <v>0</v>
      </c>
      <c r="DV110" s="10"/>
      <c r="DW110" s="44" t="s">
        <v>68</v>
      </c>
      <c r="DX110" s="11" t="s">
        <v>145</v>
      </c>
      <c r="DY110" s="8"/>
      <c r="DZ110" s="17"/>
      <c r="EA110" s="74">
        <v>0</v>
      </c>
      <c r="EB110" s="75">
        <v>0</v>
      </c>
      <c r="EC110" s="34">
        <f t="shared" si="950"/>
        <v>0</v>
      </c>
      <c r="ED110" s="63">
        <v>0</v>
      </c>
      <c r="EE110" s="13">
        <f t="shared" si="951"/>
        <v>0</v>
      </c>
      <c r="EF110" s="13">
        <f t="shared" si="952"/>
        <v>0</v>
      </c>
      <c r="EG110" s="13">
        <f t="shared" si="953"/>
        <v>0</v>
      </c>
      <c r="EH110" s="217">
        <f t="shared" ref="EH110" si="986">SUM(EG110:EG111)</f>
        <v>0</v>
      </c>
      <c r="EI110" s="218">
        <f t="shared" ref="EI110" si="987">SUM(EC110:EC111)*DY$2</f>
        <v>0</v>
      </c>
      <c r="EJ110" s="10"/>
      <c r="EK110" s="44"/>
      <c r="EL110" s="302"/>
      <c r="EM110" s="87" t="s">
        <v>90</v>
      </c>
      <c r="EN110" s="95" t="s">
        <v>111</v>
      </c>
      <c r="EO110" s="14"/>
      <c r="EP110" s="72">
        <v>0</v>
      </c>
      <c r="EQ110" s="496">
        <f t="shared" ref="EQ110:EQ120" si="988">EM$109*EN$109*EP110</f>
        <v>0</v>
      </c>
      <c r="ER110" s="10"/>
      <c r="ES110" s="61"/>
      <c r="ET110" s="302"/>
      <c r="EU110" s="61"/>
      <c r="EV110" s="87" t="s">
        <v>90</v>
      </c>
      <c r="EW110" s="95" t="s">
        <v>111</v>
      </c>
      <c r="EX110" s="14"/>
      <c r="EY110" s="72">
        <v>0</v>
      </c>
      <c r="EZ110" s="496">
        <f t="shared" ref="EZ110:EZ120" si="989">EV$109*EW$109*EY110</f>
        <v>0</v>
      </c>
      <c r="FA110" s="88"/>
      <c r="FC110" s="44"/>
      <c r="FD110" s="302"/>
      <c r="FE110" s="87" t="s">
        <v>72</v>
      </c>
      <c r="FF110" s="8" t="s">
        <v>154</v>
      </c>
      <c r="FG110" s="61"/>
      <c r="FH110" s="72">
        <v>0.62</v>
      </c>
      <c r="FI110" s="496">
        <f t="shared" si="898"/>
        <v>0</v>
      </c>
      <c r="FJ110" s="10"/>
      <c r="FK110" s="302"/>
      <c r="FL110" s="61"/>
      <c r="FM110" s="61"/>
      <c r="FN110" s="87" t="s">
        <v>72</v>
      </c>
      <c r="FO110" s="8" t="s">
        <v>154</v>
      </c>
      <c r="FP110" s="61"/>
      <c r="FQ110" s="72">
        <v>0</v>
      </c>
      <c r="FR110" s="496">
        <f t="shared" si="899"/>
        <v>0</v>
      </c>
      <c r="FS110" s="88"/>
    </row>
    <row r="111" spans="1:175" x14ac:dyDescent="0.25">
      <c r="A111" s="44" t="s">
        <v>68</v>
      </c>
      <c r="B111" s="11" t="s">
        <v>145</v>
      </c>
      <c r="C111" s="8"/>
      <c r="D111" s="17"/>
      <c r="E111" s="74">
        <v>0</v>
      </c>
      <c r="F111" s="75">
        <v>0</v>
      </c>
      <c r="G111" s="34">
        <f t="shared" si="900"/>
        <v>0</v>
      </c>
      <c r="H111" s="63">
        <v>0</v>
      </c>
      <c r="I111" s="13">
        <f t="shared" si="901"/>
        <v>0</v>
      </c>
      <c r="J111" s="13">
        <f t="shared" si="902"/>
        <v>0</v>
      </c>
      <c r="K111" s="13">
        <f t="shared" si="903"/>
        <v>0</v>
      </c>
      <c r="L111" s="151"/>
      <c r="M111" s="155"/>
      <c r="N111" s="10"/>
      <c r="O111" s="44" t="s">
        <v>68</v>
      </c>
      <c r="P111" s="11" t="s">
        <v>145</v>
      </c>
      <c r="Q111" s="8"/>
      <c r="R111" s="17"/>
      <c r="S111" s="74">
        <v>0</v>
      </c>
      <c r="T111" s="75">
        <v>0</v>
      </c>
      <c r="U111" s="34">
        <f t="shared" si="904"/>
        <v>0</v>
      </c>
      <c r="V111" s="63">
        <v>0</v>
      </c>
      <c r="W111" s="13">
        <f t="shared" si="905"/>
        <v>0</v>
      </c>
      <c r="X111" s="13">
        <f t="shared" si="906"/>
        <v>0</v>
      </c>
      <c r="Y111" s="13">
        <f t="shared" si="907"/>
        <v>0</v>
      </c>
      <c r="Z111" s="151"/>
      <c r="AA111" s="155"/>
      <c r="AB111" s="10"/>
      <c r="AC111" s="44" t="s">
        <v>68</v>
      </c>
      <c r="AD111" s="11" t="s">
        <v>145</v>
      </c>
      <c r="AE111" s="8"/>
      <c r="AF111" s="17"/>
      <c r="AG111" s="74">
        <v>0</v>
      </c>
      <c r="AH111" s="75">
        <v>0</v>
      </c>
      <c r="AI111" s="34">
        <f t="shared" si="908"/>
        <v>0</v>
      </c>
      <c r="AJ111" s="63">
        <v>0</v>
      </c>
      <c r="AK111" s="13">
        <f t="shared" si="909"/>
        <v>0</v>
      </c>
      <c r="AL111" s="13">
        <f t="shared" si="910"/>
        <v>0</v>
      </c>
      <c r="AM111" s="13">
        <f t="shared" si="911"/>
        <v>0</v>
      </c>
      <c r="AN111" s="151"/>
      <c r="AO111" s="155"/>
      <c r="AP111" s="10"/>
      <c r="AQ111" s="44" t="s">
        <v>68</v>
      </c>
      <c r="AR111" s="11" t="s">
        <v>145</v>
      </c>
      <c r="AS111" s="8"/>
      <c r="AT111" s="17"/>
      <c r="AU111" s="74">
        <v>0</v>
      </c>
      <c r="AV111" s="75">
        <v>0</v>
      </c>
      <c r="AW111" s="34">
        <f t="shared" si="914"/>
        <v>0</v>
      </c>
      <c r="AX111" s="63">
        <v>0</v>
      </c>
      <c r="AY111" s="13">
        <f t="shared" si="915"/>
        <v>0</v>
      </c>
      <c r="AZ111" s="13">
        <f t="shared" si="916"/>
        <v>0</v>
      </c>
      <c r="BA111" s="13">
        <f t="shared" si="917"/>
        <v>0</v>
      </c>
      <c r="BB111" s="151"/>
      <c r="BC111" s="155"/>
      <c r="BD111" s="10"/>
      <c r="BE111" s="44" t="s">
        <v>68</v>
      </c>
      <c r="BF111" s="11" t="s">
        <v>145</v>
      </c>
      <c r="BG111" s="8"/>
      <c r="BH111" s="17"/>
      <c r="BI111" s="74">
        <v>0</v>
      </c>
      <c r="BJ111" s="75">
        <v>0</v>
      </c>
      <c r="BK111" s="34">
        <f t="shared" si="920"/>
        <v>0</v>
      </c>
      <c r="BL111" s="63">
        <v>0</v>
      </c>
      <c r="BM111" s="13">
        <f t="shared" si="921"/>
        <v>0</v>
      </c>
      <c r="BN111" s="13">
        <f t="shared" si="922"/>
        <v>0</v>
      </c>
      <c r="BO111" s="13">
        <f t="shared" si="923"/>
        <v>0</v>
      </c>
      <c r="BP111" s="151"/>
      <c r="BQ111" s="155"/>
      <c r="BR111" s="10"/>
      <c r="BS111" s="44" t="s">
        <v>68</v>
      </c>
      <c r="BT111" s="11" t="s">
        <v>145</v>
      </c>
      <c r="BU111" s="8"/>
      <c r="BV111" s="17"/>
      <c r="BW111" s="74">
        <v>0</v>
      </c>
      <c r="BX111" s="75">
        <v>0</v>
      </c>
      <c r="BY111" s="34">
        <f t="shared" si="926"/>
        <v>0</v>
      </c>
      <c r="BZ111" s="63">
        <v>0</v>
      </c>
      <c r="CA111" s="13">
        <f t="shared" si="927"/>
        <v>0</v>
      </c>
      <c r="CB111" s="13">
        <f t="shared" si="928"/>
        <v>0</v>
      </c>
      <c r="CC111" s="13">
        <f t="shared" si="929"/>
        <v>0</v>
      </c>
      <c r="CD111" s="151"/>
      <c r="CE111" s="155"/>
      <c r="CF111" s="10"/>
      <c r="CG111" s="44" t="s">
        <v>68</v>
      </c>
      <c r="CH111" s="11" t="s">
        <v>145</v>
      </c>
      <c r="CI111" s="8"/>
      <c r="CJ111" s="17"/>
      <c r="CK111" s="74">
        <v>0</v>
      </c>
      <c r="CL111" s="75">
        <v>0</v>
      </c>
      <c r="CM111" s="34">
        <f t="shared" si="932"/>
        <v>0</v>
      </c>
      <c r="CN111" s="63">
        <v>0</v>
      </c>
      <c r="CO111" s="13">
        <f t="shared" si="933"/>
        <v>0</v>
      </c>
      <c r="CP111" s="13">
        <f t="shared" si="934"/>
        <v>0</v>
      </c>
      <c r="CQ111" s="13">
        <f t="shared" si="935"/>
        <v>0</v>
      </c>
      <c r="CR111" s="151"/>
      <c r="CS111" s="155"/>
      <c r="CT111" s="10"/>
      <c r="CU111" s="44" t="s">
        <v>68</v>
      </c>
      <c r="CV111" s="11" t="s">
        <v>145</v>
      </c>
      <c r="CW111" s="8"/>
      <c r="CX111" s="17"/>
      <c r="CY111" s="74">
        <v>0</v>
      </c>
      <c r="CZ111" s="75">
        <v>0</v>
      </c>
      <c r="DA111" s="34">
        <f t="shared" si="938"/>
        <v>0</v>
      </c>
      <c r="DB111" s="63">
        <v>0</v>
      </c>
      <c r="DC111" s="13">
        <f t="shared" si="939"/>
        <v>0</v>
      </c>
      <c r="DD111" s="13">
        <f t="shared" si="940"/>
        <v>0</v>
      </c>
      <c r="DE111" s="13">
        <f t="shared" si="941"/>
        <v>0</v>
      </c>
      <c r="DF111" s="151"/>
      <c r="DG111" s="155"/>
      <c r="DH111" s="10"/>
      <c r="DI111" s="44" t="s">
        <v>68</v>
      </c>
      <c r="DJ111" s="11" t="s">
        <v>145</v>
      </c>
      <c r="DK111" s="8"/>
      <c r="DL111" s="17"/>
      <c r="DM111" s="74">
        <v>0</v>
      </c>
      <c r="DN111" s="75">
        <v>0</v>
      </c>
      <c r="DO111" s="34">
        <f t="shared" si="944"/>
        <v>0</v>
      </c>
      <c r="DP111" s="63">
        <v>0</v>
      </c>
      <c r="DQ111" s="13">
        <f t="shared" si="945"/>
        <v>0</v>
      </c>
      <c r="DR111" s="13">
        <f t="shared" si="946"/>
        <v>0</v>
      </c>
      <c r="DS111" s="13">
        <f t="shared" si="947"/>
        <v>0</v>
      </c>
      <c r="DT111" s="151"/>
      <c r="DU111" s="155"/>
      <c r="DV111" s="10"/>
      <c r="DW111" s="44" t="s">
        <v>68</v>
      </c>
      <c r="DX111" s="11" t="s">
        <v>145</v>
      </c>
      <c r="DY111" s="8"/>
      <c r="DZ111" s="17"/>
      <c r="EA111" s="74">
        <v>0</v>
      </c>
      <c r="EB111" s="75">
        <v>0</v>
      </c>
      <c r="EC111" s="34">
        <f t="shared" si="950"/>
        <v>0</v>
      </c>
      <c r="ED111" s="63">
        <v>0</v>
      </c>
      <c r="EE111" s="13">
        <f t="shared" si="951"/>
        <v>0</v>
      </c>
      <c r="EF111" s="13">
        <f t="shared" si="952"/>
        <v>0</v>
      </c>
      <c r="EG111" s="13">
        <f t="shared" si="953"/>
        <v>0</v>
      </c>
      <c r="EH111" s="151"/>
      <c r="EI111" s="155"/>
      <c r="EJ111" s="10"/>
      <c r="EK111" s="44"/>
      <c r="EL111" s="302"/>
      <c r="EM111" s="87" t="s">
        <v>99</v>
      </c>
      <c r="EN111" s="95" t="s">
        <v>112</v>
      </c>
      <c r="EO111" s="14"/>
      <c r="EP111" s="72">
        <v>3.35</v>
      </c>
      <c r="EQ111" s="496">
        <f t="shared" si="988"/>
        <v>0</v>
      </c>
      <c r="ER111" s="10"/>
      <c r="ES111" s="61"/>
      <c r="ET111" s="302"/>
      <c r="EU111" s="61"/>
      <c r="EV111" s="87" t="s">
        <v>99</v>
      </c>
      <c r="EW111" s="95" t="s">
        <v>112</v>
      </c>
      <c r="EX111" s="14"/>
      <c r="EY111" s="72">
        <v>0</v>
      </c>
      <c r="EZ111" s="496">
        <f t="shared" si="989"/>
        <v>0</v>
      </c>
      <c r="FA111" s="88"/>
      <c r="FC111" s="44"/>
      <c r="FD111" s="302"/>
      <c r="FE111" s="87" t="s">
        <v>76</v>
      </c>
      <c r="FF111" s="11" t="s">
        <v>53</v>
      </c>
      <c r="FG111" s="14"/>
      <c r="FH111" s="72">
        <v>0</v>
      </c>
      <c r="FI111" s="496">
        <f t="shared" si="898"/>
        <v>0</v>
      </c>
      <c r="FJ111" s="10"/>
      <c r="FK111" s="302"/>
      <c r="FL111" s="61"/>
      <c r="FM111" s="61"/>
      <c r="FN111" s="87" t="s">
        <v>76</v>
      </c>
      <c r="FO111" s="11" t="s">
        <v>53</v>
      </c>
      <c r="FP111" s="14"/>
      <c r="FQ111" s="72">
        <v>0</v>
      </c>
      <c r="FR111" s="496">
        <f t="shared" si="899"/>
        <v>0</v>
      </c>
      <c r="FS111" s="88"/>
    </row>
    <row r="112" spans="1:175" ht="13" thickBot="1" x14ac:dyDescent="0.3">
      <c r="A112" s="44"/>
      <c r="B112" s="11"/>
      <c r="C112" s="17"/>
      <c r="D112" s="942" t="s">
        <v>49</v>
      </c>
      <c r="E112" s="18" t="s">
        <v>45</v>
      </c>
      <c r="F112" s="942" t="s">
        <v>4</v>
      </c>
      <c r="G112" s="942" t="s">
        <v>50</v>
      </c>
      <c r="H112" s="304" t="s">
        <v>51</v>
      </c>
      <c r="I112" s="61"/>
      <c r="J112" s="61"/>
      <c r="K112" s="61"/>
      <c r="L112" s="117"/>
      <c r="M112" s="305" t="s">
        <v>285</v>
      </c>
      <c r="N112" s="10"/>
      <c r="O112" s="44"/>
      <c r="P112" s="11"/>
      <c r="Q112" s="17"/>
      <c r="R112" s="942" t="s">
        <v>49</v>
      </c>
      <c r="S112" s="18" t="s">
        <v>45</v>
      </c>
      <c r="T112" s="942" t="s">
        <v>4</v>
      </c>
      <c r="U112" s="942" t="s">
        <v>50</v>
      </c>
      <c r="V112" s="304" t="s">
        <v>51</v>
      </c>
      <c r="W112" s="61"/>
      <c r="X112" s="61"/>
      <c r="Y112" s="61"/>
      <c r="Z112" s="117"/>
      <c r="AA112" s="305" t="s">
        <v>285</v>
      </c>
      <c r="AB112" s="10"/>
      <c r="AC112" s="44"/>
      <c r="AD112" s="11"/>
      <c r="AE112" s="17"/>
      <c r="AF112" s="942" t="s">
        <v>49</v>
      </c>
      <c r="AG112" s="18" t="s">
        <v>45</v>
      </c>
      <c r="AH112" s="942" t="s">
        <v>4</v>
      </c>
      <c r="AI112" s="942" t="s">
        <v>50</v>
      </c>
      <c r="AJ112" s="304" t="s">
        <v>51</v>
      </c>
      <c r="AK112" s="61"/>
      <c r="AL112" s="61"/>
      <c r="AM112" s="61"/>
      <c r="AN112" s="117"/>
      <c r="AO112" s="305" t="s">
        <v>285</v>
      </c>
      <c r="AP112" s="10"/>
      <c r="AQ112" s="44"/>
      <c r="AR112" s="11"/>
      <c r="AS112" s="17"/>
      <c r="AT112" s="942" t="s">
        <v>49</v>
      </c>
      <c r="AU112" s="18" t="s">
        <v>45</v>
      </c>
      <c r="AV112" s="942" t="s">
        <v>4</v>
      </c>
      <c r="AW112" s="942" t="s">
        <v>50</v>
      </c>
      <c r="AX112" s="304" t="s">
        <v>51</v>
      </c>
      <c r="AY112" s="61"/>
      <c r="AZ112" s="61"/>
      <c r="BA112" s="61"/>
      <c r="BB112" s="117"/>
      <c r="BC112" s="305" t="s">
        <v>285</v>
      </c>
      <c r="BD112" s="10"/>
      <c r="BE112" s="44"/>
      <c r="BF112" s="11"/>
      <c r="BG112" s="17"/>
      <c r="BH112" s="942" t="s">
        <v>49</v>
      </c>
      <c r="BI112" s="18" t="s">
        <v>45</v>
      </c>
      <c r="BJ112" s="942" t="s">
        <v>4</v>
      </c>
      <c r="BK112" s="942" t="s">
        <v>50</v>
      </c>
      <c r="BL112" s="304" t="s">
        <v>51</v>
      </c>
      <c r="BM112" s="61"/>
      <c r="BN112" s="61"/>
      <c r="BO112" s="61"/>
      <c r="BP112" s="117"/>
      <c r="BQ112" s="305" t="s">
        <v>285</v>
      </c>
      <c r="BR112" s="10"/>
      <c r="BS112" s="44"/>
      <c r="BT112" s="11"/>
      <c r="BU112" s="17"/>
      <c r="BV112" s="942" t="s">
        <v>49</v>
      </c>
      <c r="BW112" s="18" t="s">
        <v>45</v>
      </c>
      <c r="BX112" s="942" t="s">
        <v>4</v>
      </c>
      <c r="BY112" s="942" t="s">
        <v>50</v>
      </c>
      <c r="BZ112" s="304" t="s">
        <v>51</v>
      </c>
      <c r="CA112" s="61"/>
      <c r="CB112" s="61"/>
      <c r="CC112" s="61"/>
      <c r="CD112" s="117"/>
      <c r="CE112" s="305" t="s">
        <v>285</v>
      </c>
      <c r="CF112" s="10"/>
      <c r="CG112" s="44"/>
      <c r="CH112" s="11"/>
      <c r="CI112" s="17"/>
      <c r="CJ112" s="942" t="s">
        <v>49</v>
      </c>
      <c r="CK112" s="18" t="s">
        <v>45</v>
      </c>
      <c r="CL112" s="942" t="s">
        <v>4</v>
      </c>
      <c r="CM112" s="942" t="s">
        <v>50</v>
      </c>
      <c r="CN112" s="304" t="s">
        <v>51</v>
      </c>
      <c r="CO112" s="61"/>
      <c r="CP112" s="61"/>
      <c r="CQ112" s="61"/>
      <c r="CR112" s="117"/>
      <c r="CS112" s="305" t="s">
        <v>285</v>
      </c>
      <c r="CT112" s="10"/>
      <c r="CU112" s="44"/>
      <c r="CV112" s="11"/>
      <c r="CW112" s="17"/>
      <c r="CX112" s="942" t="s">
        <v>49</v>
      </c>
      <c r="CY112" s="18" t="s">
        <v>45</v>
      </c>
      <c r="CZ112" s="942" t="s">
        <v>4</v>
      </c>
      <c r="DA112" s="942" t="s">
        <v>50</v>
      </c>
      <c r="DB112" s="304" t="s">
        <v>51</v>
      </c>
      <c r="DC112" s="61"/>
      <c r="DD112" s="61"/>
      <c r="DE112" s="61"/>
      <c r="DF112" s="117"/>
      <c r="DG112" s="305" t="s">
        <v>285</v>
      </c>
      <c r="DH112" s="10"/>
      <c r="DI112" s="44"/>
      <c r="DJ112" s="11"/>
      <c r="DK112" s="17"/>
      <c r="DL112" s="942" t="s">
        <v>49</v>
      </c>
      <c r="DM112" s="18" t="s">
        <v>45</v>
      </c>
      <c r="DN112" s="942" t="s">
        <v>4</v>
      </c>
      <c r="DO112" s="942" t="s">
        <v>50</v>
      </c>
      <c r="DP112" s="304" t="s">
        <v>51</v>
      </c>
      <c r="DQ112" s="61"/>
      <c r="DR112" s="61"/>
      <c r="DS112" s="61"/>
      <c r="DT112" s="117"/>
      <c r="DU112" s="305" t="s">
        <v>285</v>
      </c>
      <c r="DV112" s="10"/>
      <c r="DW112" s="44"/>
      <c r="DX112" s="11"/>
      <c r="DY112" s="17"/>
      <c r="DZ112" s="942" t="s">
        <v>49</v>
      </c>
      <c r="EA112" s="18" t="s">
        <v>45</v>
      </c>
      <c r="EB112" s="942" t="s">
        <v>4</v>
      </c>
      <c r="EC112" s="942" t="s">
        <v>50</v>
      </c>
      <c r="ED112" s="304" t="s">
        <v>51</v>
      </c>
      <c r="EE112" s="61"/>
      <c r="EF112" s="61"/>
      <c r="EG112" s="61"/>
      <c r="EH112" s="117"/>
      <c r="EI112" s="305" t="s">
        <v>285</v>
      </c>
      <c r="EJ112" s="10"/>
      <c r="EK112" s="44"/>
      <c r="EL112" s="302"/>
      <c r="EM112" s="87" t="s">
        <v>91</v>
      </c>
      <c r="EN112" s="95" t="s">
        <v>321</v>
      </c>
      <c r="EO112" s="14"/>
      <c r="EP112" s="72">
        <v>0</v>
      </c>
      <c r="EQ112" s="496">
        <f t="shared" si="988"/>
        <v>0</v>
      </c>
      <c r="ER112" s="10"/>
      <c r="ES112" s="61"/>
      <c r="ET112" s="302"/>
      <c r="EU112" s="61"/>
      <c r="EV112" s="87" t="s">
        <v>91</v>
      </c>
      <c r="EW112" s="95" t="s">
        <v>321</v>
      </c>
      <c r="EX112" s="14"/>
      <c r="EY112" s="72">
        <v>0</v>
      </c>
      <c r="EZ112" s="496">
        <f t="shared" si="989"/>
        <v>0</v>
      </c>
      <c r="FA112" s="88"/>
      <c r="FC112" s="44"/>
      <c r="FD112" s="302"/>
      <c r="FE112" s="87" t="s">
        <v>105</v>
      </c>
      <c r="FF112" s="11" t="s">
        <v>57</v>
      </c>
      <c r="FG112" s="14"/>
      <c r="FH112" s="72">
        <v>13.2</v>
      </c>
      <c r="FI112" s="496">
        <f t="shared" si="898"/>
        <v>0</v>
      </c>
      <c r="FJ112" s="10"/>
      <c r="FK112" s="302"/>
      <c r="FL112" s="61"/>
      <c r="FM112" s="61"/>
      <c r="FN112" s="87" t="s">
        <v>105</v>
      </c>
      <c r="FO112" s="11" t="s">
        <v>57</v>
      </c>
      <c r="FP112" s="14"/>
      <c r="FQ112" s="72">
        <v>5.5</v>
      </c>
      <c r="FR112" s="496">
        <f t="shared" si="899"/>
        <v>0</v>
      </c>
      <c r="FS112" s="88"/>
    </row>
    <row r="113" spans="1:175" ht="13" thickBot="1" x14ac:dyDescent="0.3">
      <c r="A113" s="44" t="s">
        <v>100</v>
      </c>
      <c r="B113" s="11" t="s">
        <v>52</v>
      </c>
      <c r="C113" s="17"/>
      <c r="D113" s="17"/>
      <c r="E113" s="36">
        <f>C5*C6</f>
        <v>0</v>
      </c>
      <c r="F113" s="65">
        <v>1</v>
      </c>
      <c r="G113" s="65">
        <v>0</v>
      </c>
      <c r="H113" s="63">
        <v>0</v>
      </c>
      <c r="I113" s="13">
        <f>(E113*F113*G113*H113/60)+(E114*F114*G114*H114/60)+(E115*G115*H115/60)</f>
        <v>0</v>
      </c>
      <c r="J113" s="13">
        <f>IF(E$113=0,0,I113/E$113)</f>
        <v>0</v>
      </c>
      <c r="K113" s="13">
        <f>(J113*G$2)</f>
        <v>0</v>
      </c>
      <c r="L113" s="151"/>
      <c r="M113" s="220">
        <f>IF(H113=0,0,K113/H113)</f>
        <v>0</v>
      </c>
      <c r="N113" s="10"/>
      <c r="O113" s="44" t="s">
        <v>100</v>
      </c>
      <c r="P113" s="11" t="s">
        <v>52</v>
      </c>
      <c r="Q113" s="17"/>
      <c r="R113" s="17"/>
      <c r="S113" s="36">
        <f>Q5*Q6</f>
        <v>0</v>
      </c>
      <c r="T113" s="65">
        <v>1</v>
      </c>
      <c r="U113" s="65">
        <v>0</v>
      </c>
      <c r="V113" s="63">
        <v>0</v>
      </c>
      <c r="W113" s="13">
        <f>(S113*T113*U113*V113/60)+(S114*T114*U114*V114/60)+(S115*U115*V115/60)</f>
        <v>0</v>
      </c>
      <c r="X113" s="13">
        <f>IF(S$113=0,0,W113/S$113)</f>
        <v>0</v>
      </c>
      <c r="Y113" s="13">
        <f>(X113*U$2)</f>
        <v>0</v>
      </c>
      <c r="Z113" s="151"/>
      <c r="AA113" s="220">
        <f>IF(V113=0,0,Y113/V113)</f>
        <v>0</v>
      </c>
      <c r="AB113" s="10"/>
      <c r="AC113" s="44" t="s">
        <v>100</v>
      </c>
      <c r="AD113" s="11" t="s">
        <v>52</v>
      </c>
      <c r="AE113" s="17"/>
      <c r="AF113" s="17"/>
      <c r="AG113" s="36">
        <f t="shared" ref="AG113" si="990">AE5*AE6</f>
        <v>0</v>
      </c>
      <c r="AH113" s="65">
        <v>1</v>
      </c>
      <c r="AI113" s="65">
        <v>0</v>
      </c>
      <c r="AJ113" s="63">
        <v>0</v>
      </c>
      <c r="AK113" s="13">
        <f t="shared" ref="AK113" si="991">(AG113*AH113*AI113*AJ113/60)+(AG114*AH114*AI114*AJ114/60)+(AG115*AI115*AJ115/60)</f>
        <v>0</v>
      </c>
      <c r="AL113" s="13">
        <f t="shared" ref="AL113" si="992">IF(AG$113=0,0,AK113/AG$113)</f>
        <v>0</v>
      </c>
      <c r="AM113" s="13">
        <f t="shared" ref="AM113" si="993">(AL113*AI$2)</f>
        <v>0</v>
      </c>
      <c r="AN113" s="151"/>
      <c r="AO113" s="220">
        <f t="shared" ref="AO113" si="994">IF(AJ113=0,0,AM113/AJ113)</f>
        <v>0</v>
      </c>
      <c r="AP113" s="10"/>
      <c r="AQ113" s="44" t="s">
        <v>100</v>
      </c>
      <c r="AR113" s="11" t="s">
        <v>52</v>
      </c>
      <c r="AS113" s="17"/>
      <c r="AT113" s="17"/>
      <c r="AU113" s="36">
        <f t="shared" ref="AU113" si="995">AS5*AS6</f>
        <v>0</v>
      </c>
      <c r="AV113" s="65">
        <v>1</v>
      </c>
      <c r="AW113" s="65">
        <v>0</v>
      </c>
      <c r="AX113" s="63">
        <v>0</v>
      </c>
      <c r="AY113" s="13">
        <f t="shared" ref="AY113" si="996">(AU113*AV113*AW113*AX113/60)+(AU114*AV114*AW114*AX114/60)+(AU115*AW115*AX115/60)</f>
        <v>0</v>
      </c>
      <c r="AZ113" s="13">
        <f t="shared" ref="AZ113" si="997">IF(AU$113=0,0,AY113/AU$113)</f>
        <v>0</v>
      </c>
      <c r="BA113" s="13">
        <f t="shared" ref="BA113" si="998">(AZ113*AW$2)</f>
        <v>0</v>
      </c>
      <c r="BB113" s="151"/>
      <c r="BC113" s="220">
        <f t="shared" ref="BC113" si="999">IF(AX113=0,0,BA113/AX113)</f>
        <v>0</v>
      </c>
      <c r="BD113" s="10"/>
      <c r="BE113" s="44" t="s">
        <v>100</v>
      </c>
      <c r="BF113" s="11" t="s">
        <v>52</v>
      </c>
      <c r="BG113" s="17"/>
      <c r="BH113" s="17"/>
      <c r="BI113" s="36">
        <f t="shared" ref="BI113" si="1000">BG5*BG6</f>
        <v>0</v>
      </c>
      <c r="BJ113" s="65">
        <v>1</v>
      </c>
      <c r="BK113" s="65">
        <v>0</v>
      </c>
      <c r="BL113" s="63">
        <v>0</v>
      </c>
      <c r="BM113" s="13">
        <f t="shared" ref="BM113" si="1001">(BI113*BJ113*BK113*BL113/60)+(BI114*BJ114*BK114*BL114/60)+(BI115*BK115*BL115/60)</f>
        <v>0</v>
      </c>
      <c r="BN113" s="13">
        <f t="shared" ref="BN113" si="1002">IF(BI$113=0,0,BM113/BI$113)</f>
        <v>0</v>
      </c>
      <c r="BO113" s="13">
        <f t="shared" ref="BO113" si="1003">(BN113*BK$2)</f>
        <v>0</v>
      </c>
      <c r="BP113" s="151"/>
      <c r="BQ113" s="220">
        <f t="shared" ref="BQ113" si="1004">IF(BL113=0,0,BO113/BL113)</f>
        <v>0</v>
      </c>
      <c r="BR113" s="10"/>
      <c r="BS113" s="44" t="s">
        <v>100</v>
      </c>
      <c r="BT113" s="11" t="s">
        <v>52</v>
      </c>
      <c r="BU113" s="17"/>
      <c r="BV113" s="17"/>
      <c r="BW113" s="36">
        <f t="shared" ref="BW113" si="1005">BU5*BU6</f>
        <v>0</v>
      </c>
      <c r="BX113" s="65">
        <v>1</v>
      </c>
      <c r="BY113" s="65">
        <v>0</v>
      </c>
      <c r="BZ113" s="63">
        <v>0</v>
      </c>
      <c r="CA113" s="13">
        <f t="shared" ref="CA113" si="1006">(BW113*BX113*BY113*BZ113/60)+(BW114*BX114*BY114*BZ114/60)+(BW115*BY115*BZ115/60)</f>
        <v>0</v>
      </c>
      <c r="CB113" s="13">
        <f t="shared" ref="CB113" si="1007">IF(BW$113=0,0,CA113/BW$113)</f>
        <v>0</v>
      </c>
      <c r="CC113" s="13">
        <f t="shared" ref="CC113" si="1008">(CB113*BY$2)</f>
        <v>0</v>
      </c>
      <c r="CD113" s="151"/>
      <c r="CE113" s="220">
        <f t="shared" ref="CE113" si="1009">IF(BZ113=0,0,CC113/BZ113)</f>
        <v>0</v>
      </c>
      <c r="CF113" s="10"/>
      <c r="CG113" s="44" t="s">
        <v>100</v>
      </c>
      <c r="CH113" s="11" t="s">
        <v>52</v>
      </c>
      <c r="CI113" s="17"/>
      <c r="CJ113" s="17"/>
      <c r="CK113" s="36">
        <f t="shared" ref="CK113" si="1010">CI5*CI6</f>
        <v>0</v>
      </c>
      <c r="CL113" s="65">
        <v>1</v>
      </c>
      <c r="CM113" s="65">
        <v>0</v>
      </c>
      <c r="CN113" s="63">
        <v>0</v>
      </c>
      <c r="CO113" s="13">
        <f t="shared" ref="CO113" si="1011">(CK113*CL113*CM113*CN113/60)+(CK114*CL114*CM114*CN114/60)+(CK115*CM115*CN115/60)</f>
        <v>0</v>
      </c>
      <c r="CP113" s="13">
        <f t="shared" ref="CP113" si="1012">IF(CK$113=0,0,CO113/CK$113)</f>
        <v>0</v>
      </c>
      <c r="CQ113" s="13">
        <f t="shared" ref="CQ113" si="1013">(CP113*CM$2)</f>
        <v>0</v>
      </c>
      <c r="CR113" s="151"/>
      <c r="CS113" s="220">
        <f t="shared" ref="CS113" si="1014">IF(CN113=0,0,CQ113/CN113)</f>
        <v>0</v>
      </c>
      <c r="CT113" s="10"/>
      <c r="CU113" s="44" t="s">
        <v>100</v>
      </c>
      <c r="CV113" s="11" t="s">
        <v>52</v>
      </c>
      <c r="CW113" s="17"/>
      <c r="CX113" s="17"/>
      <c r="CY113" s="36">
        <f t="shared" ref="CY113" si="1015">CW5*CW6</f>
        <v>0</v>
      </c>
      <c r="CZ113" s="65">
        <v>1</v>
      </c>
      <c r="DA113" s="65">
        <v>0</v>
      </c>
      <c r="DB113" s="63">
        <v>0</v>
      </c>
      <c r="DC113" s="13">
        <f t="shared" ref="DC113" si="1016">(CY113*CZ113*DA113*DB113/60)+(CY114*CZ114*DA114*DB114/60)+(CY115*DA115*DB115/60)</f>
        <v>0</v>
      </c>
      <c r="DD113" s="13">
        <f t="shared" ref="DD113" si="1017">IF(CY$113=0,0,DC113/CY$113)</f>
        <v>0</v>
      </c>
      <c r="DE113" s="13">
        <f t="shared" ref="DE113" si="1018">(DD113*DA$2)</f>
        <v>0</v>
      </c>
      <c r="DF113" s="151"/>
      <c r="DG113" s="220">
        <f t="shared" ref="DG113" si="1019">IF(DB113=0,0,DE113/DB113)</f>
        <v>0</v>
      </c>
      <c r="DH113" s="10"/>
      <c r="DI113" s="44" t="s">
        <v>100</v>
      </c>
      <c r="DJ113" s="11" t="s">
        <v>52</v>
      </c>
      <c r="DK113" s="17"/>
      <c r="DL113" s="17"/>
      <c r="DM113" s="36">
        <f t="shared" ref="DM113" si="1020">DK5*DK6</f>
        <v>0</v>
      </c>
      <c r="DN113" s="65">
        <v>1</v>
      </c>
      <c r="DO113" s="65">
        <v>0</v>
      </c>
      <c r="DP113" s="63">
        <v>0</v>
      </c>
      <c r="DQ113" s="13">
        <f t="shared" ref="DQ113" si="1021">(DM113*DN113*DO113*DP113/60)+(DM114*DN114*DO114*DP114/60)+(DM115*DO115*DP115/60)</f>
        <v>0</v>
      </c>
      <c r="DR113" s="13">
        <f t="shared" ref="DR113" si="1022">IF(DM$113=0,0,DQ113/DM$113)</f>
        <v>0</v>
      </c>
      <c r="DS113" s="13">
        <f t="shared" ref="DS113" si="1023">(DR113*DO$2)</f>
        <v>0</v>
      </c>
      <c r="DT113" s="151"/>
      <c r="DU113" s="220">
        <f t="shared" ref="DU113" si="1024">IF(DP113=0,0,DS113/DP113)</f>
        <v>0</v>
      </c>
      <c r="DV113" s="10"/>
      <c r="DW113" s="44" t="s">
        <v>100</v>
      </c>
      <c r="DX113" s="11" t="s">
        <v>52</v>
      </c>
      <c r="DY113" s="17"/>
      <c r="DZ113" s="17"/>
      <c r="EA113" s="36">
        <f t="shared" ref="EA113" si="1025">DY5*DY6</f>
        <v>0</v>
      </c>
      <c r="EB113" s="65">
        <v>1</v>
      </c>
      <c r="EC113" s="65">
        <v>0</v>
      </c>
      <c r="ED113" s="63">
        <v>0</v>
      </c>
      <c r="EE113" s="13">
        <f t="shared" ref="EE113" si="1026">(EA113*EB113*EC113*ED113/60)+(EA114*EB114*EC114*ED114/60)+(EA115*EC115*ED115/60)</f>
        <v>0</v>
      </c>
      <c r="EF113" s="13">
        <f t="shared" ref="EF113" si="1027">IF(EA$113=0,0,EE113/EA$113)</f>
        <v>0</v>
      </c>
      <c r="EG113" s="13">
        <f t="shared" ref="EG113" si="1028">(EF113*EC$2)</f>
        <v>0</v>
      </c>
      <c r="EH113" s="151"/>
      <c r="EI113" s="220">
        <f t="shared" ref="EI113" si="1029">IF(ED113=0,0,EG113/ED113)</f>
        <v>0</v>
      </c>
      <c r="EJ113" s="10"/>
      <c r="EK113" s="44"/>
      <c r="EL113" s="61"/>
      <c r="EM113" s="87" t="s">
        <v>240</v>
      </c>
      <c r="EN113" s="95" t="s">
        <v>246</v>
      </c>
      <c r="EO113" s="14"/>
      <c r="EP113" s="72">
        <v>9.06</v>
      </c>
      <c r="EQ113" s="496">
        <f t="shared" si="988"/>
        <v>0</v>
      </c>
      <c r="ER113" s="61"/>
      <c r="ES113" s="61"/>
      <c r="ET113" s="61"/>
      <c r="EU113" s="61"/>
      <c r="EV113" s="87" t="s">
        <v>240</v>
      </c>
      <c r="EW113" s="95" t="s">
        <v>246</v>
      </c>
      <c r="EX113" s="14"/>
      <c r="EY113" s="72">
        <v>4.8099999999999996</v>
      </c>
      <c r="EZ113" s="496">
        <f t="shared" si="989"/>
        <v>0</v>
      </c>
      <c r="FA113" s="88"/>
      <c r="FC113" s="44"/>
      <c r="FD113" s="295" t="s">
        <v>333</v>
      </c>
      <c r="FE113" s="296">
        <v>0</v>
      </c>
      <c r="FF113" s="297">
        <v>1</v>
      </c>
      <c r="FG113" s="190">
        <f>SUM(FH114:FH124)</f>
        <v>19.54</v>
      </c>
      <c r="FH113" s="107"/>
      <c r="FI113" s="496">
        <f>SUM(FI114:FI124)</f>
        <v>0</v>
      </c>
      <c r="FJ113" s="10"/>
      <c r="FK113" s="307" t="s">
        <v>334</v>
      </c>
      <c r="FL113" s="309"/>
      <c r="FM113" s="308"/>
      <c r="FN113" s="296">
        <v>0</v>
      </c>
      <c r="FO113" s="300">
        <v>1</v>
      </c>
      <c r="FP113" s="190">
        <f>SUM(FQ114:FQ124)</f>
        <v>0</v>
      </c>
      <c r="FQ113" s="107"/>
      <c r="FR113" s="496">
        <f>SUM(FR114:FR124)</f>
        <v>0</v>
      </c>
      <c r="FS113" s="88"/>
    </row>
    <row r="114" spans="1:175" x14ac:dyDescent="0.25">
      <c r="A114" s="44" t="s">
        <v>100</v>
      </c>
      <c r="B114" s="11" t="s">
        <v>52</v>
      </c>
      <c r="C114" s="17"/>
      <c r="D114" s="17"/>
      <c r="E114" s="76">
        <v>0</v>
      </c>
      <c r="F114" s="65">
        <v>1</v>
      </c>
      <c r="G114" s="65">
        <v>0</v>
      </c>
      <c r="H114" s="59">
        <f>H113</f>
        <v>0</v>
      </c>
      <c r="I114" s="13"/>
      <c r="J114" s="13"/>
      <c r="K114" s="13"/>
      <c r="L114" s="151"/>
      <c r="M114" s="155"/>
      <c r="N114" s="10"/>
      <c r="O114" s="44" t="s">
        <v>100</v>
      </c>
      <c r="P114" s="11" t="s">
        <v>52</v>
      </c>
      <c r="Q114" s="17"/>
      <c r="R114" s="17"/>
      <c r="S114" s="76">
        <v>0</v>
      </c>
      <c r="T114" s="65">
        <v>1</v>
      </c>
      <c r="U114" s="65">
        <v>0</v>
      </c>
      <c r="V114" s="59">
        <f>V113</f>
        <v>0</v>
      </c>
      <c r="W114" s="13"/>
      <c r="X114" s="13"/>
      <c r="Y114" s="13"/>
      <c r="Z114" s="151"/>
      <c r="AA114" s="155"/>
      <c r="AB114" s="10"/>
      <c r="AC114" s="44" t="s">
        <v>100</v>
      </c>
      <c r="AD114" s="11" t="s">
        <v>52</v>
      </c>
      <c r="AE114" s="17"/>
      <c r="AF114" s="17"/>
      <c r="AG114" s="76">
        <v>0</v>
      </c>
      <c r="AH114" s="65">
        <v>1</v>
      </c>
      <c r="AI114" s="65">
        <v>0</v>
      </c>
      <c r="AJ114" s="59">
        <f t="shared" ref="AJ114" si="1030">AJ113</f>
        <v>0</v>
      </c>
      <c r="AK114" s="13"/>
      <c r="AL114" s="13"/>
      <c r="AM114" s="13"/>
      <c r="AN114" s="151"/>
      <c r="AO114" s="155"/>
      <c r="AP114" s="10"/>
      <c r="AQ114" s="44" t="s">
        <v>100</v>
      </c>
      <c r="AR114" s="11" t="s">
        <v>52</v>
      </c>
      <c r="AS114" s="17"/>
      <c r="AT114" s="17"/>
      <c r="AU114" s="76">
        <v>0</v>
      </c>
      <c r="AV114" s="65">
        <v>1</v>
      </c>
      <c r="AW114" s="65">
        <v>0</v>
      </c>
      <c r="AX114" s="59">
        <f t="shared" ref="AX114" si="1031">AX113</f>
        <v>0</v>
      </c>
      <c r="AY114" s="13"/>
      <c r="AZ114" s="13"/>
      <c r="BA114" s="13"/>
      <c r="BB114" s="151"/>
      <c r="BC114" s="155"/>
      <c r="BD114" s="10"/>
      <c r="BE114" s="44" t="s">
        <v>100</v>
      </c>
      <c r="BF114" s="11" t="s">
        <v>52</v>
      </c>
      <c r="BG114" s="17"/>
      <c r="BH114" s="17"/>
      <c r="BI114" s="76">
        <v>0</v>
      </c>
      <c r="BJ114" s="65">
        <v>1</v>
      </c>
      <c r="BK114" s="65">
        <v>0</v>
      </c>
      <c r="BL114" s="59">
        <f t="shared" ref="BL114" si="1032">BL113</f>
        <v>0</v>
      </c>
      <c r="BM114" s="13"/>
      <c r="BN114" s="13"/>
      <c r="BO114" s="13"/>
      <c r="BP114" s="151"/>
      <c r="BQ114" s="155"/>
      <c r="BR114" s="10"/>
      <c r="BS114" s="44" t="s">
        <v>100</v>
      </c>
      <c r="BT114" s="11" t="s">
        <v>52</v>
      </c>
      <c r="BU114" s="17"/>
      <c r="BV114" s="17"/>
      <c r="BW114" s="76">
        <v>0</v>
      </c>
      <c r="BX114" s="65">
        <v>1</v>
      </c>
      <c r="BY114" s="65">
        <v>0</v>
      </c>
      <c r="BZ114" s="59">
        <f t="shared" ref="BZ114" si="1033">BZ113</f>
        <v>0</v>
      </c>
      <c r="CA114" s="13"/>
      <c r="CB114" s="13"/>
      <c r="CC114" s="13"/>
      <c r="CD114" s="151"/>
      <c r="CE114" s="155"/>
      <c r="CF114" s="10"/>
      <c r="CG114" s="44" t="s">
        <v>100</v>
      </c>
      <c r="CH114" s="11" t="s">
        <v>52</v>
      </c>
      <c r="CI114" s="17"/>
      <c r="CJ114" s="17"/>
      <c r="CK114" s="76">
        <v>0</v>
      </c>
      <c r="CL114" s="65">
        <v>1</v>
      </c>
      <c r="CM114" s="65">
        <v>0</v>
      </c>
      <c r="CN114" s="59">
        <f t="shared" ref="CN114" si="1034">CN113</f>
        <v>0</v>
      </c>
      <c r="CO114" s="13"/>
      <c r="CP114" s="13"/>
      <c r="CQ114" s="13"/>
      <c r="CR114" s="151"/>
      <c r="CS114" s="155"/>
      <c r="CT114" s="10"/>
      <c r="CU114" s="44" t="s">
        <v>100</v>
      </c>
      <c r="CV114" s="11" t="s">
        <v>52</v>
      </c>
      <c r="CW114" s="17"/>
      <c r="CX114" s="17"/>
      <c r="CY114" s="76">
        <v>0</v>
      </c>
      <c r="CZ114" s="65">
        <v>1</v>
      </c>
      <c r="DA114" s="65">
        <v>0</v>
      </c>
      <c r="DB114" s="59">
        <f t="shared" ref="DB114" si="1035">DB113</f>
        <v>0</v>
      </c>
      <c r="DC114" s="13"/>
      <c r="DD114" s="13"/>
      <c r="DE114" s="13"/>
      <c r="DF114" s="151"/>
      <c r="DG114" s="155"/>
      <c r="DH114" s="10"/>
      <c r="DI114" s="44" t="s">
        <v>100</v>
      </c>
      <c r="DJ114" s="11" t="s">
        <v>52</v>
      </c>
      <c r="DK114" s="17"/>
      <c r="DL114" s="17"/>
      <c r="DM114" s="76">
        <v>0</v>
      </c>
      <c r="DN114" s="65">
        <v>1</v>
      </c>
      <c r="DO114" s="65">
        <v>0</v>
      </c>
      <c r="DP114" s="59">
        <f t="shared" ref="DP114" si="1036">DP113</f>
        <v>0</v>
      </c>
      <c r="DQ114" s="13"/>
      <c r="DR114" s="13"/>
      <c r="DS114" s="13"/>
      <c r="DT114" s="151"/>
      <c r="DU114" s="155"/>
      <c r="DV114" s="10"/>
      <c r="DW114" s="44" t="s">
        <v>100</v>
      </c>
      <c r="DX114" s="11" t="s">
        <v>52</v>
      </c>
      <c r="DY114" s="17"/>
      <c r="DZ114" s="17"/>
      <c r="EA114" s="76">
        <v>0</v>
      </c>
      <c r="EB114" s="65">
        <v>1</v>
      </c>
      <c r="EC114" s="65">
        <v>0</v>
      </c>
      <c r="ED114" s="59">
        <f t="shared" ref="ED114" si="1037">ED113</f>
        <v>0</v>
      </c>
      <c r="EE114" s="13"/>
      <c r="EF114" s="13"/>
      <c r="EG114" s="13"/>
      <c r="EH114" s="151"/>
      <c r="EI114" s="155"/>
      <c r="EJ114" s="10"/>
      <c r="EK114" s="44"/>
      <c r="EL114" s="302"/>
      <c r="EM114" s="87" t="s">
        <v>96</v>
      </c>
      <c r="EN114" s="8" t="s">
        <v>46</v>
      </c>
      <c r="EO114" s="61"/>
      <c r="EP114" s="72">
        <v>0.56999999999999995</v>
      </c>
      <c r="EQ114" s="496">
        <f t="shared" si="988"/>
        <v>0</v>
      </c>
      <c r="ER114" s="10"/>
      <c r="ES114" s="61"/>
      <c r="ET114" s="302"/>
      <c r="EU114" s="61"/>
      <c r="EV114" s="87" t="s">
        <v>96</v>
      </c>
      <c r="EW114" s="8" t="s">
        <v>46</v>
      </c>
      <c r="EX114" s="61"/>
      <c r="EY114" s="72">
        <v>0.93</v>
      </c>
      <c r="EZ114" s="496">
        <f t="shared" si="989"/>
        <v>0</v>
      </c>
      <c r="FA114" s="88"/>
      <c r="FC114" s="44"/>
      <c r="FD114" s="302"/>
      <c r="FE114" s="87" t="s">
        <v>90</v>
      </c>
      <c r="FF114" s="95" t="s">
        <v>111</v>
      </c>
      <c r="FG114" s="14"/>
      <c r="FH114" s="72">
        <v>0</v>
      </c>
      <c r="FI114" s="496">
        <f t="shared" ref="FI114:FI124" si="1038">FE$113*FF$113*FH114</f>
        <v>0</v>
      </c>
      <c r="FJ114" s="10"/>
      <c r="FK114" s="8"/>
      <c r="FL114" s="61"/>
      <c r="FM114" s="61"/>
      <c r="FN114" s="87" t="s">
        <v>90</v>
      </c>
      <c r="FO114" s="95" t="s">
        <v>111</v>
      </c>
      <c r="FP114" s="14"/>
      <c r="FQ114" s="72">
        <v>0</v>
      </c>
      <c r="FR114" s="496">
        <f t="shared" ref="FR114:FR124" si="1039">FN$113*FO$113*FQ114</f>
        <v>0</v>
      </c>
      <c r="FS114" s="88"/>
    </row>
    <row r="115" spans="1:175" x14ac:dyDescent="0.25">
      <c r="A115" s="44" t="s">
        <v>100</v>
      </c>
      <c r="B115" s="11" t="s">
        <v>103</v>
      </c>
      <c r="C115" s="17"/>
      <c r="D115" s="17"/>
      <c r="E115" s="18">
        <f>E113</f>
        <v>0</v>
      </c>
      <c r="F115" s="17"/>
      <c r="G115" s="65">
        <v>0</v>
      </c>
      <c r="H115" s="59">
        <f>H113</f>
        <v>0</v>
      </c>
      <c r="I115" s="13"/>
      <c r="J115" s="13"/>
      <c r="K115" s="13"/>
      <c r="L115" s="151"/>
      <c r="M115" s="305" t="s">
        <v>286</v>
      </c>
      <c r="N115" s="15"/>
      <c r="O115" s="44" t="s">
        <v>100</v>
      </c>
      <c r="P115" s="11" t="s">
        <v>103</v>
      </c>
      <c r="Q115" s="17"/>
      <c r="R115" s="17"/>
      <c r="S115" s="18">
        <f>S113</f>
        <v>0</v>
      </c>
      <c r="T115" s="17"/>
      <c r="U115" s="65">
        <v>0</v>
      </c>
      <c r="V115" s="59">
        <f>V113</f>
        <v>0</v>
      </c>
      <c r="W115" s="13"/>
      <c r="X115" s="13"/>
      <c r="Y115" s="13"/>
      <c r="Z115" s="151"/>
      <c r="AA115" s="305" t="s">
        <v>286</v>
      </c>
      <c r="AB115" s="15"/>
      <c r="AC115" s="44" t="s">
        <v>100</v>
      </c>
      <c r="AD115" s="11" t="s">
        <v>103</v>
      </c>
      <c r="AE115" s="17"/>
      <c r="AF115" s="17"/>
      <c r="AG115" s="18">
        <f t="shared" ref="AG115" si="1040">AG113</f>
        <v>0</v>
      </c>
      <c r="AH115" s="17"/>
      <c r="AI115" s="65">
        <v>0</v>
      </c>
      <c r="AJ115" s="59">
        <f t="shared" ref="AJ115" si="1041">AJ113</f>
        <v>0</v>
      </c>
      <c r="AK115" s="13"/>
      <c r="AL115" s="13"/>
      <c r="AM115" s="13"/>
      <c r="AN115" s="151"/>
      <c r="AO115" s="305" t="s">
        <v>286</v>
      </c>
      <c r="AP115" s="15"/>
      <c r="AQ115" s="44" t="s">
        <v>100</v>
      </c>
      <c r="AR115" s="11" t="s">
        <v>103</v>
      </c>
      <c r="AS115" s="17"/>
      <c r="AT115" s="17"/>
      <c r="AU115" s="18">
        <f t="shared" ref="AU115" si="1042">AU113</f>
        <v>0</v>
      </c>
      <c r="AV115" s="17"/>
      <c r="AW115" s="65">
        <v>0</v>
      </c>
      <c r="AX115" s="59">
        <f t="shared" ref="AX115" si="1043">AX113</f>
        <v>0</v>
      </c>
      <c r="AY115" s="13"/>
      <c r="AZ115" s="13"/>
      <c r="BA115" s="13"/>
      <c r="BB115" s="151"/>
      <c r="BC115" s="305" t="s">
        <v>286</v>
      </c>
      <c r="BD115" s="15"/>
      <c r="BE115" s="44" t="s">
        <v>100</v>
      </c>
      <c r="BF115" s="11" t="s">
        <v>103</v>
      </c>
      <c r="BG115" s="17"/>
      <c r="BH115" s="17"/>
      <c r="BI115" s="18">
        <f t="shared" ref="BI115" si="1044">BI113</f>
        <v>0</v>
      </c>
      <c r="BJ115" s="17"/>
      <c r="BK115" s="65">
        <v>0</v>
      </c>
      <c r="BL115" s="59">
        <f t="shared" ref="BL115" si="1045">BL113</f>
        <v>0</v>
      </c>
      <c r="BM115" s="13"/>
      <c r="BN115" s="13"/>
      <c r="BO115" s="13"/>
      <c r="BP115" s="151"/>
      <c r="BQ115" s="305" t="s">
        <v>286</v>
      </c>
      <c r="BR115" s="15"/>
      <c r="BS115" s="44" t="s">
        <v>100</v>
      </c>
      <c r="BT115" s="11" t="s">
        <v>103</v>
      </c>
      <c r="BU115" s="17"/>
      <c r="BV115" s="17"/>
      <c r="BW115" s="18">
        <f t="shared" ref="BW115" si="1046">BW113</f>
        <v>0</v>
      </c>
      <c r="BX115" s="17"/>
      <c r="BY115" s="65">
        <v>0</v>
      </c>
      <c r="BZ115" s="59">
        <f t="shared" ref="BZ115" si="1047">BZ113</f>
        <v>0</v>
      </c>
      <c r="CA115" s="13"/>
      <c r="CB115" s="13"/>
      <c r="CC115" s="13"/>
      <c r="CD115" s="151"/>
      <c r="CE115" s="305" t="s">
        <v>286</v>
      </c>
      <c r="CF115" s="15"/>
      <c r="CG115" s="44" t="s">
        <v>100</v>
      </c>
      <c r="CH115" s="11" t="s">
        <v>103</v>
      </c>
      <c r="CI115" s="17"/>
      <c r="CJ115" s="17"/>
      <c r="CK115" s="18">
        <f t="shared" ref="CK115" si="1048">CK113</f>
        <v>0</v>
      </c>
      <c r="CL115" s="17"/>
      <c r="CM115" s="65">
        <v>0</v>
      </c>
      <c r="CN115" s="59">
        <f t="shared" ref="CN115" si="1049">CN113</f>
        <v>0</v>
      </c>
      <c r="CO115" s="13"/>
      <c r="CP115" s="13"/>
      <c r="CQ115" s="13"/>
      <c r="CR115" s="151"/>
      <c r="CS115" s="305" t="s">
        <v>286</v>
      </c>
      <c r="CT115" s="15"/>
      <c r="CU115" s="44" t="s">
        <v>100</v>
      </c>
      <c r="CV115" s="11" t="s">
        <v>103</v>
      </c>
      <c r="CW115" s="17"/>
      <c r="CX115" s="17"/>
      <c r="CY115" s="18">
        <f t="shared" ref="CY115" si="1050">CY113</f>
        <v>0</v>
      </c>
      <c r="CZ115" s="17"/>
      <c r="DA115" s="65">
        <v>0</v>
      </c>
      <c r="DB115" s="59">
        <f t="shared" ref="DB115" si="1051">DB113</f>
        <v>0</v>
      </c>
      <c r="DC115" s="13"/>
      <c r="DD115" s="13"/>
      <c r="DE115" s="13"/>
      <c r="DF115" s="151"/>
      <c r="DG115" s="305" t="s">
        <v>286</v>
      </c>
      <c r="DH115" s="15"/>
      <c r="DI115" s="44" t="s">
        <v>100</v>
      </c>
      <c r="DJ115" s="11" t="s">
        <v>103</v>
      </c>
      <c r="DK115" s="17"/>
      <c r="DL115" s="17"/>
      <c r="DM115" s="18">
        <f t="shared" ref="DM115" si="1052">DM113</f>
        <v>0</v>
      </c>
      <c r="DN115" s="17"/>
      <c r="DO115" s="65">
        <v>0</v>
      </c>
      <c r="DP115" s="59">
        <f t="shared" ref="DP115" si="1053">DP113</f>
        <v>0</v>
      </c>
      <c r="DQ115" s="13"/>
      <c r="DR115" s="13"/>
      <c r="DS115" s="13"/>
      <c r="DT115" s="151"/>
      <c r="DU115" s="305" t="s">
        <v>286</v>
      </c>
      <c r="DV115" s="15"/>
      <c r="DW115" s="44" t="s">
        <v>100</v>
      </c>
      <c r="DX115" s="11" t="s">
        <v>103</v>
      </c>
      <c r="DY115" s="17"/>
      <c r="DZ115" s="17"/>
      <c r="EA115" s="18">
        <f t="shared" ref="EA115" si="1054">EA113</f>
        <v>0</v>
      </c>
      <c r="EB115" s="17"/>
      <c r="EC115" s="65">
        <v>0</v>
      </c>
      <c r="ED115" s="59">
        <f t="shared" ref="ED115" si="1055">ED113</f>
        <v>0</v>
      </c>
      <c r="EE115" s="13"/>
      <c r="EF115" s="13"/>
      <c r="EG115" s="13"/>
      <c r="EH115" s="151"/>
      <c r="EI115" s="305" t="s">
        <v>286</v>
      </c>
      <c r="EJ115" s="15"/>
      <c r="EK115" s="44"/>
      <c r="EL115" s="302"/>
      <c r="EM115" s="87" t="s">
        <v>73</v>
      </c>
      <c r="EN115" s="8" t="s">
        <v>129</v>
      </c>
      <c r="EO115" s="61"/>
      <c r="EP115" s="72">
        <v>1.37</v>
      </c>
      <c r="EQ115" s="496">
        <f t="shared" si="988"/>
        <v>0</v>
      </c>
      <c r="ER115" s="10"/>
      <c r="ES115" s="61"/>
      <c r="ET115" s="302"/>
      <c r="EU115" s="61"/>
      <c r="EV115" s="87" t="s">
        <v>73</v>
      </c>
      <c r="EW115" s="8" t="s">
        <v>129</v>
      </c>
      <c r="EX115" s="61"/>
      <c r="EY115" s="72">
        <v>2.06</v>
      </c>
      <c r="EZ115" s="496">
        <f t="shared" si="989"/>
        <v>0</v>
      </c>
      <c r="FA115" s="88"/>
      <c r="FC115" s="44"/>
      <c r="FD115" s="302"/>
      <c r="FE115" s="87" t="s">
        <v>99</v>
      </c>
      <c r="FF115" s="95" t="s">
        <v>112</v>
      </c>
      <c r="FG115" s="14"/>
      <c r="FH115" s="72">
        <v>2.48</v>
      </c>
      <c r="FI115" s="496">
        <f t="shared" si="1038"/>
        <v>0</v>
      </c>
      <c r="FJ115" s="10"/>
      <c r="FK115" s="8"/>
      <c r="FL115" s="61"/>
      <c r="FM115" s="61"/>
      <c r="FN115" s="87" t="s">
        <v>99</v>
      </c>
      <c r="FO115" s="95" t="s">
        <v>112</v>
      </c>
      <c r="FP115" s="14"/>
      <c r="FQ115" s="72">
        <v>0</v>
      </c>
      <c r="FR115" s="496">
        <f t="shared" si="1039"/>
        <v>0</v>
      </c>
      <c r="FS115" s="88"/>
    </row>
    <row r="116" spans="1:175" x14ac:dyDescent="0.25">
      <c r="A116" s="44" t="s">
        <v>97</v>
      </c>
      <c r="B116" s="11" t="s">
        <v>53</v>
      </c>
      <c r="C116" s="17"/>
      <c r="D116" s="68">
        <v>0</v>
      </c>
      <c r="E116" s="8"/>
      <c r="F116" s="65">
        <v>1</v>
      </c>
      <c r="G116" s="65">
        <v>0</v>
      </c>
      <c r="H116" s="63">
        <v>0</v>
      </c>
      <c r="I116" s="13">
        <f>+(D116*F116*G116*H116/60)</f>
        <v>0</v>
      </c>
      <c r="J116" s="13">
        <f>IF(E$113=0,0,I116/E$113)</f>
        <v>0</v>
      </c>
      <c r="K116" s="13">
        <f>(J116*G$2)</f>
        <v>0</v>
      </c>
      <c r="L116" s="151"/>
      <c r="M116" s="220">
        <f>IF(H116=0,0,K116/H116)</f>
        <v>0</v>
      </c>
      <c r="N116" s="10"/>
      <c r="O116" s="44" t="s">
        <v>97</v>
      </c>
      <c r="P116" s="11" t="s">
        <v>53</v>
      </c>
      <c r="Q116" s="17"/>
      <c r="R116" s="68">
        <v>0</v>
      </c>
      <c r="S116" s="8"/>
      <c r="T116" s="65">
        <v>1</v>
      </c>
      <c r="U116" s="65">
        <v>0</v>
      </c>
      <c r="V116" s="63">
        <v>0</v>
      </c>
      <c r="W116" s="13">
        <f>+(R116*T116*U116*V116/60)</f>
        <v>0</v>
      </c>
      <c r="X116" s="13">
        <f>IF(S$113=0,0,W116/S$113)</f>
        <v>0</v>
      </c>
      <c r="Y116" s="13">
        <f>(X116*U$2)</f>
        <v>0</v>
      </c>
      <c r="Z116" s="151"/>
      <c r="AA116" s="220">
        <f>IF(V116=0,0,Y116/V116)</f>
        <v>0</v>
      </c>
      <c r="AB116" s="10"/>
      <c r="AC116" s="44" t="s">
        <v>97</v>
      </c>
      <c r="AD116" s="11" t="s">
        <v>53</v>
      </c>
      <c r="AE116" s="17"/>
      <c r="AF116" s="68">
        <v>0</v>
      </c>
      <c r="AG116" s="8"/>
      <c r="AH116" s="65">
        <v>1</v>
      </c>
      <c r="AI116" s="65">
        <v>0</v>
      </c>
      <c r="AJ116" s="63">
        <v>0</v>
      </c>
      <c r="AK116" s="13">
        <f t="shared" ref="AK116" si="1056">+(AF116*AH116*AI116*AJ116/60)</f>
        <v>0</v>
      </c>
      <c r="AL116" s="13">
        <f t="shared" ref="AL116" si="1057">IF(AG$113=0,0,AK116/AG$113)</f>
        <v>0</v>
      </c>
      <c r="AM116" s="13">
        <f t="shared" ref="AM116" si="1058">(AL116*AI$2)</f>
        <v>0</v>
      </c>
      <c r="AN116" s="151"/>
      <c r="AO116" s="220">
        <f t="shared" ref="AO116" si="1059">IF(AJ116=0,0,AM116/AJ116)</f>
        <v>0</v>
      </c>
      <c r="AP116" s="10"/>
      <c r="AQ116" s="44" t="s">
        <v>97</v>
      </c>
      <c r="AR116" s="11" t="s">
        <v>53</v>
      </c>
      <c r="AS116" s="17"/>
      <c r="AT116" s="68">
        <v>0</v>
      </c>
      <c r="AU116" s="8"/>
      <c r="AV116" s="65">
        <v>1</v>
      </c>
      <c r="AW116" s="65">
        <v>0</v>
      </c>
      <c r="AX116" s="63">
        <v>0</v>
      </c>
      <c r="AY116" s="13">
        <f t="shared" ref="AY116" si="1060">+(AT116*AV116*AW116*AX116/60)</f>
        <v>0</v>
      </c>
      <c r="AZ116" s="13">
        <f t="shared" ref="AZ116" si="1061">IF(AU$113=0,0,AY116/AU$113)</f>
        <v>0</v>
      </c>
      <c r="BA116" s="13">
        <f t="shared" ref="BA116" si="1062">(AZ116*AW$2)</f>
        <v>0</v>
      </c>
      <c r="BB116" s="151"/>
      <c r="BC116" s="220">
        <f t="shared" ref="BC116" si="1063">IF(AX116=0,0,BA116/AX116)</f>
        <v>0</v>
      </c>
      <c r="BD116" s="10"/>
      <c r="BE116" s="44" t="s">
        <v>97</v>
      </c>
      <c r="BF116" s="11" t="s">
        <v>53</v>
      </c>
      <c r="BG116" s="17"/>
      <c r="BH116" s="68">
        <v>0</v>
      </c>
      <c r="BI116" s="8"/>
      <c r="BJ116" s="65">
        <v>1</v>
      </c>
      <c r="BK116" s="65">
        <v>0</v>
      </c>
      <c r="BL116" s="63">
        <v>0</v>
      </c>
      <c r="BM116" s="13">
        <f t="shared" ref="BM116" si="1064">+(BH116*BJ116*BK116*BL116/60)</f>
        <v>0</v>
      </c>
      <c r="BN116" s="13">
        <f t="shared" ref="BN116" si="1065">IF(BI$113=0,0,BM116/BI$113)</f>
        <v>0</v>
      </c>
      <c r="BO116" s="13">
        <f t="shared" ref="BO116" si="1066">(BN116*BK$2)</f>
        <v>0</v>
      </c>
      <c r="BP116" s="151"/>
      <c r="BQ116" s="220">
        <f t="shared" ref="BQ116" si="1067">IF(BL116=0,0,BO116/BL116)</f>
        <v>0</v>
      </c>
      <c r="BR116" s="10"/>
      <c r="BS116" s="44" t="s">
        <v>97</v>
      </c>
      <c r="BT116" s="11" t="s">
        <v>53</v>
      </c>
      <c r="BU116" s="17"/>
      <c r="BV116" s="68">
        <v>0</v>
      </c>
      <c r="BW116" s="8"/>
      <c r="BX116" s="65">
        <v>1</v>
      </c>
      <c r="BY116" s="65">
        <v>0</v>
      </c>
      <c r="BZ116" s="63">
        <v>0</v>
      </c>
      <c r="CA116" s="13">
        <f t="shared" ref="CA116" si="1068">+(BV116*BX116*BY116*BZ116/60)</f>
        <v>0</v>
      </c>
      <c r="CB116" s="13">
        <f t="shared" ref="CB116" si="1069">IF(BW$113=0,0,CA116/BW$113)</f>
        <v>0</v>
      </c>
      <c r="CC116" s="13">
        <f t="shared" ref="CC116" si="1070">(CB116*BY$2)</f>
        <v>0</v>
      </c>
      <c r="CD116" s="151"/>
      <c r="CE116" s="220">
        <f t="shared" ref="CE116" si="1071">IF(BZ116=0,0,CC116/BZ116)</f>
        <v>0</v>
      </c>
      <c r="CF116" s="10"/>
      <c r="CG116" s="44" t="s">
        <v>97</v>
      </c>
      <c r="CH116" s="11" t="s">
        <v>53</v>
      </c>
      <c r="CI116" s="17"/>
      <c r="CJ116" s="68">
        <v>0</v>
      </c>
      <c r="CK116" s="8"/>
      <c r="CL116" s="65">
        <v>1</v>
      </c>
      <c r="CM116" s="65">
        <v>0</v>
      </c>
      <c r="CN116" s="63">
        <v>0</v>
      </c>
      <c r="CO116" s="13">
        <f t="shared" ref="CO116" si="1072">+(CJ116*CL116*CM116*CN116/60)</f>
        <v>0</v>
      </c>
      <c r="CP116" s="13">
        <f t="shared" ref="CP116" si="1073">IF(CK$113=0,0,CO116/CK$113)</f>
        <v>0</v>
      </c>
      <c r="CQ116" s="13">
        <f t="shared" ref="CQ116" si="1074">(CP116*CM$2)</f>
        <v>0</v>
      </c>
      <c r="CR116" s="151"/>
      <c r="CS116" s="220">
        <f t="shared" ref="CS116" si="1075">IF(CN116=0,0,CQ116/CN116)</f>
        <v>0</v>
      </c>
      <c r="CT116" s="10"/>
      <c r="CU116" s="44" t="s">
        <v>97</v>
      </c>
      <c r="CV116" s="11" t="s">
        <v>53</v>
      </c>
      <c r="CW116" s="17"/>
      <c r="CX116" s="68">
        <v>0</v>
      </c>
      <c r="CY116" s="8"/>
      <c r="CZ116" s="65">
        <v>1</v>
      </c>
      <c r="DA116" s="65">
        <v>0</v>
      </c>
      <c r="DB116" s="63">
        <v>0</v>
      </c>
      <c r="DC116" s="13">
        <f t="shared" ref="DC116" si="1076">+(CX116*CZ116*DA116*DB116/60)</f>
        <v>0</v>
      </c>
      <c r="DD116" s="13">
        <f t="shared" ref="DD116" si="1077">IF(CY$113=0,0,DC116/CY$113)</f>
        <v>0</v>
      </c>
      <c r="DE116" s="13">
        <f t="shared" ref="DE116" si="1078">(DD116*DA$2)</f>
        <v>0</v>
      </c>
      <c r="DF116" s="151"/>
      <c r="DG116" s="220">
        <f t="shared" ref="DG116" si="1079">IF(DB116=0,0,DE116/DB116)</f>
        <v>0</v>
      </c>
      <c r="DH116" s="10"/>
      <c r="DI116" s="44" t="s">
        <v>97</v>
      </c>
      <c r="DJ116" s="11" t="s">
        <v>53</v>
      </c>
      <c r="DK116" s="17"/>
      <c r="DL116" s="68">
        <v>0</v>
      </c>
      <c r="DM116" s="8"/>
      <c r="DN116" s="65">
        <v>1</v>
      </c>
      <c r="DO116" s="65">
        <v>0</v>
      </c>
      <c r="DP116" s="63">
        <v>0</v>
      </c>
      <c r="DQ116" s="13">
        <f t="shared" ref="DQ116" si="1080">+(DL116*DN116*DO116*DP116/60)</f>
        <v>0</v>
      </c>
      <c r="DR116" s="13">
        <f t="shared" ref="DR116" si="1081">IF(DM$113=0,0,DQ116/DM$113)</f>
        <v>0</v>
      </c>
      <c r="DS116" s="13">
        <f t="shared" ref="DS116" si="1082">(DR116*DO$2)</f>
        <v>0</v>
      </c>
      <c r="DT116" s="151"/>
      <c r="DU116" s="220">
        <f t="shared" ref="DU116" si="1083">IF(DP116=0,0,DS116/DP116)</f>
        <v>0</v>
      </c>
      <c r="DV116" s="10"/>
      <c r="DW116" s="44" t="s">
        <v>97</v>
      </c>
      <c r="DX116" s="11" t="s">
        <v>53</v>
      </c>
      <c r="DY116" s="17"/>
      <c r="DZ116" s="68">
        <v>0</v>
      </c>
      <c r="EA116" s="8"/>
      <c r="EB116" s="65">
        <v>1</v>
      </c>
      <c r="EC116" s="65">
        <v>0</v>
      </c>
      <c r="ED116" s="63">
        <v>0</v>
      </c>
      <c r="EE116" s="13">
        <f t="shared" ref="EE116" si="1084">+(DZ116*EB116*EC116*ED116/60)</f>
        <v>0</v>
      </c>
      <c r="EF116" s="13">
        <f t="shared" ref="EF116" si="1085">IF(EA$113=0,0,EE116/EA$113)</f>
        <v>0</v>
      </c>
      <c r="EG116" s="13">
        <f t="shared" ref="EG116" si="1086">(EF116*EC$2)</f>
        <v>0</v>
      </c>
      <c r="EH116" s="151"/>
      <c r="EI116" s="220">
        <f t="shared" ref="EI116" si="1087">IF(ED116=0,0,EG116/ED116)</f>
        <v>0</v>
      </c>
      <c r="EJ116" s="10"/>
      <c r="EK116" s="44"/>
      <c r="EL116" s="302"/>
      <c r="EM116" s="87" t="s">
        <v>133</v>
      </c>
      <c r="EN116" s="8" t="s">
        <v>132</v>
      </c>
      <c r="EO116" s="61"/>
      <c r="EP116" s="72">
        <v>1.98</v>
      </c>
      <c r="EQ116" s="496">
        <f t="shared" si="988"/>
        <v>0</v>
      </c>
      <c r="ER116" s="10"/>
      <c r="ES116" s="61"/>
      <c r="ET116" s="302"/>
      <c r="EU116" s="61"/>
      <c r="EV116" s="87" t="s">
        <v>133</v>
      </c>
      <c r="EW116" s="8" t="s">
        <v>132</v>
      </c>
      <c r="EX116" s="61"/>
      <c r="EY116" s="72">
        <v>1.3</v>
      </c>
      <c r="EZ116" s="496">
        <f t="shared" si="989"/>
        <v>0</v>
      </c>
      <c r="FA116" s="88"/>
      <c r="FC116" s="44"/>
      <c r="FD116" s="302"/>
      <c r="FE116" s="87" t="s">
        <v>91</v>
      </c>
      <c r="FF116" s="95" t="s">
        <v>321</v>
      </c>
      <c r="FG116" s="14"/>
      <c r="FH116" s="72">
        <v>0</v>
      </c>
      <c r="FI116" s="496">
        <f t="shared" si="1038"/>
        <v>0</v>
      </c>
      <c r="FJ116" s="10"/>
      <c r="FK116" s="8"/>
      <c r="FL116" s="61"/>
      <c r="FM116" s="61"/>
      <c r="FN116" s="87" t="s">
        <v>91</v>
      </c>
      <c r="FO116" s="95" t="s">
        <v>321</v>
      </c>
      <c r="FP116" s="14"/>
      <c r="FQ116" s="72">
        <v>0</v>
      </c>
      <c r="FR116" s="496">
        <f t="shared" si="1039"/>
        <v>0</v>
      </c>
      <c r="FS116" s="88"/>
    </row>
    <row r="117" spans="1:175" x14ac:dyDescent="0.25">
      <c r="A117" s="44"/>
      <c r="B117" s="61"/>
      <c r="C117" s="61"/>
      <c r="D117" s="61"/>
      <c r="E117" s="61"/>
      <c r="F117" s="61"/>
      <c r="G117" s="61"/>
      <c r="H117" s="286" t="s">
        <v>36</v>
      </c>
      <c r="I117" s="13"/>
      <c r="J117" s="13"/>
      <c r="K117" s="13"/>
      <c r="L117" s="151"/>
      <c r="M117" s="155"/>
      <c r="N117" s="10"/>
      <c r="O117" s="44"/>
      <c r="P117" s="61"/>
      <c r="Q117" s="61"/>
      <c r="R117" s="61"/>
      <c r="S117" s="61"/>
      <c r="T117" s="61"/>
      <c r="U117" s="61"/>
      <c r="V117" s="286" t="s">
        <v>36</v>
      </c>
      <c r="W117" s="13"/>
      <c r="X117" s="13"/>
      <c r="Y117" s="13"/>
      <c r="Z117" s="151"/>
      <c r="AA117" s="155"/>
      <c r="AB117" s="10"/>
      <c r="AC117" s="44"/>
      <c r="AD117" s="61"/>
      <c r="AE117" s="61"/>
      <c r="AF117" s="61"/>
      <c r="AG117" s="61"/>
      <c r="AH117" s="61"/>
      <c r="AI117" s="61"/>
      <c r="AJ117" s="286" t="s">
        <v>36</v>
      </c>
      <c r="AK117" s="13"/>
      <c r="AL117" s="13"/>
      <c r="AM117" s="13"/>
      <c r="AN117" s="151"/>
      <c r="AO117" s="155"/>
      <c r="AP117" s="10"/>
      <c r="AQ117" s="44"/>
      <c r="AR117" s="61"/>
      <c r="AS117" s="61"/>
      <c r="AT117" s="61"/>
      <c r="AU117" s="61"/>
      <c r="AV117" s="61"/>
      <c r="AW117" s="61"/>
      <c r="AX117" s="286" t="s">
        <v>36</v>
      </c>
      <c r="AY117" s="13"/>
      <c r="AZ117" s="13"/>
      <c r="BA117" s="13"/>
      <c r="BB117" s="151"/>
      <c r="BC117" s="155"/>
      <c r="BD117" s="10"/>
      <c r="BE117" s="44"/>
      <c r="BF117" s="61"/>
      <c r="BG117" s="61"/>
      <c r="BH117" s="61"/>
      <c r="BI117" s="61"/>
      <c r="BJ117" s="61"/>
      <c r="BK117" s="61"/>
      <c r="BL117" s="286" t="s">
        <v>36</v>
      </c>
      <c r="BM117" s="13"/>
      <c r="BN117" s="13"/>
      <c r="BO117" s="13"/>
      <c r="BP117" s="151"/>
      <c r="BQ117" s="155"/>
      <c r="BR117" s="10"/>
      <c r="BS117" s="44"/>
      <c r="BT117" s="61"/>
      <c r="BU117" s="61"/>
      <c r="BV117" s="61"/>
      <c r="BW117" s="61"/>
      <c r="BX117" s="61"/>
      <c r="BY117" s="61"/>
      <c r="BZ117" s="286" t="s">
        <v>36</v>
      </c>
      <c r="CA117" s="13"/>
      <c r="CB117" s="13"/>
      <c r="CC117" s="13"/>
      <c r="CD117" s="151"/>
      <c r="CE117" s="155"/>
      <c r="CF117" s="10"/>
      <c r="CG117" s="44"/>
      <c r="CH117" s="61"/>
      <c r="CI117" s="61"/>
      <c r="CJ117" s="61"/>
      <c r="CK117" s="61"/>
      <c r="CL117" s="61"/>
      <c r="CM117" s="61"/>
      <c r="CN117" s="286" t="s">
        <v>36</v>
      </c>
      <c r="CO117" s="13"/>
      <c r="CP117" s="13"/>
      <c r="CQ117" s="13"/>
      <c r="CR117" s="151"/>
      <c r="CS117" s="155"/>
      <c r="CT117" s="10"/>
      <c r="CU117" s="44"/>
      <c r="CV117" s="61"/>
      <c r="CW117" s="61"/>
      <c r="CX117" s="61"/>
      <c r="CY117" s="61"/>
      <c r="CZ117" s="61"/>
      <c r="DA117" s="61"/>
      <c r="DB117" s="286" t="s">
        <v>36</v>
      </c>
      <c r="DC117" s="13"/>
      <c r="DD117" s="13"/>
      <c r="DE117" s="13"/>
      <c r="DF117" s="151"/>
      <c r="DG117" s="155"/>
      <c r="DH117" s="10"/>
      <c r="DI117" s="44"/>
      <c r="DJ117" s="61"/>
      <c r="DK117" s="61"/>
      <c r="DL117" s="61"/>
      <c r="DM117" s="61"/>
      <c r="DN117" s="61"/>
      <c r="DO117" s="61"/>
      <c r="DP117" s="286" t="s">
        <v>36</v>
      </c>
      <c r="DQ117" s="13"/>
      <c r="DR117" s="13"/>
      <c r="DS117" s="13"/>
      <c r="DT117" s="151"/>
      <c r="DU117" s="155"/>
      <c r="DV117" s="10"/>
      <c r="DW117" s="44"/>
      <c r="DX117" s="61"/>
      <c r="DY117" s="61"/>
      <c r="DZ117" s="61"/>
      <c r="EA117" s="61"/>
      <c r="EB117" s="61"/>
      <c r="EC117" s="61"/>
      <c r="ED117" s="286" t="s">
        <v>36</v>
      </c>
      <c r="EE117" s="13"/>
      <c r="EF117" s="13"/>
      <c r="EG117" s="13"/>
      <c r="EH117" s="151"/>
      <c r="EI117" s="155"/>
      <c r="EJ117" s="10"/>
      <c r="EK117" s="44"/>
      <c r="EL117" s="302"/>
      <c r="EM117" s="87" t="s">
        <v>65</v>
      </c>
      <c r="EN117" s="95" t="s">
        <v>60</v>
      </c>
      <c r="EO117" s="14"/>
      <c r="EP117" s="72">
        <v>8.85</v>
      </c>
      <c r="EQ117" s="496">
        <f t="shared" si="988"/>
        <v>0</v>
      </c>
      <c r="ER117" s="10"/>
      <c r="ES117" s="61"/>
      <c r="ET117" s="302"/>
      <c r="EU117" s="61"/>
      <c r="EV117" s="87" t="s">
        <v>65</v>
      </c>
      <c r="EW117" s="95" t="s">
        <v>60</v>
      </c>
      <c r="EX117" s="14"/>
      <c r="EY117" s="72">
        <v>2.69</v>
      </c>
      <c r="EZ117" s="496">
        <f t="shared" si="989"/>
        <v>0</v>
      </c>
      <c r="FA117" s="88"/>
      <c r="FC117" s="137"/>
      <c r="FD117" s="61"/>
      <c r="FE117" s="87" t="s">
        <v>240</v>
      </c>
      <c r="FF117" s="95" t="s">
        <v>246</v>
      </c>
      <c r="FG117" s="14"/>
      <c r="FH117" s="72">
        <v>6.02</v>
      </c>
      <c r="FI117" s="496">
        <f t="shared" si="1038"/>
        <v>0</v>
      </c>
      <c r="FJ117" s="61"/>
      <c r="FK117" s="61"/>
      <c r="FL117" s="61"/>
      <c r="FM117" s="61"/>
      <c r="FN117" s="87" t="s">
        <v>240</v>
      </c>
      <c r="FO117" s="95" t="s">
        <v>246</v>
      </c>
      <c r="FP117" s="14"/>
      <c r="FQ117" s="72">
        <v>0</v>
      </c>
      <c r="FR117" s="496">
        <f t="shared" si="1039"/>
        <v>0</v>
      </c>
      <c r="FS117" s="88"/>
    </row>
    <row r="118" spans="1:175" x14ac:dyDescent="0.25">
      <c r="A118" s="44" t="s">
        <v>101</v>
      </c>
      <c r="B118" s="11" t="s">
        <v>102</v>
      </c>
      <c r="C118" s="8"/>
      <c r="D118" s="17"/>
      <c r="E118" s="18">
        <f>E113</f>
        <v>0</v>
      </c>
      <c r="F118" s="17"/>
      <c r="G118" s="17"/>
      <c r="H118" s="78">
        <v>0</v>
      </c>
      <c r="I118" s="13">
        <f>(E118*H118)</f>
        <v>0</v>
      </c>
      <c r="J118" s="13">
        <f>IF(E$113=0,0,I118/E$113)</f>
        <v>0</v>
      </c>
      <c r="K118" s="13">
        <f>(J118*G$2)</f>
        <v>0</v>
      </c>
      <c r="L118" s="151"/>
      <c r="M118" s="155"/>
      <c r="N118" s="10"/>
      <c r="O118" s="44" t="s">
        <v>101</v>
      </c>
      <c r="P118" s="11" t="s">
        <v>102</v>
      </c>
      <c r="Q118" s="8"/>
      <c r="R118" s="17"/>
      <c r="S118" s="18">
        <f>S113</f>
        <v>0</v>
      </c>
      <c r="T118" s="17"/>
      <c r="U118" s="17"/>
      <c r="V118" s="78">
        <v>0</v>
      </c>
      <c r="W118" s="13">
        <f>(S118*V118)</f>
        <v>0</v>
      </c>
      <c r="X118" s="13">
        <f>IF(S$113=0,0,W118/S$113)</f>
        <v>0</v>
      </c>
      <c r="Y118" s="13">
        <f>(X118*U$2)</f>
        <v>0</v>
      </c>
      <c r="Z118" s="151"/>
      <c r="AA118" s="155"/>
      <c r="AB118" s="10"/>
      <c r="AC118" s="44" t="s">
        <v>101</v>
      </c>
      <c r="AD118" s="11" t="s">
        <v>102</v>
      </c>
      <c r="AE118" s="8"/>
      <c r="AF118" s="17"/>
      <c r="AG118" s="18">
        <f t="shared" ref="AG118" si="1088">AG113</f>
        <v>0</v>
      </c>
      <c r="AH118" s="17"/>
      <c r="AI118" s="17"/>
      <c r="AJ118" s="78">
        <v>0</v>
      </c>
      <c r="AK118" s="13">
        <f t="shared" ref="AK118" si="1089">(AG118*AJ118)</f>
        <v>0</v>
      </c>
      <c r="AL118" s="13">
        <f t="shared" ref="AL118" si="1090">IF(AG$113=0,0,AK118/AG$113)</f>
        <v>0</v>
      </c>
      <c r="AM118" s="13">
        <f t="shared" ref="AM118" si="1091">(AL118*AI$2)</f>
        <v>0</v>
      </c>
      <c r="AN118" s="151"/>
      <c r="AO118" s="155"/>
      <c r="AP118" s="10"/>
      <c r="AQ118" s="44" t="s">
        <v>101</v>
      </c>
      <c r="AR118" s="11" t="s">
        <v>102</v>
      </c>
      <c r="AS118" s="8"/>
      <c r="AT118" s="17"/>
      <c r="AU118" s="18">
        <f t="shared" ref="AU118" si="1092">AU113</f>
        <v>0</v>
      </c>
      <c r="AV118" s="17"/>
      <c r="AW118" s="17"/>
      <c r="AX118" s="78">
        <v>0</v>
      </c>
      <c r="AY118" s="13">
        <f t="shared" ref="AY118" si="1093">(AU118*AX118)</f>
        <v>0</v>
      </c>
      <c r="AZ118" s="13">
        <f t="shared" ref="AZ118" si="1094">IF(AU$113=0,0,AY118/AU$113)</f>
        <v>0</v>
      </c>
      <c r="BA118" s="13">
        <f t="shared" ref="BA118" si="1095">(AZ118*AW$2)</f>
        <v>0</v>
      </c>
      <c r="BB118" s="151"/>
      <c r="BC118" s="155"/>
      <c r="BD118" s="10"/>
      <c r="BE118" s="44" t="s">
        <v>101</v>
      </c>
      <c r="BF118" s="11" t="s">
        <v>102</v>
      </c>
      <c r="BG118" s="8"/>
      <c r="BH118" s="17"/>
      <c r="BI118" s="18">
        <f t="shared" ref="BI118" si="1096">BI113</f>
        <v>0</v>
      </c>
      <c r="BJ118" s="17"/>
      <c r="BK118" s="17"/>
      <c r="BL118" s="78">
        <v>0</v>
      </c>
      <c r="BM118" s="13">
        <f t="shared" ref="BM118" si="1097">(BI118*BL118)</f>
        <v>0</v>
      </c>
      <c r="BN118" s="13">
        <f t="shared" ref="BN118" si="1098">IF(BI$113=0,0,BM118/BI$113)</f>
        <v>0</v>
      </c>
      <c r="BO118" s="13">
        <f t="shared" ref="BO118" si="1099">(BN118*BK$2)</f>
        <v>0</v>
      </c>
      <c r="BP118" s="151"/>
      <c r="BQ118" s="155"/>
      <c r="BR118" s="10"/>
      <c r="BS118" s="44" t="s">
        <v>101</v>
      </c>
      <c r="BT118" s="11" t="s">
        <v>102</v>
      </c>
      <c r="BU118" s="8"/>
      <c r="BV118" s="17"/>
      <c r="BW118" s="18">
        <f t="shared" ref="BW118" si="1100">BW113</f>
        <v>0</v>
      </c>
      <c r="BX118" s="17"/>
      <c r="BY118" s="17"/>
      <c r="BZ118" s="78">
        <v>0</v>
      </c>
      <c r="CA118" s="13">
        <f t="shared" ref="CA118" si="1101">(BW118*BZ118)</f>
        <v>0</v>
      </c>
      <c r="CB118" s="13">
        <f t="shared" ref="CB118" si="1102">IF(BW$113=0,0,CA118/BW$113)</f>
        <v>0</v>
      </c>
      <c r="CC118" s="13">
        <f t="shared" ref="CC118" si="1103">(CB118*BY$2)</f>
        <v>0</v>
      </c>
      <c r="CD118" s="151"/>
      <c r="CE118" s="155"/>
      <c r="CF118" s="10"/>
      <c r="CG118" s="44" t="s">
        <v>101</v>
      </c>
      <c r="CH118" s="11" t="s">
        <v>102</v>
      </c>
      <c r="CI118" s="8"/>
      <c r="CJ118" s="17"/>
      <c r="CK118" s="18">
        <f t="shared" ref="CK118" si="1104">CK113</f>
        <v>0</v>
      </c>
      <c r="CL118" s="17"/>
      <c r="CM118" s="17"/>
      <c r="CN118" s="78">
        <v>0</v>
      </c>
      <c r="CO118" s="13">
        <f t="shared" ref="CO118" si="1105">(CK118*CN118)</f>
        <v>0</v>
      </c>
      <c r="CP118" s="13">
        <f t="shared" ref="CP118" si="1106">IF(CK$113=0,0,CO118/CK$113)</f>
        <v>0</v>
      </c>
      <c r="CQ118" s="13">
        <f t="shared" ref="CQ118" si="1107">(CP118*CM$2)</f>
        <v>0</v>
      </c>
      <c r="CR118" s="151"/>
      <c r="CS118" s="155"/>
      <c r="CT118" s="10"/>
      <c r="CU118" s="44" t="s">
        <v>101</v>
      </c>
      <c r="CV118" s="11" t="s">
        <v>102</v>
      </c>
      <c r="CW118" s="8"/>
      <c r="CX118" s="17"/>
      <c r="CY118" s="18">
        <f t="shared" ref="CY118" si="1108">CY113</f>
        <v>0</v>
      </c>
      <c r="CZ118" s="17"/>
      <c r="DA118" s="17"/>
      <c r="DB118" s="78">
        <v>0</v>
      </c>
      <c r="DC118" s="13">
        <f t="shared" ref="DC118" si="1109">(CY118*DB118)</f>
        <v>0</v>
      </c>
      <c r="DD118" s="13">
        <f t="shared" ref="DD118" si="1110">IF(CY$113=0,0,DC118/CY$113)</f>
        <v>0</v>
      </c>
      <c r="DE118" s="13">
        <f t="shared" ref="DE118" si="1111">(DD118*DA$2)</f>
        <v>0</v>
      </c>
      <c r="DF118" s="151"/>
      <c r="DG118" s="155"/>
      <c r="DH118" s="10"/>
      <c r="DI118" s="44" t="s">
        <v>101</v>
      </c>
      <c r="DJ118" s="11" t="s">
        <v>102</v>
      </c>
      <c r="DK118" s="8"/>
      <c r="DL118" s="17"/>
      <c r="DM118" s="18">
        <f t="shared" ref="DM118" si="1112">DM113</f>
        <v>0</v>
      </c>
      <c r="DN118" s="17"/>
      <c r="DO118" s="17"/>
      <c r="DP118" s="78">
        <v>0</v>
      </c>
      <c r="DQ118" s="13">
        <f t="shared" ref="DQ118" si="1113">(DM118*DP118)</f>
        <v>0</v>
      </c>
      <c r="DR118" s="13">
        <f t="shared" ref="DR118" si="1114">IF(DM$113=0,0,DQ118/DM$113)</f>
        <v>0</v>
      </c>
      <c r="DS118" s="13">
        <f t="shared" ref="DS118" si="1115">(DR118*DO$2)</f>
        <v>0</v>
      </c>
      <c r="DT118" s="151"/>
      <c r="DU118" s="155"/>
      <c r="DV118" s="10"/>
      <c r="DW118" s="44" t="s">
        <v>101</v>
      </c>
      <c r="DX118" s="11" t="s">
        <v>102</v>
      </c>
      <c r="DY118" s="8"/>
      <c r="DZ118" s="17"/>
      <c r="EA118" s="18">
        <f t="shared" ref="EA118" si="1116">EA113</f>
        <v>0</v>
      </c>
      <c r="EB118" s="17"/>
      <c r="EC118" s="17"/>
      <c r="ED118" s="78">
        <v>0</v>
      </c>
      <c r="EE118" s="13">
        <f t="shared" ref="EE118" si="1117">(EA118*ED118)</f>
        <v>0</v>
      </c>
      <c r="EF118" s="13">
        <f t="shared" ref="EF118" si="1118">IF(EA$113=0,0,EE118/EA$113)</f>
        <v>0</v>
      </c>
      <c r="EG118" s="13">
        <f t="shared" ref="EG118" si="1119">(EF118*EC$2)</f>
        <v>0</v>
      </c>
      <c r="EH118" s="151"/>
      <c r="EI118" s="155"/>
      <c r="EJ118" s="10"/>
      <c r="EK118" s="44"/>
      <c r="EL118" s="302"/>
      <c r="EM118" s="87" t="s">
        <v>72</v>
      </c>
      <c r="EN118" s="8" t="s">
        <v>154</v>
      </c>
      <c r="EO118" s="61"/>
      <c r="EP118" s="72">
        <v>0.62</v>
      </c>
      <c r="EQ118" s="496">
        <f t="shared" si="988"/>
        <v>0</v>
      </c>
      <c r="ER118" s="10"/>
      <c r="ES118" s="61"/>
      <c r="ET118" s="302"/>
      <c r="EU118" s="61"/>
      <c r="EV118" s="87" t="s">
        <v>72</v>
      </c>
      <c r="EW118" s="8" t="s">
        <v>154</v>
      </c>
      <c r="EX118" s="61"/>
      <c r="EY118" s="72">
        <v>0</v>
      </c>
      <c r="EZ118" s="496">
        <f t="shared" si="989"/>
        <v>0</v>
      </c>
      <c r="FA118" s="88"/>
      <c r="FC118" s="44"/>
      <c r="FD118" s="302"/>
      <c r="FE118" s="87" t="s">
        <v>96</v>
      </c>
      <c r="FF118" s="8" t="s">
        <v>46</v>
      </c>
      <c r="FG118" s="61"/>
      <c r="FH118" s="72">
        <v>0.64</v>
      </c>
      <c r="FI118" s="496">
        <f t="shared" si="1038"/>
        <v>0</v>
      </c>
      <c r="FJ118" s="10"/>
      <c r="FK118" s="8"/>
      <c r="FL118" s="61"/>
      <c r="FM118" s="61"/>
      <c r="FN118" s="87" t="s">
        <v>96</v>
      </c>
      <c r="FO118" s="8" t="s">
        <v>46</v>
      </c>
      <c r="FP118" s="61"/>
      <c r="FQ118" s="72">
        <v>0</v>
      </c>
      <c r="FR118" s="496">
        <f t="shared" si="1039"/>
        <v>0</v>
      </c>
      <c r="FS118" s="88"/>
    </row>
    <row r="119" spans="1:175" ht="13" thickBot="1" x14ac:dyDescent="0.3">
      <c r="A119" s="44"/>
      <c r="B119" s="11"/>
      <c r="C119" s="8"/>
      <c r="D119" s="17"/>
      <c r="E119" s="18"/>
      <c r="F119" s="942" t="s">
        <v>54</v>
      </c>
      <c r="G119" s="17"/>
      <c r="H119" s="304" t="s">
        <v>55</v>
      </c>
      <c r="I119" s="13"/>
      <c r="J119" s="13"/>
      <c r="K119" s="13"/>
      <c r="L119" s="151"/>
      <c r="M119" s="306" t="s">
        <v>287</v>
      </c>
      <c r="N119" s="10"/>
      <c r="O119" s="44"/>
      <c r="P119" s="11"/>
      <c r="Q119" s="8"/>
      <c r="R119" s="17"/>
      <c r="S119" s="18"/>
      <c r="T119" s="942" t="s">
        <v>54</v>
      </c>
      <c r="U119" s="17"/>
      <c r="V119" s="304" t="s">
        <v>55</v>
      </c>
      <c r="W119" s="13"/>
      <c r="X119" s="13"/>
      <c r="Y119" s="13"/>
      <c r="Z119" s="151"/>
      <c r="AA119" s="306" t="s">
        <v>287</v>
      </c>
      <c r="AB119" s="10"/>
      <c r="AC119" s="44"/>
      <c r="AD119" s="11"/>
      <c r="AE119" s="8"/>
      <c r="AF119" s="17"/>
      <c r="AG119" s="18"/>
      <c r="AH119" s="942" t="s">
        <v>54</v>
      </c>
      <c r="AI119" s="17"/>
      <c r="AJ119" s="304" t="s">
        <v>55</v>
      </c>
      <c r="AK119" s="13"/>
      <c r="AL119" s="13"/>
      <c r="AM119" s="13"/>
      <c r="AN119" s="151"/>
      <c r="AO119" s="306" t="s">
        <v>287</v>
      </c>
      <c r="AP119" s="10"/>
      <c r="AQ119" s="44"/>
      <c r="AR119" s="11"/>
      <c r="AS119" s="8"/>
      <c r="AT119" s="17"/>
      <c r="AU119" s="18"/>
      <c r="AV119" s="942" t="s">
        <v>54</v>
      </c>
      <c r="AW119" s="17"/>
      <c r="AX119" s="304" t="s">
        <v>55</v>
      </c>
      <c r="AY119" s="13"/>
      <c r="AZ119" s="13"/>
      <c r="BA119" s="13"/>
      <c r="BB119" s="151"/>
      <c r="BC119" s="306" t="s">
        <v>287</v>
      </c>
      <c r="BD119" s="10"/>
      <c r="BE119" s="44"/>
      <c r="BF119" s="11"/>
      <c r="BG119" s="8"/>
      <c r="BH119" s="17"/>
      <c r="BI119" s="18"/>
      <c r="BJ119" s="942" t="s">
        <v>54</v>
      </c>
      <c r="BK119" s="17"/>
      <c r="BL119" s="304" t="s">
        <v>55</v>
      </c>
      <c r="BM119" s="13"/>
      <c r="BN119" s="13"/>
      <c r="BO119" s="13"/>
      <c r="BP119" s="151"/>
      <c r="BQ119" s="306" t="s">
        <v>287</v>
      </c>
      <c r="BR119" s="10"/>
      <c r="BS119" s="44"/>
      <c r="BT119" s="11"/>
      <c r="BU119" s="8"/>
      <c r="BV119" s="17"/>
      <c r="BW119" s="18"/>
      <c r="BX119" s="942" t="s">
        <v>54</v>
      </c>
      <c r="BY119" s="17"/>
      <c r="BZ119" s="304" t="s">
        <v>55</v>
      </c>
      <c r="CA119" s="13"/>
      <c r="CB119" s="13"/>
      <c r="CC119" s="13"/>
      <c r="CD119" s="151"/>
      <c r="CE119" s="306" t="s">
        <v>287</v>
      </c>
      <c r="CF119" s="10"/>
      <c r="CG119" s="44"/>
      <c r="CH119" s="11"/>
      <c r="CI119" s="8"/>
      <c r="CJ119" s="17"/>
      <c r="CK119" s="18"/>
      <c r="CL119" s="942" t="s">
        <v>54</v>
      </c>
      <c r="CM119" s="17"/>
      <c r="CN119" s="304" t="s">
        <v>55</v>
      </c>
      <c r="CO119" s="13"/>
      <c r="CP119" s="13"/>
      <c r="CQ119" s="13"/>
      <c r="CR119" s="151"/>
      <c r="CS119" s="306" t="s">
        <v>287</v>
      </c>
      <c r="CT119" s="10"/>
      <c r="CU119" s="44"/>
      <c r="CV119" s="11"/>
      <c r="CW119" s="8"/>
      <c r="CX119" s="17"/>
      <c r="CY119" s="18"/>
      <c r="CZ119" s="942" t="s">
        <v>54</v>
      </c>
      <c r="DA119" s="17"/>
      <c r="DB119" s="304" t="s">
        <v>55</v>
      </c>
      <c r="DC119" s="13"/>
      <c r="DD119" s="13"/>
      <c r="DE119" s="13"/>
      <c r="DF119" s="151"/>
      <c r="DG119" s="306" t="s">
        <v>287</v>
      </c>
      <c r="DH119" s="10"/>
      <c r="DI119" s="44"/>
      <c r="DJ119" s="11"/>
      <c r="DK119" s="8"/>
      <c r="DL119" s="17"/>
      <c r="DM119" s="18"/>
      <c r="DN119" s="942" t="s">
        <v>54</v>
      </c>
      <c r="DO119" s="17"/>
      <c r="DP119" s="304" t="s">
        <v>55</v>
      </c>
      <c r="DQ119" s="13"/>
      <c r="DR119" s="13"/>
      <c r="DS119" s="13"/>
      <c r="DT119" s="151"/>
      <c r="DU119" s="306" t="s">
        <v>287</v>
      </c>
      <c r="DV119" s="10"/>
      <c r="DW119" s="44"/>
      <c r="DX119" s="11"/>
      <c r="DY119" s="8"/>
      <c r="DZ119" s="17"/>
      <c r="EA119" s="18"/>
      <c r="EB119" s="942" t="s">
        <v>54</v>
      </c>
      <c r="EC119" s="17"/>
      <c r="ED119" s="304" t="s">
        <v>55</v>
      </c>
      <c r="EE119" s="13"/>
      <c r="EF119" s="13"/>
      <c r="EG119" s="13"/>
      <c r="EH119" s="151"/>
      <c r="EI119" s="306" t="s">
        <v>287</v>
      </c>
      <c r="EJ119" s="10"/>
      <c r="EK119" s="44"/>
      <c r="EL119" s="302"/>
      <c r="EM119" s="87" t="s">
        <v>76</v>
      </c>
      <c r="EN119" s="11" t="s">
        <v>53</v>
      </c>
      <c r="EO119" s="14"/>
      <c r="EP119" s="72">
        <v>0</v>
      </c>
      <c r="EQ119" s="496">
        <f t="shared" si="988"/>
        <v>0</v>
      </c>
      <c r="ER119" s="10"/>
      <c r="ES119" s="61"/>
      <c r="ET119" s="302"/>
      <c r="EU119" s="61"/>
      <c r="EV119" s="87" t="s">
        <v>76</v>
      </c>
      <c r="EW119" s="11" t="s">
        <v>53</v>
      </c>
      <c r="EX119" s="14"/>
      <c r="EY119" s="72">
        <v>0</v>
      </c>
      <c r="EZ119" s="496">
        <f t="shared" si="989"/>
        <v>0</v>
      </c>
      <c r="FA119" s="88"/>
      <c r="FC119" s="44"/>
      <c r="FD119" s="302"/>
      <c r="FE119" s="87" t="s">
        <v>73</v>
      </c>
      <c r="FF119" s="8" t="s">
        <v>129</v>
      </c>
      <c r="FG119" s="61"/>
      <c r="FH119" s="72">
        <v>2.31</v>
      </c>
      <c r="FI119" s="496">
        <f t="shared" si="1038"/>
        <v>0</v>
      </c>
      <c r="FJ119" s="10"/>
      <c r="FK119" s="8"/>
      <c r="FL119" s="61"/>
      <c r="FM119" s="61"/>
      <c r="FN119" s="87" t="s">
        <v>73</v>
      </c>
      <c r="FO119" s="8" t="s">
        <v>129</v>
      </c>
      <c r="FP119" s="61"/>
      <c r="FQ119" s="72">
        <v>0</v>
      </c>
      <c r="FR119" s="496">
        <f t="shared" si="1039"/>
        <v>0</v>
      </c>
      <c r="FS119" s="88"/>
    </row>
    <row r="120" spans="1:175" ht="13.5" thickTop="1" thickBot="1" x14ac:dyDescent="0.3">
      <c r="A120" s="44" t="s">
        <v>104</v>
      </c>
      <c r="B120" s="11" t="s">
        <v>56</v>
      </c>
      <c r="C120" s="8"/>
      <c r="D120" s="17"/>
      <c r="E120" s="17"/>
      <c r="F120" s="77">
        <v>0</v>
      </c>
      <c r="G120" s="17"/>
      <c r="H120" s="820"/>
      <c r="I120" s="13">
        <f>IF(F120=0,0,H120/F120*E$113)</f>
        <v>0</v>
      </c>
      <c r="J120" s="13">
        <f>IF(E$113=0,0,I120/E$113)</f>
        <v>0</v>
      </c>
      <c r="K120" s="13">
        <f>(J120*G$2)</f>
        <v>0</v>
      </c>
      <c r="L120" s="151"/>
      <c r="M120" s="220">
        <f>IF(H120=0,0,K120/H120)</f>
        <v>0</v>
      </c>
      <c r="N120" s="10"/>
      <c r="O120" s="44" t="s">
        <v>104</v>
      </c>
      <c r="P120" s="11" t="s">
        <v>56</v>
      </c>
      <c r="Q120" s="8"/>
      <c r="R120" s="17"/>
      <c r="S120" s="17"/>
      <c r="T120" s="77">
        <v>0</v>
      </c>
      <c r="U120" s="17"/>
      <c r="V120" s="820"/>
      <c r="W120" s="13">
        <f>IF(T120=0,0,V120/T120*S$113)</f>
        <v>0</v>
      </c>
      <c r="X120" s="13">
        <f>IF(S$113=0,0,W120/S$113)</f>
        <v>0</v>
      </c>
      <c r="Y120" s="13">
        <f>(X120*U$2)</f>
        <v>0</v>
      </c>
      <c r="Z120" s="151"/>
      <c r="AA120" s="220">
        <f>IF(V120=0,0,Y120/V120)</f>
        <v>0</v>
      </c>
      <c r="AB120" s="10"/>
      <c r="AC120" s="44" t="s">
        <v>104</v>
      </c>
      <c r="AD120" s="11" t="s">
        <v>56</v>
      </c>
      <c r="AE120" s="8"/>
      <c r="AF120" s="17"/>
      <c r="AG120" s="17"/>
      <c r="AH120" s="77">
        <v>0</v>
      </c>
      <c r="AI120" s="17"/>
      <c r="AJ120" s="820"/>
      <c r="AK120" s="13">
        <f t="shared" ref="AK120" si="1120">IF(AH120=0,0,AJ120/AH120*AG$113)</f>
        <v>0</v>
      </c>
      <c r="AL120" s="13">
        <f t="shared" ref="AL120" si="1121">IF(AG$113=0,0,AK120/AG$113)</f>
        <v>0</v>
      </c>
      <c r="AM120" s="13">
        <f t="shared" ref="AM120" si="1122">(AL120*AI$2)</f>
        <v>0</v>
      </c>
      <c r="AN120" s="151"/>
      <c r="AO120" s="220">
        <f t="shared" ref="AO120" si="1123">IF(AJ120=0,0,AM120/AJ120)</f>
        <v>0</v>
      </c>
      <c r="AP120" s="10"/>
      <c r="AQ120" s="44" t="s">
        <v>104</v>
      </c>
      <c r="AR120" s="11" t="s">
        <v>56</v>
      </c>
      <c r="AS120" s="8"/>
      <c r="AT120" s="17"/>
      <c r="AU120" s="17"/>
      <c r="AV120" s="77">
        <v>0</v>
      </c>
      <c r="AW120" s="17"/>
      <c r="AX120" s="820"/>
      <c r="AY120" s="13">
        <f t="shared" ref="AY120" si="1124">IF(AV120=0,0,AX120/AV120*AU$113)</f>
        <v>0</v>
      </c>
      <c r="AZ120" s="13">
        <f t="shared" ref="AZ120" si="1125">IF(AU$113=0,0,AY120/AU$113)</f>
        <v>0</v>
      </c>
      <c r="BA120" s="13">
        <f t="shared" ref="BA120" si="1126">(AZ120*AW$2)</f>
        <v>0</v>
      </c>
      <c r="BB120" s="151"/>
      <c r="BC120" s="220">
        <f t="shared" ref="BC120" si="1127">IF(AX120=0,0,BA120/AX120)</f>
        <v>0</v>
      </c>
      <c r="BD120" s="10"/>
      <c r="BE120" s="44" t="s">
        <v>104</v>
      </c>
      <c r="BF120" s="11" t="s">
        <v>56</v>
      </c>
      <c r="BG120" s="8"/>
      <c r="BH120" s="17"/>
      <c r="BI120" s="17"/>
      <c r="BJ120" s="77">
        <v>0</v>
      </c>
      <c r="BK120" s="17"/>
      <c r="BL120" s="820"/>
      <c r="BM120" s="13">
        <f t="shared" ref="BM120" si="1128">IF(BJ120=0,0,BL120/BJ120*BI$113)</f>
        <v>0</v>
      </c>
      <c r="BN120" s="13">
        <f t="shared" ref="BN120" si="1129">IF(BI$113=0,0,BM120/BI$113)</f>
        <v>0</v>
      </c>
      <c r="BO120" s="13">
        <f t="shared" ref="BO120" si="1130">(BN120*BK$2)</f>
        <v>0</v>
      </c>
      <c r="BP120" s="151"/>
      <c r="BQ120" s="220">
        <f t="shared" ref="BQ120" si="1131">IF(BL120=0,0,BO120/BL120)</f>
        <v>0</v>
      </c>
      <c r="BR120" s="10"/>
      <c r="BS120" s="44" t="s">
        <v>104</v>
      </c>
      <c r="BT120" s="11" t="s">
        <v>56</v>
      </c>
      <c r="BU120" s="8"/>
      <c r="BV120" s="17"/>
      <c r="BW120" s="17"/>
      <c r="BX120" s="77">
        <v>0</v>
      </c>
      <c r="BY120" s="17"/>
      <c r="BZ120" s="820"/>
      <c r="CA120" s="13">
        <f t="shared" ref="CA120" si="1132">IF(BX120=0,0,BZ120/BX120*BW$113)</f>
        <v>0</v>
      </c>
      <c r="CB120" s="13">
        <f t="shared" ref="CB120" si="1133">IF(BW$113=0,0,CA120/BW$113)</f>
        <v>0</v>
      </c>
      <c r="CC120" s="13">
        <f t="shared" ref="CC120" si="1134">(CB120*BY$2)</f>
        <v>0</v>
      </c>
      <c r="CD120" s="151"/>
      <c r="CE120" s="220">
        <f t="shared" ref="CE120" si="1135">IF(BZ120=0,0,CC120/BZ120)</f>
        <v>0</v>
      </c>
      <c r="CF120" s="10"/>
      <c r="CG120" s="44" t="s">
        <v>104</v>
      </c>
      <c r="CH120" s="11" t="s">
        <v>56</v>
      </c>
      <c r="CI120" s="8"/>
      <c r="CJ120" s="17"/>
      <c r="CK120" s="17"/>
      <c r="CL120" s="77">
        <v>0</v>
      </c>
      <c r="CM120" s="17"/>
      <c r="CN120" s="820"/>
      <c r="CO120" s="13">
        <f t="shared" ref="CO120" si="1136">IF(CL120=0,0,CN120/CL120*CK$113)</f>
        <v>0</v>
      </c>
      <c r="CP120" s="13">
        <f t="shared" ref="CP120" si="1137">IF(CK$113=0,0,CO120/CK$113)</f>
        <v>0</v>
      </c>
      <c r="CQ120" s="13">
        <f t="shared" ref="CQ120" si="1138">(CP120*CM$2)</f>
        <v>0</v>
      </c>
      <c r="CR120" s="151"/>
      <c r="CS120" s="220">
        <f t="shared" ref="CS120" si="1139">IF(CN120=0,0,CQ120/CN120)</f>
        <v>0</v>
      </c>
      <c r="CT120" s="10"/>
      <c r="CU120" s="44" t="s">
        <v>104</v>
      </c>
      <c r="CV120" s="11" t="s">
        <v>56</v>
      </c>
      <c r="CW120" s="8"/>
      <c r="CX120" s="17"/>
      <c r="CY120" s="17"/>
      <c r="CZ120" s="77">
        <v>0</v>
      </c>
      <c r="DA120" s="17"/>
      <c r="DB120" s="820"/>
      <c r="DC120" s="13">
        <f t="shared" ref="DC120" si="1140">IF(CZ120=0,0,DB120/CZ120*CY$113)</f>
        <v>0</v>
      </c>
      <c r="DD120" s="13">
        <f t="shared" ref="DD120" si="1141">IF(CY$113=0,0,DC120/CY$113)</f>
        <v>0</v>
      </c>
      <c r="DE120" s="13">
        <f t="shared" ref="DE120" si="1142">(DD120*DA$2)</f>
        <v>0</v>
      </c>
      <c r="DF120" s="151"/>
      <c r="DG120" s="220">
        <f t="shared" ref="DG120" si="1143">IF(DB120=0,0,DE120/DB120)</f>
        <v>0</v>
      </c>
      <c r="DH120" s="10"/>
      <c r="DI120" s="44" t="s">
        <v>104</v>
      </c>
      <c r="DJ120" s="11" t="s">
        <v>56</v>
      </c>
      <c r="DK120" s="8"/>
      <c r="DL120" s="17"/>
      <c r="DM120" s="17"/>
      <c r="DN120" s="77">
        <v>0</v>
      </c>
      <c r="DO120" s="17"/>
      <c r="DP120" s="820"/>
      <c r="DQ120" s="13">
        <f t="shared" ref="DQ120" si="1144">IF(DN120=0,0,DP120/DN120*DM$113)</f>
        <v>0</v>
      </c>
      <c r="DR120" s="13">
        <f t="shared" ref="DR120" si="1145">IF(DM$113=0,0,DQ120/DM$113)</f>
        <v>0</v>
      </c>
      <c r="DS120" s="13">
        <f t="shared" ref="DS120" si="1146">(DR120*DO$2)</f>
        <v>0</v>
      </c>
      <c r="DT120" s="151"/>
      <c r="DU120" s="220">
        <f t="shared" ref="DU120" si="1147">IF(DP120=0,0,DS120/DP120)</f>
        <v>0</v>
      </c>
      <c r="DV120" s="10"/>
      <c r="DW120" s="44" t="s">
        <v>104</v>
      </c>
      <c r="DX120" s="11" t="s">
        <v>56</v>
      </c>
      <c r="DY120" s="8"/>
      <c r="DZ120" s="17"/>
      <c r="EA120" s="17"/>
      <c r="EB120" s="77">
        <v>0</v>
      </c>
      <c r="EC120" s="17"/>
      <c r="ED120" s="820"/>
      <c r="EE120" s="13">
        <f t="shared" ref="EE120" si="1148">IF(EB120=0,0,ED120/EB120*EA$113)</f>
        <v>0</v>
      </c>
      <c r="EF120" s="13">
        <f t="shared" ref="EF120" si="1149">IF(EA$113=0,0,EE120/EA$113)</f>
        <v>0</v>
      </c>
      <c r="EG120" s="13">
        <f t="shared" ref="EG120" si="1150">(EF120*EC$2)</f>
        <v>0</v>
      </c>
      <c r="EH120" s="151"/>
      <c r="EI120" s="220">
        <f t="shared" ref="EI120" si="1151">IF(ED120=0,0,EG120/ED120)</f>
        <v>0</v>
      </c>
      <c r="EJ120" s="10"/>
      <c r="EK120" s="44"/>
      <c r="EL120" s="302"/>
      <c r="EM120" s="87" t="s">
        <v>105</v>
      </c>
      <c r="EN120" s="11" t="s">
        <v>57</v>
      </c>
      <c r="EO120" s="14"/>
      <c r="EP120" s="72">
        <v>13.2</v>
      </c>
      <c r="EQ120" s="496">
        <f t="shared" si="988"/>
        <v>0</v>
      </c>
      <c r="ER120" s="10"/>
      <c r="ES120" s="61"/>
      <c r="ET120" s="302"/>
      <c r="EU120" s="61"/>
      <c r="EV120" s="87" t="s">
        <v>105</v>
      </c>
      <c r="EW120" s="11" t="s">
        <v>57</v>
      </c>
      <c r="EX120" s="14"/>
      <c r="EY120" s="72">
        <v>5.5</v>
      </c>
      <c r="EZ120" s="496">
        <f t="shared" si="989"/>
        <v>0</v>
      </c>
      <c r="FA120" s="88"/>
      <c r="FC120" s="44"/>
      <c r="FD120" s="302"/>
      <c r="FE120" s="87" t="s">
        <v>133</v>
      </c>
      <c r="FF120" s="8" t="s">
        <v>132</v>
      </c>
      <c r="FG120" s="61"/>
      <c r="FH120" s="72">
        <v>1.08</v>
      </c>
      <c r="FI120" s="496">
        <f t="shared" si="1038"/>
        <v>0</v>
      </c>
      <c r="FJ120" s="10"/>
      <c r="FK120" s="8"/>
      <c r="FL120" s="61"/>
      <c r="FM120" s="61"/>
      <c r="FN120" s="87" t="s">
        <v>133</v>
      </c>
      <c r="FO120" s="8" t="s">
        <v>132</v>
      </c>
      <c r="FP120" s="61"/>
      <c r="FQ120" s="72">
        <v>0</v>
      </c>
      <c r="FR120" s="496">
        <f t="shared" si="1039"/>
        <v>0</v>
      </c>
      <c r="FS120" s="88"/>
    </row>
    <row r="121" spans="1:175" ht="13.5" thickTop="1" thickBot="1" x14ac:dyDescent="0.3">
      <c r="A121" s="44"/>
      <c r="B121" s="11"/>
      <c r="C121" s="33"/>
      <c r="D121" s="18" t="s">
        <v>45</v>
      </c>
      <c r="E121" s="33"/>
      <c r="F121" s="33"/>
      <c r="G121" s="33"/>
      <c r="H121" s="304" t="s">
        <v>51</v>
      </c>
      <c r="I121" s="13"/>
      <c r="J121" s="13"/>
      <c r="K121" s="13"/>
      <c r="L121" s="13"/>
      <c r="M121" s="306" t="s">
        <v>288</v>
      </c>
      <c r="N121" s="10"/>
      <c r="O121" s="44"/>
      <c r="P121" s="11"/>
      <c r="Q121" s="33"/>
      <c r="R121" s="18" t="s">
        <v>45</v>
      </c>
      <c r="S121" s="33"/>
      <c r="T121" s="33"/>
      <c r="U121" s="33"/>
      <c r="V121" s="304" t="s">
        <v>51</v>
      </c>
      <c r="W121" s="13"/>
      <c r="X121" s="13"/>
      <c r="Y121" s="13"/>
      <c r="Z121" s="13"/>
      <c r="AA121" s="306" t="s">
        <v>288</v>
      </c>
      <c r="AB121" s="10"/>
      <c r="AC121" s="44"/>
      <c r="AD121" s="11"/>
      <c r="AE121" s="33"/>
      <c r="AF121" s="18" t="s">
        <v>45</v>
      </c>
      <c r="AG121" s="33"/>
      <c r="AH121" s="33"/>
      <c r="AI121" s="33"/>
      <c r="AJ121" s="304" t="s">
        <v>51</v>
      </c>
      <c r="AK121" s="13"/>
      <c r="AL121" s="13"/>
      <c r="AM121" s="13"/>
      <c r="AN121" s="13"/>
      <c r="AO121" s="306" t="s">
        <v>288</v>
      </c>
      <c r="AP121" s="10"/>
      <c r="AQ121" s="44"/>
      <c r="AR121" s="11"/>
      <c r="AS121" s="33"/>
      <c r="AT121" s="18" t="s">
        <v>45</v>
      </c>
      <c r="AU121" s="33"/>
      <c r="AV121" s="33"/>
      <c r="AW121" s="33"/>
      <c r="AX121" s="304" t="s">
        <v>51</v>
      </c>
      <c r="AY121" s="13"/>
      <c r="AZ121" s="13"/>
      <c r="BA121" s="13"/>
      <c r="BB121" s="13"/>
      <c r="BC121" s="306" t="s">
        <v>288</v>
      </c>
      <c r="BD121" s="10"/>
      <c r="BE121" s="44"/>
      <c r="BF121" s="11"/>
      <c r="BG121" s="33"/>
      <c r="BH121" s="18" t="s">
        <v>45</v>
      </c>
      <c r="BI121" s="33"/>
      <c r="BJ121" s="33"/>
      <c r="BK121" s="33"/>
      <c r="BL121" s="304" t="s">
        <v>51</v>
      </c>
      <c r="BM121" s="13"/>
      <c r="BN121" s="13"/>
      <c r="BO121" s="13"/>
      <c r="BP121" s="13"/>
      <c r="BQ121" s="306" t="s">
        <v>288</v>
      </c>
      <c r="BR121" s="10"/>
      <c r="BS121" s="44"/>
      <c r="BT121" s="11"/>
      <c r="BU121" s="33"/>
      <c r="BV121" s="18" t="s">
        <v>45</v>
      </c>
      <c r="BW121" s="33"/>
      <c r="BX121" s="33"/>
      <c r="BY121" s="33"/>
      <c r="BZ121" s="304" t="s">
        <v>51</v>
      </c>
      <c r="CA121" s="13"/>
      <c r="CB121" s="13"/>
      <c r="CC121" s="13"/>
      <c r="CD121" s="13"/>
      <c r="CE121" s="306" t="s">
        <v>288</v>
      </c>
      <c r="CF121" s="10"/>
      <c r="CG121" s="44"/>
      <c r="CH121" s="11"/>
      <c r="CI121" s="33"/>
      <c r="CJ121" s="18" t="s">
        <v>45</v>
      </c>
      <c r="CK121" s="33"/>
      <c r="CL121" s="33"/>
      <c r="CM121" s="33"/>
      <c r="CN121" s="304" t="s">
        <v>51</v>
      </c>
      <c r="CO121" s="13"/>
      <c r="CP121" s="13"/>
      <c r="CQ121" s="13"/>
      <c r="CR121" s="13"/>
      <c r="CS121" s="306" t="s">
        <v>288</v>
      </c>
      <c r="CT121" s="10"/>
      <c r="CU121" s="44"/>
      <c r="CV121" s="11"/>
      <c r="CW121" s="33"/>
      <c r="CX121" s="18" t="s">
        <v>45</v>
      </c>
      <c r="CY121" s="33"/>
      <c r="CZ121" s="33"/>
      <c r="DA121" s="33"/>
      <c r="DB121" s="304" t="s">
        <v>51</v>
      </c>
      <c r="DC121" s="13"/>
      <c r="DD121" s="13"/>
      <c r="DE121" s="13"/>
      <c r="DF121" s="13"/>
      <c r="DG121" s="306" t="s">
        <v>288</v>
      </c>
      <c r="DH121" s="10"/>
      <c r="DI121" s="44"/>
      <c r="DJ121" s="11"/>
      <c r="DK121" s="33"/>
      <c r="DL121" s="18" t="s">
        <v>45</v>
      </c>
      <c r="DM121" s="33"/>
      <c r="DN121" s="33"/>
      <c r="DO121" s="33"/>
      <c r="DP121" s="304" t="s">
        <v>51</v>
      </c>
      <c r="DQ121" s="13"/>
      <c r="DR121" s="13"/>
      <c r="DS121" s="13"/>
      <c r="DT121" s="13"/>
      <c r="DU121" s="306" t="s">
        <v>288</v>
      </c>
      <c r="DV121" s="10"/>
      <c r="DW121" s="44"/>
      <c r="DX121" s="11"/>
      <c r="DY121" s="33"/>
      <c r="DZ121" s="18" t="s">
        <v>45</v>
      </c>
      <c r="EA121" s="33"/>
      <c r="EB121" s="33"/>
      <c r="EC121" s="33"/>
      <c r="ED121" s="304" t="s">
        <v>51</v>
      </c>
      <c r="EE121" s="13"/>
      <c r="EF121" s="13"/>
      <c r="EG121" s="13"/>
      <c r="EH121" s="13"/>
      <c r="EI121" s="306" t="s">
        <v>288</v>
      </c>
      <c r="EJ121" s="10"/>
      <c r="EK121" s="44"/>
      <c r="EL121" s="295" t="s">
        <v>333</v>
      </c>
      <c r="EM121" s="296">
        <v>0</v>
      </c>
      <c r="EN121" s="297">
        <v>1</v>
      </c>
      <c r="EO121" s="190">
        <f>SUM(EP122:EP132)</f>
        <v>19.54</v>
      </c>
      <c r="EP121" s="107"/>
      <c r="EQ121" s="496">
        <f>SUM(EQ122:EQ132)</f>
        <v>0</v>
      </c>
      <c r="ER121" s="10"/>
      <c r="ES121" s="61"/>
      <c r="ET121" s="307" t="s">
        <v>334</v>
      </c>
      <c r="EU121" s="308"/>
      <c r="EV121" s="296">
        <v>0</v>
      </c>
      <c r="EW121" s="300">
        <v>1</v>
      </c>
      <c r="EX121" s="190">
        <f>SUM(EY122:EY132)</f>
        <v>0</v>
      </c>
      <c r="EY121" s="107"/>
      <c r="EZ121" s="496">
        <f>SUM(EZ122:EZ132)</f>
        <v>0</v>
      </c>
      <c r="FA121" s="88"/>
      <c r="FC121" s="44"/>
      <c r="FD121" s="302"/>
      <c r="FE121" s="87" t="s">
        <v>65</v>
      </c>
      <c r="FF121" s="95" t="s">
        <v>60</v>
      </c>
      <c r="FG121" s="14"/>
      <c r="FH121" s="72">
        <v>0.87</v>
      </c>
      <c r="FI121" s="496">
        <f t="shared" si="1038"/>
        <v>0</v>
      </c>
      <c r="FJ121" s="10"/>
      <c r="FK121" s="8"/>
      <c r="FL121" s="61"/>
      <c r="FM121" s="61"/>
      <c r="FN121" s="87" t="s">
        <v>65</v>
      </c>
      <c r="FO121" s="95" t="s">
        <v>60</v>
      </c>
      <c r="FP121" s="14"/>
      <c r="FQ121" s="72">
        <v>0</v>
      </c>
      <c r="FR121" s="496">
        <f t="shared" si="1039"/>
        <v>0</v>
      </c>
      <c r="FS121" s="88"/>
    </row>
    <row r="122" spans="1:175" ht="13.5" thickTop="1" thickBot="1" x14ac:dyDescent="0.3">
      <c r="A122" s="44" t="s">
        <v>105</v>
      </c>
      <c r="B122" s="11" t="s">
        <v>57</v>
      </c>
      <c r="C122" s="8"/>
      <c r="D122" s="18">
        <f>E113</f>
        <v>0</v>
      </c>
      <c r="E122" s="942" t="s">
        <v>58</v>
      </c>
      <c r="F122" s="942" t="s">
        <v>21</v>
      </c>
      <c r="G122" s="778" t="s">
        <v>625</v>
      </c>
      <c r="H122" s="820"/>
      <c r="I122" s="13">
        <f>IF(D122=0,0,H122*((G124/60)+(G125/60)+(H126/60)+(G127/60*D122)+(G128/60*D122)))</f>
        <v>0</v>
      </c>
      <c r="J122" s="13">
        <f>IF(E$113=0,0,I122/E$113)</f>
        <v>0</v>
      </c>
      <c r="K122" s="13">
        <f>(J122*G$2)</f>
        <v>0</v>
      </c>
      <c r="L122" s="13"/>
      <c r="M122" s="220">
        <f>IF(H122=0,0,K122/H122)</f>
        <v>0</v>
      </c>
      <c r="N122" s="10"/>
      <c r="O122" s="44" t="s">
        <v>105</v>
      </c>
      <c r="P122" s="11" t="s">
        <v>57</v>
      </c>
      <c r="Q122" s="8"/>
      <c r="R122" s="18">
        <f>S113</f>
        <v>0</v>
      </c>
      <c r="S122" s="942" t="s">
        <v>58</v>
      </c>
      <c r="T122" s="942" t="s">
        <v>21</v>
      </c>
      <c r="U122" s="778" t="s">
        <v>625</v>
      </c>
      <c r="V122" s="820"/>
      <c r="W122" s="13">
        <f>IF(R122=0,0,V122*((U124/60)+(U125/60)+(V126/60)+(U127/60*R122)+(U128/60*R122)))</f>
        <v>0</v>
      </c>
      <c r="X122" s="13">
        <f>IF(S$113=0,0,W122/S$113)</f>
        <v>0</v>
      </c>
      <c r="Y122" s="13">
        <f>(X122*U$2)</f>
        <v>0</v>
      </c>
      <c r="Z122" s="13"/>
      <c r="AA122" s="220">
        <f>IF(V122=0,0,Y122/V122)</f>
        <v>0</v>
      </c>
      <c r="AB122" s="10"/>
      <c r="AC122" s="44" t="s">
        <v>105</v>
      </c>
      <c r="AD122" s="11" t="s">
        <v>57</v>
      </c>
      <c r="AE122" s="8"/>
      <c r="AF122" s="18">
        <f t="shared" ref="AF122" si="1152">AG113</f>
        <v>0</v>
      </c>
      <c r="AG122" s="942" t="s">
        <v>58</v>
      </c>
      <c r="AH122" s="942" t="s">
        <v>21</v>
      </c>
      <c r="AI122" s="778" t="s">
        <v>625</v>
      </c>
      <c r="AJ122" s="820"/>
      <c r="AK122" s="13">
        <f t="shared" ref="AK122" si="1153">IF(AF122=0,0,AJ122*((AI124/60)+(AI125/60)+(AJ126/60)+(AI127/60*AF122)+(AI128/60*AF122)))</f>
        <v>0</v>
      </c>
      <c r="AL122" s="13">
        <f t="shared" ref="AL122" si="1154">IF(AG$113=0,0,AK122/AG$113)</f>
        <v>0</v>
      </c>
      <c r="AM122" s="13">
        <f t="shared" ref="AM122" si="1155">(AL122*AI$2)</f>
        <v>0</v>
      </c>
      <c r="AN122" s="13"/>
      <c r="AO122" s="220">
        <f t="shared" ref="AO122" si="1156">IF(AJ122=0,0,AM122/AJ122)</f>
        <v>0</v>
      </c>
      <c r="AP122" s="10"/>
      <c r="AQ122" s="44" t="s">
        <v>105</v>
      </c>
      <c r="AR122" s="11" t="s">
        <v>57</v>
      </c>
      <c r="AS122" s="8"/>
      <c r="AT122" s="18">
        <f t="shared" ref="AT122" si="1157">AU113</f>
        <v>0</v>
      </c>
      <c r="AU122" s="942" t="s">
        <v>58</v>
      </c>
      <c r="AV122" s="942" t="s">
        <v>21</v>
      </c>
      <c r="AW122" s="778" t="s">
        <v>625</v>
      </c>
      <c r="AX122" s="820"/>
      <c r="AY122" s="13">
        <f t="shared" ref="AY122" si="1158">IF(AT122=0,0,AX122*((AW124/60)+(AW125/60)+(AX126/60)+(AW127/60*AT122)+(AW128/60*AT122)))</f>
        <v>0</v>
      </c>
      <c r="AZ122" s="13">
        <f t="shared" ref="AZ122" si="1159">IF(AU$113=0,0,AY122/AU$113)</f>
        <v>0</v>
      </c>
      <c r="BA122" s="13">
        <f t="shared" ref="BA122" si="1160">(AZ122*AW$2)</f>
        <v>0</v>
      </c>
      <c r="BB122" s="13"/>
      <c r="BC122" s="220">
        <f t="shared" ref="BC122" si="1161">IF(AX122=0,0,BA122/AX122)</f>
        <v>0</v>
      </c>
      <c r="BD122" s="10"/>
      <c r="BE122" s="44" t="s">
        <v>105</v>
      </c>
      <c r="BF122" s="11" t="s">
        <v>57</v>
      </c>
      <c r="BG122" s="8"/>
      <c r="BH122" s="18">
        <f t="shared" ref="BH122" si="1162">BI113</f>
        <v>0</v>
      </c>
      <c r="BI122" s="942" t="s">
        <v>58</v>
      </c>
      <c r="BJ122" s="942" t="s">
        <v>21</v>
      </c>
      <c r="BK122" s="778" t="s">
        <v>625</v>
      </c>
      <c r="BL122" s="820"/>
      <c r="BM122" s="13">
        <f t="shared" ref="BM122" si="1163">IF(BH122=0,0,BL122*((BK124/60)+(BK125/60)+(BL126/60)+(BK127/60*BH122)+(BK128/60*BH122)))</f>
        <v>0</v>
      </c>
      <c r="BN122" s="13">
        <f t="shared" ref="BN122" si="1164">IF(BI$113=0,0,BM122/BI$113)</f>
        <v>0</v>
      </c>
      <c r="BO122" s="13">
        <f t="shared" ref="BO122" si="1165">(BN122*BK$2)</f>
        <v>0</v>
      </c>
      <c r="BP122" s="13"/>
      <c r="BQ122" s="220">
        <f t="shared" ref="BQ122" si="1166">IF(BL122=0,0,BO122/BL122)</f>
        <v>0</v>
      </c>
      <c r="BR122" s="10"/>
      <c r="BS122" s="44" t="s">
        <v>105</v>
      </c>
      <c r="BT122" s="11" t="s">
        <v>57</v>
      </c>
      <c r="BU122" s="8"/>
      <c r="BV122" s="18">
        <f t="shared" ref="BV122" si="1167">BW113</f>
        <v>0</v>
      </c>
      <c r="BW122" s="942" t="s">
        <v>58</v>
      </c>
      <c r="BX122" s="942" t="s">
        <v>21</v>
      </c>
      <c r="BY122" s="778" t="s">
        <v>625</v>
      </c>
      <c r="BZ122" s="820"/>
      <c r="CA122" s="13">
        <f t="shared" ref="CA122" si="1168">IF(BV122=0,0,BZ122*((BY124/60)+(BY125/60)+(BZ126/60)+(BY127/60*BV122)+(BY128/60*BV122)))</f>
        <v>0</v>
      </c>
      <c r="CB122" s="13">
        <f t="shared" ref="CB122" si="1169">IF(BW$113=0,0,CA122/BW$113)</f>
        <v>0</v>
      </c>
      <c r="CC122" s="13">
        <f t="shared" ref="CC122" si="1170">(CB122*BY$2)</f>
        <v>0</v>
      </c>
      <c r="CD122" s="13"/>
      <c r="CE122" s="220">
        <f t="shared" ref="CE122" si="1171">IF(BZ122=0,0,CC122/BZ122)</f>
        <v>0</v>
      </c>
      <c r="CF122" s="10"/>
      <c r="CG122" s="44" t="s">
        <v>105</v>
      </c>
      <c r="CH122" s="11" t="s">
        <v>57</v>
      </c>
      <c r="CI122" s="8"/>
      <c r="CJ122" s="18">
        <f t="shared" ref="CJ122" si="1172">CK113</f>
        <v>0</v>
      </c>
      <c r="CK122" s="942" t="s">
        <v>58</v>
      </c>
      <c r="CL122" s="942" t="s">
        <v>21</v>
      </c>
      <c r="CM122" s="778" t="s">
        <v>625</v>
      </c>
      <c r="CN122" s="820"/>
      <c r="CO122" s="13">
        <f t="shared" ref="CO122" si="1173">IF(CJ122=0,0,CN122*((CM124/60)+(CM125/60)+(CN126/60)+(CM127/60*CJ122)+(CM128/60*CJ122)))</f>
        <v>0</v>
      </c>
      <c r="CP122" s="13">
        <f t="shared" ref="CP122" si="1174">IF(CK$113=0,0,CO122/CK$113)</f>
        <v>0</v>
      </c>
      <c r="CQ122" s="13">
        <f t="shared" ref="CQ122" si="1175">(CP122*CM$2)</f>
        <v>0</v>
      </c>
      <c r="CR122" s="13"/>
      <c r="CS122" s="220">
        <f t="shared" ref="CS122" si="1176">IF(CN122=0,0,CQ122/CN122)</f>
        <v>0</v>
      </c>
      <c r="CT122" s="10"/>
      <c r="CU122" s="44" t="s">
        <v>105</v>
      </c>
      <c r="CV122" s="11" t="s">
        <v>57</v>
      </c>
      <c r="CW122" s="8"/>
      <c r="CX122" s="18">
        <f t="shared" ref="CX122" si="1177">CY113</f>
        <v>0</v>
      </c>
      <c r="CY122" s="942" t="s">
        <v>58</v>
      </c>
      <c r="CZ122" s="942" t="s">
        <v>21</v>
      </c>
      <c r="DA122" s="778" t="s">
        <v>625</v>
      </c>
      <c r="DB122" s="820"/>
      <c r="DC122" s="13">
        <f t="shared" ref="DC122" si="1178">IF(CX122=0,0,DB122*((DA124/60)+(DA125/60)+(DB126/60)+(DA127/60*CX122)+(DA128/60*CX122)))</f>
        <v>0</v>
      </c>
      <c r="DD122" s="13">
        <f t="shared" ref="DD122" si="1179">IF(CY$113=0,0,DC122/CY$113)</f>
        <v>0</v>
      </c>
      <c r="DE122" s="13">
        <f t="shared" ref="DE122" si="1180">(DD122*DA$2)</f>
        <v>0</v>
      </c>
      <c r="DF122" s="13"/>
      <c r="DG122" s="220">
        <f t="shared" ref="DG122" si="1181">IF(DB122=0,0,DE122/DB122)</f>
        <v>0</v>
      </c>
      <c r="DH122" s="10"/>
      <c r="DI122" s="44" t="s">
        <v>105</v>
      </c>
      <c r="DJ122" s="11" t="s">
        <v>57</v>
      </c>
      <c r="DK122" s="8"/>
      <c r="DL122" s="18">
        <f t="shared" ref="DL122" si="1182">DM113</f>
        <v>0</v>
      </c>
      <c r="DM122" s="942" t="s">
        <v>58</v>
      </c>
      <c r="DN122" s="942" t="s">
        <v>21</v>
      </c>
      <c r="DO122" s="778" t="s">
        <v>625</v>
      </c>
      <c r="DP122" s="820"/>
      <c r="DQ122" s="13">
        <f t="shared" ref="DQ122" si="1183">IF(DL122=0,0,DP122*((DO124/60)+(DO125/60)+(DP126/60)+(DO127/60*DL122)+(DO128/60*DL122)))</f>
        <v>0</v>
      </c>
      <c r="DR122" s="13">
        <f t="shared" ref="DR122" si="1184">IF(DM$113=0,0,DQ122/DM$113)</f>
        <v>0</v>
      </c>
      <c r="DS122" s="13">
        <f t="shared" ref="DS122" si="1185">(DR122*DO$2)</f>
        <v>0</v>
      </c>
      <c r="DT122" s="13"/>
      <c r="DU122" s="220">
        <f t="shared" ref="DU122" si="1186">IF(DP122=0,0,DS122/DP122)</f>
        <v>0</v>
      </c>
      <c r="DV122" s="10"/>
      <c r="DW122" s="44" t="s">
        <v>105</v>
      </c>
      <c r="DX122" s="11" t="s">
        <v>57</v>
      </c>
      <c r="DY122" s="8"/>
      <c r="DZ122" s="18">
        <f t="shared" ref="DZ122" si="1187">EA113</f>
        <v>0</v>
      </c>
      <c r="EA122" s="942" t="s">
        <v>58</v>
      </c>
      <c r="EB122" s="942" t="s">
        <v>21</v>
      </c>
      <c r="EC122" s="778" t="s">
        <v>625</v>
      </c>
      <c r="ED122" s="820"/>
      <c r="EE122" s="13">
        <f t="shared" ref="EE122" si="1188">IF(DZ122=0,0,ED122*((EC124/60)+(EC125/60)+(ED126/60)+(EC127/60*DZ122)+(EC128/60*DZ122)))</f>
        <v>0</v>
      </c>
      <c r="EF122" s="13">
        <f t="shared" ref="EF122" si="1189">IF(EA$113=0,0,EE122/EA$113)</f>
        <v>0</v>
      </c>
      <c r="EG122" s="13">
        <f t="shared" ref="EG122" si="1190">(EF122*EC$2)</f>
        <v>0</v>
      </c>
      <c r="EH122" s="13"/>
      <c r="EI122" s="220">
        <f t="shared" ref="EI122" si="1191">IF(ED122=0,0,EG122/ED122)</f>
        <v>0</v>
      </c>
      <c r="EJ122" s="10"/>
      <c r="EK122" s="44"/>
      <c r="EL122" s="302"/>
      <c r="EM122" s="87" t="s">
        <v>90</v>
      </c>
      <c r="EN122" s="95" t="s">
        <v>111</v>
      </c>
      <c r="EO122" s="14"/>
      <c r="EP122" s="72">
        <v>0</v>
      </c>
      <c r="EQ122" s="496">
        <f>EM$121*EN$121*EP122</f>
        <v>0</v>
      </c>
      <c r="ER122" s="10"/>
      <c r="ES122" s="61"/>
      <c r="ET122" s="8"/>
      <c r="EU122" s="61"/>
      <c r="EV122" s="87" t="s">
        <v>90</v>
      </c>
      <c r="EW122" s="95" t="s">
        <v>111</v>
      </c>
      <c r="EX122" s="14"/>
      <c r="EY122" s="72">
        <v>0</v>
      </c>
      <c r="EZ122" s="496">
        <f t="shared" ref="EZ122:EZ132" si="1192">EV$121*EW$121*EY122</f>
        <v>0</v>
      </c>
      <c r="FA122" s="88"/>
      <c r="FC122" s="44"/>
      <c r="FD122" s="302"/>
      <c r="FE122" s="87" t="s">
        <v>72</v>
      </c>
      <c r="FF122" s="8" t="s">
        <v>154</v>
      </c>
      <c r="FG122" s="61"/>
      <c r="FH122" s="72">
        <v>0.64</v>
      </c>
      <c r="FI122" s="496">
        <f t="shared" si="1038"/>
        <v>0</v>
      </c>
      <c r="FJ122" s="10"/>
      <c r="FK122" s="8"/>
      <c r="FL122" s="61"/>
      <c r="FM122" s="61"/>
      <c r="FN122" s="87" t="s">
        <v>72</v>
      </c>
      <c r="FO122" s="8" t="s">
        <v>154</v>
      </c>
      <c r="FP122" s="61"/>
      <c r="FQ122" s="72">
        <v>0</v>
      </c>
      <c r="FR122" s="496">
        <f t="shared" si="1039"/>
        <v>0</v>
      </c>
      <c r="FS122" s="88"/>
    </row>
    <row r="123" spans="1:175" ht="13" thickTop="1" x14ac:dyDescent="0.25">
      <c r="A123" s="44"/>
      <c r="B123" s="93"/>
      <c r="C123" s="941"/>
      <c r="D123" s="941"/>
      <c r="E123" s="941"/>
      <c r="F123" s="21"/>
      <c r="G123" s="941"/>
      <c r="H123" s="188"/>
      <c r="I123" s="14"/>
      <c r="J123" s="14"/>
      <c r="K123" s="14"/>
      <c r="L123" s="14"/>
      <c r="M123" s="56"/>
      <c r="O123" s="44"/>
      <c r="P123" s="93"/>
      <c r="Q123" s="941"/>
      <c r="R123" s="941"/>
      <c r="S123" s="941"/>
      <c r="T123" s="21"/>
      <c r="U123" s="941"/>
      <c r="V123" s="188"/>
      <c r="W123" s="14"/>
      <c r="X123" s="14"/>
      <c r="Y123" s="14"/>
      <c r="Z123" s="14"/>
      <c r="AA123" s="56"/>
      <c r="AB123" s="27"/>
      <c r="AC123" s="44"/>
      <c r="AD123" s="93"/>
      <c r="AE123" s="941"/>
      <c r="AF123" s="941"/>
      <c r="AG123" s="941"/>
      <c r="AH123" s="21"/>
      <c r="AI123" s="941"/>
      <c r="AJ123" s="188"/>
      <c r="AK123" s="14"/>
      <c r="AL123" s="14"/>
      <c r="AM123" s="14"/>
      <c r="AN123" s="14"/>
      <c r="AO123" s="56"/>
      <c r="AP123" s="27"/>
      <c r="AQ123" s="44"/>
      <c r="AR123" s="93"/>
      <c r="AS123" s="941"/>
      <c r="AT123" s="941"/>
      <c r="AU123" s="941"/>
      <c r="AV123" s="21"/>
      <c r="AW123" s="941"/>
      <c r="AX123" s="188"/>
      <c r="AY123" s="14"/>
      <c r="AZ123" s="14"/>
      <c r="BA123" s="14"/>
      <c r="BB123" s="14"/>
      <c r="BC123" s="56"/>
      <c r="BD123" s="27"/>
      <c r="BE123" s="44"/>
      <c r="BF123" s="93"/>
      <c r="BG123" s="941"/>
      <c r="BH123" s="941"/>
      <c r="BI123" s="941"/>
      <c r="BJ123" s="21"/>
      <c r="BK123" s="941"/>
      <c r="BL123" s="188"/>
      <c r="BM123" s="14"/>
      <c r="BN123" s="14"/>
      <c r="BO123" s="14"/>
      <c r="BP123" s="14"/>
      <c r="BQ123" s="56"/>
      <c r="BR123" s="27"/>
      <c r="BS123" s="44"/>
      <c r="BT123" s="93"/>
      <c r="BU123" s="941"/>
      <c r="BV123" s="941"/>
      <c r="BW123" s="941"/>
      <c r="BX123" s="21"/>
      <c r="BY123" s="941"/>
      <c r="BZ123" s="188"/>
      <c r="CA123" s="14"/>
      <c r="CB123" s="14"/>
      <c r="CC123" s="14"/>
      <c r="CD123" s="14"/>
      <c r="CE123" s="56"/>
      <c r="CF123" s="27"/>
      <c r="CG123" s="44"/>
      <c r="CH123" s="93"/>
      <c r="CI123" s="941"/>
      <c r="CJ123" s="941"/>
      <c r="CK123" s="941"/>
      <c r="CL123" s="21"/>
      <c r="CM123" s="941"/>
      <c r="CN123" s="188"/>
      <c r="CO123" s="14"/>
      <c r="CP123" s="14"/>
      <c r="CQ123" s="14"/>
      <c r="CR123" s="14"/>
      <c r="CS123" s="56"/>
      <c r="CT123" s="27"/>
      <c r="CU123" s="44"/>
      <c r="CV123" s="93"/>
      <c r="CW123" s="941"/>
      <c r="CX123" s="941"/>
      <c r="CY123" s="941"/>
      <c r="CZ123" s="21"/>
      <c r="DA123" s="941"/>
      <c r="DB123" s="188"/>
      <c r="DC123" s="14"/>
      <c r="DD123" s="14"/>
      <c r="DE123" s="14"/>
      <c r="DF123" s="14"/>
      <c r="DG123" s="56"/>
      <c r="DH123" s="27"/>
      <c r="DI123" s="44"/>
      <c r="DJ123" s="93"/>
      <c r="DK123" s="941"/>
      <c r="DL123" s="941"/>
      <c r="DM123" s="941"/>
      <c r="DN123" s="21"/>
      <c r="DO123" s="941"/>
      <c r="DP123" s="188"/>
      <c r="DQ123" s="14"/>
      <c r="DR123" s="14"/>
      <c r="DS123" s="14"/>
      <c r="DT123" s="14"/>
      <c r="DU123" s="56"/>
      <c r="DV123" s="27"/>
      <c r="DW123" s="44"/>
      <c r="DX123" s="93"/>
      <c r="DY123" s="941"/>
      <c r="DZ123" s="941"/>
      <c r="EA123" s="941"/>
      <c r="EB123" s="21"/>
      <c r="EC123" s="941"/>
      <c r="ED123" s="188"/>
      <c r="EE123" s="14"/>
      <c r="EF123" s="14"/>
      <c r="EG123" s="14"/>
      <c r="EH123" s="14"/>
      <c r="EI123" s="56"/>
      <c r="EJ123" s="27"/>
      <c r="EK123" s="44"/>
      <c r="EL123" s="302"/>
      <c r="EM123" s="87" t="s">
        <v>99</v>
      </c>
      <c r="EN123" s="95" t="s">
        <v>112</v>
      </c>
      <c r="EO123" s="14"/>
      <c r="EP123" s="72">
        <v>2.48</v>
      </c>
      <c r="EQ123" s="496">
        <f>EM$121*EN$121*EP123</f>
        <v>0</v>
      </c>
      <c r="ER123" s="10"/>
      <c r="ES123" s="61"/>
      <c r="ET123" s="8"/>
      <c r="EU123" s="61"/>
      <c r="EV123" s="87" t="s">
        <v>99</v>
      </c>
      <c r="EW123" s="95" t="s">
        <v>112</v>
      </c>
      <c r="EX123" s="14"/>
      <c r="EY123" s="72">
        <v>0</v>
      </c>
      <c r="EZ123" s="496">
        <f t="shared" si="1192"/>
        <v>0</v>
      </c>
      <c r="FA123" s="88"/>
      <c r="FC123" s="44"/>
      <c r="FD123" s="302"/>
      <c r="FE123" s="87" t="s">
        <v>76</v>
      </c>
      <c r="FF123" s="11" t="s">
        <v>53</v>
      </c>
      <c r="FG123" s="14"/>
      <c r="FH123" s="72">
        <v>0</v>
      </c>
      <c r="FI123" s="496">
        <f t="shared" si="1038"/>
        <v>0</v>
      </c>
      <c r="FJ123" s="10"/>
      <c r="FK123" s="8"/>
      <c r="FL123" s="61"/>
      <c r="FM123" s="61"/>
      <c r="FN123" s="87" t="s">
        <v>76</v>
      </c>
      <c r="FO123" s="11" t="s">
        <v>53</v>
      </c>
      <c r="FP123" s="14"/>
      <c r="FQ123" s="72">
        <v>0</v>
      </c>
      <c r="FR123" s="496">
        <f t="shared" si="1039"/>
        <v>0</v>
      </c>
      <c r="FS123" s="88"/>
    </row>
    <row r="124" spans="1:175" x14ac:dyDescent="0.25">
      <c r="A124" s="44" t="s">
        <v>105</v>
      </c>
      <c r="B124" s="11" t="s">
        <v>118</v>
      </c>
      <c r="C124" s="8"/>
      <c r="D124" s="8"/>
      <c r="E124" s="65">
        <v>0</v>
      </c>
      <c r="F124" s="65">
        <v>0</v>
      </c>
      <c r="G124" s="944">
        <f>IF(F124=0,0,E124*8/F124*60)</f>
        <v>0</v>
      </c>
      <c r="H124" s="9"/>
      <c r="I124" s="13"/>
      <c r="J124" s="13"/>
      <c r="K124" s="13"/>
      <c r="L124" s="13"/>
      <c r="M124" s="55"/>
      <c r="O124" s="44" t="s">
        <v>105</v>
      </c>
      <c r="P124" s="11" t="s">
        <v>118</v>
      </c>
      <c r="Q124" s="8"/>
      <c r="R124" s="8"/>
      <c r="S124" s="65">
        <v>0</v>
      </c>
      <c r="T124" s="65">
        <v>0</v>
      </c>
      <c r="U124" s="944">
        <f>IF(T124=0,0,S124*8/T124*60)</f>
        <v>0</v>
      </c>
      <c r="V124" s="9"/>
      <c r="W124" s="13"/>
      <c r="X124" s="13"/>
      <c r="Y124" s="13"/>
      <c r="Z124" s="13"/>
      <c r="AA124" s="55"/>
      <c r="AC124" s="44" t="s">
        <v>105</v>
      </c>
      <c r="AD124" s="11" t="s">
        <v>118</v>
      </c>
      <c r="AE124" s="8"/>
      <c r="AF124" s="8"/>
      <c r="AG124" s="65">
        <v>0</v>
      </c>
      <c r="AH124" s="65">
        <v>0</v>
      </c>
      <c r="AI124" s="944">
        <f t="shared" ref="AI124:AI125" si="1193">IF(AH124=0,0,AG124*8/AH124*60)</f>
        <v>0</v>
      </c>
      <c r="AJ124" s="9"/>
      <c r="AK124" s="13"/>
      <c r="AL124" s="13"/>
      <c r="AM124" s="13"/>
      <c r="AN124" s="13"/>
      <c r="AO124" s="55"/>
      <c r="AQ124" s="44" t="s">
        <v>105</v>
      </c>
      <c r="AR124" s="11" t="s">
        <v>118</v>
      </c>
      <c r="AS124" s="8"/>
      <c r="AT124" s="8"/>
      <c r="AU124" s="65">
        <v>0</v>
      </c>
      <c r="AV124" s="65">
        <v>0</v>
      </c>
      <c r="AW124" s="944">
        <f t="shared" ref="AW124:AW125" si="1194">IF(AV124=0,0,AU124*8/AV124*60)</f>
        <v>0</v>
      </c>
      <c r="AX124" s="9"/>
      <c r="AY124" s="13"/>
      <c r="AZ124" s="13"/>
      <c r="BA124" s="13"/>
      <c r="BB124" s="13"/>
      <c r="BC124" s="55"/>
      <c r="BE124" s="44" t="s">
        <v>105</v>
      </c>
      <c r="BF124" s="11" t="s">
        <v>118</v>
      </c>
      <c r="BG124" s="8"/>
      <c r="BH124" s="8"/>
      <c r="BI124" s="65">
        <v>0</v>
      </c>
      <c r="BJ124" s="65">
        <v>0</v>
      </c>
      <c r="BK124" s="944">
        <f t="shared" ref="BK124:BK125" si="1195">IF(BJ124=0,0,BI124*8/BJ124*60)</f>
        <v>0</v>
      </c>
      <c r="BL124" s="9"/>
      <c r="BM124" s="13"/>
      <c r="BN124" s="13"/>
      <c r="BO124" s="13"/>
      <c r="BP124" s="13"/>
      <c r="BQ124" s="55"/>
      <c r="BS124" s="44" t="s">
        <v>105</v>
      </c>
      <c r="BT124" s="11" t="s">
        <v>118</v>
      </c>
      <c r="BU124" s="8"/>
      <c r="BV124" s="8"/>
      <c r="BW124" s="65">
        <v>0</v>
      </c>
      <c r="BX124" s="65">
        <v>0</v>
      </c>
      <c r="BY124" s="944">
        <f t="shared" ref="BY124:BY125" si="1196">IF(BX124=0,0,BW124*8/BX124*60)</f>
        <v>0</v>
      </c>
      <c r="BZ124" s="9"/>
      <c r="CA124" s="13"/>
      <c r="CB124" s="13"/>
      <c r="CC124" s="13"/>
      <c r="CD124" s="13"/>
      <c r="CE124" s="55"/>
      <c r="CG124" s="44" t="s">
        <v>105</v>
      </c>
      <c r="CH124" s="11" t="s">
        <v>118</v>
      </c>
      <c r="CI124" s="8"/>
      <c r="CJ124" s="8"/>
      <c r="CK124" s="65">
        <v>0</v>
      </c>
      <c r="CL124" s="65">
        <v>0</v>
      </c>
      <c r="CM124" s="944">
        <f t="shared" ref="CM124:CM125" si="1197">IF(CL124=0,0,CK124*8/CL124*60)</f>
        <v>0</v>
      </c>
      <c r="CN124" s="9"/>
      <c r="CO124" s="13"/>
      <c r="CP124" s="13"/>
      <c r="CQ124" s="13"/>
      <c r="CR124" s="13"/>
      <c r="CS124" s="55"/>
      <c r="CU124" s="44" t="s">
        <v>105</v>
      </c>
      <c r="CV124" s="11" t="s">
        <v>118</v>
      </c>
      <c r="CW124" s="8"/>
      <c r="CX124" s="8"/>
      <c r="CY124" s="65">
        <v>0</v>
      </c>
      <c r="CZ124" s="65">
        <v>0</v>
      </c>
      <c r="DA124" s="944">
        <f t="shared" ref="DA124:DA125" si="1198">IF(CZ124=0,0,CY124*8/CZ124*60)</f>
        <v>0</v>
      </c>
      <c r="DB124" s="9"/>
      <c r="DC124" s="13"/>
      <c r="DD124" s="13"/>
      <c r="DE124" s="13"/>
      <c r="DF124" s="13"/>
      <c r="DG124" s="55"/>
      <c r="DI124" s="44" t="s">
        <v>105</v>
      </c>
      <c r="DJ124" s="11" t="s">
        <v>118</v>
      </c>
      <c r="DK124" s="8"/>
      <c r="DL124" s="8"/>
      <c r="DM124" s="65">
        <v>0</v>
      </c>
      <c r="DN124" s="65">
        <v>0</v>
      </c>
      <c r="DO124" s="944">
        <f t="shared" ref="DO124:DO125" si="1199">IF(DN124=0,0,DM124*8/DN124*60)</f>
        <v>0</v>
      </c>
      <c r="DP124" s="9"/>
      <c r="DQ124" s="13"/>
      <c r="DR124" s="13"/>
      <c r="DS124" s="13"/>
      <c r="DT124" s="13"/>
      <c r="DU124" s="55"/>
      <c r="DW124" s="44" t="s">
        <v>105</v>
      </c>
      <c r="DX124" s="11" t="s">
        <v>118</v>
      </c>
      <c r="DY124" s="8"/>
      <c r="DZ124" s="8"/>
      <c r="EA124" s="65">
        <v>0</v>
      </c>
      <c r="EB124" s="65">
        <v>0</v>
      </c>
      <c r="EC124" s="944">
        <f t="shared" ref="EC124:EC125" si="1200">IF(EB124=0,0,EA124*8/EB124*60)</f>
        <v>0</v>
      </c>
      <c r="ED124" s="9"/>
      <c r="EE124" s="13"/>
      <c r="EF124" s="13"/>
      <c r="EG124" s="13"/>
      <c r="EH124" s="13"/>
      <c r="EI124" s="55"/>
      <c r="EK124" s="44"/>
      <c r="EL124" s="302"/>
      <c r="EM124" s="87" t="s">
        <v>91</v>
      </c>
      <c r="EN124" s="95" t="s">
        <v>321</v>
      </c>
      <c r="EO124" s="14"/>
      <c r="EP124" s="72">
        <v>0</v>
      </c>
      <c r="EQ124" s="496">
        <f>EM$121*EN$121*EP124</f>
        <v>0</v>
      </c>
      <c r="ER124" s="10"/>
      <c r="ES124" s="61"/>
      <c r="ET124" s="8"/>
      <c r="EU124" s="61"/>
      <c r="EV124" s="87" t="s">
        <v>91</v>
      </c>
      <c r="EW124" s="95" t="s">
        <v>321</v>
      </c>
      <c r="EX124" s="14"/>
      <c r="EY124" s="72">
        <v>0</v>
      </c>
      <c r="EZ124" s="496">
        <f t="shared" si="1192"/>
        <v>0</v>
      </c>
      <c r="FA124" s="88"/>
      <c r="FC124" s="44"/>
      <c r="FD124" s="302"/>
      <c r="FE124" s="87" t="s">
        <v>105</v>
      </c>
      <c r="FF124" s="11" t="s">
        <v>57</v>
      </c>
      <c r="FG124" s="14"/>
      <c r="FH124" s="72">
        <v>5.5</v>
      </c>
      <c r="FI124" s="496">
        <f t="shared" si="1038"/>
        <v>0</v>
      </c>
      <c r="FJ124" s="10"/>
      <c r="FK124" s="8"/>
      <c r="FL124" s="61"/>
      <c r="FM124" s="61"/>
      <c r="FN124" s="87" t="s">
        <v>105</v>
      </c>
      <c r="FO124" s="11" t="s">
        <v>57</v>
      </c>
      <c r="FP124" s="14"/>
      <c r="FQ124" s="72">
        <v>0</v>
      </c>
      <c r="FR124" s="496">
        <f t="shared" si="1039"/>
        <v>0</v>
      </c>
      <c r="FS124" s="88"/>
    </row>
    <row r="125" spans="1:175" x14ac:dyDescent="0.25">
      <c r="A125" s="44" t="s">
        <v>105</v>
      </c>
      <c r="B125" s="8" t="s">
        <v>106</v>
      </c>
      <c r="C125" s="8"/>
      <c r="D125" s="8"/>
      <c r="E125" s="65">
        <v>0</v>
      </c>
      <c r="F125" s="65">
        <v>0</v>
      </c>
      <c r="G125" s="944">
        <f>IF(F125=0,0,E125*8/F125*60)</f>
        <v>0</v>
      </c>
      <c r="H125" s="943" t="s">
        <v>59</v>
      </c>
      <c r="I125" s="13"/>
      <c r="J125" s="13"/>
      <c r="K125" s="13"/>
      <c r="L125" s="13"/>
      <c r="M125" s="55"/>
      <c r="O125" s="44" t="s">
        <v>105</v>
      </c>
      <c r="P125" s="8" t="s">
        <v>106</v>
      </c>
      <c r="Q125" s="8"/>
      <c r="R125" s="8"/>
      <c r="S125" s="65">
        <v>0</v>
      </c>
      <c r="T125" s="65">
        <v>0</v>
      </c>
      <c r="U125" s="944">
        <f>IF(T125=0,0,S125*8/T125*60)</f>
        <v>0</v>
      </c>
      <c r="V125" s="943" t="s">
        <v>59</v>
      </c>
      <c r="W125" s="13"/>
      <c r="X125" s="13"/>
      <c r="Y125" s="13"/>
      <c r="Z125" s="13"/>
      <c r="AA125" s="55"/>
      <c r="AC125" s="44" t="s">
        <v>105</v>
      </c>
      <c r="AD125" s="8" t="s">
        <v>106</v>
      </c>
      <c r="AE125" s="8"/>
      <c r="AF125" s="8"/>
      <c r="AG125" s="65">
        <v>0</v>
      </c>
      <c r="AH125" s="65">
        <v>0</v>
      </c>
      <c r="AI125" s="944">
        <f t="shared" si="1193"/>
        <v>0</v>
      </c>
      <c r="AJ125" s="943" t="s">
        <v>59</v>
      </c>
      <c r="AK125" s="13"/>
      <c r="AL125" s="13"/>
      <c r="AM125" s="13"/>
      <c r="AN125" s="13"/>
      <c r="AO125" s="55"/>
      <c r="AQ125" s="44" t="s">
        <v>105</v>
      </c>
      <c r="AR125" s="8" t="s">
        <v>106</v>
      </c>
      <c r="AS125" s="8"/>
      <c r="AT125" s="8"/>
      <c r="AU125" s="65">
        <v>0</v>
      </c>
      <c r="AV125" s="65">
        <v>0</v>
      </c>
      <c r="AW125" s="944">
        <f t="shared" si="1194"/>
        <v>0</v>
      </c>
      <c r="AX125" s="943" t="s">
        <v>59</v>
      </c>
      <c r="AY125" s="13"/>
      <c r="AZ125" s="13"/>
      <c r="BA125" s="13"/>
      <c r="BB125" s="13"/>
      <c r="BC125" s="55"/>
      <c r="BE125" s="44" t="s">
        <v>105</v>
      </c>
      <c r="BF125" s="8" t="s">
        <v>106</v>
      </c>
      <c r="BG125" s="8"/>
      <c r="BH125" s="8"/>
      <c r="BI125" s="65">
        <v>0</v>
      </c>
      <c r="BJ125" s="65">
        <v>0</v>
      </c>
      <c r="BK125" s="944">
        <f t="shared" si="1195"/>
        <v>0</v>
      </c>
      <c r="BL125" s="943" t="s">
        <v>59</v>
      </c>
      <c r="BM125" s="13"/>
      <c r="BN125" s="13"/>
      <c r="BO125" s="13"/>
      <c r="BP125" s="13"/>
      <c r="BQ125" s="55"/>
      <c r="BS125" s="44" t="s">
        <v>105</v>
      </c>
      <c r="BT125" s="8" t="s">
        <v>106</v>
      </c>
      <c r="BU125" s="8"/>
      <c r="BV125" s="8"/>
      <c r="BW125" s="65">
        <v>0</v>
      </c>
      <c r="BX125" s="65">
        <v>0</v>
      </c>
      <c r="BY125" s="944">
        <f t="shared" si="1196"/>
        <v>0</v>
      </c>
      <c r="BZ125" s="943" t="s">
        <v>59</v>
      </c>
      <c r="CA125" s="13"/>
      <c r="CB125" s="13"/>
      <c r="CC125" s="13"/>
      <c r="CD125" s="13"/>
      <c r="CE125" s="55"/>
      <c r="CG125" s="44" t="s">
        <v>105</v>
      </c>
      <c r="CH125" s="8" t="s">
        <v>106</v>
      </c>
      <c r="CI125" s="8"/>
      <c r="CJ125" s="8"/>
      <c r="CK125" s="65">
        <v>0</v>
      </c>
      <c r="CL125" s="65">
        <v>0</v>
      </c>
      <c r="CM125" s="944">
        <f t="shared" si="1197"/>
        <v>0</v>
      </c>
      <c r="CN125" s="943" t="s">
        <v>59</v>
      </c>
      <c r="CO125" s="13"/>
      <c r="CP125" s="13"/>
      <c r="CQ125" s="13"/>
      <c r="CR125" s="13"/>
      <c r="CS125" s="55"/>
      <c r="CU125" s="44" t="s">
        <v>105</v>
      </c>
      <c r="CV125" s="8" t="s">
        <v>106</v>
      </c>
      <c r="CW125" s="8"/>
      <c r="CX125" s="8"/>
      <c r="CY125" s="65">
        <v>0</v>
      </c>
      <c r="CZ125" s="65">
        <v>0</v>
      </c>
      <c r="DA125" s="944">
        <f t="shared" si="1198"/>
        <v>0</v>
      </c>
      <c r="DB125" s="943" t="s">
        <v>59</v>
      </c>
      <c r="DC125" s="13"/>
      <c r="DD125" s="13"/>
      <c r="DE125" s="13"/>
      <c r="DF125" s="13"/>
      <c r="DG125" s="55"/>
      <c r="DI125" s="44" t="s">
        <v>105</v>
      </c>
      <c r="DJ125" s="8" t="s">
        <v>106</v>
      </c>
      <c r="DK125" s="8"/>
      <c r="DL125" s="8"/>
      <c r="DM125" s="65">
        <v>0</v>
      </c>
      <c r="DN125" s="65">
        <v>0</v>
      </c>
      <c r="DO125" s="944">
        <f t="shared" si="1199"/>
        <v>0</v>
      </c>
      <c r="DP125" s="943" t="s">
        <v>59</v>
      </c>
      <c r="DQ125" s="13"/>
      <c r="DR125" s="13"/>
      <c r="DS125" s="13"/>
      <c r="DT125" s="13"/>
      <c r="DU125" s="55"/>
      <c r="DW125" s="44" t="s">
        <v>105</v>
      </c>
      <c r="DX125" s="8" t="s">
        <v>106</v>
      </c>
      <c r="DY125" s="8"/>
      <c r="DZ125" s="8"/>
      <c r="EA125" s="65">
        <v>0</v>
      </c>
      <c r="EB125" s="65">
        <v>0</v>
      </c>
      <c r="EC125" s="944">
        <f t="shared" si="1200"/>
        <v>0</v>
      </c>
      <c r="ED125" s="943" t="s">
        <v>59</v>
      </c>
      <c r="EE125" s="13"/>
      <c r="EF125" s="13"/>
      <c r="EG125" s="13"/>
      <c r="EH125" s="13"/>
      <c r="EI125" s="55"/>
      <c r="EK125" s="44"/>
      <c r="EL125" s="61"/>
      <c r="EM125" s="87" t="s">
        <v>240</v>
      </c>
      <c r="EN125" s="95" t="s">
        <v>246</v>
      </c>
      <c r="EO125" s="14"/>
      <c r="EP125" s="72">
        <v>6.02</v>
      </c>
      <c r="EQ125" s="496">
        <f>EM$121*EN$121*EP125</f>
        <v>0</v>
      </c>
      <c r="ER125" s="61"/>
      <c r="ES125" s="61"/>
      <c r="ET125" s="61"/>
      <c r="EU125" s="61"/>
      <c r="EV125" s="87" t="s">
        <v>240</v>
      </c>
      <c r="EW125" s="95" t="s">
        <v>246</v>
      </c>
      <c r="EX125" s="14"/>
      <c r="EY125" s="72">
        <v>0</v>
      </c>
      <c r="EZ125" s="496">
        <f t="shared" si="1192"/>
        <v>0</v>
      </c>
      <c r="FA125" s="88"/>
      <c r="FC125" s="44"/>
      <c r="FD125" s="295" t="s">
        <v>335</v>
      </c>
      <c r="FE125" s="296">
        <v>0</v>
      </c>
      <c r="FF125" s="297">
        <v>1</v>
      </c>
      <c r="FG125" s="190">
        <f>SUM(FH126:FH136)</f>
        <v>32.5</v>
      </c>
      <c r="FH125" s="107"/>
      <c r="FI125" s="496">
        <f>SUM(FI126:FI136)</f>
        <v>0</v>
      </c>
      <c r="FJ125" s="10"/>
      <c r="FK125" s="61"/>
      <c r="FL125" s="87"/>
      <c r="FM125" s="598" t="s">
        <v>229</v>
      </c>
      <c r="FN125" s="8"/>
      <c r="FO125" s="8"/>
      <c r="FP125" s="8"/>
      <c r="FQ125" s="8"/>
      <c r="FR125" s="109"/>
      <c r="FS125" s="88"/>
    </row>
    <row r="126" spans="1:175" x14ac:dyDescent="0.25">
      <c r="A126" s="44" t="s">
        <v>105</v>
      </c>
      <c r="B126" s="93" t="s">
        <v>119</v>
      </c>
      <c r="C126" s="37"/>
      <c r="D126" s="38"/>
      <c r="E126" s="65">
        <v>0</v>
      </c>
      <c r="F126" s="39"/>
      <c r="G126" s="65">
        <v>0</v>
      </c>
      <c r="H126" s="9">
        <f>IF(F120=0,0,E126*G126/F120*D122)</f>
        <v>0</v>
      </c>
      <c r="I126" s="13"/>
      <c r="J126" s="13"/>
      <c r="K126" s="13"/>
      <c r="L126" s="13"/>
      <c r="M126" s="55"/>
      <c r="O126" s="44" t="s">
        <v>105</v>
      </c>
      <c r="P126" s="93" t="s">
        <v>119</v>
      </c>
      <c r="Q126" s="37"/>
      <c r="R126" s="38"/>
      <c r="S126" s="65">
        <v>0</v>
      </c>
      <c r="T126" s="39"/>
      <c r="U126" s="65">
        <v>0</v>
      </c>
      <c r="V126" s="9">
        <f>IF(T120=0,0,S126*U126/T120*R122)</f>
        <v>0</v>
      </c>
      <c r="W126" s="13"/>
      <c r="X126" s="13"/>
      <c r="Y126" s="13"/>
      <c r="Z126" s="13"/>
      <c r="AA126" s="55"/>
      <c r="AC126" s="44" t="s">
        <v>105</v>
      </c>
      <c r="AD126" s="93" t="s">
        <v>119</v>
      </c>
      <c r="AE126" s="37"/>
      <c r="AF126" s="38"/>
      <c r="AG126" s="65">
        <v>0</v>
      </c>
      <c r="AH126" s="39"/>
      <c r="AI126" s="65">
        <v>0</v>
      </c>
      <c r="AJ126" s="9">
        <f t="shared" ref="AJ126" si="1201">IF(AH120=0,0,AG126*AI126/AH120*AF122)</f>
        <v>0</v>
      </c>
      <c r="AK126" s="13"/>
      <c r="AL126" s="13"/>
      <c r="AM126" s="13"/>
      <c r="AN126" s="13"/>
      <c r="AO126" s="55"/>
      <c r="AQ126" s="44" t="s">
        <v>105</v>
      </c>
      <c r="AR126" s="93" t="s">
        <v>119</v>
      </c>
      <c r="AS126" s="37"/>
      <c r="AT126" s="38"/>
      <c r="AU126" s="65">
        <v>0</v>
      </c>
      <c r="AV126" s="39"/>
      <c r="AW126" s="65">
        <v>0</v>
      </c>
      <c r="AX126" s="9">
        <f t="shared" ref="AX126" si="1202">IF(AV120=0,0,AU126*AW126/AV120*AT122)</f>
        <v>0</v>
      </c>
      <c r="AY126" s="13"/>
      <c r="AZ126" s="13"/>
      <c r="BA126" s="13"/>
      <c r="BB126" s="13"/>
      <c r="BC126" s="55"/>
      <c r="BE126" s="44" t="s">
        <v>105</v>
      </c>
      <c r="BF126" s="93" t="s">
        <v>119</v>
      </c>
      <c r="BG126" s="37"/>
      <c r="BH126" s="38"/>
      <c r="BI126" s="65">
        <v>0</v>
      </c>
      <c r="BJ126" s="39"/>
      <c r="BK126" s="65">
        <v>0</v>
      </c>
      <c r="BL126" s="9">
        <f t="shared" ref="BL126" si="1203">IF(BJ120=0,0,BI126*BK126/BJ120*BH122)</f>
        <v>0</v>
      </c>
      <c r="BM126" s="13"/>
      <c r="BN126" s="13"/>
      <c r="BO126" s="13"/>
      <c r="BP126" s="13"/>
      <c r="BQ126" s="55"/>
      <c r="BS126" s="44" t="s">
        <v>105</v>
      </c>
      <c r="BT126" s="93" t="s">
        <v>119</v>
      </c>
      <c r="BU126" s="37"/>
      <c r="BV126" s="38"/>
      <c r="BW126" s="65">
        <v>0</v>
      </c>
      <c r="BX126" s="39"/>
      <c r="BY126" s="65">
        <v>0</v>
      </c>
      <c r="BZ126" s="9">
        <f t="shared" ref="BZ126" si="1204">IF(BX120=0,0,BW126*BY126/BX120*BV122)</f>
        <v>0</v>
      </c>
      <c r="CA126" s="13"/>
      <c r="CB126" s="13"/>
      <c r="CC126" s="13"/>
      <c r="CD126" s="13"/>
      <c r="CE126" s="55"/>
      <c r="CG126" s="44" t="s">
        <v>105</v>
      </c>
      <c r="CH126" s="93" t="s">
        <v>119</v>
      </c>
      <c r="CI126" s="37"/>
      <c r="CJ126" s="38"/>
      <c r="CK126" s="65">
        <v>0</v>
      </c>
      <c r="CL126" s="39"/>
      <c r="CM126" s="65">
        <v>0</v>
      </c>
      <c r="CN126" s="9">
        <f t="shared" ref="CN126" si="1205">IF(CL120=0,0,CK126*CM126/CL120*CJ122)</f>
        <v>0</v>
      </c>
      <c r="CO126" s="13"/>
      <c r="CP126" s="13"/>
      <c r="CQ126" s="13"/>
      <c r="CR126" s="13"/>
      <c r="CS126" s="55"/>
      <c r="CU126" s="44" t="s">
        <v>105</v>
      </c>
      <c r="CV126" s="93" t="s">
        <v>119</v>
      </c>
      <c r="CW126" s="37"/>
      <c r="CX126" s="38"/>
      <c r="CY126" s="65">
        <v>0</v>
      </c>
      <c r="CZ126" s="39"/>
      <c r="DA126" s="65">
        <v>0</v>
      </c>
      <c r="DB126" s="9">
        <f t="shared" ref="DB126" si="1206">IF(CZ120=0,0,CY126*DA126/CZ120*CX122)</f>
        <v>0</v>
      </c>
      <c r="DC126" s="13"/>
      <c r="DD126" s="13"/>
      <c r="DE126" s="13"/>
      <c r="DF126" s="13"/>
      <c r="DG126" s="55"/>
      <c r="DI126" s="44" t="s">
        <v>105</v>
      </c>
      <c r="DJ126" s="93" t="s">
        <v>119</v>
      </c>
      <c r="DK126" s="37"/>
      <c r="DL126" s="38"/>
      <c r="DM126" s="65">
        <v>0</v>
      </c>
      <c r="DN126" s="39"/>
      <c r="DO126" s="65">
        <v>0</v>
      </c>
      <c r="DP126" s="9">
        <f t="shared" ref="DP126" si="1207">IF(DN120=0,0,DM126*DO126/DN120*DL122)</f>
        <v>0</v>
      </c>
      <c r="DQ126" s="13"/>
      <c r="DR126" s="13"/>
      <c r="DS126" s="13"/>
      <c r="DT126" s="13"/>
      <c r="DU126" s="55"/>
      <c r="DW126" s="44" t="s">
        <v>105</v>
      </c>
      <c r="DX126" s="93" t="s">
        <v>119</v>
      </c>
      <c r="DY126" s="37"/>
      <c r="DZ126" s="38"/>
      <c r="EA126" s="65">
        <v>0</v>
      </c>
      <c r="EB126" s="39"/>
      <c r="EC126" s="65">
        <v>0</v>
      </c>
      <c r="ED126" s="9">
        <f t="shared" ref="ED126" si="1208">IF(EB120=0,0,EA126*EC126/EB120*DZ122)</f>
        <v>0</v>
      </c>
      <c r="EE126" s="13"/>
      <c r="EF126" s="13"/>
      <c r="EG126" s="13"/>
      <c r="EH126" s="13"/>
      <c r="EI126" s="55"/>
      <c r="EK126" s="44"/>
      <c r="EL126" s="302"/>
      <c r="EM126" s="87" t="s">
        <v>96</v>
      </c>
      <c r="EN126" s="8" t="s">
        <v>46</v>
      </c>
      <c r="EO126" s="61"/>
      <c r="EP126" s="72">
        <v>0.64</v>
      </c>
      <c r="EQ126" s="496">
        <f t="shared" ref="EQ126:EQ132" si="1209">EM$121*EN$121*EP126</f>
        <v>0</v>
      </c>
      <c r="ER126" s="10"/>
      <c r="ES126" s="61"/>
      <c r="ET126" s="8"/>
      <c r="EU126" s="61"/>
      <c r="EV126" s="87" t="s">
        <v>96</v>
      </c>
      <c r="EW126" s="8" t="s">
        <v>46</v>
      </c>
      <c r="EX126" s="61"/>
      <c r="EY126" s="72">
        <v>0</v>
      </c>
      <c r="EZ126" s="496">
        <f t="shared" si="1192"/>
        <v>0</v>
      </c>
      <c r="FA126" s="88"/>
      <c r="FC126" s="44"/>
      <c r="FD126" s="302"/>
      <c r="FE126" s="87" t="s">
        <v>90</v>
      </c>
      <c r="FF126" s="95" t="s">
        <v>111</v>
      </c>
      <c r="FG126" s="14"/>
      <c r="FH126" s="72">
        <v>0</v>
      </c>
      <c r="FI126" s="496">
        <f t="shared" ref="FI126:FI136" si="1210">FE$125*FF$125*FH126</f>
        <v>0</v>
      </c>
      <c r="FJ126" s="10"/>
      <c r="FK126" s="175" t="s">
        <v>109</v>
      </c>
      <c r="FL126" s="240">
        <f>IF(FM126=0,0,FR126/FM126)</f>
        <v>0</v>
      </c>
      <c r="FM126" s="72">
        <f>5.5+(9.6/2/2.75)</f>
        <v>7.2454545454545451</v>
      </c>
      <c r="FN126" s="87" t="s">
        <v>90</v>
      </c>
      <c r="FO126" s="95" t="s">
        <v>111</v>
      </c>
      <c r="FP126" s="14"/>
      <c r="FQ126" s="109"/>
      <c r="FR126" s="109">
        <f t="shared" ref="FR126:FR136" si="1211">FR114+FR102+FR90+FI126+FI114+FI102+FI90</f>
        <v>0</v>
      </c>
      <c r="FS126" s="88"/>
    </row>
    <row r="127" spans="1:175" x14ac:dyDescent="0.25">
      <c r="A127" s="44" t="s">
        <v>105</v>
      </c>
      <c r="B127" s="72" t="s">
        <v>525</v>
      </c>
      <c r="C127" s="37"/>
      <c r="D127" s="38">
        <f>D122</f>
        <v>0</v>
      </c>
      <c r="E127" s="8"/>
      <c r="F127" s="8"/>
      <c r="G127" s="65">
        <v>0</v>
      </c>
      <c r="H127" s="9"/>
      <c r="I127" s="13"/>
      <c r="J127" s="13"/>
      <c r="K127" s="13"/>
      <c r="L127" s="13"/>
      <c r="M127" s="55"/>
      <c r="O127" s="44" t="s">
        <v>105</v>
      </c>
      <c r="P127" s="72" t="s">
        <v>525</v>
      </c>
      <c r="Q127" s="37"/>
      <c r="R127" s="38">
        <f>R122</f>
        <v>0</v>
      </c>
      <c r="S127" s="8"/>
      <c r="T127" s="8"/>
      <c r="U127" s="65">
        <v>0</v>
      </c>
      <c r="V127" s="9"/>
      <c r="W127" s="13"/>
      <c r="X127" s="13"/>
      <c r="Y127" s="13"/>
      <c r="Z127" s="13"/>
      <c r="AA127" s="55"/>
      <c r="AC127" s="44" t="s">
        <v>105</v>
      </c>
      <c r="AD127" s="72" t="s">
        <v>525</v>
      </c>
      <c r="AE127" s="37"/>
      <c r="AF127" s="38">
        <f t="shared" ref="AF127" si="1212">AF122</f>
        <v>0</v>
      </c>
      <c r="AG127" s="8"/>
      <c r="AH127" s="8"/>
      <c r="AI127" s="65">
        <v>0</v>
      </c>
      <c r="AJ127" s="9"/>
      <c r="AK127" s="13"/>
      <c r="AL127" s="13"/>
      <c r="AM127" s="13"/>
      <c r="AN127" s="13"/>
      <c r="AO127" s="55"/>
      <c r="AQ127" s="44" t="s">
        <v>105</v>
      </c>
      <c r="AR127" s="72" t="s">
        <v>525</v>
      </c>
      <c r="AS127" s="37"/>
      <c r="AT127" s="38">
        <f t="shared" ref="AT127" si="1213">AT122</f>
        <v>0</v>
      </c>
      <c r="AU127" s="8"/>
      <c r="AV127" s="8"/>
      <c r="AW127" s="65">
        <v>0</v>
      </c>
      <c r="AX127" s="9"/>
      <c r="AY127" s="13"/>
      <c r="AZ127" s="13"/>
      <c r="BA127" s="13"/>
      <c r="BB127" s="13"/>
      <c r="BC127" s="55"/>
      <c r="BE127" s="44" t="s">
        <v>105</v>
      </c>
      <c r="BF127" s="72" t="s">
        <v>525</v>
      </c>
      <c r="BG127" s="37"/>
      <c r="BH127" s="38">
        <f t="shared" ref="BH127" si="1214">BH122</f>
        <v>0</v>
      </c>
      <c r="BI127" s="8"/>
      <c r="BJ127" s="8"/>
      <c r="BK127" s="65">
        <v>0</v>
      </c>
      <c r="BL127" s="9"/>
      <c r="BM127" s="13"/>
      <c r="BN127" s="13"/>
      <c r="BO127" s="13"/>
      <c r="BP127" s="13"/>
      <c r="BQ127" s="55"/>
      <c r="BS127" s="44" t="s">
        <v>105</v>
      </c>
      <c r="BT127" s="72" t="s">
        <v>525</v>
      </c>
      <c r="BU127" s="37"/>
      <c r="BV127" s="38">
        <f t="shared" ref="BV127" si="1215">BV122</f>
        <v>0</v>
      </c>
      <c r="BW127" s="8"/>
      <c r="BX127" s="8"/>
      <c r="BY127" s="65">
        <v>0</v>
      </c>
      <c r="BZ127" s="9"/>
      <c r="CA127" s="13"/>
      <c r="CB127" s="13"/>
      <c r="CC127" s="13"/>
      <c r="CD127" s="13"/>
      <c r="CE127" s="55"/>
      <c r="CG127" s="44" t="s">
        <v>105</v>
      </c>
      <c r="CH127" s="72" t="s">
        <v>525</v>
      </c>
      <c r="CI127" s="37"/>
      <c r="CJ127" s="38">
        <f t="shared" ref="CJ127" si="1216">CJ122</f>
        <v>0</v>
      </c>
      <c r="CK127" s="8"/>
      <c r="CL127" s="8"/>
      <c r="CM127" s="65">
        <v>0</v>
      </c>
      <c r="CN127" s="9"/>
      <c r="CO127" s="13"/>
      <c r="CP127" s="13"/>
      <c r="CQ127" s="13"/>
      <c r="CR127" s="13"/>
      <c r="CS127" s="55"/>
      <c r="CU127" s="44" t="s">
        <v>105</v>
      </c>
      <c r="CV127" s="72" t="s">
        <v>525</v>
      </c>
      <c r="CW127" s="37"/>
      <c r="CX127" s="38">
        <f t="shared" ref="CX127" si="1217">CX122</f>
        <v>0</v>
      </c>
      <c r="CY127" s="8"/>
      <c r="CZ127" s="8"/>
      <c r="DA127" s="65">
        <v>0</v>
      </c>
      <c r="DB127" s="9"/>
      <c r="DC127" s="13"/>
      <c r="DD127" s="13"/>
      <c r="DE127" s="13"/>
      <c r="DF127" s="13"/>
      <c r="DG127" s="55"/>
      <c r="DI127" s="44" t="s">
        <v>105</v>
      </c>
      <c r="DJ127" s="72" t="s">
        <v>525</v>
      </c>
      <c r="DK127" s="37"/>
      <c r="DL127" s="38">
        <f t="shared" ref="DL127" si="1218">DL122</f>
        <v>0</v>
      </c>
      <c r="DM127" s="8"/>
      <c r="DN127" s="8"/>
      <c r="DO127" s="65">
        <v>0</v>
      </c>
      <c r="DP127" s="9"/>
      <c r="DQ127" s="13"/>
      <c r="DR127" s="13"/>
      <c r="DS127" s="13"/>
      <c r="DT127" s="13"/>
      <c r="DU127" s="55"/>
      <c r="DW127" s="44" t="s">
        <v>105</v>
      </c>
      <c r="DX127" s="72" t="s">
        <v>525</v>
      </c>
      <c r="DY127" s="37"/>
      <c r="DZ127" s="38">
        <f t="shared" ref="DZ127" si="1219">DZ122</f>
        <v>0</v>
      </c>
      <c r="EA127" s="8"/>
      <c r="EB127" s="8"/>
      <c r="EC127" s="65">
        <v>0</v>
      </c>
      <c r="ED127" s="9"/>
      <c r="EE127" s="13"/>
      <c r="EF127" s="13"/>
      <c r="EG127" s="13"/>
      <c r="EH127" s="13"/>
      <c r="EI127" s="55"/>
      <c r="EK127" s="44"/>
      <c r="EL127" s="302"/>
      <c r="EM127" s="87" t="s">
        <v>73</v>
      </c>
      <c r="EN127" s="8" t="s">
        <v>129</v>
      </c>
      <c r="EO127" s="61"/>
      <c r="EP127" s="72">
        <v>2.31</v>
      </c>
      <c r="EQ127" s="496">
        <f t="shared" si="1209"/>
        <v>0</v>
      </c>
      <c r="ER127" s="10"/>
      <c r="ES127" s="61"/>
      <c r="ET127" s="8"/>
      <c r="EU127" s="61"/>
      <c r="EV127" s="87" t="s">
        <v>73</v>
      </c>
      <c r="EW127" s="8" t="s">
        <v>129</v>
      </c>
      <c r="EX127" s="61"/>
      <c r="EY127" s="72">
        <v>0</v>
      </c>
      <c r="EZ127" s="496">
        <f t="shared" si="1192"/>
        <v>0</v>
      </c>
      <c r="FA127" s="88"/>
      <c r="FC127" s="44"/>
      <c r="FD127" s="302"/>
      <c r="FE127" s="87" t="s">
        <v>99</v>
      </c>
      <c r="FF127" s="95" t="s">
        <v>112</v>
      </c>
      <c r="FG127" s="14"/>
      <c r="FH127" s="72">
        <v>0</v>
      </c>
      <c r="FI127" s="496">
        <f t="shared" si="1210"/>
        <v>0</v>
      </c>
      <c r="FJ127" s="10"/>
      <c r="FK127" s="175" t="s">
        <v>109</v>
      </c>
      <c r="FL127" s="240">
        <f>IF(FM127=0,0,FR127/FM127)</f>
        <v>0</v>
      </c>
      <c r="FM127" s="72">
        <f>1.75+(9.3/2/7.85)</f>
        <v>2.3423566878980893</v>
      </c>
      <c r="FN127" s="87" t="s">
        <v>99</v>
      </c>
      <c r="FO127" s="95" t="s">
        <v>112</v>
      </c>
      <c r="FP127" s="14"/>
      <c r="FQ127" s="109"/>
      <c r="FR127" s="109">
        <f t="shared" si="1211"/>
        <v>0</v>
      </c>
      <c r="FS127" s="88"/>
    </row>
    <row r="128" spans="1:175" x14ac:dyDescent="0.25">
      <c r="A128" s="44" t="s">
        <v>105</v>
      </c>
      <c r="B128" s="72" t="s">
        <v>60</v>
      </c>
      <c r="C128" s="37"/>
      <c r="D128" s="38">
        <f>D122</f>
        <v>0</v>
      </c>
      <c r="E128" s="8"/>
      <c r="F128" s="8"/>
      <c r="G128" s="65">
        <v>0</v>
      </c>
      <c r="H128" s="9"/>
      <c r="I128" s="13"/>
      <c r="J128" s="13"/>
      <c r="K128" s="13"/>
      <c r="L128" s="10"/>
      <c r="M128" s="43"/>
      <c r="O128" s="44" t="s">
        <v>105</v>
      </c>
      <c r="P128" s="72" t="s">
        <v>60</v>
      </c>
      <c r="Q128" s="37"/>
      <c r="R128" s="38">
        <f>R122</f>
        <v>0</v>
      </c>
      <c r="S128" s="8"/>
      <c r="T128" s="8"/>
      <c r="U128" s="65">
        <v>0</v>
      </c>
      <c r="V128" s="9"/>
      <c r="W128" s="13"/>
      <c r="X128" s="13"/>
      <c r="Y128" s="13"/>
      <c r="Z128" s="10"/>
      <c r="AA128" s="43"/>
      <c r="AC128" s="44" t="s">
        <v>105</v>
      </c>
      <c r="AD128" s="72" t="s">
        <v>60</v>
      </c>
      <c r="AE128" s="37"/>
      <c r="AF128" s="38">
        <f t="shared" ref="AF128" si="1220">AF122</f>
        <v>0</v>
      </c>
      <c r="AG128" s="8"/>
      <c r="AH128" s="8"/>
      <c r="AI128" s="65">
        <v>0</v>
      </c>
      <c r="AJ128" s="9"/>
      <c r="AK128" s="13"/>
      <c r="AL128" s="13"/>
      <c r="AM128" s="13"/>
      <c r="AN128" s="10"/>
      <c r="AO128" s="43"/>
      <c r="AQ128" s="44" t="s">
        <v>105</v>
      </c>
      <c r="AR128" s="72" t="s">
        <v>60</v>
      </c>
      <c r="AS128" s="37"/>
      <c r="AT128" s="38">
        <f t="shared" ref="AT128" si="1221">AT122</f>
        <v>0</v>
      </c>
      <c r="AU128" s="8"/>
      <c r="AV128" s="8"/>
      <c r="AW128" s="65">
        <v>0</v>
      </c>
      <c r="AX128" s="9"/>
      <c r="AY128" s="13"/>
      <c r="AZ128" s="13"/>
      <c r="BA128" s="13"/>
      <c r="BB128" s="10"/>
      <c r="BC128" s="43"/>
      <c r="BE128" s="44" t="s">
        <v>105</v>
      </c>
      <c r="BF128" s="72" t="s">
        <v>60</v>
      </c>
      <c r="BG128" s="37"/>
      <c r="BH128" s="38">
        <f t="shared" ref="BH128" si="1222">BH122</f>
        <v>0</v>
      </c>
      <c r="BI128" s="8"/>
      <c r="BJ128" s="8"/>
      <c r="BK128" s="65">
        <v>0</v>
      </c>
      <c r="BL128" s="9"/>
      <c r="BM128" s="13"/>
      <c r="BN128" s="13"/>
      <c r="BO128" s="13"/>
      <c r="BP128" s="10"/>
      <c r="BQ128" s="43"/>
      <c r="BS128" s="44" t="s">
        <v>105</v>
      </c>
      <c r="BT128" s="72" t="s">
        <v>60</v>
      </c>
      <c r="BU128" s="37"/>
      <c r="BV128" s="38">
        <f t="shared" ref="BV128" si="1223">BV122</f>
        <v>0</v>
      </c>
      <c r="BW128" s="8"/>
      <c r="BX128" s="8"/>
      <c r="BY128" s="65">
        <v>0</v>
      </c>
      <c r="BZ128" s="9"/>
      <c r="CA128" s="13"/>
      <c r="CB128" s="13"/>
      <c r="CC128" s="13"/>
      <c r="CD128" s="10"/>
      <c r="CE128" s="43"/>
      <c r="CG128" s="44" t="s">
        <v>105</v>
      </c>
      <c r="CH128" s="72" t="s">
        <v>60</v>
      </c>
      <c r="CI128" s="37"/>
      <c r="CJ128" s="38">
        <f t="shared" ref="CJ128" si="1224">CJ122</f>
        <v>0</v>
      </c>
      <c r="CK128" s="8"/>
      <c r="CL128" s="8"/>
      <c r="CM128" s="65">
        <v>0</v>
      </c>
      <c r="CN128" s="9"/>
      <c r="CO128" s="13"/>
      <c r="CP128" s="13"/>
      <c r="CQ128" s="13"/>
      <c r="CR128" s="10"/>
      <c r="CS128" s="43"/>
      <c r="CU128" s="44" t="s">
        <v>105</v>
      </c>
      <c r="CV128" s="72" t="s">
        <v>60</v>
      </c>
      <c r="CW128" s="37"/>
      <c r="CX128" s="38">
        <f t="shared" ref="CX128" si="1225">CX122</f>
        <v>0</v>
      </c>
      <c r="CY128" s="8"/>
      <c r="CZ128" s="8"/>
      <c r="DA128" s="65">
        <v>0</v>
      </c>
      <c r="DB128" s="9"/>
      <c r="DC128" s="13"/>
      <c r="DD128" s="13"/>
      <c r="DE128" s="13"/>
      <c r="DF128" s="10"/>
      <c r="DG128" s="43"/>
      <c r="DI128" s="44" t="s">
        <v>105</v>
      </c>
      <c r="DJ128" s="72" t="s">
        <v>60</v>
      </c>
      <c r="DK128" s="37"/>
      <c r="DL128" s="38">
        <f t="shared" ref="DL128" si="1226">DL122</f>
        <v>0</v>
      </c>
      <c r="DM128" s="8"/>
      <c r="DN128" s="8"/>
      <c r="DO128" s="65">
        <v>0</v>
      </c>
      <c r="DP128" s="9"/>
      <c r="DQ128" s="13"/>
      <c r="DR128" s="13"/>
      <c r="DS128" s="13"/>
      <c r="DT128" s="10"/>
      <c r="DU128" s="43"/>
      <c r="DW128" s="44" t="s">
        <v>105</v>
      </c>
      <c r="DX128" s="72" t="s">
        <v>60</v>
      </c>
      <c r="DY128" s="37"/>
      <c r="DZ128" s="38">
        <f t="shared" ref="DZ128" si="1227">DZ122</f>
        <v>0</v>
      </c>
      <c r="EA128" s="8"/>
      <c r="EB128" s="8"/>
      <c r="EC128" s="65">
        <v>0</v>
      </c>
      <c r="ED128" s="9"/>
      <c r="EE128" s="13"/>
      <c r="EF128" s="13"/>
      <c r="EG128" s="13"/>
      <c r="EH128" s="10"/>
      <c r="EI128" s="43"/>
      <c r="EK128" s="44"/>
      <c r="EL128" s="302"/>
      <c r="EM128" s="87" t="s">
        <v>133</v>
      </c>
      <c r="EN128" s="8" t="s">
        <v>132</v>
      </c>
      <c r="EO128" s="61"/>
      <c r="EP128" s="72">
        <v>1.08</v>
      </c>
      <c r="EQ128" s="496">
        <f t="shared" si="1209"/>
        <v>0</v>
      </c>
      <c r="ER128" s="10"/>
      <c r="ES128" s="61"/>
      <c r="ET128" s="8"/>
      <c r="EU128" s="61"/>
      <c r="EV128" s="87" t="s">
        <v>133</v>
      </c>
      <c r="EW128" s="8" t="s">
        <v>132</v>
      </c>
      <c r="EX128" s="61"/>
      <c r="EY128" s="72">
        <v>0</v>
      </c>
      <c r="EZ128" s="496">
        <f t="shared" si="1192"/>
        <v>0</v>
      </c>
      <c r="FA128" s="88"/>
      <c r="FC128" s="44"/>
      <c r="FD128" s="302"/>
      <c r="FE128" s="87" t="s">
        <v>91</v>
      </c>
      <c r="FF128" s="95" t="s">
        <v>321</v>
      </c>
      <c r="FG128" s="14"/>
      <c r="FH128" s="72">
        <v>0</v>
      </c>
      <c r="FI128" s="496">
        <f t="shared" si="1210"/>
        <v>0</v>
      </c>
      <c r="FJ128" s="10"/>
      <c r="FK128" s="175" t="s">
        <v>109</v>
      </c>
      <c r="FL128" s="240">
        <f>IF(FM128=0,0,FR128/FM128)</f>
        <v>0</v>
      </c>
      <c r="FM128" s="72">
        <v>8.8000000000000007</v>
      </c>
      <c r="FN128" s="87" t="s">
        <v>91</v>
      </c>
      <c r="FO128" s="95" t="s">
        <v>113</v>
      </c>
      <c r="FP128" s="14"/>
      <c r="FQ128" s="109"/>
      <c r="FR128" s="109">
        <f t="shared" si="1211"/>
        <v>0</v>
      </c>
      <c r="FS128" s="88"/>
    </row>
    <row r="129" spans="1:175" x14ac:dyDescent="0.25">
      <c r="A129" s="44"/>
      <c r="B129" s="11"/>
      <c r="C129" s="17"/>
      <c r="D129" s="17"/>
      <c r="E129" s="18"/>
      <c r="F129" s="17"/>
      <c r="G129" s="944"/>
      <c r="H129" s="9"/>
      <c r="I129" s="13"/>
      <c r="J129" s="13"/>
      <c r="K129" s="13"/>
      <c r="L129" s="10"/>
      <c r="M129" s="43"/>
      <c r="O129" s="44"/>
      <c r="P129" s="11"/>
      <c r="Q129" s="17"/>
      <c r="R129" s="17"/>
      <c r="S129" s="18"/>
      <c r="T129" s="17"/>
      <c r="U129" s="944"/>
      <c r="V129" s="9"/>
      <c r="W129" s="13"/>
      <c r="X129" s="13"/>
      <c r="Y129" s="13"/>
      <c r="Z129" s="10"/>
      <c r="AA129" s="43"/>
      <c r="AC129" s="44"/>
      <c r="AD129" s="11"/>
      <c r="AE129" s="17"/>
      <c r="AF129" s="17"/>
      <c r="AG129" s="18"/>
      <c r="AH129" s="17"/>
      <c r="AI129" s="944"/>
      <c r="AJ129" s="9"/>
      <c r="AK129" s="13"/>
      <c r="AL129" s="13"/>
      <c r="AM129" s="13"/>
      <c r="AN129" s="10"/>
      <c r="AO129" s="43"/>
      <c r="AQ129" s="44"/>
      <c r="AR129" s="11"/>
      <c r="AS129" s="17"/>
      <c r="AT129" s="17"/>
      <c r="AU129" s="18"/>
      <c r="AV129" s="17"/>
      <c r="AW129" s="944"/>
      <c r="AX129" s="9"/>
      <c r="AY129" s="13"/>
      <c r="AZ129" s="13"/>
      <c r="BA129" s="13"/>
      <c r="BB129" s="10"/>
      <c r="BC129" s="43"/>
      <c r="BE129" s="44"/>
      <c r="BF129" s="11"/>
      <c r="BG129" s="17"/>
      <c r="BH129" s="17"/>
      <c r="BI129" s="18"/>
      <c r="BJ129" s="17"/>
      <c r="BK129" s="944"/>
      <c r="BL129" s="9"/>
      <c r="BM129" s="13"/>
      <c r="BN129" s="13"/>
      <c r="BO129" s="13"/>
      <c r="BP129" s="10"/>
      <c r="BQ129" s="43"/>
      <c r="BS129" s="44"/>
      <c r="BT129" s="11"/>
      <c r="BU129" s="17"/>
      <c r="BV129" s="17"/>
      <c r="BW129" s="18"/>
      <c r="BX129" s="17"/>
      <c r="BY129" s="944"/>
      <c r="BZ129" s="9"/>
      <c r="CA129" s="13"/>
      <c r="CB129" s="13"/>
      <c r="CC129" s="13"/>
      <c r="CD129" s="10"/>
      <c r="CE129" s="43"/>
      <c r="CG129" s="44"/>
      <c r="CH129" s="11"/>
      <c r="CI129" s="17"/>
      <c r="CJ129" s="17"/>
      <c r="CK129" s="18"/>
      <c r="CL129" s="17"/>
      <c r="CM129" s="944"/>
      <c r="CN129" s="9"/>
      <c r="CO129" s="13"/>
      <c r="CP129" s="13"/>
      <c r="CQ129" s="13"/>
      <c r="CR129" s="10"/>
      <c r="CS129" s="43"/>
      <c r="CU129" s="44"/>
      <c r="CV129" s="11"/>
      <c r="CW129" s="17"/>
      <c r="CX129" s="17"/>
      <c r="CY129" s="18"/>
      <c r="CZ129" s="17"/>
      <c r="DA129" s="944"/>
      <c r="DB129" s="9"/>
      <c r="DC129" s="13"/>
      <c r="DD129" s="13"/>
      <c r="DE129" s="13"/>
      <c r="DF129" s="10"/>
      <c r="DG129" s="43"/>
      <c r="DI129" s="44"/>
      <c r="DJ129" s="11"/>
      <c r="DK129" s="17"/>
      <c r="DL129" s="17"/>
      <c r="DM129" s="18"/>
      <c r="DN129" s="17"/>
      <c r="DO129" s="944"/>
      <c r="DP129" s="9"/>
      <c r="DQ129" s="13"/>
      <c r="DR129" s="13"/>
      <c r="DS129" s="13"/>
      <c r="DT129" s="10"/>
      <c r="DU129" s="43"/>
      <c r="DW129" s="44"/>
      <c r="DX129" s="11"/>
      <c r="DY129" s="17"/>
      <c r="DZ129" s="17"/>
      <c r="EA129" s="18"/>
      <c r="EB129" s="17"/>
      <c r="EC129" s="944"/>
      <c r="ED129" s="9"/>
      <c r="EE129" s="13"/>
      <c r="EF129" s="13"/>
      <c r="EG129" s="13"/>
      <c r="EH129" s="10"/>
      <c r="EI129" s="43"/>
      <c r="EK129" s="44"/>
      <c r="EL129" s="302"/>
      <c r="EM129" s="87" t="s">
        <v>65</v>
      </c>
      <c r="EN129" s="95" t="s">
        <v>60</v>
      </c>
      <c r="EO129" s="14"/>
      <c r="EP129" s="72">
        <v>0.87</v>
      </c>
      <c r="EQ129" s="496">
        <f t="shared" si="1209"/>
        <v>0</v>
      </c>
      <c r="ER129" s="10"/>
      <c r="ES129" s="61"/>
      <c r="ET129" s="8"/>
      <c r="EU129" s="61"/>
      <c r="EV129" s="87" t="s">
        <v>65</v>
      </c>
      <c r="EW129" s="95" t="s">
        <v>60</v>
      </c>
      <c r="EX129" s="14"/>
      <c r="EY129" s="72">
        <v>0</v>
      </c>
      <c r="EZ129" s="496">
        <f t="shared" si="1192"/>
        <v>0</v>
      </c>
      <c r="FA129" s="88"/>
      <c r="FC129" s="137"/>
      <c r="FD129" s="61"/>
      <c r="FE129" s="87" t="s">
        <v>240</v>
      </c>
      <c r="FF129" s="95" t="s">
        <v>246</v>
      </c>
      <c r="FG129" s="14"/>
      <c r="FH129" s="72">
        <v>0</v>
      </c>
      <c r="FI129" s="496">
        <f t="shared" si="1210"/>
        <v>0</v>
      </c>
      <c r="FJ129" s="61"/>
      <c r="FK129" s="175" t="s">
        <v>109</v>
      </c>
      <c r="FL129" s="240">
        <f>IF(FM129=0,0,FR129/FM129)</f>
        <v>0</v>
      </c>
      <c r="FM129" s="72">
        <v>6.3</v>
      </c>
      <c r="FN129" s="87" t="s">
        <v>240</v>
      </c>
      <c r="FO129" s="95" t="s">
        <v>246</v>
      </c>
      <c r="FP129" s="14"/>
      <c r="FQ129" s="109"/>
      <c r="FR129" s="109">
        <f t="shared" si="1211"/>
        <v>0</v>
      </c>
      <c r="FS129" s="88"/>
    </row>
    <row r="130" spans="1:175" x14ac:dyDescent="0.25">
      <c r="A130" s="945"/>
      <c r="B130" s="97" t="s">
        <v>61</v>
      </c>
      <c r="C130" s="47"/>
      <c r="D130" s="47"/>
      <c r="E130" s="48"/>
      <c r="F130" s="49"/>
      <c r="G130" s="49"/>
      <c r="H130" s="50"/>
      <c r="I130" s="51">
        <f>SUM(I4:I122)</f>
        <v>0</v>
      </c>
      <c r="J130" s="51">
        <f>SUM(J4:J122)</f>
        <v>0</v>
      </c>
      <c r="K130" s="51">
        <f>SUM(K4:K122)</f>
        <v>0</v>
      </c>
      <c r="L130" s="57"/>
      <c r="M130" s="58"/>
      <c r="O130" s="945"/>
      <c r="P130" s="97" t="s">
        <v>61</v>
      </c>
      <c r="Q130" s="47"/>
      <c r="R130" s="47"/>
      <c r="S130" s="48"/>
      <c r="T130" s="49"/>
      <c r="U130" s="49"/>
      <c r="V130" s="50"/>
      <c r="W130" s="51">
        <f>SUM(W4:W122)</f>
        <v>0</v>
      </c>
      <c r="X130" s="51">
        <f>SUM(X4:X122)</f>
        <v>0</v>
      </c>
      <c r="Y130" s="51">
        <f>SUM(Y4:Y122)</f>
        <v>0</v>
      </c>
      <c r="Z130" s="57"/>
      <c r="AA130" s="58"/>
      <c r="AC130" s="945"/>
      <c r="AD130" s="97" t="s">
        <v>61</v>
      </c>
      <c r="AE130" s="47"/>
      <c r="AF130" s="47"/>
      <c r="AG130" s="48"/>
      <c r="AH130" s="49"/>
      <c r="AI130" s="49"/>
      <c r="AJ130" s="50"/>
      <c r="AK130" s="51">
        <f t="shared" ref="AK130:AM130" si="1228">SUM(AK4:AK122)</f>
        <v>0</v>
      </c>
      <c r="AL130" s="51">
        <f t="shared" si="1228"/>
        <v>0</v>
      </c>
      <c r="AM130" s="51">
        <f t="shared" si="1228"/>
        <v>0</v>
      </c>
      <c r="AN130" s="57"/>
      <c r="AO130" s="58"/>
      <c r="AQ130" s="945"/>
      <c r="AR130" s="97" t="s">
        <v>61</v>
      </c>
      <c r="AS130" s="47"/>
      <c r="AT130" s="47"/>
      <c r="AU130" s="48"/>
      <c r="AV130" s="49"/>
      <c r="AW130" s="49"/>
      <c r="AX130" s="50"/>
      <c r="AY130" s="51">
        <f t="shared" ref="AY130:BA130" si="1229">SUM(AY4:AY122)</f>
        <v>0</v>
      </c>
      <c r="AZ130" s="51">
        <f t="shared" si="1229"/>
        <v>0</v>
      </c>
      <c r="BA130" s="51">
        <f t="shared" si="1229"/>
        <v>0</v>
      </c>
      <c r="BB130" s="57"/>
      <c r="BC130" s="58"/>
      <c r="BE130" s="945"/>
      <c r="BF130" s="97" t="s">
        <v>61</v>
      </c>
      <c r="BG130" s="47"/>
      <c r="BH130" s="47"/>
      <c r="BI130" s="48"/>
      <c r="BJ130" s="49"/>
      <c r="BK130" s="49"/>
      <c r="BL130" s="50"/>
      <c r="BM130" s="51">
        <f t="shared" ref="BM130:BO130" si="1230">SUM(BM4:BM122)</f>
        <v>0</v>
      </c>
      <c r="BN130" s="51">
        <f t="shared" si="1230"/>
        <v>0</v>
      </c>
      <c r="BO130" s="51">
        <f t="shared" si="1230"/>
        <v>0</v>
      </c>
      <c r="BP130" s="57"/>
      <c r="BQ130" s="58"/>
      <c r="BS130" s="945"/>
      <c r="BT130" s="97" t="s">
        <v>61</v>
      </c>
      <c r="BU130" s="47"/>
      <c r="BV130" s="47"/>
      <c r="BW130" s="48"/>
      <c r="BX130" s="49"/>
      <c r="BY130" s="49"/>
      <c r="BZ130" s="50"/>
      <c r="CA130" s="51">
        <f t="shared" ref="CA130:CC130" si="1231">SUM(CA4:CA122)</f>
        <v>0</v>
      </c>
      <c r="CB130" s="51">
        <f t="shared" si="1231"/>
        <v>0</v>
      </c>
      <c r="CC130" s="51">
        <f t="shared" si="1231"/>
        <v>0</v>
      </c>
      <c r="CD130" s="57"/>
      <c r="CE130" s="58"/>
      <c r="CG130" s="945"/>
      <c r="CH130" s="97" t="s">
        <v>61</v>
      </c>
      <c r="CI130" s="47"/>
      <c r="CJ130" s="47"/>
      <c r="CK130" s="48"/>
      <c r="CL130" s="49"/>
      <c r="CM130" s="49"/>
      <c r="CN130" s="50"/>
      <c r="CO130" s="51">
        <f t="shared" ref="CO130:CQ130" si="1232">SUM(CO4:CO122)</f>
        <v>0</v>
      </c>
      <c r="CP130" s="51">
        <f t="shared" si="1232"/>
        <v>0</v>
      </c>
      <c r="CQ130" s="51">
        <f t="shared" si="1232"/>
        <v>0</v>
      </c>
      <c r="CR130" s="57"/>
      <c r="CS130" s="58"/>
      <c r="CU130" s="945"/>
      <c r="CV130" s="97" t="s">
        <v>61</v>
      </c>
      <c r="CW130" s="47"/>
      <c r="CX130" s="47"/>
      <c r="CY130" s="48"/>
      <c r="CZ130" s="49"/>
      <c r="DA130" s="49"/>
      <c r="DB130" s="50"/>
      <c r="DC130" s="51">
        <f t="shared" ref="DC130:DE130" si="1233">SUM(DC4:DC122)</f>
        <v>0</v>
      </c>
      <c r="DD130" s="51">
        <f t="shared" si="1233"/>
        <v>0</v>
      </c>
      <c r="DE130" s="51">
        <f t="shared" si="1233"/>
        <v>0</v>
      </c>
      <c r="DF130" s="57"/>
      <c r="DG130" s="58"/>
      <c r="DI130" s="945"/>
      <c r="DJ130" s="97" t="s">
        <v>61</v>
      </c>
      <c r="DK130" s="47"/>
      <c r="DL130" s="47"/>
      <c r="DM130" s="48"/>
      <c r="DN130" s="49"/>
      <c r="DO130" s="49"/>
      <c r="DP130" s="50"/>
      <c r="DQ130" s="51">
        <f t="shared" ref="DQ130:DS130" si="1234">SUM(DQ4:DQ122)</f>
        <v>0</v>
      </c>
      <c r="DR130" s="51">
        <f t="shared" si="1234"/>
        <v>0</v>
      </c>
      <c r="DS130" s="51">
        <f t="shared" si="1234"/>
        <v>0</v>
      </c>
      <c r="DT130" s="57"/>
      <c r="DU130" s="58"/>
      <c r="DW130" s="945"/>
      <c r="DX130" s="97" t="s">
        <v>61</v>
      </c>
      <c r="DY130" s="47"/>
      <c r="DZ130" s="47"/>
      <c r="EA130" s="48"/>
      <c r="EB130" s="49"/>
      <c r="EC130" s="49"/>
      <c r="ED130" s="50"/>
      <c r="EE130" s="51">
        <f t="shared" ref="EE130:EG130" si="1235">SUM(EE4:EE122)</f>
        <v>0</v>
      </c>
      <c r="EF130" s="51">
        <f t="shared" si="1235"/>
        <v>0</v>
      </c>
      <c r="EG130" s="51">
        <f t="shared" si="1235"/>
        <v>0</v>
      </c>
      <c r="EH130" s="57"/>
      <c r="EI130" s="58"/>
      <c r="EK130" s="44"/>
      <c r="EL130" s="302"/>
      <c r="EM130" s="87" t="s">
        <v>72</v>
      </c>
      <c r="EN130" s="8" t="s">
        <v>154</v>
      </c>
      <c r="EO130" s="61"/>
      <c r="EP130" s="72">
        <v>0.64</v>
      </c>
      <c r="EQ130" s="496">
        <f t="shared" si="1209"/>
        <v>0</v>
      </c>
      <c r="ER130" s="10"/>
      <c r="ES130" s="61"/>
      <c r="ET130" s="8"/>
      <c r="EU130" s="61"/>
      <c r="EV130" s="87" t="s">
        <v>72</v>
      </c>
      <c r="EW130" s="8" t="s">
        <v>154</v>
      </c>
      <c r="EX130" s="61"/>
      <c r="EY130" s="72">
        <v>0</v>
      </c>
      <c r="EZ130" s="496">
        <f t="shared" si="1192"/>
        <v>0</v>
      </c>
      <c r="FA130" s="88"/>
      <c r="FC130" s="44"/>
      <c r="FD130" s="302"/>
      <c r="FE130" s="236" t="s">
        <v>101</v>
      </c>
      <c r="FF130" s="238" t="s">
        <v>322</v>
      </c>
      <c r="FG130" s="238"/>
      <c r="FH130" s="239">
        <v>7.5</v>
      </c>
      <c r="FI130" s="496">
        <f t="shared" si="1210"/>
        <v>0</v>
      </c>
      <c r="FJ130" s="10"/>
      <c r="FK130" s="175" t="s">
        <v>45</v>
      </c>
      <c r="FL130" s="240">
        <f>IF(FM130=0,0,FR130/FM130)</f>
        <v>0</v>
      </c>
      <c r="FM130" s="72">
        <v>7</v>
      </c>
      <c r="FN130" s="87" t="s">
        <v>96</v>
      </c>
      <c r="FO130" s="8" t="s">
        <v>46</v>
      </c>
      <c r="FP130" s="61"/>
      <c r="FQ130" s="109"/>
      <c r="FR130" s="109">
        <f>FR118+FR106+FR94+FI118+FI106+FI94</f>
        <v>0</v>
      </c>
      <c r="FS130" s="88"/>
    </row>
    <row r="131" spans="1:175" x14ac:dyDescent="0.25">
      <c r="O131" s="5"/>
      <c r="P131" s="7"/>
      <c r="Q131" s="7"/>
      <c r="R131" s="7"/>
      <c r="S131" s="7"/>
      <c r="T131" s="7"/>
      <c r="U131" s="7"/>
      <c r="V131" s="40"/>
      <c r="W131" s="27"/>
      <c r="X131" s="27"/>
      <c r="Y131" s="27"/>
      <c r="Z131" s="27"/>
      <c r="AA131" s="27"/>
      <c r="AC131" s="5"/>
      <c r="AD131" s="7"/>
      <c r="AE131" s="7"/>
      <c r="AF131" s="7"/>
      <c r="AG131" s="7"/>
      <c r="AH131" s="7"/>
      <c r="AI131" s="7"/>
      <c r="AJ131" s="40"/>
      <c r="AK131" s="27"/>
      <c r="AL131" s="27"/>
      <c r="AM131" s="27"/>
      <c r="AN131" s="27"/>
      <c r="AO131" s="27"/>
      <c r="AQ131" s="5"/>
      <c r="AR131" s="7"/>
      <c r="AS131" s="7"/>
      <c r="AT131" s="7"/>
      <c r="AU131" s="7"/>
      <c r="AV131" s="7"/>
      <c r="AW131" s="7"/>
      <c r="AX131" s="40"/>
      <c r="AY131" s="27"/>
      <c r="AZ131" s="27"/>
      <c r="BA131" s="27"/>
      <c r="BB131" s="27"/>
      <c r="BC131" s="27"/>
      <c r="BE131" s="5"/>
      <c r="BF131" s="7"/>
      <c r="BG131" s="7"/>
      <c r="BH131" s="7"/>
      <c r="BI131" s="7"/>
      <c r="BJ131" s="7"/>
      <c r="BK131" s="7"/>
      <c r="BL131" s="40"/>
      <c r="BM131" s="27"/>
      <c r="BN131" s="27"/>
      <c r="BO131" s="27"/>
      <c r="BP131" s="27"/>
      <c r="BQ131" s="27"/>
      <c r="BS131" s="5"/>
      <c r="BT131" s="7"/>
      <c r="BU131" s="7"/>
      <c r="BV131" s="7"/>
      <c r="BW131" s="7"/>
      <c r="BX131" s="7"/>
      <c r="BY131" s="7"/>
      <c r="BZ131" s="40"/>
      <c r="CA131" s="27"/>
      <c r="CB131" s="27"/>
      <c r="CC131" s="27"/>
      <c r="CD131" s="27"/>
      <c r="CE131" s="27"/>
      <c r="CG131" s="5"/>
      <c r="CH131" s="7"/>
      <c r="CI131" s="7"/>
      <c r="CJ131" s="7"/>
      <c r="CK131" s="7"/>
      <c r="CL131" s="7"/>
      <c r="CM131" s="7"/>
      <c r="CN131" s="40"/>
      <c r="CO131" s="27"/>
      <c r="CP131" s="27"/>
      <c r="CQ131" s="27"/>
      <c r="CR131" s="27"/>
      <c r="CS131" s="27"/>
      <c r="CU131" s="5"/>
      <c r="CV131" s="7"/>
      <c r="CW131" s="7"/>
      <c r="CX131" s="7"/>
      <c r="CY131" s="7"/>
      <c r="CZ131" s="7"/>
      <c r="DA131" s="7"/>
      <c r="DB131" s="40"/>
      <c r="DC131" s="27"/>
      <c r="DD131" s="27"/>
      <c r="DE131" s="27"/>
      <c r="DF131" s="27"/>
      <c r="DG131" s="27"/>
      <c r="DI131" s="5"/>
      <c r="DJ131" s="7"/>
      <c r="DK131" s="7"/>
      <c r="DL131" s="7"/>
      <c r="DM131" s="7"/>
      <c r="DN131" s="7"/>
      <c r="DO131" s="7"/>
      <c r="DP131" s="40"/>
      <c r="DQ131" s="27"/>
      <c r="DR131" s="27"/>
      <c r="DS131" s="27"/>
      <c r="DT131" s="27"/>
      <c r="DU131" s="27"/>
      <c r="DW131" s="5"/>
      <c r="DX131" s="7"/>
      <c r="DY131" s="7"/>
      <c r="DZ131" s="7"/>
      <c r="EA131" s="7"/>
      <c r="EB131" s="7"/>
      <c r="EC131" s="7"/>
      <c r="ED131" s="40"/>
      <c r="EE131" s="27"/>
      <c r="EF131" s="27"/>
      <c r="EG131" s="27"/>
      <c r="EH131" s="27"/>
      <c r="EI131" s="27"/>
      <c r="EK131" s="44"/>
      <c r="EL131" s="302"/>
      <c r="EM131" s="87" t="s">
        <v>76</v>
      </c>
      <c r="EN131" s="11" t="s">
        <v>53</v>
      </c>
      <c r="EO131" s="14"/>
      <c r="EP131" s="72">
        <v>0</v>
      </c>
      <c r="EQ131" s="496">
        <f t="shared" si="1209"/>
        <v>0</v>
      </c>
      <c r="ER131" s="10"/>
      <c r="ES131" s="61"/>
      <c r="ET131" s="8"/>
      <c r="EU131" s="61"/>
      <c r="EV131" s="87" t="s">
        <v>76</v>
      </c>
      <c r="EW131" s="11" t="s">
        <v>53</v>
      </c>
      <c r="EX131" s="14"/>
      <c r="EY131" s="72">
        <v>0</v>
      </c>
      <c r="EZ131" s="496">
        <f t="shared" si="1192"/>
        <v>0</v>
      </c>
      <c r="FA131" s="88"/>
      <c r="FC131" s="44"/>
      <c r="FD131" s="302"/>
      <c r="FE131" s="87" t="s">
        <v>73</v>
      </c>
      <c r="FF131" s="8" t="s">
        <v>129</v>
      </c>
      <c r="FG131" s="61"/>
      <c r="FH131" s="72">
        <v>0</v>
      </c>
      <c r="FI131" s="496">
        <f t="shared" si="1210"/>
        <v>0</v>
      </c>
      <c r="FJ131" s="10"/>
      <c r="FK131" s="8"/>
      <c r="FL131" s="61"/>
      <c r="FM131" s="61"/>
      <c r="FN131" s="87" t="s">
        <v>73</v>
      </c>
      <c r="FO131" s="8" t="s">
        <v>129</v>
      </c>
      <c r="FP131" s="61"/>
      <c r="FQ131" s="109"/>
      <c r="FR131" s="109">
        <f t="shared" si="1211"/>
        <v>0</v>
      </c>
      <c r="FS131" s="88"/>
    </row>
    <row r="132" spans="1:175" x14ac:dyDescent="0.25">
      <c r="O132" s="5"/>
      <c r="P132" s="7"/>
      <c r="Q132" s="7"/>
      <c r="R132" s="7"/>
      <c r="S132" s="7"/>
      <c r="T132" s="7"/>
      <c r="U132" s="7"/>
      <c r="V132" s="40"/>
      <c r="W132" s="27"/>
      <c r="X132" s="27"/>
      <c r="Y132" s="27"/>
      <c r="Z132" s="27"/>
      <c r="AA132" s="27"/>
      <c r="EK132" s="44"/>
      <c r="EL132" s="302"/>
      <c r="EM132" s="87" t="s">
        <v>105</v>
      </c>
      <c r="EN132" s="11" t="s">
        <v>57</v>
      </c>
      <c r="EO132" s="14"/>
      <c r="EP132" s="72">
        <v>5.5</v>
      </c>
      <c r="EQ132" s="496">
        <f t="shared" si="1209"/>
        <v>0</v>
      </c>
      <c r="ER132" s="10"/>
      <c r="ES132" s="61"/>
      <c r="ET132" s="8"/>
      <c r="EU132" s="61"/>
      <c r="EV132" s="87" t="s">
        <v>105</v>
      </c>
      <c r="EW132" s="11" t="s">
        <v>57</v>
      </c>
      <c r="EX132" s="14"/>
      <c r="EY132" s="72">
        <v>0</v>
      </c>
      <c r="EZ132" s="496">
        <f t="shared" si="1192"/>
        <v>0</v>
      </c>
      <c r="FA132" s="88"/>
      <c r="FC132" s="44"/>
      <c r="FD132" s="302"/>
      <c r="FE132" s="236" t="s">
        <v>100</v>
      </c>
      <c r="FF132" s="238" t="s">
        <v>52</v>
      </c>
      <c r="FG132" s="238"/>
      <c r="FH132" s="239">
        <f>IF($EX$4=0,0,$EX$85/$EX$4*3)</f>
        <v>0</v>
      </c>
      <c r="FI132" s="496">
        <f t="shared" si="1210"/>
        <v>0</v>
      </c>
      <c r="FJ132" s="252" t="str">
        <f>IF(FH132&gt;0,"","CONTROL")</f>
        <v>CONTROL</v>
      </c>
      <c r="FK132" s="87" t="s">
        <v>101</v>
      </c>
      <c r="FL132" s="8" t="s">
        <v>322</v>
      </c>
      <c r="FM132" s="109">
        <f>FI130</f>
        <v>0</v>
      </c>
      <c r="FN132" s="87" t="s">
        <v>133</v>
      </c>
      <c r="FO132" s="8" t="s">
        <v>132</v>
      </c>
      <c r="FP132" s="61"/>
      <c r="FQ132" s="109"/>
      <c r="FR132" s="109">
        <f>FR120+FR108+FR96+FI120+FI108+FI96</f>
        <v>0</v>
      </c>
      <c r="FS132" s="88"/>
    </row>
    <row r="133" spans="1:175" x14ac:dyDescent="0.25">
      <c r="O133" s="5"/>
      <c r="P133" s="7"/>
      <c r="Q133" s="7"/>
      <c r="R133" s="7"/>
      <c r="S133" s="7"/>
      <c r="T133" s="7"/>
      <c r="U133" s="7"/>
      <c r="V133" s="40"/>
      <c r="W133" s="27"/>
      <c r="X133" s="27"/>
      <c r="Y133" s="27"/>
      <c r="Z133" s="27"/>
      <c r="AA133" s="27"/>
      <c r="EK133" s="44"/>
      <c r="EL133" s="295" t="s">
        <v>335</v>
      </c>
      <c r="EM133" s="296">
        <v>0</v>
      </c>
      <c r="EN133" s="297">
        <v>1</v>
      </c>
      <c r="EO133" s="190">
        <f>SUM(EP134:EP144)</f>
        <v>32.5</v>
      </c>
      <c r="EP133" s="107"/>
      <c r="EQ133" s="496">
        <f>SUM(EQ134:EQ144)</f>
        <v>0</v>
      </c>
      <c r="ER133" s="10"/>
      <c r="ES133" s="61"/>
      <c r="ET133" s="87"/>
      <c r="EU133" s="598" t="s">
        <v>229</v>
      </c>
      <c r="EV133" s="8"/>
      <c r="EW133" s="8"/>
      <c r="EX133" s="8"/>
      <c r="EY133" s="8"/>
      <c r="EZ133" s="109"/>
      <c r="FA133" s="88"/>
      <c r="FC133" s="44"/>
      <c r="FD133" s="302"/>
      <c r="FE133" s="87" t="s">
        <v>65</v>
      </c>
      <c r="FF133" s="95" t="s">
        <v>60</v>
      </c>
      <c r="FG133" s="14"/>
      <c r="FH133" s="72">
        <v>0</v>
      </c>
      <c r="FI133" s="496">
        <f t="shared" si="1210"/>
        <v>0</v>
      </c>
      <c r="FJ133" s="10"/>
      <c r="FK133" s="87" t="s">
        <v>100</v>
      </c>
      <c r="FL133" s="8" t="s">
        <v>52</v>
      </c>
      <c r="FM133" s="109">
        <f>FI132</f>
        <v>0</v>
      </c>
      <c r="FN133" s="87" t="s">
        <v>65</v>
      </c>
      <c r="FO133" s="95" t="s">
        <v>60</v>
      </c>
      <c r="FP133" s="14"/>
      <c r="FQ133" s="109"/>
      <c r="FR133" s="109">
        <f t="shared" si="1211"/>
        <v>0</v>
      </c>
      <c r="FS133" s="88"/>
    </row>
    <row r="134" spans="1:175" x14ac:dyDescent="0.25">
      <c r="EK134" s="44"/>
      <c r="EL134" s="302"/>
      <c r="EM134" s="87" t="s">
        <v>90</v>
      </c>
      <c r="EN134" s="95" t="s">
        <v>111</v>
      </c>
      <c r="EO134" s="14"/>
      <c r="EP134" s="72">
        <v>0</v>
      </c>
      <c r="EQ134" s="496">
        <f t="shared" ref="EQ134:EQ144" si="1236">EM$133*EN$133*EP134</f>
        <v>0</v>
      </c>
      <c r="ER134" s="10"/>
      <c r="ES134" s="175" t="s">
        <v>109</v>
      </c>
      <c r="ET134" s="240">
        <f>IF(EU134=0,0,EZ134/EU134)</f>
        <v>0</v>
      </c>
      <c r="EU134" s="72">
        <f>5.5+(9.6/2/2.75)</f>
        <v>7.2454545454545451</v>
      </c>
      <c r="EV134" s="87" t="s">
        <v>90</v>
      </c>
      <c r="EW134" s="95" t="s">
        <v>111</v>
      </c>
      <c r="EX134" s="14"/>
      <c r="EY134" s="109"/>
      <c r="EZ134" s="109">
        <f t="shared" ref="EZ134:EZ144" si="1237">EZ122+EZ110+EZ98+EQ134+EQ122+EQ110+EQ98</f>
        <v>0</v>
      </c>
      <c r="FA134" s="88"/>
      <c r="FC134" s="44"/>
      <c r="FD134" s="302"/>
      <c r="FE134" s="87" t="s">
        <v>72</v>
      </c>
      <c r="FF134" s="8" t="s">
        <v>154</v>
      </c>
      <c r="FG134" s="61"/>
      <c r="FH134" s="72">
        <v>0</v>
      </c>
      <c r="FI134" s="496">
        <f t="shared" si="1210"/>
        <v>0</v>
      </c>
      <c r="FJ134" s="10"/>
      <c r="FK134" s="87" t="s">
        <v>104</v>
      </c>
      <c r="FL134" s="11" t="s">
        <v>56</v>
      </c>
      <c r="FM134" s="109">
        <f>FI135</f>
        <v>0</v>
      </c>
      <c r="FN134" s="87" t="s">
        <v>72</v>
      </c>
      <c r="FO134" s="8" t="s">
        <v>154</v>
      </c>
      <c r="FP134" s="61"/>
      <c r="FQ134" s="109"/>
      <c r="FR134" s="109">
        <f t="shared" si="1211"/>
        <v>0</v>
      </c>
      <c r="FS134" s="88"/>
    </row>
    <row r="135" spans="1:175" x14ac:dyDescent="0.25">
      <c r="EK135" s="44"/>
      <c r="EL135" s="302"/>
      <c r="EM135" s="87" t="s">
        <v>99</v>
      </c>
      <c r="EN135" s="95" t="s">
        <v>112</v>
      </c>
      <c r="EO135" s="14"/>
      <c r="EP135" s="72">
        <v>0</v>
      </c>
      <c r="EQ135" s="496">
        <f t="shared" si="1236"/>
        <v>0</v>
      </c>
      <c r="ER135" s="10"/>
      <c r="ES135" s="175" t="s">
        <v>109</v>
      </c>
      <c r="ET135" s="240">
        <f>IF(EU135=0,0,EZ135/EU135)</f>
        <v>0</v>
      </c>
      <c r="EU135" s="72">
        <f>1.75+(9.3/2/7.85)</f>
        <v>2.3423566878980893</v>
      </c>
      <c r="EV135" s="87" t="s">
        <v>99</v>
      </c>
      <c r="EW135" s="95" t="s">
        <v>112</v>
      </c>
      <c r="EX135" s="14"/>
      <c r="EY135" s="109"/>
      <c r="EZ135" s="109">
        <f t="shared" si="1237"/>
        <v>0</v>
      </c>
      <c r="FA135" s="88"/>
      <c r="FC135" s="44"/>
      <c r="FD135" s="302"/>
      <c r="FE135" s="236" t="s">
        <v>104</v>
      </c>
      <c r="FF135" s="237" t="s">
        <v>56</v>
      </c>
      <c r="FG135" s="310"/>
      <c r="FH135" s="239">
        <f>IF($EV$90=0,0,$EX$90/$EV$90/6/4/2)</f>
        <v>0</v>
      </c>
      <c r="FI135" s="496">
        <f t="shared" si="1210"/>
        <v>0</v>
      </c>
      <c r="FJ135" s="252" t="str">
        <f>IF(FH135&gt;0,"","CONTROL")</f>
        <v>CONTROL</v>
      </c>
      <c r="FK135" s="8"/>
      <c r="FL135" s="61"/>
      <c r="FM135" s="61"/>
      <c r="FN135" s="87" t="s">
        <v>76</v>
      </c>
      <c r="FO135" s="11" t="s">
        <v>53</v>
      </c>
      <c r="FP135" s="14"/>
      <c r="FQ135" s="109"/>
      <c r="FR135" s="109">
        <f>FR123+FR111+FR99+FI123+FI111+FI99</f>
        <v>0</v>
      </c>
      <c r="FS135" s="88"/>
    </row>
    <row r="136" spans="1:175" x14ac:dyDescent="0.25">
      <c r="EK136" s="44"/>
      <c r="EL136" s="302"/>
      <c r="EM136" s="87" t="s">
        <v>91</v>
      </c>
      <c r="EN136" s="95" t="s">
        <v>321</v>
      </c>
      <c r="EO136" s="14"/>
      <c r="EP136" s="72">
        <v>0</v>
      </c>
      <c r="EQ136" s="496">
        <f t="shared" si="1236"/>
        <v>0</v>
      </c>
      <c r="ER136" s="10"/>
      <c r="ES136" s="175" t="s">
        <v>109</v>
      </c>
      <c r="ET136" s="240">
        <f>IF(EU136=0,0,EZ136/EU136)</f>
        <v>0</v>
      </c>
      <c r="EU136" s="72">
        <v>8.8000000000000007</v>
      </c>
      <c r="EV136" s="87" t="s">
        <v>91</v>
      </c>
      <c r="EW136" s="95" t="s">
        <v>321</v>
      </c>
      <c r="EX136" s="14"/>
      <c r="EY136" s="109"/>
      <c r="EZ136" s="109">
        <f t="shared" si="1237"/>
        <v>0</v>
      </c>
      <c r="FA136" s="88"/>
      <c r="FC136" s="44"/>
      <c r="FD136" s="302"/>
      <c r="FE136" s="87" t="s">
        <v>105</v>
      </c>
      <c r="FF136" s="11" t="s">
        <v>57</v>
      </c>
      <c r="FG136" s="14"/>
      <c r="FH136" s="72">
        <v>25</v>
      </c>
      <c r="FI136" s="496">
        <f t="shared" si="1210"/>
        <v>0</v>
      </c>
      <c r="FJ136" s="10"/>
      <c r="FK136" s="8"/>
      <c r="FL136" s="61"/>
      <c r="FM136" s="61"/>
      <c r="FN136" s="87" t="s">
        <v>105</v>
      </c>
      <c r="FO136" s="11" t="s">
        <v>57</v>
      </c>
      <c r="FP136" s="14"/>
      <c r="FQ136" s="109"/>
      <c r="FR136" s="109">
        <f t="shared" si="1211"/>
        <v>0</v>
      </c>
      <c r="FS136" s="88"/>
    </row>
    <row r="137" spans="1:175" x14ac:dyDescent="0.25">
      <c r="EK137" s="44"/>
      <c r="EL137" s="61"/>
      <c r="EM137" s="87" t="s">
        <v>240</v>
      </c>
      <c r="EN137" s="95" t="s">
        <v>246</v>
      </c>
      <c r="EO137" s="14"/>
      <c r="EP137" s="72">
        <v>0</v>
      </c>
      <c r="EQ137" s="496">
        <f t="shared" si="1236"/>
        <v>0</v>
      </c>
      <c r="ER137" s="61"/>
      <c r="ES137" s="175" t="s">
        <v>109</v>
      </c>
      <c r="ET137" s="240">
        <f>IF(EU137=0,0,EZ137/EU137)</f>
        <v>0</v>
      </c>
      <c r="EU137" s="72">
        <v>6.3</v>
      </c>
      <c r="EV137" s="87" t="s">
        <v>240</v>
      </c>
      <c r="EW137" s="95" t="s">
        <v>246</v>
      </c>
      <c r="EX137" s="14"/>
      <c r="EY137" s="109"/>
      <c r="EZ137" s="109">
        <f t="shared" si="1237"/>
        <v>0</v>
      </c>
      <c r="FA137" s="88"/>
      <c r="FC137" s="110"/>
      <c r="FD137" s="113"/>
      <c r="FE137" s="113"/>
      <c r="FF137" s="113"/>
      <c r="FG137" s="113"/>
      <c r="FH137" s="113"/>
      <c r="FI137" s="113"/>
      <c r="FJ137" s="89"/>
      <c r="FK137" s="90"/>
      <c r="FL137" s="113"/>
      <c r="FM137" s="113"/>
      <c r="FN137" s="176"/>
      <c r="FO137" s="90"/>
      <c r="FP137" s="90"/>
      <c r="FQ137" s="90"/>
      <c r="FR137" s="133">
        <f>SUM(FR126:FR136)+FM132+FM133+FM134</f>
        <v>0</v>
      </c>
      <c r="FS137" s="91" t="s">
        <v>245</v>
      </c>
    </row>
    <row r="138" spans="1:175" x14ac:dyDescent="0.25">
      <c r="EK138" s="44"/>
      <c r="EL138" s="302"/>
      <c r="EM138" s="236" t="s">
        <v>101</v>
      </c>
      <c r="EN138" s="238" t="s">
        <v>322</v>
      </c>
      <c r="EO138" s="238"/>
      <c r="EP138" s="239">
        <v>7.5</v>
      </c>
      <c r="EQ138" s="496">
        <f t="shared" si="1236"/>
        <v>0</v>
      </c>
      <c r="ER138" s="10"/>
      <c r="ES138" s="175" t="s">
        <v>45</v>
      </c>
      <c r="ET138" s="240">
        <f>IF(EU138=0,0,EZ138/EU138)</f>
        <v>0</v>
      </c>
      <c r="EU138" s="72">
        <v>7</v>
      </c>
      <c r="EV138" s="87" t="s">
        <v>96</v>
      </c>
      <c r="EW138" s="8" t="s">
        <v>46</v>
      </c>
      <c r="EX138" s="61"/>
      <c r="EY138" s="109"/>
      <c r="EZ138" s="109">
        <f>EZ126+EZ114+EZ102+EQ126+EQ114+EQ102</f>
        <v>0</v>
      </c>
      <c r="FA138" s="88"/>
      <c r="FB138" s="61"/>
      <c r="FC138" s="87"/>
      <c r="FD138" s="61"/>
      <c r="FE138" s="61"/>
      <c r="FF138" s="61"/>
      <c r="FG138" s="61"/>
      <c r="FH138" s="61"/>
      <c r="FI138" s="61"/>
      <c r="FJ138" s="496"/>
      <c r="FK138" s="10"/>
      <c r="FL138" s="10"/>
      <c r="FM138" s="10"/>
      <c r="FN138" s="10"/>
      <c r="FO138" s="119"/>
      <c r="FP138" s="118"/>
      <c r="FQ138" s="10"/>
      <c r="FR138" s="8"/>
      <c r="FS138" s="61"/>
    </row>
    <row r="139" spans="1:175" x14ac:dyDescent="0.25">
      <c r="EK139" s="44"/>
      <c r="EL139" s="302"/>
      <c r="EM139" s="87" t="s">
        <v>73</v>
      </c>
      <c r="EN139" s="8" t="s">
        <v>129</v>
      </c>
      <c r="EO139" s="61"/>
      <c r="EP139" s="72">
        <v>0</v>
      </c>
      <c r="EQ139" s="496">
        <f t="shared" si="1236"/>
        <v>0</v>
      </c>
      <c r="ER139" s="10"/>
      <c r="ES139" s="61"/>
      <c r="ET139" s="8"/>
      <c r="EU139" s="61"/>
      <c r="EV139" s="87" t="s">
        <v>73</v>
      </c>
      <c r="EW139" s="8" t="s">
        <v>129</v>
      </c>
      <c r="EX139" s="61"/>
      <c r="EY139" s="109"/>
      <c r="EZ139" s="109">
        <f t="shared" si="1237"/>
        <v>0</v>
      </c>
      <c r="FA139" s="88"/>
      <c r="FB139" s="61"/>
      <c r="FC139" s="87"/>
      <c r="FD139" s="61"/>
      <c r="FE139" s="61"/>
      <c r="FF139" s="61"/>
      <c r="FG139" s="61"/>
      <c r="FH139" s="61"/>
      <c r="FI139" s="61"/>
      <c r="FJ139" s="496"/>
      <c r="FK139" s="10"/>
      <c r="FL139" s="10"/>
      <c r="FM139" s="10"/>
      <c r="FN139" s="10"/>
      <c r="FO139" s="119"/>
      <c r="FP139" s="118"/>
      <c r="FQ139" s="10"/>
      <c r="FR139" s="8"/>
      <c r="FS139" s="61"/>
    </row>
    <row r="140" spans="1:175" x14ac:dyDescent="0.25">
      <c r="EK140" s="44"/>
      <c r="EL140" s="302"/>
      <c r="EM140" s="236" t="s">
        <v>100</v>
      </c>
      <c r="EN140" s="238" t="s">
        <v>52</v>
      </c>
      <c r="EO140" s="238"/>
      <c r="EP140" s="239">
        <f>IF($EX$4=0,0,$EX$85/$EX$4*3)</f>
        <v>0</v>
      </c>
      <c r="EQ140" s="496">
        <f t="shared" si="1236"/>
        <v>0</v>
      </c>
      <c r="ER140" s="251" t="str">
        <f>IF(EP140&gt;0,"","CONTROL")</f>
        <v>CONTROL</v>
      </c>
      <c r="ES140" s="87" t="s">
        <v>101</v>
      </c>
      <c r="ET140" s="8" t="s">
        <v>322</v>
      </c>
      <c r="EU140" s="109">
        <f>EQ138</f>
        <v>0</v>
      </c>
      <c r="EV140" s="87" t="s">
        <v>133</v>
      </c>
      <c r="EW140" s="8" t="s">
        <v>132</v>
      </c>
      <c r="EX140" s="61"/>
      <c r="EY140" s="109"/>
      <c r="EZ140" s="109">
        <f>EZ128+EZ116+EZ104+EQ128+EQ116+EQ104</f>
        <v>0</v>
      </c>
      <c r="FA140" s="88"/>
      <c r="FB140" s="61"/>
      <c r="FC140" s="87"/>
      <c r="FD140" s="61"/>
      <c r="FE140" s="61"/>
      <c r="FF140" s="61"/>
      <c r="FG140" s="61"/>
      <c r="FH140" s="61"/>
      <c r="FI140" s="61"/>
      <c r="FJ140" s="496"/>
      <c r="FK140" s="10"/>
      <c r="FL140" s="10"/>
      <c r="FM140" s="10"/>
      <c r="FN140" s="10"/>
      <c r="FO140" s="119"/>
      <c r="FP140" s="118"/>
      <c r="FQ140" s="10"/>
      <c r="FR140" s="8"/>
      <c r="FS140" s="61"/>
    </row>
    <row r="141" spans="1:175" x14ac:dyDescent="0.25">
      <c r="EK141" s="44"/>
      <c r="EL141" s="302"/>
      <c r="EM141" s="87" t="s">
        <v>65</v>
      </c>
      <c r="EN141" s="95" t="s">
        <v>60</v>
      </c>
      <c r="EO141" s="14"/>
      <c r="EP141" s="72">
        <v>0</v>
      </c>
      <c r="EQ141" s="496">
        <f t="shared" si="1236"/>
        <v>0</v>
      </c>
      <c r="ER141" s="10"/>
      <c r="ES141" s="87" t="s">
        <v>100</v>
      </c>
      <c r="ET141" s="8" t="s">
        <v>52</v>
      </c>
      <c r="EU141" s="109">
        <f>EQ140</f>
        <v>0</v>
      </c>
      <c r="EV141" s="87" t="s">
        <v>65</v>
      </c>
      <c r="EW141" s="95" t="s">
        <v>60</v>
      </c>
      <c r="EX141" s="14"/>
      <c r="EY141" s="109"/>
      <c r="EZ141" s="109">
        <f t="shared" si="1237"/>
        <v>0</v>
      </c>
      <c r="FA141" s="88"/>
      <c r="FB141" s="61"/>
      <c r="FC141" s="87"/>
      <c r="FD141" s="61"/>
      <c r="FE141" s="61"/>
      <c r="FF141" s="61"/>
      <c r="FG141" s="61"/>
      <c r="FH141" s="61"/>
      <c r="FI141" s="61"/>
      <c r="FJ141" s="496"/>
      <c r="FK141" s="10"/>
      <c r="FL141" s="10"/>
      <c r="FM141" s="10"/>
      <c r="FN141" s="10"/>
      <c r="FO141" s="119"/>
      <c r="FP141" s="118"/>
      <c r="FQ141" s="10"/>
      <c r="FR141" s="8"/>
      <c r="FS141" s="61"/>
    </row>
    <row r="142" spans="1:175" x14ac:dyDescent="0.25">
      <c r="EK142" s="44"/>
      <c r="EL142" s="302"/>
      <c r="EM142" s="87" t="s">
        <v>72</v>
      </c>
      <c r="EN142" s="8" t="s">
        <v>154</v>
      </c>
      <c r="EO142" s="61"/>
      <c r="EP142" s="72">
        <v>0</v>
      </c>
      <c r="EQ142" s="496">
        <f t="shared" si="1236"/>
        <v>0</v>
      </c>
      <c r="ER142" s="10"/>
      <c r="ES142" s="87" t="s">
        <v>104</v>
      </c>
      <c r="ET142" s="11" t="s">
        <v>56</v>
      </c>
      <c r="EU142" s="109">
        <f>EQ143</f>
        <v>0</v>
      </c>
      <c r="EV142" s="87" t="s">
        <v>72</v>
      </c>
      <c r="EW142" s="8" t="s">
        <v>154</v>
      </c>
      <c r="EX142" s="61"/>
      <c r="EY142" s="109"/>
      <c r="EZ142" s="109">
        <f t="shared" si="1237"/>
        <v>0</v>
      </c>
      <c r="FA142" s="88"/>
      <c r="FB142" s="61"/>
      <c r="FC142" s="87"/>
      <c r="FD142" s="61"/>
      <c r="FE142" s="61"/>
      <c r="FF142" s="61"/>
      <c r="FG142" s="61"/>
      <c r="FH142" s="61"/>
      <c r="FI142" s="61"/>
      <c r="FJ142" s="496"/>
      <c r="FK142" s="10"/>
      <c r="FL142" s="10"/>
      <c r="FM142" s="10"/>
      <c r="FN142" s="10"/>
      <c r="FO142" s="119"/>
      <c r="FP142" s="118"/>
      <c r="FQ142" s="10"/>
      <c r="FR142" s="8"/>
      <c r="FS142" s="61"/>
    </row>
    <row r="143" spans="1:175" x14ac:dyDescent="0.25">
      <c r="EK143" s="44"/>
      <c r="EL143" s="302"/>
      <c r="EM143" s="236" t="s">
        <v>104</v>
      </c>
      <c r="EN143" s="237" t="s">
        <v>56</v>
      </c>
      <c r="EO143" s="310"/>
      <c r="EP143" s="239">
        <f>IF($EV$90=0,0,$EX$90/$EV$90/6/4/2)</f>
        <v>0</v>
      </c>
      <c r="EQ143" s="496">
        <f t="shared" si="1236"/>
        <v>0</v>
      </c>
      <c r="ER143" s="251" t="str">
        <f>IF(EP143&gt;0,"","CONTROL")</f>
        <v>CONTROL</v>
      </c>
      <c r="ES143" s="61"/>
      <c r="ET143" s="8"/>
      <c r="EU143" s="61"/>
      <c r="EV143" s="87" t="s">
        <v>76</v>
      </c>
      <c r="EW143" s="11" t="s">
        <v>53</v>
      </c>
      <c r="EX143" s="14"/>
      <c r="EY143" s="109"/>
      <c r="EZ143" s="109">
        <f>EZ131+EZ119+EZ107+EQ131+EQ119+EQ107</f>
        <v>0</v>
      </c>
      <c r="FA143" s="88"/>
      <c r="FB143" s="61"/>
      <c r="FC143" s="87"/>
      <c r="FD143" s="61"/>
      <c r="FE143" s="61"/>
      <c r="FF143" s="61"/>
      <c r="FG143" s="61"/>
      <c r="FH143" s="61"/>
      <c r="FI143" s="61"/>
      <c r="FJ143" s="496"/>
      <c r="FK143" s="10"/>
      <c r="FL143" s="10"/>
      <c r="FM143" s="10"/>
      <c r="FN143" s="10"/>
      <c r="FO143" s="119"/>
      <c r="FP143" s="118"/>
      <c r="FQ143" s="10"/>
      <c r="FR143" s="8"/>
      <c r="FS143" s="61"/>
    </row>
    <row r="144" spans="1:175" x14ac:dyDescent="0.25">
      <c r="EK144" s="44"/>
      <c r="EL144" s="302"/>
      <c r="EM144" s="87" t="s">
        <v>105</v>
      </c>
      <c r="EN144" s="11" t="s">
        <v>57</v>
      </c>
      <c r="EO144" s="14"/>
      <c r="EP144" s="72">
        <v>25</v>
      </c>
      <c r="EQ144" s="496">
        <f t="shared" si="1236"/>
        <v>0</v>
      </c>
      <c r="ER144" s="10"/>
      <c r="ES144" s="61"/>
      <c r="ET144" s="8"/>
      <c r="EU144" s="61"/>
      <c r="EV144" s="87" t="s">
        <v>105</v>
      </c>
      <c r="EW144" s="11" t="s">
        <v>57</v>
      </c>
      <c r="EX144" s="14"/>
      <c r="EY144" s="109"/>
      <c r="EZ144" s="109">
        <f t="shared" si="1237"/>
        <v>0</v>
      </c>
      <c r="FA144" s="88"/>
      <c r="FB144" s="61"/>
      <c r="FC144" s="87"/>
      <c r="FD144" s="61"/>
      <c r="FE144" s="61"/>
      <c r="FF144" s="61"/>
      <c r="FG144" s="61"/>
      <c r="FH144" s="61"/>
      <c r="FI144" s="61"/>
      <c r="FJ144" s="496"/>
      <c r="FK144" s="10"/>
      <c r="FL144" s="10"/>
      <c r="FM144" s="10"/>
      <c r="FN144" s="10"/>
      <c r="FO144" s="119"/>
      <c r="FP144" s="118"/>
      <c r="FQ144" s="10"/>
      <c r="FR144" s="8"/>
      <c r="FS144" s="61"/>
    </row>
    <row r="145" spans="141:175" x14ac:dyDescent="0.25">
      <c r="EK145" s="110"/>
      <c r="EL145" s="113"/>
      <c r="EM145" s="113"/>
      <c r="EN145" s="113"/>
      <c r="EO145" s="113"/>
      <c r="EP145" s="113"/>
      <c r="EQ145" s="113"/>
      <c r="ER145" s="89"/>
      <c r="ES145" s="176"/>
      <c r="ET145" s="113"/>
      <c r="EU145" s="90"/>
      <c r="EV145" s="90"/>
      <c r="EW145" s="90"/>
      <c r="EX145" s="90"/>
      <c r="EY145" s="90"/>
      <c r="EZ145" s="133">
        <f>SUM(EZ134:EZ144)+EU140+EU141+EU142</f>
        <v>0</v>
      </c>
      <c r="FA145" s="91" t="s">
        <v>245</v>
      </c>
      <c r="FB145" s="61"/>
      <c r="FC145" s="87"/>
      <c r="FD145" s="61"/>
      <c r="FE145" s="61"/>
      <c r="FF145" s="61"/>
      <c r="FG145" s="61"/>
      <c r="FH145" s="61"/>
      <c r="FI145" s="61"/>
      <c r="FJ145" s="496"/>
      <c r="FK145" s="10"/>
      <c r="FL145" s="10"/>
      <c r="FM145" s="10"/>
      <c r="FN145" s="10"/>
      <c r="FO145" s="119"/>
      <c r="FP145" s="118"/>
      <c r="FQ145" s="10"/>
      <c r="FR145" s="8"/>
      <c r="FS145" s="61"/>
    </row>
  </sheetData>
  <mergeCells count="527">
    <mergeCell ref="BH78:BI78"/>
    <mergeCell ref="BT78:BU78"/>
    <mergeCell ref="BV78:BW78"/>
    <mergeCell ref="CH78:CI78"/>
    <mergeCell ref="CJ78:CK78"/>
    <mergeCell ref="L86:M86"/>
    <mergeCell ref="Z86:AA86"/>
    <mergeCell ref="AN86:AO86"/>
    <mergeCell ref="BB86:BC86"/>
    <mergeCell ref="BP86:BQ86"/>
    <mergeCell ref="CD86:CE86"/>
    <mergeCell ref="BH79:BI79"/>
    <mergeCell ref="BT79:BU79"/>
    <mergeCell ref="BV79:BW79"/>
    <mergeCell ref="CH79:CI79"/>
    <mergeCell ref="CJ79:CK79"/>
    <mergeCell ref="EN39:EO39"/>
    <mergeCell ref="EN40:EO40"/>
    <mergeCell ref="EN41:EO41"/>
    <mergeCell ref="EN42:EO42"/>
    <mergeCell ref="EN43:EO43"/>
    <mergeCell ref="EN44:EO44"/>
    <mergeCell ref="EU3:EV3"/>
    <mergeCell ref="FP3:FQ3"/>
    <mergeCell ref="FL5:FM5"/>
    <mergeCell ref="EY5:EZ5"/>
    <mergeCell ref="EN45:EO45"/>
    <mergeCell ref="EN46:EO46"/>
    <mergeCell ref="EN47:EO47"/>
    <mergeCell ref="EN48:EO48"/>
    <mergeCell ref="D62:E62"/>
    <mergeCell ref="R62:S62"/>
    <mergeCell ref="AF62:AG62"/>
    <mergeCell ref="AT62:AU62"/>
    <mergeCell ref="BH62:BI62"/>
    <mergeCell ref="BV62:BW62"/>
    <mergeCell ref="CJ62:CK62"/>
    <mergeCell ref="CX62:CY62"/>
    <mergeCell ref="DL62:DM62"/>
    <mergeCell ref="DZ62:EA62"/>
    <mergeCell ref="L62:M62"/>
    <mergeCell ref="Z62:AA62"/>
    <mergeCell ref="AN62:AO62"/>
    <mergeCell ref="BB62:BC62"/>
    <mergeCell ref="BP62:BQ62"/>
    <mergeCell ref="CD62:CE62"/>
    <mergeCell ref="CR62:CS62"/>
    <mergeCell ref="DF62:DG62"/>
    <mergeCell ref="DT62:DU62"/>
    <mergeCell ref="EH62:EI62"/>
    <mergeCell ref="B63:C63"/>
    <mergeCell ref="D63:E63"/>
    <mergeCell ref="P63:Q63"/>
    <mergeCell ref="R63:S63"/>
    <mergeCell ref="AD63:AE63"/>
    <mergeCell ref="AF63:AG63"/>
    <mergeCell ref="DX63:DY63"/>
    <mergeCell ref="DZ63:EA63"/>
    <mergeCell ref="B64:C64"/>
    <mergeCell ref="D64:E64"/>
    <mergeCell ref="P64:Q64"/>
    <mergeCell ref="R64:S64"/>
    <mergeCell ref="AD64:AE64"/>
    <mergeCell ref="AF64:AG64"/>
    <mergeCell ref="AR64:AS64"/>
    <mergeCell ref="AT64:AU64"/>
    <mergeCell ref="CH63:CI63"/>
    <mergeCell ref="CJ63:CK63"/>
    <mergeCell ref="CV63:CW63"/>
    <mergeCell ref="CX63:CY63"/>
    <mergeCell ref="DJ63:DK63"/>
    <mergeCell ref="DL63:DM63"/>
    <mergeCell ref="AR63:AS63"/>
    <mergeCell ref="AT63:AU63"/>
    <mergeCell ref="BF63:BG63"/>
    <mergeCell ref="BH63:BI63"/>
    <mergeCell ref="BT63:BU63"/>
    <mergeCell ref="BV63:BW63"/>
    <mergeCell ref="CV64:CW64"/>
    <mergeCell ref="CX64:CY64"/>
    <mergeCell ref="DJ64:DK64"/>
    <mergeCell ref="DL64:DM64"/>
    <mergeCell ref="DX64:DY64"/>
    <mergeCell ref="DZ64:EA64"/>
    <mergeCell ref="BF64:BG64"/>
    <mergeCell ref="BH64:BI64"/>
    <mergeCell ref="BT64:BU64"/>
    <mergeCell ref="BV64:BW64"/>
    <mergeCell ref="CH64:CI64"/>
    <mergeCell ref="CJ64:CK64"/>
    <mergeCell ref="B66:C66"/>
    <mergeCell ref="D66:E66"/>
    <mergeCell ref="P66:Q66"/>
    <mergeCell ref="R66:S66"/>
    <mergeCell ref="AD66:AE66"/>
    <mergeCell ref="AF66:AG66"/>
    <mergeCell ref="AR66:AS66"/>
    <mergeCell ref="AT66:AU66"/>
    <mergeCell ref="CH65:CI65"/>
    <mergeCell ref="AR65:AS65"/>
    <mergeCell ref="AT65:AU65"/>
    <mergeCell ref="BF65:BG65"/>
    <mergeCell ref="BH65:BI65"/>
    <mergeCell ref="BT65:BU65"/>
    <mergeCell ref="BV65:BW65"/>
    <mergeCell ref="B65:C65"/>
    <mergeCell ref="D65:E65"/>
    <mergeCell ref="P65:Q65"/>
    <mergeCell ref="R65:S65"/>
    <mergeCell ref="AD65:AE65"/>
    <mergeCell ref="AF65:AG65"/>
    <mergeCell ref="DZ66:EA66"/>
    <mergeCell ref="BF66:BG66"/>
    <mergeCell ref="BH66:BI66"/>
    <mergeCell ref="BT66:BU66"/>
    <mergeCell ref="BV66:BW66"/>
    <mergeCell ref="CH66:CI66"/>
    <mergeCell ref="CJ66:CK66"/>
    <mergeCell ref="DX65:DY65"/>
    <mergeCell ref="DZ65:EA65"/>
    <mergeCell ref="CJ65:CK65"/>
    <mergeCell ref="CV65:CW65"/>
    <mergeCell ref="CX65:CY65"/>
    <mergeCell ref="DJ65:DK65"/>
    <mergeCell ref="DL65:DM65"/>
    <mergeCell ref="P67:Q67"/>
    <mergeCell ref="R67:S67"/>
    <mergeCell ref="AD67:AE67"/>
    <mergeCell ref="AF67:AG67"/>
    <mergeCell ref="CV66:CW66"/>
    <mergeCell ref="CX66:CY66"/>
    <mergeCell ref="DJ66:DK66"/>
    <mergeCell ref="DL66:DM66"/>
    <mergeCell ref="DX66:DY66"/>
    <mergeCell ref="DX67:DY67"/>
    <mergeCell ref="DZ67:EA67"/>
    <mergeCell ref="B68:C68"/>
    <mergeCell ref="D68:E68"/>
    <mergeCell ref="P68:Q68"/>
    <mergeCell ref="R68:S68"/>
    <mergeCell ref="AD68:AE68"/>
    <mergeCell ref="AF68:AG68"/>
    <mergeCell ref="AR68:AS68"/>
    <mergeCell ref="AT68:AU68"/>
    <mergeCell ref="CH67:CI67"/>
    <mergeCell ref="CJ67:CK67"/>
    <mergeCell ref="CV67:CW67"/>
    <mergeCell ref="CX67:CY67"/>
    <mergeCell ref="DJ67:DK67"/>
    <mergeCell ref="DL67:DM67"/>
    <mergeCell ref="AR67:AS67"/>
    <mergeCell ref="AT67:AU67"/>
    <mergeCell ref="BF67:BG67"/>
    <mergeCell ref="BH67:BI67"/>
    <mergeCell ref="BT67:BU67"/>
    <mergeCell ref="BV67:BW67"/>
    <mergeCell ref="B67:C67"/>
    <mergeCell ref="D67:E67"/>
    <mergeCell ref="CV68:CW68"/>
    <mergeCell ref="CX68:CY68"/>
    <mergeCell ref="DJ68:DK68"/>
    <mergeCell ref="DL68:DM68"/>
    <mergeCell ref="DX68:DY68"/>
    <mergeCell ref="DZ68:EA68"/>
    <mergeCell ref="BF68:BG68"/>
    <mergeCell ref="BH68:BI68"/>
    <mergeCell ref="BT68:BU68"/>
    <mergeCell ref="BV68:BW68"/>
    <mergeCell ref="CH68:CI68"/>
    <mergeCell ref="CJ68:CK68"/>
    <mergeCell ref="B70:C70"/>
    <mergeCell ref="D70:E70"/>
    <mergeCell ref="P70:Q70"/>
    <mergeCell ref="R70:S70"/>
    <mergeCell ref="AD70:AE70"/>
    <mergeCell ref="AF70:AG70"/>
    <mergeCell ref="AR70:AS70"/>
    <mergeCell ref="AT70:AU70"/>
    <mergeCell ref="CH69:CI69"/>
    <mergeCell ref="AR69:AS69"/>
    <mergeCell ref="AT69:AU69"/>
    <mergeCell ref="BF69:BG69"/>
    <mergeCell ref="BH69:BI69"/>
    <mergeCell ref="BT69:BU69"/>
    <mergeCell ref="BV69:BW69"/>
    <mergeCell ref="B69:C69"/>
    <mergeCell ref="D69:E69"/>
    <mergeCell ref="P69:Q69"/>
    <mergeCell ref="R69:S69"/>
    <mergeCell ref="AD69:AE69"/>
    <mergeCell ref="AF69:AG69"/>
    <mergeCell ref="DZ70:EA70"/>
    <mergeCell ref="BF70:BG70"/>
    <mergeCell ref="BH70:BI70"/>
    <mergeCell ref="BT70:BU70"/>
    <mergeCell ref="BV70:BW70"/>
    <mergeCell ref="CH70:CI70"/>
    <mergeCell ref="CJ70:CK70"/>
    <mergeCell ref="DX69:DY69"/>
    <mergeCell ref="DZ69:EA69"/>
    <mergeCell ref="CJ69:CK69"/>
    <mergeCell ref="CV69:CW69"/>
    <mergeCell ref="CX69:CY69"/>
    <mergeCell ref="DJ69:DK69"/>
    <mergeCell ref="DL69:DM69"/>
    <mergeCell ref="P71:Q71"/>
    <mergeCell ref="R71:S71"/>
    <mergeCell ref="AD71:AE71"/>
    <mergeCell ref="AF71:AG71"/>
    <mergeCell ref="CV70:CW70"/>
    <mergeCell ref="CX70:CY70"/>
    <mergeCell ref="DJ70:DK70"/>
    <mergeCell ref="DL70:DM70"/>
    <mergeCell ref="DX70:DY70"/>
    <mergeCell ref="DX71:DY71"/>
    <mergeCell ref="DZ71:EA71"/>
    <mergeCell ref="B72:C72"/>
    <mergeCell ref="D72:E72"/>
    <mergeCell ref="P72:Q72"/>
    <mergeCell ref="R72:S72"/>
    <mergeCell ref="AD72:AE72"/>
    <mergeCell ref="AF72:AG72"/>
    <mergeCell ref="AR72:AS72"/>
    <mergeCell ref="AT72:AU72"/>
    <mergeCell ref="CH71:CI71"/>
    <mergeCell ref="CJ71:CK71"/>
    <mergeCell ref="CV71:CW71"/>
    <mergeCell ref="CX71:CY71"/>
    <mergeCell ref="DJ71:DK71"/>
    <mergeCell ref="DL71:DM71"/>
    <mergeCell ref="AR71:AS71"/>
    <mergeCell ref="AT71:AU71"/>
    <mergeCell ref="BF71:BG71"/>
    <mergeCell ref="BH71:BI71"/>
    <mergeCell ref="BT71:BU71"/>
    <mergeCell ref="BV71:BW71"/>
    <mergeCell ref="B71:C71"/>
    <mergeCell ref="D71:E71"/>
    <mergeCell ref="CV72:CW72"/>
    <mergeCell ref="DJ72:DK72"/>
    <mergeCell ref="DL72:DM72"/>
    <mergeCell ref="DX72:DY72"/>
    <mergeCell ref="DZ72:EA72"/>
    <mergeCell ref="BF72:BG72"/>
    <mergeCell ref="BH72:BI72"/>
    <mergeCell ref="BT72:BU72"/>
    <mergeCell ref="BV72:BW72"/>
    <mergeCell ref="CH72:CI72"/>
    <mergeCell ref="CJ72:CK72"/>
    <mergeCell ref="BT73:BU73"/>
    <mergeCell ref="BV73:BW73"/>
    <mergeCell ref="B73:C73"/>
    <mergeCell ref="D73:E73"/>
    <mergeCell ref="P73:Q73"/>
    <mergeCell ref="R73:S73"/>
    <mergeCell ref="AD73:AE73"/>
    <mergeCell ref="AF73:AG73"/>
    <mergeCell ref="CX72:CY72"/>
    <mergeCell ref="BT74:BU74"/>
    <mergeCell ref="BV74:BW74"/>
    <mergeCell ref="CH74:CI74"/>
    <mergeCell ref="CJ74:CK74"/>
    <mergeCell ref="DX73:DY73"/>
    <mergeCell ref="DZ73:EA73"/>
    <mergeCell ref="B74:C74"/>
    <mergeCell ref="D74:E74"/>
    <mergeCell ref="P74:Q74"/>
    <mergeCell ref="R74:S74"/>
    <mergeCell ref="AD74:AE74"/>
    <mergeCell ref="AF74:AG74"/>
    <mergeCell ref="AR74:AS74"/>
    <mergeCell ref="AT74:AU74"/>
    <mergeCell ref="CH73:CI73"/>
    <mergeCell ref="CJ73:CK73"/>
    <mergeCell ref="CV73:CW73"/>
    <mergeCell ref="CX73:CY73"/>
    <mergeCell ref="DJ73:DK73"/>
    <mergeCell ref="DL73:DM73"/>
    <mergeCell ref="AR73:AS73"/>
    <mergeCell ref="AT73:AU73"/>
    <mergeCell ref="BF73:BG73"/>
    <mergeCell ref="BH73:BI73"/>
    <mergeCell ref="FJ85:FJ86"/>
    <mergeCell ref="FP85:FP86"/>
    <mergeCell ref="CV74:CW74"/>
    <mergeCell ref="CX74:CY74"/>
    <mergeCell ref="DJ74:DK74"/>
    <mergeCell ref="DL74:DM74"/>
    <mergeCell ref="DX74:DY74"/>
    <mergeCell ref="DZ74:EA74"/>
    <mergeCell ref="EH86:EI86"/>
    <mergeCell ref="DX76:DY76"/>
    <mergeCell ref="DZ76:EA76"/>
    <mergeCell ref="DX77:DY77"/>
    <mergeCell ref="DZ77:EA77"/>
    <mergeCell ref="CV78:CW78"/>
    <mergeCell ref="CX78:CY78"/>
    <mergeCell ref="DJ78:DK78"/>
    <mergeCell ref="DL78:DM78"/>
    <mergeCell ref="DX78:DY78"/>
    <mergeCell ref="DZ78:EA78"/>
    <mergeCell ref="DX79:DY79"/>
    <mergeCell ref="DZ79:EA79"/>
    <mergeCell ref="DF86:DG86"/>
    <mergeCell ref="DT86:DU86"/>
    <mergeCell ref="CV79:CW79"/>
    <mergeCell ref="EN49:EO49"/>
    <mergeCell ref="EN50:EO50"/>
    <mergeCell ref="EN51:EO51"/>
    <mergeCell ref="EN52:EO52"/>
    <mergeCell ref="EN53:EO53"/>
    <mergeCell ref="EN54:EO54"/>
    <mergeCell ref="EN55:EO55"/>
    <mergeCell ref="EN56:EO56"/>
    <mergeCell ref="EN57:EO57"/>
    <mergeCell ref="EN58:EO58"/>
    <mergeCell ref="EN59:EO59"/>
    <mergeCell ref="B75:C75"/>
    <mergeCell ref="D75:E75"/>
    <mergeCell ref="P75:Q75"/>
    <mergeCell ref="R75:S75"/>
    <mergeCell ref="AD75:AE75"/>
    <mergeCell ref="AF75:AG75"/>
    <mergeCell ref="AR75:AS75"/>
    <mergeCell ref="AT75:AU75"/>
    <mergeCell ref="BF75:BG75"/>
    <mergeCell ref="BH75:BI75"/>
    <mergeCell ref="BT75:BU75"/>
    <mergeCell ref="BV75:BW75"/>
    <mergeCell ref="CH75:CI75"/>
    <mergeCell ref="CJ75:CK75"/>
    <mergeCell ref="CV75:CW75"/>
    <mergeCell ref="CX75:CY75"/>
    <mergeCell ref="DJ75:DK75"/>
    <mergeCell ref="DL75:DM75"/>
    <mergeCell ref="DX75:DY75"/>
    <mergeCell ref="DZ75:EA75"/>
    <mergeCell ref="BF74:BG74"/>
    <mergeCell ref="BH74:BI74"/>
    <mergeCell ref="B76:C76"/>
    <mergeCell ref="D76:E76"/>
    <mergeCell ref="P76:Q76"/>
    <mergeCell ref="R76:S76"/>
    <mergeCell ref="AD76:AE76"/>
    <mergeCell ref="AF76:AG76"/>
    <mergeCell ref="AR76:AS76"/>
    <mergeCell ref="AT76:AU76"/>
    <mergeCell ref="BF76:BG76"/>
    <mergeCell ref="BH76:BI76"/>
    <mergeCell ref="BT76:BU76"/>
    <mergeCell ref="BV76:BW76"/>
    <mergeCell ref="CH76:CI76"/>
    <mergeCell ref="CJ76:CK76"/>
    <mergeCell ref="CV76:CW76"/>
    <mergeCell ref="CX76:CY76"/>
    <mergeCell ref="DJ76:DK76"/>
    <mergeCell ref="DL76:DM76"/>
    <mergeCell ref="B77:C77"/>
    <mergeCell ref="D77:E77"/>
    <mergeCell ref="P77:Q77"/>
    <mergeCell ref="R77:S77"/>
    <mergeCell ref="AD77:AE77"/>
    <mergeCell ref="AF77:AG77"/>
    <mergeCell ref="AR77:AS77"/>
    <mergeCell ref="AT77:AU77"/>
    <mergeCell ref="BF77:BG77"/>
    <mergeCell ref="BH77:BI77"/>
    <mergeCell ref="BT77:BU77"/>
    <mergeCell ref="BV77:BW77"/>
    <mergeCell ref="CH77:CI77"/>
    <mergeCell ref="CJ77:CK77"/>
    <mergeCell ref="CV77:CW77"/>
    <mergeCell ref="CX77:CY77"/>
    <mergeCell ref="DJ77:DK77"/>
    <mergeCell ref="DL77:DM77"/>
    <mergeCell ref="B78:C78"/>
    <mergeCell ref="D78:E78"/>
    <mergeCell ref="P78:Q78"/>
    <mergeCell ref="R78:S78"/>
    <mergeCell ref="AD78:AE78"/>
    <mergeCell ref="AF78:AG78"/>
    <mergeCell ref="AR78:AS78"/>
    <mergeCell ref="AT78:AU78"/>
    <mergeCell ref="BF78:BG78"/>
    <mergeCell ref="B79:C79"/>
    <mergeCell ref="D79:E79"/>
    <mergeCell ref="P79:Q79"/>
    <mergeCell ref="R79:S79"/>
    <mergeCell ref="AD79:AE79"/>
    <mergeCell ref="AF79:AG79"/>
    <mergeCell ref="AR79:AS79"/>
    <mergeCell ref="AT79:AU79"/>
    <mergeCell ref="BF79:BG79"/>
    <mergeCell ref="CX79:CY79"/>
    <mergeCell ref="DJ79:DK79"/>
    <mergeCell ref="DL79:DM79"/>
    <mergeCell ref="BV80:BW80"/>
    <mergeCell ref="CH80:CI80"/>
    <mergeCell ref="CJ80:CK80"/>
    <mergeCell ref="CV80:CW80"/>
    <mergeCell ref="CX80:CY80"/>
    <mergeCell ref="DJ80:DK80"/>
    <mergeCell ref="DL80:DM80"/>
    <mergeCell ref="B80:C80"/>
    <mergeCell ref="D80:E80"/>
    <mergeCell ref="P80:Q80"/>
    <mergeCell ref="R80:S80"/>
    <mergeCell ref="AD80:AE80"/>
    <mergeCell ref="AF80:AG80"/>
    <mergeCell ref="AR80:AS80"/>
    <mergeCell ref="AT80:AU80"/>
    <mergeCell ref="BF80:BG80"/>
    <mergeCell ref="DX80:DY80"/>
    <mergeCell ref="DZ80:EA80"/>
    <mergeCell ref="B81:C81"/>
    <mergeCell ref="D81:E81"/>
    <mergeCell ref="P81:Q81"/>
    <mergeCell ref="R81:S81"/>
    <mergeCell ref="AD81:AE81"/>
    <mergeCell ref="AF81:AG81"/>
    <mergeCell ref="AR81:AS81"/>
    <mergeCell ref="AT81:AU81"/>
    <mergeCell ref="BF81:BG81"/>
    <mergeCell ref="BH81:BI81"/>
    <mergeCell ref="BT81:BU81"/>
    <mergeCell ref="BV81:BW81"/>
    <mergeCell ref="CH81:CI81"/>
    <mergeCell ref="CJ81:CK81"/>
    <mergeCell ref="CV81:CW81"/>
    <mergeCell ref="CX81:CY81"/>
    <mergeCell ref="DJ81:DK81"/>
    <mergeCell ref="DL81:DM81"/>
    <mergeCell ref="DX81:DY81"/>
    <mergeCell ref="DZ81:EA81"/>
    <mergeCell ref="BH80:BI80"/>
    <mergeCell ref="BT80:BU80"/>
    <mergeCell ref="B82:C82"/>
    <mergeCell ref="D82:E82"/>
    <mergeCell ref="P82:Q82"/>
    <mergeCell ref="R82:S82"/>
    <mergeCell ref="AD82:AE82"/>
    <mergeCell ref="AF82:AG82"/>
    <mergeCell ref="AR82:AS82"/>
    <mergeCell ref="AT82:AU82"/>
    <mergeCell ref="BF82:BG82"/>
    <mergeCell ref="DX82:DY82"/>
    <mergeCell ref="DZ82:EA82"/>
    <mergeCell ref="L83:M83"/>
    <mergeCell ref="Z83:AA83"/>
    <mergeCell ref="AN83:AO83"/>
    <mergeCell ref="BB83:BC83"/>
    <mergeCell ref="BP83:BQ83"/>
    <mergeCell ref="CD83:CE83"/>
    <mergeCell ref="CR83:CS83"/>
    <mergeCell ref="DF83:DG83"/>
    <mergeCell ref="DT83:DU83"/>
    <mergeCell ref="BH82:BI82"/>
    <mergeCell ref="BT82:BU82"/>
    <mergeCell ref="BV82:BW82"/>
    <mergeCell ref="CH82:CI82"/>
    <mergeCell ref="CJ82:CK82"/>
    <mergeCell ref="CV82:CW82"/>
    <mergeCell ref="CX82:CY82"/>
    <mergeCell ref="DJ82:DK82"/>
    <mergeCell ref="DL82:DM82"/>
    <mergeCell ref="EH83:EI83"/>
    <mergeCell ref="L89:M89"/>
    <mergeCell ref="Z89:AA89"/>
    <mergeCell ref="AN89:AO89"/>
    <mergeCell ref="BB89:BC89"/>
    <mergeCell ref="BP89:BQ89"/>
    <mergeCell ref="CD89:CE89"/>
    <mergeCell ref="CR89:CS89"/>
    <mergeCell ref="DF89:DG89"/>
    <mergeCell ref="DT89:DU89"/>
    <mergeCell ref="EH89:EI89"/>
    <mergeCell ref="CR86:CS86"/>
    <mergeCell ref="BP94:BQ94"/>
    <mergeCell ref="CD94:CE94"/>
    <mergeCell ref="CR94:CS94"/>
    <mergeCell ref="DF94:DG94"/>
    <mergeCell ref="DT94:DU94"/>
    <mergeCell ref="EH94:EI94"/>
    <mergeCell ref="L96:M96"/>
    <mergeCell ref="Z96:AA96"/>
    <mergeCell ref="AN96:AO96"/>
    <mergeCell ref="BB96:BC96"/>
    <mergeCell ref="BP96:BQ96"/>
    <mergeCell ref="CD96:CE96"/>
    <mergeCell ref="CR96:CS96"/>
    <mergeCell ref="DF96:DG96"/>
    <mergeCell ref="DT96:DU96"/>
    <mergeCell ref="EH96:EI96"/>
    <mergeCell ref="L94:M94"/>
    <mergeCell ref="Z94:AA94"/>
    <mergeCell ref="AN94:AO94"/>
    <mergeCell ref="BB94:BC94"/>
    <mergeCell ref="EH105:EI105"/>
    <mergeCell ref="L107:M107"/>
    <mergeCell ref="Z107:AA107"/>
    <mergeCell ref="AN107:AO107"/>
    <mergeCell ref="BB107:BC107"/>
    <mergeCell ref="BP107:BQ107"/>
    <mergeCell ref="CD107:CE107"/>
    <mergeCell ref="CR107:CS107"/>
    <mergeCell ref="DF107:DG107"/>
    <mergeCell ref="DT107:DU107"/>
    <mergeCell ref="EH107:EI107"/>
    <mergeCell ref="L105:M105"/>
    <mergeCell ref="Z105:AA105"/>
    <mergeCell ref="AN105:AO105"/>
    <mergeCell ref="BB105:BC105"/>
    <mergeCell ref="BP105:BQ105"/>
    <mergeCell ref="CD105:CE105"/>
    <mergeCell ref="CR105:CS105"/>
    <mergeCell ref="DF105:DG105"/>
    <mergeCell ref="DT105:DU105"/>
    <mergeCell ref="EH109:EI109"/>
    <mergeCell ref="L109:M109"/>
    <mergeCell ref="Z109:AA109"/>
    <mergeCell ref="AN109:AO109"/>
    <mergeCell ref="BB109:BC109"/>
    <mergeCell ref="BP109:BQ109"/>
    <mergeCell ref="CD109:CE109"/>
    <mergeCell ref="CR109:CS109"/>
    <mergeCell ref="DF109:DG109"/>
    <mergeCell ref="DT109:DU109"/>
  </mergeCells>
  <dataValidations count="3">
    <dataValidation type="custom" allowBlank="1" showInputMessage="1" showErrorMessage="1" errorTitle="Focchi massage" error="Accepted only  ref" sqref="FC85">
      <formula1>"ref"</formula1>
    </dataValidation>
    <dataValidation type="decimal" allowBlank="1" showInputMessage="1" showErrorMessage="1" errorTitle="Focchi." error="No, You can't." sqref="EP134:EP144 ET81:ET83 ET85:ET86 ET88 ET90 ET92 ET61:ET79 ET40:ET59 ET9:ET13 FJ19:FJ26 FJ6:FJ17 FN89:FO89 FJ54:FJ57 EV97:EW97 FN101:FO101 FN113:FO113 FH90:FH100 FH102:FH112 FE89:FF89 FE101:FF101 FE113:FF113 FH114:FH124 FE125:FF125 FH126:FH136 FM126:FM130 EM133:EN133 FQ114:FQ124 FQ102:FQ112 EM97:EN97 FQ90:FQ100 FJ41:FJ52 EM121:EN121 FJ76 EM109:EN109 ES4:ET4 FJ28:FJ39 ET6:ET7 ET15:ET38 FO4 FE6:FG17 FE19:FG26 FE28:FG39 FE41:FG52 FE54:FG57 FE59:FG62 FE64:FG69 FE71:FG74 EY98:EY108 FE76:FG76 EY110:EY120 EY122:EY132 EU134:EU138 EP122:EP132 EP110:EP120 EP98:EP108 EV121:EW121 EV109:EW109 FE78:FG78 FE80:FG81 FJ80:FJ81 FJ78 FJ71:FJ74 FJ64:FJ69 FJ59:FJ62 V120 T120 V118 V116 T116 R116 U115:U116 S114:U114 T113:V113 V106:V111 S106:T111 V100:V104 T100:T104 V95:V98 R95:S98 Q2 R45:S52 Q5:S11 Q90:S93 D45:E52 T4 T45:V61 Q87:S88 Q84:S85 Q22 S17:T17 R18 S19:T19 R20 S21:T22 U15 V17:V22 V4 R25:S31 U28 R33:S33 U33:V35 V84:V93 R37:T37 T42:T43 R43:S43 H63:H82 U38:U42 V14:V15 V24 T63:T82 CW2 C2 U126:U128 S126 S124:T125 G126:G128 E126 E124:F125 H84:H93 H122 F120 H118 H116 F116 D116 G115:G116 E114:G114 F113:H113 H106:H111 E106:F111 H100:H104 F100:F104 H95:H98 D95:E98 C90:E93 C87:E88 C84:E85 H120 F45:H61 V122 F4 H4 C22 E17:F17 D18 E19:F19 D20 E21:F22 G15 H17:H22 H14:H15 D25:E31 G28 D33:E33 G33:H35 D37:F37 F42:F43 D43:E43 G38:G42 H24 H37:H43 C5:E11 V37:V43 F63:F82 DK2 DY2 DP63:DP82 AE2 AS2 BG2 BU2 CI2 AJ120 AX120 BL120 BZ120 CN120 DB120 DP120 ED120 AH120 AV120 BJ120 BX120 CL120 CZ120 DN120 EB120 AJ118 AX118 BL118 BZ118 CN118 DB118 DP118 ED118 AJ116 AX116 BL116 BZ116 CN116 DB116 DP116 ED116 AH116 AV116 BJ116 BX116 CL116 CZ116 DN116 EB116 AF116 AT116 BH116 BV116 CJ116 CX116 DL116 DZ116 AI115:AI116 AW115:AW116 BK115:BK116 BY115:BY116 CM115:CM116 DA115:DA116 DO115:DO116 EC115:EC116 AG114:AI114 AU114:AW114 BI114:BK114 BW114:BY114 CK114:CM114 CY114:DA114 DM114:DO114 EA114:EC114 AH113:AJ113 AV113:AX113 BJ113:BL113 BX113:BZ113 CL113:CN113 CZ113:DB113 DN113:DP113 EB113:ED113 AJ106:AJ111 AX106:AX111 BL106:BL111 BZ106:BZ111 CN106:CN111 DB106:DB111 DP106:DP111 ED106:ED111 AG106:AH111 AU106:AV111 BI106:BJ111 BW106:BX111 CK106:CL111 CY106:CZ111 DM106:DN111 EA106:EB111 AJ100:AJ104 AX100:AX104 BL100:BL104 BZ100:BZ104 CN100:CN104 DB100:DB104 DP100:DP104 ED100:ED104 AH100:AH104 AV100:AV104 BJ100:BJ104 BX100:BX104 CL100:CL104 CZ100:CZ104 DN100:DN104 EB100:EB104 AJ95:AJ98 AX95:AX98 BL95:BL98 BZ95:BZ98 CN95:CN98 DB95:DB98 DP95:DP98 ED95:ED98 AF95:AG98 AT95:AU98 BH95:BI98 BV95:BW98 CJ95:CK98 CX95:CY98 DL95:DM98 DZ95:EA98 AF45:AG52 AT45:AU52 BH45:BI52 BV45:BW52 CJ45:CK52 CX45:CY52 DL45:DM52 DZ45:EA52 AE5:AG11 AS5:AU11 BG5:BI11 BU5:BW11 CI5:CK11 CW5:CY11 DK5:DM11 DY5:EA11 AE90:AG93 AS90:AU93 BG90:BI93 BU90:BW93 CI90:CK93 CW90:CY93 DK90:DM93 DY90:EA93 AH4 AV4 BJ4 BX4 CL4 CZ4 DN4 EB4 AH45:AJ61 AV45:AX61 BJ45:BL61 BX45:BZ61 CL45:CN61 CZ45:DB61 DN45:DP61 EB45:ED61 AE87:AG88 AS87:AU88 BG87:BI88 BU87:BW88 CI87:CK88 CW87:CY88 DK87:DM88 DY87:EA88 AE84:AG85 AS84:AU85 BG84:BI85 BU84:BW85 CI84:CK85 CW84:CY85 DK84:DM85 DY84:EA85 AE22 AS22 BG22 BU22 CI22 CW22 DK22 DY22 AG17:AH17 AU17:AV17 BI17:BJ17 BW17:BX17 CK17:CL17 CY17:CZ17 DM17:DN17 EA17:EB17 AF18 AT18 BH18 BV18 CJ18 CX18 DL18 DZ18 AG19:AH19 AU19:AV19 BI19:BJ19 BW19:BX19 CK19:CL19 CY19:CZ19 DM19:DN19 EA19:EB19 AF20 AT20 BH20 BV20 CJ20 CX20 DL20 DZ20 AG21:AH22 AU21:AV22 BI21:BJ22 BW21:BX22 CK21:CL22 CY21:CZ22 DM21:DN22 EA21:EB22 AI15 AW15 BK15 BY15 CM15 DA15 DO15 EC15 AJ17:AJ22 AX17:AX22 BL17:BL22 BZ17:BZ22 CN17:CN22 DB17:DB22 DP17:DP22 ED17:ED22 AJ4 AX4 BL4 BZ4 CN4 DB4 DP4 ED4 AF25:AG31 AT25:AU31 BH25:BI31 BV25:BW31 CJ25:CK31 CX25:CY31 DL25:DM31 DZ25:EA31 AI28 AW28 BK28 BY28 CM28 DA28 DO28 EC28 AF33:AG33 AT33:AU33 BH33:BI33 BV33:BW33 CJ33:CK33 CX33:CY33 DL33:DM33 DZ33:EA33 AI33:AJ35 AW33:AX35 BK33:BL35 BY33:BZ35 CM33:CN35 DA33:DB35 DO33:DP35 EC33:ED35 AJ84:AJ93 AX84:AX93 BL84:BL93 BZ84:BZ93 CN84:CN93 DB84:DB93 DP84:DP93 ED84:ED93 AF37:AH37 AT37:AV37 BH37:BJ37 BV37:BX37 CJ37:CL37 CX37:CZ37 DL37:DN37 DZ37:EB37 AH42:AH43 AV42:AV43 BJ42:BJ43 BX42:BX43 CL42:CL43 CZ42:CZ43 DN42:DN43 EB42:EB43 AF43:AG43 AT43:AU43 BH43:BI43 BV43:BW43 CJ43:CK43 CX43:CY43 DL43:DM43 DZ43:EA43 AI38:AI42 AW38:AW42 BK38:BK42 BY38:BY42 CM38:CM42 DA38:DA42 DO38:DO42 EC38:EC42 AJ14:AJ15 AX14:AX15 BL14:BL15 BZ14:BZ15 CN14:CN15 DB14:DB15 DP14:DP15 ED14:ED15 AJ24 AX24 BL24 BZ24 CN24 DB24 DP24 ED24 AH63:AH82 AV63:AV82 BJ63:BJ82 BX63:BX82 CL63:CL82 CZ63:CZ82 DN63:DN82 EB63:EB82 AI126:AI128 AW126:AW128 BK126:BK128 BY126:BY128 CM126:CM128 DA126:DA128 DO126:DO128 EC126:EC128 AG126 AU126 BI126 BW126 CK126 CY126 DM126 EA126 AG124:AH125 AU124:AV125 BI124:BJ125 BW124:BX125 CK124:CL125 CY124:CZ125 DM124:DN125 EA124:EB125 AJ122 AX122 BL122 BZ122 CN122 DB122 DP122 ED122 AJ37:AJ43 AX37:AX43 BL37:BL43 BZ37:BZ43 CN37:CN43 DB37:DB43 DP37:DP43 ED37:ED43 V63:V82 AJ63:AJ82 AX63:AX82 BL63:BL82 BZ63:BZ82 CN63:CN82 DB63:DB82 ED63:ED82">
      <formula1>-999999999999</formula1>
      <formula2>999999999999</formula2>
    </dataValidation>
    <dataValidation type="whole" showInputMessage="1" showErrorMessage="1" errorTitle="Focchi message " error="Accepted only 5" sqref="FC86">
      <formula1>5</formula1>
      <formula2>5</formula2>
    </dataValidation>
  </dataValidations>
  <printOptions horizontalCentered="1" verticalCentered="1"/>
  <pageMargins left="0" right="0" top="0.19685039370078741" bottom="0.19685039370078741" header="0" footer="0"/>
  <pageSetup paperSize="8" scale="59" orientation="portrait" r:id="rId1"/>
  <headerFooter>
    <oddFooter>&amp;L     &amp;F     &amp;A&amp;C&amp;D     &amp;T&amp;R&amp;P/&amp;N          .</oddFooter>
  </headerFooter>
  <colBreaks count="11" manualBreakCount="11">
    <brk id="14" max="1048575" man="1"/>
    <brk id="28" max="1048575" man="1"/>
    <brk id="42" max="1048575" man="1"/>
    <brk id="56" max="1048575" man="1"/>
    <brk id="70" max="1048575" man="1"/>
    <brk id="84" max="1048575" man="1"/>
    <brk id="98" max="1048575" man="1"/>
    <brk id="112" max="1048575" man="1"/>
    <brk id="126" max="1048575" man="1"/>
    <brk id="140" max="1048575" man="1"/>
    <brk id="158"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6"/>
  <dimension ref="A1:FS145"/>
  <sheetViews>
    <sheetView zoomScale="85" zoomScaleNormal="85" workbookViewId="0">
      <pane ySplit="2" topLeftCell="A3" activePane="bottomLeft" state="frozen"/>
      <selection pane="bottomLeft" activeCell="B2" sqref="B2"/>
    </sheetView>
  </sheetViews>
  <sheetFormatPr defaultColWidth="9.08984375" defaultRowHeight="12.5" x14ac:dyDescent="0.25"/>
  <cols>
    <col min="1" max="1" width="6" style="5" bestFit="1" customWidth="1"/>
    <col min="2" max="2" width="53.90625" style="7" customWidth="1"/>
    <col min="3" max="6" width="11.453125" style="7" customWidth="1"/>
    <col min="7" max="7" width="11.36328125" style="7" customWidth="1"/>
    <col min="8" max="8" width="12.90625" style="40" customWidth="1"/>
    <col min="9" max="9" width="14.453125" style="27" customWidth="1"/>
    <col min="10" max="13" width="14.36328125" style="27" customWidth="1"/>
    <col min="14" max="14" width="9.08984375" style="27"/>
    <col min="15" max="15" width="6" style="7" hidden="1" customWidth="1"/>
    <col min="16" max="16" width="53.90625" style="60" hidden="1" customWidth="1"/>
    <col min="17" max="20" width="11.453125" style="60" hidden="1" customWidth="1"/>
    <col min="21" max="21" width="11.36328125" style="60" hidden="1" customWidth="1"/>
    <col min="22" max="22" width="12.90625" style="60" hidden="1" customWidth="1"/>
    <col min="23" max="23" width="14.453125" style="60" hidden="1" customWidth="1"/>
    <col min="24" max="27" width="14.36328125" style="60" hidden="1" customWidth="1"/>
    <col min="28" max="28" width="9.08984375" style="60" hidden="1" customWidth="1"/>
    <col min="29" max="29" width="6" style="60" hidden="1" customWidth="1"/>
    <col min="30" max="30" width="53.90625" style="60" hidden="1" customWidth="1"/>
    <col min="31" max="34" width="11.453125" style="60" hidden="1" customWidth="1"/>
    <col min="35" max="35" width="11.36328125" style="60" hidden="1" customWidth="1"/>
    <col min="36" max="36" width="12.90625" style="60" hidden="1" customWidth="1"/>
    <col min="37" max="37" width="14.453125" style="60" hidden="1" customWidth="1"/>
    <col min="38" max="41" width="14.36328125" style="60" hidden="1" customWidth="1"/>
    <col min="42" max="42" width="9.08984375" style="60" hidden="1" customWidth="1"/>
    <col min="43" max="43" width="6" style="60" hidden="1" customWidth="1"/>
    <col min="44" max="44" width="53.90625" style="60" hidden="1" customWidth="1"/>
    <col min="45" max="48" width="11.453125" style="60" hidden="1" customWidth="1"/>
    <col min="49" max="49" width="11.36328125" style="60" hidden="1" customWidth="1"/>
    <col min="50" max="50" width="12.90625" style="60" hidden="1" customWidth="1"/>
    <col min="51" max="51" width="14.453125" style="60" hidden="1" customWidth="1"/>
    <col min="52" max="55" width="14.36328125" style="60" hidden="1" customWidth="1"/>
    <col min="56" max="56" width="9.08984375" style="60" hidden="1" customWidth="1"/>
    <col min="57" max="57" width="6" style="60" hidden="1" customWidth="1"/>
    <col min="58" max="58" width="53.90625" style="60" hidden="1" customWidth="1"/>
    <col min="59" max="62" width="11.453125" style="60" hidden="1" customWidth="1"/>
    <col min="63" max="63" width="11.36328125" style="60" hidden="1" customWidth="1"/>
    <col min="64" max="64" width="12.90625" style="60" hidden="1" customWidth="1"/>
    <col min="65" max="65" width="14.453125" style="60" hidden="1" customWidth="1"/>
    <col min="66" max="69" width="14.36328125" style="60" hidden="1" customWidth="1"/>
    <col min="70" max="70" width="9.08984375" style="60" hidden="1" customWidth="1"/>
    <col min="71" max="71" width="6" style="60" hidden="1" customWidth="1"/>
    <col min="72" max="72" width="53.90625" style="60" hidden="1" customWidth="1"/>
    <col min="73" max="76" width="11.453125" style="60" hidden="1" customWidth="1"/>
    <col min="77" max="77" width="11.36328125" style="60" hidden="1" customWidth="1"/>
    <col min="78" max="78" width="12.90625" style="60" hidden="1" customWidth="1"/>
    <col min="79" max="79" width="14.453125" style="60" hidden="1" customWidth="1"/>
    <col min="80" max="83" width="14.36328125" style="60" hidden="1" customWidth="1"/>
    <col min="84" max="84" width="9.08984375" style="60" hidden="1" customWidth="1"/>
    <col min="85" max="85" width="6" style="60" hidden="1" customWidth="1"/>
    <col min="86" max="86" width="53.90625" style="60" hidden="1" customWidth="1"/>
    <col min="87" max="90" width="11.453125" style="60" hidden="1" customWidth="1"/>
    <col min="91" max="91" width="11.36328125" style="60" hidden="1" customWidth="1"/>
    <col min="92" max="92" width="12.90625" style="60" hidden="1" customWidth="1"/>
    <col min="93" max="93" width="14.453125" style="60" hidden="1" customWidth="1"/>
    <col min="94" max="97" width="14.36328125" style="60" hidden="1" customWidth="1"/>
    <col min="98" max="98" width="9.08984375" style="60" hidden="1" customWidth="1"/>
    <col min="99" max="99" width="6" style="60" hidden="1" customWidth="1"/>
    <col min="100" max="100" width="53.90625" style="60" hidden="1" customWidth="1"/>
    <col min="101" max="104" width="11.453125" style="60" hidden="1" customWidth="1"/>
    <col min="105" max="105" width="11.36328125" style="60" hidden="1" customWidth="1"/>
    <col min="106" max="106" width="12.90625" style="60" hidden="1" customWidth="1"/>
    <col min="107" max="107" width="14.453125" style="60" hidden="1" customWidth="1"/>
    <col min="108" max="111" width="14.36328125" style="60" hidden="1" customWidth="1"/>
    <col min="112" max="112" width="9.08984375" style="60" hidden="1" customWidth="1"/>
    <col min="113" max="113" width="6" style="60" hidden="1" customWidth="1"/>
    <col min="114" max="114" width="53.90625" style="60" hidden="1" customWidth="1"/>
    <col min="115" max="118" width="11.453125" style="60" hidden="1" customWidth="1"/>
    <col min="119" max="119" width="11.36328125" style="60" hidden="1" customWidth="1"/>
    <col min="120" max="120" width="12.90625" style="60" hidden="1" customWidth="1"/>
    <col min="121" max="121" width="14.453125" style="60" hidden="1" customWidth="1"/>
    <col min="122" max="125" width="14.36328125" style="60" hidden="1" customWidth="1"/>
    <col min="126" max="126" width="9.08984375" style="60" hidden="1" customWidth="1"/>
    <col min="127" max="127" width="6" style="60" hidden="1" customWidth="1"/>
    <col min="128" max="128" width="53.90625" style="60" hidden="1" customWidth="1"/>
    <col min="129" max="132" width="11.453125" style="60" hidden="1" customWidth="1"/>
    <col min="133" max="133" width="11.36328125" style="60" hidden="1" customWidth="1"/>
    <col min="134" max="134" width="12.90625" style="60" hidden="1" customWidth="1"/>
    <col min="135" max="135" width="14.453125" style="60" hidden="1" customWidth="1"/>
    <col min="136" max="139" width="14.36328125" style="60" hidden="1" customWidth="1"/>
    <col min="140" max="140" width="9.08984375" style="60" hidden="1" customWidth="1"/>
    <col min="141" max="141" width="6" style="60" bestFit="1" customWidth="1"/>
    <col min="142" max="142" width="53.90625" style="60" customWidth="1"/>
    <col min="143" max="143" width="14.453125" style="60" customWidth="1"/>
    <col min="144" max="144" width="9.08984375" style="60" customWidth="1"/>
    <col min="145" max="145" width="10.08984375" style="60" customWidth="1"/>
    <col min="146" max="146" width="11.54296875" style="60" customWidth="1"/>
    <col min="147" max="147" width="11.453125" style="60" customWidth="1"/>
    <col min="148" max="149" width="12.6328125" style="60" customWidth="1"/>
    <col min="150" max="150" width="11.453125" style="60" customWidth="1"/>
    <col min="151" max="151" width="12.90625" style="60" customWidth="1"/>
    <col min="152" max="157" width="12.6328125" style="60" customWidth="1"/>
    <col min="158" max="158" width="7.6328125" style="60" customWidth="1"/>
    <col min="159" max="159" width="6" style="60" bestFit="1" customWidth="1"/>
    <col min="160" max="160" width="36.08984375" style="60" customWidth="1"/>
    <col min="161" max="161" width="10.36328125" style="60" customWidth="1"/>
    <col min="162" max="162" width="10.6328125" style="60" customWidth="1"/>
    <col min="163" max="163" width="10.453125" style="60" customWidth="1"/>
    <col min="164" max="164" width="11.08984375" style="60" customWidth="1"/>
    <col min="165" max="165" width="12.90625" style="60" customWidth="1"/>
    <col min="166" max="166" width="11.453125" style="60" customWidth="1"/>
    <col min="167" max="167" width="16.36328125" style="60" customWidth="1"/>
    <col min="168" max="169" width="12.90625" style="60" customWidth="1"/>
    <col min="170" max="170" width="14.36328125" style="60" customWidth="1"/>
    <col min="171" max="172" width="11.6328125" style="115" customWidth="1"/>
    <col min="173" max="173" width="14.08984375" style="60" customWidth="1"/>
    <col min="174" max="175" width="14.453125" style="60" customWidth="1"/>
    <col min="176" max="16384" width="9.08984375" style="60"/>
  </cols>
  <sheetData>
    <row r="1" spans="1:175" ht="15" customHeight="1" thickBot="1" x14ac:dyDescent="0.3">
      <c r="A1" s="83"/>
      <c r="B1" s="84" t="s">
        <v>159</v>
      </c>
      <c r="C1" s="84" t="s">
        <v>4</v>
      </c>
      <c r="D1" s="84"/>
      <c r="E1" s="84" t="s">
        <v>45</v>
      </c>
      <c r="F1" s="84"/>
      <c r="G1" s="85" t="s">
        <v>5</v>
      </c>
      <c r="H1" s="106"/>
      <c r="I1" s="85" t="s">
        <v>0</v>
      </c>
      <c r="J1" s="85"/>
      <c r="K1" s="85" t="s">
        <v>270</v>
      </c>
      <c r="L1" s="85"/>
      <c r="M1" s="212" t="s">
        <v>269</v>
      </c>
      <c r="N1" s="4"/>
      <c r="O1" s="83"/>
      <c r="P1" s="84" t="s">
        <v>160</v>
      </c>
      <c r="Q1" s="84" t="s">
        <v>4</v>
      </c>
      <c r="R1" s="84"/>
      <c r="S1" s="84" t="s">
        <v>45</v>
      </c>
      <c r="T1" s="84"/>
      <c r="U1" s="85" t="s">
        <v>5</v>
      </c>
      <c r="V1" s="106"/>
      <c r="W1" s="85" t="s">
        <v>0</v>
      </c>
      <c r="X1" s="85"/>
      <c r="Y1" s="85" t="s">
        <v>270</v>
      </c>
      <c r="Z1" s="85"/>
      <c r="AA1" s="212" t="s">
        <v>269</v>
      </c>
      <c r="AB1" s="4"/>
      <c r="AC1" s="83"/>
      <c r="AD1" s="84" t="s">
        <v>161</v>
      </c>
      <c r="AE1" s="84" t="s">
        <v>4</v>
      </c>
      <c r="AF1" s="84"/>
      <c r="AG1" s="84" t="s">
        <v>45</v>
      </c>
      <c r="AH1" s="84"/>
      <c r="AI1" s="85" t="s">
        <v>5</v>
      </c>
      <c r="AJ1" s="106"/>
      <c r="AK1" s="85" t="s">
        <v>0</v>
      </c>
      <c r="AL1" s="85"/>
      <c r="AM1" s="85" t="s">
        <v>270</v>
      </c>
      <c r="AN1" s="85"/>
      <c r="AO1" s="212" t="s">
        <v>269</v>
      </c>
      <c r="AP1" s="4"/>
      <c r="AQ1" s="83"/>
      <c r="AR1" s="84" t="s">
        <v>162</v>
      </c>
      <c r="AS1" s="84" t="s">
        <v>4</v>
      </c>
      <c r="AT1" s="84"/>
      <c r="AU1" s="84" t="s">
        <v>45</v>
      </c>
      <c r="AV1" s="84"/>
      <c r="AW1" s="85" t="s">
        <v>5</v>
      </c>
      <c r="AX1" s="106"/>
      <c r="AY1" s="85" t="s">
        <v>0</v>
      </c>
      <c r="AZ1" s="85"/>
      <c r="BA1" s="85" t="s">
        <v>270</v>
      </c>
      <c r="BB1" s="85"/>
      <c r="BC1" s="212" t="s">
        <v>269</v>
      </c>
      <c r="BD1" s="4"/>
      <c r="BE1" s="83"/>
      <c r="BF1" s="84" t="s">
        <v>163</v>
      </c>
      <c r="BG1" s="84" t="s">
        <v>4</v>
      </c>
      <c r="BH1" s="84"/>
      <c r="BI1" s="84" t="s">
        <v>45</v>
      </c>
      <c r="BJ1" s="84"/>
      <c r="BK1" s="85" t="s">
        <v>5</v>
      </c>
      <c r="BL1" s="106"/>
      <c r="BM1" s="85" t="s">
        <v>0</v>
      </c>
      <c r="BN1" s="85"/>
      <c r="BO1" s="85" t="s">
        <v>270</v>
      </c>
      <c r="BP1" s="85"/>
      <c r="BQ1" s="212" t="s">
        <v>269</v>
      </c>
      <c r="BR1" s="4"/>
      <c r="BS1" s="83"/>
      <c r="BT1" s="84" t="s">
        <v>164</v>
      </c>
      <c r="BU1" s="84" t="s">
        <v>4</v>
      </c>
      <c r="BV1" s="84"/>
      <c r="BW1" s="84" t="s">
        <v>45</v>
      </c>
      <c r="BX1" s="84"/>
      <c r="BY1" s="85" t="s">
        <v>5</v>
      </c>
      <c r="BZ1" s="106"/>
      <c r="CA1" s="85" t="s">
        <v>0</v>
      </c>
      <c r="CB1" s="85"/>
      <c r="CC1" s="85" t="s">
        <v>270</v>
      </c>
      <c r="CD1" s="85"/>
      <c r="CE1" s="212" t="s">
        <v>269</v>
      </c>
      <c r="CF1" s="4"/>
      <c r="CG1" s="83"/>
      <c r="CH1" s="84" t="s">
        <v>165</v>
      </c>
      <c r="CI1" s="84" t="s">
        <v>4</v>
      </c>
      <c r="CJ1" s="84"/>
      <c r="CK1" s="84" t="s">
        <v>45</v>
      </c>
      <c r="CL1" s="84"/>
      <c r="CM1" s="85" t="s">
        <v>5</v>
      </c>
      <c r="CN1" s="106"/>
      <c r="CO1" s="85" t="s">
        <v>0</v>
      </c>
      <c r="CP1" s="85"/>
      <c r="CQ1" s="85" t="s">
        <v>270</v>
      </c>
      <c r="CR1" s="85"/>
      <c r="CS1" s="212" t="s">
        <v>269</v>
      </c>
      <c r="CT1" s="4"/>
      <c r="CU1" s="83"/>
      <c r="CV1" s="84" t="s">
        <v>166</v>
      </c>
      <c r="CW1" s="84" t="s">
        <v>4</v>
      </c>
      <c r="CX1" s="84"/>
      <c r="CY1" s="84" t="s">
        <v>45</v>
      </c>
      <c r="CZ1" s="84"/>
      <c r="DA1" s="85" t="s">
        <v>5</v>
      </c>
      <c r="DB1" s="106"/>
      <c r="DC1" s="85" t="s">
        <v>0</v>
      </c>
      <c r="DD1" s="85"/>
      <c r="DE1" s="85" t="s">
        <v>270</v>
      </c>
      <c r="DF1" s="85"/>
      <c r="DG1" s="212" t="s">
        <v>269</v>
      </c>
      <c r="DH1" s="4"/>
      <c r="DI1" s="83"/>
      <c r="DJ1" s="84" t="s">
        <v>167</v>
      </c>
      <c r="DK1" s="84" t="s">
        <v>4</v>
      </c>
      <c r="DL1" s="84"/>
      <c r="DM1" s="84" t="s">
        <v>45</v>
      </c>
      <c r="DN1" s="84"/>
      <c r="DO1" s="85" t="s">
        <v>5</v>
      </c>
      <c r="DP1" s="106"/>
      <c r="DQ1" s="85" t="s">
        <v>0</v>
      </c>
      <c r="DR1" s="85"/>
      <c r="DS1" s="85" t="s">
        <v>270</v>
      </c>
      <c r="DT1" s="85"/>
      <c r="DU1" s="212" t="s">
        <v>269</v>
      </c>
      <c r="DV1" s="4"/>
      <c r="DW1" s="83"/>
      <c r="DX1" s="84" t="s">
        <v>168</v>
      </c>
      <c r="DY1" s="84" t="s">
        <v>4</v>
      </c>
      <c r="DZ1" s="84"/>
      <c r="EA1" s="84" t="s">
        <v>45</v>
      </c>
      <c r="EB1" s="84"/>
      <c r="EC1" s="85" t="s">
        <v>5</v>
      </c>
      <c r="ED1" s="106"/>
      <c r="EE1" s="85" t="s">
        <v>0</v>
      </c>
      <c r="EF1" s="85"/>
      <c r="EG1" s="85" t="s">
        <v>270</v>
      </c>
      <c r="EH1" s="85"/>
      <c r="EI1" s="212" t="s">
        <v>269</v>
      </c>
      <c r="EJ1" s="4"/>
      <c r="EK1" s="83"/>
      <c r="EL1" s="92"/>
      <c r="EM1" s="84"/>
      <c r="EN1" s="84"/>
      <c r="EO1" s="84"/>
      <c r="EP1" s="84"/>
      <c r="EQ1" s="84"/>
      <c r="ER1" s="85"/>
      <c r="ES1" s="85"/>
      <c r="ET1" s="85"/>
      <c r="EU1" s="85"/>
      <c r="EV1" s="267"/>
      <c r="EW1" s="267"/>
      <c r="EX1" s="85"/>
      <c r="EY1" s="84"/>
      <c r="EZ1" s="84"/>
      <c r="FA1" s="86"/>
      <c r="FC1" s="83"/>
      <c r="FD1" s="92"/>
      <c r="FE1" s="234"/>
      <c r="FF1" s="84"/>
      <c r="FG1" s="84"/>
      <c r="FH1" s="84"/>
      <c r="FI1" s="84"/>
      <c r="FJ1" s="84"/>
      <c r="FK1" s="85"/>
      <c r="FL1" s="85"/>
      <c r="FM1" s="85"/>
      <c r="FN1" s="85"/>
      <c r="FO1" s="268"/>
      <c r="FP1" s="269"/>
      <c r="FQ1" s="85"/>
      <c r="FR1" s="84"/>
      <c r="FS1" s="86"/>
    </row>
    <row r="2" spans="1:175" ht="18" customHeight="1" thickBot="1" x14ac:dyDescent="0.3">
      <c r="A2" s="42"/>
      <c r="B2" s="63">
        <v>0</v>
      </c>
      <c r="C2" s="270">
        <v>0</v>
      </c>
      <c r="D2" s="271"/>
      <c r="E2" s="213">
        <f>E113</f>
        <v>0</v>
      </c>
      <c r="F2" s="6"/>
      <c r="G2" s="272">
        <f>C2*E113</f>
        <v>0</v>
      </c>
      <c r="I2" s="222" t="str">
        <f>$EO$2</f>
        <v>A6</v>
      </c>
      <c r="J2" s="1"/>
      <c r="K2" s="222">
        <f>Total!$B$2</f>
        <v>0</v>
      </c>
      <c r="L2" s="2"/>
      <c r="M2" s="222">
        <f>Total!$D$2</f>
        <v>0</v>
      </c>
      <c r="N2" s="943"/>
      <c r="O2" s="42"/>
      <c r="P2" s="63">
        <v>0</v>
      </c>
      <c r="Q2" s="270">
        <v>0</v>
      </c>
      <c r="R2" s="271"/>
      <c r="S2" s="213">
        <f>S113</f>
        <v>0</v>
      </c>
      <c r="T2" s="6"/>
      <c r="U2" s="272">
        <f>Q2*S113</f>
        <v>0</v>
      </c>
      <c r="V2" s="40"/>
      <c r="W2" s="222" t="str">
        <f>$EO$2</f>
        <v>A6</v>
      </c>
      <c r="X2" s="1"/>
      <c r="Y2" s="222">
        <f>Total!$B$2</f>
        <v>0</v>
      </c>
      <c r="Z2" s="2"/>
      <c r="AA2" s="222">
        <f>Total!$D$2</f>
        <v>0</v>
      </c>
      <c r="AB2" s="943"/>
      <c r="AC2" s="42"/>
      <c r="AD2" s="63">
        <v>0</v>
      </c>
      <c r="AE2" s="270">
        <v>0</v>
      </c>
      <c r="AF2" s="271"/>
      <c r="AG2" s="213">
        <f t="shared" ref="AG2" si="0">AG113</f>
        <v>0</v>
      </c>
      <c r="AH2" s="6"/>
      <c r="AI2" s="272">
        <f t="shared" ref="AI2" si="1">AE2*AG113</f>
        <v>0</v>
      </c>
      <c r="AJ2" s="40"/>
      <c r="AK2" s="222" t="str">
        <f t="shared" ref="AK2" si="2">$EO$2</f>
        <v>A6</v>
      </c>
      <c r="AL2" s="1"/>
      <c r="AM2" s="222">
        <f>Total!$B$2</f>
        <v>0</v>
      </c>
      <c r="AN2" s="2"/>
      <c r="AO2" s="222">
        <f>Total!$D$2</f>
        <v>0</v>
      </c>
      <c r="AP2" s="943"/>
      <c r="AQ2" s="42"/>
      <c r="AR2" s="63">
        <v>0</v>
      </c>
      <c r="AS2" s="270">
        <v>0</v>
      </c>
      <c r="AT2" s="271"/>
      <c r="AU2" s="213">
        <f t="shared" ref="AU2" si="3">AU113</f>
        <v>0</v>
      </c>
      <c r="AV2" s="6"/>
      <c r="AW2" s="272">
        <f t="shared" ref="AW2" si="4">AS2*AU113</f>
        <v>0</v>
      </c>
      <c r="AX2" s="40"/>
      <c r="AY2" s="222" t="str">
        <f t="shared" ref="AY2" si="5">$EO$2</f>
        <v>A6</v>
      </c>
      <c r="AZ2" s="1"/>
      <c r="BA2" s="222">
        <f>Total!$B$2</f>
        <v>0</v>
      </c>
      <c r="BB2" s="2"/>
      <c r="BC2" s="222">
        <f>Total!$D$2</f>
        <v>0</v>
      </c>
      <c r="BD2" s="943"/>
      <c r="BE2" s="42"/>
      <c r="BF2" s="63">
        <v>0</v>
      </c>
      <c r="BG2" s="270">
        <v>0</v>
      </c>
      <c r="BH2" s="271"/>
      <c r="BI2" s="213">
        <f t="shared" ref="BI2" si="6">BI113</f>
        <v>0</v>
      </c>
      <c r="BJ2" s="6"/>
      <c r="BK2" s="272">
        <f t="shared" ref="BK2" si="7">BG2*BI113</f>
        <v>0</v>
      </c>
      <c r="BL2" s="40"/>
      <c r="BM2" s="222" t="str">
        <f t="shared" ref="BM2" si="8">$EO$2</f>
        <v>A6</v>
      </c>
      <c r="BN2" s="1"/>
      <c r="BO2" s="222">
        <f>Total!$B$2</f>
        <v>0</v>
      </c>
      <c r="BP2" s="2"/>
      <c r="BQ2" s="222">
        <f>Total!$D$2</f>
        <v>0</v>
      </c>
      <c r="BR2" s="943"/>
      <c r="BS2" s="42"/>
      <c r="BT2" s="63">
        <v>0</v>
      </c>
      <c r="BU2" s="270">
        <v>0</v>
      </c>
      <c r="BV2" s="271"/>
      <c r="BW2" s="213">
        <f t="shared" ref="BW2" si="9">BW113</f>
        <v>0</v>
      </c>
      <c r="BX2" s="6"/>
      <c r="BY2" s="272">
        <f t="shared" ref="BY2" si="10">BU2*BW113</f>
        <v>0</v>
      </c>
      <c r="BZ2" s="40"/>
      <c r="CA2" s="222" t="str">
        <f t="shared" ref="CA2" si="11">$EO$2</f>
        <v>A6</v>
      </c>
      <c r="CB2" s="1"/>
      <c r="CC2" s="222">
        <f>Total!$B$2</f>
        <v>0</v>
      </c>
      <c r="CD2" s="2"/>
      <c r="CE2" s="222">
        <f>Total!$D$2</f>
        <v>0</v>
      </c>
      <c r="CF2" s="943"/>
      <c r="CG2" s="42"/>
      <c r="CH2" s="63">
        <v>0</v>
      </c>
      <c r="CI2" s="270">
        <v>0</v>
      </c>
      <c r="CJ2" s="271"/>
      <c r="CK2" s="213">
        <f t="shared" ref="CK2" si="12">CK113</f>
        <v>0</v>
      </c>
      <c r="CL2" s="6"/>
      <c r="CM2" s="272">
        <f t="shared" ref="CM2" si="13">CI2*CK113</f>
        <v>0</v>
      </c>
      <c r="CN2" s="40"/>
      <c r="CO2" s="222" t="str">
        <f t="shared" ref="CO2" si="14">$EO$2</f>
        <v>A6</v>
      </c>
      <c r="CP2" s="1"/>
      <c r="CQ2" s="222">
        <f>Total!$B$2</f>
        <v>0</v>
      </c>
      <c r="CR2" s="2"/>
      <c r="CS2" s="222">
        <f>Total!$D$2</f>
        <v>0</v>
      </c>
      <c r="CT2" s="943"/>
      <c r="CU2" s="42"/>
      <c r="CV2" s="63">
        <v>0</v>
      </c>
      <c r="CW2" s="270">
        <v>0</v>
      </c>
      <c r="CX2" s="271"/>
      <c r="CY2" s="213">
        <f t="shared" ref="CY2" si="15">CY113</f>
        <v>0</v>
      </c>
      <c r="CZ2" s="6"/>
      <c r="DA2" s="272">
        <f t="shared" ref="DA2" si="16">CW2*CY113</f>
        <v>0</v>
      </c>
      <c r="DB2" s="40"/>
      <c r="DC2" s="222" t="str">
        <f t="shared" ref="DC2" si="17">$EO$2</f>
        <v>A6</v>
      </c>
      <c r="DD2" s="1"/>
      <c r="DE2" s="222">
        <f>Total!$B$2</f>
        <v>0</v>
      </c>
      <c r="DF2" s="2"/>
      <c r="DG2" s="222">
        <f>Total!$D$2</f>
        <v>0</v>
      </c>
      <c r="DH2" s="943"/>
      <c r="DI2" s="42"/>
      <c r="DJ2" s="63">
        <v>0</v>
      </c>
      <c r="DK2" s="270">
        <v>0</v>
      </c>
      <c r="DL2" s="271"/>
      <c r="DM2" s="213">
        <f t="shared" ref="DM2" si="18">DM113</f>
        <v>0</v>
      </c>
      <c r="DN2" s="6"/>
      <c r="DO2" s="272">
        <f t="shared" ref="DO2" si="19">DK2*DM113</f>
        <v>0</v>
      </c>
      <c r="DP2" s="40"/>
      <c r="DQ2" s="222" t="str">
        <f t="shared" ref="DQ2" si="20">$EO$2</f>
        <v>A6</v>
      </c>
      <c r="DR2" s="1"/>
      <c r="DS2" s="222">
        <f>Total!$B$2</f>
        <v>0</v>
      </c>
      <c r="DT2" s="2"/>
      <c r="DU2" s="222">
        <f>Total!$D$2</f>
        <v>0</v>
      </c>
      <c r="DV2" s="943"/>
      <c r="DW2" s="42"/>
      <c r="DX2" s="63">
        <v>0</v>
      </c>
      <c r="DY2" s="270">
        <v>0</v>
      </c>
      <c r="DZ2" s="271"/>
      <c r="EA2" s="213">
        <f t="shared" ref="EA2" si="21">EA113</f>
        <v>0</v>
      </c>
      <c r="EB2" s="6"/>
      <c r="EC2" s="272">
        <f t="shared" ref="EC2" si="22">DY2*EA113</f>
        <v>0</v>
      </c>
      <c r="ED2" s="40"/>
      <c r="EE2" s="222" t="str">
        <f t="shared" ref="EE2" si="23">$EO$2</f>
        <v>A6</v>
      </c>
      <c r="EF2" s="1"/>
      <c r="EG2" s="222">
        <f>Total!$B$2</f>
        <v>0</v>
      </c>
      <c r="EH2" s="2"/>
      <c r="EI2" s="222">
        <f>Total!$D$2</f>
        <v>0</v>
      </c>
      <c r="EJ2" s="943"/>
      <c r="EK2" s="42"/>
      <c r="EL2" s="271" t="s">
        <v>158</v>
      </c>
      <c r="EM2" s="193"/>
      <c r="EN2" s="1" t="s">
        <v>0</v>
      </c>
      <c r="EO2" s="3" t="str">
        <f>Setup!$K$7</f>
        <v>A6</v>
      </c>
      <c r="EP2" s="61"/>
      <c r="EQ2" s="14"/>
      <c r="ER2" s="4" t="s">
        <v>270</v>
      </c>
      <c r="ES2" s="3">
        <f>EG2</f>
        <v>0</v>
      </c>
      <c r="ET2" s="114" t="s">
        <v>1</v>
      </c>
      <c r="EU2" s="3">
        <f>EI2</f>
        <v>0</v>
      </c>
      <c r="EV2" s="102"/>
      <c r="EW2" s="102"/>
      <c r="EX2" s="764"/>
      <c r="EY2" s="87"/>
      <c r="EZ2" s="87"/>
      <c r="FA2" s="88"/>
      <c r="FC2" s="42"/>
      <c r="FD2" s="63">
        <v>0</v>
      </c>
      <c r="FE2" s="44" t="s">
        <v>450</v>
      </c>
      <c r="FF2" s="194"/>
      <c r="FG2" s="600" t="s">
        <v>0</v>
      </c>
      <c r="FH2" s="273" t="str">
        <f>Setup!$O$7</f>
        <v>A6</v>
      </c>
      <c r="FI2" s="601" t="s">
        <v>270</v>
      </c>
      <c r="FJ2" s="3">
        <f>ES2</f>
        <v>0</v>
      </c>
      <c r="FK2" s="114" t="s">
        <v>1</v>
      </c>
      <c r="FL2" s="3">
        <f>EU2</f>
        <v>0</v>
      </c>
      <c r="FM2" s="82"/>
      <c r="FN2" s="61"/>
      <c r="FO2" s="127"/>
      <c r="FP2" s="116"/>
      <c r="FQ2" s="764"/>
      <c r="FR2" s="87"/>
      <c r="FS2" s="88"/>
    </row>
    <row r="3" spans="1:175" ht="28.5" customHeight="1" thickBot="1" x14ac:dyDescent="0.3">
      <c r="A3" s="42"/>
      <c r="B3" s="8"/>
      <c r="C3" s="274"/>
      <c r="E3" s="271"/>
      <c r="F3" s="275" t="s">
        <v>6</v>
      </c>
      <c r="G3" s="6" t="s">
        <v>109</v>
      </c>
      <c r="H3" s="4" t="s">
        <v>107</v>
      </c>
      <c r="I3" s="4" t="s">
        <v>2</v>
      </c>
      <c r="J3" s="4" t="s">
        <v>157</v>
      </c>
      <c r="K3" s="4" t="s">
        <v>3</v>
      </c>
      <c r="L3" s="10"/>
      <c r="M3" s="43"/>
      <c r="N3" s="10"/>
      <c r="O3" s="42"/>
      <c r="P3" s="8"/>
      <c r="Q3" s="274"/>
      <c r="R3" s="7"/>
      <c r="S3" s="271"/>
      <c r="T3" s="275" t="s">
        <v>6</v>
      </c>
      <c r="U3" s="6" t="s">
        <v>109</v>
      </c>
      <c r="V3" s="4" t="s">
        <v>107</v>
      </c>
      <c r="W3" s="4" t="s">
        <v>2</v>
      </c>
      <c r="X3" s="4" t="s">
        <v>157</v>
      </c>
      <c r="Y3" s="4" t="s">
        <v>3</v>
      </c>
      <c r="Z3" s="10"/>
      <c r="AA3" s="43"/>
      <c r="AB3" s="10"/>
      <c r="AC3" s="42"/>
      <c r="AD3" s="8"/>
      <c r="AE3" s="274"/>
      <c r="AF3" s="7"/>
      <c r="AG3" s="271"/>
      <c r="AH3" s="275" t="s">
        <v>6</v>
      </c>
      <c r="AI3" s="6" t="s">
        <v>109</v>
      </c>
      <c r="AJ3" s="4" t="s">
        <v>107</v>
      </c>
      <c r="AK3" s="4" t="s">
        <v>2</v>
      </c>
      <c r="AL3" s="4" t="s">
        <v>157</v>
      </c>
      <c r="AM3" s="4" t="s">
        <v>3</v>
      </c>
      <c r="AN3" s="10"/>
      <c r="AO3" s="43"/>
      <c r="AP3" s="10"/>
      <c r="AQ3" s="42"/>
      <c r="AR3" s="8"/>
      <c r="AS3" s="274"/>
      <c r="AT3" s="7"/>
      <c r="AU3" s="271"/>
      <c r="AV3" s="275" t="s">
        <v>6</v>
      </c>
      <c r="AW3" s="6" t="s">
        <v>109</v>
      </c>
      <c r="AX3" s="4" t="s">
        <v>107</v>
      </c>
      <c r="AY3" s="4" t="s">
        <v>2</v>
      </c>
      <c r="AZ3" s="4" t="s">
        <v>157</v>
      </c>
      <c r="BA3" s="4" t="s">
        <v>3</v>
      </c>
      <c r="BB3" s="10"/>
      <c r="BC3" s="43"/>
      <c r="BD3" s="10"/>
      <c r="BE3" s="42"/>
      <c r="BF3" s="8"/>
      <c r="BG3" s="274"/>
      <c r="BH3" s="7"/>
      <c r="BI3" s="271"/>
      <c r="BJ3" s="275" t="s">
        <v>6</v>
      </c>
      <c r="BK3" s="6" t="s">
        <v>109</v>
      </c>
      <c r="BL3" s="4" t="s">
        <v>107</v>
      </c>
      <c r="BM3" s="4" t="s">
        <v>2</v>
      </c>
      <c r="BN3" s="4" t="s">
        <v>157</v>
      </c>
      <c r="BO3" s="4" t="s">
        <v>3</v>
      </c>
      <c r="BP3" s="10"/>
      <c r="BQ3" s="43"/>
      <c r="BR3" s="10"/>
      <c r="BS3" s="42"/>
      <c r="BT3" s="8"/>
      <c r="BU3" s="274"/>
      <c r="BV3" s="7"/>
      <c r="BW3" s="271"/>
      <c r="BX3" s="275" t="s">
        <v>6</v>
      </c>
      <c r="BY3" s="6" t="s">
        <v>109</v>
      </c>
      <c r="BZ3" s="4" t="s">
        <v>107</v>
      </c>
      <c r="CA3" s="4" t="s">
        <v>2</v>
      </c>
      <c r="CB3" s="4" t="s">
        <v>157</v>
      </c>
      <c r="CC3" s="4" t="s">
        <v>3</v>
      </c>
      <c r="CD3" s="10"/>
      <c r="CE3" s="43"/>
      <c r="CF3" s="10"/>
      <c r="CG3" s="42"/>
      <c r="CH3" s="8"/>
      <c r="CI3" s="274"/>
      <c r="CJ3" s="7"/>
      <c r="CK3" s="271"/>
      <c r="CL3" s="275" t="s">
        <v>6</v>
      </c>
      <c r="CM3" s="6" t="s">
        <v>109</v>
      </c>
      <c r="CN3" s="4" t="s">
        <v>107</v>
      </c>
      <c r="CO3" s="4" t="s">
        <v>2</v>
      </c>
      <c r="CP3" s="4" t="s">
        <v>157</v>
      </c>
      <c r="CQ3" s="4" t="s">
        <v>3</v>
      </c>
      <c r="CR3" s="10"/>
      <c r="CS3" s="43"/>
      <c r="CT3" s="10"/>
      <c r="CU3" s="42"/>
      <c r="CV3" s="8"/>
      <c r="CW3" s="274"/>
      <c r="CX3" s="7"/>
      <c r="CY3" s="271"/>
      <c r="CZ3" s="275" t="s">
        <v>6</v>
      </c>
      <c r="DA3" s="6" t="s">
        <v>109</v>
      </c>
      <c r="DB3" s="4" t="s">
        <v>107</v>
      </c>
      <c r="DC3" s="4" t="s">
        <v>2</v>
      </c>
      <c r="DD3" s="4" t="s">
        <v>157</v>
      </c>
      <c r="DE3" s="4" t="s">
        <v>3</v>
      </c>
      <c r="DF3" s="10"/>
      <c r="DG3" s="43"/>
      <c r="DH3" s="10"/>
      <c r="DI3" s="42"/>
      <c r="DJ3" s="8"/>
      <c r="DK3" s="274"/>
      <c r="DL3" s="7"/>
      <c r="DM3" s="271"/>
      <c r="DN3" s="275" t="s">
        <v>6</v>
      </c>
      <c r="DO3" s="6" t="s">
        <v>109</v>
      </c>
      <c r="DP3" s="4" t="s">
        <v>107</v>
      </c>
      <c r="DQ3" s="4" t="s">
        <v>2</v>
      </c>
      <c r="DR3" s="4" t="s">
        <v>157</v>
      </c>
      <c r="DS3" s="4" t="s">
        <v>3</v>
      </c>
      <c r="DT3" s="10"/>
      <c r="DU3" s="43"/>
      <c r="DV3" s="10"/>
      <c r="DW3" s="42"/>
      <c r="DX3" s="8"/>
      <c r="DY3" s="274"/>
      <c r="DZ3" s="7"/>
      <c r="EA3" s="271"/>
      <c r="EB3" s="275" t="s">
        <v>6</v>
      </c>
      <c r="EC3" s="6" t="s">
        <v>109</v>
      </c>
      <c r="ED3" s="4" t="s">
        <v>107</v>
      </c>
      <c r="EE3" s="4" t="s">
        <v>2</v>
      </c>
      <c r="EF3" s="4" t="s">
        <v>157</v>
      </c>
      <c r="EG3" s="4" t="s">
        <v>3</v>
      </c>
      <c r="EH3" s="10"/>
      <c r="EI3" s="43"/>
      <c r="EJ3" s="10"/>
      <c r="EK3" s="42"/>
      <c r="EL3" s="276"/>
      <c r="EM3" s="193"/>
      <c r="EN3" s="276"/>
      <c r="EO3" s="277"/>
      <c r="EP3" s="6"/>
      <c r="EQ3" s="1"/>
      <c r="ER3" s="953" t="s">
        <v>122</v>
      </c>
      <c r="ES3" s="953" t="s">
        <v>123</v>
      </c>
      <c r="ET3" s="157" t="s">
        <v>231</v>
      </c>
      <c r="EU3" s="1050"/>
      <c r="EV3" s="1050"/>
      <c r="EW3" s="412" t="s">
        <v>232</v>
      </c>
      <c r="EX3" s="559" t="s">
        <v>5</v>
      </c>
      <c r="EY3" s="598"/>
      <c r="EZ3" s="598"/>
      <c r="FA3" s="88"/>
      <c r="FC3" s="42"/>
      <c r="FD3" s="276"/>
      <c r="FE3" s="61"/>
      <c r="FF3" s="276"/>
      <c r="FG3" s="277"/>
      <c r="FH3" s="104"/>
      <c r="FI3" s="6"/>
      <c r="FJ3" s="1"/>
      <c r="FK3" s="1"/>
      <c r="FL3" s="10"/>
      <c r="FM3" s="10"/>
      <c r="FN3" s="61"/>
      <c r="FO3" s="278" t="s">
        <v>122</v>
      </c>
      <c r="FP3" s="1050"/>
      <c r="FQ3" s="1050"/>
      <c r="FR3" s="87"/>
      <c r="FS3" s="88"/>
    </row>
    <row r="4" spans="1:175" ht="13.5" thickTop="1" thickBot="1" x14ac:dyDescent="0.3">
      <c r="A4" s="44" t="s">
        <v>74</v>
      </c>
      <c r="B4" s="11" t="s">
        <v>569</v>
      </c>
      <c r="C4" s="6" t="s">
        <v>9</v>
      </c>
      <c r="D4" s="6" t="s">
        <v>10</v>
      </c>
      <c r="E4" s="6" t="s">
        <v>11</v>
      </c>
      <c r="F4" s="62">
        <v>6</v>
      </c>
      <c r="G4" s="819">
        <f>(SUM(F5:G11)*(100+F4)/100)+H5</f>
        <v>0</v>
      </c>
      <c r="H4" s="820"/>
      <c r="I4" s="13">
        <f>G4*H4</f>
        <v>0</v>
      </c>
      <c r="J4" s="13">
        <f>IF(E$113=0,0,I4/E$113)</f>
        <v>0</v>
      </c>
      <c r="K4" s="13">
        <f>(J4*G$2)</f>
        <v>0</v>
      </c>
      <c r="L4" s="13"/>
      <c r="M4" s="55"/>
      <c r="N4" s="10"/>
      <c r="O4" s="44" t="s">
        <v>74</v>
      </c>
      <c r="P4" s="11" t="s">
        <v>8</v>
      </c>
      <c r="Q4" s="6" t="s">
        <v>9</v>
      </c>
      <c r="R4" s="6" t="s">
        <v>10</v>
      </c>
      <c r="S4" s="6" t="s">
        <v>11</v>
      </c>
      <c r="T4" s="62">
        <v>6</v>
      </c>
      <c r="U4" s="12">
        <f>(SUM(T5:U11)*(100+T4)/100)+V5</f>
        <v>0</v>
      </c>
      <c r="V4" s="820"/>
      <c r="W4" s="13">
        <f>U4*V4</f>
        <v>0</v>
      </c>
      <c r="X4" s="13">
        <f>IF(S$113=0,0,W4/S$113)</f>
        <v>0</v>
      </c>
      <c r="Y4" s="13">
        <f>(X4*U$2)</f>
        <v>0</v>
      </c>
      <c r="Z4" s="13"/>
      <c r="AA4" s="55"/>
      <c r="AB4" s="10"/>
      <c r="AC4" s="44" t="s">
        <v>74</v>
      </c>
      <c r="AD4" s="11" t="s">
        <v>8</v>
      </c>
      <c r="AE4" s="6" t="s">
        <v>9</v>
      </c>
      <c r="AF4" s="6" t="s">
        <v>10</v>
      </c>
      <c r="AG4" s="6" t="s">
        <v>11</v>
      </c>
      <c r="AH4" s="62">
        <v>6</v>
      </c>
      <c r="AI4" s="12">
        <f t="shared" ref="AI4" si="24">(SUM(AH5:AI11)*(100+AH4)/100)+AJ5</f>
        <v>0</v>
      </c>
      <c r="AJ4" s="820"/>
      <c r="AK4" s="13">
        <f t="shared" ref="AK4" si="25">AI4*AJ4</f>
        <v>0</v>
      </c>
      <c r="AL4" s="13">
        <f t="shared" ref="AL4" si="26">IF(AG$113=0,0,AK4/AG$113)</f>
        <v>0</v>
      </c>
      <c r="AM4" s="13">
        <f t="shared" ref="AM4" si="27">(AL4*AI$2)</f>
        <v>0</v>
      </c>
      <c r="AN4" s="13"/>
      <c r="AO4" s="55"/>
      <c r="AP4" s="10"/>
      <c r="AQ4" s="44" t="s">
        <v>74</v>
      </c>
      <c r="AR4" s="11" t="s">
        <v>8</v>
      </c>
      <c r="AS4" s="6" t="s">
        <v>9</v>
      </c>
      <c r="AT4" s="6" t="s">
        <v>10</v>
      </c>
      <c r="AU4" s="6" t="s">
        <v>11</v>
      </c>
      <c r="AV4" s="62">
        <v>6</v>
      </c>
      <c r="AW4" s="12">
        <f t="shared" ref="AW4" si="28">(SUM(AV5:AW11)*(100+AV4)/100)+AX5</f>
        <v>0</v>
      </c>
      <c r="AX4" s="820"/>
      <c r="AY4" s="13">
        <f t="shared" ref="AY4" si="29">AW4*AX4</f>
        <v>0</v>
      </c>
      <c r="AZ4" s="13">
        <f t="shared" ref="AZ4" si="30">IF(AU$113=0,0,AY4/AU$113)</f>
        <v>0</v>
      </c>
      <c r="BA4" s="13">
        <f t="shared" ref="BA4" si="31">(AZ4*AW$2)</f>
        <v>0</v>
      </c>
      <c r="BB4" s="13"/>
      <c r="BC4" s="55"/>
      <c r="BD4" s="10"/>
      <c r="BE4" s="44" t="s">
        <v>74</v>
      </c>
      <c r="BF4" s="11" t="s">
        <v>8</v>
      </c>
      <c r="BG4" s="6" t="s">
        <v>9</v>
      </c>
      <c r="BH4" s="6" t="s">
        <v>10</v>
      </c>
      <c r="BI4" s="6" t="s">
        <v>11</v>
      </c>
      <c r="BJ4" s="62">
        <v>6</v>
      </c>
      <c r="BK4" s="12">
        <f t="shared" ref="BK4" si="32">(SUM(BJ5:BK11)*(100+BJ4)/100)+BL5</f>
        <v>0</v>
      </c>
      <c r="BL4" s="820"/>
      <c r="BM4" s="13">
        <f t="shared" ref="BM4" si="33">BK4*BL4</f>
        <v>0</v>
      </c>
      <c r="BN4" s="13">
        <f t="shared" ref="BN4" si="34">IF(BI$113=0,0,BM4/BI$113)</f>
        <v>0</v>
      </c>
      <c r="BO4" s="13">
        <f t="shared" ref="BO4" si="35">(BN4*BK$2)</f>
        <v>0</v>
      </c>
      <c r="BP4" s="13"/>
      <c r="BQ4" s="55"/>
      <c r="BR4" s="10"/>
      <c r="BS4" s="44" t="s">
        <v>74</v>
      </c>
      <c r="BT4" s="11" t="s">
        <v>8</v>
      </c>
      <c r="BU4" s="6" t="s">
        <v>9</v>
      </c>
      <c r="BV4" s="6" t="s">
        <v>10</v>
      </c>
      <c r="BW4" s="6" t="s">
        <v>11</v>
      </c>
      <c r="BX4" s="62">
        <v>6</v>
      </c>
      <c r="BY4" s="12">
        <f t="shared" ref="BY4" si="36">(SUM(BX5:BY11)*(100+BX4)/100)+BZ5</f>
        <v>0</v>
      </c>
      <c r="BZ4" s="820"/>
      <c r="CA4" s="13">
        <f t="shared" ref="CA4" si="37">BY4*BZ4</f>
        <v>0</v>
      </c>
      <c r="CB4" s="13">
        <f t="shared" ref="CB4" si="38">IF(BW$113=0,0,CA4/BW$113)</f>
        <v>0</v>
      </c>
      <c r="CC4" s="13">
        <f t="shared" ref="CC4" si="39">(CB4*BY$2)</f>
        <v>0</v>
      </c>
      <c r="CD4" s="13"/>
      <c r="CE4" s="55"/>
      <c r="CF4" s="10"/>
      <c r="CG4" s="44" t="s">
        <v>74</v>
      </c>
      <c r="CH4" s="11" t="s">
        <v>8</v>
      </c>
      <c r="CI4" s="6" t="s">
        <v>9</v>
      </c>
      <c r="CJ4" s="6" t="s">
        <v>10</v>
      </c>
      <c r="CK4" s="6" t="s">
        <v>11</v>
      </c>
      <c r="CL4" s="62">
        <v>6</v>
      </c>
      <c r="CM4" s="12">
        <f t="shared" ref="CM4" si="40">(SUM(CL5:CM11)*(100+CL4)/100)+CN5</f>
        <v>0</v>
      </c>
      <c r="CN4" s="820"/>
      <c r="CO4" s="13">
        <f t="shared" ref="CO4" si="41">CM4*CN4</f>
        <v>0</v>
      </c>
      <c r="CP4" s="13">
        <f t="shared" ref="CP4" si="42">IF(CK$113=0,0,CO4/CK$113)</f>
        <v>0</v>
      </c>
      <c r="CQ4" s="13">
        <f t="shared" ref="CQ4" si="43">(CP4*CM$2)</f>
        <v>0</v>
      </c>
      <c r="CR4" s="13"/>
      <c r="CS4" s="55"/>
      <c r="CT4" s="10"/>
      <c r="CU4" s="44" t="s">
        <v>74</v>
      </c>
      <c r="CV4" s="11" t="s">
        <v>8</v>
      </c>
      <c r="CW4" s="6" t="s">
        <v>9</v>
      </c>
      <c r="CX4" s="6" t="s">
        <v>10</v>
      </c>
      <c r="CY4" s="6" t="s">
        <v>11</v>
      </c>
      <c r="CZ4" s="62">
        <v>6</v>
      </c>
      <c r="DA4" s="12">
        <f t="shared" ref="DA4" si="44">(SUM(CZ5:DA11)*(100+CZ4)/100)+DB5</f>
        <v>0</v>
      </c>
      <c r="DB4" s="820"/>
      <c r="DC4" s="13">
        <f t="shared" ref="DC4" si="45">DA4*DB4</f>
        <v>0</v>
      </c>
      <c r="DD4" s="13">
        <f t="shared" ref="DD4" si="46">IF(CY$113=0,0,DC4/CY$113)</f>
        <v>0</v>
      </c>
      <c r="DE4" s="13">
        <f t="shared" ref="DE4" si="47">(DD4*DA$2)</f>
        <v>0</v>
      </c>
      <c r="DF4" s="13"/>
      <c r="DG4" s="55"/>
      <c r="DH4" s="10"/>
      <c r="DI4" s="44" t="s">
        <v>74</v>
      </c>
      <c r="DJ4" s="11" t="s">
        <v>8</v>
      </c>
      <c r="DK4" s="6" t="s">
        <v>9</v>
      </c>
      <c r="DL4" s="6" t="s">
        <v>10</v>
      </c>
      <c r="DM4" s="6" t="s">
        <v>11</v>
      </c>
      <c r="DN4" s="62">
        <v>6</v>
      </c>
      <c r="DO4" s="12">
        <f t="shared" ref="DO4" si="48">(SUM(DN5:DO11)*(100+DN4)/100)+DP5</f>
        <v>0</v>
      </c>
      <c r="DP4" s="820"/>
      <c r="DQ4" s="13">
        <f t="shared" ref="DQ4" si="49">DO4*DP4</f>
        <v>0</v>
      </c>
      <c r="DR4" s="13">
        <f t="shared" ref="DR4" si="50">IF(DM$113=0,0,DQ4/DM$113)</f>
        <v>0</v>
      </c>
      <c r="DS4" s="13">
        <f t="shared" ref="DS4" si="51">(DR4*DO$2)</f>
        <v>0</v>
      </c>
      <c r="DT4" s="13"/>
      <c r="DU4" s="55"/>
      <c r="DV4" s="10"/>
      <c r="DW4" s="44" t="s">
        <v>74</v>
      </c>
      <c r="DX4" s="11" t="s">
        <v>8</v>
      </c>
      <c r="DY4" s="6" t="s">
        <v>9</v>
      </c>
      <c r="DZ4" s="6" t="s">
        <v>10</v>
      </c>
      <c r="EA4" s="6" t="s">
        <v>11</v>
      </c>
      <c r="EB4" s="62">
        <v>6</v>
      </c>
      <c r="EC4" s="12">
        <f t="shared" ref="EC4" si="52">(SUM(EB5:EC11)*(100+EB4)/100)+ED5</f>
        <v>0</v>
      </c>
      <c r="ED4" s="820"/>
      <c r="EE4" s="13">
        <f t="shared" ref="EE4" si="53">EC4*ED4</f>
        <v>0</v>
      </c>
      <c r="EF4" s="13">
        <f t="shared" ref="EF4" si="54">IF(EA$113=0,0,EE4/EA$113)</f>
        <v>0</v>
      </c>
      <c r="EG4" s="13">
        <f t="shared" ref="EG4" si="55">(EF4*EC$2)</f>
        <v>0</v>
      </c>
      <c r="EH4" s="13"/>
      <c r="EI4" s="55"/>
      <c r="EJ4" s="10"/>
      <c r="EK4" s="42"/>
      <c r="EL4" s="276"/>
      <c r="EM4" s="193"/>
      <c r="EN4" s="276"/>
      <c r="EO4" s="271" t="s">
        <v>230</v>
      </c>
      <c r="EP4" s="190">
        <f>C2+Q2+AE2+AS2+BG2+BU2+CI2+CW2+DK2+DY2</f>
        <v>0</v>
      </c>
      <c r="EQ4" s="61"/>
      <c r="ER4" s="190">
        <f>G2+U2+AI2+AW2+BK2+BY2+CM2+DA2+DO2+EC2</f>
        <v>0</v>
      </c>
      <c r="ES4" s="71">
        <v>0</v>
      </c>
      <c r="ET4" s="65">
        <v>0</v>
      </c>
      <c r="EU4" s="103"/>
      <c r="EV4" s="764"/>
      <c r="EW4" s="560">
        <f>EP4+ET4</f>
        <v>0</v>
      </c>
      <c r="EX4" s="561">
        <f>ER4+ES4</f>
        <v>0</v>
      </c>
      <c r="EY4" s="61"/>
      <c r="EZ4" s="61"/>
      <c r="FA4" s="88"/>
      <c r="FC4" s="42"/>
      <c r="FD4" s="276"/>
      <c r="FE4" s="61"/>
      <c r="FF4" s="185"/>
      <c r="FG4" s="134"/>
      <c r="FH4" s="8"/>
      <c r="FI4" s="762"/>
      <c r="FJ4" s="61"/>
      <c r="FK4" s="61"/>
      <c r="FL4" s="10"/>
      <c r="FM4" s="10"/>
      <c r="FN4" s="61"/>
      <c r="FO4" s="141">
        <v>0</v>
      </c>
      <c r="FP4" s="116"/>
      <c r="FQ4" s="764"/>
      <c r="FR4" s="87"/>
      <c r="FS4" s="88"/>
    </row>
    <row r="5" spans="1:175" ht="27" customHeight="1" x14ac:dyDescent="0.25">
      <c r="A5" s="44" t="s">
        <v>74</v>
      </c>
      <c r="B5" s="11" t="s">
        <v>12</v>
      </c>
      <c r="C5" s="64">
        <v>0</v>
      </c>
      <c r="D5" s="64">
        <v>0</v>
      </c>
      <c r="E5" s="64">
        <v>0</v>
      </c>
      <c r="F5" s="11">
        <f>C5*(D5)</f>
        <v>0</v>
      </c>
      <c r="G5" s="11">
        <f>C5*(E5)</f>
        <v>0</v>
      </c>
      <c r="H5" s="16">
        <f>G26</f>
        <v>0</v>
      </c>
      <c r="I5" s="13"/>
      <c r="J5" s="13"/>
      <c r="K5" s="13"/>
      <c r="L5" s="13"/>
      <c r="M5" s="55"/>
      <c r="N5" s="10"/>
      <c r="O5" s="44" t="s">
        <v>74</v>
      </c>
      <c r="P5" s="11" t="s">
        <v>12</v>
      </c>
      <c r="Q5" s="64">
        <v>0</v>
      </c>
      <c r="R5" s="64">
        <v>0</v>
      </c>
      <c r="S5" s="64">
        <v>0</v>
      </c>
      <c r="T5" s="11">
        <f>Q5*(R5)</f>
        <v>0</v>
      </c>
      <c r="U5" s="11">
        <f>Q5*(S5)</f>
        <v>0</v>
      </c>
      <c r="V5" s="16">
        <f>U26</f>
        <v>0</v>
      </c>
      <c r="W5" s="13"/>
      <c r="X5" s="13"/>
      <c r="Y5" s="13"/>
      <c r="Z5" s="13"/>
      <c r="AA5" s="55"/>
      <c r="AB5" s="10"/>
      <c r="AC5" s="44" t="s">
        <v>74</v>
      </c>
      <c r="AD5" s="11" t="s">
        <v>12</v>
      </c>
      <c r="AE5" s="64">
        <v>0</v>
      </c>
      <c r="AF5" s="64">
        <v>0</v>
      </c>
      <c r="AG5" s="64">
        <v>0</v>
      </c>
      <c r="AH5" s="11">
        <f t="shared" ref="AH5:AH11" si="56">AE5*(AF5)</f>
        <v>0</v>
      </c>
      <c r="AI5" s="11">
        <f t="shared" ref="AI5:AI11" si="57">AE5*(AG5)</f>
        <v>0</v>
      </c>
      <c r="AJ5" s="16">
        <f t="shared" ref="AJ5" si="58">AI26</f>
        <v>0</v>
      </c>
      <c r="AK5" s="13"/>
      <c r="AL5" s="13"/>
      <c r="AM5" s="13"/>
      <c r="AN5" s="13"/>
      <c r="AO5" s="55"/>
      <c r="AP5" s="10"/>
      <c r="AQ5" s="44" t="s">
        <v>74</v>
      </c>
      <c r="AR5" s="11" t="s">
        <v>12</v>
      </c>
      <c r="AS5" s="64">
        <v>0</v>
      </c>
      <c r="AT5" s="64">
        <v>0</v>
      </c>
      <c r="AU5" s="64">
        <v>0</v>
      </c>
      <c r="AV5" s="11">
        <f t="shared" ref="AV5:AV11" si="59">AS5*(AT5)</f>
        <v>0</v>
      </c>
      <c r="AW5" s="11">
        <f t="shared" ref="AW5:AW11" si="60">AS5*(AU5)</f>
        <v>0</v>
      </c>
      <c r="AX5" s="16">
        <f t="shared" ref="AX5" si="61">AW26</f>
        <v>0</v>
      </c>
      <c r="AY5" s="13"/>
      <c r="AZ5" s="13"/>
      <c r="BA5" s="13"/>
      <c r="BB5" s="13"/>
      <c r="BC5" s="55"/>
      <c r="BD5" s="10"/>
      <c r="BE5" s="44" t="s">
        <v>74</v>
      </c>
      <c r="BF5" s="11" t="s">
        <v>12</v>
      </c>
      <c r="BG5" s="64">
        <v>0</v>
      </c>
      <c r="BH5" s="64">
        <v>0</v>
      </c>
      <c r="BI5" s="64">
        <v>0</v>
      </c>
      <c r="BJ5" s="11">
        <f t="shared" ref="BJ5:BJ11" si="62">BG5*(BH5)</f>
        <v>0</v>
      </c>
      <c r="BK5" s="11">
        <f t="shared" ref="BK5:BK11" si="63">BG5*(BI5)</f>
        <v>0</v>
      </c>
      <c r="BL5" s="16">
        <f t="shared" ref="BL5" si="64">BK26</f>
        <v>0</v>
      </c>
      <c r="BM5" s="13"/>
      <c r="BN5" s="13"/>
      <c r="BO5" s="13"/>
      <c r="BP5" s="13"/>
      <c r="BQ5" s="55"/>
      <c r="BR5" s="10"/>
      <c r="BS5" s="44" t="s">
        <v>74</v>
      </c>
      <c r="BT5" s="11" t="s">
        <v>12</v>
      </c>
      <c r="BU5" s="64">
        <v>0</v>
      </c>
      <c r="BV5" s="64">
        <v>0</v>
      </c>
      <c r="BW5" s="64">
        <v>0</v>
      </c>
      <c r="BX5" s="11">
        <f t="shared" ref="BX5:BX11" si="65">BU5*(BV5)</f>
        <v>0</v>
      </c>
      <c r="BY5" s="11">
        <f t="shared" ref="BY5:BY11" si="66">BU5*(BW5)</f>
        <v>0</v>
      </c>
      <c r="BZ5" s="16">
        <f t="shared" ref="BZ5" si="67">BY26</f>
        <v>0</v>
      </c>
      <c r="CA5" s="13"/>
      <c r="CB5" s="13"/>
      <c r="CC5" s="13"/>
      <c r="CD5" s="13"/>
      <c r="CE5" s="55"/>
      <c r="CF5" s="10"/>
      <c r="CG5" s="44" t="s">
        <v>74</v>
      </c>
      <c r="CH5" s="11" t="s">
        <v>12</v>
      </c>
      <c r="CI5" s="64">
        <v>0</v>
      </c>
      <c r="CJ5" s="64">
        <v>0</v>
      </c>
      <c r="CK5" s="64">
        <v>0</v>
      </c>
      <c r="CL5" s="11">
        <f t="shared" ref="CL5:CL11" si="68">CI5*(CJ5)</f>
        <v>0</v>
      </c>
      <c r="CM5" s="11">
        <f t="shared" ref="CM5:CM11" si="69">CI5*(CK5)</f>
        <v>0</v>
      </c>
      <c r="CN5" s="16">
        <f t="shared" ref="CN5" si="70">CM26</f>
        <v>0</v>
      </c>
      <c r="CO5" s="13"/>
      <c r="CP5" s="13"/>
      <c r="CQ5" s="13"/>
      <c r="CR5" s="13"/>
      <c r="CS5" s="55"/>
      <c r="CT5" s="10"/>
      <c r="CU5" s="44" t="s">
        <v>74</v>
      </c>
      <c r="CV5" s="11" t="s">
        <v>12</v>
      </c>
      <c r="CW5" s="64">
        <v>0</v>
      </c>
      <c r="CX5" s="64">
        <v>0</v>
      </c>
      <c r="CY5" s="64">
        <v>0</v>
      </c>
      <c r="CZ5" s="11">
        <f t="shared" ref="CZ5:CZ11" si="71">CW5*(CX5)</f>
        <v>0</v>
      </c>
      <c r="DA5" s="11">
        <f t="shared" ref="DA5:DA11" si="72">CW5*(CY5)</f>
        <v>0</v>
      </c>
      <c r="DB5" s="16">
        <f t="shared" ref="DB5" si="73">DA26</f>
        <v>0</v>
      </c>
      <c r="DC5" s="13"/>
      <c r="DD5" s="13"/>
      <c r="DE5" s="13"/>
      <c r="DF5" s="13"/>
      <c r="DG5" s="55"/>
      <c r="DH5" s="10"/>
      <c r="DI5" s="44" t="s">
        <v>74</v>
      </c>
      <c r="DJ5" s="11" t="s">
        <v>12</v>
      </c>
      <c r="DK5" s="64">
        <v>0</v>
      </c>
      <c r="DL5" s="64">
        <v>0</v>
      </c>
      <c r="DM5" s="64">
        <v>0</v>
      </c>
      <c r="DN5" s="11">
        <f t="shared" ref="DN5:DN11" si="74">DK5*(DL5)</f>
        <v>0</v>
      </c>
      <c r="DO5" s="11">
        <f t="shared" ref="DO5:DO11" si="75">DK5*(DM5)</f>
        <v>0</v>
      </c>
      <c r="DP5" s="16">
        <f t="shared" ref="DP5" si="76">DO26</f>
        <v>0</v>
      </c>
      <c r="DQ5" s="13"/>
      <c r="DR5" s="13"/>
      <c r="DS5" s="13"/>
      <c r="DT5" s="13"/>
      <c r="DU5" s="55"/>
      <c r="DV5" s="10"/>
      <c r="DW5" s="44" t="s">
        <v>74</v>
      </c>
      <c r="DX5" s="11" t="s">
        <v>12</v>
      </c>
      <c r="DY5" s="64">
        <v>0</v>
      </c>
      <c r="DZ5" s="64">
        <v>0</v>
      </c>
      <c r="EA5" s="64">
        <v>0</v>
      </c>
      <c r="EB5" s="11">
        <f t="shared" ref="EB5:EB11" si="77">DY5*(DZ5)</f>
        <v>0</v>
      </c>
      <c r="EC5" s="11">
        <f t="shared" ref="EC5:EC11" si="78">DY5*(EA5)</f>
        <v>0</v>
      </c>
      <c r="ED5" s="16">
        <f t="shared" ref="ED5" si="79">EC26</f>
        <v>0</v>
      </c>
      <c r="EE5" s="13"/>
      <c r="EF5" s="13"/>
      <c r="EG5" s="13"/>
      <c r="EH5" s="13"/>
      <c r="EI5" s="55"/>
      <c r="EJ5" s="10"/>
      <c r="EK5" s="42"/>
      <c r="EL5" s="8"/>
      <c r="EM5" s="766" t="s">
        <v>130</v>
      </c>
      <c r="EN5" s="279"/>
      <c r="EO5" s="271"/>
      <c r="EP5" s="275"/>
      <c r="EQ5" s="6" t="s">
        <v>7</v>
      </c>
      <c r="ER5" s="4" t="s">
        <v>157</v>
      </c>
      <c r="ES5" s="4"/>
      <c r="ET5" s="766" t="s">
        <v>124</v>
      </c>
      <c r="EU5" s="396"/>
      <c r="EV5" s="562" t="s">
        <v>429</v>
      </c>
      <c r="EW5" s="563" t="s">
        <v>447</v>
      </c>
      <c r="EX5" s="563" t="s">
        <v>430</v>
      </c>
      <c r="EY5" s="1055" t="s">
        <v>448</v>
      </c>
      <c r="EZ5" s="1056"/>
      <c r="FA5" s="232"/>
      <c r="FC5" s="42"/>
      <c r="FD5" s="8"/>
      <c r="FE5" s="613" t="s">
        <v>136</v>
      </c>
      <c r="FF5" s="613" t="s">
        <v>137</v>
      </c>
      <c r="FG5" s="614" t="s">
        <v>138</v>
      </c>
      <c r="FH5" s="287"/>
      <c r="FI5" s="614" t="s">
        <v>139</v>
      </c>
      <c r="FJ5" s="615" t="s">
        <v>140</v>
      </c>
      <c r="FK5" s="612" t="str">
        <f>FE2</f>
        <v>Item 1</v>
      </c>
      <c r="FL5" s="1053" t="s">
        <v>448</v>
      </c>
      <c r="FM5" s="1054"/>
      <c r="FN5" s="612" t="s">
        <v>438</v>
      </c>
      <c r="FO5" s="612" t="s">
        <v>157</v>
      </c>
      <c r="FP5" s="411"/>
      <c r="FQ5" s="616" t="s">
        <v>434</v>
      </c>
      <c r="FR5" s="617" t="s">
        <v>451</v>
      </c>
      <c r="FS5" s="618" t="s">
        <v>438</v>
      </c>
    </row>
    <row r="6" spans="1:175" x14ac:dyDescent="0.25">
      <c r="A6" s="44" t="s">
        <v>74</v>
      </c>
      <c r="B6" s="11" t="s">
        <v>13</v>
      </c>
      <c r="C6" s="64">
        <v>0</v>
      </c>
      <c r="D6" s="64">
        <v>0</v>
      </c>
      <c r="E6" s="64">
        <v>0</v>
      </c>
      <c r="F6" s="11">
        <f t="shared" ref="F6:F11" si="80">C6*(D6)</f>
        <v>0</v>
      </c>
      <c r="G6" s="11">
        <f t="shared" ref="G6:G11" si="81">C6*(E6)</f>
        <v>0</v>
      </c>
      <c r="H6" s="16"/>
      <c r="I6" s="13"/>
      <c r="J6" s="13"/>
      <c r="K6" s="13"/>
      <c r="L6" s="13"/>
      <c r="M6" s="55"/>
      <c r="N6" s="10"/>
      <c r="O6" s="44" t="s">
        <v>74</v>
      </c>
      <c r="P6" s="11" t="s">
        <v>13</v>
      </c>
      <c r="Q6" s="64">
        <v>0</v>
      </c>
      <c r="R6" s="64">
        <v>0</v>
      </c>
      <c r="S6" s="64">
        <v>0</v>
      </c>
      <c r="T6" s="11">
        <f t="shared" ref="T6:T11" si="82">Q6*(R6)</f>
        <v>0</v>
      </c>
      <c r="U6" s="11">
        <f t="shared" ref="U6:U11" si="83">Q6*(S6)</f>
        <v>0</v>
      </c>
      <c r="V6" s="16"/>
      <c r="W6" s="13"/>
      <c r="X6" s="13"/>
      <c r="Y6" s="13"/>
      <c r="Z6" s="13"/>
      <c r="AA6" s="55"/>
      <c r="AB6" s="10"/>
      <c r="AC6" s="44" t="s">
        <v>74</v>
      </c>
      <c r="AD6" s="11" t="s">
        <v>13</v>
      </c>
      <c r="AE6" s="64">
        <v>0</v>
      </c>
      <c r="AF6" s="64">
        <v>0</v>
      </c>
      <c r="AG6" s="64">
        <v>0</v>
      </c>
      <c r="AH6" s="11">
        <f t="shared" si="56"/>
        <v>0</v>
      </c>
      <c r="AI6" s="11">
        <f t="shared" si="57"/>
        <v>0</v>
      </c>
      <c r="AJ6" s="16"/>
      <c r="AK6" s="13"/>
      <c r="AL6" s="13"/>
      <c r="AM6" s="13"/>
      <c r="AN6" s="13"/>
      <c r="AO6" s="55"/>
      <c r="AP6" s="10"/>
      <c r="AQ6" s="44" t="s">
        <v>74</v>
      </c>
      <c r="AR6" s="11" t="s">
        <v>13</v>
      </c>
      <c r="AS6" s="64">
        <v>0</v>
      </c>
      <c r="AT6" s="64">
        <v>0</v>
      </c>
      <c r="AU6" s="64">
        <v>0</v>
      </c>
      <c r="AV6" s="11">
        <f t="shared" si="59"/>
        <v>0</v>
      </c>
      <c r="AW6" s="11">
        <f t="shared" si="60"/>
        <v>0</v>
      </c>
      <c r="AX6" s="16"/>
      <c r="AY6" s="13"/>
      <c r="AZ6" s="13"/>
      <c r="BA6" s="13"/>
      <c r="BB6" s="13"/>
      <c r="BC6" s="55"/>
      <c r="BD6" s="10"/>
      <c r="BE6" s="44" t="s">
        <v>74</v>
      </c>
      <c r="BF6" s="11" t="s">
        <v>13</v>
      </c>
      <c r="BG6" s="64">
        <v>0</v>
      </c>
      <c r="BH6" s="64">
        <v>0</v>
      </c>
      <c r="BI6" s="64">
        <v>0</v>
      </c>
      <c r="BJ6" s="11">
        <f t="shared" si="62"/>
        <v>0</v>
      </c>
      <c r="BK6" s="11">
        <f t="shared" si="63"/>
        <v>0</v>
      </c>
      <c r="BL6" s="16"/>
      <c r="BM6" s="13"/>
      <c r="BN6" s="13"/>
      <c r="BO6" s="13"/>
      <c r="BP6" s="13"/>
      <c r="BQ6" s="55"/>
      <c r="BR6" s="10"/>
      <c r="BS6" s="44" t="s">
        <v>74</v>
      </c>
      <c r="BT6" s="11" t="s">
        <v>13</v>
      </c>
      <c r="BU6" s="64">
        <v>0</v>
      </c>
      <c r="BV6" s="64">
        <v>0</v>
      </c>
      <c r="BW6" s="64">
        <v>0</v>
      </c>
      <c r="BX6" s="11">
        <f t="shared" si="65"/>
        <v>0</v>
      </c>
      <c r="BY6" s="11">
        <f t="shared" si="66"/>
        <v>0</v>
      </c>
      <c r="BZ6" s="16"/>
      <c r="CA6" s="13"/>
      <c r="CB6" s="13"/>
      <c r="CC6" s="13"/>
      <c r="CD6" s="13"/>
      <c r="CE6" s="55"/>
      <c r="CF6" s="10"/>
      <c r="CG6" s="44" t="s">
        <v>74</v>
      </c>
      <c r="CH6" s="11" t="s">
        <v>13</v>
      </c>
      <c r="CI6" s="64">
        <v>0</v>
      </c>
      <c r="CJ6" s="64">
        <v>0</v>
      </c>
      <c r="CK6" s="64">
        <v>0</v>
      </c>
      <c r="CL6" s="11">
        <f t="shared" si="68"/>
        <v>0</v>
      </c>
      <c r="CM6" s="11">
        <f t="shared" si="69"/>
        <v>0</v>
      </c>
      <c r="CN6" s="16"/>
      <c r="CO6" s="13"/>
      <c r="CP6" s="13"/>
      <c r="CQ6" s="13"/>
      <c r="CR6" s="13"/>
      <c r="CS6" s="55"/>
      <c r="CT6" s="10"/>
      <c r="CU6" s="44" t="s">
        <v>74</v>
      </c>
      <c r="CV6" s="11" t="s">
        <v>13</v>
      </c>
      <c r="CW6" s="64">
        <v>0</v>
      </c>
      <c r="CX6" s="64">
        <v>0</v>
      </c>
      <c r="CY6" s="64">
        <v>0</v>
      </c>
      <c r="CZ6" s="11">
        <f t="shared" si="71"/>
        <v>0</v>
      </c>
      <c r="DA6" s="11">
        <f t="shared" si="72"/>
        <v>0</v>
      </c>
      <c r="DB6" s="16"/>
      <c r="DC6" s="13"/>
      <c r="DD6" s="13"/>
      <c r="DE6" s="13"/>
      <c r="DF6" s="13"/>
      <c r="DG6" s="55"/>
      <c r="DH6" s="10"/>
      <c r="DI6" s="44" t="s">
        <v>74</v>
      </c>
      <c r="DJ6" s="11" t="s">
        <v>13</v>
      </c>
      <c r="DK6" s="64">
        <v>0</v>
      </c>
      <c r="DL6" s="64">
        <v>0</v>
      </c>
      <c r="DM6" s="64">
        <v>0</v>
      </c>
      <c r="DN6" s="11">
        <f t="shared" si="74"/>
        <v>0</v>
      </c>
      <c r="DO6" s="11">
        <f t="shared" si="75"/>
        <v>0</v>
      </c>
      <c r="DP6" s="16"/>
      <c r="DQ6" s="13"/>
      <c r="DR6" s="13"/>
      <c r="DS6" s="13"/>
      <c r="DT6" s="13"/>
      <c r="DU6" s="55"/>
      <c r="DV6" s="10"/>
      <c r="DW6" s="44" t="s">
        <v>74</v>
      </c>
      <c r="DX6" s="11" t="s">
        <v>13</v>
      </c>
      <c r="DY6" s="64">
        <v>0</v>
      </c>
      <c r="DZ6" s="64">
        <v>0</v>
      </c>
      <c r="EA6" s="64">
        <v>0</v>
      </c>
      <c r="EB6" s="11">
        <f t="shared" si="77"/>
        <v>0</v>
      </c>
      <c r="EC6" s="11">
        <f t="shared" si="78"/>
        <v>0</v>
      </c>
      <c r="ED6" s="16"/>
      <c r="EE6" s="13"/>
      <c r="EF6" s="13"/>
      <c r="EG6" s="13"/>
      <c r="EH6" s="13"/>
      <c r="EI6" s="55"/>
      <c r="EJ6" s="10"/>
      <c r="EK6" s="44" t="s">
        <v>74</v>
      </c>
      <c r="EL6" s="11" t="s">
        <v>8</v>
      </c>
      <c r="EM6" s="14">
        <f>K4+Y4+AM4+BA4+BO4+CC4+CQ4+DE4+DS4+EG4</f>
        <v>0</v>
      </c>
      <c r="EN6" s="762"/>
      <c r="EO6" s="762"/>
      <c r="EP6" s="275"/>
      <c r="EQ6" s="51">
        <f>G4*$C$2+U4*$Q$2+AI4*$AE$2+AW4*$AS$2+BK4*$BG$2+BY4*$BU$2+CM4*$CI$2+DA4*$CW$2+DO4*$DK$2+EC4*$DY$2</f>
        <v>0</v>
      </c>
      <c r="ER6" s="116">
        <f>IF(ER$4=0,0,EM6/ER$4)</f>
        <v>0</v>
      </c>
      <c r="ES6" s="81">
        <f>ER6*ET6+ER6</f>
        <v>0</v>
      </c>
      <c r="ET6" s="280">
        <v>0</v>
      </c>
      <c r="EU6" s="9" t="s">
        <v>109</v>
      </c>
      <c r="EV6" s="518">
        <f>IF(ER$4=0,0,EQ6/$ER$4*$EX$4)</f>
        <v>0</v>
      </c>
      <c r="EW6" s="578">
        <f>IF(EV6=0,0,EX6/EV6)</f>
        <v>0</v>
      </c>
      <c r="EX6" s="511">
        <f>ER6*ER$4+ES6*ES$4</f>
        <v>0</v>
      </c>
      <c r="EY6" s="137"/>
      <c r="EZ6" s="568"/>
      <c r="FA6" s="88"/>
      <c r="FC6" s="44" t="s">
        <v>74</v>
      </c>
      <c r="FD6" s="11" t="s">
        <v>8</v>
      </c>
      <c r="FE6" s="141">
        <v>0</v>
      </c>
      <c r="FF6" s="141">
        <v>0</v>
      </c>
      <c r="FG6" s="142">
        <v>0</v>
      </c>
      <c r="FH6" s="9" t="s">
        <v>109</v>
      </c>
      <c r="FI6" s="122">
        <f t="shared" ref="FI6:FI17" si="84">FE6*FF6*FG6</f>
        <v>0</v>
      </c>
      <c r="FJ6" s="602">
        <v>0</v>
      </c>
      <c r="FK6" s="603">
        <f>FI6*FJ6</f>
        <v>0</v>
      </c>
      <c r="FL6" s="588"/>
      <c r="FM6" s="589"/>
      <c r="FN6" s="609">
        <f>SUM(FK6:FK9)</f>
        <v>0</v>
      </c>
      <c r="FO6" s="127">
        <f>IF(FO$4=0,0,FN6/$FO$4)</f>
        <v>0</v>
      </c>
      <c r="FP6" s="87" t="s">
        <v>74</v>
      </c>
      <c r="FQ6" s="599">
        <f>SUM(EX6:EX7)</f>
        <v>0</v>
      </c>
      <c r="FR6" s="496">
        <f>FN6</f>
        <v>0</v>
      </c>
      <c r="FS6" s="567">
        <f>SUM(FQ6:FR7)</f>
        <v>0</v>
      </c>
    </row>
    <row r="7" spans="1:175" x14ac:dyDescent="0.25">
      <c r="A7" s="44" t="s">
        <v>74</v>
      </c>
      <c r="B7" s="11" t="s">
        <v>14</v>
      </c>
      <c r="C7" s="64">
        <v>0</v>
      </c>
      <c r="D7" s="64">
        <v>0</v>
      </c>
      <c r="E7" s="64">
        <v>0</v>
      </c>
      <c r="F7" s="11">
        <f t="shared" si="80"/>
        <v>0</v>
      </c>
      <c r="G7" s="11">
        <f t="shared" si="81"/>
        <v>0</v>
      </c>
      <c r="H7" s="16"/>
      <c r="I7" s="13"/>
      <c r="J7" s="13"/>
      <c r="K7" s="13"/>
      <c r="L7" s="13"/>
      <c r="M7" s="55"/>
      <c r="N7" s="10"/>
      <c r="O7" s="44" t="s">
        <v>74</v>
      </c>
      <c r="P7" s="11" t="s">
        <v>14</v>
      </c>
      <c r="Q7" s="64">
        <v>0</v>
      </c>
      <c r="R7" s="64">
        <v>0</v>
      </c>
      <c r="S7" s="64">
        <v>0</v>
      </c>
      <c r="T7" s="11">
        <f t="shared" si="82"/>
        <v>0</v>
      </c>
      <c r="U7" s="11">
        <f t="shared" si="83"/>
        <v>0</v>
      </c>
      <c r="V7" s="16"/>
      <c r="W7" s="13"/>
      <c r="X7" s="13"/>
      <c r="Y7" s="13"/>
      <c r="Z7" s="13"/>
      <c r="AA7" s="55"/>
      <c r="AB7" s="10"/>
      <c r="AC7" s="44" t="s">
        <v>74</v>
      </c>
      <c r="AD7" s="11" t="s">
        <v>14</v>
      </c>
      <c r="AE7" s="64">
        <v>0</v>
      </c>
      <c r="AF7" s="64">
        <v>0</v>
      </c>
      <c r="AG7" s="64">
        <v>0</v>
      </c>
      <c r="AH7" s="11">
        <f t="shared" si="56"/>
        <v>0</v>
      </c>
      <c r="AI7" s="11">
        <f t="shared" si="57"/>
        <v>0</v>
      </c>
      <c r="AJ7" s="16"/>
      <c r="AK7" s="13"/>
      <c r="AL7" s="13"/>
      <c r="AM7" s="13"/>
      <c r="AN7" s="13"/>
      <c r="AO7" s="55"/>
      <c r="AP7" s="10"/>
      <c r="AQ7" s="44" t="s">
        <v>74</v>
      </c>
      <c r="AR7" s="11" t="s">
        <v>14</v>
      </c>
      <c r="AS7" s="64">
        <v>0</v>
      </c>
      <c r="AT7" s="64">
        <v>0</v>
      </c>
      <c r="AU7" s="64">
        <v>0</v>
      </c>
      <c r="AV7" s="11">
        <f t="shared" si="59"/>
        <v>0</v>
      </c>
      <c r="AW7" s="11">
        <f t="shared" si="60"/>
        <v>0</v>
      </c>
      <c r="AX7" s="16"/>
      <c r="AY7" s="13"/>
      <c r="AZ7" s="13"/>
      <c r="BA7" s="13"/>
      <c r="BB7" s="13"/>
      <c r="BC7" s="55"/>
      <c r="BD7" s="10"/>
      <c r="BE7" s="44" t="s">
        <v>74</v>
      </c>
      <c r="BF7" s="11" t="s">
        <v>14</v>
      </c>
      <c r="BG7" s="64">
        <v>0</v>
      </c>
      <c r="BH7" s="64">
        <v>0</v>
      </c>
      <c r="BI7" s="64">
        <v>0</v>
      </c>
      <c r="BJ7" s="11">
        <f t="shared" si="62"/>
        <v>0</v>
      </c>
      <c r="BK7" s="11">
        <f t="shared" si="63"/>
        <v>0</v>
      </c>
      <c r="BL7" s="16"/>
      <c r="BM7" s="13"/>
      <c r="BN7" s="13"/>
      <c r="BO7" s="13"/>
      <c r="BP7" s="13"/>
      <c r="BQ7" s="55"/>
      <c r="BR7" s="10"/>
      <c r="BS7" s="44" t="s">
        <v>74</v>
      </c>
      <c r="BT7" s="11" t="s">
        <v>14</v>
      </c>
      <c r="BU7" s="64">
        <v>0</v>
      </c>
      <c r="BV7" s="64">
        <v>0</v>
      </c>
      <c r="BW7" s="64">
        <v>0</v>
      </c>
      <c r="BX7" s="11">
        <f t="shared" si="65"/>
        <v>0</v>
      </c>
      <c r="BY7" s="11">
        <f t="shared" si="66"/>
        <v>0</v>
      </c>
      <c r="BZ7" s="16"/>
      <c r="CA7" s="13"/>
      <c r="CB7" s="13"/>
      <c r="CC7" s="13"/>
      <c r="CD7" s="13"/>
      <c r="CE7" s="55"/>
      <c r="CF7" s="10"/>
      <c r="CG7" s="44" t="s">
        <v>74</v>
      </c>
      <c r="CH7" s="11" t="s">
        <v>14</v>
      </c>
      <c r="CI7" s="64">
        <v>0</v>
      </c>
      <c r="CJ7" s="64">
        <v>0</v>
      </c>
      <c r="CK7" s="64">
        <v>0</v>
      </c>
      <c r="CL7" s="11">
        <f t="shared" si="68"/>
        <v>0</v>
      </c>
      <c r="CM7" s="11">
        <f t="shared" si="69"/>
        <v>0</v>
      </c>
      <c r="CN7" s="16"/>
      <c r="CO7" s="13"/>
      <c r="CP7" s="13"/>
      <c r="CQ7" s="13"/>
      <c r="CR7" s="13"/>
      <c r="CS7" s="55"/>
      <c r="CT7" s="10"/>
      <c r="CU7" s="44" t="s">
        <v>74</v>
      </c>
      <c r="CV7" s="11" t="s">
        <v>14</v>
      </c>
      <c r="CW7" s="64">
        <v>0</v>
      </c>
      <c r="CX7" s="64">
        <v>0</v>
      </c>
      <c r="CY7" s="64">
        <v>0</v>
      </c>
      <c r="CZ7" s="11">
        <f t="shared" si="71"/>
        <v>0</v>
      </c>
      <c r="DA7" s="11">
        <f t="shared" si="72"/>
        <v>0</v>
      </c>
      <c r="DB7" s="16"/>
      <c r="DC7" s="13"/>
      <c r="DD7" s="13"/>
      <c r="DE7" s="13"/>
      <c r="DF7" s="13"/>
      <c r="DG7" s="55"/>
      <c r="DH7" s="10"/>
      <c r="DI7" s="44" t="s">
        <v>74</v>
      </c>
      <c r="DJ7" s="11" t="s">
        <v>14</v>
      </c>
      <c r="DK7" s="64">
        <v>0</v>
      </c>
      <c r="DL7" s="64">
        <v>0</v>
      </c>
      <c r="DM7" s="64">
        <v>0</v>
      </c>
      <c r="DN7" s="11">
        <f t="shared" si="74"/>
        <v>0</v>
      </c>
      <c r="DO7" s="11">
        <f t="shared" si="75"/>
        <v>0</v>
      </c>
      <c r="DP7" s="16"/>
      <c r="DQ7" s="13"/>
      <c r="DR7" s="13"/>
      <c r="DS7" s="13"/>
      <c r="DT7" s="13"/>
      <c r="DU7" s="55"/>
      <c r="DV7" s="10"/>
      <c r="DW7" s="44" t="s">
        <v>74</v>
      </c>
      <c r="DX7" s="11" t="s">
        <v>14</v>
      </c>
      <c r="DY7" s="64">
        <v>0</v>
      </c>
      <c r="DZ7" s="64">
        <v>0</v>
      </c>
      <c r="EA7" s="64">
        <v>0</v>
      </c>
      <c r="EB7" s="11">
        <f t="shared" si="77"/>
        <v>0</v>
      </c>
      <c r="EC7" s="11">
        <f t="shared" si="78"/>
        <v>0</v>
      </c>
      <c r="ED7" s="16"/>
      <c r="EE7" s="13"/>
      <c r="EF7" s="13"/>
      <c r="EG7" s="13"/>
      <c r="EH7" s="13"/>
      <c r="EI7" s="55"/>
      <c r="EJ7" s="10"/>
      <c r="EK7" s="44" t="s">
        <v>74</v>
      </c>
      <c r="EL7" s="11" t="s">
        <v>18</v>
      </c>
      <c r="EM7" s="14">
        <f>K14+Y14+AM14+BA14+BO14+CC14+CQ14+DE14+DS14+EG14</f>
        <v>0</v>
      </c>
      <c r="EN7" s="33"/>
      <c r="EO7" s="33"/>
      <c r="EP7" s="275"/>
      <c r="EQ7" s="51">
        <f>G14*$C$2+U14*$Q$2+AI14*$AE$2+AW14*$AS$2+BK14*$BG$2+BY14*$BU$2+CM14*$CI$2+DA14*$CW$2+DO14*$DK$2+EC14*$DY$2</f>
        <v>0</v>
      </c>
      <c r="ER7" s="116">
        <f>IF(ER$4=0,0,EM7/ER$4)</f>
        <v>0</v>
      </c>
      <c r="ES7" s="81">
        <f>ER7*ET7+ER7</f>
        <v>0</v>
      </c>
      <c r="ET7" s="280">
        <v>0</v>
      </c>
      <c r="EU7" s="9" t="s">
        <v>109</v>
      </c>
      <c r="EV7" s="518">
        <f>IF(ER$4=0,0,EQ7/$ER$4*$EX$4)</f>
        <v>0</v>
      </c>
      <c r="EW7" s="579">
        <f>IF(EV7=0,0,EX7/EV7)</f>
        <v>0</v>
      </c>
      <c r="EX7" s="511">
        <f>ER7*ER$4+ES7*ES$4</f>
        <v>0</v>
      </c>
      <c r="EY7" s="137"/>
      <c r="EZ7" s="569"/>
      <c r="FA7" s="88"/>
      <c r="FC7" s="44" t="s">
        <v>74</v>
      </c>
      <c r="FD7" s="11" t="s">
        <v>8</v>
      </c>
      <c r="FE7" s="141">
        <v>0</v>
      </c>
      <c r="FF7" s="141">
        <v>0</v>
      </c>
      <c r="FG7" s="142">
        <v>0</v>
      </c>
      <c r="FH7" s="9" t="s">
        <v>109</v>
      </c>
      <c r="FI7" s="122">
        <f t="shared" si="84"/>
        <v>0</v>
      </c>
      <c r="FJ7" s="602">
        <v>0</v>
      </c>
      <c r="FK7" s="604">
        <f t="shared" ref="FK7:FK17" si="85">FI7*FJ7</f>
        <v>0</v>
      </c>
      <c r="FL7" s="588"/>
      <c r="FM7" s="589"/>
      <c r="FN7" s="610"/>
      <c r="FO7" s="127"/>
      <c r="FP7" s="87"/>
      <c r="FQ7" s="522">
        <f>EX15</f>
        <v>0</v>
      </c>
      <c r="FR7" s="496">
        <f>FN16</f>
        <v>0</v>
      </c>
      <c r="FS7" s="567"/>
    </row>
    <row r="8" spans="1:175" x14ac:dyDescent="0.25">
      <c r="A8" s="44" t="s">
        <v>74</v>
      </c>
      <c r="B8" s="11" t="s">
        <v>15</v>
      </c>
      <c r="C8" s="64">
        <v>0</v>
      </c>
      <c r="D8" s="64">
        <v>0</v>
      </c>
      <c r="E8" s="64">
        <v>0</v>
      </c>
      <c r="F8" s="11">
        <f t="shared" si="80"/>
        <v>0</v>
      </c>
      <c r="G8" s="11">
        <f t="shared" si="81"/>
        <v>0</v>
      </c>
      <c r="H8" s="16"/>
      <c r="I8" s="13"/>
      <c r="J8" s="13"/>
      <c r="K8" s="13"/>
      <c r="L8" s="13"/>
      <c r="M8" s="55"/>
      <c r="N8" s="10"/>
      <c r="O8" s="44" t="s">
        <v>74</v>
      </c>
      <c r="P8" s="11" t="s">
        <v>15</v>
      </c>
      <c r="Q8" s="64">
        <v>0</v>
      </c>
      <c r="R8" s="64">
        <v>0</v>
      </c>
      <c r="S8" s="64">
        <v>0</v>
      </c>
      <c r="T8" s="11">
        <f t="shared" si="82"/>
        <v>0</v>
      </c>
      <c r="U8" s="11">
        <f t="shared" si="83"/>
        <v>0</v>
      </c>
      <c r="V8" s="16"/>
      <c r="W8" s="13"/>
      <c r="X8" s="13"/>
      <c r="Y8" s="13"/>
      <c r="Z8" s="13"/>
      <c r="AA8" s="55"/>
      <c r="AB8" s="10"/>
      <c r="AC8" s="44" t="s">
        <v>74</v>
      </c>
      <c r="AD8" s="11" t="s">
        <v>15</v>
      </c>
      <c r="AE8" s="64">
        <v>0</v>
      </c>
      <c r="AF8" s="64">
        <v>0</v>
      </c>
      <c r="AG8" s="64">
        <v>0</v>
      </c>
      <c r="AH8" s="11">
        <f t="shared" si="56"/>
        <v>0</v>
      </c>
      <c r="AI8" s="11">
        <f t="shared" si="57"/>
        <v>0</v>
      </c>
      <c r="AJ8" s="16"/>
      <c r="AK8" s="13"/>
      <c r="AL8" s="13"/>
      <c r="AM8" s="13"/>
      <c r="AN8" s="13"/>
      <c r="AO8" s="55"/>
      <c r="AP8" s="10"/>
      <c r="AQ8" s="44" t="s">
        <v>74</v>
      </c>
      <c r="AR8" s="11" t="s">
        <v>15</v>
      </c>
      <c r="AS8" s="64">
        <v>0</v>
      </c>
      <c r="AT8" s="64">
        <v>0</v>
      </c>
      <c r="AU8" s="64">
        <v>0</v>
      </c>
      <c r="AV8" s="11">
        <f t="shared" si="59"/>
        <v>0</v>
      </c>
      <c r="AW8" s="11">
        <f t="shared" si="60"/>
        <v>0</v>
      </c>
      <c r="AX8" s="16"/>
      <c r="AY8" s="13"/>
      <c r="AZ8" s="13"/>
      <c r="BA8" s="13"/>
      <c r="BB8" s="13"/>
      <c r="BC8" s="55"/>
      <c r="BD8" s="10"/>
      <c r="BE8" s="44" t="s">
        <v>74</v>
      </c>
      <c r="BF8" s="11" t="s">
        <v>15</v>
      </c>
      <c r="BG8" s="64">
        <v>0</v>
      </c>
      <c r="BH8" s="64">
        <v>0</v>
      </c>
      <c r="BI8" s="64">
        <v>0</v>
      </c>
      <c r="BJ8" s="11">
        <f t="shared" si="62"/>
        <v>0</v>
      </c>
      <c r="BK8" s="11">
        <f t="shared" si="63"/>
        <v>0</v>
      </c>
      <c r="BL8" s="16"/>
      <c r="BM8" s="13"/>
      <c r="BN8" s="13"/>
      <c r="BO8" s="13"/>
      <c r="BP8" s="13"/>
      <c r="BQ8" s="55"/>
      <c r="BR8" s="10"/>
      <c r="BS8" s="44" t="s">
        <v>74</v>
      </c>
      <c r="BT8" s="11" t="s">
        <v>15</v>
      </c>
      <c r="BU8" s="64">
        <v>0</v>
      </c>
      <c r="BV8" s="64">
        <v>0</v>
      </c>
      <c r="BW8" s="64">
        <v>0</v>
      </c>
      <c r="BX8" s="11">
        <f t="shared" si="65"/>
        <v>0</v>
      </c>
      <c r="BY8" s="11">
        <f t="shared" si="66"/>
        <v>0</v>
      </c>
      <c r="BZ8" s="16"/>
      <c r="CA8" s="13"/>
      <c r="CB8" s="13"/>
      <c r="CC8" s="13"/>
      <c r="CD8" s="13"/>
      <c r="CE8" s="55"/>
      <c r="CF8" s="10"/>
      <c r="CG8" s="44" t="s">
        <v>74</v>
      </c>
      <c r="CH8" s="11" t="s">
        <v>15</v>
      </c>
      <c r="CI8" s="64">
        <v>0</v>
      </c>
      <c r="CJ8" s="64">
        <v>0</v>
      </c>
      <c r="CK8" s="64">
        <v>0</v>
      </c>
      <c r="CL8" s="11">
        <f t="shared" si="68"/>
        <v>0</v>
      </c>
      <c r="CM8" s="11">
        <f t="shared" si="69"/>
        <v>0</v>
      </c>
      <c r="CN8" s="16"/>
      <c r="CO8" s="13"/>
      <c r="CP8" s="13"/>
      <c r="CQ8" s="13"/>
      <c r="CR8" s="13"/>
      <c r="CS8" s="55"/>
      <c r="CT8" s="10"/>
      <c r="CU8" s="44" t="s">
        <v>74</v>
      </c>
      <c r="CV8" s="11" t="s">
        <v>15</v>
      </c>
      <c r="CW8" s="64">
        <v>0</v>
      </c>
      <c r="CX8" s="64">
        <v>0</v>
      </c>
      <c r="CY8" s="64">
        <v>0</v>
      </c>
      <c r="CZ8" s="11">
        <f t="shared" si="71"/>
        <v>0</v>
      </c>
      <c r="DA8" s="11">
        <f t="shared" si="72"/>
        <v>0</v>
      </c>
      <c r="DB8" s="16"/>
      <c r="DC8" s="13"/>
      <c r="DD8" s="13"/>
      <c r="DE8" s="13"/>
      <c r="DF8" s="13"/>
      <c r="DG8" s="55"/>
      <c r="DH8" s="10"/>
      <c r="DI8" s="44" t="s">
        <v>74</v>
      </c>
      <c r="DJ8" s="11" t="s">
        <v>15</v>
      </c>
      <c r="DK8" s="64">
        <v>0</v>
      </c>
      <c r="DL8" s="64">
        <v>0</v>
      </c>
      <c r="DM8" s="64">
        <v>0</v>
      </c>
      <c r="DN8" s="11">
        <f t="shared" si="74"/>
        <v>0</v>
      </c>
      <c r="DO8" s="11">
        <f t="shared" si="75"/>
        <v>0</v>
      </c>
      <c r="DP8" s="16"/>
      <c r="DQ8" s="13"/>
      <c r="DR8" s="13"/>
      <c r="DS8" s="13"/>
      <c r="DT8" s="13"/>
      <c r="DU8" s="55"/>
      <c r="DV8" s="10"/>
      <c r="DW8" s="44" t="s">
        <v>74</v>
      </c>
      <c r="DX8" s="11" t="s">
        <v>15</v>
      </c>
      <c r="DY8" s="64">
        <v>0</v>
      </c>
      <c r="DZ8" s="64">
        <v>0</v>
      </c>
      <c r="EA8" s="64">
        <v>0</v>
      </c>
      <c r="EB8" s="11">
        <f t="shared" si="77"/>
        <v>0</v>
      </c>
      <c r="EC8" s="11">
        <f t="shared" si="78"/>
        <v>0</v>
      </c>
      <c r="ED8" s="16"/>
      <c r="EE8" s="13"/>
      <c r="EF8" s="13"/>
      <c r="EG8" s="13"/>
      <c r="EH8" s="13"/>
      <c r="EI8" s="55"/>
      <c r="EJ8" s="10"/>
      <c r="EK8" s="44"/>
      <c r="EL8" s="11"/>
      <c r="EM8" s="14"/>
      <c r="EN8" s="134"/>
      <c r="EO8" s="281"/>
      <c r="EP8" s="281"/>
      <c r="EQ8" s="6" t="s">
        <v>7</v>
      </c>
      <c r="ER8" s="121"/>
      <c r="ES8" s="111"/>
      <c r="ET8" s="128"/>
      <c r="EU8" s="9"/>
      <c r="EV8" s="518"/>
      <c r="EW8" s="579"/>
      <c r="EX8" s="511"/>
      <c r="EY8" s="137"/>
      <c r="EZ8" s="569"/>
      <c r="FA8" s="88"/>
      <c r="FC8" s="44" t="s">
        <v>74</v>
      </c>
      <c r="FD8" s="11" t="s">
        <v>18</v>
      </c>
      <c r="FE8" s="141">
        <v>0</v>
      </c>
      <c r="FF8" s="141">
        <v>0</v>
      </c>
      <c r="FG8" s="142">
        <v>0</v>
      </c>
      <c r="FH8" s="9" t="s">
        <v>109</v>
      </c>
      <c r="FI8" s="122">
        <f t="shared" si="84"/>
        <v>0</v>
      </c>
      <c r="FJ8" s="602">
        <v>0</v>
      </c>
      <c r="FK8" s="604">
        <f t="shared" si="85"/>
        <v>0</v>
      </c>
      <c r="FL8" s="588"/>
      <c r="FM8" s="589"/>
      <c r="FN8" s="610"/>
      <c r="FO8" s="127"/>
      <c r="FP8" s="87"/>
      <c r="FQ8" s="599"/>
      <c r="FR8" s="61"/>
      <c r="FS8" s="567"/>
    </row>
    <row r="9" spans="1:175" x14ac:dyDescent="0.25">
      <c r="A9" s="44" t="s">
        <v>74</v>
      </c>
      <c r="B9" s="11" t="s">
        <v>16</v>
      </c>
      <c r="C9" s="64">
        <v>0</v>
      </c>
      <c r="D9" s="64">
        <v>0</v>
      </c>
      <c r="E9" s="64">
        <v>0</v>
      </c>
      <c r="F9" s="11">
        <f t="shared" si="80"/>
        <v>0</v>
      </c>
      <c r="G9" s="11">
        <f t="shared" si="81"/>
        <v>0</v>
      </c>
      <c r="H9" s="16"/>
      <c r="I9" s="13"/>
      <c r="J9" s="13"/>
      <c r="K9" s="13"/>
      <c r="L9" s="13"/>
      <c r="M9" s="55"/>
      <c r="N9" s="10"/>
      <c r="O9" s="44" t="s">
        <v>74</v>
      </c>
      <c r="P9" s="11" t="s">
        <v>16</v>
      </c>
      <c r="Q9" s="64">
        <v>0</v>
      </c>
      <c r="R9" s="64">
        <v>0</v>
      </c>
      <c r="S9" s="64">
        <v>0</v>
      </c>
      <c r="T9" s="11">
        <f t="shared" si="82"/>
        <v>0</v>
      </c>
      <c r="U9" s="11">
        <f t="shared" si="83"/>
        <v>0</v>
      </c>
      <c r="V9" s="16"/>
      <c r="W9" s="13"/>
      <c r="X9" s="13"/>
      <c r="Y9" s="13"/>
      <c r="Z9" s="13"/>
      <c r="AA9" s="55"/>
      <c r="AB9" s="10"/>
      <c r="AC9" s="44" t="s">
        <v>74</v>
      </c>
      <c r="AD9" s="11" t="s">
        <v>16</v>
      </c>
      <c r="AE9" s="64">
        <v>0</v>
      </c>
      <c r="AF9" s="64">
        <v>0</v>
      </c>
      <c r="AG9" s="64">
        <v>0</v>
      </c>
      <c r="AH9" s="11">
        <f t="shared" si="56"/>
        <v>0</v>
      </c>
      <c r="AI9" s="11">
        <f t="shared" si="57"/>
        <v>0</v>
      </c>
      <c r="AJ9" s="16"/>
      <c r="AK9" s="13"/>
      <c r="AL9" s="13"/>
      <c r="AM9" s="13"/>
      <c r="AN9" s="13"/>
      <c r="AO9" s="55"/>
      <c r="AP9" s="10"/>
      <c r="AQ9" s="44" t="s">
        <v>74</v>
      </c>
      <c r="AR9" s="11" t="s">
        <v>16</v>
      </c>
      <c r="AS9" s="64">
        <v>0</v>
      </c>
      <c r="AT9" s="64">
        <v>0</v>
      </c>
      <c r="AU9" s="64">
        <v>0</v>
      </c>
      <c r="AV9" s="11">
        <f t="shared" si="59"/>
        <v>0</v>
      </c>
      <c r="AW9" s="11">
        <f t="shared" si="60"/>
        <v>0</v>
      </c>
      <c r="AX9" s="16"/>
      <c r="AY9" s="13"/>
      <c r="AZ9" s="13"/>
      <c r="BA9" s="13"/>
      <c r="BB9" s="13"/>
      <c r="BC9" s="55"/>
      <c r="BD9" s="10"/>
      <c r="BE9" s="44" t="s">
        <v>74</v>
      </c>
      <c r="BF9" s="11" t="s">
        <v>16</v>
      </c>
      <c r="BG9" s="64">
        <v>0</v>
      </c>
      <c r="BH9" s="64">
        <v>0</v>
      </c>
      <c r="BI9" s="64">
        <v>0</v>
      </c>
      <c r="BJ9" s="11">
        <f t="shared" si="62"/>
        <v>0</v>
      </c>
      <c r="BK9" s="11">
        <f t="shared" si="63"/>
        <v>0</v>
      </c>
      <c r="BL9" s="16"/>
      <c r="BM9" s="13"/>
      <c r="BN9" s="13"/>
      <c r="BO9" s="13"/>
      <c r="BP9" s="13"/>
      <c r="BQ9" s="55"/>
      <c r="BR9" s="10"/>
      <c r="BS9" s="44" t="s">
        <v>74</v>
      </c>
      <c r="BT9" s="11" t="s">
        <v>16</v>
      </c>
      <c r="BU9" s="64">
        <v>0</v>
      </c>
      <c r="BV9" s="64">
        <v>0</v>
      </c>
      <c r="BW9" s="64">
        <v>0</v>
      </c>
      <c r="BX9" s="11">
        <f t="shared" si="65"/>
        <v>0</v>
      </c>
      <c r="BY9" s="11">
        <f t="shared" si="66"/>
        <v>0</v>
      </c>
      <c r="BZ9" s="16"/>
      <c r="CA9" s="13"/>
      <c r="CB9" s="13"/>
      <c r="CC9" s="13"/>
      <c r="CD9" s="13"/>
      <c r="CE9" s="55"/>
      <c r="CF9" s="10"/>
      <c r="CG9" s="44" t="s">
        <v>74</v>
      </c>
      <c r="CH9" s="11" t="s">
        <v>16</v>
      </c>
      <c r="CI9" s="64">
        <v>0</v>
      </c>
      <c r="CJ9" s="64">
        <v>0</v>
      </c>
      <c r="CK9" s="64">
        <v>0</v>
      </c>
      <c r="CL9" s="11">
        <f t="shared" si="68"/>
        <v>0</v>
      </c>
      <c r="CM9" s="11">
        <f t="shared" si="69"/>
        <v>0</v>
      </c>
      <c r="CN9" s="16"/>
      <c r="CO9" s="13"/>
      <c r="CP9" s="13"/>
      <c r="CQ9" s="13"/>
      <c r="CR9" s="13"/>
      <c r="CS9" s="55"/>
      <c r="CT9" s="10"/>
      <c r="CU9" s="44" t="s">
        <v>74</v>
      </c>
      <c r="CV9" s="11" t="s">
        <v>16</v>
      </c>
      <c r="CW9" s="64">
        <v>0</v>
      </c>
      <c r="CX9" s="64">
        <v>0</v>
      </c>
      <c r="CY9" s="64">
        <v>0</v>
      </c>
      <c r="CZ9" s="11">
        <f t="shared" si="71"/>
        <v>0</v>
      </c>
      <c r="DA9" s="11">
        <f t="shared" si="72"/>
        <v>0</v>
      </c>
      <c r="DB9" s="16"/>
      <c r="DC9" s="13"/>
      <c r="DD9" s="13"/>
      <c r="DE9" s="13"/>
      <c r="DF9" s="13"/>
      <c r="DG9" s="55"/>
      <c r="DH9" s="10"/>
      <c r="DI9" s="44" t="s">
        <v>74</v>
      </c>
      <c r="DJ9" s="11" t="s">
        <v>16</v>
      </c>
      <c r="DK9" s="64">
        <v>0</v>
      </c>
      <c r="DL9" s="64">
        <v>0</v>
      </c>
      <c r="DM9" s="64">
        <v>0</v>
      </c>
      <c r="DN9" s="11">
        <f t="shared" si="74"/>
        <v>0</v>
      </c>
      <c r="DO9" s="11">
        <f t="shared" si="75"/>
        <v>0</v>
      </c>
      <c r="DP9" s="16"/>
      <c r="DQ9" s="13"/>
      <c r="DR9" s="13"/>
      <c r="DS9" s="13"/>
      <c r="DT9" s="13"/>
      <c r="DU9" s="55"/>
      <c r="DV9" s="10"/>
      <c r="DW9" s="44" t="s">
        <v>74</v>
      </c>
      <c r="DX9" s="11" t="s">
        <v>16</v>
      </c>
      <c r="DY9" s="64">
        <v>0</v>
      </c>
      <c r="DZ9" s="64">
        <v>0</v>
      </c>
      <c r="EA9" s="64">
        <v>0</v>
      </c>
      <c r="EB9" s="11">
        <f t="shared" si="77"/>
        <v>0</v>
      </c>
      <c r="EC9" s="11">
        <f t="shared" si="78"/>
        <v>0</v>
      </c>
      <c r="ED9" s="16"/>
      <c r="EE9" s="13"/>
      <c r="EF9" s="13"/>
      <c r="EG9" s="13"/>
      <c r="EH9" s="13"/>
      <c r="EI9" s="55"/>
      <c r="EJ9" s="10"/>
      <c r="EK9" s="44" t="s">
        <v>75</v>
      </c>
      <c r="EL9" s="11" t="s">
        <v>23</v>
      </c>
      <c r="EM9" s="14">
        <f>K17+Y17+AM17+BA17+BO17+CC17+CQ17+DE17+DS17+EG17</f>
        <v>0</v>
      </c>
      <c r="EN9" s="79"/>
      <c r="EO9" s="281"/>
      <c r="EP9" s="6" t="s">
        <v>4</v>
      </c>
      <c r="EQ9" s="51">
        <f>G17*$C$2+U17*$Q$2+AI17*$AE$2+AW17*$AS$2+BK17*$BG$2+BY17*$BU$2+CM17*$CI$2+DA17*$CW$2+DO17*$DK$2+EC17*$DY$2</f>
        <v>0</v>
      </c>
      <c r="ER9" s="116">
        <f>IF(ER$4=0,0,EM9/ER$4)</f>
        <v>0</v>
      </c>
      <c r="ES9" s="81">
        <f>ER9*ET9+ER9</f>
        <v>0</v>
      </c>
      <c r="ET9" s="280">
        <v>0</v>
      </c>
      <c r="EU9" s="9" t="s">
        <v>109</v>
      </c>
      <c r="EV9" s="518">
        <f>IF(ER$4=0,0,EQ9/$ER$4*$EX$4)</f>
        <v>0</v>
      </c>
      <c r="EW9" s="579">
        <f t="shared" ref="EW9:EW79" si="86">IF(EV9=0,0,EX9/EV9)</f>
        <v>0</v>
      </c>
      <c r="EX9" s="511">
        <f>ER9*ER$4+ES9*ES$4</f>
        <v>0</v>
      </c>
      <c r="EY9" s="137"/>
      <c r="EZ9" s="569"/>
      <c r="FA9" s="88"/>
      <c r="FC9" s="44" t="s">
        <v>74</v>
      </c>
      <c r="FD9" s="11" t="s">
        <v>18</v>
      </c>
      <c r="FE9" s="141">
        <v>0</v>
      </c>
      <c r="FF9" s="141">
        <v>0</v>
      </c>
      <c r="FG9" s="142">
        <v>0</v>
      </c>
      <c r="FH9" s="9" t="s">
        <v>109</v>
      </c>
      <c r="FI9" s="122">
        <f t="shared" si="84"/>
        <v>0</v>
      </c>
      <c r="FJ9" s="602">
        <v>0</v>
      </c>
      <c r="FK9" s="604">
        <f t="shared" si="85"/>
        <v>0</v>
      </c>
      <c r="FL9" s="588"/>
      <c r="FM9" s="589"/>
      <c r="FN9" s="610"/>
      <c r="FO9" s="127"/>
      <c r="FP9" s="87"/>
      <c r="FQ9" s="599"/>
      <c r="FR9" s="61"/>
      <c r="FS9" s="567"/>
    </row>
    <row r="10" spans="1:175" x14ac:dyDescent="0.25">
      <c r="A10" s="44" t="s">
        <v>74</v>
      </c>
      <c r="B10" s="11" t="s">
        <v>16</v>
      </c>
      <c r="C10" s="64">
        <v>0</v>
      </c>
      <c r="D10" s="64">
        <v>0</v>
      </c>
      <c r="E10" s="64">
        <v>0</v>
      </c>
      <c r="F10" s="11">
        <f t="shared" si="80"/>
        <v>0</v>
      </c>
      <c r="G10" s="11">
        <f t="shared" si="81"/>
        <v>0</v>
      </c>
      <c r="H10" s="16"/>
      <c r="I10" s="13"/>
      <c r="J10" s="13"/>
      <c r="K10" s="13"/>
      <c r="L10" s="13"/>
      <c r="M10" s="55"/>
      <c r="N10" s="10"/>
      <c r="O10" s="44" t="s">
        <v>74</v>
      </c>
      <c r="P10" s="11" t="s">
        <v>16</v>
      </c>
      <c r="Q10" s="64">
        <v>0</v>
      </c>
      <c r="R10" s="64">
        <v>0</v>
      </c>
      <c r="S10" s="64">
        <v>0</v>
      </c>
      <c r="T10" s="11">
        <f t="shared" si="82"/>
        <v>0</v>
      </c>
      <c r="U10" s="11">
        <f t="shared" si="83"/>
        <v>0</v>
      </c>
      <c r="V10" s="16"/>
      <c r="W10" s="13"/>
      <c r="X10" s="13"/>
      <c r="Y10" s="13"/>
      <c r="Z10" s="13"/>
      <c r="AA10" s="55"/>
      <c r="AB10" s="10"/>
      <c r="AC10" s="44" t="s">
        <v>74</v>
      </c>
      <c r="AD10" s="11" t="s">
        <v>16</v>
      </c>
      <c r="AE10" s="64">
        <v>0</v>
      </c>
      <c r="AF10" s="64">
        <v>0</v>
      </c>
      <c r="AG10" s="64">
        <v>0</v>
      </c>
      <c r="AH10" s="11">
        <f t="shared" si="56"/>
        <v>0</v>
      </c>
      <c r="AI10" s="11">
        <f t="shared" si="57"/>
        <v>0</v>
      </c>
      <c r="AJ10" s="16"/>
      <c r="AK10" s="13"/>
      <c r="AL10" s="13"/>
      <c r="AM10" s="13"/>
      <c r="AN10" s="13"/>
      <c r="AO10" s="55"/>
      <c r="AP10" s="10"/>
      <c r="AQ10" s="44" t="s">
        <v>74</v>
      </c>
      <c r="AR10" s="11" t="s">
        <v>16</v>
      </c>
      <c r="AS10" s="64">
        <v>0</v>
      </c>
      <c r="AT10" s="64">
        <v>0</v>
      </c>
      <c r="AU10" s="64">
        <v>0</v>
      </c>
      <c r="AV10" s="11">
        <f t="shared" si="59"/>
        <v>0</v>
      </c>
      <c r="AW10" s="11">
        <f t="shared" si="60"/>
        <v>0</v>
      </c>
      <c r="AX10" s="16"/>
      <c r="AY10" s="13"/>
      <c r="AZ10" s="13"/>
      <c r="BA10" s="13"/>
      <c r="BB10" s="13"/>
      <c r="BC10" s="55"/>
      <c r="BD10" s="10"/>
      <c r="BE10" s="44" t="s">
        <v>74</v>
      </c>
      <c r="BF10" s="11" t="s">
        <v>16</v>
      </c>
      <c r="BG10" s="64">
        <v>0</v>
      </c>
      <c r="BH10" s="64">
        <v>0</v>
      </c>
      <c r="BI10" s="64">
        <v>0</v>
      </c>
      <c r="BJ10" s="11">
        <f t="shared" si="62"/>
        <v>0</v>
      </c>
      <c r="BK10" s="11">
        <f t="shared" si="63"/>
        <v>0</v>
      </c>
      <c r="BL10" s="16"/>
      <c r="BM10" s="13"/>
      <c r="BN10" s="13"/>
      <c r="BO10" s="13"/>
      <c r="BP10" s="13"/>
      <c r="BQ10" s="55"/>
      <c r="BR10" s="10"/>
      <c r="BS10" s="44" t="s">
        <v>74</v>
      </c>
      <c r="BT10" s="11" t="s">
        <v>16</v>
      </c>
      <c r="BU10" s="64">
        <v>0</v>
      </c>
      <c r="BV10" s="64">
        <v>0</v>
      </c>
      <c r="BW10" s="64">
        <v>0</v>
      </c>
      <c r="BX10" s="11">
        <f t="shared" si="65"/>
        <v>0</v>
      </c>
      <c r="BY10" s="11">
        <f t="shared" si="66"/>
        <v>0</v>
      </c>
      <c r="BZ10" s="16"/>
      <c r="CA10" s="13"/>
      <c r="CB10" s="13"/>
      <c r="CC10" s="13"/>
      <c r="CD10" s="13"/>
      <c r="CE10" s="55"/>
      <c r="CF10" s="10"/>
      <c r="CG10" s="44" t="s">
        <v>74</v>
      </c>
      <c r="CH10" s="11" t="s">
        <v>16</v>
      </c>
      <c r="CI10" s="64">
        <v>0</v>
      </c>
      <c r="CJ10" s="64">
        <v>0</v>
      </c>
      <c r="CK10" s="64">
        <v>0</v>
      </c>
      <c r="CL10" s="11">
        <f t="shared" si="68"/>
        <v>0</v>
      </c>
      <c r="CM10" s="11">
        <f t="shared" si="69"/>
        <v>0</v>
      </c>
      <c r="CN10" s="16"/>
      <c r="CO10" s="13"/>
      <c r="CP10" s="13"/>
      <c r="CQ10" s="13"/>
      <c r="CR10" s="13"/>
      <c r="CS10" s="55"/>
      <c r="CT10" s="10"/>
      <c r="CU10" s="44" t="s">
        <v>74</v>
      </c>
      <c r="CV10" s="11" t="s">
        <v>16</v>
      </c>
      <c r="CW10" s="64">
        <v>0</v>
      </c>
      <c r="CX10" s="64">
        <v>0</v>
      </c>
      <c r="CY10" s="64">
        <v>0</v>
      </c>
      <c r="CZ10" s="11">
        <f t="shared" si="71"/>
        <v>0</v>
      </c>
      <c r="DA10" s="11">
        <f t="shared" si="72"/>
        <v>0</v>
      </c>
      <c r="DB10" s="16"/>
      <c r="DC10" s="13"/>
      <c r="DD10" s="13"/>
      <c r="DE10" s="13"/>
      <c r="DF10" s="13"/>
      <c r="DG10" s="55"/>
      <c r="DH10" s="10"/>
      <c r="DI10" s="44" t="s">
        <v>74</v>
      </c>
      <c r="DJ10" s="11" t="s">
        <v>16</v>
      </c>
      <c r="DK10" s="64">
        <v>0</v>
      </c>
      <c r="DL10" s="64">
        <v>0</v>
      </c>
      <c r="DM10" s="64">
        <v>0</v>
      </c>
      <c r="DN10" s="11">
        <f t="shared" si="74"/>
        <v>0</v>
      </c>
      <c r="DO10" s="11">
        <f t="shared" si="75"/>
        <v>0</v>
      </c>
      <c r="DP10" s="16"/>
      <c r="DQ10" s="13"/>
      <c r="DR10" s="13"/>
      <c r="DS10" s="13"/>
      <c r="DT10" s="13"/>
      <c r="DU10" s="55"/>
      <c r="DV10" s="10"/>
      <c r="DW10" s="44" t="s">
        <v>74</v>
      </c>
      <c r="DX10" s="11" t="s">
        <v>16</v>
      </c>
      <c r="DY10" s="64">
        <v>0</v>
      </c>
      <c r="DZ10" s="64">
        <v>0</v>
      </c>
      <c r="EA10" s="64">
        <v>0</v>
      </c>
      <c r="EB10" s="11">
        <f t="shared" si="77"/>
        <v>0</v>
      </c>
      <c r="EC10" s="11">
        <f t="shared" si="78"/>
        <v>0</v>
      </c>
      <c r="ED10" s="16"/>
      <c r="EE10" s="13"/>
      <c r="EF10" s="13"/>
      <c r="EG10" s="13"/>
      <c r="EH10" s="13"/>
      <c r="EI10" s="55"/>
      <c r="EJ10" s="10"/>
      <c r="EK10" s="44" t="s">
        <v>75</v>
      </c>
      <c r="EL10" s="11" t="s">
        <v>24</v>
      </c>
      <c r="EM10" s="14">
        <f>K18+Y18+AM18+BA18+BO18+CC18+CQ18+DE18+DS18+EG18</f>
        <v>0</v>
      </c>
      <c r="EN10" s="191"/>
      <c r="EO10" s="281"/>
      <c r="EP10" s="51">
        <f>D18*$C$2+R18*$Q$2+AF18*$AE$2+AT18*$AS$2+BH18*$BG$2+BV18*$BU$2+CJ18*$CI$2+CX18*$CW$2+DL18*$DK$2+DZ18*$DY$2</f>
        <v>0</v>
      </c>
      <c r="ER10" s="116">
        <f>IF(ER$4=0,0,EM10/ER$4)</f>
        <v>0</v>
      </c>
      <c r="ES10" s="81">
        <f>ER10*ET10+ER10</f>
        <v>0</v>
      </c>
      <c r="ET10" s="280">
        <v>0</v>
      </c>
      <c r="EU10" s="9" t="s">
        <v>4</v>
      </c>
      <c r="EV10" s="518">
        <f>IF(ER$4=0,0,EP10/$ER$4*$EX$4)</f>
        <v>0</v>
      </c>
      <c r="EW10" s="579">
        <f t="shared" si="86"/>
        <v>0</v>
      </c>
      <c r="EX10" s="511">
        <f>ER10*ER$4+ES10*ES$4</f>
        <v>0</v>
      </c>
      <c r="EY10" s="137"/>
      <c r="EZ10" s="569"/>
      <c r="FA10" s="88"/>
      <c r="FC10" s="44" t="s">
        <v>75</v>
      </c>
      <c r="FD10" s="11" t="s">
        <v>23</v>
      </c>
      <c r="FE10" s="141">
        <v>0</v>
      </c>
      <c r="FF10" s="141">
        <v>0</v>
      </c>
      <c r="FG10" s="142">
        <v>0</v>
      </c>
      <c r="FH10" s="9" t="s">
        <v>109</v>
      </c>
      <c r="FI10" s="122">
        <f t="shared" si="84"/>
        <v>0</v>
      </c>
      <c r="FJ10" s="602">
        <v>0</v>
      </c>
      <c r="FK10" s="604">
        <f t="shared" si="85"/>
        <v>0</v>
      </c>
      <c r="FL10" s="588"/>
      <c r="FM10" s="589"/>
      <c r="FN10" s="610">
        <f>SUM(FK10:FK13)</f>
        <v>0</v>
      </c>
      <c r="FO10" s="127">
        <f>IF(FO$4=0,0,FN10/$FO$4)</f>
        <v>0</v>
      </c>
      <c r="FP10" s="87" t="s">
        <v>75</v>
      </c>
      <c r="FQ10" s="599">
        <f>SUM(EX9:EX12)</f>
        <v>0</v>
      </c>
      <c r="FR10" s="496">
        <f>FN10</f>
        <v>0</v>
      </c>
      <c r="FS10" s="567">
        <f>SUM(FQ10:FR10)</f>
        <v>0</v>
      </c>
    </row>
    <row r="11" spans="1:175" x14ac:dyDescent="0.25">
      <c r="A11" s="44" t="s">
        <v>74</v>
      </c>
      <c r="B11" s="98" t="s">
        <v>17</v>
      </c>
      <c r="C11" s="64">
        <v>0</v>
      </c>
      <c r="D11" s="64">
        <v>0</v>
      </c>
      <c r="E11" s="64">
        <v>0</v>
      </c>
      <c r="F11" s="11">
        <f t="shared" si="80"/>
        <v>0</v>
      </c>
      <c r="G11" s="11">
        <f t="shared" si="81"/>
        <v>0</v>
      </c>
      <c r="H11" s="16"/>
      <c r="I11" s="13"/>
      <c r="J11" s="13"/>
      <c r="K11" s="13"/>
      <c r="L11" s="13"/>
      <c r="M11" s="55"/>
      <c r="N11" s="10"/>
      <c r="O11" s="44" t="s">
        <v>74</v>
      </c>
      <c r="P11" s="98" t="s">
        <v>17</v>
      </c>
      <c r="Q11" s="64">
        <v>0</v>
      </c>
      <c r="R11" s="64">
        <v>0</v>
      </c>
      <c r="S11" s="64">
        <v>0</v>
      </c>
      <c r="T11" s="11">
        <f t="shared" si="82"/>
        <v>0</v>
      </c>
      <c r="U11" s="11">
        <f t="shared" si="83"/>
        <v>0</v>
      </c>
      <c r="V11" s="16"/>
      <c r="W11" s="13"/>
      <c r="X11" s="13"/>
      <c r="Y11" s="13"/>
      <c r="Z11" s="13"/>
      <c r="AA11" s="55"/>
      <c r="AB11" s="10"/>
      <c r="AC11" s="44" t="s">
        <v>74</v>
      </c>
      <c r="AD11" s="98" t="s">
        <v>17</v>
      </c>
      <c r="AE11" s="64">
        <v>0</v>
      </c>
      <c r="AF11" s="64">
        <v>0</v>
      </c>
      <c r="AG11" s="64">
        <v>0</v>
      </c>
      <c r="AH11" s="11">
        <f t="shared" si="56"/>
        <v>0</v>
      </c>
      <c r="AI11" s="11">
        <f t="shared" si="57"/>
        <v>0</v>
      </c>
      <c r="AJ11" s="16"/>
      <c r="AK11" s="13"/>
      <c r="AL11" s="13"/>
      <c r="AM11" s="13"/>
      <c r="AN11" s="13"/>
      <c r="AO11" s="55"/>
      <c r="AP11" s="10"/>
      <c r="AQ11" s="44" t="s">
        <v>74</v>
      </c>
      <c r="AR11" s="98" t="s">
        <v>17</v>
      </c>
      <c r="AS11" s="64">
        <v>0</v>
      </c>
      <c r="AT11" s="64">
        <v>0</v>
      </c>
      <c r="AU11" s="64">
        <v>0</v>
      </c>
      <c r="AV11" s="11">
        <f t="shared" si="59"/>
        <v>0</v>
      </c>
      <c r="AW11" s="11">
        <f t="shared" si="60"/>
        <v>0</v>
      </c>
      <c r="AX11" s="16"/>
      <c r="AY11" s="13"/>
      <c r="AZ11" s="13"/>
      <c r="BA11" s="13"/>
      <c r="BB11" s="13"/>
      <c r="BC11" s="55"/>
      <c r="BD11" s="10"/>
      <c r="BE11" s="44" t="s">
        <v>74</v>
      </c>
      <c r="BF11" s="98" t="s">
        <v>17</v>
      </c>
      <c r="BG11" s="64">
        <v>0</v>
      </c>
      <c r="BH11" s="64">
        <v>0</v>
      </c>
      <c r="BI11" s="64">
        <v>0</v>
      </c>
      <c r="BJ11" s="11">
        <f t="shared" si="62"/>
        <v>0</v>
      </c>
      <c r="BK11" s="11">
        <f t="shared" si="63"/>
        <v>0</v>
      </c>
      <c r="BL11" s="16"/>
      <c r="BM11" s="13"/>
      <c r="BN11" s="13"/>
      <c r="BO11" s="13"/>
      <c r="BP11" s="13"/>
      <c r="BQ11" s="55"/>
      <c r="BR11" s="10"/>
      <c r="BS11" s="44" t="s">
        <v>74</v>
      </c>
      <c r="BT11" s="98" t="s">
        <v>17</v>
      </c>
      <c r="BU11" s="64">
        <v>0</v>
      </c>
      <c r="BV11" s="64">
        <v>0</v>
      </c>
      <c r="BW11" s="64">
        <v>0</v>
      </c>
      <c r="BX11" s="11">
        <f t="shared" si="65"/>
        <v>0</v>
      </c>
      <c r="BY11" s="11">
        <f t="shared" si="66"/>
        <v>0</v>
      </c>
      <c r="BZ11" s="16"/>
      <c r="CA11" s="13"/>
      <c r="CB11" s="13"/>
      <c r="CC11" s="13"/>
      <c r="CD11" s="13"/>
      <c r="CE11" s="55"/>
      <c r="CF11" s="10"/>
      <c r="CG11" s="44" t="s">
        <v>74</v>
      </c>
      <c r="CH11" s="98" t="s">
        <v>17</v>
      </c>
      <c r="CI11" s="64">
        <v>0</v>
      </c>
      <c r="CJ11" s="64">
        <v>0</v>
      </c>
      <c r="CK11" s="64">
        <v>0</v>
      </c>
      <c r="CL11" s="11">
        <f t="shared" si="68"/>
        <v>0</v>
      </c>
      <c r="CM11" s="11">
        <f t="shared" si="69"/>
        <v>0</v>
      </c>
      <c r="CN11" s="16"/>
      <c r="CO11" s="13"/>
      <c r="CP11" s="13"/>
      <c r="CQ11" s="13"/>
      <c r="CR11" s="13"/>
      <c r="CS11" s="55"/>
      <c r="CT11" s="10"/>
      <c r="CU11" s="44" t="s">
        <v>74</v>
      </c>
      <c r="CV11" s="98" t="s">
        <v>17</v>
      </c>
      <c r="CW11" s="64">
        <v>0</v>
      </c>
      <c r="CX11" s="64">
        <v>0</v>
      </c>
      <c r="CY11" s="64">
        <v>0</v>
      </c>
      <c r="CZ11" s="11">
        <f t="shared" si="71"/>
        <v>0</v>
      </c>
      <c r="DA11" s="11">
        <f t="shared" si="72"/>
        <v>0</v>
      </c>
      <c r="DB11" s="16"/>
      <c r="DC11" s="13"/>
      <c r="DD11" s="13"/>
      <c r="DE11" s="13"/>
      <c r="DF11" s="13"/>
      <c r="DG11" s="55"/>
      <c r="DH11" s="10"/>
      <c r="DI11" s="44" t="s">
        <v>74</v>
      </c>
      <c r="DJ11" s="98" t="s">
        <v>17</v>
      </c>
      <c r="DK11" s="64">
        <v>0</v>
      </c>
      <c r="DL11" s="64">
        <v>0</v>
      </c>
      <c r="DM11" s="64">
        <v>0</v>
      </c>
      <c r="DN11" s="11">
        <f t="shared" si="74"/>
        <v>0</v>
      </c>
      <c r="DO11" s="11">
        <f t="shared" si="75"/>
        <v>0</v>
      </c>
      <c r="DP11" s="16"/>
      <c r="DQ11" s="13"/>
      <c r="DR11" s="13"/>
      <c r="DS11" s="13"/>
      <c r="DT11" s="13"/>
      <c r="DU11" s="55"/>
      <c r="DV11" s="10"/>
      <c r="DW11" s="44" t="s">
        <v>74</v>
      </c>
      <c r="DX11" s="98" t="s">
        <v>17</v>
      </c>
      <c r="DY11" s="64">
        <v>0</v>
      </c>
      <c r="DZ11" s="64">
        <v>0</v>
      </c>
      <c r="EA11" s="64">
        <v>0</v>
      </c>
      <c r="EB11" s="11">
        <f t="shared" si="77"/>
        <v>0</v>
      </c>
      <c r="EC11" s="11">
        <f t="shared" si="78"/>
        <v>0</v>
      </c>
      <c r="ED11" s="16"/>
      <c r="EE11" s="13"/>
      <c r="EF11" s="13"/>
      <c r="EG11" s="13"/>
      <c r="EH11" s="13"/>
      <c r="EI11" s="55"/>
      <c r="EJ11" s="10"/>
      <c r="EK11" s="44" t="s">
        <v>75</v>
      </c>
      <c r="EL11" s="11" t="s">
        <v>25</v>
      </c>
      <c r="EM11" s="14">
        <f>K19+Y19+AM19+BA19+BO19+CC19+CQ19+DE19+DS19+EG19</f>
        <v>0</v>
      </c>
      <c r="EN11" s="112"/>
      <c r="EO11" s="143"/>
      <c r="EP11" s="6" t="s">
        <v>4</v>
      </c>
      <c r="EQ11" s="51">
        <f>G19*$C$2+U19*$Q$2+AI19*$AE$2+AW19*$AS$2+BK19*$BG$2+BY19*$BU$2+CM19*$CI$2+DA19*$CW$2+DO19*$DK$2+EC19*$DY$2</f>
        <v>0</v>
      </c>
      <c r="ER11" s="116">
        <f>IF(ER$4=0,0,EM11/ER$4)</f>
        <v>0</v>
      </c>
      <c r="ES11" s="81">
        <f>ER11*ET11+ER11</f>
        <v>0</v>
      </c>
      <c r="ET11" s="280">
        <v>0</v>
      </c>
      <c r="EU11" s="9" t="s">
        <v>109</v>
      </c>
      <c r="EV11" s="518">
        <f>IF(ER$4=0,0,EQ11/$ER$4*$EX$4)</f>
        <v>0</v>
      </c>
      <c r="EW11" s="579">
        <f t="shared" si="86"/>
        <v>0</v>
      </c>
      <c r="EX11" s="511">
        <f>ER11*ER$4+ES11*ES$4</f>
        <v>0</v>
      </c>
      <c r="EY11" s="137"/>
      <c r="EZ11" s="569"/>
      <c r="FA11" s="88"/>
      <c r="FC11" s="44" t="s">
        <v>75</v>
      </c>
      <c r="FD11" s="11" t="s">
        <v>134</v>
      </c>
      <c r="FE11" s="141">
        <v>0</v>
      </c>
      <c r="FF11" s="141">
        <v>0</v>
      </c>
      <c r="FG11" s="142">
        <v>0</v>
      </c>
      <c r="FH11" s="9" t="s">
        <v>21</v>
      </c>
      <c r="FI11" s="122">
        <f t="shared" si="84"/>
        <v>0</v>
      </c>
      <c r="FJ11" s="602">
        <v>0</v>
      </c>
      <c r="FK11" s="604">
        <f t="shared" si="85"/>
        <v>0</v>
      </c>
      <c r="FL11" s="588"/>
      <c r="FM11" s="589"/>
      <c r="FN11" s="610"/>
      <c r="FO11" s="127"/>
      <c r="FP11" s="87"/>
      <c r="FQ11" s="599"/>
      <c r="FR11" s="61"/>
      <c r="FS11" s="567"/>
    </row>
    <row r="12" spans="1:175" x14ac:dyDescent="0.25">
      <c r="A12" s="44"/>
      <c r="B12" s="98"/>
      <c r="C12" s="17"/>
      <c r="D12" s="17"/>
      <c r="E12" s="17" t="s">
        <v>108</v>
      </c>
      <c r="F12" s="52">
        <f>SUM(F5:F11)</f>
        <v>0</v>
      </c>
      <c r="G12" s="52">
        <f>SUM(G5:G11)</f>
        <v>0</v>
      </c>
      <c r="H12" s="16"/>
      <c r="I12" s="13"/>
      <c r="J12" s="13"/>
      <c r="K12" s="13"/>
      <c r="L12" s="13"/>
      <c r="M12" s="55"/>
      <c r="N12" s="10"/>
      <c r="O12" s="44"/>
      <c r="P12" s="98"/>
      <c r="Q12" s="17"/>
      <c r="R12" s="17"/>
      <c r="S12" s="17" t="s">
        <v>108</v>
      </c>
      <c r="T12" s="52">
        <f>SUM(T5:T11)</f>
        <v>0</v>
      </c>
      <c r="U12" s="52">
        <f>SUM(U5:U11)</f>
        <v>0</v>
      </c>
      <c r="V12" s="16"/>
      <c r="W12" s="13"/>
      <c r="X12" s="13"/>
      <c r="Y12" s="13"/>
      <c r="Z12" s="13"/>
      <c r="AA12" s="55"/>
      <c r="AB12" s="10"/>
      <c r="AC12" s="44"/>
      <c r="AD12" s="98"/>
      <c r="AE12" s="17"/>
      <c r="AF12" s="17"/>
      <c r="AG12" s="17" t="s">
        <v>108</v>
      </c>
      <c r="AH12" s="52">
        <f t="shared" ref="AH12:AI12" si="87">SUM(AH5:AH11)</f>
        <v>0</v>
      </c>
      <c r="AI12" s="52">
        <f t="shared" si="87"/>
        <v>0</v>
      </c>
      <c r="AJ12" s="16"/>
      <c r="AK12" s="13"/>
      <c r="AL12" s="13"/>
      <c r="AM12" s="13"/>
      <c r="AN12" s="13"/>
      <c r="AO12" s="55"/>
      <c r="AP12" s="10"/>
      <c r="AQ12" s="44"/>
      <c r="AR12" s="98"/>
      <c r="AS12" s="17"/>
      <c r="AT12" s="17"/>
      <c r="AU12" s="17" t="s">
        <v>108</v>
      </c>
      <c r="AV12" s="52">
        <f t="shared" ref="AV12:AW12" si="88">SUM(AV5:AV11)</f>
        <v>0</v>
      </c>
      <c r="AW12" s="52">
        <f t="shared" si="88"/>
        <v>0</v>
      </c>
      <c r="AX12" s="16"/>
      <c r="AY12" s="13"/>
      <c r="AZ12" s="13"/>
      <c r="BA12" s="13"/>
      <c r="BB12" s="13"/>
      <c r="BC12" s="55"/>
      <c r="BD12" s="10"/>
      <c r="BE12" s="44"/>
      <c r="BF12" s="98"/>
      <c r="BG12" s="17"/>
      <c r="BH12" s="17"/>
      <c r="BI12" s="17" t="s">
        <v>108</v>
      </c>
      <c r="BJ12" s="52">
        <f t="shared" ref="BJ12:BK12" si="89">SUM(BJ5:BJ11)</f>
        <v>0</v>
      </c>
      <c r="BK12" s="52">
        <f t="shared" si="89"/>
        <v>0</v>
      </c>
      <c r="BL12" s="16"/>
      <c r="BM12" s="13"/>
      <c r="BN12" s="13"/>
      <c r="BO12" s="13"/>
      <c r="BP12" s="13"/>
      <c r="BQ12" s="55"/>
      <c r="BR12" s="10"/>
      <c r="BS12" s="44"/>
      <c r="BT12" s="98"/>
      <c r="BU12" s="17"/>
      <c r="BV12" s="17"/>
      <c r="BW12" s="17" t="s">
        <v>108</v>
      </c>
      <c r="BX12" s="52">
        <f t="shared" ref="BX12:BY12" si="90">SUM(BX5:BX11)</f>
        <v>0</v>
      </c>
      <c r="BY12" s="52">
        <f t="shared" si="90"/>
        <v>0</v>
      </c>
      <c r="BZ12" s="16"/>
      <c r="CA12" s="13"/>
      <c r="CB12" s="13"/>
      <c r="CC12" s="13"/>
      <c r="CD12" s="13"/>
      <c r="CE12" s="55"/>
      <c r="CF12" s="10"/>
      <c r="CG12" s="44"/>
      <c r="CH12" s="98"/>
      <c r="CI12" s="17"/>
      <c r="CJ12" s="17"/>
      <c r="CK12" s="17" t="s">
        <v>108</v>
      </c>
      <c r="CL12" s="52">
        <f t="shared" ref="CL12:CM12" si="91">SUM(CL5:CL11)</f>
        <v>0</v>
      </c>
      <c r="CM12" s="52">
        <f t="shared" si="91"/>
        <v>0</v>
      </c>
      <c r="CN12" s="16"/>
      <c r="CO12" s="13"/>
      <c r="CP12" s="13"/>
      <c r="CQ12" s="13"/>
      <c r="CR12" s="13"/>
      <c r="CS12" s="55"/>
      <c r="CT12" s="10"/>
      <c r="CU12" s="44"/>
      <c r="CV12" s="98"/>
      <c r="CW12" s="17"/>
      <c r="CX12" s="17"/>
      <c r="CY12" s="17" t="s">
        <v>108</v>
      </c>
      <c r="CZ12" s="52">
        <f t="shared" ref="CZ12:DA12" si="92">SUM(CZ5:CZ11)</f>
        <v>0</v>
      </c>
      <c r="DA12" s="52">
        <f t="shared" si="92"/>
        <v>0</v>
      </c>
      <c r="DB12" s="16"/>
      <c r="DC12" s="13"/>
      <c r="DD12" s="13"/>
      <c r="DE12" s="13"/>
      <c r="DF12" s="13"/>
      <c r="DG12" s="55"/>
      <c r="DH12" s="10"/>
      <c r="DI12" s="44"/>
      <c r="DJ12" s="98"/>
      <c r="DK12" s="17"/>
      <c r="DL12" s="17"/>
      <c r="DM12" s="17" t="s">
        <v>108</v>
      </c>
      <c r="DN12" s="52">
        <f t="shared" ref="DN12:DO12" si="93">SUM(DN5:DN11)</f>
        <v>0</v>
      </c>
      <c r="DO12" s="52">
        <f t="shared" si="93"/>
        <v>0</v>
      </c>
      <c r="DP12" s="16"/>
      <c r="DQ12" s="13"/>
      <c r="DR12" s="13"/>
      <c r="DS12" s="13"/>
      <c r="DT12" s="13"/>
      <c r="DU12" s="55"/>
      <c r="DV12" s="10"/>
      <c r="DW12" s="44"/>
      <c r="DX12" s="98"/>
      <c r="DY12" s="17"/>
      <c r="DZ12" s="17"/>
      <c r="EA12" s="17" t="s">
        <v>108</v>
      </c>
      <c r="EB12" s="52">
        <f t="shared" ref="EB12:EC12" si="94">SUM(EB5:EB11)</f>
        <v>0</v>
      </c>
      <c r="EC12" s="52">
        <f t="shared" si="94"/>
        <v>0</v>
      </c>
      <c r="ED12" s="16"/>
      <c r="EE12" s="13"/>
      <c r="EF12" s="13"/>
      <c r="EG12" s="13"/>
      <c r="EH12" s="13"/>
      <c r="EI12" s="55"/>
      <c r="EJ12" s="10"/>
      <c r="EK12" s="44" t="s">
        <v>75</v>
      </c>
      <c r="EL12" s="11" t="s">
        <v>24</v>
      </c>
      <c r="EM12" s="14">
        <f>K20+Y20+AM20+BA20+BO20+CC20+CQ20+DE20+DS20+EG20</f>
        <v>0</v>
      </c>
      <c r="EN12" s="112"/>
      <c r="EO12" s="762" t="s">
        <v>155</v>
      </c>
      <c r="EP12" s="51">
        <f>D20*$C$2+R20*$Q$2+AF20*$AE$2+AT20*$AS$2+BH20*$BG$2+BV20*$BU$2+CJ20*$CI$2+CX20*$CW$2+DL20*$DK$2+DZ20*$DY$2</f>
        <v>0</v>
      </c>
      <c r="ER12" s="116">
        <f>IF(ER$4=0,0,EM12/ER$4)</f>
        <v>0</v>
      </c>
      <c r="ES12" s="81">
        <f>ER12*ET12+ER12</f>
        <v>0</v>
      </c>
      <c r="ET12" s="280">
        <v>0</v>
      </c>
      <c r="EU12" s="9" t="s">
        <v>4</v>
      </c>
      <c r="EV12" s="518">
        <f>IF(ER$4=0,0,EP12/$ER$4*$EX$4)</f>
        <v>0</v>
      </c>
      <c r="EW12" s="579">
        <f t="shared" si="86"/>
        <v>0</v>
      </c>
      <c r="EX12" s="511">
        <f>ER12*ER$4+ES12*ES$4</f>
        <v>0</v>
      </c>
      <c r="EY12" s="137"/>
      <c r="EZ12" s="569"/>
      <c r="FA12" s="138"/>
      <c r="FC12" s="44" t="s">
        <v>75</v>
      </c>
      <c r="FD12" s="11" t="s">
        <v>135</v>
      </c>
      <c r="FE12" s="141">
        <v>0</v>
      </c>
      <c r="FF12" s="141">
        <v>0</v>
      </c>
      <c r="FG12" s="142">
        <v>0</v>
      </c>
      <c r="FH12" s="9" t="s">
        <v>109</v>
      </c>
      <c r="FI12" s="122">
        <f t="shared" si="84"/>
        <v>0</v>
      </c>
      <c r="FJ12" s="602">
        <v>0</v>
      </c>
      <c r="FK12" s="604">
        <f t="shared" si="85"/>
        <v>0</v>
      </c>
      <c r="FL12" s="588"/>
      <c r="FM12" s="589"/>
      <c r="FN12" s="610"/>
      <c r="FO12" s="127"/>
      <c r="FP12" s="87"/>
      <c r="FQ12" s="599"/>
      <c r="FR12" s="61"/>
      <c r="FS12" s="567"/>
    </row>
    <row r="13" spans="1:175" ht="13" thickBot="1" x14ac:dyDescent="0.3">
      <c r="A13" s="44"/>
      <c r="B13" s="11"/>
      <c r="C13" s="17"/>
      <c r="D13" s="17"/>
      <c r="E13" s="17"/>
      <c r="F13" s="17"/>
      <c r="G13" s="6" t="s">
        <v>109</v>
      </c>
      <c r="H13" s="4" t="s">
        <v>107</v>
      </c>
      <c r="I13" s="13"/>
      <c r="J13" s="13"/>
      <c r="K13" s="13"/>
      <c r="L13" s="13"/>
      <c r="M13" s="55"/>
      <c r="N13" s="10"/>
      <c r="O13" s="44"/>
      <c r="P13" s="11"/>
      <c r="Q13" s="17"/>
      <c r="R13" s="17"/>
      <c r="S13" s="17"/>
      <c r="T13" s="17"/>
      <c r="U13" s="6" t="s">
        <v>109</v>
      </c>
      <c r="V13" s="4" t="s">
        <v>107</v>
      </c>
      <c r="W13" s="13"/>
      <c r="X13" s="13"/>
      <c r="Y13" s="13"/>
      <c r="Z13" s="13"/>
      <c r="AA13" s="55"/>
      <c r="AB13" s="10"/>
      <c r="AC13" s="44"/>
      <c r="AD13" s="11"/>
      <c r="AE13" s="17"/>
      <c r="AF13" s="17"/>
      <c r="AG13" s="17"/>
      <c r="AH13" s="17"/>
      <c r="AI13" s="6" t="s">
        <v>109</v>
      </c>
      <c r="AJ13" s="4" t="s">
        <v>107</v>
      </c>
      <c r="AK13" s="13"/>
      <c r="AL13" s="13"/>
      <c r="AM13" s="13"/>
      <c r="AN13" s="13"/>
      <c r="AO13" s="55"/>
      <c r="AP13" s="10"/>
      <c r="AQ13" s="44"/>
      <c r="AR13" s="11"/>
      <c r="AS13" s="17"/>
      <c r="AT13" s="17"/>
      <c r="AU13" s="17"/>
      <c r="AV13" s="17"/>
      <c r="AW13" s="6" t="s">
        <v>109</v>
      </c>
      <c r="AX13" s="4" t="s">
        <v>107</v>
      </c>
      <c r="AY13" s="13"/>
      <c r="AZ13" s="13"/>
      <c r="BA13" s="13"/>
      <c r="BB13" s="13"/>
      <c r="BC13" s="55"/>
      <c r="BD13" s="10"/>
      <c r="BE13" s="44"/>
      <c r="BF13" s="11"/>
      <c r="BG13" s="17"/>
      <c r="BH13" s="17"/>
      <c r="BI13" s="17"/>
      <c r="BJ13" s="17"/>
      <c r="BK13" s="6" t="s">
        <v>109</v>
      </c>
      <c r="BL13" s="4" t="s">
        <v>107</v>
      </c>
      <c r="BM13" s="13"/>
      <c r="BN13" s="13"/>
      <c r="BO13" s="13"/>
      <c r="BP13" s="13"/>
      <c r="BQ13" s="55"/>
      <c r="BR13" s="10"/>
      <c r="BS13" s="44"/>
      <c r="BT13" s="11"/>
      <c r="BU13" s="17"/>
      <c r="BV13" s="17"/>
      <c r="BW13" s="17"/>
      <c r="BX13" s="17"/>
      <c r="BY13" s="6" t="s">
        <v>109</v>
      </c>
      <c r="BZ13" s="4" t="s">
        <v>107</v>
      </c>
      <c r="CA13" s="13"/>
      <c r="CB13" s="13"/>
      <c r="CC13" s="13"/>
      <c r="CD13" s="13"/>
      <c r="CE13" s="55"/>
      <c r="CF13" s="10"/>
      <c r="CG13" s="44"/>
      <c r="CH13" s="11"/>
      <c r="CI13" s="17"/>
      <c r="CJ13" s="17"/>
      <c r="CK13" s="17"/>
      <c r="CL13" s="17"/>
      <c r="CM13" s="6" t="s">
        <v>109</v>
      </c>
      <c r="CN13" s="4" t="s">
        <v>107</v>
      </c>
      <c r="CO13" s="13"/>
      <c r="CP13" s="13"/>
      <c r="CQ13" s="13"/>
      <c r="CR13" s="13"/>
      <c r="CS13" s="55"/>
      <c r="CT13" s="10"/>
      <c r="CU13" s="44"/>
      <c r="CV13" s="11"/>
      <c r="CW13" s="17"/>
      <c r="CX13" s="17"/>
      <c r="CY13" s="17"/>
      <c r="CZ13" s="17"/>
      <c r="DA13" s="6" t="s">
        <v>109</v>
      </c>
      <c r="DB13" s="4" t="s">
        <v>107</v>
      </c>
      <c r="DC13" s="13"/>
      <c r="DD13" s="13"/>
      <c r="DE13" s="13"/>
      <c r="DF13" s="13"/>
      <c r="DG13" s="55"/>
      <c r="DH13" s="10"/>
      <c r="DI13" s="44"/>
      <c r="DJ13" s="11"/>
      <c r="DK13" s="17"/>
      <c r="DL13" s="17"/>
      <c r="DM13" s="17"/>
      <c r="DN13" s="17"/>
      <c r="DO13" s="6" t="s">
        <v>109</v>
      </c>
      <c r="DP13" s="4" t="s">
        <v>107</v>
      </c>
      <c r="DQ13" s="13"/>
      <c r="DR13" s="13"/>
      <c r="DS13" s="13"/>
      <c r="DT13" s="13"/>
      <c r="DU13" s="55"/>
      <c r="DV13" s="10"/>
      <c r="DW13" s="44"/>
      <c r="DX13" s="11"/>
      <c r="DY13" s="17"/>
      <c r="DZ13" s="17"/>
      <c r="EA13" s="17"/>
      <c r="EB13" s="17"/>
      <c r="EC13" s="6" t="s">
        <v>109</v>
      </c>
      <c r="ED13" s="4" t="s">
        <v>107</v>
      </c>
      <c r="EE13" s="13"/>
      <c r="EF13" s="13"/>
      <c r="EG13" s="13"/>
      <c r="EH13" s="13"/>
      <c r="EI13" s="55"/>
      <c r="EJ13" s="10"/>
      <c r="EK13" s="44" t="s">
        <v>72</v>
      </c>
      <c r="EL13" s="11" t="s">
        <v>141</v>
      </c>
      <c r="EM13" s="14">
        <f>K21+Y21+AM21+BA21+BO21+CC21+CQ21+DE21+DS21+EG21</f>
        <v>0</v>
      </c>
      <c r="EN13" s="14"/>
      <c r="EO13" s="190">
        <f>(G21+G22)*$C$2+(U21+U22)*$Q$2+(AI21+AI22)*$AE$2+(AW21+AW22)*$AS$2+(BK21+BK22)*$BG$2+(BY21+BY22)*$BU$2+(CM21+CM22)*$CI$2+(DA21+DA22)*$CW$2+(DO21+DO22)*$DK$2+(EC21+EC22)*$DY$2</f>
        <v>0</v>
      </c>
      <c r="EP13" s="80"/>
      <c r="EQ13" s="80"/>
      <c r="ER13" s="116">
        <f>IF(ER$4=0,0,EM13/ER$4)</f>
        <v>0</v>
      </c>
      <c r="ES13" s="81">
        <f>ER13*ET13+ER13</f>
        <v>0</v>
      </c>
      <c r="ET13" s="280">
        <v>0</v>
      </c>
      <c r="EU13" s="9" t="s">
        <v>156</v>
      </c>
      <c r="EV13" s="518">
        <f>IF(ER$4=0,0,EO13/$ER$4*$EX$4)</f>
        <v>0</v>
      </c>
      <c r="EW13" s="579">
        <f t="shared" si="86"/>
        <v>0</v>
      </c>
      <c r="EX13" s="511">
        <f>ER13*ER$4+ES13*ES$4</f>
        <v>0</v>
      </c>
      <c r="EY13" s="570">
        <f>EZ142</f>
        <v>0</v>
      </c>
      <c r="EZ13" s="571"/>
      <c r="FA13" s="566"/>
      <c r="FC13" s="44" t="s">
        <v>75</v>
      </c>
      <c r="FD13" s="11" t="s">
        <v>134</v>
      </c>
      <c r="FE13" s="141">
        <v>0</v>
      </c>
      <c r="FF13" s="141">
        <v>0</v>
      </c>
      <c r="FG13" s="142">
        <v>0</v>
      </c>
      <c r="FH13" s="9" t="s">
        <v>21</v>
      </c>
      <c r="FI13" s="122">
        <f t="shared" si="84"/>
        <v>0</v>
      </c>
      <c r="FJ13" s="602">
        <v>0</v>
      </c>
      <c r="FK13" s="604">
        <f t="shared" si="85"/>
        <v>0</v>
      </c>
      <c r="FL13" s="588"/>
      <c r="FM13" s="589"/>
      <c r="FN13" s="610"/>
      <c r="FO13" s="127"/>
      <c r="FP13" s="87"/>
      <c r="FQ13" s="599"/>
      <c r="FR13" s="61"/>
      <c r="FS13" s="567"/>
    </row>
    <row r="14" spans="1:175" ht="13.5" thickTop="1" thickBot="1" x14ac:dyDescent="0.3">
      <c r="A14" s="44" t="s">
        <v>74</v>
      </c>
      <c r="B14" s="11" t="s">
        <v>18</v>
      </c>
      <c r="C14" s="17"/>
      <c r="D14" s="17"/>
      <c r="E14" s="17"/>
      <c r="F14" s="8"/>
      <c r="G14" s="18">
        <f>G4</f>
        <v>0</v>
      </c>
      <c r="H14" s="820"/>
      <c r="I14" s="13">
        <f>G14*H14+G15*H15</f>
        <v>0</v>
      </c>
      <c r="J14" s="13">
        <f>IF(E$113=0,0,I14/E$113)</f>
        <v>0</v>
      </c>
      <c r="K14" s="13">
        <f>(J14*G$2)</f>
        <v>0</v>
      </c>
      <c r="L14" s="13"/>
      <c r="M14" s="55"/>
      <c r="N14" s="10"/>
      <c r="O14" s="44" t="s">
        <v>74</v>
      </c>
      <c r="P14" s="11" t="s">
        <v>18</v>
      </c>
      <c r="Q14" s="17"/>
      <c r="R14" s="17"/>
      <c r="S14" s="17"/>
      <c r="T14" s="8"/>
      <c r="U14" s="18">
        <f>U4</f>
        <v>0</v>
      </c>
      <c r="V14" s="820"/>
      <c r="W14" s="13">
        <f>U14*V14+U15*V15</f>
        <v>0</v>
      </c>
      <c r="X14" s="13">
        <f>IF(S$113=0,0,W14/S$113)</f>
        <v>0</v>
      </c>
      <c r="Y14" s="13">
        <f>(X14*U$2)</f>
        <v>0</v>
      </c>
      <c r="Z14" s="13"/>
      <c r="AA14" s="55"/>
      <c r="AB14" s="10"/>
      <c r="AC14" s="44" t="s">
        <v>74</v>
      </c>
      <c r="AD14" s="11" t="s">
        <v>18</v>
      </c>
      <c r="AE14" s="17"/>
      <c r="AF14" s="17"/>
      <c r="AG14" s="17"/>
      <c r="AH14" s="8"/>
      <c r="AI14" s="18">
        <f t="shared" ref="AI14" si="95">AI4</f>
        <v>0</v>
      </c>
      <c r="AJ14" s="820"/>
      <c r="AK14" s="13">
        <f t="shared" ref="AK14" si="96">AI14*AJ14+AI15*AJ15</f>
        <v>0</v>
      </c>
      <c r="AL14" s="13">
        <f t="shared" ref="AL14" si="97">IF(AG$113=0,0,AK14/AG$113)</f>
        <v>0</v>
      </c>
      <c r="AM14" s="13">
        <f t="shared" ref="AM14" si="98">(AL14*AI$2)</f>
        <v>0</v>
      </c>
      <c r="AN14" s="13"/>
      <c r="AO14" s="55"/>
      <c r="AP14" s="10"/>
      <c r="AQ14" s="44" t="s">
        <v>74</v>
      </c>
      <c r="AR14" s="11" t="s">
        <v>18</v>
      </c>
      <c r="AS14" s="17"/>
      <c r="AT14" s="17"/>
      <c r="AU14" s="17"/>
      <c r="AV14" s="8"/>
      <c r="AW14" s="18">
        <f t="shared" ref="AW14" si="99">AW4</f>
        <v>0</v>
      </c>
      <c r="AX14" s="820"/>
      <c r="AY14" s="13">
        <f t="shared" ref="AY14" si="100">AW14*AX14+AW15*AX15</f>
        <v>0</v>
      </c>
      <c r="AZ14" s="13">
        <f t="shared" ref="AZ14" si="101">IF(AU$113=0,0,AY14/AU$113)</f>
        <v>0</v>
      </c>
      <c r="BA14" s="13">
        <f t="shared" ref="BA14" si="102">(AZ14*AW$2)</f>
        <v>0</v>
      </c>
      <c r="BB14" s="13"/>
      <c r="BC14" s="55"/>
      <c r="BD14" s="10"/>
      <c r="BE14" s="44" t="s">
        <v>74</v>
      </c>
      <c r="BF14" s="11" t="s">
        <v>18</v>
      </c>
      <c r="BG14" s="17"/>
      <c r="BH14" s="17"/>
      <c r="BI14" s="17"/>
      <c r="BJ14" s="8"/>
      <c r="BK14" s="18">
        <f t="shared" ref="BK14" si="103">BK4</f>
        <v>0</v>
      </c>
      <c r="BL14" s="820"/>
      <c r="BM14" s="13">
        <f t="shared" ref="BM14" si="104">BK14*BL14+BK15*BL15</f>
        <v>0</v>
      </c>
      <c r="BN14" s="13">
        <f t="shared" ref="BN14" si="105">IF(BI$113=0,0,BM14/BI$113)</f>
        <v>0</v>
      </c>
      <c r="BO14" s="13">
        <f t="shared" ref="BO14" si="106">(BN14*BK$2)</f>
        <v>0</v>
      </c>
      <c r="BP14" s="13"/>
      <c r="BQ14" s="55"/>
      <c r="BR14" s="10"/>
      <c r="BS14" s="44" t="s">
        <v>74</v>
      </c>
      <c r="BT14" s="11" t="s">
        <v>18</v>
      </c>
      <c r="BU14" s="17"/>
      <c r="BV14" s="17"/>
      <c r="BW14" s="17"/>
      <c r="BX14" s="8"/>
      <c r="BY14" s="18">
        <f t="shared" ref="BY14" si="107">BY4</f>
        <v>0</v>
      </c>
      <c r="BZ14" s="820"/>
      <c r="CA14" s="13">
        <f t="shared" ref="CA14" si="108">BY14*BZ14+BY15*BZ15</f>
        <v>0</v>
      </c>
      <c r="CB14" s="13">
        <f t="shared" ref="CB14" si="109">IF(BW$113=0,0,CA14/BW$113)</f>
        <v>0</v>
      </c>
      <c r="CC14" s="13">
        <f t="shared" ref="CC14" si="110">(CB14*BY$2)</f>
        <v>0</v>
      </c>
      <c r="CD14" s="13"/>
      <c r="CE14" s="55"/>
      <c r="CF14" s="10"/>
      <c r="CG14" s="44" t="s">
        <v>74</v>
      </c>
      <c r="CH14" s="11" t="s">
        <v>18</v>
      </c>
      <c r="CI14" s="17"/>
      <c r="CJ14" s="17"/>
      <c r="CK14" s="17"/>
      <c r="CL14" s="8"/>
      <c r="CM14" s="18">
        <f t="shared" ref="CM14" si="111">CM4</f>
        <v>0</v>
      </c>
      <c r="CN14" s="820"/>
      <c r="CO14" s="13">
        <f t="shared" ref="CO14" si="112">CM14*CN14+CM15*CN15</f>
        <v>0</v>
      </c>
      <c r="CP14" s="13">
        <f t="shared" ref="CP14" si="113">IF(CK$113=0,0,CO14/CK$113)</f>
        <v>0</v>
      </c>
      <c r="CQ14" s="13">
        <f t="shared" ref="CQ14" si="114">(CP14*CM$2)</f>
        <v>0</v>
      </c>
      <c r="CR14" s="13"/>
      <c r="CS14" s="55"/>
      <c r="CT14" s="10"/>
      <c r="CU14" s="44" t="s">
        <v>74</v>
      </c>
      <c r="CV14" s="11" t="s">
        <v>18</v>
      </c>
      <c r="CW14" s="17"/>
      <c r="CX14" s="17"/>
      <c r="CY14" s="17"/>
      <c r="CZ14" s="8"/>
      <c r="DA14" s="18">
        <f t="shared" ref="DA14" si="115">DA4</f>
        <v>0</v>
      </c>
      <c r="DB14" s="820"/>
      <c r="DC14" s="13">
        <f t="shared" ref="DC14" si="116">DA14*DB14+DA15*DB15</f>
        <v>0</v>
      </c>
      <c r="DD14" s="13">
        <f t="shared" ref="DD14" si="117">IF(CY$113=0,0,DC14/CY$113)</f>
        <v>0</v>
      </c>
      <c r="DE14" s="13">
        <f t="shared" ref="DE14" si="118">(DD14*DA$2)</f>
        <v>0</v>
      </c>
      <c r="DF14" s="13"/>
      <c r="DG14" s="55"/>
      <c r="DH14" s="10"/>
      <c r="DI14" s="44" t="s">
        <v>74</v>
      </c>
      <c r="DJ14" s="11" t="s">
        <v>18</v>
      </c>
      <c r="DK14" s="17"/>
      <c r="DL14" s="17"/>
      <c r="DM14" s="17"/>
      <c r="DN14" s="8"/>
      <c r="DO14" s="18">
        <f t="shared" ref="DO14" si="119">DO4</f>
        <v>0</v>
      </c>
      <c r="DP14" s="820"/>
      <c r="DQ14" s="13">
        <f t="shared" ref="DQ14" si="120">DO14*DP14+DO15*DP15</f>
        <v>0</v>
      </c>
      <c r="DR14" s="13">
        <f t="shared" ref="DR14" si="121">IF(DM$113=0,0,DQ14/DM$113)</f>
        <v>0</v>
      </c>
      <c r="DS14" s="13">
        <f t="shared" ref="DS14" si="122">(DR14*DO$2)</f>
        <v>0</v>
      </c>
      <c r="DT14" s="13"/>
      <c r="DU14" s="55"/>
      <c r="DV14" s="10"/>
      <c r="DW14" s="44" t="s">
        <v>74</v>
      </c>
      <c r="DX14" s="11" t="s">
        <v>18</v>
      </c>
      <c r="DY14" s="17"/>
      <c r="DZ14" s="17"/>
      <c r="EA14" s="17"/>
      <c r="EB14" s="8"/>
      <c r="EC14" s="18">
        <f t="shared" ref="EC14" si="123">EC4</f>
        <v>0</v>
      </c>
      <c r="ED14" s="820"/>
      <c r="EE14" s="13">
        <f t="shared" ref="EE14" si="124">EC14*ED14+EC15*ED15</f>
        <v>0</v>
      </c>
      <c r="EF14" s="13">
        <f t="shared" ref="EF14" si="125">IF(EA$113=0,0,EE14/EA$113)</f>
        <v>0</v>
      </c>
      <c r="EG14" s="13">
        <f t="shared" ref="EG14" si="126">(EF14*EC$2)</f>
        <v>0</v>
      </c>
      <c r="EH14" s="13"/>
      <c r="EI14" s="55"/>
      <c r="EJ14" s="10"/>
      <c r="EK14" s="44"/>
      <c r="EL14" s="11"/>
      <c r="EM14" s="14"/>
      <c r="EN14" s="33"/>
      <c r="EO14" s="765"/>
      <c r="EP14" s="79"/>
      <c r="EQ14" s="134" t="s">
        <v>20</v>
      </c>
      <c r="ER14" s="121"/>
      <c r="ES14" s="111"/>
      <c r="ET14" s="128"/>
      <c r="EU14" s="9"/>
      <c r="EV14" s="518"/>
      <c r="EW14" s="579"/>
      <c r="EX14" s="511"/>
      <c r="EY14" s="572"/>
      <c r="EZ14" s="573"/>
      <c r="FA14" s="88"/>
      <c r="FC14" s="44" t="s">
        <v>72</v>
      </c>
      <c r="FD14" s="11" t="s">
        <v>121</v>
      </c>
      <c r="FE14" s="141">
        <v>0</v>
      </c>
      <c r="FF14" s="141">
        <v>0</v>
      </c>
      <c r="FG14" s="142">
        <v>0</v>
      </c>
      <c r="FH14" s="9" t="s">
        <v>109</v>
      </c>
      <c r="FI14" s="122">
        <f t="shared" si="84"/>
        <v>0</v>
      </c>
      <c r="FJ14" s="602">
        <v>0</v>
      </c>
      <c r="FK14" s="604">
        <f t="shared" si="85"/>
        <v>0</v>
      </c>
      <c r="FL14" s="590"/>
      <c r="FM14" s="569"/>
      <c r="FN14" s="610">
        <f>SUM(FK14:FK15)+FL15</f>
        <v>0</v>
      </c>
      <c r="FO14" s="127">
        <f>IF(FO$4=0,0,FN14/$FO$4)</f>
        <v>0</v>
      </c>
      <c r="FP14" s="87" t="s">
        <v>72</v>
      </c>
      <c r="FQ14" s="522">
        <f>EX13+EX18+EX19+EY13</f>
        <v>0</v>
      </c>
      <c r="FR14" s="496">
        <f>FN14</f>
        <v>0</v>
      </c>
      <c r="FS14" s="567">
        <f>SUM(FQ14:FR14)</f>
        <v>0</v>
      </c>
    </row>
    <row r="15" spans="1:175" ht="13" thickTop="1" x14ac:dyDescent="0.25">
      <c r="A15" s="44" t="s">
        <v>74</v>
      </c>
      <c r="B15" s="8" t="s">
        <v>19</v>
      </c>
      <c r="C15" s="8"/>
      <c r="D15" s="8"/>
      <c r="E15" s="8"/>
      <c r="F15" s="8"/>
      <c r="G15" s="68">
        <v>0</v>
      </c>
      <c r="H15" s="63">
        <v>0</v>
      </c>
      <c r="I15" s="13"/>
      <c r="J15" s="13"/>
      <c r="K15" s="13"/>
      <c r="L15" s="13"/>
      <c r="M15" s="55"/>
      <c r="N15" s="10"/>
      <c r="O15" s="44" t="s">
        <v>74</v>
      </c>
      <c r="P15" s="8" t="s">
        <v>19</v>
      </c>
      <c r="Q15" s="8"/>
      <c r="R15" s="8"/>
      <c r="S15" s="8"/>
      <c r="T15" s="8"/>
      <c r="U15" s="68">
        <v>0</v>
      </c>
      <c r="V15" s="63">
        <v>0</v>
      </c>
      <c r="W15" s="13"/>
      <c r="X15" s="13"/>
      <c r="Y15" s="13"/>
      <c r="Z15" s="13"/>
      <c r="AA15" s="55"/>
      <c r="AB15" s="10"/>
      <c r="AC15" s="44" t="s">
        <v>74</v>
      </c>
      <c r="AD15" s="8" t="s">
        <v>19</v>
      </c>
      <c r="AE15" s="8"/>
      <c r="AF15" s="8"/>
      <c r="AG15" s="8"/>
      <c r="AH15" s="8"/>
      <c r="AI15" s="68">
        <v>0</v>
      </c>
      <c r="AJ15" s="63">
        <v>0</v>
      </c>
      <c r="AK15" s="13"/>
      <c r="AL15" s="13"/>
      <c r="AM15" s="13"/>
      <c r="AN15" s="13"/>
      <c r="AO15" s="55"/>
      <c r="AP15" s="10"/>
      <c r="AQ15" s="44" t="s">
        <v>74</v>
      </c>
      <c r="AR15" s="8" t="s">
        <v>19</v>
      </c>
      <c r="AS15" s="8"/>
      <c r="AT15" s="8"/>
      <c r="AU15" s="8"/>
      <c r="AV15" s="8"/>
      <c r="AW15" s="68">
        <v>0</v>
      </c>
      <c r="AX15" s="63">
        <v>0</v>
      </c>
      <c r="AY15" s="13"/>
      <c r="AZ15" s="13"/>
      <c r="BA15" s="13"/>
      <c r="BB15" s="13"/>
      <c r="BC15" s="55"/>
      <c r="BD15" s="10"/>
      <c r="BE15" s="44" t="s">
        <v>74</v>
      </c>
      <c r="BF15" s="8" t="s">
        <v>19</v>
      </c>
      <c r="BG15" s="8"/>
      <c r="BH15" s="8"/>
      <c r="BI15" s="8"/>
      <c r="BJ15" s="8"/>
      <c r="BK15" s="68">
        <v>0</v>
      </c>
      <c r="BL15" s="63">
        <v>0</v>
      </c>
      <c r="BM15" s="13"/>
      <c r="BN15" s="13"/>
      <c r="BO15" s="13"/>
      <c r="BP15" s="13"/>
      <c r="BQ15" s="55"/>
      <c r="BR15" s="10"/>
      <c r="BS15" s="44" t="s">
        <v>74</v>
      </c>
      <c r="BT15" s="8" t="s">
        <v>19</v>
      </c>
      <c r="BU15" s="8"/>
      <c r="BV15" s="8"/>
      <c r="BW15" s="8"/>
      <c r="BX15" s="8"/>
      <c r="BY15" s="68">
        <v>0</v>
      </c>
      <c r="BZ15" s="63">
        <v>0</v>
      </c>
      <c r="CA15" s="13"/>
      <c r="CB15" s="13"/>
      <c r="CC15" s="13"/>
      <c r="CD15" s="13"/>
      <c r="CE15" s="55"/>
      <c r="CF15" s="10"/>
      <c r="CG15" s="44" t="s">
        <v>74</v>
      </c>
      <c r="CH15" s="8" t="s">
        <v>19</v>
      </c>
      <c r="CI15" s="8"/>
      <c r="CJ15" s="8"/>
      <c r="CK15" s="8"/>
      <c r="CL15" s="8"/>
      <c r="CM15" s="68">
        <v>0</v>
      </c>
      <c r="CN15" s="63">
        <v>0</v>
      </c>
      <c r="CO15" s="13"/>
      <c r="CP15" s="13"/>
      <c r="CQ15" s="13"/>
      <c r="CR15" s="13"/>
      <c r="CS15" s="55"/>
      <c r="CT15" s="10"/>
      <c r="CU15" s="44" t="s">
        <v>74</v>
      </c>
      <c r="CV15" s="8" t="s">
        <v>19</v>
      </c>
      <c r="CW15" s="8"/>
      <c r="CX15" s="8"/>
      <c r="CY15" s="8"/>
      <c r="CZ15" s="8"/>
      <c r="DA15" s="68">
        <v>0</v>
      </c>
      <c r="DB15" s="63">
        <v>0</v>
      </c>
      <c r="DC15" s="13"/>
      <c r="DD15" s="13"/>
      <c r="DE15" s="13"/>
      <c r="DF15" s="13"/>
      <c r="DG15" s="55"/>
      <c r="DH15" s="10"/>
      <c r="DI15" s="44" t="s">
        <v>74</v>
      </c>
      <c r="DJ15" s="8" t="s">
        <v>19</v>
      </c>
      <c r="DK15" s="8"/>
      <c r="DL15" s="8"/>
      <c r="DM15" s="8"/>
      <c r="DN15" s="8"/>
      <c r="DO15" s="68">
        <v>0</v>
      </c>
      <c r="DP15" s="63">
        <v>0</v>
      </c>
      <c r="DQ15" s="13"/>
      <c r="DR15" s="13"/>
      <c r="DS15" s="13"/>
      <c r="DT15" s="13"/>
      <c r="DU15" s="55"/>
      <c r="DV15" s="10"/>
      <c r="DW15" s="44" t="s">
        <v>74</v>
      </c>
      <c r="DX15" s="8" t="s">
        <v>19</v>
      </c>
      <c r="DY15" s="8"/>
      <c r="DZ15" s="8"/>
      <c r="EA15" s="8"/>
      <c r="EB15" s="8"/>
      <c r="EC15" s="68">
        <v>0</v>
      </c>
      <c r="ED15" s="63">
        <v>0</v>
      </c>
      <c r="EE15" s="13"/>
      <c r="EF15" s="13"/>
      <c r="EG15" s="13"/>
      <c r="EH15" s="13"/>
      <c r="EI15" s="55"/>
      <c r="EJ15" s="10"/>
      <c r="EK15" s="44" t="s">
        <v>74</v>
      </c>
      <c r="EL15" s="11" t="s">
        <v>28</v>
      </c>
      <c r="EM15" s="14">
        <f>K24+Y24+AM24+BA24+BO24+CC24+CQ24+DE24+DS24+EG24</f>
        <v>0</v>
      </c>
      <c r="EN15" s="765"/>
      <c r="EO15" s="765"/>
      <c r="EQ15" s="51">
        <f>G24*$C$2+U24*$Q$2+AI24*$AE$2+AW24*$AS$2+BK24*$BG$2+BY24*$BU$2+CM24*$CI$2+DA24*$CW$2+DO24*$DK$2+EC24*$DY$2</f>
        <v>0</v>
      </c>
      <c r="ER15" s="116">
        <f>IF(ER$4=0,0,EM15/ER$4)</f>
        <v>0</v>
      </c>
      <c r="ES15" s="81">
        <f>ER15*ET15+ER15</f>
        <v>0</v>
      </c>
      <c r="ET15" s="280">
        <v>0</v>
      </c>
      <c r="EU15" s="9" t="s">
        <v>20</v>
      </c>
      <c r="EV15" s="518">
        <f>IF(ER$4=0,0,EQ15/$ER$4*$EX$4)</f>
        <v>0</v>
      </c>
      <c r="EW15" s="579">
        <f>IF(EV15=0,0,EX15/EV15)</f>
        <v>0</v>
      </c>
      <c r="EX15" s="511">
        <f>ER15*ER$4+ES15*ES$4</f>
        <v>0</v>
      </c>
      <c r="EY15" s="572"/>
      <c r="EZ15" s="573"/>
      <c r="FA15" s="88"/>
      <c r="FC15" s="44" t="s">
        <v>72</v>
      </c>
      <c r="FD15" s="11" t="s">
        <v>141</v>
      </c>
      <c r="FE15" s="141">
        <v>0</v>
      </c>
      <c r="FF15" s="141">
        <v>0</v>
      </c>
      <c r="FG15" s="142">
        <v>0</v>
      </c>
      <c r="FH15" s="9" t="s">
        <v>125</v>
      </c>
      <c r="FI15" s="122">
        <f t="shared" si="84"/>
        <v>0</v>
      </c>
      <c r="FJ15" s="602">
        <v>0</v>
      </c>
      <c r="FK15" s="604">
        <f t="shared" si="85"/>
        <v>0</v>
      </c>
      <c r="FL15" s="591">
        <f>FR134</f>
        <v>0</v>
      </c>
      <c r="FM15" s="575"/>
      <c r="FN15" s="610"/>
      <c r="FO15" s="127"/>
      <c r="FP15" s="87"/>
      <c r="FQ15" s="522"/>
      <c r="FR15" s="61"/>
      <c r="FS15" s="567"/>
    </row>
    <row r="16" spans="1:175" ht="13" thickBot="1" x14ac:dyDescent="0.3">
      <c r="A16" s="44"/>
      <c r="B16" s="11"/>
      <c r="C16" s="942" t="s">
        <v>20</v>
      </c>
      <c r="D16" s="87" t="s">
        <v>21</v>
      </c>
      <c r="E16" s="6" t="s">
        <v>22</v>
      </c>
      <c r="F16" s="275" t="s">
        <v>6</v>
      </c>
      <c r="G16" s="6" t="s">
        <v>109</v>
      </c>
      <c r="H16" s="16"/>
      <c r="I16" s="13"/>
      <c r="J16" s="13"/>
      <c r="K16" s="13"/>
      <c r="L16" s="13"/>
      <c r="M16" s="55"/>
      <c r="N16" s="10"/>
      <c r="O16" s="44"/>
      <c r="P16" s="11"/>
      <c r="Q16" s="942" t="s">
        <v>20</v>
      </c>
      <c r="R16" s="87" t="s">
        <v>21</v>
      </c>
      <c r="S16" s="6" t="s">
        <v>22</v>
      </c>
      <c r="T16" s="275" t="s">
        <v>6</v>
      </c>
      <c r="U16" s="6" t="s">
        <v>109</v>
      </c>
      <c r="V16" s="16"/>
      <c r="W16" s="13"/>
      <c r="X16" s="13"/>
      <c r="Y16" s="13"/>
      <c r="Z16" s="13"/>
      <c r="AA16" s="55"/>
      <c r="AB16" s="10"/>
      <c r="AC16" s="44"/>
      <c r="AD16" s="11"/>
      <c r="AE16" s="942" t="s">
        <v>20</v>
      </c>
      <c r="AF16" s="87" t="s">
        <v>21</v>
      </c>
      <c r="AG16" s="6" t="s">
        <v>22</v>
      </c>
      <c r="AH16" s="275" t="s">
        <v>6</v>
      </c>
      <c r="AI16" s="6" t="s">
        <v>109</v>
      </c>
      <c r="AJ16" s="16"/>
      <c r="AK16" s="13"/>
      <c r="AL16" s="13"/>
      <c r="AM16" s="13"/>
      <c r="AN16" s="13"/>
      <c r="AO16" s="55"/>
      <c r="AP16" s="10"/>
      <c r="AQ16" s="44"/>
      <c r="AR16" s="11"/>
      <c r="AS16" s="942" t="s">
        <v>20</v>
      </c>
      <c r="AT16" s="87" t="s">
        <v>21</v>
      </c>
      <c r="AU16" s="6" t="s">
        <v>22</v>
      </c>
      <c r="AV16" s="275" t="s">
        <v>6</v>
      </c>
      <c r="AW16" s="6" t="s">
        <v>109</v>
      </c>
      <c r="AX16" s="16"/>
      <c r="AY16" s="13"/>
      <c r="AZ16" s="13"/>
      <c r="BA16" s="13"/>
      <c r="BB16" s="13"/>
      <c r="BC16" s="55"/>
      <c r="BD16" s="10"/>
      <c r="BE16" s="44"/>
      <c r="BF16" s="11"/>
      <c r="BG16" s="942" t="s">
        <v>20</v>
      </c>
      <c r="BH16" s="87" t="s">
        <v>21</v>
      </c>
      <c r="BI16" s="6" t="s">
        <v>22</v>
      </c>
      <c r="BJ16" s="275" t="s">
        <v>6</v>
      </c>
      <c r="BK16" s="6" t="s">
        <v>109</v>
      </c>
      <c r="BL16" s="16"/>
      <c r="BM16" s="13"/>
      <c r="BN16" s="13"/>
      <c r="BO16" s="13"/>
      <c r="BP16" s="13"/>
      <c r="BQ16" s="55"/>
      <c r="BR16" s="10"/>
      <c r="BS16" s="44"/>
      <c r="BT16" s="11"/>
      <c r="BU16" s="942" t="s">
        <v>20</v>
      </c>
      <c r="BV16" s="87" t="s">
        <v>21</v>
      </c>
      <c r="BW16" s="6" t="s">
        <v>22</v>
      </c>
      <c r="BX16" s="275" t="s">
        <v>6</v>
      </c>
      <c r="BY16" s="6" t="s">
        <v>109</v>
      </c>
      <c r="BZ16" s="16"/>
      <c r="CA16" s="13"/>
      <c r="CB16" s="13"/>
      <c r="CC16" s="13"/>
      <c r="CD16" s="13"/>
      <c r="CE16" s="55"/>
      <c r="CF16" s="10"/>
      <c r="CG16" s="44"/>
      <c r="CH16" s="11"/>
      <c r="CI16" s="942" t="s">
        <v>20</v>
      </c>
      <c r="CJ16" s="87" t="s">
        <v>21</v>
      </c>
      <c r="CK16" s="6" t="s">
        <v>22</v>
      </c>
      <c r="CL16" s="275" t="s">
        <v>6</v>
      </c>
      <c r="CM16" s="6" t="s">
        <v>109</v>
      </c>
      <c r="CN16" s="16"/>
      <c r="CO16" s="13"/>
      <c r="CP16" s="13"/>
      <c r="CQ16" s="13"/>
      <c r="CR16" s="13"/>
      <c r="CS16" s="55"/>
      <c r="CT16" s="10"/>
      <c r="CU16" s="44"/>
      <c r="CV16" s="11"/>
      <c r="CW16" s="942" t="s">
        <v>20</v>
      </c>
      <c r="CX16" s="87" t="s">
        <v>21</v>
      </c>
      <c r="CY16" s="6" t="s">
        <v>22</v>
      </c>
      <c r="CZ16" s="275" t="s">
        <v>6</v>
      </c>
      <c r="DA16" s="6" t="s">
        <v>109</v>
      </c>
      <c r="DB16" s="16"/>
      <c r="DC16" s="13"/>
      <c r="DD16" s="13"/>
      <c r="DE16" s="13"/>
      <c r="DF16" s="13"/>
      <c r="DG16" s="55"/>
      <c r="DH16" s="10"/>
      <c r="DI16" s="44"/>
      <c r="DJ16" s="11"/>
      <c r="DK16" s="942" t="s">
        <v>20</v>
      </c>
      <c r="DL16" s="87" t="s">
        <v>21</v>
      </c>
      <c r="DM16" s="6" t="s">
        <v>22</v>
      </c>
      <c r="DN16" s="275" t="s">
        <v>6</v>
      </c>
      <c r="DO16" s="6" t="s">
        <v>109</v>
      </c>
      <c r="DP16" s="16"/>
      <c r="DQ16" s="13"/>
      <c r="DR16" s="13"/>
      <c r="DS16" s="13"/>
      <c r="DT16" s="13"/>
      <c r="DU16" s="55"/>
      <c r="DV16" s="10"/>
      <c r="DW16" s="44"/>
      <c r="DX16" s="11"/>
      <c r="DY16" s="942" t="s">
        <v>20</v>
      </c>
      <c r="DZ16" s="87" t="s">
        <v>21</v>
      </c>
      <c r="EA16" s="6" t="s">
        <v>22</v>
      </c>
      <c r="EB16" s="275" t="s">
        <v>6</v>
      </c>
      <c r="EC16" s="6" t="s">
        <v>109</v>
      </c>
      <c r="ED16" s="16"/>
      <c r="EE16" s="13"/>
      <c r="EF16" s="13"/>
      <c r="EG16" s="13"/>
      <c r="EH16" s="13"/>
      <c r="EI16" s="55"/>
      <c r="EJ16" s="10"/>
      <c r="EK16" s="44" t="s">
        <v>67</v>
      </c>
      <c r="EL16" s="11" t="s">
        <v>70</v>
      </c>
      <c r="EM16" s="14">
        <f>K33+Y33+AM33+BA33+BO33+CC33+CQ33+DE33+DS33+EG33</f>
        <v>0</v>
      </c>
      <c r="EN16" s="143"/>
      <c r="EO16" s="144"/>
      <c r="EP16" s="283"/>
      <c r="EQ16" s="765"/>
      <c r="ER16" s="116">
        <f>IF(ER$4=0,0,EM16/ER$4)</f>
        <v>0</v>
      </c>
      <c r="ES16" s="81">
        <f>ER16*ET16+ER16</f>
        <v>0</v>
      </c>
      <c r="ET16" s="280">
        <v>0</v>
      </c>
      <c r="EU16" s="9" t="s">
        <v>233</v>
      </c>
      <c r="EV16" s="580">
        <f>EW$4</f>
        <v>0</v>
      </c>
      <c r="EW16" s="579">
        <f t="shared" ref="EW16:EW38" si="127">IF(EV16=0,0,EX16/EV16)</f>
        <v>0</v>
      </c>
      <c r="EX16" s="439">
        <f>ER16*ER$4+ES16*ES$4</f>
        <v>0</v>
      </c>
      <c r="EY16" s="572"/>
      <c r="EZ16" s="573"/>
      <c r="FA16" s="88"/>
      <c r="FC16" s="44" t="s">
        <v>74</v>
      </c>
      <c r="FD16" s="11" t="s">
        <v>28</v>
      </c>
      <c r="FE16" s="141">
        <v>0</v>
      </c>
      <c r="FF16" s="141">
        <v>0</v>
      </c>
      <c r="FG16" s="142">
        <v>0</v>
      </c>
      <c r="FH16" s="9" t="s">
        <v>20</v>
      </c>
      <c r="FI16" s="122">
        <f t="shared" si="84"/>
        <v>0</v>
      </c>
      <c r="FJ16" s="602">
        <v>0</v>
      </c>
      <c r="FK16" s="604">
        <f t="shared" si="85"/>
        <v>0</v>
      </c>
      <c r="FL16" s="592"/>
      <c r="FM16" s="573"/>
      <c r="FN16" s="610">
        <f>SUM(FK16:FK17)</f>
        <v>0</v>
      </c>
      <c r="FO16" s="127">
        <f>IF(FO$4=0,0,FN16/$FO$4)</f>
        <v>0</v>
      </c>
      <c r="FP16" s="87"/>
      <c r="FQ16" s="61"/>
      <c r="FR16" s="61"/>
      <c r="FS16" s="567"/>
    </row>
    <row r="17" spans="1:175" ht="13" thickBot="1" x14ac:dyDescent="0.3">
      <c r="A17" s="44" t="s">
        <v>75</v>
      </c>
      <c r="B17" s="11" t="s">
        <v>23</v>
      </c>
      <c r="C17" s="18">
        <f>SUM(C5:C10)</f>
        <v>0</v>
      </c>
      <c r="D17" s="19"/>
      <c r="E17" s="65">
        <v>0</v>
      </c>
      <c r="F17" s="62">
        <v>10</v>
      </c>
      <c r="G17" s="20">
        <f>C17*E17/1000*(100+F17)/100</f>
        <v>0</v>
      </c>
      <c r="H17" s="66">
        <v>0</v>
      </c>
      <c r="I17" s="13">
        <f>G17*H17</f>
        <v>0</v>
      </c>
      <c r="J17" s="13">
        <f>IF(E$113=0,0,I17/E$113)</f>
        <v>0</v>
      </c>
      <c r="K17" s="13">
        <f>(J17*G$2)</f>
        <v>0</v>
      </c>
      <c r="L17" s="13"/>
      <c r="M17" s="55"/>
      <c r="N17" s="10"/>
      <c r="O17" s="44" t="s">
        <v>75</v>
      </c>
      <c r="P17" s="11" t="s">
        <v>23</v>
      </c>
      <c r="Q17" s="18">
        <f>SUM(Q5:Q10)</f>
        <v>0</v>
      </c>
      <c r="R17" s="19"/>
      <c r="S17" s="65">
        <v>0</v>
      </c>
      <c r="T17" s="62">
        <v>10</v>
      </c>
      <c r="U17" s="20">
        <f>Q17*S17/1000*(100+T17)/100</f>
        <v>0</v>
      </c>
      <c r="V17" s="66">
        <v>0</v>
      </c>
      <c r="W17" s="13">
        <f>U17*V17</f>
        <v>0</v>
      </c>
      <c r="X17" s="13">
        <f>IF(S$113=0,0,W17/S$113)</f>
        <v>0</v>
      </c>
      <c r="Y17" s="13">
        <f>(X17*U$2)</f>
        <v>0</v>
      </c>
      <c r="Z17" s="13"/>
      <c r="AA17" s="55"/>
      <c r="AB17" s="10"/>
      <c r="AC17" s="44" t="s">
        <v>75</v>
      </c>
      <c r="AD17" s="11" t="s">
        <v>23</v>
      </c>
      <c r="AE17" s="18">
        <f t="shared" ref="AE17" si="128">SUM(AE5:AE10)</f>
        <v>0</v>
      </c>
      <c r="AF17" s="19"/>
      <c r="AG17" s="65">
        <v>0</v>
      </c>
      <c r="AH17" s="62">
        <v>10</v>
      </c>
      <c r="AI17" s="20">
        <f t="shared" ref="AI17" si="129">AE17*AG17/1000*(100+AH17)/100</f>
        <v>0</v>
      </c>
      <c r="AJ17" s="66">
        <v>0</v>
      </c>
      <c r="AK17" s="13">
        <f t="shared" ref="AK17" si="130">AI17*AJ17</f>
        <v>0</v>
      </c>
      <c r="AL17" s="13">
        <f t="shared" ref="AL17:AL21" si="131">IF(AG$113=0,0,AK17/AG$113)</f>
        <v>0</v>
      </c>
      <c r="AM17" s="13">
        <f t="shared" ref="AM17:AM21" si="132">(AL17*AI$2)</f>
        <v>0</v>
      </c>
      <c r="AN17" s="13"/>
      <c r="AO17" s="55"/>
      <c r="AP17" s="10"/>
      <c r="AQ17" s="44" t="s">
        <v>75</v>
      </c>
      <c r="AR17" s="11" t="s">
        <v>23</v>
      </c>
      <c r="AS17" s="18">
        <f t="shared" ref="AS17" si="133">SUM(AS5:AS10)</f>
        <v>0</v>
      </c>
      <c r="AT17" s="19"/>
      <c r="AU17" s="65">
        <v>0</v>
      </c>
      <c r="AV17" s="62">
        <v>10</v>
      </c>
      <c r="AW17" s="20">
        <f t="shared" ref="AW17" si="134">AS17*AU17/1000*(100+AV17)/100</f>
        <v>0</v>
      </c>
      <c r="AX17" s="66">
        <v>0</v>
      </c>
      <c r="AY17" s="13">
        <f t="shared" ref="AY17" si="135">AW17*AX17</f>
        <v>0</v>
      </c>
      <c r="AZ17" s="13">
        <f t="shared" ref="AZ17:AZ21" si="136">IF(AU$113=0,0,AY17/AU$113)</f>
        <v>0</v>
      </c>
      <c r="BA17" s="13">
        <f t="shared" ref="BA17:BA21" si="137">(AZ17*AW$2)</f>
        <v>0</v>
      </c>
      <c r="BB17" s="13"/>
      <c r="BC17" s="55"/>
      <c r="BD17" s="10"/>
      <c r="BE17" s="44" t="s">
        <v>75</v>
      </c>
      <c r="BF17" s="11" t="s">
        <v>23</v>
      </c>
      <c r="BG17" s="18">
        <f t="shared" ref="BG17" si="138">SUM(BG5:BG10)</f>
        <v>0</v>
      </c>
      <c r="BH17" s="19"/>
      <c r="BI17" s="65">
        <v>0</v>
      </c>
      <c r="BJ17" s="62">
        <v>10</v>
      </c>
      <c r="BK17" s="20">
        <f t="shared" ref="BK17" si="139">BG17*BI17/1000*(100+BJ17)/100</f>
        <v>0</v>
      </c>
      <c r="BL17" s="66">
        <v>0</v>
      </c>
      <c r="BM17" s="13">
        <f t="shared" ref="BM17" si="140">BK17*BL17</f>
        <v>0</v>
      </c>
      <c r="BN17" s="13">
        <f t="shared" ref="BN17:BN21" si="141">IF(BI$113=0,0,BM17/BI$113)</f>
        <v>0</v>
      </c>
      <c r="BO17" s="13">
        <f t="shared" ref="BO17:BO21" si="142">(BN17*BK$2)</f>
        <v>0</v>
      </c>
      <c r="BP17" s="13"/>
      <c r="BQ17" s="55"/>
      <c r="BR17" s="10"/>
      <c r="BS17" s="44" t="s">
        <v>75</v>
      </c>
      <c r="BT17" s="11" t="s">
        <v>23</v>
      </c>
      <c r="BU17" s="18">
        <f t="shared" ref="BU17" si="143">SUM(BU5:BU10)</f>
        <v>0</v>
      </c>
      <c r="BV17" s="19"/>
      <c r="BW17" s="65">
        <v>0</v>
      </c>
      <c r="BX17" s="62">
        <v>10</v>
      </c>
      <c r="BY17" s="20">
        <f t="shared" ref="BY17" si="144">BU17*BW17/1000*(100+BX17)/100</f>
        <v>0</v>
      </c>
      <c r="BZ17" s="66">
        <v>0</v>
      </c>
      <c r="CA17" s="13">
        <f t="shared" ref="CA17" si="145">BY17*BZ17</f>
        <v>0</v>
      </c>
      <c r="CB17" s="13">
        <f t="shared" ref="CB17:CB21" si="146">IF(BW$113=0,0,CA17/BW$113)</f>
        <v>0</v>
      </c>
      <c r="CC17" s="13">
        <f t="shared" ref="CC17:CC21" si="147">(CB17*BY$2)</f>
        <v>0</v>
      </c>
      <c r="CD17" s="13"/>
      <c r="CE17" s="55"/>
      <c r="CF17" s="10"/>
      <c r="CG17" s="44" t="s">
        <v>75</v>
      </c>
      <c r="CH17" s="11" t="s">
        <v>23</v>
      </c>
      <c r="CI17" s="18">
        <f t="shared" ref="CI17" si="148">SUM(CI5:CI10)</f>
        <v>0</v>
      </c>
      <c r="CJ17" s="19"/>
      <c r="CK17" s="65">
        <v>0</v>
      </c>
      <c r="CL17" s="62">
        <v>10</v>
      </c>
      <c r="CM17" s="20">
        <f t="shared" ref="CM17" si="149">CI17*CK17/1000*(100+CL17)/100</f>
        <v>0</v>
      </c>
      <c r="CN17" s="66">
        <v>0</v>
      </c>
      <c r="CO17" s="13">
        <f t="shared" ref="CO17" si="150">CM17*CN17</f>
        <v>0</v>
      </c>
      <c r="CP17" s="13">
        <f t="shared" ref="CP17:CP21" si="151">IF(CK$113=0,0,CO17/CK$113)</f>
        <v>0</v>
      </c>
      <c r="CQ17" s="13">
        <f t="shared" ref="CQ17:CQ21" si="152">(CP17*CM$2)</f>
        <v>0</v>
      </c>
      <c r="CR17" s="13"/>
      <c r="CS17" s="55"/>
      <c r="CT17" s="10"/>
      <c r="CU17" s="44" t="s">
        <v>75</v>
      </c>
      <c r="CV17" s="11" t="s">
        <v>23</v>
      </c>
      <c r="CW17" s="18">
        <f t="shared" ref="CW17" si="153">SUM(CW5:CW10)</f>
        <v>0</v>
      </c>
      <c r="CX17" s="19"/>
      <c r="CY17" s="65">
        <v>0</v>
      </c>
      <c r="CZ17" s="62">
        <v>10</v>
      </c>
      <c r="DA17" s="20">
        <f t="shared" ref="DA17" si="154">CW17*CY17/1000*(100+CZ17)/100</f>
        <v>0</v>
      </c>
      <c r="DB17" s="66">
        <v>0</v>
      </c>
      <c r="DC17" s="13">
        <f t="shared" ref="DC17" si="155">DA17*DB17</f>
        <v>0</v>
      </c>
      <c r="DD17" s="13">
        <f t="shared" ref="DD17:DD21" si="156">IF(CY$113=0,0,DC17/CY$113)</f>
        <v>0</v>
      </c>
      <c r="DE17" s="13">
        <f t="shared" ref="DE17:DE21" si="157">(DD17*DA$2)</f>
        <v>0</v>
      </c>
      <c r="DF17" s="13"/>
      <c r="DG17" s="55"/>
      <c r="DH17" s="10"/>
      <c r="DI17" s="44" t="s">
        <v>75</v>
      </c>
      <c r="DJ17" s="11" t="s">
        <v>23</v>
      </c>
      <c r="DK17" s="18">
        <f t="shared" ref="DK17" si="158">SUM(DK5:DK10)</f>
        <v>0</v>
      </c>
      <c r="DL17" s="19"/>
      <c r="DM17" s="65">
        <v>0</v>
      </c>
      <c r="DN17" s="62">
        <v>10</v>
      </c>
      <c r="DO17" s="20">
        <f t="shared" ref="DO17" si="159">DK17*DM17/1000*(100+DN17)/100</f>
        <v>0</v>
      </c>
      <c r="DP17" s="66">
        <v>0</v>
      </c>
      <c r="DQ17" s="13">
        <f t="shared" ref="DQ17" si="160">DO17*DP17</f>
        <v>0</v>
      </c>
      <c r="DR17" s="13">
        <f t="shared" ref="DR17:DR21" si="161">IF(DM$113=0,0,DQ17/DM$113)</f>
        <v>0</v>
      </c>
      <c r="DS17" s="13">
        <f t="shared" ref="DS17:DS21" si="162">(DR17*DO$2)</f>
        <v>0</v>
      </c>
      <c r="DT17" s="13"/>
      <c r="DU17" s="55"/>
      <c r="DV17" s="10"/>
      <c r="DW17" s="44" t="s">
        <v>75</v>
      </c>
      <c r="DX17" s="11" t="s">
        <v>23</v>
      </c>
      <c r="DY17" s="18">
        <f t="shared" ref="DY17" si="163">SUM(DY5:DY10)</f>
        <v>0</v>
      </c>
      <c r="DZ17" s="19"/>
      <c r="EA17" s="65">
        <v>0</v>
      </c>
      <c r="EB17" s="62">
        <v>10</v>
      </c>
      <c r="EC17" s="20">
        <f t="shared" ref="EC17" si="164">DY17*EA17/1000*(100+EB17)/100</f>
        <v>0</v>
      </c>
      <c r="ED17" s="66">
        <v>0</v>
      </c>
      <c r="EE17" s="13">
        <f t="shared" ref="EE17" si="165">EC17*ED17</f>
        <v>0</v>
      </c>
      <c r="EF17" s="13">
        <f t="shared" ref="EF17:EF21" si="166">IF(EA$113=0,0,EE17/EA$113)</f>
        <v>0</v>
      </c>
      <c r="EG17" s="13">
        <f t="shared" ref="EG17:EG21" si="167">(EF17*EC$2)</f>
        <v>0</v>
      </c>
      <c r="EH17" s="13"/>
      <c r="EI17" s="55"/>
      <c r="EJ17" s="10"/>
      <c r="EK17" s="44" t="s">
        <v>65</v>
      </c>
      <c r="EL17" s="11" t="s">
        <v>64</v>
      </c>
      <c r="EM17" s="14">
        <f t="shared" ref="EM17:EM18" si="168">K34+Y34+AM34+BA34+BO34+CC34+CQ34+DE34+DS34+EG34</f>
        <v>0</v>
      </c>
      <c r="EN17" s="765"/>
      <c r="EO17" s="765"/>
      <c r="EP17" s="765"/>
      <c r="EQ17" s="765"/>
      <c r="ER17" s="116">
        <f>IF(ER$4=0,0,EM17/ER$4)</f>
        <v>0</v>
      </c>
      <c r="ES17" s="81">
        <f>ER17*ET17+ER17</f>
        <v>0</v>
      </c>
      <c r="ET17" s="280">
        <v>0</v>
      </c>
      <c r="EU17" s="9" t="s">
        <v>233</v>
      </c>
      <c r="EV17" s="580">
        <f t="shared" ref="EV17:EV38" si="169">EW$4</f>
        <v>0</v>
      </c>
      <c r="EW17" s="579">
        <f t="shared" si="127"/>
        <v>0</v>
      </c>
      <c r="EX17" s="439">
        <f>ER17*ER$4+ES17*ES$4</f>
        <v>0</v>
      </c>
      <c r="EY17" s="572"/>
      <c r="EZ17" s="573"/>
      <c r="FA17" s="88"/>
      <c r="FC17" s="44" t="s">
        <v>74</v>
      </c>
      <c r="FD17" s="11" t="s">
        <v>28</v>
      </c>
      <c r="FE17" s="141">
        <v>0</v>
      </c>
      <c r="FF17" s="141">
        <v>0</v>
      </c>
      <c r="FG17" s="142">
        <v>0</v>
      </c>
      <c r="FH17" s="9" t="s">
        <v>20</v>
      </c>
      <c r="FI17" s="122">
        <f t="shared" si="84"/>
        <v>0</v>
      </c>
      <c r="FJ17" s="602">
        <v>0</v>
      </c>
      <c r="FK17" s="604">
        <f t="shared" si="85"/>
        <v>0</v>
      </c>
      <c r="FL17" s="592"/>
      <c r="FM17" s="573"/>
      <c r="FN17" s="610"/>
      <c r="FO17" s="127"/>
      <c r="FP17" s="87"/>
      <c r="FQ17" s="522"/>
      <c r="FR17" s="61"/>
      <c r="FS17" s="567"/>
    </row>
    <row r="18" spans="1:175" ht="14.25" customHeight="1" thickBot="1" x14ac:dyDescent="0.3">
      <c r="A18" s="44" t="s">
        <v>75</v>
      </c>
      <c r="B18" s="11" t="s">
        <v>24</v>
      </c>
      <c r="C18" s="18"/>
      <c r="D18" s="65">
        <v>0</v>
      </c>
      <c r="E18" s="944"/>
      <c r="F18" s="21"/>
      <c r="G18" s="23"/>
      <c r="H18" s="66">
        <v>0</v>
      </c>
      <c r="I18" s="13">
        <f>D18*H18</f>
        <v>0</v>
      </c>
      <c r="J18" s="13">
        <f>IF(E$113=0,0,I18/E$113)</f>
        <v>0</v>
      </c>
      <c r="K18" s="13">
        <f>(J18*G$2)</f>
        <v>0</v>
      </c>
      <c r="L18" s="13"/>
      <c r="M18" s="55"/>
      <c r="N18" s="10"/>
      <c r="O18" s="44" t="s">
        <v>75</v>
      </c>
      <c r="P18" s="11" t="s">
        <v>24</v>
      </c>
      <c r="Q18" s="18"/>
      <c r="R18" s="65">
        <v>0</v>
      </c>
      <c r="S18" s="944"/>
      <c r="T18" s="21"/>
      <c r="U18" s="23"/>
      <c r="V18" s="66">
        <v>0</v>
      </c>
      <c r="W18" s="13">
        <f>R18*V18</f>
        <v>0</v>
      </c>
      <c r="X18" s="13">
        <f>IF(S$113=0,0,W18/S$113)</f>
        <v>0</v>
      </c>
      <c r="Y18" s="13">
        <f>(X18*U$2)</f>
        <v>0</v>
      </c>
      <c r="Z18" s="13"/>
      <c r="AA18" s="55"/>
      <c r="AB18" s="10"/>
      <c r="AC18" s="44" t="s">
        <v>75</v>
      </c>
      <c r="AD18" s="11" t="s">
        <v>24</v>
      </c>
      <c r="AE18" s="18"/>
      <c r="AF18" s="65">
        <v>0</v>
      </c>
      <c r="AG18" s="944"/>
      <c r="AH18" s="21"/>
      <c r="AI18" s="23"/>
      <c r="AJ18" s="66">
        <v>0</v>
      </c>
      <c r="AK18" s="13">
        <f t="shared" ref="AK18" si="170">AF18*AJ18</f>
        <v>0</v>
      </c>
      <c r="AL18" s="13">
        <f t="shared" si="131"/>
        <v>0</v>
      </c>
      <c r="AM18" s="13">
        <f t="shared" si="132"/>
        <v>0</v>
      </c>
      <c r="AN18" s="13"/>
      <c r="AO18" s="55"/>
      <c r="AP18" s="10"/>
      <c r="AQ18" s="44" t="s">
        <v>75</v>
      </c>
      <c r="AR18" s="11" t="s">
        <v>24</v>
      </c>
      <c r="AS18" s="18"/>
      <c r="AT18" s="65">
        <v>0</v>
      </c>
      <c r="AU18" s="944"/>
      <c r="AV18" s="21"/>
      <c r="AW18" s="23"/>
      <c r="AX18" s="66">
        <v>0</v>
      </c>
      <c r="AY18" s="13">
        <f t="shared" ref="AY18" si="171">AT18*AX18</f>
        <v>0</v>
      </c>
      <c r="AZ18" s="13">
        <f t="shared" si="136"/>
        <v>0</v>
      </c>
      <c r="BA18" s="13">
        <f t="shared" si="137"/>
        <v>0</v>
      </c>
      <c r="BB18" s="13"/>
      <c r="BC18" s="55"/>
      <c r="BD18" s="10"/>
      <c r="BE18" s="44" t="s">
        <v>75</v>
      </c>
      <c r="BF18" s="11" t="s">
        <v>24</v>
      </c>
      <c r="BG18" s="18"/>
      <c r="BH18" s="65">
        <v>0</v>
      </c>
      <c r="BI18" s="944"/>
      <c r="BJ18" s="21"/>
      <c r="BK18" s="23"/>
      <c r="BL18" s="66">
        <v>0</v>
      </c>
      <c r="BM18" s="13">
        <f t="shared" ref="BM18" si="172">BH18*BL18</f>
        <v>0</v>
      </c>
      <c r="BN18" s="13">
        <f t="shared" si="141"/>
        <v>0</v>
      </c>
      <c r="BO18" s="13">
        <f t="shared" si="142"/>
        <v>0</v>
      </c>
      <c r="BP18" s="13"/>
      <c r="BQ18" s="55"/>
      <c r="BR18" s="10"/>
      <c r="BS18" s="44" t="s">
        <v>75</v>
      </c>
      <c r="BT18" s="11" t="s">
        <v>24</v>
      </c>
      <c r="BU18" s="18"/>
      <c r="BV18" s="65">
        <v>0</v>
      </c>
      <c r="BW18" s="944"/>
      <c r="BX18" s="21"/>
      <c r="BY18" s="23"/>
      <c r="BZ18" s="66">
        <v>0</v>
      </c>
      <c r="CA18" s="13">
        <f t="shared" ref="CA18" si="173">BV18*BZ18</f>
        <v>0</v>
      </c>
      <c r="CB18" s="13">
        <f t="shared" si="146"/>
        <v>0</v>
      </c>
      <c r="CC18" s="13">
        <f t="shared" si="147"/>
        <v>0</v>
      </c>
      <c r="CD18" s="13"/>
      <c r="CE18" s="55"/>
      <c r="CF18" s="10"/>
      <c r="CG18" s="44" t="s">
        <v>75</v>
      </c>
      <c r="CH18" s="11" t="s">
        <v>24</v>
      </c>
      <c r="CI18" s="18"/>
      <c r="CJ18" s="65">
        <v>0</v>
      </c>
      <c r="CK18" s="944"/>
      <c r="CL18" s="21"/>
      <c r="CM18" s="23"/>
      <c r="CN18" s="66">
        <v>0</v>
      </c>
      <c r="CO18" s="13">
        <f t="shared" ref="CO18" si="174">CJ18*CN18</f>
        <v>0</v>
      </c>
      <c r="CP18" s="13">
        <f t="shared" si="151"/>
        <v>0</v>
      </c>
      <c r="CQ18" s="13">
        <f t="shared" si="152"/>
        <v>0</v>
      </c>
      <c r="CR18" s="13"/>
      <c r="CS18" s="55"/>
      <c r="CT18" s="10"/>
      <c r="CU18" s="44" t="s">
        <v>75</v>
      </c>
      <c r="CV18" s="11" t="s">
        <v>24</v>
      </c>
      <c r="CW18" s="18"/>
      <c r="CX18" s="65">
        <v>0</v>
      </c>
      <c r="CY18" s="944"/>
      <c r="CZ18" s="21"/>
      <c r="DA18" s="23"/>
      <c r="DB18" s="66">
        <v>0</v>
      </c>
      <c r="DC18" s="13">
        <f t="shared" ref="DC18" si="175">CX18*DB18</f>
        <v>0</v>
      </c>
      <c r="DD18" s="13">
        <f t="shared" si="156"/>
        <v>0</v>
      </c>
      <c r="DE18" s="13">
        <f t="shared" si="157"/>
        <v>0</v>
      </c>
      <c r="DF18" s="13"/>
      <c r="DG18" s="55"/>
      <c r="DH18" s="10"/>
      <c r="DI18" s="44" t="s">
        <v>75</v>
      </c>
      <c r="DJ18" s="11" t="s">
        <v>24</v>
      </c>
      <c r="DK18" s="18"/>
      <c r="DL18" s="65">
        <v>0</v>
      </c>
      <c r="DM18" s="944"/>
      <c r="DN18" s="21"/>
      <c r="DO18" s="23"/>
      <c r="DP18" s="66">
        <v>0</v>
      </c>
      <c r="DQ18" s="13">
        <f t="shared" ref="DQ18" si="176">DL18*DP18</f>
        <v>0</v>
      </c>
      <c r="DR18" s="13">
        <f t="shared" si="161"/>
        <v>0</v>
      </c>
      <c r="DS18" s="13">
        <f t="shared" si="162"/>
        <v>0</v>
      </c>
      <c r="DT18" s="13"/>
      <c r="DU18" s="55"/>
      <c r="DV18" s="10"/>
      <c r="DW18" s="44" t="s">
        <v>75</v>
      </c>
      <c r="DX18" s="11" t="s">
        <v>24</v>
      </c>
      <c r="DY18" s="18"/>
      <c r="DZ18" s="65">
        <v>0</v>
      </c>
      <c r="EA18" s="944"/>
      <c r="EB18" s="21"/>
      <c r="EC18" s="23"/>
      <c r="ED18" s="66">
        <v>0</v>
      </c>
      <c r="EE18" s="13">
        <f t="shared" ref="EE18" si="177">DZ18*ED18</f>
        <v>0</v>
      </c>
      <c r="EF18" s="13">
        <f t="shared" si="166"/>
        <v>0</v>
      </c>
      <c r="EG18" s="13">
        <f t="shared" si="167"/>
        <v>0</v>
      </c>
      <c r="EH18" s="13"/>
      <c r="EI18" s="55"/>
      <c r="EJ18" s="10"/>
      <c r="EK18" s="44" t="s">
        <v>72</v>
      </c>
      <c r="EL18" s="11" t="s">
        <v>71</v>
      </c>
      <c r="EM18" s="14">
        <f t="shared" si="168"/>
        <v>0</v>
      </c>
      <c r="EN18" s="765"/>
      <c r="EO18" s="765"/>
      <c r="EP18" s="765"/>
      <c r="EQ18" s="765"/>
      <c r="ER18" s="116">
        <f>IF(ER$4=0,0,EM18/ER$4)</f>
        <v>0</v>
      </c>
      <c r="ES18" s="81">
        <f>ER18*ET18+ER18</f>
        <v>0</v>
      </c>
      <c r="ET18" s="280">
        <v>0</v>
      </c>
      <c r="EU18" s="9" t="s">
        <v>233</v>
      </c>
      <c r="EV18" s="580">
        <f t="shared" si="169"/>
        <v>0</v>
      </c>
      <c r="EW18" s="579">
        <f t="shared" si="127"/>
        <v>0</v>
      </c>
      <c r="EX18" s="439">
        <f>ER18*ER$4+ES18*ES$4</f>
        <v>0</v>
      </c>
      <c r="EY18" s="572"/>
      <c r="EZ18" s="573"/>
      <c r="FA18" s="88"/>
      <c r="FC18" s="45"/>
      <c r="FD18" s="93"/>
      <c r="FE18" s="126"/>
      <c r="FF18" s="125"/>
      <c r="FG18" s="284"/>
      <c r="FH18" s="9"/>
      <c r="FI18" s="123"/>
      <c r="FJ18" s="117"/>
      <c r="FK18" s="604"/>
      <c r="FL18" s="592"/>
      <c r="FM18" s="573"/>
      <c r="FN18" s="610"/>
      <c r="FO18" s="127"/>
      <c r="FP18" s="134"/>
      <c r="FQ18" s="522"/>
      <c r="FR18" s="61"/>
      <c r="FS18" s="567"/>
    </row>
    <row r="19" spans="1:175" ht="13" thickBot="1" x14ac:dyDescent="0.3">
      <c r="A19" s="44" t="s">
        <v>75</v>
      </c>
      <c r="B19" s="11" t="s">
        <v>25</v>
      </c>
      <c r="C19" s="18">
        <f>C17</f>
        <v>0</v>
      </c>
      <c r="D19" s="19"/>
      <c r="E19" s="65">
        <v>0</v>
      </c>
      <c r="F19" s="221">
        <v>10</v>
      </c>
      <c r="G19" s="20">
        <f>C19*E19/1000*(100+F19)/100</f>
        <v>0</v>
      </c>
      <c r="H19" s="67">
        <v>0</v>
      </c>
      <c r="I19" s="13">
        <f>G19*H19</f>
        <v>0</v>
      </c>
      <c r="J19" s="13">
        <f>IF(E$113=0,0,I19/E$113)</f>
        <v>0</v>
      </c>
      <c r="K19" s="13">
        <f>(J19*G$2)</f>
        <v>0</v>
      </c>
      <c r="L19" s="13"/>
      <c r="M19" s="55"/>
      <c r="N19" s="10"/>
      <c r="O19" s="44" t="s">
        <v>75</v>
      </c>
      <c r="P19" s="11" t="s">
        <v>25</v>
      </c>
      <c r="Q19" s="18">
        <f>Q17</f>
        <v>0</v>
      </c>
      <c r="R19" s="19"/>
      <c r="S19" s="65">
        <v>0</v>
      </c>
      <c r="T19" s="221">
        <v>10</v>
      </c>
      <c r="U19" s="20">
        <f>Q19*S19/1000*(100+T19)/100</f>
        <v>0</v>
      </c>
      <c r="V19" s="67">
        <v>0</v>
      </c>
      <c r="W19" s="13">
        <f>U19*V19</f>
        <v>0</v>
      </c>
      <c r="X19" s="13">
        <f>IF(S$113=0,0,W19/S$113)</f>
        <v>0</v>
      </c>
      <c r="Y19" s="13">
        <f>(X19*U$2)</f>
        <v>0</v>
      </c>
      <c r="Z19" s="13"/>
      <c r="AA19" s="55"/>
      <c r="AB19" s="10"/>
      <c r="AC19" s="44" t="s">
        <v>75</v>
      </c>
      <c r="AD19" s="11" t="s">
        <v>25</v>
      </c>
      <c r="AE19" s="18">
        <f t="shared" ref="AE19" si="178">AE17</f>
        <v>0</v>
      </c>
      <c r="AF19" s="19"/>
      <c r="AG19" s="65">
        <v>0</v>
      </c>
      <c r="AH19" s="221">
        <v>10</v>
      </c>
      <c r="AI19" s="20">
        <f t="shared" ref="AI19" si="179">AE19*AG19/1000*(100+AH19)/100</f>
        <v>0</v>
      </c>
      <c r="AJ19" s="67">
        <v>0</v>
      </c>
      <c r="AK19" s="13">
        <f t="shared" ref="AK19" si="180">AI19*AJ19</f>
        <v>0</v>
      </c>
      <c r="AL19" s="13">
        <f t="shared" si="131"/>
        <v>0</v>
      </c>
      <c r="AM19" s="13">
        <f t="shared" si="132"/>
        <v>0</v>
      </c>
      <c r="AN19" s="13"/>
      <c r="AO19" s="55"/>
      <c r="AP19" s="10"/>
      <c r="AQ19" s="44" t="s">
        <v>75</v>
      </c>
      <c r="AR19" s="11" t="s">
        <v>25</v>
      </c>
      <c r="AS19" s="18">
        <f t="shared" ref="AS19" si="181">AS17</f>
        <v>0</v>
      </c>
      <c r="AT19" s="19"/>
      <c r="AU19" s="65">
        <v>0</v>
      </c>
      <c r="AV19" s="221">
        <v>10</v>
      </c>
      <c r="AW19" s="20">
        <f t="shared" ref="AW19" si="182">AS19*AU19/1000*(100+AV19)/100</f>
        <v>0</v>
      </c>
      <c r="AX19" s="67">
        <v>0</v>
      </c>
      <c r="AY19" s="13">
        <f t="shared" ref="AY19" si="183">AW19*AX19</f>
        <v>0</v>
      </c>
      <c r="AZ19" s="13">
        <f t="shared" si="136"/>
        <v>0</v>
      </c>
      <c r="BA19" s="13">
        <f t="shared" si="137"/>
        <v>0</v>
      </c>
      <c r="BB19" s="13"/>
      <c r="BC19" s="55"/>
      <c r="BD19" s="10"/>
      <c r="BE19" s="44" t="s">
        <v>75</v>
      </c>
      <c r="BF19" s="11" t="s">
        <v>25</v>
      </c>
      <c r="BG19" s="18">
        <f t="shared" ref="BG19" si="184">BG17</f>
        <v>0</v>
      </c>
      <c r="BH19" s="19"/>
      <c r="BI19" s="65">
        <v>0</v>
      </c>
      <c r="BJ19" s="221">
        <v>10</v>
      </c>
      <c r="BK19" s="20">
        <f t="shared" ref="BK19" si="185">BG19*BI19/1000*(100+BJ19)/100</f>
        <v>0</v>
      </c>
      <c r="BL19" s="67">
        <v>0</v>
      </c>
      <c r="BM19" s="13">
        <f t="shared" ref="BM19" si="186">BK19*BL19</f>
        <v>0</v>
      </c>
      <c r="BN19" s="13">
        <f t="shared" si="141"/>
        <v>0</v>
      </c>
      <c r="BO19" s="13">
        <f t="shared" si="142"/>
        <v>0</v>
      </c>
      <c r="BP19" s="13"/>
      <c r="BQ19" s="55"/>
      <c r="BR19" s="10"/>
      <c r="BS19" s="44" t="s">
        <v>75</v>
      </c>
      <c r="BT19" s="11" t="s">
        <v>25</v>
      </c>
      <c r="BU19" s="18">
        <f t="shared" ref="BU19" si="187">BU17</f>
        <v>0</v>
      </c>
      <c r="BV19" s="19"/>
      <c r="BW19" s="65">
        <v>0</v>
      </c>
      <c r="BX19" s="221">
        <v>10</v>
      </c>
      <c r="BY19" s="20">
        <f t="shared" ref="BY19" si="188">BU19*BW19/1000*(100+BX19)/100</f>
        <v>0</v>
      </c>
      <c r="BZ19" s="67">
        <v>0</v>
      </c>
      <c r="CA19" s="13">
        <f t="shared" ref="CA19" si="189">BY19*BZ19</f>
        <v>0</v>
      </c>
      <c r="CB19" s="13">
        <f t="shared" si="146"/>
        <v>0</v>
      </c>
      <c r="CC19" s="13">
        <f t="shared" si="147"/>
        <v>0</v>
      </c>
      <c r="CD19" s="13"/>
      <c r="CE19" s="55"/>
      <c r="CF19" s="10"/>
      <c r="CG19" s="44" t="s">
        <v>75</v>
      </c>
      <c r="CH19" s="11" t="s">
        <v>25</v>
      </c>
      <c r="CI19" s="18">
        <f t="shared" ref="CI19" si="190">CI17</f>
        <v>0</v>
      </c>
      <c r="CJ19" s="19"/>
      <c r="CK19" s="65">
        <v>0</v>
      </c>
      <c r="CL19" s="221">
        <v>10</v>
      </c>
      <c r="CM19" s="20">
        <f t="shared" ref="CM19" si="191">CI19*CK19/1000*(100+CL19)/100</f>
        <v>0</v>
      </c>
      <c r="CN19" s="67">
        <v>0</v>
      </c>
      <c r="CO19" s="13">
        <f t="shared" ref="CO19" si="192">CM19*CN19</f>
        <v>0</v>
      </c>
      <c r="CP19" s="13">
        <f t="shared" si="151"/>
        <v>0</v>
      </c>
      <c r="CQ19" s="13">
        <f t="shared" si="152"/>
        <v>0</v>
      </c>
      <c r="CR19" s="13"/>
      <c r="CS19" s="55"/>
      <c r="CT19" s="10"/>
      <c r="CU19" s="44" t="s">
        <v>75</v>
      </c>
      <c r="CV19" s="11" t="s">
        <v>25</v>
      </c>
      <c r="CW19" s="18">
        <f t="shared" ref="CW19" si="193">CW17</f>
        <v>0</v>
      </c>
      <c r="CX19" s="19"/>
      <c r="CY19" s="65">
        <v>0</v>
      </c>
      <c r="CZ19" s="221">
        <v>10</v>
      </c>
      <c r="DA19" s="20">
        <f t="shared" ref="DA19" si="194">CW19*CY19/1000*(100+CZ19)/100</f>
        <v>0</v>
      </c>
      <c r="DB19" s="67">
        <v>0</v>
      </c>
      <c r="DC19" s="13">
        <f t="shared" ref="DC19" si="195">DA19*DB19</f>
        <v>0</v>
      </c>
      <c r="DD19" s="13">
        <f t="shared" si="156"/>
        <v>0</v>
      </c>
      <c r="DE19" s="13">
        <f t="shared" si="157"/>
        <v>0</v>
      </c>
      <c r="DF19" s="13"/>
      <c r="DG19" s="55"/>
      <c r="DH19" s="10"/>
      <c r="DI19" s="44" t="s">
        <v>75</v>
      </c>
      <c r="DJ19" s="11" t="s">
        <v>25</v>
      </c>
      <c r="DK19" s="18">
        <f t="shared" ref="DK19" si="196">DK17</f>
        <v>0</v>
      </c>
      <c r="DL19" s="19"/>
      <c r="DM19" s="65">
        <v>0</v>
      </c>
      <c r="DN19" s="221">
        <v>10</v>
      </c>
      <c r="DO19" s="20">
        <f t="shared" ref="DO19" si="197">DK19*DM19/1000*(100+DN19)/100</f>
        <v>0</v>
      </c>
      <c r="DP19" s="67">
        <v>0</v>
      </c>
      <c r="DQ19" s="13">
        <f t="shared" ref="DQ19" si="198">DO19*DP19</f>
        <v>0</v>
      </c>
      <c r="DR19" s="13">
        <f t="shared" si="161"/>
        <v>0</v>
      </c>
      <c r="DS19" s="13">
        <f t="shared" si="162"/>
        <v>0</v>
      </c>
      <c r="DT19" s="13"/>
      <c r="DU19" s="55"/>
      <c r="DV19" s="10"/>
      <c r="DW19" s="44" t="s">
        <v>75</v>
      </c>
      <c r="DX19" s="11" t="s">
        <v>25</v>
      </c>
      <c r="DY19" s="18">
        <f t="shared" ref="DY19" si="199">DY17</f>
        <v>0</v>
      </c>
      <c r="DZ19" s="19"/>
      <c r="EA19" s="65">
        <v>0</v>
      </c>
      <c r="EB19" s="221">
        <v>10</v>
      </c>
      <c r="EC19" s="20">
        <f t="shared" ref="EC19" si="200">DY19*EA19/1000*(100+EB19)/100</f>
        <v>0</v>
      </c>
      <c r="ED19" s="67">
        <v>0</v>
      </c>
      <c r="EE19" s="13">
        <f t="shared" ref="EE19" si="201">EC19*ED19</f>
        <v>0</v>
      </c>
      <c r="EF19" s="13">
        <f t="shared" si="166"/>
        <v>0</v>
      </c>
      <c r="EG19" s="13">
        <f t="shared" si="167"/>
        <v>0</v>
      </c>
      <c r="EH19" s="13"/>
      <c r="EI19" s="55"/>
      <c r="EJ19" s="10"/>
      <c r="EK19" s="44" t="s">
        <v>72</v>
      </c>
      <c r="EL19" s="11" t="s">
        <v>38</v>
      </c>
      <c r="EM19" s="14">
        <f t="shared" ref="EM19:EM25" si="202">K37+Y37+AM37+BA37+BO37+CC37+CQ37+DE37+DS37+EG37</f>
        <v>0</v>
      </c>
      <c r="EN19" s="145"/>
      <c r="EO19" s="143"/>
      <c r="EP19" s="143"/>
      <c r="EQ19" s="765"/>
      <c r="ER19" s="116">
        <f t="shared" ref="ER19:ER24" si="203">IF(ER$4=0,0,EM19/ER$4)</f>
        <v>0</v>
      </c>
      <c r="ES19" s="81">
        <f t="shared" ref="ES19:ES38" si="204">ER19*ET19+ER19</f>
        <v>0</v>
      </c>
      <c r="ET19" s="280">
        <v>0</v>
      </c>
      <c r="EU19" s="9" t="s">
        <v>233</v>
      </c>
      <c r="EV19" s="581">
        <f t="shared" si="169"/>
        <v>0</v>
      </c>
      <c r="EW19" s="579">
        <f t="shared" si="127"/>
        <v>0</v>
      </c>
      <c r="EX19" s="582">
        <f t="shared" ref="EX19:EX38" si="205">ER19*ER$4+ES19*ES$4</f>
        <v>0</v>
      </c>
      <c r="EY19" s="112"/>
      <c r="EZ19" s="573"/>
      <c r="FA19" s="88"/>
      <c r="FC19" s="44" t="s">
        <v>66</v>
      </c>
      <c r="FD19" s="61" t="s">
        <v>147</v>
      </c>
      <c r="FE19" s="141">
        <v>0</v>
      </c>
      <c r="FF19" s="141">
        <v>0</v>
      </c>
      <c r="FG19" s="142">
        <v>0</v>
      </c>
      <c r="FH19" s="9" t="s">
        <v>21</v>
      </c>
      <c r="FI19" s="122">
        <f t="shared" ref="FI19:FI26" si="206">FE19*FF19*FG19</f>
        <v>0</v>
      </c>
      <c r="FJ19" s="602">
        <v>0</v>
      </c>
      <c r="FK19" s="604">
        <f t="shared" ref="FK19:FK26" si="207">FI19*FJ19</f>
        <v>0</v>
      </c>
      <c r="FL19" s="592"/>
      <c r="FM19" s="573"/>
      <c r="FN19" s="610">
        <f>SUM(FK19:FK20)</f>
        <v>0</v>
      </c>
      <c r="FO19" s="127">
        <f>IF(FO$4=0,0,FN19/$FO$4)</f>
        <v>0</v>
      </c>
      <c r="FP19" s="87"/>
      <c r="FQ19" s="61"/>
      <c r="FR19" s="61"/>
      <c r="FS19" s="567"/>
    </row>
    <row r="20" spans="1:175" ht="13" thickBot="1" x14ac:dyDescent="0.3">
      <c r="A20" s="44" t="s">
        <v>75</v>
      </c>
      <c r="B20" s="11" t="s">
        <v>24</v>
      </c>
      <c r="C20" s="18"/>
      <c r="D20" s="65">
        <v>0</v>
      </c>
      <c r="E20" s="24"/>
      <c r="F20" s="25"/>
      <c r="G20" s="26"/>
      <c r="H20" s="66">
        <v>0</v>
      </c>
      <c r="I20" s="13">
        <f>D20*H20</f>
        <v>0</v>
      </c>
      <c r="J20" s="13">
        <f>IF(E$113=0,0,I20/E$113)</f>
        <v>0</v>
      </c>
      <c r="K20" s="13">
        <f>(J20*G$2)</f>
        <v>0</v>
      </c>
      <c r="L20" s="285" t="s">
        <v>271</v>
      </c>
      <c r="M20" s="55"/>
      <c r="N20" s="10"/>
      <c r="O20" s="44" t="s">
        <v>75</v>
      </c>
      <c r="P20" s="11" t="s">
        <v>24</v>
      </c>
      <c r="Q20" s="18"/>
      <c r="R20" s="65">
        <v>0</v>
      </c>
      <c r="S20" s="24"/>
      <c r="T20" s="25"/>
      <c r="U20" s="26"/>
      <c r="V20" s="66">
        <v>0</v>
      </c>
      <c r="W20" s="13">
        <f>R20*V20</f>
        <v>0</v>
      </c>
      <c r="X20" s="13">
        <f>IF(S$113=0,0,W20/S$113)</f>
        <v>0</v>
      </c>
      <c r="Y20" s="13">
        <f>(X20*U$2)</f>
        <v>0</v>
      </c>
      <c r="Z20" s="285" t="s">
        <v>271</v>
      </c>
      <c r="AA20" s="55"/>
      <c r="AB20" s="10"/>
      <c r="AC20" s="44" t="s">
        <v>75</v>
      </c>
      <c r="AD20" s="11" t="s">
        <v>24</v>
      </c>
      <c r="AE20" s="18"/>
      <c r="AF20" s="65">
        <v>0</v>
      </c>
      <c r="AG20" s="24"/>
      <c r="AH20" s="25"/>
      <c r="AI20" s="26"/>
      <c r="AJ20" s="66">
        <v>0</v>
      </c>
      <c r="AK20" s="13">
        <f t="shared" ref="AK20" si="208">AF20*AJ20</f>
        <v>0</v>
      </c>
      <c r="AL20" s="13">
        <f t="shared" si="131"/>
        <v>0</v>
      </c>
      <c r="AM20" s="13">
        <f t="shared" si="132"/>
        <v>0</v>
      </c>
      <c r="AN20" s="285" t="s">
        <v>271</v>
      </c>
      <c r="AO20" s="55"/>
      <c r="AP20" s="10"/>
      <c r="AQ20" s="44" t="s">
        <v>75</v>
      </c>
      <c r="AR20" s="11" t="s">
        <v>24</v>
      </c>
      <c r="AS20" s="18"/>
      <c r="AT20" s="65">
        <v>0</v>
      </c>
      <c r="AU20" s="24"/>
      <c r="AV20" s="25"/>
      <c r="AW20" s="26"/>
      <c r="AX20" s="66">
        <v>0</v>
      </c>
      <c r="AY20" s="13">
        <f t="shared" ref="AY20" si="209">AT20*AX20</f>
        <v>0</v>
      </c>
      <c r="AZ20" s="13">
        <f t="shared" si="136"/>
        <v>0</v>
      </c>
      <c r="BA20" s="13">
        <f t="shared" si="137"/>
        <v>0</v>
      </c>
      <c r="BB20" s="285" t="s">
        <v>271</v>
      </c>
      <c r="BC20" s="55"/>
      <c r="BD20" s="10"/>
      <c r="BE20" s="44" t="s">
        <v>75</v>
      </c>
      <c r="BF20" s="11" t="s">
        <v>24</v>
      </c>
      <c r="BG20" s="18"/>
      <c r="BH20" s="65">
        <v>0</v>
      </c>
      <c r="BI20" s="24"/>
      <c r="BJ20" s="25"/>
      <c r="BK20" s="26"/>
      <c r="BL20" s="66">
        <v>0</v>
      </c>
      <c r="BM20" s="13">
        <f t="shared" ref="BM20" si="210">BH20*BL20</f>
        <v>0</v>
      </c>
      <c r="BN20" s="13">
        <f t="shared" si="141"/>
        <v>0</v>
      </c>
      <c r="BO20" s="13">
        <f t="shared" si="142"/>
        <v>0</v>
      </c>
      <c r="BP20" s="285" t="s">
        <v>271</v>
      </c>
      <c r="BQ20" s="55"/>
      <c r="BR20" s="10"/>
      <c r="BS20" s="44" t="s">
        <v>75</v>
      </c>
      <c r="BT20" s="11" t="s">
        <v>24</v>
      </c>
      <c r="BU20" s="18"/>
      <c r="BV20" s="65">
        <v>0</v>
      </c>
      <c r="BW20" s="24"/>
      <c r="BX20" s="25"/>
      <c r="BY20" s="26"/>
      <c r="BZ20" s="66">
        <v>0</v>
      </c>
      <c r="CA20" s="13">
        <f t="shared" ref="CA20" si="211">BV20*BZ20</f>
        <v>0</v>
      </c>
      <c r="CB20" s="13">
        <f t="shared" si="146"/>
        <v>0</v>
      </c>
      <c r="CC20" s="13">
        <f t="shared" si="147"/>
        <v>0</v>
      </c>
      <c r="CD20" s="285" t="s">
        <v>271</v>
      </c>
      <c r="CE20" s="55"/>
      <c r="CF20" s="10"/>
      <c r="CG20" s="44" t="s">
        <v>75</v>
      </c>
      <c r="CH20" s="11" t="s">
        <v>24</v>
      </c>
      <c r="CI20" s="18"/>
      <c r="CJ20" s="65">
        <v>0</v>
      </c>
      <c r="CK20" s="24"/>
      <c r="CL20" s="25"/>
      <c r="CM20" s="26"/>
      <c r="CN20" s="66">
        <v>0</v>
      </c>
      <c r="CO20" s="13">
        <f t="shared" ref="CO20" si="212">CJ20*CN20</f>
        <v>0</v>
      </c>
      <c r="CP20" s="13">
        <f t="shared" si="151"/>
        <v>0</v>
      </c>
      <c r="CQ20" s="13">
        <f t="shared" si="152"/>
        <v>0</v>
      </c>
      <c r="CR20" s="285" t="s">
        <v>271</v>
      </c>
      <c r="CS20" s="55"/>
      <c r="CT20" s="10"/>
      <c r="CU20" s="44" t="s">
        <v>75</v>
      </c>
      <c r="CV20" s="11" t="s">
        <v>24</v>
      </c>
      <c r="CW20" s="18"/>
      <c r="CX20" s="65">
        <v>0</v>
      </c>
      <c r="CY20" s="24"/>
      <c r="CZ20" s="25"/>
      <c r="DA20" s="26"/>
      <c r="DB20" s="66">
        <v>0</v>
      </c>
      <c r="DC20" s="13">
        <f t="shared" ref="DC20" si="213">CX20*DB20</f>
        <v>0</v>
      </c>
      <c r="DD20" s="13">
        <f t="shared" si="156"/>
        <v>0</v>
      </c>
      <c r="DE20" s="13">
        <f t="shared" si="157"/>
        <v>0</v>
      </c>
      <c r="DF20" s="285" t="s">
        <v>271</v>
      </c>
      <c r="DG20" s="55"/>
      <c r="DH20" s="10"/>
      <c r="DI20" s="44" t="s">
        <v>75</v>
      </c>
      <c r="DJ20" s="11" t="s">
        <v>24</v>
      </c>
      <c r="DK20" s="18"/>
      <c r="DL20" s="65">
        <v>0</v>
      </c>
      <c r="DM20" s="24"/>
      <c r="DN20" s="25"/>
      <c r="DO20" s="26"/>
      <c r="DP20" s="66">
        <v>0</v>
      </c>
      <c r="DQ20" s="13">
        <f t="shared" ref="DQ20" si="214">DL20*DP20</f>
        <v>0</v>
      </c>
      <c r="DR20" s="13">
        <f t="shared" si="161"/>
        <v>0</v>
      </c>
      <c r="DS20" s="13">
        <f t="shared" si="162"/>
        <v>0</v>
      </c>
      <c r="DT20" s="285" t="s">
        <v>271</v>
      </c>
      <c r="DU20" s="55"/>
      <c r="DV20" s="10"/>
      <c r="DW20" s="44" t="s">
        <v>75</v>
      </c>
      <c r="DX20" s="11" t="s">
        <v>24</v>
      </c>
      <c r="DY20" s="18"/>
      <c r="DZ20" s="65">
        <v>0</v>
      </c>
      <c r="EA20" s="24"/>
      <c r="EB20" s="25"/>
      <c r="EC20" s="26"/>
      <c r="ED20" s="66">
        <v>0</v>
      </c>
      <c r="EE20" s="13">
        <f t="shared" ref="EE20" si="215">DZ20*ED20</f>
        <v>0</v>
      </c>
      <c r="EF20" s="13">
        <f t="shared" si="166"/>
        <v>0</v>
      </c>
      <c r="EG20" s="13">
        <f t="shared" si="167"/>
        <v>0</v>
      </c>
      <c r="EH20" s="285" t="s">
        <v>271</v>
      </c>
      <c r="EI20" s="55"/>
      <c r="EJ20" s="10"/>
      <c r="EK20" s="44" t="s">
        <v>66</v>
      </c>
      <c r="EL20" s="61" t="s">
        <v>236</v>
      </c>
      <c r="EM20" s="14">
        <f t="shared" si="202"/>
        <v>0</v>
      </c>
      <c r="EN20" s="765"/>
      <c r="EO20" s="30"/>
      <c r="EP20" s="765"/>
      <c r="EQ20" s="765"/>
      <c r="ER20" s="116">
        <f t="shared" si="203"/>
        <v>0</v>
      </c>
      <c r="ES20" s="81">
        <f t="shared" si="204"/>
        <v>0</v>
      </c>
      <c r="ET20" s="280">
        <v>0</v>
      </c>
      <c r="EU20" s="9" t="s">
        <v>233</v>
      </c>
      <c r="EV20" s="581">
        <f t="shared" si="169"/>
        <v>0</v>
      </c>
      <c r="EW20" s="579">
        <f t="shared" si="127"/>
        <v>0</v>
      </c>
      <c r="EX20" s="582">
        <f t="shared" si="205"/>
        <v>0</v>
      </c>
      <c r="EY20" s="112"/>
      <c r="EZ20" s="573"/>
      <c r="FA20" s="88"/>
      <c r="FC20" s="44" t="s">
        <v>66</v>
      </c>
      <c r="FD20" s="61" t="s">
        <v>147</v>
      </c>
      <c r="FE20" s="141">
        <v>0</v>
      </c>
      <c r="FF20" s="141">
        <v>0</v>
      </c>
      <c r="FG20" s="142">
        <v>0</v>
      </c>
      <c r="FH20" s="9" t="s">
        <v>21</v>
      </c>
      <c r="FI20" s="122">
        <f t="shared" si="206"/>
        <v>0</v>
      </c>
      <c r="FJ20" s="602">
        <v>0</v>
      </c>
      <c r="FK20" s="604">
        <f t="shared" si="207"/>
        <v>0</v>
      </c>
      <c r="FL20" s="592"/>
      <c r="FM20" s="573"/>
      <c r="FN20" s="610"/>
      <c r="FO20" s="127"/>
      <c r="FP20" s="87"/>
      <c r="FQ20" s="522"/>
      <c r="FR20" s="61"/>
      <c r="FS20" s="567"/>
    </row>
    <row r="21" spans="1:175" ht="13" thickBot="1" x14ac:dyDescent="0.3">
      <c r="A21" s="44" t="s">
        <v>72</v>
      </c>
      <c r="B21" s="11" t="s">
        <v>26</v>
      </c>
      <c r="C21" s="18">
        <f>C17</f>
        <v>0</v>
      </c>
      <c r="D21" s="8"/>
      <c r="E21" s="65">
        <v>0</v>
      </c>
      <c r="F21" s="62">
        <v>50</v>
      </c>
      <c r="G21" s="20">
        <f>C21*E21/1000*(100+F21)/100</f>
        <v>0</v>
      </c>
      <c r="H21" s="63">
        <v>0</v>
      </c>
      <c r="I21" s="13">
        <f>(G21*H21)+(G22*H22)</f>
        <v>0</v>
      </c>
      <c r="J21" s="13">
        <f>IF(E$113=0,0,I21/E$113)</f>
        <v>0</v>
      </c>
      <c r="K21" s="13">
        <f>(J21*G$2)</f>
        <v>0</v>
      </c>
      <c r="L21" s="214">
        <f>K21+K35+K37</f>
        <v>0</v>
      </c>
      <c r="M21" s="55"/>
      <c r="N21" s="10"/>
      <c r="O21" s="44" t="s">
        <v>72</v>
      </c>
      <c r="P21" s="11" t="s">
        <v>26</v>
      </c>
      <c r="Q21" s="18">
        <f>Q17</f>
        <v>0</v>
      </c>
      <c r="R21" s="8"/>
      <c r="S21" s="65">
        <v>0</v>
      </c>
      <c r="T21" s="62">
        <v>50</v>
      </c>
      <c r="U21" s="20">
        <f>Q21*S21/1000*(100+T21)/100</f>
        <v>0</v>
      </c>
      <c r="V21" s="63">
        <v>0</v>
      </c>
      <c r="W21" s="13">
        <f>(U21*V21)+(U22*V22)</f>
        <v>0</v>
      </c>
      <c r="X21" s="13">
        <f>IF(S$113=0,0,W21/S$113)</f>
        <v>0</v>
      </c>
      <c r="Y21" s="13">
        <f>(X21*U$2)</f>
        <v>0</v>
      </c>
      <c r="Z21" s="214">
        <f>Y21+Y35+Y37</f>
        <v>0</v>
      </c>
      <c r="AA21" s="55"/>
      <c r="AB21" s="10"/>
      <c r="AC21" s="44" t="s">
        <v>72</v>
      </c>
      <c r="AD21" s="11" t="s">
        <v>26</v>
      </c>
      <c r="AE21" s="18">
        <f t="shared" ref="AE21" si="216">AE17</f>
        <v>0</v>
      </c>
      <c r="AF21" s="8"/>
      <c r="AG21" s="65">
        <v>0</v>
      </c>
      <c r="AH21" s="62">
        <v>50</v>
      </c>
      <c r="AI21" s="20">
        <f t="shared" ref="AI21:AI22" si="217">AE21*AG21/1000*(100+AH21)/100</f>
        <v>0</v>
      </c>
      <c r="AJ21" s="63">
        <v>0</v>
      </c>
      <c r="AK21" s="13">
        <f t="shared" ref="AK21" si="218">(AI21*AJ21)+(AI22*AJ22)</f>
        <v>0</v>
      </c>
      <c r="AL21" s="13">
        <f t="shared" si="131"/>
        <v>0</v>
      </c>
      <c r="AM21" s="13">
        <f t="shared" si="132"/>
        <v>0</v>
      </c>
      <c r="AN21" s="214">
        <f t="shared" ref="AN21" si="219">AM21+AM35+AM37</f>
        <v>0</v>
      </c>
      <c r="AO21" s="55"/>
      <c r="AP21" s="10"/>
      <c r="AQ21" s="44" t="s">
        <v>72</v>
      </c>
      <c r="AR21" s="11" t="s">
        <v>26</v>
      </c>
      <c r="AS21" s="18">
        <f t="shared" ref="AS21" si="220">AS17</f>
        <v>0</v>
      </c>
      <c r="AT21" s="8"/>
      <c r="AU21" s="65">
        <v>0</v>
      </c>
      <c r="AV21" s="62">
        <v>50</v>
      </c>
      <c r="AW21" s="20">
        <f t="shared" ref="AW21:AW22" si="221">AS21*AU21/1000*(100+AV21)/100</f>
        <v>0</v>
      </c>
      <c r="AX21" s="63">
        <v>0</v>
      </c>
      <c r="AY21" s="13">
        <f t="shared" ref="AY21" si="222">(AW21*AX21)+(AW22*AX22)</f>
        <v>0</v>
      </c>
      <c r="AZ21" s="13">
        <f t="shared" si="136"/>
        <v>0</v>
      </c>
      <c r="BA21" s="13">
        <f t="shared" si="137"/>
        <v>0</v>
      </c>
      <c r="BB21" s="214">
        <f t="shared" ref="BB21" si="223">BA21+BA35+BA37</f>
        <v>0</v>
      </c>
      <c r="BC21" s="55"/>
      <c r="BD21" s="10"/>
      <c r="BE21" s="44" t="s">
        <v>72</v>
      </c>
      <c r="BF21" s="11" t="s">
        <v>26</v>
      </c>
      <c r="BG21" s="18">
        <f t="shared" ref="BG21" si="224">BG17</f>
        <v>0</v>
      </c>
      <c r="BH21" s="8"/>
      <c r="BI21" s="65">
        <v>0</v>
      </c>
      <c r="BJ21" s="62">
        <v>50</v>
      </c>
      <c r="BK21" s="20">
        <f t="shared" ref="BK21:BK22" si="225">BG21*BI21/1000*(100+BJ21)/100</f>
        <v>0</v>
      </c>
      <c r="BL21" s="63">
        <v>0</v>
      </c>
      <c r="BM21" s="13">
        <f t="shared" ref="BM21" si="226">(BK21*BL21)+(BK22*BL22)</f>
        <v>0</v>
      </c>
      <c r="BN21" s="13">
        <f t="shared" si="141"/>
        <v>0</v>
      </c>
      <c r="BO21" s="13">
        <f t="shared" si="142"/>
        <v>0</v>
      </c>
      <c r="BP21" s="214">
        <f t="shared" ref="BP21" si="227">BO21+BO35+BO37</f>
        <v>0</v>
      </c>
      <c r="BQ21" s="55"/>
      <c r="BR21" s="10"/>
      <c r="BS21" s="44" t="s">
        <v>72</v>
      </c>
      <c r="BT21" s="11" t="s">
        <v>26</v>
      </c>
      <c r="BU21" s="18">
        <f t="shared" ref="BU21" si="228">BU17</f>
        <v>0</v>
      </c>
      <c r="BV21" s="8"/>
      <c r="BW21" s="65">
        <v>0</v>
      </c>
      <c r="BX21" s="62">
        <v>50</v>
      </c>
      <c r="BY21" s="20">
        <f t="shared" ref="BY21:BY22" si="229">BU21*BW21/1000*(100+BX21)/100</f>
        <v>0</v>
      </c>
      <c r="BZ21" s="63">
        <v>0</v>
      </c>
      <c r="CA21" s="13">
        <f t="shared" ref="CA21" si="230">(BY21*BZ21)+(BY22*BZ22)</f>
        <v>0</v>
      </c>
      <c r="CB21" s="13">
        <f t="shared" si="146"/>
        <v>0</v>
      </c>
      <c r="CC21" s="13">
        <f t="shared" si="147"/>
        <v>0</v>
      </c>
      <c r="CD21" s="214">
        <f t="shared" ref="CD21" si="231">CC21+CC35+CC37</f>
        <v>0</v>
      </c>
      <c r="CE21" s="55"/>
      <c r="CF21" s="10"/>
      <c r="CG21" s="44" t="s">
        <v>72</v>
      </c>
      <c r="CH21" s="11" t="s">
        <v>26</v>
      </c>
      <c r="CI21" s="18">
        <f t="shared" ref="CI21" si="232">CI17</f>
        <v>0</v>
      </c>
      <c r="CJ21" s="8"/>
      <c r="CK21" s="65">
        <v>0</v>
      </c>
      <c r="CL21" s="62">
        <v>50</v>
      </c>
      <c r="CM21" s="20">
        <f t="shared" ref="CM21:CM22" si="233">CI21*CK21/1000*(100+CL21)/100</f>
        <v>0</v>
      </c>
      <c r="CN21" s="63">
        <v>0</v>
      </c>
      <c r="CO21" s="13">
        <f t="shared" ref="CO21" si="234">(CM21*CN21)+(CM22*CN22)</f>
        <v>0</v>
      </c>
      <c r="CP21" s="13">
        <f t="shared" si="151"/>
        <v>0</v>
      </c>
      <c r="CQ21" s="13">
        <f t="shared" si="152"/>
        <v>0</v>
      </c>
      <c r="CR21" s="214">
        <f t="shared" ref="CR21" si="235">CQ21+CQ35+CQ37</f>
        <v>0</v>
      </c>
      <c r="CS21" s="55"/>
      <c r="CT21" s="10"/>
      <c r="CU21" s="44" t="s">
        <v>72</v>
      </c>
      <c r="CV21" s="11" t="s">
        <v>26</v>
      </c>
      <c r="CW21" s="18">
        <f t="shared" ref="CW21" si="236">CW17</f>
        <v>0</v>
      </c>
      <c r="CX21" s="8"/>
      <c r="CY21" s="65">
        <v>0</v>
      </c>
      <c r="CZ21" s="62">
        <v>50</v>
      </c>
      <c r="DA21" s="20">
        <f t="shared" ref="DA21:DA22" si="237">CW21*CY21/1000*(100+CZ21)/100</f>
        <v>0</v>
      </c>
      <c r="DB21" s="63">
        <v>0</v>
      </c>
      <c r="DC21" s="13">
        <f t="shared" ref="DC21" si="238">(DA21*DB21)+(DA22*DB22)</f>
        <v>0</v>
      </c>
      <c r="DD21" s="13">
        <f t="shared" si="156"/>
        <v>0</v>
      </c>
      <c r="DE21" s="13">
        <f t="shared" si="157"/>
        <v>0</v>
      </c>
      <c r="DF21" s="214">
        <f t="shared" ref="DF21" si="239">DE21+DE35+DE37</f>
        <v>0</v>
      </c>
      <c r="DG21" s="55"/>
      <c r="DH21" s="10"/>
      <c r="DI21" s="44" t="s">
        <v>72</v>
      </c>
      <c r="DJ21" s="11" t="s">
        <v>26</v>
      </c>
      <c r="DK21" s="18">
        <f t="shared" ref="DK21" si="240">DK17</f>
        <v>0</v>
      </c>
      <c r="DL21" s="8"/>
      <c r="DM21" s="65">
        <v>0</v>
      </c>
      <c r="DN21" s="62">
        <v>50</v>
      </c>
      <c r="DO21" s="20">
        <f t="shared" ref="DO21:DO22" si="241">DK21*DM21/1000*(100+DN21)/100</f>
        <v>0</v>
      </c>
      <c r="DP21" s="63">
        <v>0</v>
      </c>
      <c r="DQ21" s="13">
        <f t="shared" ref="DQ21" si="242">(DO21*DP21)+(DO22*DP22)</f>
        <v>0</v>
      </c>
      <c r="DR21" s="13">
        <f t="shared" si="161"/>
        <v>0</v>
      </c>
      <c r="DS21" s="13">
        <f t="shared" si="162"/>
        <v>0</v>
      </c>
      <c r="DT21" s="214">
        <f t="shared" ref="DT21" si="243">DS21+DS35+DS37</f>
        <v>0</v>
      </c>
      <c r="DU21" s="55"/>
      <c r="DV21" s="10"/>
      <c r="DW21" s="44" t="s">
        <v>72</v>
      </c>
      <c r="DX21" s="11" t="s">
        <v>26</v>
      </c>
      <c r="DY21" s="18">
        <f t="shared" ref="DY21" si="244">DY17</f>
        <v>0</v>
      </c>
      <c r="DZ21" s="8"/>
      <c r="EA21" s="65">
        <v>0</v>
      </c>
      <c r="EB21" s="62">
        <v>50</v>
      </c>
      <c r="EC21" s="20">
        <f t="shared" ref="EC21:EC22" si="245">DY21*EA21/1000*(100+EB21)/100</f>
        <v>0</v>
      </c>
      <c r="ED21" s="63">
        <v>0</v>
      </c>
      <c r="EE21" s="13">
        <f t="shared" ref="EE21" si="246">(EC21*ED21)+(EC22*ED22)</f>
        <v>0</v>
      </c>
      <c r="EF21" s="13">
        <f t="shared" si="166"/>
        <v>0</v>
      </c>
      <c r="EG21" s="13">
        <f t="shared" si="167"/>
        <v>0</v>
      </c>
      <c r="EH21" s="214">
        <f t="shared" ref="EH21" si="247">EG21+EG35+EG37</f>
        <v>0</v>
      </c>
      <c r="EI21" s="55"/>
      <c r="EJ21" s="10"/>
      <c r="EK21" s="44" t="s">
        <v>67</v>
      </c>
      <c r="EL21" s="94" t="s">
        <v>237</v>
      </c>
      <c r="EM21" s="14">
        <f t="shared" si="202"/>
        <v>0</v>
      </c>
      <c r="EN21" s="765"/>
      <c r="EO21" s="30"/>
      <c r="EP21" s="765"/>
      <c r="EQ21" s="765"/>
      <c r="ER21" s="116">
        <f>IF(ER$4=0,0,EM21/ER$4)</f>
        <v>0</v>
      </c>
      <c r="ES21" s="81">
        <f t="shared" si="204"/>
        <v>0</v>
      </c>
      <c r="ET21" s="280">
        <v>0</v>
      </c>
      <c r="EU21" s="9" t="s">
        <v>233</v>
      </c>
      <c r="EV21" s="581">
        <f t="shared" si="169"/>
        <v>0</v>
      </c>
      <c r="EW21" s="579">
        <f t="shared" si="127"/>
        <v>0</v>
      </c>
      <c r="EX21" s="582">
        <f t="shared" si="205"/>
        <v>0</v>
      </c>
      <c r="EY21" s="112"/>
      <c r="EZ21" s="573"/>
      <c r="FA21" s="88"/>
      <c r="FC21" s="44" t="s">
        <v>67</v>
      </c>
      <c r="FD21" s="94" t="s">
        <v>148</v>
      </c>
      <c r="FE21" s="141">
        <v>0</v>
      </c>
      <c r="FF21" s="141">
        <v>0</v>
      </c>
      <c r="FG21" s="142">
        <v>0</v>
      </c>
      <c r="FH21" s="9" t="s">
        <v>21</v>
      </c>
      <c r="FI21" s="122">
        <f t="shared" si="206"/>
        <v>0</v>
      </c>
      <c r="FJ21" s="602">
        <v>0</v>
      </c>
      <c r="FK21" s="604">
        <f t="shared" si="207"/>
        <v>0</v>
      </c>
      <c r="FL21" s="592"/>
      <c r="FM21" s="573"/>
      <c r="FN21" s="610">
        <f>SUM(FK21:FK22)</f>
        <v>0</v>
      </c>
      <c r="FO21" s="127">
        <f>IF(FO$4=0,0,FN21/$FO$4)</f>
        <v>0</v>
      </c>
      <c r="FP21" s="87"/>
      <c r="FQ21" s="61"/>
      <c r="FR21" s="61"/>
      <c r="FS21" s="567"/>
    </row>
    <row r="22" spans="1:175" ht="13" thickBot="1" x14ac:dyDescent="0.3">
      <c r="A22" s="44" t="s">
        <v>72</v>
      </c>
      <c r="B22" s="11" t="s">
        <v>27</v>
      </c>
      <c r="C22" s="68">
        <v>0</v>
      </c>
      <c r="D22" s="8"/>
      <c r="E22" s="65">
        <v>0</v>
      </c>
      <c r="F22" s="62">
        <v>25</v>
      </c>
      <c r="G22" s="20">
        <f>C22*E22/1000*(100+F22)/100</f>
        <v>0</v>
      </c>
      <c r="H22" s="63">
        <v>0</v>
      </c>
      <c r="I22" s="13"/>
      <c r="J22" s="13"/>
      <c r="K22" s="13"/>
      <c r="L22" s="13"/>
      <c r="M22" s="152"/>
      <c r="O22" s="44" t="s">
        <v>72</v>
      </c>
      <c r="P22" s="11" t="s">
        <v>27</v>
      </c>
      <c r="Q22" s="68">
        <v>0</v>
      </c>
      <c r="R22" s="8"/>
      <c r="S22" s="65">
        <v>0</v>
      </c>
      <c r="T22" s="62">
        <v>25</v>
      </c>
      <c r="U22" s="20">
        <f>Q22*S22/1000*(100+T22)/100</f>
        <v>0</v>
      </c>
      <c r="V22" s="63">
        <v>0</v>
      </c>
      <c r="W22" s="13"/>
      <c r="X22" s="13"/>
      <c r="Y22" s="13"/>
      <c r="Z22" s="13"/>
      <c r="AA22" s="152"/>
      <c r="AB22" s="27"/>
      <c r="AC22" s="44" t="s">
        <v>72</v>
      </c>
      <c r="AD22" s="11" t="s">
        <v>27</v>
      </c>
      <c r="AE22" s="68">
        <v>0</v>
      </c>
      <c r="AF22" s="8"/>
      <c r="AG22" s="65">
        <v>0</v>
      </c>
      <c r="AH22" s="62">
        <v>25</v>
      </c>
      <c r="AI22" s="20">
        <f t="shared" si="217"/>
        <v>0</v>
      </c>
      <c r="AJ22" s="63">
        <v>0</v>
      </c>
      <c r="AK22" s="13"/>
      <c r="AL22" s="13"/>
      <c r="AM22" s="13"/>
      <c r="AN22" s="13"/>
      <c r="AO22" s="152"/>
      <c r="AP22" s="27"/>
      <c r="AQ22" s="44" t="s">
        <v>72</v>
      </c>
      <c r="AR22" s="11" t="s">
        <v>27</v>
      </c>
      <c r="AS22" s="68">
        <v>0</v>
      </c>
      <c r="AT22" s="8"/>
      <c r="AU22" s="65">
        <v>0</v>
      </c>
      <c r="AV22" s="62">
        <v>25</v>
      </c>
      <c r="AW22" s="20">
        <f t="shared" si="221"/>
        <v>0</v>
      </c>
      <c r="AX22" s="63">
        <v>0</v>
      </c>
      <c r="AY22" s="13"/>
      <c r="AZ22" s="13"/>
      <c r="BA22" s="13"/>
      <c r="BB22" s="13"/>
      <c r="BC22" s="152"/>
      <c r="BD22" s="27"/>
      <c r="BE22" s="44" t="s">
        <v>72</v>
      </c>
      <c r="BF22" s="11" t="s">
        <v>27</v>
      </c>
      <c r="BG22" s="68">
        <v>0</v>
      </c>
      <c r="BH22" s="8"/>
      <c r="BI22" s="65">
        <v>0</v>
      </c>
      <c r="BJ22" s="62">
        <v>25</v>
      </c>
      <c r="BK22" s="20">
        <f t="shared" si="225"/>
        <v>0</v>
      </c>
      <c r="BL22" s="63">
        <v>0</v>
      </c>
      <c r="BM22" s="13"/>
      <c r="BN22" s="13"/>
      <c r="BO22" s="13"/>
      <c r="BP22" s="13"/>
      <c r="BQ22" s="152"/>
      <c r="BR22" s="27"/>
      <c r="BS22" s="44" t="s">
        <v>72</v>
      </c>
      <c r="BT22" s="11" t="s">
        <v>27</v>
      </c>
      <c r="BU22" s="68">
        <v>0</v>
      </c>
      <c r="BV22" s="8"/>
      <c r="BW22" s="65">
        <v>0</v>
      </c>
      <c r="BX22" s="62">
        <v>25</v>
      </c>
      <c r="BY22" s="20">
        <f t="shared" si="229"/>
        <v>0</v>
      </c>
      <c r="BZ22" s="63">
        <v>0</v>
      </c>
      <c r="CA22" s="13"/>
      <c r="CB22" s="13"/>
      <c r="CC22" s="13"/>
      <c r="CD22" s="13"/>
      <c r="CE22" s="152"/>
      <c r="CF22" s="27"/>
      <c r="CG22" s="44" t="s">
        <v>72</v>
      </c>
      <c r="CH22" s="11" t="s">
        <v>27</v>
      </c>
      <c r="CI22" s="68">
        <v>0</v>
      </c>
      <c r="CJ22" s="8"/>
      <c r="CK22" s="65">
        <v>0</v>
      </c>
      <c r="CL22" s="62">
        <v>25</v>
      </c>
      <c r="CM22" s="20">
        <f t="shared" si="233"/>
        <v>0</v>
      </c>
      <c r="CN22" s="63">
        <v>0</v>
      </c>
      <c r="CO22" s="13"/>
      <c r="CP22" s="13"/>
      <c r="CQ22" s="13"/>
      <c r="CR22" s="13"/>
      <c r="CS22" s="152"/>
      <c r="CT22" s="27"/>
      <c r="CU22" s="44" t="s">
        <v>72</v>
      </c>
      <c r="CV22" s="11" t="s">
        <v>27</v>
      </c>
      <c r="CW22" s="68">
        <v>0</v>
      </c>
      <c r="CX22" s="8"/>
      <c r="CY22" s="65">
        <v>0</v>
      </c>
      <c r="CZ22" s="62">
        <v>25</v>
      </c>
      <c r="DA22" s="20">
        <f t="shared" si="237"/>
        <v>0</v>
      </c>
      <c r="DB22" s="63">
        <v>0</v>
      </c>
      <c r="DC22" s="13"/>
      <c r="DD22" s="13"/>
      <c r="DE22" s="13"/>
      <c r="DF22" s="13"/>
      <c r="DG22" s="152"/>
      <c r="DH22" s="27"/>
      <c r="DI22" s="44" t="s">
        <v>72</v>
      </c>
      <c r="DJ22" s="11" t="s">
        <v>27</v>
      </c>
      <c r="DK22" s="68">
        <v>0</v>
      </c>
      <c r="DL22" s="8"/>
      <c r="DM22" s="65">
        <v>0</v>
      </c>
      <c r="DN22" s="62">
        <v>25</v>
      </c>
      <c r="DO22" s="20">
        <f t="shared" si="241"/>
        <v>0</v>
      </c>
      <c r="DP22" s="63">
        <v>0</v>
      </c>
      <c r="DQ22" s="13"/>
      <c r="DR22" s="13"/>
      <c r="DS22" s="13"/>
      <c r="DT22" s="13"/>
      <c r="DU22" s="152"/>
      <c r="DV22" s="27"/>
      <c r="DW22" s="44" t="s">
        <v>72</v>
      </c>
      <c r="DX22" s="11" t="s">
        <v>27</v>
      </c>
      <c r="DY22" s="68">
        <v>0</v>
      </c>
      <c r="DZ22" s="8"/>
      <c r="EA22" s="65">
        <v>0</v>
      </c>
      <c r="EB22" s="62">
        <v>25</v>
      </c>
      <c r="EC22" s="20">
        <f t="shared" si="245"/>
        <v>0</v>
      </c>
      <c r="ED22" s="63">
        <v>0</v>
      </c>
      <c r="EE22" s="13"/>
      <c r="EF22" s="13"/>
      <c r="EG22" s="13"/>
      <c r="EH22" s="13"/>
      <c r="EI22" s="152"/>
      <c r="EJ22" s="27"/>
      <c r="EK22" s="44" t="s">
        <v>68</v>
      </c>
      <c r="EL22" s="94" t="s">
        <v>238</v>
      </c>
      <c r="EM22" s="14">
        <f t="shared" si="202"/>
        <v>0</v>
      </c>
      <c r="EN22" s="765"/>
      <c r="EO22" s="30"/>
      <c r="EP22" s="765"/>
      <c r="EQ22" s="765"/>
      <c r="ER22" s="116">
        <f t="shared" si="203"/>
        <v>0</v>
      </c>
      <c r="ES22" s="81">
        <f t="shared" si="204"/>
        <v>0</v>
      </c>
      <c r="ET22" s="280">
        <v>0</v>
      </c>
      <c r="EU22" s="9" t="s">
        <v>233</v>
      </c>
      <c r="EV22" s="581">
        <f t="shared" si="169"/>
        <v>0</v>
      </c>
      <c r="EW22" s="579">
        <f t="shared" si="127"/>
        <v>0</v>
      </c>
      <c r="EX22" s="582">
        <f t="shared" si="205"/>
        <v>0</v>
      </c>
      <c r="EY22" s="112"/>
      <c r="EZ22" s="573"/>
      <c r="FA22" s="88"/>
      <c r="FC22" s="44" t="s">
        <v>67</v>
      </c>
      <c r="FD22" s="94" t="s">
        <v>148</v>
      </c>
      <c r="FE22" s="141">
        <v>0</v>
      </c>
      <c r="FF22" s="141">
        <v>0</v>
      </c>
      <c r="FG22" s="142">
        <v>0</v>
      </c>
      <c r="FH22" s="9" t="s">
        <v>21</v>
      </c>
      <c r="FI22" s="122">
        <f t="shared" si="206"/>
        <v>0</v>
      </c>
      <c r="FJ22" s="602">
        <v>0</v>
      </c>
      <c r="FK22" s="604">
        <f t="shared" si="207"/>
        <v>0</v>
      </c>
      <c r="FL22" s="592"/>
      <c r="FM22" s="573"/>
      <c r="FN22" s="610"/>
      <c r="FO22" s="127"/>
      <c r="FP22" s="87"/>
      <c r="FQ22" s="522"/>
      <c r="FR22" s="61"/>
      <c r="FS22" s="567"/>
    </row>
    <row r="23" spans="1:175" ht="13" thickBot="1" x14ac:dyDescent="0.3">
      <c r="A23" s="44"/>
      <c r="B23" s="11"/>
      <c r="C23" s="8"/>
      <c r="D23" s="17"/>
      <c r="E23" s="17"/>
      <c r="F23" s="8"/>
      <c r="G23" s="6" t="s">
        <v>20</v>
      </c>
      <c r="H23" s="16"/>
      <c r="I23" s="13"/>
      <c r="J23" s="13"/>
      <c r="K23" s="13"/>
      <c r="L23" s="13"/>
      <c r="M23" s="152"/>
      <c r="N23" s="10"/>
      <c r="O23" s="44"/>
      <c r="P23" s="11"/>
      <c r="Q23" s="8"/>
      <c r="R23" s="17"/>
      <c r="S23" s="17"/>
      <c r="T23" s="8"/>
      <c r="U23" s="6" t="s">
        <v>20</v>
      </c>
      <c r="V23" s="16"/>
      <c r="W23" s="13"/>
      <c r="X23" s="13"/>
      <c r="Y23" s="13"/>
      <c r="Z23" s="13"/>
      <c r="AA23" s="152"/>
      <c r="AB23" s="10"/>
      <c r="AC23" s="44"/>
      <c r="AD23" s="11"/>
      <c r="AE23" s="8"/>
      <c r="AF23" s="17"/>
      <c r="AG23" s="17"/>
      <c r="AH23" s="8"/>
      <c r="AI23" s="6" t="s">
        <v>20</v>
      </c>
      <c r="AJ23" s="16"/>
      <c r="AK23" s="13"/>
      <c r="AL23" s="13"/>
      <c r="AM23" s="13"/>
      <c r="AN23" s="13"/>
      <c r="AO23" s="152"/>
      <c r="AP23" s="10"/>
      <c r="AQ23" s="44"/>
      <c r="AR23" s="11"/>
      <c r="AS23" s="8"/>
      <c r="AT23" s="17"/>
      <c r="AU23" s="17"/>
      <c r="AV23" s="8"/>
      <c r="AW23" s="6" t="s">
        <v>20</v>
      </c>
      <c r="AX23" s="16"/>
      <c r="AY23" s="13"/>
      <c r="AZ23" s="13"/>
      <c r="BA23" s="13"/>
      <c r="BB23" s="13"/>
      <c r="BC23" s="152"/>
      <c r="BD23" s="10"/>
      <c r="BE23" s="44"/>
      <c r="BF23" s="11"/>
      <c r="BG23" s="8"/>
      <c r="BH23" s="17"/>
      <c r="BI23" s="17"/>
      <c r="BJ23" s="8"/>
      <c r="BK23" s="6" t="s">
        <v>20</v>
      </c>
      <c r="BL23" s="16"/>
      <c r="BM23" s="13"/>
      <c r="BN23" s="13"/>
      <c r="BO23" s="13"/>
      <c r="BP23" s="13"/>
      <c r="BQ23" s="152"/>
      <c r="BR23" s="10"/>
      <c r="BS23" s="44"/>
      <c r="BT23" s="11"/>
      <c r="BU23" s="8"/>
      <c r="BV23" s="17"/>
      <c r="BW23" s="17"/>
      <c r="BX23" s="8"/>
      <c r="BY23" s="6" t="s">
        <v>20</v>
      </c>
      <c r="BZ23" s="16"/>
      <c r="CA23" s="13"/>
      <c r="CB23" s="13"/>
      <c r="CC23" s="13"/>
      <c r="CD23" s="13"/>
      <c r="CE23" s="152"/>
      <c r="CF23" s="10"/>
      <c r="CG23" s="44"/>
      <c r="CH23" s="11"/>
      <c r="CI23" s="8"/>
      <c r="CJ23" s="17"/>
      <c r="CK23" s="17"/>
      <c r="CL23" s="8"/>
      <c r="CM23" s="6" t="s">
        <v>20</v>
      </c>
      <c r="CN23" s="16"/>
      <c r="CO23" s="13"/>
      <c r="CP23" s="13"/>
      <c r="CQ23" s="13"/>
      <c r="CR23" s="13"/>
      <c r="CS23" s="152"/>
      <c r="CT23" s="10"/>
      <c r="CU23" s="44"/>
      <c r="CV23" s="11"/>
      <c r="CW23" s="8"/>
      <c r="CX23" s="17"/>
      <c r="CY23" s="17"/>
      <c r="CZ23" s="8"/>
      <c r="DA23" s="6" t="s">
        <v>20</v>
      </c>
      <c r="DB23" s="16"/>
      <c r="DC23" s="13"/>
      <c r="DD23" s="13"/>
      <c r="DE23" s="13"/>
      <c r="DF23" s="13"/>
      <c r="DG23" s="152"/>
      <c r="DH23" s="10"/>
      <c r="DI23" s="44"/>
      <c r="DJ23" s="11"/>
      <c r="DK23" s="8"/>
      <c r="DL23" s="17"/>
      <c r="DM23" s="17"/>
      <c r="DN23" s="8"/>
      <c r="DO23" s="6" t="s">
        <v>20</v>
      </c>
      <c r="DP23" s="16"/>
      <c r="DQ23" s="13"/>
      <c r="DR23" s="13"/>
      <c r="DS23" s="13"/>
      <c r="DT23" s="13"/>
      <c r="DU23" s="152"/>
      <c r="DV23" s="10"/>
      <c r="DW23" s="44"/>
      <c r="DX23" s="11"/>
      <c r="DY23" s="8"/>
      <c r="DZ23" s="17"/>
      <c r="EA23" s="17"/>
      <c r="EB23" s="8"/>
      <c r="EC23" s="6" t="s">
        <v>20</v>
      </c>
      <c r="ED23" s="16"/>
      <c r="EE23" s="13"/>
      <c r="EF23" s="13"/>
      <c r="EG23" s="13"/>
      <c r="EH23" s="13"/>
      <c r="EI23" s="152"/>
      <c r="EJ23" s="10"/>
      <c r="EK23" s="44" t="s">
        <v>73</v>
      </c>
      <c r="EL23" s="11" t="s">
        <v>41</v>
      </c>
      <c r="EM23" s="14">
        <f t="shared" si="202"/>
        <v>0</v>
      </c>
      <c r="EN23" s="765"/>
      <c r="EO23" s="30"/>
      <c r="EP23" s="30"/>
      <c r="EQ23" s="765"/>
      <c r="ER23" s="116">
        <f t="shared" si="203"/>
        <v>0</v>
      </c>
      <c r="ES23" s="81">
        <f t="shared" si="204"/>
        <v>0</v>
      </c>
      <c r="ET23" s="280">
        <v>0</v>
      </c>
      <c r="EU23" s="9" t="s">
        <v>233</v>
      </c>
      <c r="EV23" s="581">
        <f t="shared" si="169"/>
        <v>0</v>
      </c>
      <c r="EW23" s="579">
        <f t="shared" si="127"/>
        <v>0</v>
      </c>
      <c r="EX23" s="582">
        <f t="shared" si="205"/>
        <v>0</v>
      </c>
      <c r="EY23" s="112"/>
      <c r="EZ23" s="573"/>
      <c r="FA23" s="88"/>
      <c r="FC23" s="44" t="s">
        <v>68</v>
      </c>
      <c r="FD23" s="94" t="s">
        <v>149</v>
      </c>
      <c r="FE23" s="141">
        <v>0</v>
      </c>
      <c r="FF23" s="141">
        <v>0</v>
      </c>
      <c r="FG23" s="142">
        <v>0</v>
      </c>
      <c r="FH23" s="9" t="s">
        <v>21</v>
      </c>
      <c r="FI23" s="122">
        <f t="shared" si="206"/>
        <v>0</v>
      </c>
      <c r="FJ23" s="602">
        <v>0</v>
      </c>
      <c r="FK23" s="604">
        <f t="shared" si="207"/>
        <v>0</v>
      </c>
      <c r="FL23" s="592"/>
      <c r="FM23" s="573"/>
      <c r="FN23" s="610">
        <f>SUM(FK23:FK24)</f>
        <v>0</v>
      </c>
      <c r="FO23" s="127">
        <f>IF(FO$4=0,0,FN23/$FO$4)</f>
        <v>0</v>
      </c>
      <c r="FP23" s="87"/>
      <c r="FQ23" s="61"/>
      <c r="FR23" s="61"/>
      <c r="FS23" s="567"/>
    </row>
    <row r="24" spans="1:175" ht="13.5" thickTop="1" thickBot="1" x14ac:dyDescent="0.3">
      <c r="A24" s="44" t="s">
        <v>74</v>
      </c>
      <c r="B24" s="11" t="s">
        <v>28</v>
      </c>
      <c r="C24" s="942" t="s">
        <v>29</v>
      </c>
      <c r="D24" s="942" t="s">
        <v>30</v>
      </c>
      <c r="E24" s="942" t="s">
        <v>31</v>
      </c>
      <c r="F24" s="28">
        <f>F4</f>
        <v>6</v>
      </c>
      <c r="G24" s="20">
        <f>((C25*D25*E25)+(C26*D26*E26)+(C27*D27*E27)+(C28*D28*E28)+(C29*D29*E29)+(C30*D30*E30)+(C31*D31*E31))*(100+F24)/100</f>
        <v>0</v>
      </c>
      <c r="H24" s="820"/>
      <c r="I24" s="13">
        <f>G24*H24</f>
        <v>0</v>
      </c>
      <c r="J24" s="13">
        <f>IF(E$113=0,0,I24/E$113)</f>
        <v>0</v>
      </c>
      <c r="K24" s="13">
        <f>(J24*G$2)</f>
        <v>0</v>
      </c>
      <c r="L24" s="13"/>
      <c r="M24" s="152"/>
      <c r="N24" s="10"/>
      <c r="O24" s="44" t="s">
        <v>74</v>
      </c>
      <c r="P24" s="11" t="s">
        <v>28</v>
      </c>
      <c r="Q24" s="942" t="s">
        <v>29</v>
      </c>
      <c r="R24" s="942" t="s">
        <v>30</v>
      </c>
      <c r="S24" s="942" t="s">
        <v>31</v>
      </c>
      <c r="T24" s="28">
        <f>T4</f>
        <v>6</v>
      </c>
      <c r="U24" s="20">
        <f>((Q25*R25*S25)+(Q26*R26*S26)+(Q27*R27*S27)+(Q28*R28*S28)+(Q29*R29*S29)+(Q30*R30*S30)+(Q31*R31*S31))*(100+T24)/100</f>
        <v>0</v>
      </c>
      <c r="V24" s="820"/>
      <c r="W24" s="13">
        <f>U24*V24</f>
        <v>0</v>
      </c>
      <c r="X24" s="13">
        <f>IF(S$113=0,0,W24/S$113)</f>
        <v>0</v>
      </c>
      <c r="Y24" s="13">
        <f>(X24*U$2)</f>
        <v>0</v>
      </c>
      <c r="Z24" s="13"/>
      <c r="AA24" s="152"/>
      <c r="AB24" s="10"/>
      <c r="AC24" s="44" t="s">
        <v>74</v>
      </c>
      <c r="AD24" s="11" t="s">
        <v>28</v>
      </c>
      <c r="AE24" s="942" t="s">
        <v>29</v>
      </c>
      <c r="AF24" s="942" t="s">
        <v>30</v>
      </c>
      <c r="AG24" s="942" t="s">
        <v>31</v>
      </c>
      <c r="AH24" s="28">
        <f t="shared" ref="AH24" si="248">AH4</f>
        <v>6</v>
      </c>
      <c r="AI24" s="20">
        <f t="shared" ref="AI24" si="249">((AE25*AF25*AG25)+(AE26*AF26*AG26)+(AE27*AF27*AG27)+(AE28*AF28*AG28)+(AE29*AF29*AG29)+(AE30*AF30*AG30)+(AE31*AF31*AG31))*(100+AH24)/100</f>
        <v>0</v>
      </c>
      <c r="AJ24" s="820"/>
      <c r="AK24" s="13">
        <f t="shared" ref="AK24" si="250">AI24*AJ24</f>
        <v>0</v>
      </c>
      <c r="AL24" s="13">
        <f t="shared" ref="AL24" si="251">IF(AG$113=0,0,AK24/AG$113)</f>
        <v>0</v>
      </c>
      <c r="AM24" s="13">
        <f t="shared" ref="AM24" si="252">(AL24*AI$2)</f>
        <v>0</v>
      </c>
      <c r="AN24" s="13"/>
      <c r="AO24" s="152"/>
      <c r="AP24" s="10"/>
      <c r="AQ24" s="44" t="s">
        <v>74</v>
      </c>
      <c r="AR24" s="11" t="s">
        <v>28</v>
      </c>
      <c r="AS24" s="942" t="s">
        <v>29</v>
      </c>
      <c r="AT24" s="942" t="s">
        <v>30</v>
      </c>
      <c r="AU24" s="942" t="s">
        <v>31</v>
      </c>
      <c r="AV24" s="28">
        <f t="shared" ref="AV24" si="253">AV4</f>
        <v>6</v>
      </c>
      <c r="AW24" s="20">
        <f t="shared" ref="AW24" si="254">((AS25*AT25*AU25)+(AS26*AT26*AU26)+(AS27*AT27*AU27)+(AS28*AT28*AU28)+(AS29*AT29*AU29)+(AS30*AT30*AU30)+(AS31*AT31*AU31))*(100+AV24)/100</f>
        <v>0</v>
      </c>
      <c r="AX24" s="820"/>
      <c r="AY24" s="13">
        <f t="shared" ref="AY24" si="255">AW24*AX24</f>
        <v>0</v>
      </c>
      <c r="AZ24" s="13">
        <f t="shared" ref="AZ24" si="256">IF(AU$113=0,0,AY24/AU$113)</f>
        <v>0</v>
      </c>
      <c r="BA24" s="13">
        <f t="shared" ref="BA24" si="257">(AZ24*AW$2)</f>
        <v>0</v>
      </c>
      <c r="BB24" s="13"/>
      <c r="BC24" s="152"/>
      <c r="BD24" s="10"/>
      <c r="BE24" s="44" t="s">
        <v>74</v>
      </c>
      <c r="BF24" s="11" t="s">
        <v>28</v>
      </c>
      <c r="BG24" s="942" t="s">
        <v>29</v>
      </c>
      <c r="BH24" s="942" t="s">
        <v>30</v>
      </c>
      <c r="BI24" s="942" t="s">
        <v>31</v>
      </c>
      <c r="BJ24" s="28">
        <f t="shared" ref="BJ24" si="258">BJ4</f>
        <v>6</v>
      </c>
      <c r="BK24" s="20">
        <f t="shared" ref="BK24" si="259">((BG25*BH25*BI25)+(BG26*BH26*BI26)+(BG27*BH27*BI27)+(BG28*BH28*BI28)+(BG29*BH29*BI29)+(BG30*BH30*BI30)+(BG31*BH31*BI31))*(100+BJ24)/100</f>
        <v>0</v>
      </c>
      <c r="BL24" s="820"/>
      <c r="BM24" s="13">
        <f t="shared" ref="BM24" si="260">BK24*BL24</f>
        <v>0</v>
      </c>
      <c r="BN24" s="13">
        <f t="shared" ref="BN24" si="261">IF(BI$113=0,0,BM24/BI$113)</f>
        <v>0</v>
      </c>
      <c r="BO24" s="13">
        <f t="shared" ref="BO24" si="262">(BN24*BK$2)</f>
        <v>0</v>
      </c>
      <c r="BP24" s="13"/>
      <c r="BQ24" s="152"/>
      <c r="BR24" s="10"/>
      <c r="BS24" s="44" t="s">
        <v>74</v>
      </c>
      <c r="BT24" s="11" t="s">
        <v>28</v>
      </c>
      <c r="BU24" s="942" t="s">
        <v>29</v>
      </c>
      <c r="BV24" s="942" t="s">
        <v>30</v>
      </c>
      <c r="BW24" s="942" t="s">
        <v>31</v>
      </c>
      <c r="BX24" s="28">
        <f t="shared" ref="BX24" si="263">BX4</f>
        <v>6</v>
      </c>
      <c r="BY24" s="20">
        <f t="shared" ref="BY24" si="264">((BU25*BV25*BW25)+(BU26*BV26*BW26)+(BU27*BV27*BW27)+(BU28*BV28*BW28)+(BU29*BV29*BW29)+(BU30*BV30*BW30)+(BU31*BV31*BW31))*(100+BX24)/100</f>
        <v>0</v>
      </c>
      <c r="BZ24" s="820"/>
      <c r="CA24" s="13">
        <f t="shared" ref="CA24" si="265">BY24*BZ24</f>
        <v>0</v>
      </c>
      <c r="CB24" s="13">
        <f t="shared" ref="CB24" si="266">IF(BW$113=0,0,CA24/BW$113)</f>
        <v>0</v>
      </c>
      <c r="CC24" s="13">
        <f t="shared" ref="CC24" si="267">(CB24*BY$2)</f>
        <v>0</v>
      </c>
      <c r="CD24" s="13"/>
      <c r="CE24" s="152"/>
      <c r="CF24" s="10"/>
      <c r="CG24" s="44" t="s">
        <v>74</v>
      </c>
      <c r="CH24" s="11" t="s">
        <v>28</v>
      </c>
      <c r="CI24" s="942" t="s">
        <v>29</v>
      </c>
      <c r="CJ24" s="942" t="s">
        <v>30</v>
      </c>
      <c r="CK24" s="942" t="s">
        <v>31</v>
      </c>
      <c r="CL24" s="28">
        <f t="shared" ref="CL24" si="268">CL4</f>
        <v>6</v>
      </c>
      <c r="CM24" s="20">
        <f t="shared" ref="CM24" si="269">((CI25*CJ25*CK25)+(CI26*CJ26*CK26)+(CI27*CJ27*CK27)+(CI28*CJ28*CK28)+(CI29*CJ29*CK29)+(CI30*CJ30*CK30)+(CI31*CJ31*CK31))*(100+CL24)/100</f>
        <v>0</v>
      </c>
      <c r="CN24" s="820"/>
      <c r="CO24" s="13">
        <f t="shared" ref="CO24" si="270">CM24*CN24</f>
        <v>0</v>
      </c>
      <c r="CP24" s="13">
        <f t="shared" ref="CP24" si="271">IF(CK$113=0,0,CO24/CK$113)</f>
        <v>0</v>
      </c>
      <c r="CQ24" s="13">
        <f t="shared" ref="CQ24" si="272">(CP24*CM$2)</f>
        <v>0</v>
      </c>
      <c r="CR24" s="13"/>
      <c r="CS24" s="152"/>
      <c r="CT24" s="10"/>
      <c r="CU24" s="44" t="s">
        <v>74</v>
      </c>
      <c r="CV24" s="11" t="s">
        <v>28</v>
      </c>
      <c r="CW24" s="942" t="s">
        <v>29</v>
      </c>
      <c r="CX24" s="942" t="s">
        <v>30</v>
      </c>
      <c r="CY24" s="942" t="s">
        <v>31</v>
      </c>
      <c r="CZ24" s="28">
        <f t="shared" ref="CZ24" si="273">CZ4</f>
        <v>6</v>
      </c>
      <c r="DA24" s="20">
        <f t="shared" ref="DA24" si="274">((CW25*CX25*CY25)+(CW26*CX26*CY26)+(CW27*CX27*CY27)+(CW28*CX28*CY28)+(CW29*CX29*CY29)+(CW30*CX30*CY30)+(CW31*CX31*CY31))*(100+CZ24)/100</f>
        <v>0</v>
      </c>
      <c r="DB24" s="820"/>
      <c r="DC24" s="13">
        <f t="shared" ref="DC24" si="275">DA24*DB24</f>
        <v>0</v>
      </c>
      <c r="DD24" s="13">
        <f t="shared" ref="DD24" si="276">IF(CY$113=0,0,DC24/CY$113)</f>
        <v>0</v>
      </c>
      <c r="DE24" s="13">
        <f t="shared" ref="DE24" si="277">(DD24*DA$2)</f>
        <v>0</v>
      </c>
      <c r="DF24" s="13"/>
      <c r="DG24" s="152"/>
      <c r="DH24" s="10"/>
      <c r="DI24" s="44" t="s">
        <v>74</v>
      </c>
      <c r="DJ24" s="11" t="s">
        <v>28</v>
      </c>
      <c r="DK24" s="942" t="s">
        <v>29</v>
      </c>
      <c r="DL24" s="942" t="s">
        <v>30</v>
      </c>
      <c r="DM24" s="942" t="s">
        <v>31</v>
      </c>
      <c r="DN24" s="28">
        <f t="shared" ref="DN24" si="278">DN4</f>
        <v>6</v>
      </c>
      <c r="DO24" s="20">
        <f t="shared" ref="DO24" si="279">((DK25*DL25*DM25)+(DK26*DL26*DM26)+(DK27*DL27*DM27)+(DK28*DL28*DM28)+(DK29*DL29*DM29)+(DK30*DL30*DM30)+(DK31*DL31*DM31))*(100+DN24)/100</f>
        <v>0</v>
      </c>
      <c r="DP24" s="820"/>
      <c r="DQ24" s="13">
        <f t="shared" ref="DQ24" si="280">DO24*DP24</f>
        <v>0</v>
      </c>
      <c r="DR24" s="13">
        <f t="shared" ref="DR24" si="281">IF(DM$113=0,0,DQ24/DM$113)</f>
        <v>0</v>
      </c>
      <c r="DS24" s="13">
        <f t="shared" ref="DS24" si="282">(DR24*DO$2)</f>
        <v>0</v>
      </c>
      <c r="DT24" s="13"/>
      <c r="DU24" s="152"/>
      <c r="DV24" s="10"/>
      <c r="DW24" s="44" t="s">
        <v>74</v>
      </c>
      <c r="DX24" s="11" t="s">
        <v>28</v>
      </c>
      <c r="DY24" s="942" t="s">
        <v>29</v>
      </c>
      <c r="DZ24" s="942" t="s">
        <v>30</v>
      </c>
      <c r="EA24" s="942" t="s">
        <v>31</v>
      </c>
      <c r="EB24" s="28">
        <f t="shared" ref="EB24" si="283">EB4</f>
        <v>6</v>
      </c>
      <c r="EC24" s="20">
        <f t="shared" ref="EC24" si="284">((DY25*DZ25*EA25)+(DY26*DZ26*EA26)+(DY27*DZ27*EA27)+(DY28*DZ28*EA28)+(DY29*DZ29*EA29)+(DY30*DZ30*EA30)+(DY31*DZ31*EA31))*(100+EB24)/100</f>
        <v>0</v>
      </c>
      <c r="ED24" s="820"/>
      <c r="EE24" s="13">
        <f t="shared" ref="EE24" si="285">EC24*ED24</f>
        <v>0</v>
      </c>
      <c r="EF24" s="13">
        <f t="shared" ref="EF24" si="286">IF(EA$113=0,0,EE24/EA$113)</f>
        <v>0</v>
      </c>
      <c r="EG24" s="13">
        <f t="shared" ref="EG24" si="287">(EF24*EC$2)</f>
        <v>0</v>
      </c>
      <c r="EH24" s="13"/>
      <c r="EI24" s="152"/>
      <c r="EJ24" s="10"/>
      <c r="EK24" s="44" t="s">
        <v>73</v>
      </c>
      <c r="EL24" s="11" t="s">
        <v>39</v>
      </c>
      <c r="EM24" s="14">
        <f t="shared" si="202"/>
        <v>0</v>
      </c>
      <c r="EN24" s="765"/>
      <c r="EO24" s="30"/>
      <c r="EP24" s="143"/>
      <c r="EQ24" s="765"/>
      <c r="ER24" s="116">
        <f t="shared" si="203"/>
        <v>0</v>
      </c>
      <c r="ES24" s="81">
        <f t="shared" si="204"/>
        <v>0</v>
      </c>
      <c r="ET24" s="280">
        <v>0</v>
      </c>
      <c r="EU24" s="9" t="s">
        <v>233</v>
      </c>
      <c r="EV24" s="581">
        <f t="shared" si="169"/>
        <v>0</v>
      </c>
      <c r="EW24" s="579">
        <f t="shared" si="127"/>
        <v>0</v>
      </c>
      <c r="EX24" s="582">
        <f t="shared" si="205"/>
        <v>0</v>
      </c>
      <c r="EY24" s="112"/>
      <c r="EZ24" s="573"/>
      <c r="FA24" s="138"/>
      <c r="FC24" s="44" t="s">
        <v>68</v>
      </c>
      <c r="FD24" s="94" t="s">
        <v>149</v>
      </c>
      <c r="FE24" s="141">
        <v>0</v>
      </c>
      <c r="FF24" s="141">
        <v>0</v>
      </c>
      <c r="FG24" s="142">
        <v>0</v>
      </c>
      <c r="FH24" s="9" t="s">
        <v>125</v>
      </c>
      <c r="FI24" s="122">
        <f t="shared" si="206"/>
        <v>0</v>
      </c>
      <c r="FJ24" s="602">
        <v>0</v>
      </c>
      <c r="FK24" s="604">
        <f t="shared" si="207"/>
        <v>0</v>
      </c>
      <c r="FL24" s="592"/>
      <c r="FM24" s="573"/>
      <c r="FN24" s="610"/>
      <c r="FO24" s="127"/>
      <c r="FP24" s="87"/>
      <c r="FQ24" s="522"/>
      <c r="FR24" s="61"/>
      <c r="FS24" s="567"/>
    </row>
    <row r="25" spans="1:175" x14ac:dyDescent="0.25">
      <c r="A25" s="44" t="s">
        <v>74</v>
      </c>
      <c r="B25" s="11" t="s">
        <v>12</v>
      </c>
      <c r="C25" s="29">
        <f t="shared" ref="C25:C31" si="288">C5</f>
        <v>0</v>
      </c>
      <c r="D25" s="65">
        <v>0</v>
      </c>
      <c r="E25" s="65">
        <v>0</v>
      </c>
      <c r="F25" s="17"/>
      <c r="G25" s="6" t="s">
        <v>109</v>
      </c>
      <c r="H25" s="16"/>
      <c r="I25" s="13"/>
      <c r="J25" s="13"/>
      <c r="K25" s="13"/>
      <c r="L25" s="13"/>
      <c r="M25" s="152"/>
      <c r="N25" s="10"/>
      <c r="O25" s="44" t="s">
        <v>74</v>
      </c>
      <c r="P25" s="11" t="s">
        <v>12</v>
      </c>
      <c r="Q25" s="29">
        <f t="shared" ref="Q25:Q31" si="289">Q5</f>
        <v>0</v>
      </c>
      <c r="R25" s="65">
        <v>0</v>
      </c>
      <c r="S25" s="65">
        <v>0</v>
      </c>
      <c r="T25" s="17"/>
      <c r="U25" s="6" t="s">
        <v>109</v>
      </c>
      <c r="V25" s="16"/>
      <c r="W25" s="13"/>
      <c r="X25" s="13"/>
      <c r="Y25" s="13"/>
      <c r="Z25" s="13"/>
      <c r="AA25" s="152"/>
      <c r="AB25" s="10"/>
      <c r="AC25" s="44" t="s">
        <v>74</v>
      </c>
      <c r="AD25" s="11" t="s">
        <v>12</v>
      </c>
      <c r="AE25" s="29">
        <f t="shared" ref="AE25:CI31" si="290">AE5</f>
        <v>0</v>
      </c>
      <c r="AF25" s="65">
        <v>0</v>
      </c>
      <c r="AG25" s="65">
        <v>0</v>
      </c>
      <c r="AH25" s="17"/>
      <c r="AI25" s="6" t="s">
        <v>109</v>
      </c>
      <c r="AJ25" s="16"/>
      <c r="AK25" s="13"/>
      <c r="AL25" s="13"/>
      <c r="AM25" s="13"/>
      <c r="AN25" s="13"/>
      <c r="AO25" s="152"/>
      <c r="AP25" s="10"/>
      <c r="AQ25" s="44" t="s">
        <v>74</v>
      </c>
      <c r="AR25" s="11" t="s">
        <v>12</v>
      </c>
      <c r="AS25" s="29">
        <f t="shared" si="290"/>
        <v>0</v>
      </c>
      <c r="AT25" s="65">
        <v>0</v>
      </c>
      <c r="AU25" s="65">
        <v>0</v>
      </c>
      <c r="AV25" s="17"/>
      <c r="AW25" s="6" t="s">
        <v>109</v>
      </c>
      <c r="AX25" s="16"/>
      <c r="AY25" s="13"/>
      <c r="AZ25" s="13"/>
      <c r="BA25" s="13"/>
      <c r="BB25" s="13"/>
      <c r="BC25" s="152"/>
      <c r="BD25" s="10"/>
      <c r="BE25" s="44" t="s">
        <v>74</v>
      </c>
      <c r="BF25" s="11" t="s">
        <v>12</v>
      </c>
      <c r="BG25" s="29">
        <f t="shared" si="290"/>
        <v>0</v>
      </c>
      <c r="BH25" s="65">
        <v>0</v>
      </c>
      <c r="BI25" s="65">
        <v>0</v>
      </c>
      <c r="BJ25" s="17"/>
      <c r="BK25" s="6" t="s">
        <v>109</v>
      </c>
      <c r="BL25" s="16"/>
      <c r="BM25" s="13"/>
      <c r="BN25" s="13"/>
      <c r="BO25" s="13"/>
      <c r="BP25" s="13"/>
      <c r="BQ25" s="152"/>
      <c r="BR25" s="10"/>
      <c r="BS25" s="44" t="s">
        <v>74</v>
      </c>
      <c r="BT25" s="11" t="s">
        <v>12</v>
      </c>
      <c r="BU25" s="29">
        <f t="shared" si="290"/>
        <v>0</v>
      </c>
      <c r="BV25" s="65">
        <v>0</v>
      </c>
      <c r="BW25" s="65">
        <v>0</v>
      </c>
      <c r="BX25" s="17"/>
      <c r="BY25" s="6" t="s">
        <v>109</v>
      </c>
      <c r="BZ25" s="16"/>
      <c r="CA25" s="13"/>
      <c r="CB25" s="13"/>
      <c r="CC25" s="13"/>
      <c r="CD25" s="13"/>
      <c r="CE25" s="152"/>
      <c r="CF25" s="10"/>
      <c r="CG25" s="44" t="s">
        <v>74</v>
      </c>
      <c r="CH25" s="11" t="s">
        <v>12</v>
      </c>
      <c r="CI25" s="29">
        <f t="shared" si="290"/>
        <v>0</v>
      </c>
      <c r="CJ25" s="65">
        <v>0</v>
      </c>
      <c r="CK25" s="65">
        <v>0</v>
      </c>
      <c r="CL25" s="17"/>
      <c r="CM25" s="6" t="s">
        <v>109</v>
      </c>
      <c r="CN25" s="16"/>
      <c r="CO25" s="13"/>
      <c r="CP25" s="13"/>
      <c r="CQ25" s="13"/>
      <c r="CR25" s="13"/>
      <c r="CS25" s="152"/>
      <c r="CT25" s="10"/>
      <c r="CU25" s="44" t="s">
        <v>74</v>
      </c>
      <c r="CV25" s="11" t="s">
        <v>12</v>
      </c>
      <c r="CW25" s="29">
        <f t="shared" ref="CW25:DY31" si="291">CW5</f>
        <v>0</v>
      </c>
      <c r="CX25" s="65">
        <v>0</v>
      </c>
      <c r="CY25" s="65">
        <v>0</v>
      </c>
      <c r="CZ25" s="17"/>
      <c r="DA25" s="6" t="s">
        <v>109</v>
      </c>
      <c r="DB25" s="16"/>
      <c r="DC25" s="13"/>
      <c r="DD25" s="13"/>
      <c r="DE25" s="13"/>
      <c r="DF25" s="13"/>
      <c r="DG25" s="152"/>
      <c r="DH25" s="10"/>
      <c r="DI25" s="44" t="s">
        <v>74</v>
      </c>
      <c r="DJ25" s="11" t="s">
        <v>12</v>
      </c>
      <c r="DK25" s="29">
        <f t="shared" si="291"/>
        <v>0</v>
      </c>
      <c r="DL25" s="65">
        <v>0</v>
      </c>
      <c r="DM25" s="65">
        <v>0</v>
      </c>
      <c r="DN25" s="17"/>
      <c r="DO25" s="6" t="s">
        <v>109</v>
      </c>
      <c r="DP25" s="16"/>
      <c r="DQ25" s="13"/>
      <c r="DR25" s="13"/>
      <c r="DS25" s="13"/>
      <c r="DT25" s="13"/>
      <c r="DU25" s="152"/>
      <c r="DV25" s="10"/>
      <c r="DW25" s="44" t="s">
        <v>74</v>
      </c>
      <c r="DX25" s="11" t="s">
        <v>12</v>
      </c>
      <c r="DY25" s="29">
        <f t="shared" si="291"/>
        <v>0</v>
      </c>
      <c r="DZ25" s="65">
        <v>0</v>
      </c>
      <c r="EA25" s="65">
        <v>0</v>
      </c>
      <c r="EB25" s="17"/>
      <c r="EC25" s="6" t="s">
        <v>109</v>
      </c>
      <c r="ED25" s="16"/>
      <c r="EE25" s="13"/>
      <c r="EF25" s="13"/>
      <c r="EG25" s="13"/>
      <c r="EH25" s="13"/>
      <c r="EI25" s="152"/>
      <c r="EJ25" s="10"/>
      <c r="EK25" s="44" t="s">
        <v>73</v>
      </c>
      <c r="EL25" s="11" t="s">
        <v>40</v>
      </c>
      <c r="EM25" s="14">
        <f t="shared" si="202"/>
        <v>0</v>
      </c>
      <c r="EN25" s="143"/>
      <c r="EO25" s="143"/>
      <c r="EP25" s="143"/>
      <c r="EQ25" s="765"/>
      <c r="ER25" s="116">
        <f>IF(ER$4=0,0,EM25/ER$4)</f>
        <v>0</v>
      </c>
      <c r="ES25" s="81">
        <f t="shared" si="204"/>
        <v>0</v>
      </c>
      <c r="ET25" s="280">
        <v>0</v>
      </c>
      <c r="EU25" s="9" t="s">
        <v>233</v>
      </c>
      <c r="EV25" s="581">
        <f t="shared" si="169"/>
        <v>0</v>
      </c>
      <c r="EW25" s="579">
        <f t="shared" si="127"/>
        <v>0</v>
      </c>
      <c r="EX25" s="582">
        <f t="shared" si="205"/>
        <v>0</v>
      </c>
      <c r="EY25" s="574">
        <f>EZ139</f>
        <v>0</v>
      </c>
      <c r="EZ25" s="575"/>
      <c r="FA25" s="567"/>
      <c r="FC25" s="44" t="s">
        <v>73</v>
      </c>
      <c r="FD25" s="11" t="s">
        <v>142</v>
      </c>
      <c r="FE25" s="141">
        <v>0</v>
      </c>
      <c r="FF25" s="141">
        <v>0</v>
      </c>
      <c r="FG25" s="142">
        <v>0</v>
      </c>
      <c r="FH25" s="9" t="s">
        <v>21</v>
      </c>
      <c r="FI25" s="122">
        <f t="shared" si="206"/>
        <v>0</v>
      </c>
      <c r="FJ25" s="602">
        <v>0</v>
      </c>
      <c r="FK25" s="604">
        <f t="shared" si="207"/>
        <v>0</v>
      </c>
      <c r="FL25" s="591">
        <f>FR131</f>
        <v>0</v>
      </c>
      <c r="FM25" s="575"/>
      <c r="FN25" s="610">
        <f>SUM(FK25:FK26)+FL25</f>
        <v>0</v>
      </c>
      <c r="FO25" s="127">
        <f>IF(FO$4=0,0,FN25/$FO$4)</f>
        <v>0</v>
      </c>
      <c r="FP25" s="87" t="s">
        <v>73</v>
      </c>
      <c r="FQ25" s="522">
        <f>SUM(EX23:EX25)+EY25</f>
        <v>0</v>
      </c>
      <c r="FR25" s="496">
        <f>FN25</f>
        <v>0</v>
      </c>
      <c r="FS25" s="567">
        <f>SUM(FQ25:FR25)</f>
        <v>0</v>
      </c>
    </row>
    <row r="26" spans="1:175" x14ac:dyDescent="0.25">
      <c r="A26" s="44" t="s">
        <v>74</v>
      </c>
      <c r="B26" s="11" t="s">
        <v>13</v>
      </c>
      <c r="C26" s="29">
        <f t="shared" si="288"/>
        <v>0</v>
      </c>
      <c r="D26" s="65">
        <v>0</v>
      </c>
      <c r="E26" s="65">
        <v>0</v>
      </c>
      <c r="F26" s="17"/>
      <c r="G26" s="18">
        <f>G24*G28</f>
        <v>0</v>
      </c>
      <c r="H26" s="16"/>
      <c r="I26" s="13"/>
      <c r="J26" s="13"/>
      <c r="K26" s="13"/>
      <c r="L26" s="13"/>
      <c r="M26" s="152"/>
      <c r="N26" s="10"/>
      <c r="O26" s="44" t="s">
        <v>74</v>
      </c>
      <c r="P26" s="11" t="s">
        <v>13</v>
      </c>
      <c r="Q26" s="29">
        <f t="shared" si="289"/>
        <v>0</v>
      </c>
      <c r="R26" s="65">
        <v>0</v>
      </c>
      <c r="S26" s="65">
        <v>0</v>
      </c>
      <c r="T26" s="17"/>
      <c r="U26" s="18">
        <f>U24*U28</f>
        <v>0</v>
      </c>
      <c r="V26" s="16"/>
      <c r="W26" s="13"/>
      <c r="X26" s="13"/>
      <c r="Y26" s="13"/>
      <c r="Z26" s="13"/>
      <c r="AA26" s="152"/>
      <c r="AB26" s="10"/>
      <c r="AC26" s="44" t="s">
        <v>74</v>
      </c>
      <c r="AD26" s="11" t="s">
        <v>13</v>
      </c>
      <c r="AE26" s="29">
        <f t="shared" si="290"/>
        <v>0</v>
      </c>
      <c r="AF26" s="65">
        <v>0</v>
      </c>
      <c r="AG26" s="65">
        <v>0</v>
      </c>
      <c r="AH26" s="17"/>
      <c r="AI26" s="18">
        <f t="shared" ref="AI26" si="292">AI24*AI28</f>
        <v>0</v>
      </c>
      <c r="AJ26" s="16"/>
      <c r="AK26" s="13"/>
      <c r="AL26" s="13"/>
      <c r="AM26" s="13"/>
      <c r="AN26" s="13"/>
      <c r="AO26" s="152"/>
      <c r="AP26" s="10"/>
      <c r="AQ26" s="44" t="s">
        <v>74</v>
      </c>
      <c r="AR26" s="11" t="s">
        <v>13</v>
      </c>
      <c r="AS26" s="29">
        <f t="shared" si="290"/>
        <v>0</v>
      </c>
      <c r="AT26" s="65">
        <v>0</v>
      </c>
      <c r="AU26" s="65">
        <v>0</v>
      </c>
      <c r="AV26" s="17"/>
      <c r="AW26" s="18">
        <f t="shared" ref="AW26" si="293">AW24*AW28</f>
        <v>0</v>
      </c>
      <c r="AX26" s="16"/>
      <c r="AY26" s="13"/>
      <c r="AZ26" s="13"/>
      <c r="BA26" s="13"/>
      <c r="BB26" s="13"/>
      <c r="BC26" s="152"/>
      <c r="BD26" s="10"/>
      <c r="BE26" s="44" t="s">
        <v>74</v>
      </c>
      <c r="BF26" s="11" t="s">
        <v>13</v>
      </c>
      <c r="BG26" s="29">
        <f t="shared" si="290"/>
        <v>0</v>
      </c>
      <c r="BH26" s="65">
        <v>0</v>
      </c>
      <c r="BI26" s="65">
        <v>0</v>
      </c>
      <c r="BJ26" s="17"/>
      <c r="BK26" s="18">
        <f t="shared" ref="BK26" si="294">BK24*BK28</f>
        <v>0</v>
      </c>
      <c r="BL26" s="16"/>
      <c r="BM26" s="13"/>
      <c r="BN26" s="13"/>
      <c r="BO26" s="13"/>
      <c r="BP26" s="13"/>
      <c r="BQ26" s="152"/>
      <c r="BR26" s="10"/>
      <c r="BS26" s="44" t="s">
        <v>74</v>
      </c>
      <c r="BT26" s="11" t="s">
        <v>13</v>
      </c>
      <c r="BU26" s="29">
        <f t="shared" si="290"/>
        <v>0</v>
      </c>
      <c r="BV26" s="65">
        <v>0</v>
      </c>
      <c r="BW26" s="65">
        <v>0</v>
      </c>
      <c r="BX26" s="17"/>
      <c r="BY26" s="18">
        <f t="shared" ref="BY26" si="295">BY24*BY28</f>
        <v>0</v>
      </c>
      <c r="BZ26" s="16"/>
      <c r="CA26" s="13"/>
      <c r="CB26" s="13"/>
      <c r="CC26" s="13"/>
      <c r="CD26" s="13"/>
      <c r="CE26" s="152"/>
      <c r="CF26" s="10"/>
      <c r="CG26" s="44" t="s">
        <v>74</v>
      </c>
      <c r="CH26" s="11" t="s">
        <v>13</v>
      </c>
      <c r="CI26" s="29">
        <f t="shared" si="290"/>
        <v>0</v>
      </c>
      <c r="CJ26" s="65">
        <v>0</v>
      </c>
      <c r="CK26" s="65">
        <v>0</v>
      </c>
      <c r="CL26" s="17"/>
      <c r="CM26" s="18">
        <f t="shared" ref="CM26" si="296">CM24*CM28</f>
        <v>0</v>
      </c>
      <c r="CN26" s="16"/>
      <c r="CO26" s="13"/>
      <c r="CP26" s="13"/>
      <c r="CQ26" s="13"/>
      <c r="CR26" s="13"/>
      <c r="CS26" s="152"/>
      <c r="CT26" s="10"/>
      <c r="CU26" s="44" t="s">
        <v>74</v>
      </c>
      <c r="CV26" s="11" t="s">
        <v>13</v>
      </c>
      <c r="CW26" s="29">
        <f t="shared" si="291"/>
        <v>0</v>
      </c>
      <c r="CX26" s="65">
        <v>0</v>
      </c>
      <c r="CY26" s="65">
        <v>0</v>
      </c>
      <c r="CZ26" s="17"/>
      <c r="DA26" s="18">
        <f t="shared" ref="DA26" si="297">DA24*DA28</f>
        <v>0</v>
      </c>
      <c r="DB26" s="16"/>
      <c r="DC26" s="13"/>
      <c r="DD26" s="13"/>
      <c r="DE26" s="13"/>
      <c r="DF26" s="13"/>
      <c r="DG26" s="152"/>
      <c r="DH26" s="10"/>
      <c r="DI26" s="44" t="s">
        <v>74</v>
      </c>
      <c r="DJ26" s="11" t="s">
        <v>13</v>
      </c>
      <c r="DK26" s="29">
        <f t="shared" si="291"/>
        <v>0</v>
      </c>
      <c r="DL26" s="65">
        <v>0</v>
      </c>
      <c r="DM26" s="65">
        <v>0</v>
      </c>
      <c r="DN26" s="17"/>
      <c r="DO26" s="18">
        <f t="shared" ref="DO26" si="298">DO24*DO28</f>
        <v>0</v>
      </c>
      <c r="DP26" s="16"/>
      <c r="DQ26" s="13"/>
      <c r="DR26" s="13"/>
      <c r="DS26" s="13"/>
      <c r="DT26" s="13"/>
      <c r="DU26" s="152"/>
      <c r="DV26" s="10"/>
      <c r="DW26" s="44" t="s">
        <v>74</v>
      </c>
      <c r="DX26" s="11" t="s">
        <v>13</v>
      </c>
      <c r="DY26" s="29">
        <f t="shared" si="291"/>
        <v>0</v>
      </c>
      <c r="DZ26" s="65">
        <v>0</v>
      </c>
      <c r="EA26" s="65">
        <v>0</v>
      </c>
      <c r="EB26" s="17"/>
      <c r="EC26" s="18">
        <f t="shared" ref="EC26" si="299">EC24*EC28</f>
        <v>0</v>
      </c>
      <c r="ED26" s="16"/>
      <c r="EE26" s="13"/>
      <c r="EF26" s="13"/>
      <c r="EG26" s="13"/>
      <c r="EH26" s="13"/>
      <c r="EI26" s="152"/>
      <c r="EJ26" s="10"/>
      <c r="EK26" s="46" t="s">
        <v>67</v>
      </c>
      <c r="EL26" s="11"/>
      <c r="EM26" s="14">
        <f>L45+Z45+AN45+BB45+BP45+CD45+CR45+DF45+DT45+EH45</f>
        <v>0</v>
      </c>
      <c r="EO26" s="146"/>
      <c r="EP26" s="146"/>
      <c r="EQ26" s="765"/>
      <c r="ER26" s="116">
        <f>IF(ER$4=0,0,EM26/ER$4)</f>
        <v>0</v>
      </c>
      <c r="ES26" s="81">
        <f t="shared" si="204"/>
        <v>0</v>
      </c>
      <c r="ET26" s="280">
        <v>0</v>
      </c>
      <c r="EU26" s="9" t="s">
        <v>233</v>
      </c>
      <c r="EV26" s="581">
        <f t="shared" si="169"/>
        <v>0</v>
      </c>
      <c r="EW26" s="579">
        <f t="shared" si="127"/>
        <v>0</v>
      </c>
      <c r="EX26" s="582">
        <f t="shared" si="205"/>
        <v>0</v>
      </c>
      <c r="EY26" s="112"/>
      <c r="EZ26" s="573"/>
      <c r="FA26" s="56"/>
      <c r="FC26" s="44" t="s">
        <v>73</v>
      </c>
      <c r="FD26" s="11" t="s">
        <v>143</v>
      </c>
      <c r="FE26" s="141">
        <v>0</v>
      </c>
      <c r="FF26" s="141">
        <v>0</v>
      </c>
      <c r="FG26" s="142">
        <v>0</v>
      </c>
      <c r="FH26" s="9" t="s">
        <v>125</v>
      </c>
      <c r="FI26" s="122">
        <f t="shared" si="206"/>
        <v>0</v>
      </c>
      <c r="FJ26" s="602">
        <v>0</v>
      </c>
      <c r="FK26" s="604">
        <f t="shared" si="207"/>
        <v>0</v>
      </c>
      <c r="FL26" s="592"/>
      <c r="FM26" s="573"/>
      <c r="FN26" s="607"/>
      <c r="FO26" s="127"/>
      <c r="FP26" s="87"/>
      <c r="FQ26" s="522"/>
      <c r="FR26" s="61"/>
      <c r="FS26" s="567"/>
    </row>
    <row r="27" spans="1:175" x14ac:dyDescent="0.25">
      <c r="A27" s="44" t="s">
        <v>74</v>
      </c>
      <c r="B27" s="11" t="s">
        <v>14</v>
      </c>
      <c r="C27" s="29">
        <f t="shared" si="288"/>
        <v>0</v>
      </c>
      <c r="D27" s="65">
        <v>0</v>
      </c>
      <c r="E27" s="65">
        <v>0</v>
      </c>
      <c r="F27" s="17"/>
      <c r="G27" s="942" t="s">
        <v>69</v>
      </c>
      <c r="H27" s="16"/>
      <c r="I27" s="13"/>
      <c r="J27" s="13"/>
      <c r="K27" s="13"/>
      <c r="L27" s="13"/>
      <c r="M27" s="152"/>
      <c r="N27" s="10"/>
      <c r="O27" s="44" t="s">
        <v>74</v>
      </c>
      <c r="P27" s="11" t="s">
        <v>14</v>
      </c>
      <c r="Q27" s="29">
        <f t="shared" si="289"/>
        <v>0</v>
      </c>
      <c r="R27" s="65">
        <v>0</v>
      </c>
      <c r="S27" s="65">
        <v>0</v>
      </c>
      <c r="T27" s="17"/>
      <c r="U27" s="942" t="s">
        <v>69</v>
      </c>
      <c r="V27" s="16"/>
      <c r="W27" s="13"/>
      <c r="X27" s="13"/>
      <c r="Y27" s="13"/>
      <c r="Z27" s="13"/>
      <c r="AA27" s="152"/>
      <c r="AB27" s="10"/>
      <c r="AC27" s="44" t="s">
        <v>74</v>
      </c>
      <c r="AD27" s="11" t="s">
        <v>14</v>
      </c>
      <c r="AE27" s="29">
        <f t="shared" si="290"/>
        <v>0</v>
      </c>
      <c r="AF27" s="65">
        <v>0</v>
      </c>
      <c r="AG27" s="65">
        <v>0</v>
      </c>
      <c r="AH27" s="17"/>
      <c r="AI27" s="942" t="s">
        <v>69</v>
      </c>
      <c r="AJ27" s="16"/>
      <c r="AK27" s="13"/>
      <c r="AL27" s="13"/>
      <c r="AM27" s="13"/>
      <c r="AN27" s="13"/>
      <c r="AO27" s="152"/>
      <c r="AP27" s="10"/>
      <c r="AQ27" s="44" t="s">
        <v>74</v>
      </c>
      <c r="AR27" s="11" t="s">
        <v>14</v>
      </c>
      <c r="AS27" s="29">
        <f t="shared" si="290"/>
        <v>0</v>
      </c>
      <c r="AT27" s="65">
        <v>0</v>
      </c>
      <c r="AU27" s="65">
        <v>0</v>
      </c>
      <c r="AV27" s="17"/>
      <c r="AW27" s="942" t="s">
        <v>69</v>
      </c>
      <c r="AX27" s="16"/>
      <c r="AY27" s="13"/>
      <c r="AZ27" s="13"/>
      <c r="BA27" s="13"/>
      <c r="BB27" s="13"/>
      <c r="BC27" s="152"/>
      <c r="BD27" s="10"/>
      <c r="BE27" s="44" t="s">
        <v>74</v>
      </c>
      <c r="BF27" s="11" t="s">
        <v>14</v>
      </c>
      <c r="BG27" s="29">
        <f t="shared" si="290"/>
        <v>0</v>
      </c>
      <c r="BH27" s="65">
        <v>0</v>
      </c>
      <c r="BI27" s="65">
        <v>0</v>
      </c>
      <c r="BJ27" s="17"/>
      <c r="BK27" s="942" t="s">
        <v>69</v>
      </c>
      <c r="BL27" s="16"/>
      <c r="BM27" s="13"/>
      <c r="BN27" s="13"/>
      <c r="BO27" s="13"/>
      <c r="BP27" s="13"/>
      <c r="BQ27" s="152"/>
      <c r="BR27" s="10"/>
      <c r="BS27" s="44" t="s">
        <v>74</v>
      </c>
      <c r="BT27" s="11" t="s">
        <v>14</v>
      </c>
      <c r="BU27" s="29">
        <f t="shared" si="290"/>
        <v>0</v>
      </c>
      <c r="BV27" s="65">
        <v>0</v>
      </c>
      <c r="BW27" s="65">
        <v>0</v>
      </c>
      <c r="BX27" s="17"/>
      <c r="BY27" s="942" t="s">
        <v>69</v>
      </c>
      <c r="BZ27" s="16"/>
      <c r="CA27" s="13"/>
      <c r="CB27" s="13"/>
      <c r="CC27" s="13"/>
      <c r="CD27" s="13"/>
      <c r="CE27" s="152"/>
      <c r="CF27" s="10"/>
      <c r="CG27" s="44" t="s">
        <v>74</v>
      </c>
      <c r="CH27" s="11" t="s">
        <v>14</v>
      </c>
      <c r="CI27" s="29">
        <f t="shared" si="290"/>
        <v>0</v>
      </c>
      <c r="CJ27" s="65">
        <v>0</v>
      </c>
      <c r="CK27" s="65">
        <v>0</v>
      </c>
      <c r="CL27" s="17"/>
      <c r="CM27" s="942" t="s">
        <v>69</v>
      </c>
      <c r="CN27" s="16"/>
      <c r="CO27" s="13"/>
      <c r="CP27" s="13"/>
      <c r="CQ27" s="13"/>
      <c r="CR27" s="13"/>
      <c r="CS27" s="152"/>
      <c r="CT27" s="10"/>
      <c r="CU27" s="44" t="s">
        <v>74</v>
      </c>
      <c r="CV27" s="11" t="s">
        <v>14</v>
      </c>
      <c r="CW27" s="29">
        <f t="shared" si="291"/>
        <v>0</v>
      </c>
      <c r="CX27" s="65">
        <v>0</v>
      </c>
      <c r="CY27" s="65">
        <v>0</v>
      </c>
      <c r="CZ27" s="17"/>
      <c r="DA27" s="942" t="s">
        <v>69</v>
      </c>
      <c r="DB27" s="16"/>
      <c r="DC27" s="13"/>
      <c r="DD27" s="13"/>
      <c r="DE27" s="13"/>
      <c r="DF27" s="13"/>
      <c r="DG27" s="152"/>
      <c r="DH27" s="10"/>
      <c r="DI27" s="44" t="s">
        <v>74</v>
      </c>
      <c r="DJ27" s="11" t="s">
        <v>14</v>
      </c>
      <c r="DK27" s="29">
        <f t="shared" si="291"/>
        <v>0</v>
      </c>
      <c r="DL27" s="65">
        <v>0</v>
      </c>
      <c r="DM27" s="65">
        <v>0</v>
      </c>
      <c r="DN27" s="17"/>
      <c r="DO27" s="942" t="s">
        <v>69</v>
      </c>
      <c r="DP27" s="16"/>
      <c r="DQ27" s="13"/>
      <c r="DR27" s="13"/>
      <c r="DS27" s="13"/>
      <c r="DT27" s="13"/>
      <c r="DU27" s="152"/>
      <c r="DV27" s="10"/>
      <c r="DW27" s="44" t="s">
        <v>74</v>
      </c>
      <c r="DX27" s="11" t="s">
        <v>14</v>
      </c>
      <c r="DY27" s="29">
        <f t="shared" si="291"/>
        <v>0</v>
      </c>
      <c r="DZ27" s="65">
        <v>0</v>
      </c>
      <c r="EA27" s="65">
        <v>0</v>
      </c>
      <c r="EB27" s="17"/>
      <c r="EC27" s="942" t="s">
        <v>69</v>
      </c>
      <c r="ED27" s="16"/>
      <c r="EE27" s="13"/>
      <c r="EF27" s="13"/>
      <c r="EG27" s="13"/>
      <c r="EH27" s="13"/>
      <c r="EI27" s="152"/>
      <c r="EJ27" s="10"/>
      <c r="EK27" s="46" t="s">
        <v>66</v>
      </c>
      <c r="EL27" s="11"/>
      <c r="EM27" s="14">
        <f>L48+Z48+AN48+BB48+BP48+CD48+CR48+DF48+DT48+EH48</f>
        <v>0</v>
      </c>
      <c r="EO27" s="146"/>
      <c r="EP27" s="146"/>
      <c r="EQ27" s="765"/>
      <c r="ER27" s="116">
        <f t="shared" ref="ER27:ER37" si="300">IF(ER$4=0,0,EM27/ER$4)</f>
        <v>0</v>
      </c>
      <c r="ES27" s="81">
        <f t="shared" si="204"/>
        <v>0</v>
      </c>
      <c r="ET27" s="280">
        <v>0</v>
      </c>
      <c r="EU27" s="9" t="s">
        <v>233</v>
      </c>
      <c r="EV27" s="581">
        <f t="shared" si="169"/>
        <v>0</v>
      </c>
      <c r="EW27" s="579">
        <f t="shared" si="127"/>
        <v>0</v>
      </c>
      <c r="EX27" s="582">
        <f t="shared" si="205"/>
        <v>0</v>
      </c>
      <c r="EY27" s="112"/>
      <c r="EZ27" s="573"/>
      <c r="FA27" s="56"/>
      <c r="FC27" s="45"/>
      <c r="FD27" s="93"/>
      <c r="FE27" s="126"/>
      <c r="FF27" s="126"/>
      <c r="FG27" s="436"/>
      <c r="FH27" s="9"/>
      <c r="FI27" s="123"/>
      <c r="FJ27" s="121"/>
      <c r="FK27" s="604"/>
      <c r="FL27" s="592"/>
      <c r="FM27" s="573"/>
      <c r="FN27" s="607"/>
      <c r="FO27" s="127"/>
      <c r="FP27" s="134"/>
      <c r="FQ27" s="522"/>
      <c r="FR27" s="61"/>
      <c r="FS27" s="567"/>
    </row>
    <row r="28" spans="1:175" x14ac:dyDescent="0.25">
      <c r="A28" s="44" t="s">
        <v>74</v>
      </c>
      <c r="B28" s="11" t="s">
        <v>15</v>
      </c>
      <c r="C28" s="29">
        <f t="shared" si="288"/>
        <v>0</v>
      </c>
      <c r="D28" s="65">
        <v>0</v>
      </c>
      <c r="E28" s="65">
        <v>0</v>
      </c>
      <c r="F28" s="17"/>
      <c r="G28" s="69">
        <v>0.18</v>
      </c>
      <c r="H28" s="16"/>
      <c r="I28" s="13"/>
      <c r="J28" s="13"/>
      <c r="K28" s="13"/>
      <c r="L28" s="13"/>
      <c r="M28" s="152"/>
      <c r="N28" s="10"/>
      <c r="O28" s="44" t="s">
        <v>74</v>
      </c>
      <c r="P28" s="11" t="s">
        <v>15</v>
      </c>
      <c r="Q28" s="29">
        <f t="shared" si="289"/>
        <v>0</v>
      </c>
      <c r="R28" s="65">
        <v>0</v>
      </c>
      <c r="S28" s="65">
        <v>0</v>
      </c>
      <c r="T28" s="17"/>
      <c r="U28" s="69">
        <v>0.18</v>
      </c>
      <c r="V28" s="16"/>
      <c r="W28" s="13"/>
      <c r="X28" s="13"/>
      <c r="Y28" s="13"/>
      <c r="Z28" s="13"/>
      <c r="AA28" s="152"/>
      <c r="AB28" s="10"/>
      <c r="AC28" s="44" t="s">
        <v>74</v>
      </c>
      <c r="AD28" s="11" t="s">
        <v>15</v>
      </c>
      <c r="AE28" s="29">
        <f t="shared" si="290"/>
        <v>0</v>
      </c>
      <c r="AF28" s="65">
        <v>0</v>
      </c>
      <c r="AG28" s="65">
        <v>0</v>
      </c>
      <c r="AH28" s="17"/>
      <c r="AI28" s="69">
        <v>0.18</v>
      </c>
      <c r="AJ28" s="16"/>
      <c r="AK28" s="13"/>
      <c r="AL28" s="13"/>
      <c r="AM28" s="13"/>
      <c r="AN28" s="13"/>
      <c r="AO28" s="152"/>
      <c r="AP28" s="10"/>
      <c r="AQ28" s="44" t="s">
        <v>74</v>
      </c>
      <c r="AR28" s="11" t="s">
        <v>15</v>
      </c>
      <c r="AS28" s="29">
        <f t="shared" si="290"/>
        <v>0</v>
      </c>
      <c r="AT28" s="65">
        <v>0</v>
      </c>
      <c r="AU28" s="65">
        <v>0</v>
      </c>
      <c r="AV28" s="17"/>
      <c r="AW28" s="69">
        <v>0.18</v>
      </c>
      <c r="AX28" s="16"/>
      <c r="AY28" s="13"/>
      <c r="AZ28" s="13"/>
      <c r="BA28" s="13"/>
      <c r="BB28" s="13"/>
      <c r="BC28" s="152"/>
      <c r="BD28" s="10"/>
      <c r="BE28" s="44" t="s">
        <v>74</v>
      </c>
      <c r="BF28" s="11" t="s">
        <v>15</v>
      </c>
      <c r="BG28" s="29">
        <f t="shared" si="290"/>
        <v>0</v>
      </c>
      <c r="BH28" s="65">
        <v>0</v>
      </c>
      <c r="BI28" s="65">
        <v>0</v>
      </c>
      <c r="BJ28" s="17"/>
      <c r="BK28" s="69">
        <v>0.18</v>
      </c>
      <c r="BL28" s="16"/>
      <c r="BM28" s="13"/>
      <c r="BN28" s="13"/>
      <c r="BO28" s="13"/>
      <c r="BP28" s="13"/>
      <c r="BQ28" s="152"/>
      <c r="BR28" s="10"/>
      <c r="BS28" s="44" t="s">
        <v>74</v>
      </c>
      <c r="BT28" s="11" t="s">
        <v>15</v>
      </c>
      <c r="BU28" s="29">
        <f t="shared" si="290"/>
        <v>0</v>
      </c>
      <c r="BV28" s="65">
        <v>0</v>
      </c>
      <c r="BW28" s="65">
        <v>0</v>
      </c>
      <c r="BX28" s="17"/>
      <c r="BY28" s="69">
        <v>0.18</v>
      </c>
      <c r="BZ28" s="16"/>
      <c r="CA28" s="13"/>
      <c r="CB28" s="13"/>
      <c r="CC28" s="13"/>
      <c r="CD28" s="13"/>
      <c r="CE28" s="152"/>
      <c r="CF28" s="10"/>
      <c r="CG28" s="44" t="s">
        <v>74</v>
      </c>
      <c r="CH28" s="11" t="s">
        <v>15</v>
      </c>
      <c r="CI28" s="29">
        <f t="shared" si="290"/>
        <v>0</v>
      </c>
      <c r="CJ28" s="65">
        <v>0</v>
      </c>
      <c r="CK28" s="65">
        <v>0</v>
      </c>
      <c r="CL28" s="17"/>
      <c r="CM28" s="69">
        <v>0.18</v>
      </c>
      <c r="CN28" s="16"/>
      <c r="CO28" s="13"/>
      <c r="CP28" s="13"/>
      <c r="CQ28" s="13"/>
      <c r="CR28" s="13"/>
      <c r="CS28" s="152"/>
      <c r="CT28" s="10"/>
      <c r="CU28" s="44" t="s">
        <v>74</v>
      </c>
      <c r="CV28" s="11" t="s">
        <v>15</v>
      </c>
      <c r="CW28" s="29">
        <f t="shared" si="291"/>
        <v>0</v>
      </c>
      <c r="CX28" s="65">
        <v>0</v>
      </c>
      <c r="CY28" s="65">
        <v>0</v>
      </c>
      <c r="CZ28" s="17"/>
      <c r="DA28" s="69">
        <v>0.18</v>
      </c>
      <c r="DB28" s="16"/>
      <c r="DC28" s="13"/>
      <c r="DD28" s="13"/>
      <c r="DE28" s="13"/>
      <c r="DF28" s="13"/>
      <c r="DG28" s="152"/>
      <c r="DH28" s="10"/>
      <c r="DI28" s="44" t="s">
        <v>74</v>
      </c>
      <c r="DJ28" s="11" t="s">
        <v>15</v>
      </c>
      <c r="DK28" s="29">
        <f t="shared" si="291"/>
        <v>0</v>
      </c>
      <c r="DL28" s="65">
        <v>0</v>
      </c>
      <c r="DM28" s="65">
        <v>0</v>
      </c>
      <c r="DN28" s="17"/>
      <c r="DO28" s="69">
        <v>0.18</v>
      </c>
      <c r="DP28" s="16"/>
      <c r="DQ28" s="13"/>
      <c r="DR28" s="13"/>
      <c r="DS28" s="13"/>
      <c r="DT28" s="13"/>
      <c r="DU28" s="152"/>
      <c r="DV28" s="10"/>
      <c r="DW28" s="44" t="s">
        <v>74</v>
      </c>
      <c r="DX28" s="11" t="s">
        <v>15</v>
      </c>
      <c r="DY28" s="29">
        <f t="shared" si="291"/>
        <v>0</v>
      </c>
      <c r="DZ28" s="65">
        <v>0</v>
      </c>
      <c r="EA28" s="65">
        <v>0</v>
      </c>
      <c r="EB28" s="17"/>
      <c r="EC28" s="69">
        <v>0.18</v>
      </c>
      <c r="ED28" s="16"/>
      <c r="EE28" s="13"/>
      <c r="EF28" s="13"/>
      <c r="EG28" s="13"/>
      <c r="EH28" s="13"/>
      <c r="EI28" s="152"/>
      <c r="EJ28" s="10"/>
      <c r="EK28" s="46" t="s">
        <v>68</v>
      </c>
      <c r="EL28" s="11"/>
      <c r="EM28" s="14">
        <f>L51+Z51+AN51+BB51+BP51+CD51+CR51+DF51+DT51+EH51</f>
        <v>0</v>
      </c>
      <c r="EO28" s="146"/>
      <c r="EP28" s="146"/>
      <c r="EQ28" s="765"/>
      <c r="ER28" s="116">
        <f t="shared" si="300"/>
        <v>0</v>
      </c>
      <c r="ES28" s="81">
        <f t="shared" si="204"/>
        <v>0</v>
      </c>
      <c r="ET28" s="280">
        <v>0</v>
      </c>
      <c r="EU28" s="9" t="s">
        <v>233</v>
      </c>
      <c r="EV28" s="581">
        <f t="shared" si="169"/>
        <v>0</v>
      </c>
      <c r="EW28" s="579">
        <f t="shared" si="127"/>
        <v>0</v>
      </c>
      <c r="EX28" s="582">
        <f t="shared" si="205"/>
        <v>0</v>
      </c>
      <c r="EY28" s="112"/>
      <c r="EZ28" s="573"/>
      <c r="FA28" s="162"/>
      <c r="FC28" s="46" t="s">
        <v>67</v>
      </c>
      <c r="FD28" s="72" t="s">
        <v>42</v>
      </c>
      <c r="FE28" s="141">
        <v>0</v>
      </c>
      <c r="FF28" s="141">
        <v>0</v>
      </c>
      <c r="FG28" s="142">
        <v>0</v>
      </c>
      <c r="FH28" s="9" t="s">
        <v>125</v>
      </c>
      <c r="FI28" s="122">
        <f t="shared" ref="FI28:FI39" si="301">FE28*FF28*FG28</f>
        <v>0</v>
      </c>
      <c r="FJ28" s="602">
        <v>0</v>
      </c>
      <c r="FK28" s="604">
        <f t="shared" ref="FK28:FK39" si="302">FI28*FJ28</f>
        <v>0</v>
      </c>
      <c r="FL28" s="590"/>
      <c r="FM28" s="569"/>
      <c r="FN28" s="610">
        <f>SUM(FK28:FK29)</f>
        <v>0</v>
      </c>
      <c r="FO28" s="127">
        <f>IF(FO$4=0,0,FN28/$FO$4)</f>
        <v>0</v>
      </c>
      <c r="FP28" s="135" t="s">
        <v>67</v>
      </c>
      <c r="FQ28" s="522">
        <f>EX16+EX26</f>
        <v>0</v>
      </c>
      <c r="FR28" s="496">
        <f>FN28</f>
        <v>0</v>
      </c>
      <c r="FS28" s="567">
        <f>SUM(FQ28:FR28)</f>
        <v>0</v>
      </c>
    </row>
    <row r="29" spans="1:175" x14ac:dyDescent="0.25">
      <c r="A29" s="44" t="s">
        <v>74</v>
      </c>
      <c r="B29" s="11" t="s">
        <v>16</v>
      </c>
      <c r="C29" s="29">
        <f t="shared" si="288"/>
        <v>0</v>
      </c>
      <c r="D29" s="65">
        <v>0</v>
      </c>
      <c r="E29" s="65">
        <v>0</v>
      </c>
      <c r="F29" s="17"/>
      <c r="G29" s="17"/>
      <c r="H29" s="16"/>
      <c r="I29" s="13"/>
      <c r="J29" s="13"/>
      <c r="K29" s="13"/>
      <c r="L29" s="13"/>
      <c r="M29" s="152"/>
      <c r="N29" s="10"/>
      <c r="O29" s="44" t="s">
        <v>74</v>
      </c>
      <c r="P29" s="11" t="s">
        <v>16</v>
      </c>
      <c r="Q29" s="29">
        <f t="shared" si="289"/>
        <v>0</v>
      </c>
      <c r="R29" s="65">
        <v>0</v>
      </c>
      <c r="S29" s="65">
        <v>0</v>
      </c>
      <c r="T29" s="17"/>
      <c r="U29" s="17"/>
      <c r="V29" s="16"/>
      <c r="W29" s="13"/>
      <c r="X29" s="13"/>
      <c r="Y29" s="13"/>
      <c r="Z29" s="13"/>
      <c r="AA29" s="152"/>
      <c r="AB29" s="10"/>
      <c r="AC29" s="44" t="s">
        <v>74</v>
      </c>
      <c r="AD29" s="11" t="s">
        <v>16</v>
      </c>
      <c r="AE29" s="29">
        <f t="shared" si="290"/>
        <v>0</v>
      </c>
      <c r="AF29" s="65">
        <v>0</v>
      </c>
      <c r="AG29" s="65">
        <v>0</v>
      </c>
      <c r="AH29" s="17"/>
      <c r="AI29" s="17"/>
      <c r="AJ29" s="16"/>
      <c r="AK29" s="13"/>
      <c r="AL29" s="13"/>
      <c r="AM29" s="13"/>
      <c r="AN29" s="13"/>
      <c r="AO29" s="152"/>
      <c r="AP29" s="10"/>
      <c r="AQ29" s="44" t="s">
        <v>74</v>
      </c>
      <c r="AR29" s="11" t="s">
        <v>16</v>
      </c>
      <c r="AS29" s="29">
        <f t="shared" si="290"/>
        <v>0</v>
      </c>
      <c r="AT29" s="65">
        <v>0</v>
      </c>
      <c r="AU29" s="65">
        <v>0</v>
      </c>
      <c r="AV29" s="17"/>
      <c r="AW29" s="17"/>
      <c r="AX29" s="16"/>
      <c r="AY29" s="13"/>
      <c r="AZ29" s="13"/>
      <c r="BA29" s="13"/>
      <c r="BB29" s="13"/>
      <c r="BC29" s="152"/>
      <c r="BD29" s="10"/>
      <c r="BE29" s="44" t="s">
        <v>74</v>
      </c>
      <c r="BF29" s="11" t="s">
        <v>16</v>
      </c>
      <c r="BG29" s="29">
        <f t="shared" si="290"/>
        <v>0</v>
      </c>
      <c r="BH29" s="65">
        <v>0</v>
      </c>
      <c r="BI29" s="65">
        <v>0</v>
      </c>
      <c r="BJ29" s="17"/>
      <c r="BK29" s="17"/>
      <c r="BL29" s="16"/>
      <c r="BM29" s="13"/>
      <c r="BN29" s="13"/>
      <c r="BO29" s="13"/>
      <c r="BP29" s="13"/>
      <c r="BQ29" s="152"/>
      <c r="BR29" s="10"/>
      <c r="BS29" s="44" t="s">
        <v>74</v>
      </c>
      <c r="BT29" s="11" t="s">
        <v>16</v>
      </c>
      <c r="BU29" s="29">
        <f t="shared" si="290"/>
        <v>0</v>
      </c>
      <c r="BV29" s="65">
        <v>0</v>
      </c>
      <c r="BW29" s="65">
        <v>0</v>
      </c>
      <c r="BX29" s="17"/>
      <c r="BY29" s="17"/>
      <c r="BZ29" s="16"/>
      <c r="CA29" s="13"/>
      <c r="CB29" s="13"/>
      <c r="CC29" s="13"/>
      <c r="CD29" s="13"/>
      <c r="CE29" s="152"/>
      <c r="CF29" s="10"/>
      <c r="CG29" s="44" t="s">
        <v>74</v>
      </c>
      <c r="CH29" s="11" t="s">
        <v>16</v>
      </c>
      <c r="CI29" s="29">
        <f t="shared" si="290"/>
        <v>0</v>
      </c>
      <c r="CJ29" s="65">
        <v>0</v>
      </c>
      <c r="CK29" s="65">
        <v>0</v>
      </c>
      <c r="CL29" s="17"/>
      <c r="CM29" s="17"/>
      <c r="CN29" s="16"/>
      <c r="CO29" s="13"/>
      <c r="CP29" s="13"/>
      <c r="CQ29" s="13"/>
      <c r="CR29" s="13"/>
      <c r="CS29" s="152"/>
      <c r="CT29" s="10"/>
      <c r="CU29" s="44" t="s">
        <v>74</v>
      </c>
      <c r="CV29" s="11" t="s">
        <v>16</v>
      </c>
      <c r="CW29" s="29">
        <f t="shared" si="291"/>
        <v>0</v>
      </c>
      <c r="CX29" s="65">
        <v>0</v>
      </c>
      <c r="CY29" s="65">
        <v>0</v>
      </c>
      <c r="CZ29" s="17"/>
      <c r="DA29" s="17"/>
      <c r="DB29" s="16"/>
      <c r="DC29" s="13"/>
      <c r="DD29" s="13"/>
      <c r="DE29" s="13"/>
      <c r="DF29" s="13"/>
      <c r="DG29" s="152"/>
      <c r="DH29" s="10"/>
      <c r="DI29" s="44" t="s">
        <v>74</v>
      </c>
      <c r="DJ29" s="11" t="s">
        <v>16</v>
      </c>
      <c r="DK29" s="29">
        <f t="shared" si="291"/>
        <v>0</v>
      </c>
      <c r="DL29" s="65">
        <v>0</v>
      </c>
      <c r="DM29" s="65">
        <v>0</v>
      </c>
      <c r="DN29" s="17"/>
      <c r="DO29" s="17"/>
      <c r="DP29" s="16"/>
      <c r="DQ29" s="13"/>
      <c r="DR29" s="13"/>
      <c r="DS29" s="13"/>
      <c r="DT29" s="13"/>
      <c r="DU29" s="152"/>
      <c r="DV29" s="10"/>
      <c r="DW29" s="44" t="s">
        <v>74</v>
      </c>
      <c r="DX29" s="11" t="s">
        <v>16</v>
      </c>
      <c r="DY29" s="29">
        <f t="shared" si="291"/>
        <v>0</v>
      </c>
      <c r="DZ29" s="65">
        <v>0</v>
      </c>
      <c r="EA29" s="65">
        <v>0</v>
      </c>
      <c r="EB29" s="17"/>
      <c r="EC29" s="17"/>
      <c r="ED29" s="16"/>
      <c r="EE29" s="13"/>
      <c r="EF29" s="13"/>
      <c r="EG29" s="13"/>
      <c r="EH29" s="13"/>
      <c r="EI29" s="152"/>
      <c r="EJ29" s="10"/>
      <c r="EK29" s="46" t="s">
        <v>65</v>
      </c>
      <c r="EL29" s="11"/>
      <c r="EM29" s="14">
        <f>L54+Z54+AN54+BB54+BP54+CD54+CR54+DF54+DT54+EH54</f>
        <v>0</v>
      </c>
      <c r="EO29" s="146"/>
      <c r="EP29" s="146"/>
      <c r="EQ29" s="765"/>
      <c r="ER29" s="116">
        <f t="shared" si="300"/>
        <v>0</v>
      </c>
      <c r="ES29" s="81">
        <f t="shared" si="204"/>
        <v>0</v>
      </c>
      <c r="ET29" s="280">
        <v>0</v>
      </c>
      <c r="EU29" s="9" t="s">
        <v>233</v>
      </c>
      <c r="EV29" s="581">
        <f t="shared" si="169"/>
        <v>0</v>
      </c>
      <c r="EW29" s="579">
        <f t="shared" si="127"/>
        <v>0</v>
      </c>
      <c r="EX29" s="582">
        <f t="shared" si="205"/>
        <v>0</v>
      </c>
      <c r="EY29" s="574">
        <f>EZ141</f>
        <v>0</v>
      </c>
      <c r="EZ29" s="575"/>
      <c r="FA29" s="567"/>
      <c r="FC29" s="46" t="s">
        <v>67</v>
      </c>
      <c r="FD29" s="72" t="s">
        <v>42</v>
      </c>
      <c r="FE29" s="141">
        <v>0</v>
      </c>
      <c r="FF29" s="141">
        <v>0</v>
      </c>
      <c r="FG29" s="142">
        <v>0</v>
      </c>
      <c r="FH29" s="9" t="s">
        <v>125</v>
      </c>
      <c r="FI29" s="122">
        <f t="shared" si="301"/>
        <v>0</v>
      </c>
      <c r="FJ29" s="602">
        <v>0</v>
      </c>
      <c r="FK29" s="604">
        <f t="shared" si="302"/>
        <v>0</v>
      </c>
      <c r="FL29" s="592"/>
      <c r="FM29" s="573"/>
      <c r="FN29" s="607"/>
      <c r="FO29" s="127"/>
      <c r="FP29" s="135"/>
      <c r="FQ29" s="522"/>
      <c r="FR29" s="61"/>
      <c r="FS29" s="567"/>
    </row>
    <row r="30" spans="1:175" x14ac:dyDescent="0.25">
      <c r="A30" s="44" t="s">
        <v>74</v>
      </c>
      <c r="B30" s="11" t="s">
        <v>16</v>
      </c>
      <c r="C30" s="29">
        <f t="shared" si="288"/>
        <v>0</v>
      </c>
      <c r="D30" s="65">
        <v>0</v>
      </c>
      <c r="E30" s="65">
        <v>0</v>
      </c>
      <c r="F30" s="17"/>
      <c r="G30" s="17"/>
      <c r="H30" s="16"/>
      <c r="I30" s="13"/>
      <c r="J30" s="13"/>
      <c r="K30" s="13"/>
      <c r="L30" s="13"/>
      <c r="M30" s="152"/>
      <c r="N30" s="10"/>
      <c r="O30" s="44" t="s">
        <v>74</v>
      </c>
      <c r="P30" s="11" t="s">
        <v>16</v>
      </c>
      <c r="Q30" s="29">
        <f t="shared" si="289"/>
        <v>0</v>
      </c>
      <c r="R30" s="65">
        <v>0</v>
      </c>
      <c r="S30" s="65">
        <v>0</v>
      </c>
      <c r="T30" s="17"/>
      <c r="U30" s="17"/>
      <c r="V30" s="16"/>
      <c r="W30" s="13"/>
      <c r="X30" s="13"/>
      <c r="Y30" s="13"/>
      <c r="Z30" s="13"/>
      <c r="AA30" s="152"/>
      <c r="AB30" s="10"/>
      <c r="AC30" s="44" t="s">
        <v>74</v>
      </c>
      <c r="AD30" s="11" t="s">
        <v>16</v>
      </c>
      <c r="AE30" s="29">
        <f t="shared" si="290"/>
        <v>0</v>
      </c>
      <c r="AF30" s="65">
        <v>0</v>
      </c>
      <c r="AG30" s="65">
        <v>0</v>
      </c>
      <c r="AH30" s="17"/>
      <c r="AI30" s="17"/>
      <c r="AJ30" s="16"/>
      <c r="AK30" s="13"/>
      <c r="AL30" s="13"/>
      <c r="AM30" s="13"/>
      <c r="AN30" s="13"/>
      <c r="AO30" s="152"/>
      <c r="AP30" s="10"/>
      <c r="AQ30" s="44" t="s">
        <v>74</v>
      </c>
      <c r="AR30" s="11" t="s">
        <v>16</v>
      </c>
      <c r="AS30" s="29">
        <f t="shared" si="290"/>
        <v>0</v>
      </c>
      <c r="AT30" s="65">
        <v>0</v>
      </c>
      <c r="AU30" s="65">
        <v>0</v>
      </c>
      <c r="AV30" s="17"/>
      <c r="AW30" s="17"/>
      <c r="AX30" s="16"/>
      <c r="AY30" s="13"/>
      <c r="AZ30" s="13"/>
      <c r="BA30" s="13"/>
      <c r="BB30" s="13"/>
      <c r="BC30" s="152"/>
      <c r="BD30" s="10"/>
      <c r="BE30" s="44" t="s">
        <v>74</v>
      </c>
      <c r="BF30" s="11" t="s">
        <v>16</v>
      </c>
      <c r="BG30" s="29">
        <f t="shared" si="290"/>
        <v>0</v>
      </c>
      <c r="BH30" s="65">
        <v>0</v>
      </c>
      <c r="BI30" s="65">
        <v>0</v>
      </c>
      <c r="BJ30" s="17"/>
      <c r="BK30" s="17"/>
      <c r="BL30" s="16"/>
      <c r="BM30" s="13"/>
      <c r="BN30" s="13"/>
      <c r="BO30" s="13"/>
      <c r="BP30" s="13"/>
      <c r="BQ30" s="152"/>
      <c r="BR30" s="10"/>
      <c r="BS30" s="44" t="s">
        <v>74</v>
      </c>
      <c r="BT30" s="11" t="s">
        <v>16</v>
      </c>
      <c r="BU30" s="29">
        <f t="shared" si="290"/>
        <v>0</v>
      </c>
      <c r="BV30" s="65">
        <v>0</v>
      </c>
      <c r="BW30" s="65">
        <v>0</v>
      </c>
      <c r="BX30" s="17"/>
      <c r="BY30" s="17"/>
      <c r="BZ30" s="16"/>
      <c r="CA30" s="13"/>
      <c r="CB30" s="13"/>
      <c r="CC30" s="13"/>
      <c r="CD30" s="13"/>
      <c r="CE30" s="152"/>
      <c r="CF30" s="10"/>
      <c r="CG30" s="44" t="s">
        <v>74</v>
      </c>
      <c r="CH30" s="11" t="s">
        <v>16</v>
      </c>
      <c r="CI30" s="29">
        <f t="shared" si="290"/>
        <v>0</v>
      </c>
      <c r="CJ30" s="65">
        <v>0</v>
      </c>
      <c r="CK30" s="65">
        <v>0</v>
      </c>
      <c r="CL30" s="17"/>
      <c r="CM30" s="17"/>
      <c r="CN30" s="16"/>
      <c r="CO30" s="13"/>
      <c r="CP30" s="13"/>
      <c r="CQ30" s="13"/>
      <c r="CR30" s="13"/>
      <c r="CS30" s="152"/>
      <c r="CT30" s="10"/>
      <c r="CU30" s="44" t="s">
        <v>74</v>
      </c>
      <c r="CV30" s="11" t="s">
        <v>16</v>
      </c>
      <c r="CW30" s="29">
        <f t="shared" si="291"/>
        <v>0</v>
      </c>
      <c r="CX30" s="65">
        <v>0</v>
      </c>
      <c r="CY30" s="65">
        <v>0</v>
      </c>
      <c r="CZ30" s="17"/>
      <c r="DA30" s="17"/>
      <c r="DB30" s="16"/>
      <c r="DC30" s="13"/>
      <c r="DD30" s="13"/>
      <c r="DE30" s="13"/>
      <c r="DF30" s="13"/>
      <c r="DG30" s="152"/>
      <c r="DH30" s="10"/>
      <c r="DI30" s="44" t="s">
        <v>74</v>
      </c>
      <c r="DJ30" s="11" t="s">
        <v>16</v>
      </c>
      <c r="DK30" s="29">
        <f t="shared" si="291"/>
        <v>0</v>
      </c>
      <c r="DL30" s="65">
        <v>0</v>
      </c>
      <c r="DM30" s="65">
        <v>0</v>
      </c>
      <c r="DN30" s="17"/>
      <c r="DO30" s="17"/>
      <c r="DP30" s="16"/>
      <c r="DQ30" s="13"/>
      <c r="DR30" s="13"/>
      <c r="DS30" s="13"/>
      <c r="DT30" s="13"/>
      <c r="DU30" s="152"/>
      <c r="DV30" s="10"/>
      <c r="DW30" s="44" t="s">
        <v>74</v>
      </c>
      <c r="DX30" s="11" t="s">
        <v>16</v>
      </c>
      <c r="DY30" s="29">
        <f t="shared" si="291"/>
        <v>0</v>
      </c>
      <c r="DZ30" s="65">
        <v>0</v>
      </c>
      <c r="EA30" s="65">
        <v>0</v>
      </c>
      <c r="EB30" s="17"/>
      <c r="EC30" s="17"/>
      <c r="ED30" s="16"/>
      <c r="EE30" s="13"/>
      <c r="EF30" s="13"/>
      <c r="EG30" s="13"/>
      <c r="EH30" s="13"/>
      <c r="EI30" s="152"/>
      <c r="EJ30" s="10"/>
      <c r="EK30" s="44" t="s">
        <v>76</v>
      </c>
      <c r="EL30" s="11" t="str">
        <f>$B$53</f>
        <v>special component / blind</v>
      </c>
      <c r="EM30" s="14">
        <f>K53+Y53+AM53+BA53+BO53+CC53+CQ53+DE53+DS53+EG53</f>
        <v>0</v>
      </c>
      <c r="EO30" s="30"/>
      <c r="EP30" s="146"/>
      <c r="EQ30" s="765"/>
      <c r="ER30" s="116">
        <f t="shared" si="300"/>
        <v>0</v>
      </c>
      <c r="ES30" s="81">
        <f t="shared" si="204"/>
        <v>0</v>
      </c>
      <c r="ET30" s="280">
        <v>0</v>
      </c>
      <c r="EU30" s="9" t="s">
        <v>233</v>
      </c>
      <c r="EV30" s="581">
        <f t="shared" si="169"/>
        <v>0</v>
      </c>
      <c r="EW30" s="579">
        <f t="shared" si="127"/>
        <v>0</v>
      </c>
      <c r="EX30" s="582">
        <f t="shared" si="205"/>
        <v>0</v>
      </c>
      <c r="EY30" s="574">
        <f>EZ143</f>
        <v>0</v>
      </c>
      <c r="EZ30" s="575"/>
      <c r="FA30" s="567"/>
      <c r="FC30" s="46" t="s">
        <v>66</v>
      </c>
      <c r="FD30" s="72" t="s">
        <v>42</v>
      </c>
      <c r="FE30" s="141">
        <v>0</v>
      </c>
      <c r="FF30" s="141">
        <v>0</v>
      </c>
      <c r="FG30" s="142">
        <v>0</v>
      </c>
      <c r="FH30" s="9" t="s">
        <v>125</v>
      </c>
      <c r="FI30" s="122">
        <f t="shared" si="301"/>
        <v>0</v>
      </c>
      <c r="FJ30" s="602">
        <v>0</v>
      </c>
      <c r="FK30" s="604">
        <f t="shared" si="302"/>
        <v>0</v>
      </c>
      <c r="FL30" s="592"/>
      <c r="FM30" s="573"/>
      <c r="FN30" s="610">
        <f>SUM(FK30:FK31)</f>
        <v>0</v>
      </c>
      <c r="FO30" s="127">
        <f>IF(FO$4=0,0,FN30/$FO$4)</f>
        <v>0</v>
      </c>
      <c r="FP30" s="135" t="s">
        <v>66</v>
      </c>
      <c r="FQ30" s="522">
        <f>EX27</f>
        <v>0</v>
      </c>
      <c r="FR30" s="496">
        <f>FN30</f>
        <v>0</v>
      </c>
      <c r="FS30" s="567">
        <f>SUM(FQ30:FR30)</f>
        <v>0</v>
      </c>
    </row>
    <row r="31" spans="1:175" x14ac:dyDescent="0.25">
      <c r="A31" s="44" t="s">
        <v>74</v>
      </c>
      <c r="B31" s="99" t="s">
        <v>17</v>
      </c>
      <c r="C31" s="29">
        <f t="shared" si="288"/>
        <v>0</v>
      </c>
      <c r="D31" s="65">
        <v>0</v>
      </c>
      <c r="E31" s="65">
        <v>0</v>
      </c>
      <c r="F31" s="17"/>
      <c r="G31" s="17"/>
      <c r="H31" s="16"/>
      <c r="I31" s="13"/>
      <c r="J31" s="13"/>
      <c r="K31" s="13"/>
      <c r="L31" s="13"/>
      <c r="M31" s="152"/>
      <c r="N31" s="10"/>
      <c r="O31" s="44" t="s">
        <v>74</v>
      </c>
      <c r="P31" s="99" t="s">
        <v>17</v>
      </c>
      <c r="Q31" s="29">
        <f t="shared" si="289"/>
        <v>0</v>
      </c>
      <c r="R31" s="65">
        <v>0</v>
      </c>
      <c r="S31" s="65">
        <v>0</v>
      </c>
      <c r="T31" s="17"/>
      <c r="U31" s="17"/>
      <c r="V31" s="16"/>
      <c r="W31" s="13"/>
      <c r="X31" s="13"/>
      <c r="Y31" s="13"/>
      <c r="Z31" s="13"/>
      <c r="AA31" s="152"/>
      <c r="AB31" s="10"/>
      <c r="AC31" s="44" t="s">
        <v>74</v>
      </c>
      <c r="AD31" s="99" t="s">
        <v>17</v>
      </c>
      <c r="AE31" s="29">
        <f t="shared" si="290"/>
        <v>0</v>
      </c>
      <c r="AF31" s="65">
        <v>0</v>
      </c>
      <c r="AG31" s="65">
        <v>0</v>
      </c>
      <c r="AH31" s="17"/>
      <c r="AI31" s="17"/>
      <c r="AJ31" s="16"/>
      <c r="AK31" s="13"/>
      <c r="AL31" s="13"/>
      <c r="AM31" s="13"/>
      <c r="AN31" s="13"/>
      <c r="AO31" s="152"/>
      <c r="AP31" s="10"/>
      <c r="AQ31" s="44" t="s">
        <v>74</v>
      </c>
      <c r="AR31" s="99" t="s">
        <v>17</v>
      </c>
      <c r="AS31" s="29">
        <f t="shared" si="290"/>
        <v>0</v>
      </c>
      <c r="AT31" s="65">
        <v>0</v>
      </c>
      <c r="AU31" s="65">
        <v>0</v>
      </c>
      <c r="AV31" s="17"/>
      <c r="AW31" s="17"/>
      <c r="AX31" s="16"/>
      <c r="AY31" s="13"/>
      <c r="AZ31" s="13"/>
      <c r="BA31" s="13"/>
      <c r="BB31" s="13"/>
      <c r="BC31" s="152"/>
      <c r="BD31" s="10"/>
      <c r="BE31" s="44" t="s">
        <v>74</v>
      </c>
      <c r="BF31" s="99" t="s">
        <v>17</v>
      </c>
      <c r="BG31" s="29">
        <f t="shared" si="290"/>
        <v>0</v>
      </c>
      <c r="BH31" s="65">
        <v>0</v>
      </c>
      <c r="BI31" s="65">
        <v>0</v>
      </c>
      <c r="BJ31" s="17"/>
      <c r="BK31" s="17"/>
      <c r="BL31" s="16"/>
      <c r="BM31" s="13"/>
      <c r="BN31" s="13"/>
      <c r="BO31" s="13"/>
      <c r="BP31" s="13"/>
      <c r="BQ31" s="152"/>
      <c r="BR31" s="10"/>
      <c r="BS31" s="44" t="s">
        <v>74</v>
      </c>
      <c r="BT31" s="99" t="s">
        <v>17</v>
      </c>
      <c r="BU31" s="29">
        <f t="shared" si="290"/>
        <v>0</v>
      </c>
      <c r="BV31" s="65">
        <v>0</v>
      </c>
      <c r="BW31" s="65">
        <v>0</v>
      </c>
      <c r="BX31" s="17"/>
      <c r="BY31" s="17"/>
      <c r="BZ31" s="16"/>
      <c r="CA31" s="13"/>
      <c r="CB31" s="13"/>
      <c r="CC31" s="13"/>
      <c r="CD31" s="13"/>
      <c r="CE31" s="152"/>
      <c r="CF31" s="10"/>
      <c r="CG31" s="44" t="s">
        <v>74</v>
      </c>
      <c r="CH31" s="99" t="s">
        <v>17</v>
      </c>
      <c r="CI31" s="29">
        <f t="shared" si="290"/>
        <v>0</v>
      </c>
      <c r="CJ31" s="65">
        <v>0</v>
      </c>
      <c r="CK31" s="65">
        <v>0</v>
      </c>
      <c r="CL31" s="17"/>
      <c r="CM31" s="17"/>
      <c r="CN31" s="16"/>
      <c r="CO31" s="13"/>
      <c r="CP31" s="13"/>
      <c r="CQ31" s="13"/>
      <c r="CR31" s="13"/>
      <c r="CS31" s="152"/>
      <c r="CT31" s="10"/>
      <c r="CU31" s="44" t="s">
        <v>74</v>
      </c>
      <c r="CV31" s="99" t="s">
        <v>17</v>
      </c>
      <c r="CW31" s="29">
        <f t="shared" si="291"/>
        <v>0</v>
      </c>
      <c r="CX31" s="65">
        <v>0</v>
      </c>
      <c r="CY31" s="65">
        <v>0</v>
      </c>
      <c r="CZ31" s="17"/>
      <c r="DA31" s="17"/>
      <c r="DB31" s="16"/>
      <c r="DC31" s="13"/>
      <c r="DD31" s="13"/>
      <c r="DE31" s="13"/>
      <c r="DF31" s="13"/>
      <c r="DG31" s="152"/>
      <c r="DH31" s="10"/>
      <c r="DI31" s="44" t="s">
        <v>74</v>
      </c>
      <c r="DJ31" s="99" t="s">
        <v>17</v>
      </c>
      <c r="DK31" s="29">
        <f t="shared" si="291"/>
        <v>0</v>
      </c>
      <c r="DL31" s="65">
        <v>0</v>
      </c>
      <c r="DM31" s="65">
        <v>0</v>
      </c>
      <c r="DN31" s="17"/>
      <c r="DO31" s="17"/>
      <c r="DP31" s="16"/>
      <c r="DQ31" s="13"/>
      <c r="DR31" s="13"/>
      <c r="DS31" s="13"/>
      <c r="DT31" s="13"/>
      <c r="DU31" s="152"/>
      <c r="DV31" s="10"/>
      <c r="DW31" s="44" t="s">
        <v>74</v>
      </c>
      <c r="DX31" s="99" t="s">
        <v>17</v>
      </c>
      <c r="DY31" s="29">
        <f t="shared" si="291"/>
        <v>0</v>
      </c>
      <c r="DZ31" s="65">
        <v>0</v>
      </c>
      <c r="EA31" s="65">
        <v>0</v>
      </c>
      <c r="EB31" s="17"/>
      <c r="EC31" s="17"/>
      <c r="ED31" s="16"/>
      <c r="EE31" s="13"/>
      <c r="EF31" s="13"/>
      <c r="EG31" s="13"/>
      <c r="EH31" s="13"/>
      <c r="EI31" s="152"/>
      <c r="EJ31" s="10"/>
      <c r="EK31" s="44" t="s">
        <v>76</v>
      </c>
      <c r="EL31" s="11" t="str">
        <f>$B$54</f>
        <v>special component / blind</v>
      </c>
      <c r="EM31" s="14">
        <f t="shared" ref="EM31:EM37" si="303">K54+Y54+AM54+BA54+BO54+CC54+CQ54+DE54+DS54+EG54</f>
        <v>0</v>
      </c>
      <c r="EO31" s="30"/>
      <c r="EP31" s="146"/>
      <c r="EQ31" s="765"/>
      <c r="ER31" s="116">
        <f t="shared" si="300"/>
        <v>0</v>
      </c>
      <c r="ES31" s="81">
        <f t="shared" si="204"/>
        <v>0</v>
      </c>
      <c r="ET31" s="280">
        <v>0</v>
      </c>
      <c r="EU31" s="9" t="s">
        <v>233</v>
      </c>
      <c r="EV31" s="581">
        <f t="shared" si="169"/>
        <v>0</v>
      </c>
      <c r="EW31" s="579">
        <f t="shared" si="127"/>
        <v>0</v>
      </c>
      <c r="EX31" s="582">
        <f t="shared" si="205"/>
        <v>0</v>
      </c>
      <c r="EY31" s="574"/>
      <c r="EZ31" s="575"/>
      <c r="FA31" s="567"/>
      <c r="FC31" s="46" t="s">
        <v>66</v>
      </c>
      <c r="FD31" s="72" t="s">
        <v>42</v>
      </c>
      <c r="FE31" s="141">
        <v>0</v>
      </c>
      <c r="FF31" s="141">
        <v>0</v>
      </c>
      <c r="FG31" s="142">
        <v>0</v>
      </c>
      <c r="FH31" s="9" t="s">
        <v>125</v>
      </c>
      <c r="FI31" s="122">
        <f t="shared" si="301"/>
        <v>0</v>
      </c>
      <c r="FJ31" s="602">
        <v>0</v>
      </c>
      <c r="FK31" s="604">
        <f t="shared" si="302"/>
        <v>0</v>
      </c>
      <c r="FL31" s="592"/>
      <c r="FM31" s="573"/>
      <c r="FN31" s="607"/>
      <c r="FO31" s="127"/>
      <c r="FP31" s="135"/>
      <c r="FQ31" s="522"/>
      <c r="FR31" s="61"/>
      <c r="FS31" s="567"/>
    </row>
    <row r="32" spans="1:175" x14ac:dyDescent="0.25">
      <c r="A32" s="44"/>
      <c r="B32" s="11"/>
      <c r="C32" s="8"/>
      <c r="D32" s="942" t="s">
        <v>21</v>
      </c>
      <c r="E32" s="286" t="s">
        <v>36</v>
      </c>
      <c r="F32" s="942"/>
      <c r="G32" s="942" t="s">
        <v>21</v>
      </c>
      <c r="H32" s="286" t="s">
        <v>36</v>
      </c>
      <c r="I32" s="16"/>
      <c r="J32" s="13"/>
      <c r="K32" s="13"/>
      <c r="L32" s="13"/>
      <c r="M32" s="152"/>
      <c r="N32" s="10"/>
      <c r="O32" s="44"/>
      <c r="P32" s="11"/>
      <c r="Q32" s="8"/>
      <c r="R32" s="942" t="s">
        <v>21</v>
      </c>
      <c r="S32" s="286" t="s">
        <v>36</v>
      </c>
      <c r="T32" s="942"/>
      <c r="U32" s="942" t="s">
        <v>21</v>
      </c>
      <c r="V32" s="286" t="s">
        <v>36</v>
      </c>
      <c r="W32" s="16"/>
      <c r="X32" s="13"/>
      <c r="Y32" s="13"/>
      <c r="Z32" s="13"/>
      <c r="AA32" s="152"/>
      <c r="AB32" s="10"/>
      <c r="AC32" s="44"/>
      <c r="AD32" s="11"/>
      <c r="AE32" s="8"/>
      <c r="AF32" s="942" t="s">
        <v>21</v>
      </c>
      <c r="AG32" s="286" t="s">
        <v>36</v>
      </c>
      <c r="AH32" s="942"/>
      <c r="AI32" s="942" t="s">
        <v>21</v>
      </c>
      <c r="AJ32" s="286" t="s">
        <v>36</v>
      </c>
      <c r="AK32" s="16"/>
      <c r="AL32" s="13"/>
      <c r="AM32" s="13"/>
      <c r="AN32" s="13"/>
      <c r="AO32" s="152"/>
      <c r="AP32" s="10"/>
      <c r="AQ32" s="44"/>
      <c r="AR32" s="11"/>
      <c r="AS32" s="8"/>
      <c r="AT32" s="942" t="s">
        <v>21</v>
      </c>
      <c r="AU32" s="286" t="s">
        <v>36</v>
      </c>
      <c r="AV32" s="942"/>
      <c r="AW32" s="942" t="s">
        <v>21</v>
      </c>
      <c r="AX32" s="286" t="s">
        <v>36</v>
      </c>
      <c r="AY32" s="16"/>
      <c r="AZ32" s="13"/>
      <c r="BA32" s="13"/>
      <c r="BB32" s="13"/>
      <c r="BC32" s="152"/>
      <c r="BD32" s="10"/>
      <c r="BE32" s="44"/>
      <c r="BF32" s="11"/>
      <c r="BG32" s="8"/>
      <c r="BH32" s="942" t="s">
        <v>21</v>
      </c>
      <c r="BI32" s="286" t="s">
        <v>36</v>
      </c>
      <c r="BJ32" s="942"/>
      <c r="BK32" s="942" t="s">
        <v>21</v>
      </c>
      <c r="BL32" s="286" t="s">
        <v>36</v>
      </c>
      <c r="BM32" s="16"/>
      <c r="BN32" s="13"/>
      <c r="BO32" s="13"/>
      <c r="BP32" s="13"/>
      <c r="BQ32" s="152"/>
      <c r="BR32" s="10"/>
      <c r="BS32" s="44"/>
      <c r="BT32" s="11"/>
      <c r="BU32" s="8"/>
      <c r="BV32" s="942" t="s">
        <v>21</v>
      </c>
      <c r="BW32" s="286" t="s">
        <v>36</v>
      </c>
      <c r="BX32" s="942"/>
      <c r="BY32" s="942" t="s">
        <v>21</v>
      </c>
      <c r="BZ32" s="286" t="s">
        <v>36</v>
      </c>
      <c r="CA32" s="16"/>
      <c r="CB32" s="13"/>
      <c r="CC32" s="13"/>
      <c r="CD32" s="13"/>
      <c r="CE32" s="152"/>
      <c r="CF32" s="10"/>
      <c r="CG32" s="44"/>
      <c r="CH32" s="11"/>
      <c r="CI32" s="8"/>
      <c r="CJ32" s="942" t="s">
        <v>21</v>
      </c>
      <c r="CK32" s="286" t="s">
        <v>36</v>
      </c>
      <c r="CL32" s="942"/>
      <c r="CM32" s="942" t="s">
        <v>21</v>
      </c>
      <c r="CN32" s="286" t="s">
        <v>36</v>
      </c>
      <c r="CO32" s="16"/>
      <c r="CP32" s="13"/>
      <c r="CQ32" s="13"/>
      <c r="CR32" s="13"/>
      <c r="CS32" s="152"/>
      <c r="CT32" s="10"/>
      <c r="CU32" s="44"/>
      <c r="CV32" s="11"/>
      <c r="CW32" s="8"/>
      <c r="CX32" s="942" t="s">
        <v>21</v>
      </c>
      <c r="CY32" s="286" t="s">
        <v>36</v>
      </c>
      <c r="CZ32" s="942"/>
      <c r="DA32" s="942" t="s">
        <v>21</v>
      </c>
      <c r="DB32" s="286" t="s">
        <v>36</v>
      </c>
      <c r="DC32" s="16"/>
      <c r="DD32" s="13"/>
      <c r="DE32" s="13"/>
      <c r="DF32" s="13"/>
      <c r="DG32" s="152"/>
      <c r="DH32" s="10"/>
      <c r="DI32" s="44"/>
      <c r="DJ32" s="11"/>
      <c r="DK32" s="8"/>
      <c r="DL32" s="942" t="s">
        <v>21</v>
      </c>
      <c r="DM32" s="286" t="s">
        <v>36</v>
      </c>
      <c r="DN32" s="942"/>
      <c r="DO32" s="942" t="s">
        <v>21</v>
      </c>
      <c r="DP32" s="286" t="s">
        <v>36</v>
      </c>
      <c r="DQ32" s="16"/>
      <c r="DR32" s="13"/>
      <c r="DS32" s="13"/>
      <c r="DT32" s="13"/>
      <c r="DU32" s="152"/>
      <c r="DV32" s="10"/>
      <c r="DW32" s="44"/>
      <c r="DX32" s="11"/>
      <c r="DY32" s="8"/>
      <c r="DZ32" s="942" t="s">
        <v>21</v>
      </c>
      <c r="EA32" s="286" t="s">
        <v>36</v>
      </c>
      <c r="EB32" s="942"/>
      <c r="EC32" s="942" t="s">
        <v>21</v>
      </c>
      <c r="ED32" s="286" t="s">
        <v>36</v>
      </c>
      <c r="EE32" s="16"/>
      <c r="EF32" s="13"/>
      <c r="EG32" s="13"/>
      <c r="EH32" s="13"/>
      <c r="EI32" s="152"/>
      <c r="EJ32" s="10"/>
      <c r="EK32" s="44" t="s">
        <v>76</v>
      </c>
      <c r="EL32" s="11" t="str">
        <f>$B$55</f>
        <v>special component / blind</v>
      </c>
      <c r="EM32" s="14">
        <f t="shared" si="303"/>
        <v>0</v>
      </c>
      <c r="EO32" s="30"/>
      <c r="EP32" s="146"/>
      <c r="EQ32" s="765"/>
      <c r="ER32" s="116">
        <f t="shared" si="300"/>
        <v>0</v>
      </c>
      <c r="ES32" s="81">
        <f t="shared" si="204"/>
        <v>0</v>
      </c>
      <c r="ET32" s="280">
        <v>0</v>
      </c>
      <c r="EU32" s="9" t="s">
        <v>233</v>
      </c>
      <c r="EV32" s="581">
        <f t="shared" si="169"/>
        <v>0</v>
      </c>
      <c r="EW32" s="579">
        <f t="shared" si="127"/>
        <v>0</v>
      </c>
      <c r="EX32" s="582">
        <f t="shared" si="205"/>
        <v>0</v>
      </c>
      <c r="EY32" s="574"/>
      <c r="EZ32" s="575"/>
      <c r="FA32" s="567"/>
      <c r="FC32" s="46" t="s">
        <v>585</v>
      </c>
      <c r="FD32" s="72" t="s">
        <v>42</v>
      </c>
      <c r="FE32" s="141">
        <v>0</v>
      </c>
      <c r="FF32" s="141">
        <v>0</v>
      </c>
      <c r="FG32" s="142">
        <v>0</v>
      </c>
      <c r="FH32" s="9" t="s">
        <v>125</v>
      </c>
      <c r="FI32" s="122">
        <f t="shared" si="301"/>
        <v>0</v>
      </c>
      <c r="FJ32" s="602">
        <v>0</v>
      </c>
      <c r="FK32" s="604">
        <f t="shared" si="302"/>
        <v>0</v>
      </c>
      <c r="FL32" s="592"/>
      <c r="FM32" s="573"/>
      <c r="FN32" s="610">
        <f>SUM(FK32:FK33)</f>
        <v>0</v>
      </c>
      <c r="FO32" s="127">
        <f>IF(FO$4=0,0,FN32/$FO$4)</f>
        <v>0</v>
      </c>
      <c r="FP32" s="135" t="s">
        <v>68</v>
      </c>
      <c r="FQ32" s="522">
        <f>EX28</f>
        <v>0</v>
      </c>
      <c r="FR32" s="496">
        <f>FN32</f>
        <v>0</v>
      </c>
      <c r="FS32" s="567">
        <f>SUM(FQ32:FR32)</f>
        <v>0</v>
      </c>
    </row>
    <row r="33" spans="1:175" ht="13.5" customHeight="1" x14ac:dyDescent="0.25">
      <c r="A33" s="44" t="s">
        <v>67</v>
      </c>
      <c r="B33" s="11" t="s">
        <v>70</v>
      </c>
      <c r="C33" s="8"/>
      <c r="D33" s="65">
        <v>0</v>
      </c>
      <c r="E33" s="70">
        <v>0</v>
      </c>
      <c r="F33" s="287" t="s">
        <v>120</v>
      </c>
      <c r="G33" s="65">
        <v>0</v>
      </c>
      <c r="H33" s="70">
        <v>0</v>
      </c>
      <c r="I33" s="16">
        <f>D33*E33+G33*H33</f>
        <v>0</v>
      </c>
      <c r="J33" s="13">
        <f>IF(E$113=0,0,I33/E$113)</f>
        <v>0</v>
      </c>
      <c r="K33" s="13">
        <f>(J33*G$2)</f>
        <v>0</v>
      </c>
      <c r="L33" s="13"/>
      <c r="M33" s="152"/>
      <c r="N33" s="10"/>
      <c r="O33" s="44" t="s">
        <v>67</v>
      </c>
      <c r="P33" s="11" t="s">
        <v>70</v>
      </c>
      <c r="Q33" s="8"/>
      <c r="R33" s="65">
        <v>0</v>
      </c>
      <c r="S33" s="70">
        <v>0</v>
      </c>
      <c r="T33" s="287" t="s">
        <v>120</v>
      </c>
      <c r="U33" s="65">
        <v>0</v>
      </c>
      <c r="V33" s="70">
        <v>0</v>
      </c>
      <c r="W33" s="16">
        <f>R33*S33+U33*V33</f>
        <v>0</v>
      </c>
      <c r="X33" s="13">
        <f>IF(S$113=0,0,W33/S$113)</f>
        <v>0</v>
      </c>
      <c r="Y33" s="13">
        <f>(X33*U$2)</f>
        <v>0</v>
      </c>
      <c r="Z33" s="13"/>
      <c r="AA33" s="152"/>
      <c r="AB33" s="10"/>
      <c r="AC33" s="44" t="s">
        <v>67</v>
      </c>
      <c r="AD33" s="11" t="s">
        <v>70</v>
      </c>
      <c r="AE33" s="8"/>
      <c r="AF33" s="65">
        <v>0</v>
      </c>
      <c r="AG33" s="70">
        <v>0</v>
      </c>
      <c r="AH33" s="287" t="s">
        <v>120</v>
      </c>
      <c r="AI33" s="65">
        <v>0</v>
      </c>
      <c r="AJ33" s="70">
        <v>0</v>
      </c>
      <c r="AK33" s="16">
        <f t="shared" ref="AK33" si="304">AF33*AG33+AI33*AJ33</f>
        <v>0</v>
      </c>
      <c r="AL33" s="13">
        <f t="shared" ref="AL33:AL35" si="305">IF(AG$113=0,0,AK33/AG$113)</f>
        <v>0</v>
      </c>
      <c r="AM33" s="13">
        <f t="shared" ref="AM33:AM35" si="306">(AL33*AI$2)</f>
        <v>0</v>
      </c>
      <c r="AN33" s="13"/>
      <c r="AO33" s="152"/>
      <c r="AP33" s="10"/>
      <c r="AQ33" s="44" t="s">
        <v>67</v>
      </c>
      <c r="AR33" s="11" t="s">
        <v>70</v>
      </c>
      <c r="AS33" s="8"/>
      <c r="AT33" s="65">
        <v>0</v>
      </c>
      <c r="AU33" s="70">
        <v>0</v>
      </c>
      <c r="AV33" s="287" t="s">
        <v>120</v>
      </c>
      <c r="AW33" s="65">
        <v>0</v>
      </c>
      <c r="AX33" s="70">
        <v>0</v>
      </c>
      <c r="AY33" s="16">
        <f t="shared" ref="AY33" si="307">AT33*AU33+AW33*AX33</f>
        <v>0</v>
      </c>
      <c r="AZ33" s="13">
        <f t="shared" ref="AZ33:AZ35" si="308">IF(AU$113=0,0,AY33/AU$113)</f>
        <v>0</v>
      </c>
      <c r="BA33" s="13">
        <f t="shared" ref="BA33:BA35" si="309">(AZ33*AW$2)</f>
        <v>0</v>
      </c>
      <c r="BB33" s="13"/>
      <c r="BC33" s="152"/>
      <c r="BD33" s="10"/>
      <c r="BE33" s="44" t="s">
        <v>67</v>
      </c>
      <c r="BF33" s="11" t="s">
        <v>70</v>
      </c>
      <c r="BG33" s="8"/>
      <c r="BH33" s="65">
        <v>0</v>
      </c>
      <c r="BI33" s="70">
        <v>0</v>
      </c>
      <c r="BJ33" s="287" t="s">
        <v>120</v>
      </c>
      <c r="BK33" s="65">
        <v>0</v>
      </c>
      <c r="BL33" s="70">
        <v>0</v>
      </c>
      <c r="BM33" s="16">
        <f t="shared" ref="BM33" si="310">BH33*BI33+BK33*BL33</f>
        <v>0</v>
      </c>
      <c r="BN33" s="13">
        <f t="shared" ref="BN33:BN35" si="311">IF(BI$113=0,0,BM33/BI$113)</f>
        <v>0</v>
      </c>
      <c r="BO33" s="13">
        <f t="shared" ref="BO33:BO35" si="312">(BN33*BK$2)</f>
        <v>0</v>
      </c>
      <c r="BP33" s="13"/>
      <c r="BQ33" s="152"/>
      <c r="BR33" s="10"/>
      <c r="BS33" s="44" t="s">
        <v>67</v>
      </c>
      <c r="BT33" s="11" t="s">
        <v>70</v>
      </c>
      <c r="BU33" s="8"/>
      <c r="BV33" s="65">
        <v>0</v>
      </c>
      <c r="BW33" s="70">
        <v>0</v>
      </c>
      <c r="BX33" s="287" t="s">
        <v>120</v>
      </c>
      <c r="BY33" s="65">
        <v>0</v>
      </c>
      <c r="BZ33" s="70">
        <v>0</v>
      </c>
      <c r="CA33" s="16">
        <f t="shared" ref="CA33" si="313">BV33*BW33+BY33*BZ33</f>
        <v>0</v>
      </c>
      <c r="CB33" s="13">
        <f t="shared" ref="CB33:CB35" si="314">IF(BW$113=0,0,CA33/BW$113)</f>
        <v>0</v>
      </c>
      <c r="CC33" s="13">
        <f t="shared" ref="CC33:CC35" si="315">(CB33*BY$2)</f>
        <v>0</v>
      </c>
      <c r="CD33" s="13"/>
      <c r="CE33" s="152"/>
      <c r="CF33" s="10"/>
      <c r="CG33" s="44" t="s">
        <v>67</v>
      </c>
      <c r="CH33" s="11" t="s">
        <v>70</v>
      </c>
      <c r="CI33" s="8"/>
      <c r="CJ33" s="65">
        <v>0</v>
      </c>
      <c r="CK33" s="70">
        <v>0</v>
      </c>
      <c r="CL33" s="287" t="s">
        <v>120</v>
      </c>
      <c r="CM33" s="65">
        <v>0</v>
      </c>
      <c r="CN33" s="70">
        <v>0</v>
      </c>
      <c r="CO33" s="16">
        <f t="shared" ref="CO33" si="316">CJ33*CK33+CM33*CN33</f>
        <v>0</v>
      </c>
      <c r="CP33" s="13">
        <f t="shared" ref="CP33:CP35" si="317">IF(CK$113=0,0,CO33/CK$113)</f>
        <v>0</v>
      </c>
      <c r="CQ33" s="13">
        <f t="shared" ref="CQ33:CQ35" si="318">(CP33*CM$2)</f>
        <v>0</v>
      </c>
      <c r="CR33" s="13"/>
      <c r="CS33" s="152"/>
      <c r="CT33" s="10"/>
      <c r="CU33" s="44" t="s">
        <v>67</v>
      </c>
      <c r="CV33" s="11" t="s">
        <v>70</v>
      </c>
      <c r="CW33" s="8"/>
      <c r="CX33" s="65">
        <v>0</v>
      </c>
      <c r="CY33" s="70">
        <v>0</v>
      </c>
      <c r="CZ33" s="287" t="s">
        <v>120</v>
      </c>
      <c r="DA33" s="65">
        <v>0</v>
      </c>
      <c r="DB33" s="70">
        <v>0</v>
      </c>
      <c r="DC33" s="16">
        <f t="shared" ref="DC33" si="319">CX33*CY33+DA33*DB33</f>
        <v>0</v>
      </c>
      <c r="DD33" s="13">
        <f t="shared" ref="DD33:DD35" si="320">IF(CY$113=0,0,DC33/CY$113)</f>
        <v>0</v>
      </c>
      <c r="DE33" s="13">
        <f t="shared" ref="DE33:DE35" si="321">(DD33*DA$2)</f>
        <v>0</v>
      </c>
      <c r="DF33" s="13"/>
      <c r="DG33" s="152"/>
      <c r="DH33" s="10"/>
      <c r="DI33" s="44" t="s">
        <v>67</v>
      </c>
      <c r="DJ33" s="11" t="s">
        <v>70</v>
      </c>
      <c r="DK33" s="8"/>
      <c r="DL33" s="65">
        <v>0</v>
      </c>
      <c r="DM33" s="70">
        <v>0</v>
      </c>
      <c r="DN33" s="287" t="s">
        <v>120</v>
      </c>
      <c r="DO33" s="65">
        <v>0</v>
      </c>
      <c r="DP33" s="70">
        <v>0</v>
      </c>
      <c r="DQ33" s="16">
        <f t="shared" ref="DQ33" si="322">DL33*DM33+DO33*DP33</f>
        <v>0</v>
      </c>
      <c r="DR33" s="13">
        <f t="shared" ref="DR33:DR35" si="323">IF(DM$113=0,0,DQ33/DM$113)</f>
        <v>0</v>
      </c>
      <c r="DS33" s="13">
        <f t="shared" ref="DS33:DS35" si="324">(DR33*DO$2)</f>
        <v>0</v>
      </c>
      <c r="DT33" s="13"/>
      <c r="DU33" s="152"/>
      <c r="DV33" s="10"/>
      <c r="DW33" s="44" t="s">
        <v>67</v>
      </c>
      <c r="DX33" s="11" t="s">
        <v>70</v>
      </c>
      <c r="DY33" s="8"/>
      <c r="DZ33" s="65">
        <v>0</v>
      </c>
      <c r="EA33" s="70">
        <v>0</v>
      </c>
      <c r="EB33" s="287" t="s">
        <v>120</v>
      </c>
      <c r="EC33" s="65">
        <v>0</v>
      </c>
      <c r="ED33" s="70">
        <v>0</v>
      </c>
      <c r="EE33" s="16">
        <f t="shared" ref="EE33" si="325">DZ33*EA33+EC33*ED33</f>
        <v>0</v>
      </c>
      <c r="EF33" s="13">
        <f t="shared" ref="EF33:EF35" si="326">IF(EA$113=0,0,EE33/EA$113)</f>
        <v>0</v>
      </c>
      <c r="EG33" s="13">
        <f t="shared" ref="EG33:EG35" si="327">(EF33*EC$2)</f>
        <v>0</v>
      </c>
      <c r="EH33" s="13"/>
      <c r="EI33" s="152"/>
      <c r="EJ33" s="10"/>
      <c r="EK33" s="44" t="s">
        <v>76</v>
      </c>
      <c r="EL33" s="11" t="str">
        <f>$B$56</f>
        <v>special component / blind</v>
      </c>
      <c r="EM33" s="14">
        <f t="shared" si="303"/>
        <v>0</v>
      </c>
      <c r="EO33" s="30"/>
      <c r="EP33" s="146"/>
      <c r="EQ33" s="765"/>
      <c r="ER33" s="116">
        <f t="shared" si="300"/>
        <v>0</v>
      </c>
      <c r="ES33" s="81">
        <f t="shared" si="204"/>
        <v>0</v>
      </c>
      <c r="ET33" s="280">
        <v>0</v>
      </c>
      <c r="EU33" s="9" t="s">
        <v>233</v>
      </c>
      <c r="EV33" s="581">
        <f t="shared" si="169"/>
        <v>0</v>
      </c>
      <c r="EW33" s="579">
        <f t="shared" si="127"/>
        <v>0</v>
      </c>
      <c r="EX33" s="582">
        <f t="shared" si="205"/>
        <v>0</v>
      </c>
      <c r="EY33" s="574"/>
      <c r="EZ33" s="575"/>
      <c r="FA33" s="567"/>
      <c r="FC33" s="46" t="s">
        <v>585</v>
      </c>
      <c r="FD33" s="72" t="s">
        <v>42</v>
      </c>
      <c r="FE33" s="141">
        <v>0</v>
      </c>
      <c r="FF33" s="141">
        <v>0</v>
      </c>
      <c r="FG33" s="142">
        <v>0</v>
      </c>
      <c r="FH33" s="9" t="s">
        <v>125</v>
      </c>
      <c r="FI33" s="122">
        <f t="shared" si="301"/>
        <v>0</v>
      </c>
      <c r="FJ33" s="602">
        <v>0</v>
      </c>
      <c r="FK33" s="604">
        <f t="shared" si="302"/>
        <v>0</v>
      </c>
      <c r="FL33" s="590"/>
      <c r="FM33" s="569"/>
      <c r="FN33" s="607"/>
      <c r="FO33" s="127"/>
      <c r="FP33" s="135"/>
      <c r="FQ33" s="522"/>
      <c r="FR33" s="61"/>
      <c r="FS33" s="567"/>
    </row>
    <row r="34" spans="1:175" x14ac:dyDescent="0.25">
      <c r="A34" s="44" t="s">
        <v>65</v>
      </c>
      <c r="B34" s="11" t="s">
        <v>64</v>
      </c>
      <c r="C34" s="8"/>
      <c r="D34" s="942"/>
      <c r="E34" s="942"/>
      <c r="F34" s="942"/>
      <c r="G34" s="65">
        <v>0</v>
      </c>
      <c r="H34" s="70">
        <v>0</v>
      </c>
      <c r="I34" s="16">
        <f>G34*H34</f>
        <v>0</v>
      </c>
      <c r="J34" s="13">
        <f>IF(E$113=0,0,I34/E$113)</f>
        <v>0</v>
      </c>
      <c r="K34" s="13">
        <f>(J34*G$2)</f>
        <v>0</v>
      </c>
      <c r="L34" s="13"/>
      <c r="M34" s="152"/>
      <c r="N34" s="10"/>
      <c r="O34" s="44" t="s">
        <v>65</v>
      </c>
      <c r="P34" s="11" t="s">
        <v>64</v>
      </c>
      <c r="Q34" s="8"/>
      <c r="R34" s="942"/>
      <c r="S34" s="942"/>
      <c r="T34" s="942"/>
      <c r="U34" s="65">
        <v>0</v>
      </c>
      <c r="V34" s="70">
        <v>0</v>
      </c>
      <c r="W34" s="16">
        <f>U34*V34</f>
        <v>0</v>
      </c>
      <c r="X34" s="13">
        <f>IF(S$113=0,0,W34/S$113)</f>
        <v>0</v>
      </c>
      <c r="Y34" s="13">
        <f>(X34*U$2)</f>
        <v>0</v>
      </c>
      <c r="Z34" s="13"/>
      <c r="AA34" s="152"/>
      <c r="AB34" s="10"/>
      <c r="AC34" s="44" t="s">
        <v>65</v>
      </c>
      <c r="AD34" s="11" t="s">
        <v>64</v>
      </c>
      <c r="AE34" s="8"/>
      <c r="AF34" s="942"/>
      <c r="AG34" s="942"/>
      <c r="AH34" s="942"/>
      <c r="AI34" s="65">
        <v>0</v>
      </c>
      <c r="AJ34" s="70">
        <v>0</v>
      </c>
      <c r="AK34" s="16">
        <f t="shared" ref="AK34:AK35" si="328">AI34*AJ34</f>
        <v>0</v>
      </c>
      <c r="AL34" s="13">
        <f t="shared" si="305"/>
        <v>0</v>
      </c>
      <c r="AM34" s="13">
        <f t="shared" si="306"/>
        <v>0</v>
      </c>
      <c r="AN34" s="13"/>
      <c r="AO34" s="152"/>
      <c r="AP34" s="10"/>
      <c r="AQ34" s="44" t="s">
        <v>65</v>
      </c>
      <c r="AR34" s="11" t="s">
        <v>64</v>
      </c>
      <c r="AS34" s="8"/>
      <c r="AT34" s="942"/>
      <c r="AU34" s="942"/>
      <c r="AV34" s="942"/>
      <c r="AW34" s="65">
        <v>0</v>
      </c>
      <c r="AX34" s="70">
        <v>0</v>
      </c>
      <c r="AY34" s="16">
        <f t="shared" ref="AY34:AY35" si="329">AW34*AX34</f>
        <v>0</v>
      </c>
      <c r="AZ34" s="13">
        <f t="shared" si="308"/>
        <v>0</v>
      </c>
      <c r="BA34" s="13">
        <f t="shared" si="309"/>
        <v>0</v>
      </c>
      <c r="BB34" s="13"/>
      <c r="BC34" s="152"/>
      <c r="BD34" s="10"/>
      <c r="BE34" s="44" t="s">
        <v>65</v>
      </c>
      <c r="BF34" s="11" t="s">
        <v>64</v>
      </c>
      <c r="BG34" s="8"/>
      <c r="BH34" s="942"/>
      <c r="BI34" s="942"/>
      <c r="BJ34" s="942"/>
      <c r="BK34" s="65">
        <v>0</v>
      </c>
      <c r="BL34" s="70">
        <v>0</v>
      </c>
      <c r="BM34" s="16">
        <f t="shared" ref="BM34:BM35" si="330">BK34*BL34</f>
        <v>0</v>
      </c>
      <c r="BN34" s="13">
        <f t="shared" si="311"/>
        <v>0</v>
      </c>
      <c r="BO34" s="13">
        <f t="shared" si="312"/>
        <v>0</v>
      </c>
      <c r="BP34" s="13"/>
      <c r="BQ34" s="152"/>
      <c r="BR34" s="10"/>
      <c r="BS34" s="44" t="s">
        <v>65</v>
      </c>
      <c r="BT34" s="11" t="s">
        <v>64</v>
      </c>
      <c r="BU34" s="8"/>
      <c r="BV34" s="942"/>
      <c r="BW34" s="942"/>
      <c r="BX34" s="942"/>
      <c r="BY34" s="65">
        <v>0</v>
      </c>
      <c r="BZ34" s="70">
        <v>0</v>
      </c>
      <c r="CA34" s="16">
        <f t="shared" ref="CA34:CA35" si="331">BY34*BZ34</f>
        <v>0</v>
      </c>
      <c r="CB34" s="13">
        <f t="shared" si="314"/>
        <v>0</v>
      </c>
      <c r="CC34" s="13">
        <f t="shared" si="315"/>
        <v>0</v>
      </c>
      <c r="CD34" s="13"/>
      <c r="CE34" s="152"/>
      <c r="CF34" s="10"/>
      <c r="CG34" s="44" t="s">
        <v>65</v>
      </c>
      <c r="CH34" s="11" t="s">
        <v>64</v>
      </c>
      <c r="CI34" s="8"/>
      <c r="CJ34" s="942"/>
      <c r="CK34" s="942"/>
      <c r="CL34" s="942"/>
      <c r="CM34" s="65">
        <v>0</v>
      </c>
      <c r="CN34" s="70">
        <v>0</v>
      </c>
      <c r="CO34" s="16">
        <f t="shared" ref="CO34:CO35" si="332">CM34*CN34</f>
        <v>0</v>
      </c>
      <c r="CP34" s="13">
        <f t="shared" si="317"/>
        <v>0</v>
      </c>
      <c r="CQ34" s="13">
        <f t="shared" si="318"/>
        <v>0</v>
      </c>
      <c r="CR34" s="13"/>
      <c r="CS34" s="152"/>
      <c r="CT34" s="10"/>
      <c r="CU34" s="44" t="s">
        <v>65</v>
      </c>
      <c r="CV34" s="11" t="s">
        <v>64</v>
      </c>
      <c r="CW34" s="8"/>
      <c r="CX34" s="942"/>
      <c r="CY34" s="942"/>
      <c r="CZ34" s="942"/>
      <c r="DA34" s="65">
        <v>0</v>
      </c>
      <c r="DB34" s="70">
        <v>0</v>
      </c>
      <c r="DC34" s="16">
        <f t="shared" ref="DC34:DC35" si="333">DA34*DB34</f>
        <v>0</v>
      </c>
      <c r="DD34" s="13">
        <f t="shared" si="320"/>
        <v>0</v>
      </c>
      <c r="DE34" s="13">
        <f t="shared" si="321"/>
        <v>0</v>
      </c>
      <c r="DF34" s="13"/>
      <c r="DG34" s="152"/>
      <c r="DH34" s="10"/>
      <c r="DI34" s="44" t="s">
        <v>65</v>
      </c>
      <c r="DJ34" s="11" t="s">
        <v>64</v>
      </c>
      <c r="DK34" s="8"/>
      <c r="DL34" s="942"/>
      <c r="DM34" s="942"/>
      <c r="DN34" s="942"/>
      <c r="DO34" s="65">
        <v>0</v>
      </c>
      <c r="DP34" s="70">
        <v>0</v>
      </c>
      <c r="DQ34" s="16">
        <f t="shared" ref="DQ34:DQ35" si="334">DO34*DP34</f>
        <v>0</v>
      </c>
      <c r="DR34" s="13">
        <f t="shared" si="323"/>
        <v>0</v>
      </c>
      <c r="DS34" s="13">
        <f t="shared" si="324"/>
        <v>0</v>
      </c>
      <c r="DT34" s="13"/>
      <c r="DU34" s="152"/>
      <c r="DV34" s="10"/>
      <c r="DW34" s="44" t="s">
        <v>65</v>
      </c>
      <c r="DX34" s="11" t="s">
        <v>64</v>
      </c>
      <c r="DY34" s="8"/>
      <c r="DZ34" s="942"/>
      <c r="EA34" s="942"/>
      <c r="EB34" s="942"/>
      <c r="EC34" s="65">
        <v>0</v>
      </c>
      <c r="ED34" s="70">
        <v>0</v>
      </c>
      <c r="EE34" s="16">
        <f t="shared" ref="EE34:EE35" si="335">EC34*ED34</f>
        <v>0</v>
      </c>
      <c r="EF34" s="13">
        <f t="shared" si="326"/>
        <v>0</v>
      </c>
      <c r="EG34" s="13">
        <f t="shared" si="327"/>
        <v>0</v>
      </c>
      <c r="EH34" s="13"/>
      <c r="EI34" s="152"/>
      <c r="EJ34" s="10"/>
      <c r="EK34" s="44" t="s">
        <v>76</v>
      </c>
      <c r="EL34" s="11" t="str">
        <f>$B$57</f>
        <v>special component / blind</v>
      </c>
      <c r="EM34" s="14">
        <f t="shared" si="303"/>
        <v>0</v>
      </c>
      <c r="EO34" s="30"/>
      <c r="EP34" s="146"/>
      <c r="EQ34" s="765"/>
      <c r="ER34" s="116">
        <f t="shared" si="300"/>
        <v>0</v>
      </c>
      <c r="ES34" s="81">
        <f t="shared" si="204"/>
        <v>0</v>
      </c>
      <c r="ET34" s="280">
        <v>0</v>
      </c>
      <c r="EU34" s="9" t="s">
        <v>233</v>
      </c>
      <c r="EV34" s="581">
        <f t="shared" si="169"/>
        <v>0</v>
      </c>
      <c r="EW34" s="579">
        <f t="shared" si="127"/>
        <v>0</v>
      </c>
      <c r="EX34" s="582">
        <f t="shared" si="205"/>
        <v>0</v>
      </c>
      <c r="EY34" s="574"/>
      <c r="EZ34" s="575"/>
      <c r="FA34" s="567"/>
      <c r="FC34" s="46" t="s">
        <v>65</v>
      </c>
      <c r="FD34" s="72" t="s">
        <v>42</v>
      </c>
      <c r="FE34" s="141">
        <v>0</v>
      </c>
      <c r="FF34" s="141">
        <v>0</v>
      </c>
      <c r="FG34" s="142">
        <v>0</v>
      </c>
      <c r="FH34" s="9" t="s">
        <v>125</v>
      </c>
      <c r="FI34" s="122">
        <f t="shared" si="301"/>
        <v>0</v>
      </c>
      <c r="FJ34" s="602">
        <v>0</v>
      </c>
      <c r="FK34" s="604">
        <f t="shared" si="302"/>
        <v>0</v>
      </c>
      <c r="FL34" s="591">
        <f>FR133</f>
        <v>0</v>
      </c>
      <c r="FM34" s="575"/>
      <c r="FN34" s="610">
        <f>SUM(FK34:FK35)+FL34</f>
        <v>0</v>
      </c>
      <c r="FO34" s="127">
        <f>IF(FO$4=0,0,FN34/$FO$4)</f>
        <v>0</v>
      </c>
      <c r="FP34" s="135" t="s">
        <v>65</v>
      </c>
      <c r="FQ34" s="522">
        <f>EX17+EX29+EY29</f>
        <v>0</v>
      </c>
      <c r="FR34" s="496">
        <f>FN34</f>
        <v>0</v>
      </c>
      <c r="FS34" s="567">
        <f>SUM(FQ34:FR34)</f>
        <v>0</v>
      </c>
    </row>
    <row r="35" spans="1:175" x14ac:dyDescent="0.25">
      <c r="A35" s="44" t="s">
        <v>72</v>
      </c>
      <c r="B35" s="11" t="s">
        <v>71</v>
      </c>
      <c r="C35" s="8"/>
      <c r="D35" s="942"/>
      <c r="E35" s="942"/>
      <c r="F35" s="942"/>
      <c r="G35" s="65">
        <v>0</v>
      </c>
      <c r="H35" s="70">
        <v>0</v>
      </c>
      <c r="I35" s="16">
        <f>G35*H35</f>
        <v>0</v>
      </c>
      <c r="J35" s="13">
        <f>IF(E$113=0,0,I35/E$113)</f>
        <v>0</v>
      </c>
      <c r="K35" s="13">
        <f>(J35*G$2)</f>
        <v>0</v>
      </c>
      <c r="L35" s="13"/>
      <c r="M35" s="152"/>
      <c r="N35" s="10"/>
      <c r="O35" s="44" t="s">
        <v>72</v>
      </c>
      <c r="P35" s="11" t="s">
        <v>71</v>
      </c>
      <c r="Q35" s="8"/>
      <c r="R35" s="942"/>
      <c r="S35" s="942"/>
      <c r="T35" s="942"/>
      <c r="U35" s="65">
        <v>0</v>
      </c>
      <c r="V35" s="70">
        <v>0</v>
      </c>
      <c r="W35" s="16">
        <f>U35*V35</f>
        <v>0</v>
      </c>
      <c r="X35" s="13">
        <f>IF(S$113=0,0,W35/S$113)</f>
        <v>0</v>
      </c>
      <c r="Y35" s="13">
        <f>(X35*U$2)</f>
        <v>0</v>
      </c>
      <c r="Z35" s="13"/>
      <c r="AA35" s="152"/>
      <c r="AB35" s="10"/>
      <c r="AC35" s="44" t="s">
        <v>72</v>
      </c>
      <c r="AD35" s="11" t="s">
        <v>71</v>
      </c>
      <c r="AE35" s="8"/>
      <c r="AF35" s="942"/>
      <c r="AG35" s="942"/>
      <c r="AH35" s="942"/>
      <c r="AI35" s="65">
        <v>0</v>
      </c>
      <c r="AJ35" s="70">
        <v>0</v>
      </c>
      <c r="AK35" s="16">
        <f t="shared" si="328"/>
        <v>0</v>
      </c>
      <c r="AL35" s="13">
        <f t="shared" si="305"/>
        <v>0</v>
      </c>
      <c r="AM35" s="13">
        <f t="shared" si="306"/>
        <v>0</v>
      </c>
      <c r="AN35" s="13"/>
      <c r="AO35" s="152"/>
      <c r="AP35" s="10"/>
      <c r="AQ35" s="44" t="s">
        <v>72</v>
      </c>
      <c r="AR35" s="11" t="s">
        <v>71</v>
      </c>
      <c r="AS35" s="8"/>
      <c r="AT35" s="942"/>
      <c r="AU35" s="942"/>
      <c r="AV35" s="942"/>
      <c r="AW35" s="65">
        <v>0</v>
      </c>
      <c r="AX35" s="70">
        <v>0</v>
      </c>
      <c r="AY35" s="16">
        <f t="shared" si="329"/>
        <v>0</v>
      </c>
      <c r="AZ35" s="13">
        <f t="shared" si="308"/>
        <v>0</v>
      </c>
      <c r="BA35" s="13">
        <f t="shared" si="309"/>
        <v>0</v>
      </c>
      <c r="BB35" s="13"/>
      <c r="BC35" s="152"/>
      <c r="BD35" s="10"/>
      <c r="BE35" s="44" t="s">
        <v>72</v>
      </c>
      <c r="BF35" s="11" t="s">
        <v>71</v>
      </c>
      <c r="BG35" s="8"/>
      <c r="BH35" s="942"/>
      <c r="BI35" s="942"/>
      <c r="BJ35" s="942"/>
      <c r="BK35" s="65">
        <v>0</v>
      </c>
      <c r="BL35" s="70">
        <v>0</v>
      </c>
      <c r="BM35" s="16">
        <f t="shared" si="330"/>
        <v>0</v>
      </c>
      <c r="BN35" s="13">
        <f t="shared" si="311"/>
        <v>0</v>
      </c>
      <c r="BO35" s="13">
        <f t="shared" si="312"/>
        <v>0</v>
      </c>
      <c r="BP35" s="13"/>
      <c r="BQ35" s="152"/>
      <c r="BR35" s="10"/>
      <c r="BS35" s="44" t="s">
        <v>72</v>
      </c>
      <c r="BT35" s="11" t="s">
        <v>71</v>
      </c>
      <c r="BU35" s="8"/>
      <c r="BV35" s="942"/>
      <c r="BW35" s="942"/>
      <c r="BX35" s="942"/>
      <c r="BY35" s="65">
        <v>0</v>
      </c>
      <c r="BZ35" s="70">
        <v>0</v>
      </c>
      <c r="CA35" s="16">
        <f t="shared" si="331"/>
        <v>0</v>
      </c>
      <c r="CB35" s="13">
        <f t="shared" si="314"/>
        <v>0</v>
      </c>
      <c r="CC35" s="13">
        <f t="shared" si="315"/>
        <v>0</v>
      </c>
      <c r="CD35" s="13"/>
      <c r="CE35" s="152"/>
      <c r="CF35" s="10"/>
      <c r="CG35" s="44" t="s">
        <v>72</v>
      </c>
      <c r="CH35" s="11" t="s">
        <v>71</v>
      </c>
      <c r="CI35" s="8"/>
      <c r="CJ35" s="942"/>
      <c r="CK35" s="942"/>
      <c r="CL35" s="942"/>
      <c r="CM35" s="65">
        <v>0</v>
      </c>
      <c r="CN35" s="70">
        <v>0</v>
      </c>
      <c r="CO35" s="16">
        <f t="shared" si="332"/>
        <v>0</v>
      </c>
      <c r="CP35" s="13">
        <f t="shared" si="317"/>
        <v>0</v>
      </c>
      <c r="CQ35" s="13">
        <f t="shared" si="318"/>
        <v>0</v>
      </c>
      <c r="CR35" s="13"/>
      <c r="CS35" s="152"/>
      <c r="CT35" s="10"/>
      <c r="CU35" s="44" t="s">
        <v>72</v>
      </c>
      <c r="CV35" s="11" t="s">
        <v>71</v>
      </c>
      <c r="CW35" s="8"/>
      <c r="CX35" s="942"/>
      <c r="CY35" s="942"/>
      <c r="CZ35" s="942"/>
      <c r="DA35" s="65">
        <v>0</v>
      </c>
      <c r="DB35" s="70">
        <v>0</v>
      </c>
      <c r="DC35" s="16">
        <f t="shared" si="333"/>
        <v>0</v>
      </c>
      <c r="DD35" s="13">
        <f t="shared" si="320"/>
        <v>0</v>
      </c>
      <c r="DE35" s="13">
        <f t="shared" si="321"/>
        <v>0</v>
      </c>
      <c r="DF35" s="13"/>
      <c r="DG35" s="152"/>
      <c r="DH35" s="10"/>
      <c r="DI35" s="44" t="s">
        <v>72</v>
      </c>
      <c r="DJ35" s="11" t="s">
        <v>71</v>
      </c>
      <c r="DK35" s="8"/>
      <c r="DL35" s="942"/>
      <c r="DM35" s="942"/>
      <c r="DN35" s="942"/>
      <c r="DO35" s="65">
        <v>0</v>
      </c>
      <c r="DP35" s="70">
        <v>0</v>
      </c>
      <c r="DQ35" s="16">
        <f t="shared" si="334"/>
        <v>0</v>
      </c>
      <c r="DR35" s="13">
        <f t="shared" si="323"/>
        <v>0</v>
      </c>
      <c r="DS35" s="13">
        <f t="shared" si="324"/>
        <v>0</v>
      </c>
      <c r="DT35" s="13"/>
      <c r="DU35" s="152"/>
      <c r="DV35" s="10"/>
      <c r="DW35" s="44" t="s">
        <v>72</v>
      </c>
      <c r="DX35" s="11" t="s">
        <v>71</v>
      </c>
      <c r="DY35" s="8"/>
      <c r="DZ35" s="942"/>
      <c r="EA35" s="942"/>
      <c r="EB35" s="942"/>
      <c r="EC35" s="65">
        <v>0</v>
      </c>
      <c r="ED35" s="70">
        <v>0</v>
      </c>
      <c r="EE35" s="16">
        <f t="shared" si="335"/>
        <v>0</v>
      </c>
      <c r="EF35" s="13">
        <f t="shared" si="326"/>
        <v>0</v>
      </c>
      <c r="EG35" s="13">
        <f t="shared" si="327"/>
        <v>0</v>
      </c>
      <c r="EH35" s="13"/>
      <c r="EI35" s="152"/>
      <c r="EJ35" s="10"/>
      <c r="EK35" s="44" t="s">
        <v>76</v>
      </c>
      <c r="EL35" s="11" t="str">
        <f>$B$58</f>
        <v>special component / blind</v>
      </c>
      <c r="EM35" s="14">
        <f t="shared" si="303"/>
        <v>0</v>
      </c>
      <c r="EO35" s="30"/>
      <c r="EP35" s="146"/>
      <c r="EQ35" s="765"/>
      <c r="ER35" s="116">
        <f t="shared" si="300"/>
        <v>0</v>
      </c>
      <c r="ES35" s="81">
        <f t="shared" si="204"/>
        <v>0</v>
      </c>
      <c r="ET35" s="280">
        <v>0</v>
      </c>
      <c r="EU35" s="9" t="s">
        <v>233</v>
      </c>
      <c r="EV35" s="581">
        <f t="shared" si="169"/>
        <v>0</v>
      </c>
      <c r="EW35" s="579">
        <f t="shared" si="127"/>
        <v>0</v>
      </c>
      <c r="EX35" s="582">
        <f t="shared" si="205"/>
        <v>0</v>
      </c>
      <c r="EY35" s="574"/>
      <c r="EZ35" s="575"/>
      <c r="FA35" s="567"/>
      <c r="FC35" s="46" t="s">
        <v>65</v>
      </c>
      <c r="FD35" s="72" t="s">
        <v>42</v>
      </c>
      <c r="FE35" s="141">
        <v>0</v>
      </c>
      <c r="FF35" s="141">
        <v>0</v>
      </c>
      <c r="FG35" s="142">
        <v>0</v>
      </c>
      <c r="FH35" s="9" t="s">
        <v>125</v>
      </c>
      <c r="FI35" s="122">
        <f t="shared" si="301"/>
        <v>0</v>
      </c>
      <c r="FJ35" s="602">
        <v>0</v>
      </c>
      <c r="FK35" s="604">
        <f t="shared" si="302"/>
        <v>0</v>
      </c>
      <c r="FL35" s="590"/>
      <c r="FM35" s="569"/>
      <c r="FN35" s="607"/>
      <c r="FO35" s="127"/>
      <c r="FP35" s="135"/>
      <c r="FQ35" s="522"/>
      <c r="FR35" s="61"/>
      <c r="FS35" s="567"/>
    </row>
    <row r="36" spans="1:175" x14ac:dyDescent="0.25">
      <c r="A36" s="45"/>
      <c r="B36" s="93"/>
      <c r="C36" s="941"/>
      <c r="D36" s="942" t="s">
        <v>20</v>
      </c>
      <c r="E36" s="942" t="s">
        <v>37</v>
      </c>
      <c r="F36" s="942" t="s">
        <v>37</v>
      </c>
      <c r="G36" s="288"/>
      <c r="H36" s="289"/>
      <c r="I36" s="14"/>
      <c r="J36" s="14"/>
      <c r="K36" s="14"/>
      <c r="L36" s="14"/>
      <c r="M36" s="153"/>
      <c r="N36" s="15"/>
      <c r="O36" s="45"/>
      <c r="P36" s="93"/>
      <c r="Q36" s="941"/>
      <c r="R36" s="942" t="s">
        <v>20</v>
      </c>
      <c r="S36" s="942" t="s">
        <v>37</v>
      </c>
      <c r="T36" s="942" t="s">
        <v>37</v>
      </c>
      <c r="U36" s="288"/>
      <c r="V36" s="289"/>
      <c r="W36" s="14"/>
      <c r="X36" s="14"/>
      <c r="Y36" s="14"/>
      <c r="Z36" s="14"/>
      <c r="AA36" s="153"/>
      <c r="AB36" s="15"/>
      <c r="AC36" s="45"/>
      <c r="AD36" s="93"/>
      <c r="AE36" s="941"/>
      <c r="AF36" s="942" t="s">
        <v>20</v>
      </c>
      <c r="AG36" s="942" t="s">
        <v>37</v>
      </c>
      <c r="AH36" s="942" t="s">
        <v>37</v>
      </c>
      <c r="AI36" s="288"/>
      <c r="AJ36" s="289"/>
      <c r="AK36" s="14"/>
      <c r="AL36" s="14"/>
      <c r="AM36" s="14"/>
      <c r="AN36" s="14"/>
      <c r="AO36" s="153"/>
      <c r="AP36" s="15"/>
      <c r="AQ36" s="45"/>
      <c r="AR36" s="93"/>
      <c r="AS36" s="941"/>
      <c r="AT36" s="942" t="s">
        <v>20</v>
      </c>
      <c r="AU36" s="942" t="s">
        <v>37</v>
      </c>
      <c r="AV36" s="942" t="s">
        <v>37</v>
      </c>
      <c r="AW36" s="288"/>
      <c r="AX36" s="289"/>
      <c r="AY36" s="14"/>
      <c r="AZ36" s="14"/>
      <c r="BA36" s="14"/>
      <c r="BB36" s="14"/>
      <c r="BC36" s="153"/>
      <c r="BD36" s="15"/>
      <c r="BE36" s="45"/>
      <c r="BF36" s="93"/>
      <c r="BG36" s="941"/>
      <c r="BH36" s="942" t="s">
        <v>20</v>
      </c>
      <c r="BI36" s="942" t="s">
        <v>37</v>
      </c>
      <c r="BJ36" s="942" t="s">
        <v>37</v>
      </c>
      <c r="BK36" s="288"/>
      <c r="BL36" s="289"/>
      <c r="BM36" s="14"/>
      <c r="BN36" s="14"/>
      <c r="BO36" s="14"/>
      <c r="BP36" s="14"/>
      <c r="BQ36" s="153"/>
      <c r="BR36" s="15"/>
      <c r="BS36" s="45"/>
      <c r="BT36" s="93"/>
      <c r="BU36" s="941"/>
      <c r="BV36" s="942" t="s">
        <v>20</v>
      </c>
      <c r="BW36" s="942" t="s">
        <v>37</v>
      </c>
      <c r="BX36" s="942" t="s">
        <v>37</v>
      </c>
      <c r="BY36" s="288"/>
      <c r="BZ36" s="289"/>
      <c r="CA36" s="14"/>
      <c r="CB36" s="14"/>
      <c r="CC36" s="14"/>
      <c r="CD36" s="14"/>
      <c r="CE36" s="153"/>
      <c r="CF36" s="15"/>
      <c r="CG36" s="45"/>
      <c r="CH36" s="93"/>
      <c r="CI36" s="941"/>
      <c r="CJ36" s="942" t="s">
        <v>20</v>
      </c>
      <c r="CK36" s="942" t="s">
        <v>37</v>
      </c>
      <c r="CL36" s="942" t="s">
        <v>37</v>
      </c>
      <c r="CM36" s="288"/>
      <c r="CN36" s="289"/>
      <c r="CO36" s="14"/>
      <c r="CP36" s="14"/>
      <c r="CQ36" s="14"/>
      <c r="CR36" s="14"/>
      <c r="CS36" s="153"/>
      <c r="CT36" s="15"/>
      <c r="CU36" s="45"/>
      <c r="CV36" s="93"/>
      <c r="CW36" s="941"/>
      <c r="CX36" s="942" t="s">
        <v>20</v>
      </c>
      <c r="CY36" s="942" t="s">
        <v>37</v>
      </c>
      <c r="CZ36" s="942" t="s">
        <v>37</v>
      </c>
      <c r="DA36" s="288"/>
      <c r="DB36" s="289"/>
      <c r="DC36" s="14"/>
      <c r="DD36" s="14"/>
      <c r="DE36" s="14"/>
      <c r="DF36" s="14"/>
      <c r="DG36" s="153"/>
      <c r="DH36" s="15"/>
      <c r="DI36" s="45"/>
      <c r="DJ36" s="93"/>
      <c r="DK36" s="941"/>
      <c r="DL36" s="942" t="s">
        <v>20</v>
      </c>
      <c r="DM36" s="942" t="s">
        <v>37</v>
      </c>
      <c r="DN36" s="942" t="s">
        <v>37</v>
      </c>
      <c r="DO36" s="288"/>
      <c r="DP36" s="289"/>
      <c r="DQ36" s="14"/>
      <c r="DR36" s="14"/>
      <c r="DS36" s="14"/>
      <c r="DT36" s="14"/>
      <c r="DU36" s="153"/>
      <c r="DV36" s="15"/>
      <c r="DW36" s="45"/>
      <c r="DX36" s="93"/>
      <c r="DY36" s="941"/>
      <c r="DZ36" s="942" t="s">
        <v>20</v>
      </c>
      <c r="EA36" s="942" t="s">
        <v>37</v>
      </c>
      <c r="EB36" s="942" t="s">
        <v>37</v>
      </c>
      <c r="EC36" s="288"/>
      <c r="ED36" s="289"/>
      <c r="EE36" s="14"/>
      <c r="EF36" s="14"/>
      <c r="EG36" s="14"/>
      <c r="EH36" s="14"/>
      <c r="EI36" s="153"/>
      <c r="EJ36" s="15"/>
      <c r="EK36" s="44" t="s">
        <v>76</v>
      </c>
      <c r="EL36" s="11" t="str">
        <f>$B$59</f>
        <v>special component / blind</v>
      </c>
      <c r="EM36" s="14">
        <f t="shared" si="303"/>
        <v>0</v>
      </c>
      <c r="EO36" s="30"/>
      <c r="EP36" s="146"/>
      <c r="EQ36" s="765"/>
      <c r="ER36" s="116">
        <f t="shared" si="300"/>
        <v>0</v>
      </c>
      <c r="ES36" s="81">
        <f t="shared" si="204"/>
        <v>0</v>
      </c>
      <c r="ET36" s="280">
        <v>0</v>
      </c>
      <c r="EU36" s="9" t="s">
        <v>233</v>
      </c>
      <c r="EV36" s="581">
        <f t="shared" si="169"/>
        <v>0</v>
      </c>
      <c r="EW36" s="579">
        <f t="shared" si="127"/>
        <v>0</v>
      </c>
      <c r="EX36" s="582">
        <f t="shared" si="205"/>
        <v>0</v>
      </c>
      <c r="EY36" s="574"/>
      <c r="EZ36" s="575"/>
      <c r="FA36" s="567"/>
      <c r="FC36" s="44" t="s">
        <v>76</v>
      </c>
      <c r="FD36" s="72" t="s">
        <v>42</v>
      </c>
      <c r="FE36" s="141">
        <v>0</v>
      </c>
      <c r="FF36" s="141">
        <v>0</v>
      </c>
      <c r="FG36" s="142">
        <v>0</v>
      </c>
      <c r="FH36" s="9" t="s">
        <v>125</v>
      </c>
      <c r="FI36" s="122">
        <f t="shared" si="301"/>
        <v>0</v>
      </c>
      <c r="FJ36" s="602">
        <v>0</v>
      </c>
      <c r="FK36" s="604">
        <f t="shared" si="302"/>
        <v>0</v>
      </c>
      <c r="FL36" s="591">
        <f>FR135</f>
        <v>0</v>
      </c>
      <c r="FM36" s="575"/>
      <c r="FN36" s="610">
        <f>SUM(FK36:FK37)+FL36</f>
        <v>0</v>
      </c>
      <c r="FO36" s="127">
        <f>IF(FO$4=0,0,FN36/$FO$4)</f>
        <v>0</v>
      </c>
      <c r="FP36" s="87" t="s">
        <v>76</v>
      </c>
      <c r="FQ36" s="522">
        <f>EY30+EX30+EX31+EX32+EX33+EX34+EX35+EX36+EX37</f>
        <v>0</v>
      </c>
      <c r="FR36" s="496">
        <f>FN36</f>
        <v>0</v>
      </c>
      <c r="FS36" s="567">
        <f>SUM(FQ36:FR36)</f>
        <v>0</v>
      </c>
    </row>
    <row r="37" spans="1:175" ht="13" thickBot="1" x14ac:dyDescent="0.3">
      <c r="A37" s="44" t="s">
        <v>72</v>
      </c>
      <c r="B37" s="11" t="s">
        <v>38</v>
      </c>
      <c r="C37" s="8"/>
      <c r="D37" s="71">
        <v>0</v>
      </c>
      <c r="E37" s="65">
        <v>0</v>
      </c>
      <c r="F37" s="65">
        <v>0</v>
      </c>
      <c r="G37" s="31">
        <v>1.4</v>
      </c>
      <c r="H37" s="70">
        <v>0</v>
      </c>
      <c r="I37" s="13">
        <f>D37*E37*F37*G37*H37/1000</f>
        <v>0</v>
      </c>
      <c r="J37" s="13">
        <f t="shared" ref="J37:J43" si="336">IF(E$113=0,0,I37/E$113)</f>
        <v>0</v>
      </c>
      <c r="K37" s="13">
        <f t="shared" ref="K37:K43" si="337">(J37*G$2)</f>
        <v>0</v>
      </c>
      <c r="L37" s="13"/>
      <c r="M37" s="152"/>
      <c r="N37" s="10"/>
      <c r="O37" s="44" t="s">
        <v>72</v>
      </c>
      <c r="P37" s="11" t="s">
        <v>38</v>
      </c>
      <c r="Q37" s="8"/>
      <c r="R37" s="71">
        <v>0</v>
      </c>
      <c r="S37" s="65">
        <v>0</v>
      </c>
      <c r="T37" s="65">
        <v>0</v>
      </c>
      <c r="U37" s="31">
        <v>1.4</v>
      </c>
      <c r="V37" s="70">
        <v>0</v>
      </c>
      <c r="W37" s="13">
        <f>R37*S37*T37*U37*V37/1000</f>
        <v>0</v>
      </c>
      <c r="X37" s="13">
        <f t="shared" ref="X37:X43" si="338">IF(S$113=0,0,W37/S$113)</f>
        <v>0</v>
      </c>
      <c r="Y37" s="13">
        <f t="shared" ref="Y37:Y43" si="339">(X37*U$2)</f>
        <v>0</v>
      </c>
      <c r="Z37" s="13"/>
      <c r="AA37" s="152"/>
      <c r="AB37" s="10"/>
      <c r="AC37" s="44" t="s">
        <v>72</v>
      </c>
      <c r="AD37" s="11" t="s">
        <v>38</v>
      </c>
      <c r="AE37" s="8"/>
      <c r="AF37" s="71">
        <v>0</v>
      </c>
      <c r="AG37" s="65">
        <v>0</v>
      </c>
      <c r="AH37" s="65">
        <v>0</v>
      </c>
      <c r="AI37" s="31">
        <v>1.4</v>
      </c>
      <c r="AJ37" s="70">
        <v>0</v>
      </c>
      <c r="AK37" s="13">
        <f t="shared" ref="AK37" si="340">AF37*AG37*AH37*AI37*AJ37/1000</f>
        <v>0</v>
      </c>
      <c r="AL37" s="13">
        <f t="shared" ref="AL37:AL43" si="341">IF(AG$113=0,0,AK37/AG$113)</f>
        <v>0</v>
      </c>
      <c r="AM37" s="13">
        <f t="shared" ref="AM37:AM43" si="342">(AL37*AI$2)</f>
        <v>0</v>
      </c>
      <c r="AN37" s="13"/>
      <c r="AO37" s="152"/>
      <c r="AP37" s="10"/>
      <c r="AQ37" s="44" t="s">
        <v>72</v>
      </c>
      <c r="AR37" s="11" t="s">
        <v>38</v>
      </c>
      <c r="AS37" s="8"/>
      <c r="AT37" s="71">
        <v>0</v>
      </c>
      <c r="AU37" s="65">
        <v>0</v>
      </c>
      <c r="AV37" s="65">
        <v>0</v>
      </c>
      <c r="AW37" s="31">
        <v>1.4</v>
      </c>
      <c r="AX37" s="70">
        <v>0</v>
      </c>
      <c r="AY37" s="13">
        <f t="shared" ref="AY37" si="343">AT37*AU37*AV37*AW37*AX37/1000</f>
        <v>0</v>
      </c>
      <c r="AZ37" s="13">
        <f t="shared" ref="AZ37:AZ43" si="344">IF(AU$113=0,0,AY37/AU$113)</f>
        <v>0</v>
      </c>
      <c r="BA37" s="13">
        <f t="shared" ref="BA37:BA43" si="345">(AZ37*AW$2)</f>
        <v>0</v>
      </c>
      <c r="BB37" s="13"/>
      <c r="BC37" s="152"/>
      <c r="BD37" s="10"/>
      <c r="BE37" s="44" t="s">
        <v>72</v>
      </c>
      <c r="BF37" s="11" t="s">
        <v>38</v>
      </c>
      <c r="BG37" s="8"/>
      <c r="BH37" s="71">
        <v>0</v>
      </c>
      <c r="BI37" s="65">
        <v>0</v>
      </c>
      <c r="BJ37" s="65">
        <v>0</v>
      </c>
      <c r="BK37" s="31">
        <v>1.4</v>
      </c>
      <c r="BL37" s="70">
        <v>0</v>
      </c>
      <c r="BM37" s="13">
        <f t="shared" ref="BM37" si="346">BH37*BI37*BJ37*BK37*BL37/1000</f>
        <v>0</v>
      </c>
      <c r="BN37" s="13">
        <f t="shared" ref="BN37:BN43" si="347">IF(BI$113=0,0,BM37/BI$113)</f>
        <v>0</v>
      </c>
      <c r="BO37" s="13">
        <f t="shared" ref="BO37:BO43" si="348">(BN37*BK$2)</f>
        <v>0</v>
      </c>
      <c r="BP37" s="13"/>
      <c r="BQ37" s="152"/>
      <c r="BR37" s="10"/>
      <c r="BS37" s="44" t="s">
        <v>72</v>
      </c>
      <c r="BT37" s="11" t="s">
        <v>38</v>
      </c>
      <c r="BU37" s="8"/>
      <c r="BV37" s="71">
        <v>0</v>
      </c>
      <c r="BW37" s="65">
        <v>0</v>
      </c>
      <c r="BX37" s="65">
        <v>0</v>
      </c>
      <c r="BY37" s="31">
        <v>1.4</v>
      </c>
      <c r="BZ37" s="70">
        <v>0</v>
      </c>
      <c r="CA37" s="13">
        <f t="shared" ref="CA37" si="349">BV37*BW37*BX37*BY37*BZ37/1000</f>
        <v>0</v>
      </c>
      <c r="CB37" s="13">
        <f t="shared" ref="CB37:CB43" si="350">IF(BW$113=0,0,CA37/BW$113)</f>
        <v>0</v>
      </c>
      <c r="CC37" s="13">
        <f t="shared" ref="CC37:CC43" si="351">(CB37*BY$2)</f>
        <v>0</v>
      </c>
      <c r="CD37" s="13"/>
      <c r="CE37" s="152"/>
      <c r="CF37" s="10"/>
      <c r="CG37" s="44" t="s">
        <v>72</v>
      </c>
      <c r="CH37" s="11" t="s">
        <v>38</v>
      </c>
      <c r="CI37" s="8"/>
      <c r="CJ37" s="71">
        <v>0</v>
      </c>
      <c r="CK37" s="65">
        <v>0</v>
      </c>
      <c r="CL37" s="65">
        <v>0</v>
      </c>
      <c r="CM37" s="31">
        <v>1.4</v>
      </c>
      <c r="CN37" s="70">
        <v>0</v>
      </c>
      <c r="CO37" s="13">
        <f t="shared" ref="CO37" si="352">CJ37*CK37*CL37*CM37*CN37/1000</f>
        <v>0</v>
      </c>
      <c r="CP37" s="13">
        <f t="shared" ref="CP37:CP43" si="353">IF(CK$113=0,0,CO37/CK$113)</f>
        <v>0</v>
      </c>
      <c r="CQ37" s="13">
        <f t="shared" ref="CQ37:CQ43" si="354">(CP37*CM$2)</f>
        <v>0</v>
      </c>
      <c r="CR37" s="13"/>
      <c r="CS37" s="152"/>
      <c r="CT37" s="10"/>
      <c r="CU37" s="44" t="s">
        <v>72</v>
      </c>
      <c r="CV37" s="11" t="s">
        <v>38</v>
      </c>
      <c r="CW37" s="8"/>
      <c r="CX37" s="71">
        <v>0</v>
      </c>
      <c r="CY37" s="65">
        <v>0</v>
      </c>
      <c r="CZ37" s="65">
        <v>0</v>
      </c>
      <c r="DA37" s="31">
        <v>1.4</v>
      </c>
      <c r="DB37" s="70">
        <v>0</v>
      </c>
      <c r="DC37" s="13">
        <f t="shared" ref="DC37" si="355">CX37*CY37*CZ37*DA37*DB37/1000</f>
        <v>0</v>
      </c>
      <c r="DD37" s="13">
        <f t="shared" ref="DD37:DD43" si="356">IF(CY$113=0,0,DC37/CY$113)</f>
        <v>0</v>
      </c>
      <c r="DE37" s="13">
        <f t="shared" ref="DE37:DE43" si="357">(DD37*DA$2)</f>
        <v>0</v>
      </c>
      <c r="DF37" s="13"/>
      <c r="DG37" s="152"/>
      <c r="DH37" s="10"/>
      <c r="DI37" s="44" t="s">
        <v>72</v>
      </c>
      <c r="DJ37" s="11" t="s">
        <v>38</v>
      </c>
      <c r="DK37" s="8"/>
      <c r="DL37" s="71">
        <v>0</v>
      </c>
      <c r="DM37" s="65">
        <v>0</v>
      </c>
      <c r="DN37" s="65">
        <v>0</v>
      </c>
      <c r="DO37" s="31">
        <v>1.4</v>
      </c>
      <c r="DP37" s="70">
        <v>0</v>
      </c>
      <c r="DQ37" s="13">
        <f t="shared" ref="DQ37" si="358">DL37*DM37*DN37*DO37*DP37/1000</f>
        <v>0</v>
      </c>
      <c r="DR37" s="13">
        <f t="shared" ref="DR37:DR43" si="359">IF(DM$113=0,0,DQ37/DM$113)</f>
        <v>0</v>
      </c>
      <c r="DS37" s="13">
        <f t="shared" ref="DS37:DS43" si="360">(DR37*DO$2)</f>
        <v>0</v>
      </c>
      <c r="DT37" s="13"/>
      <c r="DU37" s="152"/>
      <c r="DV37" s="10"/>
      <c r="DW37" s="44" t="s">
        <v>72</v>
      </c>
      <c r="DX37" s="11" t="s">
        <v>38</v>
      </c>
      <c r="DY37" s="8"/>
      <c r="DZ37" s="71">
        <v>0</v>
      </c>
      <c r="EA37" s="65">
        <v>0</v>
      </c>
      <c r="EB37" s="65">
        <v>0</v>
      </c>
      <c r="EC37" s="31">
        <v>1.4</v>
      </c>
      <c r="ED37" s="70">
        <v>0</v>
      </c>
      <c r="EE37" s="13">
        <f t="shared" ref="EE37" si="361">DZ37*EA37*EB37*EC37*ED37/1000</f>
        <v>0</v>
      </c>
      <c r="EF37" s="13">
        <f t="shared" ref="EF37:EF43" si="362">IF(EA$113=0,0,EE37/EA$113)</f>
        <v>0</v>
      </c>
      <c r="EG37" s="13">
        <f t="shared" ref="EG37:EG43" si="363">(EF37*EC$2)</f>
        <v>0</v>
      </c>
      <c r="EH37" s="13"/>
      <c r="EI37" s="152"/>
      <c r="EJ37" s="10"/>
      <c r="EK37" s="44" t="s">
        <v>76</v>
      </c>
      <c r="EL37" s="11" t="str">
        <f>$B$60</f>
        <v>special component / blind</v>
      </c>
      <c r="EM37" s="14">
        <f t="shared" si="303"/>
        <v>0</v>
      </c>
      <c r="EO37" s="30"/>
      <c r="EP37" s="146"/>
      <c r="EQ37" s="765"/>
      <c r="ER37" s="116">
        <f t="shared" si="300"/>
        <v>0</v>
      </c>
      <c r="ES37" s="81">
        <f t="shared" si="204"/>
        <v>0</v>
      </c>
      <c r="ET37" s="280">
        <v>0</v>
      </c>
      <c r="EU37" s="9" t="s">
        <v>233</v>
      </c>
      <c r="EV37" s="581">
        <f t="shared" si="169"/>
        <v>0</v>
      </c>
      <c r="EW37" s="579">
        <f t="shared" si="127"/>
        <v>0</v>
      </c>
      <c r="EX37" s="582">
        <f t="shared" si="205"/>
        <v>0</v>
      </c>
      <c r="EY37" s="574"/>
      <c r="EZ37" s="575"/>
      <c r="FA37" s="567"/>
      <c r="FC37" s="44" t="s">
        <v>76</v>
      </c>
      <c r="FD37" s="72" t="s">
        <v>42</v>
      </c>
      <c r="FE37" s="141">
        <v>0</v>
      </c>
      <c r="FF37" s="141">
        <v>0</v>
      </c>
      <c r="FG37" s="142">
        <v>0</v>
      </c>
      <c r="FH37" s="9" t="s">
        <v>125</v>
      </c>
      <c r="FI37" s="122">
        <f t="shared" si="301"/>
        <v>0</v>
      </c>
      <c r="FJ37" s="602">
        <v>0</v>
      </c>
      <c r="FK37" s="604">
        <f t="shared" si="302"/>
        <v>0</v>
      </c>
      <c r="FL37" s="592"/>
      <c r="FM37" s="573"/>
      <c r="FN37" s="607"/>
      <c r="FO37" s="127"/>
      <c r="FP37" s="87"/>
      <c r="FQ37" s="522"/>
      <c r="FR37" s="61"/>
      <c r="FS37" s="567"/>
    </row>
    <row r="38" spans="1:175" ht="13.5" thickTop="1" thickBot="1" x14ac:dyDescent="0.3">
      <c r="A38" s="44" t="s">
        <v>66</v>
      </c>
      <c r="B38" s="61" t="s">
        <v>740</v>
      </c>
      <c r="C38" s="8"/>
      <c r="D38" s="944"/>
      <c r="E38" s="30"/>
      <c r="F38" s="944"/>
      <c r="G38" s="65">
        <v>0</v>
      </c>
      <c r="H38" s="820"/>
      <c r="I38" s="13">
        <f>(G38*H38)</f>
        <v>0</v>
      </c>
      <c r="J38" s="13">
        <f t="shared" si="336"/>
        <v>0</v>
      </c>
      <c r="K38" s="13">
        <f t="shared" si="337"/>
        <v>0</v>
      </c>
      <c r="L38" s="13"/>
      <c r="M38" s="152"/>
      <c r="N38" s="10"/>
      <c r="O38" s="44" t="s">
        <v>66</v>
      </c>
      <c r="P38" s="61" t="s">
        <v>236</v>
      </c>
      <c r="Q38" s="8"/>
      <c r="R38" s="944"/>
      <c r="S38" s="30"/>
      <c r="T38" s="944"/>
      <c r="U38" s="65">
        <v>0</v>
      </c>
      <c r="V38" s="820"/>
      <c r="W38" s="13">
        <f>(U38*V38)</f>
        <v>0</v>
      </c>
      <c r="X38" s="13">
        <f t="shared" si="338"/>
        <v>0</v>
      </c>
      <c r="Y38" s="13">
        <f t="shared" si="339"/>
        <v>0</v>
      </c>
      <c r="Z38" s="13"/>
      <c r="AA38" s="152"/>
      <c r="AB38" s="10"/>
      <c r="AC38" s="44" t="s">
        <v>66</v>
      </c>
      <c r="AD38" s="61" t="s">
        <v>236</v>
      </c>
      <c r="AE38" s="8"/>
      <c r="AF38" s="944"/>
      <c r="AG38" s="30"/>
      <c r="AH38" s="944"/>
      <c r="AI38" s="65">
        <v>0</v>
      </c>
      <c r="AJ38" s="820"/>
      <c r="AK38" s="13">
        <f t="shared" ref="AK38:AK41" si="364">(AI38*AJ38)</f>
        <v>0</v>
      </c>
      <c r="AL38" s="13">
        <f t="shared" si="341"/>
        <v>0</v>
      </c>
      <c r="AM38" s="13">
        <f t="shared" si="342"/>
        <v>0</v>
      </c>
      <c r="AN38" s="13"/>
      <c r="AO38" s="152"/>
      <c r="AP38" s="10"/>
      <c r="AQ38" s="44" t="s">
        <v>66</v>
      </c>
      <c r="AR38" s="61" t="s">
        <v>236</v>
      </c>
      <c r="AS38" s="8"/>
      <c r="AT38" s="944"/>
      <c r="AU38" s="30"/>
      <c r="AV38" s="944"/>
      <c r="AW38" s="65">
        <v>0</v>
      </c>
      <c r="AX38" s="820"/>
      <c r="AY38" s="13">
        <f t="shared" ref="AY38:AY41" si="365">(AW38*AX38)</f>
        <v>0</v>
      </c>
      <c r="AZ38" s="13">
        <f t="shared" si="344"/>
        <v>0</v>
      </c>
      <c r="BA38" s="13">
        <f t="shared" si="345"/>
        <v>0</v>
      </c>
      <c r="BB38" s="13"/>
      <c r="BC38" s="152"/>
      <c r="BD38" s="10"/>
      <c r="BE38" s="44" t="s">
        <v>66</v>
      </c>
      <c r="BF38" s="61" t="s">
        <v>236</v>
      </c>
      <c r="BG38" s="8"/>
      <c r="BH38" s="944"/>
      <c r="BI38" s="30"/>
      <c r="BJ38" s="944"/>
      <c r="BK38" s="65">
        <v>0</v>
      </c>
      <c r="BL38" s="820"/>
      <c r="BM38" s="13">
        <f t="shared" ref="BM38:BM41" si="366">(BK38*BL38)</f>
        <v>0</v>
      </c>
      <c r="BN38" s="13">
        <f t="shared" si="347"/>
        <v>0</v>
      </c>
      <c r="BO38" s="13">
        <f t="shared" si="348"/>
        <v>0</v>
      </c>
      <c r="BP38" s="13"/>
      <c r="BQ38" s="152"/>
      <c r="BR38" s="10"/>
      <c r="BS38" s="44" t="s">
        <v>66</v>
      </c>
      <c r="BT38" s="61" t="s">
        <v>236</v>
      </c>
      <c r="BU38" s="8"/>
      <c r="BV38" s="944"/>
      <c r="BW38" s="30"/>
      <c r="BX38" s="944"/>
      <c r="BY38" s="65">
        <v>0</v>
      </c>
      <c r="BZ38" s="820"/>
      <c r="CA38" s="13">
        <f t="shared" ref="CA38:CA41" si="367">(BY38*BZ38)</f>
        <v>0</v>
      </c>
      <c r="CB38" s="13">
        <f t="shared" si="350"/>
        <v>0</v>
      </c>
      <c r="CC38" s="13">
        <f t="shared" si="351"/>
        <v>0</v>
      </c>
      <c r="CD38" s="13"/>
      <c r="CE38" s="152"/>
      <c r="CF38" s="10"/>
      <c r="CG38" s="44" t="s">
        <v>66</v>
      </c>
      <c r="CH38" s="61" t="s">
        <v>236</v>
      </c>
      <c r="CI38" s="8"/>
      <c r="CJ38" s="944"/>
      <c r="CK38" s="30"/>
      <c r="CL38" s="944"/>
      <c r="CM38" s="65">
        <v>0</v>
      </c>
      <c r="CN38" s="820"/>
      <c r="CO38" s="13">
        <f t="shared" ref="CO38:CO41" si="368">(CM38*CN38)</f>
        <v>0</v>
      </c>
      <c r="CP38" s="13">
        <f t="shared" si="353"/>
        <v>0</v>
      </c>
      <c r="CQ38" s="13">
        <f t="shared" si="354"/>
        <v>0</v>
      </c>
      <c r="CR38" s="13"/>
      <c r="CS38" s="152"/>
      <c r="CT38" s="10"/>
      <c r="CU38" s="44" t="s">
        <v>66</v>
      </c>
      <c r="CV38" s="61" t="s">
        <v>236</v>
      </c>
      <c r="CW38" s="8"/>
      <c r="CX38" s="944"/>
      <c r="CY38" s="30"/>
      <c r="CZ38" s="944"/>
      <c r="DA38" s="65">
        <v>0</v>
      </c>
      <c r="DB38" s="820"/>
      <c r="DC38" s="13">
        <f t="shared" ref="DC38:DC41" si="369">(DA38*DB38)</f>
        <v>0</v>
      </c>
      <c r="DD38" s="13">
        <f t="shared" si="356"/>
        <v>0</v>
      </c>
      <c r="DE38" s="13">
        <f t="shared" si="357"/>
        <v>0</v>
      </c>
      <c r="DF38" s="13"/>
      <c r="DG38" s="152"/>
      <c r="DH38" s="10"/>
      <c r="DI38" s="44" t="s">
        <v>66</v>
      </c>
      <c r="DJ38" s="61" t="s">
        <v>236</v>
      </c>
      <c r="DK38" s="8"/>
      <c r="DL38" s="944"/>
      <c r="DM38" s="30"/>
      <c r="DN38" s="944"/>
      <c r="DO38" s="65">
        <v>0</v>
      </c>
      <c r="DP38" s="820"/>
      <c r="DQ38" s="13">
        <f t="shared" ref="DQ38:DQ41" si="370">(DO38*DP38)</f>
        <v>0</v>
      </c>
      <c r="DR38" s="13">
        <f t="shared" si="359"/>
        <v>0</v>
      </c>
      <c r="DS38" s="13">
        <f t="shared" si="360"/>
        <v>0</v>
      </c>
      <c r="DT38" s="13"/>
      <c r="DU38" s="152"/>
      <c r="DV38" s="10"/>
      <c r="DW38" s="44" t="s">
        <v>66</v>
      </c>
      <c r="DX38" s="61" t="s">
        <v>236</v>
      </c>
      <c r="DY38" s="8"/>
      <c r="DZ38" s="944"/>
      <c r="EA38" s="30"/>
      <c r="EB38" s="944"/>
      <c r="EC38" s="65">
        <v>0</v>
      </c>
      <c r="ED38" s="820"/>
      <c r="EE38" s="13">
        <f t="shared" ref="EE38:EE41" si="371">(EC38*ED38)</f>
        <v>0</v>
      </c>
      <c r="EF38" s="13">
        <f t="shared" si="362"/>
        <v>0</v>
      </c>
      <c r="EG38" s="13">
        <f t="shared" si="363"/>
        <v>0</v>
      </c>
      <c r="EH38" s="13"/>
      <c r="EI38" s="152"/>
      <c r="EJ38" s="10"/>
      <c r="EK38" s="44" t="s">
        <v>133</v>
      </c>
      <c r="EL38" s="11"/>
      <c r="EM38" s="14">
        <f>L61+Z61+AN61+BB61+BP61+CD61+CR61+DF61+DT61+EH61</f>
        <v>0</v>
      </c>
      <c r="EO38" s="30"/>
      <c r="EP38" s="146"/>
      <c r="EQ38" s="765"/>
      <c r="ER38" s="116">
        <f>IF(ER$4=0,0,EM38/ER$4)</f>
        <v>0</v>
      </c>
      <c r="ES38" s="81">
        <f t="shared" si="204"/>
        <v>0</v>
      </c>
      <c r="ET38" s="280">
        <v>0</v>
      </c>
      <c r="EU38" s="9" t="s">
        <v>233</v>
      </c>
      <c r="EV38" s="581">
        <f t="shared" si="169"/>
        <v>0</v>
      </c>
      <c r="EW38" s="579">
        <f t="shared" si="127"/>
        <v>0</v>
      </c>
      <c r="EX38" s="582">
        <f t="shared" si="205"/>
        <v>0</v>
      </c>
      <c r="EY38" s="574">
        <f>EZ140</f>
        <v>0</v>
      </c>
      <c r="EZ38" s="575"/>
      <c r="FA38" s="567"/>
      <c r="FC38" s="44" t="s">
        <v>133</v>
      </c>
      <c r="FD38" s="72" t="s">
        <v>42</v>
      </c>
      <c r="FE38" s="141">
        <v>0</v>
      </c>
      <c r="FF38" s="141">
        <v>0</v>
      </c>
      <c r="FG38" s="142">
        <v>0</v>
      </c>
      <c r="FH38" s="9" t="s">
        <v>125</v>
      </c>
      <c r="FI38" s="122">
        <f t="shared" si="301"/>
        <v>0</v>
      </c>
      <c r="FJ38" s="602">
        <v>0</v>
      </c>
      <c r="FK38" s="604">
        <f t="shared" si="302"/>
        <v>0</v>
      </c>
      <c r="FL38" s="591">
        <f>FR132</f>
        <v>0</v>
      </c>
      <c r="FM38" s="575"/>
      <c r="FN38" s="610">
        <f>SUM(FK38:FK39)+FL38</f>
        <v>0</v>
      </c>
      <c r="FO38" s="127">
        <f>IF(FO$4=0,0,FN38/$FO$4)</f>
        <v>0</v>
      </c>
      <c r="FP38" s="87" t="s">
        <v>133</v>
      </c>
      <c r="FQ38" s="522">
        <f>SUM(EX38:EY38)</f>
        <v>0</v>
      </c>
      <c r="FR38" s="496">
        <f>FN38</f>
        <v>0</v>
      </c>
      <c r="FS38" s="567">
        <f>SUM(FQ38:FR38)</f>
        <v>0</v>
      </c>
    </row>
    <row r="39" spans="1:175" ht="13" thickTop="1" x14ac:dyDescent="0.25">
      <c r="A39" s="44" t="s">
        <v>67</v>
      </c>
      <c r="B39" s="94" t="s">
        <v>237</v>
      </c>
      <c r="C39" s="8"/>
      <c r="D39" s="944"/>
      <c r="E39" s="30"/>
      <c r="F39" s="944"/>
      <c r="G39" s="65">
        <v>0</v>
      </c>
      <c r="H39" s="70">
        <v>0</v>
      </c>
      <c r="I39" s="13">
        <f>(G39*H39)</f>
        <v>0</v>
      </c>
      <c r="J39" s="13">
        <f t="shared" si="336"/>
        <v>0</v>
      </c>
      <c r="K39" s="13">
        <f t="shared" si="337"/>
        <v>0</v>
      </c>
      <c r="L39" s="13"/>
      <c r="M39" s="152"/>
      <c r="N39" s="10"/>
      <c r="O39" s="44" t="s">
        <v>67</v>
      </c>
      <c r="P39" s="94" t="s">
        <v>237</v>
      </c>
      <c r="Q39" s="8"/>
      <c r="R39" s="944"/>
      <c r="S39" s="30"/>
      <c r="T39" s="944"/>
      <c r="U39" s="65">
        <v>0</v>
      </c>
      <c r="V39" s="70">
        <v>0</v>
      </c>
      <c r="W39" s="13">
        <f>(U39*V39)</f>
        <v>0</v>
      </c>
      <c r="X39" s="13">
        <f t="shared" si="338"/>
        <v>0</v>
      </c>
      <c r="Y39" s="13">
        <f t="shared" si="339"/>
        <v>0</v>
      </c>
      <c r="Z39" s="13"/>
      <c r="AA39" s="152"/>
      <c r="AB39" s="10"/>
      <c r="AC39" s="44" t="s">
        <v>67</v>
      </c>
      <c r="AD39" s="94" t="s">
        <v>237</v>
      </c>
      <c r="AE39" s="8"/>
      <c r="AF39" s="944"/>
      <c r="AG39" s="30"/>
      <c r="AH39" s="944"/>
      <c r="AI39" s="65">
        <v>0</v>
      </c>
      <c r="AJ39" s="70">
        <v>0</v>
      </c>
      <c r="AK39" s="13">
        <f t="shared" si="364"/>
        <v>0</v>
      </c>
      <c r="AL39" s="13">
        <f t="shared" si="341"/>
        <v>0</v>
      </c>
      <c r="AM39" s="13">
        <f t="shared" si="342"/>
        <v>0</v>
      </c>
      <c r="AN39" s="13"/>
      <c r="AO39" s="152"/>
      <c r="AP39" s="10"/>
      <c r="AQ39" s="44" t="s">
        <v>67</v>
      </c>
      <c r="AR39" s="94" t="s">
        <v>237</v>
      </c>
      <c r="AS39" s="8"/>
      <c r="AT39" s="944"/>
      <c r="AU39" s="30"/>
      <c r="AV39" s="944"/>
      <c r="AW39" s="65">
        <v>0</v>
      </c>
      <c r="AX39" s="70">
        <v>0</v>
      </c>
      <c r="AY39" s="13">
        <f t="shared" si="365"/>
        <v>0</v>
      </c>
      <c r="AZ39" s="13">
        <f t="shared" si="344"/>
        <v>0</v>
      </c>
      <c r="BA39" s="13">
        <f t="shared" si="345"/>
        <v>0</v>
      </c>
      <c r="BB39" s="13"/>
      <c r="BC39" s="152"/>
      <c r="BD39" s="10"/>
      <c r="BE39" s="44" t="s">
        <v>67</v>
      </c>
      <c r="BF39" s="94" t="s">
        <v>237</v>
      </c>
      <c r="BG39" s="8"/>
      <c r="BH39" s="944"/>
      <c r="BI39" s="30"/>
      <c r="BJ39" s="944"/>
      <c r="BK39" s="65">
        <v>0</v>
      </c>
      <c r="BL39" s="70">
        <v>0</v>
      </c>
      <c r="BM39" s="13">
        <f t="shared" si="366"/>
        <v>0</v>
      </c>
      <c r="BN39" s="13">
        <f t="shared" si="347"/>
        <v>0</v>
      </c>
      <c r="BO39" s="13">
        <f t="shared" si="348"/>
        <v>0</v>
      </c>
      <c r="BP39" s="13"/>
      <c r="BQ39" s="152"/>
      <c r="BR39" s="10"/>
      <c r="BS39" s="44" t="s">
        <v>67</v>
      </c>
      <c r="BT39" s="94" t="s">
        <v>237</v>
      </c>
      <c r="BU39" s="8"/>
      <c r="BV39" s="944"/>
      <c r="BW39" s="30"/>
      <c r="BX39" s="944"/>
      <c r="BY39" s="65">
        <v>0</v>
      </c>
      <c r="BZ39" s="70">
        <v>0</v>
      </c>
      <c r="CA39" s="13">
        <f t="shared" si="367"/>
        <v>0</v>
      </c>
      <c r="CB39" s="13">
        <f t="shared" si="350"/>
        <v>0</v>
      </c>
      <c r="CC39" s="13">
        <f t="shared" si="351"/>
        <v>0</v>
      </c>
      <c r="CD39" s="13"/>
      <c r="CE39" s="152"/>
      <c r="CF39" s="10"/>
      <c r="CG39" s="44" t="s">
        <v>67</v>
      </c>
      <c r="CH39" s="94" t="s">
        <v>237</v>
      </c>
      <c r="CI39" s="8"/>
      <c r="CJ39" s="944"/>
      <c r="CK39" s="30"/>
      <c r="CL39" s="944"/>
      <c r="CM39" s="65">
        <v>0</v>
      </c>
      <c r="CN39" s="70">
        <v>0</v>
      </c>
      <c r="CO39" s="13">
        <f t="shared" si="368"/>
        <v>0</v>
      </c>
      <c r="CP39" s="13">
        <f t="shared" si="353"/>
        <v>0</v>
      </c>
      <c r="CQ39" s="13">
        <f t="shared" si="354"/>
        <v>0</v>
      </c>
      <c r="CR39" s="13"/>
      <c r="CS39" s="152"/>
      <c r="CT39" s="10"/>
      <c r="CU39" s="44" t="s">
        <v>67</v>
      </c>
      <c r="CV39" s="94" t="s">
        <v>237</v>
      </c>
      <c r="CW39" s="8"/>
      <c r="CX39" s="944"/>
      <c r="CY39" s="30"/>
      <c r="CZ39" s="944"/>
      <c r="DA39" s="65">
        <v>0</v>
      </c>
      <c r="DB39" s="70">
        <v>0</v>
      </c>
      <c r="DC39" s="13">
        <f t="shared" si="369"/>
        <v>0</v>
      </c>
      <c r="DD39" s="13">
        <f t="shared" si="356"/>
        <v>0</v>
      </c>
      <c r="DE39" s="13">
        <f t="shared" si="357"/>
        <v>0</v>
      </c>
      <c r="DF39" s="13"/>
      <c r="DG39" s="152"/>
      <c r="DH39" s="10"/>
      <c r="DI39" s="44" t="s">
        <v>67</v>
      </c>
      <c r="DJ39" s="94" t="s">
        <v>237</v>
      </c>
      <c r="DK39" s="8"/>
      <c r="DL39" s="944"/>
      <c r="DM39" s="30"/>
      <c r="DN39" s="944"/>
      <c r="DO39" s="65">
        <v>0</v>
      </c>
      <c r="DP39" s="70">
        <v>0</v>
      </c>
      <c r="DQ39" s="13">
        <f t="shared" si="370"/>
        <v>0</v>
      </c>
      <c r="DR39" s="13">
        <f t="shared" si="359"/>
        <v>0</v>
      </c>
      <c r="DS39" s="13">
        <f t="shared" si="360"/>
        <v>0</v>
      </c>
      <c r="DT39" s="13"/>
      <c r="DU39" s="152"/>
      <c r="DV39" s="10"/>
      <c r="DW39" s="44" t="s">
        <v>67</v>
      </c>
      <c r="DX39" s="94" t="s">
        <v>237</v>
      </c>
      <c r="DY39" s="8"/>
      <c r="DZ39" s="944"/>
      <c r="EA39" s="30"/>
      <c r="EB39" s="944"/>
      <c r="EC39" s="65">
        <v>0</v>
      </c>
      <c r="ED39" s="70">
        <v>0</v>
      </c>
      <c r="EE39" s="13">
        <f t="shared" si="371"/>
        <v>0</v>
      </c>
      <c r="EF39" s="13">
        <f t="shared" si="362"/>
        <v>0</v>
      </c>
      <c r="EG39" s="13">
        <f t="shared" si="363"/>
        <v>0</v>
      </c>
      <c r="EH39" s="13"/>
      <c r="EI39" s="152"/>
      <c r="EJ39" s="10"/>
      <c r="EK39" s="44"/>
      <c r="EL39" s="11"/>
      <c r="EM39" s="14"/>
      <c r="EN39" s="1051" t="s">
        <v>44</v>
      </c>
      <c r="EO39" s="1051"/>
      <c r="EP39" s="765" t="s">
        <v>45</v>
      </c>
      <c r="EQ39" s="30"/>
      <c r="ER39" s="121"/>
      <c r="ES39" s="111"/>
      <c r="ET39" s="128"/>
      <c r="EU39" s="9"/>
      <c r="EV39" s="583"/>
      <c r="EW39" s="579"/>
      <c r="EX39" s="582"/>
      <c r="EY39" s="112"/>
      <c r="EZ39" s="573"/>
      <c r="FA39" s="162"/>
      <c r="FC39" s="44" t="s">
        <v>133</v>
      </c>
      <c r="FD39" s="72" t="s">
        <v>42</v>
      </c>
      <c r="FE39" s="141">
        <v>0</v>
      </c>
      <c r="FF39" s="141">
        <v>0</v>
      </c>
      <c r="FG39" s="142">
        <v>0</v>
      </c>
      <c r="FH39" s="9" t="s">
        <v>125</v>
      </c>
      <c r="FI39" s="122">
        <f t="shared" si="301"/>
        <v>0</v>
      </c>
      <c r="FJ39" s="602">
        <v>0</v>
      </c>
      <c r="FK39" s="604">
        <f t="shared" si="302"/>
        <v>0</v>
      </c>
      <c r="FL39" s="592"/>
      <c r="FM39" s="573"/>
      <c r="FN39" s="607"/>
      <c r="FO39" s="127"/>
      <c r="FP39" s="87"/>
      <c r="FQ39" s="522"/>
      <c r="FR39" s="61"/>
      <c r="FS39" s="567"/>
    </row>
    <row r="40" spans="1:175" ht="13" thickBot="1" x14ac:dyDescent="0.3">
      <c r="A40" s="44" t="s">
        <v>68</v>
      </c>
      <c r="B40" s="94" t="s">
        <v>238</v>
      </c>
      <c r="C40" s="8"/>
      <c r="D40" s="944"/>
      <c r="E40" s="30"/>
      <c r="F40" s="944"/>
      <c r="G40" s="65">
        <v>0</v>
      </c>
      <c r="H40" s="70">
        <v>0</v>
      </c>
      <c r="I40" s="13">
        <f>(G40*H40)</f>
        <v>0</v>
      </c>
      <c r="J40" s="13">
        <f t="shared" si="336"/>
        <v>0</v>
      </c>
      <c r="K40" s="13">
        <f t="shared" si="337"/>
        <v>0</v>
      </c>
      <c r="L40" s="13"/>
      <c r="M40" s="152"/>
      <c r="N40" s="10"/>
      <c r="O40" s="44" t="s">
        <v>68</v>
      </c>
      <c r="P40" s="94" t="s">
        <v>238</v>
      </c>
      <c r="Q40" s="8"/>
      <c r="R40" s="944"/>
      <c r="S40" s="30"/>
      <c r="T40" s="944"/>
      <c r="U40" s="65">
        <v>0</v>
      </c>
      <c r="V40" s="70">
        <v>0</v>
      </c>
      <c r="W40" s="13">
        <f>(U40*V40)</f>
        <v>0</v>
      </c>
      <c r="X40" s="13">
        <f t="shared" si="338"/>
        <v>0</v>
      </c>
      <c r="Y40" s="13">
        <f t="shared" si="339"/>
        <v>0</v>
      </c>
      <c r="Z40" s="13"/>
      <c r="AA40" s="152"/>
      <c r="AB40" s="10"/>
      <c r="AC40" s="44" t="s">
        <v>68</v>
      </c>
      <c r="AD40" s="94" t="s">
        <v>238</v>
      </c>
      <c r="AE40" s="8"/>
      <c r="AF40" s="944"/>
      <c r="AG40" s="30"/>
      <c r="AH40" s="944"/>
      <c r="AI40" s="65">
        <v>0</v>
      </c>
      <c r="AJ40" s="70">
        <v>0</v>
      </c>
      <c r="AK40" s="13">
        <f t="shared" si="364"/>
        <v>0</v>
      </c>
      <c r="AL40" s="13">
        <f t="shared" si="341"/>
        <v>0</v>
      </c>
      <c r="AM40" s="13">
        <f t="shared" si="342"/>
        <v>0</v>
      </c>
      <c r="AN40" s="13"/>
      <c r="AO40" s="152"/>
      <c r="AP40" s="10"/>
      <c r="AQ40" s="44" t="s">
        <v>68</v>
      </c>
      <c r="AR40" s="94" t="s">
        <v>238</v>
      </c>
      <c r="AS40" s="8"/>
      <c r="AT40" s="944"/>
      <c r="AU40" s="30"/>
      <c r="AV40" s="944"/>
      <c r="AW40" s="65">
        <v>0</v>
      </c>
      <c r="AX40" s="70">
        <v>0</v>
      </c>
      <c r="AY40" s="13">
        <f t="shared" si="365"/>
        <v>0</v>
      </c>
      <c r="AZ40" s="13">
        <f t="shared" si="344"/>
        <v>0</v>
      </c>
      <c r="BA40" s="13">
        <f t="shared" si="345"/>
        <v>0</v>
      </c>
      <c r="BB40" s="13"/>
      <c r="BC40" s="152"/>
      <c r="BD40" s="10"/>
      <c r="BE40" s="44" t="s">
        <v>68</v>
      </c>
      <c r="BF40" s="94" t="s">
        <v>238</v>
      </c>
      <c r="BG40" s="8"/>
      <c r="BH40" s="944"/>
      <c r="BI40" s="30"/>
      <c r="BJ40" s="944"/>
      <c r="BK40" s="65">
        <v>0</v>
      </c>
      <c r="BL40" s="70">
        <v>0</v>
      </c>
      <c r="BM40" s="13">
        <f t="shared" si="366"/>
        <v>0</v>
      </c>
      <c r="BN40" s="13">
        <f t="shared" si="347"/>
        <v>0</v>
      </c>
      <c r="BO40" s="13">
        <f t="shared" si="348"/>
        <v>0</v>
      </c>
      <c r="BP40" s="13"/>
      <c r="BQ40" s="152"/>
      <c r="BR40" s="10"/>
      <c r="BS40" s="44" t="s">
        <v>68</v>
      </c>
      <c r="BT40" s="94" t="s">
        <v>238</v>
      </c>
      <c r="BU40" s="8"/>
      <c r="BV40" s="944"/>
      <c r="BW40" s="30"/>
      <c r="BX40" s="944"/>
      <c r="BY40" s="65">
        <v>0</v>
      </c>
      <c r="BZ40" s="70">
        <v>0</v>
      </c>
      <c r="CA40" s="13">
        <f t="shared" si="367"/>
        <v>0</v>
      </c>
      <c r="CB40" s="13">
        <f t="shared" si="350"/>
        <v>0</v>
      </c>
      <c r="CC40" s="13">
        <f t="shared" si="351"/>
        <v>0</v>
      </c>
      <c r="CD40" s="13"/>
      <c r="CE40" s="152"/>
      <c r="CF40" s="10"/>
      <c r="CG40" s="44" t="s">
        <v>68</v>
      </c>
      <c r="CH40" s="94" t="s">
        <v>238</v>
      </c>
      <c r="CI40" s="8"/>
      <c r="CJ40" s="944"/>
      <c r="CK40" s="30"/>
      <c r="CL40" s="944"/>
      <c r="CM40" s="65">
        <v>0</v>
      </c>
      <c r="CN40" s="70">
        <v>0</v>
      </c>
      <c r="CO40" s="13">
        <f t="shared" si="368"/>
        <v>0</v>
      </c>
      <c r="CP40" s="13">
        <f t="shared" si="353"/>
        <v>0</v>
      </c>
      <c r="CQ40" s="13">
        <f t="shared" si="354"/>
        <v>0</v>
      </c>
      <c r="CR40" s="13"/>
      <c r="CS40" s="152"/>
      <c r="CT40" s="10"/>
      <c r="CU40" s="44" t="s">
        <v>68</v>
      </c>
      <c r="CV40" s="94" t="s">
        <v>238</v>
      </c>
      <c r="CW40" s="8"/>
      <c r="CX40" s="944"/>
      <c r="CY40" s="30"/>
      <c r="CZ40" s="944"/>
      <c r="DA40" s="65">
        <v>0</v>
      </c>
      <c r="DB40" s="70">
        <v>0</v>
      </c>
      <c r="DC40" s="13">
        <f t="shared" si="369"/>
        <v>0</v>
      </c>
      <c r="DD40" s="13">
        <f t="shared" si="356"/>
        <v>0</v>
      </c>
      <c r="DE40" s="13">
        <f t="shared" si="357"/>
        <v>0</v>
      </c>
      <c r="DF40" s="13"/>
      <c r="DG40" s="152"/>
      <c r="DH40" s="10"/>
      <c r="DI40" s="44" t="s">
        <v>68</v>
      </c>
      <c r="DJ40" s="94" t="s">
        <v>238</v>
      </c>
      <c r="DK40" s="8"/>
      <c r="DL40" s="944"/>
      <c r="DM40" s="30"/>
      <c r="DN40" s="944"/>
      <c r="DO40" s="65">
        <v>0</v>
      </c>
      <c r="DP40" s="70">
        <v>0</v>
      </c>
      <c r="DQ40" s="13">
        <f t="shared" si="370"/>
        <v>0</v>
      </c>
      <c r="DR40" s="13">
        <f t="shared" si="359"/>
        <v>0</v>
      </c>
      <c r="DS40" s="13">
        <f t="shared" si="360"/>
        <v>0</v>
      </c>
      <c r="DT40" s="13"/>
      <c r="DU40" s="152"/>
      <c r="DV40" s="10"/>
      <c r="DW40" s="44" t="s">
        <v>68</v>
      </c>
      <c r="DX40" s="94" t="s">
        <v>238</v>
      </c>
      <c r="DY40" s="8"/>
      <c r="DZ40" s="944"/>
      <c r="EA40" s="30"/>
      <c r="EB40" s="944"/>
      <c r="EC40" s="65">
        <v>0</v>
      </c>
      <c r="ED40" s="70">
        <v>0</v>
      </c>
      <c r="EE40" s="13">
        <f t="shared" si="371"/>
        <v>0</v>
      </c>
      <c r="EF40" s="13">
        <f t="shared" si="362"/>
        <v>0</v>
      </c>
      <c r="EG40" s="13">
        <f t="shared" si="363"/>
        <v>0</v>
      </c>
      <c r="EH40" s="13"/>
      <c r="EI40" s="152"/>
      <c r="EJ40" s="10"/>
      <c r="EK40" s="44" t="s">
        <v>77</v>
      </c>
      <c r="EL40" s="761" t="str">
        <f>Prices!$A$103</f>
        <v xml:space="preserve">glazing  </v>
      </c>
      <c r="EM40" s="767">
        <f>K63+Y63+AM63+BA63+BO63+CC63+CQ63+DE63+DS63+EG63</f>
        <v>0</v>
      </c>
      <c r="EN40" s="1042" t="s">
        <v>78</v>
      </c>
      <c r="EO40" s="1042"/>
      <c r="EP40" s="190">
        <f>F63*$C$2+T63*$Q$2+AH63*$AE$2+AV63*$AS$2+BJ63*$BG$2+BX63*$BU$2+CL63*$CI$2+CZ63*$CW$2+DN63*$DK$2+EB63*$DY$2</f>
        <v>0</v>
      </c>
      <c r="EQ40" s="79"/>
      <c r="ER40" s="116">
        <f t="shared" ref="ER40:ER59" si="372">IF(ER$4=0,0,EM40/ER$4)</f>
        <v>0</v>
      </c>
      <c r="ES40" s="81">
        <f t="shared" ref="ES40:ES59" si="373">ER40*ET40+ER40</f>
        <v>0</v>
      </c>
      <c r="ET40" s="280">
        <v>0</v>
      </c>
      <c r="EU40" s="9" t="s">
        <v>45</v>
      </c>
      <c r="EV40" s="583">
        <f t="shared" ref="EV40:EV59" si="374">IF(ER$4=0,0,EP40/$ER$4*$EX$4)</f>
        <v>0</v>
      </c>
      <c r="EW40" s="579">
        <f t="shared" si="86"/>
        <v>0</v>
      </c>
      <c r="EX40" s="582">
        <f t="shared" ref="EX40:EX59" si="375">ER40*ER$4+ES40*ES$4</f>
        <v>0</v>
      </c>
      <c r="EY40" s="112"/>
      <c r="EZ40" s="573"/>
      <c r="FA40" s="55"/>
      <c r="FC40" s="44"/>
      <c r="FD40" s="11"/>
      <c r="FE40" s="126"/>
      <c r="FF40" s="126"/>
      <c r="FG40" s="436"/>
      <c r="FH40" s="9"/>
      <c r="FI40" s="123"/>
      <c r="FJ40" s="121"/>
      <c r="FK40" s="604"/>
      <c r="FL40" s="592"/>
      <c r="FM40" s="573"/>
      <c r="FN40" s="607"/>
      <c r="FO40" s="127"/>
      <c r="FP40" s="87"/>
      <c r="FQ40" s="522"/>
      <c r="FR40" s="61"/>
      <c r="FS40" s="567"/>
    </row>
    <row r="41" spans="1:175" ht="13.5" thickTop="1" thickBot="1" x14ac:dyDescent="0.3">
      <c r="A41" s="44" t="s">
        <v>73</v>
      </c>
      <c r="B41" s="11" t="s">
        <v>41</v>
      </c>
      <c r="C41" s="8"/>
      <c r="D41" s="944"/>
      <c r="E41" s="30"/>
      <c r="F41" s="30"/>
      <c r="G41" s="65">
        <v>0</v>
      </c>
      <c r="H41" s="820"/>
      <c r="I41" s="13">
        <f>(G41*H41)</f>
        <v>0</v>
      </c>
      <c r="J41" s="13">
        <f t="shared" si="336"/>
        <v>0</v>
      </c>
      <c r="K41" s="13">
        <f t="shared" si="337"/>
        <v>0</v>
      </c>
      <c r="L41" s="13"/>
      <c r="M41" s="152"/>
      <c r="N41" s="10"/>
      <c r="O41" s="44" t="s">
        <v>73</v>
      </c>
      <c r="P41" s="11" t="s">
        <v>41</v>
      </c>
      <c r="Q41" s="8"/>
      <c r="R41" s="944"/>
      <c r="S41" s="30"/>
      <c r="T41" s="30"/>
      <c r="U41" s="65">
        <v>0</v>
      </c>
      <c r="V41" s="820"/>
      <c r="W41" s="13">
        <f>(U41*V41)</f>
        <v>0</v>
      </c>
      <c r="X41" s="13">
        <f t="shared" si="338"/>
        <v>0</v>
      </c>
      <c r="Y41" s="13">
        <f t="shared" si="339"/>
        <v>0</v>
      </c>
      <c r="Z41" s="13"/>
      <c r="AA41" s="152"/>
      <c r="AB41" s="10"/>
      <c r="AC41" s="44" t="s">
        <v>73</v>
      </c>
      <c r="AD41" s="11" t="s">
        <v>41</v>
      </c>
      <c r="AE41" s="8"/>
      <c r="AF41" s="944"/>
      <c r="AG41" s="30"/>
      <c r="AH41" s="30"/>
      <c r="AI41" s="65">
        <v>0</v>
      </c>
      <c r="AJ41" s="820"/>
      <c r="AK41" s="13">
        <f t="shared" si="364"/>
        <v>0</v>
      </c>
      <c r="AL41" s="13">
        <f t="shared" si="341"/>
        <v>0</v>
      </c>
      <c r="AM41" s="13">
        <f t="shared" si="342"/>
        <v>0</v>
      </c>
      <c r="AN41" s="13"/>
      <c r="AO41" s="152"/>
      <c r="AP41" s="10"/>
      <c r="AQ41" s="44" t="s">
        <v>73</v>
      </c>
      <c r="AR41" s="11" t="s">
        <v>41</v>
      </c>
      <c r="AS41" s="8"/>
      <c r="AT41" s="944"/>
      <c r="AU41" s="30"/>
      <c r="AV41" s="30"/>
      <c r="AW41" s="65">
        <v>0</v>
      </c>
      <c r="AX41" s="820"/>
      <c r="AY41" s="13">
        <f t="shared" si="365"/>
        <v>0</v>
      </c>
      <c r="AZ41" s="13">
        <f t="shared" si="344"/>
        <v>0</v>
      </c>
      <c r="BA41" s="13">
        <f t="shared" si="345"/>
        <v>0</v>
      </c>
      <c r="BB41" s="13"/>
      <c r="BC41" s="152"/>
      <c r="BD41" s="10"/>
      <c r="BE41" s="44" t="s">
        <v>73</v>
      </c>
      <c r="BF41" s="11" t="s">
        <v>41</v>
      </c>
      <c r="BG41" s="8"/>
      <c r="BH41" s="944"/>
      <c r="BI41" s="30"/>
      <c r="BJ41" s="30"/>
      <c r="BK41" s="65">
        <v>0</v>
      </c>
      <c r="BL41" s="820"/>
      <c r="BM41" s="13">
        <f t="shared" si="366"/>
        <v>0</v>
      </c>
      <c r="BN41" s="13">
        <f t="shared" si="347"/>
        <v>0</v>
      </c>
      <c r="BO41" s="13">
        <f t="shared" si="348"/>
        <v>0</v>
      </c>
      <c r="BP41" s="13"/>
      <c r="BQ41" s="152"/>
      <c r="BR41" s="10"/>
      <c r="BS41" s="44" t="s">
        <v>73</v>
      </c>
      <c r="BT41" s="11" t="s">
        <v>41</v>
      </c>
      <c r="BU41" s="8"/>
      <c r="BV41" s="944"/>
      <c r="BW41" s="30"/>
      <c r="BX41" s="30"/>
      <c r="BY41" s="65">
        <v>0</v>
      </c>
      <c r="BZ41" s="820"/>
      <c r="CA41" s="13">
        <f t="shared" si="367"/>
        <v>0</v>
      </c>
      <c r="CB41" s="13">
        <f t="shared" si="350"/>
        <v>0</v>
      </c>
      <c r="CC41" s="13">
        <f t="shared" si="351"/>
        <v>0</v>
      </c>
      <c r="CD41" s="13"/>
      <c r="CE41" s="152"/>
      <c r="CF41" s="10"/>
      <c r="CG41" s="44" t="s">
        <v>73</v>
      </c>
      <c r="CH41" s="11" t="s">
        <v>41</v>
      </c>
      <c r="CI41" s="8"/>
      <c r="CJ41" s="944"/>
      <c r="CK41" s="30"/>
      <c r="CL41" s="30"/>
      <c r="CM41" s="65">
        <v>0</v>
      </c>
      <c r="CN41" s="820"/>
      <c r="CO41" s="13">
        <f t="shared" si="368"/>
        <v>0</v>
      </c>
      <c r="CP41" s="13">
        <f t="shared" si="353"/>
        <v>0</v>
      </c>
      <c r="CQ41" s="13">
        <f t="shared" si="354"/>
        <v>0</v>
      </c>
      <c r="CR41" s="13"/>
      <c r="CS41" s="152"/>
      <c r="CT41" s="10"/>
      <c r="CU41" s="44" t="s">
        <v>73</v>
      </c>
      <c r="CV41" s="11" t="s">
        <v>41</v>
      </c>
      <c r="CW41" s="8"/>
      <c r="CX41" s="944"/>
      <c r="CY41" s="30"/>
      <c r="CZ41" s="30"/>
      <c r="DA41" s="65">
        <v>0</v>
      </c>
      <c r="DB41" s="820"/>
      <c r="DC41" s="13">
        <f t="shared" si="369"/>
        <v>0</v>
      </c>
      <c r="DD41" s="13">
        <f t="shared" si="356"/>
        <v>0</v>
      </c>
      <c r="DE41" s="13">
        <f t="shared" si="357"/>
        <v>0</v>
      </c>
      <c r="DF41" s="13"/>
      <c r="DG41" s="152"/>
      <c r="DH41" s="10"/>
      <c r="DI41" s="44" t="s">
        <v>73</v>
      </c>
      <c r="DJ41" s="11" t="s">
        <v>41</v>
      </c>
      <c r="DK41" s="8"/>
      <c r="DL41" s="944"/>
      <c r="DM41" s="30"/>
      <c r="DN41" s="30"/>
      <c r="DO41" s="65">
        <v>0</v>
      </c>
      <c r="DP41" s="820"/>
      <c r="DQ41" s="13">
        <f t="shared" si="370"/>
        <v>0</v>
      </c>
      <c r="DR41" s="13">
        <f t="shared" si="359"/>
        <v>0</v>
      </c>
      <c r="DS41" s="13">
        <f t="shared" si="360"/>
        <v>0</v>
      </c>
      <c r="DT41" s="13"/>
      <c r="DU41" s="152"/>
      <c r="DV41" s="10"/>
      <c r="DW41" s="44" t="s">
        <v>73</v>
      </c>
      <c r="DX41" s="11" t="s">
        <v>41</v>
      </c>
      <c r="DY41" s="8"/>
      <c r="DZ41" s="944"/>
      <c r="EA41" s="30"/>
      <c r="EB41" s="30"/>
      <c r="EC41" s="65">
        <v>0</v>
      </c>
      <c r="ED41" s="820"/>
      <c r="EE41" s="13">
        <f t="shared" si="371"/>
        <v>0</v>
      </c>
      <c r="EF41" s="13">
        <f t="shared" si="362"/>
        <v>0</v>
      </c>
      <c r="EG41" s="13">
        <f t="shared" si="363"/>
        <v>0</v>
      </c>
      <c r="EH41" s="13"/>
      <c r="EI41" s="152"/>
      <c r="EJ41" s="10"/>
      <c r="EK41" s="44" t="s">
        <v>77</v>
      </c>
      <c r="EL41" s="761" t="str">
        <f>Prices!$A$104</f>
        <v xml:space="preserve">glazing  </v>
      </c>
      <c r="EM41" s="761">
        <f t="shared" ref="EM41:EM59" si="376">K64+Y64+AM64+BA64+BO64+CC64+CQ64+DE64+DS64+EG64</f>
        <v>0</v>
      </c>
      <c r="EN41" s="1042" t="s">
        <v>79</v>
      </c>
      <c r="EO41" s="1052"/>
      <c r="EP41" s="190">
        <f t="shared" ref="EP41:EP59" si="377">F64*$C$2+T64*$Q$2+AH64*$AE$2+AV64*$AS$2+BJ64*$BG$2+BX64*$BU$2+CL64*$CI$2+CZ64*$CW$2+DN64*$DK$2+EB64*$DY$2</f>
        <v>0</v>
      </c>
      <c r="EQ41" s="79"/>
      <c r="ER41" s="116">
        <f t="shared" si="372"/>
        <v>0</v>
      </c>
      <c r="ES41" s="81">
        <f t="shared" si="373"/>
        <v>0</v>
      </c>
      <c r="ET41" s="280">
        <v>0</v>
      </c>
      <c r="EU41" s="9" t="s">
        <v>45</v>
      </c>
      <c r="EV41" s="583">
        <f t="shared" si="374"/>
        <v>0</v>
      </c>
      <c r="EW41" s="579">
        <f t="shared" si="86"/>
        <v>0</v>
      </c>
      <c r="EX41" s="582">
        <f t="shared" si="375"/>
        <v>0</v>
      </c>
      <c r="EY41" s="112"/>
      <c r="EZ41" s="573"/>
      <c r="FA41" s="55"/>
      <c r="FC41" s="44" t="s">
        <v>77</v>
      </c>
      <c r="FD41" s="72" t="s">
        <v>62</v>
      </c>
      <c r="FE41" s="141">
        <v>0</v>
      </c>
      <c r="FF41" s="141">
        <v>0</v>
      </c>
      <c r="FG41" s="142">
        <v>0</v>
      </c>
      <c r="FH41" s="9" t="s">
        <v>45</v>
      </c>
      <c r="FI41" s="122">
        <f t="shared" ref="FI41:FI52" si="378">FE41*FF41*FG41</f>
        <v>0</v>
      </c>
      <c r="FJ41" s="602">
        <v>0</v>
      </c>
      <c r="FK41" s="604">
        <f t="shared" ref="FK41:FK52" si="379">FI41*FJ41</f>
        <v>0</v>
      </c>
      <c r="FL41" s="592"/>
      <c r="FM41" s="573"/>
      <c r="FN41" s="610">
        <f>SUM(FK41:FK42)</f>
        <v>0</v>
      </c>
      <c r="FO41" s="127">
        <f>IF(FO$4=0,0,FN41/$FO$4)</f>
        <v>0</v>
      </c>
      <c r="FP41" s="87" t="s">
        <v>77</v>
      </c>
      <c r="FQ41" s="522">
        <f>SUM(EX40:EX59)</f>
        <v>0</v>
      </c>
      <c r="FR41" s="496">
        <f>FN41</f>
        <v>0</v>
      </c>
      <c r="FS41" s="567">
        <f>SUM(FQ41:FR41)</f>
        <v>0</v>
      </c>
    </row>
    <row r="42" spans="1:175" ht="13.5" thickTop="1" thickBot="1" x14ac:dyDescent="0.3">
      <c r="A42" s="44" t="s">
        <v>73</v>
      </c>
      <c r="B42" s="11" t="s">
        <v>39</v>
      </c>
      <c r="C42" s="8"/>
      <c r="D42" s="944"/>
      <c r="E42" s="30"/>
      <c r="F42" s="65">
        <v>0</v>
      </c>
      <c r="G42" s="65">
        <v>1</v>
      </c>
      <c r="H42" s="820"/>
      <c r="I42" s="16">
        <f>F42*G42*H42</f>
        <v>0</v>
      </c>
      <c r="J42" s="13">
        <f t="shared" si="336"/>
        <v>0</v>
      </c>
      <c r="K42" s="13">
        <f t="shared" si="337"/>
        <v>0</v>
      </c>
      <c r="L42" s="13"/>
      <c r="M42" s="152"/>
      <c r="N42" s="10"/>
      <c r="O42" s="44" t="s">
        <v>73</v>
      </c>
      <c r="P42" s="11" t="s">
        <v>39</v>
      </c>
      <c r="Q42" s="8"/>
      <c r="R42" s="944"/>
      <c r="S42" s="30"/>
      <c r="T42" s="65">
        <v>0</v>
      </c>
      <c r="U42" s="65">
        <v>1</v>
      </c>
      <c r="V42" s="820"/>
      <c r="W42" s="16">
        <f>T42*U42*V42</f>
        <v>0</v>
      </c>
      <c r="X42" s="13">
        <f t="shared" si="338"/>
        <v>0</v>
      </c>
      <c r="Y42" s="13">
        <f t="shared" si="339"/>
        <v>0</v>
      </c>
      <c r="Z42" s="13"/>
      <c r="AA42" s="152"/>
      <c r="AB42" s="10"/>
      <c r="AC42" s="44" t="s">
        <v>73</v>
      </c>
      <c r="AD42" s="11" t="s">
        <v>39</v>
      </c>
      <c r="AE42" s="8"/>
      <c r="AF42" s="944"/>
      <c r="AG42" s="30"/>
      <c r="AH42" s="65">
        <v>0</v>
      </c>
      <c r="AI42" s="65">
        <v>1</v>
      </c>
      <c r="AJ42" s="820"/>
      <c r="AK42" s="16">
        <f t="shared" ref="AK42" si="380">AH42*AI42*AJ42</f>
        <v>0</v>
      </c>
      <c r="AL42" s="13">
        <f t="shared" si="341"/>
        <v>0</v>
      </c>
      <c r="AM42" s="13">
        <f t="shared" si="342"/>
        <v>0</v>
      </c>
      <c r="AN42" s="13"/>
      <c r="AO42" s="152"/>
      <c r="AP42" s="10"/>
      <c r="AQ42" s="44" t="s">
        <v>73</v>
      </c>
      <c r="AR42" s="11" t="s">
        <v>39</v>
      </c>
      <c r="AS42" s="8"/>
      <c r="AT42" s="944"/>
      <c r="AU42" s="30"/>
      <c r="AV42" s="65">
        <v>0</v>
      </c>
      <c r="AW42" s="65">
        <v>1</v>
      </c>
      <c r="AX42" s="820"/>
      <c r="AY42" s="16">
        <f t="shared" ref="AY42" si="381">AV42*AW42*AX42</f>
        <v>0</v>
      </c>
      <c r="AZ42" s="13">
        <f t="shared" si="344"/>
        <v>0</v>
      </c>
      <c r="BA42" s="13">
        <f t="shared" si="345"/>
        <v>0</v>
      </c>
      <c r="BB42" s="13"/>
      <c r="BC42" s="152"/>
      <c r="BD42" s="10"/>
      <c r="BE42" s="44" t="s">
        <v>73</v>
      </c>
      <c r="BF42" s="11" t="s">
        <v>39</v>
      </c>
      <c r="BG42" s="8"/>
      <c r="BH42" s="944"/>
      <c r="BI42" s="30"/>
      <c r="BJ42" s="65">
        <v>0</v>
      </c>
      <c r="BK42" s="65">
        <v>1</v>
      </c>
      <c r="BL42" s="820"/>
      <c r="BM42" s="16">
        <f t="shared" ref="BM42" si="382">BJ42*BK42*BL42</f>
        <v>0</v>
      </c>
      <c r="BN42" s="13">
        <f t="shared" si="347"/>
        <v>0</v>
      </c>
      <c r="BO42" s="13">
        <f t="shared" si="348"/>
        <v>0</v>
      </c>
      <c r="BP42" s="13"/>
      <c r="BQ42" s="152"/>
      <c r="BR42" s="10"/>
      <c r="BS42" s="44" t="s">
        <v>73</v>
      </c>
      <c r="BT42" s="11" t="s">
        <v>39</v>
      </c>
      <c r="BU42" s="8"/>
      <c r="BV42" s="944"/>
      <c r="BW42" s="30"/>
      <c r="BX42" s="65">
        <v>0</v>
      </c>
      <c r="BY42" s="65">
        <v>1</v>
      </c>
      <c r="BZ42" s="820"/>
      <c r="CA42" s="16">
        <f t="shared" ref="CA42" si="383">BX42*BY42*BZ42</f>
        <v>0</v>
      </c>
      <c r="CB42" s="13">
        <f t="shared" si="350"/>
        <v>0</v>
      </c>
      <c r="CC42" s="13">
        <f t="shared" si="351"/>
        <v>0</v>
      </c>
      <c r="CD42" s="13"/>
      <c r="CE42" s="152"/>
      <c r="CF42" s="10"/>
      <c r="CG42" s="44" t="s">
        <v>73</v>
      </c>
      <c r="CH42" s="11" t="s">
        <v>39</v>
      </c>
      <c r="CI42" s="8"/>
      <c r="CJ42" s="944"/>
      <c r="CK42" s="30"/>
      <c r="CL42" s="65">
        <v>0</v>
      </c>
      <c r="CM42" s="65">
        <v>1</v>
      </c>
      <c r="CN42" s="820"/>
      <c r="CO42" s="16">
        <f t="shared" ref="CO42" si="384">CL42*CM42*CN42</f>
        <v>0</v>
      </c>
      <c r="CP42" s="13">
        <f t="shared" si="353"/>
        <v>0</v>
      </c>
      <c r="CQ42" s="13">
        <f t="shared" si="354"/>
        <v>0</v>
      </c>
      <c r="CR42" s="13"/>
      <c r="CS42" s="152"/>
      <c r="CT42" s="10"/>
      <c r="CU42" s="44" t="s">
        <v>73</v>
      </c>
      <c r="CV42" s="11" t="s">
        <v>39</v>
      </c>
      <c r="CW42" s="8"/>
      <c r="CX42" s="944"/>
      <c r="CY42" s="30"/>
      <c r="CZ42" s="65">
        <v>0</v>
      </c>
      <c r="DA42" s="65">
        <v>1</v>
      </c>
      <c r="DB42" s="820"/>
      <c r="DC42" s="16">
        <f t="shared" ref="DC42" si="385">CZ42*DA42*DB42</f>
        <v>0</v>
      </c>
      <c r="DD42" s="13">
        <f t="shared" si="356"/>
        <v>0</v>
      </c>
      <c r="DE42" s="13">
        <f t="shared" si="357"/>
        <v>0</v>
      </c>
      <c r="DF42" s="13"/>
      <c r="DG42" s="152"/>
      <c r="DH42" s="10"/>
      <c r="DI42" s="44" t="s">
        <v>73</v>
      </c>
      <c r="DJ42" s="11" t="s">
        <v>39</v>
      </c>
      <c r="DK42" s="8"/>
      <c r="DL42" s="944"/>
      <c r="DM42" s="30"/>
      <c r="DN42" s="65">
        <v>0</v>
      </c>
      <c r="DO42" s="65">
        <v>1</v>
      </c>
      <c r="DP42" s="820"/>
      <c r="DQ42" s="16">
        <f t="shared" ref="DQ42" si="386">DN42*DO42*DP42</f>
        <v>0</v>
      </c>
      <c r="DR42" s="13">
        <f t="shared" si="359"/>
        <v>0</v>
      </c>
      <c r="DS42" s="13">
        <f t="shared" si="360"/>
        <v>0</v>
      </c>
      <c r="DT42" s="13"/>
      <c r="DU42" s="152"/>
      <c r="DV42" s="10"/>
      <c r="DW42" s="44" t="s">
        <v>73</v>
      </c>
      <c r="DX42" s="11" t="s">
        <v>39</v>
      </c>
      <c r="DY42" s="8"/>
      <c r="DZ42" s="944"/>
      <c r="EA42" s="30"/>
      <c r="EB42" s="65">
        <v>0</v>
      </c>
      <c r="EC42" s="65">
        <v>1</v>
      </c>
      <c r="ED42" s="820"/>
      <c r="EE42" s="16">
        <f t="shared" ref="EE42" si="387">EB42*EC42*ED42</f>
        <v>0</v>
      </c>
      <c r="EF42" s="13">
        <f t="shared" si="362"/>
        <v>0</v>
      </c>
      <c r="EG42" s="13">
        <f t="shared" si="363"/>
        <v>0</v>
      </c>
      <c r="EH42" s="13"/>
      <c r="EI42" s="152"/>
      <c r="EJ42" s="10"/>
      <c r="EK42" s="44" t="s">
        <v>77</v>
      </c>
      <c r="EL42" s="761" t="str">
        <f>Prices!$A$105</f>
        <v xml:space="preserve">glazing  </v>
      </c>
      <c r="EM42" s="761">
        <f t="shared" si="376"/>
        <v>0</v>
      </c>
      <c r="EN42" s="1042" t="s">
        <v>80</v>
      </c>
      <c r="EO42" s="1052"/>
      <c r="EP42" s="190">
        <f t="shared" si="377"/>
        <v>0</v>
      </c>
      <c r="EQ42" s="79"/>
      <c r="ER42" s="116">
        <f t="shared" si="372"/>
        <v>0</v>
      </c>
      <c r="ES42" s="81">
        <f t="shared" si="373"/>
        <v>0</v>
      </c>
      <c r="ET42" s="280">
        <v>0</v>
      </c>
      <c r="EU42" s="9" t="s">
        <v>45</v>
      </c>
      <c r="EV42" s="583">
        <f t="shared" si="374"/>
        <v>0</v>
      </c>
      <c r="EW42" s="579">
        <f t="shared" si="86"/>
        <v>0</v>
      </c>
      <c r="EX42" s="582">
        <f t="shared" si="375"/>
        <v>0</v>
      </c>
      <c r="EY42" s="112"/>
      <c r="EZ42" s="573"/>
      <c r="FA42" s="55"/>
      <c r="FC42" s="44" t="s">
        <v>77</v>
      </c>
      <c r="FD42" s="72" t="s">
        <v>62</v>
      </c>
      <c r="FE42" s="141">
        <v>0</v>
      </c>
      <c r="FF42" s="141">
        <v>0</v>
      </c>
      <c r="FG42" s="142">
        <v>0</v>
      </c>
      <c r="FH42" s="9" t="s">
        <v>45</v>
      </c>
      <c r="FI42" s="122">
        <f t="shared" si="378"/>
        <v>0</v>
      </c>
      <c r="FJ42" s="602">
        <v>0</v>
      </c>
      <c r="FK42" s="604">
        <f t="shared" si="379"/>
        <v>0</v>
      </c>
      <c r="FL42" s="592"/>
      <c r="FM42" s="576"/>
      <c r="FN42" s="607"/>
      <c r="FO42" s="127"/>
      <c r="FP42" s="87"/>
      <c r="FQ42" s="522"/>
      <c r="FR42" s="61"/>
      <c r="FS42" s="567"/>
    </row>
    <row r="43" spans="1:175" ht="13" thickTop="1" x14ac:dyDescent="0.25">
      <c r="A43" s="44" t="s">
        <v>73</v>
      </c>
      <c r="B43" s="11" t="s">
        <v>40</v>
      </c>
      <c r="C43" s="8"/>
      <c r="D43" s="65">
        <v>0</v>
      </c>
      <c r="E43" s="65">
        <v>0</v>
      </c>
      <c r="F43" s="65">
        <v>0</v>
      </c>
      <c r="G43" s="30"/>
      <c r="H43" s="70">
        <v>0</v>
      </c>
      <c r="I43" s="13">
        <f>((D43+E43+F43)*H43)</f>
        <v>0</v>
      </c>
      <c r="J43" s="13">
        <f t="shared" si="336"/>
        <v>0</v>
      </c>
      <c r="K43" s="13">
        <f t="shared" si="337"/>
        <v>0</v>
      </c>
      <c r="L43" s="13"/>
      <c r="M43" s="152"/>
      <c r="N43" s="10"/>
      <c r="O43" s="44" t="s">
        <v>73</v>
      </c>
      <c r="P43" s="11" t="s">
        <v>40</v>
      </c>
      <c r="Q43" s="8"/>
      <c r="R43" s="65">
        <v>0</v>
      </c>
      <c r="S43" s="65">
        <v>0</v>
      </c>
      <c r="T43" s="65">
        <v>0</v>
      </c>
      <c r="U43" s="30"/>
      <c r="V43" s="70">
        <v>0</v>
      </c>
      <c r="W43" s="13">
        <f>((R43+S43+T43)*V43)</f>
        <v>0</v>
      </c>
      <c r="X43" s="13">
        <f t="shared" si="338"/>
        <v>0</v>
      </c>
      <c r="Y43" s="13">
        <f t="shared" si="339"/>
        <v>0</v>
      </c>
      <c r="Z43" s="13"/>
      <c r="AA43" s="152"/>
      <c r="AB43" s="10"/>
      <c r="AC43" s="44" t="s">
        <v>73</v>
      </c>
      <c r="AD43" s="11" t="s">
        <v>40</v>
      </c>
      <c r="AE43" s="8"/>
      <c r="AF43" s="65">
        <v>0</v>
      </c>
      <c r="AG43" s="65">
        <v>0</v>
      </c>
      <c r="AH43" s="65">
        <v>0</v>
      </c>
      <c r="AI43" s="30"/>
      <c r="AJ43" s="70">
        <v>0</v>
      </c>
      <c r="AK43" s="13">
        <f t="shared" ref="AK43" si="388">((AF43+AG43+AH43)*AJ43)</f>
        <v>0</v>
      </c>
      <c r="AL43" s="13">
        <f t="shared" si="341"/>
        <v>0</v>
      </c>
      <c r="AM43" s="13">
        <f t="shared" si="342"/>
        <v>0</v>
      </c>
      <c r="AN43" s="13"/>
      <c r="AO43" s="152"/>
      <c r="AP43" s="10"/>
      <c r="AQ43" s="44" t="s">
        <v>73</v>
      </c>
      <c r="AR43" s="11" t="s">
        <v>40</v>
      </c>
      <c r="AS43" s="8"/>
      <c r="AT43" s="65">
        <v>0</v>
      </c>
      <c r="AU43" s="65">
        <v>0</v>
      </c>
      <c r="AV43" s="65">
        <v>0</v>
      </c>
      <c r="AW43" s="30"/>
      <c r="AX43" s="70">
        <v>0</v>
      </c>
      <c r="AY43" s="13">
        <f t="shared" ref="AY43" si="389">((AT43+AU43+AV43)*AX43)</f>
        <v>0</v>
      </c>
      <c r="AZ43" s="13">
        <f t="shared" si="344"/>
        <v>0</v>
      </c>
      <c r="BA43" s="13">
        <f t="shared" si="345"/>
        <v>0</v>
      </c>
      <c r="BB43" s="13"/>
      <c r="BC43" s="152"/>
      <c r="BD43" s="10"/>
      <c r="BE43" s="44" t="s">
        <v>73</v>
      </c>
      <c r="BF43" s="11" t="s">
        <v>40</v>
      </c>
      <c r="BG43" s="8"/>
      <c r="BH43" s="65">
        <v>0</v>
      </c>
      <c r="BI43" s="65">
        <v>0</v>
      </c>
      <c r="BJ43" s="65">
        <v>0</v>
      </c>
      <c r="BK43" s="30"/>
      <c r="BL43" s="70">
        <v>0</v>
      </c>
      <c r="BM43" s="13">
        <f t="shared" ref="BM43" si="390">((BH43+BI43+BJ43)*BL43)</f>
        <v>0</v>
      </c>
      <c r="BN43" s="13">
        <f t="shared" si="347"/>
        <v>0</v>
      </c>
      <c r="BO43" s="13">
        <f t="shared" si="348"/>
        <v>0</v>
      </c>
      <c r="BP43" s="13"/>
      <c r="BQ43" s="152"/>
      <c r="BR43" s="10"/>
      <c r="BS43" s="44" t="s">
        <v>73</v>
      </c>
      <c r="BT43" s="11" t="s">
        <v>40</v>
      </c>
      <c r="BU43" s="8"/>
      <c r="BV43" s="65">
        <v>0</v>
      </c>
      <c r="BW43" s="65">
        <v>0</v>
      </c>
      <c r="BX43" s="65">
        <v>0</v>
      </c>
      <c r="BY43" s="30"/>
      <c r="BZ43" s="70">
        <v>0</v>
      </c>
      <c r="CA43" s="13">
        <f t="shared" ref="CA43" si="391">((BV43+BW43+BX43)*BZ43)</f>
        <v>0</v>
      </c>
      <c r="CB43" s="13">
        <f t="shared" si="350"/>
        <v>0</v>
      </c>
      <c r="CC43" s="13">
        <f t="shared" si="351"/>
        <v>0</v>
      </c>
      <c r="CD43" s="13"/>
      <c r="CE43" s="152"/>
      <c r="CF43" s="10"/>
      <c r="CG43" s="44" t="s">
        <v>73</v>
      </c>
      <c r="CH43" s="11" t="s">
        <v>40</v>
      </c>
      <c r="CI43" s="8"/>
      <c r="CJ43" s="65">
        <v>0</v>
      </c>
      <c r="CK43" s="65">
        <v>0</v>
      </c>
      <c r="CL43" s="65">
        <v>0</v>
      </c>
      <c r="CM43" s="30"/>
      <c r="CN43" s="70">
        <v>0</v>
      </c>
      <c r="CO43" s="13">
        <f t="shared" ref="CO43" si="392">((CJ43+CK43+CL43)*CN43)</f>
        <v>0</v>
      </c>
      <c r="CP43" s="13">
        <f t="shared" si="353"/>
        <v>0</v>
      </c>
      <c r="CQ43" s="13">
        <f t="shared" si="354"/>
        <v>0</v>
      </c>
      <c r="CR43" s="13"/>
      <c r="CS43" s="152"/>
      <c r="CT43" s="10"/>
      <c r="CU43" s="44" t="s">
        <v>73</v>
      </c>
      <c r="CV43" s="11" t="s">
        <v>40</v>
      </c>
      <c r="CW43" s="8"/>
      <c r="CX43" s="65">
        <v>0</v>
      </c>
      <c r="CY43" s="65">
        <v>0</v>
      </c>
      <c r="CZ43" s="65">
        <v>0</v>
      </c>
      <c r="DA43" s="30"/>
      <c r="DB43" s="70">
        <v>0</v>
      </c>
      <c r="DC43" s="13">
        <f t="shared" ref="DC43" si="393">((CX43+CY43+CZ43)*DB43)</f>
        <v>0</v>
      </c>
      <c r="DD43" s="13">
        <f t="shared" si="356"/>
        <v>0</v>
      </c>
      <c r="DE43" s="13">
        <f t="shared" si="357"/>
        <v>0</v>
      </c>
      <c r="DF43" s="13"/>
      <c r="DG43" s="152"/>
      <c r="DH43" s="10"/>
      <c r="DI43" s="44" t="s">
        <v>73</v>
      </c>
      <c r="DJ43" s="11" t="s">
        <v>40</v>
      </c>
      <c r="DK43" s="8"/>
      <c r="DL43" s="65">
        <v>0</v>
      </c>
      <c r="DM43" s="65">
        <v>0</v>
      </c>
      <c r="DN43" s="65">
        <v>0</v>
      </c>
      <c r="DO43" s="30"/>
      <c r="DP43" s="70">
        <v>0</v>
      </c>
      <c r="DQ43" s="13">
        <f t="shared" ref="DQ43" si="394">((DL43+DM43+DN43)*DP43)</f>
        <v>0</v>
      </c>
      <c r="DR43" s="13">
        <f t="shared" si="359"/>
        <v>0</v>
      </c>
      <c r="DS43" s="13">
        <f t="shared" si="360"/>
        <v>0</v>
      </c>
      <c r="DT43" s="13"/>
      <c r="DU43" s="152"/>
      <c r="DV43" s="10"/>
      <c r="DW43" s="44" t="s">
        <v>73</v>
      </c>
      <c r="DX43" s="11" t="s">
        <v>40</v>
      </c>
      <c r="DY43" s="8"/>
      <c r="DZ43" s="65">
        <v>0</v>
      </c>
      <c r="EA43" s="65">
        <v>0</v>
      </c>
      <c r="EB43" s="65">
        <v>0</v>
      </c>
      <c r="EC43" s="30"/>
      <c r="ED43" s="70">
        <v>0</v>
      </c>
      <c r="EE43" s="13">
        <f t="shared" ref="EE43" si="395">((DZ43+EA43+EB43)*ED43)</f>
        <v>0</v>
      </c>
      <c r="EF43" s="13">
        <f t="shared" si="362"/>
        <v>0</v>
      </c>
      <c r="EG43" s="13">
        <f t="shared" si="363"/>
        <v>0</v>
      </c>
      <c r="EH43" s="13"/>
      <c r="EI43" s="152"/>
      <c r="EJ43" s="10"/>
      <c r="EK43" s="44" t="s">
        <v>77</v>
      </c>
      <c r="EL43" s="761" t="str">
        <f>Prices!$A$106</f>
        <v xml:space="preserve">glazing  </v>
      </c>
      <c r="EM43" s="761">
        <f t="shared" si="376"/>
        <v>0</v>
      </c>
      <c r="EN43" s="1042" t="s">
        <v>81</v>
      </c>
      <c r="EO43" s="1052"/>
      <c r="EP43" s="190">
        <f t="shared" si="377"/>
        <v>0</v>
      </c>
      <c r="EQ43" s="79"/>
      <c r="ER43" s="116">
        <f t="shared" si="372"/>
        <v>0</v>
      </c>
      <c r="ES43" s="81">
        <f t="shared" si="373"/>
        <v>0</v>
      </c>
      <c r="ET43" s="280">
        <v>0</v>
      </c>
      <c r="EU43" s="9" t="s">
        <v>45</v>
      </c>
      <c r="EV43" s="583">
        <f t="shared" si="374"/>
        <v>0</v>
      </c>
      <c r="EW43" s="579">
        <f t="shared" si="86"/>
        <v>0</v>
      </c>
      <c r="EX43" s="582">
        <f t="shared" si="375"/>
        <v>0</v>
      </c>
      <c r="EY43" s="112"/>
      <c r="EZ43" s="573"/>
      <c r="FA43" s="55"/>
      <c r="FC43" s="44" t="s">
        <v>90</v>
      </c>
      <c r="FD43" s="95" t="s">
        <v>111</v>
      </c>
      <c r="FE43" s="141">
        <v>0</v>
      </c>
      <c r="FF43" s="141">
        <v>0</v>
      </c>
      <c r="FG43" s="142">
        <v>0</v>
      </c>
      <c r="FH43" s="9" t="s">
        <v>109</v>
      </c>
      <c r="FI43" s="122">
        <f t="shared" si="378"/>
        <v>0</v>
      </c>
      <c r="FJ43" s="602">
        <v>0</v>
      </c>
      <c r="FK43" s="604">
        <f t="shared" si="379"/>
        <v>0</v>
      </c>
      <c r="FL43" s="591">
        <f>FR126</f>
        <v>0</v>
      </c>
      <c r="FM43" s="542">
        <f>FL126</f>
        <v>0</v>
      </c>
      <c r="FN43" s="610">
        <f>SUM(FK43:FK45)+FL43</f>
        <v>0</v>
      </c>
      <c r="FO43" s="127">
        <f>IF(FO$4=0,0,FN43/$FO$4)</f>
        <v>0</v>
      </c>
      <c r="FP43" s="87" t="s">
        <v>90</v>
      </c>
      <c r="FQ43" s="522">
        <f>SUM(EX61:EX63)+EY61</f>
        <v>0</v>
      </c>
      <c r="FR43" s="496">
        <f>FN43</f>
        <v>0</v>
      </c>
      <c r="FS43" s="567">
        <f>SUM(FQ43:FR43)</f>
        <v>0</v>
      </c>
    </row>
    <row r="44" spans="1:175" x14ac:dyDescent="0.25">
      <c r="A44" s="45"/>
      <c r="B44" s="93"/>
      <c r="C44" s="941"/>
      <c r="D44" s="942" t="s">
        <v>32</v>
      </c>
      <c r="E44" s="942" t="s">
        <v>33</v>
      </c>
      <c r="F44" s="942" t="s">
        <v>34</v>
      </c>
      <c r="G44" s="942" t="s">
        <v>35</v>
      </c>
      <c r="H44" s="286" t="s">
        <v>36</v>
      </c>
      <c r="I44" s="14"/>
      <c r="J44" s="13"/>
      <c r="K44" s="14"/>
      <c r="L44" s="201" t="s">
        <v>574</v>
      </c>
      <c r="M44" s="154"/>
      <c r="N44" s="15"/>
      <c r="O44" s="45"/>
      <c r="P44" s="93"/>
      <c r="Q44" s="941"/>
      <c r="R44" s="942" t="s">
        <v>32</v>
      </c>
      <c r="S44" s="942" t="s">
        <v>33</v>
      </c>
      <c r="T44" s="942" t="s">
        <v>34</v>
      </c>
      <c r="U44" s="942" t="s">
        <v>35</v>
      </c>
      <c r="V44" s="286" t="s">
        <v>36</v>
      </c>
      <c r="W44" s="14"/>
      <c r="X44" s="13"/>
      <c r="Y44" s="14"/>
      <c r="Z44" s="201" t="s">
        <v>574</v>
      </c>
      <c r="AA44" s="154"/>
      <c r="AB44" s="15"/>
      <c r="AC44" s="45"/>
      <c r="AD44" s="93"/>
      <c r="AE44" s="941"/>
      <c r="AF44" s="942" t="s">
        <v>32</v>
      </c>
      <c r="AG44" s="942" t="s">
        <v>33</v>
      </c>
      <c r="AH44" s="942" t="s">
        <v>34</v>
      </c>
      <c r="AI44" s="942" t="s">
        <v>35</v>
      </c>
      <c r="AJ44" s="286" t="s">
        <v>36</v>
      </c>
      <c r="AK44" s="14"/>
      <c r="AL44" s="13"/>
      <c r="AM44" s="14"/>
      <c r="AN44" s="201" t="s">
        <v>574</v>
      </c>
      <c r="AO44" s="154"/>
      <c r="AP44" s="15"/>
      <c r="AQ44" s="45"/>
      <c r="AR44" s="93"/>
      <c r="AS44" s="941"/>
      <c r="AT44" s="942" t="s">
        <v>32</v>
      </c>
      <c r="AU44" s="942" t="s">
        <v>33</v>
      </c>
      <c r="AV44" s="942" t="s">
        <v>34</v>
      </c>
      <c r="AW44" s="942" t="s">
        <v>35</v>
      </c>
      <c r="AX44" s="286" t="s">
        <v>36</v>
      </c>
      <c r="AY44" s="14"/>
      <c r="AZ44" s="13"/>
      <c r="BA44" s="14"/>
      <c r="BB44" s="201" t="s">
        <v>574</v>
      </c>
      <c r="BC44" s="154"/>
      <c r="BD44" s="15"/>
      <c r="BE44" s="45"/>
      <c r="BF44" s="93"/>
      <c r="BG44" s="941"/>
      <c r="BH44" s="942" t="s">
        <v>32</v>
      </c>
      <c r="BI44" s="942" t="s">
        <v>33</v>
      </c>
      <c r="BJ44" s="942" t="s">
        <v>34</v>
      </c>
      <c r="BK44" s="942" t="s">
        <v>35</v>
      </c>
      <c r="BL44" s="286" t="s">
        <v>36</v>
      </c>
      <c r="BM44" s="14"/>
      <c r="BN44" s="13"/>
      <c r="BO44" s="14"/>
      <c r="BP44" s="201" t="s">
        <v>574</v>
      </c>
      <c r="BQ44" s="154"/>
      <c r="BR44" s="15"/>
      <c r="BS44" s="45"/>
      <c r="BT44" s="93"/>
      <c r="BU44" s="941"/>
      <c r="BV44" s="942" t="s">
        <v>32</v>
      </c>
      <c r="BW44" s="942" t="s">
        <v>33</v>
      </c>
      <c r="BX44" s="942" t="s">
        <v>34</v>
      </c>
      <c r="BY44" s="942" t="s">
        <v>35</v>
      </c>
      <c r="BZ44" s="286" t="s">
        <v>36</v>
      </c>
      <c r="CA44" s="14"/>
      <c r="CB44" s="13"/>
      <c r="CC44" s="14"/>
      <c r="CD44" s="201" t="s">
        <v>574</v>
      </c>
      <c r="CE44" s="154"/>
      <c r="CF44" s="15"/>
      <c r="CG44" s="45"/>
      <c r="CH44" s="93"/>
      <c r="CI44" s="941"/>
      <c r="CJ44" s="942" t="s">
        <v>32</v>
      </c>
      <c r="CK44" s="942" t="s">
        <v>33</v>
      </c>
      <c r="CL44" s="942" t="s">
        <v>34</v>
      </c>
      <c r="CM44" s="942" t="s">
        <v>35</v>
      </c>
      <c r="CN44" s="286" t="s">
        <v>36</v>
      </c>
      <c r="CO44" s="14"/>
      <c r="CP44" s="13"/>
      <c r="CQ44" s="14"/>
      <c r="CR44" s="201" t="s">
        <v>574</v>
      </c>
      <c r="CS44" s="154"/>
      <c r="CT44" s="15"/>
      <c r="CU44" s="45"/>
      <c r="CV44" s="93"/>
      <c r="CW44" s="941"/>
      <c r="CX44" s="942" t="s">
        <v>32</v>
      </c>
      <c r="CY44" s="942" t="s">
        <v>33</v>
      </c>
      <c r="CZ44" s="942" t="s">
        <v>34</v>
      </c>
      <c r="DA44" s="942" t="s">
        <v>35</v>
      </c>
      <c r="DB44" s="286" t="s">
        <v>36</v>
      </c>
      <c r="DC44" s="14"/>
      <c r="DD44" s="13"/>
      <c r="DE44" s="14"/>
      <c r="DF44" s="201" t="s">
        <v>574</v>
      </c>
      <c r="DG44" s="154"/>
      <c r="DH44" s="15"/>
      <c r="DI44" s="45"/>
      <c r="DJ44" s="93"/>
      <c r="DK44" s="941"/>
      <c r="DL44" s="942" t="s">
        <v>32</v>
      </c>
      <c r="DM44" s="942" t="s">
        <v>33</v>
      </c>
      <c r="DN44" s="942" t="s">
        <v>34</v>
      </c>
      <c r="DO44" s="942" t="s">
        <v>35</v>
      </c>
      <c r="DP44" s="286" t="s">
        <v>36</v>
      </c>
      <c r="DQ44" s="14"/>
      <c r="DR44" s="13"/>
      <c r="DS44" s="14"/>
      <c r="DT44" s="201" t="s">
        <v>574</v>
      </c>
      <c r="DU44" s="154"/>
      <c r="DV44" s="15"/>
      <c r="DW44" s="45"/>
      <c r="DX44" s="93"/>
      <c r="DY44" s="941"/>
      <c r="DZ44" s="942" t="s">
        <v>32</v>
      </c>
      <c r="EA44" s="942" t="s">
        <v>33</v>
      </c>
      <c r="EB44" s="942" t="s">
        <v>34</v>
      </c>
      <c r="EC44" s="942" t="s">
        <v>35</v>
      </c>
      <c r="ED44" s="286" t="s">
        <v>36</v>
      </c>
      <c r="EE44" s="14"/>
      <c r="EF44" s="13"/>
      <c r="EG44" s="14"/>
      <c r="EH44" s="201" t="s">
        <v>574</v>
      </c>
      <c r="EI44" s="154"/>
      <c r="EJ44" s="15"/>
      <c r="EK44" s="44" t="s">
        <v>77</v>
      </c>
      <c r="EL44" s="761" t="str">
        <f>Prices!$A$107</f>
        <v xml:space="preserve">glazing  </v>
      </c>
      <c r="EM44" s="761">
        <f t="shared" si="376"/>
        <v>0</v>
      </c>
      <c r="EN44" s="1042" t="s">
        <v>82</v>
      </c>
      <c r="EO44" s="1052"/>
      <c r="EP44" s="190">
        <f t="shared" si="377"/>
        <v>0</v>
      </c>
      <c r="EQ44" s="79"/>
      <c r="ER44" s="116">
        <f t="shared" si="372"/>
        <v>0</v>
      </c>
      <c r="ES44" s="81">
        <f t="shared" si="373"/>
        <v>0</v>
      </c>
      <c r="ET44" s="280">
        <v>0</v>
      </c>
      <c r="EU44" s="9" t="s">
        <v>45</v>
      </c>
      <c r="EV44" s="583">
        <f t="shared" si="374"/>
        <v>0</v>
      </c>
      <c r="EW44" s="579">
        <f t="shared" si="86"/>
        <v>0</v>
      </c>
      <c r="EX44" s="582">
        <f t="shared" si="375"/>
        <v>0</v>
      </c>
      <c r="EY44" s="112"/>
      <c r="EZ44" s="573"/>
      <c r="FA44" s="55"/>
      <c r="FC44" s="44" t="s">
        <v>90</v>
      </c>
      <c r="FD44" s="95" t="s">
        <v>111</v>
      </c>
      <c r="FE44" s="141">
        <v>0</v>
      </c>
      <c r="FF44" s="141">
        <v>0</v>
      </c>
      <c r="FG44" s="142">
        <v>0</v>
      </c>
      <c r="FH44" s="9" t="s">
        <v>109</v>
      </c>
      <c r="FI44" s="122">
        <f t="shared" si="378"/>
        <v>0</v>
      </c>
      <c r="FJ44" s="602">
        <v>0</v>
      </c>
      <c r="FK44" s="604">
        <f t="shared" si="379"/>
        <v>0</v>
      </c>
      <c r="FL44" s="592"/>
      <c r="FM44" s="573"/>
      <c r="FN44" s="607"/>
      <c r="FO44" s="127"/>
      <c r="FP44" s="87"/>
      <c r="FQ44" s="522"/>
      <c r="FR44" s="61"/>
      <c r="FS44" s="567"/>
    </row>
    <row r="45" spans="1:175" x14ac:dyDescent="0.25">
      <c r="A45" s="46" t="s">
        <v>67</v>
      </c>
      <c r="B45" s="72" t="s">
        <v>42</v>
      </c>
      <c r="C45" s="53"/>
      <c r="D45" s="73">
        <v>1</v>
      </c>
      <c r="E45" s="68">
        <v>1</v>
      </c>
      <c r="F45" s="68">
        <v>1</v>
      </c>
      <c r="G45" s="68">
        <v>1</v>
      </c>
      <c r="H45" s="70">
        <v>0</v>
      </c>
      <c r="I45" s="13">
        <f>D45*E45*F45*G45*H45</f>
        <v>0</v>
      </c>
      <c r="J45" s="13">
        <f t="shared" ref="J45:J61" si="396">IF(E$113=0,0,I45/E$113)</f>
        <v>0</v>
      </c>
      <c r="K45" s="13">
        <f t="shared" ref="K45:K61" si="397">(J45*G$2)</f>
        <v>0</v>
      </c>
      <c r="L45" s="215">
        <f>SUM(K45:K46)</f>
        <v>0</v>
      </c>
      <c r="M45" s="154"/>
      <c r="N45" s="10"/>
      <c r="O45" s="46" t="s">
        <v>67</v>
      </c>
      <c r="P45" s="72" t="s">
        <v>42</v>
      </c>
      <c r="Q45" s="53"/>
      <c r="R45" s="73">
        <v>1</v>
      </c>
      <c r="S45" s="68">
        <v>1</v>
      </c>
      <c r="T45" s="68">
        <v>1</v>
      </c>
      <c r="U45" s="68">
        <v>1</v>
      </c>
      <c r="V45" s="70">
        <v>0</v>
      </c>
      <c r="W45" s="13">
        <f>R45*S45*T45*U45*V45</f>
        <v>0</v>
      </c>
      <c r="X45" s="13">
        <f t="shared" ref="X45:X61" si="398">IF(S$113=0,0,W45/S$113)</f>
        <v>0</v>
      </c>
      <c r="Y45" s="13">
        <f t="shared" ref="Y45:Y61" si="399">(X45*U$2)</f>
        <v>0</v>
      </c>
      <c r="Z45" s="215">
        <f>SUM(Y45:Y46)</f>
        <v>0</v>
      </c>
      <c r="AA45" s="154"/>
      <c r="AB45" s="10"/>
      <c r="AC45" s="46" t="s">
        <v>67</v>
      </c>
      <c r="AD45" s="72" t="s">
        <v>42</v>
      </c>
      <c r="AE45" s="53"/>
      <c r="AF45" s="73">
        <v>1</v>
      </c>
      <c r="AG45" s="68">
        <v>1</v>
      </c>
      <c r="AH45" s="68">
        <v>1</v>
      </c>
      <c r="AI45" s="68">
        <v>1</v>
      </c>
      <c r="AJ45" s="70">
        <v>0</v>
      </c>
      <c r="AK45" s="13">
        <f t="shared" ref="AK45:AK52" si="400">AF45*AG45*AH45*AI45*AJ45</f>
        <v>0</v>
      </c>
      <c r="AL45" s="13">
        <f t="shared" ref="AL45:AL61" si="401">IF(AG$113=0,0,AK45/AG$113)</f>
        <v>0</v>
      </c>
      <c r="AM45" s="13">
        <f t="shared" ref="AM45:AM61" si="402">(AL45*AI$2)</f>
        <v>0</v>
      </c>
      <c r="AN45" s="215">
        <f t="shared" ref="AN45" si="403">SUM(AM45:AM46)</f>
        <v>0</v>
      </c>
      <c r="AO45" s="154"/>
      <c r="AP45" s="10"/>
      <c r="AQ45" s="46" t="s">
        <v>67</v>
      </c>
      <c r="AR45" s="72" t="s">
        <v>42</v>
      </c>
      <c r="AS45" s="53"/>
      <c r="AT45" s="73">
        <v>1</v>
      </c>
      <c r="AU45" s="68">
        <v>1</v>
      </c>
      <c r="AV45" s="68">
        <v>1</v>
      </c>
      <c r="AW45" s="68">
        <v>1</v>
      </c>
      <c r="AX45" s="70">
        <v>0</v>
      </c>
      <c r="AY45" s="13">
        <f t="shared" ref="AY45:AY52" si="404">AT45*AU45*AV45*AW45*AX45</f>
        <v>0</v>
      </c>
      <c r="AZ45" s="13">
        <f t="shared" ref="AZ45:AZ61" si="405">IF(AU$113=0,0,AY45/AU$113)</f>
        <v>0</v>
      </c>
      <c r="BA45" s="13">
        <f t="shared" ref="BA45:BA61" si="406">(AZ45*AW$2)</f>
        <v>0</v>
      </c>
      <c r="BB45" s="215">
        <f t="shared" ref="BB45" si="407">SUM(BA45:BA46)</f>
        <v>0</v>
      </c>
      <c r="BC45" s="154"/>
      <c r="BD45" s="10"/>
      <c r="BE45" s="46" t="s">
        <v>67</v>
      </c>
      <c r="BF45" s="72" t="s">
        <v>42</v>
      </c>
      <c r="BG45" s="53"/>
      <c r="BH45" s="73">
        <v>1</v>
      </c>
      <c r="BI45" s="68">
        <v>1</v>
      </c>
      <c r="BJ45" s="68">
        <v>1</v>
      </c>
      <c r="BK45" s="68">
        <v>1</v>
      </c>
      <c r="BL45" s="70">
        <v>0</v>
      </c>
      <c r="BM45" s="13">
        <f t="shared" ref="BM45:BM52" si="408">BH45*BI45*BJ45*BK45*BL45</f>
        <v>0</v>
      </c>
      <c r="BN45" s="13">
        <f t="shared" ref="BN45:BN61" si="409">IF(BI$113=0,0,BM45/BI$113)</f>
        <v>0</v>
      </c>
      <c r="BO45" s="13">
        <f t="shared" ref="BO45:BO61" si="410">(BN45*BK$2)</f>
        <v>0</v>
      </c>
      <c r="BP45" s="215">
        <f t="shared" ref="BP45" si="411">SUM(BO45:BO46)</f>
        <v>0</v>
      </c>
      <c r="BQ45" s="154"/>
      <c r="BR45" s="10"/>
      <c r="BS45" s="46" t="s">
        <v>67</v>
      </c>
      <c r="BT45" s="72" t="s">
        <v>42</v>
      </c>
      <c r="BU45" s="53"/>
      <c r="BV45" s="73">
        <v>1</v>
      </c>
      <c r="BW45" s="68">
        <v>1</v>
      </c>
      <c r="BX45" s="68">
        <v>1</v>
      </c>
      <c r="BY45" s="68">
        <v>1</v>
      </c>
      <c r="BZ45" s="70">
        <v>0</v>
      </c>
      <c r="CA45" s="13">
        <f t="shared" ref="CA45:CA52" si="412">BV45*BW45*BX45*BY45*BZ45</f>
        <v>0</v>
      </c>
      <c r="CB45" s="13">
        <f t="shared" ref="CB45:CB61" si="413">IF(BW$113=0,0,CA45/BW$113)</f>
        <v>0</v>
      </c>
      <c r="CC45" s="13">
        <f t="shared" ref="CC45:CC61" si="414">(CB45*BY$2)</f>
        <v>0</v>
      </c>
      <c r="CD45" s="215">
        <f t="shared" ref="CD45" si="415">SUM(CC45:CC46)</f>
        <v>0</v>
      </c>
      <c r="CE45" s="154"/>
      <c r="CF45" s="10"/>
      <c r="CG45" s="46" t="s">
        <v>67</v>
      </c>
      <c r="CH45" s="72" t="s">
        <v>42</v>
      </c>
      <c r="CI45" s="53"/>
      <c r="CJ45" s="73">
        <v>1</v>
      </c>
      <c r="CK45" s="68">
        <v>1</v>
      </c>
      <c r="CL45" s="68">
        <v>1</v>
      </c>
      <c r="CM45" s="68">
        <v>1</v>
      </c>
      <c r="CN45" s="70">
        <v>0</v>
      </c>
      <c r="CO45" s="13">
        <f t="shared" ref="CO45:CO52" si="416">CJ45*CK45*CL45*CM45*CN45</f>
        <v>0</v>
      </c>
      <c r="CP45" s="13">
        <f t="shared" ref="CP45:CP61" si="417">IF(CK$113=0,0,CO45/CK$113)</f>
        <v>0</v>
      </c>
      <c r="CQ45" s="13">
        <f t="shared" ref="CQ45:CQ61" si="418">(CP45*CM$2)</f>
        <v>0</v>
      </c>
      <c r="CR45" s="215">
        <f t="shared" ref="CR45" si="419">SUM(CQ45:CQ46)</f>
        <v>0</v>
      </c>
      <c r="CS45" s="154"/>
      <c r="CT45" s="10"/>
      <c r="CU45" s="46" t="s">
        <v>67</v>
      </c>
      <c r="CV45" s="72" t="s">
        <v>42</v>
      </c>
      <c r="CW45" s="53"/>
      <c r="CX45" s="73">
        <v>1</v>
      </c>
      <c r="CY45" s="68">
        <v>1</v>
      </c>
      <c r="CZ45" s="68">
        <v>1</v>
      </c>
      <c r="DA45" s="68">
        <v>1</v>
      </c>
      <c r="DB45" s="70">
        <v>0</v>
      </c>
      <c r="DC45" s="13">
        <f t="shared" ref="DC45:DC52" si="420">CX45*CY45*CZ45*DA45*DB45</f>
        <v>0</v>
      </c>
      <c r="DD45" s="13">
        <f t="shared" ref="DD45:DD61" si="421">IF(CY$113=0,0,DC45/CY$113)</f>
        <v>0</v>
      </c>
      <c r="DE45" s="13">
        <f t="shared" ref="DE45:DE61" si="422">(DD45*DA$2)</f>
        <v>0</v>
      </c>
      <c r="DF45" s="215">
        <f t="shared" ref="DF45" si="423">SUM(DE45:DE46)</f>
        <v>0</v>
      </c>
      <c r="DG45" s="154"/>
      <c r="DH45" s="10"/>
      <c r="DI45" s="46" t="s">
        <v>67</v>
      </c>
      <c r="DJ45" s="72" t="s">
        <v>42</v>
      </c>
      <c r="DK45" s="53"/>
      <c r="DL45" s="73">
        <v>1</v>
      </c>
      <c r="DM45" s="68">
        <v>1</v>
      </c>
      <c r="DN45" s="68">
        <v>1</v>
      </c>
      <c r="DO45" s="68">
        <v>1</v>
      </c>
      <c r="DP45" s="70">
        <v>0</v>
      </c>
      <c r="DQ45" s="13">
        <f t="shared" ref="DQ45:DQ52" si="424">DL45*DM45*DN45*DO45*DP45</f>
        <v>0</v>
      </c>
      <c r="DR45" s="13">
        <f t="shared" ref="DR45:DR61" si="425">IF(DM$113=0,0,DQ45/DM$113)</f>
        <v>0</v>
      </c>
      <c r="DS45" s="13">
        <f t="shared" ref="DS45:DS61" si="426">(DR45*DO$2)</f>
        <v>0</v>
      </c>
      <c r="DT45" s="215">
        <f t="shared" ref="DT45" si="427">SUM(DS45:DS46)</f>
        <v>0</v>
      </c>
      <c r="DU45" s="154"/>
      <c r="DV45" s="10"/>
      <c r="DW45" s="46" t="s">
        <v>67</v>
      </c>
      <c r="DX45" s="72" t="s">
        <v>42</v>
      </c>
      <c r="DY45" s="53"/>
      <c r="DZ45" s="73">
        <v>1</v>
      </c>
      <c r="EA45" s="68">
        <v>1</v>
      </c>
      <c r="EB45" s="68">
        <v>1</v>
      </c>
      <c r="EC45" s="68">
        <v>1</v>
      </c>
      <c r="ED45" s="70">
        <v>0</v>
      </c>
      <c r="EE45" s="13">
        <f t="shared" ref="EE45:EE52" si="428">DZ45*EA45*EB45*EC45*ED45</f>
        <v>0</v>
      </c>
      <c r="EF45" s="13">
        <f t="shared" ref="EF45:EF61" si="429">IF(EA$113=0,0,EE45/EA$113)</f>
        <v>0</v>
      </c>
      <c r="EG45" s="13">
        <f t="shared" ref="EG45:EG61" si="430">(EF45*EC$2)</f>
        <v>0</v>
      </c>
      <c r="EH45" s="215">
        <f t="shared" ref="EH45" si="431">SUM(EG45:EG46)</f>
        <v>0</v>
      </c>
      <c r="EI45" s="154"/>
      <c r="EJ45" s="10"/>
      <c r="EK45" s="44" t="s">
        <v>77</v>
      </c>
      <c r="EL45" s="761" t="str">
        <f>Prices!$A$108</f>
        <v xml:space="preserve">glazing  </v>
      </c>
      <c r="EM45" s="761">
        <f t="shared" si="376"/>
        <v>0</v>
      </c>
      <c r="EN45" s="1042" t="s">
        <v>83</v>
      </c>
      <c r="EO45" s="1052"/>
      <c r="EP45" s="190">
        <f t="shared" si="377"/>
        <v>0</v>
      </c>
      <c r="EQ45" s="79"/>
      <c r="ER45" s="116">
        <f t="shared" si="372"/>
        <v>0</v>
      </c>
      <c r="ES45" s="81">
        <f t="shared" si="373"/>
        <v>0</v>
      </c>
      <c r="ET45" s="280">
        <v>0</v>
      </c>
      <c r="EU45" s="9" t="s">
        <v>45</v>
      </c>
      <c r="EV45" s="583">
        <f t="shared" si="374"/>
        <v>0</v>
      </c>
      <c r="EW45" s="579">
        <f t="shared" si="86"/>
        <v>0</v>
      </c>
      <c r="EX45" s="582">
        <f t="shared" si="375"/>
        <v>0</v>
      </c>
      <c r="EY45" s="112"/>
      <c r="EZ45" s="573"/>
      <c r="FA45" s="55"/>
      <c r="FC45" s="44" t="s">
        <v>90</v>
      </c>
      <c r="FD45" s="95" t="s">
        <v>152</v>
      </c>
      <c r="FE45" s="141">
        <v>0</v>
      </c>
      <c r="FF45" s="141">
        <v>0</v>
      </c>
      <c r="FG45" s="142">
        <v>0</v>
      </c>
      <c r="FH45" s="9" t="s">
        <v>45</v>
      </c>
      <c r="FI45" s="122">
        <f t="shared" si="378"/>
        <v>0</v>
      </c>
      <c r="FJ45" s="602">
        <v>0</v>
      </c>
      <c r="FK45" s="604">
        <f t="shared" si="379"/>
        <v>0</v>
      </c>
      <c r="FL45" s="592"/>
      <c r="FM45" s="576"/>
      <c r="FN45" s="605"/>
      <c r="FO45" s="127"/>
      <c r="FP45" s="522"/>
      <c r="FQ45" s="61"/>
      <c r="FR45" s="61"/>
      <c r="FS45" s="88"/>
    </row>
    <row r="46" spans="1:175" x14ac:dyDescent="0.25">
      <c r="A46" s="46" t="s">
        <v>67</v>
      </c>
      <c r="B46" s="72" t="s">
        <v>42</v>
      </c>
      <c r="C46" s="53"/>
      <c r="D46" s="73">
        <v>1</v>
      </c>
      <c r="E46" s="68">
        <v>1</v>
      </c>
      <c r="F46" s="68">
        <v>1</v>
      </c>
      <c r="G46" s="68">
        <v>1</v>
      </c>
      <c r="H46" s="70">
        <v>0</v>
      </c>
      <c r="I46" s="13">
        <f t="shared" ref="I46:I52" si="432">D46*E46*F46*G46*H46</f>
        <v>0</v>
      </c>
      <c r="J46" s="13">
        <f t="shared" si="396"/>
        <v>0</v>
      </c>
      <c r="K46" s="13">
        <f t="shared" si="397"/>
        <v>0</v>
      </c>
      <c r="L46" s="117"/>
      <c r="M46" s="154"/>
      <c r="N46" s="10"/>
      <c r="O46" s="46" t="s">
        <v>67</v>
      </c>
      <c r="P46" s="72" t="s">
        <v>42</v>
      </c>
      <c r="Q46" s="53"/>
      <c r="R46" s="73">
        <v>1</v>
      </c>
      <c r="S46" s="68">
        <v>1</v>
      </c>
      <c r="T46" s="68">
        <v>1</v>
      </c>
      <c r="U46" s="68">
        <v>1</v>
      </c>
      <c r="V46" s="70">
        <v>0</v>
      </c>
      <c r="W46" s="13">
        <f t="shared" ref="W46:W52" si="433">R46*S46*T46*U46*V46</f>
        <v>0</v>
      </c>
      <c r="X46" s="13">
        <f t="shared" si="398"/>
        <v>0</v>
      </c>
      <c r="Y46" s="13">
        <f t="shared" si="399"/>
        <v>0</v>
      </c>
      <c r="Z46" s="117"/>
      <c r="AA46" s="154"/>
      <c r="AB46" s="10"/>
      <c r="AC46" s="46" t="s">
        <v>67</v>
      </c>
      <c r="AD46" s="72" t="s">
        <v>42</v>
      </c>
      <c r="AE46" s="53"/>
      <c r="AF46" s="73">
        <v>1</v>
      </c>
      <c r="AG46" s="68">
        <v>1</v>
      </c>
      <c r="AH46" s="68">
        <v>1</v>
      </c>
      <c r="AI46" s="68">
        <v>1</v>
      </c>
      <c r="AJ46" s="70">
        <v>0</v>
      </c>
      <c r="AK46" s="13">
        <f t="shared" si="400"/>
        <v>0</v>
      </c>
      <c r="AL46" s="13">
        <f t="shared" si="401"/>
        <v>0</v>
      </c>
      <c r="AM46" s="13">
        <f t="shared" si="402"/>
        <v>0</v>
      </c>
      <c r="AN46" s="117"/>
      <c r="AO46" s="154"/>
      <c r="AP46" s="10"/>
      <c r="AQ46" s="46" t="s">
        <v>67</v>
      </c>
      <c r="AR46" s="72" t="s">
        <v>42</v>
      </c>
      <c r="AS46" s="53"/>
      <c r="AT46" s="73">
        <v>1</v>
      </c>
      <c r="AU46" s="68">
        <v>1</v>
      </c>
      <c r="AV46" s="68">
        <v>1</v>
      </c>
      <c r="AW46" s="68">
        <v>1</v>
      </c>
      <c r="AX46" s="70">
        <v>0</v>
      </c>
      <c r="AY46" s="13">
        <f t="shared" si="404"/>
        <v>0</v>
      </c>
      <c r="AZ46" s="13">
        <f t="shared" si="405"/>
        <v>0</v>
      </c>
      <c r="BA46" s="13">
        <f t="shared" si="406"/>
        <v>0</v>
      </c>
      <c r="BB46" s="117"/>
      <c r="BC46" s="154"/>
      <c r="BD46" s="10"/>
      <c r="BE46" s="46" t="s">
        <v>67</v>
      </c>
      <c r="BF46" s="72" t="s">
        <v>42</v>
      </c>
      <c r="BG46" s="53"/>
      <c r="BH46" s="73">
        <v>1</v>
      </c>
      <c r="BI46" s="68">
        <v>1</v>
      </c>
      <c r="BJ46" s="68">
        <v>1</v>
      </c>
      <c r="BK46" s="68">
        <v>1</v>
      </c>
      <c r="BL46" s="70">
        <v>0</v>
      </c>
      <c r="BM46" s="13">
        <f t="shared" si="408"/>
        <v>0</v>
      </c>
      <c r="BN46" s="13">
        <f t="shared" si="409"/>
        <v>0</v>
      </c>
      <c r="BO46" s="13">
        <f t="shared" si="410"/>
        <v>0</v>
      </c>
      <c r="BP46" s="117"/>
      <c r="BQ46" s="154"/>
      <c r="BR46" s="10"/>
      <c r="BS46" s="46" t="s">
        <v>67</v>
      </c>
      <c r="BT46" s="72" t="s">
        <v>42</v>
      </c>
      <c r="BU46" s="53"/>
      <c r="BV46" s="73">
        <v>1</v>
      </c>
      <c r="BW46" s="68">
        <v>1</v>
      </c>
      <c r="BX46" s="68">
        <v>1</v>
      </c>
      <c r="BY46" s="68">
        <v>1</v>
      </c>
      <c r="BZ46" s="70">
        <v>0</v>
      </c>
      <c r="CA46" s="13">
        <f t="shared" si="412"/>
        <v>0</v>
      </c>
      <c r="CB46" s="13">
        <f t="shared" si="413"/>
        <v>0</v>
      </c>
      <c r="CC46" s="13">
        <f t="shared" si="414"/>
        <v>0</v>
      </c>
      <c r="CD46" s="117"/>
      <c r="CE46" s="154"/>
      <c r="CF46" s="10"/>
      <c r="CG46" s="46" t="s">
        <v>67</v>
      </c>
      <c r="CH46" s="72" t="s">
        <v>42</v>
      </c>
      <c r="CI46" s="53"/>
      <c r="CJ46" s="73">
        <v>1</v>
      </c>
      <c r="CK46" s="68">
        <v>1</v>
      </c>
      <c r="CL46" s="68">
        <v>1</v>
      </c>
      <c r="CM46" s="68">
        <v>1</v>
      </c>
      <c r="CN46" s="70">
        <v>0</v>
      </c>
      <c r="CO46" s="13">
        <f t="shared" si="416"/>
        <v>0</v>
      </c>
      <c r="CP46" s="13">
        <f t="shared" si="417"/>
        <v>0</v>
      </c>
      <c r="CQ46" s="13">
        <f t="shared" si="418"/>
        <v>0</v>
      </c>
      <c r="CR46" s="117"/>
      <c r="CS46" s="154"/>
      <c r="CT46" s="10"/>
      <c r="CU46" s="46" t="s">
        <v>67</v>
      </c>
      <c r="CV46" s="72" t="s">
        <v>42</v>
      </c>
      <c r="CW46" s="53"/>
      <c r="CX46" s="73">
        <v>1</v>
      </c>
      <c r="CY46" s="68">
        <v>1</v>
      </c>
      <c r="CZ46" s="68">
        <v>1</v>
      </c>
      <c r="DA46" s="68">
        <v>1</v>
      </c>
      <c r="DB46" s="70">
        <v>0</v>
      </c>
      <c r="DC46" s="13">
        <f t="shared" si="420"/>
        <v>0</v>
      </c>
      <c r="DD46" s="13">
        <f t="shared" si="421"/>
        <v>0</v>
      </c>
      <c r="DE46" s="13">
        <f t="shared" si="422"/>
        <v>0</v>
      </c>
      <c r="DF46" s="117"/>
      <c r="DG46" s="154"/>
      <c r="DH46" s="10"/>
      <c r="DI46" s="46" t="s">
        <v>67</v>
      </c>
      <c r="DJ46" s="72" t="s">
        <v>42</v>
      </c>
      <c r="DK46" s="53"/>
      <c r="DL46" s="73">
        <v>1</v>
      </c>
      <c r="DM46" s="68">
        <v>1</v>
      </c>
      <c r="DN46" s="68">
        <v>1</v>
      </c>
      <c r="DO46" s="68">
        <v>1</v>
      </c>
      <c r="DP46" s="70">
        <v>0</v>
      </c>
      <c r="DQ46" s="13">
        <f t="shared" si="424"/>
        <v>0</v>
      </c>
      <c r="DR46" s="13">
        <f t="shared" si="425"/>
        <v>0</v>
      </c>
      <c r="DS46" s="13">
        <f t="shared" si="426"/>
        <v>0</v>
      </c>
      <c r="DT46" s="117"/>
      <c r="DU46" s="154"/>
      <c r="DV46" s="10"/>
      <c r="DW46" s="46" t="s">
        <v>67</v>
      </c>
      <c r="DX46" s="72" t="s">
        <v>42</v>
      </c>
      <c r="DY46" s="53"/>
      <c r="DZ46" s="73">
        <v>1</v>
      </c>
      <c r="EA46" s="68">
        <v>1</v>
      </c>
      <c r="EB46" s="68">
        <v>1</v>
      </c>
      <c r="EC46" s="68">
        <v>1</v>
      </c>
      <c r="ED46" s="70">
        <v>0</v>
      </c>
      <c r="EE46" s="13">
        <f t="shared" si="428"/>
        <v>0</v>
      </c>
      <c r="EF46" s="13">
        <f t="shared" si="429"/>
        <v>0</v>
      </c>
      <c r="EG46" s="13">
        <f t="shared" si="430"/>
        <v>0</v>
      </c>
      <c r="EH46" s="117"/>
      <c r="EI46" s="154"/>
      <c r="EJ46" s="10"/>
      <c r="EK46" s="44" t="s">
        <v>77</v>
      </c>
      <c r="EL46" s="761" t="str">
        <f>Prices!$A$109</f>
        <v xml:space="preserve">glazing  </v>
      </c>
      <c r="EM46" s="761">
        <f t="shared" si="376"/>
        <v>0</v>
      </c>
      <c r="EN46" s="1042" t="s">
        <v>84</v>
      </c>
      <c r="EO46" s="1052"/>
      <c r="EP46" s="190">
        <f t="shared" si="377"/>
        <v>0</v>
      </c>
      <c r="EQ46" s="79"/>
      <c r="ER46" s="116">
        <f t="shared" si="372"/>
        <v>0</v>
      </c>
      <c r="ES46" s="81">
        <f t="shared" si="373"/>
        <v>0</v>
      </c>
      <c r="ET46" s="280">
        <v>0</v>
      </c>
      <c r="EU46" s="9" t="s">
        <v>45</v>
      </c>
      <c r="EV46" s="583">
        <f t="shared" si="374"/>
        <v>0</v>
      </c>
      <c r="EW46" s="579">
        <f t="shared" si="86"/>
        <v>0</v>
      </c>
      <c r="EX46" s="582">
        <f t="shared" si="375"/>
        <v>0</v>
      </c>
      <c r="EY46" s="112"/>
      <c r="EZ46" s="573"/>
      <c r="FA46" s="55"/>
      <c r="FC46" s="44" t="s">
        <v>99</v>
      </c>
      <c r="FD46" s="95" t="s">
        <v>112</v>
      </c>
      <c r="FE46" s="141">
        <v>0</v>
      </c>
      <c r="FF46" s="141">
        <v>0</v>
      </c>
      <c r="FG46" s="142">
        <v>0</v>
      </c>
      <c r="FH46" s="9" t="s">
        <v>109</v>
      </c>
      <c r="FI46" s="122">
        <f t="shared" si="378"/>
        <v>0</v>
      </c>
      <c r="FJ46" s="602">
        <v>0</v>
      </c>
      <c r="FK46" s="604">
        <f t="shared" si="379"/>
        <v>0</v>
      </c>
      <c r="FL46" s="591">
        <f>FR127</f>
        <v>0</v>
      </c>
      <c r="FM46" s="542">
        <f>FL127</f>
        <v>0</v>
      </c>
      <c r="FN46" s="610">
        <f>SUM(FK46:FK48)+FL46</f>
        <v>0</v>
      </c>
      <c r="FO46" s="127">
        <f>IF(FO$4=0,0,FN46/$FO$4)</f>
        <v>0</v>
      </c>
      <c r="FP46" s="87" t="s">
        <v>99</v>
      </c>
      <c r="FQ46" s="522">
        <f>SUM(EX64:EX66)+EY64</f>
        <v>0</v>
      </c>
      <c r="FR46" s="496">
        <f>FN46</f>
        <v>0</v>
      </c>
      <c r="FS46" s="567">
        <f>SUM(FQ46:FR46)</f>
        <v>0</v>
      </c>
    </row>
    <row r="47" spans="1:175" x14ac:dyDescent="0.25">
      <c r="A47" s="46" t="s">
        <v>66</v>
      </c>
      <c r="B47" s="72" t="s">
        <v>42</v>
      </c>
      <c r="C47" s="53"/>
      <c r="D47" s="73">
        <v>1</v>
      </c>
      <c r="E47" s="68">
        <v>1</v>
      </c>
      <c r="F47" s="68">
        <v>1</v>
      </c>
      <c r="G47" s="68">
        <v>1</v>
      </c>
      <c r="H47" s="70">
        <v>0</v>
      </c>
      <c r="I47" s="13">
        <f t="shared" si="432"/>
        <v>0</v>
      </c>
      <c r="J47" s="13">
        <f t="shared" si="396"/>
        <v>0</v>
      </c>
      <c r="K47" s="13">
        <f t="shared" si="397"/>
        <v>0</v>
      </c>
      <c r="L47" s="201" t="s">
        <v>575</v>
      </c>
      <c r="M47" s="154"/>
      <c r="N47" s="10"/>
      <c r="O47" s="46" t="s">
        <v>66</v>
      </c>
      <c r="P47" s="72" t="s">
        <v>42</v>
      </c>
      <c r="Q47" s="53"/>
      <c r="R47" s="73">
        <v>1</v>
      </c>
      <c r="S47" s="68">
        <v>1</v>
      </c>
      <c r="T47" s="68">
        <v>1</v>
      </c>
      <c r="U47" s="68">
        <v>1</v>
      </c>
      <c r="V47" s="70">
        <v>0</v>
      </c>
      <c r="W47" s="13">
        <f t="shared" si="433"/>
        <v>0</v>
      </c>
      <c r="X47" s="13">
        <f t="shared" si="398"/>
        <v>0</v>
      </c>
      <c r="Y47" s="13">
        <f t="shared" si="399"/>
        <v>0</v>
      </c>
      <c r="Z47" s="201" t="s">
        <v>575</v>
      </c>
      <c r="AA47" s="154"/>
      <c r="AB47" s="10"/>
      <c r="AC47" s="46" t="s">
        <v>66</v>
      </c>
      <c r="AD47" s="72" t="s">
        <v>42</v>
      </c>
      <c r="AE47" s="53"/>
      <c r="AF47" s="73">
        <v>1</v>
      </c>
      <c r="AG47" s="68">
        <v>1</v>
      </c>
      <c r="AH47" s="68">
        <v>1</v>
      </c>
      <c r="AI47" s="68">
        <v>1</v>
      </c>
      <c r="AJ47" s="70">
        <v>0</v>
      </c>
      <c r="AK47" s="13">
        <f t="shared" si="400"/>
        <v>0</v>
      </c>
      <c r="AL47" s="13">
        <f t="shared" si="401"/>
        <v>0</v>
      </c>
      <c r="AM47" s="13">
        <f t="shared" si="402"/>
        <v>0</v>
      </c>
      <c r="AN47" s="201" t="s">
        <v>575</v>
      </c>
      <c r="AO47" s="154"/>
      <c r="AP47" s="10"/>
      <c r="AQ47" s="46" t="s">
        <v>66</v>
      </c>
      <c r="AR47" s="72" t="s">
        <v>42</v>
      </c>
      <c r="AS47" s="53"/>
      <c r="AT47" s="73">
        <v>1</v>
      </c>
      <c r="AU47" s="68">
        <v>1</v>
      </c>
      <c r="AV47" s="68">
        <v>1</v>
      </c>
      <c r="AW47" s="68">
        <v>1</v>
      </c>
      <c r="AX47" s="70">
        <v>0</v>
      </c>
      <c r="AY47" s="13">
        <f t="shared" si="404"/>
        <v>0</v>
      </c>
      <c r="AZ47" s="13">
        <f t="shared" si="405"/>
        <v>0</v>
      </c>
      <c r="BA47" s="13">
        <f t="shared" si="406"/>
        <v>0</v>
      </c>
      <c r="BB47" s="201" t="s">
        <v>575</v>
      </c>
      <c r="BC47" s="154"/>
      <c r="BD47" s="10"/>
      <c r="BE47" s="46" t="s">
        <v>66</v>
      </c>
      <c r="BF47" s="72" t="s">
        <v>42</v>
      </c>
      <c r="BG47" s="53"/>
      <c r="BH47" s="73">
        <v>1</v>
      </c>
      <c r="BI47" s="68">
        <v>1</v>
      </c>
      <c r="BJ47" s="68">
        <v>1</v>
      </c>
      <c r="BK47" s="68">
        <v>1</v>
      </c>
      <c r="BL47" s="70">
        <v>0</v>
      </c>
      <c r="BM47" s="13">
        <f t="shared" si="408"/>
        <v>0</v>
      </c>
      <c r="BN47" s="13">
        <f t="shared" si="409"/>
        <v>0</v>
      </c>
      <c r="BO47" s="13">
        <f t="shared" si="410"/>
        <v>0</v>
      </c>
      <c r="BP47" s="201" t="s">
        <v>575</v>
      </c>
      <c r="BQ47" s="154"/>
      <c r="BR47" s="10"/>
      <c r="BS47" s="46" t="s">
        <v>66</v>
      </c>
      <c r="BT47" s="72" t="s">
        <v>42</v>
      </c>
      <c r="BU47" s="53"/>
      <c r="BV47" s="73">
        <v>1</v>
      </c>
      <c r="BW47" s="68">
        <v>1</v>
      </c>
      <c r="BX47" s="68">
        <v>1</v>
      </c>
      <c r="BY47" s="68">
        <v>1</v>
      </c>
      <c r="BZ47" s="70">
        <v>0</v>
      </c>
      <c r="CA47" s="13">
        <f t="shared" si="412"/>
        <v>0</v>
      </c>
      <c r="CB47" s="13">
        <f t="shared" si="413"/>
        <v>0</v>
      </c>
      <c r="CC47" s="13">
        <f t="shared" si="414"/>
        <v>0</v>
      </c>
      <c r="CD47" s="201" t="s">
        <v>575</v>
      </c>
      <c r="CE47" s="154"/>
      <c r="CF47" s="10"/>
      <c r="CG47" s="46" t="s">
        <v>66</v>
      </c>
      <c r="CH47" s="72" t="s">
        <v>42</v>
      </c>
      <c r="CI47" s="53"/>
      <c r="CJ47" s="73">
        <v>1</v>
      </c>
      <c r="CK47" s="68">
        <v>1</v>
      </c>
      <c r="CL47" s="68">
        <v>1</v>
      </c>
      <c r="CM47" s="68">
        <v>1</v>
      </c>
      <c r="CN47" s="70">
        <v>0</v>
      </c>
      <c r="CO47" s="13">
        <f t="shared" si="416"/>
        <v>0</v>
      </c>
      <c r="CP47" s="13">
        <f t="shared" si="417"/>
        <v>0</v>
      </c>
      <c r="CQ47" s="13">
        <f t="shared" si="418"/>
        <v>0</v>
      </c>
      <c r="CR47" s="201" t="s">
        <v>575</v>
      </c>
      <c r="CS47" s="154"/>
      <c r="CT47" s="10"/>
      <c r="CU47" s="46" t="s">
        <v>66</v>
      </c>
      <c r="CV47" s="72" t="s">
        <v>42</v>
      </c>
      <c r="CW47" s="53"/>
      <c r="CX47" s="73">
        <v>1</v>
      </c>
      <c r="CY47" s="68">
        <v>1</v>
      </c>
      <c r="CZ47" s="68">
        <v>1</v>
      </c>
      <c r="DA47" s="68">
        <v>1</v>
      </c>
      <c r="DB47" s="70">
        <v>0</v>
      </c>
      <c r="DC47" s="13">
        <f t="shared" si="420"/>
        <v>0</v>
      </c>
      <c r="DD47" s="13">
        <f t="shared" si="421"/>
        <v>0</v>
      </c>
      <c r="DE47" s="13">
        <f t="shared" si="422"/>
        <v>0</v>
      </c>
      <c r="DF47" s="201" t="s">
        <v>575</v>
      </c>
      <c r="DG47" s="154"/>
      <c r="DH47" s="10"/>
      <c r="DI47" s="46" t="s">
        <v>66</v>
      </c>
      <c r="DJ47" s="72" t="s">
        <v>42</v>
      </c>
      <c r="DK47" s="53"/>
      <c r="DL47" s="73">
        <v>1</v>
      </c>
      <c r="DM47" s="68">
        <v>1</v>
      </c>
      <c r="DN47" s="68">
        <v>1</v>
      </c>
      <c r="DO47" s="68">
        <v>1</v>
      </c>
      <c r="DP47" s="70">
        <v>0</v>
      </c>
      <c r="DQ47" s="13">
        <f t="shared" si="424"/>
        <v>0</v>
      </c>
      <c r="DR47" s="13">
        <f t="shared" si="425"/>
        <v>0</v>
      </c>
      <c r="DS47" s="13">
        <f t="shared" si="426"/>
        <v>0</v>
      </c>
      <c r="DT47" s="201" t="s">
        <v>575</v>
      </c>
      <c r="DU47" s="154"/>
      <c r="DV47" s="10"/>
      <c r="DW47" s="46" t="s">
        <v>66</v>
      </c>
      <c r="DX47" s="72" t="s">
        <v>42</v>
      </c>
      <c r="DY47" s="53"/>
      <c r="DZ47" s="73">
        <v>1</v>
      </c>
      <c r="EA47" s="68">
        <v>1</v>
      </c>
      <c r="EB47" s="68">
        <v>1</v>
      </c>
      <c r="EC47" s="68">
        <v>1</v>
      </c>
      <c r="ED47" s="70">
        <v>0</v>
      </c>
      <c r="EE47" s="13">
        <f t="shared" si="428"/>
        <v>0</v>
      </c>
      <c r="EF47" s="13">
        <f t="shared" si="429"/>
        <v>0</v>
      </c>
      <c r="EG47" s="13">
        <f t="shared" si="430"/>
        <v>0</v>
      </c>
      <c r="EH47" s="201" t="s">
        <v>575</v>
      </c>
      <c r="EI47" s="154"/>
      <c r="EJ47" s="10"/>
      <c r="EK47" s="44" t="s">
        <v>77</v>
      </c>
      <c r="EL47" s="761" t="str">
        <f>Prices!$A$110</f>
        <v xml:space="preserve">glazing  </v>
      </c>
      <c r="EM47" s="761">
        <f t="shared" si="376"/>
        <v>0</v>
      </c>
      <c r="EN47" s="1042" t="s">
        <v>85</v>
      </c>
      <c r="EO47" s="1052"/>
      <c r="EP47" s="190">
        <f t="shared" si="377"/>
        <v>0</v>
      </c>
      <c r="EQ47" s="79"/>
      <c r="ER47" s="116">
        <f t="shared" si="372"/>
        <v>0</v>
      </c>
      <c r="ES47" s="81">
        <f t="shared" si="373"/>
        <v>0</v>
      </c>
      <c r="ET47" s="280">
        <v>0</v>
      </c>
      <c r="EU47" s="9" t="s">
        <v>45</v>
      </c>
      <c r="EV47" s="583">
        <f t="shared" si="374"/>
        <v>0</v>
      </c>
      <c r="EW47" s="579">
        <f t="shared" si="86"/>
        <v>0</v>
      </c>
      <c r="EX47" s="582">
        <f t="shared" si="375"/>
        <v>0</v>
      </c>
      <c r="EY47" s="112"/>
      <c r="EZ47" s="573"/>
      <c r="FA47" s="55"/>
      <c r="FC47" s="44" t="s">
        <v>99</v>
      </c>
      <c r="FD47" s="95" t="s">
        <v>112</v>
      </c>
      <c r="FE47" s="141">
        <v>0</v>
      </c>
      <c r="FF47" s="141">
        <v>0</v>
      </c>
      <c r="FG47" s="142">
        <v>0</v>
      </c>
      <c r="FH47" s="9" t="s">
        <v>109</v>
      </c>
      <c r="FI47" s="122">
        <f t="shared" si="378"/>
        <v>0</v>
      </c>
      <c r="FJ47" s="602">
        <v>0</v>
      </c>
      <c r="FK47" s="604">
        <f t="shared" si="379"/>
        <v>0</v>
      </c>
      <c r="FL47" s="592"/>
      <c r="FM47" s="573"/>
      <c r="FN47" s="607"/>
      <c r="FO47" s="127"/>
      <c r="FP47" s="87"/>
      <c r="FQ47" s="522"/>
      <c r="FR47" s="61"/>
      <c r="FS47" s="567"/>
    </row>
    <row r="48" spans="1:175" x14ac:dyDescent="0.25">
      <c r="A48" s="44" t="s">
        <v>66</v>
      </c>
      <c r="B48" s="72" t="s">
        <v>42</v>
      </c>
      <c r="C48" s="53"/>
      <c r="D48" s="73">
        <v>1</v>
      </c>
      <c r="E48" s="68">
        <v>1</v>
      </c>
      <c r="F48" s="68">
        <v>1</v>
      </c>
      <c r="G48" s="68">
        <v>1</v>
      </c>
      <c r="H48" s="70">
        <v>0</v>
      </c>
      <c r="I48" s="13">
        <f t="shared" si="432"/>
        <v>0</v>
      </c>
      <c r="J48" s="13">
        <f t="shared" si="396"/>
        <v>0</v>
      </c>
      <c r="K48" s="13">
        <f t="shared" si="397"/>
        <v>0</v>
      </c>
      <c r="L48" s="215">
        <f>SUM(K47:K48)</f>
        <v>0</v>
      </c>
      <c r="M48" s="154"/>
      <c r="N48" s="10"/>
      <c r="O48" s="44" t="s">
        <v>66</v>
      </c>
      <c r="P48" s="72" t="s">
        <v>42</v>
      </c>
      <c r="Q48" s="53"/>
      <c r="R48" s="73">
        <v>1</v>
      </c>
      <c r="S48" s="68">
        <v>1</v>
      </c>
      <c r="T48" s="68">
        <v>1</v>
      </c>
      <c r="U48" s="68">
        <v>1</v>
      </c>
      <c r="V48" s="70">
        <v>0</v>
      </c>
      <c r="W48" s="13">
        <f t="shared" si="433"/>
        <v>0</v>
      </c>
      <c r="X48" s="13">
        <f t="shared" si="398"/>
        <v>0</v>
      </c>
      <c r="Y48" s="13">
        <f t="shared" si="399"/>
        <v>0</v>
      </c>
      <c r="Z48" s="215">
        <f>SUM(Y47:Y48)</f>
        <v>0</v>
      </c>
      <c r="AA48" s="154"/>
      <c r="AB48" s="10"/>
      <c r="AC48" s="44" t="s">
        <v>66</v>
      </c>
      <c r="AD48" s="72" t="s">
        <v>42</v>
      </c>
      <c r="AE48" s="53"/>
      <c r="AF48" s="73">
        <v>1</v>
      </c>
      <c r="AG48" s="68">
        <v>1</v>
      </c>
      <c r="AH48" s="68">
        <v>1</v>
      </c>
      <c r="AI48" s="68">
        <v>1</v>
      </c>
      <c r="AJ48" s="70">
        <v>0</v>
      </c>
      <c r="AK48" s="13">
        <f t="shared" si="400"/>
        <v>0</v>
      </c>
      <c r="AL48" s="13">
        <f t="shared" si="401"/>
        <v>0</v>
      </c>
      <c r="AM48" s="13">
        <f t="shared" si="402"/>
        <v>0</v>
      </c>
      <c r="AN48" s="215">
        <f t="shared" ref="AN48" si="434">SUM(AM47:AM48)</f>
        <v>0</v>
      </c>
      <c r="AO48" s="154"/>
      <c r="AP48" s="10"/>
      <c r="AQ48" s="44" t="s">
        <v>66</v>
      </c>
      <c r="AR48" s="72" t="s">
        <v>42</v>
      </c>
      <c r="AS48" s="53"/>
      <c r="AT48" s="73">
        <v>1</v>
      </c>
      <c r="AU48" s="68">
        <v>1</v>
      </c>
      <c r="AV48" s="68">
        <v>1</v>
      </c>
      <c r="AW48" s="68">
        <v>1</v>
      </c>
      <c r="AX48" s="70">
        <v>0</v>
      </c>
      <c r="AY48" s="13">
        <f t="shared" si="404"/>
        <v>0</v>
      </c>
      <c r="AZ48" s="13">
        <f t="shared" si="405"/>
        <v>0</v>
      </c>
      <c r="BA48" s="13">
        <f t="shared" si="406"/>
        <v>0</v>
      </c>
      <c r="BB48" s="215">
        <f t="shared" ref="BB48" si="435">SUM(BA47:BA48)</f>
        <v>0</v>
      </c>
      <c r="BC48" s="154"/>
      <c r="BD48" s="10"/>
      <c r="BE48" s="44" t="s">
        <v>66</v>
      </c>
      <c r="BF48" s="72" t="s">
        <v>42</v>
      </c>
      <c r="BG48" s="53"/>
      <c r="BH48" s="73">
        <v>1</v>
      </c>
      <c r="BI48" s="68">
        <v>1</v>
      </c>
      <c r="BJ48" s="68">
        <v>1</v>
      </c>
      <c r="BK48" s="68">
        <v>1</v>
      </c>
      <c r="BL48" s="70">
        <v>0</v>
      </c>
      <c r="BM48" s="13">
        <f t="shared" si="408"/>
        <v>0</v>
      </c>
      <c r="BN48" s="13">
        <f t="shared" si="409"/>
        <v>0</v>
      </c>
      <c r="BO48" s="13">
        <f t="shared" si="410"/>
        <v>0</v>
      </c>
      <c r="BP48" s="215">
        <f t="shared" ref="BP48" si="436">SUM(BO47:BO48)</f>
        <v>0</v>
      </c>
      <c r="BQ48" s="154"/>
      <c r="BR48" s="10"/>
      <c r="BS48" s="44" t="s">
        <v>66</v>
      </c>
      <c r="BT48" s="72" t="s">
        <v>42</v>
      </c>
      <c r="BU48" s="53"/>
      <c r="BV48" s="73">
        <v>1</v>
      </c>
      <c r="BW48" s="68">
        <v>1</v>
      </c>
      <c r="BX48" s="68">
        <v>1</v>
      </c>
      <c r="BY48" s="68">
        <v>1</v>
      </c>
      <c r="BZ48" s="70">
        <v>0</v>
      </c>
      <c r="CA48" s="13">
        <f t="shared" si="412"/>
        <v>0</v>
      </c>
      <c r="CB48" s="13">
        <f t="shared" si="413"/>
        <v>0</v>
      </c>
      <c r="CC48" s="13">
        <f t="shared" si="414"/>
        <v>0</v>
      </c>
      <c r="CD48" s="215">
        <f t="shared" ref="CD48" si="437">SUM(CC47:CC48)</f>
        <v>0</v>
      </c>
      <c r="CE48" s="154"/>
      <c r="CF48" s="10"/>
      <c r="CG48" s="44" t="s">
        <v>66</v>
      </c>
      <c r="CH48" s="72" t="s">
        <v>42</v>
      </c>
      <c r="CI48" s="53"/>
      <c r="CJ48" s="73">
        <v>1</v>
      </c>
      <c r="CK48" s="68">
        <v>1</v>
      </c>
      <c r="CL48" s="68">
        <v>1</v>
      </c>
      <c r="CM48" s="68">
        <v>1</v>
      </c>
      <c r="CN48" s="70">
        <v>0</v>
      </c>
      <c r="CO48" s="13">
        <f t="shared" si="416"/>
        <v>0</v>
      </c>
      <c r="CP48" s="13">
        <f t="shared" si="417"/>
        <v>0</v>
      </c>
      <c r="CQ48" s="13">
        <f t="shared" si="418"/>
        <v>0</v>
      </c>
      <c r="CR48" s="215">
        <f t="shared" ref="CR48" si="438">SUM(CQ47:CQ48)</f>
        <v>0</v>
      </c>
      <c r="CS48" s="154"/>
      <c r="CT48" s="10"/>
      <c r="CU48" s="44" t="s">
        <v>66</v>
      </c>
      <c r="CV48" s="72" t="s">
        <v>42</v>
      </c>
      <c r="CW48" s="53"/>
      <c r="CX48" s="73">
        <v>1</v>
      </c>
      <c r="CY48" s="68">
        <v>1</v>
      </c>
      <c r="CZ48" s="68">
        <v>1</v>
      </c>
      <c r="DA48" s="68">
        <v>1</v>
      </c>
      <c r="DB48" s="70">
        <v>0</v>
      </c>
      <c r="DC48" s="13">
        <f t="shared" si="420"/>
        <v>0</v>
      </c>
      <c r="DD48" s="13">
        <f t="shared" si="421"/>
        <v>0</v>
      </c>
      <c r="DE48" s="13">
        <f t="shared" si="422"/>
        <v>0</v>
      </c>
      <c r="DF48" s="215">
        <f t="shared" ref="DF48" si="439">SUM(DE47:DE48)</f>
        <v>0</v>
      </c>
      <c r="DG48" s="154"/>
      <c r="DH48" s="10"/>
      <c r="DI48" s="44" t="s">
        <v>66</v>
      </c>
      <c r="DJ48" s="72" t="s">
        <v>42</v>
      </c>
      <c r="DK48" s="53"/>
      <c r="DL48" s="73">
        <v>1</v>
      </c>
      <c r="DM48" s="68">
        <v>1</v>
      </c>
      <c r="DN48" s="68">
        <v>1</v>
      </c>
      <c r="DO48" s="68">
        <v>1</v>
      </c>
      <c r="DP48" s="70">
        <v>0</v>
      </c>
      <c r="DQ48" s="13">
        <f t="shared" si="424"/>
        <v>0</v>
      </c>
      <c r="DR48" s="13">
        <f t="shared" si="425"/>
        <v>0</v>
      </c>
      <c r="DS48" s="13">
        <f t="shared" si="426"/>
        <v>0</v>
      </c>
      <c r="DT48" s="215">
        <f t="shared" ref="DT48" si="440">SUM(DS47:DS48)</f>
        <v>0</v>
      </c>
      <c r="DU48" s="154"/>
      <c r="DV48" s="10"/>
      <c r="DW48" s="44" t="s">
        <v>66</v>
      </c>
      <c r="DX48" s="72" t="s">
        <v>42</v>
      </c>
      <c r="DY48" s="53"/>
      <c r="DZ48" s="73">
        <v>1</v>
      </c>
      <c r="EA48" s="68">
        <v>1</v>
      </c>
      <c r="EB48" s="68">
        <v>1</v>
      </c>
      <c r="EC48" s="68">
        <v>1</v>
      </c>
      <c r="ED48" s="70">
        <v>0</v>
      </c>
      <c r="EE48" s="13">
        <f t="shared" si="428"/>
        <v>0</v>
      </c>
      <c r="EF48" s="13">
        <f t="shared" si="429"/>
        <v>0</v>
      </c>
      <c r="EG48" s="13">
        <f t="shared" si="430"/>
        <v>0</v>
      </c>
      <c r="EH48" s="215">
        <f t="shared" ref="EH48" si="441">SUM(EG47:EG48)</f>
        <v>0</v>
      </c>
      <c r="EI48" s="154"/>
      <c r="EJ48" s="10"/>
      <c r="EK48" s="44" t="s">
        <v>77</v>
      </c>
      <c r="EL48" s="761" t="str">
        <f>Prices!$A$111</f>
        <v xml:space="preserve">glazing  </v>
      </c>
      <c r="EM48" s="761">
        <f t="shared" si="376"/>
        <v>0</v>
      </c>
      <c r="EN48" s="1042" t="s">
        <v>86</v>
      </c>
      <c r="EO48" s="1052"/>
      <c r="EP48" s="190">
        <f t="shared" si="377"/>
        <v>0</v>
      </c>
      <c r="EQ48" s="79"/>
      <c r="ER48" s="116">
        <f t="shared" si="372"/>
        <v>0</v>
      </c>
      <c r="ES48" s="81">
        <f t="shared" si="373"/>
        <v>0</v>
      </c>
      <c r="ET48" s="280">
        <v>0</v>
      </c>
      <c r="EU48" s="9" t="s">
        <v>45</v>
      </c>
      <c r="EV48" s="583">
        <f t="shared" si="374"/>
        <v>0</v>
      </c>
      <c r="EW48" s="579">
        <f t="shared" si="86"/>
        <v>0</v>
      </c>
      <c r="EX48" s="582">
        <f t="shared" si="375"/>
        <v>0</v>
      </c>
      <c r="EY48" s="112"/>
      <c r="EZ48" s="573"/>
      <c r="FA48" s="55"/>
      <c r="FC48" s="44" t="s">
        <v>99</v>
      </c>
      <c r="FD48" s="95" t="s">
        <v>153</v>
      </c>
      <c r="FE48" s="141">
        <v>0</v>
      </c>
      <c r="FF48" s="141">
        <v>0</v>
      </c>
      <c r="FG48" s="142">
        <v>0</v>
      </c>
      <c r="FH48" s="9" t="s">
        <v>45</v>
      </c>
      <c r="FI48" s="122">
        <f t="shared" si="378"/>
        <v>0</v>
      </c>
      <c r="FJ48" s="602">
        <v>0</v>
      </c>
      <c r="FK48" s="604">
        <f t="shared" si="379"/>
        <v>0</v>
      </c>
      <c r="FL48" s="592"/>
      <c r="FM48" s="576"/>
      <c r="FN48" s="605"/>
      <c r="FO48" s="127"/>
      <c r="FP48" s="522"/>
      <c r="FQ48" s="61"/>
      <c r="FR48" s="61"/>
      <c r="FS48" s="88"/>
    </row>
    <row r="49" spans="1:175" x14ac:dyDescent="0.25">
      <c r="A49" s="44" t="s">
        <v>68</v>
      </c>
      <c r="B49" s="72" t="s">
        <v>42</v>
      </c>
      <c r="C49" s="53"/>
      <c r="D49" s="73">
        <v>1</v>
      </c>
      <c r="E49" s="68">
        <v>1</v>
      </c>
      <c r="F49" s="68">
        <v>1</v>
      </c>
      <c r="G49" s="68">
        <v>1</v>
      </c>
      <c r="H49" s="70">
        <v>0</v>
      </c>
      <c r="I49" s="13">
        <f t="shared" si="432"/>
        <v>0</v>
      </c>
      <c r="J49" s="13">
        <f t="shared" si="396"/>
        <v>0</v>
      </c>
      <c r="K49" s="13">
        <f t="shared" si="397"/>
        <v>0</v>
      </c>
      <c r="L49" s="117"/>
      <c r="M49" s="154"/>
      <c r="N49" s="10"/>
      <c r="O49" s="44" t="s">
        <v>68</v>
      </c>
      <c r="P49" s="72" t="s">
        <v>42</v>
      </c>
      <c r="Q49" s="53"/>
      <c r="R49" s="73">
        <v>1</v>
      </c>
      <c r="S49" s="68">
        <v>1</v>
      </c>
      <c r="T49" s="68">
        <v>1</v>
      </c>
      <c r="U49" s="68">
        <v>1</v>
      </c>
      <c r="V49" s="70">
        <v>0</v>
      </c>
      <c r="W49" s="13">
        <f t="shared" si="433"/>
        <v>0</v>
      </c>
      <c r="X49" s="13">
        <f t="shared" si="398"/>
        <v>0</v>
      </c>
      <c r="Y49" s="13">
        <f t="shared" si="399"/>
        <v>0</v>
      </c>
      <c r="Z49" s="117"/>
      <c r="AA49" s="154"/>
      <c r="AB49" s="10"/>
      <c r="AC49" s="44" t="s">
        <v>68</v>
      </c>
      <c r="AD49" s="72" t="s">
        <v>42</v>
      </c>
      <c r="AE49" s="53"/>
      <c r="AF49" s="73">
        <v>1</v>
      </c>
      <c r="AG49" s="68">
        <v>1</v>
      </c>
      <c r="AH49" s="68">
        <v>1</v>
      </c>
      <c r="AI49" s="68">
        <v>1</v>
      </c>
      <c r="AJ49" s="70">
        <v>0</v>
      </c>
      <c r="AK49" s="13">
        <f t="shared" si="400"/>
        <v>0</v>
      </c>
      <c r="AL49" s="13">
        <f t="shared" si="401"/>
        <v>0</v>
      </c>
      <c r="AM49" s="13">
        <f t="shared" si="402"/>
        <v>0</v>
      </c>
      <c r="AN49" s="117"/>
      <c r="AO49" s="154"/>
      <c r="AP49" s="10"/>
      <c r="AQ49" s="44" t="s">
        <v>68</v>
      </c>
      <c r="AR49" s="72" t="s">
        <v>42</v>
      </c>
      <c r="AS49" s="53"/>
      <c r="AT49" s="73">
        <v>1</v>
      </c>
      <c r="AU49" s="68">
        <v>1</v>
      </c>
      <c r="AV49" s="68">
        <v>1</v>
      </c>
      <c r="AW49" s="68">
        <v>1</v>
      </c>
      <c r="AX49" s="70">
        <v>0</v>
      </c>
      <c r="AY49" s="13">
        <f t="shared" si="404"/>
        <v>0</v>
      </c>
      <c r="AZ49" s="13">
        <f t="shared" si="405"/>
        <v>0</v>
      </c>
      <c r="BA49" s="13">
        <f t="shared" si="406"/>
        <v>0</v>
      </c>
      <c r="BB49" s="117"/>
      <c r="BC49" s="154"/>
      <c r="BD49" s="10"/>
      <c r="BE49" s="44" t="s">
        <v>68</v>
      </c>
      <c r="BF49" s="72" t="s">
        <v>42</v>
      </c>
      <c r="BG49" s="53"/>
      <c r="BH49" s="73">
        <v>1</v>
      </c>
      <c r="BI49" s="68">
        <v>1</v>
      </c>
      <c r="BJ49" s="68">
        <v>1</v>
      </c>
      <c r="BK49" s="68">
        <v>1</v>
      </c>
      <c r="BL49" s="70">
        <v>0</v>
      </c>
      <c r="BM49" s="13">
        <f t="shared" si="408"/>
        <v>0</v>
      </c>
      <c r="BN49" s="13">
        <f t="shared" si="409"/>
        <v>0</v>
      </c>
      <c r="BO49" s="13">
        <f t="shared" si="410"/>
        <v>0</v>
      </c>
      <c r="BP49" s="117"/>
      <c r="BQ49" s="154"/>
      <c r="BR49" s="10"/>
      <c r="BS49" s="44" t="s">
        <v>68</v>
      </c>
      <c r="BT49" s="72" t="s">
        <v>42</v>
      </c>
      <c r="BU49" s="53"/>
      <c r="BV49" s="73">
        <v>1</v>
      </c>
      <c r="BW49" s="68">
        <v>1</v>
      </c>
      <c r="BX49" s="68">
        <v>1</v>
      </c>
      <c r="BY49" s="68">
        <v>1</v>
      </c>
      <c r="BZ49" s="70">
        <v>0</v>
      </c>
      <c r="CA49" s="13">
        <f t="shared" si="412"/>
        <v>0</v>
      </c>
      <c r="CB49" s="13">
        <f t="shared" si="413"/>
        <v>0</v>
      </c>
      <c r="CC49" s="13">
        <f t="shared" si="414"/>
        <v>0</v>
      </c>
      <c r="CD49" s="117"/>
      <c r="CE49" s="154"/>
      <c r="CF49" s="10"/>
      <c r="CG49" s="44" t="s">
        <v>68</v>
      </c>
      <c r="CH49" s="72" t="s">
        <v>42</v>
      </c>
      <c r="CI49" s="53"/>
      <c r="CJ49" s="73">
        <v>1</v>
      </c>
      <c r="CK49" s="68">
        <v>1</v>
      </c>
      <c r="CL49" s="68">
        <v>1</v>
      </c>
      <c r="CM49" s="68">
        <v>1</v>
      </c>
      <c r="CN49" s="70">
        <v>0</v>
      </c>
      <c r="CO49" s="13">
        <f t="shared" si="416"/>
        <v>0</v>
      </c>
      <c r="CP49" s="13">
        <f t="shared" si="417"/>
        <v>0</v>
      </c>
      <c r="CQ49" s="13">
        <f t="shared" si="418"/>
        <v>0</v>
      </c>
      <c r="CR49" s="117"/>
      <c r="CS49" s="154"/>
      <c r="CT49" s="10"/>
      <c r="CU49" s="44" t="s">
        <v>68</v>
      </c>
      <c r="CV49" s="72" t="s">
        <v>42</v>
      </c>
      <c r="CW49" s="53"/>
      <c r="CX49" s="73">
        <v>1</v>
      </c>
      <c r="CY49" s="68">
        <v>1</v>
      </c>
      <c r="CZ49" s="68">
        <v>1</v>
      </c>
      <c r="DA49" s="68">
        <v>1</v>
      </c>
      <c r="DB49" s="70">
        <v>0</v>
      </c>
      <c r="DC49" s="13">
        <f t="shared" si="420"/>
        <v>0</v>
      </c>
      <c r="DD49" s="13">
        <f t="shared" si="421"/>
        <v>0</v>
      </c>
      <c r="DE49" s="13">
        <f t="shared" si="422"/>
        <v>0</v>
      </c>
      <c r="DF49" s="117"/>
      <c r="DG49" s="154"/>
      <c r="DH49" s="10"/>
      <c r="DI49" s="44" t="s">
        <v>68</v>
      </c>
      <c r="DJ49" s="72" t="s">
        <v>42</v>
      </c>
      <c r="DK49" s="53"/>
      <c r="DL49" s="73">
        <v>1</v>
      </c>
      <c r="DM49" s="68">
        <v>1</v>
      </c>
      <c r="DN49" s="68">
        <v>1</v>
      </c>
      <c r="DO49" s="68">
        <v>1</v>
      </c>
      <c r="DP49" s="70">
        <v>0</v>
      </c>
      <c r="DQ49" s="13">
        <f t="shared" si="424"/>
        <v>0</v>
      </c>
      <c r="DR49" s="13">
        <f t="shared" si="425"/>
        <v>0</v>
      </c>
      <c r="DS49" s="13">
        <f t="shared" si="426"/>
        <v>0</v>
      </c>
      <c r="DT49" s="117"/>
      <c r="DU49" s="154"/>
      <c r="DV49" s="10"/>
      <c r="DW49" s="44" t="s">
        <v>68</v>
      </c>
      <c r="DX49" s="72" t="s">
        <v>42</v>
      </c>
      <c r="DY49" s="53"/>
      <c r="DZ49" s="73">
        <v>1</v>
      </c>
      <c r="EA49" s="68">
        <v>1</v>
      </c>
      <c r="EB49" s="68">
        <v>1</v>
      </c>
      <c r="EC49" s="68">
        <v>1</v>
      </c>
      <c r="ED49" s="70">
        <v>0</v>
      </c>
      <c r="EE49" s="13">
        <f t="shared" si="428"/>
        <v>0</v>
      </c>
      <c r="EF49" s="13">
        <f t="shared" si="429"/>
        <v>0</v>
      </c>
      <c r="EG49" s="13">
        <f t="shared" si="430"/>
        <v>0</v>
      </c>
      <c r="EH49" s="117"/>
      <c r="EI49" s="154"/>
      <c r="EJ49" s="10"/>
      <c r="EK49" s="44" t="s">
        <v>77</v>
      </c>
      <c r="EL49" s="761" t="str">
        <f>Prices!$A$112</f>
        <v xml:space="preserve">glazing  </v>
      </c>
      <c r="EM49" s="761">
        <f t="shared" si="376"/>
        <v>0</v>
      </c>
      <c r="EN49" s="1042" t="s">
        <v>87</v>
      </c>
      <c r="EO49" s="1052"/>
      <c r="EP49" s="190">
        <f t="shared" si="377"/>
        <v>0</v>
      </c>
      <c r="EQ49" s="79"/>
      <c r="ER49" s="116">
        <f t="shared" si="372"/>
        <v>0</v>
      </c>
      <c r="ES49" s="81">
        <f t="shared" si="373"/>
        <v>0</v>
      </c>
      <c r="ET49" s="280">
        <v>0</v>
      </c>
      <c r="EU49" s="9" t="s">
        <v>45</v>
      </c>
      <c r="EV49" s="583">
        <f t="shared" si="374"/>
        <v>0</v>
      </c>
      <c r="EW49" s="579">
        <f t="shared" si="86"/>
        <v>0</v>
      </c>
      <c r="EX49" s="582">
        <f t="shared" si="375"/>
        <v>0</v>
      </c>
      <c r="EY49" s="112"/>
      <c r="EZ49" s="573"/>
      <c r="FA49" s="55"/>
      <c r="FC49" s="44" t="s">
        <v>91</v>
      </c>
      <c r="FD49" s="95" t="s">
        <v>113</v>
      </c>
      <c r="FE49" s="141">
        <v>0</v>
      </c>
      <c r="FF49" s="141">
        <v>0</v>
      </c>
      <c r="FG49" s="142">
        <v>0</v>
      </c>
      <c r="FH49" s="9" t="s">
        <v>109</v>
      </c>
      <c r="FI49" s="122">
        <f t="shared" si="378"/>
        <v>0</v>
      </c>
      <c r="FJ49" s="602">
        <v>0</v>
      </c>
      <c r="FK49" s="604">
        <f t="shared" si="379"/>
        <v>0</v>
      </c>
      <c r="FL49" s="591">
        <f>FR128</f>
        <v>0</v>
      </c>
      <c r="FM49" s="542">
        <f>FL128</f>
        <v>0</v>
      </c>
      <c r="FN49" s="610">
        <f>SUM(FK49:FK50)+FL49</f>
        <v>0</v>
      </c>
      <c r="FO49" s="127">
        <f>IF(FO$4=0,0,FN49/$FO$4)</f>
        <v>0</v>
      </c>
      <c r="FP49" s="87" t="s">
        <v>91</v>
      </c>
      <c r="FQ49" s="522">
        <f>SUM(EX67:EX68)+EY67</f>
        <v>0</v>
      </c>
      <c r="FR49" s="496">
        <f>FN49</f>
        <v>0</v>
      </c>
      <c r="FS49" s="567">
        <f>SUM(FQ49:FR49)</f>
        <v>0</v>
      </c>
    </row>
    <row r="50" spans="1:175" x14ac:dyDescent="0.25">
      <c r="A50" s="44" t="s">
        <v>68</v>
      </c>
      <c r="B50" s="72" t="s">
        <v>42</v>
      </c>
      <c r="C50" s="53"/>
      <c r="D50" s="73">
        <v>1</v>
      </c>
      <c r="E50" s="68">
        <v>1</v>
      </c>
      <c r="F50" s="68">
        <v>1</v>
      </c>
      <c r="G50" s="68">
        <v>1</v>
      </c>
      <c r="H50" s="70">
        <v>0</v>
      </c>
      <c r="I50" s="13">
        <f t="shared" si="432"/>
        <v>0</v>
      </c>
      <c r="J50" s="13">
        <f t="shared" si="396"/>
        <v>0</v>
      </c>
      <c r="K50" s="13">
        <f t="shared" si="397"/>
        <v>0</v>
      </c>
      <c r="L50" s="201" t="s">
        <v>576</v>
      </c>
      <c r="M50" s="154"/>
      <c r="N50" s="10"/>
      <c r="O50" s="44" t="s">
        <v>68</v>
      </c>
      <c r="P50" s="72" t="s">
        <v>42</v>
      </c>
      <c r="Q50" s="53"/>
      <c r="R50" s="73">
        <v>1</v>
      </c>
      <c r="S50" s="68">
        <v>1</v>
      </c>
      <c r="T50" s="68">
        <v>1</v>
      </c>
      <c r="U50" s="68">
        <v>1</v>
      </c>
      <c r="V50" s="70">
        <v>0</v>
      </c>
      <c r="W50" s="13">
        <f t="shared" si="433"/>
        <v>0</v>
      </c>
      <c r="X50" s="13">
        <f t="shared" si="398"/>
        <v>0</v>
      </c>
      <c r="Y50" s="13">
        <f t="shared" si="399"/>
        <v>0</v>
      </c>
      <c r="Z50" s="201" t="s">
        <v>576</v>
      </c>
      <c r="AA50" s="154"/>
      <c r="AB50" s="10"/>
      <c r="AC50" s="44" t="s">
        <v>68</v>
      </c>
      <c r="AD50" s="72" t="s">
        <v>42</v>
      </c>
      <c r="AE50" s="53"/>
      <c r="AF50" s="73">
        <v>1</v>
      </c>
      <c r="AG50" s="68">
        <v>1</v>
      </c>
      <c r="AH50" s="68">
        <v>1</v>
      </c>
      <c r="AI50" s="68">
        <v>1</v>
      </c>
      <c r="AJ50" s="70">
        <v>0</v>
      </c>
      <c r="AK50" s="13">
        <f t="shared" si="400"/>
        <v>0</v>
      </c>
      <c r="AL50" s="13">
        <f t="shared" si="401"/>
        <v>0</v>
      </c>
      <c r="AM50" s="13">
        <f t="shared" si="402"/>
        <v>0</v>
      </c>
      <c r="AN50" s="201" t="s">
        <v>576</v>
      </c>
      <c r="AO50" s="154"/>
      <c r="AP50" s="10"/>
      <c r="AQ50" s="44" t="s">
        <v>68</v>
      </c>
      <c r="AR50" s="72" t="s">
        <v>42</v>
      </c>
      <c r="AS50" s="53"/>
      <c r="AT50" s="73">
        <v>1</v>
      </c>
      <c r="AU50" s="68">
        <v>1</v>
      </c>
      <c r="AV50" s="68">
        <v>1</v>
      </c>
      <c r="AW50" s="68">
        <v>1</v>
      </c>
      <c r="AX50" s="70">
        <v>0</v>
      </c>
      <c r="AY50" s="13">
        <f t="shared" si="404"/>
        <v>0</v>
      </c>
      <c r="AZ50" s="13">
        <f t="shared" si="405"/>
        <v>0</v>
      </c>
      <c r="BA50" s="13">
        <f t="shared" si="406"/>
        <v>0</v>
      </c>
      <c r="BB50" s="201" t="s">
        <v>576</v>
      </c>
      <c r="BC50" s="154"/>
      <c r="BD50" s="10"/>
      <c r="BE50" s="44" t="s">
        <v>68</v>
      </c>
      <c r="BF50" s="72" t="s">
        <v>42</v>
      </c>
      <c r="BG50" s="53"/>
      <c r="BH50" s="73">
        <v>1</v>
      </c>
      <c r="BI50" s="68">
        <v>1</v>
      </c>
      <c r="BJ50" s="68">
        <v>1</v>
      </c>
      <c r="BK50" s="68">
        <v>1</v>
      </c>
      <c r="BL50" s="70">
        <v>0</v>
      </c>
      <c r="BM50" s="13">
        <f t="shared" si="408"/>
        <v>0</v>
      </c>
      <c r="BN50" s="13">
        <f t="shared" si="409"/>
        <v>0</v>
      </c>
      <c r="BO50" s="13">
        <f t="shared" si="410"/>
        <v>0</v>
      </c>
      <c r="BP50" s="201" t="s">
        <v>576</v>
      </c>
      <c r="BQ50" s="154"/>
      <c r="BR50" s="10"/>
      <c r="BS50" s="44" t="s">
        <v>68</v>
      </c>
      <c r="BT50" s="72" t="s">
        <v>42</v>
      </c>
      <c r="BU50" s="53"/>
      <c r="BV50" s="73">
        <v>1</v>
      </c>
      <c r="BW50" s="68">
        <v>1</v>
      </c>
      <c r="BX50" s="68">
        <v>1</v>
      </c>
      <c r="BY50" s="68">
        <v>1</v>
      </c>
      <c r="BZ50" s="70">
        <v>0</v>
      </c>
      <c r="CA50" s="13">
        <f t="shared" si="412"/>
        <v>0</v>
      </c>
      <c r="CB50" s="13">
        <f t="shared" si="413"/>
        <v>0</v>
      </c>
      <c r="CC50" s="13">
        <f t="shared" si="414"/>
        <v>0</v>
      </c>
      <c r="CD50" s="201" t="s">
        <v>576</v>
      </c>
      <c r="CE50" s="154"/>
      <c r="CF50" s="10"/>
      <c r="CG50" s="44" t="s">
        <v>68</v>
      </c>
      <c r="CH50" s="72" t="s">
        <v>42</v>
      </c>
      <c r="CI50" s="53"/>
      <c r="CJ50" s="73">
        <v>1</v>
      </c>
      <c r="CK50" s="68">
        <v>1</v>
      </c>
      <c r="CL50" s="68">
        <v>1</v>
      </c>
      <c r="CM50" s="68">
        <v>1</v>
      </c>
      <c r="CN50" s="70">
        <v>0</v>
      </c>
      <c r="CO50" s="13">
        <f t="shared" si="416"/>
        <v>0</v>
      </c>
      <c r="CP50" s="13">
        <f t="shared" si="417"/>
        <v>0</v>
      </c>
      <c r="CQ50" s="13">
        <f t="shared" si="418"/>
        <v>0</v>
      </c>
      <c r="CR50" s="201" t="s">
        <v>576</v>
      </c>
      <c r="CS50" s="154"/>
      <c r="CT50" s="10"/>
      <c r="CU50" s="44" t="s">
        <v>68</v>
      </c>
      <c r="CV50" s="72" t="s">
        <v>42</v>
      </c>
      <c r="CW50" s="53"/>
      <c r="CX50" s="73">
        <v>1</v>
      </c>
      <c r="CY50" s="68">
        <v>1</v>
      </c>
      <c r="CZ50" s="68">
        <v>1</v>
      </c>
      <c r="DA50" s="68">
        <v>1</v>
      </c>
      <c r="DB50" s="70">
        <v>0</v>
      </c>
      <c r="DC50" s="13">
        <f t="shared" si="420"/>
        <v>0</v>
      </c>
      <c r="DD50" s="13">
        <f t="shared" si="421"/>
        <v>0</v>
      </c>
      <c r="DE50" s="13">
        <f t="shared" si="422"/>
        <v>0</v>
      </c>
      <c r="DF50" s="201" t="s">
        <v>576</v>
      </c>
      <c r="DG50" s="154"/>
      <c r="DH50" s="10"/>
      <c r="DI50" s="44" t="s">
        <v>68</v>
      </c>
      <c r="DJ50" s="72" t="s">
        <v>42</v>
      </c>
      <c r="DK50" s="53"/>
      <c r="DL50" s="73">
        <v>1</v>
      </c>
      <c r="DM50" s="68">
        <v>1</v>
      </c>
      <c r="DN50" s="68">
        <v>1</v>
      </c>
      <c r="DO50" s="68">
        <v>1</v>
      </c>
      <c r="DP50" s="70">
        <v>0</v>
      </c>
      <c r="DQ50" s="13">
        <f t="shared" si="424"/>
        <v>0</v>
      </c>
      <c r="DR50" s="13">
        <f t="shared" si="425"/>
        <v>0</v>
      </c>
      <c r="DS50" s="13">
        <f t="shared" si="426"/>
        <v>0</v>
      </c>
      <c r="DT50" s="201" t="s">
        <v>576</v>
      </c>
      <c r="DU50" s="154"/>
      <c r="DV50" s="10"/>
      <c r="DW50" s="44" t="s">
        <v>68</v>
      </c>
      <c r="DX50" s="72" t="s">
        <v>42</v>
      </c>
      <c r="DY50" s="53"/>
      <c r="DZ50" s="73">
        <v>1</v>
      </c>
      <c r="EA50" s="68">
        <v>1</v>
      </c>
      <c r="EB50" s="68">
        <v>1</v>
      </c>
      <c r="EC50" s="68">
        <v>1</v>
      </c>
      <c r="ED50" s="70">
        <v>0</v>
      </c>
      <c r="EE50" s="13">
        <f t="shared" si="428"/>
        <v>0</v>
      </c>
      <c r="EF50" s="13">
        <f t="shared" si="429"/>
        <v>0</v>
      </c>
      <c r="EG50" s="13">
        <f t="shared" si="430"/>
        <v>0</v>
      </c>
      <c r="EH50" s="201" t="s">
        <v>576</v>
      </c>
      <c r="EI50" s="154"/>
      <c r="EJ50" s="10"/>
      <c r="EK50" s="44" t="s">
        <v>77</v>
      </c>
      <c r="EL50" s="761" t="str">
        <f>Prices!$A$113</f>
        <v xml:space="preserve">glazing  </v>
      </c>
      <c r="EM50" s="761">
        <f t="shared" si="376"/>
        <v>0</v>
      </c>
      <c r="EN50" s="1042" t="s">
        <v>88</v>
      </c>
      <c r="EO50" s="1052"/>
      <c r="EP50" s="190">
        <f t="shared" si="377"/>
        <v>0</v>
      </c>
      <c r="EQ50" s="79"/>
      <c r="ER50" s="116">
        <f t="shared" si="372"/>
        <v>0</v>
      </c>
      <c r="ES50" s="81">
        <f t="shared" si="373"/>
        <v>0</v>
      </c>
      <c r="ET50" s="280">
        <v>0</v>
      </c>
      <c r="EU50" s="9" t="s">
        <v>45</v>
      </c>
      <c r="EV50" s="583">
        <f t="shared" si="374"/>
        <v>0</v>
      </c>
      <c r="EW50" s="579">
        <f t="shared" si="86"/>
        <v>0</v>
      </c>
      <c r="EX50" s="582">
        <f t="shared" si="375"/>
        <v>0</v>
      </c>
      <c r="EY50" s="112"/>
      <c r="EZ50" s="573"/>
      <c r="FA50" s="55"/>
      <c r="FC50" s="44" t="s">
        <v>91</v>
      </c>
      <c r="FD50" s="95" t="s">
        <v>113</v>
      </c>
      <c r="FE50" s="141">
        <v>0</v>
      </c>
      <c r="FF50" s="141">
        <v>0</v>
      </c>
      <c r="FG50" s="142">
        <v>0</v>
      </c>
      <c r="FH50" s="9" t="s">
        <v>109</v>
      </c>
      <c r="FI50" s="122">
        <f t="shared" si="378"/>
        <v>0</v>
      </c>
      <c r="FJ50" s="602">
        <v>0</v>
      </c>
      <c r="FK50" s="604">
        <f t="shared" si="379"/>
        <v>0</v>
      </c>
      <c r="FL50" s="592"/>
      <c r="FM50" s="576"/>
      <c r="FN50" s="607"/>
      <c r="FO50" s="127"/>
      <c r="FP50" s="87"/>
      <c r="FQ50" s="522"/>
      <c r="FR50" s="61"/>
      <c r="FS50" s="567"/>
    </row>
    <row r="51" spans="1:175" x14ac:dyDescent="0.25">
      <c r="A51" s="44" t="s">
        <v>65</v>
      </c>
      <c r="B51" s="72" t="s">
        <v>42</v>
      </c>
      <c r="C51" s="53"/>
      <c r="D51" s="73">
        <v>1</v>
      </c>
      <c r="E51" s="68">
        <v>1</v>
      </c>
      <c r="F51" s="68">
        <v>1</v>
      </c>
      <c r="G51" s="68">
        <v>1</v>
      </c>
      <c r="H51" s="70">
        <v>0</v>
      </c>
      <c r="I51" s="13">
        <f t="shared" si="432"/>
        <v>0</v>
      </c>
      <c r="J51" s="13">
        <f t="shared" si="396"/>
        <v>0</v>
      </c>
      <c r="K51" s="13">
        <f t="shared" si="397"/>
        <v>0</v>
      </c>
      <c r="L51" s="215">
        <f>SUM(K49:K50)</f>
        <v>0</v>
      </c>
      <c r="M51" s="154"/>
      <c r="N51" s="10"/>
      <c r="O51" s="44" t="s">
        <v>65</v>
      </c>
      <c r="P51" s="72" t="s">
        <v>42</v>
      </c>
      <c r="Q51" s="53"/>
      <c r="R51" s="73">
        <v>1</v>
      </c>
      <c r="S51" s="68">
        <v>1</v>
      </c>
      <c r="T51" s="68">
        <v>1</v>
      </c>
      <c r="U51" s="68">
        <v>1</v>
      </c>
      <c r="V51" s="70">
        <v>0</v>
      </c>
      <c r="W51" s="13">
        <f t="shared" si="433"/>
        <v>0</v>
      </c>
      <c r="X51" s="13">
        <f t="shared" si="398"/>
        <v>0</v>
      </c>
      <c r="Y51" s="13">
        <f t="shared" si="399"/>
        <v>0</v>
      </c>
      <c r="Z51" s="215">
        <f>SUM(Y49:Y50)</f>
        <v>0</v>
      </c>
      <c r="AA51" s="154"/>
      <c r="AB51" s="10"/>
      <c r="AC51" s="44" t="s">
        <v>65</v>
      </c>
      <c r="AD51" s="72" t="s">
        <v>42</v>
      </c>
      <c r="AE51" s="53"/>
      <c r="AF51" s="73">
        <v>1</v>
      </c>
      <c r="AG51" s="68">
        <v>1</v>
      </c>
      <c r="AH51" s="68">
        <v>1</v>
      </c>
      <c r="AI51" s="68">
        <v>1</v>
      </c>
      <c r="AJ51" s="70">
        <v>0</v>
      </c>
      <c r="AK51" s="13">
        <f t="shared" si="400"/>
        <v>0</v>
      </c>
      <c r="AL51" s="13">
        <f t="shared" si="401"/>
        <v>0</v>
      </c>
      <c r="AM51" s="13">
        <f t="shared" si="402"/>
        <v>0</v>
      </c>
      <c r="AN51" s="215">
        <f t="shared" ref="AN51" si="442">SUM(AM49:AM50)</f>
        <v>0</v>
      </c>
      <c r="AO51" s="154"/>
      <c r="AP51" s="10"/>
      <c r="AQ51" s="44" t="s">
        <v>65</v>
      </c>
      <c r="AR51" s="72" t="s">
        <v>42</v>
      </c>
      <c r="AS51" s="53"/>
      <c r="AT51" s="73">
        <v>1</v>
      </c>
      <c r="AU51" s="68">
        <v>1</v>
      </c>
      <c r="AV51" s="68">
        <v>1</v>
      </c>
      <c r="AW51" s="68">
        <v>1</v>
      </c>
      <c r="AX51" s="70">
        <v>0</v>
      </c>
      <c r="AY51" s="13">
        <f t="shared" si="404"/>
        <v>0</v>
      </c>
      <c r="AZ51" s="13">
        <f t="shared" si="405"/>
        <v>0</v>
      </c>
      <c r="BA51" s="13">
        <f t="shared" si="406"/>
        <v>0</v>
      </c>
      <c r="BB51" s="215">
        <f t="shared" ref="BB51" si="443">SUM(BA49:BA50)</f>
        <v>0</v>
      </c>
      <c r="BC51" s="154"/>
      <c r="BD51" s="10"/>
      <c r="BE51" s="44" t="s">
        <v>65</v>
      </c>
      <c r="BF51" s="72" t="s">
        <v>42</v>
      </c>
      <c r="BG51" s="53"/>
      <c r="BH51" s="73">
        <v>1</v>
      </c>
      <c r="BI51" s="68">
        <v>1</v>
      </c>
      <c r="BJ51" s="68">
        <v>1</v>
      </c>
      <c r="BK51" s="68">
        <v>1</v>
      </c>
      <c r="BL51" s="70">
        <v>0</v>
      </c>
      <c r="BM51" s="13">
        <f t="shared" si="408"/>
        <v>0</v>
      </c>
      <c r="BN51" s="13">
        <f t="shared" si="409"/>
        <v>0</v>
      </c>
      <c r="BO51" s="13">
        <f t="shared" si="410"/>
        <v>0</v>
      </c>
      <c r="BP51" s="215">
        <f t="shared" ref="BP51" si="444">SUM(BO49:BO50)</f>
        <v>0</v>
      </c>
      <c r="BQ51" s="154"/>
      <c r="BR51" s="10"/>
      <c r="BS51" s="44" t="s">
        <v>65</v>
      </c>
      <c r="BT51" s="72" t="s">
        <v>42</v>
      </c>
      <c r="BU51" s="53"/>
      <c r="BV51" s="73">
        <v>1</v>
      </c>
      <c r="BW51" s="68">
        <v>1</v>
      </c>
      <c r="BX51" s="68">
        <v>1</v>
      </c>
      <c r="BY51" s="68">
        <v>1</v>
      </c>
      <c r="BZ51" s="70">
        <v>0</v>
      </c>
      <c r="CA51" s="13">
        <f t="shared" si="412"/>
        <v>0</v>
      </c>
      <c r="CB51" s="13">
        <f t="shared" si="413"/>
        <v>0</v>
      </c>
      <c r="CC51" s="13">
        <f t="shared" si="414"/>
        <v>0</v>
      </c>
      <c r="CD51" s="215">
        <f t="shared" ref="CD51" si="445">SUM(CC49:CC50)</f>
        <v>0</v>
      </c>
      <c r="CE51" s="154"/>
      <c r="CF51" s="10"/>
      <c r="CG51" s="44" t="s">
        <v>65</v>
      </c>
      <c r="CH51" s="72" t="s">
        <v>42</v>
      </c>
      <c r="CI51" s="53"/>
      <c r="CJ51" s="73">
        <v>1</v>
      </c>
      <c r="CK51" s="68">
        <v>1</v>
      </c>
      <c r="CL51" s="68">
        <v>1</v>
      </c>
      <c r="CM51" s="68">
        <v>1</v>
      </c>
      <c r="CN51" s="70">
        <v>0</v>
      </c>
      <c r="CO51" s="13">
        <f t="shared" si="416"/>
        <v>0</v>
      </c>
      <c r="CP51" s="13">
        <f t="shared" si="417"/>
        <v>0</v>
      </c>
      <c r="CQ51" s="13">
        <f t="shared" si="418"/>
        <v>0</v>
      </c>
      <c r="CR51" s="215">
        <f t="shared" ref="CR51" si="446">SUM(CQ49:CQ50)</f>
        <v>0</v>
      </c>
      <c r="CS51" s="154"/>
      <c r="CT51" s="10"/>
      <c r="CU51" s="44" t="s">
        <v>65</v>
      </c>
      <c r="CV51" s="72" t="s">
        <v>42</v>
      </c>
      <c r="CW51" s="53"/>
      <c r="CX51" s="73">
        <v>1</v>
      </c>
      <c r="CY51" s="68">
        <v>1</v>
      </c>
      <c r="CZ51" s="68">
        <v>1</v>
      </c>
      <c r="DA51" s="68">
        <v>1</v>
      </c>
      <c r="DB51" s="70">
        <v>0</v>
      </c>
      <c r="DC51" s="13">
        <f t="shared" si="420"/>
        <v>0</v>
      </c>
      <c r="DD51" s="13">
        <f t="shared" si="421"/>
        <v>0</v>
      </c>
      <c r="DE51" s="13">
        <f t="shared" si="422"/>
        <v>0</v>
      </c>
      <c r="DF51" s="215">
        <f t="shared" ref="DF51" si="447">SUM(DE49:DE50)</f>
        <v>0</v>
      </c>
      <c r="DG51" s="154"/>
      <c r="DH51" s="10"/>
      <c r="DI51" s="44" t="s">
        <v>65</v>
      </c>
      <c r="DJ51" s="72" t="s">
        <v>42</v>
      </c>
      <c r="DK51" s="53"/>
      <c r="DL51" s="73">
        <v>1</v>
      </c>
      <c r="DM51" s="68">
        <v>1</v>
      </c>
      <c r="DN51" s="68">
        <v>1</v>
      </c>
      <c r="DO51" s="68">
        <v>1</v>
      </c>
      <c r="DP51" s="70">
        <v>0</v>
      </c>
      <c r="DQ51" s="13">
        <f t="shared" si="424"/>
        <v>0</v>
      </c>
      <c r="DR51" s="13">
        <f t="shared" si="425"/>
        <v>0</v>
      </c>
      <c r="DS51" s="13">
        <f t="shared" si="426"/>
        <v>0</v>
      </c>
      <c r="DT51" s="215">
        <f t="shared" ref="DT51" si="448">SUM(DS49:DS50)</f>
        <v>0</v>
      </c>
      <c r="DU51" s="154"/>
      <c r="DV51" s="10"/>
      <c r="DW51" s="44" t="s">
        <v>65</v>
      </c>
      <c r="DX51" s="72" t="s">
        <v>42</v>
      </c>
      <c r="DY51" s="53"/>
      <c r="DZ51" s="73">
        <v>1</v>
      </c>
      <c r="EA51" s="68">
        <v>1</v>
      </c>
      <c r="EB51" s="68">
        <v>1</v>
      </c>
      <c r="EC51" s="68">
        <v>1</v>
      </c>
      <c r="ED51" s="70">
        <v>0</v>
      </c>
      <c r="EE51" s="13">
        <f t="shared" si="428"/>
        <v>0</v>
      </c>
      <c r="EF51" s="13">
        <f t="shared" si="429"/>
        <v>0</v>
      </c>
      <c r="EG51" s="13">
        <f t="shared" si="430"/>
        <v>0</v>
      </c>
      <c r="EH51" s="215">
        <f t="shared" ref="EH51" si="449">SUM(EG49:EG50)</f>
        <v>0</v>
      </c>
      <c r="EI51" s="154"/>
      <c r="EJ51" s="10"/>
      <c r="EK51" s="44" t="s">
        <v>77</v>
      </c>
      <c r="EL51" s="761" t="str">
        <f>Prices!$A$114</f>
        <v xml:space="preserve">glazing  </v>
      </c>
      <c r="EM51" s="761">
        <f t="shared" si="376"/>
        <v>0</v>
      </c>
      <c r="EN51" s="1042" t="s">
        <v>89</v>
      </c>
      <c r="EO51" s="1052"/>
      <c r="EP51" s="190">
        <f t="shared" si="377"/>
        <v>0</v>
      </c>
      <c r="EQ51" s="79"/>
      <c r="ER51" s="116">
        <f t="shared" si="372"/>
        <v>0</v>
      </c>
      <c r="ES51" s="81">
        <f t="shared" si="373"/>
        <v>0</v>
      </c>
      <c r="ET51" s="280">
        <v>0</v>
      </c>
      <c r="EU51" s="9" t="s">
        <v>45</v>
      </c>
      <c r="EV51" s="583">
        <f t="shared" si="374"/>
        <v>0</v>
      </c>
      <c r="EW51" s="579">
        <f t="shared" si="86"/>
        <v>0</v>
      </c>
      <c r="EX51" s="582">
        <f t="shared" si="375"/>
        <v>0</v>
      </c>
      <c r="EY51" s="112"/>
      <c r="EZ51" s="573"/>
      <c r="FA51" s="55"/>
      <c r="FC51" s="44" t="s">
        <v>240</v>
      </c>
      <c r="FD51" s="95" t="s">
        <v>114</v>
      </c>
      <c r="FE51" s="141">
        <v>0</v>
      </c>
      <c r="FF51" s="141">
        <v>0</v>
      </c>
      <c r="FG51" s="142">
        <v>0</v>
      </c>
      <c r="FH51" s="9" t="s">
        <v>109</v>
      </c>
      <c r="FI51" s="122">
        <f t="shared" si="378"/>
        <v>0</v>
      </c>
      <c r="FJ51" s="602">
        <v>0</v>
      </c>
      <c r="FK51" s="604">
        <f t="shared" si="379"/>
        <v>0</v>
      </c>
      <c r="FL51" s="591">
        <f>FR129</f>
        <v>0</v>
      </c>
      <c r="FM51" s="542">
        <f>FL129</f>
        <v>0</v>
      </c>
      <c r="FN51" s="610">
        <f>SUM(FK51:FL51)</f>
        <v>0</v>
      </c>
      <c r="FO51" s="127">
        <f>IF(FO$4=0,0,FN51/$FO$4)</f>
        <v>0</v>
      </c>
      <c r="FP51" s="44" t="s">
        <v>240</v>
      </c>
      <c r="FQ51" s="522">
        <f>SUM(EX69:EY69)</f>
        <v>0</v>
      </c>
      <c r="FR51" s="496">
        <f>FN51</f>
        <v>0</v>
      </c>
      <c r="FS51" s="567">
        <f>SUM(FQ51:FR51)</f>
        <v>0</v>
      </c>
    </row>
    <row r="52" spans="1:175" x14ac:dyDescent="0.25">
      <c r="A52" s="44" t="s">
        <v>65</v>
      </c>
      <c r="B52" s="72" t="s">
        <v>524</v>
      </c>
      <c r="C52" s="53"/>
      <c r="D52" s="73">
        <v>1</v>
      </c>
      <c r="E52" s="68">
        <v>1</v>
      </c>
      <c r="F52" s="68">
        <v>1</v>
      </c>
      <c r="G52" s="68">
        <v>1</v>
      </c>
      <c r="H52" s="70">
        <v>0</v>
      </c>
      <c r="I52" s="13">
        <f t="shared" si="432"/>
        <v>0</v>
      </c>
      <c r="J52" s="13">
        <f t="shared" si="396"/>
        <v>0</v>
      </c>
      <c r="K52" s="13">
        <f t="shared" si="397"/>
        <v>0</v>
      </c>
      <c r="L52" s="117"/>
      <c r="M52" s="154"/>
      <c r="N52" s="10"/>
      <c r="O52" s="44" t="s">
        <v>65</v>
      </c>
      <c r="P52" s="72" t="s">
        <v>524</v>
      </c>
      <c r="Q52" s="53"/>
      <c r="R52" s="73">
        <v>1</v>
      </c>
      <c r="S52" s="68">
        <v>1</v>
      </c>
      <c r="T52" s="68">
        <v>1</v>
      </c>
      <c r="U52" s="68">
        <v>1</v>
      </c>
      <c r="V52" s="70">
        <v>0</v>
      </c>
      <c r="W52" s="13">
        <f t="shared" si="433"/>
        <v>0</v>
      </c>
      <c r="X52" s="13">
        <f t="shared" si="398"/>
        <v>0</v>
      </c>
      <c r="Y52" s="13">
        <f t="shared" si="399"/>
        <v>0</v>
      </c>
      <c r="Z52" s="117"/>
      <c r="AA52" s="154"/>
      <c r="AB52" s="10"/>
      <c r="AC52" s="44" t="s">
        <v>65</v>
      </c>
      <c r="AD52" s="72" t="s">
        <v>524</v>
      </c>
      <c r="AE52" s="53"/>
      <c r="AF52" s="73">
        <v>1</v>
      </c>
      <c r="AG52" s="68">
        <v>1</v>
      </c>
      <c r="AH52" s="68">
        <v>1</v>
      </c>
      <c r="AI52" s="68">
        <v>1</v>
      </c>
      <c r="AJ52" s="70">
        <v>0</v>
      </c>
      <c r="AK52" s="13">
        <f t="shared" si="400"/>
        <v>0</v>
      </c>
      <c r="AL52" s="13">
        <f t="shared" si="401"/>
        <v>0</v>
      </c>
      <c r="AM52" s="13">
        <f t="shared" si="402"/>
        <v>0</v>
      </c>
      <c r="AN52" s="117"/>
      <c r="AO52" s="154"/>
      <c r="AP52" s="10"/>
      <c r="AQ52" s="44" t="s">
        <v>65</v>
      </c>
      <c r="AR52" s="72" t="s">
        <v>524</v>
      </c>
      <c r="AS52" s="53"/>
      <c r="AT52" s="73">
        <v>1</v>
      </c>
      <c r="AU52" s="68">
        <v>1</v>
      </c>
      <c r="AV52" s="68">
        <v>1</v>
      </c>
      <c r="AW52" s="68">
        <v>1</v>
      </c>
      <c r="AX52" s="70">
        <v>0</v>
      </c>
      <c r="AY52" s="13">
        <f t="shared" si="404"/>
        <v>0</v>
      </c>
      <c r="AZ52" s="13">
        <f t="shared" si="405"/>
        <v>0</v>
      </c>
      <c r="BA52" s="13">
        <f t="shared" si="406"/>
        <v>0</v>
      </c>
      <c r="BB52" s="117"/>
      <c r="BC52" s="154"/>
      <c r="BD52" s="10"/>
      <c r="BE52" s="44" t="s">
        <v>65</v>
      </c>
      <c r="BF52" s="72" t="s">
        <v>524</v>
      </c>
      <c r="BG52" s="53"/>
      <c r="BH52" s="73">
        <v>1</v>
      </c>
      <c r="BI52" s="68">
        <v>1</v>
      </c>
      <c r="BJ52" s="68">
        <v>1</v>
      </c>
      <c r="BK52" s="68">
        <v>1</v>
      </c>
      <c r="BL52" s="70">
        <v>0</v>
      </c>
      <c r="BM52" s="13">
        <f t="shared" si="408"/>
        <v>0</v>
      </c>
      <c r="BN52" s="13">
        <f t="shared" si="409"/>
        <v>0</v>
      </c>
      <c r="BO52" s="13">
        <f t="shared" si="410"/>
        <v>0</v>
      </c>
      <c r="BP52" s="117"/>
      <c r="BQ52" s="154"/>
      <c r="BR52" s="10"/>
      <c r="BS52" s="44" t="s">
        <v>65</v>
      </c>
      <c r="BT52" s="72" t="s">
        <v>524</v>
      </c>
      <c r="BU52" s="53"/>
      <c r="BV52" s="73">
        <v>1</v>
      </c>
      <c r="BW52" s="68">
        <v>1</v>
      </c>
      <c r="BX52" s="68">
        <v>1</v>
      </c>
      <c r="BY52" s="68">
        <v>1</v>
      </c>
      <c r="BZ52" s="70">
        <v>0</v>
      </c>
      <c r="CA52" s="13">
        <f t="shared" si="412"/>
        <v>0</v>
      </c>
      <c r="CB52" s="13">
        <f t="shared" si="413"/>
        <v>0</v>
      </c>
      <c r="CC52" s="13">
        <f t="shared" si="414"/>
        <v>0</v>
      </c>
      <c r="CD52" s="117"/>
      <c r="CE52" s="154"/>
      <c r="CF52" s="10"/>
      <c r="CG52" s="44" t="s">
        <v>65</v>
      </c>
      <c r="CH52" s="72" t="s">
        <v>524</v>
      </c>
      <c r="CI52" s="53"/>
      <c r="CJ52" s="73">
        <v>1</v>
      </c>
      <c r="CK52" s="68">
        <v>1</v>
      </c>
      <c r="CL52" s="68">
        <v>1</v>
      </c>
      <c r="CM52" s="68">
        <v>1</v>
      </c>
      <c r="CN52" s="70">
        <v>0</v>
      </c>
      <c r="CO52" s="13">
        <f t="shared" si="416"/>
        <v>0</v>
      </c>
      <c r="CP52" s="13">
        <f t="shared" si="417"/>
        <v>0</v>
      </c>
      <c r="CQ52" s="13">
        <f t="shared" si="418"/>
        <v>0</v>
      </c>
      <c r="CR52" s="117"/>
      <c r="CS52" s="154"/>
      <c r="CT52" s="10"/>
      <c r="CU52" s="44" t="s">
        <v>65</v>
      </c>
      <c r="CV52" s="72" t="s">
        <v>524</v>
      </c>
      <c r="CW52" s="53"/>
      <c r="CX52" s="73">
        <v>1</v>
      </c>
      <c r="CY52" s="68">
        <v>1</v>
      </c>
      <c r="CZ52" s="68">
        <v>1</v>
      </c>
      <c r="DA52" s="68">
        <v>1</v>
      </c>
      <c r="DB52" s="70">
        <v>0</v>
      </c>
      <c r="DC52" s="13">
        <f t="shared" si="420"/>
        <v>0</v>
      </c>
      <c r="DD52" s="13">
        <f t="shared" si="421"/>
        <v>0</v>
      </c>
      <c r="DE52" s="13">
        <f t="shared" si="422"/>
        <v>0</v>
      </c>
      <c r="DF52" s="117"/>
      <c r="DG52" s="154"/>
      <c r="DH52" s="10"/>
      <c r="DI52" s="44" t="s">
        <v>65</v>
      </c>
      <c r="DJ52" s="72" t="s">
        <v>524</v>
      </c>
      <c r="DK52" s="53"/>
      <c r="DL52" s="73">
        <v>1</v>
      </c>
      <c r="DM52" s="68">
        <v>1</v>
      </c>
      <c r="DN52" s="68">
        <v>1</v>
      </c>
      <c r="DO52" s="68">
        <v>1</v>
      </c>
      <c r="DP52" s="70">
        <v>0</v>
      </c>
      <c r="DQ52" s="13">
        <f t="shared" si="424"/>
        <v>0</v>
      </c>
      <c r="DR52" s="13">
        <f t="shared" si="425"/>
        <v>0</v>
      </c>
      <c r="DS52" s="13">
        <f t="shared" si="426"/>
        <v>0</v>
      </c>
      <c r="DT52" s="117"/>
      <c r="DU52" s="154"/>
      <c r="DV52" s="10"/>
      <c r="DW52" s="44" t="s">
        <v>65</v>
      </c>
      <c r="DX52" s="72" t="s">
        <v>524</v>
      </c>
      <c r="DY52" s="53"/>
      <c r="DZ52" s="73">
        <v>1</v>
      </c>
      <c r="EA52" s="68">
        <v>1</v>
      </c>
      <c r="EB52" s="68">
        <v>1</v>
      </c>
      <c r="EC52" s="68">
        <v>1</v>
      </c>
      <c r="ED52" s="70">
        <v>0</v>
      </c>
      <c r="EE52" s="13">
        <f t="shared" si="428"/>
        <v>0</v>
      </c>
      <c r="EF52" s="13">
        <f t="shared" si="429"/>
        <v>0</v>
      </c>
      <c r="EG52" s="13">
        <f t="shared" si="430"/>
        <v>0</v>
      </c>
      <c r="EH52" s="117"/>
      <c r="EI52" s="154"/>
      <c r="EJ52" s="10"/>
      <c r="EK52" s="44" t="s">
        <v>77</v>
      </c>
      <c r="EL52" s="761" t="str">
        <f>Prices!$A$115</f>
        <v xml:space="preserve">glazing  </v>
      </c>
      <c r="EM52" s="761">
        <f t="shared" si="376"/>
        <v>0</v>
      </c>
      <c r="EN52" s="1042" t="s">
        <v>577</v>
      </c>
      <c r="EO52" s="1052"/>
      <c r="EP52" s="190">
        <f t="shared" si="377"/>
        <v>0</v>
      </c>
      <c r="EQ52" s="79"/>
      <c r="ER52" s="116">
        <f t="shared" si="372"/>
        <v>0</v>
      </c>
      <c r="ES52" s="81">
        <f t="shared" si="373"/>
        <v>0</v>
      </c>
      <c r="ET52" s="280">
        <v>0</v>
      </c>
      <c r="EU52" s="9" t="s">
        <v>45</v>
      </c>
      <c r="EV52" s="583">
        <f t="shared" si="374"/>
        <v>0</v>
      </c>
      <c r="EW52" s="579">
        <f t="shared" si="86"/>
        <v>0</v>
      </c>
      <c r="EX52" s="582">
        <f t="shared" si="375"/>
        <v>0</v>
      </c>
      <c r="EY52" s="112"/>
      <c r="EZ52" s="573"/>
      <c r="FA52" s="55"/>
      <c r="FC52" s="44" t="s">
        <v>241</v>
      </c>
      <c r="FD52" s="95" t="s">
        <v>115</v>
      </c>
      <c r="FE52" s="141">
        <v>0</v>
      </c>
      <c r="FF52" s="141">
        <v>0</v>
      </c>
      <c r="FG52" s="142">
        <v>0</v>
      </c>
      <c r="FH52" s="9" t="s">
        <v>109</v>
      </c>
      <c r="FI52" s="122">
        <f t="shared" si="378"/>
        <v>0</v>
      </c>
      <c r="FJ52" s="602">
        <v>0</v>
      </c>
      <c r="FK52" s="604">
        <f t="shared" si="379"/>
        <v>0</v>
      </c>
      <c r="FL52" s="592"/>
      <c r="FM52" s="573"/>
      <c r="FN52" s="610">
        <f>SUM(FK52)</f>
        <v>0</v>
      </c>
      <c r="FO52" s="127">
        <f>IF(FO$4=0,0,FN52/$FO$4)</f>
        <v>0</v>
      </c>
      <c r="FP52" s="44" t="s">
        <v>241</v>
      </c>
      <c r="FQ52" s="522">
        <f>SUM(EX70)</f>
        <v>0</v>
      </c>
      <c r="FR52" s="496">
        <f>FN52</f>
        <v>0</v>
      </c>
      <c r="FS52" s="567">
        <f>SUM(FQ52:FR52)</f>
        <v>0</v>
      </c>
    </row>
    <row r="53" spans="1:175" x14ac:dyDescent="0.25">
      <c r="A53" s="44" t="s">
        <v>76</v>
      </c>
      <c r="B53" s="72" t="s">
        <v>43</v>
      </c>
      <c r="C53" s="733"/>
      <c r="D53" s="734"/>
      <c r="E53" s="30"/>
      <c r="F53" s="68">
        <v>1</v>
      </c>
      <c r="G53" s="68">
        <v>1</v>
      </c>
      <c r="H53" s="70">
        <v>0</v>
      </c>
      <c r="I53" s="13">
        <f t="shared" ref="I53:I56" si="450">F53*G53*H53</f>
        <v>0</v>
      </c>
      <c r="J53" s="13">
        <f t="shared" si="396"/>
        <v>0</v>
      </c>
      <c r="K53" s="13">
        <f t="shared" si="397"/>
        <v>0</v>
      </c>
      <c r="L53" s="201" t="s">
        <v>272</v>
      </c>
      <c r="M53" s="154"/>
      <c r="N53" s="10"/>
      <c r="O53" s="44" t="s">
        <v>76</v>
      </c>
      <c r="P53" s="148" t="str">
        <f>$B$53</f>
        <v>special component / blind</v>
      </c>
      <c r="Q53" s="733"/>
      <c r="R53" s="734"/>
      <c r="S53" s="30"/>
      <c r="T53" s="68">
        <v>1</v>
      </c>
      <c r="U53" s="68">
        <v>1</v>
      </c>
      <c r="V53" s="70">
        <v>0</v>
      </c>
      <c r="W53" s="13">
        <f t="shared" ref="W53:W56" si="451">T53*U53*V53</f>
        <v>0</v>
      </c>
      <c r="X53" s="13">
        <f t="shared" si="398"/>
        <v>0</v>
      </c>
      <c r="Y53" s="13">
        <f t="shared" si="399"/>
        <v>0</v>
      </c>
      <c r="Z53" s="201" t="s">
        <v>272</v>
      </c>
      <c r="AA53" s="154"/>
      <c r="AB53" s="10"/>
      <c r="AC53" s="44" t="s">
        <v>76</v>
      </c>
      <c r="AD53" s="148" t="str">
        <f t="shared" ref="AD53" si="452">$B$53</f>
        <v>special component / blind</v>
      </c>
      <c r="AE53" s="733"/>
      <c r="AF53" s="734"/>
      <c r="AG53" s="30"/>
      <c r="AH53" s="68">
        <v>1</v>
      </c>
      <c r="AI53" s="68">
        <v>1</v>
      </c>
      <c r="AJ53" s="70">
        <v>0</v>
      </c>
      <c r="AK53" s="13">
        <f t="shared" ref="AK53:AK61" si="453">AH53*AI53*AJ53</f>
        <v>0</v>
      </c>
      <c r="AL53" s="13">
        <f t="shared" si="401"/>
        <v>0</v>
      </c>
      <c r="AM53" s="13">
        <f t="shared" si="402"/>
        <v>0</v>
      </c>
      <c r="AN53" s="201" t="s">
        <v>272</v>
      </c>
      <c r="AO53" s="154"/>
      <c r="AP53" s="10"/>
      <c r="AQ53" s="44" t="s">
        <v>76</v>
      </c>
      <c r="AR53" s="148" t="str">
        <f t="shared" ref="AR53" si="454">$B$53</f>
        <v>special component / blind</v>
      </c>
      <c r="AS53" s="733"/>
      <c r="AT53" s="734"/>
      <c r="AU53" s="30"/>
      <c r="AV53" s="68">
        <v>1</v>
      </c>
      <c r="AW53" s="68">
        <v>1</v>
      </c>
      <c r="AX53" s="70">
        <v>0</v>
      </c>
      <c r="AY53" s="13">
        <f t="shared" ref="AY53:AY61" si="455">AV53*AW53*AX53</f>
        <v>0</v>
      </c>
      <c r="AZ53" s="13">
        <f t="shared" si="405"/>
        <v>0</v>
      </c>
      <c r="BA53" s="13">
        <f t="shared" si="406"/>
        <v>0</v>
      </c>
      <c r="BB53" s="201" t="s">
        <v>272</v>
      </c>
      <c r="BC53" s="154"/>
      <c r="BD53" s="10"/>
      <c r="BE53" s="44" t="s">
        <v>76</v>
      </c>
      <c r="BF53" s="148" t="str">
        <f t="shared" ref="BF53" si="456">$B$53</f>
        <v>special component / blind</v>
      </c>
      <c r="BG53" s="733"/>
      <c r="BH53" s="734"/>
      <c r="BI53" s="30"/>
      <c r="BJ53" s="68">
        <v>1</v>
      </c>
      <c r="BK53" s="68">
        <v>1</v>
      </c>
      <c r="BL53" s="70">
        <v>0</v>
      </c>
      <c r="BM53" s="13">
        <f t="shared" ref="BM53:BM61" si="457">BJ53*BK53*BL53</f>
        <v>0</v>
      </c>
      <c r="BN53" s="13">
        <f t="shared" si="409"/>
        <v>0</v>
      </c>
      <c r="BO53" s="13">
        <f t="shared" si="410"/>
        <v>0</v>
      </c>
      <c r="BP53" s="201" t="s">
        <v>272</v>
      </c>
      <c r="BQ53" s="154"/>
      <c r="BR53" s="10"/>
      <c r="BS53" s="44" t="s">
        <v>76</v>
      </c>
      <c r="BT53" s="148" t="str">
        <f t="shared" ref="BT53" si="458">$B$53</f>
        <v>special component / blind</v>
      </c>
      <c r="BU53" s="733"/>
      <c r="BV53" s="734"/>
      <c r="BW53" s="30"/>
      <c r="BX53" s="68">
        <v>1</v>
      </c>
      <c r="BY53" s="68">
        <v>1</v>
      </c>
      <c r="BZ53" s="70">
        <v>0</v>
      </c>
      <c r="CA53" s="13">
        <f t="shared" ref="CA53:CA61" si="459">BX53*BY53*BZ53</f>
        <v>0</v>
      </c>
      <c r="CB53" s="13">
        <f t="shared" si="413"/>
        <v>0</v>
      </c>
      <c r="CC53" s="13">
        <f t="shared" si="414"/>
        <v>0</v>
      </c>
      <c r="CD53" s="201" t="s">
        <v>272</v>
      </c>
      <c r="CE53" s="154"/>
      <c r="CF53" s="10"/>
      <c r="CG53" s="44" t="s">
        <v>76</v>
      </c>
      <c r="CH53" s="148" t="str">
        <f t="shared" ref="CH53" si="460">$B$53</f>
        <v>special component / blind</v>
      </c>
      <c r="CI53" s="733"/>
      <c r="CJ53" s="734"/>
      <c r="CK53" s="30"/>
      <c r="CL53" s="68">
        <v>1</v>
      </c>
      <c r="CM53" s="68">
        <v>1</v>
      </c>
      <c r="CN53" s="70">
        <v>0</v>
      </c>
      <c r="CO53" s="13">
        <f t="shared" ref="CO53:CO61" si="461">CL53*CM53*CN53</f>
        <v>0</v>
      </c>
      <c r="CP53" s="13">
        <f t="shared" si="417"/>
        <v>0</v>
      </c>
      <c r="CQ53" s="13">
        <f t="shared" si="418"/>
        <v>0</v>
      </c>
      <c r="CR53" s="201" t="s">
        <v>272</v>
      </c>
      <c r="CS53" s="154"/>
      <c r="CT53" s="10"/>
      <c r="CU53" s="44" t="s">
        <v>76</v>
      </c>
      <c r="CV53" s="148" t="str">
        <f t="shared" ref="CV53" si="462">$B$53</f>
        <v>special component / blind</v>
      </c>
      <c r="CW53" s="733"/>
      <c r="CX53" s="734"/>
      <c r="CY53" s="30"/>
      <c r="CZ53" s="68">
        <v>1</v>
      </c>
      <c r="DA53" s="68">
        <v>1</v>
      </c>
      <c r="DB53" s="70">
        <v>0</v>
      </c>
      <c r="DC53" s="13">
        <f t="shared" ref="DC53:DC61" si="463">CZ53*DA53*DB53</f>
        <v>0</v>
      </c>
      <c r="DD53" s="13">
        <f t="shared" si="421"/>
        <v>0</v>
      </c>
      <c r="DE53" s="13">
        <f t="shared" si="422"/>
        <v>0</v>
      </c>
      <c r="DF53" s="201" t="s">
        <v>272</v>
      </c>
      <c r="DG53" s="154"/>
      <c r="DH53" s="10"/>
      <c r="DI53" s="44" t="s">
        <v>76</v>
      </c>
      <c r="DJ53" s="148" t="str">
        <f t="shared" ref="DJ53" si="464">$B$53</f>
        <v>special component / blind</v>
      </c>
      <c r="DK53" s="733"/>
      <c r="DL53" s="734"/>
      <c r="DM53" s="30"/>
      <c r="DN53" s="68">
        <v>1</v>
      </c>
      <c r="DO53" s="68">
        <v>1</v>
      </c>
      <c r="DP53" s="70">
        <v>0</v>
      </c>
      <c r="DQ53" s="13">
        <f t="shared" ref="DQ53:DQ61" si="465">DN53*DO53*DP53</f>
        <v>0</v>
      </c>
      <c r="DR53" s="13">
        <f t="shared" si="425"/>
        <v>0</v>
      </c>
      <c r="DS53" s="13">
        <f t="shared" si="426"/>
        <v>0</v>
      </c>
      <c r="DT53" s="201" t="s">
        <v>272</v>
      </c>
      <c r="DU53" s="154"/>
      <c r="DV53" s="10"/>
      <c r="DW53" s="44" t="s">
        <v>76</v>
      </c>
      <c r="DX53" s="148" t="str">
        <f t="shared" ref="DX53" si="466">$B$53</f>
        <v>special component / blind</v>
      </c>
      <c r="DY53" s="733"/>
      <c r="DZ53" s="734"/>
      <c r="EA53" s="30"/>
      <c r="EB53" s="68">
        <v>1</v>
      </c>
      <c r="EC53" s="68">
        <v>1</v>
      </c>
      <c r="ED53" s="70">
        <v>0</v>
      </c>
      <c r="EE53" s="13">
        <f t="shared" ref="EE53:EE61" si="467">EB53*EC53*ED53</f>
        <v>0</v>
      </c>
      <c r="EF53" s="13">
        <f t="shared" si="429"/>
        <v>0</v>
      </c>
      <c r="EG53" s="13">
        <f t="shared" si="430"/>
        <v>0</v>
      </c>
      <c r="EH53" s="201" t="s">
        <v>272</v>
      </c>
      <c r="EI53" s="154"/>
      <c r="EJ53" s="10"/>
      <c r="EK53" s="44" t="s">
        <v>77</v>
      </c>
      <c r="EL53" s="761" t="str">
        <f>Prices!$A$116</f>
        <v xml:space="preserve">glazing  </v>
      </c>
      <c r="EM53" s="761">
        <f t="shared" si="376"/>
        <v>0</v>
      </c>
      <c r="EN53" s="1042" t="s">
        <v>578</v>
      </c>
      <c r="EO53" s="1052"/>
      <c r="EP53" s="190">
        <f t="shared" si="377"/>
        <v>0</v>
      </c>
      <c r="EQ53" s="79"/>
      <c r="ER53" s="116">
        <f t="shared" si="372"/>
        <v>0</v>
      </c>
      <c r="ES53" s="81">
        <f t="shared" si="373"/>
        <v>0</v>
      </c>
      <c r="ET53" s="280">
        <v>0</v>
      </c>
      <c r="EU53" s="9" t="s">
        <v>45</v>
      </c>
      <c r="EV53" s="583">
        <f t="shared" si="374"/>
        <v>0</v>
      </c>
      <c r="EW53" s="579">
        <f t="shared" si="86"/>
        <v>0</v>
      </c>
      <c r="EX53" s="582">
        <f t="shared" si="375"/>
        <v>0</v>
      </c>
      <c r="EY53" s="112"/>
      <c r="EZ53" s="573"/>
      <c r="FA53" s="55"/>
      <c r="FC53" s="44"/>
      <c r="FD53" s="96"/>
      <c r="FE53" s="126"/>
      <c r="FF53" s="126"/>
      <c r="FG53" s="436"/>
      <c r="FH53" s="9"/>
      <c r="FI53" s="123"/>
      <c r="FJ53" s="121"/>
      <c r="FK53" s="604"/>
      <c r="FL53" s="590"/>
      <c r="FM53" s="569"/>
      <c r="FN53" s="607"/>
      <c r="FO53" s="127"/>
      <c r="FP53" s="87"/>
      <c r="FQ53" s="522"/>
      <c r="FR53" s="61"/>
      <c r="FS53" s="567"/>
    </row>
    <row r="54" spans="1:175" x14ac:dyDescent="0.25">
      <c r="A54" s="44" t="s">
        <v>76</v>
      </c>
      <c r="B54" s="72" t="s">
        <v>43</v>
      </c>
      <c r="C54" s="733"/>
      <c r="D54" s="17"/>
      <c r="E54" s="30"/>
      <c r="F54" s="68">
        <v>1</v>
      </c>
      <c r="G54" s="68">
        <v>1</v>
      </c>
      <c r="H54" s="70">
        <v>0</v>
      </c>
      <c r="I54" s="13">
        <f t="shared" si="450"/>
        <v>0</v>
      </c>
      <c r="J54" s="13">
        <f t="shared" si="396"/>
        <v>0</v>
      </c>
      <c r="K54" s="13">
        <f t="shared" si="397"/>
        <v>0</v>
      </c>
      <c r="L54" s="215">
        <f>SUM(K51:K52)</f>
        <v>0</v>
      </c>
      <c r="M54" s="154"/>
      <c r="N54" s="10"/>
      <c r="O54" s="44" t="s">
        <v>76</v>
      </c>
      <c r="P54" s="148" t="str">
        <f>$B$54</f>
        <v>special component / blind</v>
      </c>
      <c r="Q54" s="733"/>
      <c r="R54" s="17"/>
      <c r="S54" s="30"/>
      <c r="T54" s="68">
        <v>1</v>
      </c>
      <c r="U54" s="68">
        <v>1</v>
      </c>
      <c r="V54" s="70">
        <v>0</v>
      </c>
      <c r="W54" s="13">
        <f t="shared" si="451"/>
        <v>0</v>
      </c>
      <c r="X54" s="13">
        <f t="shared" si="398"/>
        <v>0</v>
      </c>
      <c r="Y54" s="13">
        <f t="shared" si="399"/>
        <v>0</v>
      </c>
      <c r="Z54" s="215">
        <f>SUM(Y51:Y52)</f>
        <v>0</v>
      </c>
      <c r="AA54" s="154"/>
      <c r="AB54" s="10"/>
      <c r="AC54" s="44" t="s">
        <v>76</v>
      </c>
      <c r="AD54" s="148" t="str">
        <f t="shared" ref="AD54" si="468">$B$54</f>
        <v>special component / blind</v>
      </c>
      <c r="AE54" s="733"/>
      <c r="AF54" s="17"/>
      <c r="AG54" s="30"/>
      <c r="AH54" s="68">
        <v>1</v>
      </c>
      <c r="AI54" s="68">
        <v>1</v>
      </c>
      <c r="AJ54" s="70">
        <v>0</v>
      </c>
      <c r="AK54" s="13">
        <f t="shared" si="453"/>
        <v>0</v>
      </c>
      <c r="AL54" s="13">
        <f t="shared" si="401"/>
        <v>0</v>
      </c>
      <c r="AM54" s="13">
        <f t="shared" si="402"/>
        <v>0</v>
      </c>
      <c r="AN54" s="215">
        <f t="shared" ref="AN54" si="469">SUM(AM51:AM52)</f>
        <v>0</v>
      </c>
      <c r="AO54" s="154"/>
      <c r="AP54" s="10"/>
      <c r="AQ54" s="44" t="s">
        <v>76</v>
      </c>
      <c r="AR54" s="148" t="str">
        <f t="shared" ref="AR54" si="470">$B$54</f>
        <v>special component / blind</v>
      </c>
      <c r="AS54" s="733"/>
      <c r="AT54" s="17"/>
      <c r="AU54" s="30"/>
      <c r="AV54" s="68">
        <v>1</v>
      </c>
      <c r="AW54" s="68">
        <v>1</v>
      </c>
      <c r="AX54" s="70">
        <v>0</v>
      </c>
      <c r="AY54" s="13">
        <f t="shared" si="455"/>
        <v>0</v>
      </c>
      <c r="AZ54" s="13">
        <f t="shared" si="405"/>
        <v>0</v>
      </c>
      <c r="BA54" s="13">
        <f t="shared" si="406"/>
        <v>0</v>
      </c>
      <c r="BB54" s="215">
        <f t="shared" ref="BB54" si="471">SUM(BA51:BA52)</f>
        <v>0</v>
      </c>
      <c r="BC54" s="154"/>
      <c r="BD54" s="10"/>
      <c r="BE54" s="44" t="s">
        <v>76</v>
      </c>
      <c r="BF54" s="148" t="str">
        <f t="shared" ref="BF54" si="472">$B$54</f>
        <v>special component / blind</v>
      </c>
      <c r="BG54" s="733"/>
      <c r="BH54" s="17"/>
      <c r="BI54" s="30"/>
      <c r="BJ54" s="68">
        <v>1</v>
      </c>
      <c r="BK54" s="68">
        <v>1</v>
      </c>
      <c r="BL54" s="70">
        <v>0</v>
      </c>
      <c r="BM54" s="13">
        <f t="shared" si="457"/>
        <v>0</v>
      </c>
      <c r="BN54" s="13">
        <f t="shared" si="409"/>
        <v>0</v>
      </c>
      <c r="BO54" s="13">
        <f t="shared" si="410"/>
        <v>0</v>
      </c>
      <c r="BP54" s="215">
        <f t="shared" ref="BP54" si="473">SUM(BO51:BO52)</f>
        <v>0</v>
      </c>
      <c r="BQ54" s="154"/>
      <c r="BR54" s="10"/>
      <c r="BS54" s="44" t="s">
        <v>76</v>
      </c>
      <c r="BT54" s="148" t="str">
        <f t="shared" ref="BT54" si="474">$B$54</f>
        <v>special component / blind</v>
      </c>
      <c r="BU54" s="733"/>
      <c r="BV54" s="17"/>
      <c r="BW54" s="30"/>
      <c r="BX54" s="68">
        <v>1</v>
      </c>
      <c r="BY54" s="68">
        <v>1</v>
      </c>
      <c r="BZ54" s="70">
        <v>0</v>
      </c>
      <c r="CA54" s="13">
        <f t="shared" si="459"/>
        <v>0</v>
      </c>
      <c r="CB54" s="13">
        <f t="shared" si="413"/>
        <v>0</v>
      </c>
      <c r="CC54" s="13">
        <f t="shared" si="414"/>
        <v>0</v>
      </c>
      <c r="CD54" s="215">
        <f t="shared" ref="CD54" si="475">SUM(CC51:CC52)</f>
        <v>0</v>
      </c>
      <c r="CE54" s="154"/>
      <c r="CF54" s="10"/>
      <c r="CG54" s="44" t="s">
        <v>76</v>
      </c>
      <c r="CH54" s="148" t="str">
        <f t="shared" ref="CH54" si="476">$B$54</f>
        <v>special component / blind</v>
      </c>
      <c r="CI54" s="733"/>
      <c r="CJ54" s="17"/>
      <c r="CK54" s="30"/>
      <c r="CL54" s="68">
        <v>1</v>
      </c>
      <c r="CM54" s="68">
        <v>1</v>
      </c>
      <c r="CN54" s="70">
        <v>0</v>
      </c>
      <c r="CO54" s="13">
        <f t="shared" si="461"/>
        <v>0</v>
      </c>
      <c r="CP54" s="13">
        <f t="shared" si="417"/>
        <v>0</v>
      </c>
      <c r="CQ54" s="13">
        <f t="shared" si="418"/>
        <v>0</v>
      </c>
      <c r="CR54" s="215">
        <f t="shared" ref="CR54" si="477">SUM(CQ51:CQ52)</f>
        <v>0</v>
      </c>
      <c r="CS54" s="154"/>
      <c r="CT54" s="10"/>
      <c r="CU54" s="44" t="s">
        <v>76</v>
      </c>
      <c r="CV54" s="148" t="str">
        <f t="shared" ref="CV54" si="478">$B$54</f>
        <v>special component / blind</v>
      </c>
      <c r="CW54" s="733"/>
      <c r="CX54" s="17"/>
      <c r="CY54" s="30"/>
      <c r="CZ54" s="68">
        <v>1</v>
      </c>
      <c r="DA54" s="68">
        <v>1</v>
      </c>
      <c r="DB54" s="70">
        <v>0</v>
      </c>
      <c r="DC54" s="13">
        <f t="shared" si="463"/>
        <v>0</v>
      </c>
      <c r="DD54" s="13">
        <f t="shared" si="421"/>
        <v>0</v>
      </c>
      <c r="DE54" s="13">
        <f t="shared" si="422"/>
        <v>0</v>
      </c>
      <c r="DF54" s="215">
        <f t="shared" ref="DF54" si="479">SUM(DE51:DE52)</f>
        <v>0</v>
      </c>
      <c r="DG54" s="154"/>
      <c r="DH54" s="10"/>
      <c r="DI54" s="44" t="s">
        <v>76</v>
      </c>
      <c r="DJ54" s="148" t="str">
        <f t="shared" ref="DJ54" si="480">$B$54</f>
        <v>special component / blind</v>
      </c>
      <c r="DK54" s="733"/>
      <c r="DL54" s="17"/>
      <c r="DM54" s="30"/>
      <c r="DN54" s="68">
        <v>1</v>
      </c>
      <c r="DO54" s="68">
        <v>1</v>
      </c>
      <c r="DP54" s="70">
        <v>0</v>
      </c>
      <c r="DQ54" s="13">
        <f t="shared" si="465"/>
        <v>0</v>
      </c>
      <c r="DR54" s="13">
        <f t="shared" si="425"/>
        <v>0</v>
      </c>
      <c r="DS54" s="13">
        <f t="shared" si="426"/>
        <v>0</v>
      </c>
      <c r="DT54" s="215">
        <f t="shared" ref="DT54" si="481">SUM(DS51:DS52)</f>
        <v>0</v>
      </c>
      <c r="DU54" s="154"/>
      <c r="DV54" s="10"/>
      <c r="DW54" s="44" t="s">
        <v>76</v>
      </c>
      <c r="DX54" s="148" t="str">
        <f t="shared" ref="DX54" si="482">$B$54</f>
        <v>special component / blind</v>
      </c>
      <c r="DY54" s="733"/>
      <c r="DZ54" s="17"/>
      <c r="EA54" s="30"/>
      <c r="EB54" s="68">
        <v>1</v>
      </c>
      <c r="EC54" s="68">
        <v>1</v>
      </c>
      <c r="ED54" s="70">
        <v>0</v>
      </c>
      <c r="EE54" s="13">
        <f t="shared" si="467"/>
        <v>0</v>
      </c>
      <c r="EF54" s="13">
        <f t="shared" si="429"/>
        <v>0</v>
      </c>
      <c r="EG54" s="13">
        <f t="shared" si="430"/>
        <v>0</v>
      </c>
      <c r="EH54" s="215">
        <f t="shared" ref="EH54" si="483">SUM(EG51:EG52)</f>
        <v>0</v>
      </c>
      <c r="EI54" s="154"/>
      <c r="EJ54" s="10"/>
      <c r="EK54" s="44" t="s">
        <v>77</v>
      </c>
      <c r="EL54" s="761" t="str">
        <f>Prices!$A$117</f>
        <v xml:space="preserve">glazing  </v>
      </c>
      <c r="EM54" s="761">
        <f t="shared" si="376"/>
        <v>0</v>
      </c>
      <c r="EN54" s="1042" t="s">
        <v>579</v>
      </c>
      <c r="EO54" s="1052"/>
      <c r="EP54" s="190">
        <f t="shared" si="377"/>
        <v>0</v>
      </c>
      <c r="EQ54" s="79"/>
      <c r="ER54" s="116">
        <f t="shared" si="372"/>
        <v>0</v>
      </c>
      <c r="ES54" s="81">
        <f t="shared" si="373"/>
        <v>0</v>
      </c>
      <c r="ET54" s="280">
        <v>0</v>
      </c>
      <c r="EU54" s="9" t="s">
        <v>45</v>
      </c>
      <c r="EV54" s="583">
        <f t="shared" si="374"/>
        <v>0</v>
      </c>
      <c r="EW54" s="579">
        <f t="shared" si="86"/>
        <v>0</v>
      </c>
      <c r="EX54" s="582">
        <f t="shared" si="375"/>
        <v>0</v>
      </c>
      <c r="EY54" s="112"/>
      <c r="EZ54" s="573"/>
      <c r="FA54" s="55"/>
      <c r="FC54" s="44" t="s">
        <v>92</v>
      </c>
      <c r="FD54" s="72"/>
      <c r="FE54" s="141">
        <v>0</v>
      </c>
      <c r="FF54" s="141">
        <v>0</v>
      </c>
      <c r="FG54" s="142">
        <v>0</v>
      </c>
      <c r="FH54" s="9" t="s">
        <v>45</v>
      </c>
      <c r="FI54" s="122">
        <f>FE54*FF54*FG54</f>
        <v>0</v>
      </c>
      <c r="FJ54" s="602">
        <v>0</v>
      </c>
      <c r="FK54" s="604">
        <f>FI54*FJ54</f>
        <v>0</v>
      </c>
      <c r="FL54" s="592"/>
      <c r="FM54" s="573"/>
      <c r="FN54" s="610">
        <f>SUM(FK54:FK55)</f>
        <v>0</v>
      </c>
      <c r="FO54" s="127">
        <f>IF(FO$4=0,0,FN54/$FO$4)</f>
        <v>0</v>
      </c>
      <c r="FP54" s="87" t="s">
        <v>92</v>
      </c>
      <c r="FQ54" s="522">
        <f>SUM(EX71:EX72)</f>
        <v>0</v>
      </c>
      <c r="FR54" s="496">
        <f>FN54</f>
        <v>0</v>
      </c>
      <c r="FS54" s="567">
        <f>SUM(FQ54:FR54)</f>
        <v>0</v>
      </c>
    </row>
    <row r="55" spans="1:175" x14ac:dyDescent="0.25">
      <c r="A55" s="44" t="s">
        <v>76</v>
      </c>
      <c r="B55" s="72" t="s">
        <v>43</v>
      </c>
      <c r="C55" s="733"/>
      <c r="D55" s="17"/>
      <c r="E55" s="30"/>
      <c r="F55" s="68">
        <v>1</v>
      </c>
      <c r="G55" s="68">
        <v>1</v>
      </c>
      <c r="H55" s="70">
        <v>0</v>
      </c>
      <c r="I55" s="13">
        <f t="shared" si="450"/>
        <v>0</v>
      </c>
      <c r="J55" s="13">
        <f t="shared" si="396"/>
        <v>0</v>
      </c>
      <c r="K55" s="13">
        <f t="shared" si="397"/>
        <v>0</v>
      </c>
      <c r="L55" s="117"/>
      <c r="M55" s="154"/>
      <c r="N55" s="10"/>
      <c r="O55" s="44" t="s">
        <v>76</v>
      </c>
      <c r="P55" s="148" t="str">
        <f>$B$55</f>
        <v>special component / blind</v>
      </c>
      <c r="Q55" s="733"/>
      <c r="R55" s="17"/>
      <c r="S55" s="30"/>
      <c r="T55" s="68">
        <v>1</v>
      </c>
      <c r="U55" s="68">
        <v>1</v>
      </c>
      <c r="V55" s="70">
        <v>0</v>
      </c>
      <c r="W55" s="13">
        <f t="shared" si="451"/>
        <v>0</v>
      </c>
      <c r="X55" s="13">
        <f t="shared" si="398"/>
        <v>0</v>
      </c>
      <c r="Y55" s="13">
        <f t="shared" si="399"/>
        <v>0</v>
      </c>
      <c r="Z55" s="117"/>
      <c r="AA55" s="154"/>
      <c r="AB55" s="10"/>
      <c r="AC55" s="44" t="s">
        <v>76</v>
      </c>
      <c r="AD55" s="148" t="str">
        <f t="shared" ref="AD55" si="484">$B$55</f>
        <v>special component / blind</v>
      </c>
      <c r="AE55" s="733"/>
      <c r="AF55" s="17"/>
      <c r="AG55" s="30"/>
      <c r="AH55" s="68">
        <v>1</v>
      </c>
      <c r="AI55" s="68">
        <v>1</v>
      </c>
      <c r="AJ55" s="70">
        <v>0</v>
      </c>
      <c r="AK55" s="13">
        <f t="shared" si="453"/>
        <v>0</v>
      </c>
      <c r="AL55" s="13">
        <f t="shared" si="401"/>
        <v>0</v>
      </c>
      <c r="AM55" s="13">
        <f t="shared" si="402"/>
        <v>0</v>
      </c>
      <c r="AN55" s="117"/>
      <c r="AO55" s="154"/>
      <c r="AP55" s="10"/>
      <c r="AQ55" s="44" t="s">
        <v>76</v>
      </c>
      <c r="AR55" s="148" t="str">
        <f t="shared" ref="AR55" si="485">$B$55</f>
        <v>special component / blind</v>
      </c>
      <c r="AS55" s="733"/>
      <c r="AT55" s="17"/>
      <c r="AU55" s="30"/>
      <c r="AV55" s="68">
        <v>1</v>
      </c>
      <c r="AW55" s="68">
        <v>1</v>
      </c>
      <c r="AX55" s="70">
        <v>0</v>
      </c>
      <c r="AY55" s="13">
        <f t="shared" si="455"/>
        <v>0</v>
      </c>
      <c r="AZ55" s="13">
        <f t="shared" si="405"/>
        <v>0</v>
      </c>
      <c r="BA55" s="13">
        <f t="shared" si="406"/>
        <v>0</v>
      </c>
      <c r="BB55" s="117"/>
      <c r="BC55" s="154"/>
      <c r="BD55" s="10"/>
      <c r="BE55" s="44" t="s">
        <v>76</v>
      </c>
      <c r="BF55" s="148" t="str">
        <f t="shared" ref="BF55" si="486">$B$55</f>
        <v>special component / blind</v>
      </c>
      <c r="BG55" s="733"/>
      <c r="BH55" s="17"/>
      <c r="BI55" s="30"/>
      <c r="BJ55" s="68">
        <v>1</v>
      </c>
      <c r="BK55" s="68">
        <v>1</v>
      </c>
      <c r="BL55" s="70">
        <v>0</v>
      </c>
      <c r="BM55" s="13">
        <f t="shared" si="457"/>
        <v>0</v>
      </c>
      <c r="BN55" s="13">
        <f t="shared" si="409"/>
        <v>0</v>
      </c>
      <c r="BO55" s="13">
        <f t="shared" si="410"/>
        <v>0</v>
      </c>
      <c r="BP55" s="117"/>
      <c r="BQ55" s="154"/>
      <c r="BR55" s="10"/>
      <c r="BS55" s="44" t="s">
        <v>76</v>
      </c>
      <c r="BT55" s="148" t="str">
        <f t="shared" ref="BT55" si="487">$B$55</f>
        <v>special component / blind</v>
      </c>
      <c r="BU55" s="733"/>
      <c r="BV55" s="17"/>
      <c r="BW55" s="30"/>
      <c r="BX55" s="68">
        <v>1</v>
      </c>
      <c r="BY55" s="68">
        <v>1</v>
      </c>
      <c r="BZ55" s="70">
        <v>0</v>
      </c>
      <c r="CA55" s="13">
        <f t="shared" si="459"/>
        <v>0</v>
      </c>
      <c r="CB55" s="13">
        <f t="shared" si="413"/>
        <v>0</v>
      </c>
      <c r="CC55" s="13">
        <f t="shared" si="414"/>
        <v>0</v>
      </c>
      <c r="CD55" s="117"/>
      <c r="CE55" s="154"/>
      <c r="CF55" s="10"/>
      <c r="CG55" s="44" t="s">
        <v>76</v>
      </c>
      <c r="CH55" s="148" t="str">
        <f t="shared" ref="CH55" si="488">$B$55</f>
        <v>special component / blind</v>
      </c>
      <c r="CI55" s="733"/>
      <c r="CJ55" s="17"/>
      <c r="CK55" s="30"/>
      <c r="CL55" s="68">
        <v>1</v>
      </c>
      <c r="CM55" s="68">
        <v>1</v>
      </c>
      <c r="CN55" s="70">
        <v>0</v>
      </c>
      <c r="CO55" s="13">
        <f t="shared" si="461"/>
        <v>0</v>
      </c>
      <c r="CP55" s="13">
        <f t="shared" si="417"/>
        <v>0</v>
      </c>
      <c r="CQ55" s="13">
        <f t="shared" si="418"/>
        <v>0</v>
      </c>
      <c r="CR55" s="117"/>
      <c r="CS55" s="154"/>
      <c r="CT55" s="10"/>
      <c r="CU55" s="44" t="s">
        <v>76</v>
      </c>
      <c r="CV55" s="148" t="str">
        <f t="shared" ref="CV55" si="489">$B$55</f>
        <v>special component / blind</v>
      </c>
      <c r="CW55" s="733"/>
      <c r="CX55" s="17"/>
      <c r="CY55" s="30"/>
      <c r="CZ55" s="68">
        <v>1</v>
      </c>
      <c r="DA55" s="68">
        <v>1</v>
      </c>
      <c r="DB55" s="70">
        <v>0</v>
      </c>
      <c r="DC55" s="13">
        <f t="shared" si="463"/>
        <v>0</v>
      </c>
      <c r="DD55" s="13">
        <f t="shared" si="421"/>
        <v>0</v>
      </c>
      <c r="DE55" s="13">
        <f t="shared" si="422"/>
        <v>0</v>
      </c>
      <c r="DF55" s="117"/>
      <c r="DG55" s="154"/>
      <c r="DH55" s="10"/>
      <c r="DI55" s="44" t="s">
        <v>76</v>
      </c>
      <c r="DJ55" s="148" t="str">
        <f t="shared" ref="DJ55" si="490">$B$55</f>
        <v>special component / blind</v>
      </c>
      <c r="DK55" s="733"/>
      <c r="DL55" s="17"/>
      <c r="DM55" s="30"/>
      <c r="DN55" s="68">
        <v>1</v>
      </c>
      <c r="DO55" s="68">
        <v>1</v>
      </c>
      <c r="DP55" s="70">
        <v>0</v>
      </c>
      <c r="DQ55" s="13">
        <f t="shared" si="465"/>
        <v>0</v>
      </c>
      <c r="DR55" s="13">
        <f t="shared" si="425"/>
        <v>0</v>
      </c>
      <c r="DS55" s="13">
        <f t="shared" si="426"/>
        <v>0</v>
      </c>
      <c r="DT55" s="117"/>
      <c r="DU55" s="154"/>
      <c r="DV55" s="10"/>
      <c r="DW55" s="44" t="s">
        <v>76</v>
      </c>
      <c r="DX55" s="148" t="str">
        <f t="shared" ref="DX55" si="491">$B$55</f>
        <v>special component / blind</v>
      </c>
      <c r="DY55" s="733"/>
      <c r="DZ55" s="17"/>
      <c r="EA55" s="30"/>
      <c r="EB55" s="68">
        <v>1</v>
      </c>
      <c r="EC55" s="68">
        <v>1</v>
      </c>
      <c r="ED55" s="70">
        <v>0</v>
      </c>
      <c r="EE55" s="13">
        <f t="shared" si="467"/>
        <v>0</v>
      </c>
      <c r="EF55" s="13">
        <f t="shared" si="429"/>
        <v>0</v>
      </c>
      <c r="EG55" s="13">
        <f t="shared" si="430"/>
        <v>0</v>
      </c>
      <c r="EH55" s="117"/>
      <c r="EI55" s="154"/>
      <c r="EJ55" s="10"/>
      <c r="EK55" s="44" t="s">
        <v>77</v>
      </c>
      <c r="EL55" s="761" t="str">
        <f>Prices!$A$118</f>
        <v xml:space="preserve">glazing  </v>
      </c>
      <c r="EM55" s="761">
        <f t="shared" si="376"/>
        <v>0</v>
      </c>
      <c r="EN55" s="1042" t="s">
        <v>580</v>
      </c>
      <c r="EO55" s="1052"/>
      <c r="EP55" s="190">
        <f t="shared" si="377"/>
        <v>0</v>
      </c>
      <c r="EQ55" s="79"/>
      <c r="ER55" s="116">
        <f t="shared" si="372"/>
        <v>0</v>
      </c>
      <c r="ES55" s="81">
        <f t="shared" si="373"/>
        <v>0</v>
      </c>
      <c r="ET55" s="280">
        <v>0</v>
      </c>
      <c r="EU55" s="9" t="s">
        <v>45</v>
      </c>
      <c r="EV55" s="583">
        <f t="shared" si="374"/>
        <v>0</v>
      </c>
      <c r="EW55" s="579">
        <f t="shared" si="86"/>
        <v>0</v>
      </c>
      <c r="EX55" s="582">
        <f t="shared" si="375"/>
        <v>0</v>
      </c>
      <c r="EY55" s="112"/>
      <c r="EZ55" s="573"/>
      <c r="FA55" s="55"/>
      <c r="FC55" s="44" t="s">
        <v>92</v>
      </c>
      <c r="FD55" s="72"/>
      <c r="FE55" s="141">
        <v>0</v>
      </c>
      <c r="FF55" s="141">
        <v>0</v>
      </c>
      <c r="FG55" s="142">
        <v>0</v>
      </c>
      <c r="FH55" s="9" t="s">
        <v>45</v>
      </c>
      <c r="FI55" s="122">
        <f>FE55*FF55*FG55</f>
        <v>0</v>
      </c>
      <c r="FJ55" s="602">
        <v>0</v>
      </c>
      <c r="FK55" s="604">
        <f>FI55*FJ55</f>
        <v>0</v>
      </c>
      <c r="FL55" s="592"/>
      <c r="FM55" s="573"/>
      <c r="FN55" s="607"/>
      <c r="FO55" s="127"/>
      <c r="FP55" s="87"/>
      <c r="FQ55" s="522"/>
      <c r="FR55" s="61"/>
      <c r="FS55" s="567"/>
    </row>
    <row r="56" spans="1:175" x14ac:dyDescent="0.25">
      <c r="A56" s="44" t="s">
        <v>76</v>
      </c>
      <c r="B56" s="72" t="s">
        <v>43</v>
      </c>
      <c r="C56" s="733"/>
      <c r="D56" s="17"/>
      <c r="E56" s="30"/>
      <c r="F56" s="68">
        <v>1</v>
      </c>
      <c r="G56" s="68">
        <v>1</v>
      </c>
      <c r="H56" s="70">
        <v>0</v>
      </c>
      <c r="I56" s="13">
        <f t="shared" si="450"/>
        <v>0</v>
      </c>
      <c r="J56" s="13">
        <f t="shared" si="396"/>
        <v>0</v>
      </c>
      <c r="K56" s="13">
        <f t="shared" si="397"/>
        <v>0</v>
      </c>
      <c r="L56" s="201" t="s">
        <v>273</v>
      </c>
      <c r="M56" s="154"/>
      <c r="N56" s="7"/>
      <c r="O56" s="44" t="s">
        <v>76</v>
      </c>
      <c r="P56" s="148" t="str">
        <f>$B$56</f>
        <v>special component / blind</v>
      </c>
      <c r="Q56" s="733"/>
      <c r="R56" s="17"/>
      <c r="S56" s="30"/>
      <c r="T56" s="68">
        <v>1</v>
      </c>
      <c r="U56" s="68">
        <v>1</v>
      </c>
      <c r="V56" s="70">
        <v>0</v>
      </c>
      <c r="W56" s="13">
        <f t="shared" si="451"/>
        <v>0</v>
      </c>
      <c r="X56" s="13">
        <f t="shared" si="398"/>
        <v>0</v>
      </c>
      <c r="Y56" s="13">
        <f t="shared" si="399"/>
        <v>0</v>
      </c>
      <c r="Z56" s="201" t="s">
        <v>273</v>
      </c>
      <c r="AA56" s="154"/>
      <c r="AB56" s="7"/>
      <c r="AC56" s="44" t="s">
        <v>76</v>
      </c>
      <c r="AD56" s="148" t="str">
        <f t="shared" ref="AD56" si="492">$B$56</f>
        <v>special component / blind</v>
      </c>
      <c r="AE56" s="733"/>
      <c r="AF56" s="17"/>
      <c r="AG56" s="30"/>
      <c r="AH56" s="68">
        <v>1</v>
      </c>
      <c r="AI56" s="68">
        <v>1</v>
      </c>
      <c r="AJ56" s="70">
        <v>0</v>
      </c>
      <c r="AK56" s="13">
        <f t="shared" si="453"/>
        <v>0</v>
      </c>
      <c r="AL56" s="13">
        <f t="shared" si="401"/>
        <v>0</v>
      </c>
      <c r="AM56" s="13">
        <f t="shared" si="402"/>
        <v>0</v>
      </c>
      <c r="AN56" s="201" t="s">
        <v>273</v>
      </c>
      <c r="AO56" s="154"/>
      <c r="AP56" s="7"/>
      <c r="AQ56" s="44" t="s">
        <v>76</v>
      </c>
      <c r="AR56" s="148" t="str">
        <f t="shared" ref="AR56" si="493">$B$56</f>
        <v>special component / blind</v>
      </c>
      <c r="AS56" s="733"/>
      <c r="AT56" s="17"/>
      <c r="AU56" s="30"/>
      <c r="AV56" s="68">
        <v>1</v>
      </c>
      <c r="AW56" s="68">
        <v>1</v>
      </c>
      <c r="AX56" s="70">
        <v>0</v>
      </c>
      <c r="AY56" s="13">
        <f t="shared" si="455"/>
        <v>0</v>
      </c>
      <c r="AZ56" s="13">
        <f t="shared" si="405"/>
        <v>0</v>
      </c>
      <c r="BA56" s="13">
        <f t="shared" si="406"/>
        <v>0</v>
      </c>
      <c r="BB56" s="201" t="s">
        <v>273</v>
      </c>
      <c r="BC56" s="154"/>
      <c r="BD56" s="7"/>
      <c r="BE56" s="44" t="s">
        <v>76</v>
      </c>
      <c r="BF56" s="148" t="str">
        <f t="shared" ref="BF56" si="494">$B$56</f>
        <v>special component / blind</v>
      </c>
      <c r="BG56" s="733"/>
      <c r="BH56" s="17"/>
      <c r="BI56" s="30"/>
      <c r="BJ56" s="68">
        <v>1</v>
      </c>
      <c r="BK56" s="68">
        <v>1</v>
      </c>
      <c r="BL56" s="70">
        <v>0</v>
      </c>
      <c r="BM56" s="13">
        <f t="shared" si="457"/>
        <v>0</v>
      </c>
      <c r="BN56" s="13">
        <f t="shared" si="409"/>
        <v>0</v>
      </c>
      <c r="BO56" s="13">
        <f t="shared" si="410"/>
        <v>0</v>
      </c>
      <c r="BP56" s="201" t="s">
        <v>273</v>
      </c>
      <c r="BQ56" s="154"/>
      <c r="BR56" s="7"/>
      <c r="BS56" s="44" t="s">
        <v>76</v>
      </c>
      <c r="BT56" s="148" t="str">
        <f t="shared" ref="BT56" si="495">$B$56</f>
        <v>special component / blind</v>
      </c>
      <c r="BU56" s="733"/>
      <c r="BV56" s="17"/>
      <c r="BW56" s="30"/>
      <c r="BX56" s="68">
        <v>1</v>
      </c>
      <c r="BY56" s="68">
        <v>1</v>
      </c>
      <c r="BZ56" s="70">
        <v>0</v>
      </c>
      <c r="CA56" s="13">
        <f t="shared" si="459"/>
        <v>0</v>
      </c>
      <c r="CB56" s="13">
        <f t="shared" si="413"/>
        <v>0</v>
      </c>
      <c r="CC56" s="13">
        <f t="shared" si="414"/>
        <v>0</v>
      </c>
      <c r="CD56" s="201" t="s">
        <v>273</v>
      </c>
      <c r="CE56" s="154"/>
      <c r="CF56" s="7"/>
      <c r="CG56" s="44" t="s">
        <v>76</v>
      </c>
      <c r="CH56" s="148" t="str">
        <f t="shared" ref="CH56" si="496">$B$56</f>
        <v>special component / blind</v>
      </c>
      <c r="CI56" s="733"/>
      <c r="CJ56" s="17"/>
      <c r="CK56" s="30"/>
      <c r="CL56" s="68">
        <v>1</v>
      </c>
      <c r="CM56" s="68">
        <v>1</v>
      </c>
      <c r="CN56" s="70">
        <v>0</v>
      </c>
      <c r="CO56" s="13">
        <f t="shared" si="461"/>
        <v>0</v>
      </c>
      <c r="CP56" s="13">
        <f t="shared" si="417"/>
        <v>0</v>
      </c>
      <c r="CQ56" s="13">
        <f t="shared" si="418"/>
        <v>0</v>
      </c>
      <c r="CR56" s="201" t="s">
        <v>273</v>
      </c>
      <c r="CS56" s="154"/>
      <c r="CT56" s="7"/>
      <c r="CU56" s="44" t="s">
        <v>76</v>
      </c>
      <c r="CV56" s="148" t="str">
        <f t="shared" ref="CV56" si="497">$B$56</f>
        <v>special component / blind</v>
      </c>
      <c r="CW56" s="733"/>
      <c r="CX56" s="17"/>
      <c r="CY56" s="30"/>
      <c r="CZ56" s="68">
        <v>1</v>
      </c>
      <c r="DA56" s="68">
        <v>1</v>
      </c>
      <c r="DB56" s="70">
        <v>0</v>
      </c>
      <c r="DC56" s="13">
        <f t="shared" si="463"/>
        <v>0</v>
      </c>
      <c r="DD56" s="13">
        <f t="shared" si="421"/>
        <v>0</v>
      </c>
      <c r="DE56" s="13">
        <f t="shared" si="422"/>
        <v>0</v>
      </c>
      <c r="DF56" s="201" t="s">
        <v>273</v>
      </c>
      <c r="DG56" s="154"/>
      <c r="DH56" s="7"/>
      <c r="DI56" s="44" t="s">
        <v>76</v>
      </c>
      <c r="DJ56" s="148" t="str">
        <f t="shared" ref="DJ56" si="498">$B$56</f>
        <v>special component / blind</v>
      </c>
      <c r="DK56" s="733"/>
      <c r="DL56" s="17"/>
      <c r="DM56" s="30"/>
      <c r="DN56" s="68">
        <v>1</v>
      </c>
      <c r="DO56" s="68">
        <v>1</v>
      </c>
      <c r="DP56" s="70">
        <v>0</v>
      </c>
      <c r="DQ56" s="13">
        <f t="shared" si="465"/>
        <v>0</v>
      </c>
      <c r="DR56" s="13">
        <f t="shared" si="425"/>
        <v>0</v>
      </c>
      <c r="DS56" s="13">
        <f t="shared" si="426"/>
        <v>0</v>
      </c>
      <c r="DT56" s="201" t="s">
        <v>273</v>
      </c>
      <c r="DU56" s="154"/>
      <c r="DV56" s="7"/>
      <c r="DW56" s="44" t="s">
        <v>76</v>
      </c>
      <c r="DX56" s="148" t="str">
        <f t="shared" ref="DX56" si="499">$B$56</f>
        <v>special component / blind</v>
      </c>
      <c r="DY56" s="733"/>
      <c r="DZ56" s="17"/>
      <c r="EA56" s="30"/>
      <c r="EB56" s="68">
        <v>1</v>
      </c>
      <c r="EC56" s="68">
        <v>1</v>
      </c>
      <c r="ED56" s="70">
        <v>0</v>
      </c>
      <c r="EE56" s="13">
        <f t="shared" si="467"/>
        <v>0</v>
      </c>
      <c r="EF56" s="13">
        <f t="shared" si="429"/>
        <v>0</v>
      </c>
      <c r="EG56" s="13">
        <f t="shared" si="430"/>
        <v>0</v>
      </c>
      <c r="EH56" s="201" t="s">
        <v>273</v>
      </c>
      <c r="EI56" s="154"/>
      <c r="EJ56" s="7"/>
      <c r="EK56" s="44" t="s">
        <v>77</v>
      </c>
      <c r="EL56" s="761" t="str">
        <f>Prices!$A$119</f>
        <v xml:space="preserve">glazing  </v>
      </c>
      <c r="EM56" s="761">
        <f t="shared" si="376"/>
        <v>0</v>
      </c>
      <c r="EN56" s="1042" t="s">
        <v>581</v>
      </c>
      <c r="EO56" s="1052"/>
      <c r="EP56" s="190">
        <f t="shared" si="377"/>
        <v>0</v>
      </c>
      <c r="EQ56" s="79"/>
      <c r="ER56" s="116">
        <f t="shared" si="372"/>
        <v>0</v>
      </c>
      <c r="ES56" s="81">
        <f t="shared" si="373"/>
        <v>0</v>
      </c>
      <c r="ET56" s="280">
        <v>0</v>
      </c>
      <c r="EU56" s="9" t="s">
        <v>45</v>
      </c>
      <c r="EV56" s="583">
        <f t="shared" si="374"/>
        <v>0</v>
      </c>
      <c r="EW56" s="579">
        <f t="shared" si="86"/>
        <v>0</v>
      </c>
      <c r="EX56" s="582">
        <f t="shared" si="375"/>
        <v>0</v>
      </c>
      <c r="EY56" s="112"/>
      <c r="EZ56" s="573"/>
      <c r="FA56" s="55"/>
      <c r="FC56" s="44" t="s">
        <v>93</v>
      </c>
      <c r="FD56" s="72"/>
      <c r="FE56" s="141">
        <v>0</v>
      </c>
      <c r="FF56" s="141">
        <v>0</v>
      </c>
      <c r="FG56" s="142">
        <v>0</v>
      </c>
      <c r="FH56" s="9" t="s">
        <v>45</v>
      </c>
      <c r="FI56" s="122">
        <f>FE56*FF56*FG56</f>
        <v>0</v>
      </c>
      <c r="FJ56" s="602">
        <v>0</v>
      </c>
      <c r="FK56" s="604">
        <f>FI56*FJ56</f>
        <v>0</v>
      </c>
      <c r="FL56" s="590"/>
      <c r="FM56" s="569"/>
      <c r="FN56" s="610">
        <f>SUM(FK56:FK57)</f>
        <v>0</v>
      </c>
      <c r="FO56" s="127">
        <f>IF(FO$4=0,0,FN56/$FO$4)</f>
        <v>0</v>
      </c>
      <c r="FP56" s="87" t="s">
        <v>93</v>
      </c>
      <c r="FQ56" s="522">
        <f>SUM(EX73:EX74)</f>
        <v>0</v>
      </c>
      <c r="FR56" s="496">
        <f>FN56</f>
        <v>0</v>
      </c>
      <c r="FS56" s="567">
        <f>SUM(FQ56:FR56)</f>
        <v>0</v>
      </c>
    </row>
    <row r="57" spans="1:175" x14ac:dyDescent="0.25">
      <c r="A57" s="44" t="s">
        <v>76</v>
      </c>
      <c r="B57" s="72" t="s">
        <v>43</v>
      </c>
      <c r="C57" s="17"/>
      <c r="D57" s="17"/>
      <c r="E57" s="30"/>
      <c r="F57" s="68">
        <v>1</v>
      </c>
      <c r="G57" s="68">
        <v>1</v>
      </c>
      <c r="H57" s="70">
        <v>0</v>
      </c>
      <c r="I57" s="13">
        <f>F57*G57*H57</f>
        <v>0</v>
      </c>
      <c r="J57" s="13">
        <f t="shared" si="396"/>
        <v>0</v>
      </c>
      <c r="K57" s="13">
        <f t="shared" si="397"/>
        <v>0</v>
      </c>
      <c r="L57" s="215">
        <f>SUM(K53:K60)</f>
        <v>0</v>
      </c>
      <c r="M57" s="154"/>
      <c r="N57" s="15"/>
      <c r="O57" s="44" t="s">
        <v>76</v>
      </c>
      <c r="P57" s="148" t="str">
        <f>$B$57</f>
        <v>special component / blind</v>
      </c>
      <c r="Q57" s="17"/>
      <c r="R57" s="17"/>
      <c r="S57" s="30"/>
      <c r="T57" s="68">
        <v>1</v>
      </c>
      <c r="U57" s="68">
        <v>1</v>
      </c>
      <c r="V57" s="70">
        <v>0</v>
      </c>
      <c r="W57" s="13">
        <f>T57*U57*V57</f>
        <v>0</v>
      </c>
      <c r="X57" s="13">
        <f t="shared" si="398"/>
        <v>0</v>
      </c>
      <c r="Y57" s="13">
        <f t="shared" si="399"/>
        <v>0</v>
      </c>
      <c r="Z57" s="215">
        <f>SUM(Y53:Y60)</f>
        <v>0</v>
      </c>
      <c r="AA57" s="154"/>
      <c r="AB57" s="15"/>
      <c r="AC57" s="44" t="s">
        <v>76</v>
      </c>
      <c r="AD57" s="148" t="str">
        <f t="shared" ref="AD57" si="500">$B$57</f>
        <v>special component / blind</v>
      </c>
      <c r="AE57" s="17"/>
      <c r="AF57" s="17"/>
      <c r="AG57" s="30"/>
      <c r="AH57" s="68">
        <v>1</v>
      </c>
      <c r="AI57" s="68">
        <v>1</v>
      </c>
      <c r="AJ57" s="70">
        <v>0</v>
      </c>
      <c r="AK57" s="13">
        <f t="shared" si="453"/>
        <v>0</v>
      </c>
      <c r="AL57" s="13">
        <f t="shared" si="401"/>
        <v>0</v>
      </c>
      <c r="AM57" s="13">
        <f t="shared" si="402"/>
        <v>0</v>
      </c>
      <c r="AN57" s="215">
        <f t="shared" ref="AN57" si="501">SUM(AM53:AM60)</f>
        <v>0</v>
      </c>
      <c r="AO57" s="154"/>
      <c r="AP57" s="15"/>
      <c r="AQ57" s="44" t="s">
        <v>76</v>
      </c>
      <c r="AR57" s="148" t="str">
        <f t="shared" ref="AR57" si="502">$B$57</f>
        <v>special component / blind</v>
      </c>
      <c r="AS57" s="17"/>
      <c r="AT57" s="17"/>
      <c r="AU57" s="30"/>
      <c r="AV57" s="68">
        <v>1</v>
      </c>
      <c r="AW57" s="68">
        <v>1</v>
      </c>
      <c r="AX57" s="70">
        <v>0</v>
      </c>
      <c r="AY57" s="13">
        <f t="shared" si="455"/>
        <v>0</v>
      </c>
      <c r="AZ57" s="13">
        <f t="shared" si="405"/>
        <v>0</v>
      </c>
      <c r="BA57" s="13">
        <f t="shared" si="406"/>
        <v>0</v>
      </c>
      <c r="BB57" s="215">
        <f t="shared" ref="BB57" si="503">SUM(BA53:BA60)</f>
        <v>0</v>
      </c>
      <c r="BC57" s="154"/>
      <c r="BD57" s="15"/>
      <c r="BE57" s="44" t="s">
        <v>76</v>
      </c>
      <c r="BF57" s="148" t="str">
        <f t="shared" ref="BF57" si="504">$B$57</f>
        <v>special component / blind</v>
      </c>
      <c r="BG57" s="17"/>
      <c r="BH57" s="17"/>
      <c r="BI57" s="30"/>
      <c r="BJ57" s="68">
        <v>1</v>
      </c>
      <c r="BK57" s="68">
        <v>1</v>
      </c>
      <c r="BL57" s="70">
        <v>0</v>
      </c>
      <c r="BM57" s="13">
        <f t="shared" si="457"/>
        <v>0</v>
      </c>
      <c r="BN57" s="13">
        <f t="shared" si="409"/>
        <v>0</v>
      </c>
      <c r="BO57" s="13">
        <f t="shared" si="410"/>
        <v>0</v>
      </c>
      <c r="BP57" s="215">
        <f t="shared" ref="BP57" si="505">SUM(BO53:BO60)</f>
        <v>0</v>
      </c>
      <c r="BQ57" s="154"/>
      <c r="BR57" s="15"/>
      <c r="BS57" s="44" t="s">
        <v>76</v>
      </c>
      <c r="BT57" s="148" t="str">
        <f t="shared" ref="BT57" si="506">$B$57</f>
        <v>special component / blind</v>
      </c>
      <c r="BU57" s="17"/>
      <c r="BV57" s="17"/>
      <c r="BW57" s="30"/>
      <c r="BX57" s="68">
        <v>1</v>
      </c>
      <c r="BY57" s="68">
        <v>1</v>
      </c>
      <c r="BZ57" s="70">
        <v>0</v>
      </c>
      <c r="CA57" s="13">
        <f t="shared" si="459"/>
        <v>0</v>
      </c>
      <c r="CB57" s="13">
        <f t="shared" si="413"/>
        <v>0</v>
      </c>
      <c r="CC57" s="13">
        <f t="shared" si="414"/>
        <v>0</v>
      </c>
      <c r="CD57" s="215">
        <f t="shared" ref="CD57" si="507">SUM(CC53:CC60)</f>
        <v>0</v>
      </c>
      <c r="CE57" s="154"/>
      <c r="CF57" s="15"/>
      <c r="CG57" s="44" t="s">
        <v>76</v>
      </c>
      <c r="CH57" s="148" t="str">
        <f t="shared" ref="CH57" si="508">$B$57</f>
        <v>special component / blind</v>
      </c>
      <c r="CI57" s="17"/>
      <c r="CJ57" s="17"/>
      <c r="CK57" s="30"/>
      <c r="CL57" s="68">
        <v>1</v>
      </c>
      <c r="CM57" s="68">
        <v>1</v>
      </c>
      <c r="CN57" s="70">
        <v>0</v>
      </c>
      <c r="CO57" s="13">
        <f t="shared" si="461"/>
        <v>0</v>
      </c>
      <c r="CP57" s="13">
        <f t="shared" si="417"/>
        <v>0</v>
      </c>
      <c r="CQ57" s="13">
        <f t="shared" si="418"/>
        <v>0</v>
      </c>
      <c r="CR57" s="215">
        <f t="shared" ref="CR57" si="509">SUM(CQ53:CQ60)</f>
        <v>0</v>
      </c>
      <c r="CS57" s="154"/>
      <c r="CT57" s="15"/>
      <c r="CU57" s="44" t="s">
        <v>76</v>
      </c>
      <c r="CV57" s="148" t="str">
        <f t="shared" ref="CV57" si="510">$B$57</f>
        <v>special component / blind</v>
      </c>
      <c r="CW57" s="17"/>
      <c r="CX57" s="17"/>
      <c r="CY57" s="30"/>
      <c r="CZ57" s="68">
        <v>1</v>
      </c>
      <c r="DA57" s="68">
        <v>1</v>
      </c>
      <c r="DB57" s="70">
        <v>0</v>
      </c>
      <c r="DC57" s="13">
        <f t="shared" si="463"/>
        <v>0</v>
      </c>
      <c r="DD57" s="13">
        <f t="shared" si="421"/>
        <v>0</v>
      </c>
      <c r="DE57" s="13">
        <f t="shared" si="422"/>
        <v>0</v>
      </c>
      <c r="DF57" s="215">
        <f t="shared" ref="DF57" si="511">SUM(DE53:DE60)</f>
        <v>0</v>
      </c>
      <c r="DG57" s="154"/>
      <c r="DH57" s="15"/>
      <c r="DI57" s="44" t="s">
        <v>76</v>
      </c>
      <c r="DJ57" s="148" t="str">
        <f t="shared" ref="DJ57" si="512">$B$57</f>
        <v>special component / blind</v>
      </c>
      <c r="DK57" s="17"/>
      <c r="DL57" s="17"/>
      <c r="DM57" s="30"/>
      <c r="DN57" s="68">
        <v>1</v>
      </c>
      <c r="DO57" s="68">
        <v>1</v>
      </c>
      <c r="DP57" s="70">
        <v>0</v>
      </c>
      <c r="DQ57" s="13">
        <f t="shared" si="465"/>
        <v>0</v>
      </c>
      <c r="DR57" s="13">
        <f t="shared" si="425"/>
        <v>0</v>
      </c>
      <c r="DS57" s="13">
        <f t="shared" si="426"/>
        <v>0</v>
      </c>
      <c r="DT57" s="215">
        <f t="shared" ref="DT57" si="513">SUM(DS53:DS60)</f>
        <v>0</v>
      </c>
      <c r="DU57" s="154"/>
      <c r="DV57" s="15"/>
      <c r="DW57" s="44" t="s">
        <v>76</v>
      </c>
      <c r="DX57" s="148" t="str">
        <f t="shared" ref="DX57" si="514">$B$57</f>
        <v>special component / blind</v>
      </c>
      <c r="DY57" s="17"/>
      <c r="DZ57" s="17"/>
      <c r="EA57" s="30"/>
      <c r="EB57" s="68">
        <v>1</v>
      </c>
      <c r="EC57" s="68">
        <v>1</v>
      </c>
      <c r="ED57" s="70">
        <v>0</v>
      </c>
      <c r="EE57" s="13">
        <f t="shared" si="467"/>
        <v>0</v>
      </c>
      <c r="EF57" s="13">
        <f t="shared" si="429"/>
        <v>0</v>
      </c>
      <c r="EG57" s="13">
        <f t="shared" si="430"/>
        <v>0</v>
      </c>
      <c r="EH57" s="215">
        <f t="shared" ref="EH57" si="515">SUM(EG53:EG60)</f>
        <v>0</v>
      </c>
      <c r="EI57" s="154"/>
      <c r="EJ57" s="15"/>
      <c r="EK57" s="44" t="s">
        <v>77</v>
      </c>
      <c r="EL57" s="761" t="str">
        <f>Prices!$A$120</f>
        <v xml:space="preserve">glazing  </v>
      </c>
      <c r="EM57" s="761">
        <f t="shared" si="376"/>
        <v>0</v>
      </c>
      <c r="EN57" s="1042" t="s">
        <v>582</v>
      </c>
      <c r="EO57" s="1052"/>
      <c r="EP57" s="190">
        <f t="shared" si="377"/>
        <v>0</v>
      </c>
      <c r="EQ57" s="79"/>
      <c r="ER57" s="116">
        <f t="shared" si="372"/>
        <v>0</v>
      </c>
      <c r="ES57" s="81">
        <f t="shared" si="373"/>
        <v>0</v>
      </c>
      <c r="ET57" s="280">
        <v>0</v>
      </c>
      <c r="EU57" s="9" t="s">
        <v>45</v>
      </c>
      <c r="EV57" s="583">
        <f t="shared" si="374"/>
        <v>0</v>
      </c>
      <c r="EW57" s="579">
        <f t="shared" si="86"/>
        <v>0</v>
      </c>
      <c r="EX57" s="582">
        <f t="shared" si="375"/>
        <v>0</v>
      </c>
      <c r="EY57" s="112"/>
      <c r="EZ57" s="573"/>
      <c r="FA57" s="55"/>
      <c r="FC57" s="44" t="s">
        <v>93</v>
      </c>
      <c r="FD57" s="72"/>
      <c r="FE57" s="141">
        <v>0</v>
      </c>
      <c r="FF57" s="141">
        <v>0</v>
      </c>
      <c r="FG57" s="142">
        <v>0</v>
      </c>
      <c r="FH57" s="9" t="s">
        <v>45</v>
      </c>
      <c r="FI57" s="122">
        <f>FE57*FF57*FG57</f>
        <v>0</v>
      </c>
      <c r="FJ57" s="602">
        <v>0</v>
      </c>
      <c r="FK57" s="604">
        <f>FI57*FJ57</f>
        <v>0</v>
      </c>
      <c r="FL57" s="592"/>
      <c r="FM57" s="573"/>
      <c r="FN57" s="607"/>
      <c r="FO57" s="127"/>
      <c r="FP57" s="87"/>
      <c r="FQ57" s="522"/>
      <c r="FR57" s="61"/>
      <c r="FS57" s="567"/>
    </row>
    <row r="58" spans="1:175" x14ac:dyDescent="0.25">
      <c r="A58" s="44" t="s">
        <v>76</v>
      </c>
      <c r="B58" s="72" t="s">
        <v>43</v>
      </c>
      <c r="C58" s="17"/>
      <c r="D58" s="17"/>
      <c r="E58" s="30"/>
      <c r="F58" s="68">
        <v>1</v>
      </c>
      <c r="G58" s="68">
        <v>1</v>
      </c>
      <c r="H58" s="70">
        <v>0</v>
      </c>
      <c r="I58" s="13">
        <f>F58*G58*H58</f>
        <v>0</v>
      </c>
      <c r="J58" s="13">
        <f t="shared" si="396"/>
        <v>0</v>
      </c>
      <c r="K58" s="13">
        <f t="shared" si="397"/>
        <v>0</v>
      </c>
      <c r="L58" s="117"/>
      <c r="M58" s="154"/>
      <c r="N58" s="7"/>
      <c r="O58" s="44" t="s">
        <v>76</v>
      </c>
      <c r="P58" s="148" t="str">
        <f>$B$58</f>
        <v>special component / blind</v>
      </c>
      <c r="Q58" s="17"/>
      <c r="R58" s="17"/>
      <c r="S58" s="30"/>
      <c r="T58" s="68">
        <v>1</v>
      </c>
      <c r="U58" s="68">
        <v>1</v>
      </c>
      <c r="V58" s="70">
        <v>0</v>
      </c>
      <c r="W58" s="13">
        <f>T58*U58*V58</f>
        <v>0</v>
      </c>
      <c r="X58" s="13">
        <f t="shared" si="398"/>
        <v>0</v>
      </c>
      <c r="Y58" s="13">
        <f t="shared" si="399"/>
        <v>0</v>
      </c>
      <c r="Z58" s="117"/>
      <c r="AA58" s="154"/>
      <c r="AB58" s="7"/>
      <c r="AC58" s="44" t="s">
        <v>76</v>
      </c>
      <c r="AD58" s="148" t="str">
        <f t="shared" ref="AD58" si="516">$B$58</f>
        <v>special component / blind</v>
      </c>
      <c r="AE58" s="17"/>
      <c r="AF58" s="17"/>
      <c r="AG58" s="30"/>
      <c r="AH58" s="68">
        <v>1</v>
      </c>
      <c r="AI58" s="68">
        <v>1</v>
      </c>
      <c r="AJ58" s="70">
        <v>0</v>
      </c>
      <c r="AK58" s="13">
        <f t="shared" si="453"/>
        <v>0</v>
      </c>
      <c r="AL58" s="13">
        <f t="shared" si="401"/>
        <v>0</v>
      </c>
      <c r="AM58" s="13">
        <f t="shared" si="402"/>
        <v>0</v>
      </c>
      <c r="AN58" s="117"/>
      <c r="AO58" s="154"/>
      <c r="AP58" s="7"/>
      <c r="AQ58" s="44" t="s">
        <v>76</v>
      </c>
      <c r="AR58" s="148" t="str">
        <f t="shared" ref="AR58" si="517">$B$58</f>
        <v>special component / blind</v>
      </c>
      <c r="AS58" s="17"/>
      <c r="AT58" s="17"/>
      <c r="AU58" s="30"/>
      <c r="AV58" s="68">
        <v>1</v>
      </c>
      <c r="AW58" s="68">
        <v>1</v>
      </c>
      <c r="AX58" s="70">
        <v>0</v>
      </c>
      <c r="AY58" s="13">
        <f t="shared" si="455"/>
        <v>0</v>
      </c>
      <c r="AZ58" s="13">
        <f t="shared" si="405"/>
        <v>0</v>
      </c>
      <c r="BA58" s="13">
        <f t="shared" si="406"/>
        <v>0</v>
      </c>
      <c r="BB58" s="117"/>
      <c r="BC58" s="154"/>
      <c r="BD58" s="7"/>
      <c r="BE58" s="44" t="s">
        <v>76</v>
      </c>
      <c r="BF58" s="148" t="str">
        <f t="shared" ref="BF58" si="518">$B$58</f>
        <v>special component / blind</v>
      </c>
      <c r="BG58" s="17"/>
      <c r="BH58" s="17"/>
      <c r="BI58" s="30"/>
      <c r="BJ58" s="68">
        <v>1</v>
      </c>
      <c r="BK58" s="68">
        <v>1</v>
      </c>
      <c r="BL58" s="70">
        <v>0</v>
      </c>
      <c r="BM58" s="13">
        <f t="shared" si="457"/>
        <v>0</v>
      </c>
      <c r="BN58" s="13">
        <f t="shared" si="409"/>
        <v>0</v>
      </c>
      <c r="BO58" s="13">
        <f t="shared" si="410"/>
        <v>0</v>
      </c>
      <c r="BP58" s="117"/>
      <c r="BQ58" s="154"/>
      <c r="BR58" s="7"/>
      <c r="BS58" s="44" t="s">
        <v>76</v>
      </c>
      <c r="BT58" s="148" t="str">
        <f t="shared" ref="BT58" si="519">$B$58</f>
        <v>special component / blind</v>
      </c>
      <c r="BU58" s="17"/>
      <c r="BV58" s="17"/>
      <c r="BW58" s="30"/>
      <c r="BX58" s="68">
        <v>1</v>
      </c>
      <c r="BY58" s="68">
        <v>1</v>
      </c>
      <c r="BZ58" s="70">
        <v>0</v>
      </c>
      <c r="CA58" s="13">
        <f t="shared" si="459"/>
        <v>0</v>
      </c>
      <c r="CB58" s="13">
        <f t="shared" si="413"/>
        <v>0</v>
      </c>
      <c r="CC58" s="13">
        <f t="shared" si="414"/>
        <v>0</v>
      </c>
      <c r="CD58" s="117"/>
      <c r="CE58" s="154"/>
      <c r="CF58" s="7"/>
      <c r="CG58" s="44" t="s">
        <v>76</v>
      </c>
      <c r="CH58" s="148" t="str">
        <f t="shared" ref="CH58" si="520">$B$58</f>
        <v>special component / blind</v>
      </c>
      <c r="CI58" s="17"/>
      <c r="CJ58" s="17"/>
      <c r="CK58" s="30"/>
      <c r="CL58" s="68">
        <v>1</v>
      </c>
      <c r="CM58" s="68">
        <v>1</v>
      </c>
      <c r="CN58" s="70">
        <v>0</v>
      </c>
      <c r="CO58" s="13">
        <f t="shared" si="461"/>
        <v>0</v>
      </c>
      <c r="CP58" s="13">
        <f t="shared" si="417"/>
        <v>0</v>
      </c>
      <c r="CQ58" s="13">
        <f t="shared" si="418"/>
        <v>0</v>
      </c>
      <c r="CR58" s="117"/>
      <c r="CS58" s="154"/>
      <c r="CT58" s="7"/>
      <c r="CU58" s="44" t="s">
        <v>76</v>
      </c>
      <c r="CV58" s="148" t="str">
        <f t="shared" ref="CV58" si="521">$B$58</f>
        <v>special component / blind</v>
      </c>
      <c r="CW58" s="17"/>
      <c r="CX58" s="17"/>
      <c r="CY58" s="30"/>
      <c r="CZ58" s="68">
        <v>1</v>
      </c>
      <c r="DA58" s="68">
        <v>1</v>
      </c>
      <c r="DB58" s="70">
        <v>0</v>
      </c>
      <c r="DC58" s="13">
        <f t="shared" si="463"/>
        <v>0</v>
      </c>
      <c r="DD58" s="13">
        <f t="shared" si="421"/>
        <v>0</v>
      </c>
      <c r="DE58" s="13">
        <f t="shared" si="422"/>
        <v>0</v>
      </c>
      <c r="DF58" s="117"/>
      <c r="DG58" s="154"/>
      <c r="DH58" s="7"/>
      <c r="DI58" s="44" t="s">
        <v>76</v>
      </c>
      <c r="DJ58" s="148" t="str">
        <f t="shared" ref="DJ58" si="522">$B$58</f>
        <v>special component / blind</v>
      </c>
      <c r="DK58" s="17"/>
      <c r="DL58" s="17"/>
      <c r="DM58" s="30"/>
      <c r="DN58" s="68">
        <v>1</v>
      </c>
      <c r="DO58" s="68">
        <v>1</v>
      </c>
      <c r="DP58" s="70">
        <v>0</v>
      </c>
      <c r="DQ58" s="13">
        <f t="shared" si="465"/>
        <v>0</v>
      </c>
      <c r="DR58" s="13">
        <f t="shared" si="425"/>
        <v>0</v>
      </c>
      <c r="DS58" s="13">
        <f t="shared" si="426"/>
        <v>0</v>
      </c>
      <c r="DT58" s="117"/>
      <c r="DU58" s="154"/>
      <c r="DV58" s="7"/>
      <c r="DW58" s="44" t="s">
        <v>76</v>
      </c>
      <c r="DX58" s="148" t="str">
        <f t="shared" ref="DX58" si="523">$B$58</f>
        <v>special component / blind</v>
      </c>
      <c r="DY58" s="17"/>
      <c r="DZ58" s="17"/>
      <c r="EA58" s="30"/>
      <c r="EB58" s="68">
        <v>1</v>
      </c>
      <c r="EC58" s="68">
        <v>1</v>
      </c>
      <c r="ED58" s="70">
        <v>0</v>
      </c>
      <c r="EE58" s="13">
        <f t="shared" si="467"/>
        <v>0</v>
      </c>
      <c r="EF58" s="13">
        <f t="shared" si="429"/>
        <v>0</v>
      </c>
      <c r="EG58" s="13">
        <f t="shared" si="430"/>
        <v>0</v>
      </c>
      <c r="EH58" s="117"/>
      <c r="EI58" s="154"/>
      <c r="EJ58" s="7"/>
      <c r="EK58" s="44" t="s">
        <v>77</v>
      </c>
      <c r="EL58" s="761" t="str">
        <f>Prices!$A$121</f>
        <v xml:space="preserve">glazing  </v>
      </c>
      <c r="EM58" s="761">
        <f t="shared" si="376"/>
        <v>0</v>
      </c>
      <c r="EN58" s="1042" t="s">
        <v>583</v>
      </c>
      <c r="EO58" s="1052"/>
      <c r="EP58" s="190">
        <f t="shared" si="377"/>
        <v>0</v>
      </c>
      <c r="EQ58" s="79"/>
      <c r="ER58" s="116">
        <f t="shared" si="372"/>
        <v>0</v>
      </c>
      <c r="ES58" s="81">
        <f t="shared" si="373"/>
        <v>0</v>
      </c>
      <c r="ET58" s="280">
        <v>0</v>
      </c>
      <c r="EU58" s="9" t="s">
        <v>45</v>
      </c>
      <c r="EV58" s="583">
        <f t="shared" si="374"/>
        <v>0</v>
      </c>
      <c r="EW58" s="579">
        <f t="shared" si="86"/>
        <v>0</v>
      </c>
      <c r="EX58" s="582">
        <f t="shared" si="375"/>
        <v>0</v>
      </c>
      <c r="EY58" s="112"/>
      <c r="EZ58" s="573"/>
      <c r="FA58" s="55"/>
      <c r="FC58" s="44"/>
      <c r="FD58" s="96"/>
      <c r="FE58" s="126"/>
      <c r="FF58" s="126"/>
      <c r="FG58" s="436"/>
      <c r="FH58" s="9"/>
      <c r="FI58" s="123"/>
      <c r="FJ58" s="121"/>
      <c r="FK58" s="604"/>
      <c r="FL58" s="592"/>
      <c r="FM58" s="573"/>
      <c r="FN58" s="607"/>
      <c r="FO58" s="127"/>
      <c r="FP58" s="87"/>
      <c r="FQ58" s="522"/>
      <c r="FR58" s="61"/>
      <c r="FS58" s="567"/>
    </row>
    <row r="59" spans="1:175" x14ac:dyDescent="0.25">
      <c r="A59" s="44" t="s">
        <v>76</v>
      </c>
      <c r="B59" s="72" t="s">
        <v>43</v>
      </c>
      <c r="C59" s="17"/>
      <c r="D59" s="17"/>
      <c r="E59" s="30"/>
      <c r="F59" s="68">
        <v>1</v>
      </c>
      <c r="G59" s="68">
        <v>1</v>
      </c>
      <c r="H59" s="70">
        <v>0</v>
      </c>
      <c r="I59" s="13">
        <f>F59*G59*H59</f>
        <v>0</v>
      </c>
      <c r="J59" s="13">
        <f t="shared" si="396"/>
        <v>0</v>
      </c>
      <c r="K59" s="13">
        <f t="shared" si="397"/>
        <v>0</v>
      </c>
      <c r="L59" s="117"/>
      <c r="M59" s="154"/>
      <c r="N59" s="7"/>
      <c r="O59" s="44" t="s">
        <v>76</v>
      </c>
      <c r="P59" s="148" t="str">
        <f>$B$59</f>
        <v>special component / blind</v>
      </c>
      <c r="Q59" s="17"/>
      <c r="R59" s="17"/>
      <c r="S59" s="30"/>
      <c r="T59" s="68">
        <v>1</v>
      </c>
      <c r="U59" s="68">
        <v>1</v>
      </c>
      <c r="V59" s="70">
        <v>0</v>
      </c>
      <c r="W59" s="13">
        <f>T59*U59*V59</f>
        <v>0</v>
      </c>
      <c r="X59" s="13">
        <f t="shared" si="398"/>
        <v>0</v>
      </c>
      <c r="Y59" s="13">
        <f t="shared" si="399"/>
        <v>0</v>
      </c>
      <c r="Z59" s="117"/>
      <c r="AA59" s="154"/>
      <c r="AB59" s="7"/>
      <c r="AC59" s="44" t="s">
        <v>76</v>
      </c>
      <c r="AD59" s="148" t="str">
        <f t="shared" ref="AD59" si="524">$B$59</f>
        <v>special component / blind</v>
      </c>
      <c r="AE59" s="17"/>
      <c r="AF59" s="17"/>
      <c r="AG59" s="30"/>
      <c r="AH59" s="68">
        <v>1</v>
      </c>
      <c r="AI59" s="68">
        <v>1</v>
      </c>
      <c r="AJ59" s="70">
        <v>0</v>
      </c>
      <c r="AK59" s="13">
        <f t="shared" si="453"/>
        <v>0</v>
      </c>
      <c r="AL59" s="13">
        <f t="shared" si="401"/>
        <v>0</v>
      </c>
      <c r="AM59" s="13">
        <f t="shared" si="402"/>
        <v>0</v>
      </c>
      <c r="AN59" s="117"/>
      <c r="AO59" s="154"/>
      <c r="AP59" s="7"/>
      <c r="AQ59" s="44" t="s">
        <v>76</v>
      </c>
      <c r="AR59" s="148" t="str">
        <f t="shared" ref="AR59" si="525">$B$59</f>
        <v>special component / blind</v>
      </c>
      <c r="AS59" s="17"/>
      <c r="AT59" s="17"/>
      <c r="AU59" s="30"/>
      <c r="AV59" s="68">
        <v>1</v>
      </c>
      <c r="AW59" s="68">
        <v>1</v>
      </c>
      <c r="AX59" s="70">
        <v>0</v>
      </c>
      <c r="AY59" s="13">
        <f t="shared" si="455"/>
        <v>0</v>
      </c>
      <c r="AZ59" s="13">
        <f t="shared" si="405"/>
        <v>0</v>
      </c>
      <c r="BA59" s="13">
        <f t="shared" si="406"/>
        <v>0</v>
      </c>
      <c r="BB59" s="117"/>
      <c r="BC59" s="154"/>
      <c r="BD59" s="7"/>
      <c r="BE59" s="44" t="s">
        <v>76</v>
      </c>
      <c r="BF59" s="148" t="str">
        <f t="shared" ref="BF59" si="526">$B$59</f>
        <v>special component / blind</v>
      </c>
      <c r="BG59" s="17"/>
      <c r="BH59" s="17"/>
      <c r="BI59" s="30"/>
      <c r="BJ59" s="68">
        <v>1</v>
      </c>
      <c r="BK59" s="68">
        <v>1</v>
      </c>
      <c r="BL59" s="70">
        <v>0</v>
      </c>
      <c r="BM59" s="13">
        <f t="shared" si="457"/>
        <v>0</v>
      </c>
      <c r="BN59" s="13">
        <f t="shared" si="409"/>
        <v>0</v>
      </c>
      <c r="BO59" s="13">
        <f t="shared" si="410"/>
        <v>0</v>
      </c>
      <c r="BP59" s="117"/>
      <c r="BQ59" s="154"/>
      <c r="BR59" s="7"/>
      <c r="BS59" s="44" t="s">
        <v>76</v>
      </c>
      <c r="BT59" s="148" t="str">
        <f t="shared" ref="BT59" si="527">$B$59</f>
        <v>special component / blind</v>
      </c>
      <c r="BU59" s="17"/>
      <c r="BV59" s="17"/>
      <c r="BW59" s="30"/>
      <c r="BX59" s="68">
        <v>1</v>
      </c>
      <c r="BY59" s="68">
        <v>1</v>
      </c>
      <c r="BZ59" s="70">
        <v>0</v>
      </c>
      <c r="CA59" s="13">
        <f t="shared" si="459"/>
        <v>0</v>
      </c>
      <c r="CB59" s="13">
        <f t="shared" si="413"/>
        <v>0</v>
      </c>
      <c r="CC59" s="13">
        <f t="shared" si="414"/>
        <v>0</v>
      </c>
      <c r="CD59" s="117"/>
      <c r="CE59" s="154"/>
      <c r="CF59" s="7"/>
      <c r="CG59" s="44" t="s">
        <v>76</v>
      </c>
      <c r="CH59" s="148" t="str">
        <f t="shared" ref="CH59" si="528">$B$59</f>
        <v>special component / blind</v>
      </c>
      <c r="CI59" s="17"/>
      <c r="CJ59" s="17"/>
      <c r="CK59" s="30"/>
      <c r="CL59" s="68">
        <v>1</v>
      </c>
      <c r="CM59" s="68">
        <v>1</v>
      </c>
      <c r="CN59" s="70">
        <v>0</v>
      </c>
      <c r="CO59" s="13">
        <f t="shared" si="461"/>
        <v>0</v>
      </c>
      <c r="CP59" s="13">
        <f t="shared" si="417"/>
        <v>0</v>
      </c>
      <c r="CQ59" s="13">
        <f t="shared" si="418"/>
        <v>0</v>
      </c>
      <c r="CR59" s="117"/>
      <c r="CS59" s="154"/>
      <c r="CT59" s="7"/>
      <c r="CU59" s="44" t="s">
        <v>76</v>
      </c>
      <c r="CV59" s="148" t="str">
        <f t="shared" ref="CV59" si="529">$B$59</f>
        <v>special component / blind</v>
      </c>
      <c r="CW59" s="17"/>
      <c r="CX59" s="17"/>
      <c r="CY59" s="30"/>
      <c r="CZ59" s="68">
        <v>1</v>
      </c>
      <c r="DA59" s="68">
        <v>1</v>
      </c>
      <c r="DB59" s="70">
        <v>0</v>
      </c>
      <c r="DC59" s="13">
        <f t="shared" si="463"/>
        <v>0</v>
      </c>
      <c r="DD59" s="13">
        <f t="shared" si="421"/>
        <v>0</v>
      </c>
      <c r="DE59" s="13">
        <f t="shared" si="422"/>
        <v>0</v>
      </c>
      <c r="DF59" s="117"/>
      <c r="DG59" s="154"/>
      <c r="DH59" s="7"/>
      <c r="DI59" s="44" t="s">
        <v>76</v>
      </c>
      <c r="DJ59" s="148" t="str">
        <f t="shared" ref="DJ59" si="530">$B$59</f>
        <v>special component / blind</v>
      </c>
      <c r="DK59" s="17"/>
      <c r="DL59" s="17"/>
      <c r="DM59" s="30"/>
      <c r="DN59" s="68">
        <v>1</v>
      </c>
      <c r="DO59" s="68">
        <v>1</v>
      </c>
      <c r="DP59" s="70">
        <v>0</v>
      </c>
      <c r="DQ59" s="13">
        <f t="shared" si="465"/>
        <v>0</v>
      </c>
      <c r="DR59" s="13">
        <f t="shared" si="425"/>
        <v>0</v>
      </c>
      <c r="DS59" s="13">
        <f t="shared" si="426"/>
        <v>0</v>
      </c>
      <c r="DT59" s="117"/>
      <c r="DU59" s="154"/>
      <c r="DV59" s="7"/>
      <c r="DW59" s="44" t="s">
        <v>76</v>
      </c>
      <c r="DX59" s="148" t="str">
        <f t="shared" ref="DX59" si="531">$B$59</f>
        <v>special component / blind</v>
      </c>
      <c r="DY59" s="17"/>
      <c r="DZ59" s="17"/>
      <c r="EA59" s="30"/>
      <c r="EB59" s="68">
        <v>1</v>
      </c>
      <c r="EC59" s="68">
        <v>1</v>
      </c>
      <c r="ED59" s="70">
        <v>0</v>
      </c>
      <c r="EE59" s="13">
        <f t="shared" si="467"/>
        <v>0</v>
      </c>
      <c r="EF59" s="13">
        <f t="shared" si="429"/>
        <v>0</v>
      </c>
      <c r="EG59" s="13">
        <f t="shared" si="430"/>
        <v>0</v>
      </c>
      <c r="EH59" s="117"/>
      <c r="EI59" s="154"/>
      <c r="EJ59" s="7"/>
      <c r="EK59" s="44" t="s">
        <v>77</v>
      </c>
      <c r="EL59" s="761" t="str">
        <f>Prices!$A$122</f>
        <v xml:space="preserve">glazing  </v>
      </c>
      <c r="EM59" s="761">
        <f t="shared" si="376"/>
        <v>0</v>
      </c>
      <c r="EN59" s="1042" t="s">
        <v>584</v>
      </c>
      <c r="EO59" s="1052"/>
      <c r="EP59" s="190">
        <f t="shared" si="377"/>
        <v>0</v>
      </c>
      <c r="EQ59" s="79"/>
      <c r="ER59" s="116">
        <f t="shared" si="372"/>
        <v>0</v>
      </c>
      <c r="ES59" s="81">
        <f t="shared" si="373"/>
        <v>0</v>
      </c>
      <c r="ET59" s="280">
        <v>0</v>
      </c>
      <c r="EU59" s="9" t="s">
        <v>45</v>
      </c>
      <c r="EV59" s="583">
        <f t="shared" si="374"/>
        <v>0</v>
      </c>
      <c r="EW59" s="579">
        <f t="shared" si="86"/>
        <v>0</v>
      </c>
      <c r="EX59" s="582">
        <f t="shared" si="375"/>
        <v>0</v>
      </c>
      <c r="EY59" s="112"/>
      <c r="EZ59" s="573"/>
      <c r="FA59" s="55"/>
      <c r="FC59" s="44" t="s">
        <v>94</v>
      </c>
      <c r="FD59" s="96" t="s">
        <v>95</v>
      </c>
      <c r="FE59" s="141">
        <v>0</v>
      </c>
      <c r="FF59" s="141">
        <v>0</v>
      </c>
      <c r="FG59" s="142">
        <v>0</v>
      </c>
      <c r="FH59" s="9" t="s">
        <v>45</v>
      </c>
      <c r="FI59" s="122">
        <f>FE59*FF59*FG59</f>
        <v>0</v>
      </c>
      <c r="FJ59" s="602">
        <v>0</v>
      </c>
      <c r="FK59" s="604">
        <f>FI59*FJ59</f>
        <v>0</v>
      </c>
      <c r="FL59" s="592"/>
      <c r="FM59" s="573"/>
      <c r="FN59" s="610">
        <f>SUM(FK59:FK60)</f>
        <v>0</v>
      </c>
      <c r="FO59" s="127">
        <f>IF(FO$4=0,0,FN59/$FO$4)</f>
        <v>0</v>
      </c>
      <c r="FP59" s="87" t="s">
        <v>94</v>
      </c>
      <c r="FQ59" s="522">
        <f>SUM(EX75:EX76)</f>
        <v>0</v>
      </c>
      <c r="FR59" s="496">
        <f>FN59</f>
        <v>0</v>
      </c>
      <c r="FS59" s="567">
        <f>SUM(FQ59:FR59)</f>
        <v>0</v>
      </c>
    </row>
    <row r="60" spans="1:175" x14ac:dyDescent="0.25">
      <c r="A60" s="44" t="s">
        <v>76</v>
      </c>
      <c r="B60" s="72" t="s">
        <v>43</v>
      </c>
      <c r="C60" s="17"/>
      <c r="D60" s="17"/>
      <c r="E60" s="30"/>
      <c r="F60" s="68">
        <v>1</v>
      </c>
      <c r="G60" s="68">
        <v>1</v>
      </c>
      <c r="H60" s="70">
        <v>0</v>
      </c>
      <c r="I60" s="13">
        <f>F60*G60*H60</f>
        <v>0</v>
      </c>
      <c r="J60" s="13">
        <f t="shared" si="396"/>
        <v>0</v>
      </c>
      <c r="K60" s="13">
        <f t="shared" si="397"/>
        <v>0</v>
      </c>
      <c r="L60" s="201" t="s">
        <v>274</v>
      </c>
      <c r="M60" s="154"/>
      <c r="N60" s="7"/>
      <c r="O60" s="44" t="s">
        <v>76</v>
      </c>
      <c r="P60" s="148" t="str">
        <f>$B$60</f>
        <v>special component / blind</v>
      </c>
      <c r="Q60" s="17"/>
      <c r="R60" s="17"/>
      <c r="S60" s="30"/>
      <c r="T60" s="68">
        <v>1</v>
      </c>
      <c r="U60" s="68">
        <v>1</v>
      </c>
      <c r="V60" s="70">
        <v>0</v>
      </c>
      <c r="W60" s="13">
        <f>T60*U60*V60</f>
        <v>0</v>
      </c>
      <c r="X60" s="13">
        <f t="shared" si="398"/>
        <v>0</v>
      </c>
      <c r="Y60" s="13">
        <f t="shared" si="399"/>
        <v>0</v>
      </c>
      <c r="Z60" s="201" t="s">
        <v>274</v>
      </c>
      <c r="AA60" s="154"/>
      <c r="AB60" s="7"/>
      <c r="AC60" s="44" t="s">
        <v>76</v>
      </c>
      <c r="AD60" s="148" t="str">
        <f t="shared" ref="AD60" si="532">$B$60</f>
        <v>special component / blind</v>
      </c>
      <c r="AE60" s="17"/>
      <c r="AF60" s="17"/>
      <c r="AG60" s="30"/>
      <c r="AH60" s="68">
        <v>1</v>
      </c>
      <c r="AI60" s="68">
        <v>1</v>
      </c>
      <c r="AJ60" s="70">
        <v>0</v>
      </c>
      <c r="AK60" s="13">
        <f t="shared" si="453"/>
        <v>0</v>
      </c>
      <c r="AL60" s="13">
        <f t="shared" si="401"/>
        <v>0</v>
      </c>
      <c r="AM60" s="13">
        <f t="shared" si="402"/>
        <v>0</v>
      </c>
      <c r="AN60" s="201" t="s">
        <v>274</v>
      </c>
      <c r="AO60" s="154"/>
      <c r="AP60" s="7"/>
      <c r="AQ60" s="44" t="s">
        <v>76</v>
      </c>
      <c r="AR60" s="148" t="str">
        <f t="shared" ref="AR60" si="533">$B$60</f>
        <v>special component / blind</v>
      </c>
      <c r="AS60" s="17"/>
      <c r="AT60" s="17"/>
      <c r="AU60" s="30"/>
      <c r="AV60" s="68">
        <v>1</v>
      </c>
      <c r="AW60" s="68">
        <v>1</v>
      </c>
      <c r="AX60" s="70">
        <v>0</v>
      </c>
      <c r="AY60" s="13">
        <f t="shared" si="455"/>
        <v>0</v>
      </c>
      <c r="AZ60" s="13">
        <f t="shared" si="405"/>
        <v>0</v>
      </c>
      <c r="BA60" s="13">
        <f t="shared" si="406"/>
        <v>0</v>
      </c>
      <c r="BB60" s="201" t="s">
        <v>274</v>
      </c>
      <c r="BC60" s="154"/>
      <c r="BD60" s="7"/>
      <c r="BE60" s="44" t="s">
        <v>76</v>
      </c>
      <c r="BF60" s="148" t="str">
        <f t="shared" ref="BF60" si="534">$B$60</f>
        <v>special component / blind</v>
      </c>
      <c r="BG60" s="17"/>
      <c r="BH60" s="17"/>
      <c r="BI60" s="30"/>
      <c r="BJ60" s="68">
        <v>1</v>
      </c>
      <c r="BK60" s="68">
        <v>1</v>
      </c>
      <c r="BL60" s="70">
        <v>0</v>
      </c>
      <c r="BM60" s="13">
        <f t="shared" si="457"/>
        <v>0</v>
      </c>
      <c r="BN60" s="13">
        <f t="shared" si="409"/>
        <v>0</v>
      </c>
      <c r="BO60" s="13">
        <f t="shared" si="410"/>
        <v>0</v>
      </c>
      <c r="BP60" s="201" t="s">
        <v>274</v>
      </c>
      <c r="BQ60" s="154"/>
      <c r="BR60" s="7"/>
      <c r="BS60" s="44" t="s">
        <v>76</v>
      </c>
      <c r="BT60" s="148" t="str">
        <f t="shared" ref="BT60" si="535">$B$60</f>
        <v>special component / blind</v>
      </c>
      <c r="BU60" s="17"/>
      <c r="BV60" s="17"/>
      <c r="BW60" s="30"/>
      <c r="BX60" s="68">
        <v>1</v>
      </c>
      <c r="BY60" s="68">
        <v>1</v>
      </c>
      <c r="BZ60" s="70">
        <v>0</v>
      </c>
      <c r="CA60" s="13">
        <f t="shared" si="459"/>
        <v>0</v>
      </c>
      <c r="CB60" s="13">
        <f t="shared" si="413"/>
        <v>0</v>
      </c>
      <c r="CC60" s="13">
        <f t="shared" si="414"/>
        <v>0</v>
      </c>
      <c r="CD60" s="201" t="s">
        <v>274</v>
      </c>
      <c r="CE60" s="154"/>
      <c r="CF60" s="7"/>
      <c r="CG60" s="44" t="s">
        <v>76</v>
      </c>
      <c r="CH60" s="148" t="str">
        <f t="shared" ref="CH60" si="536">$B$60</f>
        <v>special component / blind</v>
      </c>
      <c r="CI60" s="17"/>
      <c r="CJ60" s="17"/>
      <c r="CK60" s="30"/>
      <c r="CL60" s="68">
        <v>1</v>
      </c>
      <c r="CM60" s="68">
        <v>1</v>
      </c>
      <c r="CN60" s="70">
        <v>0</v>
      </c>
      <c r="CO60" s="13">
        <f t="shared" si="461"/>
        <v>0</v>
      </c>
      <c r="CP60" s="13">
        <f t="shared" si="417"/>
        <v>0</v>
      </c>
      <c r="CQ60" s="13">
        <f t="shared" si="418"/>
        <v>0</v>
      </c>
      <c r="CR60" s="201" t="s">
        <v>274</v>
      </c>
      <c r="CS60" s="154"/>
      <c r="CT60" s="7"/>
      <c r="CU60" s="44" t="s">
        <v>76</v>
      </c>
      <c r="CV60" s="148" t="str">
        <f t="shared" ref="CV60" si="537">$B$60</f>
        <v>special component / blind</v>
      </c>
      <c r="CW60" s="17"/>
      <c r="CX60" s="17"/>
      <c r="CY60" s="30"/>
      <c r="CZ60" s="68">
        <v>1</v>
      </c>
      <c r="DA60" s="68">
        <v>1</v>
      </c>
      <c r="DB60" s="70">
        <v>0</v>
      </c>
      <c r="DC60" s="13">
        <f t="shared" si="463"/>
        <v>0</v>
      </c>
      <c r="DD60" s="13">
        <f t="shared" si="421"/>
        <v>0</v>
      </c>
      <c r="DE60" s="13">
        <f t="shared" si="422"/>
        <v>0</v>
      </c>
      <c r="DF60" s="201" t="s">
        <v>274</v>
      </c>
      <c r="DG60" s="154"/>
      <c r="DH60" s="7"/>
      <c r="DI60" s="44" t="s">
        <v>76</v>
      </c>
      <c r="DJ60" s="148" t="str">
        <f t="shared" ref="DJ60" si="538">$B$60</f>
        <v>special component / blind</v>
      </c>
      <c r="DK60" s="17"/>
      <c r="DL60" s="17"/>
      <c r="DM60" s="30"/>
      <c r="DN60" s="68">
        <v>1</v>
      </c>
      <c r="DO60" s="68">
        <v>1</v>
      </c>
      <c r="DP60" s="70">
        <v>0</v>
      </c>
      <c r="DQ60" s="13">
        <f t="shared" si="465"/>
        <v>0</v>
      </c>
      <c r="DR60" s="13">
        <f t="shared" si="425"/>
        <v>0</v>
      </c>
      <c r="DS60" s="13">
        <f t="shared" si="426"/>
        <v>0</v>
      </c>
      <c r="DT60" s="201" t="s">
        <v>274</v>
      </c>
      <c r="DU60" s="154"/>
      <c r="DV60" s="7"/>
      <c r="DW60" s="44" t="s">
        <v>76</v>
      </c>
      <c r="DX60" s="148" t="str">
        <f t="shared" ref="DX60" si="539">$B$60</f>
        <v>special component / blind</v>
      </c>
      <c r="DY60" s="17"/>
      <c r="DZ60" s="17"/>
      <c r="EA60" s="30"/>
      <c r="EB60" s="68">
        <v>1</v>
      </c>
      <c r="EC60" s="68">
        <v>1</v>
      </c>
      <c r="ED60" s="70">
        <v>0</v>
      </c>
      <c r="EE60" s="13">
        <f t="shared" si="467"/>
        <v>0</v>
      </c>
      <c r="EF60" s="13">
        <f t="shared" si="429"/>
        <v>0</v>
      </c>
      <c r="EG60" s="13">
        <f t="shared" si="430"/>
        <v>0</v>
      </c>
      <c r="EH60" s="201" t="s">
        <v>274</v>
      </c>
      <c r="EI60" s="154"/>
      <c r="EJ60" s="7"/>
      <c r="EK60" s="45"/>
      <c r="EL60" s="93"/>
      <c r="EM60" s="14"/>
      <c r="EN60" s="765"/>
      <c r="EO60" s="765"/>
      <c r="EP60" s="38" t="s">
        <v>45</v>
      </c>
      <c r="EQ60" s="765" t="s">
        <v>47</v>
      </c>
      <c r="ER60" s="121"/>
      <c r="ES60" s="111"/>
      <c r="ET60" s="128"/>
      <c r="EU60" s="9" t="s">
        <v>45</v>
      </c>
      <c r="EV60" s="584">
        <f>SUM(EV40:EV59)</f>
        <v>0</v>
      </c>
      <c r="EW60" s="579"/>
      <c r="EX60" s="582"/>
      <c r="EY60" s="112"/>
      <c r="EZ60" s="576"/>
      <c r="FA60" s="162"/>
      <c r="FC60" s="44" t="s">
        <v>94</v>
      </c>
      <c r="FD60" s="96" t="s">
        <v>95</v>
      </c>
      <c r="FE60" s="141">
        <v>0</v>
      </c>
      <c r="FF60" s="141">
        <v>0</v>
      </c>
      <c r="FG60" s="142">
        <v>0</v>
      </c>
      <c r="FH60" s="9" t="s">
        <v>45</v>
      </c>
      <c r="FI60" s="122">
        <f>FE60*FF60*FG60</f>
        <v>0</v>
      </c>
      <c r="FJ60" s="602">
        <v>0</v>
      </c>
      <c r="FK60" s="604">
        <f>FI60*FJ60</f>
        <v>0</v>
      </c>
      <c r="FL60" s="592"/>
      <c r="FM60" s="576"/>
      <c r="FN60" s="607"/>
      <c r="FO60" s="127"/>
      <c r="FP60" s="87"/>
      <c r="FQ60" s="522"/>
      <c r="FR60" s="61"/>
      <c r="FS60" s="567">
        <f>SUM(FQ60:FR60)</f>
        <v>0</v>
      </c>
    </row>
    <row r="61" spans="1:175" x14ac:dyDescent="0.25">
      <c r="A61" s="44" t="s">
        <v>133</v>
      </c>
      <c r="B61" s="72" t="s">
        <v>146</v>
      </c>
      <c r="C61" s="17"/>
      <c r="D61" s="17"/>
      <c r="E61" s="30"/>
      <c r="F61" s="68">
        <v>1</v>
      </c>
      <c r="G61" s="68">
        <v>1</v>
      </c>
      <c r="H61" s="70">
        <v>0</v>
      </c>
      <c r="I61" s="13">
        <f>F61*G61*H61</f>
        <v>0</v>
      </c>
      <c r="J61" s="13">
        <f t="shared" si="396"/>
        <v>0</v>
      </c>
      <c r="K61" s="13">
        <f t="shared" si="397"/>
        <v>0</v>
      </c>
      <c r="L61" s="216">
        <f>K61</f>
        <v>0</v>
      </c>
      <c r="M61" s="154"/>
      <c r="N61" s="7"/>
      <c r="O61" s="44" t="s">
        <v>133</v>
      </c>
      <c r="P61" s="72" t="s">
        <v>146</v>
      </c>
      <c r="Q61" s="17"/>
      <c r="R61" s="17"/>
      <c r="S61" s="30"/>
      <c r="T61" s="68">
        <v>1</v>
      </c>
      <c r="U61" s="68">
        <v>1</v>
      </c>
      <c r="V61" s="70">
        <v>0</v>
      </c>
      <c r="W61" s="13">
        <f>T61*U61*V61</f>
        <v>0</v>
      </c>
      <c r="X61" s="13">
        <f t="shared" si="398"/>
        <v>0</v>
      </c>
      <c r="Y61" s="13">
        <f t="shared" si="399"/>
        <v>0</v>
      </c>
      <c r="Z61" s="216">
        <f>Y61</f>
        <v>0</v>
      </c>
      <c r="AA61" s="154"/>
      <c r="AB61" s="7"/>
      <c r="AC61" s="44" t="s">
        <v>133</v>
      </c>
      <c r="AD61" s="72" t="s">
        <v>146</v>
      </c>
      <c r="AE61" s="17"/>
      <c r="AF61" s="17"/>
      <c r="AG61" s="30"/>
      <c r="AH61" s="68">
        <v>1</v>
      </c>
      <c r="AI61" s="68">
        <v>1</v>
      </c>
      <c r="AJ61" s="70">
        <v>0</v>
      </c>
      <c r="AK61" s="13">
        <f t="shared" si="453"/>
        <v>0</v>
      </c>
      <c r="AL61" s="13">
        <f t="shared" si="401"/>
        <v>0</v>
      </c>
      <c r="AM61" s="13">
        <f t="shared" si="402"/>
        <v>0</v>
      </c>
      <c r="AN61" s="216">
        <f t="shared" ref="AN61" si="540">AM61</f>
        <v>0</v>
      </c>
      <c r="AO61" s="154"/>
      <c r="AP61" s="7"/>
      <c r="AQ61" s="44" t="s">
        <v>133</v>
      </c>
      <c r="AR61" s="72" t="s">
        <v>146</v>
      </c>
      <c r="AS61" s="17"/>
      <c r="AT61" s="17"/>
      <c r="AU61" s="30"/>
      <c r="AV61" s="68">
        <v>1</v>
      </c>
      <c r="AW61" s="68">
        <v>1</v>
      </c>
      <c r="AX61" s="70">
        <v>0</v>
      </c>
      <c r="AY61" s="13">
        <f t="shared" si="455"/>
        <v>0</v>
      </c>
      <c r="AZ61" s="13">
        <f t="shared" si="405"/>
        <v>0</v>
      </c>
      <c r="BA61" s="13">
        <f t="shared" si="406"/>
        <v>0</v>
      </c>
      <c r="BB61" s="216">
        <f t="shared" ref="BB61" si="541">BA61</f>
        <v>0</v>
      </c>
      <c r="BC61" s="154"/>
      <c r="BD61" s="7"/>
      <c r="BE61" s="44" t="s">
        <v>133</v>
      </c>
      <c r="BF61" s="72" t="s">
        <v>146</v>
      </c>
      <c r="BG61" s="17"/>
      <c r="BH61" s="17"/>
      <c r="BI61" s="30"/>
      <c r="BJ61" s="68">
        <v>1</v>
      </c>
      <c r="BK61" s="68">
        <v>1</v>
      </c>
      <c r="BL61" s="70">
        <v>0</v>
      </c>
      <c r="BM61" s="13">
        <f t="shared" si="457"/>
        <v>0</v>
      </c>
      <c r="BN61" s="13">
        <f t="shared" si="409"/>
        <v>0</v>
      </c>
      <c r="BO61" s="13">
        <f t="shared" si="410"/>
        <v>0</v>
      </c>
      <c r="BP61" s="216">
        <f t="shared" ref="BP61" si="542">BO61</f>
        <v>0</v>
      </c>
      <c r="BQ61" s="154"/>
      <c r="BR61" s="7"/>
      <c r="BS61" s="44" t="s">
        <v>133</v>
      </c>
      <c r="BT61" s="72" t="s">
        <v>146</v>
      </c>
      <c r="BU61" s="17"/>
      <c r="BV61" s="17"/>
      <c r="BW61" s="30"/>
      <c r="BX61" s="68">
        <v>1</v>
      </c>
      <c r="BY61" s="68">
        <v>1</v>
      </c>
      <c r="BZ61" s="70">
        <v>0</v>
      </c>
      <c r="CA61" s="13">
        <f t="shared" si="459"/>
        <v>0</v>
      </c>
      <c r="CB61" s="13">
        <f t="shared" si="413"/>
        <v>0</v>
      </c>
      <c r="CC61" s="13">
        <f t="shared" si="414"/>
        <v>0</v>
      </c>
      <c r="CD61" s="216">
        <f t="shared" ref="CD61" si="543">CC61</f>
        <v>0</v>
      </c>
      <c r="CE61" s="154"/>
      <c r="CF61" s="7"/>
      <c r="CG61" s="44" t="s">
        <v>133</v>
      </c>
      <c r="CH61" s="72" t="s">
        <v>146</v>
      </c>
      <c r="CI61" s="17"/>
      <c r="CJ61" s="17"/>
      <c r="CK61" s="30"/>
      <c r="CL61" s="68">
        <v>1</v>
      </c>
      <c r="CM61" s="68">
        <v>1</v>
      </c>
      <c r="CN61" s="70">
        <v>0</v>
      </c>
      <c r="CO61" s="13">
        <f t="shared" si="461"/>
        <v>0</v>
      </c>
      <c r="CP61" s="13">
        <f t="shared" si="417"/>
        <v>0</v>
      </c>
      <c r="CQ61" s="13">
        <f t="shared" si="418"/>
        <v>0</v>
      </c>
      <c r="CR61" s="216">
        <f t="shared" ref="CR61" si="544">CQ61</f>
        <v>0</v>
      </c>
      <c r="CS61" s="154"/>
      <c r="CT61" s="7"/>
      <c r="CU61" s="44" t="s">
        <v>133</v>
      </c>
      <c r="CV61" s="72" t="s">
        <v>146</v>
      </c>
      <c r="CW61" s="17"/>
      <c r="CX61" s="17"/>
      <c r="CY61" s="30"/>
      <c r="CZ61" s="68">
        <v>1</v>
      </c>
      <c r="DA61" s="68">
        <v>1</v>
      </c>
      <c r="DB61" s="70">
        <v>0</v>
      </c>
      <c r="DC61" s="13">
        <f t="shared" si="463"/>
        <v>0</v>
      </c>
      <c r="DD61" s="13">
        <f t="shared" si="421"/>
        <v>0</v>
      </c>
      <c r="DE61" s="13">
        <f t="shared" si="422"/>
        <v>0</v>
      </c>
      <c r="DF61" s="216">
        <f t="shared" ref="DF61" si="545">DE61</f>
        <v>0</v>
      </c>
      <c r="DG61" s="154"/>
      <c r="DH61" s="7"/>
      <c r="DI61" s="44" t="s">
        <v>133</v>
      </c>
      <c r="DJ61" s="72" t="s">
        <v>146</v>
      </c>
      <c r="DK61" s="17"/>
      <c r="DL61" s="17"/>
      <c r="DM61" s="30"/>
      <c r="DN61" s="68">
        <v>1</v>
      </c>
      <c r="DO61" s="68">
        <v>1</v>
      </c>
      <c r="DP61" s="70">
        <v>0</v>
      </c>
      <c r="DQ61" s="13">
        <f t="shared" si="465"/>
        <v>0</v>
      </c>
      <c r="DR61" s="13">
        <f t="shared" si="425"/>
        <v>0</v>
      </c>
      <c r="DS61" s="13">
        <f t="shared" si="426"/>
        <v>0</v>
      </c>
      <c r="DT61" s="216">
        <f t="shared" ref="DT61" si="546">DS61</f>
        <v>0</v>
      </c>
      <c r="DU61" s="154"/>
      <c r="DV61" s="7"/>
      <c r="DW61" s="44" t="s">
        <v>133</v>
      </c>
      <c r="DX61" s="72" t="s">
        <v>146</v>
      </c>
      <c r="DY61" s="17"/>
      <c r="DZ61" s="17"/>
      <c r="EA61" s="30"/>
      <c r="EB61" s="68">
        <v>1</v>
      </c>
      <c r="EC61" s="68">
        <v>1</v>
      </c>
      <c r="ED61" s="70">
        <v>0</v>
      </c>
      <c r="EE61" s="13">
        <f t="shared" si="467"/>
        <v>0</v>
      </c>
      <c r="EF61" s="13">
        <f t="shared" si="429"/>
        <v>0</v>
      </c>
      <c r="EG61" s="13">
        <f t="shared" si="430"/>
        <v>0</v>
      </c>
      <c r="EH61" s="216">
        <f t="shared" ref="EH61" si="547">EG61</f>
        <v>0</v>
      </c>
      <c r="EI61" s="154"/>
      <c r="EJ61" s="7"/>
      <c r="EK61" s="44" t="s">
        <v>90</v>
      </c>
      <c r="EL61" s="95" t="s">
        <v>111</v>
      </c>
      <c r="EM61" s="744">
        <f t="shared" ref="EM61:EM70" si="548">K84+Y84+AM84+BA84+BO84+CC84+CQ84+DE84+DS84+EG84</f>
        <v>0</v>
      </c>
      <c r="EN61" s="147"/>
      <c r="EO61" s="147"/>
      <c r="EP61" s="744">
        <f t="shared" ref="EP61:EP70" si="549">F84*$C$2+T84*$Q$2+AH84*$AE$2+AV84*$AS$2+BJ84*$BG$2+BX84*$BU$2+CL84*$CI$2+CZ84*$CW$2+DN84*$DK$2+EB84*$DY$2</f>
        <v>0</v>
      </c>
      <c r="EQ61" s="190">
        <f>G84*$C$2+U84*$Q$2+AI84*$AE$2+AW84*$AS$2+BK84*$BG$2+BY84*$BU$2+CM84*$CI$2+DA84*$CW$2+DO84*$DK$2+EC84*$DY$2</f>
        <v>0</v>
      </c>
      <c r="ER61" s="116">
        <f t="shared" ref="ER61:ER79" si="550">IF(ER$4=0,0,EM61/ER$4)</f>
        <v>0</v>
      </c>
      <c r="ES61" s="81">
        <f t="shared" ref="ES61:ES79" si="551">ER61*ET61+ER61</f>
        <v>0</v>
      </c>
      <c r="ET61" s="280">
        <v>0</v>
      </c>
      <c r="EU61" s="9" t="s">
        <v>109</v>
      </c>
      <c r="EV61" s="583">
        <f>IF(ER$4=0,0,EQ61/$ER$4*$EX$4)</f>
        <v>0</v>
      </c>
      <c r="EW61" s="579">
        <f t="shared" si="86"/>
        <v>0</v>
      </c>
      <c r="EX61" s="582">
        <f t="shared" ref="EX61:EX86" si="552">ER61*ER$4+ES61*ES$4</f>
        <v>0</v>
      </c>
      <c r="EY61" s="574">
        <f>EZ134</f>
        <v>0</v>
      </c>
      <c r="EZ61" s="542">
        <f>ET134</f>
        <v>0</v>
      </c>
      <c r="FA61" s="567"/>
      <c r="FC61" s="44" t="s">
        <v>96</v>
      </c>
      <c r="FD61" s="8" t="s">
        <v>46</v>
      </c>
      <c r="FE61" s="141">
        <v>0</v>
      </c>
      <c r="FF61" s="141">
        <v>0</v>
      </c>
      <c r="FG61" s="142">
        <v>0</v>
      </c>
      <c r="FH61" s="9" t="s">
        <v>45</v>
      </c>
      <c r="FI61" s="122">
        <f>FE61*FF61*FG61</f>
        <v>0</v>
      </c>
      <c r="FJ61" s="602">
        <v>0</v>
      </c>
      <c r="FK61" s="604">
        <f>FI61*FJ61</f>
        <v>0</v>
      </c>
      <c r="FL61" s="591">
        <f>FR130</f>
        <v>0</v>
      </c>
      <c r="FM61" s="543">
        <f>FL130</f>
        <v>0</v>
      </c>
      <c r="FN61" s="610">
        <f>SUM(FK61:FK62)+FL61</f>
        <v>0</v>
      </c>
      <c r="FO61" s="127">
        <f>IF(FO$4=0,0,FN61/$FO$4)</f>
        <v>0</v>
      </c>
      <c r="FP61" s="87" t="s">
        <v>96</v>
      </c>
      <c r="FQ61" s="522">
        <f>SUM(EX77:EX78)+EY77</f>
        <v>0</v>
      </c>
      <c r="FR61" s="496">
        <f>FN61</f>
        <v>0</v>
      </c>
      <c r="FS61" s="567">
        <f>SUM(FQ61:FR61)</f>
        <v>0</v>
      </c>
    </row>
    <row r="62" spans="1:175" ht="13" thickBot="1" x14ac:dyDescent="0.3">
      <c r="A62" s="44"/>
      <c r="B62" s="11"/>
      <c r="C62" s="290"/>
      <c r="D62" s="1043" t="s">
        <v>44</v>
      </c>
      <c r="E62" s="1043"/>
      <c r="F62" s="942" t="s">
        <v>45</v>
      </c>
      <c r="G62" s="54"/>
      <c r="H62" s="286" t="s">
        <v>36</v>
      </c>
      <c r="I62" s="13"/>
      <c r="J62" s="13"/>
      <c r="K62" s="13"/>
      <c r="L62" s="1044" t="s">
        <v>275</v>
      </c>
      <c r="M62" s="1045"/>
      <c r="N62" s="10"/>
      <c r="O62" s="44"/>
      <c r="P62" s="11"/>
      <c r="Q62" s="290"/>
      <c r="R62" s="1043" t="s">
        <v>44</v>
      </c>
      <c r="S62" s="1043"/>
      <c r="T62" s="942" t="s">
        <v>45</v>
      </c>
      <c r="U62" s="54"/>
      <c r="V62" s="286" t="s">
        <v>36</v>
      </c>
      <c r="W62" s="13"/>
      <c r="X62" s="13"/>
      <c r="Y62" s="13"/>
      <c r="Z62" s="1044" t="s">
        <v>275</v>
      </c>
      <c r="AA62" s="1045"/>
      <c r="AB62" s="10"/>
      <c r="AC62" s="44"/>
      <c r="AD62" s="11"/>
      <c r="AE62" s="290"/>
      <c r="AF62" s="1043" t="s">
        <v>44</v>
      </c>
      <c r="AG62" s="1043"/>
      <c r="AH62" s="942" t="s">
        <v>45</v>
      </c>
      <c r="AI62" s="54"/>
      <c r="AJ62" s="286" t="s">
        <v>36</v>
      </c>
      <c r="AK62" s="13"/>
      <c r="AL62" s="13"/>
      <c r="AM62" s="13"/>
      <c r="AN62" s="1044" t="s">
        <v>275</v>
      </c>
      <c r="AO62" s="1045"/>
      <c r="AP62" s="10"/>
      <c r="AQ62" s="44"/>
      <c r="AR62" s="11"/>
      <c r="AS62" s="290"/>
      <c r="AT62" s="1043" t="s">
        <v>44</v>
      </c>
      <c r="AU62" s="1043"/>
      <c r="AV62" s="942" t="s">
        <v>45</v>
      </c>
      <c r="AW62" s="54"/>
      <c r="AX62" s="286" t="s">
        <v>36</v>
      </c>
      <c r="AY62" s="13"/>
      <c r="AZ62" s="13"/>
      <c r="BA62" s="13"/>
      <c r="BB62" s="1044" t="s">
        <v>275</v>
      </c>
      <c r="BC62" s="1045"/>
      <c r="BD62" s="10"/>
      <c r="BE62" s="44"/>
      <c r="BF62" s="11"/>
      <c r="BG62" s="290"/>
      <c r="BH62" s="1043" t="s">
        <v>44</v>
      </c>
      <c r="BI62" s="1043"/>
      <c r="BJ62" s="942" t="s">
        <v>45</v>
      </c>
      <c r="BK62" s="54"/>
      <c r="BL62" s="286" t="s">
        <v>36</v>
      </c>
      <c r="BM62" s="13"/>
      <c r="BN62" s="13"/>
      <c r="BO62" s="13"/>
      <c r="BP62" s="1044" t="s">
        <v>275</v>
      </c>
      <c r="BQ62" s="1045"/>
      <c r="BR62" s="10"/>
      <c r="BS62" s="44"/>
      <c r="BT62" s="11"/>
      <c r="BU62" s="290"/>
      <c r="BV62" s="1043" t="s">
        <v>44</v>
      </c>
      <c r="BW62" s="1043"/>
      <c r="BX62" s="942" t="s">
        <v>45</v>
      </c>
      <c r="BY62" s="54"/>
      <c r="BZ62" s="286" t="s">
        <v>36</v>
      </c>
      <c r="CA62" s="13"/>
      <c r="CB62" s="13"/>
      <c r="CC62" s="13"/>
      <c r="CD62" s="1044" t="s">
        <v>275</v>
      </c>
      <c r="CE62" s="1045"/>
      <c r="CF62" s="10"/>
      <c r="CG62" s="44"/>
      <c r="CH62" s="11"/>
      <c r="CI62" s="290"/>
      <c r="CJ62" s="1043" t="s">
        <v>44</v>
      </c>
      <c r="CK62" s="1043"/>
      <c r="CL62" s="942" t="s">
        <v>45</v>
      </c>
      <c r="CM62" s="54"/>
      <c r="CN62" s="286" t="s">
        <v>36</v>
      </c>
      <c r="CO62" s="13"/>
      <c r="CP62" s="13"/>
      <c r="CQ62" s="13"/>
      <c r="CR62" s="1044" t="s">
        <v>275</v>
      </c>
      <c r="CS62" s="1045"/>
      <c r="CT62" s="10"/>
      <c r="CU62" s="44"/>
      <c r="CV62" s="11"/>
      <c r="CW62" s="290"/>
      <c r="CX62" s="1043" t="s">
        <v>44</v>
      </c>
      <c r="CY62" s="1043"/>
      <c r="CZ62" s="942" t="s">
        <v>45</v>
      </c>
      <c r="DA62" s="54"/>
      <c r="DB62" s="286" t="s">
        <v>36</v>
      </c>
      <c r="DC62" s="13"/>
      <c r="DD62" s="13"/>
      <c r="DE62" s="13"/>
      <c r="DF62" s="1044" t="s">
        <v>275</v>
      </c>
      <c r="DG62" s="1045"/>
      <c r="DH62" s="10"/>
      <c r="DI62" s="44"/>
      <c r="DJ62" s="11"/>
      <c r="DK62" s="290"/>
      <c r="DL62" s="1043" t="s">
        <v>44</v>
      </c>
      <c r="DM62" s="1043"/>
      <c r="DN62" s="942" t="s">
        <v>45</v>
      </c>
      <c r="DO62" s="54"/>
      <c r="DP62" s="286" t="s">
        <v>36</v>
      </c>
      <c r="DQ62" s="13"/>
      <c r="DR62" s="13"/>
      <c r="DS62" s="13"/>
      <c r="DT62" s="1044" t="s">
        <v>275</v>
      </c>
      <c r="DU62" s="1045"/>
      <c r="DV62" s="10"/>
      <c r="DW62" s="44"/>
      <c r="DX62" s="11"/>
      <c r="DY62" s="290"/>
      <c r="DZ62" s="1043" t="s">
        <v>44</v>
      </c>
      <c r="EA62" s="1043"/>
      <c r="EB62" s="942" t="s">
        <v>45</v>
      </c>
      <c r="EC62" s="54"/>
      <c r="ED62" s="286" t="s">
        <v>36</v>
      </c>
      <c r="EE62" s="13"/>
      <c r="EF62" s="13"/>
      <c r="EG62" s="13"/>
      <c r="EH62" s="1044" t="s">
        <v>275</v>
      </c>
      <c r="EI62" s="1045"/>
      <c r="EJ62" s="10"/>
      <c r="EK62" s="44" t="s">
        <v>90</v>
      </c>
      <c r="EL62" s="95" t="s">
        <v>111</v>
      </c>
      <c r="EM62" s="744">
        <f t="shared" si="548"/>
        <v>0</v>
      </c>
      <c r="EN62" s="147"/>
      <c r="EO62" s="147"/>
      <c r="EP62" s="744">
        <f t="shared" si="549"/>
        <v>0</v>
      </c>
      <c r="EQ62" s="190">
        <f>G85*$C$2+U85*$Q$2+AI85*$AE$2+AW85*$AS$2+BK85*$BG$2+BY85*$BU$2+CM85*$CI$2+DA85*$CW$2+DO85*$DK$2+EC85*$DY$2</f>
        <v>0</v>
      </c>
      <c r="ER62" s="116">
        <f t="shared" si="550"/>
        <v>0</v>
      </c>
      <c r="ES62" s="81">
        <f t="shared" si="551"/>
        <v>0</v>
      </c>
      <c r="ET62" s="280">
        <v>0</v>
      </c>
      <c r="EU62" s="9" t="s">
        <v>109</v>
      </c>
      <c r="EV62" s="583">
        <f>IF(ER$4=0,0,EQ62/$ER$4*$EX$4)</f>
        <v>0</v>
      </c>
      <c r="EW62" s="579">
        <f t="shared" si="86"/>
        <v>0</v>
      </c>
      <c r="EX62" s="582">
        <f t="shared" si="552"/>
        <v>0</v>
      </c>
      <c r="EY62" s="112"/>
      <c r="EZ62" s="573"/>
      <c r="FA62" s="162"/>
      <c r="FC62" s="44" t="s">
        <v>96</v>
      </c>
      <c r="FD62" s="8" t="s">
        <v>46</v>
      </c>
      <c r="FE62" s="141">
        <v>0</v>
      </c>
      <c r="FF62" s="141">
        <v>0</v>
      </c>
      <c r="FG62" s="142">
        <v>0</v>
      </c>
      <c r="FH62" s="9" t="s">
        <v>45</v>
      </c>
      <c r="FI62" s="122">
        <f>FE62*FF62*FG62</f>
        <v>0</v>
      </c>
      <c r="FJ62" s="602">
        <v>0</v>
      </c>
      <c r="FK62" s="604">
        <f>FI62*FJ62</f>
        <v>0</v>
      </c>
      <c r="FL62" s="592"/>
      <c r="FM62" s="573"/>
      <c r="FN62" s="607"/>
      <c r="FO62" s="127"/>
      <c r="FP62" s="87"/>
      <c r="FQ62" s="522"/>
      <c r="FR62" s="61"/>
      <c r="FS62" s="567"/>
    </row>
    <row r="63" spans="1:175" x14ac:dyDescent="0.25">
      <c r="A63" s="44" t="s">
        <v>77</v>
      </c>
      <c r="B63" s="1041" t="str">
        <f>Prices!$A$103</f>
        <v xml:space="preserve">glazing  </v>
      </c>
      <c r="C63" s="1041"/>
      <c r="D63" s="1042" t="s">
        <v>78</v>
      </c>
      <c r="E63" s="1042"/>
      <c r="F63" s="68">
        <v>0</v>
      </c>
      <c r="G63" s="8"/>
      <c r="H63" s="719">
        <f>Prices!$D103</f>
        <v>0</v>
      </c>
      <c r="I63" s="13">
        <f>(F63*H63)</f>
        <v>0</v>
      </c>
      <c r="J63" s="13">
        <f t="shared" ref="J63:J82" si="553">IF(E$113=0,0,I63/E$113)</f>
        <v>0</v>
      </c>
      <c r="K63" s="13">
        <f t="shared" ref="K63:K82" si="554">(J63*G$2)</f>
        <v>0</v>
      </c>
      <c r="L63" s="217">
        <f>SUM(K63:K82)</f>
        <v>0</v>
      </c>
      <c r="M63" s="218">
        <f>SUM(F63:F82)*C2</f>
        <v>0</v>
      </c>
      <c r="N63" s="10"/>
      <c r="O63" s="44" t="s">
        <v>77</v>
      </c>
      <c r="P63" s="1041" t="str">
        <f>Prices!$A$103</f>
        <v xml:space="preserve">glazing  </v>
      </c>
      <c r="Q63" s="1041"/>
      <c r="R63" s="1042" t="s">
        <v>78</v>
      </c>
      <c r="S63" s="1042"/>
      <c r="T63" s="68">
        <v>0</v>
      </c>
      <c r="U63" s="8"/>
      <c r="V63" s="719">
        <f>Prices!$D103</f>
        <v>0</v>
      </c>
      <c r="W63" s="13">
        <f>(T63*V63)</f>
        <v>0</v>
      </c>
      <c r="X63" s="13">
        <f t="shared" ref="X63:X82" si="555">IF(S$113=0,0,W63/S$113)</f>
        <v>0</v>
      </c>
      <c r="Y63" s="13">
        <f t="shared" ref="Y63:Y82" si="556">(X63*U$2)</f>
        <v>0</v>
      </c>
      <c r="Z63" s="217">
        <f>SUM(Y63:Y82)</f>
        <v>0</v>
      </c>
      <c r="AA63" s="218">
        <f>SUM(T63:T82)*Q2</f>
        <v>0</v>
      </c>
      <c r="AB63" s="10"/>
      <c r="AC63" s="44" t="s">
        <v>77</v>
      </c>
      <c r="AD63" s="1041" t="str">
        <f>Prices!$A$103</f>
        <v xml:space="preserve">glazing  </v>
      </c>
      <c r="AE63" s="1041"/>
      <c r="AF63" s="1042" t="s">
        <v>78</v>
      </c>
      <c r="AG63" s="1042"/>
      <c r="AH63" s="68">
        <v>0</v>
      </c>
      <c r="AI63" s="8"/>
      <c r="AJ63" s="719">
        <f>Prices!$D103</f>
        <v>0</v>
      </c>
      <c r="AK63" s="13">
        <f t="shared" ref="AK63:AK82" si="557">(AH63*AJ63)</f>
        <v>0</v>
      </c>
      <c r="AL63" s="13">
        <f t="shared" ref="AL63:AL82" si="558">IF(AG$113=0,0,AK63/AG$113)</f>
        <v>0</v>
      </c>
      <c r="AM63" s="13">
        <f t="shared" ref="AM63:AM82" si="559">(AL63*AI$2)</f>
        <v>0</v>
      </c>
      <c r="AN63" s="217">
        <f t="shared" ref="AN63" si="560">SUM(AM63:AM82)</f>
        <v>0</v>
      </c>
      <c r="AO63" s="218">
        <f t="shared" ref="AO63" si="561">SUM(AH63:AH82)*AE2</f>
        <v>0</v>
      </c>
      <c r="AP63" s="10"/>
      <c r="AQ63" s="44" t="s">
        <v>77</v>
      </c>
      <c r="AR63" s="1041" t="str">
        <f>Prices!$A$103</f>
        <v xml:space="preserve">glazing  </v>
      </c>
      <c r="AS63" s="1041"/>
      <c r="AT63" s="1042" t="s">
        <v>78</v>
      </c>
      <c r="AU63" s="1042"/>
      <c r="AV63" s="68">
        <v>0</v>
      </c>
      <c r="AW63" s="8"/>
      <c r="AX63" s="719">
        <f>Prices!$D103</f>
        <v>0</v>
      </c>
      <c r="AY63" s="13">
        <f t="shared" ref="AY63:AY82" si="562">(AV63*AX63)</f>
        <v>0</v>
      </c>
      <c r="AZ63" s="13">
        <f t="shared" ref="AZ63:AZ82" si="563">IF(AU$113=0,0,AY63/AU$113)</f>
        <v>0</v>
      </c>
      <c r="BA63" s="13">
        <f t="shared" ref="BA63:BA82" si="564">(AZ63*AW$2)</f>
        <v>0</v>
      </c>
      <c r="BB63" s="217">
        <f t="shared" ref="BB63" si="565">SUM(BA63:BA82)</f>
        <v>0</v>
      </c>
      <c r="BC63" s="218">
        <f t="shared" ref="BC63" si="566">SUM(AV63:AV82)*AS2</f>
        <v>0</v>
      </c>
      <c r="BD63" s="10"/>
      <c r="BE63" s="44" t="s">
        <v>77</v>
      </c>
      <c r="BF63" s="1041" t="str">
        <f>Prices!$A$103</f>
        <v xml:space="preserve">glazing  </v>
      </c>
      <c r="BG63" s="1041"/>
      <c r="BH63" s="1042" t="s">
        <v>78</v>
      </c>
      <c r="BI63" s="1042"/>
      <c r="BJ63" s="68">
        <v>0</v>
      </c>
      <c r="BK63" s="8"/>
      <c r="BL63" s="719">
        <f>Prices!$D103</f>
        <v>0</v>
      </c>
      <c r="BM63" s="13">
        <f t="shared" ref="BM63:BM82" si="567">(BJ63*BL63)</f>
        <v>0</v>
      </c>
      <c r="BN63" s="13">
        <f t="shared" ref="BN63:BN82" si="568">IF(BI$113=0,0,BM63/BI$113)</f>
        <v>0</v>
      </c>
      <c r="BO63" s="13">
        <f t="shared" ref="BO63:BO82" si="569">(BN63*BK$2)</f>
        <v>0</v>
      </c>
      <c r="BP63" s="217">
        <f t="shared" ref="BP63" si="570">SUM(BO63:BO82)</f>
        <v>0</v>
      </c>
      <c r="BQ63" s="218">
        <f t="shared" ref="BQ63" si="571">SUM(BJ63:BJ82)*BG2</f>
        <v>0</v>
      </c>
      <c r="BR63" s="10"/>
      <c r="BS63" s="44" t="s">
        <v>77</v>
      </c>
      <c r="BT63" s="1041" t="str">
        <f>Prices!$A$103</f>
        <v xml:space="preserve">glazing  </v>
      </c>
      <c r="BU63" s="1041"/>
      <c r="BV63" s="1042" t="s">
        <v>78</v>
      </c>
      <c r="BW63" s="1042"/>
      <c r="BX63" s="68">
        <v>0</v>
      </c>
      <c r="BY63" s="8"/>
      <c r="BZ63" s="719">
        <f>Prices!$D103</f>
        <v>0</v>
      </c>
      <c r="CA63" s="13">
        <f t="shared" ref="CA63:CA82" si="572">(BX63*BZ63)</f>
        <v>0</v>
      </c>
      <c r="CB63" s="13">
        <f t="shared" ref="CB63:CB82" si="573">IF(BW$113=0,0,CA63/BW$113)</f>
        <v>0</v>
      </c>
      <c r="CC63" s="13">
        <f t="shared" ref="CC63:CC82" si="574">(CB63*BY$2)</f>
        <v>0</v>
      </c>
      <c r="CD63" s="217">
        <f t="shared" ref="CD63" si="575">SUM(CC63:CC82)</f>
        <v>0</v>
      </c>
      <c r="CE63" s="218">
        <f t="shared" ref="CE63" si="576">SUM(BX63:BX82)*BU2</f>
        <v>0</v>
      </c>
      <c r="CF63" s="10"/>
      <c r="CG63" s="44" t="s">
        <v>77</v>
      </c>
      <c r="CH63" s="1041" t="str">
        <f>Prices!$A$103</f>
        <v xml:space="preserve">glazing  </v>
      </c>
      <c r="CI63" s="1041"/>
      <c r="CJ63" s="1042" t="s">
        <v>78</v>
      </c>
      <c r="CK63" s="1042"/>
      <c r="CL63" s="68">
        <v>0</v>
      </c>
      <c r="CM63" s="8"/>
      <c r="CN63" s="719">
        <f>Prices!$D103</f>
        <v>0</v>
      </c>
      <c r="CO63" s="13">
        <f t="shared" ref="CO63:CO82" si="577">(CL63*CN63)</f>
        <v>0</v>
      </c>
      <c r="CP63" s="13">
        <f t="shared" ref="CP63:CP82" si="578">IF(CK$113=0,0,CO63/CK$113)</f>
        <v>0</v>
      </c>
      <c r="CQ63" s="13">
        <f t="shared" ref="CQ63:CQ82" si="579">(CP63*CM$2)</f>
        <v>0</v>
      </c>
      <c r="CR63" s="217">
        <f t="shared" ref="CR63" si="580">SUM(CQ63:CQ82)</f>
        <v>0</v>
      </c>
      <c r="CS63" s="218">
        <f t="shared" ref="CS63" si="581">SUM(CL63:CL82)*CI2</f>
        <v>0</v>
      </c>
      <c r="CT63" s="10"/>
      <c r="CU63" s="44" t="s">
        <v>77</v>
      </c>
      <c r="CV63" s="1041" t="str">
        <f>Prices!$A$103</f>
        <v xml:space="preserve">glazing  </v>
      </c>
      <c r="CW63" s="1041"/>
      <c r="CX63" s="1042" t="s">
        <v>78</v>
      </c>
      <c r="CY63" s="1042"/>
      <c r="CZ63" s="68">
        <v>0</v>
      </c>
      <c r="DA63" s="8"/>
      <c r="DB63" s="719">
        <f>Prices!$D103</f>
        <v>0</v>
      </c>
      <c r="DC63" s="13">
        <f t="shared" ref="DC63:DC82" si="582">(CZ63*DB63)</f>
        <v>0</v>
      </c>
      <c r="DD63" s="13">
        <f t="shared" ref="DD63:DD82" si="583">IF(CY$113=0,0,DC63/CY$113)</f>
        <v>0</v>
      </c>
      <c r="DE63" s="13">
        <f t="shared" ref="DE63:DE82" si="584">(DD63*DA$2)</f>
        <v>0</v>
      </c>
      <c r="DF63" s="217">
        <f t="shared" ref="DF63" si="585">SUM(DE63:DE82)</f>
        <v>0</v>
      </c>
      <c r="DG63" s="218">
        <f t="shared" ref="DG63" si="586">SUM(CZ63:CZ82)*CW2</f>
        <v>0</v>
      </c>
      <c r="DH63" s="10"/>
      <c r="DI63" s="44" t="s">
        <v>77</v>
      </c>
      <c r="DJ63" s="1041" t="str">
        <f>Prices!$A$103</f>
        <v xml:space="preserve">glazing  </v>
      </c>
      <c r="DK63" s="1041"/>
      <c r="DL63" s="1042" t="s">
        <v>78</v>
      </c>
      <c r="DM63" s="1042"/>
      <c r="DN63" s="68">
        <v>0</v>
      </c>
      <c r="DO63" s="8"/>
      <c r="DP63" s="719">
        <f>Prices!$D103</f>
        <v>0</v>
      </c>
      <c r="DQ63" s="13">
        <f t="shared" ref="DQ63:DQ82" si="587">(DN63*DP63)</f>
        <v>0</v>
      </c>
      <c r="DR63" s="13">
        <f t="shared" ref="DR63:DR82" si="588">IF(DM$113=0,0,DQ63/DM$113)</f>
        <v>0</v>
      </c>
      <c r="DS63" s="13">
        <f t="shared" ref="DS63:DS82" si="589">(DR63*DO$2)</f>
        <v>0</v>
      </c>
      <c r="DT63" s="217">
        <f t="shared" ref="DT63" si="590">SUM(DS63:DS82)</f>
        <v>0</v>
      </c>
      <c r="DU63" s="218">
        <f t="shared" ref="DU63" si="591">SUM(DN63:DN82)*DK2</f>
        <v>0</v>
      </c>
      <c r="DV63" s="10"/>
      <c r="DW63" s="44" t="s">
        <v>77</v>
      </c>
      <c r="DX63" s="1041" t="str">
        <f>Prices!$A$103</f>
        <v xml:space="preserve">glazing  </v>
      </c>
      <c r="DY63" s="1041"/>
      <c r="DZ63" s="1042" t="s">
        <v>78</v>
      </c>
      <c r="EA63" s="1042"/>
      <c r="EB63" s="68">
        <v>0</v>
      </c>
      <c r="EC63" s="8"/>
      <c r="ED63" s="719">
        <f>Prices!$D103</f>
        <v>0</v>
      </c>
      <c r="EE63" s="13">
        <f t="shared" ref="EE63:EE82" si="592">(EB63*ED63)</f>
        <v>0</v>
      </c>
      <c r="EF63" s="13">
        <f t="shared" ref="EF63:EF82" si="593">IF(EA$113=0,0,EE63/EA$113)</f>
        <v>0</v>
      </c>
      <c r="EG63" s="13">
        <f t="shared" ref="EG63:EG82" si="594">(EF63*EC$2)</f>
        <v>0</v>
      </c>
      <c r="EH63" s="217">
        <f t="shared" ref="EH63" si="595">SUM(EG63:EG82)</f>
        <v>0</v>
      </c>
      <c r="EI63" s="218">
        <f t="shared" ref="EI63" si="596">SUM(EB63:EB82)*DY2</f>
        <v>0</v>
      </c>
      <c r="EJ63" s="10"/>
      <c r="EK63" s="44" t="s">
        <v>90</v>
      </c>
      <c r="EL63" s="95" t="s">
        <v>152</v>
      </c>
      <c r="EM63" s="744">
        <f t="shared" si="548"/>
        <v>0</v>
      </c>
      <c r="EN63" s="112"/>
      <c r="EO63" s="112"/>
      <c r="EP63" s="745">
        <f t="shared" si="549"/>
        <v>0</v>
      </c>
      <c r="EQ63" s="14"/>
      <c r="ER63" s="116">
        <f t="shared" si="550"/>
        <v>0</v>
      </c>
      <c r="ES63" s="81">
        <f t="shared" si="551"/>
        <v>0</v>
      </c>
      <c r="ET63" s="280">
        <v>0</v>
      </c>
      <c r="EU63" s="9" t="s">
        <v>45</v>
      </c>
      <c r="EV63" s="583">
        <f>IF(ER$4=0,0,EP63/$ER$4*$EX$4)</f>
        <v>0</v>
      </c>
      <c r="EW63" s="579">
        <f t="shared" si="86"/>
        <v>0</v>
      </c>
      <c r="EX63" s="582">
        <f t="shared" si="552"/>
        <v>0</v>
      </c>
      <c r="EY63" s="112"/>
      <c r="EZ63" s="576"/>
      <c r="FA63" s="162"/>
      <c r="FC63" s="44"/>
      <c r="FD63" s="8"/>
      <c r="FE63" s="126"/>
      <c r="FF63" s="126"/>
      <c r="FG63" s="436"/>
      <c r="FH63" s="9"/>
      <c r="FI63" s="123"/>
      <c r="FJ63" s="121"/>
      <c r="FK63" s="604"/>
      <c r="FL63" s="592"/>
      <c r="FM63" s="573"/>
      <c r="FN63" s="607"/>
      <c r="FO63" s="127"/>
      <c r="FP63" s="87"/>
      <c r="FQ63" s="522"/>
      <c r="FR63" s="61"/>
      <c r="FS63" s="567"/>
    </row>
    <row r="64" spans="1:175" x14ac:dyDescent="0.25">
      <c r="A64" s="44" t="s">
        <v>77</v>
      </c>
      <c r="B64" s="1041" t="str">
        <f>Prices!$A$104</f>
        <v xml:space="preserve">glazing  </v>
      </c>
      <c r="C64" s="1041"/>
      <c r="D64" s="1042" t="s">
        <v>79</v>
      </c>
      <c r="E64" s="1042"/>
      <c r="F64" s="68">
        <v>0</v>
      </c>
      <c r="G64" s="8"/>
      <c r="H64" s="720">
        <f>Prices!$D104</f>
        <v>0</v>
      </c>
      <c r="I64" s="13">
        <f t="shared" ref="I64:I82" si="597">(F64*H64)</f>
        <v>0</v>
      </c>
      <c r="J64" s="13">
        <f t="shared" si="553"/>
        <v>0</v>
      </c>
      <c r="K64" s="13">
        <f t="shared" si="554"/>
        <v>0</v>
      </c>
      <c r="L64" s="151"/>
      <c r="M64" s="155"/>
      <c r="N64" s="15"/>
      <c r="O64" s="44" t="s">
        <v>77</v>
      </c>
      <c r="P64" s="1041" t="str">
        <f>Prices!$A$104</f>
        <v xml:space="preserve">glazing  </v>
      </c>
      <c r="Q64" s="1041"/>
      <c r="R64" s="1042" t="s">
        <v>79</v>
      </c>
      <c r="S64" s="1042"/>
      <c r="T64" s="68">
        <v>0</v>
      </c>
      <c r="U64" s="8"/>
      <c r="V64" s="720">
        <f>Prices!$D104</f>
        <v>0</v>
      </c>
      <c r="W64" s="13">
        <f t="shared" ref="W64:W82" si="598">(T64*V64)</f>
        <v>0</v>
      </c>
      <c r="X64" s="13">
        <f t="shared" si="555"/>
        <v>0</v>
      </c>
      <c r="Y64" s="13">
        <f t="shared" si="556"/>
        <v>0</v>
      </c>
      <c r="Z64" s="151"/>
      <c r="AA64" s="155"/>
      <c r="AB64" s="15"/>
      <c r="AC64" s="44" t="s">
        <v>77</v>
      </c>
      <c r="AD64" s="1041" t="str">
        <f>Prices!$A$104</f>
        <v xml:space="preserve">glazing  </v>
      </c>
      <c r="AE64" s="1041"/>
      <c r="AF64" s="1042" t="s">
        <v>79</v>
      </c>
      <c r="AG64" s="1042"/>
      <c r="AH64" s="68">
        <v>0</v>
      </c>
      <c r="AI64" s="8"/>
      <c r="AJ64" s="720">
        <f>Prices!$D104</f>
        <v>0</v>
      </c>
      <c r="AK64" s="13">
        <f t="shared" si="557"/>
        <v>0</v>
      </c>
      <c r="AL64" s="13">
        <f t="shared" si="558"/>
        <v>0</v>
      </c>
      <c r="AM64" s="13">
        <f t="shared" si="559"/>
        <v>0</v>
      </c>
      <c r="AN64" s="151"/>
      <c r="AO64" s="155"/>
      <c r="AP64" s="15"/>
      <c r="AQ64" s="44" t="s">
        <v>77</v>
      </c>
      <c r="AR64" s="1041" t="str">
        <f>Prices!$A$104</f>
        <v xml:space="preserve">glazing  </v>
      </c>
      <c r="AS64" s="1041"/>
      <c r="AT64" s="1042" t="s">
        <v>79</v>
      </c>
      <c r="AU64" s="1042"/>
      <c r="AV64" s="68">
        <v>0</v>
      </c>
      <c r="AW64" s="8"/>
      <c r="AX64" s="720">
        <f>Prices!$D104</f>
        <v>0</v>
      </c>
      <c r="AY64" s="13">
        <f t="shared" si="562"/>
        <v>0</v>
      </c>
      <c r="AZ64" s="13">
        <f t="shared" si="563"/>
        <v>0</v>
      </c>
      <c r="BA64" s="13">
        <f t="shared" si="564"/>
        <v>0</v>
      </c>
      <c r="BB64" s="151"/>
      <c r="BC64" s="155"/>
      <c r="BD64" s="15"/>
      <c r="BE64" s="44" t="s">
        <v>77</v>
      </c>
      <c r="BF64" s="1041" t="str">
        <f>Prices!$A$104</f>
        <v xml:space="preserve">glazing  </v>
      </c>
      <c r="BG64" s="1041"/>
      <c r="BH64" s="1042" t="s">
        <v>79</v>
      </c>
      <c r="BI64" s="1042"/>
      <c r="BJ64" s="68">
        <v>0</v>
      </c>
      <c r="BK64" s="8"/>
      <c r="BL64" s="720">
        <f>Prices!$D104</f>
        <v>0</v>
      </c>
      <c r="BM64" s="13">
        <f t="shared" si="567"/>
        <v>0</v>
      </c>
      <c r="BN64" s="13">
        <f t="shared" si="568"/>
        <v>0</v>
      </c>
      <c r="BO64" s="13">
        <f t="shared" si="569"/>
        <v>0</v>
      </c>
      <c r="BP64" s="151"/>
      <c r="BQ64" s="155"/>
      <c r="BR64" s="15"/>
      <c r="BS64" s="44" t="s">
        <v>77</v>
      </c>
      <c r="BT64" s="1041" t="str">
        <f>Prices!$A$104</f>
        <v xml:space="preserve">glazing  </v>
      </c>
      <c r="BU64" s="1041"/>
      <c r="BV64" s="1042" t="s">
        <v>79</v>
      </c>
      <c r="BW64" s="1042"/>
      <c r="BX64" s="68">
        <v>0</v>
      </c>
      <c r="BY64" s="8"/>
      <c r="BZ64" s="720">
        <f>Prices!$D104</f>
        <v>0</v>
      </c>
      <c r="CA64" s="13">
        <f t="shared" si="572"/>
        <v>0</v>
      </c>
      <c r="CB64" s="13">
        <f t="shared" si="573"/>
        <v>0</v>
      </c>
      <c r="CC64" s="13">
        <f t="shared" si="574"/>
        <v>0</v>
      </c>
      <c r="CD64" s="151"/>
      <c r="CE64" s="155"/>
      <c r="CF64" s="15"/>
      <c r="CG64" s="44" t="s">
        <v>77</v>
      </c>
      <c r="CH64" s="1041" t="str">
        <f>Prices!$A$104</f>
        <v xml:space="preserve">glazing  </v>
      </c>
      <c r="CI64" s="1041"/>
      <c r="CJ64" s="1042" t="s">
        <v>79</v>
      </c>
      <c r="CK64" s="1042"/>
      <c r="CL64" s="68">
        <v>0</v>
      </c>
      <c r="CM64" s="8"/>
      <c r="CN64" s="720">
        <f>Prices!$D104</f>
        <v>0</v>
      </c>
      <c r="CO64" s="13">
        <f t="shared" si="577"/>
        <v>0</v>
      </c>
      <c r="CP64" s="13">
        <f t="shared" si="578"/>
        <v>0</v>
      </c>
      <c r="CQ64" s="13">
        <f t="shared" si="579"/>
        <v>0</v>
      </c>
      <c r="CR64" s="151"/>
      <c r="CS64" s="155"/>
      <c r="CT64" s="15"/>
      <c r="CU64" s="44" t="s">
        <v>77</v>
      </c>
      <c r="CV64" s="1041" t="str">
        <f>Prices!$A$104</f>
        <v xml:space="preserve">glazing  </v>
      </c>
      <c r="CW64" s="1041"/>
      <c r="CX64" s="1042" t="s">
        <v>79</v>
      </c>
      <c r="CY64" s="1042"/>
      <c r="CZ64" s="68">
        <v>0</v>
      </c>
      <c r="DA64" s="8"/>
      <c r="DB64" s="720">
        <f>Prices!$D104</f>
        <v>0</v>
      </c>
      <c r="DC64" s="13">
        <f t="shared" si="582"/>
        <v>0</v>
      </c>
      <c r="DD64" s="13">
        <f t="shared" si="583"/>
        <v>0</v>
      </c>
      <c r="DE64" s="13">
        <f t="shared" si="584"/>
        <v>0</v>
      </c>
      <c r="DF64" s="151"/>
      <c r="DG64" s="155"/>
      <c r="DH64" s="15"/>
      <c r="DI64" s="44" t="s">
        <v>77</v>
      </c>
      <c r="DJ64" s="1041" t="str">
        <f>Prices!$A$104</f>
        <v xml:space="preserve">glazing  </v>
      </c>
      <c r="DK64" s="1041"/>
      <c r="DL64" s="1042" t="s">
        <v>79</v>
      </c>
      <c r="DM64" s="1042"/>
      <c r="DN64" s="68">
        <v>0</v>
      </c>
      <c r="DO64" s="8"/>
      <c r="DP64" s="720">
        <f>Prices!$D104</f>
        <v>0</v>
      </c>
      <c r="DQ64" s="13">
        <f t="shared" si="587"/>
        <v>0</v>
      </c>
      <c r="DR64" s="13">
        <f t="shared" si="588"/>
        <v>0</v>
      </c>
      <c r="DS64" s="13">
        <f t="shared" si="589"/>
        <v>0</v>
      </c>
      <c r="DT64" s="151"/>
      <c r="DU64" s="155"/>
      <c r="DV64" s="15"/>
      <c r="DW64" s="44" t="s">
        <v>77</v>
      </c>
      <c r="DX64" s="1041" t="str">
        <f>Prices!$A$104</f>
        <v xml:space="preserve">glazing  </v>
      </c>
      <c r="DY64" s="1041"/>
      <c r="DZ64" s="1042" t="s">
        <v>79</v>
      </c>
      <c r="EA64" s="1042"/>
      <c r="EB64" s="68">
        <v>0</v>
      </c>
      <c r="EC64" s="8"/>
      <c r="ED64" s="720">
        <f>Prices!$D104</f>
        <v>0</v>
      </c>
      <c r="EE64" s="13">
        <f t="shared" si="592"/>
        <v>0</v>
      </c>
      <c r="EF64" s="13">
        <f t="shared" si="593"/>
        <v>0</v>
      </c>
      <c r="EG64" s="13">
        <f t="shared" si="594"/>
        <v>0</v>
      </c>
      <c r="EH64" s="151"/>
      <c r="EI64" s="155"/>
      <c r="EJ64" s="15"/>
      <c r="EK64" s="44" t="s">
        <v>99</v>
      </c>
      <c r="EL64" s="95" t="s">
        <v>112</v>
      </c>
      <c r="EM64" s="744">
        <f t="shared" si="548"/>
        <v>0</v>
      </c>
      <c r="EN64" s="147"/>
      <c r="EO64" s="147"/>
      <c r="EP64" s="744">
        <f t="shared" si="549"/>
        <v>0</v>
      </c>
      <c r="EQ64" s="190">
        <f>G87*$C$2+U87*$Q$2+AI87*$AE$2+AW87*$AS$2+BK87*$BG$2+BY87*$BU$2+CM87*$CI$2+DA87*$CW$2+DO87*$DK$2+EC87*$DY$2</f>
        <v>0</v>
      </c>
      <c r="ER64" s="116">
        <f t="shared" si="550"/>
        <v>0</v>
      </c>
      <c r="ES64" s="81">
        <f t="shared" si="551"/>
        <v>0</v>
      </c>
      <c r="ET64" s="280">
        <v>0</v>
      </c>
      <c r="EU64" s="9" t="s">
        <v>109</v>
      </c>
      <c r="EV64" s="583">
        <f>IF(ER$4=0,0,EQ64/$ER$4*$EX$4)</f>
        <v>0</v>
      </c>
      <c r="EW64" s="579">
        <f t="shared" si="86"/>
        <v>0</v>
      </c>
      <c r="EX64" s="582">
        <f t="shared" si="552"/>
        <v>0</v>
      </c>
      <c r="EY64" s="574">
        <f>EZ135</f>
        <v>0</v>
      </c>
      <c r="EZ64" s="542">
        <f>ET135</f>
        <v>0</v>
      </c>
      <c r="FA64" s="567"/>
      <c r="FC64" s="44" t="s">
        <v>66</v>
      </c>
      <c r="FD64" s="11" t="s">
        <v>48</v>
      </c>
      <c r="FE64" s="141">
        <v>0</v>
      </c>
      <c r="FF64" s="141">
        <v>0</v>
      </c>
      <c r="FG64" s="142">
        <v>0</v>
      </c>
      <c r="FH64" s="139" t="s">
        <v>109</v>
      </c>
      <c r="FI64" s="122">
        <f t="shared" ref="FI64:FI69" si="599">FE64*FF64*FG64</f>
        <v>0</v>
      </c>
      <c r="FJ64" s="602">
        <v>0</v>
      </c>
      <c r="FK64" s="604">
        <f t="shared" ref="FK64:FK69" si="600">FI64*FJ64</f>
        <v>0</v>
      </c>
      <c r="FL64" s="592"/>
      <c r="FM64" s="573"/>
      <c r="FN64" s="610">
        <f>SUM(FK64:FK65)</f>
        <v>0</v>
      </c>
      <c r="FO64" s="127">
        <f>IF(FO$4=0,0,FN64/$FO$4)</f>
        <v>0</v>
      </c>
      <c r="FP64" s="87" t="s">
        <v>66</v>
      </c>
      <c r="FQ64" s="522">
        <f>EX81</f>
        <v>0</v>
      </c>
      <c r="FR64" s="496">
        <f>FN64</f>
        <v>0</v>
      </c>
      <c r="FS64" s="567">
        <f>SUM(FQ64:FR65)</f>
        <v>0</v>
      </c>
    </row>
    <row r="65" spans="1:175" x14ac:dyDescent="0.25">
      <c r="A65" s="44" t="s">
        <v>77</v>
      </c>
      <c r="B65" s="1041" t="str">
        <f>Prices!$A$105</f>
        <v xml:space="preserve">glazing  </v>
      </c>
      <c r="C65" s="1041"/>
      <c r="D65" s="1042" t="s">
        <v>80</v>
      </c>
      <c r="E65" s="1042"/>
      <c r="F65" s="68">
        <v>0</v>
      </c>
      <c r="G65" s="8"/>
      <c r="H65" s="720">
        <f>Prices!$D105</f>
        <v>0</v>
      </c>
      <c r="I65" s="13">
        <f t="shared" si="597"/>
        <v>0</v>
      </c>
      <c r="J65" s="13">
        <f t="shared" si="553"/>
        <v>0</v>
      </c>
      <c r="K65" s="13">
        <f t="shared" si="554"/>
        <v>0</v>
      </c>
      <c r="L65" s="151"/>
      <c r="M65" s="155"/>
      <c r="N65" s="10"/>
      <c r="O65" s="44" t="s">
        <v>77</v>
      </c>
      <c r="P65" s="1041" t="str">
        <f>Prices!$A$105</f>
        <v xml:space="preserve">glazing  </v>
      </c>
      <c r="Q65" s="1041"/>
      <c r="R65" s="1042" t="s">
        <v>80</v>
      </c>
      <c r="S65" s="1042"/>
      <c r="T65" s="68">
        <v>0</v>
      </c>
      <c r="U65" s="8"/>
      <c r="V65" s="720">
        <f>Prices!$D105</f>
        <v>0</v>
      </c>
      <c r="W65" s="13">
        <f t="shared" si="598"/>
        <v>0</v>
      </c>
      <c r="X65" s="13">
        <f t="shared" si="555"/>
        <v>0</v>
      </c>
      <c r="Y65" s="13">
        <f t="shared" si="556"/>
        <v>0</v>
      </c>
      <c r="Z65" s="151"/>
      <c r="AA65" s="155"/>
      <c r="AB65" s="10"/>
      <c r="AC65" s="44" t="s">
        <v>77</v>
      </c>
      <c r="AD65" s="1041" t="str">
        <f>Prices!$A$105</f>
        <v xml:space="preserve">glazing  </v>
      </c>
      <c r="AE65" s="1041"/>
      <c r="AF65" s="1042" t="s">
        <v>80</v>
      </c>
      <c r="AG65" s="1042"/>
      <c r="AH65" s="68">
        <v>0</v>
      </c>
      <c r="AI65" s="8"/>
      <c r="AJ65" s="720">
        <f>Prices!$D105</f>
        <v>0</v>
      </c>
      <c r="AK65" s="13">
        <f t="shared" si="557"/>
        <v>0</v>
      </c>
      <c r="AL65" s="13">
        <f t="shared" si="558"/>
        <v>0</v>
      </c>
      <c r="AM65" s="13">
        <f t="shared" si="559"/>
        <v>0</v>
      </c>
      <c r="AN65" s="151"/>
      <c r="AO65" s="155"/>
      <c r="AP65" s="10"/>
      <c r="AQ65" s="44" t="s">
        <v>77</v>
      </c>
      <c r="AR65" s="1041" t="str">
        <f>Prices!$A$105</f>
        <v xml:space="preserve">glazing  </v>
      </c>
      <c r="AS65" s="1041"/>
      <c r="AT65" s="1042" t="s">
        <v>80</v>
      </c>
      <c r="AU65" s="1042"/>
      <c r="AV65" s="68">
        <v>0</v>
      </c>
      <c r="AW65" s="8"/>
      <c r="AX65" s="720">
        <f>Prices!$D105</f>
        <v>0</v>
      </c>
      <c r="AY65" s="13">
        <f t="shared" si="562"/>
        <v>0</v>
      </c>
      <c r="AZ65" s="13">
        <f t="shared" si="563"/>
        <v>0</v>
      </c>
      <c r="BA65" s="13">
        <f t="shared" si="564"/>
        <v>0</v>
      </c>
      <c r="BB65" s="151"/>
      <c r="BC65" s="155"/>
      <c r="BD65" s="10"/>
      <c r="BE65" s="44" t="s">
        <v>77</v>
      </c>
      <c r="BF65" s="1041" t="str">
        <f>Prices!$A$105</f>
        <v xml:space="preserve">glazing  </v>
      </c>
      <c r="BG65" s="1041"/>
      <c r="BH65" s="1042" t="s">
        <v>80</v>
      </c>
      <c r="BI65" s="1042"/>
      <c r="BJ65" s="68">
        <v>0</v>
      </c>
      <c r="BK65" s="8"/>
      <c r="BL65" s="720">
        <f>Prices!$D105</f>
        <v>0</v>
      </c>
      <c r="BM65" s="13">
        <f t="shared" si="567"/>
        <v>0</v>
      </c>
      <c r="BN65" s="13">
        <f t="shared" si="568"/>
        <v>0</v>
      </c>
      <c r="BO65" s="13">
        <f t="shared" si="569"/>
        <v>0</v>
      </c>
      <c r="BP65" s="151"/>
      <c r="BQ65" s="155"/>
      <c r="BR65" s="10"/>
      <c r="BS65" s="44" t="s">
        <v>77</v>
      </c>
      <c r="BT65" s="1041" t="str">
        <f>Prices!$A$105</f>
        <v xml:space="preserve">glazing  </v>
      </c>
      <c r="BU65" s="1041"/>
      <c r="BV65" s="1042" t="s">
        <v>80</v>
      </c>
      <c r="BW65" s="1042"/>
      <c r="BX65" s="68">
        <v>0</v>
      </c>
      <c r="BY65" s="8"/>
      <c r="BZ65" s="720">
        <f>Prices!$D105</f>
        <v>0</v>
      </c>
      <c r="CA65" s="13">
        <f t="shared" si="572"/>
        <v>0</v>
      </c>
      <c r="CB65" s="13">
        <f t="shared" si="573"/>
        <v>0</v>
      </c>
      <c r="CC65" s="13">
        <f t="shared" si="574"/>
        <v>0</v>
      </c>
      <c r="CD65" s="151"/>
      <c r="CE65" s="155"/>
      <c r="CF65" s="10"/>
      <c r="CG65" s="44" t="s">
        <v>77</v>
      </c>
      <c r="CH65" s="1041" t="str">
        <f>Prices!$A$105</f>
        <v xml:space="preserve">glazing  </v>
      </c>
      <c r="CI65" s="1041"/>
      <c r="CJ65" s="1042" t="s">
        <v>80</v>
      </c>
      <c r="CK65" s="1042"/>
      <c r="CL65" s="68">
        <v>0</v>
      </c>
      <c r="CM65" s="8"/>
      <c r="CN65" s="720">
        <f>Prices!$D105</f>
        <v>0</v>
      </c>
      <c r="CO65" s="13">
        <f t="shared" si="577"/>
        <v>0</v>
      </c>
      <c r="CP65" s="13">
        <f t="shared" si="578"/>
        <v>0</v>
      </c>
      <c r="CQ65" s="13">
        <f t="shared" si="579"/>
        <v>0</v>
      </c>
      <c r="CR65" s="151"/>
      <c r="CS65" s="155"/>
      <c r="CT65" s="10"/>
      <c r="CU65" s="44" t="s">
        <v>77</v>
      </c>
      <c r="CV65" s="1041" t="str">
        <f>Prices!$A$105</f>
        <v xml:space="preserve">glazing  </v>
      </c>
      <c r="CW65" s="1041"/>
      <c r="CX65" s="1042" t="s">
        <v>80</v>
      </c>
      <c r="CY65" s="1042"/>
      <c r="CZ65" s="68">
        <v>0</v>
      </c>
      <c r="DA65" s="8"/>
      <c r="DB65" s="720">
        <f>Prices!$D105</f>
        <v>0</v>
      </c>
      <c r="DC65" s="13">
        <f t="shared" si="582"/>
        <v>0</v>
      </c>
      <c r="DD65" s="13">
        <f t="shared" si="583"/>
        <v>0</v>
      </c>
      <c r="DE65" s="13">
        <f t="shared" si="584"/>
        <v>0</v>
      </c>
      <c r="DF65" s="151"/>
      <c r="DG65" s="155"/>
      <c r="DH65" s="10"/>
      <c r="DI65" s="44" t="s">
        <v>77</v>
      </c>
      <c r="DJ65" s="1041" t="str">
        <f>Prices!$A$105</f>
        <v xml:space="preserve">glazing  </v>
      </c>
      <c r="DK65" s="1041"/>
      <c r="DL65" s="1042" t="s">
        <v>80</v>
      </c>
      <c r="DM65" s="1042"/>
      <c r="DN65" s="68">
        <v>0</v>
      </c>
      <c r="DO65" s="8"/>
      <c r="DP65" s="720">
        <f>Prices!$D105</f>
        <v>0</v>
      </c>
      <c r="DQ65" s="13">
        <f t="shared" si="587"/>
        <v>0</v>
      </c>
      <c r="DR65" s="13">
        <f t="shared" si="588"/>
        <v>0</v>
      </c>
      <c r="DS65" s="13">
        <f t="shared" si="589"/>
        <v>0</v>
      </c>
      <c r="DT65" s="151"/>
      <c r="DU65" s="155"/>
      <c r="DV65" s="10"/>
      <c r="DW65" s="44" t="s">
        <v>77</v>
      </c>
      <c r="DX65" s="1041" t="str">
        <f>Prices!$A$105</f>
        <v xml:space="preserve">glazing  </v>
      </c>
      <c r="DY65" s="1041"/>
      <c r="DZ65" s="1042" t="s">
        <v>80</v>
      </c>
      <c r="EA65" s="1042"/>
      <c r="EB65" s="68">
        <v>0</v>
      </c>
      <c r="EC65" s="8"/>
      <c r="ED65" s="720">
        <f>Prices!$D105</f>
        <v>0</v>
      </c>
      <c r="EE65" s="13">
        <f t="shared" si="592"/>
        <v>0</v>
      </c>
      <c r="EF65" s="13">
        <f t="shared" si="593"/>
        <v>0</v>
      </c>
      <c r="EG65" s="13">
        <f t="shared" si="594"/>
        <v>0</v>
      </c>
      <c r="EH65" s="151"/>
      <c r="EI65" s="155"/>
      <c r="EJ65" s="10"/>
      <c r="EK65" s="44" t="s">
        <v>99</v>
      </c>
      <c r="EL65" s="95" t="s">
        <v>112</v>
      </c>
      <c r="EM65" s="744">
        <f t="shared" si="548"/>
        <v>0</v>
      </c>
      <c r="EN65" s="147"/>
      <c r="EO65" s="147"/>
      <c r="EP65" s="744">
        <f t="shared" si="549"/>
        <v>0</v>
      </c>
      <c r="EQ65" s="190">
        <f>G88*$C$2+U88*$Q$2+AI88*$AE$2+AW88*$AS$2+BK88*$BG$2+BY88*$BU$2+CM88*$CI$2+DA88*$CW$2+DO88*$DK$2+EC88*$DY$2</f>
        <v>0</v>
      </c>
      <c r="ER65" s="116">
        <f t="shared" si="550"/>
        <v>0</v>
      </c>
      <c r="ES65" s="81">
        <f t="shared" si="551"/>
        <v>0</v>
      </c>
      <c r="ET65" s="280">
        <v>0</v>
      </c>
      <c r="EU65" s="9" t="s">
        <v>109</v>
      </c>
      <c r="EV65" s="583">
        <f>IF(ER$4=0,0,EQ65/$ER$4*$EX$4)</f>
        <v>0</v>
      </c>
      <c r="EW65" s="579">
        <f t="shared" si="86"/>
        <v>0</v>
      </c>
      <c r="EX65" s="582">
        <f t="shared" si="552"/>
        <v>0</v>
      </c>
      <c r="EY65" s="112"/>
      <c r="EZ65" s="573"/>
      <c r="FA65" s="55"/>
      <c r="FC65" s="44" t="s">
        <v>66</v>
      </c>
      <c r="FD65" s="11" t="s">
        <v>48</v>
      </c>
      <c r="FE65" s="141">
        <v>0</v>
      </c>
      <c r="FF65" s="141">
        <v>0</v>
      </c>
      <c r="FG65" s="142">
        <v>0</v>
      </c>
      <c r="FH65" s="139" t="s">
        <v>21</v>
      </c>
      <c r="FI65" s="122">
        <f t="shared" si="599"/>
        <v>0</v>
      </c>
      <c r="FJ65" s="602">
        <v>0</v>
      </c>
      <c r="FK65" s="604">
        <f t="shared" si="600"/>
        <v>0</v>
      </c>
      <c r="FL65" s="592"/>
      <c r="FM65" s="573"/>
      <c r="FN65" s="607"/>
      <c r="FO65" s="127"/>
      <c r="FP65" s="87" t="s">
        <v>244</v>
      </c>
      <c r="FQ65" s="522">
        <f>EX20</f>
        <v>0</v>
      </c>
      <c r="FR65" s="496">
        <f>FN19</f>
        <v>0</v>
      </c>
      <c r="FS65" s="567"/>
    </row>
    <row r="66" spans="1:175" x14ac:dyDescent="0.25">
      <c r="A66" s="44" t="s">
        <v>77</v>
      </c>
      <c r="B66" s="1041" t="str">
        <f>Prices!$A$106</f>
        <v xml:space="preserve">glazing  </v>
      </c>
      <c r="C66" s="1041"/>
      <c r="D66" s="1042" t="s">
        <v>81</v>
      </c>
      <c r="E66" s="1042"/>
      <c r="F66" s="68">
        <v>0</v>
      </c>
      <c r="G66" s="8"/>
      <c r="H66" s="720">
        <f>Prices!$D106</f>
        <v>0</v>
      </c>
      <c r="I66" s="13">
        <f t="shared" si="597"/>
        <v>0</v>
      </c>
      <c r="J66" s="13">
        <f t="shared" si="553"/>
        <v>0</v>
      </c>
      <c r="K66" s="13">
        <f t="shared" si="554"/>
        <v>0</v>
      </c>
      <c r="L66" s="151"/>
      <c r="M66" s="155"/>
      <c r="N66" s="10"/>
      <c r="O66" s="44" t="s">
        <v>77</v>
      </c>
      <c r="P66" s="1041" t="str">
        <f>Prices!$A$106</f>
        <v xml:space="preserve">glazing  </v>
      </c>
      <c r="Q66" s="1041"/>
      <c r="R66" s="1042" t="s">
        <v>81</v>
      </c>
      <c r="S66" s="1042"/>
      <c r="T66" s="68">
        <v>0</v>
      </c>
      <c r="U66" s="8"/>
      <c r="V66" s="720">
        <f>Prices!$D106</f>
        <v>0</v>
      </c>
      <c r="W66" s="13">
        <f t="shared" si="598"/>
        <v>0</v>
      </c>
      <c r="X66" s="13">
        <f t="shared" si="555"/>
        <v>0</v>
      </c>
      <c r="Y66" s="13">
        <f t="shared" si="556"/>
        <v>0</v>
      </c>
      <c r="Z66" s="151"/>
      <c r="AA66" s="155"/>
      <c r="AB66" s="10"/>
      <c r="AC66" s="44" t="s">
        <v>77</v>
      </c>
      <c r="AD66" s="1041" t="str">
        <f>Prices!$A$106</f>
        <v xml:space="preserve">glazing  </v>
      </c>
      <c r="AE66" s="1041"/>
      <c r="AF66" s="1042" t="s">
        <v>81</v>
      </c>
      <c r="AG66" s="1042"/>
      <c r="AH66" s="68">
        <v>0</v>
      </c>
      <c r="AI66" s="8"/>
      <c r="AJ66" s="720">
        <f>Prices!$D106</f>
        <v>0</v>
      </c>
      <c r="AK66" s="13">
        <f t="shared" si="557"/>
        <v>0</v>
      </c>
      <c r="AL66" s="13">
        <f t="shared" si="558"/>
        <v>0</v>
      </c>
      <c r="AM66" s="13">
        <f t="shared" si="559"/>
        <v>0</v>
      </c>
      <c r="AN66" s="151"/>
      <c r="AO66" s="155"/>
      <c r="AP66" s="10"/>
      <c r="AQ66" s="44" t="s">
        <v>77</v>
      </c>
      <c r="AR66" s="1041" t="str">
        <f>Prices!$A$106</f>
        <v xml:space="preserve">glazing  </v>
      </c>
      <c r="AS66" s="1041"/>
      <c r="AT66" s="1042" t="s">
        <v>81</v>
      </c>
      <c r="AU66" s="1042"/>
      <c r="AV66" s="68">
        <v>0</v>
      </c>
      <c r="AW66" s="8"/>
      <c r="AX66" s="720">
        <f>Prices!$D106</f>
        <v>0</v>
      </c>
      <c r="AY66" s="13">
        <f t="shared" si="562"/>
        <v>0</v>
      </c>
      <c r="AZ66" s="13">
        <f t="shared" si="563"/>
        <v>0</v>
      </c>
      <c r="BA66" s="13">
        <f t="shared" si="564"/>
        <v>0</v>
      </c>
      <c r="BB66" s="151"/>
      <c r="BC66" s="155"/>
      <c r="BD66" s="10"/>
      <c r="BE66" s="44" t="s">
        <v>77</v>
      </c>
      <c r="BF66" s="1041" t="str">
        <f>Prices!$A$106</f>
        <v xml:space="preserve">glazing  </v>
      </c>
      <c r="BG66" s="1041"/>
      <c r="BH66" s="1042" t="s">
        <v>81</v>
      </c>
      <c r="BI66" s="1042"/>
      <c r="BJ66" s="68">
        <v>0</v>
      </c>
      <c r="BK66" s="8"/>
      <c r="BL66" s="720">
        <f>Prices!$D106</f>
        <v>0</v>
      </c>
      <c r="BM66" s="13">
        <f t="shared" si="567"/>
        <v>0</v>
      </c>
      <c r="BN66" s="13">
        <f t="shared" si="568"/>
        <v>0</v>
      </c>
      <c r="BO66" s="13">
        <f t="shared" si="569"/>
        <v>0</v>
      </c>
      <c r="BP66" s="151"/>
      <c r="BQ66" s="155"/>
      <c r="BR66" s="10"/>
      <c r="BS66" s="44" t="s">
        <v>77</v>
      </c>
      <c r="BT66" s="1041" t="str">
        <f>Prices!$A$106</f>
        <v xml:space="preserve">glazing  </v>
      </c>
      <c r="BU66" s="1041"/>
      <c r="BV66" s="1042" t="s">
        <v>81</v>
      </c>
      <c r="BW66" s="1042"/>
      <c r="BX66" s="68">
        <v>0</v>
      </c>
      <c r="BY66" s="8"/>
      <c r="BZ66" s="720">
        <f>Prices!$D106</f>
        <v>0</v>
      </c>
      <c r="CA66" s="13">
        <f t="shared" si="572"/>
        <v>0</v>
      </c>
      <c r="CB66" s="13">
        <f t="shared" si="573"/>
        <v>0</v>
      </c>
      <c r="CC66" s="13">
        <f t="shared" si="574"/>
        <v>0</v>
      </c>
      <c r="CD66" s="151"/>
      <c r="CE66" s="155"/>
      <c r="CF66" s="10"/>
      <c r="CG66" s="44" t="s">
        <v>77</v>
      </c>
      <c r="CH66" s="1041" t="str">
        <f>Prices!$A$106</f>
        <v xml:space="preserve">glazing  </v>
      </c>
      <c r="CI66" s="1041"/>
      <c r="CJ66" s="1042" t="s">
        <v>81</v>
      </c>
      <c r="CK66" s="1042"/>
      <c r="CL66" s="68">
        <v>0</v>
      </c>
      <c r="CM66" s="8"/>
      <c r="CN66" s="720">
        <f>Prices!$D106</f>
        <v>0</v>
      </c>
      <c r="CO66" s="13">
        <f t="shared" si="577"/>
        <v>0</v>
      </c>
      <c r="CP66" s="13">
        <f t="shared" si="578"/>
        <v>0</v>
      </c>
      <c r="CQ66" s="13">
        <f t="shared" si="579"/>
        <v>0</v>
      </c>
      <c r="CR66" s="151"/>
      <c r="CS66" s="155"/>
      <c r="CT66" s="10"/>
      <c r="CU66" s="44" t="s">
        <v>77</v>
      </c>
      <c r="CV66" s="1041" t="str">
        <f>Prices!$A$106</f>
        <v xml:space="preserve">glazing  </v>
      </c>
      <c r="CW66" s="1041"/>
      <c r="CX66" s="1042" t="s">
        <v>81</v>
      </c>
      <c r="CY66" s="1042"/>
      <c r="CZ66" s="68">
        <v>0</v>
      </c>
      <c r="DA66" s="8"/>
      <c r="DB66" s="720">
        <f>Prices!$D106</f>
        <v>0</v>
      </c>
      <c r="DC66" s="13">
        <f t="shared" si="582"/>
        <v>0</v>
      </c>
      <c r="DD66" s="13">
        <f t="shared" si="583"/>
        <v>0</v>
      </c>
      <c r="DE66" s="13">
        <f t="shared" si="584"/>
        <v>0</v>
      </c>
      <c r="DF66" s="151"/>
      <c r="DG66" s="155"/>
      <c r="DH66" s="10"/>
      <c r="DI66" s="44" t="s">
        <v>77</v>
      </c>
      <c r="DJ66" s="1041" t="str">
        <f>Prices!$A$106</f>
        <v xml:space="preserve">glazing  </v>
      </c>
      <c r="DK66" s="1041"/>
      <c r="DL66" s="1042" t="s">
        <v>81</v>
      </c>
      <c r="DM66" s="1042"/>
      <c r="DN66" s="68">
        <v>0</v>
      </c>
      <c r="DO66" s="8"/>
      <c r="DP66" s="720">
        <f>Prices!$D106</f>
        <v>0</v>
      </c>
      <c r="DQ66" s="13">
        <f t="shared" si="587"/>
        <v>0</v>
      </c>
      <c r="DR66" s="13">
        <f t="shared" si="588"/>
        <v>0</v>
      </c>
      <c r="DS66" s="13">
        <f t="shared" si="589"/>
        <v>0</v>
      </c>
      <c r="DT66" s="151"/>
      <c r="DU66" s="155"/>
      <c r="DV66" s="10"/>
      <c r="DW66" s="44" t="s">
        <v>77</v>
      </c>
      <c r="DX66" s="1041" t="str">
        <f>Prices!$A$106</f>
        <v xml:space="preserve">glazing  </v>
      </c>
      <c r="DY66" s="1041"/>
      <c r="DZ66" s="1042" t="s">
        <v>81</v>
      </c>
      <c r="EA66" s="1042"/>
      <c r="EB66" s="68">
        <v>0</v>
      </c>
      <c r="EC66" s="8"/>
      <c r="ED66" s="720">
        <f>Prices!$D106</f>
        <v>0</v>
      </c>
      <c r="EE66" s="13">
        <f t="shared" si="592"/>
        <v>0</v>
      </c>
      <c r="EF66" s="13">
        <f t="shared" si="593"/>
        <v>0</v>
      </c>
      <c r="EG66" s="13">
        <f t="shared" si="594"/>
        <v>0</v>
      </c>
      <c r="EH66" s="151"/>
      <c r="EI66" s="155"/>
      <c r="EJ66" s="10"/>
      <c r="EK66" s="44" t="s">
        <v>99</v>
      </c>
      <c r="EL66" s="95" t="s">
        <v>153</v>
      </c>
      <c r="EM66" s="744">
        <f t="shared" si="548"/>
        <v>0</v>
      </c>
      <c r="EN66" s="112"/>
      <c r="EO66" s="112"/>
      <c r="EP66" s="745">
        <f t="shared" si="549"/>
        <v>0</v>
      </c>
      <c r="EQ66" s="14"/>
      <c r="ER66" s="116">
        <f t="shared" si="550"/>
        <v>0</v>
      </c>
      <c r="ES66" s="81">
        <f t="shared" si="551"/>
        <v>0</v>
      </c>
      <c r="ET66" s="280">
        <v>0</v>
      </c>
      <c r="EU66" s="9" t="s">
        <v>45</v>
      </c>
      <c r="EV66" s="583">
        <f>IF(ER$4=0,0,EP66/$ER$4*$EX$4)</f>
        <v>0</v>
      </c>
      <c r="EW66" s="579">
        <f t="shared" si="86"/>
        <v>0</v>
      </c>
      <c r="EX66" s="582">
        <f t="shared" si="552"/>
        <v>0</v>
      </c>
      <c r="EY66" s="112"/>
      <c r="EZ66" s="576"/>
      <c r="FA66" s="162"/>
      <c r="FC66" s="44" t="s">
        <v>67</v>
      </c>
      <c r="FD66" s="11" t="s">
        <v>144</v>
      </c>
      <c r="FE66" s="141">
        <v>0</v>
      </c>
      <c r="FF66" s="141">
        <v>0</v>
      </c>
      <c r="FG66" s="142">
        <v>0</v>
      </c>
      <c r="FH66" s="139" t="s">
        <v>109</v>
      </c>
      <c r="FI66" s="122">
        <f t="shared" si="599"/>
        <v>0</v>
      </c>
      <c r="FJ66" s="602">
        <v>0</v>
      </c>
      <c r="FK66" s="604">
        <f t="shared" si="600"/>
        <v>0</v>
      </c>
      <c r="FL66" s="592"/>
      <c r="FM66" s="573"/>
      <c r="FN66" s="610">
        <f>SUM(FK66:FK67)</f>
        <v>0</v>
      </c>
      <c r="FO66" s="127">
        <f>IF(FO$4=0,0,FN66/$FO$4)</f>
        <v>0</v>
      </c>
      <c r="FP66" s="87" t="s">
        <v>67</v>
      </c>
      <c r="FQ66" s="522">
        <f>EX82</f>
        <v>0</v>
      </c>
      <c r="FR66" s="496">
        <f>FN66</f>
        <v>0</v>
      </c>
      <c r="FS66" s="567">
        <f>SUM(FQ66:FR67)</f>
        <v>0</v>
      </c>
    </row>
    <row r="67" spans="1:175" x14ac:dyDescent="0.25">
      <c r="A67" s="44" t="s">
        <v>77</v>
      </c>
      <c r="B67" s="1041" t="str">
        <f>Prices!$A$107</f>
        <v xml:space="preserve">glazing  </v>
      </c>
      <c r="C67" s="1041"/>
      <c r="D67" s="1042" t="s">
        <v>82</v>
      </c>
      <c r="E67" s="1042"/>
      <c r="F67" s="68">
        <v>0</v>
      </c>
      <c r="G67" s="8"/>
      <c r="H67" s="720">
        <f>Prices!$D107</f>
        <v>0</v>
      </c>
      <c r="I67" s="13">
        <f t="shared" si="597"/>
        <v>0</v>
      </c>
      <c r="J67" s="13">
        <f t="shared" si="553"/>
        <v>0</v>
      </c>
      <c r="K67" s="13">
        <f t="shared" si="554"/>
        <v>0</v>
      </c>
      <c r="L67" s="151"/>
      <c r="M67" s="155"/>
      <c r="N67" s="10"/>
      <c r="O67" s="44" t="s">
        <v>77</v>
      </c>
      <c r="P67" s="1041" t="str">
        <f>Prices!$A$107</f>
        <v xml:space="preserve">glazing  </v>
      </c>
      <c r="Q67" s="1041"/>
      <c r="R67" s="1042" t="s">
        <v>82</v>
      </c>
      <c r="S67" s="1042"/>
      <c r="T67" s="68">
        <v>0</v>
      </c>
      <c r="U67" s="8"/>
      <c r="V67" s="720">
        <f>Prices!$D107</f>
        <v>0</v>
      </c>
      <c r="W67" s="13">
        <f t="shared" si="598"/>
        <v>0</v>
      </c>
      <c r="X67" s="13">
        <f t="shared" si="555"/>
        <v>0</v>
      </c>
      <c r="Y67" s="13">
        <f t="shared" si="556"/>
        <v>0</v>
      </c>
      <c r="Z67" s="151"/>
      <c r="AA67" s="155"/>
      <c r="AB67" s="10"/>
      <c r="AC67" s="44" t="s">
        <v>77</v>
      </c>
      <c r="AD67" s="1041" t="str">
        <f>Prices!$A$107</f>
        <v xml:space="preserve">glazing  </v>
      </c>
      <c r="AE67" s="1041"/>
      <c r="AF67" s="1042" t="s">
        <v>82</v>
      </c>
      <c r="AG67" s="1042"/>
      <c r="AH67" s="68">
        <v>0</v>
      </c>
      <c r="AI67" s="8"/>
      <c r="AJ67" s="720">
        <f>Prices!$D107</f>
        <v>0</v>
      </c>
      <c r="AK67" s="13">
        <f t="shared" si="557"/>
        <v>0</v>
      </c>
      <c r="AL67" s="13">
        <f t="shared" si="558"/>
        <v>0</v>
      </c>
      <c r="AM67" s="13">
        <f t="shared" si="559"/>
        <v>0</v>
      </c>
      <c r="AN67" s="151"/>
      <c r="AO67" s="155"/>
      <c r="AP67" s="10"/>
      <c r="AQ67" s="44" t="s">
        <v>77</v>
      </c>
      <c r="AR67" s="1041" t="str">
        <f>Prices!$A$107</f>
        <v xml:space="preserve">glazing  </v>
      </c>
      <c r="AS67" s="1041"/>
      <c r="AT67" s="1042" t="s">
        <v>82</v>
      </c>
      <c r="AU67" s="1042"/>
      <c r="AV67" s="68">
        <v>0</v>
      </c>
      <c r="AW67" s="8"/>
      <c r="AX67" s="720">
        <f>Prices!$D107</f>
        <v>0</v>
      </c>
      <c r="AY67" s="13">
        <f t="shared" si="562"/>
        <v>0</v>
      </c>
      <c r="AZ67" s="13">
        <f t="shared" si="563"/>
        <v>0</v>
      </c>
      <c r="BA67" s="13">
        <f t="shared" si="564"/>
        <v>0</v>
      </c>
      <c r="BB67" s="151"/>
      <c r="BC67" s="155"/>
      <c r="BD67" s="10"/>
      <c r="BE67" s="44" t="s">
        <v>77</v>
      </c>
      <c r="BF67" s="1041" t="str">
        <f>Prices!$A$107</f>
        <v xml:space="preserve">glazing  </v>
      </c>
      <c r="BG67" s="1041"/>
      <c r="BH67" s="1042" t="s">
        <v>82</v>
      </c>
      <c r="BI67" s="1042"/>
      <c r="BJ67" s="68">
        <v>0</v>
      </c>
      <c r="BK67" s="8"/>
      <c r="BL67" s="720">
        <f>Prices!$D107</f>
        <v>0</v>
      </c>
      <c r="BM67" s="13">
        <f t="shared" si="567"/>
        <v>0</v>
      </c>
      <c r="BN67" s="13">
        <f t="shared" si="568"/>
        <v>0</v>
      </c>
      <c r="BO67" s="13">
        <f t="shared" si="569"/>
        <v>0</v>
      </c>
      <c r="BP67" s="151"/>
      <c r="BQ67" s="155"/>
      <c r="BR67" s="10"/>
      <c r="BS67" s="44" t="s">
        <v>77</v>
      </c>
      <c r="BT67" s="1041" t="str">
        <f>Prices!$A$107</f>
        <v xml:space="preserve">glazing  </v>
      </c>
      <c r="BU67" s="1041"/>
      <c r="BV67" s="1042" t="s">
        <v>82</v>
      </c>
      <c r="BW67" s="1042"/>
      <c r="BX67" s="68">
        <v>0</v>
      </c>
      <c r="BY67" s="8"/>
      <c r="BZ67" s="720">
        <f>Prices!$D107</f>
        <v>0</v>
      </c>
      <c r="CA67" s="13">
        <f t="shared" si="572"/>
        <v>0</v>
      </c>
      <c r="CB67" s="13">
        <f t="shared" si="573"/>
        <v>0</v>
      </c>
      <c r="CC67" s="13">
        <f t="shared" si="574"/>
        <v>0</v>
      </c>
      <c r="CD67" s="151"/>
      <c r="CE67" s="155"/>
      <c r="CF67" s="10"/>
      <c r="CG67" s="44" t="s">
        <v>77</v>
      </c>
      <c r="CH67" s="1041" t="str">
        <f>Prices!$A$107</f>
        <v xml:space="preserve">glazing  </v>
      </c>
      <c r="CI67" s="1041"/>
      <c r="CJ67" s="1042" t="s">
        <v>82</v>
      </c>
      <c r="CK67" s="1042"/>
      <c r="CL67" s="68">
        <v>0</v>
      </c>
      <c r="CM67" s="8"/>
      <c r="CN67" s="720">
        <f>Prices!$D107</f>
        <v>0</v>
      </c>
      <c r="CO67" s="13">
        <f t="shared" si="577"/>
        <v>0</v>
      </c>
      <c r="CP67" s="13">
        <f t="shared" si="578"/>
        <v>0</v>
      </c>
      <c r="CQ67" s="13">
        <f t="shared" si="579"/>
        <v>0</v>
      </c>
      <c r="CR67" s="151"/>
      <c r="CS67" s="155"/>
      <c r="CT67" s="10"/>
      <c r="CU67" s="44" t="s">
        <v>77</v>
      </c>
      <c r="CV67" s="1041" t="str">
        <f>Prices!$A$107</f>
        <v xml:space="preserve">glazing  </v>
      </c>
      <c r="CW67" s="1041"/>
      <c r="CX67" s="1042" t="s">
        <v>82</v>
      </c>
      <c r="CY67" s="1042"/>
      <c r="CZ67" s="68">
        <v>0</v>
      </c>
      <c r="DA67" s="8"/>
      <c r="DB67" s="720">
        <f>Prices!$D107</f>
        <v>0</v>
      </c>
      <c r="DC67" s="13">
        <f t="shared" si="582"/>
        <v>0</v>
      </c>
      <c r="DD67" s="13">
        <f t="shared" si="583"/>
        <v>0</v>
      </c>
      <c r="DE67" s="13">
        <f t="shared" si="584"/>
        <v>0</v>
      </c>
      <c r="DF67" s="151"/>
      <c r="DG67" s="155"/>
      <c r="DH67" s="10"/>
      <c r="DI67" s="44" t="s">
        <v>77</v>
      </c>
      <c r="DJ67" s="1041" t="str">
        <f>Prices!$A$107</f>
        <v xml:space="preserve">glazing  </v>
      </c>
      <c r="DK67" s="1041"/>
      <c r="DL67" s="1042" t="s">
        <v>82</v>
      </c>
      <c r="DM67" s="1042"/>
      <c r="DN67" s="68">
        <v>0</v>
      </c>
      <c r="DO67" s="8"/>
      <c r="DP67" s="720">
        <f>Prices!$D107</f>
        <v>0</v>
      </c>
      <c r="DQ67" s="13">
        <f t="shared" si="587"/>
        <v>0</v>
      </c>
      <c r="DR67" s="13">
        <f t="shared" si="588"/>
        <v>0</v>
      </c>
      <c r="DS67" s="13">
        <f t="shared" si="589"/>
        <v>0</v>
      </c>
      <c r="DT67" s="151"/>
      <c r="DU67" s="155"/>
      <c r="DV67" s="10"/>
      <c r="DW67" s="44" t="s">
        <v>77</v>
      </c>
      <c r="DX67" s="1041" t="str">
        <f>Prices!$A$107</f>
        <v xml:space="preserve">glazing  </v>
      </c>
      <c r="DY67" s="1041"/>
      <c r="DZ67" s="1042" t="s">
        <v>82</v>
      </c>
      <c r="EA67" s="1042"/>
      <c r="EB67" s="68">
        <v>0</v>
      </c>
      <c r="EC67" s="8"/>
      <c r="ED67" s="720">
        <f>Prices!$D107</f>
        <v>0</v>
      </c>
      <c r="EE67" s="13">
        <f t="shared" si="592"/>
        <v>0</v>
      </c>
      <c r="EF67" s="13">
        <f t="shared" si="593"/>
        <v>0</v>
      </c>
      <c r="EG67" s="13">
        <f t="shared" si="594"/>
        <v>0</v>
      </c>
      <c r="EH67" s="151"/>
      <c r="EI67" s="155"/>
      <c r="EJ67" s="10"/>
      <c r="EK67" s="44" t="s">
        <v>91</v>
      </c>
      <c r="EL67" s="95" t="s">
        <v>113</v>
      </c>
      <c r="EM67" s="744">
        <f t="shared" si="548"/>
        <v>0</v>
      </c>
      <c r="EN67" s="147"/>
      <c r="EO67" s="147"/>
      <c r="EP67" s="744">
        <f t="shared" si="549"/>
        <v>0</v>
      </c>
      <c r="EQ67" s="190">
        <f>G90*$C$2+U90*$Q$2+AI90*$AE$2+AW90*$AS$2+BK90*$BG$2+BY90*$BU$2+CM90*$CI$2+DA90*$CW$2+DO90*$DK$2+EC90*$DY$2</f>
        <v>0</v>
      </c>
      <c r="ER67" s="116">
        <f t="shared" si="550"/>
        <v>0</v>
      </c>
      <c r="ES67" s="81">
        <f t="shared" si="551"/>
        <v>0</v>
      </c>
      <c r="ET67" s="280">
        <v>0</v>
      </c>
      <c r="EU67" s="9" t="s">
        <v>109</v>
      </c>
      <c r="EV67" s="583">
        <f>IF(ER$4=0,0,EQ67/$ER$4*$EX$4)</f>
        <v>0</v>
      </c>
      <c r="EW67" s="579">
        <f t="shared" si="86"/>
        <v>0</v>
      </c>
      <c r="EX67" s="582">
        <f t="shared" si="552"/>
        <v>0</v>
      </c>
      <c r="EY67" s="574">
        <f>EZ136</f>
        <v>0</v>
      </c>
      <c r="EZ67" s="542">
        <f>ET136</f>
        <v>0</v>
      </c>
      <c r="FA67" s="567"/>
      <c r="FC67" s="44" t="s">
        <v>67</v>
      </c>
      <c r="FD67" s="11" t="s">
        <v>144</v>
      </c>
      <c r="FE67" s="141">
        <v>0</v>
      </c>
      <c r="FF67" s="141">
        <v>0</v>
      </c>
      <c r="FG67" s="142">
        <v>0</v>
      </c>
      <c r="FH67" s="139" t="s">
        <v>21</v>
      </c>
      <c r="FI67" s="122">
        <f t="shared" si="599"/>
        <v>0</v>
      </c>
      <c r="FJ67" s="602">
        <v>0</v>
      </c>
      <c r="FK67" s="604">
        <f t="shared" si="600"/>
        <v>0</v>
      </c>
      <c r="FL67" s="592"/>
      <c r="FM67" s="573"/>
      <c r="FN67" s="607"/>
      <c r="FO67" s="127"/>
      <c r="FP67" s="87" t="s">
        <v>243</v>
      </c>
      <c r="FQ67" s="522">
        <f>EX21</f>
        <v>0</v>
      </c>
      <c r="FR67" s="496">
        <f>FN21</f>
        <v>0</v>
      </c>
      <c r="FS67" s="567"/>
    </row>
    <row r="68" spans="1:175" x14ac:dyDescent="0.25">
      <c r="A68" s="44" t="s">
        <v>77</v>
      </c>
      <c r="B68" s="1041" t="str">
        <f>Prices!$A$108</f>
        <v xml:space="preserve">glazing  </v>
      </c>
      <c r="C68" s="1041"/>
      <c r="D68" s="1042" t="s">
        <v>83</v>
      </c>
      <c r="E68" s="1042"/>
      <c r="F68" s="68">
        <v>0</v>
      </c>
      <c r="G68" s="8"/>
      <c r="H68" s="720">
        <f>Prices!$D108</f>
        <v>0</v>
      </c>
      <c r="I68" s="13">
        <f t="shared" si="597"/>
        <v>0</v>
      </c>
      <c r="J68" s="13">
        <f t="shared" si="553"/>
        <v>0</v>
      </c>
      <c r="K68" s="13">
        <f t="shared" si="554"/>
        <v>0</v>
      </c>
      <c r="L68" s="151"/>
      <c r="M68" s="155"/>
      <c r="N68" s="15"/>
      <c r="O68" s="44" t="s">
        <v>77</v>
      </c>
      <c r="P68" s="1041" t="str">
        <f>Prices!$A$108</f>
        <v xml:space="preserve">glazing  </v>
      </c>
      <c r="Q68" s="1041"/>
      <c r="R68" s="1042" t="s">
        <v>83</v>
      </c>
      <c r="S68" s="1042"/>
      <c r="T68" s="68">
        <v>0</v>
      </c>
      <c r="U68" s="8"/>
      <c r="V68" s="720">
        <f>Prices!$D108</f>
        <v>0</v>
      </c>
      <c r="W68" s="13">
        <f t="shared" si="598"/>
        <v>0</v>
      </c>
      <c r="X68" s="13">
        <f t="shared" si="555"/>
        <v>0</v>
      </c>
      <c r="Y68" s="13">
        <f t="shared" si="556"/>
        <v>0</v>
      </c>
      <c r="Z68" s="151"/>
      <c r="AA68" s="155"/>
      <c r="AB68" s="15"/>
      <c r="AC68" s="44" t="s">
        <v>77</v>
      </c>
      <c r="AD68" s="1041" t="str">
        <f>Prices!$A$108</f>
        <v xml:space="preserve">glazing  </v>
      </c>
      <c r="AE68" s="1041"/>
      <c r="AF68" s="1042" t="s">
        <v>83</v>
      </c>
      <c r="AG68" s="1042"/>
      <c r="AH68" s="68">
        <v>0</v>
      </c>
      <c r="AI68" s="8"/>
      <c r="AJ68" s="720">
        <f>Prices!$D108</f>
        <v>0</v>
      </c>
      <c r="AK68" s="13">
        <f t="shared" si="557"/>
        <v>0</v>
      </c>
      <c r="AL68" s="13">
        <f t="shared" si="558"/>
        <v>0</v>
      </c>
      <c r="AM68" s="13">
        <f t="shared" si="559"/>
        <v>0</v>
      </c>
      <c r="AN68" s="151"/>
      <c r="AO68" s="155"/>
      <c r="AP68" s="15"/>
      <c r="AQ68" s="44" t="s">
        <v>77</v>
      </c>
      <c r="AR68" s="1041" t="str">
        <f>Prices!$A$108</f>
        <v xml:space="preserve">glazing  </v>
      </c>
      <c r="AS68" s="1041"/>
      <c r="AT68" s="1042" t="s">
        <v>83</v>
      </c>
      <c r="AU68" s="1042"/>
      <c r="AV68" s="68">
        <v>0</v>
      </c>
      <c r="AW68" s="8"/>
      <c r="AX68" s="720">
        <f>Prices!$D108</f>
        <v>0</v>
      </c>
      <c r="AY68" s="13">
        <f t="shared" si="562"/>
        <v>0</v>
      </c>
      <c r="AZ68" s="13">
        <f t="shared" si="563"/>
        <v>0</v>
      </c>
      <c r="BA68" s="13">
        <f t="shared" si="564"/>
        <v>0</v>
      </c>
      <c r="BB68" s="151"/>
      <c r="BC68" s="155"/>
      <c r="BD68" s="15"/>
      <c r="BE68" s="44" t="s">
        <v>77</v>
      </c>
      <c r="BF68" s="1041" t="str">
        <f>Prices!$A$108</f>
        <v xml:space="preserve">glazing  </v>
      </c>
      <c r="BG68" s="1041"/>
      <c r="BH68" s="1042" t="s">
        <v>83</v>
      </c>
      <c r="BI68" s="1042"/>
      <c r="BJ68" s="68">
        <v>0</v>
      </c>
      <c r="BK68" s="8"/>
      <c r="BL68" s="720">
        <f>Prices!$D108</f>
        <v>0</v>
      </c>
      <c r="BM68" s="13">
        <f t="shared" si="567"/>
        <v>0</v>
      </c>
      <c r="BN68" s="13">
        <f t="shared" si="568"/>
        <v>0</v>
      </c>
      <c r="BO68" s="13">
        <f t="shared" si="569"/>
        <v>0</v>
      </c>
      <c r="BP68" s="151"/>
      <c r="BQ68" s="155"/>
      <c r="BR68" s="15"/>
      <c r="BS68" s="44" t="s">
        <v>77</v>
      </c>
      <c r="BT68" s="1041" t="str">
        <f>Prices!$A$108</f>
        <v xml:space="preserve">glazing  </v>
      </c>
      <c r="BU68" s="1041"/>
      <c r="BV68" s="1042" t="s">
        <v>83</v>
      </c>
      <c r="BW68" s="1042"/>
      <c r="BX68" s="68">
        <v>0</v>
      </c>
      <c r="BY68" s="8"/>
      <c r="BZ68" s="720">
        <f>Prices!$D108</f>
        <v>0</v>
      </c>
      <c r="CA68" s="13">
        <f t="shared" si="572"/>
        <v>0</v>
      </c>
      <c r="CB68" s="13">
        <f t="shared" si="573"/>
        <v>0</v>
      </c>
      <c r="CC68" s="13">
        <f t="shared" si="574"/>
        <v>0</v>
      </c>
      <c r="CD68" s="151"/>
      <c r="CE68" s="155"/>
      <c r="CF68" s="15"/>
      <c r="CG68" s="44" t="s">
        <v>77</v>
      </c>
      <c r="CH68" s="1041" t="str">
        <f>Prices!$A$108</f>
        <v xml:space="preserve">glazing  </v>
      </c>
      <c r="CI68" s="1041"/>
      <c r="CJ68" s="1042" t="s">
        <v>83</v>
      </c>
      <c r="CK68" s="1042"/>
      <c r="CL68" s="68">
        <v>0</v>
      </c>
      <c r="CM68" s="8"/>
      <c r="CN68" s="720">
        <f>Prices!$D108</f>
        <v>0</v>
      </c>
      <c r="CO68" s="13">
        <f t="shared" si="577"/>
        <v>0</v>
      </c>
      <c r="CP68" s="13">
        <f t="shared" si="578"/>
        <v>0</v>
      </c>
      <c r="CQ68" s="13">
        <f t="shared" si="579"/>
        <v>0</v>
      </c>
      <c r="CR68" s="151"/>
      <c r="CS68" s="155"/>
      <c r="CT68" s="15"/>
      <c r="CU68" s="44" t="s">
        <v>77</v>
      </c>
      <c r="CV68" s="1041" t="str">
        <f>Prices!$A$108</f>
        <v xml:space="preserve">glazing  </v>
      </c>
      <c r="CW68" s="1041"/>
      <c r="CX68" s="1042" t="s">
        <v>83</v>
      </c>
      <c r="CY68" s="1042"/>
      <c r="CZ68" s="68">
        <v>0</v>
      </c>
      <c r="DA68" s="8"/>
      <c r="DB68" s="720">
        <f>Prices!$D108</f>
        <v>0</v>
      </c>
      <c r="DC68" s="13">
        <f t="shared" si="582"/>
        <v>0</v>
      </c>
      <c r="DD68" s="13">
        <f t="shared" si="583"/>
        <v>0</v>
      </c>
      <c r="DE68" s="13">
        <f t="shared" si="584"/>
        <v>0</v>
      </c>
      <c r="DF68" s="151"/>
      <c r="DG68" s="155"/>
      <c r="DH68" s="15"/>
      <c r="DI68" s="44" t="s">
        <v>77</v>
      </c>
      <c r="DJ68" s="1041" t="str">
        <f>Prices!$A$108</f>
        <v xml:space="preserve">glazing  </v>
      </c>
      <c r="DK68" s="1041"/>
      <c r="DL68" s="1042" t="s">
        <v>83</v>
      </c>
      <c r="DM68" s="1042"/>
      <c r="DN68" s="68">
        <v>0</v>
      </c>
      <c r="DO68" s="8"/>
      <c r="DP68" s="720">
        <f>Prices!$D108</f>
        <v>0</v>
      </c>
      <c r="DQ68" s="13">
        <f t="shared" si="587"/>
        <v>0</v>
      </c>
      <c r="DR68" s="13">
        <f t="shared" si="588"/>
        <v>0</v>
      </c>
      <c r="DS68" s="13">
        <f t="shared" si="589"/>
        <v>0</v>
      </c>
      <c r="DT68" s="151"/>
      <c r="DU68" s="155"/>
      <c r="DV68" s="15"/>
      <c r="DW68" s="44" t="s">
        <v>77</v>
      </c>
      <c r="DX68" s="1041" t="str">
        <f>Prices!$A$108</f>
        <v xml:space="preserve">glazing  </v>
      </c>
      <c r="DY68" s="1041"/>
      <c r="DZ68" s="1042" t="s">
        <v>83</v>
      </c>
      <c r="EA68" s="1042"/>
      <c r="EB68" s="68">
        <v>0</v>
      </c>
      <c r="EC68" s="8"/>
      <c r="ED68" s="720">
        <f>Prices!$D108</f>
        <v>0</v>
      </c>
      <c r="EE68" s="13">
        <f t="shared" si="592"/>
        <v>0</v>
      </c>
      <c r="EF68" s="13">
        <f t="shared" si="593"/>
        <v>0</v>
      </c>
      <c r="EG68" s="13">
        <f t="shared" si="594"/>
        <v>0</v>
      </c>
      <c r="EH68" s="151"/>
      <c r="EI68" s="155"/>
      <c r="EJ68" s="15"/>
      <c r="EK68" s="44" t="s">
        <v>91</v>
      </c>
      <c r="EL68" s="95" t="s">
        <v>113</v>
      </c>
      <c r="EM68" s="744">
        <f t="shared" si="548"/>
        <v>0</v>
      </c>
      <c r="EN68" s="147"/>
      <c r="EO68" s="147"/>
      <c r="EP68" s="744">
        <f t="shared" si="549"/>
        <v>0</v>
      </c>
      <c r="EQ68" s="190">
        <f>G91*$C$2+U91*$Q$2+AI91*$AE$2+AW91*$AS$2+BK91*$BG$2+BY91*$BU$2+CM91*$CI$2+DA91*$CW$2+DO91*$DK$2+EC91*$DY$2</f>
        <v>0</v>
      </c>
      <c r="ER68" s="116">
        <f t="shared" si="550"/>
        <v>0</v>
      </c>
      <c r="ES68" s="81">
        <f t="shared" si="551"/>
        <v>0</v>
      </c>
      <c r="ET68" s="280">
        <v>0</v>
      </c>
      <c r="EU68" s="9" t="s">
        <v>109</v>
      </c>
      <c r="EV68" s="583">
        <f>IF(ER$4=0,0,EQ68/$ER$4*$EX$4)</f>
        <v>0</v>
      </c>
      <c r="EW68" s="579">
        <f t="shared" si="86"/>
        <v>0</v>
      </c>
      <c r="EX68" s="582">
        <f t="shared" si="552"/>
        <v>0</v>
      </c>
      <c r="EY68" s="574"/>
      <c r="EZ68" s="576"/>
      <c r="FA68" s="162"/>
      <c r="FC68" s="44" t="s">
        <v>68</v>
      </c>
      <c r="FD68" s="11" t="s">
        <v>145</v>
      </c>
      <c r="FE68" s="141">
        <v>0</v>
      </c>
      <c r="FF68" s="141">
        <v>0</v>
      </c>
      <c r="FG68" s="142">
        <v>0</v>
      </c>
      <c r="FH68" s="139" t="s">
        <v>109</v>
      </c>
      <c r="FI68" s="122">
        <f t="shared" si="599"/>
        <v>0</v>
      </c>
      <c r="FJ68" s="602">
        <v>0</v>
      </c>
      <c r="FK68" s="604">
        <f t="shared" si="600"/>
        <v>0</v>
      </c>
      <c r="FL68" s="590"/>
      <c r="FM68" s="569"/>
      <c r="FN68" s="610">
        <f>SUM(FK68:FK69)</f>
        <v>0</v>
      </c>
      <c r="FO68" s="127">
        <f>IF(FO$4=0,0,FN68/$FO$4)</f>
        <v>0</v>
      </c>
      <c r="FP68" s="87" t="s">
        <v>68</v>
      </c>
      <c r="FQ68" s="522">
        <f>EX83</f>
        <v>0</v>
      </c>
      <c r="FR68" s="496">
        <f>FN68</f>
        <v>0</v>
      </c>
      <c r="FS68" s="567">
        <f>SUM(FQ68:FR69)</f>
        <v>0</v>
      </c>
    </row>
    <row r="69" spans="1:175" x14ac:dyDescent="0.25">
      <c r="A69" s="44" t="s">
        <v>77</v>
      </c>
      <c r="B69" s="1041" t="str">
        <f>Prices!$A$109</f>
        <v xml:space="preserve">glazing  </v>
      </c>
      <c r="C69" s="1041"/>
      <c r="D69" s="1042" t="s">
        <v>84</v>
      </c>
      <c r="E69" s="1042"/>
      <c r="F69" s="68">
        <v>0</v>
      </c>
      <c r="G69" s="8"/>
      <c r="H69" s="720">
        <f>Prices!$D109</f>
        <v>0</v>
      </c>
      <c r="I69" s="13">
        <f t="shared" si="597"/>
        <v>0</v>
      </c>
      <c r="J69" s="13">
        <f t="shared" si="553"/>
        <v>0</v>
      </c>
      <c r="K69" s="13">
        <f t="shared" si="554"/>
        <v>0</v>
      </c>
      <c r="L69" s="151"/>
      <c r="M69" s="155"/>
      <c r="N69" s="10"/>
      <c r="O69" s="44" t="s">
        <v>77</v>
      </c>
      <c r="P69" s="1041" t="str">
        <f>Prices!$A$109</f>
        <v xml:space="preserve">glazing  </v>
      </c>
      <c r="Q69" s="1041"/>
      <c r="R69" s="1042" t="s">
        <v>84</v>
      </c>
      <c r="S69" s="1042"/>
      <c r="T69" s="68">
        <v>0</v>
      </c>
      <c r="U69" s="8"/>
      <c r="V69" s="720">
        <f>Prices!$D109</f>
        <v>0</v>
      </c>
      <c r="W69" s="13">
        <f t="shared" si="598"/>
        <v>0</v>
      </c>
      <c r="X69" s="13">
        <f t="shared" si="555"/>
        <v>0</v>
      </c>
      <c r="Y69" s="13">
        <f t="shared" si="556"/>
        <v>0</v>
      </c>
      <c r="Z69" s="151"/>
      <c r="AA69" s="155"/>
      <c r="AB69" s="10"/>
      <c r="AC69" s="44" t="s">
        <v>77</v>
      </c>
      <c r="AD69" s="1041" t="str">
        <f>Prices!$A$109</f>
        <v xml:space="preserve">glazing  </v>
      </c>
      <c r="AE69" s="1041"/>
      <c r="AF69" s="1042" t="s">
        <v>84</v>
      </c>
      <c r="AG69" s="1042"/>
      <c r="AH69" s="68">
        <v>0</v>
      </c>
      <c r="AI69" s="8"/>
      <c r="AJ69" s="720">
        <f>Prices!$D109</f>
        <v>0</v>
      </c>
      <c r="AK69" s="13">
        <f t="shared" si="557"/>
        <v>0</v>
      </c>
      <c r="AL69" s="13">
        <f t="shared" si="558"/>
        <v>0</v>
      </c>
      <c r="AM69" s="13">
        <f t="shared" si="559"/>
        <v>0</v>
      </c>
      <c r="AN69" s="151"/>
      <c r="AO69" s="155"/>
      <c r="AP69" s="10"/>
      <c r="AQ69" s="44" t="s">
        <v>77</v>
      </c>
      <c r="AR69" s="1041" t="str">
        <f>Prices!$A$109</f>
        <v xml:space="preserve">glazing  </v>
      </c>
      <c r="AS69" s="1041"/>
      <c r="AT69" s="1042" t="s">
        <v>84</v>
      </c>
      <c r="AU69" s="1042"/>
      <c r="AV69" s="68">
        <v>0</v>
      </c>
      <c r="AW69" s="8"/>
      <c r="AX69" s="720">
        <f>Prices!$D109</f>
        <v>0</v>
      </c>
      <c r="AY69" s="13">
        <f t="shared" si="562"/>
        <v>0</v>
      </c>
      <c r="AZ69" s="13">
        <f t="shared" si="563"/>
        <v>0</v>
      </c>
      <c r="BA69" s="13">
        <f t="shared" si="564"/>
        <v>0</v>
      </c>
      <c r="BB69" s="151"/>
      <c r="BC69" s="155"/>
      <c r="BD69" s="10"/>
      <c r="BE69" s="44" t="s">
        <v>77</v>
      </c>
      <c r="BF69" s="1041" t="str">
        <f>Prices!$A$109</f>
        <v xml:space="preserve">glazing  </v>
      </c>
      <c r="BG69" s="1041"/>
      <c r="BH69" s="1042" t="s">
        <v>84</v>
      </c>
      <c r="BI69" s="1042"/>
      <c r="BJ69" s="68">
        <v>0</v>
      </c>
      <c r="BK69" s="8"/>
      <c r="BL69" s="720">
        <f>Prices!$D109</f>
        <v>0</v>
      </c>
      <c r="BM69" s="13">
        <f t="shared" si="567"/>
        <v>0</v>
      </c>
      <c r="BN69" s="13">
        <f t="shared" si="568"/>
        <v>0</v>
      </c>
      <c r="BO69" s="13">
        <f t="shared" si="569"/>
        <v>0</v>
      </c>
      <c r="BP69" s="151"/>
      <c r="BQ69" s="155"/>
      <c r="BR69" s="10"/>
      <c r="BS69" s="44" t="s">
        <v>77</v>
      </c>
      <c r="BT69" s="1041" t="str">
        <f>Prices!$A$109</f>
        <v xml:space="preserve">glazing  </v>
      </c>
      <c r="BU69" s="1041"/>
      <c r="BV69" s="1042" t="s">
        <v>84</v>
      </c>
      <c r="BW69" s="1042"/>
      <c r="BX69" s="68">
        <v>0</v>
      </c>
      <c r="BY69" s="8"/>
      <c r="BZ69" s="720">
        <f>Prices!$D109</f>
        <v>0</v>
      </c>
      <c r="CA69" s="13">
        <f t="shared" si="572"/>
        <v>0</v>
      </c>
      <c r="CB69" s="13">
        <f t="shared" si="573"/>
        <v>0</v>
      </c>
      <c r="CC69" s="13">
        <f t="shared" si="574"/>
        <v>0</v>
      </c>
      <c r="CD69" s="151"/>
      <c r="CE69" s="155"/>
      <c r="CF69" s="10"/>
      <c r="CG69" s="44" t="s">
        <v>77</v>
      </c>
      <c r="CH69" s="1041" t="str">
        <f>Prices!$A$109</f>
        <v xml:space="preserve">glazing  </v>
      </c>
      <c r="CI69" s="1041"/>
      <c r="CJ69" s="1042" t="s">
        <v>84</v>
      </c>
      <c r="CK69" s="1042"/>
      <c r="CL69" s="68">
        <v>0</v>
      </c>
      <c r="CM69" s="8"/>
      <c r="CN69" s="720">
        <f>Prices!$D109</f>
        <v>0</v>
      </c>
      <c r="CO69" s="13">
        <f t="shared" si="577"/>
        <v>0</v>
      </c>
      <c r="CP69" s="13">
        <f t="shared" si="578"/>
        <v>0</v>
      </c>
      <c r="CQ69" s="13">
        <f t="shared" si="579"/>
        <v>0</v>
      </c>
      <c r="CR69" s="151"/>
      <c r="CS69" s="155"/>
      <c r="CT69" s="10"/>
      <c r="CU69" s="44" t="s">
        <v>77</v>
      </c>
      <c r="CV69" s="1041" t="str">
        <f>Prices!$A$109</f>
        <v xml:space="preserve">glazing  </v>
      </c>
      <c r="CW69" s="1041"/>
      <c r="CX69" s="1042" t="s">
        <v>84</v>
      </c>
      <c r="CY69" s="1042"/>
      <c r="CZ69" s="68">
        <v>0</v>
      </c>
      <c r="DA69" s="8"/>
      <c r="DB69" s="720">
        <f>Prices!$D109</f>
        <v>0</v>
      </c>
      <c r="DC69" s="13">
        <f t="shared" si="582"/>
        <v>0</v>
      </c>
      <c r="DD69" s="13">
        <f t="shared" si="583"/>
        <v>0</v>
      </c>
      <c r="DE69" s="13">
        <f t="shared" si="584"/>
        <v>0</v>
      </c>
      <c r="DF69" s="151"/>
      <c r="DG69" s="155"/>
      <c r="DH69" s="10"/>
      <c r="DI69" s="44" t="s">
        <v>77</v>
      </c>
      <c r="DJ69" s="1041" t="str">
        <f>Prices!$A$109</f>
        <v xml:space="preserve">glazing  </v>
      </c>
      <c r="DK69" s="1041"/>
      <c r="DL69" s="1042" t="s">
        <v>84</v>
      </c>
      <c r="DM69" s="1042"/>
      <c r="DN69" s="68">
        <v>0</v>
      </c>
      <c r="DO69" s="8"/>
      <c r="DP69" s="720">
        <f>Prices!$D109</f>
        <v>0</v>
      </c>
      <c r="DQ69" s="13">
        <f t="shared" si="587"/>
        <v>0</v>
      </c>
      <c r="DR69" s="13">
        <f t="shared" si="588"/>
        <v>0</v>
      </c>
      <c r="DS69" s="13">
        <f t="shared" si="589"/>
        <v>0</v>
      </c>
      <c r="DT69" s="151"/>
      <c r="DU69" s="155"/>
      <c r="DV69" s="10"/>
      <c r="DW69" s="44" t="s">
        <v>77</v>
      </c>
      <c r="DX69" s="1041" t="str">
        <f>Prices!$A$109</f>
        <v xml:space="preserve">glazing  </v>
      </c>
      <c r="DY69" s="1041"/>
      <c r="DZ69" s="1042" t="s">
        <v>84</v>
      </c>
      <c r="EA69" s="1042"/>
      <c r="EB69" s="68">
        <v>0</v>
      </c>
      <c r="EC69" s="8"/>
      <c r="ED69" s="720">
        <f>Prices!$D109</f>
        <v>0</v>
      </c>
      <c r="EE69" s="13">
        <f t="shared" si="592"/>
        <v>0</v>
      </c>
      <c r="EF69" s="13">
        <f t="shared" si="593"/>
        <v>0</v>
      </c>
      <c r="EG69" s="13">
        <f t="shared" si="594"/>
        <v>0</v>
      </c>
      <c r="EH69" s="151"/>
      <c r="EI69" s="155"/>
      <c r="EJ69" s="10"/>
      <c r="EK69" s="44" t="s">
        <v>240</v>
      </c>
      <c r="EL69" s="95" t="s">
        <v>114</v>
      </c>
      <c r="EM69" s="744">
        <f t="shared" si="548"/>
        <v>0</v>
      </c>
      <c r="EN69" s="147"/>
      <c r="EO69" s="147"/>
      <c r="EP69" s="744">
        <f t="shared" si="549"/>
        <v>0</v>
      </c>
      <c r="EQ69" s="190">
        <f>G92*$C$2+U92*$Q$2+AI92*$AE$2+AW92*$AS$2+BK92*$BG$2+BY92*$BU$2+CM92*$CI$2+DA92*$CW$2+DO92*$DK$2+EC92*$DY$2</f>
        <v>0</v>
      </c>
      <c r="ER69" s="116">
        <f t="shared" si="550"/>
        <v>0</v>
      </c>
      <c r="ES69" s="81">
        <f t="shared" si="551"/>
        <v>0</v>
      </c>
      <c r="ET69" s="280">
        <v>0</v>
      </c>
      <c r="EU69" s="9" t="s">
        <v>109</v>
      </c>
      <c r="EV69" s="583">
        <f>IF(ER$4=0,0,EQ69/$ER$4*$EX$4)</f>
        <v>0</v>
      </c>
      <c r="EW69" s="579">
        <f t="shared" si="86"/>
        <v>0</v>
      </c>
      <c r="EX69" s="582">
        <f t="shared" si="552"/>
        <v>0</v>
      </c>
      <c r="EY69" s="574">
        <f>EZ137</f>
        <v>0</v>
      </c>
      <c r="EZ69" s="542">
        <f>ET137</f>
        <v>0</v>
      </c>
      <c r="FA69" s="567"/>
      <c r="FC69" s="44" t="s">
        <v>68</v>
      </c>
      <c r="FD69" s="11" t="s">
        <v>145</v>
      </c>
      <c r="FE69" s="141">
        <v>0</v>
      </c>
      <c r="FF69" s="141">
        <v>0</v>
      </c>
      <c r="FG69" s="142">
        <v>0</v>
      </c>
      <c r="FH69" s="139" t="s">
        <v>21</v>
      </c>
      <c r="FI69" s="122">
        <f t="shared" si="599"/>
        <v>0</v>
      </c>
      <c r="FJ69" s="602">
        <v>0</v>
      </c>
      <c r="FK69" s="604">
        <f t="shared" si="600"/>
        <v>0</v>
      </c>
      <c r="FL69" s="592"/>
      <c r="FM69" s="573"/>
      <c r="FN69" s="607"/>
      <c r="FO69" s="127"/>
      <c r="FP69" s="87" t="s">
        <v>242</v>
      </c>
      <c r="FQ69" s="522">
        <f>EX22</f>
        <v>0</v>
      </c>
      <c r="FR69" s="496">
        <f>FN23</f>
        <v>0</v>
      </c>
      <c r="FS69" s="567"/>
    </row>
    <row r="70" spans="1:175" x14ac:dyDescent="0.25">
      <c r="A70" s="44" t="s">
        <v>77</v>
      </c>
      <c r="B70" s="1041" t="str">
        <f>Prices!$A$110</f>
        <v xml:space="preserve">glazing  </v>
      </c>
      <c r="C70" s="1041"/>
      <c r="D70" s="1042" t="s">
        <v>85</v>
      </c>
      <c r="E70" s="1042"/>
      <c r="F70" s="68">
        <v>0</v>
      </c>
      <c r="G70" s="8"/>
      <c r="H70" s="720">
        <f>Prices!$D110</f>
        <v>0</v>
      </c>
      <c r="I70" s="13">
        <f t="shared" si="597"/>
        <v>0</v>
      </c>
      <c r="J70" s="13">
        <f t="shared" si="553"/>
        <v>0</v>
      </c>
      <c r="K70" s="13">
        <f t="shared" si="554"/>
        <v>0</v>
      </c>
      <c r="L70" s="151"/>
      <c r="M70" s="155"/>
      <c r="N70" s="10"/>
      <c r="O70" s="44" t="s">
        <v>77</v>
      </c>
      <c r="P70" s="1041" t="str">
        <f>Prices!$A$110</f>
        <v xml:space="preserve">glazing  </v>
      </c>
      <c r="Q70" s="1041"/>
      <c r="R70" s="1042" t="s">
        <v>85</v>
      </c>
      <c r="S70" s="1042"/>
      <c r="T70" s="68">
        <v>0</v>
      </c>
      <c r="U70" s="8"/>
      <c r="V70" s="720">
        <f>Prices!$D110</f>
        <v>0</v>
      </c>
      <c r="W70" s="13">
        <f t="shared" si="598"/>
        <v>0</v>
      </c>
      <c r="X70" s="13">
        <f t="shared" si="555"/>
        <v>0</v>
      </c>
      <c r="Y70" s="13">
        <f t="shared" si="556"/>
        <v>0</v>
      </c>
      <c r="Z70" s="151"/>
      <c r="AA70" s="155"/>
      <c r="AB70" s="10"/>
      <c r="AC70" s="44" t="s">
        <v>77</v>
      </c>
      <c r="AD70" s="1041" t="str">
        <f>Prices!$A$110</f>
        <v xml:space="preserve">glazing  </v>
      </c>
      <c r="AE70" s="1041"/>
      <c r="AF70" s="1042" t="s">
        <v>85</v>
      </c>
      <c r="AG70" s="1042"/>
      <c r="AH70" s="68">
        <v>0</v>
      </c>
      <c r="AI70" s="8"/>
      <c r="AJ70" s="720">
        <f>Prices!$D110</f>
        <v>0</v>
      </c>
      <c r="AK70" s="13">
        <f t="shared" si="557"/>
        <v>0</v>
      </c>
      <c r="AL70" s="13">
        <f t="shared" si="558"/>
        <v>0</v>
      </c>
      <c r="AM70" s="13">
        <f t="shared" si="559"/>
        <v>0</v>
      </c>
      <c r="AN70" s="151"/>
      <c r="AO70" s="155"/>
      <c r="AP70" s="10"/>
      <c r="AQ70" s="44" t="s">
        <v>77</v>
      </c>
      <c r="AR70" s="1041" t="str">
        <f>Prices!$A$110</f>
        <v xml:space="preserve">glazing  </v>
      </c>
      <c r="AS70" s="1041"/>
      <c r="AT70" s="1042" t="s">
        <v>85</v>
      </c>
      <c r="AU70" s="1042"/>
      <c r="AV70" s="68">
        <v>0</v>
      </c>
      <c r="AW70" s="8"/>
      <c r="AX70" s="720">
        <f>Prices!$D110</f>
        <v>0</v>
      </c>
      <c r="AY70" s="13">
        <f t="shared" si="562"/>
        <v>0</v>
      </c>
      <c r="AZ70" s="13">
        <f t="shared" si="563"/>
        <v>0</v>
      </c>
      <c r="BA70" s="13">
        <f t="shared" si="564"/>
        <v>0</v>
      </c>
      <c r="BB70" s="151"/>
      <c r="BC70" s="155"/>
      <c r="BD70" s="10"/>
      <c r="BE70" s="44" t="s">
        <v>77</v>
      </c>
      <c r="BF70" s="1041" t="str">
        <f>Prices!$A$110</f>
        <v xml:space="preserve">glazing  </v>
      </c>
      <c r="BG70" s="1041"/>
      <c r="BH70" s="1042" t="s">
        <v>85</v>
      </c>
      <c r="BI70" s="1042"/>
      <c r="BJ70" s="68">
        <v>0</v>
      </c>
      <c r="BK70" s="8"/>
      <c r="BL70" s="720">
        <f>Prices!$D110</f>
        <v>0</v>
      </c>
      <c r="BM70" s="13">
        <f t="shared" si="567"/>
        <v>0</v>
      </c>
      <c r="BN70" s="13">
        <f t="shared" si="568"/>
        <v>0</v>
      </c>
      <c r="BO70" s="13">
        <f t="shared" si="569"/>
        <v>0</v>
      </c>
      <c r="BP70" s="151"/>
      <c r="BQ70" s="155"/>
      <c r="BR70" s="10"/>
      <c r="BS70" s="44" t="s">
        <v>77</v>
      </c>
      <c r="BT70" s="1041" t="str">
        <f>Prices!$A$110</f>
        <v xml:space="preserve">glazing  </v>
      </c>
      <c r="BU70" s="1041"/>
      <c r="BV70" s="1042" t="s">
        <v>85</v>
      </c>
      <c r="BW70" s="1042"/>
      <c r="BX70" s="68">
        <v>0</v>
      </c>
      <c r="BY70" s="8"/>
      <c r="BZ70" s="720">
        <f>Prices!$D110</f>
        <v>0</v>
      </c>
      <c r="CA70" s="13">
        <f t="shared" si="572"/>
        <v>0</v>
      </c>
      <c r="CB70" s="13">
        <f t="shared" si="573"/>
        <v>0</v>
      </c>
      <c r="CC70" s="13">
        <f t="shared" si="574"/>
        <v>0</v>
      </c>
      <c r="CD70" s="151"/>
      <c r="CE70" s="155"/>
      <c r="CF70" s="10"/>
      <c r="CG70" s="44" t="s">
        <v>77</v>
      </c>
      <c r="CH70" s="1041" t="str">
        <f>Prices!$A$110</f>
        <v xml:space="preserve">glazing  </v>
      </c>
      <c r="CI70" s="1041"/>
      <c r="CJ70" s="1042" t="s">
        <v>85</v>
      </c>
      <c r="CK70" s="1042"/>
      <c r="CL70" s="68">
        <v>0</v>
      </c>
      <c r="CM70" s="8"/>
      <c r="CN70" s="720">
        <f>Prices!$D110</f>
        <v>0</v>
      </c>
      <c r="CO70" s="13">
        <f t="shared" si="577"/>
        <v>0</v>
      </c>
      <c r="CP70" s="13">
        <f t="shared" si="578"/>
        <v>0</v>
      </c>
      <c r="CQ70" s="13">
        <f t="shared" si="579"/>
        <v>0</v>
      </c>
      <c r="CR70" s="151"/>
      <c r="CS70" s="155"/>
      <c r="CT70" s="10"/>
      <c r="CU70" s="44" t="s">
        <v>77</v>
      </c>
      <c r="CV70" s="1041" t="str">
        <f>Prices!$A$110</f>
        <v xml:space="preserve">glazing  </v>
      </c>
      <c r="CW70" s="1041"/>
      <c r="CX70" s="1042" t="s">
        <v>85</v>
      </c>
      <c r="CY70" s="1042"/>
      <c r="CZ70" s="68">
        <v>0</v>
      </c>
      <c r="DA70" s="8"/>
      <c r="DB70" s="720">
        <f>Prices!$D110</f>
        <v>0</v>
      </c>
      <c r="DC70" s="13">
        <f t="shared" si="582"/>
        <v>0</v>
      </c>
      <c r="DD70" s="13">
        <f t="shared" si="583"/>
        <v>0</v>
      </c>
      <c r="DE70" s="13">
        <f t="shared" si="584"/>
        <v>0</v>
      </c>
      <c r="DF70" s="151"/>
      <c r="DG70" s="155"/>
      <c r="DH70" s="10"/>
      <c r="DI70" s="44" t="s">
        <v>77</v>
      </c>
      <c r="DJ70" s="1041" t="str">
        <f>Prices!$A$110</f>
        <v xml:space="preserve">glazing  </v>
      </c>
      <c r="DK70" s="1041"/>
      <c r="DL70" s="1042" t="s">
        <v>85</v>
      </c>
      <c r="DM70" s="1042"/>
      <c r="DN70" s="68">
        <v>0</v>
      </c>
      <c r="DO70" s="8"/>
      <c r="DP70" s="720">
        <f>Prices!$D110</f>
        <v>0</v>
      </c>
      <c r="DQ70" s="13">
        <f t="shared" si="587"/>
        <v>0</v>
      </c>
      <c r="DR70" s="13">
        <f t="shared" si="588"/>
        <v>0</v>
      </c>
      <c r="DS70" s="13">
        <f t="shared" si="589"/>
        <v>0</v>
      </c>
      <c r="DT70" s="151"/>
      <c r="DU70" s="155"/>
      <c r="DV70" s="10"/>
      <c r="DW70" s="44" t="s">
        <v>77</v>
      </c>
      <c r="DX70" s="1041" t="str">
        <f>Prices!$A$110</f>
        <v xml:space="preserve">glazing  </v>
      </c>
      <c r="DY70" s="1041"/>
      <c r="DZ70" s="1042" t="s">
        <v>85</v>
      </c>
      <c r="EA70" s="1042"/>
      <c r="EB70" s="68">
        <v>0</v>
      </c>
      <c r="EC70" s="8"/>
      <c r="ED70" s="720">
        <f>Prices!$D110</f>
        <v>0</v>
      </c>
      <c r="EE70" s="13">
        <f t="shared" si="592"/>
        <v>0</v>
      </c>
      <c r="EF70" s="13">
        <f t="shared" si="593"/>
        <v>0</v>
      </c>
      <c r="EG70" s="13">
        <f t="shared" si="594"/>
        <v>0</v>
      </c>
      <c r="EH70" s="151"/>
      <c r="EI70" s="155"/>
      <c r="EJ70" s="10"/>
      <c r="EK70" s="44" t="s">
        <v>241</v>
      </c>
      <c r="EL70" s="95" t="s">
        <v>115</v>
      </c>
      <c r="EM70" s="744">
        <f t="shared" si="548"/>
        <v>0</v>
      </c>
      <c r="EN70" s="147"/>
      <c r="EO70" s="147"/>
      <c r="EP70" s="744">
        <f t="shared" si="549"/>
        <v>0</v>
      </c>
      <c r="EQ70" s="190">
        <f>G93*$C$2+U93*$Q$2+AI93*$AE$2+AW93*$AS$2+BK93*$BG$2+BY93*$BU$2+CM93*$CI$2+DA93*$CW$2+DO93*$DK$2+EC93*$DY$2</f>
        <v>0</v>
      </c>
      <c r="ER70" s="116">
        <f t="shared" si="550"/>
        <v>0</v>
      </c>
      <c r="ES70" s="81">
        <f t="shared" si="551"/>
        <v>0</v>
      </c>
      <c r="ET70" s="280">
        <v>0</v>
      </c>
      <c r="EU70" s="9" t="s">
        <v>109</v>
      </c>
      <c r="EV70" s="583">
        <f>IF(ER$4=0,0,EQ70/$ER$4*$EX$4)</f>
        <v>0</v>
      </c>
      <c r="EW70" s="579">
        <f t="shared" si="86"/>
        <v>0</v>
      </c>
      <c r="EX70" s="582">
        <f t="shared" si="552"/>
        <v>0</v>
      </c>
      <c r="EY70" s="112"/>
      <c r="EZ70" s="573"/>
      <c r="FA70" s="55"/>
      <c r="FC70" s="44"/>
      <c r="FD70" s="11"/>
      <c r="FE70" s="126"/>
      <c r="FF70" s="126"/>
      <c r="FG70" s="436"/>
      <c r="FH70" s="9"/>
      <c r="FI70" s="123"/>
      <c r="FJ70" s="121"/>
      <c r="FK70" s="604"/>
      <c r="FL70" s="592"/>
      <c r="FM70" s="573"/>
      <c r="FN70" s="607"/>
      <c r="FO70" s="127"/>
      <c r="FP70" s="87"/>
      <c r="FQ70" s="522"/>
      <c r="FR70" s="61"/>
      <c r="FS70" s="567"/>
    </row>
    <row r="71" spans="1:175" x14ac:dyDescent="0.25">
      <c r="A71" s="44" t="s">
        <v>77</v>
      </c>
      <c r="B71" s="1041" t="str">
        <f>Prices!$A$111</f>
        <v xml:space="preserve">glazing  </v>
      </c>
      <c r="C71" s="1041"/>
      <c r="D71" s="1042" t="s">
        <v>86</v>
      </c>
      <c r="E71" s="1042"/>
      <c r="F71" s="68">
        <v>0</v>
      </c>
      <c r="G71" s="8"/>
      <c r="H71" s="720">
        <f>Prices!$D111</f>
        <v>0</v>
      </c>
      <c r="I71" s="13">
        <f t="shared" si="597"/>
        <v>0</v>
      </c>
      <c r="J71" s="13">
        <f t="shared" si="553"/>
        <v>0</v>
      </c>
      <c r="K71" s="13">
        <f t="shared" si="554"/>
        <v>0</v>
      </c>
      <c r="L71" s="151"/>
      <c r="M71" s="155"/>
      <c r="N71" s="15"/>
      <c r="O71" s="44" t="s">
        <v>77</v>
      </c>
      <c r="P71" s="1041" t="str">
        <f>Prices!$A$111</f>
        <v xml:space="preserve">glazing  </v>
      </c>
      <c r="Q71" s="1041"/>
      <c r="R71" s="1042" t="s">
        <v>86</v>
      </c>
      <c r="S71" s="1042"/>
      <c r="T71" s="68">
        <v>0</v>
      </c>
      <c r="U71" s="8"/>
      <c r="V71" s="720">
        <f>Prices!$D111</f>
        <v>0</v>
      </c>
      <c r="W71" s="13">
        <f t="shared" si="598"/>
        <v>0</v>
      </c>
      <c r="X71" s="13">
        <f t="shared" si="555"/>
        <v>0</v>
      </c>
      <c r="Y71" s="13">
        <f t="shared" si="556"/>
        <v>0</v>
      </c>
      <c r="Z71" s="151"/>
      <c r="AA71" s="155"/>
      <c r="AB71" s="15"/>
      <c r="AC71" s="44" t="s">
        <v>77</v>
      </c>
      <c r="AD71" s="1041" t="str">
        <f>Prices!$A$111</f>
        <v xml:space="preserve">glazing  </v>
      </c>
      <c r="AE71" s="1041"/>
      <c r="AF71" s="1042" t="s">
        <v>86</v>
      </c>
      <c r="AG71" s="1042"/>
      <c r="AH71" s="68">
        <v>0</v>
      </c>
      <c r="AI71" s="8"/>
      <c r="AJ71" s="720">
        <f>Prices!$D111</f>
        <v>0</v>
      </c>
      <c r="AK71" s="13">
        <f t="shared" si="557"/>
        <v>0</v>
      </c>
      <c r="AL71" s="13">
        <f t="shared" si="558"/>
        <v>0</v>
      </c>
      <c r="AM71" s="13">
        <f t="shared" si="559"/>
        <v>0</v>
      </c>
      <c r="AN71" s="151"/>
      <c r="AO71" s="155"/>
      <c r="AP71" s="15"/>
      <c r="AQ71" s="44" t="s">
        <v>77</v>
      </c>
      <c r="AR71" s="1041" t="str">
        <f>Prices!$A$111</f>
        <v xml:space="preserve">glazing  </v>
      </c>
      <c r="AS71" s="1041"/>
      <c r="AT71" s="1042" t="s">
        <v>86</v>
      </c>
      <c r="AU71" s="1042"/>
      <c r="AV71" s="68">
        <v>0</v>
      </c>
      <c r="AW71" s="8"/>
      <c r="AX71" s="720">
        <f>Prices!$D111</f>
        <v>0</v>
      </c>
      <c r="AY71" s="13">
        <f t="shared" si="562"/>
        <v>0</v>
      </c>
      <c r="AZ71" s="13">
        <f t="shared" si="563"/>
        <v>0</v>
      </c>
      <c r="BA71" s="13">
        <f t="shared" si="564"/>
        <v>0</v>
      </c>
      <c r="BB71" s="151"/>
      <c r="BC71" s="155"/>
      <c r="BD71" s="15"/>
      <c r="BE71" s="44" t="s">
        <v>77</v>
      </c>
      <c r="BF71" s="1041" t="str">
        <f>Prices!$A$111</f>
        <v xml:space="preserve">glazing  </v>
      </c>
      <c r="BG71" s="1041"/>
      <c r="BH71" s="1042" t="s">
        <v>86</v>
      </c>
      <c r="BI71" s="1042"/>
      <c r="BJ71" s="68">
        <v>0</v>
      </c>
      <c r="BK71" s="8"/>
      <c r="BL71" s="720">
        <f>Prices!$D111</f>
        <v>0</v>
      </c>
      <c r="BM71" s="13">
        <f t="shared" si="567"/>
        <v>0</v>
      </c>
      <c r="BN71" s="13">
        <f t="shared" si="568"/>
        <v>0</v>
      </c>
      <c r="BO71" s="13">
        <f t="shared" si="569"/>
        <v>0</v>
      </c>
      <c r="BP71" s="151"/>
      <c r="BQ71" s="155"/>
      <c r="BR71" s="15"/>
      <c r="BS71" s="44" t="s">
        <v>77</v>
      </c>
      <c r="BT71" s="1041" t="str">
        <f>Prices!$A$111</f>
        <v xml:space="preserve">glazing  </v>
      </c>
      <c r="BU71" s="1041"/>
      <c r="BV71" s="1042" t="s">
        <v>86</v>
      </c>
      <c r="BW71" s="1042"/>
      <c r="BX71" s="68">
        <v>0</v>
      </c>
      <c r="BY71" s="8"/>
      <c r="BZ71" s="720">
        <f>Prices!$D111</f>
        <v>0</v>
      </c>
      <c r="CA71" s="13">
        <f t="shared" si="572"/>
        <v>0</v>
      </c>
      <c r="CB71" s="13">
        <f t="shared" si="573"/>
        <v>0</v>
      </c>
      <c r="CC71" s="13">
        <f t="shared" si="574"/>
        <v>0</v>
      </c>
      <c r="CD71" s="151"/>
      <c r="CE71" s="155"/>
      <c r="CF71" s="15"/>
      <c r="CG71" s="44" t="s">
        <v>77</v>
      </c>
      <c r="CH71" s="1041" t="str">
        <f>Prices!$A$111</f>
        <v xml:space="preserve">glazing  </v>
      </c>
      <c r="CI71" s="1041"/>
      <c r="CJ71" s="1042" t="s">
        <v>86</v>
      </c>
      <c r="CK71" s="1042"/>
      <c r="CL71" s="68">
        <v>0</v>
      </c>
      <c r="CM71" s="8"/>
      <c r="CN71" s="720">
        <f>Prices!$D111</f>
        <v>0</v>
      </c>
      <c r="CO71" s="13">
        <f t="shared" si="577"/>
        <v>0</v>
      </c>
      <c r="CP71" s="13">
        <f t="shared" si="578"/>
        <v>0</v>
      </c>
      <c r="CQ71" s="13">
        <f t="shared" si="579"/>
        <v>0</v>
      </c>
      <c r="CR71" s="151"/>
      <c r="CS71" s="155"/>
      <c r="CT71" s="15"/>
      <c r="CU71" s="44" t="s">
        <v>77</v>
      </c>
      <c r="CV71" s="1041" t="str">
        <f>Prices!$A$111</f>
        <v xml:space="preserve">glazing  </v>
      </c>
      <c r="CW71" s="1041"/>
      <c r="CX71" s="1042" t="s">
        <v>86</v>
      </c>
      <c r="CY71" s="1042"/>
      <c r="CZ71" s="68">
        <v>0</v>
      </c>
      <c r="DA71" s="8"/>
      <c r="DB71" s="720">
        <f>Prices!$D111</f>
        <v>0</v>
      </c>
      <c r="DC71" s="13">
        <f t="shared" si="582"/>
        <v>0</v>
      </c>
      <c r="DD71" s="13">
        <f t="shared" si="583"/>
        <v>0</v>
      </c>
      <c r="DE71" s="13">
        <f t="shared" si="584"/>
        <v>0</v>
      </c>
      <c r="DF71" s="151"/>
      <c r="DG71" s="155"/>
      <c r="DH71" s="15"/>
      <c r="DI71" s="44" t="s">
        <v>77</v>
      </c>
      <c r="DJ71" s="1041" t="str">
        <f>Prices!$A$111</f>
        <v xml:space="preserve">glazing  </v>
      </c>
      <c r="DK71" s="1041"/>
      <c r="DL71" s="1042" t="s">
        <v>86</v>
      </c>
      <c r="DM71" s="1042"/>
      <c r="DN71" s="68">
        <v>0</v>
      </c>
      <c r="DO71" s="8"/>
      <c r="DP71" s="720">
        <f>Prices!$D111</f>
        <v>0</v>
      </c>
      <c r="DQ71" s="13">
        <f t="shared" si="587"/>
        <v>0</v>
      </c>
      <c r="DR71" s="13">
        <f t="shared" si="588"/>
        <v>0</v>
      </c>
      <c r="DS71" s="13">
        <f t="shared" si="589"/>
        <v>0</v>
      </c>
      <c r="DT71" s="151"/>
      <c r="DU71" s="155"/>
      <c r="DV71" s="15"/>
      <c r="DW71" s="44" t="s">
        <v>77</v>
      </c>
      <c r="DX71" s="1041" t="str">
        <f>Prices!$A$111</f>
        <v xml:space="preserve">glazing  </v>
      </c>
      <c r="DY71" s="1041"/>
      <c r="DZ71" s="1042" t="s">
        <v>86</v>
      </c>
      <c r="EA71" s="1042"/>
      <c r="EB71" s="68">
        <v>0</v>
      </c>
      <c r="EC71" s="8"/>
      <c r="ED71" s="720">
        <f>Prices!$D111</f>
        <v>0</v>
      </c>
      <c r="EE71" s="13">
        <f t="shared" si="592"/>
        <v>0</v>
      </c>
      <c r="EF71" s="13">
        <f t="shared" si="593"/>
        <v>0</v>
      </c>
      <c r="EG71" s="13">
        <f t="shared" si="594"/>
        <v>0</v>
      </c>
      <c r="EH71" s="151"/>
      <c r="EI71" s="155"/>
      <c r="EJ71" s="15"/>
      <c r="EK71" s="44" t="s">
        <v>92</v>
      </c>
      <c r="EL71" s="148"/>
      <c r="EM71" s="744">
        <f>K95+Y95+AM95+BA95+BO95+CC95+CQ95+DE95+DS95+EG95</f>
        <v>0</v>
      </c>
      <c r="EN71" s="147"/>
      <c r="EO71" s="765" t="s">
        <v>45</v>
      </c>
      <c r="EP71" s="190">
        <f>F95*$C$2+T95*$Q$2+AH95*$AE$2+AV95*$AS$2+BJ95*$BG$2+BX95*$BU$2+CL95*$CI$2+CZ95*$CW$2+DN95*$DK$2+EB95*$DY$2</f>
        <v>0</v>
      </c>
      <c r="EQ71" s="79"/>
      <c r="ER71" s="116">
        <f t="shared" si="550"/>
        <v>0</v>
      </c>
      <c r="ES71" s="81">
        <f t="shared" si="551"/>
        <v>0</v>
      </c>
      <c r="ET71" s="280">
        <v>0</v>
      </c>
      <c r="EU71" s="9" t="s">
        <v>45</v>
      </c>
      <c r="EV71" s="583">
        <f t="shared" ref="EV71:EV79" si="601">IF(ER$4=0,0,EP71/$ER$4*$EX$4)</f>
        <v>0</v>
      </c>
      <c r="EW71" s="579">
        <f t="shared" si="86"/>
        <v>0</v>
      </c>
      <c r="EX71" s="582">
        <f t="shared" si="552"/>
        <v>0</v>
      </c>
      <c r="EY71" s="112"/>
      <c r="EZ71" s="573"/>
      <c r="FA71" s="55"/>
      <c r="FC71" s="44" t="s">
        <v>100</v>
      </c>
      <c r="FD71" s="11" t="s">
        <v>52</v>
      </c>
      <c r="FE71" s="141">
        <v>0</v>
      </c>
      <c r="FF71" s="141">
        <v>0</v>
      </c>
      <c r="FG71" s="142">
        <v>0</v>
      </c>
      <c r="FH71" s="9" t="s">
        <v>63</v>
      </c>
      <c r="FI71" s="122">
        <f>FE71*FF71*FG71</f>
        <v>0</v>
      </c>
      <c r="FJ71" s="602">
        <v>0</v>
      </c>
      <c r="FK71" s="604">
        <f>FI71*FJ71</f>
        <v>0</v>
      </c>
      <c r="FL71" s="591">
        <f>FM133</f>
        <v>0</v>
      </c>
      <c r="FM71" s="544">
        <f>IF(FJ71=0,0,FL71/FJ71)</f>
        <v>0</v>
      </c>
      <c r="FN71" s="610">
        <f>SUM(FK71:FK72)+FL71</f>
        <v>0</v>
      </c>
      <c r="FO71" s="127">
        <f>IF(FO$4=0,0,FN71/$FO$4)</f>
        <v>0</v>
      </c>
      <c r="FP71" s="87" t="s">
        <v>100</v>
      </c>
      <c r="FQ71" s="522">
        <f>EX85+EY85</f>
        <v>0</v>
      </c>
      <c r="FR71" s="496">
        <f>FN71</f>
        <v>0</v>
      </c>
      <c r="FS71" s="567">
        <f>SUM(FQ71:FR71)</f>
        <v>0</v>
      </c>
    </row>
    <row r="72" spans="1:175" x14ac:dyDescent="0.25">
      <c r="A72" s="44" t="s">
        <v>77</v>
      </c>
      <c r="B72" s="1041" t="str">
        <f>Prices!$A$112</f>
        <v xml:space="preserve">glazing  </v>
      </c>
      <c r="C72" s="1041"/>
      <c r="D72" s="1042" t="s">
        <v>87</v>
      </c>
      <c r="E72" s="1042"/>
      <c r="F72" s="68">
        <v>0</v>
      </c>
      <c r="G72" s="8"/>
      <c r="H72" s="720">
        <f>Prices!$D112</f>
        <v>0</v>
      </c>
      <c r="I72" s="13">
        <f t="shared" si="597"/>
        <v>0</v>
      </c>
      <c r="J72" s="13">
        <f t="shared" si="553"/>
        <v>0</v>
      </c>
      <c r="K72" s="13">
        <f t="shared" si="554"/>
        <v>0</v>
      </c>
      <c r="L72" s="151"/>
      <c r="M72" s="155"/>
      <c r="N72" s="10"/>
      <c r="O72" s="44" t="s">
        <v>77</v>
      </c>
      <c r="P72" s="1041" t="str">
        <f>Prices!$A$112</f>
        <v xml:space="preserve">glazing  </v>
      </c>
      <c r="Q72" s="1041"/>
      <c r="R72" s="1042" t="s">
        <v>87</v>
      </c>
      <c r="S72" s="1042"/>
      <c r="T72" s="68">
        <v>0</v>
      </c>
      <c r="U72" s="8"/>
      <c r="V72" s="720">
        <f>Prices!$D112</f>
        <v>0</v>
      </c>
      <c r="W72" s="13">
        <f t="shared" si="598"/>
        <v>0</v>
      </c>
      <c r="X72" s="13">
        <f t="shared" si="555"/>
        <v>0</v>
      </c>
      <c r="Y72" s="13">
        <f t="shared" si="556"/>
        <v>0</v>
      </c>
      <c r="Z72" s="151"/>
      <c r="AA72" s="155"/>
      <c r="AB72" s="10"/>
      <c r="AC72" s="44" t="s">
        <v>77</v>
      </c>
      <c r="AD72" s="1041" t="str">
        <f>Prices!$A$112</f>
        <v xml:space="preserve">glazing  </v>
      </c>
      <c r="AE72" s="1041"/>
      <c r="AF72" s="1042" t="s">
        <v>87</v>
      </c>
      <c r="AG72" s="1042"/>
      <c r="AH72" s="68">
        <v>0</v>
      </c>
      <c r="AI72" s="8"/>
      <c r="AJ72" s="720">
        <f>Prices!$D112</f>
        <v>0</v>
      </c>
      <c r="AK72" s="13">
        <f t="shared" si="557"/>
        <v>0</v>
      </c>
      <c r="AL72" s="13">
        <f t="shared" si="558"/>
        <v>0</v>
      </c>
      <c r="AM72" s="13">
        <f t="shared" si="559"/>
        <v>0</v>
      </c>
      <c r="AN72" s="151"/>
      <c r="AO72" s="155"/>
      <c r="AP72" s="10"/>
      <c r="AQ72" s="44" t="s">
        <v>77</v>
      </c>
      <c r="AR72" s="1041" t="str">
        <f>Prices!$A$112</f>
        <v xml:space="preserve">glazing  </v>
      </c>
      <c r="AS72" s="1041"/>
      <c r="AT72" s="1042" t="s">
        <v>87</v>
      </c>
      <c r="AU72" s="1042"/>
      <c r="AV72" s="68">
        <v>0</v>
      </c>
      <c r="AW72" s="8"/>
      <c r="AX72" s="720">
        <f>Prices!$D112</f>
        <v>0</v>
      </c>
      <c r="AY72" s="13">
        <f t="shared" si="562"/>
        <v>0</v>
      </c>
      <c r="AZ72" s="13">
        <f t="shared" si="563"/>
        <v>0</v>
      </c>
      <c r="BA72" s="13">
        <f t="shared" si="564"/>
        <v>0</v>
      </c>
      <c r="BB72" s="151"/>
      <c r="BC72" s="155"/>
      <c r="BD72" s="10"/>
      <c r="BE72" s="44" t="s">
        <v>77</v>
      </c>
      <c r="BF72" s="1041" t="str">
        <f>Prices!$A$112</f>
        <v xml:space="preserve">glazing  </v>
      </c>
      <c r="BG72" s="1041"/>
      <c r="BH72" s="1042" t="s">
        <v>87</v>
      </c>
      <c r="BI72" s="1042"/>
      <c r="BJ72" s="68">
        <v>0</v>
      </c>
      <c r="BK72" s="8"/>
      <c r="BL72" s="720">
        <f>Prices!$D112</f>
        <v>0</v>
      </c>
      <c r="BM72" s="13">
        <f t="shared" si="567"/>
        <v>0</v>
      </c>
      <c r="BN72" s="13">
        <f t="shared" si="568"/>
        <v>0</v>
      </c>
      <c r="BO72" s="13">
        <f t="shared" si="569"/>
        <v>0</v>
      </c>
      <c r="BP72" s="151"/>
      <c r="BQ72" s="155"/>
      <c r="BR72" s="10"/>
      <c r="BS72" s="44" t="s">
        <v>77</v>
      </c>
      <c r="BT72" s="1041" t="str">
        <f>Prices!$A$112</f>
        <v xml:space="preserve">glazing  </v>
      </c>
      <c r="BU72" s="1041"/>
      <c r="BV72" s="1042" t="s">
        <v>87</v>
      </c>
      <c r="BW72" s="1042"/>
      <c r="BX72" s="68">
        <v>0</v>
      </c>
      <c r="BY72" s="8"/>
      <c r="BZ72" s="720">
        <f>Prices!$D112</f>
        <v>0</v>
      </c>
      <c r="CA72" s="13">
        <f t="shared" si="572"/>
        <v>0</v>
      </c>
      <c r="CB72" s="13">
        <f t="shared" si="573"/>
        <v>0</v>
      </c>
      <c r="CC72" s="13">
        <f t="shared" si="574"/>
        <v>0</v>
      </c>
      <c r="CD72" s="151"/>
      <c r="CE72" s="155"/>
      <c r="CF72" s="10"/>
      <c r="CG72" s="44" t="s">
        <v>77</v>
      </c>
      <c r="CH72" s="1041" t="str">
        <f>Prices!$A$112</f>
        <v xml:space="preserve">glazing  </v>
      </c>
      <c r="CI72" s="1041"/>
      <c r="CJ72" s="1042" t="s">
        <v>87</v>
      </c>
      <c r="CK72" s="1042"/>
      <c r="CL72" s="68">
        <v>0</v>
      </c>
      <c r="CM72" s="8"/>
      <c r="CN72" s="720">
        <f>Prices!$D112</f>
        <v>0</v>
      </c>
      <c r="CO72" s="13">
        <f t="shared" si="577"/>
        <v>0</v>
      </c>
      <c r="CP72" s="13">
        <f t="shared" si="578"/>
        <v>0</v>
      </c>
      <c r="CQ72" s="13">
        <f t="shared" si="579"/>
        <v>0</v>
      </c>
      <c r="CR72" s="151"/>
      <c r="CS72" s="155"/>
      <c r="CT72" s="10"/>
      <c r="CU72" s="44" t="s">
        <v>77</v>
      </c>
      <c r="CV72" s="1041" t="str">
        <f>Prices!$A$112</f>
        <v xml:space="preserve">glazing  </v>
      </c>
      <c r="CW72" s="1041"/>
      <c r="CX72" s="1042" t="s">
        <v>87</v>
      </c>
      <c r="CY72" s="1042"/>
      <c r="CZ72" s="68">
        <v>0</v>
      </c>
      <c r="DA72" s="8"/>
      <c r="DB72" s="720">
        <f>Prices!$D112</f>
        <v>0</v>
      </c>
      <c r="DC72" s="13">
        <f t="shared" si="582"/>
        <v>0</v>
      </c>
      <c r="DD72" s="13">
        <f t="shared" si="583"/>
        <v>0</v>
      </c>
      <c r="DE72" s="13">
        <f t="shared" si="584"/>
        <v>0</v>
      </c>
      <c r="DF72" s="151"/>
      <c r="DG72" s="155"/>
      <c r="DH72" s="10"/>
      <c r="DI72" s="44" t="s">
        <v>77</v>
      </c>
      <c r="DJ72" s="1041" t="str">
        <f>Prices!$A$112</f>
        <v xml:space="preserve">glazing  </v>
      </c>
      <c r="DK72" s="1041"/>
      <c r="DL72" s="1042" t="s">
        <v>87</v>
      </c>
      <c r="DM72" s="1042"/>
      <c r="DN72" s="68">
        <v>0</v>
      </c>
      <c r="DO72" s="8"/>
      <c r="DP72" s="720">
        <f>Prices!$D112</f>
        <v>0</v>
      </c>
      <c r="DQ72" s="13">
        <f t="shared" si="587"/>
        <v>0</v>
      </c>
      <c r="DR72" s="13">
        <f t="shared" si="588"/>
        <v>0</v>
      </c>
      <c r="DS72" s="13">
        <f t="shared" si="589"/>
        <v>0</v>
      </c>
      <c r="DT72" s="151"/>
      <c r="DU72" s="155"/>
      <c r="DV72" s="10"/>
      <c r="DW72" s="44" t="s">
        <v>77</v>
      </c>
      <c r="DX72" s="1041" t="str">
        <f>Prices!$A$112</f>
        <v xml:space="preserve">glazing  </v>
      </c>
      <c r="DY72" s="1041"/>
      <c r="DZ72" s="1042" t="s">
        <v>87</v>
      </c>
      <c r="EA72" s="1042"/>
      <c r="EB72" s="68">
        <v>0</v>
      </c>
      <c r="EC72" s="8"/>
      <c r="ED72" s="720">
        <f>Prices!$D112</f>
        <v>0</v>
      </c>
      <c r="EE72" s="13">
        <f t="shared" si="592"/>
        <v>0</v>
      </c>
      <c r="EF72" s="13">
        <f t="shared" si="593"/>
        <v>0</v>
      </c>
      <c r="EG72" s="13">
        <f t="shared" si="594"/>
        <v>0</v>
      </c>
      <c r="EH72" s="151"/>
      <c r="EI72" s="155"/>
      <c r="EJ72" s="10"/>
      <c r="EK72" s="44" t="s">
        <v>92</v>
      </c>
      <c r="EL72" s="148"/>
      <c r="EM72" s="744">
        <f>K96+Y96+AM96+BA96+BO96+CC96+CQ96+DE96+DS96+EG96</f>
        <v>0</v>
      </c>
      <c r="EN72" s="147"/>
      <c r="EO72" s="765" t="s">
        <v>45</v>
      </c>
      <c r="EP72" s="190">
        <f>F96*$C$2+T96*$Q$2+AH96*$AE$2+AV96*$AS$2+BJ96*$BG$2+BX96*$BU$2+CL96*$CI$2+CZ96*$CW$2+DN96*$DK$2+EB96*$DY$2</f>
        <v>0</v>
      </c>
      <c r="EQ72" s="79"/>
      <c r="ER72" s="116">
        <f t="shared" si="550"/>
        <v>0</v>
      </c>
      <c r="ES72" s="81">
        <f t="shared" si="551"/>
        <v>0</v>
      </c>
      <c r="ET72" s="280">
        <v>0</v>
      </c>
      <c r="EU72" s="9" t="s">
        <v>45</v>
      </c>
      <c r="EV72" s="583">
        <f t="shared" si="601"/>
        <v>0</v>
      </c>
      <c r="EW72" s="579">
        <f t="shared" si="86"/>
        <v>0</v>
      </c>
      <c r="EX72" s="582">
        <f t="shared" si="552"/>
        <v>0</v>
      </c>
      <c r="EY72" s="112"/>
      <c r="EZ72" s="573"/>
      <c r="FA72" s="55"/>
      <c r="FC72" s="44" t="s">
        <v>100</v>
      </c>
      <c r="FD72" s="11" t="s">
        <v>52</v>
      </c>
      <c r="FE72" s="141">
        <v>0</v>
      </c>
      <c r="FF72" s="141">
        <v>0</v>
      </c>
      <c r="FG72" s="142">
        <v>0</v>
      </c>
      <c r="FH72" s="9" t="s">
        <v>63</v>
      </c>
      <c r="FI72" s="122">
        <f>FE72*FF72*FG72</f>
        <v>0</v>
      </c>
      <c r="FJ72" s="602">
        <v>0</v>
      </c>
      <c r="FK72" s="604">
        <f>FI72*FJ72</f>
        <v>0</v>
      </c>
      <c r="FL72" s="592"/>
      <c r="FM72" s="573"/>
      <c r="FN72" s="607"/>
      <c r="FO72" s="127"/>
      <c r="FP72" s="87"/>
      <c r="FQ72" s="522"/>
      <c r="FR72" s="61"/>
      <c r="FS72" s="567"/>
    </row>
    <row r="73" spans="1:175" x14ac:dyDescent="0.25">
      <c r="A73" s="44" t="s">
        <v>77</v>
      </c>
      <c r="B73" s="1041" t="str">
        <f>Prices!$A$113</f>
        <v xml:space="preserve">glazing  </v>
      </c>
      <c r="C73" s="1041"/>
      <c r="D73" s="1042" t="s">
        <v>88</v>
      </c>
      <c r="E73" s="1042"/>
      <c r="F73" s="68">
        <v>0</v>
      </c>
      <c r="G73" s="8"/>
      <c r="H73" s="720">
        <f>Prices!$D113</f>
        <v>0</v>
      </c>
      <c r="I73" s="13">
        <f t="shared" si="597"/>
        <v>0</v>
      </c>
      <c r="J73" s="13">
        <f t="shared" si="553"/>
        <v>0</v>
      </c>
      <c r="K73" s="13">
        <f t="shared" si="554"/>
        <v>0</v>
      </c>
      <c r="L73" s="151"/>
      <c r="M73" s="155"/>
      <c r="N73" s="10"/>
      <c r="O73" s="44" t="s">
        <v>77</v>
      </c>
      <c r="P73" s="1041" t="str">
        <f>Prices!$A$113</f>
        <v xml:space="preserve">glazing  </v>
      </c>
      <c r="Q73" s="1041"/>
      <c r="R73" s="1042" t="s">
        <v>88</v>
      </c>
      <c r="S73" s="1042"/>
      <c r="T73" s="68">
        <v>0</v>
      </c>
      <c r="U73" s="8"/>
      <c r="V73" s="720">
        <f>Prices!$D113</f>
        <v>0</v>
      </c>
      <c r="W73" s="13">
        <f t="shared" si="598"/>
        <v>0</v>
      </c>
      <c r="X73" s="13">
        <f t="shared" si="555"/>
        <v>0</v>
      </c>
      <c r="Y73" s="13">
        <f t="shared" si="556"/>
        <v>0</v>
      </c>
      <c r="Z73" s="151"/>
      <c r="AA73" s="155"/>
      <c r="AB73" s="10"/>
      <c r="AC73" s="44" t="s">
        <v>77</v>
      </c>
      <c r="AD73" s="1041" t="str">
        <f>Prices!$A$113</f>
        <v xml:space="preserve">glazing  </v>
      </c>
      <c r="AE73" s="1041"/>
      <c r="AF73" s="1042" t="s">
        <v>88</v>
      </c>
      <c r="AG73" s="1042"/>
      <c r="AH73" s="68">
        <v>0</v>
      </c>
      <c r="AI73" s="8"/>
      <c r="AJ73" s="720">
        <f>Prices!$D113</f>
        <v>0</v>
      </c>
      <c r="AK73" s="13">
        <f t="shared" si="557"/>
        <v>0</v>
      </c>
      <c r="AL73" s="13">
        <f t="shared" si="558"/>
        <v>0</v>
      </c>
      <c r="AM73" s="13">
        <f t="shared" si="559"/>
        <v>0</v>
      </c>
      <c r="AN73" s="151"/>
      <c r="AO73" s="155"/>
      <c r="AP73" s="10"/>
      <c r="AQ73" s="44" t="s">
        <v>77</v>
      </c>
      <c r="AR73" s="1041" t="str">
        <f>Prices!$A$113</f>
        <v xml:space="preserve">glazing  </v>
      </c>
      <c r="AS73" s="1041"/>
      <c r="AT73" s="1042" t="s">
        <v>88</v>
      </c>
      <c r="AU73" s="1042"/>
      <c r="AV73" s="68">
        <v>0</v>
      </c>
      <c r="AW73" s="8"/>
      <c r="AX73" s="720">
        <f>Prices!$D113</f>
        <v>0</v>
      </c>
      <c r="AY73" s="13">
        <f t="shared" si="562"/>
        <v>0</v>
      </c>
      <c r="AZ73" s="13">
        <f t="shared" si="563"/>
        <v>0</v>
      </c>
      <c r="BA73" s="13">
        <f t="shared" si="564"/>
        <v>0</v>
      </c>
      <c r="BB73" s="151"/>
      <c r="BC73" s="155"/>
      <c r="BD73" s="10"/>
      <c r="BE73" s="44" t="s">
        <v>77</v>
      </c>
      <c r="BF73" s="1041" t="str">
        <f>Prices!$A$113</f>
        <v xml:space="preserve">glazing  </v>
      </c>
      <c r="BG73" s="1041"/>
      <c r="BH73" s="1042" t="s">
        <v>88</v>
      </c>
      <c r="BI73" s="1042"/>
      <c r="BJ73" s="68">
        <v>0</v>
      </c>
      <c r="BK73" s="8"/>
      <c r="BL73" s="720">
        <f>Prices!$D113</f>
        <v>0</v>
      </c>
      <c r="BM73" s="13">
        <f t="shared" si="567"/>
        <v>0</v>
      </c>
      <c r="BN73" s="13">
        <f t="shared" si="568"/>
        <v>0</v>
      </c>
      <c r="BO73" s="13">
        <f t="shared" si="569"/>
        <v>0</v>
      </c>
      <c r="BP73" s="151"/>
      <c r="BQ73" s="155"/>
      <c r="BR73" s="10"/>
      <c r="BS73" s="44" t="s">
        <v>77</v>
      </c>
      <c r="BT73" s="1041" t="str">
        <f>Prices!$A$113</f>
        <v xml:space="preserve">glazing  </v>
      </c>
      <c r="BU73" s="1041"/>
      <c r="BV73" s="1042" t="s">
        <v>88</v>
      </c>
      <c r="BW73" s="1042"/>
      <c r="BX73" s="68">
        <v>0</v>
      </c>
      <c r="BY73" s="8"/>
      <c r="BZ73" s="720">
        <f>Prices!$D113</f>
        <v>0</v>
      </c>
      <c r="CA73" s="13">
        <f t="shared" si="572"/>
        <v>0</v>
      </c>
      <c r="CB73" s="13">
        <f t="shared" si="573"/>
        <v>0</v>
      </c>
      <c r="CC73" s="13">
        <f t="shared" si="574"/>
        <v>0</v>
      </c>
      <c r="CD73" s="151"/>
      <c r="CE73" s="155"/>
      <c r="CF73" s="10"/>
      <c r="CG73" s="44" t="s">
        <v>77</v>
      </c>
      <c r="CH73" s="1041" t="str">
        <f>Prices!$A$113</f>
        <v xml:space="preserve">glazing  </v>
      </c>
      <c r="CI73" s="1041"/>
      <c r="CJ73" s="1042" t="s">
        <v>88</v>
      </c>
      <c r="CK73" s="1042"/>
      <c r="CL73" s="68">
        <v>0</v>
      </c>
      <c r="CM73" s="8"/>
      <c r="CN73" s="720">
        <f>Prices!$D113</f>
        <v>0</v>
      </c>
      <c r="CO73" s="13">
        <f t="shared" si="577"/>
        <v>0</v>
      </c>
      <c r="CP73" s="13">
        <f t="shared" si="578"/>
        <v>0</v>
      </c>
      <c r="CQ73" s="13">
        <f t="shared" si="579"/>
        <v>0</v>
      </c>
      <c r="CR73" s="151"/>
      <c r="CS73" s="155"/>
      <c r="CT73" s="10"/>
      <c r="CU73" s="44" t="s">
        <v>77</v>
      </c>
      <c r="CV73" s="1041" t="str">
        <f>Prices!$A$113</f>
        <v xml:space="preserve">glazing  </v>
      </c>
      <c r="CW73" s="1041"/>
      <c r="CX73" s="1042" t="s">
        <v>88</v>
      </c>
      <c r="CY73" s="1042"/>
      <c r="CZ73" s="68">
        <v>0</v>
      </c>
      <c r="DA73" s="8"/>
      <c r="DB73" s="720">
        <f>Prices!$D113</f>
        <v>0</v>
      </c>
      <c r="DC73" s="13">
        <f t="shared" si="582"/>
        <v>0</v>
      </c>
      <c r="DD73" s="13">
        <f t="shared" si="583"/>
        <v>0</v>
      </c>
      <c r="DE73" s="13">
        <f t="shared" si="584"/>
        <v>0</v>
      </c>
      <c r="DF73" s="151"/>
      <c r="DG73" s="155"/>
      <c r="DH73" s="10"/>
      <c r="DI73" s="44" t="s">
        <v>77</v>
      </c>
      <c r="DJ73" s="1041" t="str">
        <f>Prices!$A$113</f>
        <v xml:space="preserve">glazing  </v>
      </c>
      <c r="DK73" s="1041"/>
      <c r="DL73" s="1042" t="s">
        <v>88</v>
      </c>
      <c r="DM73" s="1042"/>
      <c r="DN73" s="68">
        <v>0</v>
      </c>
      <c r="DO73" s="8"/>
      <c r="DP73" s="720">
        <f>Prices!$D113</f>
        <v>0</v>
      </c>
      <c r="DQ73" s="13">
        <f t="shared" si="587"/>
        <v>0</v>
      </c>
      <c r="DR73" s="13">
        <f t="shared" si="588"/>
        <v>0</v>
      </c>
      <c r="DS73" s="13">
        <f t="shared" si="589"/>
        <v>0</v>
      </c>
      <c r="DT73" s="151"/>
      <c r="DU73" s="155"/>
      <c r="DV73" s="10"/>
      <c r="DW73" s="44" t="s">
        <v>77</v>
      </c>
      <c r="DX73" s="1041" t="str">
        <f>Prices!$A$113</f>
        <v xml:space="preserve">glazing  </v>
      </c>
      <c r="DY73" s="1041"/>
      <c r="DZ73" s="1042" t="s">
        <v>88</v>
      </c>
      <c r="EA73" s="1042"/>
      <c r="EB73" s="68">
        <v>0</v>
      </c>
      <c r="EC73" s="8"/>
      <c r="ED73" s="720">
        <f>Prices!$D113</f>
        <v>0</v>
      </c>
      <c r="EE73" s="13">
        <f t="shared" si="592"/>
        <v>0</v>
      </c>
      <c r="EF73" s="13">
        <f t="shared" si="593"/>
        <v>0</v>
      </c>
      <c r="EG73" s="13">
        <f t="shared" si="594"/>
        <v>0</v>
      </c>
      <c r="EH73" s="151"/>
      <c r="EI73" s="155"/>
      <c r="EJ73" s="10"/>
      <c r="EK73" s="44" t="s">
        <v>93</v>
      </c>
      <c r="EL73" s="148"/>
      <c r="EM73" s="744">
        <f>K97+Y97+AM97+BA97+BO97+CC97+CQ97+DE97+DS97+EG97</f>
        <v>0</v>
      </c>
      <c r="EN73" s="147"/>
      <c r="EO73" s="765" t="s">
        <v>45</v>
      </c>
      <c r="EP73" s="190">
        <f>F97*$C$2+T97*$Q$2+AH97*$AE$2+AV97*$AS$2+BJ97*$BG$2+BX97*$BU$2+CL97*$CI$2+CZ97*$CW$2+DN97*$DK$2+EB97*$DY$2</f>
        <v>0</v>
      </c>
      <c r="EQ73" s="79"/>
      <c r="ER73" s="116">
        <f t="shared" si="550"/>
        <v>0</v>
      </c>
      <c r="ES73" s="81">
        <f t="shared" si="551"/>
        <v>0</v>
      </c>
      <c r="ET73" s="280">
        <v>0</v>
      </c>
      <c r="EU73" s="9" t="s">
        <v>45</v>
      </c>
      <c r="EV73" s="583">
        <f t="shared" si="601"/>
        <v>0</v>
      </c>
      <c r="EW73" s="579">
        <f t="shared" si="86"/>
        <v>0</v>
      </c>
      <c r="EX73" s="582">
        <f t="shared" si="552"/>
        <v>0</v>
      </c>
      <c r="EY73" s="112"/>
      <c r="EZ73" s="573"/>
      <c r="FA73" s="55"/>
      <c r="FC73" s="44" t="s">
        <v>97</v>
      </c>
      <c r="FD73" s="11" t="s">
        <v>53</v>
      </c>
      <c r="FE73" s="141">
        <v>0</v>
      </c>
      <c r="FF73" s="141">
        <v>0</v>
      </c>
      <c r="FG73" s="142">
        <v>0</v>
      </c>
      <c r="FH73" s="9" t="s">
        <v>63</v>
      </c>
      <c r="FI73" s="122">
        <f>FE73*FF73*FG73</f>
        <v>0</v>
      </c>
      <c r="FJ73" s="602">
        <v>0</v>
      </c>
      <c r="FK73" s="604">
        <f>FI73*FJ73</f>
        <v>0</v>
      </c>
      <c r="FL73" s="592"/>
      <c r="FM73" s="573"/>
      <c r="FN73" s="610">
        <f>SUM(FK73:FK74)</f>
        <v>0</v>
      </c>
      <c r="FO73" s="127">
        <f>IF(FO$4=0,0,FN73/$FO$4)</f>
        <v>0</v>
      </c>
      <c r="FP73" s="87" t="s">
        <v>97</v>
      </c>
      <c r="FQ73" s="522">
        <f>EX79+EX86</f>
        <v>0</v>
      </c>
      <c r="FR73" s="496">
        <f>FN73</f>
        <v>0</v>
      </c>
      <c r="FS73" s="567">
        <f>SUM(FQ73:FR73)</f>
        <v>0</v>
      </c>
    </row>
    <row r="74" spans="1:175" x14ac:dyDescent="0.25">
      <c r="A74" s="44" t="s">
        <v>77</v>
      </c>
      <c r="B74" s="1041" t="str">
        <f>Prices!$A$114</f>
        <v xml:space="preserve">glazing  </v>
      </c>
      <c r="C74" s="1041"/>
      <c r="D74" s="1042" t="s">
        <v>89</v>
      </c>
      <c r="E74" s="1042"/>
      <c r="F74" s="68">
        <v>0</v>
      </c>
      <c r="G74" s="8"/>
      <c r="H74" s="720">
        <f>Prices!$D114</f>
        <v>0</v>
      </c>
      <c r="I74" s="13">
        <f t="shared" si="597"/>
        <v>0</v>
      </c>
      <c r="J74" s="13">
        <f t="shared" si="553"/>
        <v>0</v>
      </c>
      <c r="K74" s="13">
        <f t="shared" si="554"/>
        <v>0</v>
      </c>
      <c r="L74" s="151"/>
      <c r="M74" s="155"/>
      <c r="N74" s="10"/>
      <c r="O74" s="44" t="s">
        <v>77</v>
      </c>
      <c r="P74" s="1041" t="str">
        <f>Prices!$A$114</f>
        <v xml:space="preserve">glazing  </v>
      </c>
      <c r="Q74" s="1041"/>
      <c r="R74" s="1042" t="s">
        <v>89</v>
      </c>
      <c r="S74" s="1042"/>
      <c r="T74" s="68">
        <v>0</v>
      </c>
      <c r="U74" s="8"/>
      <c r="V74" s="720">
        <f>Prices!$D114</f>
        <v>0</v>
      </c>
      <c r="W74" s="13">
        <f t="shared" si="598"/>
        <v>0</v>
      </c>
      <c r="X74" s="13">
        <f t="shared" si="555"/>
        <v>0</v>
      </c>
      <c r="Y74" s="13">
        <f t="shared" si="556"/>
        <v>0</v>
      </c>
      <c r="Z74" s="151"/>
      <c r="AA74" s="155"/>
      <c r="AB74" s="10"/>
      <c r="AC74" s="44" t="s">
        <v>77</v>
      </c>
      <c r="AD74" s="1041" t="str">
        <f>Prices!$A$114</f>
        <v xml:space="preserve">glazing  </v>
      </c>
      <c r="AE74" s="1041"/>
      <c r="AF74" s="1042" t="s">
        <v>89</v>
      </c>
      <c r="AG74" s="1042"/>
      <c r="AH74" s="68">
        <v>0</v>
      </c>
      <c r="AI74" s="8"/>
      <c r="AJ74" s="720">
        <f>Prices!$D114</f>
        <v>0</v>
      </c>
      <c r="AK74" s="13">
        <f t="shared" si="557"/>
        <v>0</v>
      </c>
      <c r="AL74" s="13">
        <f t="shared" si="558"/>
        <v>0</v>
      </c>
      <c r="AM74" s="13">
        <f t="shared" si="559"/>
        <v>0</v>
      </c>
      <c r="AN74" s="151"/>
      <c r="AO74" s="155"/>
      <c r="AP74" s="10"/>
      <c r="AQ74" s="44" t="s">
        <v>77</v>
      </c>
      <c r="AR74" s="1041" t="str">
        <f>Prices!$A$114</f>
        <v xml:space="preserve">glazing  </v>
      </c>
      <c r="AS74" s="1041"/>
      <c r="AT74" s="1042" t="s">
        <v>89</v>
      </c>
      <c r="AU74" s="1042"/>
      <c r="AV74" s="68">
        <v>0</v>
      </c>
      <c r="AW74" s="8"/>
      <c r="AX74" s="720">
        <f>Prices!$D114</f>
        <v>0</v>
      </c>
      <c r="AY74" s="13">
        <f t="shared" si="562"/>
        <v>0</v>
      </c>
      <c r="AZ74" s="13">
        <f t="shared" si="563"/>
        <v>0</v>
      </c>
      <c r="BA74" s="13">
        <f t="shared" si="564"/>
        <v>0</v>
      </c>
      <c r="BB74" s="151"/>
      <c r="BC74" s="155"/>
      <c r="BD74" s="10"/>
      <c r="BE74" s="44" t="s">
        <v>77</v>
      </c>
      <c r="BF74" s="1041" t="str">
        <f>Prices!$A$114</f>
        <v xml:space="preserve">glazing  </v>
      </c>
      <c r="BG74" s="1041"/>
      <c r="BH74" s="1042" t="s">
        <v>89</v>
      </c>
      <c r="BI74" s="1042"/>
      <c r="BJ74" s="68">
        <v>0</v>
      </c>
      <c r="BK74" s="8"/>
      <c r="BL74" s="720">
        <f>Prices!$D114</f>
        <v>0</v>
      </c>
      <c r="BM74" s="13">
        <f t="shared" si="567"/>
        <v>0</v>
      </c>
      <c r="BN74" s="13">
        <f t="shared" si="568"/>
        <v>0</v>
      </c>
      <c r="BO74" s="13">
        <f t="shared" si="569"/>
        <v>0</v>
      </c>
      <c r="BP74" s="151"/>
      <c r="BQ74" s="155"/>
      <c r="BR74" s="10"/>
      <c r="BS74" s="44" t="s">
        <v>77</v>
      </c>
      <c r="BT74" s="1041" t="str">
        <f>Prices!$A$114</f>
        <v xml:space="preserve">glazing  </v>
      </c>
      <c r="BU74" s="1041"/>
      <c r="BV74" s="1042" t="s">
        <v>89</v>
      </c>
      <c r="BW74" s="1042"/>
      <c r="BX74" s="68">
        <v>0</v>
      </c>
      <c r="BY74" s="8"/>
      <c r="BZ74" s="720">
        <f>Prices!$D114</f>
        <v>0</v>
      </c>
      <c r="CA74" s="13">
        <f t="shared" si="572"/>
        <v>0</v>
      </c>
      <c r="CB74" s="13">
        <f t="shared" si="573"/>
        <v>0</v>
      </c>
      <c r="CC74" s="13">
        <f t="shared" si="574"/>
        <v>0</v>
      </c>
      <c r="CD74" s="151"/>
      <c r="CE74" s="155"/>
      <c r="CF74" s="10"/>
      <c r="CG74" s="44" t="s">
        <v>77</v>
      </c>
      <c r="CH74" s="1041" t="str">
        <f>Prices!$A$114</f>
        <v xml:space="preserve">glazing  </v>
      </c>
      <c r="CI74" s="1041"/>
      <c r="CJ74" s="1042" t="s">
        <v>89</v>
      </c>
      <c r="CK74" s="1042"/>
      <c r="CL74" s="68">
        <v>0</v>
      </c>
      <c r="CM74" s="8"/>
      <c r="CN74" s="720">
        <f>Prices!$D114</f>
        <v>0</v>
      </c>
      <c r="CO74" s="13">
        <f t="shared" si="577"/>
        <v>0</v>
      </c>
      <c r="CP74" s="13">
        <f t="shared" si="578"/>
        <v>0</v>
      </c>
      <c r="CQ74" s="13">
        <f t="shared" si="579"/>
        <v>0</v>
      </c>
      <c r="CR74" s="151"/>
      <c r="CS74" s="155"/>
      <c r="CT74" s="10"/>
      <c r="CU74" s="44" t="s">
        <v>77</v>
      </c>
      <c r="CV74" s="1041" t="str">
        <f>Prices!$A$114</f>
        <v xml:space="preserve">glazing  </v>
      </c>
      <c r="CW74" s="1041"/>
      <c r="CX74" s="1042" t="s">
        <v>89</v>
      </c>
      <c r="CY74" s="1042"/>
      <c r="CZ74" s="68">
        <v>0</v>
      </c>
      <c r="DA74" s="8"/>
      <c r="DB74" s="720">
        <f>Prices!$D114</f>
        <v>0</v>
      </c>
      <c r="DC74" s="13">
        <f t="shared" si="582"/>
        <v>0</v>
      </c>
      <c r="DD74" s="13">
        <f t="shared" si="583"/>
        <v>0</v>
      </c>
      <c r="DE74" s="13">
        <f t="shared" si="584"/>
        <v>0</v>
      </c>
      <c r="DF74" s="151"/>
      <c r="DG74" s="155"/>
      <c r="DH74" s="10"/>
      <c r="DI74" s="44" t="s">
        <v>77</v>
      </c>
      <c r="DJ74" s="1041" t="str">
        <f>Prices!$A$114</f>
        <v xml:space="preserve">glazing  </v>
      </c>
      <c r="DK74" s="1041"/>
      <c r="DL74" s="1042" t="s">
        <v>89</v>
      </c>
      <c r="DM74" s="1042"/>
      <c r="DN74" s="68">
        <v>0</v>
      </c>
      <c r="DO74" s="8"/>
      <c r="DP74" s="720">
        <f>Prices!$D114</f>
        <v>0</v>
      </c>
      <c r="DQ74" s="13">
        <f t="shared" si="587"/>
        <v>0</v>
      </c>
      <c r="DR74" s="13">
        <f t="shared" si="588"/>
        <v>0</v>
      </c>
      <c r="DS74" s="13">
        <f t="shared" si="589"/>
        <v>0</v>
      </c>
      <c r="DT74" s="151"/>
      <c r="DU74" s="155"/>
      <c r="DV74" s="10"/>
      <c r="DW74" s="44" t="s">
        <v>77</v>
      </c>
      <c r="DX74" s="1041" t="str">
        <f>Prices!$A$114</f>
        <v xml:space="preserve">glazing  </v>
      </c>
      <c r="DY74" s="1041"/>
      <c r="DZ74" s="1042" t="s">
        <v>89</v>
      </c>
      <c r="EA74" s="1042"/>
      <c r="EB74" s="68">
        <v>0</v>
      </c>
      <c r="EC74" s="8"/>
      <c r="ED74" s="720">
        <f>Prices!$D114</f>
        <v>0</v>
      </c>
      <c r="EE74" s="13">
        <f t="shared" si="592"/>
        <v>0</v>
      </c>
      <c r="EF74" s="13">
        <f t="shared" si="593"/>
        <v>0</v>
      </c>
      <c r="EG74" s="13">
        <f t="shared" si="594"/>
        <v>0</v>
      </c>
      <c r="EH74" s="151"/>
      <c r="EI74" s="155"/>
      <c r="EJ74" s="10"/>
      <c r="EK74" s="44" t="s">
        <v>93</v>
      </c>
      <c r="EL74" s="148"/>
      <c r="EM74" s="744">
        <f>K98+Y98+AM98+BA98+BO98+CC98+CQ98+DE98+DS98+EG98</f>
        <v>0</v>
      </c>
      <c r="EN74" s="147"/>
      <c r="EO74" s="765" t="s">
        <v>45</v>
      </c>
      <c r="EP74" s="190">
        <f>F98*$C$2+T98*$Q$2+AH98*$AE$2+AV98*$AS$2+BJ98*$BG$2+BX98*$BU$2+CL98*$CI$2+CZ98*$CW$2+DN98*$DK$2+EB98*$DY$2</f>
        <v>0</v>
      </c>
      <c r="EQ74" s="79"/>
      <c r="ER74" s="116">
        <f t="shared" si="550"/>
        <v>0</v>
      </c>
      <c r="ES74" s="81">
        <f t="shared" si="551"/>
        <v>0</v>
      </c>
      <c r="ET74" s="280">
        <v>0</v>
      </c>
      <c r="EU74" s="9" t="s">
        <v>45</v>
      </c>
      <c r="EV74" s="583">
        <f t="shared" si="601"/>
        <v>0</v>
      </c>
      <c r="EW74" s="579">
        <f t="shared" si="86"/>
        <v>0</v>
      </c>
      <c r="EX74" s="582">
        <f t="shared" si="552"/>
        <v>0</v>
      </c>
      <c r="EY74" s="112"/>
      <c r="EZ74" s="573"/>
      <c r="FA74" s="55"/>
      <c r="FC74" s="44" t="s">
        <v>97</v>
      </c>
      <c r="FD74" s="11" t="s">
        <v>53</v>
      </c>
      <c r="FE74" s="141">
        <v>0</v>
      </c>
      <c r="FF74" s="141">
        <v>0</v>
      </c>
      <c r="FG74" s="142">
        <v>0</v>
      </c>
      <c r="FH74" s="9" t="s">
        <v>63</v>
      </c>
      <c r="FI74" s="122">
        <f>FE74*FF74*FG74</f>
        <v>0</v>
      </c>
      <c r="FJ74" s="602">
        <v>0</v>
      </c>
      <c r="FK74" s="604">
        <f>FI74*FJ74</f>
        <v>0</v>
      </c>
      <c r="FL74" s="592"/>
      <c r="FM74" s="573"/>
      <c r="FN74" s="607"/>
      <c r="FO74" s="127"/>
      <c r="FP74" s="87"/>
      <c r="FQ74" s="522"/>
      <c r="FR74" s="61"/>
      <c r="FS74" s="567"/>
    </row>
    <row r="75" spans="1:175" x14ac:dyDescent="0.25">
      <c r="A75" s="44" t="s">
        <v>77</v>
      </c>
      <c r="B75" s="1041" t="str">
        <f>Prices!$A$115</f>
        <v xml:space="preserve">glazing  </v>
      </c>
      <c r="C75" s="1041"/>
      <c r="D75" s="1042" t="s">
        <v>577</v>
      </c>
      <c r="E75" s="1042"/>
      <c r="F75" s="68">
        <v>0</v>
      </c>
      <c r="G75" s="8"/>
      <c r="H75" s="720">
        <f>Prices!$D115</f>
        <v>0</v>
      </c>
      <c r="I75" s="13">
        <f t="shared" si="597"/>
        <v>0</v>
      </c>
      <c r="J75" s="13">
        <f t="shared" si="553"/>
        <v>0</v>
      </c>
      <c r="K75" s="13">
        <f t="shared" si="554"/>
        <v>0</v>
      </c>
      <c r="L75" s="151"/>
      <c r="M75" s="155"/>
      <c r="N75" s="15"/>
      <c r="O75" s="44" t="s">
        <v>77</v>
      </c>
      <c r="P75" s="1041" t="str">
        <f>Prices!$A$115</f>
        <v xml:space="preserve">glazing  </v>
      </c>
      <c r="Q75" s="1041"/>
      <c r="R75" s="1042" t="s">
        <v>577</v>
      </c>
      <c r="S75" s="1042"/>
      <c r="T75" s="68">
        <v>0</v>
      </c>
      <c r="U75" s="8"/>
      <c r="V75" s="720">
        <f>Prices!$D115</f>
        <v>0</v>
      </c>
      <c r="W75" s="13">
        <f t="shared" si="598"/>
        <v>0</v>
      </c>
      <c r="X75" s="13">
        <f t="shared" si="555"/>
        <v>0</v>
      </c>
      <c r="Y75" s="13">
        <f t="shared" si="556"/>
        <v>0</v>
      </c>
      <c r="Z75" s="151"/>
      <c r="AA75" s="155"/>
      <c r="AB75" s="15"/>
      <c r="AC75" s="44" t="s">
        <v>77</v>
      </c>
      <c r="AD75" s="1041" t="str">
        <f>Prices!$A$115</f>
        <v xml:space="preserve">glazing  </v>
      </c>
      <c r="AE75" s="1041"/>
      <c r="AF75" s="1042" t="s">
        <v>577</v>
      </c>
      <c r="AG75" s="1042"/>
      <c r="AH75" s="68">
        <v>0</v>
      </c>
      <c r="AI75" s="8"/>
      <c r="AJ75" s="720">
        <f>Prices!$D115</f>
        <v>0</v>
      </c>
      <c r="AK75" s="13">
        <f t="shared" si="557"/>
        <v>0</v>
      </c>
      <c r="AL75" s="13">
        <f t="shared" si="558"/>
        <v>0</v>
      </c>
      <c r="AM75" s="13">
        <f t="shared" si="559"/>
        <v>0</v>
      </c>
      <c r="AN75" s="151"/>
      <c r="AO75" s="155"/>
      <c r="AP75" s="15"/>
      <c r="AQ75" s="44" t="s">
        <v>77</v>
      </c>
      <c r="AR75" s="1041" t="str">
        <f>Prices!$A$115</f>
        <v xml:space="preserve">glazing  </v>
      </c>
      <c r="AS75" s="1041"/>
      <c r="AT75" s="1042" t="s">
        <v>577</v>
      </c>
      <c r="AU75" s="1042"/>
      <c r="AV75" s="68">
        <v>0</v>
      </c>
      <c r="AW75" s="8"/>
      <c r="AX75" s="720">
        <f>Prices!$D115</f>
        <v>0</v>
      </c>
      <c r="AY75" s="13">
        <f t="shared" si="562"/>
        <v>0</v>
      </c>
      <c r="AZ75" s="13">
        <f t="shared" si="563"/>
        <v>0</v>
      </c>
      <c r="BA75" s="13">
        <f t="shared" si="564"/>
        <v>0</v>
      </c>
      <c r="BB75" s="151"/>
      <c r="BC75" s="155"/>
      <c r="BD75" s="15"/>
      <c r="BE75" s="44" t="s">
        <v>77</v>
      </c>
      <c r="BF75" s="1041" t="str">
        <f>Prices!$A$115</f>
        <v xml:space="preserve">glazing  </v>
      </c>
      <c r="BG75" s="1041"/>
      <c r="BH75" s="1042" t="s">
        <v>577</v>
      </c>
      <c r="BI75" s="1042"/>
      <c r="BJ75" s="68">
        <v>0</v>
      </c>
      <c r="BK75" s="8"/>
      <c r="BL75" s="720">
        <f>Prices!$D115</f>
        <v>0</v>
      </c>
      <c r="BM75" s="13">
        <f t="shared" si="567"/>
        <v>0</v>
      </c>
      <c r="BN75" s="13">
        <f t="shared" si="568"/>
        <v>0</v>
      </c>
      <c r="BO75" s="13">
        <f t="shared" si="569"/>
        <v>0</v>
      </c>
      <c r="BP75" s="151"/>
      <c r="BQ75" s="155"/>
      <c r="BR75" s="15"/>
      <c r="BS75" s="44" t="s">
        <v>77</v>
      </c>
      <c r="BT75" s="1041" t="str">
        <f>Prices!$A$115</f>
        <v xml:space="preserve">glazing  </v>
      </c>
      <c r="BU75" s="1041"/>
      <c r="BV75" s="1042" t="s">
        <v>577</v>
      </c>
      <c r="BW75" s="1042"/>
      <c r="BX75" s="68">
        <v>0</v>
      </c>
      <c r="BY75" s="8"/>
      <c r="BZ75" s="720">
        <f>Prices!$D115</f>
        <v>0</v>
      </c>
      <c r="CA75" s="13">
        <f t="shared" si="572"/>
        <v>0</v>
      </c>
      <c r="CB75" s="13">
        <f t="shared" si="573"/>
        <v>0</v>
      </c>
      <c r="CC75" s="13">
        <f t="shared" si="574"/>
        <v>0</v>
      </c>
      <c r="CD75" s="151"/>
      <c r="CE75" s="155"/>
      <c r="CF75" s="15"/>
      <c r="CG75" s="44" t="s">
        <v>77</v>
      </c>
      <c r="CH75" s="1041" t="str">
        <f>Prices!$A$115</f>
        <v xml:space="preserve">glazing  </v>
      </c>
      <c r="CI75" s="1041"/>
      <c r="CJ75" s="1042" t="s">
        <v>577</v>
      </c>
      <c r="CK75" s="1042"/>
      <c r="CL75" s="68">
        <v>0</v>
      </c>
      <c r="CM75" s="8"/>
      <c r="CN75" s="720">
        <f>Prices!$D115</f>
        <v>0</v>
      </c>
      <c r="CO75" s="13">
        <f t="shared" si="577"/>
        <v>0</v>
      </c>
      <c r="CP75" s="13">
        <f t="shared" si="578"/>
        <v>0</v>
      </c>
      <c r="CQ75" s="13">
        <f t="shared" si="579"/>
        <v>0</v>
      </c>
      <c r="CR75" s="151"/>
      <c r="CS75" s="155"/>
      <c r="CT75" s="15"/>
      <c r="CU75" s="44" t="s">
        <v>77</v>
      </c>
      <c r="CV75" s="1041" t="str">
        <f>Prices!$A$115</f>
        <v xml:space="preserve">glazing  </v>
      </c>
      <c r="CW75" s="1041"/>
      <c r="CX75" s="1042" t="s">
        <v>577</v>
      </c>
      <c r="CY75" s="1042"/>
      <c r="CZ75" s="68">
        <v>0</v>
      </c>
      <c r="DA75" s="8"/>
      <c r="DB75" s="720">
        <f>Prices!$D115</f>
        <v>0</v>
      </c>
      <c r="DC75" s="13">
        <f t="shared" si="582"/>
        <v>0</v>
      </c>
      <c r="DD75" s="13">
        <f t="shared" si="583"/>
        <v>0</v>
      </c>
      <c r="DE75" s="13">
        <f t="shared" si="584"/>
        <v>0</v>
      </c>
      <c r="DF75" s="151"/>
      <c r="DG75" s="155"/>
      <c r="DH75" s="15"/>
      <c r="DI75" s="44" t="s">
        <v>77</v>
      </c>
      <c r="DJ75" s="1041" t="str">
        <f>Prices!$A$115</f>
        <v xml:space="preserve">glazing  </v>
      </c>
      <c r="DK75" s="1041"/>
      <c r="DL75" s="1042" t="s">
        <v>577</v>
      </c>
      <c r="DM75" s="1042"/>
      <c r="DN75" s="68">
        <v>0</v>
      </c>
      <c r="DO75" s="8"/>
      <c r="DP75" s="720">
        <f>Prices!$D115</f>
        <v>0</v>
      </c>
      <c r="DQ75" s="13">
        <f t="shared" si="587"/>
        <v>0</v>
      </c>
      <c r="DR75" s="13">
        <f t="shared" si="588"/>
        <v>0</v>
      </c>
      <c r="DS75" s="13">
        <f t="shared" si="589"/>
        <v>0</v>
      </c>
      <c r="DT75" s="151"/>
      <c r="DU75" s="155"/>
      <c r="DV75" s="15"/>
      <c r="DW75" s="44" t="s">
        <v>77</v>
      </c>
      <c r="DX75" s="1041" t="str">
        <f>Prices!$A$115</f>
        <v xml:space="preserve">glazing  </v>
      </c>
      <c r="DY75" s="1041"/>
      <c r="DZ75" s="1042" t="s">
        <v>577</v>
      </c>
      <c r="EA75" s="1042"/>
      <c r="EB75" s="68">
        <v>0</v>
      </c>
      <c r="EC75" s="8"/>
      <c r="ED75" s="720">
        <f>Prices!$D115</f>
        <v>0</v>
      </c>
      <c r="EE75" s="13">
        <f t="shared" si="592"/>
        <v>0</v>
      </c>
      <c r="EF75" s="13">
        <f t="shared" si="593"/>
        <v>0</v>
      </c>
      <c r="EG75" s="13">
        <f t="shared" si="594"/>
        <v>0</v>
      </c>
      <c r="EH75" s="151"/>
      <c r="EI75" s="155"/>
      <c r="EJ75" s="15"/>
      <c r="EK75" s="44" t="s">
        <v>94</v>
      </c>
      <c r="EL75" s="96" t="s">
        <v>95</v>
      </c>
      <c r="EM75" s="744">
        <f>K100+Y100+AM100+BA100+BO100+CC100+CQ100+DE100+DS100+EG100</f>
        <v>0</v>
      </c>
      <c r="EN75" s="33"/>
      <c r="EO75" s="765" t="s">
        <v>45</v>
      </c>
      <c r="EP75" s="190">
        <f>F100*$C$2+T100*$Q$2+AH100*$AE$2+AV100*$AS$2+BJ100*$BG$2+BX100*$BU$2+CL100*$CI$2+CZ100*$CW$2+DN100*$DK$2+EB100*$DY$2</f>
        <v>0</v>
      </c>
      <c r="EQ75" s="33"/>
      <c r="ER75" s="116">
        <f t="shared" si="550"/>
        <v>0</v>
      </c>
      <c r="ES75" s="81">
        <f t="shared" si="551"/>
        <v>0</v>
      </c>
      <c r="ET75" s="280">
        <v>0</v>
      </c>
      <c r="EU75" s="9" t="s">
        <v>45</v>
      </c>
      <c r="EV75" s="583">
        <f t="shared" si="601"/>
        <v>0</v>
      </c>
      <c r="EW75" s="579">
        <f t="shared" si="86"/>
        <v>0</v>
      </c>
      <c r="EX75" s="582">
        <f t="shared" si="552"/>
        <v>0</v>
      </c>
      <c r="EY75" s="112"/>
      <c r="EZ75" s="573"/>
      <c r="FA75" s="55"/>
      <c r="FC75" s="44"/>
      <c r="FD75" s="61"/>
      <c r="FE75" s="126"/>
      <c r="FF75" s="126"/>
      <c r="FG75" s="436"/>
      <c r="FH75" s="9"/>
      <c r="FI75" s="123"/>
      <c r="FJ75" s="121"/>
      <c r="FK75" s="604"/>
      <c r="FL75" s="592"/>
      <c r="FM75" s="573"/>
      <c r="FN75" s="607"/>
      <c r="FO75" s="127"/>
      <c r="FP75" s="87"/>
      <c r="FQ75" s="522"/>
      <c r="FR75" s="61"/>
      <c r="FS75" s="567"/>
    </row>
    <row r="76" spans="1:175" x14ac:dyDescent="0.25">
      <c r="A76" s="44" t="s">
        <v>77</v>
      </c>
      <c r="B76" s="1041" t="str">
        <f>Prices!$A$116</f>
        <v xml:space="preserve">glazing  </v>
      </c>
      <c r="C76" s="1041"/>
      <c r="D76" s="1042" t="s">
        <v>578</v>
      </c>
      <c r="E76" s="1042"/>
      <c r="F76" s="68">
        <v>0</v>
      </c>
      <c r="G76" s="8"/>
      <c r="H76" s="720">
        <f>Prices!$D116</f>
        <v>0</v>
      </c>
      <c r="I76" s="13">
        <f t="shared" si="597"/>
        <v>0</v>
      </c>
      <c r="J76" s="13">
        <f t="shared" si="553"/>
        <v>0</v>
      </c>
      <c r="K76" s="13">
        <f t="shared" si="554"/>
        <v>0</v>
      </c>
      <c r="L76" s="151"/>
      <c r="M76" s="155"/>
      <c r="N76" s="10"/>
      <c r="O76" s="44" t="s">
        <v>77</v>
      </c>
      <c r="P76" s="1041" t="str">
        <f>Prices!$A$116</f>
        <v xml:space="preserve">glazing  </v>
      </c>
      <c r="Q76" s="1041"/>
      <c r="R76" s="1042" t="s">
        <v>578</v>
      </c>
      <c r="S76" s="1042"/>
      <c r="T76" s="68">
        <v>0</v>
      </c>
      <c r="U76" s="8"/>
      <c r="V76" s="720">
        <f>Prices!$D116</f>
        <v>0</v>
      </c>
      <c r="W76" s="13">
        <f t="shared" si="598"/>
        <v>0</v>
      </c>
      <c r="X76" s="13">
        <f t="shared" si="555"/>
        <v>0</v>
      </c>
      <c r="Y76" s="13">
        <f t="shared" si="556"/>
        <v>0</v>
      </c>
      <c r="Z76" s="151"/>
      <c r="AA76" s="155"/>
      <c r="AB76" s="10"/>
      <c r="AC76" s="44" t="s">
        <v>77</v>
      </c>
      <c r="AD76" s="1041" t="str">
        <f>Prices!$A$116</f>
        <v xml:space="preserve">glazing  </v>
      </c>
      <c r="AE76" s="1041"/>
      <c r="AF76" s="1042" t="s">
        <v>578</v>
      </c>
      <c r="AG76" s="1042"/>
      <c r="AH76" s="68">
        <v>0</v>
      </c>
      <c r="AI76" s="8"/>
      <c r="AJ76" s="720">
        <f>Prices!$D116</f>
        <v>0</v>
      </c>
      <c r="AK76" s="13">
        <f t="shared" si="557"/>
        <v>0</v>
      </c>
      <c r="AL76" s="13">
        <f t="shared" si="558"/>
        <v>0</v>
      </c>
      <c r="AM76" s="13">
        <f t="shared" si="559"/>
        <v>0</v>
      </c>
      <c r="AN76" s="151"/>
      <c r="AO76" s="155"/>
      <c r="AP76" s="10"/>
      <c r="AQ76" s="44" t="s">
        <v>77</v>
      </c>
      <c r="AR76" s="1041" t="str">
        <f>Prices!$A$116</f>
        <v xml:space="preserve">glazing  </v>
      </c>
      <c r="AS76" s="1041"/>
      <c r="AT76" s="1042" t="s">
        <v>578</v>
      </c>
      <c r="AU76" s="1042"/>
      <c r="AV76" s="68">
        <v>0</v>
      </c>
      <c r="AW76" s="8"/>
      <c r="AX76" s="720">
        <f>Prices!$D116</f>
        <v>0</v>
      </c>
      <c r="AY76" s="13">
        <f t="shared" si="562"/>
        <v>0</v>
      </c>
      <c r="AZ76" s="13">
        <f t="shared" si="563"/>
        <v>0</v>
      </c>
      <c r="BA76" s="13">
        <f t="shared" si="564"/>
        <v>0</v>
      </c>
      <c r="BB76" s="151"/>
      <c r="BC76" s="155"/>
      <c r="BD76" s="10"/>
      <c r="BE76" s="44" t="s">
        <v>77</v>
      </c>
      <c r="BF76" s="1041" t="str">
        <f>Prices!$A$116</f>
        <v xml:space="preserve">glazing  </v>
      </c>
      <c r="BG76" s="1041"/>
      <c r="BH76" s="1042" t="s">
        <v>578</v>
      </c>
      <c r="BI76" s="1042"/>
      <c r="BJ76" s="68">
        <v>0</v>
      </c>
      <c r="BK76" s="8"/>
      <c r="BL76" s="720">
        <f>Prices!$D116</f>
        <v>0</v>
      </c>
      <c r="BM76" s="13">
        <f t="shared" si="567"/>
        <v>0</v>
      </c>
      <c r="BN76" s="13">
        <f t="shared" si="568"/>
        <v>0</v>
      </c>
      <c r="BO76" s="13">
        <f t="shared" si="569"/>
        <v>0</v>
      </c>
      <c r="BP76" s="151"/>
      <c r="BQ76" s="155"/>
      <c r="BR76" s="10"/>
      <c r="BS76" s="44" t="s">
        <v>77</v>
      </c>
      <c r="BT76" s="1041" t="str">
        <f>Prices!$A$116</f>
        <v xml:space="preserve">glazing  </v>
      </c>
      <c r="BU76" s="1041"/>
      <c r="BV76" s="1042" t="s">
        <v>578</v>
      </c>
      <c r="BW76" s="1042"/>
      <c r="BX76" s="68">
        <v>0</v>
      </c>
      <c r="BY76" s="8"/>
      <c r="BZ76" s="720">
        <f>Prices!$D116</f>
        <v>0</v>
      </c>
      <c r="CA76" s="13">
        <f t="shared" si="572"/>
        <v>0</v>
      </c>
      <c r="CB76" s="13">
        <f t="shared" si="573"/>
        <v>0</v>
      </c>
      <c r="CC76" s="13">
        <f t="shared" si="574"/>
        <v>0</v>
      </c>
      <c r="CD76" s="151"/>
      <c r="CE76" s="155"/>
      <c r="CF76" s="10"/>
      <c r="CG76" s="44" t="s">
        <v>77</v>
      </c>
      <c r="CH76" s="1041" t="str">
        <f>Prices!$A$116</f>
        <v xml:space="preserve">glazing  </v>
      </c>
      <c r="CI76" s="1041"/>
      <c r="CJ76" s="1042" t="s">
        <v>578</v>
      </c>
      <c r="CK76" s="1042"/>
      <c r="CL76" s="68">
        <v>0</v>
      </c>
      <c r="CM76" s="8"/>
      <c r="CN76" s="720">
        <f>Prices!$D116</f>
        <v>0</v>
      </c>
      <c r="CO76" s="13">
        <f t="shared" si="577"/>
        <v>0</v>
      </c>
      <c r="CP76" s="13">
        <f t="shared" si="578"/>
        <v>0</v>
      </c>
      <c r="CQ76" s="13">
        <f t="shared" si="579"/>
        <v>0</v>
      </c>
      <c r="CR76" s="151"/>
      <c r="CS76" s="155"/>
      <c r="CT76" s="10"/>
      <c r="CU76" s="44" t="s">
        <v>77</v>
      </c>
      <c r="CV76" s="1041" t="str">
        <f>Prices!$A$116</f>
        <v xml:space="preserve">glazing  </v>
      </c>
      <c r="CW76" s="1041"/>
      <c r="CX76" s="1042" t="s">
        <v>578</v>
      </c>
      <c r="CY76" s="1042"/>
      <c r="CZ76" s="68">
        <v>0</v>
      </c>
      <c r="DA76" s="8"/>
      <c r="DB76" s="720">
        <f>Prices!$D116</f>
        <v>0</v>
      </c>
      <c r="DC76" s="13">
        <f t="shared" si="582"/>
        <v>0</v>
      </c>
      <c r="DD76" s="13">
        <f t="shared" si="583"/>
        <v>0</v>
      </c>
      <c r="DE76" s="13">
        <f t="shared" si="584"/>
        <v>0</v>
      </c>
      <c r="DF76" s="151"/>
      <c r="DG76" s="155"/>
      <c r="DH76" s="10"/>
      <c r="DI76" s="44" t="s">
        <v>77</v>
      </c>
      <c r="DJ76" s="1041" t="str">
        <f>Prices!$A$116</f>
        <v xml:space="preserve">glazing  </v>
      </c>
      <c r="DK76" s="1041"/>
      <c r="DL76" s="1042" t="s">
        <v>578</v>
      </c>
      <c r="DM76" s="1042"/>
      <c r="DN76" s="68">
        <v>0</v>
      </c>
      <c r="DO76" s="8"/>
      <c r="DP76" s="720">
        <f>Prices!$D116</f>
        <v>0</v>
      </c>
      <c r="DQ76" s="13">
        <f t="shared" si="587"/>
        <v>0</v>
      </c>
      <c r="DR76" s="13">
        <f t="shared" si="588"/>
        <v>0</v>
      </c>
      <c r="DS76" s="13">
        <f t="shared" si="589"/>
        <v>0</v>
      </c>
      <c r="DT76" s="151"/>
      <c r="DU76" s="155"/>
      <c r="DV76" s="10"/>
      <c r="DW76" s="44" t="s">
        <v>77</v>
      </c>
      <c r="DX76" s="1041" t="str">
        <f>Prices!$A$116</f>
        <v xml:space="preserve">glazing  </v>
      </c>
      <c r="DY76" s="1041"/>
      <c r="DZ76" s="1042" t="s">
        <v>578</v>
      </c>
      <c r="EA76" s="1042"/>
      <c r="EB76" s="68">
        <v>0</v>
      </c>
      <c r="EC76" s="8"/>
      <c r="ED76" s="720">
        <f>Prices!$D116</f>
        <v>0</v>
      </c>
      <c r="EE76" s="13">
        <f t="shared" si="592"/>
        <v>0</v>
      </c>
      <c r="EF76" s="13">
        <f t="shared" si="593"/>
        <v>0</v>
      </c>
      <c r="EG76" s="13">
        <f t="shared" si="594"/>
        <v>0</v>
      </c>
      <c r="EH76" s="151"/>
      <c r="EI76" s="155"/>
      <c r="EJ76" s="10"/>
      <c r="EK76" s="44" t="s">
        <v>94</v>
      </c>
      <c r="EL76" s="96" t="s">
        <v>95</v>
      </c>
      <c r="EM76" s="744">
        <f>K101+Y101+AM101+BA101+BO101+CC101+CQ101+DE101+DS101+EG101</f>
        <v>0</v>
      </c>
      <c r="EN76" s="33"/>
      <c r="EO76" s="765" t="s">
        <v>45</v>
      </c>
      <c r="EP76" s="190">
        <f>F101*$C$2+T101*$Q$2+AH101*$AE$2+AV101*$AS$2+BJ101*$BG$2+BX101*$BU$2+CL101*$CI$2+CZ101*$CW$2+DN101*$DK$2+EB101*$DY$2</f>
        <v>0</v>
      </c>
      <c r="EQ76" s="33"/>
      <c r="ER76" s="116">
        <f t="shared" si="550"/>
        <v>0</v>
      </c>
      <c r="ES76" s="81">
        <f t="shared" si="551"/>
        <v>0</v>
      </c>
      <c r="ET76" s="280">
        <v>0</v>
      </c>
      <c r="EU76" s="9" t="s">
        <v>45</v>
      </c>
      <c r="EV76" s="583">
        <f t="shared" si="601"/>
        <v>0</v>
      </c>
      <c r="EW76" s="579">
        <f t="shared" si="86"/>
        <v>0</v>
      </c>
      <c r="EX76" s="582">
        <f t="shared" si="552"/>
        <v>0</v>
      </c>
      <c r="EY76" s="112"/>
      <c r="EZ76" s="576"/>
      <c r="FA76" s="162"/>
      <c r="FC76" s="44" t="s">
        <v>101</v>
      </c>
      <c r="FD76" s="11" t="s">
        <v>102</v>
      </c>
      <c r="FE76" s="141">
        <v>0</v>
      </c>
      <c r="FF76" s="141">
        <v>0</v>
      </c>
      <c r="FG76" s="142">
        <v>0</v>
      </c>
      <c r="FH76" s="9" t="s">
        <v>21</v>
      </c>
      <c r="FI76" s="122">
        <f>FE76*FF76*FG76</f>
        <v>0</v>
      </c>
      <c r="FJ76" s="602">
        <v>0</v>
      </c>
      <c r="FK76" s="604">
        <f>FI76*FJ76</f>
        <v>0</v>
      </c>
      <c r="FL76" s="591">
        <f>FM132</f>
        <v>0</v>
      </c>
      <c r="FM76" s="543">
        <f>IF(FJ76=0,0,FL76/FJ76)</f>
        <v>0</v>
      </c>
      <c r="FN76" s="610">
        <f>FK76+FL76</f>
        <v>0</v>
      </c>
      <c r="FO76" s="127">
        <f>IF(FO$4=0,0,FN76/$FO$4)</f>
        <v>0</v>
      </c>
      <c r="FP76" s="87" t="s">
        <v>101</v>
      </c>
      <c r="FQ76" s="522">
        <f>EX88+EY88</f>
        <v>0</v>
      </c>
      <c r="FR76" s="496">
        <f>FN76</f>
        <v>0</v>
      </c>
      <c r="FS76" s="567">
        <f>SUM(FQ76:FR76)</f>
        <v>0</v>
      </c>
    </row>
    <row r="77" spans="1:175" x14ac:dyDescent="0.25">
      <c r="A77" s="44" t="s">
        <v>77</v>
      </c>
      <c r="B77" s="1041" t="str">
        <f>Prices!$A$117</f>
        <v xml:space="preserve">glazing  </v>
      </c>
      <c r="C77" s="1041"/>
      <c r="D77" s="1042" t="s">
        <v>579</v>
      </c>
      <c r="E77" s="1042"/>
      <c r="F77" s="68">
        <v>0</v>
      </c>
      <c r="G77" s="8"/>
      <c r="H77" s="720">
        <f>Prices!$D117</f>
        <v>0</v>
      </c>
      <c r="I77" s="13">
        <f t="shared" si="597"/>
        <v>0</v>
      </c>
      <c r="J77" s="13">
        <f t="shared" si="553"/>
        <v>0</v>
      </c>
      <c r="K77" s="13">
        <f t="shared" si="554"/>
        <v>0</v>
      </c>
      <c r="L77" s="151"/>
      <c r="M77" s="155"/>
      <c r="N77" s="15"/>
      <c r="O77" s="44" t="s">
        <v>77</v>
      </c>
      <c r="P77" s="1041" t="str">
        <f>Prices!$A$117</f>
        <v xml:space="preserve">glazing  </v>
      </c>
      <c r="Q77" s="1041"/>
      <c r="R77" s="1042" t="s">
        <v>579</v>
      </c>
      <c r="S77" s="1042"/>
      <c r="T77" s="68">
        <v>0</v>
      </c>
      <c r="U77" s="8"/>
      <c r="V77" s="720">
        <f>Prices!$D117</f>
        <v>0</v>
      </c>
      <c r="W77" s="13">
        <f t="shared" si="598"/>
        <v>0</v>
      </c>
      <c r="X77" s="13">
        <f t="shared" si="555"/>
        <v>0</v>
      </c>
      <c r="Y77" s="13">
        <f t="shared" si="556"/>
        <v>0</v>
      </c>
      <c r="Z77" s="151"/>
      <c r="AA77" s="155"/>
      <c r="AB77" s="15"/>
      <c r="AC77" s="44" t="s">
        <v>77</v>
      </c>
      <c r="AD77" s="1041" t="str">
        <f>Prices!$A$117</f>
        <v xml:space="preserve">glazing  </v>
      </c>
      <c r="AE77" s="1041"/>
      <c r="AF77" s="1042" t="s">
        <v>579</v>
      </c>
      <c r="AG77" s="1042"/>
      <c r="AH77" s="68">
        <v>0</v>
      </c>
      <c r="AI77" s="8"/>
      <c r="AJ77" s="720">
        <f>Prices!$D117</f>
        <v>0</v>
      </c>
      <c r="AK77" s="13">
        <f t="shared" si="557"/>
        <v>0</v>
      </c>
      <c r="AL77" s="13">
        <f t="shared" si="558"/>
        <v>0</v>
      </c>
      <c r="AM77" s="13">
        <f t="shared" si="559"/>
        <v>0</v>
      </c>
      <c r="AN77" s="151"/>
      <c r="AO77" s="155"/>
      <c r="AP77" s="15"/>
      <c r="AQ77" s="44" t="s">
        <v>77</v>
      </c>
      <c r="AR77" s="1041" t="str">
        <f>Prices!$A$117</f>
        <v xml:space="preserve">glazing  </v>
      </c>
      <c r="AS77" s="1041"/>
      <c r="AT77" s="1042" t="s">
        <v>579</v>
      </c>
      <c r="AU77" s="1042"/>
      <c r="AV77" s="68">
        <v>0</v>
      </c>
      <c r="AW77" s="8"/>
      <c r="AX77" s="720">
        <f>Prices!$D117</f>
        <v>0</v>
      </c>
      <c r="AY77" s="13">
        <f t="shared" si="562"/>
        <v>0</v>
      </c>
      <c r="AZ77" s="13">
        <f t="shared" si="563"/>
        <v>0</v>
      </c>
      <c r="BA77" s="13">
        <f t="shared" si="564"/>
        <v>0</v>
      </c>
      <c r="BB77" s="151"/>
      <c r="BC77" s="155"/>
      <c r="BD77" s="15"/>
      <c r="BE77" s="44" t="s">
        <v>77</v>
      </c>
      <c r="BF77" s="1041" t="str">
        <f>Prices!$A$117</f>
        <v xml:space="preserve">glazing  </v>
      </c>
      <c r="BG77" s="1041"/>
      <c r="BH77" s="1042" t="s">
        <v>579</v>
      </c>
      <c r="BI77" s="1042"/>
      <c r="BJ77" s="68">
        <v>0</v>
      </c>
      <c r="BK77" s="8"/>
      <c r="BL77" s="720">
        <f>Prices!$D117</f>
        <v>0</v>
      </c>
      <c r="BM77" s="13">
        <f t="shared" si="567"/>
        <v>0</v>
      </c>
      <c r="BN77" s="13">
        <f t="shared" si="568"/>
        <v>0</v>
      </c>
      <c r="BO77" s="13">
        <f t="shared" si="569"/>
        <v>0</v>
      </c>
      <c r="BP77" s="151"/>
      <c r="BQ77" s="155"/>
      <c r="BR77" s="15"/>
      <c r="BS77" s="44" t="s">
        <v>77</v>
      </c>
      <c r="BT77" s="1041" t="str">
        <f>Prices!$A$117</f>
        <v xml:space="preserve">glazing  </v>
      </c>
      <c r="BU77" s="1041"/>
      <c r="BV77" s="1042" t="s">
        <v>579</v>
      </c>
      <c r="BW77" s="1042"/>
      <c r="BX77" s="68">
        <v>0</v>
      </c>
      <c r="BY77" s="8"/>
      <c r="BZ77" s="720">
        <f>Prices!$D117</f>
        <v>0</v>
      </c>
      <c r="CA77" s="13">
        <f t="shared" si="572"/>
        <v>0</v>
      </c>
      <c r="CB77" s="13">
        <f t="shared" si="573"/>
        <v>0</v>
      </c>
      <c r="CC77" s="13">
        <f t="shared" si="574"/>
        <v>0</v>
      </c>
      <c r="CD77" s="151"/>
      <c r="CE77" s="155"/>
      <c r="CF77" s="15"/>
      <c r="CG77" s="44" t="s">
        <v>77</v>
      </c>
      <c r="CH77" s="1041" t="str">
        <f>Prices!$A$117</f>
        <v xml:space="preserve">glazing  </v>
      </c>
      <c r="CI77" s="1041"/>
      <c r="CJ77" s="1042" t="s">
        <v>579</v>
      </c>
      <c r="CK77" s="1042"/>
      <c r="CL77" s="68">
        <v>0</v>
      </c>
      <c r="CM77" s="8"/>
      <c r="CN77" s="720">
        <f>Prices!$D117</f>
        <v>0</v>
      </c>
      <c r="CO77" s="13">
        <f t="shared" si="577"/>
        <v>0</v>
      </c>
      <c r="CP77" s="13">
        <f t="shared" si="578"/>
        <v>0</v>
      </c>
      <c r="CQ77" s="13">
        <f t="shared" si="579"/>
        <v>0</v>
      </c>
      <c r="CR77" s="151"/>
      <c r="CS77" s="155"/>
      <c r="CT77" s="15"/>
      <c r="CU77" s="44" t="s">
        <v>77</v>
      </c>
      <c r="CV77" s="1041" t="str">
        <f>Prices!$A$117</f>
        <v xml:space="preserve">glazing  </v>
      </c>
      <c r="CW77" s="1041"/>
      <c r="CX77" s="1042" t="s">
        <v>579</v>
      </c>
      <c r="CY77" s="1042"/>
      <c r="CZ77" s="68">
        <v>0</v>
      </c>
      <c r="DA77" s="8"/>
      <c r="DB77" s="720">
        <f>Prices!$D117</f>
        <v>0</v>
      </c>
      <c r="DC77" s="13">
        <f t="shared" si="582"/>
        <v>0</v>
      </c>
      <c r="DD77" s="13">
        <f t="shared" si="583"/>
        <v>0</v>
      </c>
      <c r="DE77" s="13">
        <f t="shared" si="584"/>
        <v>0</v>
      </c>
      <c r="DF77" s="151"/>
      <c r="DG77" s="155"/>
      <c r="DH77" s="15"/>
      <c r="DI77" s="44" t="s">
        <v>77</v>
      </c>
      <c r="DJ77" s="1041" t="str">
        <f>Prices!$A$117</f>
        <v xml:space="preserve">glazing  </v>
      </c>
      <c r="DK77" s="1041"/>
      <c r="DL77" s="1042" t="s">
        <v>579</v>
      </c>
      <c r="DM77" s="1042"/>
      <c r="DN77" s="68">
        <v>0</v>
      </c>
      <c r="DO77" s="8"/>
      <c r="DP77" s="720">
        <f>Prices!$D117</f>
        <v>0</v>
      </c>
      <c r="DQ77" s="13">
        <f t="shared" si="587"/>
        <v>0</v>
      </c>
      <c r="DR77" s="13">
        <f t="shared" si="588"/>
        <v>0</v>
      </c>
      <c r="DS77" s="13">
        <f t="shared" si="589"/>
        <v>0</v>
      </c>
      <c r="DT77" s="151"/>
      <c r="DU77" s="155"/>
      <c r="DV77" s="15"/>
      <c r="DW77" s="44" t="s">
        <v>77</v>
      </c>
      <c r="DX77" s="1041" t="str">
        <f>Prices!$A$117</f>
        <v xml:space="preserve">glazing  </v>
      </c>
      <c r="DY77" s="1041"/>
      <c r="DZ77" s="1042" t="s">
        <v>579</v>
      </c>
      <c r="EA77" s="1042"/>
      <c r="EB77" s="68">
        <v>0</v>
      </c>
      <c r="EC77" s="8"/>
      <c r="ED77" s="720">
        <f>Prices!$D117</f>
        <v>0</v>
      </c>
      <c r="EE77" s="13">
        <f t="shared" si="592"/>
        <v>0</v>
      </c>
      <c r="EF77" s="13">
        <f t="shared" si="593"/>
        <v>0</v>
      </c>
      <c r="EG77" s="13">
        <f t="shared" si="594"/>
        <v>0</v>
      </c>
      <c r="EH77" s="151"/>
      <c r="EI77" s="155"/>
      <c r="EJ77" s="15"/>
      <c r="EK77" s="44" t="s">
        <v>96</v>
      </c>
      <c r="EL77" s="8" t="s">
        <v>46</v>
      </c>
      <c r="EM77" s="744">
        <f>K102+Y102+AM102+BA102+BO102+CC102+CQ102+DE102+DS102+EG102</f>
        <v>0</v>
      </c>
      <c r="EN77" s="79"/>
      <c r="EO77" s="765" t="s">
        <v>45</v>
      </c>
      <c r="EP77" s="190">
        <f>F102*$C$2+T102*$Q$2+AH102*$AE$2+AV102*$AS$2+BJ102*$BG$2+BX102*$BU$2+CL102*$CI$2+CZ102*$CW$2+DN102*$DK$2+EB102*$DY$2</f>
        <v>0</v>
      </c>
      <c r="EQ77" s="33"/>
      <c r="ER77" s="116">
        <f t="shared" si="550"/>
        <v>0</v>
      </c>
      <c r="ES77" s="81">
        <f t="shared" si="551"/>
        <v>0</v>
      </c>
      <c r="ET77" s="280">
        <v>0</v>
      </c>
      <c r="EU77" s="9" t="s">
        <v>45</v>
      </c>
      <c r="EV77" s="583">
        <f t="shared" si="601"/>
        <v>0</v>
      </c>
      <c r="EW77" s="579">
        <f t="shared" si="86"/>
        <v>0</v>
      </c>
      <c r="EX77" s="582">
        <f t="shared" si="552"/>
        <v>0</v>
      </c>
      <c r="EY77" s="574">
        <f>EZ138</f>
        <v>0</v>
      </c>
      <c r="EZ77" s="543">
        <f>ET138</f>
        <v>0</v>
      </c>
      <c r="FA77" s="567"/>
      <c r="FC77" s="137"/>
      <c r="FD77" s="61"/>
      <c r="FE77" s="8"/>
      <c r="FF77" s="8"/>
      <c r="FG77" s="8"/>
      <c r="FH77" s="61"/>
      <c r="FI77" s="61"/>
      <c r="FJ77" s="8"/>
      <c r="FK77" s="605"/>
      <c r="FL77" s="592"/>
      <c r="FM77" s="573"/>
      <c r="FN77" s="607"/>
      <c r="FO77" s="127"/>
      <c r="FP77" s="87"/>
      <c r="FQ77" s="522"/>
      <c r="FR77" s="61"/>
      <c r="FS77" s="567"/>
    </row>
    <row r="78" spans="1:175" x14ac:dyDescent="0.25">
      <c r="A78" s="44" t="s">
        <v>77</v>
      </c>
      <c r="B78" s="1041" t="str">
        <f>Prices!$A$118</f>
        <v xml:space="preserve">glazing  </v>
      </c>
      <c r="C78" s="1041"/>
      <c r="D78" s="1042" t="s">
        <v>580</v>
      </c>
      <c r="E78" s="1042"/>
      <c r="F78" s="68">
        <v>0</v>
      </c>
      <c r="G78" s="8"/>
      <c r="H78" s="720">
        <f>Prices!$D118</f>
        <v>0</v>
      </c>
      <c r="I78" s="13">
        <f t="shared" si="597"/>
        <v>0</v>
      </c>
      <c r="J78" s="13">
        <f t="shared" si="553"/>
        <v>0</v>
      </c>
      <c r="K78" s="13">
        <f t="shared" si="554"/>
        <v>0</v>
      </c>
      <c r="L78" s="151"/>
      <c r="M78" s="155"/>
      <c r="N78" s="15"/>
      <c r="O78" s="44" t="s">
        <v>77</v>
      </c>
      <c r="P78" s="1041" t="str">
        <f>Prices!$A$118</f>
        <v xml:space="preserve">glazing  </v>
      </c>
      <c r="Q78" s="1041"/>
      <c r="R78" s="1042" t="s">
        <v>580</v>
      </c>
      <c r="S78" s="1042"/>
      <c r="T78" s="68">
        <v>0</v>
      </c>
      <c r="U78" s="8"/>
      <c r="V78" s="720">
        <f>Prices!$D118</f>
        <v>0</v>
      </c>
      <c r="W78" s="13">
        <f t="shared" si="598"/>
        <v>0</v>
      </c>
      <c r="X78" s="13">
        <f t="shared" si="555"/>
        <v>0</v>
      </c>
      <c r="Y78" s="13">
        <f t="shared" si="556"/>
        <v>0</v>
      </c>
      <c r="Z78" s="151"/>
      <c r="AA78" s="155"/>
      <c r="AB78" s="15"/>
      <c r="AC78" s="44" t="s">
        <v>77</v>
      </c>
      <c r="AD78" s="1041" t="str">
        <f>Prices!$A$118</f>
        <v xml:space="preserve">glazing  </v>
      </c>
      <c r="AE78" s="1041"/>
      <c r="AF78" s="1042" t="s">
        <v>580</v>
      </c>
      <c r="AG78" s="1042"/>
      <c r="AH78" s="68">
        <v>0</v>
      </c>
      <c r="AI78" s="8"/>
      <c r="AJ78" s="720">
        <f>Prices!$D118</f>
        <v>0</v>
      </c>
      <c r="AK78" s="13">
        <f t="shared" si="557"/>
        <v>0</v>
      </c>
      <c r="AL78" s="13">
        <f t="shared" si="558"/>
        <v>0</v>
      </c>
      <c r="AM78" s="13">
        <f t="shared" si="559"/>
        <v>0</v>
      </c>
      <c r="AN78" s="151"/>
      <c r="AO78" s="155"/>
      <c r="AP78" s="15"/>
      <c r="AQ78" s="44" t="s">
        <v>77</v>
      </c>
      <c r="AR78" s="1041" t="str">
        <f>Prices!$A$118</f>
        <v xml:space="preserve">glazing  </v>
      </c>
      <c r="AS78" s="1041"/>
      <c r="AT78" s="1042" t="s">
        <v>580</v>
      </c>
      <c r="AU78" s="1042"/>
      <c r="AV78" s="68">
        <v>0</v>
      </c>
      <c r="AW78" s="8"/>
      <c r="AX78" s="720">
        <f>Prices!$D118</f>
        <v>0</v>
      </c>
      <c r="AY78" s="13">
        <f t="shared" si="562"/>
        <v>0</v>
      </c>
      <c r="AZ78" s="13">
        <f t="shared" si="563"/>
        <v>0</v>
      </c>
      <c r="BA78" s="13">
        <f t="shared" si="564"/>
        <v>0</v>
      </c>
      <c r="BB78" s="151"/>
      <c r="BC78" s="155"/>
      <c r="BD78" s="15"/>
      <c r="BE78" s="44" t="s">
        <v>77</v>
      </c>
      <c r="BF78" s="1041" t="str">
        <f>Prices!$A$118</f>
        <v xml:space="preserve">glazing  </v>
      </c>
      <c r="BG78" s="1041"/>
      <c r="BH78" s="1042" t="s">
        <v>580</v>
      </c>
      <c r="BI78" s="1042"/>
      <c r="BJ78" s="68">
        <v>0</v>
      </c>
      <c r="BK78" s="8"/>
      <c r="BL78" s="720">
        <f>Prices!$D118</f>
        <v>0</v>
      </c>
      <c r="BM78" s="13">
        <f t="shared" si="567"/>
        <v>0</v>
      </c>
      <c r="BN78" s="13">
        <f t="shared" si="568"/>
        <v>0</v>
      </c>
      <c r="BO78" s="13">
        <f t="shared" si="569"/>
        <v>0</v>
      </c>
      <c r="BP78" s="151"/>
      <c r="BQ78" s="155"/>
      <c r="BR78" s="15"/>
      <c r="BS78" s="44" t="s">
        <v>77</v>
      </c>
      <c r="BT78" s="1041" t="str">
        <f>Prices!$A$118</f>
        <v xml:space="preserve">glazing  </v>
      </c>
      <c r="BU78" s="1041"/>
      <c r="BV78" s="1042" t="s">
        <v>580</v>
      </c>
      <c r="BW78" s="1042"/>
      <c r="BX78" s="68">
        <v>0</v>
      </c>
      <c r="BY78" s="8"/>
      <c r="BZ78" s="720">
        <f>Prices!$D118</f>
        <v>0</v>
      </c>
      <c r="CA78" s="13">
        <f t="shared" si="572"/>
        <v>0</v>
      </c>
      <c r="CB78" s="13">
        <f t="shared" si="573"/>
        <v>0</v>
      </c>
      <c r="CC78" s="13">
        <f t="shared" si="574"/>
        <v>0</v>
      </c>
      <c r="CD78" s="151"/>
      <c r="CE78" s="155"/>
      <c r="CF78" s="15"/>
      <c r="CG78" s="44" t="s">
        <v>77</v>
      </c>
      <c r="CH78" s="1041" t="str">
        <f>Prices!$A$118</f>
        <v xml:space="preserve">glazing  </v>
      </c>
      <c r="CI78" s="1041"/>
      <c r="CJ78" s="1042" t="s">
        <v>580</v>
      </c>
      <c r="CK78" s="1042"/>
      <c r="CL78" s="68">
        <v>0</v>
      </c>
      <c r="CM78" s="8"/>
      <c r="CN78" s="720">
        <f>Prices!$D118</f>
        <v>0</v>
      </c>
      <c r="CO78" s="13">
        <f t="shared" si="577"/>
        <v>0</v>
      </c>
      <c r="CP78" s="13">
        <f t="shared" si="578"/>
        <v>0</v>
      </c>
      <c r="CQ78" s="13">
        <f t="shared" si="579"/>
        <v>0</v>
      </c>
      <c r="CR78" s="151"/>
      <c r="CS78" s="155"/>
      <c r="CT78" s="15"/>
      <c r="CU78" s="44" t="s">
        <v>77</v>
      </c>
      <c r="CV78" s="1041" t="str">
        <f>Prices!$A$118</f>
        <v xml:space="preserve">glazing  </v>
      </c>
      <c r="CW78" s="1041"/>
      <c r="CX78" s="1042" t="s">
        <v>580</v>
      </c>
      <c r="CY78" s="1042"/>
      <c r="CZ78" s="68">
        <v>0</v>
      </c>
      <c r="DA78" s="8"/>
      <c r="DB78" s="720">
        <f>Prices!$D118</f>
        <v>0</v>
      </c>
      <c r="DC78" s="13">
        <f t="shared" si="582"/>
        <v>0</v>
      </c>
      <c r="DD78" s="13">
        <f t="shared" si="583"/>
        <v>0</v>
      </c>
      <c r="DE78" s="13">
        <f t="shared" si="584"/>
        <v>0</v>
      </c>
      <c r="DF78" s="151"/>
      <c r="DG78" s="155"/>
      <c r="DH78" s="15"/>
      <c r="DI78" s="44" t="s">
        <v>77</v>
      </c>
      <c r="DJ78" s="1041" t="str">
        <f>Prices!$A$118</f>
        <v xml:space="preserve">glazing  </v>
      </c>
      <c r="DK78" s="1041"/>
      <c r="DL78" s="1042" t="s">
        <v>580</v>
      </c>
      <c r="DM78" s="1042"/>
      <c r="DN78" s="68">
        <v>0</v>
      </c>
      <c r="DO78" s="8"/>
      <c r="DP78" s="720">
        <f>Prices!$D118</f>
        <v>0</v>
      </c>
      <c r="DQ78" s="13">
        <f t="shared" si="587"/>
        <v>0</v>
      </c>
      <c r="DR78" s="13">
        <f t="shared" si="588"/>
        <v>0</v>
      </c>
      <c r="DS78" s="13">
        <f t="shared" si="589"/>
        <v>0</v>
      </c>
      <c r="DT78" s="151"/>
      <c r="DU78" s="155"/>
      <c r="DV78" s="15"/>
      <c r="DW78" s="44" t="s">
        <v>77</v>
      </c>
      <c r="DX78" s="1041" t="str">
        <f>Prices!$A$118</f>
        <v xml:space="preserve">glazing  </v>
      </c>
      <c r="DY78" s="1041"/>
      <c r="DZ78" s="1042" t="s">
        <v>580</v>
      </c>
      <c r="EA78" s="1042"/>
      <c r="EB78" s="68">
        <v>0</v>
      </c>
      <c r="EC78" s="8"/>
      <c r="ED78" s="720">
        <f>Prices!$D118</f>
        <v>0</v>
      </c>
      <c r="EE78" s="13">
        <f t="shared" si="592"/>
        <v>0</v>
      </c>
      <c r="EF78" s="13">
        <f t="shared" si="593"/>
        <v>0</v>
      </c>
      <c r="EG78" s="13">
        <f t="shared" si="594"/>
        <v>0</v>
      </c>
      <c r="EH78" s="151"/>
      <c r="EI78" s="155"/>
      <c r="EJ78" s="15"/>
      <c r="EK78" s="44" t="s">
        <v>96</v>
      </c>
      <c r="EL78" s="8" t="s">
        <v>46</v>
      </c>
      <c r="EM78" s="744">
        <f>K103+Y103+AM103+BA103+BO103+CC103+CQ103+DE103+DS103+EG103</f>
        <v>0</v>
      </c>
      <c r="EN78" s="79"/>
      <c r="EO78" s="765" t="s">
        <v>45</v>
      </c>
      <c r="EP78" s="190">
        <f>F103*$C$2+T103*$Q$2+AH103*$AE$2+AV103*$AS$2+BJ103*$BG$2+BX103*$BU$2+CL103*$CI$2+CZ103*$CW$2+DN103*$DK$2+EB103*$DY$2</f>
        <v>0</v>
      </c>
      <c r="EQ78" s="33"/>
      <c r="ER78" s="116">
        <f t="shared" si="550"/>
        <v>0</v>
      </c>
      <c r="ES78" s="81">
        <f t="shared" si="551"/>
        <v>0</v>
      </c>
      <c r="ET78" s="280">
        <v>0</v>
      </c>
      <c r="EU78" s="9" t="s">
        <v>45</v>
      </c>
      <c r="EV78" s="583">
        <f t="shared" si="601"/>
        <v>0</v>
      </c>
      <c r="EW78" s="579">
        <f t="shared" si="86"/>
        <v>0</v>
      </c>
      <c r="EX78" s="582">
        <f t="shared" si="552"/>
        <v>0</v>
      </c>
      <c r="EY78" s="112"/>
      <c r="EZ78" s="573"/>
      <c r="FA78" s="55"/>
      <c r="FC78" s="44" t="s">
        <v>104</v>
      </c>
      <c r="FD78" s="11" t="s">
        <v>56</v>
      </c>
      <c r="FE78" s="141">
        <v>0</v>
      </c>
      <c r="FF78" s="141">
        <v>0</v>
      </c>
      <c r="FG78" s="142">
        <v>0</v>
      </c>
      <c r="FH78" s="9" t="s">
        <v>21</v>
      </c>
      <c r="FI78" s="122">
        <f>FE78*FF78*FG78</f>
        <v>0</v>
      </c>
      <c r="FJ78" s="602">
        <v>0</v>
      </c>
      <c r="FK78" s="604">
        <f>FI78*FJ78</f>
        <v>0</v>
      </c>
      <c r="FL78" s="591">
        <f>FM134</f>
        <v>0</v>
      </c>
      <c r="FM78" s="545">
        <f>IF(FJ78=0,0,FL78/FJ78)</f>
        <v>0</v>
      </c>
      <c r="FN78" s="607">
        <f>FK78+FL78</f>
        <v>0</v>
      </c>
      <c r="FO78" s="127">
        <f>IF(FO$4=0,0,FN78/$FO$4)</f>
        <v>0</v>
      </c>
      <c r="FP78" s="87" t="s">
        <v>104</v>
      </c>
      <c r="FQ78" s="522">
        <f>EX90+EY90</f>
        <v>0</v>
      </c>
      <c r="FR78" s="496">
        <f>FN78</f>
        <v>0</v>
      </c>
      <c r="FS78" s="567">
        <f>SUM(FQ78:FR78)</f>
        <v>0</v>
      </c>
    </row>
    <row r="79" spans="1:175" x14ac:dyDescent="0.25">
      <c r="A79" s="44" t="s">
        <v>77</v>
      </c>
      <c r="B79" s="1041" t="str">
        <f>Prices!$A$119</f>
        <v xml:space="preserve">glazing  </v>
      </c>
      <c r="C79" s="1041"/>
      <c r="D79" s="1042" t="s">
        <v>581</v>
      </c>
      <c r="E79" s="1042"/>
      <c r="F79" s="68">
        <v>0</v>
      </c>
      <c r="G79" s="8"/>
      <c r="H79" s="720">
        <f>Prices!$D119</f>
        <v>0</v>
      </c>
      <c r="I79" s="13">
        <f t="shared" si="597"/>
        <v>0</v>
      </c>
      <c r="J79" s="13">
        <f t="shared" si="553"/>
        <v>0</v>
      </c>
      <c r="K79" s="13">
        <f t="shared" si="554"/>
        <v>0</v>
      </c>
      <c r="L79" s="151"/>
      <c r="M79" s="155"/>
      <c r="N79" s="15"/>
      <c r="O79" s="44" t="s">
        <v>77</v>
      </c>
      <c r="P79" s="1041" t="str">
        <f>Prices!$A$119</f>
        <v xml:space="preserve">glazing  </v>
      </c>
      <c r="Q79" s="1041"/>
      <c r="R79" s="1042" t="s">
        <v>581</v>
      </c>
      <c r="S79" s="1042"/>
      <c r="T79" s="68">
        <v>0</v>
      </c>
      <c r="U79" s="8"/>
      <c r="V79" s="720">
        <f>Prices!$D119</f>
        <v>0</v>
      </c>
      <c r="W79" s="13">
        <f t="shared" si="598"/>
        <v>0</v>
      </c>
      <c r="X79" s="13">
        <f t="shared" si="555"/>
        <v>0</v>
      </c>
      <c r="Y79" s="13">
        <f t="shared" si="556"/>
        <v>0</v>
      </c>
      <c r="Z79" s="151"/>
      <c r="AA79" s="155"/>
      <c r="AB79" s="15"/>
      <c r="AC79" s="44" t="s">
        <v>77</v>
      </c>
      <c r="AD79" s="1041" t="str">
        <f>Prices!$A$119</f>
        <v xml:space="preserve">glazing  </v>
      </c>
      <c r="AE79" s="1041"/>
      <c r="AF79" s="1042" t="s">
        <v>581</v>
      </c>
      <c r="AG79" s="1042"/>
      <c r="AH79" s="68">
        <v>0</v>
      </c>
      <c r="AI79" s="8"/>
      <c r="AJ79" s="720">
        <f>Prices!$D119</f>
        <v>0</v>
      </c>
      <c r="AK79" s="13">
        <f t="shared" si="557"/>
        <v>0</v>
      </c>
      <c r="AL79" s="13">
        <f t="shared" si="558"/>
        <v>0</v>
      </c>
      <c r="AM79" s="13">
        <f t="shared" si="559"/>
        <v>0</v>
      </c>
      <c r="AN79" s="151"/>
      <c r="AO79" s="155"/>
      <c r="AP79" s="15"/>
      <c r="AQ79" s="44" t="s">
        <v>77</v>
      </c>
      <c r="AR79" s="1041" t="str">
        <f>Prices!$A$119</f>
        <v xml:space="preserve">glazing  </v>
      </c>
      <c r="AS79" s="1041"/>
      <c r="AT79" s="1042" t="s">
        <v>581</v>
      </c>
      <c r="AU79" s="1042"/>
      <c r="AV79" s="68">
        <v>0</v>
      </c>
      <c r="AW79" s="8"/>
      <c r="AX79" s="720">
        <f>Prices!$D119</f>
        <v>0</v>
      </c>
      <c r="AY79" s="13">
        <f t="shared" si="562"/>
        <v>0</v>
      </c>
      <c r="AZ79" s="13">
        <f t="shared" si="563"/>
        <v>0</v>
      </c>
      <c r="BA79" s="13">
        <f t="shared" si="564"/>
        <v>0</v>
      </c>
      <c r="BB79" s="151"/>
      <c r="BC79" s="155"/>
      <c r="BD79" s="15"/>
      <c r="BE79" s="44" t="s">
        <v>77</v>
      </c>
      <c r="BF79" s="1041" t="str">
        <f>Prices!$A$119</f>
        <v xml:space="preserve">glazing  </v>
      </c>
      <c r="BG79" s="1041"/>
      <c r="BH79" s="1042" t="s">
        <v>581</v>
      </c>
      <c r="BI79" s="1042"/>
      <c r="BJ79" s="68">
        <v>0</v>
      </c>
      <c r="BK79" s="8"/>
      <c r="BL79" s="720">
        <f>Prices!$D119</f>
        <v>0</v>
      </c>
      <c r="BM79" s="13">
        <f t="shared" si="567"/>
        <v>0</v>
      </c>
      <c r="BN79" s="13">
        <f t="shared" si="568"/>
        <v>0</v>
      </c>
      <c r="BO79" s="13">
        <f t="shared" si="569"/>
        <v>0</v>
      </c>
      <c r="BP79" s="151"/>
      <c r="BQ79" s="155"/>
      <c r="BR79" s="15"/>
      <c r="BS79" s="44" t="s">
        <v>77</v>
      </c>
      <c r="BT79" s="1041" t="str">
        <f>Prices!$A$119</f>
        <v xml:space="preserve">glazing  </v>
      </c>
      <c r="BU79" s="1041"/>
      <c r="BV79" s="1042" t="s">
        <v>581</v>
      </c>
      <c r="BW79" s="1042"/>
      <c r="BX79" s="68">
        <v>0</v>
      </c>
      <c r="BY79" s="8"/>
      <c r="BZ79" s="720">
        <f>Prices!$D119</f>
        <v>0</v>
      </c>
      <c r="CA79" s="13">
        <f t="shared" si="572"/>
        <v>0</v>
      </c>
      <c r="CB79" s="13">
        <f t="shared" si="573"/>
        <v>0</v>
      </c>
      <c r="CC79" s="13">
        <f t="shared" si="574"/>
        <v>0</v>
      </c>
      <c r="CD79" s="151"/>
      <c r="CE79" s="155"/>
      <c r="CF79" s="15"/>
      <c r="CG79" s="44" t="s">
        <v>77</v>
      </c>
      <c r="CH79" s="1041" t="str">
        <f>Prices!$A$119</f>
        <v xml:space="preserve">glazing  </v>
      </c>
      <c r="CI79" s="1041"/>
      <c r="CJ79" s="1042" t="s">
        <v>581</v>
      </c>
      <c r="CK79" s="1042"/>
      <c r="CL79" s="68">
        <v>0</v>
      </c>
      <c r="CM79" s="8"/>
      <c r="CN79" s="720">
        <f>Prices!$D119</f>
        <v>0</v>
      </c>
      <c r="CO79" s="13">
        <f t="shared" si="577"/>
        <v>0</v>
      </c>
      <c r="CP79" s="13">
        <f t="shared" si="578"/>
        <v>0</v>
      </c>
      <c r="CQ79" s="13">
        <f t="shared" si="579"/>
        <v>0</v>
      </c>
      <c r="CR79" s="151"/>
      <c r="CS79" s="155"/>
      <c r="CT79" s="15"/>
      <c r="CU79" s="44" t="s">
        <v>77</v>
      </c>
      <c r="CV79" s="1041" t="str">
        <f>Prices!$A$119</f>
        <v xml:space="preserve">glazing  </v>
      </c>
      <c r="CW79" s="1041"/>
      <c r="CX79" s="1042" t="s">
        <v>581</v>
      </c>
      <c r="CY79" s="1042"/>
      <c r="CZ79" s="68">
        <v>0</v>
      </c>
      <c r="DA79" s="8"/>
      <c r="DB79" s="720">
        <f>Prices!$D119</f>
        <v>0</v>
      </c>
      <c r="DC79" s="13">
        <f t="shared" si="582"/>
        <v>0</v>
      </c>
      <c r="DD79" s="13">
        <f t="shared" si="583"/>
        <v>0</v>
      </c>
      <c r="DE79" s="13">
        <f t="shared" si="584"/>
        <v>0</v>
      </c>
      <c r="DF79" s="151"/>
      <c r="DG79" s="155"/>
      <c r="DH79" s="15"/>
      <c r="DI79" s="44" t="s">
        <v>77</v>
      </c>
      <c r="DJ79" s="1041" t="str">
        <f>Prices!$A$119</f>
        <v xml:space="preserve">glazing  </v>
      </c>
      <c r="DK79" s="1041"/>
      <c r="DL79" s="1042" t="s">
        <v>581</v>
      </c>
      <c r="DM79" s="1042"/>
      <c r="DN79" s="68">
        <v>0</v>
      </c>
      <c r="DO79" s="8"/>
      <c r="DP79" s="720">
        <f>Prices!$D119</f>
        <v>0</v>
      </c>
      <c r="DQ79" s="13">
        <f t="shared" si="587"/>
        <v>0</v>
      </c>
      <c r="DR79" s="13">
        <f t="shared" si="588"/>
        <v>0</v>
      </c>
      <c r="DS79" s="13">
        <f t="shared" si="589"/>
        <v>0</v>
      </c>
      <c r="DT79" s="151"/>
      <c r="DU79" s="155"/>
      <c r="DV79" s="15"/>
      <c r="DW79" s="44" t="s">
        <v>77</v>
      </c>
      <c r="DX79" s="1041" t="str">
        <f>Prices!$A$119</f>
        <v xml:space="preserve">glazing  </v>
      </c>
      <c r="DY79" s="1041"/>
      <c r="DZ79" s="1042" t="s">
        <v>581</v>
      </c>
      <c r="EA79" s="1042"/>
      <c r="EB79" s="68">
        <v>0</v>
      </c>
      <c r="EC79" s="8"/>
      <c r="ED79" s="720">
        <f>Prices!$D119</f>
        <v>0</v>
      </c>
      <c r="EE79" s="13">
        <f t="shared" si="592"/>
        <v>0</v>
      </c>
      <c r="EF79" s="13">
        <f t="shared" si="593"/>
        <v>0</v>
      </c>
      <c r="EG79" s="13">
        <f t="shared" si="594"/>
        <v>0</v>
      </c>
      <c r="EH79" s="151"/>
      <c r="EI79" s="155"/>
      <c r="EJ79" s="15"/>
      <c r="EK79" s="45" t="s">
        <v>97</v>
      </c>
      <c r="EL79" s="93" t="s">
        <v>98</v>
      </c>
      <c r="EM79" s="744">
        <f>K104+Y104+AM104+BA104+BO104+CC104+CQ104+DE104+DS104+EG104</f>
        <v>0</v>
      </c>
      <c r="EN79" s="762"/>
      <c r="EO79" s="765" t="s">
        <v>45</v>
      </c>
      <c r="EP79" s="190">
        <f>F104*$C$2+T104*$Q$2+AH104*$AE$2+AV104*$AS$2+BJ104*$BG$2+BX104*$BU$2+CL104*$CI$2+CZ104*$CW$2+DN104*$DK$2+EB104*$DY$2</f>
        <v>0</v>
      </c>
      <c r="EQ79" s="33"/>
      <c r="ER79" s="116">
        <f t="shared" si="550"/>
        <v>0</v>
      </c>
      <c r="ES79" s="81">
        <f t="shared" si="551"/>
        <v>0</v>
      </c>
      <c r="ET79" s="280">
        <v>0</v>
      </c>
      <c r="EU79" s="9" t="s">
        <v>45</v>
      </c>
      <c r="EV79" s="583">
        <f t="shared" si="601"/>
        <v>0</v>
      </c>
      <c r="EW79" s="579">
        <f t="shared" si="86"/>
        <v>0</v>
      </c>
      <c r="EX79" s="582">
        <f t="shared" si="552"/>
        <v>0</v>
      </c>
      <c r="EY79" s="112"/>
      <c r="EZ79" s="573"/>
      <c r="FA79" s="55"/>
      <c r="FC79" s="44"/>
      <c r="FD79" s="11"/>
      <c r="FE79" s="126"/>
      <c r="FF79" s="126"/>
      <c r="FG79" s="436"/>
      <c r="FH79" s="9"/>
      <c r="FI79" s="123"/>
      <c r="FJ79" s="121"/>
      <c r="FK79" s="604"/>
      <c r="FL79" s="592"/>
      <c r="FM79" s="573"/>
      <c r="FN79" s="607"/>
      <c r="FO79" s="127"/>
      <c r="FP79" s="87"/>
      <c r="FQ79" s="522"/>
      <c r="FR79" s="61"/>
      <c r="FS79" s="567"/>
    </row>
    <row r="80" spans="1:175" x14ac:dyDescent="0.25">
      <c r="A80" s="44" t="s">
        <v>77</v>
      </c>
      <c r="B80" s="1041" t="str">
        <f>Prices!$A$120</f>
        <v xml:space="preserve">glazing  </v>
      </c>
      <c r="C80" s="1041"/>
      <c r="D80" s="1042" t="s">
        <v>582</v>
      </c>
      <c r="E80" s="1042"/>
      <c r="F80" s="68">
        <v>0</v>
      </c>
      <c r="G80" s="8"/>
      <c r="H80" s="720">
        <f>Prices!$D120</f>
        <v>0</v>
      </c>
      <c r="I80" s="13">
        <f t="shared" si="597"/>
        <v>0</v>
      </c>
      <c r="J80" s="13">
        <f t="shared" si="553"/>
        <v>0</v>
      </c>
      <c r="K80" s="13">
        <f t="shared" si="554"/>
        <v>0</v>
      </c>
      <c r="L80" s="151"/>
      <c r="M80" s="155"/>
      <c r="N80" s="15"/>
      <c r="O80" s="44" t="s">
        <v>77</v>
      </c>
      <c r="P80" s="1041" t="str">
        <f>Prices!$A$120</f>
        <v xml:space="preserve">glazing  </v>
      </c>
      <c r="Q80" s="1041"/>
      <c r="R80" s="1042" t="s">
        <v>582</v>
      </c>
      <c r="S80" s="1042"/>
      <c r="T80" s="68">
        <v>0</v>
      </c>
      <c r="U80" s="8"/>
      <c r="V80" s="720">
        <f>Prices!$D120</f>
        <v>0</v>
      </c>
      <c r="W80" s="13">
        <f t="shared" si="598"/>
        <v>0</v>
      </c>
      <c r="X80" s="13">
        <f t="shared" si="555"/>
        <v>0</v>
      </c>
      <c r="Y80" s="13">
        <f t="shared" si="556"/>
        <v>0</v>
      </c>
      <c r="Z80" s="151"/>
      <c r="AA80" s="155"/>
      <c r="AB80" s="15"/>
      <c r="AC80" s="44" t="s">
        <v>77</v>
      </c>
      <c r="AD80" s="1041" t="str">
        <f>Prices!$A$120</f>
        <v xml:space="preserve">glazing  </v>
      </c>
      <c r="AE80" s="1041"/>
      <c r="AF80" s="1042" t="s">
        <v>582</v>
      </c>
      <c r="AG80" s="1042"/>
      <c r="AH80" s="68">
        <v>0</v>
      </c>
      <c r="AI80" s="8"/>
      <c r="AJ80" s="720">
        <f>Prices!$D120</f>
        <v>0</v>
      </c>
      <c r="AK80" s="13">
        <f t="shared" si="557"/>
        <v>0</v>
      </c>
      <c r="AL80" s="13">
        <f t="shared" si="558"/>
        <v>0</v>
      </c>
      <c r="AM80" s="13">
        <f t="shared" si="559"/>
        <v>0</v>
      </c>
      <c r="AN80" s="151"/>
      <c r="AO80" s="155"/>
      <c r="AP80" s="15"/>
      <c r="AQ80" s="44" t="s">
        <v>77</v>
      </c>
      <c r="AR80" s="1041" t="str">
        <f>Prices!$A$120</f>
        <v xml:space="preserve">glazing  </v>
      </c>
      <c r="AS80" s="1041"/>
      <c r="AT80" s="1042" t="s">
        <v>582</v>
      </c>
      <c r="AU80" s="1042"/>
      <c r="AV80" s="68">
        <v>0</v>
      </c>
      <c r="AW80" s="8"/>
      <c r="AX80" s="720">
        <f>Prices!$D120</f>
        <v>0</v>
      </c>
      <c r="AY80" s="13">
        <f t="shared" si="562"/>
        <v>0</v>
      </c>
      <c r="AZ80" s="13">
        <f t="shared" si="563"/>
        <v>0</v>
      </c>
      <c r="BA80" s="13">
        <f t="shared" si="564"/>
        <v>0</v>
      </c>
      <c r="BB80" s="151"/>
      <c r="BC80" s="155"/>
      <c r="BD80" s="15"/>
      <c r="BE80" s="44" t="s">
        <v>77</v>
      </c>
      <c r="BF80" s="1041" t="str">
        <f>Prices!$A$120</f>
        <v xml:space="preserve">glazing  </v>
      </c>
      <c r="BG80" s="1041"/>
      <c r="BH80" s="1042" t="s">
        <v>582</v>
      </c>
      <c r="BI80" s="1042"/>
      <c r="BJ80" s="68">
        <v>0</v>
      </c>
      <c r="BK80" s="8"/>
      <c r="BL80" s="720">
        <f>Prices!$D120</f>
        <v>0</v>
      </c>
      <c r="BM80" s="13">
        <f t="shared" si="567"/>
        <v>0</v>
      </c>
      <c r="BN80" s="13">
        <f t="shared" si="568"/>
        <v>0</v>
      </c>
      <c r="BO80" s="13">
        <f t="shared" si="569"/>
        <v>0</v>
      </c>
      <c r="BP80" s="151"/>
      <c r="BQ80" s="155"/>
      <c r="BR80" s="15"/>
      <c r="BS80" s="44" t="s">
        <v>77</v>
      </c>
      <c r="BT80" s="1041" t="str">
        <f>Prices!$A$120</f>
        <v xml:space="preserve">glazing  </v>
      </c>
      <c r="BU80" s="1041"/>
      <c r="BV80" s="1042" t="s">
        <v>582</v>
      </c>
      <c r="BW80" s="1042"/>
      <c r="BX80" s="68">
        <v>0</v>
      </c>
      <c r="BY80" s="8"/>
      <c r="BZ80" s="720">
        <f>Prices!$D120</f>
        <v>0</v>
      </c>
      <c r="CA80" s="13">
        <f t="shared" si="572"/>
        <v>0</v>
      </c>
      <c r="CB80" s="13">
        <f t="shared" si="573"/>
        <v>0</v>
      </c>
      <c r="CC80" s="13">
        <f t="shared" si="574"/>
        <v>0</v>
      </c>
      <c r="CD80" s="151"/>
      <c r="CE80" s="155"/>
      <c r="CF80" s="15"/>
      <c r="CG80" s="44" t="s">
        <v>77</v>
      </c>
      <c r="CH80" s="1041" t="str">
        <f>Prices!$A$120</f>
        <v xml:space="preserve">glazing  </v>
      </c>
      <c r="CI80" s="1041"/>
      <c r="CJ80" s="1042" t="s">
        <v>582</v>
      </c>
      <c r="CK80" s="1042"/>
      <c r="CL80" s="68">
        <v>0</v>
      </c>
      <c r="CM80" s="8"/>
      <c r="CN80" s="720">
        <f>Prices!$D120</f>
        <v>0</v>
      </c>
      <c r="CO80" s="13">
        <f t="shared" si="577"/>
        <v>0</v>
      </c>
      <c r="CP80" s="13">
        <f t="shared" si="578"/>
        <v>0</v>
      </c>
      <c r="CQ80" s="13">
        <f t="shared" si="579"/>
        <v>0</v>
      </c>
      <c r="CR80" s="151"/>
      <c r="CS80" s="155"/>
      <c r="CT80" s="15"/>
      <c r="CU80" s="44" t="s">
        <v>77</v>
      </c>
      <c r="CV80" s="1041" t="str">
        <f>Prices!$A$120</f>
        <v xml:space="preserve">glazing  </v>
      </c>
      <c r="CW80" s="1041"/>
      <c r="CX80" s="1042" t="s">
        <v>582</v>
      </c>
      <c r="CY80" s="1042"/>
      <c r="CZ80" s="68">
        <v>0</v>
      </c>
      <c r="DA80" s="8"/>
      <c r="DB80" s="720">
        <f>Prices!$D120</f>
        <v>0</v>
      </c>
      <c r="DC80" s="13">
        <f t="shared" si="582"/>
        <v>0</v>
      </c>
      <c r="DD80" s="13">
        <f t="shared" si="583"/>
        <v>0</v>
      </c>
      <c r="DE80" s="13">
        <f t="shared" si="584"/>
        <v>0</v>
      </c>
      <c r="DF80" s="151"/>
      <c r="DG80" s="155"/>
      <c r="DH80" s="15"/>
      <c r="DI80" s="44" t="s">
        <v>77</v>
      </c>
      <c r="DJ80" s="1041" t="str">
        <f>Prices!$A$120</f>
        <v xml:space="preserve">glazing  </v>
      </c>
      <c r="DK80" s="1041"/>
      <c r="DL80" s="1042" t="s">
        <v>582</v>
      </c>
      <c r="DM80" s="1042"/>
      <c r="DN80" s="68">
        <v>0</v>
      </c>
      <c r="DO80" s="8"/>
      <c r="DP80" s="720">
        <f>Prices!$D120</f>
        <v>0</v>
      </c>
      <c r="DQ80" s="13">
        <f t="shared" si="587"/>
        <v>0</v>
      </c>
      <c r="DR80" s="13">
        <f t="shared" si="588"/>
        <v>0</v>
      </c>
      <c r="DS80" s="13">
        <f t="shared" si="589"/>
        <v>0</v>
      </c>
      <c r="DT80" s="151"/>
      <c r="DU80" s="155"/>
      <c r="DV80" s="15"/>
      <c r="DW80" s="44" t="s">
        <v>77</v>
      </c>
      <c r="DX80" s="1041" t="str">
        <f>Prices!$A$120</f>
        <v xml:space="preserve">glazing  </v>
      </c>
      <c r="DY80" s="1041"/>
      <c r="DZ80" s="1042" t="s">
        <v>582</v>
      </c>
      <c r="EA80" s="1042"/>
      <c r="EB80" s="68">
        <v>0</v>
      </c>
      <c r="EC80" s="8"/>
      <c r="ED80" s="720">
        <f>Prices!$D120</f>
        <v>0</v>
      </c>
      <c r="EE80" s="13">
        <f t="shared" si="592"/>
        <v>0</v>
      </c>
      <c r="EF80" s="13">
        <f t="shared" si="593"/>
        <v>0</v>
      </c>
      <c r="EG80" s="13">
        <f t="shared" si="594"/>
        <v>0</v>
      </c>
      <c r="EH80" s="151"/>
      <c r="EI80" s="155"/>
      <c r="EJ80" s="15"/>
      <c r="EK80" s="44"/>
      <c r="EL80" s="8"/>
      <c r="EM80" s="14"/>
      <c r="EN80" s="765"/>
      <c r="EO80" s="765"/>
      <c r="EP80" s="38"/>
      <c r="EQ80" s="765"/>
      <c r="ER80" s="121"/>
      <c r="ES80" s="111"/>
      <c r="ET80" s="128"/>
      <c r="EU80" s="9"/>
      <c r="EV80" s="583"/>
      <c r="EW80" s="579"/>
      <c r="EX80" s="582"/>
      <c r="EY80" s="112"/>
      <c r="EZ80" s="573"/>
      <c r="FA80" s="162"/>
      <c r="FC80" s="44" t="s">
        <v>105</v>
      </c>
      <c r="FD80" s="11" t="s">
        <v>57</v>
      </c>
      <c r="FE80" s="141">
        <v>0</v>
      </c>
      <c r="FF80" s="141">
        <v>0</v>
      </c>
      <c r="FG80" s="142">
        <v>0</v>
      </c>
      <c r="FH80" s="9" t="s">
        <v>63</v>
      </c>
      <c r="FI80" s="122">
        <f>FE80*FF80*FG80</f>
        <v>0</v>
      </c>
      <c r="FJ80" s="602">
        <v>0</v>
      </c>
      <c r="FK80" s="604">
        <f>FI80*FJ80</f>
        <v>0</v>
      </c>
      <c r="FL80" s="591">
        <f>FR136</f>
        <v>0</v>
      </c>
      <c r="FM80" s="544">
        <f>IF(FJ80=0,0,FL80/FJ80)</f>
        <v>0</v>
      </c>
      <c r="FN80" s="610">
        <f>SUM(FK80:FK81)+FL80</f>
        <v>0</v>
      </c>
      <c r="FO80" s="127">
        <f>IF(FO$4=0,0,FN80/$FO$4)</f>
        <v>0</v>
      </c>
      <c r="FP80" s="87" t="s">
        <v>105</v>
      </c>
      <c r="FQ80" s="522">
        <f>EX92+EY92</f>
        <v>0</v>
      </c>
      <c r="FR80" s="496">
        <f>FN80</f>
        <v>0</v>
      </c>
      <c r="FS80" s="567">
        <f>SUM(FQ80:FR80)</f>
        <v>0</v>
      </c>
    </row>
    <row r="81" spans="1:175" x14ac:dyDescent="0.25">
      <c r="A81" s="44" t="s">
        <v>77</v>
      </c>
      <c r="B81" s="1041" t="str">
        <f>Prices!$A$121</f>
        <v xml:space="preserve">glazing  </v>
      </c>
      <c r="C81" s="1041"/>
      <c r="D81" s="1042" t="s">
        <v>583</v>
      </c>
      <c r="E81" s="1042"/>
      <c r="F81" s="68">
        <v>0</v>
      </c>
      <c r="G81" s="8"/>
      <c r="H81" s="720">
        <f>Prices!$D121</f>
        <v>0</v>
      </c>
      <c r="I81" s="13">
        <f t="shared" si="597"/>
        <v>0</v>
      </c>
      <c r="J81" s="13">
        <f t="shared" si="553"/>
        <v>0</v>
      </c>
      <c r="K81" s="13">
        <f t="shared" si="554"/>
        <v>0</v>
      </c>
      <c r="L81" s="151"/>
      <c r="M81" s="155"/>
      <c r="N81" s="15"/>
      <c r="O81" s="44" t="s">
        <v>77</v>
      </c>
      <c r="P81" s="1041" t="str">
        <f>Prices!$A$121</f>
        <v xml:space="preserve">glazing  </v>
      </c>
      <c r="Q81" s="1041"/>
      <c r="R81" s="1042" t="s">
        <v>583</v>
      </c>
      <c r="S81" s="1042"/>
      <c r="T81" s="68">
        <v>0</v>
      </c>
      <c r="U81" s="8"/>
      <c r="V81" s="720">
        <f>Prices!$D121</f>
        <v>0</v>
      </c>
      <c r="W81" s="13">
        <f t="shared" si="598"/>
        <v>0</v>
      </c>
      <c r="X81" s="13">
        <f t="shared" si="555"/>
        <v>0</v>
      </c>
      <c r="Y81" s="13">
        <f t="shared" si="556"/>
        <v>0</v>
      </c>
      <c r="Z81" s="151"/>
      <c r="AA81" s="155"/>
      <c r="AB81" s="15"/>
      <c r="AC81" s="44" t="s">
        <v>77</v>
      </c>
      <c r="AD81" s="1041" t="str">
        <f>Prices!$A$121</f>
        <v xml:space="preserve">glazing  </v>
      </c>
      <c r="AE81" s="1041"/>
      <c r="AF81" s="1042" t="s">
        <v>583</v>
      </c>
      <c r="AG81" s="1042"/>
      <c r="AH81" s="68">
        <v>0</v>
      </c>
      <c r="AI81" s="8"/>
      <c r="AJ81" s="720">
        <f>Prices!$D121</f>
        <v>0</v>
      </c>
      <c r="AK81" s="13">
        <f t="shared" si="557"/>
        <v>0</v>
      </c>
      <c r="AL81" s="13">
        <f t="shared" si="558"/>
        <v>0</v>
      </c>
      <c r="AM81" s="13">
        <f t="shared" si="559"/>
        <v>0</v>
      </c>
      <c r="AN81" s="151"/>
      <c r="AO81" s="155"/>
      <c r="AP81" s="15"/>
      <c r="AQ81" s="44" t="s">
        <v>77</v>
      </c>
      <c r="AR81" s="1041" t="str">
        <f>Prices!$A$121</f>
        <v xml:space="preserve">glazing  </v>
      </c>
      <c r="AS81" s="1041"/>
      <c r="AT81" s="1042" t="s">
        <v>583</v>
      </c>
      <c r="AU81" s="1042"/>
      <c r="AV81" s="68">
        <v>0</v>
      </c>
      <c r="AW81" s="8"/>
      <c r="AX81" s="720">
        <f>Prices!$D121</f>
        <v>0</v>
      </c>
      <c r="AY81" s="13">
        <f t="shared" si="562"/>
        <v>0</v>
      </c>
      <c r="AZ81" s="13">
        <f t="shared" si="563"/>
        <v>0</v>
      </c>
      <c r="BA81" s="13">
        <f t="shared" si="564"/>
        <v>0</v>
      </c>
      <c r="BB81" s="151"/>
      <c r="BC81" s="155"/>
      <c r="BD81" s="15"/>
      <c r="BE81" s="44" t="s">
        <v>77</v>
      </c>
      <c r="BF81" s="1041" t="str">
        <f>Prices!$A$121</f>
        <v xml:space="preserve">glazing  </v>
      </c>
      <c r="BG81" s="1041"/>
      <c r="BH81" s="1042" t="s">
        <v>583</v>
      </c>
      <c r="BI81" s="1042"/>
      <c r="BJ81" s="68">
        <v>0</v>
      </c>
      <c r="BK81" s="8"/>
      <c r="BL81" s="720">
        <f>Prices!$D121</f>
        <v>0</v>
      </c>
      <c r="BM81" s="13">
        <f t="shared" si="567"/>
        <v>0</v>
      </c>
      <c r="BN81" s="13">
        <f t="shared" si="568"/>
        <v>0</v>
      </c>
      <c r="BO81" s="13">
        <f t="shared" si="569"/>
        <v>0</v>
      </c>
      <c r="BP81" s="151"/>
      <c r="BQ81" s="155"/>
      <c r="BR81" s="15"/>
      <c r="BS81" s="44" t="s">
        <v>77</v>
      </c>
      <c r="BT81" s="1041" t="str">
        <f>Prices!$A$121</f>
        <v xml:space="preserve">glazing  </v>
      </c>
      <c r="BU81" s="1041"/>
      <c r="BV81" s="1042" t="s">
        <v>583</v>
      </c>
      <c r="BW81" s="1042"/>
      <c r="BX81" s="68">
        <v>0</v>
      </c>
      <c r="BY81" s="8"/>
      <c r="BZ81" s="720">
        <f>Prices!$D121</f>
        <v>0</v>
      </c>
      <c r="CA81" s="13">
        <f t="shared" si="572"/>
        <v>0</v>
      </c>
      <c r="CB81" s="13">
        <f t="shared" si="573"/>
        <v>0</v>
      </c>
      <c r="CC81" s="13">
        <f t="shared" si="574"/>
        <v>0</v>
      </c>
      <c r="CD81" s="151"/>
      <c r="CE81" s="155"/>
      <c r="CF81" s="15"/>
      <c r="CG81" s="44" t="s">
        <v>77</v>
      </c>
      <c r="CH81" s="1041" t="str">
        <f>Prices!$A$121</f>
        <v xml:space="preserve">glazing  </v>
      </c>
      <c r="CI81" s="1041"/>
      <c r="CJ81" s="1042" t="s">
        <v>583</v>
      </c>
      <c r="CK81" s="1042"/>
      <c r="CL81" s="68">
        <v>0</v>
      </c>
      <c r="CM81" s="8"/>
      <c r="CN81" s="720">
        <f>Prices!$D121</f>
        <v>0</v>
      </c>
      <c r="CO81" s="13">
        <f t="shared" si="577"/>
        <v>0</v>
      </c>
      <c r="CP81" s="13">
        <f t="shared" si="578"/>
        <v>0</v>
      </c>
      <c r="CQ81" s="13">
        <f t="shared" si="579"/>
        <v>0</v>
      </c>
      <c r="CR81" s="151"/>
      <c r="CS81" s="155"/>
      <c r="CT81" s="15"/>
      <c r="CU81" s="44" t="s">
        <v>77</v>
      </c>
      <c r="CV81" s="1041" t="str">
        <f>Prices!$A$121</f>
        <v xml:space="preserve">glazing  </v>
      </c>
      <c r="CW81" s="1041"/>
      <c r="CX81" s="1042" t="s">
        <v>583</v>
      </c>
      <c r="CY81" s="1042"/>
      <c r="CZ81" s="68">
        <v>0</v>
      </c>
      <c r="DA81" s="8"/>
      <c r="DB81" s="720">
        <f>Prices!$D121</f>
        <v>0</v>
      </c>
      <c r="DC81" s="13">
        <f t="shared" si="582"/>
        <v>0</v>
      </c>
      <c r="DD81" s="13">
        <f t="shared" si="583"/>
        <v>0</v>
      </c>
      <c r="DE81" s="13">
        <f t="shared" si="584"/>
        <v>0</v>
      </c>
      <c r="DF81" s="151"/>
      <c r="DG81" s="155"/>
      <c r="DH81" s="15"/>
      <c r="DI81" s="44" t="s">
        <v>77</v>
      </c>
      <c r="DJ81" s="1041" t="str">
        <f>Prices!$A$121</f>
        <v xml:space="preserve">glazing  </v>
      </c>
      <c r="DK81" s="1041"/>
      <c r="DL81" s="1042" t="s">
        <v>583</v>
      </c>
      <c r="DM81" s="1042"/>
      <c r="DN81" s="68">
        <v>0</v>
      </c>
      <c r="DO81" s="8"/>
      <c r="DP81" s="720">
        <f>Prices!$D121</f>
        <v>0</v>
      </c>
      <c r="DQ81" s="13">
        <f t="shared" si="587"/>
        <v>0</v>
      </c>
      <c r="DR81" s="13">
        <f t="shared" si="588"/>
        <v>0</v>
      </c>
      <c r="DS81" s="13">
        <f t="shared" si="589"/>
        <v>0</v>
      </c>
      <c r="DT81" s="151"/>
      <c r="DU81" s="155"/>
      <c r="DV81" s="15"/>
      <c r="DW81" s="44" t="s">
        <v>77</v>
      </c>
      <c r="DX81" s="1041" t="str">
        <f>Prices!$A$121</f>
        <v xml:space="preserve">glazing  </v>
      </c>
      <c r="DY81" s="1041"/>
      <c r="DZ81" s="1042" t="s">
        <v>583</v>
      </c>
      <c r="EA81" s="1042"/>
      <c r="EB81" s="68">
        <v>0</v>
      </c>
      <c r="EC81" s="8"/>
      <c r="ED81" s="720">
        <f>Prices!$D121</f>
        <v>0</v>
      </c>
      <c r="EE81" s="13">
        <f t="shared" si="592"/>
        <v>0</v>
      </c>
      <c r="EF81" s="13">
        <f t="shared" si="593"/>
        <v>0</v>
      </c>
      <c r="EG81" s="13">
        <f t="shared" si="594"/>
        <v>0</v>
      </c>
      <c r="EH81" s="151"/>
      <c r="EI81" s="155"/>
      <c r="EJ81" s="15"/>
      <c r="EK81" s="44" t="s">
        <v>66</v>
      </c>
      <c r="EL81" s="11" t="s">
        <v>48</v>
      </c>
      <c r="EM81" s="744">
        <f>L106+Z106+AN106+BB106+BP106+CD106+CR106+DF106+DT106+EH106</f>
        <v>0</v>
      </c>
      <c r="EN81" s="14"/>
      <c r="EP81" s="765" t="s">
        <v>109</v>
      </c>
      <c r="EQ81" s="190">
        <f>M106+AA106+AO106+BC106+BQ106+CE106+CS106+DG106+DU106+EI106</f>
        <v>0</v>
      </c>
      <c r="ER81" s="116">
        <f>IF(ER$4=0,0,EM81/ER$4)</f>
        <v>0</v>
      </c>
      <c r="ES81" s="81">
        <f>ER81*ET81+ER81</f>
        <v>0</v>
      </c>
      <c r="ET81" s="280">
        <v>0</v>
      </c>
      <c r="EU81" s="9" t="s">
        <v>109</v>
      </c>
      <c r="EV81" s="583">
        <f>IF(ER$4=0,0,EQ81/$ER$4*$EX$4)</f>
        <v>0</v>
      </c>
      <c r="EW81" s="579">
        <f t="shared" ref="EW81:EW92" si="602">IF(EV81=0,0,EX81/EV81)</f>
        <v>0</v>
      </c>
      <c r="EX81" s="582">
        <f t="shared" si="552"/>
        <v>0</v>
      </c>
      <c r="EY81" s="112"/>
      <c r="EZ81" s="573"/>
      <c r="FA81" s="55"/>
      <c r="FC81" s="44" t="s">
        <v>105</v>
      </c>
      <c r="FD81" s="11" t="s">
        <v>57</v>
      </c>
      <c r="FE81" s="141">
        <v>0</v>
      </c>
      <c r="FF81" s="141">
        <v>0</v>
      </c>
      <c r="FG81" s="142">
        <v>0</v>
      </c>
      <c r="FH81" s="9" t="s">
        <v>63</v>
      </c>
      <c r="FI81" s="122">
        <f>FE81*FF81*FG81</f>
        <v>0</v>
      </c>
      <c r="FJ81" s="602">
        <v>0</v>
      </c>
      <c r="FK81" s="604">
        <f>FI81*FJ81</f>
        <v>0</v>
      </c>
      <c r="FL81" s="592"/>
      <c r="FM81" s="573"/>
      <c r="FN81" s="607"/>
      <c r="FO81" s="127"/>
      <c r="FP81" s="87"/>
      <c r="FQ81" s="522"/>
      <c r="FR81" s="61"/>
      <c r="FS81" s="567"/>
    </row>
    <row r="82" spans="1:175" ht="13" thickBot="1" x14ac:dyDescent="0.3">
      <c r="A82" s="44" t="s">
        <v>77</v>
      </c>
      <c r="B82" s="1041" t="str">
        <f>Prices!$A$122</f>
        <v xml:space="preserve">glazing  </v>
      </c>
      <c r="C82" s="1041"/>
      <c r="D82" s="1042" t="s">
        <v>584</v>
      </c>
      <c r="E82" s="1042"/>
      <c r="F82" s="68">
        <v>0</v>
      </c>
      <c r="G82" s="8"/>
      <c r="H82" s="721">
        <f>Prices!$D122</f>
        <v>0</v>
      </c>
      <c r="I82" s="13">
        <f t="shared" si="597"/>
        <v>0</v>
      </c>
      <c r="J82" s="13">
        <f t="shared" si="553"/>
        <v>0</v>
      </c>
      <c r="K82" s="13">
        <f t="shared" si="554"/>
        <v>0</v>
      </c>
      <c r="L82" s="151"/>
      <c r="M82" s="155"/>
      <c r="N82" s="10"/>
      <c r="O82" s="44" t="s">
        <v>77</v>
      </c>
      <c r="P82" s="1041" t="str">
        <f>Prices!$A$122</f>
        <v xml:space="preserve">glazing  </v>
      </c>
      <c r="Q82" s="1041"/>
      <c r="R82" s="1042" t="s">
        <v>584</v>
      </c>
      <c r="S82" s="1042"/>
      <c r="T82" s="68">
        <v>0</v>
      </c>
      <c r="U82" s="8"/>
      <c r="V82" s="721">
        <f>Prices!$D122</f>
        <v>0</v>
      </c>
      <c r="W82" s="13">
        <f t="shared" si="598"/>
        <v>0</v>
      </c>
      <c r="X82" s="13">
        <f t="shared" si="555"/>
        <v>0</v>
      </c>
      <c r="Y82" s="13">
        <f t="shared" si="556"/>
        <v>0</v>
      </c>
      <c r="Z82" s="151"/>
      <c r="AA82" s="155"/>
      <c r="AB82" s="10"/>
      <c r="AC82" s="44" t="s">
        <v>77</v>
      </c>
      <c r="AD82" s="1041" t="str">
        <f>Prices!$A$122</f>
        <v xml:space="preserve">glazing  </v>
      </c>
      <c r="AE82" s="1041"/>
      <c r="AF82" s="1042" t="s">
        <v>584</v>
      </c>
      <c r="AG82" s="1042"/>
      <c r="AH82" s="68">
        <v>0</v>
      </c>
      <c r="AI82" s="8"/>
      <c r="AJ82" s="721">
        <f>Prices!$D122</f>
        <v>0</v>
      </c>
      <c r="AK82" s="13">
        <f t="shared" si="557"/>
        <v>0</v>
      </c>
      <c r="AL82" s="13">
        <f t="shared" si="558"/>
        <v>0</v>
      </c>
      <c r="AM82" s="13">
        <f t="shared" si="559"/>
        <v>0</v>
      </c>
      <c r="AN82" s="151"/>
      <c r="AO82" s="155"/>
      <c r="AP82" s="10"/>
      <c r="AQ82" s="44" t="s">
        <v>77</v>
      </c>
      <c r="AR82" s="1041" t="str">
        <f>Prices!$A$122</f>
        <v xml:space="preserve">glazing  </v>
      </c>
      <c r="AS82" s="1041"/>
      <c r="AT82" s="1042" t="s">
        <v>584</v>
      </c>
      <c r="AU82" s="1042"/>
      <c r="AV82" s="68">
        <v>0</v>
      </c>
      <c r="AW82" s="8"/>
      <c r="AX82" s="721">
        <f>Prices!$D122</f>
        <v>0</v>
      </c>
      <c r="AY82" s="13">
        <f t="shared" si="562"/>
        <v>0</v>
      </c>
      <c r="AZ82" s="13">
        <f t="shared" si="563"/>
        <v>0</v>
      </c>
      <c r="BA82" s="13">
        <f t="shared" si="564"/>
        <v>0</v>
      </c>
      <c r="BB82" s="151"/>
      <c r="BC82" s="155"/>
      <c r="BD82" s="10"/>
      <c r="BE82" s="44" t="s">
        <v>77</v>
      </c>
      <c r="BF82" s="1041" t="str">
        <f>Prices!$A$122</f>
        <v xml:space="preserve">glazing  </v>
      </c>
      <c r="BG82" s="1041"/>
      <c r="BH82" s="1042" t="s">
        <v>584</v>
      </c>
      <c r="BI82" s="1042"/>
      <c r="BJ82" s="68">
        <v>0</v>
      </c>
      <c r="BK82" s="8"/>
      <c r="BL82" s="721">
        <f>Prices!$D122</f>
        <v>0</v>
      </c>
      <c r="BM82" s="13">
        <f t="shared" si="567"/>
        <v>0</v>
      </c>
      <c r="BN82" s="13">
        <f t="shared" si="568"/>
        <v>0</v>
      </c>
      <c r="BO82" s="13">
        <f t="shared" si="569"/>
        <v>0</v>
      </c>
      <c r="BP82" s="151"/>
      <c r="BQ82" s="155"/>
      <c r="BR82" s="10"/>
      <c r="BS82" s="44" t="s">
        <v>77</v>
      </c>
      <c r="BT82" s="1041" t="str">
        <f>Prices!$A$122</f>
        <v xml:space="preserve">glazing  </v>
      </c>
      <c r="BU82" s="1041"/>
      <c r="BV82" s="1042" t="s">
        <v>584</v>
      </c>
      <c r="BW82" s="1042"/>
      <c r="BX82" s="68">
        <v>0</v>
      </c>
      <c r="BY82" s="8"/>
      <c r="BZ82" s="721">
        <f>Prices!$D122</f>
        <v>0</v>
      </c>
      <c r="CA82" s="13">
        <f t="shared" si="572"/>
        <v>0</v>
      </c>
      <c r="CB82" s="13">
        <f t="shared" si="573"/>
        <v>0</v>
      </c>
      <c r="CC82" s="13">
        <f t="shared" si="574"/>
        <v>0</v>
      </c>
      <c r="CD82" s="151"/>
      <c r="CE82" s="155"/>
      <c r="CF82" s="10"/>
      <c r="CG82" s="44" t="s">
        <v>77</v>
      </c>
      <c r="CH82" s="1041" t="str">
        <f>Prices!$A$122</f>
        <v xml:space="preserve">glazing  </v>
      </c>
      <c r="CI82" s="1041"/>
      <c r="CJ82" s="1042" t="s">
        <v>584</v>
      </c>
      <c r="CK82" s="1042"/>
      <c r="CL82" s="68">
        <v>0</v>
      </c>
      <c r="CM82" s="8"/>
      <c r="CN82" s="721">
        <f>Prices!$D122</f>
        <v>0</v>
      </c>
      <c r="CO82" s="13">
        <f t="shared" si="577"/>
        <v>0</v>
      </c>
      <c r="CP82" s="13">
        <f t="shared" si="578"/>
        <v>0</v>
      </c>
      <c r="CQ82" s="13">
        <f t="shared" si="579"/>
        <v>0</v>
      </c>
      <c r="CR82" s="151"/>
      <c r="CS82" s="155"/>
      <c r="CT82" s="10"/>
      <c r="CU82" s="44" t="s">
        <v>77</v>
      </c>
      <c r="CV82" s="1041" t="str">
        <f>Prices!$A$122</f>
        <v xml:space="preserve">glazing  </v>
      </c>
      <c r="CW82" s="1041"/>
      <c r="CX82" s="1042" t="s">
        <v>584</v>
      </c>
      <c r="CY82" s="1042"/>
      <c r="CZ82" s="68">
        <v>0</v>
      </c>
      <c r="DA82" s="8"/>
      <c r="DB82" s="721">
        <f>Prices!$D122</f>
        <v>0</v>
      </c>
      <c r="DC82" s="13">
        <f t="shared" si="582"/>
        <v>0</v>
      </c>
      <c r="DD82" s="13">
        <f t="shared" si="583"/>
        <v>0</v>
      </c>
      <c r="DE82" s="13">
        <f t="shared" si="584"/>
        <v>0</v>
      </c>
      <c r="DF82" s="151"/>
      <c r="DG82" s="155"/>
      <c r="DH82" s="10"/>
      <c r="DI82" s="44" t="s">
        <v>77</v>
      </c>
      <c r="DJ82" s="1041" t="str">
        <f>Prices!$A$122</f>
        <v xml:space="preserve">glazing  </v>
      </c>
      <c r="DK82" s="1041"/>
      <c r="DL82" s="1042" t="s">
        <v>584</v>
      </c>
      <c r="DM82" s="1042"/>
      <c r="DN82" s="68">
        <v>0</v>
      </c>
      <c r="DO82" s="8"/>
      <c r="DP82" s="721">
        <f>Prices!$D122</f>
        <v>0</v>
      </c>
      <c r="DQ82" s="13">
        <f t="shared" si="587"/>
        <v>0</v>
      </c>
      <c r="DR82" s="13">
        <f t="shared" si="588"/>
        <v>0</v>
      </c>
      <c r="DS82" s="13">
        <f t="shared" si="589"/>
        <v>0</v>
      </c>
      <c r="DT82" s="151"/>
      <c r="DU82" s="155"/>
      <c r="DV82" s="10"/>
      <c r="DW82" s="44" t="s">
        <v>77</v>
      </c>
      <c r="DX82" s="1041" t="str">
        <f>Prices!$A$122</f>
        <v xml:space="preserve">glazing  </v>
      </c>
      <c r="DY82" s="1041"/>
      <c r="DZ82" s="1042" t="s">
        <v>584</v>
      </c>
      <c r="EA82" s="1042"/>
      <c r="EB82" s="68">
        <v>0</v>
      </c>
      <c r="EC82" s="8"/>
      <c r="ED82" s="721">
        <f>Prices!$D122</f>
        <v>0</v>
      </c>
      <c r="EE82" s="13">
        <f t="shared" si="592"/>
        <v>0</v>
      </c>
      <c r="EF82" s="13">
        <f t="shared" si="593"/>
        <v>0</v>
      </c>
      <c r="EG82" s="13">
        <f t="shared" si="594"/>
        <v>0</v>
      </c>
      <c r="EH82" s="151"/>
      <c r="EI82" s="155"/>
      <c r="EJ82" s="10"/>
      <c r="EK82" s="44" t="s">
        <v>67</v>
      </c>
      <c r="EL82" s="11" t="s">
        <v>144</v>
      </c>
      <c r="EM82" s="744">
        <f>L108+Z108+AN108+BB108+BP108+CD108+CR108+DF108+DT108+EH108</f>
        <v>0</v>
      </c>
      <c r="EN82" s="14"/>
      <c r="EP82" s="765" t="s">
        <v>109</v>
      </c>
      <c r="EQ82" s="190">
        <f>M108+AA108+AO108+BC108+BQ108+CE108+CS108+DG108+DU108+EI108</f>
        <v>0</v>
      </c>
      <c r="ER82" s="116">
        <f t="shared" ref="ER82" si="603">IF(ER$4=0,0,EM82/ER$4)</f>
        <v>0</v>
      </c>
      <c r="ES82" s="81">
        <f>ER82*ET82+ER82</f>
        <v>0</v>
      </c>
      <c r="ET82" s="280">
        <v>0</v>
      </c>
      <c r="EU82" s="9" t="s">
        <v>109</v>
      </c>
      <c r="EV82" s="583">
        <f t="shared" ref="EV82:EV83" si="604">IF(ER$4=0,0,EQ82/$ER$4*$EX$4)</f>
        <v>0</v>
      </c>
      <c r="EW82" s="579">
        <f t="shared" si="602"/>
        <v>0</v>
      </c>
      <c r="EX82" s="582">
        <f t="shared" si="552"/>
        <v>0</v>
      </c>
      <c r="EY82" s="112"/>
      <c r="EZ82" s="573"/>
      <c r="FA82" s="55"/>
      <c r="FC82" s="44"/>
      <c r="FD82" s="11"/>
      <c r="FE82" s="17"/>
      <c r="FF82" s="17"/>
      <c r="FG82" s="18"/>
      <c r="FH82" s="17"/>
      <c r="FI82" s="765"/>
      <c r="FJ82" s="765"/>
      <c r="FK82" s="606"/>
      <c r="FL82" s="592"/>
      <c r="FM82" s="573"/>
      <c r="FN82" s="607"/>
      <c r="FO82" s="127"/>
      <c r="FP82" s="87"/>
      <c r="FQ82" s="522"/>
      <c r="FR82" s="61"/>
      <c r="FS82" s="567"/>
    </row>
    <row r="83" spans="1:175" ht="13" thickBot="1" x14ac:dyDescent="0.3">
      <c r="A83" s="45"/>
      <c r="B83" s="93"/>
      <c r="C83" s="6" t="s">
        <v>37</v>
      </c>
      <c r="D83" s="942" t="s">
        <v>20</v>
      </c>
      <c r="E83" s="942" t="s">
        <v>20</v>
      </c>
      <c r="F83" s="18" t="s">
        <v>45</v>
      </c>
      <c r="G83" s="6" t="s">
        <v>109</v>
      </c>
      <c r="H83" s="286" t="s">
        <v>36</v>
      </c>
      <c r="I83" s="13"/>
      <c r="J83" s="13"/>
      <c r="K83" s="13"/>
      <c r="L83" s="1044" t="s">
        <v>276</v>
      </c>
      <c r="M83" s="1045"/>
      <c r="N83" s="10"/>
      <c r="O83" s="45"/>
      <c r="P83" s="93"/>
      <c r="Q83" s="6" t="s">
        <v>37</v>
      </c>
      <c r="R83" s="942" t="s">
        <v>20</v>
      </c>
      <c r="S83" s="942" t="s">
        <v>20</v>
      </c>
      <c r="T83" s="18" t="s">
        <v>45</v>
      </c>
      <c r="U83" s="6" t="s">
        <v>109</v>
      </c>
      <c r="V83" s="286" t="s">
        <v>36</v>
      </c>
      <c r="W83" s="13"/>
      <c r="X83" s="13"/>
      <c r="Y83" s="13"/>
      <c r="Z83" s="1044" t="s">
        <v>276</v>
      </c>
      <c r="AA83" s="1045"/>
      <c r="AB83" s="10"/>
      <c r="AC83" s="45"/>
      <c r="AD83" s="93"/>
      <c r="AE83" s="6" t="s">
        <v>37</v>
      </c>
      <c r="AF83" s="942" t="s">
        <v>20</v>
      </c>
      <c r="AG83" s="942" t="s">
        <v>20</v>
      </c>
      <c r="AH83" s="18" t="s">
        <v>45</v>
      </c>
      <c r="AI83" s="6" t="s">
        <v>109</v>
      </c>
      <c r="AJ83" s="286" t="s">
        <v>36</v>
      </c>
      <c r="AK83" s="13"/>
      <c r="AL83" s="13"/>
      <c r="AM83" s="13"/>
      <c r="AN83" s="1044" t="s">
        <v>276</v>
      </c>
      <c r="AO83" s="1045"/>
      <c r="AP83" s="10"/>
      <c r="AQ83" s="45"/>
      <c r="AR83" s="93"/>
      <c r="AS83" s="6" t="s">
        <v>37</v>
      </c>
      <c r="AT83" s="942" t="s">
        <v>20</v>
      </c>
      <c r="AU83" s="942" t="s">
        <v>20</v>
      </c>
      <c r="AV83" s="18" t="s">
        <v>45</v>
      </c>
      <c r="AW83" s="6" t="s">
        <v>109</v>
      </c>
      <c r="AX83" s="286" t="s">
        <v>36</v>
      </c>
      <c r="AY83" s="13"/>
      <c r="AZ83" s="13"/>
      <c r="BA83" s="13"/>
      <c r="BB83" s="1044" t="s">
        <v>276</v>
      </c>
      <c r="BC83" s="1045"/>
      <c r="BD83" s="10"/>
      <c r="BE83" s="45"/>
      <c r="BF83" s="93"/>
      <c r="BG83" s="6" t="s">
        <v>37</v>
      </c>
      <c r="BH83" s="942" t="s">
        <v>20</v>
      </c>
      <c r="BI83" s="942" t="s">
        <v>20</v>
      </c>
      <c r="BJ83" s="18" t="s">
        <v>45</v>
      </c>
      <c r="BK83" s="6" t="s">
        <v>109</v>
      </c>
      <c r="BL83" s="286" t="s">
        <v>36</v>
      </c>
      <c r="BM83" s="13"/>
      <c r="BN83" s="13"/>
      <c r="BO83" s="13"/>
      <c r="BP83" s="1044" t="s">
        <v>276</v>
      </c>
      <c r="BQ83" s="1045"/>
      <c r="BR83" s="10"/>
      <c r="BS83" s="45"/>
      <c r="BT83" s="93"/>
      <c r="BU83" s="6" t="s">
        <v>37</v>
      </c>
      <c r="BV83" s="942" t="s">
        <v>20</v>
      </c>
      <c r="BW83" s="942" t="s">
        <v>20</v>
      </c>
      <c r="BX83" s="18" t="s">
        <v>45</v>
      </c>
      <c r="BY83" s="6" t="s">
        <v>109</v>
      </c>
      <c r="BZ83" s="286" t="s">
        <v>36</v>
      </c>
      <c r="CA83" s="13"/>
      <c r="CB83" s="13"/>
      <c r="CC83" s="13"/>
      <c r="CD83" s="1044" t="s">
        <v>276</v>
      </c>
      <c r="CE83" s="1045"/>
      <c r="CF83" s="10"/>
      <c r="CG83" s="45"/>
      <c r="CH83" s="93"/>
      <c r="CI83" s="6" t="s">
        <v>37</v>
      </c>
      <c r="CJ83" s="942" t="s">
        <v>20</v>
      </c>
      <c r="CK83" s="942" t="s">
        <v>20</v>
      </c>
      <c r="CL83" s="18" t="s">
        <v>45</v>
      </c>
      <c r="CM83" s="6" t="s">
        <v>109</v>
      </c>
      <c r="CN83" s="286" t="s">
        <v>36</v>
      </c>
      <c r="CO83" s="13"/>
      <c r="CP83" s="13"/>
      <c r="CQ83" s="13"/>
      <c r="CR83" s="1044" t="s">
        <v>276</v>
      </c>
      <c r="CS83" s="1045"/>
      <c r="CT83" s="10"/>
      <c r="CU83" s="45"/>
      <c r="CV83" s="93"/>
      <c r="CW83" s="6" t="s">
        <v>37</v>
      </c>
      <c r="CX83" s="942" t="s">
        <v>20</v>
      </c>
      <c r="CY83" s="942" t="s">
        <v>20</v>
      </c>
      <c r="CZ83" s="18" t="s">
        <v>45</v>
      </c>
      <c r="DA83" s="6" t="s">
        <v>109</v>
      </c>
      <c r="DB83" s="286" t="s">
        <v>36</v>
      </c>
      <c r="DC83" s="13"/>
      <c r="DD83" s="13"/>
      <c r="DE83" s="13"/>
      <c r="DF83" s="1044" t="s">
        <v>276</v>
      </c>
      <c r="DG83" s="1045"/>
      <c r="DH83" s="10"/>
      <c r="DI83" s="45"/>
      <c r="DJ83" s="93"/>
      <c r="DK83" s="6" t="s">
        <v>37</v>
      </c>
      <c r="DL83" s="942" t="s">
        <v>20</v>
      </c>
      <c r="DM83" s="942" t="s">
        <v>20</v>
      </c>
      <c r="DN83" s="18" t="s">
        <v>45</v>
      </c>
      <c r="DO83" s="6" t="s">
        <v>109</v>
      </c>
      <c r="DP83" s="286" t="s">
        <v>36</v>
      </c>
      <c r="DQ83" s="13"/>
      <c r="DR83" s="13"/>
      <c r="DS83" s="13"/>
      <c r="DT83" s="1044" t="s">
        <v>276</v>
      </c>
      <c r="DU83" s="1045"/>
      <c r="DV83" s="10"/>
      <c r="DW83" s="45"/>
      <c r="DX83" s="93"/>
      <c r="DY83" s="6" t="s">
        <v>37</v>
      </c>
      <c r="DZ83" s="942" t="s">
        <v>20</v>
      </c>
      <c r="EA83" s="942" t="s">
        <v>20</v>
      </c>
      <c r="EB83" s="18" t="s">
        <v>45</v>
      </c>
      <c r="EC83" s="6" t="s">
        <v>109</v>
      </c>
      <c r="ED83" s="286" t="s">
        <v>36</v>
      </c>
      <c r="EE83" s="13"/>
      <c r="EF83" s="13"/>
      <c r="EG83" s="13"/>
      <c r="EH83" s="1044" t="s">
        <v>276</v>
      </c>
      <c r="EI83" s="1045"/>
      <c r="EJ83" s="10"/>
      <c r="EK83" s="44" t="s">
        <v>68</v>
      </c>
      <c r="EL83" s="11" t="s">
        <v>145</v>
      </c>
      <c r="EM83" s="744">
        <f>L110+Z110+AN110+BB110+BP110+CD110+CR110+DF110+DT110+EH110</f>
        <v>0</v>
      </c>
      <c r="EN83" s="14"/>
      <c r="EP83" s="765" t="s">
        <v>109</v>
      </c>
      <c r="EQ83" s="190">
        <f>M110+AA110+AO110+BC110+BQ110+CE110+CS110+DG110+DU110+EI110</f>
        <v>0</v>
      </c>
      <c r="ER83" s="116">
        <f>IF(ER$4=0,0,EM83/ER$4)</f>
        <v>0</v>
      </c>
      <c r="ES83" s="81">
        <f>ER83*ET83+ER83</f>
        <v>0</v>
      </c>
      <c r="ET83" s="280">
        <v>0</v>
      </c>
      <c r="EU83" s="9" t="s">
        <v>109</v>
      </c>
      <c r="EV83" s="583">
        <f t="shared" si="604"/>
        <v>0</v>
      </c>
      <c r="EW83" s="579">
        <f t="shared" si="602"/>
        <v>0</v>
      </c>
      <c r="EX83" s="582">
        <f t="shared" si="552"/>
        <v>0</v>
      </c>
      <c r="EY83" s="112"/>
      <c r="EZ83" s="573"/>
      <c r="FA83" s="55"/>
      <c r="FC83" s="44"/>
      <c r="FD83" s="61"/>
      <c r="FE83" s="61"/>
      <c r="FF83" s="61"/>
      <c r="FG83" s="61"/>
      <c r="FH83" s="61"/>
      <c r="FI83" s="61"/>
      <c r="FJ83" s="61"/>
      <c r="FK83" s="607"/>
      <c r="FL83" s="590"/>
      <c r="FM83" s="569"/>
      <c r="FN83" s="606"/>
      <c r="FO83" s="127"/>
      <c r="FP83" s="522"/>
      <c r="FQ83" s="599"/>
      <c r="FR83" s="61"/>
      <c r="FS83" s="567"/>
    </row>
    <row r="84" spans="1:175" ht="13" thickTop="1" x14ac:dyDescent="0.25">
      <c r="A84" s="44" t="s">
        <v>90</v>
      </c>
      <c r="B84" s="95" t="s">
        <v>111</v>
      </c>
      <c r="C84" s="68">
        <v>0</v>
      </c>
      <c r="D84" s="74">
        <v>0</v>
      </c>
      <c r="E84" s="74">
        <v>0</v>
      </c>
      <c r="F84" s="129">
        <f>D84*E84</f>
        <v>0</v>
      </c>
      <c r="G84" s="722">
        <f>C84*F84*2.7</f>
        <v>0</v>
      </c>
      <c r="H84" s="821"/>
      <c r="I84" s="13">
        <f>(G84*H84)</f>
        <v>0</v>
      </c>
      <c r="J84" s="13">
        <f>IF(E$113=0,0,I84/E$113)</f>
        <v>0</v>
      </c>
      <c r="K84" s="13">
        <f t="shared" ref="K84:K93" si="605">(J84*G$2)</f>
        <v>0</v>
      </c>
      <c r="L84" s="217">
        <f>SUM(K84:K86)</f>
        <v>0</v>
      </c>
      <c r="M84" s="218">
        <f>SUM(F84:F85)*C$2</f>
        <v>0</v>
      </c>
      <c r="N84" s="10"/>
      <c r="O84" s="44" t="s">
        <v>90</v>
      </c>
      <c r="P84" s="95" t="s">
        <v>111</v>
      </c>
      <c r="Q84" s="68">
        <v>0</v>
      </c>
      <c r="R84" s="74">
        <v>0</v>
      </c>
      <c r="S84" s="74">
        <v>0</v>
      </c>
      <c r="T84" s="129">
        <f>R84*S84</f>
        <v>0</v>
      </c>
      <c r="U84" s="722">
        <f>Q84*T84*2.7</f>
        <v>0</v>
      </c>
      <c r="V84" s="821"/>
      <c r="W84" s="13">
        <f>(U84*V84)</f>
        <v>0</v>
      </c>
      <c r="X84" s="13">
        <f>IF(S$113=0,0,W84/S$113)</f>
        <v>0</v>
      </c>
      <c r="Y84" s="13">
        <f t="shared" ref="Y84:Y93" si="606">(X84*U$2)</f>
        <v>0</v>
      </c>
      <c r="Z84" s="217">
        <f>SUM(Y84:Y86)</f>
        <v>0</v>
      </c>
      <c r="AA84" s="218">
        <f>SUM(T84:T85)*Q$2</f>
        <v>0</v>
      </c>
      <c r="AB84" s="10"/>
      <c r="AC84" s="44" t="s">
        <v>90</v>
      </c>
      <c r="AD84" s="95" t="s">
        <v>111</v>
      </c>
      <c r="AE84" s="68">
        <v>0</v>
      </c>
      <c r="AF84" s="74">
        <v>0</v>
      </c>
      <c r="AG84" s="74">
        <v>0</v>
      </c>
      <c r="AH84" s="129">
        <f t="shared" ref="AH84:AH85" si="607">AF84*AG84</f>
        <v>0</v>
      </c>
      <c r="AI84" s="722">
        <f t="shared" ref="AI84:AI85" si="608">AE84*AH84*2.7</f>
        <v>0</v>
      </c>
      <c r="AJ84" s="821"/>
      <c r="AK84" s="13">
        <f t="shared" ref="AK84:AK85" si="609">(AI84*AJ84)</f>
        <v>0</v>
      </c>
      <c r="AL84" s="13">
        <f t="shared" ref="AL84:AL93" si="610">IF(AG$113=0,0,AK84/AG$113)</f>
        <v>0</v>
      </c>
      <c r="AM84" s="13">
        <f t="shared" ref="AM84:AM93" si="611">(AL84*AI$2)</f>
        <v>0</v>
      </c>
      <c r="AN84" s="217">
        <f t="shared" ref="AN84" si="612">SUM(AM84:AM86)</f>
        <v>0</v>
      </c>
      <c r="AO84" s="218">
        <f t="shared" ref="AO84" si="613">SUM(AH84:AH85)*AE$2</f>
        <v>0</v>
      </c>
      <c r="AP84" s="10"/>
      <c r="AQ84" s="44" t="s">
        <v>90</v>
      </c>
      <c r="AR84" s="95" t="s">
        <v>111</v>
      </c>
      <c r="AS84" s="68">
        <v>0</v>
      </c>
      <c r="AT84" s="74">
        <v>0</v>
      </c>
      <c r="AU84" s="74">
        <v>0</v>
      </c>
      <c r="AV84" s="129">
        <f t="shared" ref="AV84:AV85" si="614">AT84*AU84</f>
        <v>0</v>
      </c>
      <c r="AW84" s="722">
        <f t="shared" ref="AW84:AW85" si="615">AS84*AV84*2.7</f>
        <v>0</v>
      </c>
      <c r="AX84" s="821"/>
      <c r="AY84" s="13">
        <f t="shared" ref="AY84:AY85" si="616">(AW84*AX84)</f>
        <v>0</v>
      </c>
      <c r="AZ84" s="13">
        <f t="shared" ref="AZ84:AZ93" si="617">IF(AU$113=0,0,AY84/AU$113)</f>
        <v>0</v>
      </c>
      <c r="BA84" s="13">
        <f t="shared" ref="BA84:BA93" si="618">(AZ84*AW$2)</f>
        <v>0</v>
      </c>
      <c r="BB84" s="217">
        <f t="shared" ref="BB84" si="619">SUM(BA84:BA86)</f>
        <v>0</v>
      </c>
      <c r="BC84" s="218">
        <f t="shared" ref="BC84" si="620">SUM(AV84:AV85)*AS$2</f>
        <v>0</v>
      </c>
      <c r="BD84" s="10"/>
      <c r="BE84" s="44" t="s">
        <v>90</v>
      </c>
      <c r="BF84" s="95" t="s">
        <v>111</v>
      </c>
      <c r="BG84" s="68">
        <v>0</v>
      </c>
      <c r="BH84" s="74">
        <v>0</v>
      </c>
      <c r="BI84" s="74">
        <v>0</v>
      </c>
      <c r="BJ84" s="129">
        <f t="shared" ref="BJ84:BJ85" si="621">BH84*BI84</f>
        <v>0</v>
      </c>
      <c r="BK84" s="722">
        <f t="shared" ref="BK84:BK85" si="622">BG84*BJ84*2.7</f>
        <v>0</v>
      </c>
      <c r="BL84" s="821"/>
      <c r="BM84" s="13">
        <f t="shared" ref="BM84:BM85" si="623">(BK84*BL84)</f>
        <v>0</v>
      </c>
      <c r="BN84" s="13">
        <f t="shared" ref="BN84:BN93" si="624">IF(BI$113=0,0,BM84/BI$113)</f>
        <v>0</v>
      </c>
      <c r="BO84" s="13">
        <f t="shared" ref="BO84:BO93" si="625">(BN84*BK$2)</f>
        <v>0</v>
      </c>
      <c r="BP84" s="217">
        <f t="shared" ref="BP84" si="626">SUM(BO84:BO86)</f>
        <v>0</v>
      </c>
      <c r="BQ84" s="218">
        <f t="shared" ref="BQ84" si="627">SUM(BJ84:BJ85)*BG$2</f>
        <v>0</v>
      </c>
      <c r="BR84" s="10"/>
      <c r="BS84" s="44" t="s">
        <v>90</v>
      </c>
      <c r="BT84" s="95" t="s">
        <v>111</v>
      </c>
      <c r="BU84" s="68">
        <v>0</v>
      </c>
      <c r="BV84" s="74">
        <v>0</v>
      </c>
      <c r="BW84" s="74">
        <v>0</v>
      </c>
      <c r="BX84" s="129">
        <f t="shared" ref="BX84:BX85" si="628">BV84*BW84</f>
        <v>0</v>
      </c>
      <c r="BY84" s="722">
        <f t="shared" ref="BY84:BY85" si="629">BU84*BX84*2.7</f>
        <v>0</v>
      </c>
      <c r="BZ84" s="821"/>
      <c r="CA84" s="13">
        <f t="shared" ref="CA84:CA85" si="630">(BY84*BZ84)</f>
        <v>0</v>
      </c>
      <c r="CB84" s="13">
        <f t="shared" ref="CB84:CB93" si="631">IF(BW$113=0,0,CA84/BW$113)</f>
        <v>0</v>
      </c>
      <c r="CC84" s="13">
        <f t="shared" ref="CC84:CC93" si="632">(CB84*BY$2)</f>
        <v>0</v>
      </c>
      <c r="CD84" s="217">
        <f t="shared" ref="CD84" si="633">SUM(CC84:CC86)</f>
        <v>0</v>
      </c>
      <c r="CE84" s="218">
        <f t="shared" ref="CE84" si="634">SUM(BX84:BX85)*BU$2</f>
        <v>0</v>
      </c>
      <c r="CF84" s="10"/>
      <c r="CG84" s="44" t="s">
        <v>90</v>
      </c>
      <c r="CH84" s="95" t="s">
        <v>111</v>
      </c>
      <c r="CI84" s="68">
        <v>0</v>
      </c>
      <c r="CJ84" s="74">
        <v>0</v>
      </c>
      <c r="CK84" s="74">
        <v>0</v>
      </c>
      <c r="CL84" s="129">
        <f t="shared" ref="CL84:CL85" si="635">CJ84*CK84</f>
        <v>0</v>
      </c>
      <c r="CM84" s="722">
        <f t="shared" ref="CM84:CM85" si="636">CI84*CL84*2.7</f>
        <v>0</v>
      </c>
      <c r="CN84" s="821"/>
      <c r="CO84" s="13">
        <f t="shared" ref="CO84:CO85" si="637">(CM84*CN84)</f>
        <v>0</v>
      </c>
      <c r="CP84" s="13">
        <f t="shared" ref="CP84:CP93" si="638">IF(CK$113=0,0,CO84/CK$113)</f>
        <v>0</v>
      </c>
      <c r="CQ84" s="13">
        <f t="shared" ref="CQ84:CQ93" si="639">(CP84*CM$2)</f>
        <v>0</v>
      </c>
      <c r="CR84" s="217">
        <f t="shared" ref="CR84" si="640">SUM(CQ84:CQ86)</f>
        <v>0</v>
      </c>
      <c r="CS84" s="218">
        <f t="shared" ref="CS84" si="641">SUM(CL84:CL85)*CI$2</f>
        <v>0</v>
      </c>
      <c r="CT84" s="10"/>
      <c r="CU84" s="44" t="s">
        <v>90</v>
      </c>
      <c r="CV84" s="95" t="s">
        <v>111</v>
      </c>
      <c r="CW84" s="68">
        <v>0</v>
      </c>
      <c r="CX84" s="74">
        <v>0</v>
      </c>
      <c r="CY84" s="74">
        <v>0</v>
      </c>
      <c r="CZ84" s="129">
        <f t="shared" ref="CZ84:CZ85" si="642">CX84*CY84</f>
        <v>0</v>
      </c>
      <c r="DA84" s="722">
        <f t="shared" ref="DA84:DA85" si="643">CW84*CZ84*2.7</f>
        <v>0</v>
      </c>
      <c r="DB84" s="821"/>
      <c r="DC84" s="13">
        <f t="shared" ref="DC84:DC85" si="644">(DA84*DB84)</f>
        <v>0</v>
      </c>
      <c r="DD84" s="13">
        <f t="shared" ref="DD84:DD93" si="645">IF(CY$113=0,0,DC84/CY$113)</f>
        <v>0</v>
      </c>
      <c r="DE84" s="13">
        <f t="shared" ref="DE84:DE93" si="646">(DD84*DA$2)</f>
        <v>0</v>
      </c>
      <c r="DF84" s="217">
        <f t="shared" ref="DF84" si="647">SUM(DE84:DE86)</f>
        <v>0</v>
      </c>
      <c r="DG84" s="218">
        <f t="shared" ref="DG84" si="648">SUM(CZ84:CZ85)*CW$2</f>
        <v>0</v>
      </c>
      <c r="DH84" s="10"/>
      <c r="DI84" s="44" t="s">
        <v>90</v>
      </c>
      <c r="DJ84" s="95" t="s">
        <v>111</v>
      </c>
      <c r="DK84" s="68">
        <v>0</v>
      </c>
      <c r="DL84" s="74">
        <v>0</v>
      </c>
      <c r="DM84" s="74">
        <v>0</v>
      </c>
      <c r="DN84" s="129">
        <f t="shared" ref="DN84:DN85" si="649">DL84*DM84</f>
        <v>0</v>
      </c>
      <c r="DO84" s="722">
        <f t="shared" ref="DO84:DO85" si="650">DK84*DN84*2.7</f>
        <v>0</v>
      </c>
      <c r="DP84" s="821"/>
      <c r="DQ84" s="13">
        <f t="shared" ref="DQ84:DQ85" si="651">(DO84*DP84)</f>
        <v>0</v>
      </c>
      <c r="DR84" s="13">
        <f t="shared" ref="DR84:DR93" si="652">IF(DM$113=0,0,DQ84/DM$113)</f>
        <v>0</v>
      </c>
      <c r="DS84" s="13">
        <f t="shared" ref="DS84:DS93" si="653">(DR84*DO$2)</f>
        <v>0</v>
      </c>
      <c r="DT84" s="217">
        <f t="shared" ref="DT84" si="654">SUM(DS84:DS86)</f>
        <v>0</v>
      </c>
      <c r="DU84" s="218">
        <f t="shared" ref="DU84" si="655">SUM(DN84:DN85)*DK$2</f>
        <v>0</v>
      </c>
      <c r="DV84" s="10"/>
      <c r="DW84" s="44" t="s">
        <v>90</v>
      </c>
      <c r="DX84" s="95" t="s">
        <v>111</v>
      </c>
      <c r="DY84" s="68">
        <v>0</v>
      </c>
      <c r="DZ84" s="74">
        <v>0</v>
      </c>
      <c r="EA84" s="74">
        <v>0</v>
      </c>
      <c r="EB84" s="129">
        <f t="shared" ref="EB84:EB85" si="656">DZ84*EA84</f>
        <v>0</v>
      </c>
      <c r="EC84" s="722">
        <f t="shared" ref="EC84:EC85" si="657">DY84*EB84*2.7</f>
        <v>0</v>
      </c>
      <c r="ED84" s="821"/>
      <c r="EE84" s="13">
        <f t="shared" ref="EE84:EE85" si="658">(EC84*ED84)</f>
        <v>0</v>
      </c>
      <c r="EF84" s="13">
        <f t="shared" ref="EF84:EF93" si="659">IF(EA$113=0,0,EE84/EA$113)</f>
        <v>0</v>
      </c>
      <c r="EG84" s="13">
        <f t="shared" ref="EG84:EG93" si="660">(EF84*EC$2)</f>
        <v>0</v>
      </c>
      <c r="EH84" s="217">
        <f t="shared" ref="EH84" si="661">SUM(EG84:EG86)</f>
        <v>0</v>
      </c>
      <c r="EI84" s="218">
        <f t="shared" ref="EI84" si="662">SUM(EB84:EB85)*DY$2</f>
        <v>0</v>
      </c>
      <c r="EJ84" s="10"/>
      <c r="EK84" s="44"/>
      <c r="EL84" s="11"/>
      <c r="EM84" s="14"/>
      <c r="EN84" s="14"/>
      <c r="EO84" s="38"/>
      <c r="EP84" s="765"/>
      <c r="ER84" s="131"/>
      <c r="ES84" s="111"/>
      <c r="ET84" s="128"/>
      <c r="EU84" s="9"/>
      <c r="EV84" s="583"/>
      <c r="EW84" s="579"/>
      <c r="EX84" s="582"/>
      <c r="EY84" s="112"/>
      <c r="EZ84" s="573"/>
      <c r="FA84" s="162"/>
      <c r="FC84" s="44"/>
      <c r="FD84" s="61"/>
      <c r="FE84" s="61"/>
      <c r="FF84" s="61"/>
      <c r="FG84" s="61"/>
      <c r="FH84" s="61"/>
      <c r="FI84" s="61"/>
      <c r="FJ84" s="61"/>
      <c r="FK84" s="608"/>
      <c r="FL84" s="593"/>
      <c r="FM84" s="577"/>
      <c r="FN84" s="608"/>
      <c r="FO84" s="127"/>
      <c r="FP84" s="522"/>
      <c r="FQ84" s="61"/>
      <c r="FR84" s="61"/>
      <c r="FS84" s="567"/>
    </row>
    <row r="85" spans="1:175" ht="13" thickBot="1" x14ac:dyDescent="0.3">
      <c r="A85" s="44" t="s">
        <v>90</v>
      </c>
      <c r="B85" s="95" t="s">
        <v>111</v>
      </c>
      <c r="C85" s="68">
        <v>0</v>
      </c>
      <c r="D85" s="74">
        <v>0</v>
      </c>
      <c r="E85" s="74">
        <v>0</v>
      </c>
      <c r="F85" s="129">
        <f t="shared" ref="F85:F93" si="663">D85*E85</f>
        <v>0</v>
      </c>
      <c r="G85" s="722">
        <f>C85*F85*2.7</f>
        <v>0</v>
      </c>
      <c r="H85" s="822"/>
      <c r="I85" s="13">
        <f>(G85*H85)</f>
        <v>0</v>
      </c>
      <c r="J85" s="13">
        <f t="shared" ref="J85:J93" si="664">IF(E$113=0,0,I85/E$113)</f>
        <v>0</v>
      </c>
      <c r="K85" s="13">
        <f t="shared" si="605"/>
        <v>0</v>
      </c>
      <c r="L85" s="151"/>
      <c r="M85" s="155"/>
      <c r="N85" s="15"/>
      <c r="O85" s="44" t="s">
        <v>90</v>
      </c>
      <c r="P85" s="95" t="s">
        <v>111</v>
      </c>
      <c r="Q85" s="68">
        <v>0</v>
      </c>
      <c r="R85" s="74">
        <v>0</v>
      </c>
      <c r="S85" s="74">
        <v>0</v>
      </c>
      <c r="T85" s="129">
        <f t="shared" ref="T85" si="665">R85*S85</f>
        <v>0</v>
      </c>
      <c r="U85" s="722">
        <f>Q85*T85*2.7</f>
        <v>0</v>
      </c>
      <c r="V85" s="822"/>
      <c r="W85" s="13">
        <f>(U85*V85)</f>
        <v>0</v>
      </c>
      <c r="X85" s="13">
        <f t="shared" ref="X85:X88" si="666">IF(S$113=0,0,W85/S$113)</f>
        <v>0</v>
      </c>
      <c r="Y85" s="13">
        <f t="shared" si="606"/>
        <v>0</v>
      </c>
      <c r="Z85" s="151"/>
      <c r="AA85" s="155"/>
      <c r="AB85" s="15"/>
      <c r="AC85" s="44" t="s">
        <v>90</v>
      </c>
      <c r="AD85" s="95" t="s">
        <v>111</v>
      </c>
      <c r="AE85" s="68">
        <v>0</v>
      </c>
      <c r="AF85" s="74">
        <v>0</v>
      </c>
      <c r="AG85" s="74">
        <v>0</v>
      </c>
      <c r="AH85" s="129">
        <f t="shared" si="607"/>
        <v>0</v>
      </c>
      <c r="AI85" s="722">
        <f t="shared" si="608"/>
        <v>0</v>
      </c>
      <c r="AJ85" s="822"/>
      <c r="AK85" s="13">
        <f t="shared" si="609"/>
        <v>0</v>
      </c>
      <c r="AL85" s="13">
        <f t="shared" si="610"/>
        <v>0</v>
      </c>
      <c r="AM85" s="13">
        <f t="shared" si="611"/>
        <v>0</v>
      </c>
      <c r="AN85" s="151"/>
      <c r="AO85" s="155"/>
      <c r="AP85" s="15"/>
      <c r="AQ85" s="44" t="s">
        <v>90</v>
      </c>
      <c r="AR85" s="95" t="s">
        <v>111</v>
      </c>
      <c r="AS85" s="68">
        <v>0</v>
      </c>
      <c r="AT85" s="74">
        <v>0</v>
      </c>
      <c r="AU85" s="74">
        <v>0</v>
      </c>
      <c r="AV85" s="129">
        <f t="shared" si="614"/>
        <v>0</v>
      </c>
      <c r="AW85" s="722">
        <f t="shared" si="615"/>
        <v>0</v>
      </c>
      <c r="AX85" s="822"/>
      <c r="AY85" s="13">
        <f t="shared" si="616"/>
        <v>0</v>
      </c>
      <c r="AZ85" s="13">
        <f t="shared" si="617"/>
        <v>0</v>
      </c>
      <c r="BA85" s="13">
        <f t="shared" si="618"/>
        <v>0</v>
      </c>
      <c r="BB85" s="151"/>
      <c r="BC85" s="155"/>
      <c r="BD85" s="15"/>
      <c r="BE85" s="44" t="s">
        <v>90</v>
      </c>
      <c r="BF85" s="95" t="s">
        <v>111</v>
      </c>
      <c r="BG85" s="68">
        <v>0</v>
      </c>
      <c r="BH85" s="74">
        <v>0</v>
      </c>
      <c r="BI85" s="74">
        <v>0</v>
      </c>
      <c r="BJ85" s="129">
        <f t="shared" si="621"/>
        <v>0</v>
      </c>
      <c r="BK85" s="722">
        <f t="shared" si="622"/>
        <v>0</v>
      </c>
      <c r="BL85" s="822"/>
      <c r="BM85" s="13">
        <f t="shared" si="623"/>
        <v>0</v>
      </c>
      <c r="BN85" s="13">
        <f t="shared" si="624"/>
        <v>0</v>
      </c>
      <c r="BO85" s="13">
        <f t="shared" si="625"/>
        <v>0</v>
      </c>
      <c r="BP85" s="151"/>
      <c r="BQ85" s="155"/>
      <c r="BR85" s="15"/>
      <c r="BS85" s="44" t="s">
        <v>90</v>
      </c>
      <c r="BT85" s="95" t="s">
        <v>111</v>
      </c>
      <c r="BU85" s="68">
        <v>0</v>
      </c>
      <c r="BV85" s="74">
        <v>0</v>
      </c>
      <c r="BW85" s="74">
        <v>0</v>
      </c>
      <c r="BX85" s="129">
        <f t="shared" si="628"/>
        <v>0</v>
      </c>
      <c r="BY85" s="722">
        <f t="shared" si="629"/>
        <v>0</v>
      </c>
      <c r="BZ85" s="822"/>
      <c r="CA85" s="13">
        <f t="shared" si="630"/>
        <v>0</v>
      </c>
      <c r="CB85" s="13">
        <f t="shared" si="631"/>
        <v>0</v>
      </c>
      <c r="CC85" s="13">
        <f t="shared" si="632"/>
        <v>0</v>
      </c>
      <c r="CD85" s="151"/>
      <c r="CE85" s="155"/>
      <c r="CF85" s="15"/>
      <c r="CG85" s="44" t="s">
        <v>90</v>
      </c>
      <c r="CH85" s="95" t="s">
        <v>111</v>
      </c>
      <c r="CI85" s="68">
        <v>0</v>
      </c>
      <c r="CJ85" s="74">
        <v>0</v>
      </c>
      <c r="CK85" s="74">
        <v>0</v>
      </c>
      <c r="CL85" s="129">
        <f t="shared" si="635"/>
        <v>0</v>
      </c>
      <c r="CM85" s="722">
        <f t="shared" si="636"/>
        <v>0</v>
      </c>
      <c r="CN85" s="822"/>
      <c r="CO85" s="13">
        <f t="shared" si="637"/>
        <v>0</v>
      </c>
      <c r="CP85" s="13">
        <f t="shared" si="638"/>
        <v>0</v>
      </c>
      <c r="CQ85" s="13">
        <f t="shared" si="639"/>
        <v>0</v>
      </c>
      <c r="CR85" s="151"/>
      <c r="CS85" s="155"/>
      <c r="CT85" s="15"/>
      <c r="CU85" s="44" t="s">
        <v>90</v>
      </c>
      <c r="CV85" s="95" t="s">
        <v>111</v>
      </c>
      <c r="CW85" s="68">
        <v>0</v>
      </c>
      <c r="CX85" s="74">
        <v>0</v>
      </c>
      <c r="CY85" s="74">
        <v>0</v>
      </c>
      <c r="CZ85" s="129">
        <f t="shared" si="642"/>
        <v>0</v>
      </c>
      <c r="DA85" s="722">
        <f t="shared" si="643"/>
        <v>0</v>
      </c>
      <c r="DB85" s="822"/>
      <c r="DC85" s="13">
        <f t="shared" si="644"/>
        <v>0</v>
      </c>
      <c r="DD85" s="13">
        <f t="shared" si="645"/>
        <v>0</v>
      </c>
      <c r="DE85" s="13">
        <f t="shared" si="646"/>
        <v>0</v>
      </c>
      <c r="DF85" s="151"/>
      <c r="DG85" s="155"/>
      <c r="DH85" s="15"/>
      <c r="DI85" s="44" t="s">
        <v>90</v>
      </c>
      <c r="DJ85" s="95" t="s">
        <v>111</v>
      </c>
      <c r="DK85" s="68">
        <v>0</v>
      </c>
      <c r="DL85" s="74">
        <v>0</v>
      </c>
      <c r="DM85" s="74">
        <v>0</v>
      </c>
      <c r="DN85" s="129">
        <f t="shared" si="649"/>
        <v>0</v>
      </c>
      <c r="DO85" s="722">
        <f t="shared" si="650"/>
        <v>0</v>
      </c>
      <c r="DP85" s="822"/>
      <c r="DQ85" s="13">
        <f t="shared" si="651"/>
        <v>0</v>
      </c>
      <c r="DR85" s="13">
        <f t="shared" si="652"/>
        <v>0</v>
      </c>
      <c r="DS85" s="13">
        <f t="shared" si="653"/>
        <v>0</v>
      </c>
      <c r="DT85" s="151"/>
      <c r="DU85" s="155"/>
      <c r="DV85" s="15"/>
      <c r="DW85" s="44" t="s">
        <v>90</v>
      </c>
      <c r="DX85" s="95" t="s">
        <v>111</v>
      </c>
      <c r="DY85" s="68">
        <v>0</v>
      </c>
      <c r="DZ85" s="74">
        <v>0</v>
      </c>
      <c r="EA85" s="74">
        <v>0</v>
      </c>
      <c r="EB85" s="129">
        <f t="shared" si="656"/>
        <v>0</v>
      </c>
      <c r="EC85" s="722">
        <f t="shared" si="657"/>
        <v>0</v>
      </c>
      <c r="ED85" s="822"/>
      <c r="EE85" s="13">
        <f t="shared" si="658"/>
        <v>0</v>
      </c>
      <c r="EF85" s="13">
        <f t="shared" si="659"/>
        <v>0</v>
      </c>
      <c r="EG85" s="13">
        <f t="shared" si="660"/>
        <v>0</v>
      </c>
      <c r="EH85" s="151"/>
      <c r="EI85" s="155"/>
      <c r="EJ85" s="15"/>
      <c r="EK85" s="44" t="s">
        <v>100</v>
      </c>
      <c r="EL85" s="11" t="s">
        <v>52</v>
      </c>
      <c r="EM85" s="744">
        <f>K113+Y113+AM113+BA113+BO113+CC113+CQ113+DE113+DS113+EG113</f>
        <v>0</v>
      </c>
      <c r="EN85" s="112"/>
      <c r="EO85" s="38"/>
      <c r="EP85" s="60" t="s">
        <v>169</v>
      </c>
      <c r="EQ85" s="156">
        <f>IF(EM85=0,0,EM85/(EI113+DU113+DG113+CS113+CE113+BQ113+BC113+AO113+AA113+M113))</f>
        <v>0</v>
      </c>
      <c r="ER85" s="116">
        <f>IF(ER$4=0,0,EM85/ER$4)</f>
        <v>0</v>
      </c>
      <c r="ES85" s="81">
        <f>ER85*ET85+ER85</f>
        <v>0</v>
      </c>
      <c r="ET85" s="280">
        <v>0</v>
      </c>
      <c r="EU85" s="9" t="s">
        <v>63</v>
      </c>
      <c r="EV85" s="583">
        <f>IF(EQ85=0,0,EX85/EQ85)</f>
        <v>0</v>
      </c>
      <c r="EW85" s="579">
        <f t="shared" si="602"/>
        <v>0</v>
      </c>
      <c r="EX85" s="582">
        <f>ER85*ER$4+ES85*ES$4</f>
        <v>0</v>
      </c>
      <c r="EY85" s="574">
        <f>EU141</f>
        <v>0</v>
      </c>
      <c r="EZ85" s="544">
        <f>IF(EQ85=0,0,EY85/EQ85)</f>
        <v>0</v>
      </c>
      <c r="FA85" s="567"/>
      <c r="FC85" s="199" t="s">
        <v>375</v>
      </c>
      <c r="FD85" s="61"/>
      <c r="FE85" s="61"/>
      <c r="FF85" s="61"/>
      <c r="FG85" s="61"/>
      <c r="FH85" s="61"/>
      <c r="FI85" s="61"/>
      <c r="FJ85" s="1046"/>
      <c r="FK85" s="163"/>
      <c r="FL85" s="265"/>
      <c r="FM85" s="594"/>
      <c r="FN85" s="167"/>
      <c r="FO85" s="201"/>
      <c r="FP85" s="1048"/>
      <c r="FQ85" s="164"/>
      <c r="FR85" s="167"/>
      <c r="FS85" s="165"/>
    </row>
    <row r="86" spans="1:175" ht="13.5" thickTop="1" thickBot="1" x14ac:dyDescent="0.3">
      <c r="A86" s="44" t="s">
        <v>90</v>
      </c>
      <c r="B86" s="95" t="s">
        <v>152</v>
      </c>
      <c r="C86" s="129"/>
      <c r="D86" s="129"/>
      <c r="E86" s="129"/>
      <c r="F86" s="35">
        <f>SUM(F84:F85)</f>
        <v>0</v>
      </c>
      <c r="G86" s="41"/>
      <c r="H86" s="820"/>
      <c r="I86" s="13">
        <f>F86*H86</f>
        <v>0</v>
      </c>
      <c r="J86" s="13">
        <f t="shared" si="664"/>
        <v>0</v>
      </c>
      <c r="K86" s="13">
        <f t="shared" si="605"/>
        <v>0</v>
      </c>
      <c r="L86" s="1044" t="s">
        <v>277</v>
      </c>
      <c r="M86" s="1045"/>
      <c r="N86" s="15"/>
      <c r="O86" s="44" t="s">
        <v>90</v>
      </c>
      <c r="P86" s="95" t="s">
        <v>152</v>
      </c>
      <c r="Q86" s="129"/>
      <c r="R86" s="129"/>
      <c r="S86" s="129"/>
      <c r="T86" s="35">
        <f>SUM(T84:T85)</f>
        <v>0</v>
      </c>
      <c r="U86" s="41"/>
      <c r="V86" s="820"/>
      <c r="W86" s="13">
        <f>T86*V86</f>
        <v>0</v>
      </c>
      <c r="X86" s="13">
        <f t="shared" si="666"/>
        <v>0</v>
      </c>
      <c r="Y86" s="13">
        <f t="shared" si="606"/>
        <v>0</v>
      </c>
      <c r="Z86" s="1044" t="s">
        <v>277</v>
      </c>
      <c r="AA86" s="1045"/>
      <c r="AB86" s="15"/>
      <c r="AC86" s="44" t="s">
        <v>90</v>
      </c>
      <c r="AD86" s="95" t="s">
        <v>152</v>
      </c>
      <c r="AE86" s="129"/>
      <c r="AF86" s="129"/>
      <c r="AG86" s="129"/>
      <c r="AH86" s="35">
        <f t="shared" ref="AH86" si="667">SUM(AH84:AH85)</f>
        <v>0</v>
      </c>
      <c r="AI86" s="41"/>
      <c r="AJ86" s="820"/>
      <c r="AK86" s="13">
        <f t="shared" ref="AK86" si="668">AH86*AJ86</f>
        <v>0</v>
      </c>
      <c r="AL86" s="13">
        <f t="shared" si="610"/>
        <v>0</v>
      </c>
      <c r="AM86" s="13">
        <f t="shared" si="611"/>
        <v>0</v>
      </c>
      <c r="AN86" s="1044" t="s">
        <v>277</v>
      </c>
      <c r="AO86" s="1045"/>
      <c r="AP86" s="15"/>
      <c r="AQ86" s="44" t="s">
        <v>90</v>
      </c>
      <c r="AR86" s="95" t="s">
        <v>152</v>
      </c>
      <c r="AS86" s="129"/>
      <c r="AT86" s="129"/>
      <c r="AU86" s="129"/>
      <c r="AV86" s="35">
        <f t="shared" ref="AV86" si="669">SUM(AV84:AV85)</f>
        <v>0</v>
      </c>
      <c r="AW86" s="41"/>
      <c r="AX86" s="820"/>
      <c r="AY86" s="13">
        <f t="shared" ref="AY86" si="670">AV86*AX86</f>
        <v>0</v>
      </c>
      <c r="AZ86" s="13">
        <f t="shared" si="617"/>
        <v>0</v>
      </c>
      <c r="BA86" s="13">
        <f t="shared" si="618"/>
        <v>0</v>
      </c>
      <c r="BB86" s="1044" t="s">
        <v>277</v>
      </c>
      <c r="BC86" s="1045"/>
      <c r="BD86" s="15"/>
      <c r="BE86" s="44" t="s">
        <v>90</v>
      </c>
      <c r="BF86" s="95" t="s">
        <v>152</v>
      </c>
      <c r="BG86" s="129"/>
      <c r="BH86" s="129"/>
      <c r="BI86" s="129"/>
      <c r="BJ86" s="35">
        <f t="shared" ref="BJ86" si="671">SUM(BJ84:BJ85)</f>
        <v>0</v>
      </c>
      <c r="BK86" s="41"/>
      <c r="BL86" s="820"/>
      <c r="BM86" s="13">
        <f t="shared" ref="BM86" si="672">BJ86*BL86</f>
        <v>0</v>
      </c>
      <c r="BN86" s="13">
        <f t="shared" si="624"/>
        <v>0</v>
      </c>
      <c r="BO86" s="13">
        <f t="shared" si="625"/>
        <v>0</v>
      </c>
      <c r="BP86" s="1044" t="s">
        <v>277</v>
      </c>
      <c r="BQ86" s="1045"/>
      <c r="BR86" s="15"/>
      <c r="BS86" s="44" t="s">
        <v>90</v>
      </c>
      <c r="BT86" s="95" t="s">
        <v>152</v>
      </c>
      <c r="BU86" s="129"/>
      <c r="BV86" s="129"/>
      <c r="BW86" s="129"/>
      <c r="BX86" s="35">
        <f t="shared" ref="BX86" si="673">SUM(BX84:BX85)</f>
        <v>0</v>
      </c>
      <c r="BY86" s="41"/>
      <c r="BZ86" s="820"/>
      <c r="CA86" s="13">
        <f t="shared" ref="CA86" si="674">BX86*BZ86</f>
        <v>0</v>
      </c>
      <c r="CB86" s="13">
        <f t="shared" si="631"/>
        <v>0</v>
      </c>
      <c r="CC86" s="13">
        <f t="shared" si="632"/>
        <v>0</v>
      </c>
      <c r="CD86" s="1044" t="s">
        <v>277</v>
      </c>
      <c r="CE86" s="1045"/>
      <c r="CF86" s="15"/>
      <c r="CG86" s="44" t="s">
        <v>90</v>
      </c>
      <c r="CH86" s="95" t="s">
        <v>152</v>
      </c>
      <c r="CI86" s="129"/>
      <c r="CJ86" s="129"/>
      <c r="CK86" s="129"/>
      <c r="CL86" s="35">
        <f t="shared" ref="CL86" si="675">SUM(CL84:CL85)</f>
        <v>0</v>
      </c>
      <c r="CM86" s="41"/>
      <c r="CN86" s="820"/>
      <c r="CO86" s="13">
        <f t="shared" ref="CO86" si="676">CL86*CN86</f>
        <v>0</v>
      </c>
      <c r="CP86" s="13">
        <f t="shared" si="638"/>
        <v>0</v>
      </c>
      <c r="CQ86" s="13">
        <f t="shared" si="639"/>
        <v>0</v>
      </c>
      <c r="CR86" s="1044" t="s">
        <v>277</v>
      </c>
      <c r="CS86" s="1045"/>
      <c r="CT86" s="15"/>
      <c r="CU86" s="44" t="s">
        <v>90</v>
      </c>
      <c r="CV86" s="95" t="s">
        <v>152</v>
      </c>
      <c r="CW86" s="129"/>
      <c r="CX86" s="129"/>
      <c r="CY86" s="129"/>
      <c r="CZ86" s="35">
        <f t="shared" ref="CZ86" si="677">SUM(CZ84:CZ85)</f>
        <v>0</v>
      </c>
      <c r="DA86" s="41"/>
      <c r="DB86" s="820"/>
      <c r="DC86" s="13">
        <f t="shared" ref="DC86" si="678">CZ86*DB86</f>
        <v>0</v>
      </c>
      <c r="DD86" s="13">
        <f t="shared" si="645"/>
        <v>0</v>
      </c>
      <c r="DE86" s="13">
        <f t="shared" si="646"/>
        <v>0</v>
      </c>
      <c r="DF86" s="1044" t="s">
        <v>277</v>
      </c>
      <c r="DG86" s="1045"/>
      <c r="DH86" s="15"/>
      <c r="DI86" s="44" t="s">
        <v>90</v>
      </c>
      <c r="DJ86" s="95" t="s">
        <v>152</v>
      </c>
      <c r="DK86" s="129"/>
      <c r="DL86" s="129"/>
      <c r="DM86" s="129"/>
      <c r="DN86" s="35">
        <f t="shared" ref="DN86" si="679">SUM(DN84:DN85)</f>
        <v>0</v>
      </c>
      <c r="DO86" s="41"/>
      <c r="DP86" s="820"/>
      <c r="DQ86" s="13">
        <f t="shared" ref="DQ86" si="680">DN86*DP86</f>
        <v>0</v>
      </c>
      <c r="DR86" s="13">
        <f t="shared" si="652"/>
        <v>0</v>
      </c>
      <c r="DS86" s="13">
        <f t="shared" si="653"/>
        <v>0</v>
      </c>
      <c r="DT86" s="1044" t="s">
        <v>277</v>
      </c>
      <c r="DU86" s="1045"/>
      <c r="DV86" s="15"/>
      <c r="DW86" s="44" t="s">
        <v>90</v>
      </c>
      <c r="DX86" s="95" t="s">
        <v>152</v>
      </c>
      <c r="DY86" s="129"/>
      <c r="DZ86" s="129"/>
      <c r="EA86" s="129"/>
      <c r="EB86" s="35">
        <f t="shared" ref="EB86" si="681">SUM(EB84:EB85)</f>
        <v>0</v>
      </c>
      <c r="EC86" s="41"/>
      <c r="ED86" s="820"/>
      <c r="EE86" s="13">
        <f t="shared" ref="EE86" si="682">EB86*ED86</f>
        <v>0</v>
      </c>
      <c r="EF86" s="13">
        <f t="shared" si="659"/>
        <v>0</v>
      </c>
      <c r="EG86" s="13">
        <f t="shared" si="660"/>
        <v>0</v>
      </c>
      <c r="EH86" s="1044" t="s">
        <v>277</v>
      </c>
      <c r="EI86" s="1045"/>
      <c r="EJ86" s="15"/>
      <c r="EK86" s="44" t="s">
        <v>97</v>
      </c>
      <c r="EL86" s="11" t="s">
        <v>53</v>
      </c>
      <c r="EM86" s="744">
        <f>K116+Y116+AM116+BA116+BO116+CC116+CQ116+DE116+DS116+EG116</f>
        <v>0</v>
      </c>
      <c r="EN86" s="14"/>
      <c r="EO86" s="38"/>
      <c r="EP86" s="60" t="s">
        <v>169</v>
      </c>
      <c r="EQ86" s="156">
        <f>IF(EM86=0,0,EM86/(EI116+DU116+DG116+CS116+CE116+BQ116+BC116+AO116+AA116+M116))</f>
        <v>0</v>
      </c>
      <c r="ER86" s="116">
        <f>IF(ER$4=0,0,EM86/ER$4)</f>
        <v>0</v>
      </c>
      <c r="ES86" s="81">
        <f>ER86*ET86+ER86</f>
        <v>0</v>
      </c>
      <c r="ET86" s="280">
        <v>0</v>
      </c>
      <c r="EU86" s="9" t="s">
        <v>63</v>
      </c>
      <c r="EV86" s="583">
        <f>IF(EQ86=0,0,EX86/EQ86)</f>
        <v>0</v>
      </c>
      <c r="EW86" s="579">
        <f t="shared" si="602"/>
        <v>0</v>
      </c>
      <c r="EX86" s="582">
        <f t="shared" si="552"/>
        <v>0</v>
      </c>
      <c r="EY86" s="112"/>
      <c r="EZ86" s="573"/>
      <c r="FA86" s="567"/>
      <c r="FC86" s="266">
        <v>6</v>
      </c>
      <c r="FD86" s="171"/>
      <c r="FE86" s="130"/>
      <c r="FF86" s="130"/>
      <c r="FG86" s="172"/>
      <c r="FH86" s="173"/>
      <c r="FI86" s="173"/>
      <c r="FJ86" s="1047"/>
      <c r="FK86" s="597">
        <f>SUM(FK6:FK81)</f>
        <v>0</v>
      </c>
      <c r="FL86" s="595">
        <f>SUM(FL6:FL81)</f>
        <v>0</v>
      </c>
      <c r="FM86" s="596"/>
      <c r="FN86" s="597">
        <f>SUM(FN6:FN80)</f>
        <v>0</v>
      </c>
      <c r="FO86" s="611">
        <f>IF(FO$4=0,0,FN86/$FO$4)</f>
        <v>0</v>
      </c>
      <c r="FP86" s="1049"/>
      <c r="FQ86" s="626">
        <f>SUM(FQ6:FQ80)</f>
        <v>0</v>
      </c>
      <c r="FR86" s="626">
        <f>SUM(FR6:FR80)</f>
        <v>0</v>
      </c>
      <c r="FS86" s="627">
        <f>SUM(FQ86:FR86)</f>
        <v>0</v>
      </c>
    </row>
    <row r="87" spans="1:175" ht="13" thickTop="1" x14ac:dyDescent="0.25">
      <c r="A87" s="44" t="s">
        <v>99</v>
      </c>
      <c r="B87" s="95" t="s">
        <v>112</v>
      </c>
      <c r="C87" s="68">
        <v>0</v>
      </c>
      <c r="D87" s="74">
        <v>0</v>
      </c>
      <c r="E87" s="74">
        <v>0</v>
      </c>
      <c r="F87" s="129">
        <f t="shared" si="663"/>
        <v>0</v>
      </c>
      <c r="G87" s="722">
        <f>C87*F87*7.8</f>
        <v>0</v>
      </c>
      <c r="H87" s="821"/>
      <c r="I87" s="13">
        <f>(G87*H87)</f>
        <v>0</v>
      </c>
      <c r="J87" s="13">
        <f t="shared" si="664"/>
        <v>0</v>
      </c>
      <c r="K87" s="13">
        <f t="shared" si="605"/>
        <v>0</v>
      </c>
      <c r="L87" s="217">
        <f>SUM(K87:K89)</f>
        <v>0</v>
      </c>
      <c r="M87" s="218">
        <f>SUM(F87:F88)*C$2</f>
        <v>0</v>
      </c>
      <c r="N87" s="10"/>
      <c r="O87" s="44" t="s">
        <v>99</v>
      </c>
      <c r="P87" s="95" t="s">
        <v>112</v>
      </c>
      <c r="Q87" s="68">
        <v>0</v>
      </c>
      <c r="R87" s="74">
        <v>0</v>
      </c>
      <c r="S87" s="74">
        <v>0</v>
      </c>
      <c r="T87" s="129">
        <f t="shared" ref="T87:T88" si="683">R87*S87</f>
        <v>0</v>
      </c>
      <c r="U87" s="34">
        <f>Q87*T87*7.8</f>
        <v>0</v>
      </c>
      <c r="V87" s="821"/>
      <c r="W87" s="13">
        <f>(U87*V87)</f>
        <v>0</v>
      </c>
      <c r="X87" s="13">
        <f t="shared" si="666"/>
        <v>0</v>
      </c>
      <c r="Y87" s="13">
        <f t="shared" si="606"/>
        <v>0</v>
      </c>
      <c r="Z87" s="217">
        <f>SUM(Y87:Y89)</f>
        <v>0</v>
      </c>
      <c r="AA87" s="218">
        <f>SUM(T87:T88)*Q$2</f>
        <v>0</v>
      </c>
      <c r="AB87" s="10"/>
      <c r="AC87" s="44" t="s">
        <v>99</v>
      </c>
      <c r="AD87" s="95" t="s">
        <v>112</v>
      </c>
      <c r="AE87" s="68">
        <v>0</v>
      </c>
      <c r="AF87" s="74">
        <v>0</v>
      </c>
      <c r="AG87" s="74">
        <v>0</v>
      </c>
      <c r="AH87" s="129">
        <f t="shared" ref="AH87:AH88" si="684">AF87*AG87</f>
        <v>0</v>
      </c>
      <c r="AI87" s="34">
        <f t="shared" ref="AI87:AI88" si="685">AE87*AH87*7.8</f>
        <v>0</v>
      </c>
      <c r="AJ87" s="821"/>
      <c r="AK87" s="13">
        <f t="shared" ref="AK87:AK88" si="686">(AI87*AJ87)</f>
        <v>0</v>
      </c>
      <c r="AL87" s="13">
        <f t="shared" si="610"/>
        <v>0</v>
      </c>
      <c r="AM87" s="13">
        <f t="shared" si="611"/>
        <v>0</v>
      </c>
      <c r="AN87" s="217">
        <f t="shared" ref="AN87" si="687">SUM(AM87:AM89)</f>
        <v>0</v>
      </c>
      <c r="AO87" s="218">
        <f t="shared" ref="AO87" si="688">SUM(AH87:AH88)*AE$2</f>
        <v>0</v>
      </c>
      <c r="AP87" s="10"/>
      <c r="AQ87" s="44" t="s">
        <v>99</v>
      </c>
      <c r="AR87" s="95" t="s">
        <v>112</v>
      </c>
      <c r="AS87" s="68">
        <v>0</v>
      </c>
      <c r="AT87" s="74">
        <v>0</v>
      </c>
      <c r="AU87" s="74">
        <v>0</v>
      </c>
      <c r="AV87" s="129">
        <f t="shared" ref="AV87:AV88" si="689">AT87*AU87</f>
        <v>0</v>
      </c>
      <c r="AW87" s="34">
        <f t="shared" ref="AW87:AW88" si="690">AS87*AV87*7.8</f>
        <v>0</v>
      </c>
      <c r="AX87" s="821"/>
      <c r="AY87" s="13">
        <f t="shared" ref="AY87:AY88" si="691">(AW87*AX87)</f>
        <v>0</v>
      </c>
      <c r="AZ87" s="13">
        <f t="shared" si="617"/>
        <v>0</v>
      </c>
      <c r="BA87" s="13">
        <f t="shared" si="618"/>
        <v>0</v>
      </c>
      <c r="BB87" s="217">
        <f t="shared" ref="BB87" si="692">SUM(BA87:BA89)</f>
        <v>0</v>
      </c>
      <c r="BC87" s="218">
        <f t="shared" ref="BC87" si="693">SUM(AV87:AV88)*AS$2</f>
        <v>0</v>
      </c>
      <c r="BD87" s="10"/>
      <c r="BE87" s="44" t="s">
        <v>99</v>
      </c>
      <c r="BF87" s="95" t="s">
        <v>112</v>
      </c>
      <c r="BG87" s="68">
        <v>0</v>
      </c>
      <c r="BH87" s="74">
        <v>0</v>
      </c>
      <c r="BI87" s="74">
        <v>0</v>
      </c>
      <c r="BJ87" s="129">
        <f t="shared" ref="BJ87:BJ88" si="694">BH87*BI87</f>
        <v>0</v>
      </c>
      <c r="BK87" s="34">
        <f t="shared" ref="BK87:BK88" si="695">BG87*BJ87*7.8</f>
        <v>0</v>
      </c>
      <c r="BL87" s="821"/>
      <c r="BM87" s="13">
        <f t="shared" ref="BM87:BM88" si="696">(BK87*BL87)</f>
        <v>0</v>
      </c>
      <c r="BN87" s="13">
        <f t="shared" si="624"/>
        <v>0</v>
      </c>
      <c r="BO87" s="13">
        <f t="shared" si="625"/>
        <v>0</v>
      </c>
      <c r="BP87" s="217">
        <f t="shared" ref="BP87" si="697">SUM(BO87:BO89)</f>
        <v>0</v>
      </c>
      <c r="BQ87" s="218">
        <f t="shared" ref="BQ87" si="698">SUM(BJ87:BJ88)*BG$2</f>
        <v>0</v>
      </c>
      <c r="BR87" s="10"/>
      <c r="BS87" s="44" t="s">
        <v>99</v>
      </c>
      <c r="BT87" s="95" t="s">
        <v>112</v>
      </c>
      <c r="BU87" s="68">
        <v>0</v>
      </c>
      <c r="BV87" s="74">
        <v>0</v>
      </c>
      <c r="BW87" s="74">
        <v>0</v>
      </c>
      <c r="BX87" s="129">
        <f t="shared" ref="BX87:BX88" si="699">BV87*BW87</f>
        <v>0</v>
      </c>
      <c r="BY87" s="34">
        <f t="shared" ref="BY87:BY88" si="700">BU87*BX87*7.8</f>
        <v>0</v>
      </c>
      <c r="BZ87" s="821"/>
      <c r="CA87" s="13">
        <f t="shared" ref="CA87:CA88" si="701">(BY87*BZ87)</f>
        <v>0</v>
      </c>
      <c r="CB87" s="13">
        <f t="shared" si="631"/>
        <v>0</v>
      </c>
      <c r="CC87" s="13">
        <f t="shared" si="632"/>
        <v>0</v>
      </c>
      <c r="CD87" s="217">
        <f t="shared" ref="CD87" si="702">SUM(CC87:CC89)</f>
        <v>0</v>
      </c>
      <c r="CE87" s="218">
        <f t="shared" ref="CE87" si="703">SUM(BX87:BX88)*BU$2</f>
        <v>0</v>
      </c>
      <c r="CF87" s="10"/>
      <c r="CG87" s="44" t="s">
        <v>99</v>
      </c>
      <c r="CH87" s="95" t="s">
        <v>112</v>
      </c>
      <c r="CI87" s="68">
        <v>0</v>
      </c>
      <c r="CJ87" s="74">
        <v>0</v>
      </c>
      <c r="CK87" s="74">
        <v>0</v>
      </c>
      <c r="CL87" s="129">
        <f t="shared" ref="CL87:CL88" si="704">CJ87*CK87</f>
        <v>0</v>
      </c>
      <c r="CM87" s="34">
        <f t="shared" ref="CM87:CM88" si="705">CI87*CL87*7.8</f>
        <v>0</v>
      </c>
      <c r="CN87" s="821"/>
      <c r="CO87" s="13">
        <f t="shared" ref="CO87:CO88" si="706">(CM87*CN87)</f>
        <v>0</v>
      </c>
      <c r="CP87" s="13">
        <f t="shared" si="638"/>
        <v>0</v>
      </c>
      <c r="CQ87" s="13">
        <f t="shared" si="639"/>
        <v>0</v>
      </c>
      <c r="CR87" s="217">
        <f t="shared" ref="CR87" si="707">SUM(CQ87:CQ89)</f>
        <v>0</v>
      </c>
      <c r="CS87" s="218">
        <f t="shared" ref="CS87" si="708">SUM(CL87:CL88)*CI$2</f>
        <v>0</v>
      </c>
      <c r="CT87" s="10"/>
      <c r="CU87" s="44" t="s">
        <v>99</v>
      </c>
      <c r="CV87" s="95" t="s">
        <v>112</v>
      </c>
      <c r="CW87" s="68">
        <v>0</v>
      </c>
      <c r="CX87" s="74">
        <v>0</v>
      </c>
      <c r="CY87" s="74">
        <v>0</v>
      </c>
      <c r="CZ87" s="129">
        <f t="shared" ref="CZ87:CZ88" si="709">CX87*CY87</f>
        <v>0</v>
      </c>
      <c r="DA87" s="34">
        <f t="shared" ref="DA87:DA88" si="710">CW87*CZ87*7.8</f>
        <v>0</v>
      </c>
      <c r="DB87" s="821"/>
      <c r="DC87" s="13">
        <f t="shared" ref="DC87:DC88" si="711">(DA87*DB87)</f>
        <v>0</v>
      </c>
      <c r="DD87" s="13">
        <f t="shared" si="645"/>
        <v>0</v>
      </c>
      <c r="DE87" s="13">
        <f t="shared" si="646"/>
        <v>0</v>
      </c>
      <c r="DF87" s="217">
        <f t="shared" ref="DF87" si="712">SUM(DE87:DE89)</f>
        <v>0</v>
      </c>
      <c r="DG87" s="218">
        <f t="shared" ref="DG87" si="713">SUM(CZ87:CZ88)*CW$2</f>
        <v>0</v>
      </c>
      <c r="DH87" s="10"/>
      <c r="DI87" s="44" t="s">
        <v>99</v>
      </c>
      <c r="DJ87" s="95" t="s">
        <v>112</v>
      </c>
      <c r="DK87" s="68">
        <v>0</v>
      </c>
      <c r="DL87" s="74">
        <v>0</v>
      </c>
      <c r="DM87" s="74">
        <v>0</v>
      </c>
      <c r="DN87" s="129">
        <f t="shared" ref="DN87:DN88" si="714">DL87*DM87</f>
        <v>0</v>
      </c>
      <c r="DO87" s="34">
        <f t="shared" ref="DO87:DO88" si="715">DK87*DN87*7.8</f>
        <v>0</v>
      </c>
      <c r="DP87" s="821"/>
      <c r="DQ87" s="13">
        <f t="shared" ref="DQ87:DQ88" si="716">(DO87*DP87)</f>
        <v>0</v>
      </c>
      <c r="DR87" s="13">
        <f t="shared" si="652"/>
        <v>0</v>
      </c>
      <c r="DS87" s="13">
        <f t="shared" si="653"/>
        <v>0</v>
      </c>
      <c r="DT87" s="217">
        <f t="shared" ref="DT87" si="717">SUM(DS87:DS89)</f>
        <v>0</v>
      </c>
      <c r="DU87" s="218">
        <f t="shared" ref="DU87" si="718">SUM(DN87:DN88)*DK$2</f>
        <v>0</v>
      </c>
      <c r="DV87" s="10"/>
      <c r="DW87" s="44" t="s">
        <v>99</v>
      </c>
      <c r="DX87" s="95" t="s">
        <v>112</v>
      </c>
      <c r="DY87" s="68">
        <v>0</v>
      </c>
      <c r="DZ87" s="74">
        <v>0</v>
      </c>
      <c r="EA87" s="74">
        <v>0</v>
      </c>
      <c r="EB87" s="129">
        <f t="shared" ref="EB87:EB88" si="719">DZ87*EA87</f>
        <v>0</v>
      </c>
      <c r="EC87" s="34">
        <f t="shared" ref="EC87:EC88" si="720">DY87*EB87*7.8</f>
        <v>0</v>
      </c>
      <c r="ED87" s="821"/>
      <c r="EE87" s="13">
        <f t="shared" ref="EE87:EE88" si="721">(EC87*ED87)</f>
        <v>0</v>
      </c>
      <c r="EF87" s="13">
        <f t="shared" si="659"/>
        <v>0</v>
      </c>
      <c r="EG87" s="13">
        <f t="shared" si="660"/>
        <v>0</v>
      </c>
      <c r="EH87" s="217">
        <f t="shared" ref="EH87" si="722">SUM(EG87:EG89)</f>
        <v>0</v>
      </c>
      <c r="EI87" s="218">
        <f t="shared" ref="EI87" si="723">SUM(EB87:EB88)*DY$2</f>
        <v>0</v>
      </c>
      <c r="EJ87" s="10"/>
      <c r="EK87" s="44"/>
      <c r="EL87" s="61"/>
      <c r="EM87" s="14"/>
      <c r="EN87" s="112"/>
      <c r="EO87" s="38"/>
      <c r="EP87" s="143"/>
      <c r="EQ87" s="8"/>
      <c r="ER87" s="116"/>
      <c r="ES87" s="111"/>
      <c r="ET87" s="128"/>
      <c r="EU87" s="9"/>
      <c r="EV87" s="583"/>
      <c r="EW87" s="579"/>
      <c r="EX87" s="582"/>
      <c r="EY87" s="112"/>
      <c r="EZ87" s="573"/>
      <c r="FA87" s="162"/>
      <c r="FC87" s="44"/>
      <c r="FD87" s="61"/>
      <c r="FE87" s="61"/>
      <c r="FF87" s="61"/>
      <c r="FG87" s="61"/>
      <c r="FH87" s="61"/>
      <c r="FI87" s="61"/>
      <c r="FJ87" s="61"/>
      <c r="FK87" s="61"/>
      <c r="FL87" s="61"/>
      <c r="FM87" s="61"/>
      <c r="FN87" s="61"/>
      <c r="FO87" s="120"/>
      <c r="FP87" s="120"/>
      <c r="FQ87" s="61"/>
      <c r="FR87" s="61"/>
      <c r="FS87" s="88"/>
    </row>
    <row r="88" spans="1:175" ht="13" thickBot="1" x14ac:dyDescent="0.3">
      <c r="A88" s="44" t="s">
        <v>99</v>
      </c>
      <c r="B88" s="95" t="s">
        <v>112</v>
      </c>
      <c r="C88" s="68">
        <v>0</v>
      </c>
      <c r="D88" s="74">
        <v>0</v>
      </c>
      <c r="E88" s="74">
        <v>0</v>
      </c>
      <c r="F88" s="129">
        <f t="shared" si="663"/>
        <v>0</v>
      </c>
      <c r="G88" s="722">
        <f>C88*F88*7.8</f>
        <v>0</v>
      </c>
      <c r="H88" s="823"/>
      <c r="I88" s="13">
        <f>(G88*H88)</f>
        <v>0</v>
      </c>
      <c r="J88" s="13">
        <f t="shared" si="664"/>
        <v>0</v>
      </c>
      <c r="K88" s="13">
        <f t="shared" si="605"/>
        <v>0</v>
      </c>
      <c r="L88" s="151"/>
      <c r="M88" s="155"/>
      <c r="N88" s="10"/>
      <c r="O88" s="44" t="s">
        <v>99</v>
      </c>
      <c r="P88" s="95" t="s">
        <v>112</v>
      </c>
      <c r="Q88" s="68">
        <v>0</v>
      </c>
      <c r="R88" s="74">
        <v>0</v>
      </c>
      <c r="S88" s="74">
        <v>0</v>
      </c>
      <c r="T88" s="129">
        <f t="shared" si="683"/>
        <v>0</v>
      </c>
      <c r="U88" s="34">
        <f>Q88*T88*7.8</f>
        <v>0</v>
      </c>
      <c r="V88" s="823"/>
      <c r="W88" s="13">
        <f>(U88*V88)</f>
        <v>0</v>
      </c>
      <c r="X88" s="13">
        <f t="shared" si="666"/>
        <v>0</v>
      </c>
      <c r="Y88" s="13">
        <f t="shared" si="606"/>
        <v>0</v>
      </c>
      <c r="Z88" s="151"/>
      <c r="AA88" s="155"/>
      <c r="AB88" s="10"/>
      <c r="AC88" s="44" t="s">
        <v>99</v>
      </c>
      <c r="AD88" s="95" t="s">
        <v>112</v>
      </c>
      <c r="AE88" s="68">
        <v>0</v>
      </c>
      <c r="AF88" s="74">
        <v>0</v>
      </c>
      <c r="AG88" s="74">
        <v>0</v>
      </c>
      <c r="AH88" s="129">
        <f t="shared" si="684"/>
        <v>0</v>
      </c>
      <c r="AI88" s="34">
        <f t="shared" si="685"/>
        <v>0</v>
      </c>
      <c r="AJ88" s="823"/>
      <c r="AK88" s="13">
        <f t="shared" si="686"/>
        <v>0</v>
      </c>
      <c r="AL88" s="13">
        <f t="shared" si="610"/>
        <v>0</v>
      </c>
      <c r="AM88" s="13">
        <f t="shared" si="611"/>
        <v>0</v>
      </c>
      <c r="AN88" s="151"/>
      <c r="AO88" s="155"/>
      <c r="AP88" s="10"/>
      <c r="AQ88" s="44" t="s">
        <v>99</v>
      </c>
      <c r="AR88" s="95" t="s">
        <v>112</v>
      </c>
      <c r="AS88" s="68">
        <v>0</v>
      </c>
      <c r="AT88" s="74">
        <v>0</v>
      </c>
      <c r="AU88" s="74">
        <v>0</v>
      </c>
      <c r="AV88" s="129">
        <f t="shared" si="689"/>
        <v>0</v>
      </c>
      <c r="AW88" s="34">
        <f t="shared" si="690"/>
        <v>0</v>
      </c>
      <c r="AX88" s="823"/>
      <c r="AY88" s="13">
        <f t="shared" si="691"/>
        <v>0</v>
      </c>
      <c r="AZ88" s="13">
        <f t="shared" si="617"/>
        <v>0</v>
      </c>
      <c r="BA88" s="13">
        <f t="shared" si="618"/>
        <v>0</v>
      </c>
      <c r="BB88" s="151"/>
      <c r="BC88" s="155"/>
      <c r="BD88" s="10"/>
      <c r="BE88" s="44" t="s">
        <v>99</v>
      </c>
      <c r="BF88" s="95" t="s">
        <v>112</v>
      </c>
      <c r="BG88" s="68">
        <v>0</v>
      </c>
      <c r="BH88" s="74">
        <v>0</v>
      </c>
      <c r="BI88" s="74">
        <v>0</v>
      </c>
      <c r="BJ88" s="129">
        <f t="shared" si="694"/>
        <v>0</v>
      </c>
      <c r="BK88" s="34">
        <f t="shared" si="695"/>
        <v>0</v>
      </c>
      <c r="BL88" s="823"/>
      <c r="BM88" s="13">
        <f t="shared" si="696"/>
        <v>0</v>
      </c>
      <c r="BN88" s="13">
        <f t="shared" si="624"/>
        <v>0</v>
      </c>
      <c r="BO88" s="13">
        <f t="shared" si="625"/>
        <v>0</v>
      </c>
      <c r="BP88" s="151"/>
      <c r="BQ88" s="155"/>
      <c r="BR88" s="10"/>
      <c r="BS88" s="44" t="s">
        <v>99</v>
      </c>
      <c r="BT88" s="95" t="s">
        <v>112</v>
      </c>
      <c r="BU88" s="68">
        <v>0</v>
      </c>
      <c r="BV88" s="74">
        <v>0</v>
      </c>
      <c r="BW88" s="74">
        <v>0</v>
      </c>
      <c r="BX88" s="129">
        <f t="shared" si="699"/>
        <v>0</v>
      </c>
      <c r="BY88" s="34">
        <f t="shared" si="700"/>
        <v>0</v>
      </c>
      <c r="BZ88" s="823"/>
      <c r="CA88" s="13">
        <f t="shared" si="701"/>
        <v>0</v>
      </c>
      <c r="CB88" s="13">
        <f t="shared" si="631"/>
        <v>0</v>
      </c>
      <c r="CC88" s="13">
        <f t="shared" si="632"/>
        <v>0</v>
      </c>
      <c r="CD88" s="151"/>
      <c r="CE88" s="155"/>
      <c r="CF88" s="10"/>
      <c r="CG88" s="44" t="s">
        <v>99</v>
      </c>
      <c r="CH88" s="95" t="s">
        <v>112</v>
      </c>
      <c r="CI88" s="68">
        <v>0</v>
      </c>
      <c r="CJ88" s="74">
        <v>0</v>
      </c>
      <c r="CK88" s="74">
        <v>0</v>
      </c>
      <c r="CL88" s="129">
        <f t="shared" si="704"/>
        <v>0</v>
      </c>
      <c r="CM88" s="34">
        <f t="shared" si="705"/>
        <v>0</v>
      </c>
      <c r="CN88" s="823"/>
      <c r="CO88" s="13">
        <f t="shared" si="706"/>
        <v>0</v>
      </c>
      <c r="CP88" s="13">
        <f t="shared" si="638"/>
        <v>0</v>
      </c>
      <c r="CQ88" s="13">
        <f t="shared" si="639"/>
        <v>0</v>
      </c>
      <c r="CR88" s="151"/>
      <c r="CS88" s="155"/>
      <c r="CT88" s="10"/>
      <c r="CU88" s="44" t="s">
        <v>99</v>
      </c>
      <c r="CV88" s="95" t="s">
        <v>112</v>
      </c>
      <c r="CW88" s="68">
        <v>0</v>
      </c>
      <c r="CX88" s="74">
        <v>0</v>
      </c>
      <c r="CY88" s="74">
        <v>0</v>
      </c>
      <c r="CZ88" s="129">
        <f t="shared" si="709"/>
        <v>0</v>
      </c>
      <c r="DA88" s="34">
        <f t="shared" si="710"/>
        <v>0</v>
      </c>
      <c r="DB88" s="823"/>
      <c r="DC88" s="13">
        <f t="shared" si="711"/>
        <v>0</v>
      </c>
      <c r="DD88" s="13">
        <f t="shared" si="645"/>
        <v>0</v>
      </c>
      <c r="DE88" s="13">
        <f t="shared" si="646"/>
        <v>0</v>
      </c>
      <c r="DF88" s="151"/>
      <c r="DG88" s="155"/>
      <c r="DH88" s="10"/>
      <c r="DI88" s="44" t="s">
        <v>99</v>
      </c>
      <c r="DJ88" s="95" t="s">
        <v>112</v>
      </c>
      <c r="DK88" s="68">
        <v>0</v>
      </c>
      <c r="DL88" s="74">
        <v>0</v>
      </c>
      <c r="DM88" s="74">
        <v>0</v>
      </c>
      <c r="DN88" s="129">
        <f t="shared" si="714"/>
        <v>0</v>
      </c>
      <c r="DO88" s="34">
        <f t="shared" si="715"/>
        <v>0</v>
      </c>
      <c r="DP88" s="823"/>
      <c r="DQ88" s="13">
        <f t="shared" si="716"/>
        <v>0</v>
      </c>
      <c r="DR88" s="13">
        <f t="shared" si="652"/>
        <v>0</v>
      </c>
      <c r="DS88" s="13">
        <f t="shared" si="653"/>
        <v>0</v>
      </c>
      <c r="DT88" s="151"/>
      <c r="DU88" s="155"/>
      <c r="DV88" s="10"/>
      <c r="DW88" s="44" t="s">
        <v>99</v>
      </c>
      <c r="DX88" s="95" t="s">
        <v>112</v>
      </c>
      <c r="DY88" s="68">
        <v>0</v>
      </c>
      <c r="DZ88" s="74">
        <v>0</v>
      </c>
      <c r="EA88" s="74">
        <v>0</v>
      </c>
      <c r="EB88" s="129">
        <f t="shared" si="719"/>
        <v>0</v>
      </c>
      <c r="EC88" s="34">
        <f t="shared" si="720"/>
        <v>0</v>
      </c>
      <c r="ED88" s="823"/>
      <c r="EE88" s="13">
        <f t="shared" si="721"/>
        <v>0</v>
      </c>
      <c r="EF88" s="13">
        <f t="shared" si="659"/>
        <v>0</v>
      </c>
      <c r="EG88" s="13">
        <f t="shared" si="660"/>
        <v>0</v>
      </c>
      <c r="EH88" s="151"/>
      <c r="EI88" s="155"/>
      <c r="EJ88" s="10"/>
      <c r="EK88" s="44" t="s">
        <v>101</v>
      </c>
      <c r="EL88" s="11" t="s">
        <v>102</v>
      </c>
      <c r="EM88" s="744">
        <f>K118+Y118+AM118+BA118+BO118+CC118+CQ118+DE118+DS118+EG118</f>
        <v>0</v>
      </c>
      <c r="EN88" s="33"/>
      <c r="EO88" s="38"/>
      <c r="EP88" s="143"/>
      <c r="ER88" s="116">
        <f>IF(ER$4=0,0,EM88/ER$4)</f>
        <v>0</v>
      </c>
      <c r="ES88" s="81">
        <f>ER88*ET88+ER88</f>
        <v>0</v>
      </c>
      <c r="ET88" s="280">
        <v>0</v>
      </c>
      <c r="EU88" s="9" t="s">
        <v>233</v>
      </c>
      <c r="EV88" s="581">
        <f>EW$4</f>
        <v>0</v>
      </c>
      <c r="EW88" s="579">
        <f t="shared" si="602"/>
        <v>0</v>
      </c>
      <c r="EX88" s="582">
        <f>ER88*ER$4+ES88*ES$4</f>
        <v>0</v>
      </c>
      <c r="EY88" s="574">
        <f>EU140</f>
        <v>0</v>
      </c>
      <c r="EZ88" s="543">
        <f>IF(ER88=0,0,EY88/ER88)</f>
        <v>0</v>
      </c>
      <c r="FA88" s="567"/>
      <c r="FC88" s="44"/>
      <c r="FD88" s="8" t="s">
        <v>126</v>
      </c>
      <c r="FE88" s="763" t="s">
        <v>127</v>
      </c>
      <c r="FF88" s="763" t="s">
        <v>4</v>
      </c>
      <c r="FG88" s="763" t="s">
        <v>128</v>
      </c>
      <c r="FH88" s="8"/>
      <c r="FI88" s="8"/>
      <c r="FJ88" s="8"/>
      <c r="FK88" s="10"/>
      <c r="FL88" s="61"/>
      <c r="FM88" s="61"/>
      <c r="FN88" s="763" t="s">
        <v>127</v>
      </c>
      <c r="FO88" s="763" t="s">
        <v>4</v>
      </c>
      <c r="FP88" s="763" t="s">
        <v>128</v>
      </c>
      <c r="FQ88" s="10"/>
      <c r="FR88" s="8"/>
      <c r="FS88" s="88"/>
    </row>
    <row r="89" spans="1:175" ht="13.5" thickTop="1" thickBot="1" x14ac:dyDescent="0.3">
      <c r="A89" s="44" t="s">
        <v>99</v>
      </c>
      <c r="B89" s="95" t="s">
        <v>153</v>
      </c>
      <c r="C89" s="129"/>
      <c r="D89" s="129"/>
      <c r="E89" s="129"/>
      <c r="F89" s="35">
        <f>SUM(F87:F88)</f>
        <v>0</v>
      </c>
      <c r="G89" s="41"/>
      <c r="H89" s="820"/>
      <c r="I89" s="13">
        <f>F89*H89</f>
        <v>0</v>
      </c>
      <c r="J89" s="13">
        <f>IF(E$113=0,0,I89/E$113)</f>
        <v>0</v>
      </c>
      <c r="K89" s="13">
        <f t="shared" si="605"/>
        <v>0</v>
      </c>
      <c r="L89" s="1044" t="s">
        <v>278</v>
      </c>
      <c r="M89" s="1045"/>
      <c r="N89" s="15"/>
      <c r="O89" s="44" t="s">
        <v>99</v>
      </c>
      <c r="P89" s="95" t="s">
        <v>153</v>
      </c>
      <c r="Q89" s="129"/>
      <c r="R89" s="129"/>
      <c r="S89" s="129"/>
      <c r="T89" s="35">
        <f>SUM(T87:T88)</f>
        <v>0</v>
      </c>
      <c r="U89" s="41"/>
      <c r="V89" s="820"/>
      <c r="W89" s="13">
        <f>T89*V89</f>
        <v>0</v>
      </c>
      <c r="X89" s="13">
        <f>IF(S$113=0,0,W89/S$113)</f>
        <v>0</v>
      </c>
      <c r="Y89" s="13">
        <f t="shared" si="606"/>
        <v>0</v>
      </c>
      <c r="Z89" s="1044" t="s">
        <v>278</v>
      </c>
      <c r="AA89" s="1045"/>
      <c r="AB89" s="15"/>
      <c r="AC89" s="44" t="s">
        <v>99</v>
      </c>
      <c r="AD89" s="95" t="s">
        <v>153</v>
      </c>
      <c r="AE89" s="129"/>
      <c r="AF89" s="129"/>
      <c r="AG89" s="129"/>
      <c r="AH89" s="35">
        <f t="shared" ref="AH89" si="724">SUM(AH87:AH88)</f>
        <v>0</v>
      </c>
      <c r="AI89" s="41"/>
      <c r="AJ89" s="820"/>
      <c r="AK89" s="13">
        <f t="shared" ref="AK89" si="725">AH89*AJ89</f>
        <v>0</v>
      </c>
      <c r="AL89" s="13">
        <f t="shared" si="610"/>
        <v>0</v>
      </c>
      <c r="AM89" s="13">
        <f t="shared" si="611"/>
        <v>0</v>
      </c>
      <c r="AN89" s="1044" t="s">
        <v>278</v>
      </c>
      <c r="AO89" s="1045"/>
      <c r="AP89" s="15"/>
      <c r="AQ89" s="44" t="s">
        <v>99</v>
      </c>
      <c r="AR89" s="95" t="s">
        <v>153</v>
      </c>
      <c r="AS89" s="129"/>
      <c r="AT89" s="129"/>
      <c r="AU89" s="129"/>
      <c r="AV89" s="35">
        <f t="shared" ref="AV89" si="726">SUM(AV87:AV88)</f>
        <v>0</v>
      </c>
      <c r="AW89" s="41"/>
      <c r="AX89" s="820"/>
      <c r="AY89" s="13">
        <f t="shared" ref="AY89" si="727">AV89*AX89</f>
        <v>0</v>
      </c>
      <c r="AZ89" s="13">
        <f t="shared" si="617"/>
        <v>0</v>
      </c>
      <c r="BA89" s="13">
        <f t="shared" si="618"/>
        <v>0</v>
      </c>
      <c r="BB89" s="1044" t="s">
        <v>278</v>
      </c>
      <c r="BC89" s="1045"/>
      <c r="BD89" s="15"/>
      <c r="BE89" s="44" t="s">
        <v>99</v>
      </c>
      <c r="BF89" s="95" t="s">
        <v>153</v>
      </c>
      <c r="BG89" s="129"/>
      <c r="BH89" s="129"/>
      <c r="BI89" s="129"/>
      <c r="BJ89" s="35">
        <f t="shared" ref="BJ89" si="728">SUM(BJ87:BJ88)</f>
        <v>0</v>
      </c>
      <c r="BK89" s="41"/>
      <c r="BL89" s="820"/>
      <c r="BM89" s="13">
        <f t="shared" ref="BM89" si="729">BJ89*BL89</f>
        <v>0</v>
      </c>
      <c r="BN89" s="13">
        <f t="shared" si="624"/>
        <v>0</v>
      </c>
      <c r="BO89" s="13">
        <f t="shared" si="625"/>
        <v>0</v>
      </c>
      <c r="BP89" s="1044" t="s">
        <v>278</v>
      </c>
      <c r="BQ89" s="1045"/>
      <c r="BR89" s="15"/>
      <c r="BS89" s="44" t="s">
        <v>99</v>
      </c>
      <c r="BT89" s="95" t="s">
        <v>153</v>
      </c>
      <c r="BU89" s="129"/>
      <c r="BV89" s="129"/>
      <c r="BW89" s="129"/>
      <c r="BX89" s="35">
        <f t="shared" ref="BX89" si="730">SUM(BX87:BX88)</f>
        <v>0</v>
      </c>
      <c r="BY89" s="41"/>
      <c r="BZ89" s="820"/>
      <c r="CA89" s="13">
        <f t="shared" ref="CA89" si="731">BX89*BZ89</f>
        <v>0</v>
      </c>
      <c r="CB89" s="13">
        <f t="shared" si="631"/>
        <v>0</v>
      </c>
      <c r="CC89" s="13">
        <f t="shared" si="632"/>
        <v>0</v>
      </c>
      <c r="CD89" s="1044" t="s">
        <v>278</v>
      </c>
      <c r="CE89" s="1045"/>
      <c r="CF89" s="15"/>
      <c r="CG89" s="44" t="s">
        <v>99</v>
      </c>
      <c r="CH89" s="95" t="s">
        <v>153</v>
      </c>
      <c r="CI89" s="129"/>
      <c r="CJ89" s="129"/>
      <c r="CK89" s="129"/>
      <c r="CL89" s="35">
        <f t="shared" ref="CL89" si="732">SUM(CL87:CL88)</f>
        <v>0</v>
      </c>
      <c r="CM89" s="41"/>
      <c r="CN89" s="820"/>
      <c r="CO89" s="13">
        <f t="shared" ref="CO89" si="733">CL89*CN89</f>
        <v>0</v>
      </c>
      <c r="CP89" s="13">
        <f t="shared" si="638"/>
        <v>0</v>
      </c>
      <c r="CQ89" s="13">
        <f t="shared" si="639"/>
        <v>0</v>
      </c>
      <c r="CR89" s="1044" t="s">
        <v>278</v>
      </c>
      <c r="CS89" s="1045"/>
      <c r="CT89" s="15"/>
      <c r="CU89" s="44" t="s">
        <v>99</v>
      </c>
      <c r="CV89" s="95" t="s">
        <v>153</v>
      </c>
      <c r="CW89" s="129"/>
      <c r="CX89" s="129"/>
      <c r="CY89" s="129"/>
      <c r="CZ89" s="35">
        <f t="shared" ref="CZ89" si="734">SUM(CZ87:CZ88)</f>
        <v>0</v>
      </c>
      <c r="DA89" s="41"/>
      <c r="DB89" s="820"/>
      <c r="DC89" s="13">
        <f t="shared" ref="DC89" si="735">CZ89*DB89</f>
        <v>0</v>
      </c>
      <c r="DD89" s="13">
        <f t="shared" si="645"/>
        <v>0</v>
      </c>
      <c r="DE89" s="13">
        <f t="shared" si="646"/>
        <v>0</v>
      </c>
      <c r="DF89" s="1044" t="s">
        <v>278</v>
      </c>
      <c r="DG89" s="1045"/>
      <c r="DH89" s="15"/>
      <c r="DI89" s="44" t="s">
        <v>99</v>
      </c>
      <c r="DJ89" s="95" t="s">
        <v>153</v>
      </c>
      <c r="DK89" s="129"/>
      <c r="DL89" s="129"/>
      <c r="DM89" s="129"/>
      <c r="DN89" s="35">
        <f t="shared" ref="DN89" si="736">SUM(DN87:DN88)</f>
        <v>0</v>
      </c>
      <c r="DO89" s="41"/>
      <c r="DP89" s="820"/>
      <c r="DQ89" s="13">
        <f t="shared" ref="DQ89" si="737">DN89*DP89</f>
        <v>0</v>
      </c>
      <c r="DR89" s="13">
        <f t="shared" si="652"/>
        <v>0</v>
      </c>
      <c r="DS89" s="13">
        <f t="shared" si="653"/>
        <v>0</v>
      </c>
      <c r="DT89" s="1044" t="s">
        <v>278</v>
      </c>
      <c r="DU89" s="1045"/>
      <c r="DV89" s="15"/>
      <c r="DW89" s="44" t="s">
        <v>99</v>
      </c>
      <c r="DX89" s="95" t="s">
        <v>153</v>
      </c>
      <c r="DY89" s="129"/>
      <c r="DZ89" s="129"/>
      <c r="EA89" s="129"/>
      <c r="EB89" s="35">
        <f t="shared" ref="EB89" si="738">SUM(EB87:EB88)</f>
        <v>0</v>
      </c>
      <c r="EC89" s="41"/>
      <c r="ED89" s="820"/>
      <c r="EE89" s="13">
        <f t="shared" ref="EE89" si="739">EB89*ED89</f>
        <v>0</v>
      </c>
      <c r="EF89" s="13">
        <f t="shared" si="659"/>
        <v>0</v>
      </c>
      <c r="EG89" s="13">
        <f t="shared" si="660"/>
        <v>0</v>
      </c>
      <c r="EH89" s="1044" t="s">
        <v>278</v>
      </c>
      <c r="EI89" s="1045"/>
      <c r="EJ89" s="15"/>
      <c r="EK89" s="44"/>
      <c r="EL89" s="11"/>
      <c r="EM89" s="14"/>
      <c r="EN89" s="33"/>
      <c r="EO89" s="38"/>
      <c r="EP89" s="143"/>
      <c r="EQ89" s="765" t="s">
        <v>4</v>
      </c>
      <c r="ER89" s="121"/>
      <c r="ES89" s="111"/>
      <c r="ET89" s="111"/>
      <c r="EU89" s="9"/>
      <c r="EV89" s="583"/>
      <c r="EW89" s="579"/>
      <c r="EX89" s="582"/>
      <c r="EY89" s="112"/>
      <c r="EZ89" s="573"/>
      <c r="FA89" s="162"/>
      <c r="FC89" s="44"/>
      <c r="FD89" s="295" t="s">
        <v>331</v>
      </c>
      <c r="FE89" s="296">
        <v>0</v>
      </c>
      <c r="FF89" s="297">
        <v>1</v>
      </c>
      <c r="FG89" s="190">
        <f>SUM(FH90:FH100)</f>
        <v>76.39</v>
      </c>
      <c r="FH89" s="107"/>
      <c r="FI89" s="496">
        <f>SUM(FI90:FI100)</f>
        <v>0</v>
      </c>
      <c r="FJ89" s="10"/>
      <c r="FK89" s="298" t="s">
        <v>330</v>
      </c>
      <c r="FL89" s="301"/>
      <c r="FM89" s="299"/>
      <c r="FN89" s="296">
        <v>0</v>
      </c>
      <c r="FO89" s="300">
        <v>1</v>
      </c>
      <c r="FP89" s="190">
        <f>SUM(FQ90:FQ100)</f>
        <v>47.54</v>
      </c>
      <c r="FQ89" s="107"/>
      <c r="FR89" s="496">
        <f>SUM(FR90:FR100)</f>
        <v>0</v>
      </c>
      <c r="FS89" s="88"/>
    </row>
    <row r="90" spans="1:175" ht="13" thickTop="1" x14ac:dyDescent="0.25">
      <c r="A90" s="44" t="s">
        <v>91</v>
      </c>
      <c r="B90" s="95" t="s">
        <v>113</v>
      </c>
      <c r="C90" s="68">
        <v>0</v>
      </c>
      <c r="D90" s="74">
        <v>0</v>
      </c>
      <c r="E90" s="74">
        <v>0</v>
      </c>
      <c r="F90" s="129">
        <f t="shared" si="663"/>
        <v>0</v>
      </c>
      <c r="G90" s="34">
        <f>C90*F90*8</f>
        <v>0</v>
      </c>
      <c r="H90" s="63">
        <v>0</v>
      </c>
      <c r="I90" s="13">
        <f>(G90*H90)</f>
        <v>0</v>
      </c>
      <c r="J90" s="13">
        <f t="shared" si="664"/>
        <v>0</v>
      </c>
      <c r="K90" s="13">
        <f t="shared" si="605"/>
        <v>0</v>
      </c>
      <c r="L90" s="217">
        <f>SUM(K90:K91)</f>
        <v>0</v>
      </c>
      <c r="M90" s="218">
        <f>SUM(F90:F91)*C$2</f>
        <v>0</v>
      </c>
      <c r="N90" s="10"/>
      <c r="O90" s="44" t="s">
        <v>91</v>
      </c>
      <c r="P90" s="95" t="s">
        <v>113</v>
      </c>
      <c r="Q90" s="68">
        <v>0</v>
      </c>
      <c r="R90" s="74">
        <v>0</v>
      </c>
      <c r="S90" s="74">
        <v>0</v>
      </c>
      <c r="T90" s="129">
        <f t="shared" ref="T90:T93" si="740">R90*S90</f>
        <v>0</v>
      </c>
      <c r="U90" s="34">
        <f>Q90*T90*8</f>
        <v>0</v>
      </c>
      <c r="V90" s="63">
        <v>0</v>
      </c>
      <c r="W90" s="13">
        <f>(U90*V90)</f>
        <v>0</v>
      </c>
      <c r="X90" s="13">
        <f t="shared" ref="X90:X93" si="741">IF(S$113=0,0,W90/S$113)</f>
        <v>0</v>
      </c>
      <c r="Y90" s="13">
        <f t="shared" si="606"/>
        <v>0</v>
      </c>
      <c r="Z90" s="217">
        <f>SUM(Y90:Y91)</f>
        <v>0</v>
      </c>
      <c r="AA90" s="218">
        <f>SUM(T90:T91)*Q$2</f>
        <v>0</v>
      </c>
      <c r="AB90" s="10"/>
      <c r="AC90" s="44" t="s">
        <v>91</v>
      </c>
      <c r="AD90" s="95" t="s">
        <v>113</v>
      </c>
      <c r="AE90" s="68">
        <v>0</v>
      </c>
      <c r="AF90" s="74">
        <v>0</v>
      </c>
      <c r="AG90" s="74">
        <v>0</v>
      </c>
      <c r="AH90" s="129">
        <f t="shared" ref="AH90:AH93" si="742">AF90*AG90</f>
        <v>0</v>
      </c>
      <c r="AI90" s="34">
        <f t="shared" ref="AI90:AI91" si="743">AE90*AH90*8</f>
        <v>0</v>
      </c>
      <c r="AJ90" s="63">
        <v>0</v>
      </c>
      <c r="AK90" s="13">
        <f t="shared" ref="AK90:AK93" si="744">(AI90*AJ90)</f>
        <v>0</v>
      </c>
      <c r="AL90" s="13">
        <f t="shared" si="610"/>
        <v>0</v>
      </c>
      <c r="AM90" s="13">
        <f t="shared" si="611"/>
        <v>0</v>
      </c>
      <c r="AN90" s="217">
        <f t="shared" ref="AN90" si="745">SUM(AM90:AM91)</f>
        <v>0</v>
      </c>
      <c r="AO90" s="218">
        <f t="shared" ref="AO90" si="746">SUM(AH90:AH91)*AE$2</f>
        <v>0</v>
      </c>
      <c r="AP90" s="10"/>
      <c r="AQ90" s="44" t="s">
        <v>91</v>
      </c>
      <c r="AR90" s="95" t="s">
        <v>113</v>
      </c>
      <c r="AS90" s="68">
        <v>0</v>
      </c>
      <c r="AT90" s="74">
        <v>0</v>
      </c>
      <c r="AU90" s="74">
        <v>0</v>
      </c>
      <c r="AV90" s="129">
        <f t="shared" ref="AV90:AV93" si="747">AT90*AU90</f>
        <v>0</v>
      </c>
      <c r="AW90" s="34">
        <f t="shared" ref="AW90:AW91" si="748">AS90*AV90*8</f>
        <v>0</v>
      </c>
      <c r="AX90" s="63">
        <v>0</v>
      </c>
      <c r="AY90" s="13">
        <f t="shared" ref="AY90:AY93" si="749">(AW90*AX90)</f>
        <v>0</v>
      </c>
      <c r="AZ90" s="13">
        <f t="shared" si="617"/>
        <v>0</v>
      </c>
      <c r="BA90" s="13">
        <f t="shared" si="618"/>
        <v>0</v>
      </c>
      <c r="BB90" s="217">
        <f t="shared" ref="BB90" si="750">SUM(BA90:BA91)</f>
        <v>0</v>
      </c>
      <c r="BC90" s="218">
        <f t="shared" ref="BC90" si="751">SUM(AV90:AV91)*AS$2</f>
        <v>0</v>
      </c>
      <c r="BD90" s="10"/>
      <c r="BE90" s="44" t="s">
        <v>91</v>
      </c>
      <c r="BF90" s="95" t="s">
        <v>113</v>
      </c>
      <c r="BG90" s="68">
        <v>0</v>
      </c>
      <c r="BH90" s="74">
        <v>0</v>
      </c>
      <c r="BI90" s="74">
        <v>0</v>
      </c>
      <c r="BJ90" s="129">
        <f t="shared" ref="BJ90:BJ93" si="752">BH90*BI90</f>
        <v>0</v>
      </c>
      <c r="BK90" s="34">
        <f t="shared" ref="BK90:BK91" si="753">BG90*BJ90*8</f>
        <v>0</v>
      </c>
      <c r="BL90" s="63">
        <v>0</v>
      </c>
      <c r="BM90" s="13">
        <f t="shared" ref="BM90:BM93" si="754">(BK90*BL90)</f>
        <v>0</v>
      </c>
      <c r="BN90" s="13">
        <f t="shared" si="624"/>
        <v>0</v>
      </c>
      <c r="BO90" s="13">
        <f t="shared" si="625"/>
        <v>0</v>
      </c>
      <c r="BP90" s="217">
        <f t="shared" ref="BP90" si="755">SUM(BO90:BO91)</f>
        <v>0</v>
      </c>
      <c r="BQ90" s="218">
        <f t="shared" ref="BQ90" si="756">SUM(BJ90:BJ91)*BG$2</f>
        <v>0</v>
      </c>
      <c r="BR90" s="10"/>
      <c r="BS90" s="44" t="s">
        <v>91</v>
      </c>
      <c r="BT90" s="95" t="s">
        <v>113</v>
      </c>
      <c r="BU90" s="68">
        <v>0</v>
      </c>
      <c r="BV90" s="74">
        <v>0</v>
      </c>
      <c r="BW90" s="74">
        <v>0</v>
      </c>
      <c r="BX90" s="129">
        <f t="shared" ref="BX90:BX93" si="757">BV90*BW90</f>
        <v>0</v>
      </c>
      <c r="BY90" s="34">
        <f t="shared" ref="BY90:BY91" si="758">BU90*BX90*8</f>
        <v>0</v>
      </c>
      <c r="BZ90" s="63">
        <v>0</v>
      </c>
      <c r="CA90" s="13">
        <f t="shared" ref="CA90:CA93" si="759">(BY90*BZ90)</f>
        <v>0</v>
      </c>
      <c r="CB90" s="13">
        <f t="shared" si="631"/>
        <v>0</v>
      </c>
      <c r="CC90" s="13">
        <f t="shared" si="632"/>
        <v>0</v>
      </c>
      <c r="CD90" s="217">
        <f t="shared" ref="CD90" si="760">SUM(CC90:CC91)</f>
        <v>0</v>
      </c>
      <c r="CE90" s="218">
        <f t="shared" ref="CE90" si="761">SUM(BX90:BX91)*BU$2</f>
        <v>0</v>
      </c>
      <c r="CF90" s="10"/>
      <c r="CG90" s="44" t="s">
        <v>91</v>
      </c>
      <c r="CH90" s="95" t="s">
        <v>113</v>
      </c>
      <c r="CI90" s="68">
        <v>0</v>
      </c>
      <c r="CJ90" s="74">
        <v>0</v>
      </c>
      <c r="CK90" s="74">
        <v>0</v>
      </c>
      <c r="CL90" s="129">
        <f t="shared" ref="CL90:CL93" si="762">CJ90*CK90</f>
        <v>0</v>
      </c>
      <c r="CM90" s="34">
        <f t="shared" ref="CM90:CM91" si="763">CI90*CL90*8</f>
        <v>0</v>
      </c>
      <c r="CN90" s="63">
        <v>0</v>
      </c>
      <c r="CO90" s="13">
        <f t="shared" ref="CO90:CO93" si="764">(CM90*CN90)</f>
        <v>0</v>
      </c>
      <c r="CP90" s="13">
        <f t="shared" si="638"/>
        <v>0</v>
      </c>
      <c r="CQ90" s="13">
        <f t="shared" si="639"/>
        <v>0</v>
      </c>
      <c r="CR90" s="217">
        <f t="shared" ref="CR90" si="765">SUM(CQ90:CQ91)</f>
        <v>0</v>
      </c>
      <c r="CS90" s="218">
        <f t="shared" ref="CS90" si="766">SUM(CL90:CL91)*CI$2</f>
        <v>0</v>
      </c>
      <c r="CT90" s="10"/>
      <c r="CU90" s="44" t="s">
        <v>91</v>
      </c>
      <c r="CV90" s="95" t="s">
        <v>113</v>
      </c>
      <c r="CW90" s="68">
        <v>0</v>
      </c>
      <c r="CX90" s="74">
        <v>0</v>
      </c>
      <c r="CY90" s="74">
        <v>0</v>
      </c>
      <c r="CZ90" s="129">
        <f t="shared" ref="CZ90:CZ93" si="767">CX90*CY90</f>
        <v>0</v>
      </c>
      <c r="DA90" s="34">
        <f t="shared" ref="DA90:DA91" si="768">CW90*CZ90*8</f>
        <v>0</v>
      </c>
      <c r="DB90" s="63">
        <v>0</v>
      </c>
      <c r="DC90" s="13">
        <f t="shared" ref="DC90:DC93" si="769">(DA90*DB90)</f>
        <v>0</v>
      </c>
      <c r="DD90" s="13">
        <f t="shared" si="645"/>
        <v>0</v>
      </c>
      <c r="DE90" s="13">
        <f t="shared" si="646"/>
        <v>0</v>
      </c>
      <c r="DF90" s="217">
        <f t="shared" ref="DF90" si="770">SUM(DE90:DE91)</f>
        <v>0</v>
      </c>
      <c r="DG90" s="218">
        <f t="shared" ref="DG90" si="771">SUM(CZ90:CZ91)*CW$2</f>
        <v>0</v>
      </c>
      <c r="DH90" s="10"/>
      <c r="DI90" s="44" t="s">
        <v>91</v>
      </c>
      <c r="DJ90" s="95" t="s">
        <v>113</v>
      </c>
      <c r="DK90" s="68">
        <v>0</v>
      </c>
      <c r="DL90" s="74">
        <v>0</v>
      </c>
      <c r="DM90" s="74">
        <v>0</v>
      </c>
      <c r="DN90" s="129">
        <f t="shared" ref="DN90:DN93" si="772">DL90*DM90</f>
        <v>0</v>
      </c>
      <c r="DO90" s="34">
        <f t="shared" ref="DO90:DO91" si="773">DK90*DN90*8</f>
        <v>0</v>
      </c>
      <c r="DP90" s="63">
        <v>0</v>
      </c>
      <c r="DQ90" s="13">
        <f t="shared" ref="DQ90:DQ93" si="774">(DO90*DP90)</f>
        <v>0</v>
      </c>
      <c r="DR90" s="13">
        <f t="shared" si="652"/>
        <v>0</v>
      </c>
      <c r="DS90" s="13">
        <f t="shared" si="653"/>
        <v>0</v>
      </c>
      <c r="DT90" s="217">
        <f t="shared" ref="DT90" si="775">SUM(DS90:DS91)</f>
        <v>0</v>
      </c>
      <c r="DU90" s="218">
        <f t="shared" ref="DU90" si="776">SUM(DN90:DN91)*DK$2</f>
        <v>0</v>
      </c>
      <c r="DV90" s="10"/>
      <c r="DW90" s="44" t="s">
        <v>91</v>
      </c>
      <c r="DX90" s="95" t="s">
        <v>113</v>
      </c>
      <c r="DY90" s="68">
        <v>0</v>
      </c>
      <c r="DZ90" s="74">
        <v>0</v>
      </c>
      <c r="EA90" s="74">
        <v>0</v>
      </c>
      <c r="EB90" s="129">
        <f t="shared" ref="EB90:EB93" si="777">DZ90*EA90</f>
        <v>0</v>
      </c>
      <c r="EC90" s="34">
        <f t="shared" ref="EC90:EC91" si="778">DY90*EB90*8</f>
        <v>0</v>
      </c>
      <c r="ED90" s="63">
        <v>0</v>
      </c>
      <c r="EE90" s="13">
        <f t="shared" ref="EE90:EE93" si="779">(EC90*ED90)</f>
        <v>0</v>
      </c>
      <c r="EF90" s="13">
        <f t="shared" si="659"/>
        <v>0</v>
      </c>
      <c r="EG90" s="13">
        <f t="shared" si="660"/>
        <v>0</v>
      </c>
      <c r="EH90" s="217">
        <f t="shared" ref="EH90" si="780">SUM(EG90:EG91)</f>
        <v>0</v>
      </c>
      <c r="EI90" s="218">
        <f t="shared" ref="EI90" si="781">SUM(EB90:EB91)*DY$2</f>
        <v>0</v>
      </c>
      <c r="EJ90" s="10"/>
      <c r="EK90" s="44" t="s">
        <v>104</v>
      </c>
      <c r="EL90" s="11" t="s">
        <v>56</v>
      </c>
      <c r="EM90" s="744">
        <f>K120+Y120+AM120+BA120+BO120+CC120+CQ120+DE120+DS120+EG120</f>
        <v>0</v>
      </c>
      <c r="EN90" s="33"/>
      <c r="EO90" s="191"/>
      <c r="EP90" s="143"/>
      <c r="EQ90" s="190">
        <f>M120+AA120+AO120+BC120+BQ120+CE120+CS120+DG120+DU120+EI120</f>
        <v>0</v>
      </c>
      <c r="ER90" s="116">
        <f>IF(ER$4=0,0,EM90/ER$4)</f>
        <v>0</v>
      </c>
      <c r="ES90" s="81">
        <f>ER90*ET90+ER90</f>
        <v>0</v>
      </c>
      <c r="ET90" s="280">
        <v>0</v>
      </c>
      <c r="EU90" s="9" t="s">
        <v>4</v>
      </c>
      <c r="EV90" s="583">
        <f>IF(ER$4=0,0,EQ90/$ER$4*$EX$4)</f>
        <v>0</v>
      </c>
      <c r="EW90" s="579">
        <f t="shared" si="602"/>
        <v>0</v>
      </c>
      <c r="EX90" s="582">
        <f>ER90*ER$4+ES90*ES$4</f>
        <v>0</v>
      </c>
      <c r="EY90" s="574">
        <f>EU142</f>
        <v>0</v>
      </c>
      <c r="EZ90" s="545">
        <f>IF(EW90=0,0,EY90/EW90)</f>
        <v>0</v>
      </c>
      <c r="FA90" s="567"/>
      <c r="FC90" s="44"/>
      <c r="FD90" s="302"/>
      <c r="FE90" s="87" t="s">
        <v>90</v>
      </c>
      <c r="FF90" s="95" t="s">
        <v>111</v>
      </c>
      <c r="FG90" s="14"/>
      <c r="FH90" s="72">
        <v>27.32</v>
      </c>
      <c r="FI90" s="496">
        <f t="shared" ref="FI90:FI100" si="782">FE$89*FF$89*FH90</f>
        <v>0</v>
      </c>
      <c r="FJ90" s="10"/>
      <c r="FK90" s="302"/>
      <c r="FL90" s="61"/>
      <c r="FM90" s="61"/>
      <c r="FN90" s="87" t="s">
        <v>90</v>
      </c>
      <c r="FO90" s="95" t="s">
        <v>111</v>
      </c>
      <c r="FP90" s="14"/>
      <c r="FQ90" s="72">
        <v>3.29</v>
      </c>
      <c r="FR90" s="496">
        <f t="shared" ref="FR90:FR100" si="783">FN$89*FO$89*FQ90</f>
        <v>0</v>
      </c>
      <c r="FS90" s="88"/>
    </row>
    <row r="91" spans="1:175" x14ac:dyDescent="0.25">
      <c r="A91" s="44" t="s">
        <v>91</v>
      </c>
      <c r="B91" s="95" t="s">
        <v>113</v>
      </c>
      <c r="C91" s="68">
        <v>0</v>
      </c>
      <c r="D91" s="74">
        <v>0</v>
      </c>
      <c r="E91" s="74">
        <v>0</v>
      </c>
      <c r="F91" s="129">
        <f t="shared" si="663"/>
        <v>0</v>
      </c>
      <c r="G91" s="34">
        <f>C91*F91*8</f>
        <v>0</v>
      </c>
      <c r="H91" s="63">
        <v>0</v>
      </c>
      <c r="I91" s="13">
        <f>(G91*H91)</f>
        <v>0</v>
      </c>
      <c r="J91" s="13">
        <f t="shared" si="664"/>
        <v>0</v>
      </c>
      <c r="K91" s="13">
        <f t="shared" si="605"/>
        <v>0</v>
      </c>
      <c r="L91" s="151"/>
      <c r="M91" s="291"/>
      <c r="N91" s="10"/>
      <c r="O91" s="44" t="s">
        <v>91</v>
      </c>
      <c r="P91" s="95" t="s">
        <v>113</v>
      </c>
      <c r="Q91" s="68">
        <v>0</v>
      </c>
      <c r="R91" s="74">
        <v>0</v>
      </c>
      <c r="S91" s="74">
        <v>0</v>
      </c>
      <c r="T91" s="129">
        <f t="shared" si="740"/>
        <v>0</v>
      </c>
      <c r="U91" s="34">
        <f>Q91*T91*8</f>
        <v>0</v>
      </c>
      <c r="V91" s="63">
        <v>0</v>
      </c>
      <c r="W91" s="13">
        <f>(U91*V91)</f>
        <v>0</v>
      </c>
      <c r="X91" s="13">
        <f t="shared" si="741"/>
        <v>0</v>
      </c>
      <c r="Y91" s="13">
        <f t="shared" si="606"/>
        <v>0</v>
      </c>
      <c r="Z91" s="151"/>
      <c r="AA91" s="291"/>
      <c r="AB91" s="10"/>
      <c r="AC91" s="44" t="s">
        <v>91</v>
      </c>
      <c r="AD91" s="95" t="s">
        <v>113</v>
      </c>
      <c r="AE91" s="68">
        <v>0</v>
      </c>
      <c r="AF91" s="74">
        <v>0</v>
      </c>
      <c r="AG91" s="74">
        <v>0</v>
      </c>
      <c r="AH91" s="129">
        <f t="shared" si="742"/>
        <v>0</v>
      </c>
      <c r="AI91" s="34">
        <f t="shared" si="743"/>
        <v>0</v>
      </c>
      <c r="AJ91" s="63">
        <v>0</v>
      </c>
      <c r="AK91" s="13">
        <f t="shared" si="744"/>
        <v>0</v>
      </c>
      <c r="AL91" s="13">
        <f t="shared" si="610"/>
        <v>0</v>
      </c>
      <c r="AM91" s="13">
        <f t="shared" si="611"/>
        <v>0</v>
      </c>
      <c r="AN91" s="151"/>
      <c r="AO91" s="291"/>
      <c r="AP91" s="10"/>
      <c r="AQ91" s="44" t="s">
        <v>91</v>
      </c>
      <c r="AR91" s="95" t="s">
        <v>113</v>
      </c>
      <c r="AS91" s="68">
        <v>0</v>
      </c>
      <c r="AT91" s="74">
        <v>0</v>
      </c>
      <c r="AU91" s="74">
        <v>0</v>
      </c>
      <c r="AV91" s="129">
        <f t="shared" si="747"/>
        <v>0</v>
      </c>
      <c r="AW91" s="34">
        <f t="shared" si="748"/>
        <v>0</v>
      </c>
      <c r="AX91" s="63">
        <v>0</v>
      </c>
      <c r="AY91" s="13">
        <f t="shared" si="749"/>
        <v>0</v>
      </c>
      <c r="AZ91" s="13">
        <f t="shared" si="617"/>
        <v>0</v>
      </c>
      <c r="BA91" s="13">
        <f t="shared" si="618"/>
        <v>0</v>
      </c>
      <c r="BB91" s="151"/>
      <c r="BC91" s="291"/>
      <c r="BD91" s="10"/>
      <c r="BE91" s="44" t="s">
        <v>91</v>
      </c>
      <c r="BF91" s="95" t="s">
        <v>113</v>
      </c>
      <c r="BG91" s="68">
        <v>0</v>
      </c>
      <c r="BH91" s="74">
        <v>0</v>
      </c>
      <c r="BI91" s="74">
        <v>0</v>
      </c>
      <c r="BJ91" s="129">
        <f t="shared" si="752"/>
        <v>0</v>
      </c>
      <c r="BK91" s="34">
        <f t="shared" si="753"/>
        <v>0</v>
      </c>
      <c r="BL91" s="63">
        <v>0</v>
      </c>
      <c r="BM91" s="13">
        <f t="shared" si="754"/>
        <v>0</v>
      </c>
      <c r="BN91" s="13">
        <f t="shared" si="624"/>
        <v>0</v>
      </c>
      <c r="BO91" s="13">
        <f t="shared" si="625"/>
        <v>0</v>
      </c>
      <c r="BP91" s="151"/>
      <c r="BQ91" s="291"/>
      <c r="BR91" s="10"/>
      <c r="BS91" s="44" t="s">
        <v>91</v>
      </c>
      <c r="BT91" s="95" t="s">
        <v>113</v>
      </c>
      <c r="BU91" s="68">
        <v>0</v>
      </c>
      <c r="BV91" s="74">
        <v>0</v>
      </c>
      <c r="BW91" s="74">
        <v>0</v>
      </c>
      <c r="BX91" s="129">
        <f t="shared" si="757"/>
        <v>0</v>
      </c>
      <c r="BY91" s="34">
        <f t="shared" si="758"/>
        <v>0</v>
      </c>
      <c r="BZ91" s="63">
        <v>0</v>
      </c>
      <c r="CA91" s="13">
        <f t="shared" si="759"/>
        <v>0</v>
      </c>
      <c r="CB91" s="13">
        <f t="shared" si="631"/>
        <v>0</v>
      </c>
      <c r="CC91" s="13">
        <f t="shared" si="632"/>
        <v>0</v>
      </c>
      <c r="CD91" s="151"/>
      <c r="CE91" s="291"/>
      <c r="CF91" s="10"/>
      <c r="CG91" s="44" t="s">
        <v>91</v>
      </c>
      <c r="CH91" s="95" t="s">
        <v>113</v>
      </c>
      <c r="CI91" s="68">
        <v>0</v>
      </c>
      <c r="CJ91" s="74">
        <v>0</v>
      </c>
      <c r="CK91" s="74">
        <v>0</v>
      </c>
      <c r="CL91" s="129">
        <f t="shared" si="762"/>
        <v>0</v>
      </c>
      <c r="CM91" s="34">
        <f t="shared" si="763"/>
        <v>0</v>
      </c>
      <c r="CN91" s="63">
        <v>0</v>
      </c>
      <c r="CO91" s="13">
        <f t="shared" si="764"/>
        <v>0</v>
      </c>
      <c r="CP91" s="13">
        <f t="shared" si="638"/>
        <v>0</v>
      </c>
      <c r="CQ91" s="13">
        <f t="shared" si="639"/>
        <v>0</v>
      </c>
      <c r="CR91" s="151"/>
      <c r="CS91" s="291"/>
      <c r="CT91" s="10"/>
      <c r="CU91" s="44" t="s">
        <v>91</v>
      </c>
      <c r="CV91" s="95" t="s">
        <v>113</v>
      </c>
      <c r="CW91" s="68">
        <v>0</v>
      </c>
      <c r="CX91" s="74">
        <v>0</v>
      </c>
      <c r="CY91" s="74">
        <v>0</v>
      </c>
      <c r="CZ91" s="129">
        <f t="shared" si="767"/>
        <v>0</v>
      </c>
      <c r="DA91" s="34">
        <f t="shared" si="768"/>
        <v>0</v>
      </c>
      <c r="DB91" s="63">
        <v>0</v>
      </c>
      <c r="DC91" s="13">
        <f t="shared" si="769"/>
        <v>0</v>
      </c>
      <c r="DD91" s="13">
        <f t="shared" si="645"/>
        <v>0</v>
      </c>
      <c r="DE91" s="13">
        <f t="shared" si="646"/>
        <v>0</v>
      </c>
      <c r="DF91" s="151"/>
      <c r="DG91" s="291"/>
      <c r="DH91" s="10"/>
      <c r="DI91" s="44" t="s">
        <v>91</v>
      </c>
      <c r="DJ91" s="95" t="s">
        <v>113</v>
      </c>
      <c r="DK91" s="68">
        <v>0</v>
      </c>
      <c r="DL91" s="74">
        <v>0</v>
      </c>
      <c r="DM91" s="74">
        <v>0</v>
      </c>
      <c r="DN91" s="129">
        <f t="shared" si="772"/>
        <v>0</v>
      </c>
      <c r="DO91" s="34">
        <f t="shared" si="773"/>
        <v>0</v>
      </c>
      <c r="DP91" s="63">
        <v>0</v>
      </c>
      <c r="DQ91" s="13">
        <f t="shared" si="774"/>
        <v>0</v>
      </c>
      <c r="DR91" s="13">
        <f t="shared" si="652"/>
        <v>0</v>
      </c>
      <c r="DS91" s="13">
        <f t="shared" si="653"/>
        <v>0</v>
      </c>
      <c r="DT91" s="151"/>
      <c r="DU91" s="291"/>
      <c r="DV91" s="10"/>
      <c r="DW91" s="44" t="s">
        <v>91</v>
      </c>
      <c r="DX91" s="95" t="s">
        <v>113</v>
      </c>
      <c r="DY91" s="68">
        <v>0</v>
      </c>
      <c r="DZ91" s="74">
        <v>0</v>
      </c>
      <c r="EA91" s="74">
        <v>0</v>
      </c>
      <c r="EB91" s="129">
        <f t="shared" si="777"/>
        <v>0</v>
      </c>
      <c r="EC91" s="34">
        <f t="shared" si="778"/>
        <v>0</v>
      </c>
      <c r="ED91" s="63">
        <v>0</v>
      </c>
      <c r="EE91" s="13">
        <f t="shared" si="779"/>
        <v>0</v>
      </c>
      <c r="EF91" s="13">
        <f t="shared" si="659"/>
        <v>0</v>
      </c>
      <c r="EG91" s="13">
        <f t="shared" si="660"/>
        <v>0</v>
      </c>
      <c r="EH91" s="151"/>
      <c r="EI91" s="291"/>
      <c r="EJ91" s="10"/>
      <c r="EK91" s="44"/>
      <c r="EL91" s="11"/>
      <c r="EM91" s="14"/>
      <c r="EN91" s="38"/>
      <c r="EO91" s="38"/>
      <c r="EP91" s="143"/>
      <c r="EQ91" s="765" t="s">
        <v>169</v>
      </c>
      <c r="ER91" s="121"/>
      <c r="ES91" s="111"/>
      <c r="ET91" s="111"/>
      <c r="EU91" s="9"/>
      <c r="EV91" s="583"/>
      <c r="EW91" s="579"/>
      <c r="EX91" s="582"/>
      <c r="EY91" s="112"/>
      <c r="EZ91" s="573"/>
      <c r="FA91" s="162"/>
      <c r="FC91" s="44"/>
      <c r="FD91" s="302"/>
      <c r="FE91" s="87" t="s">
        <v>99</v>
      </c>
      <c r="FF91" s="95" t="s">
        <v>112</v>
      </c>
      <c r="FG91" s="14"/>
      <c r="FH91" s="72">
        <v>2.56</v>
      </c>
      <c r="FI91" s="496">
        <f t="shared" si="782"/>
        <v>0</v>
      </c>
      <c r="FJ91" s="10"/>
      <c r="FK91" s="302"/>
      <c r="FL91" s="61"/>
      <c r="FM91" s="61"/>
      <c r="FN91" s="87" t="s">
        <v>99</v>
      </c>
      <c r="FO91" s="95" t="s">
        <v>112</v>
      </c>
      <c r="FP91" s="14"/>
      <c r="FQ91" s="72">
        <v>7.43</v>
      </c>
      <c r="FR91" s="496">
        <f t="shared" si="783"/>
        <v>0</v>
      </c>
      <c r="FS91" s="88"/>
    </row>
    <row r="92" spans="1:175" x14ac:dyDescent="0.25">
      <c r="A92" s="44" t="s">
        <v>240</v>
      </c>
      <c r="B92" s="95" t="s">
        <v>114</v>
      </c>
      <c r="C92" s="68">
        <v>0</v>
      </c>
      <c r="D92" s="74">
        <v>0</v>
      </c>
      <c r="E92" s="74">
        <v>0</v>
      </c>
      <c r="F92" s="129">
        <f t="shared" si="663"/>
        <v>0</v>
      </c>
      <c r="G92" s="34">
        <f>C92*F92*2.7</f>
        <v>0</v>
      </c>
      <c r="H92" s="63">
        <v>0</v>
      </c>
      <c r="I92" s="13">
        <f>(G92*H92)</f>
        <v>0</v>
      </c>
      <c r="J92" s="13">
        <f t="shared" si="664"/>
        <v>0</v>
      </c>
      <c r="K92" s="13">
        <f t="shared" si="605"/>
        <v>0</v>
      </c>
      <c r="L92" s="151"/>
      <c r="M92" s="155"/>
      <c r="N92" s="10"/>
      <c r="O92" s="44" t="s">
        <v>240</v>
      </c>
      <c r="P92" s="95" t="s">
        <v>114</v>
      </c>
      <c r="Q92" s="68">
        <v>0</v>
      </c>
      <c r="R92" s="74">
        <v>0</v>
      </c>
      <c r="S92" s="74">
        <v>0</v>
      </c>
      <c r="T92" s="129">
        <f t="shared" si="740"/>
        <v>0</v>
      </c>
      <c r="U92" s="34">
        <f>Q92*T92*2.7</f>
        <v>0</v>
      </c>
      <c r="V92" s="63">
        <v>0</v>
      </c>
      <c r="W92" s="13">
        <f>(U92*V92)</f>
        <v>0</v>
      </c>
      <c r="X92" s="13">
        <f t="shared" si="741"/>
        <v>0</v>
      </c>
      <c r="Y92" s="13">
        <f t="shared" si="606"/>
        <v>0</v>
      </c>
      <c r="Z92" s="151"/>
      <c r="AA92" s="155"/>
      <c r="AB92" s="10"/>
      <c r="AC92" s="44" t="s">
        <v>240</v>
      </c>
      <c r="AD92" s="95" t="s">
        <v>114</v>
      </c>
      <c r="AE92" s="68">
        <v>0</v>
      </c>
      <c r="AF92" s="74">
        <v>0</v>
      </c>
      <c r="AG92" s="74">
        <v>0</v>
      </c>
      <c r="AH92" s="129">
        <f t="shared" si="742"/>
        <v>0</v>
      </c>
      <c r="AI92" s="34">
        <f t="shared" ref="AI92" si="784">AE92*AH92*2.7</f>
        <v>0</v>
      </c>
      <c r="AJ92" s="63">
        <v>0</v>
      </c>
      <c r="AK92" s="13">
        <f t="shared" si="744"/>
        <v>0</v>
      </c>
      <c r="AL92" s="13">
        <f t="shared" si="610"/>
        <v>0</v>
      </c>
      <c r="AM92" s="13">
        <f t="shared" si="611"/>
        <v>0</v>
      </c>
      <c r="AN92" s="151"/>
      <c r="AO92" s="155"/>
      <c r="AP92" s="10"/>
      <c r="AQ92" s="44" t="s">
        <v>240</v>
      </c>
      <c r="AR92" s="95" t="s">
        <v>114</v>
      </c>
      <c r="AS92" s="68">
        <v>0</v>
      </c>
      <c r="AT92" s="74">
        <v>0</v>
      </c>
      <c r="AU92" s="74">
        <v>0</v>
      </c>
      <c r="AV92" s="129">
        <f t="shared" si="747"/>
        <v>0</v>
      </c>
      <c r="AW92" s="34">
        <f t="shared" ref="AW92" si="785">AS92*AV92*2.7</f>
        <v>0</v>
      </c>
      <c r="AX92" s="63">
        <v>0</v>
      </c>
      <c r="AY92" s="13">
        <f t="shared" si="749"/>
        <v>0</v>
      </c>
      <c r="AZ92" s="13">
        <f t="shared" si="617"/>
        <v>0</v>
      </c>
      <c r="BA92" s="13">
        <f t="shared" si="618"/>
        <v>0</v>
      </c>
      <c r="BB92" s="151"/>
      <c r="BC92" s="155"/>
      <c r="BD92" s="10"/>
      <c r="BE92" s="44" t="s">
        <v>240</v>
      </c>
      <c r="BF92" s="95" t="s">
        <v>114</v>
      </c>
      <c r="BG92" s="68">
        <v>0</v>
      </c>
      <c r="BH92" s="74">
        <v>0</v>
      </c>
      <c r="BI92" s="74">
        <v>0</v>
      </c>
      <c r="BJ92" s="129">
        <f t="shared" si="752"/>
        <v>0</v>
      </c>
      <c r="BK92" s="34">
        <f t="shared" ref="BK92" si="786">BG92*BJ92*2.7</f>
        <v>0</v>
      </c>
      <c r="BL92" s="63">
        <v>0</v>
      </c>
      <c r="BM92" s="13">
        <f t="shared" si="754"/>
        <v>0</v>
      </c>
      <c r="BN92" s="13">
        <f t="shared" si="624"/>
        <v>0</v>
      </c>
      <c r="BO92" s="13">
        <f t="shared" si="625"/>
        <v>0</v>
      </c>
      <c r="BP92" s="151"/>
      <c r="BQ92" s="155"/>
      <c r="BR92" s="10"/>
      <c r="BS92" s="44" t="s">
        <v>240</v>
      </c>
      <c r="BT92" s="95" t="s">
        <v>114</v>
      </c>
      <c r="BU92" s="68">
        <v>0</v>
      </c>
      <c r="BV92" s="74">
        <v>0</v>
      </c>
      <c r="BW92" s="74">
        <v>0</v>
      </c>
      <c r="BX92" s="129">
        <f t="shared" si="757"/>
        <v>0</v>
      </c>
      <c r="BY92" s="34">
        <f t="shared" ref="BY92" si="787">BU92*BX92*2.7</f>
        <v>0</v>
      </c>
      <c r="BZ92" s="63">
        <v>0</v>
      </c>
      <c r="CA92" s="13">
        <f t="shared" si="759"/>
        <v>0</v>
      </c>
      <c r="CB92" s="13">
        <f t="shared" si="631"/>
        <v>0</v>
      </c>
      <c r="CC92" s="13">
        <f t="shared" si="632"/>
        <v>0</v>
      </c>
      <c r="CD92" s="151"/>
      <c r="CE92" s="155"/>
      <c r="CF92" s="10"/>
      <c r="CG92" s="44" t="s">
        <v>240</v>
      </c>
      <c r="CH92" s="95" t="s">
        <v>114</v>
      </c>
      <c r="CI92" s="68">
        <v>0</v>
      </c>
      <c r="CJ92" s="74">
        <v>0</v>
      </c>
      <c r="CK92" s="74">
        <v>0</v>
      </c>
      <c r="CL92" s="129">
        <f t="shared" si="762"/>
        <v>0</v>
      </c>
      <c r="CM92" s="34">
        <f t="shared" ref="CM92" si="788">CI92*CL92*2.7</f>
        <v>0</v>
      </c>
      <c r="CN92" s="63">
        <v>0</v>
      </c>
      <c r="CO92" s="13">
        <f t="shared" si="764"/>
        <v>0</v>
      </c>
      <c r="CP92" s="13">
        <f t="shared" si="638"/>
        <v>0</v>
      </c>
      <c r="CQ92" s="13">
        <f t="shared" si="639"/>
        <v>0</v>
      </c>
      <c r="CR92" s="151"/>
      <c r="CS92" s="155"/>
      <c r="CT92" s="10"/>
      <c r="CU92" s="44" t="s">
        <v>240</v>
      </c>
      <c r="CV92" s="95" t="s">
        <v>114</v>
      </c>
      <c r="CW92" s="68">
        <v>0</v>
      </c>
      <c r="CX92" s="74">
        <v>0</v>
      </c>
      <c r="CY92" s="74">
        <v>0</v>
      </c>
      <c r="CZ92" s="129">
        <f t="shared" si="767"/>
        <v>0</v>
      </c>
      <c r="DA92" s="34">
        <f t="shared" ref="DA92" si="789">CW92*CZ92*2.7</f>
        <v>0</v>
      </c>
      <c r="DB92" s="63">
        <v>0</v>
      </c>
      <c r="DC92" s="13">
        <f t="shared" si="769"/>
        <v>0</v>
      </c>
      <c r="DD92" s="13">
        <f t="shared" si="645"/>
        <v>0</v>
      </c>
      <c r="DE92" s="13">
        <f t="shared" si="646"/>
        <v>0</v>
      </c>
      <c r="DF92" s="151"/>
      <c r="DG92" s="155"/>
      <c r="DH92" s="10"/>
      <c r="DI92" s="44" t="s">
        <v>240</v>
      </c>
      <c r="DJ92" s="95" t="s">
        <v>114</v>
      </c>
      <c r="DK92" s="68">
        <v>0</v>
      </c>
      <c r="DL92" s="74">
        <v>0</v>
      </c>
      <c r="DM92" s="74">
        <v>0</v>
      </c>
      <c r="DN92" s="129">
        <f t="shared" si="772"/>
        <v>0</v>
      </c>
      <c r="DO92" s="34">
        <f t="shared" ref="DO92" si="790">DK92*DN92*2.7</f>
        <v>0</v>
      </c>
      <c r="DP92" s="63">
        <v>0</v>
      </c>
      <c r="DQ92" s="13">
        <f t="shared" si="774"/>
        <v>0</v>
      </c>
      <c r="DR92" s="13">
        <f t="shared" si="652"/>
        <v>0</v>
      </c>
      <c r="DS92" s="13">
        <f t="shared" si="653"/>
        <v>0</v>
      </c>
      <c r="DT92" s="151"/>
      <c r="DU92" s="155"/>
      <c r="DV92" s="10"/>
      <c r="DW92" s="44" t="s">
        <v>240</v>
      </c>
      <c r="DX92" s="95" t="s">
        <v>114</v>
      </c>
      <c r="DY92" s="68">
        <v>0</v>
      </c>
      <c r="DZ92" s="74">
        <v>0</v>
      </c>
      <c r="EA92" s="74">
        <v>0</v>
      </c>
      <c r="EB92" s="129">
        <f t="shared" si="777"/>
        <v>0</v>
      </c>
      <c r="EC92" s="34">
        <f t="shared" ref="EC92" si="791">DY92*EB92*2.7</f>
        <v>0</v>
      </c>
      <c r="ED92" s="63">
        <v>0</v>
      </c>
      <c r="EE92" s="13">
        <f t="shared" si="779"/>
        <v>0</v>
      </c>
      <c r="EF92" s="13">
        <f t="shared" si="659"/>
        <v>0</v>
      </c>
      <c r="EG92" s="13">
        <f t="shared" si="660"/>
        <v>0</v>
      </c>
      <c r="EH92" s="151"/>
      <c r="EI92" s="155"/>
      <c r="EJ92" s="10"/>
      <c r="EK92" s="44" t="s">
        <v>105</v>
      </c>
      <c r="EL92" s="11" t="s">
        <v>57</v>
      </c>
      <c r="EM92" s="744">
        <f>K122+Y122+AM122+BA122+BO122+CC122+CQ122+DE122+DS122+EG122</f>
        <v>0</v>
      </c>
      <c r="EN92" s="82"/>
      <c r="EO92" s="765"/>
      <c r="EP92" s="763"/>
      <c r="EQ92" s="156">
        <f>IF(EM92=0,0,EM92/(EI122+DU122+DG122+CS122+CE122+BQ122+BC122+AO122+AA122+M122))</f>
        <v>0</v>
      </c>
      <c r="ER92" s="116">
        <f>IF(ER$4=0,0,EM92/ER$4)</f>
        <v>0</v>
      </c>
      <c r="ES92" s="81">
        <f>ER92*ET92+ER92</f>
        <v>0</v>
      </c>
      <c r="ET92" s="280">
        <v>0</v>
      </c>
      <c r="EU92" s="9" t="s">
        <v>63</v>
      </c>
      <c r="EV92" s="583">
        <f>IF(EQ92=0,0,EX92/EQ92)</f>
        <v>0</v>
      </c>
      <c r="EW92" s="579">
        <f t="shared" si="602"/>
        <v>0</v>
      </c>
      <c r="EX92" s="582">
        <f>ER92*ER$4+ES92*ES$4</f>
        <v>0</v>
      </c>
      <c r="EY92" s="574">
        <f>EZ144</f>
        <v>0</v>
      </c>
      <c r="EZ92" s="544">
        <f>IF(EQ92=0,0,EY92/EQ92)</f>
        <v>0</v>
      </c>
      <c r="FA92" s="567"/>
      <c r="FC92" s="44"/>
      <c r="FD92" s="302"/>
      <c r="FE92" s="87" t="s">
        <v>91</v>
      </c>
      <c r="FF92" s="95" t="s">
        <v>321</v>
      </c>
      <c r="FG92" s="14"/>
      <c r="FH92" s="72">
        <v>0</v>
      </c>
      <c r="FI92" s="496">
        <f t="shared" si="782"/>
        <v>0</v>
      </c>
      <c r="FJ92" s="10"/>
      <c r="FK92" s="302"/>
      <c r="FL92" s="61"/>
      <c r="FM92" s="61"/>
      <c r="FN92" s="87" t="s">
        <v>91</v>
      </c>
      <c r="FO92" s="95" t="s">
        <v>321</v>
      </c>
      <c r="FP92" s="14"/>
      <c r="FQ92" s="72">
        <v>0</v>
      </c>
      <c r="FR92" s="496">
        <f t="shared" si="783"/>
        <v>0</v>
      </c>
      <c r="FS92" s="88"/>
    </row>
    <row r="93" spans="1:175" x14ac:dyDescent="0.25">
      <c r="A93" s="44" t="s">
        <v>241</v>
      </c>
      <c r="B93" s="95" t="s">
        <v>115</v>
      </c>
      <c r="C93" s="68">
        <v>0</v>
      </c>
      <c r="D93" s="74">
        <v>0</v>
      </c>
      <c r="E93" s="74">
        <v>0</v>
      </c>
      <c r="F93" s="129">
        <f t="shared" si="663"/>
        <v>0</v>
      </c>
      <c r="G93" s="34">
        <f>C93*F93*7.8</f>
        <v>0</v>
      </c>
      <c r="H93" s="63">
        <v>0</v>
      </c>
      <c r="I93" s="13">
        <f>(G93*H93)</f>
        <v>0</v>
      </c>
      <c r="J93" s="13">
        <f t="shared" si="664"/>
        <v>0</v>
      </c>
      <c r="K93" s="13">
        <f t="shared" si="605"/>
        <v>0</v>
      </c>
      <c r="L93" s="151"/>
      <c r="M93" s="155"/>
      <c r="N93" s="15"/>
      <c r="O93" s="44" t="s">
        <v>241</v>
      </c>
      <c r="P93" s="95" t="s">
        <v>115</v>
      </c>
      <c r="Q93" s="68">
        <v>0</v>
      </c>
      <c r="R93" s="74">
        <v>0</v>
      </c>
      <c r="S93" s="74">
        <v>0</v>
      </c>
      <c r="T93" s="129">
        <f t="shared" si="740"/>
        <v>0</v>
      </c>
      <c r="U93" s="34">
        <f>Q93*T93*7.8</f>
        <v>0</v>
      </c>
      <c r="V93" s="63">
        <v>0</v>
      </c>
      <c r="W93" s="13">
        <f>(U93*V93)</f>
        <v>0</v>
      </c>
      <c r="X93" s="13">
        <f t="shared" si="741"/>
        <v>0</v>
      </c>
      <c r="Y93" s="13">
        <f t="shared" si="606"/>
        <v>0</v>
      </c>
      <c r="Z93" s="151"/>
      <c r="AA93" s="155"/>
      <c r="AB93" s="15"/>
      <c r="AC93" s="44" t="s">
        <v>241</v>
      </c>
      <c r="AD93" s="95" t="s">
        <v>115</v>
      </c>
      <c r="AE93" s="68">
        <v>0</v>
      </c>
      <c r="AF93" s="74">
        <v>0</v>
      </c>
      <c r="AG93" s="74">
        <v>0</v>
      </c>
      <c r="AH93" s="129">
        <f t="shared" si="742"/>
        <v>0</v>
      </c>
      <c r="AI93" s="34">
        <f t="shared" ref="AI93" si="792">AE93*AH93*7.8</f>
        <v>0</v>
      </c>
      <c r="AJ93" s="63">
        <v>0</v>
      </c>
      <c r="AK93" s="13">
        <f t="shared" si="744"/>
        <v>0</v>
      </c>
      <c r="AL93" s="13">
        <f t="shared" si="610"/>
        <v>0</v>
      </c>
      <c r="AM93" s="13">
        <f t="shared" si="611"/>
        <v>0</v>
      </c>
      <c r="AN93" s="151"/>
      <c r="AO93" s="155"/>
      <c r="AP93" s="15"/>
      <c r="AQ93" s="44" t="s">
        <v>241</v>
      </c>
      <c r="AR93" s="95" t="s">
        <v>115</v>
      </c>
      <c r="AS93" s="68">
        <v>0</v>
      </c>
      <c r="AT93" s="74">
        <v>0</v>
      </c>
      <c r="AU93" s="74">
        <v>0</v>
      </c>
      <c r="AV93" s="129">
        <f t="shared" si="747"/>
        <v>0</v>
      </c>
      <c r="AW93" s="34">
        <f t="shared" ref="AW93" si="793">AS93*AV93*7.8</f>
        <v>0</v>
      </c>
      <c r="AX93" s="63">
        <v>0</v>
      </c>
      <c r="AY93" s="13">
        <f t="shared" si="749"/>
        <v>0</v>
      </c>
      <c r="AZ93" s="13">
        <f t="shared" si="617"/>
        <v>0</v>
      </c>
      <c r="BA93" s="13">
        <f t="shared" si="618"/>
        <v>0</v>
      </c>
      <c r="BB93" s="151"/>
      <c r="BC93" s="155"/>
      <c r="BD93" s="15"/>
      <c r="BE93" s="44" t="s">
        <v>241</v>
      </c>
      <c r="BF93" s="95" t="s">
        <v>115</v>
      </c>
      <c r="BG93" s="68">
        <v>0</v>
      </c>
      <c r="BH93" s="74">
        <v>0</v>
      </c>
      <c r="BI93" s="74">
        <v>0</v>
      </c>
      <c r="BJ93" s="129">
        <f t="shared" si="752"/>
        <v>0</v>
      </c>
      <c r="BK93" s="34">
        <f t="shared" ref="BK93" si="794">BG93*BJ93*7.8</f>
        <v>0</v>
      </c>
      <c r="BL93" s="63">
        <v>0</v>
      </c>
      <c r="BM93" s="13">
        <f t="shared" si="754"/>
        <v>0</v>
      </c>
      <c r="BN93" s="13">
        <f t="shared" si="624"/>
        <v>0</v>
      </c>
      <c r="BO93" s="13">
        <f t="shared" si="625"/>
        <v>0</v>
      </c>
      <c r="BP93" s="151"/>
      <c r="BQ93" s="155"/>
      <c r="BR93" s="15"/>
      <c r="BS93" s="44" t="s">
        <v>241</v>
      </c>
      <c r="BT93" s="95" t="s">
        <v>115</v>
      </c>
      <c r="BU93" s="68">
        <v>0</v>
      </c>
      <c r="BV93" s="74">
        <v>0</v>
      </c>
      <c r="BW93" s="74">
        <v>0</v>
      </c>
      <c r="BX93" s="129">
        <f t="shared" si="757"/>
        <v>0</v>
      </c>
      <c r="BY93" s="34">
        <f t="shared" ref="BY93" si="795">BU93*BX93*7.8</f>
        <v>0</v>
      </c>
      <c r="BZ93" s="63">
        <v>0</v>
      </c>
      <c r="CA93" s="13">
        <f t="shared" si="759"/>
        <v>0</v>
      </c>
      <c r="CB93" s="13">
        <f t="shared" si="631"/>
        <v>0</v>
      </c>
      <c r="CC93" s="13">
        <f t="shared" si="632"/>
        <v>0</v>
      </c>
      <c r="CD93" s="151"/>
      <c r="CE93" s="155"/>
      <c r="CF93" s="15"/>
      <c r="CG93" s="44" t="s">
        <v>241</v>
      </c>
      <c r="CH93" s="95" t="s">
        <v>115</v>
      </c>
      <c r="CI93" s="68">
        <v>0</v>
      </c>
      <c r="CJ93" s="74">
        <v>0</v>
      </c>
      <c r="CK93" s="74">
        <v>0</v>
      </c>
      <c r="CL93" s="129">
        <f t="shared" si="762"/>
        <v>0</v>
      </c>
      <c r="CM93" s="34">
        <f t="shared" ref="CM93" si="796">CI93*CL93*7.8</f>
        <v>0</v>
      </c>
      <c r="CN93" s="63">
        <v>0</v>
      </c>
      <c r="CO93" s="13">
        <f t="shared" si="764"/>
        <v>0</v>
      </c>
      <c r="CP93" s="13">
        <f t="shared" si="638"/>
        <v>0</v>
      </c>
      <c r="CQ93" s="13">
        <f t="shared" si="639"/>
        <v>0</v>
      </c>
      <c r="CR93" s="151"/>
      <c r="CS93" s="155"/>
      <c r="CT93" s="15"/>
      <c r="CU93" s="44" t="s">
        <v>241</v>
      </c>
      <c r="CV93" s="95" t="s">
        <v>115</v>
      </c>
      <c r="CW93" s="68">
        <v>0</v>
      </c>
      <c r="CX93" s="74">
        <v>0</v>
      </c>
      <c r="CY93" s="74">
        <v>0</v>
      </c>
      <c r="CZ93" s="129">
        <f t="shared" si="767"/>
        <v>0</v>
      </c>
      <c r="DA93" s="34">
        <f t="shared" ref="DA93" si="797">CW93*CZ93*7.8</f>
        <v>0</v>
      </c>
      <c r="DB93" s="63">
        <v>0</v>
      </c>
      <c r="DC93" s="13">
        <f t="shared" si="769"/>
        <v>0</v>
      </c>
      <c r="DD93" s="13">
        <f t="shared" si="645"/>
        <v>0</v>
      </c>
      <c r="DE93" s="13">
        <f t="shared" si="646"/>
        <v>0</v>
      </c>
      <c r="DF93" s="151"/>
      <c r="DG93" s="155"/>
      <c r="DH93" s="15"/>
      <c r="DI93" s="44" t="s">
        <v>241</v>
      </c>
      <c r="DJ93" s="95" t="s">
        <v>115</v>
      </c>
      <c r="DK93" s="68">
        <v>0</v>
      </c>
      <c r="DL93" s="74">
        <v>0</v>
      </c>
      <c r="DM93" s="74">
        <v>0</v>
      </c>
      <c r="DN93" s="129">
        <f t="shared" si="772"/>
        <v>0</v>
      </c>
      <c r="DO93" s="34">
        <f t="shared" ref="DO93" si="798">DK93*DN93*7.8</f>
        <v>0</v>
      </c>
      <c r="DP93" s="63">
        <v>0</v>
      </c>
      <c r="DQ93" s="13">
        <f t="shared" si="774"/>
        <v>0</v>
      </c>
      <c r="DR93" s="13">
        <f t="shared" si="652"/>
        <v>0</v>
      </c>
      <c r="DS93" s="13">
        <f t="shared" si="653"/>
        <v>0</v>
      </c>
      <c r="DT93" s="151"/>
      <c r="DU93" s="155"/>
      <c r="DV93" s="15"/>
      <c r="DW93" s="44" t="s">
        <v>241</v>
      </c>
      <c r="DX93" s="95" t="s">
        <v>115</v>
      </c>
      <c r="DY93" s="68">
        <v>0</v>
      </c>
      <c r="DZ93" s="74">
        <v>0</v>
      </c>
      <c r="EA93" s="74">
        <v>0</v>
      </c>
      <c r="EB93" s="129">
        <f t="shared" si="777"/>
        <v>0</v>
      </c>
      <c r="EC93" s="34">
        <f t="shared" ref="EC93" si="799">DY93*EB93*7.8</f>
        <v>0</v>
      </c>
      <c r="ED93" s="63">
        <v>0</v>
      </c>
      <c r="EE93" s="13">
        <f t="shared" si="779"/>
        <v>0</v>
      </c>
      <c r="EF93" s="13">
        <f t="shared" si="659"/>
        <v>0</v>
      </c>
      <c r="EG93" s="13">
        <f t="shared" si="660"/>
        <v>0</v>
      </c>
      <c r="EH93" s="151"/>
      <c r="EI93" s="155"/>
      <c r="EJ93" s="15"/>
      <c r="EK93" s="44"/>
      <c r="EL93" s="130"/>
      <c r="EM93" s="17"/>
      <c r="EN93" s="17"/>
      <c r="EO93" s="18"/>
      <c r="EP93" s="17"/>
      <c r="EQ93" s="159"/>
      <c r="ER93" s="13"/>
      <c r="ES93" s="13"/>
      <c r="ET93" s="13"/>
      <c r="EU93" s="9"/>
      <c r="EV93" s="585"/>
      <c r="EW93" s="586"/>
      <c r="EX93" s="577"/>
      <c r="EY93" s="61"/>
      <c r="EZ93" s="587"/>
      <c r="FA93" s="751" t="s">
        <v>235</v>
      </c>
      <c r="FC93" s="137"/>
      <c r="FD93" s="61"/>
      <c r="FE93" s="87" t="s">
        <v>240</v>
      </c>
      <c r="FF93" s="95" t="s">
        <v>246</v>
      </c>
      <c r="FG93" s="14"/>
      <c r="FH93" s="72">
        <v>19.89</v>
      </c>
      <c r="FI93" s="496">
        <f t="shared" si="782"/>
        <v>0</v>
      </c>
      <c r="FJ93" s="61"/>
      <c r="FK93" s="61"/>
      <c r="FL93" s="61"/>
      <c r="FM93" s="61"/>
      <c r="FN93" s="87" t="s">
        <v>240</v>
      </c>
      <c r="FO93" s="95" t="s">
        <v>246</v>
      </c>
      <c r="FP93" s="14"/>
      <c r="FQ93" s="72">
        <v>0</v>
      </c>
      <c r="FR93" s="496">
        <f t="shared" si="783"/>
        <v>0</v>
      </c>
      <c r="FS93" s="88"/>
    </row>
    <row r="94" spans="1:175" x14ac:dyDescent="0.25">
      <c r="A94" s="44"/>
      <c r="B94" s="96"/>
      <c r="C94" s="41"/>
      <c r="D94" s="942" t="s">
        <v>20</v>
      </c>
      <c r="E94" s="942" t="s">
        <v>20</v>
      </c>
      <c r="F94" s="942" t="s">
        <v>45</v>
      </c>
      <c r="G94" s="41"/>
      <c r="H94" s="286" t="s">
        <v>36</v>
      </c>
      <c r="I94" s="13"/>
      <c r="J94" s="13"/>
      <c r="K94" s="13"/>
      <c r="L94" s="1044" t="s">
        <v>279</v>
      </c>
      <c r="M94" s="1045"/>
      <c r="N94" s="10"/>
      <c r="O94" s="44"/>
      <c r="P94" s="96"/>
      <c r="Q94" s="41"/>
      <c r="R94" s="942" t="s">
        <v>20</v>
      </c>
      <c r="S94" s="942" t="s">
        <v>20</v>
      </c>
      <c r="T94" s="942" t="s">
        <v>45</v>
      </c>
      <c r="U94" s="41"/>
      <c r="V94" s="286" t="s">
        <v>36</v>
      </c>
      <c r="W94" s="13"/>
      <c r="X94" s="13"/>
      <c r="Y94" s="13"/>
      <c r="Z94" s="1044" t="s">
        <v>279</v>
      </c>
      <c r="AA94" s="1045"/>
      <c r="AB94" s="10"/>
      <c r="AC94" s="44"/>
      <c r="AD94" s="96"/>
      <c r="AE94" s="41"/>
      <c r="AF94" s="942" t="s">
        <v>20</v>
      </c>
      <c r="AG94" s="942" t="s">
        <v>20</v>
      </c>
      <c r="AH94" s="942" t="s">
        <v>45</v>
      </c>
      <c r="AI94" s="41"/>
      <c r="AJ94" s="286" t="s">
        <v>36</v>
      </c>
      <c r="AK94" s="13"/>
      <c r="AL94" s="13"/>
      <c r="AM94" s="13"/>
      <c r="AN94" s="1044" t="s">
        <v>279</v>
      </c>
      <c r="AO94" s="1045"/>
      <c r="AP94" s="10"/>
      <c r="AQ94" s="44"/>
      <c r="AR94" s="96"/>
      <c r="AS94" s="41"/>
      <c r="AT94" s="942" t="s">
        <v>20</v>
      </c>
      <c r="AU94" s="942" t="s">
        <v>20</v>
      </c>
      <c r="AV94" s="942" t="s">
        <v>45</v>
      </c>
      <c r="AW94" s="41"/>
      <c r="AX94" s="286" t="s">
        <v>36</v>
      </c>
      <c r="AY94" s="13"/>
      <c r="AZ94" s="13"/>
      <c r="BA94" s="13"/>
      <c r="BB94" s="1044" t="s">
        <v>279</v>
      </c>
      <c r="BC94" s="1045"/>
      <c r="BD94" s="10"/>
      <c r="BE94" s="44"/>
      <c r="BF94" s="96"/>
      <c r="BG94" s="41"/>
      <c r="BH94" s="942" t="s">
        <v>20</v>
      </c>
      <c r="BI94" s="942" t="s">
        <v>20</v>
      </c>
      <c r="BJ94" s="942" t="s">
        <v>45</v>
      </c>
      <c r="BK94" s="41"/>
      <c r="BL94" s="286" t="s">
        <v>36</v>
      </c>
      <c r="BM94" s="13"/>
      <c r="BN94" s="13"/>
      <c r="BO94" s="13"/>
      <c r="BP94" s="1044" t="s">
        <v>279</v>
      </c>
      <c r="BQ94" s="1045"/>
      <c r="BR94" s="10"/>
      <c r="BS94" s="44"/>
      <c r="BT94" s="96"/>
      <c r="BU94" s="41"/>
      <c r="BV94" s="942" t="s">
        <v>20</v>
      </c>
      <c r="BW94" s="942" t="s">
        <v>20</v>
      </c>
      <c r="BX94" s="942" t="s">
        <v>45</v>
      </c>
      <c r="BY94" s="41"/>
      <c r="BZ94" s="286" t="s">
        <v>36</v>
      </c>
      <c r="CA94" s="13"/>
      <c r="CB94" s="13"/>
      <c r="CC94" s="13"/>
      <c r="CD94" s="1044" t="s">
        <v>279</v>
      </c>
      <c r="CE94" s="1045"/>
      <c r="CF94" s="10"/>
      <c r="CG94" s="44"/>
      <c r="CH94" s="96"/>
      <c r="CI94" s="41"/>
      <c r="CJ94" s="942" t="s">
        <v>20</v>
      </c>
      <c r="CK94" s="942" t="s">
        <v>20</v>
      </c>
      <c r="CL94" s="942" t="s">
        <v>45</v>
      </c>
      <c r="CM94" s="41"/>
      <c r="CN94" s="286" t="s">
        <v>36</v>
      </c>
      <c r="CO94" s="13"/>
      <c r="CP94" s="13"/>
      <c r="CQ94" s="13"/>
      <c r="CR94" s="1044" t="s">
        <v>279</v>
      </c>
      <c r="CS94" s="1045"/>
      <c r="CT94" s="10"/>
      <c r="CU94" s="44"/>
      <c r="CV94" s="96"/>
      <c r="CW94" s="41"/>
      <c r="CX94" s="942" t="s">
        <v>20</v>
      </c>
      <c r="CY94" s="942" t="s">
        <v>20</v>
      </c>
      <c r="CZ94" s="942" t="s">
        <v>45</v>
      </c>
      <c r="DA94" s="41"/>
      <c r="DB94" s="286" t="s">
        <v>36</v>
      </c>
      <c r="DC94" s="13"/>
      <c r="DD94" s="13"/>
      <c r="DE94" s="13"/>
      <c r="DF94" s="1044" t="s">
        <v>279</v>
      </c>
      <c r="DG94" s="1045"/>
      <c r="DH94" s="10"/>
      <c r="DI94" s="44"/>
      <c r="DJ94" s="96"/>
      <c r="DK94" s="41"/>
      <c r="DL94" s="942" t="s">
        <v>20</v>
      </c>
      <c r="DM94" s="942" t="s">
        <v>20</v>
      </c>
      <c r="DN94" s="942" t="s">
        <v>45</v>
      </c>
      <c r="DO94" s="41"/>
      <c r="DP94" s="286" t="s">
        <v>36</v>
      </c>
      <c r="DQ94" s="13"/>
      <c r="DR94" s="13"/>
      <c r="DS94" s="13"/>
      <c r="DT94" s="1044" t="s">
        <v>279</v>
      </c>
      <c r="DU94" s="1045"/>
      <c r="DV94" s="10"/>
      <c r="DW94" s="44"/>
      <c r="DX94" s="96"/>
      <c r="DY94" s="41"/>
      <c r="DZ94" s="942" t="s">
        <v>20</v>
      </c>
      <c r="EA94" s="942" t="s">
        <v>20</v>
      </c>
      <c r="EB94" s="942" t="s">
        <v>45</v>
      </c>
      <c r="EC94" s="41"/>
      <c r="ED94" s="286" t="s">
        <v>36</v>
      </c>
      <c r="EE94" s="13"/>
      <c r="EF94" s="13"/>
      <c r="EG94" s="13"/>
      <c r="EH94" s="1044" t="s">
        <v>279</v>
      </c>
      <c r="EI94" s="1045"/>
      <c r="EJ94" s="10"/>
      <c r="EK94" s="292"/>
      <c r="EL94" s="293" t="s">
        <v>457</v>
      </c>
      <c r="EM94" s="100">
        <f>SUM(EM6:EM92)</f>
        <v>0</v>
      </c>
      <c r="EN94" s="160"/>
      <c r="EO94" s="48"/>
      <c r="EP94" s="49"/>
      <c r="EQ94" s="294" t="s">
        <v>157</v>
      </c>
      <c r="ER94" s="158">
        <f>IF(ER$4=0,0,EM94/ER$4)</f>
        <v>0</v>
      </c>
      <c r="ES94" s="161"/>
      <c r="ET94" s="101"/>
      <c r="EU94" s="294" t="s">
        <v>157</v>
      </c>
      <c r="EV94" s="565">
        <f>IF(EX4=0,0,EX94/EX4)</f>
        <v>0</v>
      </c>
      <c r="EW94" s="564"/>
      <c r="EX94" s="507">
        <f>SUM(EX6:EX92)</f>
        <v>0</v>
      </c>
      <c r="EY94" s="749">
        <f>SUM(EY13:EY92)</f>
        <v>0</v>
      </c>
      <c r="EZ94" s="104"/>
      <c r="FA94" s="750">
        <f>SUM(EX94:EY94)</f>
        <v>0</v>
      </c>
      <c r="FC94" s="44"/>
      <c r="FD94" s="302"/>
      <c r="FE94" s="87" t="s">
        <v>96</v>
      </c>
      <c r="FF94" s="8" t="s">
        <v>46</v>
      </c>
      <c r="FG94" s="61"/>
      <c r="FH94" s="72">
        <v>5.13</v>
      </c>
      <c r="FI94" s="496">
        <f t="shared" si="782"/>
        <v>0</v>
      </c>
      <c r="FJ94" s="10"/>
      <c r="FK94" s="302"/>
      <c r="FL94" s="61"/>
      <c r="FM94" s="61"/>
      <c r="FN94" s="87" t="s">
        <v>96</v>
      </c>
      <c r="FO94" s="8" t="s">
        <v>46</v>
      </c>
      <c r="FP94" s="61"/>
      <c r="FQ94" s="72">
        <v>23.69</v>
      </c>
      <c r="FR94" s="496">
        <f t="shared" si="783"/>
        <v>0</v>
      </c>
      <c r="FS94" s="88"/>
    </row>
    <row r="95" spans="1:175" x14ac:dyDescent="0.25">
      <c r="A95" s="44" t="s">
        <v>92</v>
      </c>
      <c r="B95" s="72" t="s">
        <v>116</v>
      </c>
      <c r="C95" s="33"/>
      <c r="D95" s="74">
        <v>0</v>
      </c>
      <c r="E95" s="74">
        <v>0</v>
      </c>
      <c r="F95" s="32">
        <f>D95*E95</f>
        <v>0</v>
      </c>
      <c r="G95" s="8"/>
      <c r="H95" s="63">
        <v>0</v>
      </c>
      <c r="I95" s="13">
        <f>(F95*H95)</f>
        <v>0</v>
      </c>
      <c r="J95" s="13">
        <f>IF(E$113=0,0,I95/E$113)</f>
        <v>0</v>
      </c>
      <c r="K95" s="13">
        <f>(J95*G$2)</f>
        <v>0</v>
      </c>
      <c r="L95" s="217">
        <f>SUM(K95:K96)</f>
        <v>0</v>
      </c>
      <c r="M95" s="218">
        <f>SUM(F95:F96)*C$2</f>
        <v>0</v>
      </c>
      <c r="N95" s="10"/>
      <c r="O95" s="44" t="s">
        <v>92</v>
      </c>
      <c r="P95" s="72" t="s">
        <v>116</v>
      </c>
      <c r="Q95" s="33"/>
      <c r="R95" s="74">
        <v>0</v>
      </c>
      <c r="S95" s="74">
        <v>0</v>
      </c>
      <c r="T95" s="32">
        <f>R95*S95</f>
        <v>0</v>
      </c>
      <c r="U95" s="8"/>
      <c r="V95" s="63">
        <v>0</v>
      </c>
      <c r="W95" s="13">
        <f>(T95*V95)</f>
        <v>0</v>
      </c>
      <c r="X95" s="13">
        <f>IF(S$113=0,0,W95/S$113)</f>
        <v>0</v>
      </c>
      <c r="Y95" s="13">
        <f>(X95*U$2)</f>
        <v>0</v>
      </c>
      <c r="Z95" s="217">
        <f>SUM(Y95:Y96)</f>
        <v>0</v>
      </c>
      <c r="AA95" s="218">
        <f>SUM(T95:T96)*Q$2</f>
        <v>0</v>
      </c>
      <c r="AB95" s="10"/>
      <c r="AC95" s="44" t="s">
        <v>92</v>
      </c>
      <c r="AD95" s="72" t="s">
        <v>116</v>
      </c>
      <c r="AE95" s="33"/>
      <c r="AF95" s="74">
        <v>0</v>
      </c>
      <c r="AG95" s="74">
        <v>0</v>
      </c>
      <c r="AH95" s="32">
        <f t="shared" ref="AH95:AH98" si="800">AF95*AG95</f>
        <v>0</v>
      </c>
      <c r="AI95" s="8"/>
      <c r="AJ95" s="63">
        <v>0</v>
      </c>
      <c r="AK95" s="13">
        <f t="shared" ref="AK95:AK98" si="801">(AH95*AJ95)</f>
        <v>0</v>
      </c>
      <c r="AL95" s="13">
        <f t="shared" ref="AL95:AL98" si="802">IF(AG$113=0,0,AK95/AG$113)</f>
        <v>0</v>
      </c>
      <c r="AM95" s="13">
        <f t="shared" ref="AM95:AM98" si="803">(AL95*AI$2)</f>
        <v>0</v>
      </c>
      <c r="AN95" s="217">
        <f t="shared" ref="AN95" si="804">SUM(AM95:AM96)</f>
        <v>0</v>
      </c>
      <c r="AO95" s="218">
        <f t="shared" ref="AO95" si="805">SUM(AH95:AH96)*AE$2</f>
        <v>0</v>
      </c>
      <c r="AP95" s="10"/>
      <c r="AQ95" s="44" t="s">
        <v>92</v>
      </c>
      <c r="AR95" s="72" t="s">
        <v>116</v>
      </c>
      <c r="AS95" s="33"/>
      <c r="AT95" s="74">
        <v>0</v>
      </c>
      <c r="AU95" s="74">
        <v>0</v>
      </c>
      <c r="AV95" s="32">
        <f t="shared" ref="AV95:AV98" si="806">AT95*AU95</f>
        <v>0</v>
      </c>
      <c r="AW95" s="8"/>
      <c r="AX95" s="63">
        <v>0</v>
      </c>
      <c r="AY95" s="13">
        <f t="shared" ref="AY95:AY98" si="807">(AV95*AX95)</f>
        <v>0</v>
      </c>
      <c r="AZ95" s="13">
        <f t="shared" ref="AZ95:AZ98" si="808">IF(AU$113=0,0,AY95/AU$113)</f>
        <v>0</v>
      </c>
      <c r="BA95" s="13">
        <f t="shared" ref="BA95:BA98" si="809">(AZ95*AW$2)</f>
        <v>0</v>
      </c>
      <c r="BB95" s="217">
        <f t="shared" ref="BB95" si="810">SUM(BA95:BA96)</f>
        <v>0</v>
      </c>
      <c r="BC95" s="218">
        <f t="shared" ref="BC95" si="811">SUM(AV95:AV96)*AS$2</f>
        <v>0</v>
      </c>
      <c r="BD95" s="10"/>
      <c r="BE95" s="44" t="s">
        <v>92</v>
      </c>
      <c r="BF95" s="72" t="s">
        <v>116</v>
      </c>
      <c r="BG95" s="33"/>
      <c r="BH95" s="74">
        <v>0</v>
      </c>
      <c r="BI95" s="74">
        <v>0</v>
      </c>
      <c r="BJ95" s="32">
        <f t="shared" ref="BJ95:BJ98" si="812">BH95*BI95</f>
        <v>0</v>
      </c>
      <c r="BK95" s="8"/>
      <c r="BL95" s="63">
        <v>0</v>
      </c>
      <c r="BM95" s="13">
        <f t="shared" ref="BM95:BM98" si="813">(BJ95*BL95)</f>
        <v>0</v>
      </c>
      <c r="BN95" s="13">
        <f t="shared" ref="BN95:BN98" si="814">IF(BI$113=0,0,BM95/BI$113)</f>
        <v>0</v>
      </c>
      <c r="BO95" s="13">
        <f t="shared" ref="BO95:BO98" si="815">(BN95*BK$2)</f>
        <v>0</v>
      </c>
      <c r="BP95" s="217">
        <f t="shared" ref="BP95" si="816">SUM(BO95:BO96)</f>
        <v>0</v>
      </c>
      <c r="BQ95" s="218">
        <f t="shared" ref="BQ95" si="817">SUM(BJ95:BJ96)*BG$2</f>
        <v>0</v>
      </c>
      <c r="BR95" s="10"/>
      <c r="BS95" s="44" t="s">
        <v>92</v>
      </c>
      <c r="BT95" s="72" t="s">
        <v>116</v>
      </c>
      <c r="BU95" s="33"/>
      <c r="BV95" s="74">
        <v>0</v>
      </c>
      <c r="BW95" s="74">
        <v>0</v>
      </c>
      <c r="BX95" s="32">
        <f t="shared" ref="BX95:BX98" si="818">BV95*BW95</f>
        <v>0</v>
      </c>
      <c r="BY95" s="8"/>
      <c r="BZ95" s="63">
        <v>0</v>
      </c>
      <c r="CA95" s="13">
        <f t="shared" ref="CA95:CA98" si="819">(BX95*BZ95)</f>
        <v>0</v>
      </c>
      <c r="CB95" s="13">
        <f t="shared" ref="CB95:CB98" si="820">IF(BW$113=0,0,CA95/BW$113)</f>
        <v>0</v>
      </c>
      <c r="CC95" s="13">
        <f t="shared" ref="CC95:CC98" si="821">(CB95*BY$2)</f>
        <v>0</v>
      </c>
      <c r="CD95" s="217">
        <f t="shared" ref="CD95" si="822">SUM(CC95:CC96)</f>
        <v>0</v>
      </c>
      <c r="CE95" s="218">
        <f t="shared" ref="CE95" si="823">SUM(BX95:BX96)*BU$2</f>
        <v>0</v>
      </c>
      <c r="CF95" s="10"/>
      <c r="CG95" s="44" t="s">
        <v>92</v>
      </c>
      <c r="CH95" s="72" t="s">
        <v>116</v>
      </c>
      <c r="CI95" s="33"/>
      <c r="CJ95" s="74">
        <v>0</v>
      </c>
      <c r="CK95" s="74">
        <v>0</v>
      </c>
      <c r="CL95" s="32">
        <f t="shared" ref="CL95:CL98" si="824">CJ95*CK95</f>
        <v>0</v>
      </c>
      <c r="CM95" s="8"/>
      <c r="CN95" s="63">
        <v>0</v>
      </c>
      <c r="CO95" s="13">
        <f t="shared" ref="CO95:CO98" si="825">(CL95*CN95)</f>
        <v>0</v>
      </c>
      <c r="CP95" s="13">
        <f t="shared" ref="CP95:CP98" si="826">IF(CK$113=0,0,CO95/CK$113)</f>
        <v>0</v>
      </c>
      <c r="CQ95" s="13">
        <f t="shared" ref="CQ95:CQ98" si="827">(CP95*CM$2)</f>
        <v>0</v>
      </c>
      <c r="CR95" s="217">
        <f t="shared" ref="CR95" si="828">SUM(CQ95:CQ96)</f>
        <v>0</v>
      </c>
      <c r="CS95" s="218">
        <f t="shared" ref="CS95" si="829">SUM(CL95:CL96)*CI$2</f>
        <v>0</v>
      </c>
      <c r="CT95" s="10"/>
      <c r="CU95" s="44" t="s">
        <v>92</v>
      </c>
      <c r="CV95" s="72" t="s">
        <v>116</v>
      </c>
      <c r="CW95" s="33"/>
      <c r="CX95" s="74">
        <v>0</v>
      </c>
      <c r="CY95" s="74">
        <v>0</v>
      </c>
      <c r="CZ95" s="32">
        <f t="shared" ref="CZ95:CZ98" si="830">CX95*CY95</f>
        <v>0</v>
      </c>
      <c r="DA95" s="8"/>
      <c r="DB95" s="63">
        <v>0</v>
      </c>
      <c r="DC95" s="13">
        <f t="shared" ref="DC95:DC98" si="831">(CZ95*DB95)</f>
        <v>0</v>
      </c>
      <c r="DD95" s="13">
        <f t="shared" ref="DD95:DD98" si="832">IF(CY$113=0,0,DC95/CY$113)</f>
        <v>0</v>
      </c>
      <c r="DE95" s="13">
        <f t="shared" ref="DE95:DE98" si="833">(DD95*DA$2)</f>
        <v>0</v>
      </c>
      <c r="DF95" s="217">
        <f t="shared" ref="DF95" si="834">SUM(DE95:DE96)</f>
        <v>0</v>
      </c>
      <c r="DG95" s="218">
        <f t="shared" ref="DG95" si="835">SUM(CZ95:CZ96)*CW$2</f>
        <v>0</v>
      </c>
      <c r="DH95" s="10"/>
      <c r="DI95" s="44" t="s">
        <v>92</v>
      </c>
      <c r="DJ95" s="72" t="s">
        <v>116</v>
      </c>
      <c r="DK95" s="33"/>
      <c r="DL95" s="74">
        <v>0</v>
      </c>
      <c r="DM95" s="74">
        <v>0</v>
      </c>
      <c r="DN95" s="32">
        <f t="shared" ref="DN95:DN98" si="836">DL95*DM95</f>
        <v>0</v>
      </c>
      <c r="DO95" s="8"/>
      <c r="DP95" s="63">
        <v>0</v>
      </c>
      <c r="DQ95" s="13">
        <f t="shared" ref="DQ95:DQ98" si="837">(DN95*DP95)</f>
        <v>0</v>
      </c>
      <c r="DR95" s="13">
        <f t="shared" ref="DR95:DR98" si="838">IF(DM$113=0,0,DQ95/DM$113)</f>
        <v>0</v>
      </c>
      <c r="DS95" s="13">
        <f t="shared" ref="DS95:DS98" si="839">(DR95*DO$2)</f>
        <v>0</v>
      </c>
      <c r="DT95" s="217">
        <f t="shared" ref="DT95" si="840">SUM(DS95:DS96)</f>
        <v>0</v>
      </c>
      <c r="DU95" s="218">
        <f t="shared" ref="DU95" si="841">SUM(DN95:DN96)*DK$2</f>
        <v>0</v>
      </c>
      <c r="DV95" s="10"/>
      <c r="DW95" s="44" t="s">
        <v>92</v>
      </c>
      <c r="DX95" s="72" t="s">
        <v>116</v>
      </c>
      <c r="DY95" s="33"/>
      <c r="DZ95" s="74">
        <v>0</v>
      </c>
      <c r="EA95" s="74">
        <v>0</v>
      </c>
      <c r="EB95" s="32">
        <f t="shared" ref="EB95:EB98" si="842">DZ95*EA95</f>
        <v>0</v>
      </c>
      <c r="EC95" s="8"/>
      <c r="ED95" s="63">
        <v>0</v>
      </c>
      <c r="EE95" s="13">
        <f t="shared" ref="EE95:EE98" si="843">(EB95*ED95)</f>
        <v>0</v>
      </c>
      <c r="EF95" s="13">
        <f t="shared" ref="EF95:EF98" si="844">IF(EA$113=0,0,EE95/EA$113)</f>
        <v>0</v>
      </c>
      <c r="EG95" s="13">
        <f t="shared" ref="EG95:EG98" si="845">(EF95*EC$2)</f>
        <v>0</v>
      </c>
      <c r="EH95" s="217">
        <f t="shared" ref="EH95" si="846">SUM(EG95:EG96)</f>
        <v>0</v>
      </c>
      <c r="EI95" s="218">
        <f t="shared" ref="EI95" si="847">SUM(EB95:EB96)*DY$2</f>
        <v>0</v>
      </c>
      <c r="EJ95" s="10"/>
      <c r="EK95" s="265"/>
      <c r="EL95" s="104"/>
      <c r="EM95" s="104"/>
      <c r="EN95" s="104"/>
      <c r="EO95" s="104"/>
      <c r="EP95" s="104"/>
      <c r="EQ95" s="104"/>
      <c r="ER95" s="105"/>
      <c r="ES95" s="105"/>
      <c r="ET95" s="105"/>
      <c r="EU95" s="105"/>
      <c r="EV95" s="492"/>
      <c r="EW95" s="504"/>
      <c r="EZ95" s="748"/>
      <c r="FA95" s="86"/>
      <c r="FC95" s="44"/>
      <c r="FD95" s="302"/>
      <c r="FE95" s="87" t="s">
        <v>73</v>
      </c>
      <c r="FF95" s="8" t="s">
        <v>129</v>
      </c>
      <c r="FG95" s="61"/>
      <c r="FH95" s="72">
        <v>1.74</v>
      </c>
      <c r="FI95" s="496">
        <f t="shared" si="782"/>
        <v>0</v>
      </c>
      <c r="FJ95" s="10"/>
      <c r="FK95" s="302"/>
      <c r="FL95" s="61"/>
      <c r="FM95" s="61"/>
      <c r="FN95" s="87" t="s">
        <v>73</v>
      </c>
      <c r="FO95" s="8" t="s">
        <v>129</v>
      </c>
      <c r="FP95" s="61"/>
      <c r="FQ95" s="72">
        <v>2.1800000000000002</v>
      </c>
      <c r="FR95" s="496">
        <f t="shared" si="783"/>
        <v>0</v>
      </c>
      <c r="FS95" s="88"/>
    </row>
    <row r="96" spans="1:175" x14ac:dyDescent="0.25">
      <c r="A96" s="44" t="s">
        <v>92</v>
      </c>
      <c r="B96" s="72" t="s">
        <v>116</v>
      </c>
      <c r="C96" s="33"/>
      <c r="D96" s="74">
        <v>0</v>
      </c>
      <c r="E96" s="74">
        <v>0</v>
      </c>
      <c r="F96" s="32">
        <f>D96*E96</f>
        <v>0</v>
      </c>
      <c r="G96" s="8"/>
      <c r="H96" s="63">
        <v>0</v>
      </c>
      <c r="I96" s="13">
        <f>(F96*H96)</f>
        <v>0</v>
      </c>
      <c r="J96" s="13">
        <f>IF(E$113=0,0,I96/E$113)</f>
        <v>0</v>
      </c>
      <c r="K96" s="13">
        <f>(J96*G$2)</f>
        <v>0</v>
      </c>
      <c r="L96" s="1044" t="s">
        <v>280</v>
      </c>
      <c r="M96" s="1045"/>
      <c r="N96" s="15"/>
      <c r="O96" s="44" t="s">
        <v>92</v>
      </c>
      <c r="P96" s="72" t="s">
        <v>116</v>
      </c>
      <c r="Q96" s="33"/>
      <c r="R96" s="74">
        <v>0</v>
      </c>
      <c r="S96" s="74">
        <v>0</v>
      </c>
      <c r="T96" s="32">
        <f>R96*S96</f>
        <v>0</v>
      </c>
      <c r="U96" s="8"/>
      <c r="V96" s="63">
        <v>0</v>
      </c>
      <c r="W96" s="13">
        <f>(T96*V96)</f>
        <v>0</v>
      </c>
      <c r="X96" s="13">
        <f>IF(S$113=0,0,W96/S$113)</f>
        <v>0</v>
      </c>
      <c r="Y96" s="13">
        <f>(X96*U$2)</f>
        <v>0</v>
      </c>
      <c r="Z96" s="1044" t="s">
        <v>280</v>
      </c>
      <c r="AA96" s="1045"/>
      <c r="AB96" s="15"/>
      <c r="AC96" s="44" t="s">
        <v>92</v>
      </c>
      <c r="AD96" s="72" t="s">
        <v>116</v>
      </c>
      <c r="AE96" s="33"/>
      <c r="AF96" s="74">
        <v>0</v>
      </c>
      <c r="AG96" s="74">
        <v>0</v>
      </c>
      <c r="AH96" s="32">
        <f t="shared" si="800"/>
        <v>0</v>
      </c>
      <c r="AI96" s="8"/>
      <c r="AJ96" s="63">
        <v>0</v>
      </c>
      <c r="AK96" s="13">
        <f t="shared" si="801"/>
        <v>0</v>
      </c>
      <c r="AL96" s="13">
        <f t="shared" si="802"/>
        <v>0</v>
      </c>
      <c r="AM96" s="13">
        <f t="shared" si="803"/>
        <v>0</v>
      </c>
      <c r="AN96" s="1044" t="s">
        <v>280</v>
      </c>
      <c r="AO96" s="1045"/>
      <c r="AP96" s="15"/>
      <c r="AQ96" s="44" t="s">
        <v>92</v>
      </c>
      <c r="AR96" s="72" t="s">
        <v>116</v>
      </c>
      <c r="AS96" s="33"/>
      <c r="AT96" s="74">
        <v>0</v>
      </c>
      <c r="AU96" s="74">
        <v>0</v>
      </c>
      <c r="AV96" s="32">
        <f t="shared" si="806"/>
        <v>0</v>
      </c>
      <c r="AW96" s="8"/>
      <c r="AX96" s="63">
        <v>0</v>
      </c>
      <c r="AY96" s="13">
        <f t="shared" si="807"/>
        <v>0</v>
      </c>
      <c r="AZ96" s="13">
        <f t="shared" si="808"/>
        <v>0</v>
      </c>
      <c r="BA96" s="13">
        <f t="shared" si="809"/>
        <v>0</v>
      </c>
      <c r="BB96" s="1044" t="s">
        <v>280</v>
      </c>
      <c r="BC96" s="1045"/>
      <c r="BD96" s="15"/>
      <c r="BE96" s="44" t="s">
        <v>92</v>
      </c>
      <c r="BF96" s="72" t="s">
        <v>116</v>
      </c>
      <c r="BG96" s="33"/>
      <c r="BH96" s="74">
        <v>0</v>
      </c>
      <c r="BI96" s="74">
        <v>0</v>
      </c>
      <c r="BJ96" s="32">
        <f t="shared" si="812"/>
        <v>0</v>
      </c>
      <c r="BK96" s="8"/>
      <c r="BL96" s="63">
        <v>0</v>
      </c>
      <c r="BM96" s="13">
        <f t="shared" si="813"/>
        <v>0</v>
      </c>
      <c r="BN96" s="13">
        <f t="shared" si="814"/>
        <v>0</v>
      </c>
      <c r="BO96" s="13">
        <f t="shared" si="815"/>
        <v>0</v>
      </c>
      <c r="BP96" s="1044" t="s">
        <v>280</v>
      </c>
      <c r="BQ96" s="1045"/>
      <c r="BR96" s="15"/>
      <c r="BS96" s="44" t="s">
        <v>92</v>
      </c>
      <c r="BT96" s="72" t="s">
        <v>116</v>
      </c>
      <c r="BU96" s="33"/>
      <c r="BV96" s="74">
        <v>0</v>
      </c>
      <c r="BW96" s="74">
        <v>0</v>
      </c>
      <c r="BX96" s="32">
        <f t="shared" si="818"/>
        <v>0</v>
      </c>
      <c r="BY96" s="8"/>
      <c r="BZ96" s="63">
        <v>0</v>
      </c>
      <c r="CA96" s="13">
        <f t="shared" si="819"/>
        <v>0</v>
      </c>
      <c r="CB96" s="13">
        <f t="shared" si="820"/>
        <v>0</v>
      </c>
      <c r="CC96" s="13">
        <f t="shared" si="821"/>
        <v>0</v>
      </c>
      <c r="CD96" s="1044" t="s">
        <v>280</v>
      </c>
      <c r="CE96" s="1045"/>
      <c r="CF96" s="15"/>
      <c r="CG96" s="44" t="s">
        <v>92</v>
      </c>
      <c r="CH96" s="72" t="s">
        <v>116</v>
      </c>
      <c r="CI96" s="33"/>
      <c r="CJ96" s="74">
        <v>0</v>
      </c>
      <c r="CK96" s="74">
        <v>0</v>
      </c>
      <c r="CL96" s="32">
        <f t="shared" si="824"/>
        <v>0</v>
      </c>
      <c r="CM96" s="8"/>
      <c r="CN96" s="63">
        <v>0</v>
      </c>
      <c r="CO96" s="13">
        <f t="shared" si="825"/>
        <v>0</v>
      </c>
      <c r="CP96" s="13">
        <f t="shared" si="826"/>
        <v>0</v>
      </c>
      <c r="CQ96" s="13">
        <f t="shared" si="827"/>
        <v>0</v>
      </c>
      <c r="CR96" s="1044" t="s">
        <v>280</v>
      </c>
      <c r="CS96" s="1045"/>
      <c r="CT96" s="15"/>
      <c r="CU96" s="44" t="s">
        <v>92</v>
      </c>
      <c r="CV96" s="72" t="s">
        <v>116</v>
      </c>
      <c r="CW96" s="33"/>
      <c r="CX96" s="74">
        <v>0</v>
      </c>
      <c r="CY96" s="74">
        <v>0</v>
      </c>
      <c r="CZ96" s="32">
        <f t="shared" si="830"/>
        <v>0</v>
      </c>
      <c r="DA96" s="8"/>
      <c r="DB96" s="63">
        <v>0</v>
      </c>
      <c r="DC96" s="13">
        <f t="shared" si="831"/>
        <v>0</v>
      </c>
      <c r="DD96" s="13">
        <f t="shared" si="832"/>
        <v>0</v>
      </c>
      <c r="DE96" s="13">
        <f t="shared" si="833"/>
        <v>0</v>
      </c>
      <c r="DF96" s="1044" t="s">
        <v>280</v>
      </c>
      <c r="DG96" s="1045"/>
      <c r="DH96" s="15"/>
      <c r="DI96" s="44" t="s">
        <v>92</v>
      </c>
      <c r="DJ96" s="72" t="s">
        <v>116</v>
      </c>
      <c r="DK96" s="33"/>
      <c r="DL96" s="74">
        <v>0</v>
      </c>
      <c r="DM96" s="74">
        <v>0</v>
      </c>
      <c r="DN96" s="32">
        <f t="shared" si="836"/>
        <v>0</v>
      </c>
      <c r="DO96" s="8"/>
      <c r="DP96" s="63">
        <v>0</v>
      </c>
      <c r="DQ96" s="13">
        <f t="shared" si="837"/>
        <v>0</v>
      </c>
      <c r="DR96" s="13">
        <f t="shared" si="838"/>
        <v>0</v>
      </c>
      <c r="DS96" s="13">
        <f t="shared" si="839"/>
        <v>0</v>
      </c>
      <c r="DT96" s="1044" t="s">
        <v>280</v>
      </c>
      <c r="DU96" s="1045"/>
      <c r="DV96" s="15"/>
      <c r="DW96" s="44" t="s">
        <v>92</v>
      </c>
      <c r="DX96" s="72" t="s">
        <v>116</v>
      </c>
      <c r="DY96" s="33"/>
      <c r="DZ96" s="74">
        <v>0</v>
      </c>
      <c r="EA96" s="74">
        <v>0</v>
      </c>
      <c r="EB96" s="32">
        <f t="shared" si="842"/>
        <v>0</v>
      </c>
      <c r="EC96" s="8"/>
      <c r="ED96" s="63">
        <v>0</v>
      </c>
      <c r="EE96" s="13">
        <f t="shared" si="843"/>
        <v>0</v>
      </c>
      <c r="EF96" s="13">
        <f t="shared" si="844"/>
        <v>0</v>
      </c>
      <c r="EG96" s="13">
        <f t="shared" si="845"/>
        <v>0</v>
      </c>
      <c r="EH96" s="1044" t="s">
        <v>280</v>
      </c>
      <c r="EI96" s="1045"/>
      <c r="EJ96" s="15"/>
      <c r="EK96" s="44"/>
      <c r="EL96" s="8" t="s">
        <v>126</v>
      </c>
      <c r="EM96" s="763" t="s">
        <v>127</v>
      </c>
      <c r="EN96" s="763" t="s">
        <v>4</v>
      </c>
      <c r="EO96" s="763" t="s">
        <v>128</v>
      </c>
      <c r="EP96" s="8"/>
      <c r="EQ96" s="8"/>
      <c r="ER96" s="10"/>
      <c r="ES96" s="61"/>
      <c r="ET96" s="10"/>
      <c r="EU96" s="10"/>
      <c r="EV96" s="763" t="s">
        <v>127</v>
      </c>
      <c r="EW96" s="763" t="s">
        <v>4</v>
      </c>
      <c r="EX96" s="763" t="s">
        <v>128</v>
      </c>
      <c r="EY96" s="8"/>
      <c r="EZ96" s="8"/>
      <c r="FA96" s="88"/>
      <c r="FC96" s="44"/>
      <c r="FD96" s="302"/>
      <c r="FE96" s="87" t="s">
        <v>133</v>
      </c>
      <c r="FF96" s="8" t="s">
        <v>132</v>
      </c>
      <c r="FG96" s="61"/>
      <c r="FH96" s="72">
        <v>3.39</v>
      </c>
      <c r="FI96" s="496">
        <f t="shared" si="782"/>
        <v>0</v>
      </c>
      <c r="FJ96" s="10"/>
      <c r="FK96" s="302"/>
      <c r="FL96" s="61"/>
      <c r="FM96" s="61"/>
      <c r="FN96" s="87" t="s">
        <v>133</v>
      </c>
      <c r="FO96" s="8" t="s">
        <v>132</v>
      </c>
      <c r="FP96" s="61"/>
      <c r="FQ96" s="72">
        <v>0</v>
      </c>
      <c r="FR96" s="496">
        <f t="shared" si="783"/>
        <v>0</v>
      </c>
      <c r="FS96" s="88"/>
    </row>
    <row r="97" spans="1:175" x14ac:dyDescent="0.25">
      <c r="A97" s="44" t="s">
        <v>93</v>
      </c>
      <c r="B97" s="72" t="s">
        <v>117</v>
      </c>
      <c r="C97" s="33"/>
      <c r="D97" s="74">
        <v>0</v>
      </c>
      <c r="E97" s="74">
        <v>0</v>
      </c>
      <c r="F97" s="32">
        <f>D97*E97</f>
        <v>0</v>
      </c>
      <c r="G97" s="8"/>
      <c r="H97" s="63">
        <v>0</v>
      </c>
      <c r="I97" s="13">
        <f>(F97*H97)</f>
        <v>0</v>
      </c>
      <c r="J97" s="13">
        <f>IF(E$113=0,0,I97/E$113)</f>
        <v>0</v>
      </c>
      <c r="K97" s="13">
        <f>(J97*G$2)</f>
        <v>0</v>
      </c>
      <c r="L97" s="217">
        <f>SUM(K97:K98)</f>
        <v>0</v>
      </c>
      <c r="M97" s="218">
        <f>SUM(F97:F98)*C$2</f>
        <v>0</v>
      </c>
      <c r="N97" s="10"/>
      <c r="O97" s="44" t="s">
        <v>93</v>
      </c>
      <c r="P97" s="72" t="s">
        <v>117</v>
      </c>
      <c r="Q97" s="33"/>
      <c r="R97" s="74">
        <v>0</v>
      </c>
      <c r="S97" s="74">
        <v>0</v>
      </c>
      <c r="T97" s="32">
        <f>R97*S97</f>
        <v>0</v>
      </c>
      <c r="U97" s="8"/>
      <c r="V97" s="63">
        <v>0</v>
      </c>
      <c r="W97" s="13">
        <f>(T97*V97)</f>
        <v>0</v>
      </c>
      <c r="X97" s="13">
        <f>IF(S$113=0,0,W97/S$113)</f>
        <v>0</v>
      </c>
      <c r="Y97" s="13">
        <f>(X97*U$2)</f>
        <v>0</v>
      </c>
      <c r="Z97" s="217">
        <f>SUM(Y97:Y98)</f>
        <v>0</v>
      </c>
      <c r="AA97" s="218">
        <f>SUM(T97:T98)*Q$2</f>
        <v>0</v>
      </c>
      <c r="AB97" s="10"/>
      <c r="AC97" s="44" t="s">
        <v>93</v>
      </c>
      <c r="AD97" s="72" t="s">
        <v>117</v>
      </c>
      <c r="AE97" s="33"/>
      <c r="AF97" s="74">
        <v>0</v>
      </c>
      <c r="AG97" s="74">
        <v>0</v>
      </c>
      <c r="AH97" s="32">
        <f t="shared" si="800"/>
        <v>0</v>
      </c>
      <c r="AI97" s="8"/>
      <c r="AJ97" s="63">
        <v>0</v>
      </c>
      <c r="AK97" s="13">
        <f t="shared" si="801"/>
        <v>0</v>
      </c>
      <c r="AL97" s="13">
        <f t="shared" si="802"/>
        <v>0</v>
      </c>
      <c r="AM97" s="13">
        <f t="shared" si="803"/>
        <v>0</v>
      </c>
      <c r="AN97" s="217">
        <f t="shared" ref="AN97" si="848">SUM(AM97:AM98)</f>
        <v>0</v>
      </c>
      <c r="AO97" s="218">
        <f t="shared" ref="AO97" si="849">SUM(AH97:AH98)*AE$2</f>
        <v>0</v>
      </c>
      <c r="AP97" s="10"/>
      <c r="AQ97" s="44" t="s">
        <v>93</v>
      </c>
      <c r="AR97" s="72" t="s">
        <v>117</v>
      </c>
      <c r="AS97" s="33"/>
      <c r="AT97" s="74">
        <v>0</v>
      </c>
      <c r="AU97" s="74">
        <v>0</v>
      </c>
      <c r="AV97" s="32">
        <f t="shared" si="806"/>
        <v>0</v>
      </c>
      <c r="AW97" s="8"/>
      <c r="AX97" s="63">
        <v>0</v>
      </c>
      <c r="AY97" s="13">
        <f t="shared" si="807"/>
        <v>0</v>
      </c>
      <c r="AZ97" s="13">
        <f t="shared" si="808"/>
        <v>0</v>
      </c>
      <c r="BA97" s="13">
        <f t="shared" si="809"/>
        <v>0</v>
      </c>
      <c r="BB97" s="217">
        <f t="shared" ref="BB97" si="850">SUM(BA97:BA98)</f>
        <v>0</v>
      </c>
      <c r="BC97" s="218">
        <f t="shared" ref="BC97" si="851">SUM(AV97:AV98)*AS$2</f>
        <v>0</v>
      </c>
      <c r="BD97" s="10"/>
      <c r="BE97" s="44" t="s">
        <v>93</v>
      </c>
      <c r="BF97" s="72" t="s">
        <v>117</v>
      </c>
      <c r="BG97" s="33"/>
      <c r="BH97" s="74">
        <v>0</v>
      </c>
      <c r="BI97" s="74">
        <v>0</v>
      </c>
      <c r="BJ97" s="32">
        <f t="shared" si="812"/>
        <v>0</v>
      </c>
      <c r="BK97" s="8"/>
      <c r="BL97" s="63">
        <v>0</v>
      </c>
      <c r="BM97" s="13">
        <f t="shared" si="813"/>
        <v>0</v>
      </c>
      <c r="BN97" s="13">
        <f t="shared" si="814"/>
        <v>0</v>
      </c>
      <c r="BO97" s="13">
        <f t="shared" si="815"/>
        <v>0</v>
      </c>
      <c r="BP97" s="217">
        <f t="shared" ref="BP97" si="852">SUM(BO97:BO98)</f>
        <v>0</v>
      </c>
      <c r="BQ97" s="218">
        <f t="shared" ref="BQ97" si="853">SUM(BJ97:BJ98)*BG$2</f>
        <v>0</v>
      </c>
      <c r="BR97" s="10"/>
      <c r="BS97" s="44" t="s">
        <v>93</v>
      </c>
      <c r="BT97" s="72" t="s">
        <v>117</v>
      </c>
      <c r="BU97" s="33"/>
      <c r="BV97" s="74">
        <v>0</v>
      </c>
      <c r="BW97" s="74">
        <v>0</v>
      </c>
      <c r="BX97" s="32">
        <f t="shared" si="818"/>
        <v>0</v>
      </c>
      <c r="BY97" s="8"/>
      <c r="BZ97" s="63">
        <v>0</v>
      </c>
      <c r="CA97" s="13">
        <f t="shared" si="819"/>
        <v>0</v>
      </c>
      <c r="CB97" s="13">
        <f t="shared" si="820"/>
        <v>0</v>
      </c>
      <c r="CC97" s="13">
        <f t="shared" si="821"/>
        <v>0</v>
      </c>
      <c r="CD97" s="217">
        <f t="shared" ref="CD97" si="854">SUM(CC97:CC98)</f>
        <v>0</v>
      </c>
      <c r="CE97" s="218">
        <f t="shared" ref="CE97" si="855">SUM(BX97:BX98)*BU$2</f>
        <v>0</v>
      </c>
      <c r="CF97" s="10"/>
      <c r="CG97" s="44" t="s">
        <v>93</v>
      </c>
      <c r="CH97" s="72" t="s">
        <v>117</v>
      </c>
      <c r="CI97" s="33"/>
      <c r="CJ97" s="74">
        <v>0</v>
      </c>
      <c r="CK97" s="74">
        <v>0</v>
      </c>
      <c r="CL97" s="32">
        <f t="shared" si="824"/>
        <v>0</v>
      </c>
      <c r="CM97" s="8"/>
      <c r="CN97" s="63">
        <v>0</v>
      </c>
      <c r="CO97" s="13">
        <f t="shared" si="825"/>
        <v>0</v>
      </c>
      <c r="CP97" s="13">
        <f t="shared" si="826"/>
        <v>0</v>
      </c>
      <c r="CQ97" s="13">
        <f t="shared" si="827"/>
        <v>0</v>
      </c>
      <c r="CR97" s="217">
        <f t="shared" ref="CR97" si="856">SUM(CQ97:CQ98)</f>
        <v>0</v>
      </c>
      <c r="CS97" s="218">
        <f t="shared" ref="CS97" si="857">SUM(CL97:CL98)*CI$2</f>
        <v>0</v>
      </c>
      <c r="CT97" s="10"/>
      <c r="CU97" s="44" t="s">
        <v>93</v>
      </c>
      <c r="CV97" s="72" t="s">
        <v>117</v>
      </c>
      <c r="CW97" s="33"/>
      <c r="CX97" s="74">
        <v>0</v>
      </c>
      <c r="CY97" s="74">
        <v>0</v>
      </c>
      <c r="CZ97" s="32">
        <f t="shared" si="830"/>
        <v>0</v>
      </c>
      <c r="DA97" s="8"/>
      <c r="DB97" s="63">
        <v>0</v>
      </c>
      <c r="DC97" s="13">
        <f t="shared" si="831"/>
        <v>0</v>
      </c>
      <c r="DD97" s="13">
        <f t="shared" si="832"/>
        <v>0</v>
      </c>
      <c r="DE97" s="13">
        <f t="shared" si="833"/>
        <v>0</v>
      </c>
      <c r="DF97" s="217">
        <f t="shared" ref="DF97" si="858">SUM(DE97:DE98)</f>
        <v>0</v>
      </c>
      <c r="DG97" s="218">
        <f t="shared" ref="DG97" si="859">SUM(CZ97:CZ98)*CW$2</f>
        <v>0</v>
      </c>
      <c r="DH97" s="10"/>
      <c r="DI97" s="44" t="s">
        <v>93</v>
      </c>
      <c r="DJ97" s="72" t="s">
        <v>117</v>
      </c>
      <c r="DK97" s="33"/>
      <c r="DL97" s="74">
        <v>0</v>
      </c>
      <c r="DM97" s="74">
        <v>0</v>
      </c>
      <c r="DN97" s="32">
        <f t="shared" si="836"/>
        <v>0</v>
      </c>
      <c r="DO97" s="8"/>
      <c r="DP97" s="63">
        <v>0</v>
      </c>
      <c r="DQ97" s="13">
        <f t="shared" si="837"/>
        <v>0</v>
      </c>
      <c r="DR97" s="13">
        <f t="shared" si="838"/>
        <v>0</v>
      </c>
      <c r="DS97" s="13">
        <f t="shared" si="839"/>
        <v>0</v>
      </c>
      <c r="DT97" s="217">
        <f t="shared" ref="DT97" si="860">SUM(DS97:DS98)</f>
        <v>0</v>
      </c>
      <c r="DU97" s="218">
        <f t="shared" ref="DU97" si="861">SUM(DN97:DN98)*DK$2</f>
        <v>0</v>
      </c>
      <c r="DV97" s="10"/>
      <c r="DW97" s="44" t="s">
        <v>93</v>
      </c>
      <c r="DX97" s="72" t="s">
        <v>117</v>
      </c>
      <c r="DY97" s="33"/>
      <c r="DZ97" s="74">
        <v>0</v>
      </c>
      <c r="EA97" s="74">
        <v>0</v>
      </c>
      <c r="EB97" s="32">
        <f t="shared" si="842"/>
        <v>0</v>
      </c>
      <c r="EC97" s="8"/>
      <c r="ED97" s="63">
        <v>0</v>
      </c>
      <c r="EE97" s="13">
        <f t="shared" si="843"/>
        <v>0</v>
      </c>
      <c r="EF97" s="13">
        <f t="shared" si="844"/>
        <v>0</v>
      </c>
      <c r="EG97" s="13">
        <f t="shared" si="845"/>
        <v>0</v>
      </c>
      <c r="EH97" s="217">
        <f t="shared" ref="EH97" si="862">SUM(EG97:EG98)</f>
        <v>0</v>
      </c>
      <c r="EI97" s="218">
        <f t="shared" ref="EI97" si="863">SUM(EB97:EB98)*DY$2</f>
        <v>0</v>
      </c>
      <c r="EJ97" s="10"/>
      <c r="EK97" s="44"/>
      <c r="EL97" s="295" t="s">
        <v>331</v>
      </c>
      <c r="EM97" s="296">
        <v>0</v>
      </c>
      <c r="EN97" s="297">
        <v>1</v>
      </c>
      <c r="EO97" s="190">
        <f>SUM(EP98:EP108)</f>
        <v>76.39</v>
      </c>
      <c r="EP97" s="107"/>
      <c r="EQ97" s="496">
        <f>SUM(EQ98:EQ108)</f>
        <v>0</v>
      </c>
      <c r="ER97" s="10"/>
      <c r="ES97" s="61"/>
      <c r="ET97" s="298" t="s">
        <v>330</v>
      </c>
      <c r="EU97" s="299"/>
      <c r="EV97" s="296">
        <v>0</v>
      </c>
      <c r="EW97" s="300">
        <v>1</v>
      </c>
      <c r="EX97" s="190">
        <f>SUM(EY98:EY108)</f>
        <v>47.54</v>
      </c>
      <c r="EY97" s="107"/>
      <c r="EZ97" s="496">
        <f>SUM(EZ98:EZ108)</f>
        <v>0</v>
      </c>
      <c r="FA97" s="88"/>
      <c r="FC97" s="44"/>
      <c r="FD97" s="302"/>
      <c r="FE97" s="87" t="s">
        <v>65</v>
      </c>
      <c r="FF97" s="95" t="s">
        <v>60</v>
      </c>
      <c r="FG97" s="14"/>
      <c r="FH97" s="72">
        <v>0.69</v>
      </c>
      <c r="FI97" s="496">
        <f t="shared" si="782"/>
        <v>0</v>
      </c>
      <c r="FJ97" s="10"/>
      <c r="FK97" s="302"/>
      <c r="FL97" s="61"/>
      <c r="FM97" s="61"/>
      <c r="FN97" s="87" t="s">
        <v>65</v>
      </c>
      <c r="FO97" s="95" t="s">
        <v>60</v>
      </c>
      <c r="FP97" s="14"/>
      <c r="FQ97" s="72">
        <v>0.83</v>
      </c>
      <c r="FR97" s="496">
        <f t="shared" si="783"/>
        <v>0</v>
      </c>
      <c r="FS97" s="88"/>
    </row>
    <row r="98" spans="1:175" x14ac:dyDescent="0.25">
      <c r="A98" s="44" t="s">
        <v>93</v>
      </c>
      <c r="B98" s="72" t="s">
        <v>117</v>
      </c>
      <c r="C98" s="33"/>
      <c r="D98" s="74">
        <v>0</v>
      </c>
      <c r="E98" s="74">
        <v>0</v>
      </c>
      <c r="F98" s="32">
        <f>D98*E98</f>
        <v>0</v>
      </c>
      <c r="G98" s="8"/>
      <c r="H98" s="63">
        <v>0</v>
      </c>
      <c r="I98" s="13">
        <f>(F98*H98)</f>
        <v>0</v>
      </c>
      <c r="J98" s="13">
        <f>IF(E$113=0,0,I98/E$113)</f>
        <v>0</v>
      </c>
      <c r="K98" s="13">
        <f>(J98*G$2)</f>
        <v>0</v>
      </c>
      <c r="L98" s="151"/>
      <c r="M98" s="155"/>
      <c r="N98" s="10"/>
      <c r="O98" s="44" t="s">
        <v>93</v>
      </c>
      <c r="P98" s="72" t="s">
        <v>117</v>
      </c>
      <c r="Q98" s="33"/>
      <c r="R98" s="74">
        <v>0</v>
      </c>
      <c r="S98" s="74">
        <v>0</v>
      </c>
      <c r="T98" s="32">
        <f>R98*S98</f>
        <v>0</v>
      </c>
      <c r="U98" s="8"/>
      <c r="V98" s="63">
        <v>0</v>
      </c>
      <c r="W98" s="13">
        <f>(T98*V98)</f>
        <v>0</v>
      </c>
      <c r="X98" s="13">
        <f>IF(S$113=0,0,W98/S$113)</f>
        <v>0</v>
      </c>
      <c r="Y98" s="13">
        <f>(X98*U$2)</f>
        <v>0</v>
      </c>
      <c r="Z98" s="151"/>
      <c r="AA98" s="155"/>
      <c r="AB98" s="10"/>
      <c r="AC98" s="44" t="s">
        <v>93</v>
      </c>
      <c r="AD98" s="72" t="s">
        <v>117</v>
      </c>
      <c r="AE98" s="33"/>
      <c r="AF98" s="74">
        <v>0</v>
      </c>
      <c r="AG98" s="74">
        <v>0</v>
      </c>
      <c r="AH98" s="32">
        <f t="shared" si="800"/>
        <v>0</v>
      </c>
      <c r="AI98" s="8"/>
      <c r="AJ98" s="63">
        <v>0</v>
      </c>
      <c r="AK98" s="13">
        <f t="shared" si="801"/>
        <v>0</v>
      </c>
      <c r="AL98" s="13">
        <f t="shared" si="802"/>
        <v>0</v>
      </c>
      <c r="AM98" s="13">
        <f t="shared" si="803"/>
        <v>0</v>
      </c>
      <c r="AN98" s="151"/>
      <c r="AO98" s="155"/>
      <c r="AP98" s="10"/>
      <c r="AQ98" s="44" t="s">
        <v>93</v>
      </c>
      <c r="AR98" s="72" t="s">
        <v>117</v>
      </c>
      <c r="AS98" s="33"/>
      <c r="AT98" s="74">
        <v>0</v>
      </c>
      <c r="AU98" s="74">
        <v>0</v>
      </c>
      <c r="AV98" s="32">
        <f t="shared" si="806"/>
        <v>0</v>
      </c>
      <c r="AW98" s="8"/>
      <c r="AX98" s="63">
        <v>0</v>
      </c>
      <c r="AY98" s="13">
        <f t="shared" si="807"/>
        <v>0</v>
      </c>
      <c r="AZ98" s="13">
        <f t="shared" si="808"/>
        <v>0</v>
      </c>
      <c r="BA98" s="13">
        <f t="shared" si="809"/>
        <v>0</v>
      </c>
      <c r="BB98" s="151"/>
      <c r="BC98" s="155"/>
      <c r="BD98" s="10"/>
      <c r="BE98" s="44" t="s">
        <v>93</v>
      </c>
      <c r="BF98" s="72" t="s">
        <v>117</v>
      </c>
      <c r="BG98" s="33"/>
      <c r="BH98" s="74">
        <v>0</v>
      </c>
      <c r="BI98" s="74">
        <v>0</v>
      </c>
      <c r="BJ98" s="32">
        <f t="shared" si="812"/>
        <v>0</v>
      </c>
      <c r="BK98" s="8"/>
      <c r="BL98" s="63">
        <v>0</v>
      </c>
      <c r="BM98" s="13">
        <f t="shared" si="813"/>
        <v>0</v>
      </c>
      <c r="BN98" s="13">
        <f t="shared" si="814"/>
        <v>0</v>
      </c>
      <c r="BO98" s="13">
        <f t="shared" si="815"/>
        <v>0</v>
      </c>
      <c r="BP98" s="151"/>
      <c r="BQ98" s="155"/>
      <c r="BR98" s="10"/>
      <c r="BS98" s="44" t="s">
        <v>93</v>
      </c>
      <c r="BT98" s="72" t="s">
        <v>117</v>
      </c>
      <c r="BU98" s="33"/>
      <c r="BV98" s="74">
        <v>0</v>
      </c>
      <c r="BW98" s="74">
        <v>0</v>
      </c>
      <c r="BX98" s="32">
        <f t="shared" si="818"/>
        <v>0</v>
      </c>
      <c r="BY98" s="8"/>
      <c r="BZ98" s="63">
        <v>0</v>
      </c>
      <c r="CA98" s="13">
        <f t="shared" si="819"/>
        <v>0</v>
      </c>
      <c r="CB98" s="13">
        <f t="shared" si="820"/>
        <v>0</v>
      </c>
      <c r="CC98" s="13">
        <f t="shared" si="821"/>
        <v>0</v>
      </c>
      <c r="CD98" s="151"/>
      <c r="CE98" s="155"/>
      <c r="CF98" s="10"/>
      <c r="CG98" s="44" t="s">
        <v>93</v>
      </c>
      <c r="CH98" s="72" t="s">
        <v>117</v>
      </c>
      <c r="CI98" s="33"/>
      <c r="CJ98" s="74">
        <v>0</v>
      </c>
      <c r="CK98" s="74">
        <v>0</v>
      </c>
      <c r="CL98" s="32">
        <f t="shared" si="824"/>
        <v>0</v>
      </c>
      <c r="CM98" s="8"/>
      <c r="CN98" s="63">
        <v>0</v>
      </c>
      <c r="CO98" s="13">
        <f t="shared" si="825"/>
        <v>0</v>
      </c>
      <c r="CP98" s="13">
        <f t="shared" si="826"/>
        <v>0</v>
      </c>
      <c r="CQ98" s="13">
        <f t="shared" si="827"/>
        <v>0</v>
      </c>
      <c r="CR98" s="151"/>
      <c r="CS98" s="155"/>
      <c r="CT98" s="10"/>
      <c r="CU98" s="44" t="s">
        <v>93</v>
      </c>
      <c r="CV98" s="72" t="s">
        <v>117</v>
      </c>
      <c r="CW98" s="33"/>
      <c r="CX98" s="74">
        <v>0</v>
      </c>
      <c r="CY98" s="74">
        <v>0</v>
      </c>
      <c r="CZ98" s="32">
        <f t="shared" si="830"/>
        <v>0</v>
      </c>
      <c r="DA98" s="8"/>
      <c r="DB98" s="63">
        <v>0</v>
      </c>
      <c r="DC98" s="13">
        <f t="shared" si="831"/>
        <v>0</v>
      </c>
      <c r="DD98" s="13">
        <f t="shared" si="832"/>
        <v>0</v>
      </c>
      <c r="DE98" s="13">
        <f t="shared" si="833"/>
        <v>0</v>
      </c>
      <c r="DF98" s="151"/>
      <c r="DG98" s="155"/>
      <c r="DH98" s="10"/>
      <c r="DI98" s="44" t="s">
        <v>93</v>
      </c>
      <c r="DJ98" s="72" t="s">
        <v>117</v>
      </c>
      <c r="DK98" s="33"/>
      <c r="DL98" s="74">
        <v>0</v>
      </c>
      <c r="DM98" s="74">
        <v>0</v>
      </c>
      <c r="DN98" s="32">
        <f t="shared" si="836"/>
        <v>0</v>
      </c>
      <c r="DO98" s="8"/>
      <c r="DP98" s="63">
        <v>0</v>
      </c>
      <c r="DQ98" s="13">
        <f t="shared" si="837"/>
        <v>0</v>
      </c>
      <c r="DR98" s="13">
        <f t="shared" si="838"/>
        <v>0</v>
      </c>
      <c r="DS98" s="13">
        <f t="shared" si="839"/>
        <v>0</v>
      </c>
      <c r="DT98" s="151"/>
      <c r="DU98" s="155"/>
      <c r="DV98" s="10"/>
      <c r="DW98" s="44" t="s">
        <v>93</v>
      </c>
      <c r="DX98" s="72" t="s">
        <v>117</v>
      </c>
      <c r="DY98" s="33"/>
      <c r="DZ98" s="74">
        <v>0</v>
      </c>
      <c r="EA98" s="74">
        <v>0</v>
      </c>
      <c r="EB98" s="32">
        <f t="shared" si="842"/>
        <v>0</v>
      </c>
      <c r="EC98" s="8"/>
      <c r="ED98" s="63">
        <v>0</v>
      </c>
      <c r="EE98" s="13">
        <f t="shared" si="843"/>
        <v>0</v>
      </c>
      <c r="EF98" s="13">
        <f t="shared" si="844"/>
        <v>0</v>
      </c>
      <c r="EG98" s="13">
        <f t="shared" si="845"/>
        <v>0</v>
      </c>
      <c r="EH98" s="151"/>
      <c r="EI98" s="155"/>
      <c r="EJ98" s="10"/>
      <c r="EK98" s="44"/>
      <c r="EL98" s="302"/>
      <c r="EM98" s="87" t="s">
        <v>90</v>
      </c>
      <c r="EN98" s="95" t="s">
        <v>111</v>
      </c>
      <c r="EO98" s="14"/>
      <c r="EP98" s="72">
        <v>27.32</v>
      </c>
      <c r="EQ98" s="496">
        <f t="shared" ref="EQ98:EQ108" si="864">EM$97*EN$97*EP98</f>
        <v>0</v>
      </c>
      <c r="ER98" s="10"/>
      <c r="ES98" s="61"/>
      <c r="ET98" s="302"/>
      <c r="EU98" s="61"/>
      <c r="EV98" s="87" t="s">
        <v>90</v>
      </c>
      <c r="EW98" s="95" t="s">
        <v>111</v>
      </c>
      <c r="EX98" s="14"/>
      <c r="EY98" s="72">
        <v>3.29</v>
      </c>
      <c r="EZ98" s="496">
        <f t="shared" ref="EZ98:EZ108" si="865">EV$97*EW$97*EY98</f>
        <v>0</v>
      </c>
      <c r="FA98" s="88"/>
      <c r="FC98" s="44"/>
      <c r="FD98" s="302"/>
      <c r="FE98" s="87" t="s">
        <v>72</v>
      </c>
      <c r="FF98" s="8" t="s">
        <v>154</v>
      </c>
      <c r="FG98" s="61"/>
      <c r="FH98" s="72">
        <v>2.4700000000000002</v>
      </c>
      <c r="FI98" s="496">
        <f t="shared" si="782"/>
        <v>0</v>
      </c>
      <c r="FJ98" s="10"/>
      <c r="FK98" s="302"/>
      <c r="FL98" s="61"/>
      <c r="FM98" s="61"/>
      <c r="FN98" s="87" t="s">
        <v>72</v>
      </c>
      <c r="FO98" s="8" t="s">
        <v>154</v>
      </c>
      <c r="FP98" s="61"/>
      <c r="FQ98" s="72">
        <v>2.27</v>
      </c>
      <c r="FR98" s="496">
        <f t="shared" si="783"/>
        <v>0</v>
      </c>
      <c r="FS98" s="88"/>
    </row>
    <row r="99" spans="1:175" x14ac:dyDescent="0.25">
      <c r="A99" s="44"/>
      <c r="B99" s="96"/>
      <c r="C99" s="33"/>
      <c r="D99" s="33"/>
      <c r="E99" s="303"/>
      <c r="F99" s="942" t="s">
        <v>45</v>
      </c>
      <c r="G99" s="33"/>
      <c r="H99" s="286" t="s">
        <v>36</v>
      </c>
      <c r="I99" s="13"/>
      <c r="J99" s="13"/>
      <c r="K99" s="13"/>
      <c r="L99" s="201" t="s">
        <v>281</v>
      </c>
      <c r="M99" s="155"/>
      <c r="N99" s="10"/>
      <c r="O99" s="44"/>
      <c r="P99" s="96"/>
      <c r="Q99" s="33"/>
      <c r="R99" s="33"/>
      <c r="S99" s="303"/>
      <c r="T99" s="942" t="s">
        <v>45</v>
      </c>
      <c r="U99" s="33"/>
      <c r="V99" s="286" t="s">
        <v>36</v>
      </c>
      <c r="W99" s="13"/>
      <c r="X99" s="13"/>
      <c r="Y99" s="13"/>
      <c r="Z99" s="201" t="s">
        <v>281</v>
      </c>
      <c r="AA99" s="155"/>
      <c r="AB99" s="10"/>
      <c r="AC99" s="44"/>
      <c r="AD99" s="96"/>
      <c r="AE99" s="33"/>
      <c r="AF99" s="33"/>
      <c r="AG99" s="303"/>
      <c r="AH99" s="942" t="s">
        <v>45</v>
      </c>
      <c r="AI99" s="33"/>
      <c r="AJ99" s="286" t="s">
        <v>36</v>
      </c>
      <c r="AK99" s="13"/>
      <c r="AL99" s="13"/>
      <c r="AM99" s="13"/>
      <c r="AN99" s="201" t="s">
        <v>281</v>
      </c>
      <c r="AO99" s="155"/>
      <c r="AP99" s="10"/>
      <c r="AQ99" s="44"/>
      <c r="AR99" s="96"/>
      <c r="AS99" s="33"/>
      <c r="AT99" s="33"/>
      <c r="AU99" s="303"/>
      <c r="AV99" s="942" t="s">
        <v>45</v>
      </c>
      <c r="AW99" s="33"/>
      <c r="AX99" s="286" t="s">
        <v>36</v>
      </c>
      <c r="AY99" s="13"/>
      <c r="AZ99" s="13"/>
      <c r="BA99" s="13"/>
      <c r="BB99" s="201" t="s">
        <v>281</v>
      </c>
      <c r="BC99" s="155"/>
      <c r="BD99" s="10"/>
      <c r="BE99" s="44"/>
      <c r="BF99" s="96"/>
      <c r="BG99" s="33"/>
      <c r="BH99" s="33"/>
      <c r="BI99" s="303"/>
      <c r="BJ99" s="942" t="s">
        <v>45</v>
      </c>
      <c r="BK99" s="33"/>
      <c r="BL99" s="286" t="s">
        <v>36</v>
      </c>
      <c r="BM99" s="13"/>
      <c r="BN99" s="13"/>
      <c r="BO99" s="13"/>
      <c r="BP99" s="201" t="s">
        <v>281</v>
      </c>
      <c r="BQ99" s="155"/>
      <c r="BR99" s="10"/>
      <c r="BS99" s="44"/>
      <c r="BT99" s="96"/>
      <c r="BU99" s="33"/>
      <c r="BV99" s="33"/>
      <c r="BW99" s="303"/>
      <c r="BX99" s="942" t="s">
        <v>45</v>
      </c>
      <c r="BY99" s="33"/>
      <c r="BZ99" s="286" t="s">
        <v>36</v>
      </c>
      <c r="CA99" s="13"/>
      <c r="CB99" s="13"/>
      <c r="CC99" s="13"/>
      <c r="CD99" s="201" t="s">
        <v>281</v>
      </c>
      <c r="CE99" s="155"/>
      <c r="CF99" s="10"/>
      <c r="CG99" s="44"/>
      <c r="CH99" s="96"/>
      <c r="CI99" s="33"/>
      <c r="CJ99" s="33"/>
      <c r="CK99" s="303"/>
      <c r="CL99" s="942" t="s">
        <v>45</v>
      </c>
      <c r="CM99" s="33"/>
      <c r="CN99" s="286" t="s">
        <v>36</v>
      </c>
      <c r="CO99" s="13"/>
      <c r="CP99" s="13"/>
      <c r="CQ99" s="13"/>
      <c r="CR99" s="201" t="s">
        <v>281</v>
      </c>
      <c r="CS99" s="155"/>
      <c r="CT99" s="10"/>
      <c r="CU99" s="44"/>
      <c r="CV99" s="96"/>
      <c r="CW99" s="33"/>
      <c r="CX99" s="33"/>
      <c r="CY99" s="303"/>
      <c r="CZ99" s="942" t="s">
        <v>45</v>
      </c>
      <c r="DA99" s="33"/>
      <c r="DB99" s="286" t="s">
        <v>36</v>
      </c>
      <c r="DC99" s="13"/>
      <c r="DD99" s="13"/>
      <c r="DE99" s="13"/>
      <c r="DF99" s="201" t="s">
        <v>281</v>
      </c>
      <c r="DG99" s="155"/>
      <c r="DH99" s="10"/>
      <c r="DI99" s="44"/>
      <c r="DJ99" s="96"/>
      <c r="DK99" s="33"/>
      <c r="DL99" s="33"/>
      <c r="DM99" s="303"/>
      <c r="DN99" s="942" t="s">
        <v>45</v>
      </c>
      <c r="DO99" s="33"/>
      <c r="DP99" s="286" t="s">
        <v>36</v>
      </c>
      <c r="DQ99" s="13"/>
      <c r="DR99" s="13"/>
      <c r="DS99" s="13"/>
      <c r="DT99" s="201" t="s">
        <v>281</v>
      </c>
      <c r="DU99" s="155"/>
      <c r="DV99" s="10"/>
      <c r="DW99" s="44"/>
      <c r="DX99" s="96"/>
      <c r="DY99" s="33"/>
      <c r="DZ99" s="33"/>
      <c r="EA99" s="303"/>
      <c r="EB99" s="942" t="s">
        <v>45</v>
      </c>
      <c r="EC99" s="33"/>
      <c r="ED99" s="286" t="s">
        <v>36</v>
      </c>
      <c r="EE99" s="13"/>
      <c r="EF99" s="13"/>
      <c r="EG99" s="13"/>
      <c r="EH99" s="201" t="s">
        <v>281</v>
      </c>
      <c r="EI99" s="155"/>
      <c r="EJ99" s="10"/>
      <c r="EK99" s="44"/>
      <c r="EL99" s="302"/>
      <c r="EM99" s="87" t="s">
        <v>99</v>
      </c>
      <c r="EN99" s="95" t="s">
        <v>112</v>
      </c>
      <c r="EO99" s="14"/>
      <c r="EP99" s="72">
        <v>2.56</v>
      </c>
      <c r="EQ99" s="496">
        <f t="shared" si="864"/>
        <v>0</v>
      </c>
      <c r="ER99" s="10"/>
      <c r="ES99" s="61"/>
      <c r="ET99" s="302"/>
      <c r="EU99" s="61"/>
      <c r="EV99" s="87" t="s">
        <v>99</v>
      </c>
      <c r="EW99" s="95" t="s">
        <v>112</v>
      </c>
      <c r="EX99" s="14"/>
      <c r="EY99" s="72">
        <v>7.43</v>
      </c>
      <c r="EZ99" s="496">
        <f t="shared" si="865"/>
        <v>0</v>
      </c>
      <c r="FA99" s="88"/>
      <c r="FC99" s="44"/>
      <c r="FD99" s="302"/>
      <c r="FE99" s="87" t="s">
        <v>76</v>
      </c>
      <c r="FF99" s="11" t="s">
        <v>53</v>
      </c>
      <c r="FG99" s="14"/>
      <c r="FH99" s="72">
        <v>0</v>
      </c>
      <c r="FI99" s="496">
        <f t="shared" si="782"/>
        <v>0</v>
      </c>
      <c r="FJ99" s="10"/>
      <c r="FK99" s="302"/>
      <c r="FL99" s="61"/>
      <c r="FM99" s="61"/>
      <c r="FN99" s="87" t="s">
        <v>76</v>
      </c>
      <c r="FO99" s="11" t="s">
        <v>53</v>
      </c>
      <c r="FP99" s="14"/>
      <c r="FQ99" s="72">
        <v>0</v>
      </c>
      <c r="FR99" s="496">
        <f t="shared" si="783"/>
        <v>0</v>
      </c>
      <c r="FS99" s="88"/>
    </row>
    <row r="100" spans="1:175" x14ac:dyDescent="0.25">
      <c r="A100" s="44" t="s">
        <v>94</v>
      </c>
      <c r="B100" s="96" t="s">
        <v>95</v>
      </c>
      <c r="C100" s="8"/>
      <c r="D100" s="17"/>
      <c r="E100" s="8"/>
      <c r="F100" s="74">
        <v>0</v>
      </c>
      <c r="G100" s="17"/>
      <c r="H100" s="63">
        <v>0</v>
      </c>
      <c r="I100" s="13">
        <f>(F100*H100)</f>
        <v>0</v>
      </c>
      <c r="J100" s="13">
        <f>IF(E$113=0,0,I100/E$113)</f>
        <v>0</v>
      </c>
      <c r="K100" s="13">
        <f>(J100*G$2)</f>
        <v>0</v>
      </c>
      <c r="L100" s="219">
        <f>SUM(K100:K104)</f>
        <v>0</v>
      </c>
      <c r="M100" s="155"/>
      <c r="N100" s="10"/>
      <c r="O100" s="44" t="s">
        <v>94</v>
      </c>
      <c r="P100" s="96" t="s">
        <v>95</v>
      </c>
      <c r="Q100" s="8"/>
      <c r="R100" s="17"/>
      <c r="S100" s="8"/>
      <c r="T100" s="74">
        <v>0</v>
      </c>
      <c r="U100" s="17"/>
      <c r="V100" s="63">
        <v>0</v>
      </c>
      <c r="W100" s="13">
        <f>(T100*V100)</f>
        <v>0</v>
      </c>
      <c r="X100" s="13">
        <f>IF(S$113=0,0,W100/S$113)</f>
        <v>0</v>
      </c>
      <c r="Y100" s="13">
        <f>(X100*U$2)</f>
        <v>0</v>
      </c>
      <c r="Z100" s="219">
        <f>SUM(Y100:Y104)</f>
        <v>0</v>
      </c>
      <c r="AA100" s="155"/>
      <c r="AB100" s="10"/>
      <c r="AC100" s="44" t="s">
        <v>94</v>
      </c>
      <c r="AD100" s="96" t="s">
        <v>95</v>
      </c>
      <c r="AE100" s="8"/>
      <c r="AF100" s="17"/>
      <c r="AG100" s="8"/>
      <c r="AH100" s="74">
        <v>0</v>
      </c>
      <c r="AI100" s="17"/>
      <c r="AJ100" s="63">
        <v>0</v>
      </c>
      <c r="AK100" s="13">
        <f t="shared" ref="AK100:AK104" si="866">(AH100*AJ100)</f>
        <v>0</v>
      </c>
      <c r="AL100" s="13">
        <f t="shared" ref="AL100:AL104" si="867">IF(AG$113=0,0,AK100/AG$113)</f>
        <v>0</v>
      </c>
      <c r="AM100" s="13">
        <f t="shared" ref="AM100:AM104" si="868">(AL100*AI$2)</f>
        <v>0</v>
      </c>
      <c r="AN100" s="219">
        <f t="shared" ref="AN100" si="869">SUM(AM100:AM104)</f>
        <v>0</v>
      </c>
      <c r="AO100" s="155"/>
      <c r="AP100" s="10"/>
      <c r="AQ100" s="44" t="s">
        <v>94</v>
      </c>
      <c r="AR100" s="96" t="s">
        <v>95</v>
      </c>
      <c r="AS100" s="8"/>
      <c r="AT100" s="17"/>
      <c r="AU100" s="8"/>
      <c r="AV100" s="74">
        <v>0</v>
      </c>
      <c r="AW100" s="17"/>
      <c r="AX100" s="63">
        <v>0</v>
      </c>
      <c r="AY100" s="13">
        <f t="shared" ref="AY100:AY104" si="870">(AV100*AX100)</f>
        <v>0</v>
      </c>
      <c r="AZ100" s="13">
        <f t="shared" ref="AZ100:AZ104" si="871">IF(AU$113=0,0,AY100/AU$113)</f>
        <v>0</v>
      </c>
      <c r="BA100" s="13">
        <f t="shared" ref="BA100:BA104" si="872">(AZ100*AW$2)</f>
        <v>0</v>
      </c>
      <c r="BB100" s="219">
        <f t="shared" ref="BB100" si="873">SUM(BA100:BA104)</f>
        <v>0</v>
      </c>
      <c r="BC100" s="155"/>
      <c r="BD100" s="10"/>
      <c r="BE100" s="44" t="s">
        <v>94</v>
      </c>
      <c r="BF100" s="96" t="s">
        <v>95</v>
      </c>
      <c r="BG100" s="8"/>
      <c r="BH100" s="17"/>
      <c r="BI100" s="8"/>
      <c r="BJ100" s="74">
        <v>0</v>
      </c>
      <c r="BK100" s="17"/>
      <c r="BL100" s="63">
        <v>0</v>
      </c>
      <c r="BM100" s="13">
        <f t="shared" ref="BM100:BM104" si="874">(BJ100*BL100)</f>
        <v>0</v>
      </c>
      <c r="BN100" s="13">
        <f t="shared" ref="BN100:BN104" si="875">IF(BI$113=0,0,BM100/BI$113)</f>
        <v>0</v>
      </c>
      <c r="BO100" s="13">
        <f t="shared" ref="BO100:BO104" si="876">(BN100*BK$2)</f>
        <v>0</v>
      </c>
      <c r="BP100" s="219">
        <f t="shared" ref="BP100" si="877">SUM(BO100:BO104)</f>
        <v>0</v>
      </c>
      <c r="BQ100" s="155"/>
      <c r="BR100" s="10"/>
      <c r="BS100" s="44" t="s">
        <v>94</v>
      </c>
      <c r="BT100" s="96" t="s">
        <v>95</v>
      </c>
      <c r="BU100" s="8"/>
      <c r="BV100" s="17"/>
      <c r="BW100" s="8"/>
      <c r="BX100" s="74">
        <v>0</v>
      </c>
      <c r="BY100" s="17"/>
      <c r="BZ100" s="63">
        <v>0</v>
      </c>
      <c r="CA100" s="13">
        <f t="shared" ref="CA100:CA104" si="878">(BX100*BZ100)</f>
        <v>0</v>
      </c>
      <c r="CB100" s="13">
        <f t="shared" ref="CB100:CB104" si="879">IF(BW$113=0,0,CA100/BW$113)</f>
        <v>0</v>
      </c>
      <c r="CC100" s="13">
        <f t="shared" ref="CC100:CC104" si="880">(CB100*BY$2)</f>
        <v>0</v>
      </c>
      <c r="CD100" s="219">
        <f t="shared" ref="CD100" si="881">SUM(CC100:CC104)</f>
        <v>0</v>
      </c>
      <c r="CE100" s="155"/>
      <c r="CF100" s="10"/>
      <c r="CG100" s="44" t="s">
        <v>94</v>
      </c>
      <c r="CH100" s="96" t="s">
        <v>95</v>
      </c>
      <c r="CI100" s="8"/>
      <c r="CJ100" s="17"/>
      <c r="CK100" s="8"/>
      <c r="CL100" s="74">
        <v>0</v>
      </c>
      <c r="CM100" s="17"/>
      <c r="CN100" s="63">
        <v>0</v>
      </c>
      <c r="CO100" s="13">
        <f t="shared" ref="CO100:CO104" si="882">(CL100*CN100)</f>
        <v>0</v>
      </c>
      <c r="CP100" s="13">
        <f t="shared" ref="CP100:CP104" si="883">IF(CK$113=0,0,CO100/CK$113)</f>
        <v>0</v>
      </c>
      <c r="CQ100" s="13">
        <f t="shared" ref="CQ100:CQ104" si="884">(CP100*CM$2)</f>
        <v>0</v>
      </c>
      <c r="CR100" s="219">
        <f t="shared" ref="CR100" si="885">SUM(CQ100:CQ104)</f>
        <v>0</v>
      </c>
      <c r="CS100" s="155"/>
      <c r="CT100" s="10"/>
      <c r="CU100" s="44" t="s">
        <v>94</v>
      </c>
      <c r="CV100" s="96" t="s">
        <v>95</v>
      </c>
      <c r="CW100" s="8"/>
      <c r="CX100" s="17"/>
      <c r="CY100" s="8"/>
      <c r="CZ100" s="74">
        <v>0</v>
      </c>
      <c r="DA100" s="17"/>
      <c r="DB100" s="63">
        <v>0</v>
      </c>
      <c r="DC100" s="13">
        <f t="shared" ref="DC100:DC104" si="886">(CZ100*DB100)</f>
        <v>0</v>
      </c>
      <c r="DD100" s="13">
        <f t="shared" ref="DD100:DD104" si="887">IF(CY$113=0,0,DC100/CY$113)</f>
        <v>0</v>
      </c>
      <c r="DE100" s="13">
        <f t="shared" ref="DE100:DE104" si="888">(DD100*DA$2)</f>
        <v>0</v>
      </c>
      <c r="DF100" s="219">
        <f t="shared" ref="DF100" si="889">SUM(DE100:DE104)</f>
        <v>0</v>
      </c>
      <c r="DG100" s="155"/>
      <c r="DH100" s="10"/>
      <c r="DI100" s="44" t="s">
        <v>94</v>
      </c>
      <c r="DJ100" s="96" t="s">
        <v>95</v>
      </c>
      <c r="DK100" s="8"/>
      <c r="DL100" s="17"/>
      <c r="DM100" s="8"/>
      <c r="DN100" s="74">
        <v>0</v>
      </c>
      <c r="DO100" s="17"/>
      <c r="DP100" s="63">
        <v>0</v>
      </c>
      <c r="DQ100" s="13">
        <f t="shared" ref="DQ100:DQ104" si="890">(DN100*DP100)</f>
        <v>0</v>
      </c>
      <c r="DR100" s="13">
        <f t="shared" ref="DR100:DR104" si="891">IF(DM$113=0,0,DQ100/DM$113)</f>
        <v>0</v>
      </c>
      <c r="DS100" s="13">
        <f t="shared" ref="DS100:DS104" si="892">(DR100*DO$2)</f>
        <v>0</v>
      </c>
      <c r="DT100" s="219">
        <f t="shared" ref="DT100" si="893">SUM(DS100:DS104)</f>
        <v>0</v>
      </c>
      <c r="DU100" s="155"/>
      <c r="DV100" s="10"/>
      <c r="DW100" s="44" t="s">
        <v>94</v>
      </c>
      <c r="DX100" s="96" t="s">
        <v>95</v>
      </c>
      <c r="DY100" s="8"/>
      <c r="DZ100" s="17"/>
      <c r="EA100" s="8"/>
      <c r="EB100" s="74">
        <v>0</v>
      </c>
      <c r="EC100" s="17"/>
      <c r="ED100" s="63">
        <v>0</v>
      </c>
      <c r="EE100" s="13">
        <f t="shared" ref="EE100:EE104" si="894">(EB100*ED100)</f>
        <v>0</v>
      </c>
      <c r="EF100" s="13">
        <f t="shared" ref="EF100:EF104" si="895">IF(EA$113=0,0,EE100/EA$113)</f>
        <v>0</v>
      </c>
      <c r="EG100" s="13">
        <f t="shared" ref="EG100:EG104" si="896">(EF100*EC$2)</f>
        <v>0</v>
      </c>
      <c r="EH100" s="219">
        <f t="shared" ref="EH100" si="897">SUM(EG100:EG104)</f>
        <v>0</v>
      </c>
      <c r="EI100" s="155"/>
      <c r="EJ100" s="10"/>
      <c r="EK100" s="44"/>
      <c r="EL100" s="302"/>
      <c r="EM100" s="87" t="s">
        <v>91</v>
      </c>
      <c r="EN100" s="95" t="s">
        <v>321</v>
      </c>
      <c r="EO100" s="14"/>
      <c r="EP100" s="72">
        <v>0</v>
      </c>
      <c r="EQ100" s="496">
        <f t="shared" si="864"/>
        <v>0</v>
      </c>
      <c r="ER100" s="10"/>
      <c r="ES100" s="61"/>
      <c r="ET100" s="302"/>
      <c r="EU100" s="61"/>
      <c r="EV100" s="87" t="s">
        <v>91</v>
      </c>
      <c r="EW100" s="95" t="s">
        <v>321</v>
      </c>
      <c r="EX100" s="14"/>
      <c r="EY100" s="72">
        <v>0</v>
      </c>
      <c r="EZ100" s="496">
        <f t="shared" si="865"/>
        <v>0</v>
      </c>
      <c r="FA100" s="88"/>
      <c r="FC100" s="44"/>
      <c r="FD100" s="302"/>
      <c r="FE100" s="87" t="s">
        <v>105</v>
      </c>
      <c r="FF100" s="11" t="s">
        <v>57</v>
      </c>
      <c r="FG100" s="14"/>
      <c r="FH100" s="72">
        <v>13.2</v>
      </c>
      <c r="FI100" s="496">
        <f t="shared" si="782"/>
        <v>0</v>
      </c>
      <c r="FJ100" s="10"/>
      <c r="FK100" s="302"/>
      <c r="FL100" s="61"/>
      <c r="FM100" s="61"/>
      <c r="FN100" s="87" t="s">
        <v>105</v>
      </c>
      <c r="FO100" s="11" t="s">
        <v>57</v>
      </c>
      <c r="FP100" s="14"/>
      <c r="FQ100" s="72">
        <v>7.85</v>
      </c>
      <c r="FR100" s="496">
        <f t="shared" si="783"/>
        <v>0</v>
      </c>
      <c r="FS100" s="88"/>
    </row>
    <row r="101" spans="1:175" x14ac:dyDescent="0.25">
      <c r="A101" s="44" t="s">
        <v>94</v>
      </c>
      <c r="B101" s="96" t="s">
        <v>95</v>
      </c>
      <c r="C101" s="8"/>
      <c r="D101" s="17"/>
      <c r="E101" s="8"/>
      <c r="F101" s="74">
        <v>0</v>
      </c>
      <c r="G101" s="17"/>
      <c r="H101" s="63">
        <v>0</v>
      </c>
      <c r="I101" s="13">
        <f>(F101*H101)</f>
        <v>0</v>
      </c>
      <c r="J101" s="13">
        <f>IF(E$113=0,0,I101/E$113)</f>
        <v>0</v>
      </c>
      <c r="K101" s="13">
        <f>(J101*G$2)</f>
        <v>0</v>
      </c>
      <c r="L101" s="151"/>
      <c r="M101" s="155"/>
      <c r="N101" s="10"/>
      <c r="O101" s="44" t="s">
        <v>94</v>
      </c>
      <c r="P101" s="96" t="s">
        <v>95</v>
      </c>
      <c r="Q101" s="8"/>
      <c r="R101" s="17"/>
      <c r="S101" s="8"/>
      <c r="T101" s="74">
        <v>0</v>
      </c>
      <c r="U101" s="17"/>
      <c r="V101" s="63">
        <v>0</v>
      </c>
      <c r="W101" s="13">
        <f>(T101*V101)</f>
        <v>0</v>
      </c>
      <c r="X101" s="13">
        <f>IF(S$113=0,0,W101/S$113)</f>
        <v>0</v>
      </c>
      <c r="Y101" s="13">
        <f>(X101*U$2)</f>
        <v>0</v>
      </c>
      <c r="Z101" s="151"/>
      <c r="AA101" s="155"/>
      <c r="AB101" s="10"/>
      <c r="AC101" s="44" t="s">
        <v>94</v>
      </c>
      <c r="AD101" s="96" t="s">
        <v>95</v>
      </c>
      <c r="AE101" s="8"/>
      <c r="AF101" s="17"/>
      <c r="AG101" s="8"/>
      <c r="AH101" s="74">
        <v>0</v>
      </c>
      <c r="AI101" s="17"/>
      <c r="AJ101" s="63">
        <v>0</v>
      </c>
      <c r="AK101" s="13">
        <f t="shared" si="866"/>
        <v>0</v>
      </c>
      <c r="AL101" s="13">
        <f t="shared" si="867"/>
        <v>0</v>
      </c>
      <c r="AM101" s="13">
        <f t="shared" si="868"/>
        <v>0</v>
      </c>
      <c r="AN101" s="151"/>
      <c r="AO101" s="155"/>
      <c r="AP101" s="10"/>
      <c r="AQ101" s="44" t="s">
        <v>94</v>
      </c>
      <c r="AR101" s="96" t="s">
        <v>95</v>
      </c>
      <c r="AS101" s="8"/>
      <c r="AT101" s="17"/>
      <c r="AU101" s="8"/>
      <c r="AV101" s="74">
        <v>0</v>
      </c>
      <c r="AW101" s="17"/>
      <c r="AX101" s="63">
        <v>0</v>
      </c>
      <c r="AY101" s="13">
        <f t="shared" si="870"/>
        <v>0</v>
      </c>
      <c r="AZ101" s="13">
        <f t="shared" si="871"/>
        <v>0</v>
      </c>
      <c r="BA101" s="13">
        <f t="shared" si="872"/>
        <v>0</v>
      </c>
      <c r="BB101" s="151"/>
      <c r="BC101" s="155"/>
      <c r="BD101" s="10"/>
      <c r="BE101" s="44" t="s">
        <v>94</v>
      </c>
      <c r="BF101" s="96" t="s">
        <v>95</v>
      </c>
      <c r="BG101" s="8"/>
      <c r="BH101" s="17"/>
      <c r="BI101" s="8"/>
      <c r="BJ101" s="74">
        <v>0</v>
      </c>
      <c r="BK101" s="17"/>
      <c r="BL101" s="63">
        <v>0</v>
      </c>
      <c r="BM101" s="13">
        <f t="shared" si="874"/>
        <v>0</v>
      </c>
      <c r="BN101" s="13">
        <f t="shared" si="875"/>
        <v>0</v>
      </c>
      <c r="BO101" s="13">
        <f t="shared" si="876"/>
        <v>0</v>
      </c>
      <c r="BP101" s="151"/>
      <c r="BQ101" s="155"/>
      <c r="BR101" s="10"/>
      <c r="BS101" s="44" t="s">
        <v>94</v>
      </c>
      <c r="BT101" s="96" t="s">
        <v>95</v>
      </c>
      <c r="BU101" s="8"/>
      <c r="BV101" s="17"/>
      <c r="BW101" s="8"/>
      <c r="BX101" s="74">
        <v>0</v>
      </c>
      <c r="BY101" s="17"/>
      <c r="BZ101" s="63">
        <v>0</v>
      </c>
      <c r="CA101" s="13">
        <f t="shared" si="878"/>
        <v>0</v>
      </c>
      <c r="CB101" s="13">
        <f t="shared" si="879"/>
        <v>0</v>
      </c>
      <c r="CC101" s="13">
        <f t="shared" si="880"/>
        <v>0</v>
      </c>
      <c r="CD101" s="151"/>
      <c r="CE101" s="155"/>
      <c r="CF101" s="10"/>
      <c r="CG101" s="44" t="s">
        <v>94</v>
      </c>
      <c r="CH101" s="96" t="s">
        <v>95</v>
      </c>
      <c r="CI101" s="8"/>
      <c r="CJ101" s="17"/>
      <c r="CK101" s="8"/>
      <c r="CL101" s="74">
        <v>0</v>
      </c>
      <c r="CM101" s="17"/>
      <c r="CN101" s="63">
        <v>0</v>
      </c>
      <c r="CO101" s="13">
        <f t="shared" si="882"/>
        <v>0</v>
      </c>
      <c r="CP101" s="13">
        <f t="shared" si="883"/>
        <v>0</v>
      </c>
      <c r="CQ101" s="13">
        <f t="shared" si="884"/>
        <v>0</v>
      </c>
      <c r="CR101" s="151"/>
      <c r="CS101" s="155"/>
      <c r="CT101" s="10"/>
      <c r="CU101" s="44" t="s">
        <v>94</v>
      </c>
      <c r="CV101" s="96" t="s">
        <v>95</v>
      </c>
      <c r="CW101" s="8"/>
      <c r="CX101" s="17"/>
      <c r="CY101" s="8"/>
      <c r="CZ101" s="74">
        <v>0</v>
      </c>
      <c r="DA101" s="17"/>
      <c r="DB101" s="63">
        <v>0</v>
      </c>
      <c r="DC101" s="13">
        <f t="shared" si="886"/>
        <v>0</v>
      </c>
      <c r="DD101" s="13">
        <f t="shared" si="887"/>
        <v>0</v>
      </c>
      <c r="DE101" s="13">
        <f t="shared" si="888"/>
        <v>0</v>
      </c>
      <c r="DF101" s="151"/>
      <c r="DG101" s="155"/>
      <c r="DH101" s="10"/>
      <c r="DI101" s="44" t="s">
        <v>94</v>
      </c>
      <c r="DJ101" s="96" t="s">
        <v>95</v>
      </c>
      <c r="DK101" s="8"/>
      <c r="DL101" s="17"/>
      <c r="DM101" s="8"/>
      <c r="DN101" s="74">
        <v>0</v>
      </c>
      <c r="DO101" s="17"/>
      <c r="DP101" s="63">
        <v>0</v>
      </c>
      <c r="DQ101" s="13">
        <f t="shared" si="890"/>
        <v>0</v>
      </c>
      <c r="DR101" s="13">
        <f t="shared" si="891"/>
        <v>0</v>
      </c>
      <c r="DS101" s="13">
        <f t="shared" si="892"/>
        <v>0</v>
      </c>
      <c r="DT101" s="151"/>
      <c r="DU101" s="155"/>
      <c r="DV101" s="10"/>
      <c r="DW101" s="44" t="s">
        <v>94</v>
      </c>
      <c r="DX101" s="96" t="s">
        <v>95</v>
      </c>
      <c r="DY101" s="8"/>
      <c r="DZ101" s="17"/>
      <c r="EA101" s="8"/>
      <c r="EB101" s="74">
        <v>0</v>
      </c>
      <c r="EC101" s="17"/>
      <c r="ED101" s="63">
        <v>0</v>
      </c>
      <c r="EE101" s="13">
        <f t="shared" si="894"/>
        <v>0</v>
      </c>
      <c r="EF101" s="13">
        <f t="shared" si="895"/>
        <v>0</v>
      </c>
      <c r="EG101" s="13">
        <f t="shared" si="896"/>
        <v>0</v>
      </c>
      <c r="EH101" s="151"/>
      <c r="EI101" s="155"/>
      <c r="EJ101" s="10"/>
      <c r="EK101" s="44"/>
      <c r="EL101" s="61"/>
      <c r="EM101" s="87" t="s">
        <v>240</v>
      </c>
      <c r="EN101" s="95" t="s">
        <v>246</v>
      </c>
      <c r="EO101" s="14"/>
      <c r="EP101" s="72">
        <v>19.89</v>
      </c>
      <c r="EQ101" s="496">
        <f t="shared" si="864"/>
        <v>0</v>
      </c>
      <c r="ER101" s="61"/>
      <c r="ES101" s="61"/>
      <c r="ET101" s="61"/>
      <c r="EU101" s="61"/>
      <c r="EV101" s="87" t="s">
        <v>240</v>
      </c>
      <c r="EW101" s="95" t="s">
        <v>246</v>
      </c>
      <c r="EX101" s="14"/>
      <c r="EY101" s="72">
        <v>0</v>
      </c>
      <c r="EZ101" s="496">
        <f t="shared" si="865"/>
        <v>0</v>
      </c>
      <c r="FA101" s="88"/>
      <c r="FC101" s="44"/>
      <c r="FD101" s="295" t="s">
        <v>332</v>
      </c>
      <c r="FE101" s="296">
        <v>0</v>
      </c>
      <c r="FF101" s="297">
        <v>1</v>
      </c>
      <c r="FG101" s="190">
        <f>SUM(FH102:FH112)</f>
        <v>39</v>
      </c>
      <c r="FH101" s="107"/>
      <c r="FI101" s="496">
        <f>SUM(FI102:FI112)</f>
        <v>0</v>
      </c>
      <c r="FJ101" s="10"/>
      <c r="FK101" s="298" t="s">
        <v>329</v>
      </c>
      <c r="FL101" s="301"/>
      <c r="FM101" s="299"/>
      <c r="FN101" s="296">
        <v>0</v>
      </c>
      <c r="FO101" s="300">
        <v>1</v>
      </c>
      <c r="FP101" s="190">
        <f>SUM(FQ102:FQ112)</f>
        <v>17.29</v>
      </c>
      <c r="FQ101" s="107"/>
      <c r="FR101" s="496">
        <f>SUM(FR102:FR112)</f>
        <v>0</v>
      </c>
      <c r="FS101" s="88"/>
    </row>
    <row r="102" spans="1:175" x14ac:dyDescent="0.25">
      <c r="A102" s="44" t="s">
        <v>96</v>
      </c>
      <c r="B102" s="8" t="s">
        <v>46</v>
      </c>
      <c r="C102" s="8"/>
      <c r="D102" s="8"/>
      <c r="E102" s="8"/>
      <c r="F102" s="74">
        <v>0</v>
      </c>
      <c r="G102" s="17"/>
      <c r="H102" s="63">
        <v>0</v>
      </c>
      <c r="I102" s="13">
        <f>(F102*H102)</f>
        <v>0</v>
      </c>
      <c r="J102" s="13">
        <f>IF(E$113=0,0,I102/E$113)</f>
        <v>0</v>
      </c>
      <c r="K102" s="13">
        <f>(J102*G$2)</f>
        <v>0</v>
      </c>
      <c r="L102" s="151"/>
      <c r="M102" s="155"/>
      <c r="N102" s="10"/>
      <c r="O102" s="44" t="s">
        <v>96</v>
      </c>
      <c r="P102" s="8" t="s">
        <v>46</v>
      </c>
      <c r="Q102" s="8"/>
      <c r="R102" s="8"/>
      <c r="S102" s="8"/>
      <c r="T102" s="74">
        <v>0</v>
      </c>
      <c r="U102" s="17"/>
      <c r="V102" s="63">
        <v>0</v>
      </c>
      <c r="W102" s="13">
        <f>(T102*V102)</f>
        <v>0</v>
      </c>
      <c r="X102" s="13">
        <f>IF(S$113=0,0,W102/S$113)</f>
        <v>0</v>
      </c>
      <c r="Y102" s="13">
        <f>(X102*U$2)</f>
        <v>0</v>
      </c>
      <c r="Z102" s="151"/>
      <c r="AA102" s="155"/>
      <c r="AB102" s="10"/>
      <c r="AC102" s="44" t="s">
        <v>96</v>
      </c>
      <c r="AD102" s="8" t="s">
        <v>46</v>
      </c>
      <c r="AE102" s="8"/>
      <c r="AF102" s="8"/>
      <c r="AG102" s="8"/>
      <c r="AH102" s="74">
        <v>0</v>
      </c>
      <c r="AI102" s="17"/>
      <c r="AJ102" s="63">
        <v>0</v>
      </c>
      <c r="AK102" s="13">
        <f t="shared" si="866"/>
        <v>0</v>
      </c>
      <c r="AL102" s="13">
        <f t="shared" si="867"/>
        <v>0</v>
      </c>
      <c r="AM102" s="13">
        <f t="shared" si="868"/>
        <v>0</v>
      </c>
      <c r="AN102" s="151"/>
      <c r="AO102" s="155"/>
      <c r="AP102" s="10"/>
      <c r="AQ102" s="44" t="s">
        <v>96</v>
      </c>
      <c r="AR102" s="8" t="s">
        <v>46</v>
      </c>
      <c r="AS102" s="8"/>
      <c r="AT102" s="8"/>
      <c r="AU102" s="8"/>
      <c r="AV102" s="74">
        <v>0</v>
      </c>
      <c r="AW102" s="17"/>
      <c r="AX102" s="63">
        <v>0</v>
      </c>
      <c r="AY102" s="13">
        <f t="shared" si="870"/>
        <v>0</v>
      </c>
      <c r="AZ102" s="13">
        <f t="shared" si="871"/>
        <v>0</v>
      </c>
      <c r="BA102" s="13">
        <f t="shared" si="872"/>
        <v>0</v>
      </c>
      <c r="BB102" s="151"/>
      <c r="BC102" s="155"/>
      <c r="BD102" s="10"/>
      <c r="BE102" s="44" t="s">
        <v>96</v>
      </c>
      <c r="BF102" s="8" t="s">
        <v>46</v>
      </c>
      <c r="BG102" s="8"/>
      <c r="BH102" s="8"/>
      <c r="BI102" s="8"/>
      <c r="BJ102" s="74">
        <v>0</v>
      </c>
      <c r="BK102" s="17"/>
      <c r="BL102" s="63">
        <v>0</v>
      </c>
      <c r="BM102" s="13">
        <f t="shared" si="874"/>
        <v>0</v>
      </c>
      <c r="BN102" s="13">
        <f t="shared" si="875"/>
        <v>0</v>
      </c>
      <c r="BO102" s="13">
        <f t="shared" si="876"/>
        <v>0</v>
      </c>
      <c r="BP102" s="151"/>
      <c r="BQ102" s="155"/>
      <c r="BR102" s="10"/>
      <c r="BS102" s="44" t="s">
        <v>96</v>
      </c>
      <c r="BT102" s="8" t="s">
        <v>46</v>
      </c>
      <c r="BU102" s="8"/>
      <c r="BV102" s="8"/>
      <c r="BW102" s="8"/>
      <c r="BX102" s="74">
        <v>0</v>
      </c>
      <c r="BY102" s="17"/>
      <c r="BZ102" s="63">
        <v>0</v>
      </c>
      <c r="CA102" s="13">
        <f t="shared" si="878"/>
        <v>0</v>
      </c>
      <c r="CB102" s="13">
        <f t="shared" si="879"/>
        <v>0</v>
      </c>
      <c r="CC102" s="13">
        <f t="shared" si="880"/>
        <v>0</v>
      </c>
      <c r="CD102" s="151"/>
      <c r="CE102" s="155"/>
      <c r="CF102" s="10"/>
      <c r="CG102" s="44" t="s">
        <v>96</v>
      </c>
      <c r="CH102" s="8" t="s">
        <v>46</v>
      </c>
      <c r="CI102" s="8"/>
      <c r="CJ102" s="8"/>
      <c r="CK102" s="8"/>
      <c r="CL102" s="74">
        <v>0</v>
      </c>
      <c r="CM102" s="17"/>
      <c r="CN102" s="63">
        <v>0</v>
      </c>
      <c r="CO102" s="13">
        <f t="shared" si="882"/>
        <v>0</v>
      </c>
      <c r="CP102" s="13">
        <f t="shared" si="883"/>
        <v>0</v>
      </c>
      <c r="CQ102" s="13">
        <f t="shared" si="884"/>
        <v>0</v>
      </c>
      <c r="CR102" s="151"/>
      <c r="CS102" s="155"/>
      <c r="CT102" s="10"/>
      <c r="CU102" s="44" t="s">
        <v>96</v>
      </c>
      <c r="CV102" s="8" t="s">
        <v>46</v>
      </c>
      <c r="CW102" s="8"/>
      <c r="CX102" s="8"/>
      <c r="CY102" s="8"/>
      <c r="CZ102" s="74">
        <v>0</v>
      </c>
      <c r="DA102" s="17"/>
      <c r="DB102" s="63">
        <v>0</v>
      </c>
      <c r="DC102" s="13">
        <f t="shared" si="886"/>
        <v>0</v>
      </c>
      <c r="DD102" s="13">
        <f t="shared" si="887"/>
        <v>0</v>
      </c>
      <c r="DE102" s="13">
        <f t="shared" si="888"/>
        <v>0</v>
      </c>
      <c r="DF102" s="151"/>
      <c r="DG102" s="155"/>
      <c r="DH102" s="10"/>
      <c r="DI102" s="44" t="s">
        <v>96</v>
      </c>
      <c r="DJ102" s="8" t="s">
        <v>46</v>
      </c>
      <c r="DK102" s="8"/>
      <c r="DL102" s="8"/>
      <c r="DM102" s="8"/>
      <c r="DN102" s="74">
        <v>0</v>
      </c>
      <c r="DO102" s="17"/>
      <c r="DP102" s="63">
        <v>0</v>
      </c>
      <c r="DQ102" s="13">
        <f t="shared" si="890"/>
        <v>0</v>
      </c>
      <c r="DR102" s="13">
        <f t="shared" si="891"/>
        <v>0</v>
      </c>
      <c r="DS102" s="13">
        <f t="shared" si="892"/>
        <v>0</v>
      </c>
      <c r="DT102" s="151"/>
      <c r="DU102" s="155"/>
      <c r="DV102" s="10"/>
      <c r="DW102" s="44" t="s">
        <v>96</v>
      </c>
      <c r="DX102" s="8" t="s">
        <v>46</v>
      </c>
      <c r="DY102" s="8"/>
      <c r="DZ102" s="8"/>
      <c r="EA102" s="8"/>
      <c r="EB102" s="74">
        <v>0</v>
      </c>
      <c r="EC102" s="17"/>
      <c r="ED102" s="63">
        <v>0</v>
      </c>
      <c r="EE102" s="13">
        <f t="shared" si="894"/>
        <v>0</v>
      </c>
      <c r="EF102" s="13">
        <f t="shared" si="895"/>
        <v>0</v>
      </c>
      <c r="EG102" s="13">
        <f t="shared" si="896"/>
        <v>0</v>
      </c>
      <c r="EH102" s="151"/>
      <c r="EI102" s="155"/>
      <c r="EJ102" s="10"/>
      <c r="EK102" s="44"/>
      <c r="EL102" s="302"/>
      <c r="EM102" s="87" t="s">
        <v>96</v>
      </c>
      <c r="EN102" s="8" t="s">
        <v>46</v>
      </c>
      <c r="EO102" s="61"/>
      <c r="EP102" s="72">
        <v>5.13</v>
      </c>
      <c r="EQ102" s="496">
        <f t="shared" si="864"/>
        <v>0</v>
      </c>
      <c r="ER102" s="10"/>
      <c r="ES102" s="61"/>
      <c r="ET102" s="302"/>
      <c r="EU102" s="61"/>
      <c r="EV102" s="87" t="s">
        <v>96</v>
      </c>
      <c r="EW102" s="8" t="s">
        <v>46</v>
      </c>
      <c r="EX102" s="61"/>
      <c r="EY102" s="72">
        <v>23.69</v>
      </c>
      <c r="EZ102" s="496">
        <f t="shared" si="865"/>
        <v>0</v>
      </c>
      <c r="FA102" s="88"/>
      <c r="FC102" s="44"/>
      <c r="FD102" s="302"/>
      <c r="FE102" s="87" t="s">
        <v>90</v>
      </c>
      <c r="FF102" s="95" t="s">
        <v>111</v>
      </c>
      <c r="FG102" s="14"/>
      <c r="FH102" s="72">
        <v>0</v>
      </c>
      <c r="FI102" s="496">
        <f t="shared" ref="FI102:FI112" si="898">FE$101*FF$101*FH102</f>
        <v>0</v>
      </c>
      <c r="FJ102" s="10"/>
      <c r="FK102" s="302"/>
      <c r="FL102" s="61"/>
      <c r="FM102" s="61"/>
      <c r="FN102" s="87" t="s">
        <v>90</v>
      </c>
      <c r="FO102" s="95" t="s">
        <v>111</v>
      </c>
      <c r="FP102" s="14"/>
      <c r="FQ102" s="72">
        <v>0</v>
      </c>
      <c r="FR102" s="496">
        <f t="shared" ref="FR102:FR112" si="899">FN$101*FO$101*FQ102</f>
        <v>0</v>
      </c>
      <c r="FS102" s="88"/>
    </row>
    <row r="103" spans="1:175" x14ac:dyDescent="0.25">
      <c r="A103" s="44" t="s">
        <v>96</v>
      </c>
      <c r="B103" s="8" t="s">
        <v>46</v>
      </c>
      <c r="C103" s="8"/>
      <c r="D103" s="8"/>
      <c r="E103" s="8"/>
      <c r="F103" s="74">
        <v>0</v>
      </c>
      <c r="G103" s="17"/>
      <c r="H103" s="63">
        <v>0</v>
      </c>
      <c r="I103" s="13">
        <f>(F103*H103)</f>
        <v>0</v>
      </c>
      <c r="J103" s="13">
        <f>IF(E$113=0,0,I103/E$113)</f>
        <v>0</v>
      </c>
      <c r="K103" s="13">
        <f>(J103*G$2)</f>
        <v>0</v>
      </c>
      <c r="L103" s="151"/>
      <c r="M103" s="155"/>
      <c r="N103" s="10"/>
      <c r="O103" s="44" t="s">
        <v>96</v>
      </c>
      <c r="P103" s="8" t="s">
        <v>46</v>
      </c>
      <c r="Q103" s="8"/>
      <c r="R103" s="8"/>
      <c r="S103" s="8"/>
      <c r="T103" s="74">
        <v>0</v>
      </c>
      <c r="U103" s="17"/>
      <c r="V103" s="63">
        <v>0</v>
      </c>
      <c r="W103" s="13">
        <f>(T103*V103)</f>
        <v>0</v>
      </c>
      <c r="X103" s="13">
        <f>IF(S$113=0,0,W103/S$113)</f>
        <v>0</v>
      </c>
      <c r="Y103" s="13">
        <f>(X103*U$2)</f>
        <v>0</v>
      </c>
      <c r="Z103" s="151"/>
      <c r="AA103" s="155"/>
      <c r="AB103" s="10"/>
      <c r="AC103" s="44" t="s">
        <v>96</v>
      </c>
      <c r="AD103" s="8" t="s">
        <v>46</v>
      </c>
      <c r="AE103" s="8"/>
      <c r="AF103" s="8"/>
      <c r="AG103" s="8"/>
      <c r="AH103" s="74">
        <v>0</v>
      </c>
      <c r="AI103" s="17"/>
      <c r="AJ103" s="63">
        <v>0</v>
      </c>
      <c r="AK103" s="13">
        <f t="shared" si="866"/>
        <v>0</v>
      </c>
      <c r="AL103" s="13">
        <f t="shared" si="867"/>
        <v>0</v>
      </c>
      <c r="AM103" s="13">
        <f t="shared" si="868"/>
        <v>0</v>
      </c>
      <c r="AN103" s="151"/>
      <c r="AO103" s="155"/>
      <c r="AP103" s="10"/>
      <c r="AQ103" s="44" t="s">
        <v>96</v>
      </c>
      <c r="AR103" s="8" t="s">
        <v>46</v>
      </c>
      <c r="AS103" s="8"/>
      <c r="AT103" s="8"/>
      <c r="AU103" s="8"/>
      <c r="AV103" s="74">
        <v>0</v>
      </c>
      <c r="AW103" s="17"/>
      <c r="AX103" s="63">
        <v>0</v>
      </c>
      <c r="AY103" s="13">
        <f t="shared" si="870"/>
        <v>0</v>
      </c>
      <c r="AZ103" s="13">
        <f t="shared" si="871"/>
        <v>0</v>
      </c>
      <c r="BA103" s="13">
        <f t="shared" si="872"/>
        <v>0</v>
      </c>
      <c r="BB103" s="151"/>
      <c r="BC103" s="155"/>
      <c r="BD103" s="10"/>
      <c r="BE103" s="44" t="s">
        <v>96</v>
      </c>
      <c r="BF103" s="8" t="s">
        <v>46</v>
      </c>
      <c r="BG103" s="8"/>
      <c r="BH103" s="8"/>
      <c r="BI103" s="8"/>
      <c r="BJ103" s="74">
        <v>0</v>
      </c>
      <c r="BK103" s="17"/>
      <c r="BL103" s="63">
        <v>0</v>
      </c>
      <c r="BM103" s="13">
        <f t="shared" si="874"/>
        <v>0</v>
      </c>
      <c r="BN103" s="13">
        <f t="shared" si="875"/>
        <v>0</v>
      </c>
      <c r="BO103" s="13">
        <f t="shared" si="876"/>
        <v>0</v>
      </c>
      <c r="BP103" s="151"/>
      <c r="BQ103" s="155"/>
      <c r="BR103" s="10"/>
      <c r="BS103" s="44" t="s">
        <v>96</v>
      </c>
      <c r="BT103" s="8" t="s">
        <v>46</v>
      </c>
      <c r="BU103" s="8"/>
      <c r="BV103" s="8"/>
      <c r="BW103" s="8"/>
      <c r="BX103" s="74">
        <v>0</v>
      </c>
      <c r="BY103" s="17"/>
      <c r="BZ103" s="63">
        <v>0</v>
      </c>
      <c r="CA103" s="13">
        <f t="shared" si="878"/>
        <v>0</v>
      </c>
      <c r="CB103" s="13">
        <f t="shared" si="879"/>
        <v>0</v>
      </c>
      <c r="CC103" s="13">
        <f t="shared" si="880"/>
        <v>0</v>
      </c>
      <c r="CD103" s="151"/>
      <c r="CE103" s="155"/>
      <c r="CF103" s="10"/>
      <c r="CG103" s="44" t="s">
        <v>96</v>
      </c>
      <c r="CH103" s="8" t="s">
        <v>46</v>
      </c>
      <c r="CI103" s="8"/>
      <c r="CJ103" s="8"/>
      <c r="CK103" s="8"/>
      <c r="CL103" s="74">
        <v>0</v>
      </c>
      <c r="CM103" s="17"/>
      <c r="CN103" s="63">
        <v>0</v>
      </c>
      <c r="CO103" s="13">
        <f t="shared" si="882"/>
        <v>0</v>
      </c>
      <c r="CP103" s="13">
        <f t="shared" si="883"/>
        <v>0</v>
      </c>
      <c r="CQ103" s="13">
        <f t="shared" si="884"/>
        <v>0</v>
      </c>
      <c r="CR103" s="151"/>
      <c r="CS103" s="155"/>
      <c r="CT103" s="10"/>
      <c r="CU103" s="44" t="s">
        <v>96</v>
      </c>
      <c r="CV103" s="8" t="s">
        <v>46</v>
      </c>
      <c r="CW103" s="8"/>
      <c r="CX103" s="8"/>
      <c r="CY103" s="8"/>
      <c r="CZ103" s="74">
        <v>0</v>
      </c>
      <c r="DA103" s="17"/>
      <c r="DB103" s="63">
        <v>0</v>
      </c>
      <c r="DC103" s="13">
        <f t="shared" si="886"/>
        <v>0</v>
      </c>
      <c r="DD103" s="13">
        <f t="shared" si="887"/>
        <v>0</v>
      </c>
      <c r="DE103" s="13">
        <f t="shared" si="888"/>
        <v>0</v>
      </c>
      <c r="DF103" s="151"/>
      <c r="DG103" s="155"/>
      <c r="DH103" s="10"/>
      <c r="DI103" s="44" t="s">
        <v>96</v>
      </c>
      <c r="DJ103" s="8" t="s">
        <v>46</v>
      </c>
      <c r="DK103" s="8"/>
      <c r="DL103" s="8"/>
      <c r="DM103" s="8"/>
      <c r="DN103" s="74">
        <v>0</v>
      </c>
      <c r="DO103" s="17"/>
      <c r="DP103" s="63">
        <v>0</v>
      </c>
      <c r="DQ103" s="13">
        <f t="shared" si="890"/>
        <v>0</v>
      </c>
      <c r="DR103" s="13">
        <f t="shared" si="891"/>
        <v>0</v>
      </c>
      <c r="DS103" s="13">
        <f t="shared" si="892"/>
        <v>0</v>
      </c>
      <c r="DT103" s="151"/>
      <c r="DU103" s="155"/>
      <c r="DV103" s="10"/>
      <c r="DW103" s="44" t="s">
        <v>96</v>
      </c>
      <c r="DX103" s="8" t="s">
        <v>46</v>
      </c>
      <c r="DY103" s="8"/>
      <c r="DZ103" s="8"/>
      <c r="EA103" s="8"/>
      <c r="EB103" s="74">
        <v>0</v>
      </c>
      <c r="EC103" s="17"/>
      <c r="ED103" s="63">
        <v>0</v>
      </c>
      <c r="EE103" s="13">
        <f t="shared" si="894"/>
        <v>0</v>
      </c>
      <c r="EF103" s="13">
        <f t="shared" si="895"/>
        <v>0</v>
      </c>
      <c r="EG103" s="13">
        <f t="shared" si="896"/>
        <v>0</v>
      </c>
      <c r="EH103" s="151"/>
      <c r="EI103" s="155"/>
      <c r="EJ103" s="10"/>
      <c r="EK103" s="44"/>
      <c r="EL103" s="302"/>
      <c r="EM103" s="87" t="s">
        <v>73</v>
      </c>
      <c r="EN103" s="8" t="s">
        <v>129</v>
      </c>
      <c r="EO103" s="61"/>
      <c r="EP103" s="72">
        <v>1.74</v>
      </c>
      <c r="EQ103" s="496">
        <f t="shared" si="864"/>
        <v>0</v>
      </c>
      <c r="ER103" s="10"/>
      <c r="ES103" s="61"/>
      <c r="ET103" s="302"/>
      <c r="EU103" s="61"/>
      <c r="EV103" s="87" t="s">
        <v>73</v>
      </c>
      <c r="EW103" s="8" t="s">
        <v>129</v>
      </c>
      <c r="EX103" s="61"/>
      <c r="EY103" s="72">
        <v>2.1800000000000002</v>
      </c>
      <c r="EZ103" s="496">
        <f t="shared" si="865"/>
        <v>0</v>
      </c>
      <c r="FA103" s="88"/>
      <c r="FC103" s="44"/>
      <c r="FD103" s="302"/>
      <c r="FE103" s="87" t="s">
        <v>99</v>
      </c>
      <c r="FF103" s="95" t="s">
        <v>112</v>
      </c>
      <c r="FG103" s="14"/>
      <c r="FH103" s="72">
        <v>3.35</v>
      </c>
      <c r="FI103" s="496">
        <f t="shared" si="898"/>
        <v>0</v>
      </c>
      <c r="FJ103" s="10"/>
      <c r="FK103" s="302"/>
      <c r="FL103" s="61"/>
      <c r="FM103" s="61"/>
      <c r="FN103" s="87" t="s">
        <v>99</v>
      </c>
      <c r="FO103" s="95" t="s">
        <v>112</v>
      </c>
      <c r="FP103" s="14"/>
      <c r="FQ103" s="72">
        <v>0</v>
      </c>
      <c r="FR103" s="496">
        <f t="shared" si="899"/>
        <v>0</v>
      </c>
      <c r="FS103" s="88"/>
    </row>
    <row r="104" spans="1:175" x14ac:dyDescent="0.25">
      <c r="A104" s="45" t="s">
        <v>97</v>
      </c>
      <c r="B104" s="93" t="s">
        <v>98</v>
      </c>
      <c r="C104" s="941"/>
      <c r="D104" s="941"/>
      <c r="E104" s="941"/>
      <c r="F104" s="74">
        <v>0</v>
      </c>
      <c r="G104" s="17"/>
      <c r="H104" s="63">
        <v>0</v>
      </c>
      <c r="I104" s="13">
        <f>(F104*H104)</f>
        <v>0</v>
      </c>
      <c r="J104" s="13">
        <f>IF(E$113=0,0,I104/E$113)</f>
        <v>0</v>
      </c>
      <c r="K104" s="13">
        <f>(J104*G$2)</f>
        <v>0</v>
      </c>
      <c r="L104" s="151"/>
      <c r="M104" s="155"/>
      <c r="N104" s="10"/>
      <c r="O104" s="45" t="s">
        <v>97</v>
      </c>
      <c r="P104" s="93" t="s">
        <v>98</v>
      </c>
      <c r="Q104" s="941"/>
      <c r="R104" s="941"/>
      <c r="S104" s="941"/>
      <c r="T104" s="74">
        <v>0</v>
      </c>
      <c r="U104" s="17"/>
      <c r="V104" s="63">
        <v>0</v>
      </c>
      <c r="W104" s="13">
        <f>(T104*V104)</f>
        <v>0</v>
      </c>
      <c r="X104" s="13">
        <f>IF(S$113=0,0,W104/S$113)</f>
        <v>0</v>
      </c>
      <c r="Y104" s="13">
        <f>(X104*U$2)</f>
        <v>0</v>
      </c>
      <c r="Z104" s="151"/>
      <c r="AA104" s="155"/>
      <c r="AB104" s="10"/>
      <c r="AC104" s="45" t="s">
        <v>97</v>
      </c>
      <c r="AD104" s="93" t="s">
        <v>98</v>
      </c>
      <c r="AE104" s="941"/>
      <c r="AF104" s="941"/>
      <c r="AG104" s="941"/>
      <c r="AH104" s="74">
        <v>0</v>
      </c>
      <c r="AI104" s="17"/>
      <c r="AJ104" s="63">
        <v>0</v>
      </c>
      <c r="AK104" s="13">
        <f t="shared" si="866"/>
        <v>0</v>
      </c>
      <c r="AL104" s="13">
        <f t="shared" si="867"/>
        <v>0</v>
      </c>
      <c r="AM104" s="13">
        <f t="shared" si="868"/>
        <v>0</v>
      </c>
      <c r="AN104" s="151"/>
      <c r="AO104" s="155"/>
      <c r="AP104" s="10"/>
      <c r="AQ104" s="45" t="s">
        <v>97</v>
      </c>
      <c r="AR104" s="93" t="s">
        <v>98</v>
      </c>
      <c r="AS104" s="941"/>
      <c r="AT104" s="941"/>
      <c r="AU104" s="941"/>
      <c r="AV104" s="74">
        <v>0</v>
      </c>
      <c r="AW104" s="17"/>
      <c r="AX104" s="63">
        <v>0</v>
      </c>
      <c r="AY104" s="13">
        <f t="shared" si="870"/>
        <v>0</v>
      </c>
      <c r="AZ104" s="13">
        <f t="shared" si="871"/>
        <v>0</v>
      </c>
      <c r="BA104" s="13">
        <f t="shared" si="872"/>
        <v>0</v>
      </c>
      <c r="BB104" s="151"/>
      <c r="BC104" s="155"/>
      <c r="BD104" s="10"/>
      <c r="BE104" s="45" t="s">
        <v>97</v>
      </c>
      <c r="BF104" s="93" t="s">
        <v>98</v>
      </c>
      <c r="BG104" s="941"/>
      <c r="BH104" s="941"/>
      <c r="BI104" s="941"/>
      <c r="BJ104" s="74">
        <v>0</v>
      </c>
      <c r="BK104" s="17"/>
      <c r="BL104" s="63">
        <v>0</v>
      </c>
      <c r="BM104" s="13">
        <f t="shared" si="874"/>
        <v>0</v>
      </c>
      <c r="BN104" s="13">
        <f t="shared" si="875"/>
        <v>0</v>
      </c>
      <c r="BO104" s="13">
        <f t="shared" si="876"/>
        <v>0</v>
      </c>
      <c r="BP104" s="151"/>
      <c r="BQ104" s="155"/>
      <c r="BR104" s="10"/>
      <c r="BS104" s="45" t="s">
        <v>97</v>
      </c>
      <c r="BT104" s="93" t="s">
        <v>98</v>
      </c>
      <c r="BU104" s="941"/>
      <c r="BV104" s="941"/>
      <c r="BW104" s="941"/>
      <c r="BX104" s="74">
        <v>0</v>
      </c>
      <c r="BY104" s="17"/>
      <c r="BZ104" s="63">
        <v>0</v>
      </c>
      <c r="CA104" s="13">
        <f t="shared" si="878"/>
        <v>0</v>
      </c>
      <c r="CB104" s="13">
        <f t="shared" si="879"/>
        <v>0</v>
      </c>
      <c r="CC104" s="13">
        <f t="shared" si="880"/>
        <v>0</v>
      </c>
      <c r="CD104" s="151"/>
      <c r="CE104" s="155"/>
      <c r="CF104" s="10"/>
      <c r="CG104" s="45" t="s">
        <v>97</v>
      </c>
      <c r="CH104" s="93" t="s">
        <v>98</v>
      </c>
      <c r="CI104" s="941"/>
      <c r="CJ104" s="941"/>
      <c r="CK104" s="941"/>
      <c r="CL104" s="74">
        <v>0</v>
      </c>
      <c r="CM104" s="17"/>
      <c r="CN104" s="63">
        <v>0</v>
      </c>
      <c r="CO104" s="13">
        <f t="shared" si="882"/>
        <v>0</v>
      </c>
      <c r="CP104" s="13">
        <f t="shared" si="883"/>
        <v>0</v>
      </c>
      <c r="CQ104" s="13">
        <f t="shared" si="884"/>
        <v>0</v>
      </c>
      <c r="CR104" s="151"/>
      <c r="CS104" s="155"/>
      <c r="CT104" s="10"/>
      <c r="CU104" s="45" t="s">
        <v>97</v>
      </c>
      <c r="CV104" s="93" t="s">
        <v>98</v>
      </c>
      <c r="CW104" s="941"/>
      <c r="CX104" s="941"/>
      <c r="CY104" s="941"/>
      <c r="CZ104" s="74">
        <v>0</v>
      </c>
      <c r="DA104" s="17"/>
      <c r="DB104" s="63">
        <v>0</v>
      </c>
      <c r="DC104" s="13">
        <f t="shared" si="886"/>
        <v>0</v>
      </c>
      <c r="DD104" s="13">
        <f t="shared" si="887"/>
        <v>0</v>
      </c>
      <c r="DE104" s="13">
        <f t="shared" si="888"/>
        <v>0</v>
      </c>
      <c r="DF104" s="151"/>
      <c r="DG104" s="155"/>
      <c r="DH104" s="10"/>
      <c r="DI104" s="45" t="s">
        <v>97</v>
      </c>
      <c r="DJ104" s="93" t="s">
        <v>98</v>
      </c>
      <c r="DK104" s="941"/>
      <c r="DL104" s="941"/>
      <c r="DM104" s="941"/>
      <c r="DN104" s="74">
        <v>0</v>
      </c>
      <c r="DO104" s="17"/>
      <c r="DP104" s="63">
        <v>0</v>
      </c>
      <c r="DQ104" s="13">
        <f t="shared" si="890"/>
        <v>0</v>
      </c>
      <c r="DR104" s="13">
        <f t="shared" si="891"/>
        <v>0</v>
      </c>
      <c r="DS104" s="13">
        <f t="shared" si="892"/>
        <v>0</v>
      </c>
      <c r="DT104" s="151"/>
      <c r="DU104" s="155"/>
      <c r="DV104" s="10"/>
      <c r="DW104" s="45" t="s">
        <v>97</v>
      </c>
      <c r="DX104" s="93" t="s">
        <v>98</v>
      </c>
      <c r="DY104" s="941"/>
      <c r="DZ104" s="941"/>
      <c r="EA104" s="941"/>
      <c r="EB104" s="74">
        <v>0</v>
      </c>
      <c r="EC104" s="17"/>
      <c r="ED104" s="63">
        <v>0</v>
      </c>
      <c r="EE104" s="13">
        <f t="shared" si="894"/>
        <v>0</v>
      </c>
      <c r="EF104" s="13">
        <f t="shared" si="895"/>
        <v>0</v>
      </c>
      <c r="EG104" s="13">
        <f t="shared" si="896"/>
        <v>0</v>
      </c>
      <c r="EH104" s="151"/>
      <c r="EI104" s="155"/>
      <c r="EJ104" s="10"/>
      <c r="EK104" s="44"/>
      <c r="EL104" s="302"/>
      <c r="EM104" s="87" t="s">
        <v>133</v>
      </c>
      <c r="EN104" s="8" t="s">
        <v>132</v>
      </c>
      <c r="EO104" s="61"/>
      <c r="EP104" s="72">
        <v>3.39</v>
      </c>
      <c r="EQ104" s="496">
        <f t="shared" si="864"/>
        <v>0</v>
      </c>
      <c r="ER104" s="10"/>
      <c r="ES104" s="61"/>
      <c r="ET104" s="302"/>
      <c r="EU104" s="61"/>
      <c r="EV104" s="87" t="s">
        <v>133</v>
      </c>
      <c r="EW104" s="8" t="s">
        <v>132</v>
      </c>
      <c r="EX104" s="61"/>
      <c r="EY104" s="72">
        <v>0</v>
      </c>
      <c r="EZ104" s="496">
        <f t="shared" si="865"/>
        <v>0</v>
      </c>
      <c r="FA104" s="88"/>
      <c r="FC104" s="44"/>
      <c r="FD104" s="302"/>
      <c r="FE104" s="87" t="s">
        <v>91</v>
      </c>
      <c r="FF104" s="95" t="s">
        <v>321</v>
      </c>
      <c r="FG104" s="14"/>
      <c r="FH104" s="72">
        <v>0</v>
      </c>
      <c r="FI104" s="496">
        <f t="shared" si="898"/>
        <v>0</v>
      </c>
      <c r="FJ104" s="10"/>
      <c r="FK104" s="302"/>
      <c r="FL104" s="61"/>
      <c r="FM104" s="61"/>
      <c r="FN104" s="87" t="s">
        <v>91</v>
      </c>
      <c r="FO104" s="95" t="s">
        <v>321</v>
      </c>
      <c r="FP104" s="14"/>
      <c r="FQ104" s="72">
        <v>0</v>
      </c>
      <c r="FR104" s="496">
        <f t="shared" si="899"/>
        <v>0</v>
      </c>
      <c r="FS104" s="88"/>
    </row>
    <row r="105" spans="1:175" x14ac:dyDescent="0.25">
      <c r="A105" s="44"/>
      <c r="B105" s="8"/>
      <c r="C105" s="6"/>
      <c r="D105" s="942"/>
      <c r="E105" s="942" t="s">
        <v>20</v>
      </c>
      <c r="F105" s="18" t="s">
        <v>110</v>
      </c>
      <c r="G105" s="942" t="s">
        <v>109</v>
      </c>
      <c r="H105" s="286" t="s">
        <v>36</v>
      </c>
      <c r="I105" s="13"/>
      <c r="J105" s="13"/>
      <c r="K105" s="13"/>
      <c r="L105" s="1044" t="s">
        <v>282</v>
      </c>
      <c r="M105" s="1045"/>
      <c r="N105" s="10"/>
      <c r="O105" s="44"/>
      <c r="P105" s="8"/>
      <c r="Q105" s="6"/>
      <c r="R105" s="942"/>
      <c r="S105" s="942" t="s">
        <v>20</v>
      </c>
      <c r="T105" s="18" t="s">
        <v>110</v>
      </c>
      <c r="U105" s="942" t="s">
        <v>109</v>
      </c>
      <c r="V105" s="286" t="s">
        <v>36</v>
      </c>
      <c r="W105" s="13"/>
      <c r="X105" s="13"/>
      <c r="Y105" s="13"/>
      <c r="Z105" s="1044" t="s">
        <v>282</v>
      </c>
      <c r="AA105" s="1045"/>
      <c r="AB105" s="10"/>
      <c r="AC105" s="44"/>
      <c r="AD105" s="8"/>
      <c r="AE105" s="6"/>
      <c r="AF105" s="942"/>
      <c r="AG105" s="942" t="s">
        <v>20</v>
      </c>
      <c r="AH105" s="18" t="s">
        <v>110</v>
      </c>
      <c r="AI105" s="942" t="s">
        <v>109</v>
      </c>
      <c r="AJ105" s="286" t="s">
        <v>36</v>
      </c>
      <c r="AK105" s="13"/>
      <c r="AL105" s="13"/>
      <c r="AM105" s="13"/>
      <c r="AN105" s="1044" t="s">
        <v>282</v>
      </c>
      <c r="AO105" s="1045"/>
      <c r="AP105" s="10"/>
      <c r="AQ105" s="44"/>
      <c r="AR105" s="8"/>
      <c r="AS105" s="6"/>
      <c r="AT105" s="942"/>
      <c r="AU105" s="942" t="s">
        <v>20</v>
      </c>
      <c r="AV105" s="18" t="s">
        <v>110</v>
      </c>
      <c r="AW105" s="942" t="s">
        <v>109</v>
      </c>
      <c r="AX105" s="286" t="s">
        <v>36</v>
      </c>
      <c r="AY105" s="13"/>
      <c r="AZ105" s="13"/>
      <c r="BA105" s="13"/>
      <c r="BB105" s="1044" t="s">
        <v>282</v>
      </c>
      <c r="BC105" s="1045"/>
      <c r="BD105" s="10"/>
      <c r="BE105" s="44"/>
      <c r="BF105" s="8"/>
      <c r="BG105" s="6"/>
      <c r="BH105" s="942"/>
      <c r="BI105" s="942" t="s">
        <v>20</v>
      </c>
      <c r="BJ105" s="18" t="s">
        <v>110</v>
      </c>
      <c r="BK105" s="942" t="s">
        <v>109</v>
      </c>
      <c r="BL105" s="286" t="s">
        <v>36</v>
      </c>
      <c r="BM105" s="13"/>
      <c r="BN105" s="13"/>
      <c r="BO105" s="13"/>
      <c r="BP105" s="1044" t="s">
        <v>282</v>
      </c>
      <c r="BQ105" s="1045"/>
      <c r="BR105" s="10"/>
      <c r="BS105" s="44"/>
      <c r="BT105" s="8"/>
      <c r="BU105" s="6"/>
      <c r="BV105" s="942"/>
      <c r="BW105" s="942" t="s">
        <v>20</v>
      </c>
      <c r="BX105" s="18" t="s">
        <v>110</v>
      </c>
      <c r="BY105" s="942" t="s">
        <v>109</v>
      </c>
      <c r="BZ105" s="286" t="s">
        <v>36</v>
      </c>
      <c r="CA105" s="13"/>
      <c r="CB105" s="13"/>
      <c r="CC105" s="13"/>
      <c r="CD105" s="1044" t="s">
        <v>282</v>
      </c>
      <c r="CE105" s="1045"/>
      <c r="CF105" s="10"/>
      <c r="CG105" s="44"/>
      <c r="CH105" s="8"/>
      <c r="CI105" s="6"/>
      <c r="CJ105" s="942"/>
      <c r="CK105" s="942" t="s">
        <v>20</v>
      </c>
      <c r="CL105" s="18" t="s">
        <v>110</v>
      </c>
      <c r="CM105" s="942" t="s">
        <v>109</v>
      </c>
      <c r="CN105" s="286" t="s">
        <v>36</v>
      </c>
      <c r="CO105" s="13"/>
      <c r="CP105" s="13"/>
      <c r="CQ105" s="13"/>
      <c r="CR105" s="1044" t="s">
        <v>282</v>
      </c>
      <c r="CS105" s="1045"/>
      <c r="CT105" s="10"/>
      <c r="CU105" s="44"/>
      <c r="CV105" s="8"/>
      <c r="CW105" s="6"/>
      <c r="CX105" s="942"/>
      <c r="CY105" s="942" t="s">
        <v>20</v>
      </c>
      <c r="CZ105" s="18" t="s">
        <v>110</v>
      </c>
      <c r="DA105" s="942" t="s">
        <v>109</v>
      </c>
      <c r="DB105" s="286" t="s">
        <v>36</v>
      </c>
      <c r="DC105" s="13"/>
      <c r="DD105" s="13"/>
      <c r="DE105" s="13"/>
      <c r="DF105" s="1044" t="s">
        <v>282</v>
      </c>
      <c r="DG105" s="1045"/>
      <c r="DH105" s="10"/>
      <c r="DI105" s="44"/>
      <c r="DJ105" s="8"/>
      <c r="DK105" s="6"/>
      <c r="DL105" s="942"/>
      <c r="DM105" s="942" t="s">
        <v>20</v>
      </c>
      <c r="DN105" s="18" t="s">
        <v>110</v>
      </c>
      <c r="DO105" s="942" t="s">
        <v>109</v>
      </c>
      <c r="DP105" s="286" t="s">
        <v>36</v>
      </c>
      <c r="DQ105" s="13"/>
      <c r="DR105" s="13"/>
      <c r="DS105" s="13"/>
      <c r="DT105" s="1044" t="s">
        <v>282</v>
      </c>
      <c r="DU105" s="1045"/>
      <c r="DV105" s="10"/>
      <c r="DW105" s="44"/>
      <c r="DX105" s="8"/>
      <c r="DY105" s="6"/>
      <c r="DZ105" s="942"/>
      <c r="EA105" s="942" t="s">
        <v>20</v>
      </c>
      <c r="EB105" s="18" t="s">
        <v>110</v>
      </c>
      <c r="EC105" s="942" t="s">
        <v>109</v>
      </c>
      <c r="ED105" s="286" t="s">
        <v>36</v>
      </c>
      <c r="EE105" s="13"/>
      <c r="EF105" s="13"/>
      <c r="EG105" s="13"/>
      <c r="EH105" s="1044" t="s">
        <v>282</v>
      </c>
      <c r="EI105" s="1045"/>
      <c r="EJ105" s="10"/>
      <c r="EK105" s="44"/>
      <c r="EL105" s="302"/>
      <c r="EM105" s="87" t="s">
        <v>65</v>
      </c>
      <c r="EN105" s="95" t="s">
        <v>60</v>
      </c>
      <c r="EO105" s="14"/>
      <c r="EP105" s="72">
        <v>0.69</v>
      </c>
      <c r="EQ105" s="496">
        <f t="shared" si="864"/>
        <v>0</v>
      </c>
      <c r="ER105" s="10"/>
      <c r="ES105" s="61"/>
      <c r="ET105" s="302"/>
      <c r="EU105" s="61"/>
      <c r="EV105" s="87" t="s">
        <v>65</v>
      </c>
      <c r="EW105" s="95" t="s">
        <v>60</v>
      </c>
      <c r="EX105" s="14"/>
      <c r="EY105" s="72">
        <v>0.83</v>
      </c>
      <c r="EZ105" s="496">
        <f t="shared" si="865"/>
        <v>0</v>
      </c>
      <c r="FA105" s="88"/>
      <c r="FC105" s="137"/>
      <c r="FD105" s="61"/>
      <c r="FE105" s="87" t="s">
        <v>240</v>
      </c>
      <c r="FF105" s="95" t="s">
        <v>246</v>
      </c>
      <c r="FG105" s="14"/>
      <c r="FH105" s="72">
        <v>9.06</v>
      </c>
      <c r="FI105" s="496">
        <f t="shared" si="898"/>
        <v>0</v>
      </c>
      <c r="FJ105" s="61"/>
      <c r="FK105" s="61"/>
      <c r="FL105" s="61"/>
      <c r="FM105" s="61"/>
      <c r="FN105" s="87" t="s">
        <v>240</v>
      </c>
      <c r="FO105" s="95" t="s">
        <v>246</v>
      </c>
      <c r="FP105" s="14"/>
      <c r="FQ105" s="72">
        <v>4.8099999999999996</v>
      </c>
      <c r="FR105" s="496">
        <f t="shared" si="899"/>
        <v>0</v>
      </c>
      <c r="FS105" s="88"/>
    </row>
    <row r="106" spans="1:175" x14ac:dyDescent="0.25">
      <c r="A106" s="44" t="s">
        <v>66</v>
      </c>
      <c r="B106" s="11" t="s">
        <v>48</v>
      </c>
      <c r="C106" s="8"/>
      <c r="D106" s="17"/>
      <c r="E106" s="74">
        <v>0</v>
      </c>
      <c r="F106" s="75">
        <v>0</v>
      </c>
      <c r="G106" s="34">
        <f t="shared" ref="G106:G111" si="900">F106*E106</f>
        <v>0</v>
      </c>
      <c r="H106" s="63">
        <v>0</v>
      </c>
      <c r="I106" s="13">
        <f t="shared" ref="I106:I111" si="901">(G106*H106)</f>
        <v>0</v>
      </c>
      <c r="J106" s="13">
        <f t="shared" ref="J106:J111" si="902">IF(E$113=0,0,I106/E$113)</f>
        <v>0</v>
      </c>
      <c r="K106" s="13">
        <f t="shared" ref="K106:K111" si="903">(J106*G$2)</f>
        <v>0</v>
      </c>
      <c r="L106" s="217">
        <f>SUM(K106:K107)</f>
        <v>0</v>
      </c>
      <c r="M106" s="218">
        <f>SUM(G106:G107)*C$2</f>
        <v>0</v>
      </c>
      <c r="N106" s="10"/>
      <c r="O106" s="44" t="s">
        <v>66</v>
      </c>
      <c r="P106" s="11" t="s">
        <v>48</v>
      </c>
      <c r="Q106" s="8"/>
      <c r="R106" s="17"/>
      <c r="S106" s="74">
        <v>0</v>
      </c>
      <c r="T106" s="75">
        <v>0</v>
      </c>
      <c r="U106" s="34">
        <f t="shared" ref="U106:U111" si="904">T106*S106</f>
        <v>0</v>
      </c>
      <c r="V106" s="63">
        <v>0</v>
      </c>
      <c r="W106" s="13">
        <f t="shared" ref="W106:W111" si="905">(U106*V106)</f>
        <v>0</v>
      </c>
      <c r="X106" s="13">
        <f t="shared" ref="X106:X111" si="906">IF(S$113=0,0,W106/S$113)</f>
        <v>0</v>
      </c>
      <c r="Y106" s="13">
        <f t="shared" ref="Y106:Y111" si="907">(X106*U$2)</f>
        <v>0</v>
      </c>
      <c r="Z106" s="217">
        <f>SUM(Y106:Y107)</f>
        <v>0</v>
      </c>
      <c r="AA106" s="218">
        <f>SUM(U106:U107)*Q$2</f>
        <v>0</v>
      </c>
      <c r="AB106" s="10"/>
      <c r="AC106" s="44" t="s">
        <v>66</v>
      </c>
      <c r="AD106" s="11" t="s">
        <v>48</v>
      </c>
      <c r="AE106" s="8"/>
      <c r="AF106" s="17"/>
      <c r="AG106" s="74">
        <v>0</v>
      </c>
      <c r="AH106" s="75">
        <v>0</v>
      </c>
      <c r="AI106" s="34">
        <f t="shared" ref="AI106:AI111" si="908">AH106*AG106</f>
        <v>0</v>
      </c>
      <c r="AJ106" s="63">
        <v>0</v>
      </c>
      <c r="AK106" s="13">
        <f t="shared" ref="AK106:AK111" si="909">(AI106*AJ106)</f>
        <v>0</v>
      </c>
      <c r="AL106" s="13">
        <f t="shared" ref="AL106:AL111" si="910">IF(AG$113=0,0,AK106/AG$113)</f>
        <v>0</v>
      </c>
      <c r="AM106" s="13">
        <f t="shared" ref="AM106:AM111" si="911">(AL106*AI$2)</f>
        <v>0</v>
      </c>
      <c r="AN106" s="217">
        <f t="shared" ref="AN106" si="912">SUM(AM106:AM107)</f>
        <v>0</v>
      </c>
      <c r="AO106" s="218">
        <f t="shared" ref="AO106" si="913">SUM(AI106:AI107)*AE$2</f>
        <v>0</v>
      </c>
      <c r="AP106" s="10"/>
      <c r="AQ106" s="44" t="s">
        <v>66</v>
      </c>
      <c r="AR106" s="11" t="s">
        <v>48</v>
      </c>
      <c r="AS106" s="8"/>
      <c r="AT106" s="17"/>
      <c r="AU106" s="74">
        <v>0</v>
      </c>
      <c r="AV106" s="75">
        <v>0</v>
      </c>
      <c r="AW106" s="34">
        <f t="shared" ref="AW106:AW111" si="914">AV106*AU106</f>
        <v>0</v>
      </c>
      <c r="AX106" s="63">
        <v>0</v>
      </c>
      <c r="AY106" s="13">
        <f t="shared" ref="AY106:AY111" si="915">(AW106*AX106)</f>
        <v>0</v>
      </c>
      <c r="AZ106" s="13">
        <f t="shared" ref="AZ106:AZ111" si="916">IF(AU$113=0,0,AY106/AU$113)</f>
        <v>0</v>
      </c>
      <c r="BA106" s="13">
        <f t="shared" ref="BA106:BA111" si="917">(AZ106*AW$2)</f>
        <v>0</v>
      </c>
      <c r="BB106" s="217">
        <f t="shared" ref="BB106" si="918">SUM(BA106:BA107)</f>
        <v>0</v>
      </c>
      <c r="BC106" s="218">
        <f t="shared" ref="BC106" si="919">SUM(AW106:AW107)*AS$2</f>
        <v>0</v>
      </c>
      <c r="BD106" s="10"/>
      <c r="BE106" s="44" t="s">
        <v>66</v>
      </c>
      <c r="BF106" s="11" t="s">
        <v>48</v>
      </c>
      <c r="BG106" s="8"/>
      <c r="BH106" s="17"/>
      <c r="BI106" s="74">
        <v>0</v>
      </c>
      <c r="BJ106" s="75">
        <v>0</v>
      </c>
      <c r="BK106" s="34">
        <f t="shared" ref="BK106:BK111" si="920">BJ106*BI106</f>
        <v>0</v>
      </c>
      <c r="BL106" s="63">
        <v>0</v>
      </c>
      <c r="BM106" s="13">
        <f t="shared" ref="BM106:BM111" si="921">(BK106*BL106)</f>
        <v>0</v>
      </c>
      <c r="BN106" s="13">
        <f t="shared" ref="BN106:BN111" si="922">IF(BI$113=0,0,BM106/BI$113)</f>
        <v>0</v>
      </c>
      <c r="BO106" s="13">
        <f t="shared" ref="BO106:BO111" si="923">(BN106*BK$2)</f>
        <v>0</v>
      </c>
      <c r="BP106" s="217">
        <f t="shared" ref="BP106" si="924">SUM(BO106:BO107)</f>
        <v>0</v>
      </c>
      <c r="BQ106" s="218">
        <f t="shared" ref="BQ106" si="925">SUM(BK106:BK107)*BG$2</f>
        <v>0</v>
      </c>
      <c r="BR106" s="10"/>
      <c r="BS106" s="44" t="s">
        <v>66</v>
      </c>
      <c r="BT106" s="11" t="s">
        <v>48</v>
      </c>
      <c r="BU106" s="8"/>
      <c r="BV106" s="17"/>
      <c r="BW106" s="74">
        <v>0</v>
      </c>
      <c r="BX106" s="75">
        <v>0</v>
      </c>
      <c r="BY106" s="34">
        <f t="shared" ref="BY106:BY111" si="926">BX106*BW106</f>
        <v>0</v>
      </c>
      <c r="BZ106" s="63">
        <v>0</v>
      </c>
      <c r="CA106" s="13">
        <f t="shared" ref="CA106:CA111" si="927">(BY106*BZ106)</f>
        <v>0</v>
      </c>
      <c r="CB106" s="13">
        <f t="shared" ref="CB106:CB111" si="928">IF(BW$113=0,0,CA106/BW$113)</f>
        <v>0</v>
      </c>
      <c r="CC106" s="13">
        <f t="shared" ref="CC106:CC111" si="929">(CB106*BY$2)</f>
        <v>0</v>
      </c>
      <c r="CD106" s="217">
        <f t="shared" ref="CD106" si="930">SUM(CC106:CC107)</f>
        <v>0</v>
      </c>
      <c r="CE106" s="218">
        <f t="shared" ref="CE106" si="931">SUM(BY106:BY107)*BU$2</f>
        <v>0</v>
      </c>
      <c r="CF106" s="10"/>
      <c r="CG106" s="44" t="s">
        <v>66</v>
      </c>
      <c r="CH106" s="11" t="s">
        <v>48</v>
      </c>
      <c r="CI106" s="8"/>
      <c r="CJ106" s="17"/>
      <c r="CK106" s="74">
        <v>0</v>
      </c>
      <c r="CL106" s="75">
        <v>0</v>
      </c>
      <c r="CM106" s="34">
        <f t="shared" ref="CM106:CM111" si="932">CL106*CK106</f>
        <v>0</v>
      </c>
      <c r="CN106" s="63">
        <v>0</v>
      </c>
      <c r="CO106" s="13">
        <f t="shared" ref="CO106:CO111" si="933">(CM106*CN106)</f>
        <v>0</v>
      </c>
      <c r="CP106" s="13">
        <f t="shared" ref="CP106:CP111" si="934">IF(CK$113=0,0,CO106/CK$113)</f>
        <v>0</v>
      </c>
      <c r="CQ106" s="13">
        <f t="shared" ref="CQ106:CQ111" si="935">(CP106*CM$2)</f>
        <v>0</v>
      </c>
      <c r="CR106" s="217">
        <f t="shared" ref="CR106" si="936">SUM(CQ106:CQ107)</f>
        <v>0</v>
      </c>
      <c r="CS106" s="218">
        <f t="shared" ref="CS106" si="937">SUM(CM106:CM107)*CI$2</f>
        <v>0</v>
      </c>
      <c r="CT106" s="10"/>
      <c r="CU106" s="44" t="s">
        <v>66</v>
      </c>
      <c r="CV106" s="11" t="s">
        <v>48</v>
      </c>
      <c r="CW106" s="8"/>
      <c r="CX106" s="17"/>
      <c r="CY106" s="74">
        <v>0</v>
      </c>
      <c r="CZ106" s="75">
        <v>0</v>
      </c>
      <c r="DA106" s="34">
        <f t="shared" ref="DA106:DA111" si="938">CZ106*CY106</f>
        <v>0</v>
      </c>
      <c r="DB106" s="63">
        <v>0</v>
      </c>
      <c r="DC106" s="13">
        <f t="shared" ref="DC106:DC111" si="939">(DA106*DB106)</f>
        <v>0</v>
      </c>
      <c r="DD106" s="13">
        <f t="shared" ref="DD106:DD111" si="940">IF(CY$113=0,0,DC106/CY$113)</f>
        <v>0</v>
      </c>
      <c r="DE106" s="13">
        <f t="shared" ref="DE106:DE111" si="941">(DD106*DA$2)</f>
        <v>0</v>
      </c>
      <c r="DF106" s="217">
        <f t="shared" ref="DF106" si="942">SUM(DE106:DE107)</f>
        <v>0</v>
      </c>
      <c r="DG106" s="218">
        <f t="shared" ref="DG106" si="943">SUM(DA106:DA107)*CW$2</f>
        <v>0</v>
      </c>
      <c r="DH106" s="10"/>
      <c r="DI106" s="44" t="s">
        <v>66</v>
      </c>
      <c r="DJ106" s="11" t="s">
        <v>48</v>
      </c>
      <c r="DK106" s="8"/>
      <c r="DL106" s="17"/>
      <c r="DM106" s="74">
        <v>0</v>
      </c>
      <c r="DN106" s="75">
        <v>0</v>
      </c>
      <c r="DO106" s="34">
        <f t="shared" ref="DO106:DO111" si="944">DN106*DM106</f>
        <v>0</v>
      </c>
      <c r="DP106" s="63">
        <v>0</v>
      </c>
      <c r="DQ106" s="13">
        <f t="shared" ref="DQ106:DQ111" si="945">(DO106*DP106)</f>
        <v>0</v>
      </c>
      <c r="DR106" s="13">
        <f t="shared" ref="DR106:DR111" si="946">IF(DM$113=0,0,DQ106/DM$113)</f>
        <v>0</v>
      </c>
      <c r="DS106" s="13">
        <f t="shared" ref="DS106:DS111" si="947">(DR106*DO$2)</f>
        <v>0</v>
      </c>
      <c r="DT106" s="217">
        <f t="shared" ref="DT106" si="948">SUM(DS106:DS107)</f>
        <v>0</v>
      </c>
      <c r="DU106" s="218">
        <f t="shared" ref="DU106" si="949">SUM(DO106:DO107)*DK$2</f>
        <v>0</v>
      </c>
      <c r="DV106" s="10"/>
      <c r="DW106" s="44" t="s">
        <v>66</v>
      </c>
      <c r="DX106" s="11" t="s">
        <v>48</v>
      </c>
      <c r="DY106" s="8"/>
      <c r="DZ106" s="17"/>
      <c r="EA106" s="74">
        <v>0</v>
      </c>
      <c r="EB106" s="75">
        <v>0</v>
      </c>
      <c r="EC106" s="34">
        <f t="shared" ref="EC106:EC111" si="950">EB106*EA106</f>
        <v>0</v>
      </c>
      <c r="ED106" s="63">
        <v>0</v>
      </c>
      <c r="EE106" s="13">
        <f t="shared" ref="EE106:EE111" si="951">(EC106*ED106)</f>
        <v>0</v>
      </c>
      <c r="EF106" s="13">
        <f t="shared" ref="EF106:EF111" si="952">IF(EA$113=0,0,EE106/EA$113)</f>
        <v>0</v>
      </c>
      <c r="EG106" s="13">
        <f t="shared" ref="EG106:EG111" si="953">(EF106*EC$2)</f>
        <v>0</v>
      </c>
      <c r="EH106" s="217">
        <f t="shared" ref="EH106" si="954">SUM(EG106:EG107)</f>
        <v>0</v>
      </c>
      <c r="EI106" s="218">
        <f t="shared" ref="EI106" si="955">SUM(EC106:EC107)*DY$2</f>
        <v>0</v>
      </c>
      <c r="EJ106" s="10"/>
      <c r="EK106" s="44"/>
      <c r="EL106" s="302"/>
      <c r="EM106" s="87" t="s">
        <v>72</v>
      </c>
      <c r="EN106" s="8" t="s">
        <v>154</v>
      </c>
      <c r="EO106" s="61"/>
      <c r="EP106" s="72">
        <v>2.4700000000000002</v>
      </c>
      <c r="EQ106" s="496">
        <f t="shared" si="864"/>
        <v>0</v>
      </c>
      <c r="ER106" s="10"/>
      <c r="ES106" s="61"/>
      <c r="ET106" s="302"/>
      <c r="EU106" s="61"/>
      <c r="EV106" s="87" t="s">
        <v>72</v>
      </c>
      <c r="EW106" s="8" t="s">
        <v>154</v>
      </c>
      <c r="EX106" s="61"/>
      <c r="EY106" s="72">
        <v>2.27</v>
      </c>
      <c r="EZ106" s="496">
        <f t="shared" si="865"/>
        <v>0</v>
      </c>
      <c r="FA106" s="88"/>
      <c r="FC106" s="44"/>
      <c r="FD106" s="302"/>
      <c r="FE106" s="87" t="s">
        <v>96</v>
      </c>
      <c r="FF106" s="8" t="s">
        <v>46</v>
      </c>
      <c r="FG106" s="61"/>
      <c r="FH106" s="72">
        <v>0.56999999999999995</v>
      </c>
      <c r="FI106" s="496">
        <f t="shared" si="898"/>
        <v>0</v>
      </c>
      <c r="FJ106" s="10"/>
      <c r="FK106" s="302"/>
      <c r="FL106" s="61"/>
      <c r="FM106" s="61"/>
      <c r="FN106" s="87" t="s">
        <v>96</v>
      </c>
      <c r="FO106" s="8" t="s">
        <v>46</v>
      </c>
      <c r="FP106" s="61"/>
      <c r="FQ106" s="72">
        <v>0.93</v>
      </c>
      <c r="FR106" s="496">
        <f t="shared" si="899"/>
        <v>0</v>
      </c>
      <c r="FS106" s="88"/>
    </row>
    <row r="107" spans="1:175" x14ac:dyDescent="0.25">
      <c r="A107" s="44" t="s">
        <v>66</v>
      </c>
      <c r="B107" s="11" t="s">
        <v>48</v>
      </c>
      <c r="C107" s="8"/>
      <c r="D107" s="17"/>
      <c r="E107" s="74">
        <v>0</v>
      </c>
      <c r="F107" s="75">
        <v>0</v>
      </c>
      <c r="G107" s="34">
        <f t="shared" si="900"/>
        <v>0</v>
      </c>
      <c r="H107" s="63">
        <v>0</v>
      </c>
      <c r="I107" s="13">
        <f t="shared" si="901"/>
        <v>0</v>
      </c>
      <c r="J107" s="13">
        <f t="shared" si="902"/>
        <v>0</v>
      </c>
      <c r="K107" s="13">
        <f t="shared" si="903"/>
        <v>0</v>
      </c>
      <c r="L107" s="1044" t="s">
        <v>283</v>
      </c>
      <c r="M107" s="1045"/>
      <c r="N107" s="10"/>
      <c r="O107" s="44" t="s">
        <v>66</v>
      </c>
      <c r="P107" s="11" t="s">
        <v>48</v>
      </c>
      <c r="Q107" s="8"/>
      <c r="R107" s="17"/>
      <c r="S107" s="74">
        <v>0</v>
      </c>
      <c r="T107" s="75">
        <v>0</v>
      </c>
      <c r="U107" s="34">
        <f t="shared" si="904"/>
        <v>0</v>
      </c>
      <c r="V107" s="63">
        <v>0</v>
      </c>
      <c r="W107" s="13">
        <f t="shared" si="905"/>
        <v>0</v>
      </c>
      <c r="X107" s="13">
        <f t="shared" si="906"/>
        <v>0</v>
      </c>
      <c r="Y107" s="13">
        <f t="shared" si="907"/>
        <v>0</v>
      </c>
      <c r="Z107" s="1044" t="s">
        <v>283</v>
      </c>
      <c r="AA107" s="1045"/>
      <c r="AB107" s="10"/>
      <c r="AC107" s="44" t="s">
        <v>66</v>
      </c>
      <c r="AD107" s="11" t="s">
        <v>48</v>
      </c>
      <c r="AE107" s="8"/>
      <c r="AF107" s="17"/>
      <c r="AG107" s="74">
        <v>0</v>
      </c>
      <c r="AH107" s="75">
        <v>0</v>
      </c>
      <c r="AI107" s="34">
        <f t="shared" si="908"/>
        <v>0</v>
      </c>
      <c r="AJ107" s="63">
        <v>0</v>
      </c>
      <c r="AK107" s="13">
        <f t="shared" si="909"/>
        <v>0</v>
      </c>
      <c r="AL107" s="13">
        <f t="shared" si="910"/>
        <v>0</v>
      </c>
      <c r="AM107" s="13">
        <f t="shared" si="911"/>
        <v>0</v>
      </c>
      <c r="AN107" s="1044" t="s">
        <v>283</v>
      </c>
      <c r="AO107" s="1045"/>
      <c r="AP107" s="10"/>
      <c r="AQ107" s="44" t="s">
        <v>66</v>
      </c>
      <c r="AR107" s="11" t="s">
        <v>48</v>
      </c>
      <c r="AS107" s="8"/>
      <c r="AT107" s="17"/>
      <c r="AU107" s="74">
        <v>0</v>
      </c>
      <c r="AV107" s="75">
        <v>0</v>
      </c>
      <c r="AW107" s="34">
        <f t="shared" si="914"/>
        <v>0</v>
      </c>
      <c r="AX107" s="63">
        <v>0</v>
      </c>
      <c r="AY107" s="13">
        <f t="shared" si="915"/>
        <v>0</v>
      </c>
      <c r="AZ107" s="13">
        <f t="shared" si="916"/>
        <v>0</v>
      </c>
      <c r="BA107" s="13">
        <f t="shared" si="917"/>
        <v>0</v>
      </c>
      <c r="BB107" s="1044" t="s">
        <v>283</v>
      </c>
      <c r="BC107" s="1045"/>
      <c r="BD107" s="10"/>
      <c r="BE107" s="44" t="s">
        <v>66</v>
      </c>
      <c r="BF107" s="11" t="s">
        <v>48</v>
      </c>
      <c r="BG107" s="8"/>
      <c r="BH107" s="17"/>
      <c r="BI107" s="74">
        <v>0</v>
      </c>
      <c r="BJ107" s="75">
        <v>0</v>
      </c>
      <c r="BK107" s="34">
        <f t="shared" si="920"/>
        <v>0</v>
      </c>
      <c r="BL107" s="63">
        <v>0</v>
      </c>
      <c r="BM107" s="13">
        <f t="shared" si="921"/>
        <v>0</v>
      </c>
      <c r="BN107" s="13">
        <f t="shared" si="922"/>
        <v>0</v>
      </c>
      <c r="BO107" s="13">
        <f t="shared" si="923"/>
        <v>0</v>
      </c>
      <c r="BP107" s="1044" t="s">
        <v>283</v>
      </c>
      <c r="BQ107" s="1045"/>
      <c r="BR107" s="10"/>
      <c r="BS107" s="44" t="s">
        <v>66</v>
      </c>
      <c r="BT107" s="11" t="s">
        <v>48</v>
      </c>
      <c r="BU107" s="8"/>
      <c r="BV107" s="17"/>
      <c r="BW107" s="74">
        <v>0</v>
      </c>
      <c r="BX107" s="75">
        <v>0</v>
      </c>
      <c r="BY107" s="34">
        <f t="shared" si="926"/>
        <v>0</v>
      </c>
      <c r="BZ107" s="63">
        <v>0</v>
      </c>
      <c r="CA107" s="13">
        <f t="shared" si="927"/>
        <v>0</v>
      </c>
      <c r="CB107" s="13">
        <f t="shared" si="928"/>
        <v>0</v>
      </c>
      <c r="CC107" s="13">
        <f t="shared" si="929"/>
        <v>0</v>
      </c>
      <c r="CD107" s="1044" t="s">
        <v>283</v>
      </c>
      <c r="CE107" s="1045"/>
      <c r="CF107" s="10"/>
      <c r="CG107" s="44" t="s">
        <v>66</v>
      </c>
      <c r="CH107" s="11" t="s">
        <v>48</v>
      </c>
      <c r="CI107" s="8"/>
      <c r="CJ107" s="17"/>
      <c r="CK107" s="74">
        <v>0</v>
      </c>
      <c r="CL107" s="75">
        <v>0</v>
      </c>
      <c r="CM107" s="34">
        <f t="shared" si="932"/>
        <v>0</v>
      </c>
      <c r="CN107" s="63">
        <v>0</v>
      </c>
      <c r="CO107" s="13">
        <f t="shared" si="933"/>
        <v>0</v>
      </c>
      <c r="CP107" s="13">
        <f t="shared" si="934"/>
        <v>0</v>
      </c>
      <c r="CQ107" s="13">
        <f t="shared" si="935"/>
        <v>0</v>
      </c>
      <c r="CR107" s="1044" t="s">
        <v>283</v>
      </c>
      <c r="CS107" s="1045"/>
      <c r="CT107" s="10"/>
      <c r="CU107" s="44" t="s">
        <v>66</v>
      </c>
      <c r="CV107" s="11" t="s">
        <v>48</v>
      </c>
      <c r="CW107" s="8"/>
      <c r="CX107" s="17"/>
      <c r="CY107" s="74">
        <v>0</v>
      </c>
      <c r="CZ107" s="75">
        <v>0</v>
      </c>
      <c r="DA107" s="34">
        <f t="shared" si="938"/>
        <v>0</v>
      </c>
      <c r="DB107" s="63">
        <v>0</v>
      </c>
      <c r="DC107" s="13">
        <f t="shared" si="939"/>
        <v>0</v>
      </c>
      <c r="DD107" s="13">
        <f t="shared" si="940"/>
        <v>0</v>
      </c>
      <c r="DE107" s="13">
        <f t="shared" si="941"/>
        <v>0</v>
      </c>
      <c r="DF107" s="1044" t="s">
        <v>283</v>
      </c>
      <c r="DG107" s="1045"/>
      <c r="DH107" s="10"/>
      <c r="DI107" s="44" t="s">
        <v>66</v>
      </c>
      <c r="DJ107" s="11" t="s">
        <v>48</v>
      </c>
      <c r="DK107" s="8"/>
      <c r="DL107" s="17"/>
      <c r="DM107" s="74">
        <v>0</v>
      </c>
      <c r="DN107" s="75">
        <v>0</v>
      </c>
      <c r="DO107" s="34">
        <f t="shared" si="944"/>
        <v>0</v>
      </c>
      <c r="DP107" s="63">
        <v>0</v>
      </c>
      <c r="DQ107" s="13">
        <f t="shared" si="945"/>
        <v>0</v>
      </c>
      <c r="DR107" s="13">
        <f t="shared" si="946"/>
        <v>0</v>
      </c>
      <c r="DS107" s="13">
        <f t="shared" si="947"/>
        <v>0</v>
      </c>
      <c r="DT107" s="1044" t="s">
        <v>283</v>
      </c>
      <c r="DU107" s="1045"/>
      <c r="DV107" s="10"/>
      <c r="DW107" s="44" t="s">
        <v>66</v>
      </c>
      <c r="DX107" s="11" t="s">
        <v>48</v>
      </c>
      <c r="DY107" s="8"/>
      <c r="DZ107" s="17"/>
      <c r="EA107" s="74">
        <v>0</v>
      </c>
      <c r="EB107" s="75">
        <v>0</v>
      </c>
      <c r="EC107" s="34">
        <f t="shared" si="950"/>
        <v>0</v>
      </c>
      <c r="ED107" s="63">
        <v>0</v>
      </c>
      <c r="EE107" s="13">
        <f t="shared" si="951"/>
        <v>0</v>
      </c>
      <c r="EF107" s="13">
        <f t="shared" si="952"/>
        <v>0</v>
      </c>
      <c r="EG107" s="13">
        <f t="shared" si="953"/>
        <v>0</v>
      </c>
      <c r="EH107" s="1044" t="s">
        <v>283</v>
      </c>
      <c r="EI107" s="1045"/>
      <c r="EJ107" s="10"/>
      <c r="EK107" s="44"/>
      <c r="EL107" s="302"/>
      <c r="EM107" s="87" t="s">
        <v>76</v>
      </c>
      <c r="EN107" s="11" t="s">
        <v>53</v>
      </c>
      <c r="EO107" s="14"/>
      <c r="EP107" s="72">
        <v>0</v>
      </c>
      <c r="EQ107" s="496">
        <f t="shared" si="864"/>
        <v>0</v>
      </c>
      <c r="ER107" s="10"/>
      <c r="ES107" s="61"/>
      <c r="ET107" s="302"/>
      <c r="EU107" s="61"/>
      <c r="EV107" s="87" t="s">
        <v>76</v>
      </c>
      <c r="EW107" s="11" t="s">
        <v>53</v>
      </c>
      <c r="EX107" s="14"/>
      <c r="EY107" s="72">
        <v>0</v>
      </c>
      <c r="EZ107" s="496">
        <f t="shared" si="865"/>
        <v>0</v>
      </c>
      <c r="FA107" s="88"/>
      <c r="FC107" s="44"/>
      <c r="FD107" s="302"/>
      <c r="FE107" s="87" t="s">
        <v>73</v>
      </c>
      <c r="FF107" s="8" t="s">
        <v>129</v>
      </c>
      <c r="FG107" s="61"/>
      <c r="FH107" s="72">
        <v>1.37</v>
      </c>
      <c r="FI107" s="496">
        <f t="shared" si="898"/>
        <v>0</v>
      </c>
      <c r="FJ107" s="10"/>
      <c r="FK107" s="302"/>
      <c r="FL107" s="61"/>
      <c r="FM107" s="61"/>
      <c r="FN107" s="87" t="s">
        <v>73</v>
      </c>
      <c r="FO107" s="8" t="s">
        <v>129</v>
      </c>
      <c r="FP107" s="61"/>
      <c r="FQ107" s="72">
        <v>2.06</v>
      </c>
      <c r="FR107" s="496">
        <f t="shared" si="899"/>
        <v>0</v>
      </c>
      <c r="FS107" s="88"/>
    </row>
    <row r="108" spans="1:175" x14ac:dyDescent="0.25">
      <c r="A108" s="44" t="s">
        <v>67</v>
      </c>
      <c r="B108" s="11" t="s">
        <v>144</v>
      </c>
      <c r="C108" s="8"/>
      <c r="D108" s="17"/>
      <c r="E108" s="74">
        <v>0</v>
      </c>
      <c r="F108" s="75">
        <v>0</v>
      </c>
      <c r="G108" s="34">
        <f t="shared" si="900"/>
        <v>0</v>
      </c>
      <c r="H108" s="63">
        <v>0</v>
      </c>
      <c r="I108" s="13">
        <f t="shared" si="901"/>
        <v>0</v>
      </c>
      <c r="J108" s="13">
        <f t="shared" si="902"/>
        <v>0</v>
      </c>
      <c r="K108" s="13">
        <f t="shared" si="903"/>
        <v>0</v>
      </c>
      <c r="L108" s="217">
        <f>SUM(K108:K109)</f>
        <v>0</v>
      </c>
      <c r="M108" s="218">
        <f>SUM(G108:G109)*C$2</f>
        <v>0</v>
      </c>
      <c r="N108" s="10"/>
      <c r="O108" s="44" t="s">
        <v>67</v>
      </c>
      <c r="P108" s="11" t="s">
        <v>144</v>
      </c>
      <c r="Q108" s="8"/>
      <c r="R108" s="17"/>
      <c r="S108" s="74">
        <v>0</v>
      </c>
      <c r="T108" s="75">
        <v>0</v>
      </c>
      <c r="U108" s="34">
        <f t="shared" si="904"/>
        <v>0</v>
      </c>
      <c r="V108" s="63">
        <v>0</v>
      </c>
      <c r="W108" s="13">
        <f t="shared" si="905"/>
        <v>0</v>
      </c>
      <c r="X108" s="13">
        <f t="shared" si="906"/>
        <v>0</v>
      </c>
      <c r="Y108" s="13">
        <f t="shared" si="907"/>
        <v>0</v>
      </c>
      <c r="Z108" s="217">
        <f>SUM(Y108:Y109)</f>
        <v>0</v>
      </c>
      <c r="AA108" s="218">
        <f>SUM(U108:U109)*Q$2</f>
        <v>0</v>
      </c>
      <c r="AB108" s="10"/>
      <c r="AC108" s="44" t="s">
        <v>67</v>
      </c>
      <c r="AD108" s="11" t="s">
        <v>144</v>
      </c>
      <c r="AE108" s="8"/>
      <c r="AF108" s="17"/>
      <c r="AG108" s="74">
        <v>0</v>
      </c>
      <c r="AH108" s="75">
        <v>0</v>
      </c>
      <c r="AI108" s="34">
        <f t="shared" si="908"/>
        <v>0</v>
      </c>
      <c r="AJ108" s="63">
        <v>0</v>
      </c>
      <c r="AK108" s="13">
        <f t="shared" si="909"/>
        <v>0</v>
      </c>
      <c r="AL108" s="13">
        <f t="shared" si="910"/>
        <v>0</v>
      </c>
      <c r="AM108" s="13">
        <f t="shared" si="911"/>
        <v>0</v>
      </c>
      <c r="AN108" s="217">
        <f t="shared" ref="AN108" si="956">SUM(AM108:AM109)</f>
        <v>0</v>
      </c>
      <c r="AO108" s="218">
        <f t="shared" ref="AO108" si="957">SUM(AI108:AI109)*AE$2</f>
        <v>0</v>
      </c>
      <c r="AP108" s="10"/>
      <c r="AQ108" s="44" t="s">
        <v>67</v>
      </c>
      <c r="AR108" s="11" t="s">
        <v>144</v>
      </c>
      <c r="AS108" s="8"/>
      <c r="AT108" s="17"/>
      <c r="AU108" s="74">
        <v>0</v>
      </c>
      <c r="AV108" s="75">
        <v>0</v>
      </c>
      <c r="AW108" s="34">
        <f t="shared" si="914"/>
        <v>0</v>
      </c>
      <c r="AX108" s="63">
        <v>0</v>
      </c>
      <c r="AY108" s="13">
        <f t="shared" si="915"/>
        <v>0</v>
      </c>
      <c r="AZ108" s="13">
        <f t="shared" si="916"/>
        <v>0</v>
      </c>
      <c r="BA108" s="13">
        <f t="shared" si="917"/>
        <v>0</v>
      </c>
      <c r="BB108" s="217">
        <f t="shared" ref="BB108" si="958">SUM(BA108:BA109)</f>
        <v>0</v>
      </c>
      <c r="BC108" s="218">
        <f t="shared" ref="BC108" si="959">SUM(AW108:AW109)*AS$2</f>
        <v>0</v>
      </c>
      <c r="BD108" s="10"/>
      <c r="BE108" s="44" t="s">
        <v>67</v>
      </c>
      <c r="BF108" s="11" t="s">
        <v>144</v>
      </c>
      <c r="BG108" s="8"/>
      <c r="BH108" s="17"/>
      <c r="BI108" s="74">
        <v>0</v>
      </c>
      <c r="BJ108" s="75">
        <v>0</v>
      </c>
      <c r="BK108" s="34">
        <f t="shared" si="920"/>
        <v>0</v>
      </c>
      <c r="BL108" s="63">
        <v>0</v>
      </c>
      <c r="BM108" s="13">
        <f t="shared" si="921"/>
        <v>0</v>
      </c>
      <c r="BN108" s="13">
        <f t="shared" si="922"/>
        <v>0</v>
      </c>
      <c r="BO108" s="13">
        <f t="shared" si="923"/>
        <v>0</v>
      </c>
      <c r="BP108" s="217">
        <f t="shared" ref="BP108" si="960">SUM(BO108:BO109)</f>
        <v>0</v>
      </c>
      <c r="BQ108" s="218">
        <f t="shared" ref="BQ108" si="961">SUM(BK108:BK109)*BG$2</f>
        <v>0</v>
      </c>
      <c r="BR108" s="10"/>
      <c r="BS108" s="44" t="s">
        <v>67</v>
      </c>
      <c r="BT108" s="11" t="s">
        <v>144</v>
      </c>
      <c r="BU108" s="8"/>
      <c r="BV108" s="17"/>
      <c r="BW108" s="74">
        <v>0</v>
      </c>
      <c r="BX108" s="75">
        <v>0</v>
      </c>
      <c r="BY108" s="34">
        <f t="shared" si="926"/>
        <v>0</v>
      </c>
      <c r="BZ108" s="63">
        <v>0</v>
      </c>
      <c r="CA108" s="13">
        <f t="shared" si="927"/>
        <v>0</v>
      </c>
      <c r="CB108" s="13">
        <f t="shared" si="928"/>
        <v>0</v>
      </c>
      <c r="CC108" s="13">
        <f t="shared" si="929"/>
        <v>0</v>
      </c>
      <c r="CD108" s="217">
        <f t="shared" ref="CD108" si="962">SUM(CC108:CC109)</f>
        <v>0</v>
      </c>
      <c r="CE108" s="218">
        <f t="shared" ref="CE108" si="963">SUM(BY108:BY109)*BU$2</f>
        <v>0</v>
      </c>
      <c r="CF108" s="10"/>
      <c r="CG108" s="44" t="s">
        <v>67</v>
      </c>
      <c r="CH108" s="11" t="s">
        <v>144</v>
      </c>
      <c r="CI108" s="8"/>
      <c r="CJ108" s="17"/>
      <c r="CK108" s="74">
        <v>0</v>
      </c>
      <c r="CL108" s="75">
        <v>0</v>
      </c>
      <c r="CM108" s="34">
        <f t="shared" si="932"/>
        <v>0</v>
      </c>
      <c r="CN108" s="63">
        <v>0</v>
      </c>
      <c r="CO108" s="13">
        <f t="shared" si="933"/>
        <v>0</v>
      </c>
      <c r="CP108" s="13">
        <f t="shared" si="934"/>
        <v>0</v>
      </c>
      <c r="CQ108" s="13">
        <f t="shared" si="935"/>
        <v>0</v>
      </c>
      <c r="CR108" s="217">
        <f t="shared" ref="CR108" si="964">SUM(CQ108:CQ109)</f>
        <v>0</v>
      </c>
      <c r="CS108" s="218">
        <f t="shared" ref="CS108" si="965">SUM(CM108:CM109)*CI$2</f>
        <v>0</v>
      </c>
      <c r="CT108" s="10"/>
      <c r="CU108" s="44" t="s">
        <v>67</v>
      </c>
      <c r="CV108" s="11" t="s">
        <v>144</v>
      </c>
      <c r="CW108" s="8"/>
      <c r="CX108" s="17"/>
      <c r="CY108" s="74">
        <v>0</v>
      </c>
      <c r="CZ108" s="75">
        <v>0</v>
      </c>
      <c r="DA108" s="34">
        <f t="shared" si="938"/>
        <v>0</v>
      </c>
      <c r="DB108" s="63">
        <v>0</v>
      </c>
      <c r="DC108" s="13">
        <f t="shared" si="939"/>
        <v>0</v>
      </c>
      <c r="DD108" s="13">
        <f t="shared" si="940"/>
        <v>0</v>
      </c>
      <c r="DE108" s="13">
        <f t="shared" si="941"/>
        <v>0</v>
      </c>
      <c r="DF108" s="217">
        <f t="shared" ref="DF108" si="966">SUM(DE108:DE109)</f>
        <v>0</v>
      </c>
      <c r="DG108" s="218">
        <f t="shared" ref="DG108" si="967">SUM(DA108:DA109)*CW$2</f>
        <v>0</v>
      </c>
      <c r="DH108" s="10"/>
      <c r="DI108" s="44" t="s">
        <v>67</v>
      </c>
      <c r="DJ108" s="11" t="s">
        <v>144</v>
      </c>
      <c r="DK108" s="8"/>
      <c r="DL108" s="17"/>
      <c r="DM108" s="74">
        <v>0</v>
      </c>
      <c r="DN108" s="75">
        <v>0</v>
      </c>
      <c r="DO108" s="34">
        <f t="shared" si="944"/>
        <v>0</v>
      </c>
      <c r="DP108" s="63">
        <v>0</v>
      </c>
      <c r="DQ108" s="13">
        <f t="shared" si="945"/>
        <v>0</v>
      </c>
      <c r="DR108" s="13">
        <f t="shared" si="946"/>
        <v>0</v>
      </c>
      <c r="DS108" s="13">
        <f t="shared" si="947"/>
        <v>0</v>
      </c>
      <c r="DT108" s="217">
        <f t="shared" ref="DT108" si="968">SUM(DS108:DS109)</f>
        <v>0</v>
      </c>
      <c r="DU108" s="218">
        <f t="shared" ref="DU108" si="969">SUM(DO108:DO109)*DK$2</f>
        <v>0</v>
      </c>
      <c r="DV108" s="10"/>
      <c r="DW108" s="44" t="s">
        <v>67</v>
      </c>
      <c r="DX108" s="11" t="s">
        <v>144</v>
      </c>
      <c r="DY108" s="8"/>
      <c r="DZ108" s="17"/>
      <c r="EA108" s="74">
        <v>0</v>
      </c>
      <c r="EB108" s="75">
        <v>0</v>
      </c>
      <c r="EC108" s="34">
        <f t="shared" si="950"/>
        <v>0</v>
      </c>
      <c r="ED108" s="63">
        <v>0</v>
      </c>
      <c r="EE108" s="13">
        <f t="shared" si="951"/>
        <v>0</v>
      </c>
      <c r="EF108" s="13">
        <f t="shared" si="952"/>
        <v>0</v>
      </c>
      <c r="EG108" s="13">
        <f t="shared" si="953"/>
        <v>0</v>
      </c>
      <c r="EH108" s="217">
        <f t="shared" ref="EH108" si="970">SUM(EG108:EG109)</f>
        <v>0</v>
      </c>
      <c r="EI108" s="218">
        <f t="shared" ref="EI108" si="971">SUM(EC108:EC109)*DY$2</f>
        <v>0</v>
      </c>
      <c r="EJ108" s="10"/>
      <c r="EK108" s="44"/>
      <c r="EL108" s="302"/>
      <c r="EM108" s="87" t="s">
        <v>105</v>
      </c>
      <c r="EN108" s="11" t="s">
        <v>57</v>
      </c>
      <c r="EO108" s="14"/>
      <c r="EP108" s="72">
        <v>13.2</v>
      </c>
      <c r="EQ108" s="496">
        <f t="shared" si="864"/>
        <v>0</v>
      </c>
      <c r="ER108" s="10"/>
      <c r="ES108" s="61"/>
      <c r="ET108" s="302"/>
      <c r="EU108" s="61"/>
      <c r="EV108" s="87" t="s">
        <v>105</v>
      </c>
      <c r="EW108" s="11" t="s">
        <v>57</v>
      </c>
      <c r="EX108" s="14"/>
      <c r="EY108" s="72">
        <v>7.85</v>
      </c>
      <c r="EZ108" s="496">
        <f t="shared" si="865"/>
        <v>0</v>
      </c>
      <c r="FA108" s="88"/>
      <c r="FC108" s="44"/>
      <c r="FD108" s="302"/>
      <c r="FE108" s="87" t="s">
        <v>133</v>
      </c>
      <c r="FF108" s="8" t="s">
        <v>132</v>
      </c>
      <c r="FG108" s="61"/>
      <c r="FH108" s="72">
        <v>1.98</v>
      </c>
      <c r="FI108" s="496">
        <f t="shared" si="898"/>
        <v>0</v>
      </c>
      <c r="FJ108" s="10"/>
      <c r="FK108" s="302"/>
      <c r="FL108" s="61"/>
      <c r="FM108" s="61"/>
      <c r="FN108" s="87" t="s">
        <v>133</v>
      </c>
      <c r="FO108" s="8" t="s">
        <v>132</v>
      </c>
      <c r="FP108" s="61"/>
      <c r="FQ108" s="72">
        <v>1.3</v>
      </c>
      <c r="FR108" s="496">
        <f t="shared" si="899"/>
        <v>0</v>
      </c>
      <c r="FS108" s="88"/>
    </row>
    <row r="109" spans="1:175" x14ac:dyDescent="0.25">
      <c r="A109" s="44" t="s">
        <v>67</v>
      </c>
      <c r="B109" s="11" t="s">
        <v>144</v>
      </c>
      <c r="C109" s="8"/>
      <c r="D109" s="17"/>
      <c r="E109" s="74">
        <v>0</v>
      </c>
      <c r="F109" s="75">
        <v>0</v>
      </c>
      <c r="G109" s="34">
        <f t="shared" si="900"/>
        <v>0</v>
      </c>
      <c r="H109" s="63">
        <v>0</v>
      </c>
      <c r="I109" s="13">
        <f t="shared" si="901"/>
        <v>0</v>
      </c>
      <c r="J109" s="13">
        <f t="shared" si="902"/>
        <v>0</v>
      </c>
      <c r="K109" s="13">
        <f t="shared" si="903"/>
        <v>0</v>
      </c>
      <c r="L109" s="1044" t="s">
        <v>284</v>
      </c>
      <c r="M109" s="1045"/>
      <c r="N109" s="10"/>
      <c r="O109" s="44" t="s">
        <v>67</v>
      </c>
      <c r="P109" s="11" t="s">
        <v>144</v>
      </c>
      <c r="Q109" s="8"/>
      <c r="R109" s="17"/>
      <c r="S109" s="74">
        <v>0</v>
      </c>
      <c r="T109" s="75">
        <v>0</v>
      </c>
      <c r="U109" s="34">
        <f t="shared" si="904"/>
        <v>0</v>
      </c>
      <c r="V109" s="63">
        <v>0</v>
      </c>
      <c r="W109" s="13">
        <f t="shared" si="905"/>
        <v>0</v>
      </c>
      <c r="X109" s="13">
        <f t="shared" si="906"/>
        <v>0</v>
      </c>
      <c r="Y109" s="13">
        <f t="shared" si="907"/>
        <v>0</v>
      </c>
      <c r="Z109" s="1044" t="s">
        <v>284</v>
      </c>
      <c r="AA109" s="1045"/>
      <c r="AB109" s="10"/>
      <c r="AC109" s="44" t="s">
        <v>67</v>
      </c>
      <c r="AD109" s="11" t="s">
        <v>144</v>
      </c>
      <c r="AE109" s="8"/>
      <c r="AF109" s="17"/>
      <c r="AG109" s="74">
        <v>0</v>
      </c>
      <c r="AH109" s="75">
        <v>0</v>
      </c>
      <c r="AI109" s="34">
        <f t="shared" si="908"/>
        <v>0</v>
      </c>
      <c r="AJ109" s="63">
        <v>0</v>
      </c>
      <c r="AK109" s="13">
        <f t="shared" si="909"/>
        <v>0</v>
      </c>
      <c r="AL109" s="13">
        <f t="shared" si="910"/>
        <v>0</v>
      </c>
      <c r="AM109" s="13">
        <f t="shared" si="911"/>
        <v>0</v>
      </c>
      <c r="AN109" s="1044" t="s">
        <v>284</v>
      </c>
      <c r="AO109" s="1045"/>
      <c r="AP109" s="10"/>
      <c r="AQ109" s="44" t="s">
        <v>67</v>
      </c>
      <c r="AR109" s="11" t="s">
        <v>144</v>
      </c>
      <c r="AS109" s="8"/>
      <c r="AT109" s="17"/>
      <c r="AU109" s="74">
        <v>0</v>
      </c>
      <c r="AV109" s="75">
        <v>0</v>
      </c>
      <c r="AW109" s="34">
        <f t="shared" si="914"/>
        <v>0</v>
      </c>
      <c r="AX109" s="63">
        <v>0</v>
      </c>
      <c r="AY109" s="13">
        <f t="shared" si="915"/>
        <v>0</v>
      </c>
      <c r="AZ109" s="13">
        <f t="shared" si="916"/>
        <v>0</v>
      </c>
      <c r="BA109" s="13">
        <f t="shared" si="917"/>
        <v>0</v>
      </c>
      <c r="BB109" s="1044" t="s">
        <v>284</v>
      </c>
      <c r="BC109" s="1045"/>
      <c r="BD109" s="10"/>
      <c r="BE109" s="44" t="s">
        <v>67</v>
      </c>
      <c r="BF109" s="11" t="s">
        <v>144</v>
      </c>
      <c r="BG109" s="8"/>
      <c r="BH109" s="17"/>
      <c r="BI109" s="74">
        <v>0</v>
      </c>
      <c r="BJ109" s="75">
        <v>0</v>
      </c>
      <c r="BK109" s="34">
        <f t="shared" si="920"/>
        <v>0</v>
      </c>
      <c r="BL109" s="63">
        <v>0</v>
      </c>
      <c r="BM109" s="13">
        <f t="shared" si="921"/>
        <v>0</v>
      </c>
      <c r="BN109" s="13">
        <f t="shared" si="922"/>
        <v>0</v>
      </c>
      <c r="BO109" s="13">
        <f t="shared" si="923"/>
        <v>0</v>
      </c>
      <c r="BP109" s="1044" t="s">
        <v>284</v>
      </c>
      <c r="BQ109" s="1045"/>
      <c r="BR109" s="10"/>
      <c r="BS109" s="44" t="s">
        <v>67</v>
      </c>
      <c r="BT109" s="11" t="s">
        <v>144</v>
      </c>
      <c r="BU109" s="8"/>
      <c r="BV109" s="17"/>
      <c r="BW109" s="74">
        <v>0</v>
      </c>
      <c r="BX109" s="75">
        <v>0</v>
      </c>
      <c r="BY109" s="34">
        <f t="shared" si="926"/>
        <v>0</v>
      </c>
      <c r="BZ109" s="63">
        <v>0</v>
      </c>
      <c r="CA109" s="13">
        <f t="shared" si="927"/>
        <v>0</v>
      </c>
      <c r="CB109" s="13">
        <f t="shared" si="928"/>
        <v>0</v>
      </c>
      <c r="CC109" s="13">
        <f t="shared" si="929"/>
        <v>0</v>
      </c>
      <c r="CD109" s="1044" t="s">
        <v>284</v>
      </c>
      <c r="CE109" s="1045"/>
      <c r="CF109" s="10"/>
      <c r="CG109" s="44" t="s">
        <v>67</v>
      </c>
      <c r="CH109" s="11" t="s">
        <v>144</v>
      </c>
      <c r="CI109" s="8"/>
      <c r="CJ109" s="17"/>
      <c r="CK109" s="74">
        <v>0</v>
      </c>
      <c r="CL109" s="75">
        <v>0</v>
      </c>
      <c r="CM109" s="34">
        <f t="shared" si="932"/>
        <v>0</v>
      </c>
      <c r="CN109" s="63">
        <v>0</v>
      </c>
      <c r="CO109" s="13">
        <f t="shared" si="933"/>
        <v>0</v>
      </c>
      <c r="CP109" s="13">
        <f t="shared" si="934"/>
        <v>0</v>
      </c>
      <c r="CQ109" s="13">
        <f t="shared" si="935"/>
        <v>0</v>
      </c>
      <c r="CR109" s="1044" t="s">
        <v>284</v>
      </c>
      <c r="CS109" s="1045"/>
      <c r="CT109" s="10"/>
      <c r="CU109" s="44" t="s">
        <v>67</v>
      </c>
      <c r="CV109" s="11" t="s">
        <v>144</v>
      </c>
      <c r="CW109" s="8"/>
      <c r="CX109" s="17"/>
      <c r="CY109" s="74">
        <v>0</v>
      </c>
      <c r="CZ109" s="75">
        <v>0</v>
      </c>
      <c r="DA109" s="34">
        <f t="shared" si="938"/>
        <v>0</v>
      </c>
      <c r="DB109" s="63">
        <v>0</v>
      </c>
      <c r="DC109" s="13">
        <f t="shared" si="939"/>
        <v>0</v>
      </c>
      <c r="DD109" s="13">
        <f t="shared" si="940"/>
        <v>0</v>
      </c>
      <c r="DE109" s="13">
        <f t="shared" si="941"/>
        <v>0</v>
      </c>
      <c r="DF109" s="1044" t="s">
        <v>284</v>
      </c>
      <c r="DG109" s="1045"/>
      <c r="DH109" s="10"/>
      <c r="DI109" s="44" t="s">
        <v>67</v>
      </c>
      <c r="DJ109" s="11" t="s">
        <v>144</v>
      </c>
      <c r="DK109" s="8"/>
      <c r="DL109" s="17"/>
      <c r="DM109" s="74">
        <v>0</v>
      </c>
      <c r="DN109" s="75">
        <v>0</v>
      </c>
      <c r="DO109" s="34">
        <f t="shared" si="944"/>
        <v>0</v>
      </c>
      <c r="DP109" s="63">
        <v>0</v>
      </c>
      <c r="DQ109" s="13">
        <f t="shared" si="945"/>
        <v>0</v>
      </c>
      <c r="DR109" s="13">
        <f t="shared" si="946"/>
        <v>0</v>
      </c>
      <c r="DS109" s="13">
        <f t="shared" si="947"/>
        <v>0</v>
      </c>
      <c r="DT109" s="1044" t="s">
        <v>284</v>
      </c>
      <c r="DU109" s="1045"/>
      <c r="DV109" s="10"/>
      <c r="DW109" s="44" t="s">
        <v>67</v>
      </c>
      <c r="DX109" s="11" t="s">
        <v>144</v>
      </c>
      <c r="DY109" s="8"/>
      <c r="DZ109" s="17"/>
      <c r="EA109" s="74">
        <v>0</v>
      </c>
      <c r="EB109" s="75">
        <v>0</v>
      </c>
      <c r="EC109" s="34">
        <f t="shared" si="950"/>
        <v>0</v>
      </c>
      <c r="ED109" s="63">
        <v>0</v>
      </c>
      <c r="EE109" s="13">
        <f t="shared" si="951"/>
        <v>0</v>
      </c>
      <c r="EF109" s="13">
        <f t="shared" si="952"/>
        <v>0</v>
      </c>
      <c r="EG109" s="13">
        <f t="shared" si="953"/>
        <v>0</v>
      </c>
      <c r="EH109" s="1044" t="s">
        <v>284</v>
      </c>
      <c r="EI109" s="1045"/>
      <c r="EJ109" s="10"/>
      <c r="EK109" s="44"/>
      <c r="EL109" s="295" t="s">
        <v>332</v>
      </c>
      <c r="EM109" s="296">
        <v>0</v>
      </c>
      <c r="EN109" s="297">
        <v>1</v>
      </c>
      <c r="EO109" s="190">
        <f>SUM(EP110:EP120)</f>
        <v>39</v>
      </c>
      <c r="EP109" s="107"/>
      <c r="EQ109" s="496">
        <f>SUM(EQ110:EQ120)</f>
        <v>0</v>
      </c>
      <c r="ER109" s="10"/>
      <c r="ES109" s="61"/>
      <c r="ET109" s="298" t="s">
        <v>329</v>
      </c>
      <c r="EU109" s="299"/>
      <c r="EV109" s="296">
        <v>0</v>
      </c>
      <c r="EW109" s="300">
        <v>1</v>
      </c>
      <c r="EX109" s="190">
        <f>SUM(EY110:EY120)</f>
        <v>17.29</v>
      </c>
      <c r="EY109" s="107"/>
      <c r="EZ109" s="496">
        <f>SUM(EZ110:EZ120)</f>
        <v>0</v>
      </c>
      <c r="FA109" s="88"/>
      <c r="FC109" s="44"/>
      <c r="FD109" s="302"/>
      <c r="FE109" s="87" t="s">
        <v>65</v>
      </c>
      <c r="FF109" s="95" t="s">
        <v>60</v>
      </c>
      <c r="FG109" s="14"/>
      <c r="FH109" s="72">
        <v>8.85</v>
      </c>
      <c r="FI109" s="496">
        <f t="shared" si="898"/>
        <v>0</v>
      </c>
      <c r="FJ109" s="10"/>
      <c r="FK109" s="302"/>
      <c r="FL109" s="61"/>
      <c r="FM109" s="61"/>
      <c r="FN109" s="87" t="s">
        <v>65</v>
      </c>
      <c r="FO109" s="95" t="s">
        <v>60</v>
      </c>
      <c r="FP109" s="14"/>
      <c r="FQ109" s="72">
        <v>2.69</v>
      </c>
      <c r="FR109" s="496">
        <f t="shared" si="899"/>
        <v>0</v>
      </c>
      <c r="FS109" s="88"/>
    </row>
    <row r="110" spans="1:175" x14ac:dyDescent="0.25">
      <c r="A110" s="44" t="s">
        <v>68</v>
      </c>
      <c r="B110" s="11" t="s">
        <v>145</v>
      </c>
      <c r="C110" s="8"/>
      <c r="D110" s="17"/>
      <c r="E110" s="74">
        <v>0</v>
      </c>
      <c r="F110" s="75">
        <v>0</v>
      </c>
      <c r="G110" s="34">
        <f t="shared" si="900"/>
        <v>0</v>
      </c>
      <c r="H110" s="63">
        <v>0</v>
      </c>
      <c r="I110" s="13">
        <f t="shared" si="901"/>
        <v>0</v>
      </c>
      <c r="J110" s="13">
        <f t="shared" si="902"/>
        <v>0</v>
      </c>
      <c r="K110" s="13">
        <f t="shared" si="903"/>
        <v>0</v>
      </c>
      <c r="L110" s="217">
        <f>SUM(K110:K111)</f>
        <v>0</v>
      </c>
      <c r="M110" s="218">
        <f>SUM(G110:G111)*C$2</f>
        <v>0</v>
      </c>
      <c r="N110" s="10"/>
      <c r="O110" s="44" t="s">
        <v>68</v>
      </c>
      <c r="P110" s="11" t="s">
        <v>145</v>
      </c>
      <c r="Q110" s="8"/>
      <c r="R110" s="17"/>
      <c r="S110" s="74">
        <v>0</v>
      </c>
      <c r="T110" s="75">
        <v>0</v>
      </c>
      <c r="U110" s="34">
        <f t="shared" si="904"/>
        <v>0</v>
      </c>
      <c r="V110" s="63">
        <v>0</v>
      </c>
      <c r="W110" s="13">
        <f t="shared" si="905"/>
        <v>0</v>
      </c>
      <c r="X110" s="13">
        <f t="shared" si="906"/>
        <v>0</v>
      </c>
      <c r="Y110" s="13">
        <f t="shared" si="907"/>
        <v>0</v>
      </c>
      <c r="Z110" s="217">
        <f>SUM(Y110:Y111)</f>
        <v>0</v>
      </c>
      <c r="AA110" s="218">
        <f>SUM(U110:U111)*Q$2</f>
        <v>0</v>
      </c>
      <c r="AB110" s="10"/>
      <c r="AC110" s="44" t="s">
        <v>68</v>
      </c>
      <c r="AD110" s="11" t="s">
        <v>145</v>
      </c>
      <c r="AE110" s="8"/>
      <c r="AF110" s="17"/>
      <c r="AG110" s="74">
        <v>0</v>
      </c>
      <c r="AH110" s="75">
        <v>0</v>
      </c>
      <c r="AI110" s="34">
        <f t="shared" si="908"/>
        <v>0</v>
      </c>
      <c r="AJ110" s="63">
        <v>0</v>
      </c>
      <c r="AK110" s="13">
        <f t="shared" si="909"/>
        <v>0</v>
      </c>
      <c r="AL110" s="13">
        <f t="shared" si="910"/>
        <v>0</v>
      </c>
      <c r="AM110" s="13">
        <f t="shared" si="911"/>
        <v>0</v>
      </c>
      <c r="AN110" s="217">
        <f t="shared" ref="AN110" si="972">SUM(AM110:AM111)</f>
        <v>0</v>
      </c>
      <c r="AO110" s="218">
        <f t="shared" ref="AO110" si="973">SUM(AI110:AI111)*AE$2</f>
        <v>0</v>
      </c>
      <c r="AP110" s="10"/>
      <c r="AQ110" s="44" t="s">
        <v>68</v>
      </c>
      <c r="AR110" s="11" t="s">
        <v>145</v>
      </c>
      <c r="AS110" s="8"/>
      <c r="AT110" s="17"/>
      <c r="AU110" s="74">
        <v>0</v>
      </c>
      <c r="AV110" s="75">
        <v>0</v>
      </c>
      <c r="AW110" s="34">
        <f t="shared" si="914"/>
        <v>0</v>
      </c>
      <c r="AX110" s="63">
        <v>0</v>
      </c>
      <c r="AY110" s="13">
        <f t="shared" si="915"/>
        <v>0</v>
      </c>
      <c r="AZ110" s="13">
        <f t="shared" si="916"/>
        <v>0</v>
      </c>
      <c r="BA110" s="13">
        <f t="shared" si="917"/>
        <v>0</v>
      </c>
      <c r="BB110" s="217">
        <f t="shared" ref="BB110" si="974">SUM(BA110:BA111)</f>
        <v>0</v>
      </c>
      <c r="BC110" s="218">
        <f t="shared" ref="BC110" si="975">SUM(AW110:AW111)*AS$2</f>
        <v>0</v>
      </c>
      <c r="BD110" s="10"/>
      <c r="BE110" s="44" t="s">
        <v>68</v>
      </c>
      <c r="BF110" s="11" t="s">
        <v>145</v>
      </c>
      <c r="BG110" s="8"/>
      <c r="BH110" s="17"/>
      <c r="BI110" s="74">
        <v>0</v>
      </c>
      <c r="BJ110" s="75">
        <v>0</v>
      </c>
      <c r="BK110" s="34">
        <f t="shared" si="920"/>
        <v>0</v>
      </c>
      <c r="BL110" s="63">
        <v>0</v>
      </c>
      <c r="BM110" s="13">
        <f t="shared" si="921"/>
        <v>0</v>
      </c>
      <c r="BN110" s="13">
        <f t="shared" si="922"/>
        <v>0</v>
      </c>
      <c r="BO110" s="13">
        <f t="shared" si="923"/>
        <v>0</v>
      </c>
      <c r="BP110" s="217">
        <f t="shared" ref="BP110" si="976">SUM(BO110:BO111)</f>
        <v>0</v>
      </c>
      <c r="BQ110" s="218">
        <f t="shared" ref="BQ110" si="977">SUM(BK110:BK111)*BG$2</f>
        <v>0</v>
      </c>
      <c r="BR110" s="10"/>
      <c r="BS110" s="44" t="s">
        <v>68</v>
      </c>
      <c r="BT110" s="11" t="s">
        <v>145</v>
      </c>
      <c r="BU110" s="8"/>
      <c r="BV110" s="17"/>
      <c r="BW110" s="74">
        <v>0</v>
      </c>
      <c r="BX110" s="75">
        <v>0</v>
      </c>
      <c r="BY110" s="34">
        <f t="shared" si="926"/>
        <v>0</v>
      </c>
      <c r="BZ110" s="63">
        <v>0</v>
      </c>
      <c r="CA110" s="13">
        <f t="shared" si="927"/>
        <v>0</v>
      </c>
      <c r="CB110" s="13">
        <f t="shared" si="928"/>
        <v>0</v>
      </c>
      <c r="CC110" s="13">
        <f t="shared" si="929"/>
        <v>0</v>
      </c>
      <c r="CD110" s="217">
        <f t="shared" ref="CD110" si="978">SUM(CC110:CC111)</f>
        <v>0</v>
      </c>
      <c r="CE110" s="218">
        <f t="shared" ref="CE110" si="979">SUM(BY110:BY111)*BU$2</f>
        <v>0</v>
      </c>
      <c r="CF110" s="10"/>
      <c r="CG110" s="44" t="s">
        <v>68</v>
      </c>
      <c r="CH110" s="11" t="s">
        <v>145</v>
      </c>
      <c r="CI110" s="8"/>
      <c r="CJ110" s="17"/>
      <c r="CK110" s="74">
        <v>0</v>
      </c>
      <c r="CL110" s="75">
        <v>0</v>
      </c>
      <c r="CM110" s="34">
        <f t="shared" si="932"/>
        <v>0</v>
      </c>
      <c r="CN110" s="63">
        <v>0</v>
      </c>
      <c r="CO110" s="13">
        <f t="shared" si="933"/>
        <v>0</v>
      </c>
      <c r="CP110" s="13">
        <f t="shared" si="934"/>
        <v>0</v>
      </c>
      <c r="CQ110" s="13">
        <f t="shared" si="935"/>
        <v>0</v>
      </c>
      <c r="CR110" s="217">
        <f t="shared" ref="CR110" si="980">SUM(CQ110:CQ111)</f>
        <v>0</v>
      </c>
      <c r="CS110" s="218">
        <f t="shared" ref="CS110" si="981">SUM(CM110:CM111)*CI$2</f>
        <v>0</v>
      </c>
      <c r="CT110" s="10"/>
      <c r="CU110" s="44" t="s">
        <v>68</v>
      </c>
      <c r="CV110" s="11" t="s">
        <v>145</v>
      </c>
      <c r="CW110" s="8"/>
      <c r="CX110" s="17"/>
      <c r="CY110" s="74">
        <v>0</v>
      </c>
      <c r="CZ110" s="75">
        <v>0</v>
      </c>
      <c r="DA110" s="34">
        <f t="shared" si="938"/>
        <v>0</v>
      </c>
      <c r="DB110" s="63">
        <v>0</v>
      </c>
      <c r="DC110" s="13">
        <f t="shared" si="939"/>
        <v>0</v>
      </c>
      <c r="DD110" s="13">
        <f t="shared" si="940"/>
        <v>0</v>
      </c>
      <c r="DE110" s="13">
        <f t="shared" si="941"/>
        <v>0</v>
      </c>
      <c r="DF110" s="217">
        <f t="shared" ref="DF110" si="982">SUM(DE110:DE111)</f>
        <v>0</v>
      </c>
      <c r="DG110" s="218">
        <f t="shared" ref="DG110" si="983">SUM(DA110:DA111)*CW$2</f>
        <v>0</v>
      </c>
      <c r="DH110" s="10"/>
      <c r="DI110" s="44" t="s">
        <v>68</v>
      </c>
      <c r="DJ110" s="11" t="s">
        <v>145</v>
      </c>
      <c r="DK110" s="8"/>
      <c r="DL110" s="17"/>
      <c r="DM110" s="74">
        <v>0</v>
      </c>
      <c r="DN110" s="75">
        <v>0</v>
      </c>
      <c r="DO110" s="34">
        <f t="shared" si="944"/>
        <v>0</v>
      </c>
      <c r="DP110" s="63">
        <v>0</v>
      </c>
      <c r="DQ110" s="13">
        <f t="shared" si="945"/>
        <v>0</v>
      </c>
      <c r="DR110" s="13">
        <f t="shared" si="946"/>
        <v>0</v>
      </c>
      <c r="DS110" s="13">
        <f t="shared" si="947"/>
        <v>0</v>
      </c>
      <c r="DT110" s="217">
        <f t="shared" ref="DT110" si="984">SUM(DS110:DS111)</f>
        <v>0</v>
      </c>
      <c r="DU110" s="218">
        <f t="shared" ref="DU110" si="985">SUM(DO110:DO111)*DK$2</f>
        <v>0</v>
      </c>
      <c r="DV110" s="10"/>
      <c r="DW110" s="44" t="s">
        <v>68</v>
      </c>
      <c r="DX110" s="11" t="s">
        <v>145</v>
      </c>
      <c r="DY110" s="8"/>
      <c r="DZ110" s="17"/>
      <c r="EA110" s="74">
        <v>0</v>
      </c>
      <c r="EB110" s="75">
        <v>0</v>
      </c>
      <c r="EC110" s="34">
        <f t="shared" si="950"/>
        <v>0</v>
      </c>
      <c r="ED110" s="63">
        <v>0</v>
      </c>
      <c r="EE110" s="13">
        <f t="shared" si="951"/>
        <v>0</v>
      </c>
      <c r="EF110" s="13">
        <f t="shared" si="952"/>
        <v>0</v>
      </c>
      <c r="EG110" s="13">
        <f t="shared" si="953"/>
        <v>0</v>
      </c>
      <c r="EH110" s="217">
        <f t="shared" ref="EH110" si="986">SUM(EG110:EG111)</f>
        <v>0</v>
      </c>
      <c r="EI110" s="218">
        <f t="shared" ref="EI110" si="987">SUM(EC110:EC111)*DY$2</f>
        <v>0</v>
      </c>
      <c r="EJ110" s="10"/>
      <c r="EK110" s="44"/>
      <c r="EL110" s="302"/>
      <c r="EM110" s="87" t="s">
        <v>90</v>
      </c>
      <c r="EN110" s="95" t="s">
        <v>111</v>
      </c>
      <c r="EO110" s="14"/>
      <c r="EP110" s="72">
        <v>0</v>
      </c>
      <c r="EQ110" s="496">
        <f t="shared" ref="EQ110:EQ120" si="988">EM$109*EN$109*EP110</f>
        <v>0</v>
      </c>
      <c r="ER110" s="10"/>
      <c r="ES110" s="61"/>
      <c r="ET110" s="302"/>
      <c r="EU110" s="61"/>
      <c r="EV110" s="87" t="s">
        <v>90</v>
      </c>
      <c r="EW110" s="95" t="s">
        <v>111</v>
      </c>
      <c r="EX110" s="14"/>
      <c r="EY110" s="72">
        <v>0</v>
      </c>
      <c r="EZ110" s="496">
        <f t="shared" ref="EZ110:EZ120" si="989">EV$109*EW$109*EY110</f>
        <v>0</v>
      </c>
      <c r="FA110" s="88"/>
      <c r="FC110" s="44"/>
      <c r="FD110" s="302"/>
      <c r="FE110" s="87" t="s">
        <v>72</v>
      </c>
      <c r="FF110" s="8" t="s">
        <v>154</v>
      </c>
      <c r="FG110" s="61"/>
      <c r="FH110" s="72">
        <v>0.62</v>
      </c>
      <c r="FI110" s="496">
        <f t="shared" si="898"/>
        <v>0</v>
      </c>
      <c r="FJ110" s="10"/>
      <c r="FK110" s="302"/>
      <c r="FL110" s="61"/>
      <c r="FM110" s="61"/>
      <c r="FN110" s="87" t="s">
        <v>72</v>
      </c>
      <c r="FO110" s="8" t="s">
        <v>154</v>
      </c>
      <c r="FP110" s="61"/>
      <c r="FQ110" s="72">
        <v>0</v>
      </c>
      <c r="FR110" s="496">
        <f t="shared" si="899"/>
        <v>0</v>
      </c>
      <c r="FS110" s="88"/>
    </row>
    <row r="111" spans="1:175" x14ac:dyDescent="0.25">
      <c r="A111" s="44" t="s">
        <v>68</v>
      </c>
      <c r="B111" s="11" t="s">
        <v>145</v>
      </c>
      <c r="C111" s="8"/>
      <c r="D111" s="17"/>
      <c r="E111" s="74">
        <v>0</v>
      </c>
      <c r="F111" s="75">
        <v>0</v>
      </c>
      <c r="G111" s="34">
        <f t="shared" si="900"/>
        <v>0</v>
      </c>
      <c r="H111" s="63">
        <v>0</v>
      </c>
      <c r="I111" s="13">
        <f t="shared" si="901"/>
        <v>0</v>
      </c>
      <c r="J111" s="13">
        <f t="shared" si="902"/>
        <v>0</v>
      </c>
      <c r="K111" s="13">
        <f t="shared" si="903"/>
        <v>0</v>
      </c>
      <c r="L111" s="151"/>
      <c r="M111" s="155"/>
      <c r="N111" s="10"/>
      <c r="O111" s="44" t="s">
        <v>68</v>
      </c>
      <c r="P111" s="11" t="s">
        <v>145</v>
      </c>
      <c r="Q111" s="8"/>
      <c r="R111" s="17"/>
      <c r="S111" s="74">
        <v>0</v>
      </c>
      <c r="T111" s="75">
        <v>0</v>
      </c>
      <c r="U111" s="34">
        <f t="shared" si="904"/>
        <v>0</v>
      </c>
      <c r="V111" s="63">
        <v>0</v>
      </c>
      <c r="W111" s="13">
        <f t="shared" si="905"/>
        <v>0</v>
      </c>
      <c r="X111" s="13">
        <f t="shared" si="906"/>
        <v>0</v>
      </c>
      <c r="Y111" s="13">
        <f t="shared" si="907"/>
        <v>0</v>
      </c>
      <c r="Z111" s="151"/>
      <c r="AA111" s="155"/>
      <c r="AB111" s="10"/>
      <c r="AC111" s="44" t="s">
        <v>68</v>
      </c>
      <c r="AD111" s="11" t="s">
        <v>145</v>
      </c>
      <c r="AE111" s="8"/>
      <c r="AF111" s="17"/>
      <c r="AG111" s="74">
        <v>0</v>
      </c>
      <c r="AH111" s="75">
        <v>0</v>
      </c>
      <c r="AI111" s="34">
        <f t="shared" si="908"/>
        <v>0</v>
      </c>
      <c r="AJ111" s="63">
        <v>0</v>
      </c>
      <c r="AK111" s="13">
        <f t="shared" si="909"/>
        <v>0</v>
      </c>
      <c r="AL111" s="13">
        <f t="shared" si="910"/>
        <v>0</v>
      </c>
      <c r="AM111" s="13">
        <f t="shared" si="911"/>
        <v>0</v>
      </c>
      <c r="AN111" s="151"/>
      <c r="AO111" s="155"/>
      <c r="AP111" s="10"/>
      <c r="AQ111" s="44" t="s">
        <v>68</v>
      </c>
      <c r="AR111" s="11" t="s">
        <v>145</v>
      </c>
      <c r="AS111" s="8"/>
      <c r="AT111" s="17"/>
      <c r="AU111" s="74">
        <v>0</v>
      </c>
      <c r="AV111" s="75">
        <v>0</v>
      </c>
      <c r="AW111" s="34">
        <f t="shared" si="914"/>
        <v>0</v>
      </c>
      <c r="AX111" s="63">
        <v>0</v>
      </c>
      <c r="AY111" s="13">
        <f t="shared" si="915"/>
        <v>0</v>
      </c>
      <c r="AZ111" s="13">
        <f t="shared" si="916"/>
        <v>0</v>
      </c>
      <c r="BA111" s="13">
        <f t="shared" si="917"/>
        <v>0</v>
      </c>
      <c r="BB111" s="151"/>
      <c r="BC111" s="155"/>
      <c r="BD111" s="10"/>
      <c r="BE111" s="44" t="s">
        <v>68</v>
      </c>
      <c r="BF111" s="11" t="s">
        <v>145</v>
      </c>
      <c r="BG111" s="8"/>
      <c r="BH111" s="17"/>
      <c r="BI111" s="74">
        <v>0</v>
      </c>
      <c r="BJ111" s="75">
        <v>0</v>
      </c>
      <c r="BK111" s="34">
        <f t="shared" si="920"/>
        <v>0</v>
      </c>
      <c r="BL111" s="63">
        <v>0</v>
      </c>
      <c r="BM111" s="13">
        <f t="shared" si="921"/>
        <v>0</v>
      </c>
      <c r="BN111" s="13">
        <f t="shared" si="922"/>
        <v>0</v>
      </c>
      <c r="BO111" s="13">
        <f t="shared" si="923"/>
        <v>0</v>
      </c>
      <c r="BP111" s="151"/>
      <c r="BQ111" s="155"/>
      <c r="BR111" s="10"/>
      <c r="BS111" s="44" t="s">
        <v>68</v>
      </c>
      <c r="BT111" s="11" t="s">
        <v>145</v>
      </c>
      <c r="BU111" s="8"/>
      <c r="BV111" s="17"/>
      <c r="BW111" s="74">
        <v>0</v>
      </c>
      <c r="BX111" s="75">
        <v>0</v>
      </c>
      <c r="BY111" s="34">
        <f t="shared" si="926"/>
        <v>0</v>
      </c>
      <c r="BZ111" s="63">
        <v>0</v>
      </c>
      <c r="CA111" s="13">
        <f t="shared" si="927"/>
        <v>0</v>
      </c>
      <c r="CB111" s="13">
        <f t="shared" si="928"/>
        <v>0</v>
      </c>
      <c r="CC111" s="13">
        <f t="shared" si="929"/>
        <v>0</v>
      </c>
      <c r="CD111" s="151"/>
      <c r="CE111" s="155"/>
      <c r="CF111" s="10"/>
      <c r="CG111" s="44" t="s">
        <v>68</v>
      </c>
      <c r="CH111" s="11" t="s">
        <v>145</v>
      </c>
      <c r="CI111" s="8"/>
      <c r="CJ111" s="17"/>
      <c r="CK111" s="74">
        <v>0</v>
      </c>
      <c r="CL111" s="75">
        <v>0</v>
      </c>
      <c r="CM111" s="34">
        <f t="shared" si="932"/>
        <v>0</v>
      </c>
      <c r="CN111" s="63">
        <v>0</v>
      </c>
      <c r="CO111" s="13">
        <f t="shared" si="933"/>
        <v>0</v>
      </c>
      <c r="CP111" s="13">
        <f t="shared" si="934"/>
        <v>0</v>
      </c>
      <c r="CQ111" s="13">
        <f t="shared" si="935"/>
        <v>0</v>
      </c>
      <c r="CR111" s="151"/>
      <c r="CS111" s="155"/>
      <c r="CT111" s="10"/>
      <c r="CU111" s="44" t="s">
        <v>68</v>
      </c>
      <c r="CV111" s="11" t="s">
        <v>145</v>
      </c>
      <c r="CW111" s="8"/>
      <c r="CX111" s="17"/>
      <c r="CY111" s="74">
        <v>0</v>
      </c>
      <c r="CZ111" s="75">
        <v>0</v>
      </c>
      <c r="DA111" s="34">
        <f t="shared" si="938"/>
        <v>0</v>
      </c>
      <c r="DB111" s="63">
        <v>0</v>
      </c>
      <c r="DC111" s="13">
        <f t="shared" si="939"/>
        <v>0</v>
      </c>
      <c r="DD111" s="13">
        <f t="shared" si="940"/>
        <v>0</v>
      </c>
      <c r="DE111" s="13">
        <f t="shared" si="941"/>
        <v>0</v>
      </c>
      <c r="DF111" s="151"/>
      <c r="DG111" s="155"/>
      <c r="DH111" s="10"/>
      <c r="DI111" s="44" t="s">
        <v>68</v>
      </c>
      <c r="DJ111" s="11" t="s">
        <v>145</v>
      </c>
      <c r="DK111" s="8"/>
      <c r="DL111" s="17"/>
      <c r="DM111" s="74">
        <v>0</v>
      </c>
      <c r="DN111" s="75">
        <v>0</v>
      </c>
      <c r="DO111" s="34">
        <f t="shared" si="944"/>
        <v>0</v>
      </c>
      <c r="DP111" s="63">
        <v>0</v>
      </c>
      <c r="DQ111" s="13">
        <f t="shared" si="945"/>
        <v>0</v>
      </c>
      <c r="DR111" s="13">
        <f t="shared" si="946"/>
        <v>0</v>
      </c>
      <c r="DS111" s="13">
        <f t="shared" si="947"/>
        <v>0</v>
      </c>
      <c r="DT111" s="151"/>
      <c r="DU111" s="155"/>
      <c r="DV111" s="10"/>
      <c r="DW111" s="44" t="s">
        <v>68</v>
      </c>
      <c r="DX111" s="11" t="s">
        <v>145</v>
      </c>
      <c r="DY111" s="8"/>
      <c r="DZ111" s="17"/>
      <c r="EA111" s="74">
        <v>0</v>
      </c>
      <c r="EB111" s="75">
        <v>0</v>
      </c>
      <c r="EC111" s="34">
        <f t="shared" si="950"/>
        <v>0</v>
      </c>
      <c r="ED111" s="63">
        <v>0</v>
      </c>
      <c r="EE111" s="13">
        <f t="shared" si="951"/>
        <v>0</v>
      </c>
      <c r="EF111" s="13">
        <f t="shared" si="952"/>
        <v>0</v>
      </c>
      <c r="EG111" s="13">
        <f t="shared" si="953"/>
        <v>0</v>
      </c>
      <c r="EH111" s="151"/>
      <c r="EI111" s="155"/>
      <c r="EJ111" s="10"/>
      <c r="EK111" s="44"/>
      <c r="EL111" s="302"/>
      <c r="EM111" s="87" t="s">
        <v>99</v>
      </c>
      <c r="EN111" s="95" t="s">
        <v>112</v>
      </c>
      <c r="EO111" s="14"/>
      <c r="EP111" s="72">
        <v>3.35</v>
      </c>
      <c r="EQ111" s="496">
        <f t="shared" si="988"/>
        <v>0</v>
      </c>
      <c r="ER111" s="10"/>
      <c r="ES111" s="61"/>
      <c r="ET111" s="302"/>
      <c r="EU111" s="61"/>
      <c r="EV111" s="87" t="s">
        <v>99</v>
      </c>
      <c r="EW111" s="95" t="s">
        <v>112</v>
      </c>
      <c r="EX111" s="14"/>
      <c r="EY111" s="72">
        <v>0</v>
      </c>
      <c r="EZ111" s="496">
        <f t="shared" si="989"/>
        <v>0</v>
      </c>
      <c r="FA111" s="88"/>
      <c r="FC111" s="44"/>
      <c r="FD111" s="302"/>
      <c r="FE111" s="87" t="s">
        <v>76</v>
      </c>
      <c r="FF111" s="11" t="s">
        <v>53</v>
      </c>
      <c r="FG111" s="14"/>
      <c r="FH111" s="72">
        <v>0</v>
      </c>
      <c r="FI111" s="496">
        <f t="shared" si="898"/>
        <v>0</v>
      </c>
      <c r="FJ111" s="10"/>
      <c r="FK111" s="302"/>
      <c r="FL111" s="61"/>
      <c r="FM111" s="61"/>
      <c r="FN111" s="87" t="s">
        <v>76</v>
      </c>
      <c r="FO111" s="11" t="s">
        <v>53</v>
      </c>
      <c r="FP111" s="14"/>
      <c r="FQ111" s="72">
        <v>0</v>
      </c>
      <c r="FR111" s="496">
        <f t="shared" si="899"/>
        <v>0</v>
      </c>
      <c r="FS111" s="88"/>
    </row>
    <row r="112" spans="1:175" ht="13" thickBot="1" x14ac:dyDescent="0.3">
      <c r="A112" s="44"/>
      <c r="B112" s="11"/>
      <c r="C112" s="17"/>
      <c r="D112" s="942" t="s">
        <v>49</v>
      </c>
      <c r="E112" s="18" t="s">
        <v>45</v>
      </c>
      <c r="F112" s="942" t="s">
        <v>4</v>
      </c>
      <c r="G112" s="942" t="s">
        <v>50</v>
      </c>
      <c r="H112" s="304" t="s">
        <v>51</v>
      </c>
      <c r="I112" s="61"/>
      <c r="J112" s="61"/>
      <c r="K112" s="61"/>
      <c r="L112" s="117"/>
      <c r="M112" s="305" t="s">
        <v>285</v>
      </c>
      <c r="N112" s="10"/>
      <c r="O112" s="44"/>
      <c r="P112" s="11"/>
      <c r="Q112" s="17"/>
      <c r="R112" s="942" t="s">
        <v>49</v>
      </c>
      <c r="S112" s="18" t="s">
        <v>45</v>
      </c>
      <c r="T112" s="942" t="s">
        <v>4</v>
      </c>
      <c r="U112" s="942" t="s">
        <v>50</v>
      </c>
      <c r="V112" s="304" t="s">
        <v>51</v>
      </c>
      <c r="W112" s="61"/>
      <c r="X112" s="61"/>
      <c r="Y112" s="61"/>
      <c r="Z112" s="117"/>
      <c r="AA112" s="305" t="s">
        <v>285</v>
      </c>
      <c r="AB112" s="10"/>
      <c r="AC112" s="44"/>
      <c r="AD112" s="11"/>
      <c r="AE112" s="17"/>
      <c r="AF112" s="942" t="s">
        <v>49</v>
      </c>
      <c r="AG112" s="18" t="s">
        <v>45</v>
      </c>
      <c r="AH112" s="942" t="s">
        <v>4</v>
      </c>
      <c r="AI112" s="942" t="s">
        <v>50</v>
      </c>
      <c r="AJ112" s="304" t="s">
        <v>51</v>
      </c>
      <c r="AK112" s="61"/>
      <c r="AL112" s="61"/>
      <c r="AM112" s="61"/>
      <c r="AN112" s="117"/>
      <c r="AO112" s="305" t="s">
        <v>285</v>
      </c>
      <c r="AP112" s="10"/>
      <c r="AQ112" s="44"/>
      <c r="AR112" s="11"/>
      <c r="AS112" s="17"/>
      <c r="AT112" s="942" t="s">
        <v>49</v>
      </c>
      <c r="AU112" s="18" t="s">
        <v>45</v>
      </c>
      <c r="AV112" s="942" t="s">
        <v>4</v>
      </c>
      <c r="AW112" s="942" t="s">
        <v>50</v>
      </c>
      <c r="AX112" s="304" t="s">
        <v>51</v>
      </c>
      <c r="AY112" s="61"/>
      <c r="AZ112" s="61"/>
      <c r="BA112" s="61"/>
      <c r="BB112" s="117"/>
      <c r="BC112" s="305" t="s">
        <v>285</v>
      </c>
      <c r="BD112" s="10"/>
      <c r="BE112" s="44"/>
      <c r="BF112" s="11"/>
      <c r="BG112" s="17"/>
      <c r="BH112" s="942" t="s">
        <v>49</v>
      </c>
      <c r="BI112" s="18" t="s">
        <v>45</v>
      </c>
      <c r="BJ112" s="942" t="s">
        <v>4</v>
      </c>
      <c r="BK112" s="942" t="s">
        <v>50</v>
      </c>
      <c r="BL112" s="304" t="s">
        <v>51</v>
      </c>
      <c r="BM112" s="61"/>
      <c r="BN112" s="61"/>
      <c r="BO112" s="61"/>
      <c r="BP112" s="117"/>
      <c r="BQ112" s="305" t="s">
        <v>285</v>
      </c>
      <c r="BR112" s="10"/>
      <c r="BS112" s="44"/>
      <c r="BT112" s="11"/>
      <c r="BU112" s="17"/>
      <c r="BV112" s="942" t="s">
        <v>49</v>
      </c>
      <c r="BW112" s="18" t="s">
        <v>45</v>
      </c>
      <c r="BX112" s="942" t="s">
        <v>4</v>
      </c>
      <c r="BY112" s="942" t="s">
        <v>50</v>
      </c>
      <c r="BZ112" s="304" t="s">
        <v>51</v>
      </c>
      <c r="CA112" s="61"/>
      <c r="CB112" s="61"/>
      <c r="CC112" s="61"/>
      <c r="CD112" s="117"/>
      <c r="CE112" s="305" t="s">
        <v>285</v>
      </c>
      <c r="CF112" s="10"/>
      <c r="CG112" s="44"/>
      <c r="CH112" s="11"/>
      <c r="CI112" s="17"/>
      <c r="CJ112" s="942" t="s">
        <v>49</v>
      </c>
      <c r="CK112" s="18" t="s">
        <v>45</v>
      </c>
      <c r="CL112" s="942" t="s">
        <v>4</v>
      </c>
      <c r="CM112" s="942" t="s">
        <v>50</v>
      </c>
      <c r="CN112" s="304" t="s">
        <v>51</v>
      </c>
      <c r="CO112" s="61"/>
      <c r="CP112" s="61"/>
      <c r="CQ112" s="61"/>
      <c r="CR112" s="117"/>
      <c r="CS112" s="305" t="s">
        <v>285</v>
      </c>
      <c r="CT112" s="10"/>
      <c r="CU112" s="44"/>
      <c r="CV112" s="11"/>
      <c r="CW112" s="17"/>
      <c r="CX112" s="942" t="s">
        <v>49</v>
      </c>
      <c r="CY112" s="18" t="s">
        <v>45</v>
      </c>
      <c r="CZ112" s="942" t="s">
        <v>4</v>
      </c>
      <c r="DA112" s="942" t="s">
        <v>50</v>
      </c>
      <c r="DB112" s="304" t="s">
        <v>51</v>
      </c>
      <c r="DC112" s="61"/>
      <c r="DD112" s="61"/>
      <c r="DE112" s="61"/>
      <c r="DF112" s="117"/>
      <c r="DG112" s="305" t="s">
        <v>285</v>
      </c>
      <c r="DH112" s="10"/>
      <c r="DI112" s="44"/>
      <c r="DJ112" s="11"/>
      <c r="DK112" s="17"/>
      <c r="DL112" s="942" t="s">
        <v>49</v>
      </c>
      <c r="DM112" s="18" t="s">
        <v>45</v>
      </c>
      <c r="DN112" s="942" t="s">
        <v>4</v>
      </c>
      <c r="DO112" s="942" t="s">
        <v>50</v>
      </c>
      <c r="DP112" s="304" t="s">
        <v>51</v>
      </c>
      <c r="DQ112" s="61"/>
      <c r="DR112" s="61"/>
      <c r="DS112" s="61"/>
      <c r="DT112" s="117"/>
      <c r="DU112" s="305" t="s">
        <v>285</v>
      </c>
      <c r="DV112" s="10"/>
      <c r="DW112" s="44"/>
      <c r="DX112" s="11"/>
      <c r="DY112" s="17"/>
      <c r="DZ112" s="942" t="s">
        <v>49</v>
      </c>
      <c r="EA112" s="18" t="s">
        <v>45</v>
      </c>
      <c r="EB112" s="942" t="s">
        <v>4</v>
      </c>
      <c r="EC112" s="942" t="s">
        <v>50</v>
      </c>
      <c r="ED112" s="304" t="s">
        <v>51</v>
      </c>
      <c r="EE112" s="61"/>
      <c r="EF112" s="61"/>
      <c r="EG112" s="61"/>
      <c r="EH112" s="117"/>
      <c r="EI112" s="305" t="s">
        <v>285</v>
      </c>
      <c r="EJ112" s="10"/>
      <c r="EK112" s="44"/>
      <c r="EL112" s="302"/>
      <c r="EM112" s="87" t="s">
        <v>91</v>
      </c>
      <c r="EN112" s="95" t="s">
        <v>321</v>
      </c>
      <c r="EO112" s="14"/>
      <c r="EP112" s="72">
        <v>0</v>
      </c>
      <c r="EQ112" s="496">
        <f t="shared" si="988"/>
        <v>0</v>
      </c>
      <c r="ER112" s="10"/>
      <c r="ES112" s="61"/>
      <c r="ET112" s="302"/>
      <c r="EU112" s="61"/>
      <c r="EV112" s="87" t="s">
        <v>91</v>
      </c>
      <c r="EW112" s="95" t="s">
        <v>321</v>
      </c>
      <c r="EX112" s="14"/>
      <c r="EY112" s="72">
        <v>0</v>
      </c>
      <c r="EZ112" s="496">
        <f t="shared" si="989"/>
        <v>0</v>
      </c>
      <c r="FA112" s="88"/>
      <c r="FC112" s="44"/>
      <c r="FD112" s="302"/>
      <c r="FE112" s="87" t="s">
        <v>105</v>
      </c>
      <c r="FF112" s="11" t="s">
        <v>57</v>
      </c>
      <c r="FG112" s="14"/>
      <c r="FH112" s="72">
        <v>13.2</v>
      </c>
      <c r="FI112" s="496">
        <f t="shared" si="898"/>
        <v>0</v>
      </c>
      <c r="FJ112" s="10"/>
      <c r="FK112" s="302"/>
      <c r="FL112" s="61"/>
      <c r="FM112" s="61"/>
      <c r="FN112" s="87" t="s">
        <v>105</v>
      </c>
      <c r="FO112" s="11" t="s">
        <v>57</v>
      </c>
      <c r="FP112" s="14"/>
      <c r="FQ112" s="72">
        <v>5.5</v>
      </c>
      <c r="FR112" s="496">
        <f t="shared" si="899"/>
        <v>0</v>
      </c>
      <c r="FS112" s="88"/>
    </row>
    <row r="113" spans="1:175" ht="13" thickBot="1" x14ac:dyDescent="0.3">
      <c r="A113" s="44" t="s">
        <v>100</v>
      </c>
      <c r="B113" s="11" t="s">
        <v>52</v>
      </c>
      <c r="C113" s="17"/>
      <c r="D113" s="17"/>
      <c r="E113" s="36">
        <f>C5*C6</f>
        <v>0</v>
      </c>
      <c r="F113" s="65">
        <v>1</v>
      </c>
      <c r="G113" s="65">
        <v>0</v>
      </c>
      <c r="H113" s="63">
        <v>0</v>
      </c>
      <c r="I113" s="13">
        <f>(E113*F113*G113*H113/60)+(E114*F114*G114*H114/60)+(E115*G115*H115/60)</f>
        <v>0</v>
      </c>
      <c r="J113" s="13">
        <f>IF(E$113=0,0,I113/E$113)</f>
        <v>0</v>
      </c>
      <c r="K113" s="13">
        <f>(J113*G$2)</f>
        <v>0</v>
      </c>
      <c r="L113" s="151"/>
      <c r="M113" s="220">
        <f>IF(H113=0,0,K113/H113)</f>
        <v>0</v>
      </c>
      <c r="N113" s="10"/>
      <c r="O113" s="44" t="s">
        <v>100</v>
      </c>
      <c r="P113" s="11" t="s">
        <v>52</v>
      </c>
      <c r="Q113" s="17"/>
      <c r="R113" s="17"/>
      <c r="S113" s="36">
        <f>Q5*Q6</f>
        <v>0</v>
      </c>
      <c r="T113" s="65">
        <v>1</v>
      </c>
      <c r="U113" s="65">
        <v>0</v>
      </c>
      <c r="V113" s="63">
        <v>0</v>
      </c>
      <c r="W113" s="13">
        <f>(S113*T113*U113*V113/60)+(S114*T114*U114*V114/60)+(S115*U115*V115/60)</f>
        <v>0</v>
      </c>
      <c r="X113" s="13">
        <f>IF(S$113=0,0,W113/S$113)</f>
        <v>0</v>
      </c>
      <c r="Y113" s="13">
        <f>(X113*U$2)</f>
        <v>0</v>
      </c>
      <c r="Z113" s="151"/>
      <c r="AA113" s="220">
        <f>IF(V113=0,0,Y113/V113)</f>
        <v>0</v>
      </c>
      <c r="AB113" s="10"/>
      <c r="AC113" s="44" t="s">
        <v>100</v>
      </c>
      <c r="AD113" s="11" t="s">
        <v>52</v>
      </c>
      <c r="AE113" s="17"/>
      <c r="AF113" s="17"/>
      <c r="AG113" s="36">
        <f t="shared" ref="AG113" si="990">AE5*AE6</f>
        <v>0</v>
      </c>
      <c r="AH113" s="65">
        <v>1</v>
      </c>
      <c r="AI113" s="65">
        <v>0</v>
      </c>
      <c r="AJ113" s="63">
        <v>0</v>
      </c>
      <c r="AK113" s="13">
        <f t="shared" ref="AK113" si="991">(AG113*AH113*AI113*AJ113/60)+(AG114*AH114*AI114*AJ114/60)+(AG115*AI115*AJ115/60)</f>
        <v>0</v>
      </c>
      <c r="AL113" s="13">
        <f t="shared" ref="AL113" si="992">IF(AG$113=0,0,AK113/AG$113)</f>
        <v>0</v>
      </c>
      <c r="AM113" s="13">
        <f t="shared" ref="AM113" si="993">(AL113*AI$2)</f>
        <v>0</v>
      </c>
      <c r="AN113" s="151"/>
      <c r="AO113" s="220">
        <f t="shared" ref="AO113" si="994">IF(AJ113=0,0,AM113/AJ113)</f>
        <v>0</v>
      </c>
      <c r="AP113" s="10"/>
      <c r="AQ113" s="44" t="s">
        <v>100</v>
      </c>
      <c r="AR113" s="11" t="s">
        <v>52</v>
      </c>
      <c r="AS113" s="17"/>
      <c r="AT113" s="17"/>
      <c r="AU113" s="36">
        <f t="shared" ref="AU113" si="995">AS5*AS6</f>
        <v>0</v>
      </c>
      <c r="AV113" s="65">
        <v>1</v>
      </c>
      <c r="AW113" s="65">
        <v>0</v>
      </c>
      <c r="AX113" s="63">
        <v>0</v>
      </c>
      <c r="AY113" s="13">
        <f t="shared" ref="AY113" si="996">(AU113*AV113*AW113*AX113/60)+(AU114*AV114*AW114*AX114/60)+(AU115*AW115*AX115/60)</f>
        <v>0</v>
      </c>
      <c r="AZ113" s="13">
        <f t="shared" ref="AZ113" si="997">IF(AU$113=0,0,AY113/AU$113)</f>
        <v>0</v>
      </c>
      <c r="BA113" s="13">
        <f t="shared" ref="BA113" si="998">(AZ113*AW$2)</f>
        <v>0</v>
      </c>
      <c r="BB113" s="151"/>
      <c r="BC113" s="220">
        <f t="shared" ref="BC113" si="999">IF(AX113=0,0,BA113/AX113)</f>
        <v>0</v>
      </c>
      <c r="BD113" s="10"/>
      <c r="BE113" s="44" t="s">
        <v>100</v>
      </c>
      <c r="BF113" s="11" t="s">
        <v>52</v>
      </c>
      <c r="BG113" s="17"/>
      <c r="BH113" s="17"/>
      <c r="BI113" s="36">
        <f t="shared" ref="BI113" si="1000">BG5*BG6</f>
        <v>0</v>
      </c>
      <c r="BJ113" s="65">
        <v>1</v>
      </c>
      <c r="BK113" s="65">
        <v>0</v>
      </c>
      <c r="BL113" s="63">
        <v>0</v>
      </c>
      <c r="BM113" s="13">
        <f t="shared" ref="BM113" si="1001">(BI113*BJ113*BK113*BL113/60)+(BI114*BJ114*BK114*BL114/60)+(BI115*BK115*BL115/60)</f>
        <v>0</v>
      </c>
      <c r="BN113" s="13">
        <f t="shared" ref="BN113" si="1002">IF(BI$113=0,0,BM113/BI$113)</f>
        <v>0</v>
      </c>
      <c r="BO113" s="13">
        <f t="shared" ref="BO113" si="1003">(BN113*BK$2)</f>
        <v>0</v>
      </c>
      <c r="BP113" s="151"/>
      <c r="BQ113" s="220">
        <f t="shared" ref="BQ113" si="1004">IF(BL113=0,0,BO113/BL113)</f>
        <v>0</v>
      </c>
      <c r="BR113" s="10"/>
      <c r="BS113" s="44" t="s">
        <v>100</v>
      </c>
      <c r="BT113" s="11" t="s">
        <v>52</v>
      </c>
      <c r="BU113" s="17"/>
      <c r="BV113" s="17"/>
      <c r="BW113" s="36">
        <f t="shared" ref="BW113" si="1005">BU5*BU6</f>
        <v>0</v>
      </c>
      <c r="BX113" s="65">
        <v>1</v>
      </c>
      <c r="BY113" s="65">
        <v>0</v>
      </c>
      <c r="BZ113" s="63">
        <v>0</v>
      </c>
      <c r="CA113" s="13">
        <f t="shared" ref="CA113" si="1006">(BW113*BX113*BY113*BZ113/60)+(BW114*BX114*BY114*BZ114/60)+(BW115*BY115*BZ115/60)</f>
        <v>0</v>
      </c>
      <c r="CB113" s="13">
        <f t="shared" ref="CB113" si="1007">IF(BW$113=0,0,CA113/BW$113)</f>
        <v>0</v>
      </c>
      <c r="CC113" s="13">
        <f t="shared" ref="CC113" si="1008">(CB113*BY$2)</f>
        <v>0</v>
      </c>
      <c r="CD113" s="151"/>
      <c r="CE113" s="220">
        <f t="shared" ref="CE113" si="1009">IF(BZ113=0,0,CC113/BZ113)</f>
        <v>0</v>
      </c>
      <c r="CF113" s="10"/>
      <c r="CG113" s="44" t="s">
        <v>100</v>
      </c>
      <c r="CH113" s="11" t="s">
        <v>52</v>
      </c>
      <c r="CI113" s="17"/>
      <c r="CJ113" s="17"/>
      <c r="CK113" s="36">
        <f t="shared" ref="CK113" si="1010">CI5*CI6</f>
        <v>0</v>
      </c>
      <c r="CL113" s="65">
        <v>1</v>
      </c>
      <c r="CM113" s="65">
        <v>0</v>
      </c>
      <c r="CN113" s="63">
        <v>0</v>
      </c>
      <c r="CO113" s="13">
        <f t="shared" ref="CO113" si="1011">(CK113*CL113*CM113*CN113/60)+(CK114*CL114*CM114*CN114/60)+(CK115*CM115*CN115/60)</f>
        <v>0</v>
      </c>
      <c r="CP113" s="13">
        <f t="shared" ref="CP113" si="1012">IF(CK$113=0,0,CO113/CK$113)</f>
        <v>0</v>
      </c>
      <c r="CQ113" s="13">
        <f t="shared" ref="CQ113" si="1013">(CP113*CM$2)</f>
        <v>0</v>
      </c>
      <c r="CR113" s="151"/>
      <c r="CS113" s="220">
        <f t="shared" ref="CS113" si="1014">IF(CN113=0,0,CQ113/CN113)</f>
        <v>0</v>
      </c>
      <c r="CT113" s="10"/>
      <c r="CU113" s="44" t="s">
        <v>100</v>
      </c>
      <c r="CV113" s="11" t="s">
        <v>52</v>
      </c>
      <c r="CW113" s="17"/>
      <c r="CX113" s="17"/>
      <c r="CY113" s="36">
        <f t="shared" ref="CY113" si="1015">CW5*CW6</f>
        <v>0</v>
      </c>
      <c r="CZ113" s="65">
        <v>1</v>
      </c>
      <c r="DA113" s="65">
        <v>0</v>
      </c>
      <c r="DB113" s="63">
        <v>0</v>
      </c>
      <c r="DC113" s="13">
        <f t="shared" ref="DC113" si="1016">(CY113*CZ113*DA113*DB113/60)+(CY114*CZ114*DA114*DB114/60)+(CY115*DA115*DB115/60)</f>
        <v>0</v>
      </c>
      <c r="DD113" s="13">
        <f t="shared" ref="DD113" si="1017">IF(CY$113=0,0,DC113/CY$113)</f>
        <v>0</v>
      </c>
      <c r="DE113" s="13">
        <f t="shared" ref="DE113" si="1018">(DD113*DA$2)</f>
        <v>0</v>
      </c>
      <c r="DF113" s="151"/>
      <c r="DG113" s="220">
        <f t="shared" ref="DG113" si="1019">IF(DB113=0,0,DE113/DB113)</f>
        <v>0</v>
      </c>
      <c r="DH113" s="10"/>
      <c r="DI113" s="44" t="s">
        <v>100</v>
      </c>
      <c r="DJ113" s="11" t="s">
        <v>52</v>
      </c>
      <c r="DK113" s="17"/>
      <c r="DL113" s="17"/>
      <c r="DM113" s="36">
        <f t="shared" ref="DM113" si="1020">DK5*DK6</f>
        <v>0</v>
      </c>
      <c r="DN113" s="65">
        <v>1</v>
      </c>
      <c r="DO113" s="65">
        <v>0</v>
      </c>
      <c r="DP113" s="63">
        <v>0</v>
      </c>
      <c r="DQ113" s="13">
        <f t="shared" ref="DQ113" si="1021">(DM113*DN113*DO113*DP113/60)+(DM114*DN114*DO114*DP114/60)+(DM115*DO115*DP115/60)</f>
        <v>0</v>
      </c>
      <c r="DR113" s="13">
        <f t="shared" ref="DR113" si="1022">IF(DM$113=0,0,DQ113/DM$113)</f>
        <v>0</v>
      </c>
      <c r="DS113" s="13">
        <f t="shared" ref="DS113" si="1023">(DR113*DO$2)</f>
        <v>0</v>
      </c>
      <c r="DT113" s="151"/>
      <c r="DU113" s="220">
        <f t="shared" ref="DU113" si="1024">IF(DP113=0,0,DS113/DP113)</f>
        <v>0</v>
      </c>
      <c r="DV113" s="10"/>
      <c r="DW113" s="44" t="s">
        <v>100</v>
      </c>
      <c r="DX113" s="11" t="s">
        <v>52</v>
      </c>
      <c r="DY113" s="17"/>
      <c r="DZ113" s="17"/>
      <c r="EA113" s="36">
        <f t="shared" ref="EA113" si="1025">DY5*DY6</f>
        <v>0</v>
      </c>
      <c r="EB113" s="65">
        <v>1</v>
      </c>
      <c r="EC113" s="65">
        <v>0</v>
      </c>
      <c r="ED113" s="63">
        <v>0</v>
      </c>
      <c r="EE113" s="13">
        <f t="shared" ref="EE113" si="1026">(EA113*EB113*EC113*ED113/60)+(EA114*EB114*EC114*ED114/60)+(EA115*EC115*ED115/60)</f>
        <v>0</v>
      </c>
      <c r="EF113" s="13">
        <f t="shared" ref="EF113" si="1027">IF(EA$113=0,0,EE113/EA$113)</f>
        <v>0</v>
      </c>
      <c r="EG113" s="13">
        <f t="shared" ref="EG113" si="1028">(EF113*EC$2)</f>
        <v>0</v>
      </c>
      <c r="EH113" s="151"/>
      <c r="EI113" s="220">
        <f t="shared" ref="EI113" si="1029">IF(ED113=0,0,EG113/ED113)</f>
        <v>0</v>
      </c>
      <c r="EJ113" s="10"/>
      <c r="EK113" s="44"/>
      <c r="EL113" s="61"/>
      <c r="EM113" s="87" t="s">
        <v>240</v>
      </c>
      <c r="EN113" s="95" t="s">
        <v>246</v>
      </c>
      <c r="EO113" s="14"/>
      <c r="EP113" s="72">
        <v>9.06</v>
      </c>
      <c r="EQ113" s="496">
        <f t="shared" si="988"/>
        <v>0</v>
      </c>
      <c r="ER113" s="61"/>
      <c r="ES113" s="61"/>
      <c r="ET113" s="61"/>
      <c r="EU113" s="61"/>
      <c r="EV113" s="87" t="s">
        <v>240</v>
      </c>
      <c r="EW113" s="95" t="s">
        <v>246</v>
      </c>
      <c r="EX113" s="14"/>
      <c r="EY113" s="72">
        <v>4.8099999999999996</v>
      </c>
      <c r="EZ113" s="496">
        <f t="shared" si="989"/>
        <v>0</v>
      </c>
      <c r="FA113" s="88"/>
      <c r="FC113" s="44"/>
      <c r="FD113" s="295" t="s">
        <v>333</v>
      </c>
      <c r="FE113" s="296">
        <v>0</v>
      </c>
      <c r="FF113" s="297">
        <v>1</v>
      </c>
      <c r="FG113" s="190">
        <f>SUM(FH114:FH124)</f>
        <v>19.54</v>
      </c>
      <c r="FH113" s="107"/>
      <c r="FI113" s="496">
        <f>SUM(FI114:FI124)</f>
        <v>0</v>
      </c>
      <c r="FJ113" s="10"/>
      <c r="FK113" s="307" t="s">
        <v>334</v>
      </c>
      <c r="FL113" s="309"/>
      <c r="FM113" s="308"/>
      <c r="FN113" s="296">
        <v>0</v>
      </c>
      <c r="FO113" s="300">
        <v>1</v>
      </c>
      <c r="FP113" s="190">
        <f>SUM(FQ114:FQ124)</f>
        <v>0</v>
      </c>
      <c r="FQ113" s="107"/>
      <c r="FR113" s="496">
        <f>SUM(FR114:FR124)</f>
        <v>0</v>
      </c>
      <c r="FS113" s="88"/>
    </row>
    <row r="114" spans="1:175" x14ac:dyDescent="0.25">
      <c r="A114" s="44" t="s">
        <v>100</v>
      </c>
      <c r="B114" s="11" t="s">
        <v>52</v>
      </c>
      <c r="C114" s="17"/>
      <c r="D114" s="17"/>
      <c r="E114" s="76">
        <v>0</v>
      </c>
      <c r="F114" s="65">
        <v>1</v>
      </c>
      <c r="G114" s="65">
        <v>0</v>
      </c>
      <c r="H114" s="59">
        <f>H113</f>
        <v>0</v>
      </c>
      <c r="I114" s="13"/>
      <c r="J114" s="13"/>
      <c r="K114" s="13"/>
      <c r="L114" s="151"/>
      <c r="M114" s="155"/>
      <c r="N114" s="10"/>
      <c r="O114" s="44" t="s">
        <v>100</v>
      </c>
      <c r="P114" s="11" t="s">
        <v>52</v>
      </c>
      <c r="Q114" s="17"/>
      <c r="R114" s="17"/>
      <c r="S114" s="76">
        <v>0</v>
      </c>
      <c r="T114" s="65">
        <v>1</v>
      </c>
      <c r="U114" s="65">
        <v>0</v>
      </c>
      <c r="V114" s="59">
        <f>V113</f>
        <v>0</v>
      </c>
      <c r="W114" s="13"/>
      <c r="X114" s="13"/>
      <c r="Y114" s="13"/>
      <c r="Z114" s="151"/>
      <c r="AA114" s="155"/>
      <c r="AB114" s="10"/>
      <c r="AC114" s="44" t="s">
        <v>100</v>
      </c>
      <c r="AD114" s="11" t="s">
        <v>52</v>
      </c>
      <c r="AE114" s="17"/>
      <c r="AF114" s="17"/>
      <c r="AG114" s="76">
        <v>0</v>
      </c>
      <c r="AH114" s="65">
        <v>1</v>
      </c>
      <c r="AI114" s="65">
        <v>0</v>
      </c>
      <c r="AJ114" s="59">
        <f t="shared" ref="AJ114" si="1030">AJ113</f>
        <v>0</v>
      </c>
      <c r="AK114" s="13"/>
      <c r="AL114" s="13"/>
      <c r="AM114" s="13"/>
      <c r="AN114" s="151"/>
      <c r="AO114" s="155"/>
      <c r="AP114" s="10"/>
      <c r="AQ114" s="44" t="s">
        <v>100</v>
      </c>
      <c r="AR114" s="11" t="s">
        <v>52</v>
      </c>
      <c r="AS114" s="17"/>
      <c r="AT114" s="17"/>
      <c r="AU114" s="76">
        <v>0</v>
      </c>
      <c r="AV114" s="65">
        <v>1</v>
      </c>
      <c r="AW114" s="65">
        <v>0</v>
      </c>
      <c r="AX114" s="59">
        <f t="shared" ref="AX114" si="1031">AX113</f>
        <v>0</v>
      </c>
      <c r="AY114" s="13"/>
      <c r="AZ114" s="13"/>
      <c r="BA114" s="13"/>
      <c r="BB114" s="151"/>
      <c r="BC114" s="155"/>
      <c r="BD114" s="10"/>
      <c r="BE114" s="44" t="s">
        <v>100</v>
      </c>
      <c r="BF114" s="11" t="s">
        <v>52</v>
      </c>
      <c r="BG114" s="17"/>
      <c r="BH114" s="17"/>
      <c r="BI114" s="76">
        <v>0</v>
      </c>
      <c r="BJ114" s="65">
        <v>1</v>
      </c>
      <c r="BK114" s="65">
        <v>0</v>
      </c>
      <c r="BL114" s="59">
        <f t="shared" ref="BL114" si="1032">BL113</f>
        <v>0</v>
      </c>
      <c r="BM114" s="13"/>
      <c r="BN114" s="13"/>
      <c r="BO114" s="13"/>
      <c r="BP114" s="151"/>
      <c r="BQ114" s="155"/>
      <c r="BR114" s="10"/>
      <c r="BS114" s="44" t="s">
        <v>100</v>
      </c>
      <c r="BT114" s="11" t="s">
        <v>52</v>
      </c>
      <c r="BU114" s="17"/>
      <c r="BV114" s="17"/>
      <c r="BW114" s="76">
        <v>0</v>
      </c>
      <c r="BX114" s="65">
        <v>1</v>
      </c>
      <c r="BY114" s="65">
        <v>0</v>
      </c>
      <c r="BZ114" s="59">
        <f t="shared" ref="BZ114" si="1033">BZ113</f>
        <v>0</v>
      </c>
      <c r="CA114" s="13"/>
      <c r="CB114" s="13"/>
      <c r="CC114" s="13"/>
      <c r="CD114" s="151"/>
      <c r="CE114" s="155"/>
      <c r="CF114" s="10"/>
      <c r="CG114" s="44" t="s">
        <v>100</v>
      </c>
      <c r="CH114" s="11" t="s">
        <v>52</v>
      </c>
      <c r="CI114" s="17"/>
      <c r="CJ114" s="17"/>
      <c r="CK114" s="76">
        <v>0</v>
      </c>
      <c r="CL114" s="65">
        <v>1</v>
      </c>
      <c r="CM114" s="65">
        <v>0</v>
      </c>
      <c r="CN114" s="59">
        <f t="shared" ref="CN114" si="1034">CN113</f>
        <v>0</v>
      </c>
      <c r="CO114" s="13"/>
      <c r="CP114" s="13"/>
      <c r="CQ114" s="13"/>
      <c r="CR114" s="151"/>
      <c r="CS114" s="155"/>
      <c r="CT114" s="10"/>
      <c r="CU114" s="44" t="s">
        <v>100</v>
      </c>
      <c r="CV114" s="11" t="s">
        <v>52</v>
      </c>
      <c r="CW114" s="17"/>
      <c r="CX114" s="17"/>
      <c r="CY114" s="76">
        <v>0</v>
      </c>
      <c r="CZ114" s="65">
        <v>1</v>
      </c>
      <c r="DA114" s="65">
        <v>0</v>
      </c>
      <c r="DB114" s="59">
        <f t="shared" ref="DB114" si="1035">DB113</f>
        <v>0</v>
      </c>
      <c r="DC114" s="13"/>
      <c r="DD114" s="13"/>
      <c r="DE114" s="13"/>
      <c r="DF114" s="151"/>
      <c r="DG114" s="155"/>
      <c r="DH114" s="10"/>
      <c r="DI114" s="44" t="s">
        <v>100</v>
      </c>
      <c r="DJ114" s="11" t="s">
        <v>52</v>
      </c>
      <c r="DK114" s="17"/>
      <c r="DL114" s="17"/>
      <c r="DM114" s="76">
        <v>0</v>
      </c>
      <c r="DN114" s="65">
        <v>1</v>
      </c>
      <c r="DO114" s="65">
        <v>0</v>
      </c>
      <c r="DP114" s="59">
        <f t="shared" ref="DP114" si="1036">DP113</f>
        <v>0</v>
      </c>
      <c r="DQ114" s="13"/>
      <c r="DR114" s="13"/>
      <c r="DS114" s="13"/>
      <c r="DT114" s="151"/>
      <c r="DU114" s="155"/>
      <c r="DV114" s="10"/>
      <c r="DW114" s="44" t="s">
        <v>100</v>
      </c>
      <c r="DX114" s="11" t="s">
        <v>52</v>
      </c>
      <c r="DY114" s="17"/>
      <c r="DZ114" s="17"/>
      <c r="EA114" s="76">
        <v>0</v>
      </c>
      <c r="EB114" s="65">
        <v>1</v>
      </c>
      <c r="EC114" s="65">
        <v>0</v>
      </c>
      <c r="ED114" s="59">
        <f t="shared" ref="ED114" si="1037">ED113</f>
        <v>0</v>
      </c>
      <c r="EE114" s="13"/>
      <c r="EF114" s="13"/>
      <c r="EG114" s="13"/>
      <c r="EH114" s="151"/>
      <c r="EI114" s="155"/>
      <c r="EJ114" s="10"/>
      <c r="EK114" s="44"/>
      <c r="EL114" s="302"/>
      <c r="EM114" s="87" t="s">
        <v>96</v>
      </c>
      <c r="EN114" s="8" t="s">
        <v>46</v>
      </c>
      <c r="EO114" s="61"/>
      <c r="EP114" s="72">
        <v>0.56999999999999995</v>
      </c>
      <c r="EQ114" s="496">
        <f t="shared" si="988"/>
        <v>0</v>
      </c>
      <c r="ER114" s="10"/>
      <c r="ES114" s="61"/>
      <c r="ET114" s="302"/>
      <c r="EU114" s="61"/>
      <c r="EV114" s="87" t="s">
        <v>96</v>
      </c>
      <c r="EW114" s="8" t="s">
        <v>46</v>
      </c>
      <c r="EX114" s="61"/>
      <c r="EY114" s="72">
        <v>0.93</v>
      </c>
      <c r="EZ114" s="496">
        <f t="shared" si="989"/>
        <v>0</v>
      </c>
      <c r="FA114" s="88"/>
      <c r="FC114" s="44"/>
      <c r="FD114" s="302"/>
      <c r="FE114" s="87" t="s">
        <v>90</v>
      </c>
      <c r="FF114" s="95" t="s">
        <v>111</v>
      </c>
      <c r="FG114" s="14"/>
      <c r="FH114" s="72">
        <v>0</v>
      </c>
      <c r="FI114" s="496">
        <f t="shared" ref="FI114:FI124" si="1038">FE$113*FF$113*FH114</f>
        <v>0</v>
      </c>
      <c r="FJ114" s="10"/>
      <c r="FK114" s="8"/>
      <c r="FL114" s="61"/>
      <c r="FM114" s="61"/>
      <c r="FN114" s="87" t="s">
        <v>90</v>
      </c>
      <c r="FO114" s="95" t="s">
        <v>111</v>
      </c>
      <c r="FP114" s="14"/>
      <c r="FQ114" s="72">
        <v>0</v>
      </c>
      <c r="FR114" s="496">
        <f t="shared" ref="FR114:FR124" si="1039">FN$113*FO$113*FQ114</f>
        <v>0</v>
      </c>
      <c r="FS114" s="88"/>
    </row>
    <row r="115" spans="1:175" x14ac:dyDescent="0.25">
      <c r="A115" s="44" t="s">
        <v>100</v>
      </c>
      <c r="B115" s="11" t="s">
        <v>103</v>
      </c>
      <c r="C115" s="17"/>
      <c r="D115" s="17"/>
      <c r="E115" s="18">
        <f>E113</f>
        <v>0</v>
      </c>
      <c r="F115" s="17"/>
      <c r="G115" s="65">
        <v>0</v>
      </c>
      <c r="H115" s="59">
        <f>H113</f>
        <v>0</v>
      </c>
      <c r="I115" s="13"/>
      <c r="J115" s="13"/>
      <c r="K115" s="13"/>
      <c r="L115" s="151"/>
      <c r="M115" s="305" t="s">
        <v>286</v>
      </c>
      <c r="N115" s="15"/>
      <c r="O115" s="44" t="s">
        <v>100</v>
      </c>
      <c r="P115" s="11" t="s">
        <v>103</v>
      </c>
      <c r="Q115" s="17"/>
      <c r="R115" s="17"/>
      <c r="S115" s="18">
        <f>S113</f>
        <v>0</v>
      </c>
      <c r="T115" s="17"/>
      <c r="U115" s="65">
        <v>0</v>
      </c>
      <c r="V115" s="59">
        <f>V113</f>
        <v>0</v>
      </c>
      <c r="W115" s="13"/>
      <c r="X115" s="13"/>
      <c r="Y115" s="13"/>
      <c r="Z115" s="151"/>
      <c r="AA115" s="305" t="s">
        <v>286</v>
      </c>
      <c r="AB115" s="15"/>
      <c r="AC115" s="44" t="s">
        <v>100</v>
      </c>
      <c r="AD115" s="11" t="s">
        <v>103</v>
      </c>
      <c r="AE115" s="17"/>
      <c r="AF115" s="17"/>
      <c r="AG115" s="18">
        <f t="shared" ref="AG115" si="1040">AG113</f>
        <v>0</v>
      </c>
      <c r="AH115" s="17"/>
      <c r="AI115" s="65">
        <v>0</v>
      </c>
      <c r="AJ115" s="59">
        <f t="shared" ref="AJ115" si="1041">AJ113</f>
        <v>0</v>
      </c>
      <c r="AK115" s="13"/>
      <c r="AL115" s="13"/>
      <c r="AM115" s="13"/>
      <c r="AN115" s="151"/>
      <c r="AO115" s="305" t="s">
        <v>286</v>
      </c>
      <c r="AP115" s="15"/>
      <c r="AQ115" s="44" t="s">
        <v>100</v>
      </c>
      <c r="AR115" s="11" t="s">
        <v>103</v>
      </c>
      <c r="AS115" s="17"/>
      <c r="AT115" s="17"/>
      <c r="AU115" s="18">
        <f t="shared" ref="AU115" si="1042">AU113</f>
        <v>0</v>
      </c>
      <c r="AV115" s="17"/>
      <c r="AW115" s="65">
        <v>0</v>
      </c>
      <c r="AX115" s="59">
        <f t="shared" ref="AX115" si="1043">AX113</f>
        <v>0</v>
      </c>
      <c r="AY115" s="13"/>
      <c r="AZ115" s="13"/>
      <c r="BA115" s="13"/>
      <c r="BB115" s="151"/>
      <c r="BC115" s="305" t="s">
        <v>286</v>
      </c>
      <c r="BD115" s="15"/>
      <c r="BE115" s="44" t="s">
        <v>100</v>
      </c>
      <c r="BF115" s="11" t="s">
        <v>103</v>
      </c>
      <c r="BG115" s="17"/>
      <c r="BH115" s="17"/>
      <c r="BI115" s="18">
        <f t="shared" ref="BI115" si="1044">BI113</f>
        <v>0</v>
      </c>
      <c r="BJ115" s="17"/>
      <c r="BK115" s="65">
        <v>0</v>
      </c>
      <c r="BL115" s="59">
        <f t="shared" ref="BL115" si="1045">BL113</f>
        <v>0</v>
      </c>
      <c r="BM115" s="13"/>
      <c r="BN115" s="13"/>
      <c r="BO115" s="13"/>
      <c r="BP115" s="151"/>
      <c r="BQ115" s="305" t="s">
        <v>286</v>
      </c>
      <c r="BR115" s="15"/>
      <c r="BS115" s="44" t="s">
        <v>100</v>
      </c>
      <c r="BT115" s="11" t="s">
        <v>103</v>
      </c>
      <c r="BU115" s="17"/>
      <c r="BV115" s="17"/>
      <c r="BW115" s="18">
        <f t="shared" ref="BW115" si="1046">BW113</f>
        <v>0</v>
      </c>
      <c r="BX115" s="17"/>
      <c r="BY115" s="65">
        <v>0</v>
      </c>
      <c r="BZ115" s="59">
        <f t="shared" ref="BZ115" si="1047">BZ113</f>
        <v>0</v>
      </c>
      <c r="CA115" s="13"/>
      <c r="CB115" s="13"/>
      <c r="CC115" s="13"/>
      <c r="CD115" s="151"/>
      <c r="CE115" s="305" t="s">
        <v>286</v>
      </c>
      <c r="CF115" s="15"/>
      <c r="CG115" s="44" t="s">
        <v>100</v>
      </c>
      <c r="CH115" s="11" t="s">
        <v>103</v>
      </c>
      <c r="CI115" s="17"/>
      <c r="CJ115" s="17"/>
      <c r="CK115" s="18">
        <f t="shared" ref="CK115" si="1048">CK113</f>
        <v>0</v>
      </c>
      <c r="CL115" s="17"/>
      <c r="CM115" s="65">
        <v>0</v>
      </c>
      <c r="CN115" s="59">
        <f t="shared" ref="CN115" si="1049">CN113</f>
        <v>0</v>
      </c>
      <c r="CO115" s="13"/>
      <c r="CP115" s="13"/>
      <c r="CQ115" s="13"/>
      <c r="CR115" s="151"/>
      <c r="CS115" s="305" t="s">
        <v>286</v>
      </c>
      <c r="CT115" s="15"/>
      <c r="CU115" s="44" t="s">
        <v>100</v>
      </c>
      <c r="CV115" s="11" t="s">
        <v>103</v>
      </c>
      <c r="CW115" s="17"/>
      <c r="CX115" s="17"/>
      <c r="CY115" s="18">
        <f t="shared" ref="CY115" si="1050">CY113</f>
        <v>0</v>
      </c>
      <c r="CZ115" s="17"/>
      <c r="DA115" s="65">
        <v>0</v>
      </c>
      <c r="DB115" s="59">
        <f t="shared" ref="DB115" si="1051">DB113</f>
        <v>0</v>
      </c>
      <c r="DC115" s="13"/>
      <c r="DD115" s="13"/>
      <c r="DE115" s="13"/>
      <c r="DF115" s="151"/>
      <c r="DG115" s="305" t="s">
        <v>286</v>
      </c>
      <c r="DH115" s="15"/>
      <c r="DI115" s="44" t="s">
        <v>100</v>
      </c>
      <c r="DJ115" s="11" t="s">
        <v>103</v>
      </c>
      <c r="DK115" s="17"/>
      <c r="DL115" s="17"/>
      <c r="DM115" s="18">
        <f t="shared" ref="DM115" si="1052">DM113</f>
        <v>0</v>
      </c>
      <c r="DN115" s="17"/>
      <c r="DO115" s="65">
        <v>0</v>
      </c>
      <c r="DP115" s="59">
        <f t="shared" ref="DP115" si="1053">DP113</f>
        <v>0</v>
      </c>
      <c r="DQ115" s="13"/>
      <c r="DR115" s="13"/>
      <c r="DS115" s="13"/>
      <c r="DT115" s="151"/>
      <c r="DU115" s="305" t="s">
        <v>286</v>
      </c>
      <c r="DV115" s="15"/>
      <c r="DW115" s="44" t="s">
        <v>100</v>
      </c>
      <c r="DX115" s="11" t="s">
        <v>103</v>
      </c>
      <c r="DY115" s="17"/>
      <c r="DZ115" s="17"/>
      <c r="EA115" s="18">
        <f t="shared" ref="EA115" si="1054">EA113</f>
        <v>0</v>
      </c>
      <c r="EB115" s="17"/>
      <c r="EC115" s="65">
        <v>0</v>
      </c>
      <c r="ED115" s="59">
        <f t="shared" ref="ED115" si="1055">ED113</f>
        <v>0</v>
      </c>
      <c r="EE115" s="13"/>
      <c r="EF115" s="13"/>
      <c r="EG115" s="13"/>
      <c r="EH115" s="151"/>
      <c r="EI115" s="305" t="s">
        <v>286</v>
      </c>
      <c r="EJ115" s="15"/>
      <c r="EK115" s="44"/>
      <c r="EL115" s="302"/>
      <c r="EM115" s="87" t="s">
        <v>73</v>
      </c>
      <c r="EN115" s="8" t="s">
        <v>129</v>
      </c>
      <c r="EO115" s="61"/>
      <c r="EP115" s="72">
        <v>1.37</v>
      </c>
      <c r="EQ115" s="496">
        <f t="shared" si="988"/>
        <v>0</v>
      </c>
      <c r="ER115" s="10"/>
      <c r="ES115" s="61"/>
      <c r="ET115" s="302"/>
      <c r="EU115" s="61"/>
      <c r="EV115" s="87" t="s">
        <v>73</v>
      </c>
      <c r="EW115" s="8" t="s">
        <v>129</v>
      </c>
      <c r="EX115" s="61"/>
      <c r="EY115" s="72">
        <v>2.06</v>
      </c>
      <c r="EZ115" s="496">
        <f t="shared" si="989"/>
        <v>0</v>
      </c>
      <c r="FA115" s="88"/>
      <c r="FC115" s="44"/>
      <c r="FD115" s="302"/>
      <c r="FE115" s="87" t="s">
        <v>99</v>
      </c>
      <c r="FF115" s="95" t="s">
        <v>112</v>
      </c>
      <c r="FG115" s="14"/>
      <c r="FH115" s="72">
        <v>2.48</v>
      </c>
      <c r="FI115" s="496">
        <f t="shared" si="1038"/>
        <v>0</v>
      </c>
      <c r="FJ115" s="10"/>
      <c r="FK115" s="8"/>
      <c r="FL115" s="61"/>
      <c r="FM115" s="61"/>
      <c r="FN115" s="87" t="s">
        <v>99</v>
      </c>
      <c r="FO115" s="95" t="s">
        <v>112</v>
      </c>
      <c r="FP115" s="14"/>
      <c r="FQ115" s="72">
        <v>0</v>
      </c>
      <c r="FR115" s="496">
        <f t="shared" si="1039"/>
        <v>0</v>
      </c>
      <c r="FS115" s="88"/>
    </row>
    <row r="116" spans="1:175" x14ac:dyDescent="0.25">
      <c r="A116" s="44" t="s">
        <v>97</v>
      </c>
      <c r="B116" s="11" t="s">
        <v>53</v>
      </c>
      <c r="C116" s="17"/>
      <c r="D116" s="68">
        <v>0</v>
      </c>
      <c r="E116" s="8"/>
      <c r="F116" s="65">
        <v>1</v>
      </c>
      <c r="G116" s="65">
        <v>0</v>
      </c>
      <c r="H116" s="63">
        <v>0</v>
      </c>
      <c r="I116" s="13">
        <f>+(D116*F116*G116*H116/60)</f>
        <v>0</v>
      </c>
      <c r="J116" s="13">
        <f>IF(E$113=0,0,I116/E$113)</f>
        <v>0</v>
      </c>
      <c r="K116" s="13">
        <f>(J116*G$2)</f>
        <v>0</v>
      </c>
      <c r="L116" s="151"/>
      <c r="M116" s="220">
        <f>IF(H116=0,0,K116/H116)</f>
        <v>0</v>
      </c>
      <c r="N116" s="10"/>
      <c r="O116" s="44" t="s">
        <v>97</v>
      </c>
      <c r="P116" s="11" t="s">
        <v>53</v>
      </c>
      <c r="Q116" s="17"/>
      <c r="R116" s="68">
        <v>0</v>
      </c>
      <c r="S116" s="8"/>
      <c r="T116" s="65">
        <v>1</v>
      </c>
      <c r="U116" s="65">
        <v>0</v>
      </c>
      <c r="V116" s="63">
        <v>0</v>
      </c>
      <c r="W116" s="13">
        <f>+(R116*T116*U116*V116/60)</f>
        <v>0</v>
      </c>
      <c r="X116" s="13">
        <f>IF(S$113=0,0,W116/S$113)</f>
        <v>0</v>
      </c>
      <c r="Y116" s="13">
        <f>(X116*U$2)</f>
        <v>0</v>
      </c>
      <c r="Z116" s="151"/>
      <c r="AA116" s="220">
        <f>IF(V116=0,0,Y116/V116)</f>
        <v>0</v>
      </c>
      <c r="AB116" s="10"/>
      <c r="AC116" s="44" t="s">
        <v>97</v>
      </c>
      <c r="AD116" s="11" t="s">
        <v>53</v>
      </c>
      <c r="AE116" s="17"/>
      <c r="AF116" s="68">
        <v>0</v>
      </c>
      <c r="AG116" s="8"/>
      <c r="AH116" s="65">
        <v>1</v>
      </c>
      <c r="AI116" s="65">
        <v>0</v>
      </c>
      <c r="AJ116" s="63">
        <v>0</v>
      </c>
      <c r="AK116" s="13">
        <f t="shared" ref="AK116" si="1056">+(AF116*AH116*AI116*AJ116/60)</f>
        <v>0</v>
      </c>
      <c r="AL116" s="13">
        <f t="shared" ref="AL116" si="1057">IF(AG$113=0,0,AK116/AG$113)</f>
        <v>0</v>
      </c>
      <c r="AM116" s="13">
        <f t="shared" ref="AM116" si="1058">(AL116*AI$2)</f>
        <v>0</v>
      </c>
      <c r="AN116" s="151"/>
      <c r="AO116" s="220">
        <f t="shared" ref="AO116" si="1059">IF(AJ116=0,0,AM116/AJ116)</f>
        <v>0</v>
      </c>
      <c r="AP116" s="10"/>
      <c r="AQ116" s="44" t="s">
        <v>97</v>
      </c>
      <c r="AR116" s="11" t="s">
        <v>53</v>
      </c>
      <c r="AS116" s="17"/>
      <c r="AT116" s="68">
        <v>0</v>
      </c>
      <c r="AU116" s="8"/>
      <c r="AV116" s="65">
        <v>1</v>
      </c>
      <c r="AW116" s="65">
        <v>0</v>
      </c>
      <c r="AX116" s="63">
        <v>0</v>
      </c>
      <c r="AY116" s="13">
        <f t="shared" ref="AY116" si="1060">+(AT116*AV116*AW116*AX116/60)</f>
        <v>0</v>
      </c>
      <c r="AZ116" s="13">
        <f t="shared" ref="AZ116" si="1061">IF(AU$113=0,0,AY116/AU$113)</f>
        <v>0</v>
      </c>
      <c r="BA116" s="13">
        <f t="shared" ref="BA116" si="1062">(AZ116*AW$2)</f>
        <v>0</v>
      </c>
      <c r="BB116" s="151"/>
      <c r="BC116" s="220">
        <f t="shared" ref="BC116" si="1063">IF(AX116=0,0,BA116/AX116)</f>
        <v>0</v>
      </c>
      <c r="BD116" s="10"/>
      <c r="BE116" s="44" t="s">
        <v>97</v>
      </c>
      <c r="BF116" s="11" t="s">
        <v>53</v>
      </c>
      <c r="BG116" s="17"/>
      <c r="BH116" s="68">
        <v>0</v>
      </c>
      <c r="BI116" s="8"/>
      <c r="BJ116" s="65">
        <v>1</v>
      </c>
      <c r="BK116" s="65">
        <v>0</v>
      </c>
      <c r="BL116" s="63">
        <v>0</v>
      </c>
      <c r="BM116" s="13">
        <f t="shared" ref="BM116" si="1064">+(BH116*BJ116*BK116*BL116/60)</f>
        <v>0</v>
      </c>
      <c r="BN116" s="13">
        <f t="shared" ref="BN116" si="1065">IF(BI$113=0,0,BM116/BI$113)</f>
        <v>0</v>
      </c>
      <c r="BO116" s="13">
        <f t="shared" ref="BO116" si="1066">(BN116*BK$2)</f>
        <v>0</v>
      </c>
      <c r="BP116" s="151"/>
      <c r="BQ116" s="220">
        <f t="shared" ref="BQ116" si="1067">IF(BL116=0,0,BO116/BL116)</f>
        <v>0</v>
      </c>
      <c r="BR116" s="10"/>
      <c r="BS116" s="44" t="s">
        <v>97</v>
      </c>
      <c r="BT116" s="11" t="s">
        <v>53</v>
      </c>
      <c r="BU116" s="17"/>
      <c r="BV116" s="68">
        <v>0</v>
      </c>
      <c r="BW116" s="8"/>
      <c r="BX116" s="65">
        <v>1</v>
      </c>
      <c r="BY116" s="65">
        <v>0</v>
      </c>
      <c r="BZ116" s="63">
        <v>0</v>
      </c>
      <c r="CA116" s="13">
        <f t="shared" ref="CA116" si="1068">+(BV116*BX116*BY116*BZ116/60)</f>
        <v>0</v>
      </c>
      <c r="CB116" s="13">
        <f t="shared" ref="CB116" si="1069">IF(BW$113=0,0,CA116/BW$113)</f>
        <v>0</v>
      </c>
      <c r="CC116" s="13">
        <f t="shared" ref="CC116" si="1070">(CB116*BY$2)</f>
        <v>0</v>
      </c>
      <c r="CD116" s="151"/>
      <c r="CE116" s="220">
        <f t="shared" ref="CE116" si="1071">IF(BZ116=0,0,CC116/BZ116)</f>
        <v>0</v>
      </c>
      <c r="CF116" s="10"/>
      <c r="CG116" s="44" t="s">
        <v>97</v>
      </c>
      <c r="CH116" s="11" t="s">
        <v>53</v>
      </c>
      <c r="CI116" s="17"/>
      <c r="CJ116" s="68">
        <v>0</v>
      </c>
      <c r="CK116" s="8"/>
      <c r="CL116" s="65">
        <v>1</v>
      </c>
      <c r="CM116" s="65">
        <v>0</v>
      </c>
      <c r="CN116" s="63">
        <v>0</v>
      </c>
      <c r="CO116" s="13">
        <f t="shared" ref="CO116" si="1072">+(CJ116*CL116*CM116*CN116/60)</f>
        <v>0</v>
      </c>
      <c r="CP116" s="13">
        <f t="shared" ref="CP116" si="1073">IF(CK$113=0,0,CO116/CK$113)</f>
        <v>0</v>
      </c>
      <c r="CQ116" s="13">
        <f t="shared" ref="CQ116" si="1074">(CP116*CM$2)</f>
        <v>0</v>
      </c>
      <c r="CR116" s="151"/>
      <c r="CS116" s="220">
        <f t="shared" ref="CS116" si="1075">IF(CN116=0,0,CQ116/CN116)</f>
        <v>0</v>
      </c>
      <c r="CT116" s="10"/>
      <c r="CU116" s="44" t="s">
        <v>97</v>
      </c>
      <c r="CV116" s="11" t="s">
        <v>53</v>
      </c>
      <c r="CW116" s="17"/>
      <c r="CX116" s="68">
        <v>0</v>
      </c>
      <c r="CY116" s="8"/>
      <c r="CZ116" s="65">
        <v>1</v>
      </c>
      <c r="DA116" s="65">
        <v>0</v>
      </c>
      <c r="DB116" s="63">
        <v>0</v>
      </c>
      <c r="DC116" s="13">
        <f t="shared" ref="DC116" si="1076">+(CX116*CZ116*DA116*DB116/60)</f>
        <v>0</v>
      </c>
      <c r="DD116" s="13">
        <f t="shared" ref="DD116" si="1077">IF(CY$113=0,0,DC116/CY$113)</f>
        <v>0</v>
      </c>
      <c r="DE116" s="13">
        <f t="shared" ref="DE116" si="1078">(DD116*DA$2)</f>
        <v>0</v>
      </c>
      <c r="DF116" s="151"/>
      <c r="DG116" s="220">
        <f t="shared" ref="DG116" si="1079">IF(DB116=0,0,DE116/DB116)</f>
        <v>0</v>
      </c>
      <c r="DH116" s="10"/>
      <c r="DI116" s="44" t="s">
        <v>97</v>
      </c>
      <c r="DJ116" s="11" t="s">
        <v>53</v>
      </c>
      <c r="DK116" s="17"/>
      <c r="DL116" s="68">
        <v>0</v>
      </c>
      <c r="DM116" s="8"/>
      <c r="DN116" s="65">
        <v>1</v>
      </c>
      <c r="DO116" s="65">
        <v>0</v>
      </c>
      <c r="DP116" s="63">
        <v>0</v>
      </c>
      <c r="DQ116" s="13">
        <f t="shared" ref="DQ116" si="1080">+(DL116*DN116*DO116*DP116/60)</f>
        <v>0</v>
      </c>
      <c r="DR116" s="13">
        <f t="shared" ref="DR116" si="1081">IF(DM$113=0,0,DQ116/DM$113)</f>
        <v>0</v>
      </c>
      <c r="DS116" s="13">
        <f t="shared" ref="DS116" si="1082">(DR116*DO$2)</f>
        <v>0</v>
      </c>
      <c r="DT116" s="151"/>
      <c r="DU116" s="220">
        <f t="shared" ref="DU116" si="1083">IF(DP116=0,0,DS116/DP116)</f>
        <v>0</v>
      </c>
      <c r="DV116" s="10"/>
      <c r="DW116" s="44" t="s">
        <v>97</v>
      </c>
      <c r="DX116" s="11" t="s">
        <v>53</v>
      </c>
      <c r="DY116" s="17"/>
      <c r="DZ116" s="68">
        <v>0</v>
      </c>
      <c r="EA116" s="8"/>
      <c r="EB116" s="65">
        <v>1</v>
      </c>
      <c r="EC116" s="65">
        <v>0</v>
      </c>
      <c r="ED116" s="63">
        <v>0</v>
      </c>
      <c r="EE116" s="13">
        <f t="shared" ref="EE116" si="1084">+(DZ116*EB116*EC116*ED116/60)</f>
        <v>0</v>
      </c>
      <c r="EF116" s="13">
        <f t="shared" ref="EF116" si="1085">IF(EA$113=0,0,EE116/EA$113)</f>
        <v>0</v>
      </c>
      <c r="EG116" s="13">
        <f t="shared" ref="EG116" si="1086">(EF116*EC$2)</f>
        <v>0</v>
      </c>
      <c r="EH116" s="151"/>
      <c r="EI116" s="220">
        <f t="shared" ref="EI116" si="1087">IF(ED116=0,0,EG116/ED116)</f>
        <v>0</v>
      </c>
      <c r="EJ116" s="10"/>
      <c r="EK116" s="44"/>
      <c r="EL116" s="302"/>
      <c r="EM116" s="87" t="s">
        <v>133</v>
      </c>
      <c r="EN116" s="8" t="s">
        <v>132</v>
      </c>
      <c r="EO116" s="61"/>
      <c r="EP116" s="72">
        <v>1.98</v>
      </c>
      <c r="EQ116" s="496">
        <f t="shared" si="988"/>
        <v>0</v>
      </c>
      <c r="ER116" s="10"/>
      <c r="ES116" s="61"/>
      <c r="ET116" s="302"/>
      <c r="EU116" s="61"/>
      <c r="EV116" s="87" t="s">
        <v>133</v>
      </c>
      <c r="EW116" s="8" t="s">
        <v>132</v>
      </c>
      <c r="EX116" s="61"/>
      <c r="EY116" s="72">
        <v>1.3</v>
      </c>
      <c r="EZ116" s="496">
        <f t="shared" si="989"/>
        <v>0</v>
      </c>
      <c r="FA116" s="88"/>
      <c r="FC116" s="44"/>
      <c r="FD116" s="302"/>
      <c r="FE116" s="87" t="s">
        <v>91</v>
      </c>
      <c r="FF116" s="95" t="s">
        <v>321</v>
      </c>
      <c r="FG116" s="14"/>
      <c r="FH116" s="72">
        <v>0</v>
      </c>
      <c r="FI116" s="496">
        <f t="shared" si="1038"/>
        <v>0</v>
      </c>
      <c r="FJ116" s="10"/>
      <c r="FK116" s="8"/>
      <c r="FL116" s="61"/>
      <c r="FM116" s="61"/>
      <c r="FN116" s="87" t="s">
        <v>91</v>
      </c>
      <c r="FO116" s="95" t="s">
        <v>321</v>
      </c>
      <c r="FP116" s="14"/>
      <c r="FQ116" s="72">
        <v>0</v>
      </c>
      <c r="FR116" s="496">
        <f t="shared" si="1039"/>
        <v>0</v>
      </c>
      <c r="FS116" s="88"/>
    </row>
    <row r="117" spans="1:175" x14ac:dyDescent="0.25">
      <c r="A117" s="44"/>
      <c r="B117" s="61"/>
      <c r="C117" s="61"/>
      <c r="D117" s="61"/>
      <c r="E117" s="61"/>
      <c r="F117" s="61"/>
      <c r="G117" s="61"/>
      <c r="H117" s="286" t="s">
        <v>36</v>
      </c>
      <c r="I117" s="13"/>
      <c r="J117" s="13"/>
      <c r="K117" s="13"/>
      <c r="L117" s="151"/>
      <c r="M117" s="155"/>
      <c r="N117" s="10"/>
      <c r="O117" s="44"/>
      <c r="P117" s="61"/>
      <c r="Q117" s="61"/>
      <c r="R117" s="61"/>
      <c r="S117" s="61"/>
      <c r="T117" s="61"/>
      <c r="U117" s="61"/>
      <c r="V117" s="286" t="s">
        <v>36</v>
      </c>
      <c r="W117" s="13"/>
      <c r="X117" s="13"/>
      <c r="Y117" s="13"/>
      <c r="Z117" s="151"/>
      <c r="AA117" s="155"/>
      <c r="AB117" s="10"/>
      <c r="AC117" s="44"/>
      <c r="AD117" s="61"/>
      <c r="AE117" s="61"/>
      <c r="AF117" s="61"/>
      <c r="AG117" s="61"/>
      <c r="AH117" s="61"/>
      <c r="AI117" s="61"/>
      <c r="AJ117" s="286" t="s">
        <v>36</v>
      </c>
      <c r="AK117" s="13"/>
      <c r="AL117" s="13"/>
      <c r="AM117" s="13"/>
      <c r="AN117" s="151"/>
      <c r="AO117" s="155"/>
      <c r="AP117" s="10"/>
      <c r="AQ117" s="44"/>
      <c r="AR117" s="61"/>
      <c r="AS117" s="61"/>
      <c r="AT117" s="61"/>
      <c r="AU117" s="61"/>
      <c r="AV117" s="61"/>
      <c r="AW117" s="61"/>
      <c r="AX117" s="286" t="s">
        <v>36</v>
      </c>
      <c r="AY117" s="13"/>
      <c r="AZ117" s="13"/>
      <c r="BA117" s="13"/>
      <c r="BB117" s="151"/>
      <c r="BC117" s="155"/>
      <c r="BD117" s="10"/>
      <c r="BE117" s="44"/>
      <c r="BF117" s="61"/>
      <c r="BG117" s="61"/>
      <c r="BH117" s="61"/>
      <c r="BI117" s="61"/>
      <c r="BJ117" s="61"/>
      <c r="BK117" s="61"/>
      <c r="BL117" s="286" t="s">
        <v>36</v>
      </c>
      <c r="BM117" s="13"/>
      <c r="BN117" s="13"/>
      <c r="BO117" s="13"/>
      <c r="BP117" s="151"/>
      <c r="BQ117" s="155"/>
      <c r="BR117" s="10"/>
      <c r="BS117" s="44"/>
      <c r="BT117" s="61"/>
      <c r="BU117" s="61"/>
      <c r="BV117" s="61"/>
      <c r="BW117" s="61"/>
      <c r="BX117" s="61"/>
      <c r="BY117" s="61"/>
      <c r="BZ117" s="286" t="s">
        <v>36</v>
      </c>
      <c r="CA117" s="13"/>
      <c r="CB117" s="13"/>
      <c r="CC117" s="13"/>
      <c r="CD117" s="151"/>
      <c r="CE117" s="155"/>
      <c r="CF117" s="10"/>
      <c r="CG117" s="44"/>
      <c r="CH117" s="61"/>
      <c r="CI117" s="61"/>
      <c r="CJ117" s="61"/>
      <c r="CK117" s="61"/>
      <c r="CL117" s="61"/>
      <c r="CM117" s="61"/>
      <c r="CN117" s="286" t="s">
        <v>36</v>
      </c>
      <c r="CO117" s="13"/>
      <c r="CP117" s="13"/>
      <c r="CQ117" s="13"/>
      <c r="CR117" s="151"/>
      <c r="CS117" s="155"/>
      <c r="CT117" s="10"/>
      <c r="CU117" s="44"/>
      <c r="CV117" s="61"/>
      <c r="CW117" s="61"/>
      <c r="CX117" s="61"/>
      <c r="CY117" s="61"/>
      <c r="CZ117" s="61"/>
      <c r="DA117" s="61"/>
      <c r="DB117" s="286" t="s">
        <v>36</v>
      </c>
      <c r="DC117" s="13"/>
      <c r="DD117" s="13"/>
      <c r="DE117" s="13"/>
      <c r="DF117" s="151"/>
      <c r="DG117" s="155"/>
      <c r="DH117" s="10"/>
      <c r="DI117" s="44"/>
      <c r="DJ117" s="61"/>
      <c r="DK117" s="61"/>
      <c r="DL117" s="61"/>
      <c r="DM117" s="61"/>
      <c r="DN117" s="61"/>
      <c r="DO117" s="61"/>
      <c r="DP117" s="286" t="s">
        <v>36</v>
      </c>
      <c r="DQ117" s="13"/>
      <c r="DR117" s="13"/>
      <c r="DS117" s="13"/>
      <c r="DT117" s="151"/>
      <c r="DU117" s="155"/>
      <c r="DV117" s="10"/>
      <c r="DW117" s="44"/>
      <c r="DX117" s="61"/>
      <c r="DY117" s="61"/>
      <c r="DZ117" s="61"/>
      <c r="EA117" s="61"/>
      <c r="EB117" s="61"/>
      <c r="EC117" s="61"/>
      <c r="ED117" s="286" t="s">
        <v>36</v>
      </c>
      <c r="EE117" s="13"/>
      <c r="EF117" s="13"/>
      <c r="EG117" s="13"/>
      <c r="EH117" s="151"/>
      <c r="EI117" s="155"/>
      <c r="EJ117" s="10"/>
      <c r="EK117" s="44"/>
      <c r="EL117" s="302"/>
      <c r="EM117" s="87" t="s">
        <v>65</v>
      </c>
      <c r="EN117" s="95" t="s">
        <v>60</v>
      </c>
      <c r="EO117" s="14"/>
      <c r="EP117" s="72">
        <v>8.85</v>
      </c>
      <c r="EQ117" s="496">
        <f t="shared" si="988"/>
        <v>0</v>
      </c>
      <c r="ER117" s="10"/>
      <c r="ES117" s="61"/>
      <c r="ET117" s="302"/>
      <c r="EU117" s="61"/>
      <c r="EV117" s="87" t="s">
        <v>65</v>
      </c>
      <c r="EW117" s="95" t="s">
        <v>60</v>
      </c>
      <c r="EX117" s="14"/>
      <c r="EY117" s="72">
        <v>2.69</v>
      </c>
      <c r="EZ117" s="496">
        <f t="shared" si="989"/>
        <v>0</v>
      </c>
      <c r="FA117" s="88"/>
      <c r="FC117" s="137"/>
      <c r="FD117" s="61"/>
      <c r="FE117" s="87" t="s">
        <v>240</v>
      </c>
      <c r="FF117" s="95" t="s">
        <v>246</v>
      </c>
      <c r="FG117" s="14"/>
      <c r="FH117" s="72">
        <v>6.02</v>
      </c>
      <c r="FI117" s="496">
        <f t="shared" si="1038"/>
        <v>0</v>
      </c>
      <c r="FJ117" s="61"/>
      <c r="FK117" s="61"/>
      <c r="FL117" s="61"/>
      <c r="FM117" s="61"/>
      <c r="FN117" s="87" t="s">
        <v>240</v>
      </c>
      <c r="FO117" s="95" t="s">
        <v>246</v>
      </c>
      <c r="FP117" s="14"/>
      <c r="FQ117" s="72">
        <v>0</v>
      </c>
      <c r="FR117" s="496">
        <f t="shared" si="1039"/>
        <v>0</v>
      </c>
      <c r="FS117" s="88"/>
    </row>
    <row r="118" spans="1:175" x14ac:dyDescent="0.25">
      <c r="A118" s="44" t="s">
        <v>101</v>
      </c>
      <c r="B118" s="11" t="s">
        <v>102</v>
      </c>
      <c r="C118" s="8"/>
      <c r="D118" s="17"/>
      <c r="E118" s="18">
        <f>E113</f>
        <v>0</v>
      </c>
      <c r="F118" s="17"/>
      <c r="G118" s="17"/>
      <c r="H118" s="78">
        <v>0</v>
      </c>
      <c r="I118" s="13">
        <f>(E118*H118)</f>
        <v>0</v>
      </c>
      <c r="J118" s="13">
        <f>IF(E$113=0,0,I118/E$113)</f>
        <v>0</v>
      </c>
      <c r="K118" s="13">
        <f>(J118*G$2)</f>
        <v>0</v>
      </c>
      <c r="L118" s="151"/>
      <c r="M118" s="155"/>
      <c r="N118" s="10"/>
      <c r="O118" s="44" t="s">
        <v>101</v>
      </c>
      <c r="P118" s="11" t="s">
        <v>102</v>
      </c>
      <c r="Q118" s="8"/>
      <c r="R118" s="17"/>
      <c r="S118" s="18">
        <f>S113</f>
        <v>0</v>
      </c>
      <c r="T118" s="17"/>
      <c r="U118" s="17"/>
      <c r="V118" s="78">
        <v>0</v>
      </c>
      <c r="W118" s="13">
        <f>(S118*V118)</f>
        <v>0</v>
      </c>
      <c r="X118" s="13">
        <f>IF(S$113=0,0,W118/S$113)</f>
        <v>0</v>
      </c>
      <c r="Y118" s="13">
        <f>(X118*U$2)</f>
        <v>0</v>
      </c>
      <c r="Z118" s="151"/>
      <c r="AA118" s="155"/>
      <c r="AB118" s="10"/>
      <c r="AC118" s="44" t="s">
        <v>101</v>
      </c>
      <c r="AD118" s="11" t="s">
        <v>102</v>
      </c>
      <c r="AE118" s="8"/>
      <c r="AF118" s="17"/>
      <c r="AG118" s="18">
        <f t="shared" ref="AG118" si="1088">AG113</f>
        <v>0</v>
      </c>
      <c r="AH118" s="17"/>
      <c r="AI118" s="17"/>
      <c r="AJ118" s="78">
        <v>0</v>
      </c>
      <c r="AK118" s="13">
        <f t="shared" ref="AK118" si="1089">(AG118*AJ118)</f>
        <v>0</v>
      </c>
      <c r="AL118" s="13">
        <f t="shared" ref="AL118" si="1090">IF(AG$113=0,0,AK118/AG$113)</f>
        <v>0</v>
      </c>
      <c r="AM118" s="13">
        <f t="shared" ref="AM118" si="1091">(AL118*AI$2)</f>
        <v>0</v>
      </c>
      <c r="AN118" s="151"/>
      <c r="AO118" s="155"/>
      <c r="AP118" s="10"/>
      <c r="AQ118" s="44" t="s">
        <v>101</v>
      </c>
      <c r="AR118" s="11" t="s">
        <v>102</v>
      </c>
      <c r="AS118" s="8"/>
      <c r="AT118" s="17"/>
      <c r="AU118" s="18">
        <f t="shared" ref="AU118" si="1092">AU113</f>
        <v>0</v>
      </c>
      <c r="AV118" s="17"/>
      <c r="AW118" s="17"/>
      <c r="AX118" s="78">
        <v>0</v>
      </c>
      <c r="AY118" s="13">
        <f t="shared" ref="AY118" si="1093">(AU118*AX118)</f>
        <v>0</v>
      </c>
      <c r="AZ118" s="13">
        <f t="shared" ref="AZ118" si="1094">IF(AU$113=0,0,AY118/AU$113)</f>
        <v>0</v>
      </c>
      <c r="BA118" s="13">
        <f t="shared" ref="BA118" si="1095">(AZ118*AW$2)</f>
        <v>0</v>
      </c>
      <c r="BB118" s="151"/>
      <c r="BC118" s="155"/>
      <c r="BD118" s="10"/>
      <c r="BE118" s="44" t="s">
        <v>101</v>
      </c>
      <c r="BF118" s="11" t="s">
        <v>102</v>
      </c>
      <c r="BG118" s="8"/>
      <c r="BH118" s="17"/>
      <c r="BI118" s="18">
        <f t="shared" ref="BI118" si="1096">BI113</f>
        <v>0</v>
      </c>
      <c r="BJ118" s="17"/>
      <c r="BK118" s="17"/>
      <c r="BL118" s="78">
        <v>0</v>
      </c>
      <c r="BM118" s="13">
        <f t="shared" ref="BM118" si="1097">(BI118*BL118)</f>
        <v>0</v>
      </c>
      <c r="BN118" s="13">
        <f t="shared" ref="BN118" si="1098">IF(BI$113=0,0,BM118/BI$113)</f>
        <v>0</v>
      </c>
      <c r="BO118" s="13">
        <f t="shared" ref="BO118" si="1099">(BN118*BK$2)</f>
        <v>0</v>
      </c>
      <c r="BP118" s="151"/>
      <c r="BQ118" s="155"/>
      <c r="BR118" s="10"/>
      <c r="BS118" s="44" t="s">
        <v>101</v>
      </c>
      <c r="BT118" s="11" t="s">
        <v>102</v>
      </c>
      <c r="BU118" s="8"/>
      <c r="BV118" s="17"/>
      <c r="BW118" s="18">
        <f t="shared" ref="BW118" si="1100">BW113</f>
        <v>0</v>
      </c>
      <c r="BX118" s="17"/>
      <c r="BY118" s="17"/>
      <c r="BZ118" s="78">
        <v>0</v>
      </c>
      <c r="CA118" s="13">
        <f t="shared" ref="CA118" si="1101">(BW118*BZ118)</f>
        <v>0</v>
      </c>
      <c r="CB118" s="13">
        <f t="shared" ref="CB118" si="1102">IF(BW$113=0,0,CA118/BW$113)</f>
        <v>0</v>
      </c>
      <c r="CC118" s="13">
        <f t="shared" ref="CC118" si="1103">(CB118*BY$2)</f>
        <v>0</v>
      </c>
      <c r="CD118" s="151"/>
      <c r="CE118" s="155"/>
      <c r="CF118" s="10"/>
      <c r="CG118" s="44" t="s">
        <v>101</v>
      </c>
      <c r="CH118" s="11" t="s">
        <v>102</v>
      </c>
      <c r="CI118" s="8"/>
      <c r="CJ118" s="17"/>
      <c r="CK118" s="18">
        <f t="shared" ref="CK118" si="1104">CK113</f>
        <v>0</v>
      </c>
      <c r="CL118" s="17"/>
      <c r="CM118" s="17"/>
      <c r="CN118" s="78">
        <v>0</v>
      </c>
      <c r="CO118" s="13">
        <f t="shared" ref="CO118" si="1105">(CK118*CN118)</f>
        <v>0</v>
      </c>
      <c r="CP118" s="13">
        <f t="shared" ref="CP118" si="1106">IF(CK$113=0,0,CO118/CK$113)</f>
        <v>0</v>
      </c>
      <c r="CQ118" s="13">
        <f t="shared" ref="CQ118" si="1107">(CP118*CM$2)</f>
        <v>0</v>
      </c>
      <c r="CR118" s="151"/>
      <c r="CS118" s="155"/>
      <c r="CT118" s="10"/>
      <c r="CU118" s="44" t="s">
        <v>101</v>
      </c>
      <c r="CV118" s="11" t="s">
        <v>102</v>
      </c>
      <c r="CW118" s="8"/>
      <c r="CX118" s="17"/>
      <c r="CY118" s="18">
        <f t="shared" ref="CY118" si="1108">CY113</f>
        <v>0</v>
      </c>
      <c r="CZ118" s="17"/>
      <c r="DA118" s="17"/>
      <c r="DB118" s="78">
        <v>0</v>
      </c>
      <c r="DC118" s="13">
        <f t="shared" ref="DC118" si="1109">(CY118*DB118)</f>
        <v>0</v>
      </c>
      <c r="DD118" s="13">
        <f t="shared" ref="DD118" si="1110">IF(CY$113=0,0,DC118/CY$113)</f>
        <v>0</v>
      </c>
      <c r="DE118" s="13">
        <f t="shared" ref="DE118" si="1111">(DD118*DA$2)</f>
        <v>0</v>
      </c>
      <c r="DF118" s="151"/>
      <c r="DG118" s="155"/>
      <c r="DH118" s="10"/>
      <c r="DI118" s="44" t="s">
        <v>101</v>
      </c>
      <c r="DJ118" s="11" t="s">
        <v>102</v>
      </c>
      <c r="DK118" s="8"/>
      <c r="DL118" s="17"/>
      <c r="DM118" s="18">
        <f t="shared" ref="DM118" si="1112">DM113</f>
        <v>0</v>
      </c>
      <c r="DN118" s="17"/>
      <c r="DO118" s="17"/>
      <c r="DP118" s="78">
        <v>0</v>
      </c>
      <c r="DQ118" s="13">
        <f t="shared" ref="DQ118" si="1113">(DM118*DP118)</f>
        <v>0</v>
      </c>
      <c r="DR118" s="13">
        <f t="shared" ref="DR118" si="1114">IF(DM$113=0,0,DQ118/DM$113)</f>
        <v>0</v>
      </c>
      <c r="DS118" s="13">
        <f t="shared" ref="DS118" si="1115">(DR118*DO$2)</f>
        <v>0</v>
      </c>
      <c r="DT118" s="151"/>
      <c r="DU118" s="155"/>
      <c r="DV118" s="10"/>
      <c r="DW118" s="44" t="s">
        <v>101</v>
      </c>
      <c r="DX118" s="11" t="s">
        <v>102</v>
      </c>
      <c r="DY118" s="8"/>
      <c r="DZ118" s="17"/>
      <c r="EA118" s="18">
        <f t="shared" ref="EA118" si="1116">EA113</f>
        <v>0</v>
      </c>
      <c r="EB118" s="17"/>
      <c r="EC118" s="17"/>
      <c r="ED118" s="78">
        <v>0</v>
      </c>
      <c r="EE118" s="13">
        <f t="shared" ref="EE118" si="1117">(EA118*ED118)</f>
        <v>0</v>
      </c>
      <c r="EF118" s="13">
        <f t="shared" ref="EF118" si="1118">IF(EA$113=0,0,EE118/EA$113)</f>
        <v>0</v>
      </c>
      <c r="EG118" s="13">
        <f t="shared" ref="EG118" si="1119">(EF118*EC$2)</f>
        <v>0</v>
      </c>
      <c r="EH118" s="151"/>
      <c r="EI118" s="155"/>
      <c r="EJ118" s="10"/>
      <c r="EK118" s="44"/>
      <c r="EL118" s="302"/>
      <c r="EM118" s="87" t="s">
        <v>72</v>
      </c>
      <c r="EN118" s="8" t="s">
        <v>154</v>
      </c>
      <c r="EO118" s="61"/>
      <c r="EP118" s="72">
        <v>0.62</v>
      </c>
      <c r="EQ118" s="496">
        <f t="shared" si="988"/>
        <v>0</v>
      </c>
      <c r="ER118" s="10"/>
      <c r="ES118" s="61"/>
      <c r="ET118" s="302"/>
      <c r="EU118" s="61"/>
      <c r="EV118" s="87" t="s">
        <v>72</v>
      </c>
      <c r="EW118" s="8" t="s">
        <v>154</v>
      </c>
      <c r="EX118" s="61"/>
      <c r="EY118" s="72">
        <v>0</v>
      </c>
      <c r="EZ118" s="496">
        <f t="shared" si="989"/>
        <v>0</v>
      </c>
      <c r="FA118" s="88"/>
      <c r="FC118" s="44"/>
      <c r="FD118" s="302"/>
      <c r="FE118" s="87" t="s">
        <v>96</v>
      </c>
      <c r="FF118" s="8" t="s">
        <v>46</v>
      </c>
      <c r="FG118" s="61"/>
      <c r="FH118" s="72">
        <v>0.64</v>
      </c>
      <c r="FI118" s="496">
        <f t="shared" si="1038"/>
        <v>0</v>
      </c>
      <c r="FJ118" s="10"/>
      <c r="FK118" s="8"/>
      <c r="FL118" s="61"/>
      <c r="FM118" s="61"/>
      <c r="FN118" s="87" t="s">
        <v>96</v>
      </c>
      <c r="FO118" s="8" t="s">
        <v>46</v>
      </c>
      <c r="FP118" s="61"/>
      <c r="FQ118" s="72">
        <v>0</v>
      </c>
      <c r="FR118" s="496">
        <f t="shared" si="1039"/>
        <v>0</v>
      </c>
      <c r="FS118" s="88"/>
    </row>
    <row r="119" spans="1:175" ht="13" thickBot="1" x14ac:dyDescent="0.3">
      <c r="A119" s="44"/>
      <c r="B119" s="11"/>
      <c r="C119" s="8"/>
      <c r="D119" s="17"/>
      <c r="E119" s="18"/>
      <c r="F119" s="942" t="s">
        <v>54</v>
      </c>
      <c r="G119" s="17"/>
      <c r="H119" s="304" t="s">
        <v>55</v>
      </c>
      <c r="I119" s="13"/>
      <c r="J119" s="13"/>
      <c r="K119" s="13"/>
      <c r="L119" s="151"/>
      <c r="M119" s="306" t="s">
        <v>287</v>
      </c>
      <c r="N119" s="10"/>
      <c r="O119" s="44"/>
      <c r="P119" s="11"/>
      <c r="Q119" s="8"/>
      <c r="R119" s="17"/>
      <c r="S119" s="18"/>
      <c r="T119" s="942" t="s">
        <v>54</v>
      </c>
      <c r="U119" s="17"/>
      <c r="V119" s="304" t="s">
        <v>55</v>
      </c>
      <c r="W119" s="13"/>
      <c r="X119" s="13"/>
      <c r="Y119" s="13"/>
      <c r="Z119" s="151"/>
      <c r="AA119" s="306" t="s">
        <v>287</v>
      </c>
      <c r="AB119" s="10"/>
      <c r="AC119" s="44"/>
      <c r="AD119" s="11"/>
      <c r="AE119" s="8"/>
      <c r="AF119" s="17"/>
      <c r="AG119" s="18"/>
      <c r="AH119" s="942" t="s">
        <v>54</v>
      </c>
      <c r="AI119" s="17"/>
      <c r="AJ119" s="304" t="s">
        <v>55</v>
      </c>
      <c r="AK119" s="13"/>
      <c r="AL119" s="13"/>
      <c r="AM119" s="13"/>
      <c r="AN119" s="151"/>
      <c r="AO119" s="306" t="s">
        <v>287</v>
      </c>
      <c r="AP119" s="10"/>
      <c r="AQ119" s="44"/>
      <c r="AR119" s="11"/>
      <c r="AS119" s="8"/>
      <c r="AT119" s="17"/>
      <c r="AU119" s="18"/>
      <c r="AV119" s="942" t="s">
        <v>54</v>
      </c>
      <c r="AW119" s="17"/>
      <c r="AX119" s="304" t="s">
        <v>55</v>
      </c>
      <c r="AY119" s="13"/>
      <c r="AZ119" s="13"/>
      <c r="BA119" s="13"/>
      <c r="BB119" s="151"/>
      <c r="BC119" s="306" t="s">
        <v>287</v>
      </c>
      <c r="BD119" s="10"/>
      <c r="BE119" s="44"/>
      <c r="BF119" s="11"/>
      <c r="BG119" s="8"/>
      <c r="BH119" s="17"/>
      <c r="BI119" s="18"/>
      <c r="BJ119" s="942" t="s">
        <v>54</v>
      </c>
      <c r="BK119" s="17"/>
      <c r="BL119" s="304" t="s">
        <v>55</v>
      </c>
      <c r="BM119" s="13"/>
      <c r="BN119" s="13"/>
      <c r="BO119" s="13"/>
      <c r="BP119" s="151"/>
      <c r="BQ119" s="306" t="s">
        <v>287</v>
      </c>
      <c r="BR119" s="10"/>
      <c r="BS119" s="44"/>
      <c r="BT119" s="11"/>
      <c r="BU119" s="8"/>
      <c r="BV119" s="17"/>
      <c r="BW119" s="18"/>
      <c r="BX119" s="942" t="s">
        <v>54</v>
      </c>
      <c r="BY119" s="17"/>
      <c r="BZ119" s="304" t="s">
        <v>55</v>
      </c>
      <c r="CA119" s="13"/>
      <c r="CB119" s="13"/>
      <c r="CC119" s="13"/>
      <c r="CD119" s="151"/>
      <c r="CE119" s="306" t="s">
        <v>287</v>
      </c>
      <c r="CF119" s="10"/>
      <c r="CG119" s="44"/>
      <c r="CH119" s="11"/>
      <c r="CI119" s="8"/>
      <c r="CJ119" s="17"/>
      <c r="CK119" s="18"/>
      <c r="CL119" s="942" t="s">
        <v>54</v>
      </c>
      <c r="CM119" s="17"/>
      <c r="CN119" s="304" t="s">
        <v>55</v>
      </c>
      <c r="CO119" s="13"/>
      <c r="CP119" s="13"/>
      <c r="CQ119" s="13"/>
      <c r="CR119" s="151"/>
      <c r="CS119" s="306" t="s">
        <v>287</v>
      </c>
      <c r="CT119" s="10"/>
      <c r="CU119" s="44"/>
      <c r="CV119" s="11"/>
      <c r="CW119" s="8"/>
      <c r="CX119" s="17"/>
      <c r="CY119" s="18"/>
      <c r="CZ119" s="942" t="s">
        <v>54</v>
      </c>
      <c r="DA119" s="17"/>
      <c r="DB119" s="304" t="s">
        <v>55</v>
      </c>
      <c r="DC119" s="13"/>
      <c r="DD119" s="13"/>
      <c r="DE119" s="13"/>
      <c r="DF119" s="151"/>
      <c r="DG119" s="306" t="s">
        <v>287</v>
      </c>
      <c r="DH119" s="10"/>
      <c r="DI119" s="44"/>
      <c r="DJ119" s="11"/>
      <c r="DK119" s="8"/>
      <c r="DL119" s="17"/>
      <c r="DM119" s="18"/>
      <c r="DN119" s="942" t="s">
        <v>54</v>
      </c>
      <c r="DO119" s="17"/>
      <c r="DP119" s="304" t="s">
        <v>55</v>
      </c>
      <c r="DQ119" s="13"/>
      <c r="DR119" s="13"/>
      <c r="DS119" s="13"/>
      <c r="DT119" s="151"/>
      <c r="DU119" s="306" t="s">
        <v>287</v>
      </c>
      <c r="DV119" s="10"/>
      <c r="DW119" s="44"/>
      <c r="DX119" s="11"/>
      <c r="DY119" s="8"/>
      <c r="DZ119" s="17"/>
      <c r="EA119" s="18"/>
      <c r="EB119" s="942" t="s">
        <v>54</v>
      </c>
      <c r="EC119" s="17"/>
      <c r="ED119" s="304" t="s">
        <v>55</v>
      </c>
      <c r="EE119" s="13"/>
      <c r="EF119" s="13"/>
      <c r="EG119" s="13"/>
      <c r="EH119" s="151"/>
      <c r="EI119" s="306" t="s">
        <v>287</v>
      </c>
      <c r="EJ119" s="10"/>
      <c r="EK119" s="44"/>
      <c r="EL119" s="302"/>
      <c r="EM119" s="87" t="s">
        <v>76</v>
      </c>
      <c r="EN119" s="11" t="s">
        <v>53</v>
      </c>
      <c r="EO119" s="14"/>
      <c r="EP119" s="72">
        <v>0</v>
      </c>
      <c r="EQ119" s="496">
        <f t="shared" si="988"/>
        <v>0</v>
      </c>
      <c r="ER119" s="10"/>
      <c r="ES119" s="61"/>
      <c r="ET119" s="302"/>
      <c r="EU119" s="61"/>
      <c r="EV119" s="87" t="s">
        <v>76</v>
      </c>
      <c r="EW119" s="11" t="s">
        <v>53</v>
      </c>
      <c r="EX119" s="14"/>
      <c r="EY119" s="72">
        <v>0</v>
      </c>
      <c r="EZ119" s="496">
        <f t="shared" si="989"/>
        <v>0</v>
      </c>
      <c r="FA119" s="88"/>
      <c r="FC119" s="44"/>
      <c r="FD119" s="302"/>
      <c r="FE119" s="87" t="s">
        <v>73</v>
      </c>
      <c r="FF119" s="8" t="s">
        <v>129</v>
      </c>
      <c r="FG119" s="61"/>
      <c r="FH119" s="72">
        <v>2.31</v>
      </c>
      <c r="FI119" s="496">
        <f t="shared" si="1038"/>
        <v>0</v>
      </c>
      <c r="FJ119" s="10"/>
      <c r="FK119" s="8"/>
      <c r="FL119" s="61"/>
      <c r="FM119" s="61"/>
      <c r="FN119" s="87" t="s">
        <v>73</v>
      </c>
      <c r="FO119" s="8" t="s">
        <v>129</v>
      </c>
      <c r="FP119" s="61"/>
      <c r="FQ119" s="72">
        <v>0</v>
      </c>
      <c r="FR119" s="496">
        <f t="shared" si="1039"/>
        <v>0</v>
      </c>
      <c r="FS119" s="88"/>
    </row>
    <row r="120" spans="1:175" ht="13.5" thickTop="1" thickBot="1" x14ac:dyDescent="0.3">
      <c r="A120" s="44" t="s">
        <v>104</v>
      </c>
      <c r="B120" s="11" t="s">
        <v>56</v>
      </c>
      <c r="C120" s="8"/>
      <c r="D120" s="17"/>
      <c r="E120" s="17"/>
      <c r="F120" s="77">
        <v>0</v>
      </c>
      <c r="G120" s="17"/>
      <c r="H120" s="820"/>
      <c r="I120" s="13">
        <f>IF(F120=0,0,H120/F120*E$113)</f>
        <v>0</v>
      </c>
      <c r="J120" s="13">
        <f>IF(E$113=0,0,I120/E$113)</f>
        <v>0</v>
      </c>
      <c r="K120" s="13">
        <f>(J120*G$2)</f>
        <v>0</v>
      </c>
      <c r="L120" s="151"/>
      <c r="M120" s="220">
        <f>IF(H120=0,0,K120/H120)</f>
        <v>0</v>
      </c>
      <c r="N120" s="10"/>
      <c r="O120" s="44" t="s">
        <v>104</v>
      </c>
      <c r="P120" s="11" t="s">
        <v>56</v>
      </c>
      <c r="Q120" s="8"/>
      <c r="R120" s="17"/>
      <c r="S120" s="17"/>
      <c r="T120" s="77">
        <v>0</v>
      </c>
      <c r="U120" s="17"/>
      <c r="V120" s="820"/>
      <c r="W120" s="13">
        <f>IF(T120=0,0,V120/T120*S$113)</f>
        <v>0</v>
      </c>
      <c r="X120" s="13">
        <f>IF(S$113=0,0,W120/S$113)</f>
        <v>0</v>
      </c>
      <c r="Y120" s="13">
        <f>(X120*U$2)</f>
        <v>0</v>
      </c>
      <c r="Z120" s="151"/>
      <c r="AA120" s="220">
        <f>IF(V120=0,0,Y120/V120)</f>
        <v>0</v>
      </c>
      <c r="AB120" s="10"/>
      <c r="AC120" s="44" t="s">
        <v>104</v>
      </c>
      <c r="AD120" s="11" t="s">
        <v>56</v>
      </c>
      <c r="AE120" s="8"/>
      <c r="AF120" s="17"/>
      <c r="AG120" s="17"/>
      <c r="AH120" s="77">
        <v>0</v>
      </c>
      <c r="AI120" s="17"/>
      <c r="AJ120" s="820"/>
      <c r="AK120" s="13">
        <f t="shared" ref="AK120" si="1120">IF(AH120=0,0,AJ120/AH120*AG$113)</f>
        <v>0</v>
      </c>
      <c r="AL120" s="13">
        <f t="shared" ref="AL120" si="1121">IF(AG$113=0,0,AK120/AG$113)</f>
        <v>0</v>
      </c>
      <c r="AM120" s="13">
        <f t="shared" ref="AM120" si="1122">(AL120*AI$2)</f>
        <v>0</v>
      </c>
      <c r="AN120" s="151"/>
      <c r="AO120" s="220">
        <f t="shared" ref="AO120" si="1123">IF(AJ120=0,0,AM120/AJ120)</f>
        <v>0</v>
      </c>
      <c r="AP120" s="10"/>
      <c r="AQ120" s="44" t="s">
        <v>104</v>
      </c>
      <c r="AR120" s="11" t="s">
        <v>56</v>
      </c>
      <c r="AS120" s="8"/>
      <c r="AT120" s="17"/>
      <c r="AU120" s="17"/>
      <c r="AV120" s="77">
        <v>0</v>
      </c>
      <c r="AW120" s="17"/>
      <c r="AX120" s="820"/>
      <c r="AY120" s="13">
        <f t="shared" ref="AY120" si="1124">IF(AV120=0,0,AX120/AV120*AU$113)</f>
        <v>0</v>
      </c>
      <c r="AZ120" s="13">
        <f t="shared" ref="AZ120" si="1125">IF(AU$113=0,0,AY120/AU$113)</f>
        <v>0</v>
      </c>
      <c r="BA120" s="13">
        <f t="shared" ref="BA120" si="1126">(AZ120*AW$2)</f>
        <v>0</v>
      </c>
      <c r="BB120" s="151"/>
      <c r="BC120" s="220">
        <f t="shared" ref="BC120" si="1127">IF(AX120=0,0,BA120/AX120)</f>
        <v>0</v>
      </c>
      <c r="BD120" s="10"/>
      <c r="BE120" s="44" t="s">
        <v>104</v>
      </c>
      <c r="BF120" s="11" t="s">
        <v>56</v>
      </c>
      <c r="BG120" s="8"/>
      <c r="BH120" s="17"/>
      <c r="BI120" s="17"/>
      <c r="BJ120" s="77">
        <v>0</v>
      </c>
      <c r="BK120" s="17"/>
      <c r="BL120" s="820"/>
      <c r="BM120" s="13">
        <f t="shared" ref="BM120" si="1128">IF(BJ120=0,0,BL120/BJ120*BI$113)</f>
        <v>0</v>
      </c>
      <c r="BN120" s="13">
        <f t="shared" ref="BN120" si="1129">IF(BI$113=0,0,BM120/BI$113)</f>
        <v>0</v>
      </c>
      <c r="BO120" s="13">
        <f t="shared" ref="BO120" si="1130">(BN120*BK$2)</f>
        <v>0</v>
      </c>
      <c r="BP120" s="151"/>
      <c r="BQ120" s="220">
        <f t="shared" ref="BQ120" si="1131">IF(BL120=0,0,BO120/BL120)</f>
        <v>0</v>
      </c>
      <c r="BR120" s="10"/>
      <c r="BS120" s="44" t="s">
        <v>104</v>
      </c>
      <c r="BT120" s="11" t="s">
        <v>56</v>
      </c>
      <c r="BU120" s="8"/>
      <c r="BV120" s="17"/>
      <c r="BW120" s="17"/>
      <c r="BX120" s="77">
        <v>0</v>
      </c>
      <c r="BY120" s="17"/>
      <c r="BZ120" s="820"/>
      <c r="CA120" s="13">
        <f t="shared" ref="CA120" si="1132">IF(BX120=0,0,BZ120/BX120*BW$113)</f>
        <v>0</v>
      </c>
      <c r="CB120" s="13">
        <f t="shared" ref="CB120" si="1133">IF(BW$113=0,0,CA120/BW$113)</f>
        <v>0</v>
      </c>
      <c r="CC120" s="13">
        <f t="shared" ref="CC120" si="1134">(CB120*BY$2)</f>
        <v>0</v>
      </c>
      <c r="CD120" s="151"/>
      <c r="CE120" s="220">
        <f t="shared" ref="CE120" si="1135">IF(BZ120=0,0,CC120/BZ120)</f>
        <v>0</v>
      </c>
      <c r="CF120" s="10"/>
      <c r="CG120" s="44" t="s">
        <v>104</v>
      </c>
      <c r="CH120" s="11" t="s">
        <v>56</v>
      </c>
      <c r="CI120" s="8"/>
      <c r="CJ120" s="17"/>
      <c r="CK120" s="17"/>
      <c r="CL120" s="77">
        <v>0</v>
      </c>
      <c r="CM120" s="17"/>
      <c r="CN120" s="820"/>
      <c r="CO120" s="13">
        <f t="shared" ref="CO120" si="1136">IF(CL120=0,0,CN120/CL120*CK$113)</f>
        <v>0</v>
      </c>
      <c r="CP120" s="13">
        <f t="shared" ref="CP120" si="1137">IF(CK$113=0,0,CO120/CK$113)</f>
        <v>0</v>
      </c>
      <c r="CQ120" s="13">
        <f t="shared" ref="CQ120" si="1138">(CP120*CM$2)</f>
        <v>0</v>
      </c>
      <c r="CR120" s="151"/>
      <c r="CS120" s="220">
        <f t="shared" ref="CS120" si="1139">IF(CN120=0,0,CQ120/CN120)</f>
        <v>0</v>
      </c>
      <c r="CT120" s="10"/>
      <c r="CU120" s="44" t="s">
        <v>104</v>
      </c>
      <c r="CV120" s="11" t="s">
        <v>56</v>
      </c>
      <c r="CW120" s="8"/>
      <c r="CX120" s="17"/>
      <c r="CY120" s="17"/>
      <c r="CZ120" s="77">
        <v>0</v>
      </c>
      <c r="DA120" s="17"/>
      <c r="DB120" s="820"/>
      <c r="DC120" s="13">
        <f t="shared" ref="DC120" si="1140">IF(CZ120=0,0,DB120/CZ120*CY$113)</f>
        <v>0</v>
      </c>
      <c r="DD120" s="13">
        <f t="shared" ref="DD120" si="1141">IF(CY$113=0,0,DC120/CY$113)</f>
        <v>0</v>
      </c>
      <c r="DE120" s="13">
        <f t="shared" ref="DE120" si="1142">(DD120*DA$2)</f>
        <v>0</v>
      </c>
      <c r="DF120" s="151"/>
      <c r="DG120" s="220">
        <f t="shared" ref="DG120" si="1143">IF(DB120=0,0,DE120/DB120)</f>
        <v>0</v>
      </c>
      <c r="DH120" s="10"/>
      <c r="DI120" s="44" t="s">
        <v>104</v>
      </c>
      <c r="DJ120" s="11" t="s">
        <v>56</v>
      </c>
      <c r="DK120" s="8"/>
      <c r="DL120" s="17"/>
      <c r="DM120" s="17"/>
      <c r="DN120" s="77">
        <v>0</v>
      </c>
      <c r="DO120" s="17"/>
      <c r="DP120" s="820"/>
      <c r="DQ120" s="13">
        <f t="shared" ref="DQ120" si="1144">IF(DN120=0,0,DP120/DN120*DM$113)</f>
        <v>0</v>
      </c>
      <c r="DR120" s="13">
        <f t="shared" ref="DR120" si="1145">IF(DM$113=0,0,DQ120/DM$113)</f>
        <v>0</v>
      </c>
      <c r="DS120" s="13">
        <f t="shared" ref="DS120" si="1146">(DR120*DO$2)</f>
        <v>0</v>
      </c>
      <c r="DT120" s="151"/>
      <c r="DU120" s="220">
        <f t="shared" ref="DU120" si="1147">IF(DP120=0,0,DS120/DP120)</f>
        <v>0</v>
      </c>
      <c r="DV120" s="10"/>
      <c r="DW120" s="44" t="s">
        <v>104</v>
      </c>
      <c r="DX120" s="11" t="s">
        <v>56</v>
      </c>
      <c r="DY120" s="8"/>
      <c r="DZ120" s="17"/>
      <c r="EA120" s="17"/>
      <c r="EB120" s="77">
        <v>0</v>
      </c>
      <c r="EC120" s="17"/>
      <c r="ED120" s="820"/>
      <c r="EE120" s="13">
        <f t="shared" ref="EE120" si="1148">IF(EB120=0,0,ED120/EB120*EA$113)</f>
        <v>0</v>
      </c>
      <c r="EF120" s="13">
        <f t="shared" ref="EF120" si="1149">IF(EA$113=0,0,EE120/EA$113)</f>
        <v>0</v>
      </c>
      <c r="EG120" s="13">
        <f t="shared" ref="EG120" si="1150">(EF120*EC$2)</f>
        <v>0</v>
      </c>
      <c r="EH120" s="151"/>
      <c r="EI120" s="220">
        <f t="shared" ref="EI120" si="1151">IF(ED120=0,0,EG120/ED120)</f>
        <v>0</v>
      </c>
      <c r="EJ120" s="10"/>
      <c r="EK120" s="44"/>
      <c r="EL120" s="302"/>
      <c r="EM120" s="87" t="s">
        <v>105</v>
      </c>
      <c r="EN120" s="11" t="s">
        <v>57</v>
      </c>
      <c r="EO120" s="14"/>
      <c r="EP120" s="72">
        <v>13.2</v>
      </c>
      <c r="EQ120" s="496">
        <f t="shared" si="988"/>
        <v>0</v>
      </c>
      <c r="ER120" s="10"/>
      <c r="ES120" s="61"/>
      <c r="ET120" s="302"/>
      <c r="EU120" s="61"/>
      <c r="EV120" s="87" t="s">
        <v>105</v>
      </c>
      <c r="EW120" s="11" t="s">
        <v>57</v>
      </c>
      <c r="EX120" s="14"/>
      <c r="EY120" s="72">
        <v>5.5</v>
      </c>
      <c r="EZ120" s="496">
        <f t="shared" si="989"/>
        <v>0</v>
      </c>
      <c r="FA120" s="88"/>
      <c r="FC120" s="44"/>
      <c r="FD120" s="302"/>
      <c r="FE120" s="87" t="s">
        <v>133</v>
      </c>
      <c r="FF120" s="8" t="s">
        <v>132</v>
      </c>
      <c r="FG120" s="61"/>
      <c r="FH120" s="72">
        <v>1.08</v>
      </c>
      <c r="FI120" s="496">
        <f t="shared" si="1038"/>
        <v>0</v>
      </c>
      <c r="FJ120" s="10"/>
      <c r="FK120" s="8"/>
      <c r="FL120" s="61"/>
      <c r="FM120" s="61"/>
      <c r="FN120" s="87" t="s">
        <v>133</v>
      </c>
      <c r="FO120" s="8" t="s">
        <v>132</v>
      </c>
      <c r="FP120" s="61"/>
      <c r="FQ120" s="72">
        <v>0</v>
      </c>
      <c r="FR120" s="496">
        <f t="shared" si="1039"/>
        <v>0</v>
      </c>
      <c r="FS120" s="88"/>
    </row>
    <row r="121" spans="1:175" ht="13.5" thickTop="1" thickBot="1" x14ac:dyDescent="0.3">
      <c r="A121" s="44"/>
      <c r="B121" s="11"/>
      <c r="C121" s="33"/>
      <c r="D121" s="18" t="s">
        <v>45</v>
      </c>
      <c r="E121" s="33"/>
      <c r="F121" s="33"/>
      <c r="G121" s="33"/>
      <c r="H121" s="304" t="s">
        <v>51</v>
      </c>
      <c r="I121" s="13"/>
      <c r="J121" s="13"/>
      <c r="K121" s="13"/>
      <c r="L121" s="13"/>
      <c r="M121" s="306" t="s">
        <v>288</v>
      </c>
      <c r="N121" s="10"/>
      <c r="O121" s="44"/>
      <c r="P121" s="11"/>
      <c r="Q121" s="33"/>
      <c r="R121" s="18" t="s">
        <v>45</v>
      </c>
      <c r="S121" s="33"/>
      <c r="T121" s="33"/>
      <c r="U121" s="33"/>
      <c r="V121" s="304" t="s">
        <v>51</v>
      </c>
      <c r="W121" s="13"/>
      <c r="X121" s="13"/>
      <c r="Y121" s="13"/>
      <c r="Z121" s="13"/>
      <c r="AA121" s="306" t="s">
        <v>288</v>
      </c>
      <c r="AB121" s="10"/>
      <c r="AC121" s="44"/>
      <c r="AD121" s="11"/>
      <c r="AE121" s="33"/>
      <c r="AF121" s="18" t="s">
        <v>45</v>
      </c>
      <c r="AG121" s="33"/>
      <c r="AH121" s="33"/>
      <c r="AI121" s="33"/>
      <c r="AJ121" s="304" t="s">
        <v>51</v>
      </c>
      <c r="AK121" s="13"/>
      <c r="AL121" s="13"/>
      <c r="AM121" s="13"/>
      <c r="AN121" s="13"/>
      <c r="AO121" s="306" t="s">
        <v>288</v>
      </c>
      <c r="AP121" s="10"/>
      <c r="AQ121" s="44"/>
      <c r="AR121" s="11"/>
      <c r="AS121" s="33"/>
      <c r="AT121" s="18" t="s">
        <v>45</v>
      </c>
      <c r="AU121" s="33"/>
      <c r="AV121" s="33"/>
      <c r="AW121" s="33"/>
      <c r="AX121" s="304" t="s">
        <v>51</v>
      </c>
      <c r="AY121" s="13"/>
      <c r="AZ121" s="13"/>
      <c r="BA121" s="13"/>
      <c r="BB121" s="13"/>
      <c r="BC121" s="306" t="s">
        <v>288</v>
      </c>
      <c r="BD121" s="10"/>
      <c r="BE121" s="44"/>
      <c r="BF121" s="11"/>
      <c r="BG121" s="33"/>
      <c r="BH121" s="18" t="s">
        <v>45</v>
      </c>
      <c r="BI121" s="33"/>
      <c r="BJ121" s="33"/>
      <c r="BK121" s="33"/>
      <c r="BL121" s="304" t="s">
        <v>51</v>
      </c>
      <c r="BM121" s="13"/>
      <c r="BN121" s="13"/>
      <c r="BO121" s="13"/>
      <c r="BP121" s="13"/>
      <c r="BQ121" s="306" t="s">
        <v>288</v>
      </c>
      <c r="BR121" s="10"/>
      <c r="BS121" s="44"/>
      <c r="BT121" s="11"/>
      <c r="BU121" s="33"/>
      <c r="BV121" s="18" t="s">
        <v>45</v>
      </c>
      <c r="BW121" s="33"/>
      <c r="BX121" s="33"/>
      <c r="BY121" s="33"/>
      <c r="BZ121" s="304" t="s">
        <v>51</v>
      </c>
      <c r="CA121" s="13"/>
      <c r="CB121" s="13"/>
      <c r="CC121" s="13"/>
      <c r="CD121" s="13"/>
      <c r="CE121" s="306" t="s">
        <v>288</v>
      </c>
      <c r="CF121" s="10"/>
      <c r="CG121" s="44"/>
      <c r="CH121" s="11"/>
      <c r="CI121" s="33"/>
      <c r="CJ121" s="18" t="s">
        <v>45</v>
      </c>
      <c r="CK121" s="33"/>
      <c r="CL121" s="33"/>
      <c r="CM121" s="33"/>
      <c r="CN121" s="304" t="s">
        <v>51</v>
      </c>
      <c r="CO121" s="13"/>
      <c r="CP121" s="13"/>
      <c r="CQ121" s="13"/>
      <c r="CR121" s="13"/>
      <c r="CS121" s="306" t="s">
        <v>288</v>
      </c>
      <c r="CT121" s="10"/>
      <c r="CU121" s="44"/>
      <c r="CV121" s="11"/>
      <c r="CW121" s="33"/>
      <c r="CX121" s="18" t="s">
        <v>45</v>
      </c>
      <c r="CY121" s="33"/>
      <c r="CZ121" s="33"/>
      <c r="DA121" s="33"/>
      <c r="DB121" s="304" t="s">
        <v>51</v>
      </c>
      <c r="DC121" s="13"/>
      <c r="DD121" s="13"/>
      <c r="DE121" s="13"/>
      <c r="DF121" s="13"/>
      <c r="DG121" s="306" t="s">
        <v>288</v>
      </c>
      <c r="DH121" s="10"/>
      <c r="DI121" s="44"/>
      <c r="DJ121" s="11"/>
      <c r="DK121" s="33"/>
      <c r="DL121" s="18" t="s">
        <v>45</v>
      </c>
      <c r="DM121" s="33"/>
      <c r="DN121" s="33"/>
      <c r="DO121" s="33"/>
      <c r="DP121" s="304" t="s">
        <v>51</v>
      </c>
      <c r="DQ121" s="13"/>
      <c r="DR121" s="13"/>
      <c r="DS121" s="13"/>
      <c r="DT121" s="13"/>
      <c r="DU121" s="306" t="s">
        <v>288</v>
      </c>
      <c r="DV121" s="10"/>
      <c r="DW121" s="44"/>
      <c r="DX121" s="11"/>
      <c r="DY121" s="33"/>
      <c r="DZ121" s="18" t="s">
        <v>45</v>
      </c>
      <c r="EA121" s="33"/>
      <c r="EB121" s="33"/>
      <c r="EC121" s="33"/>
      <c r="ED121" s="304" t="s">
        <v>51</v>
      </c>
      <c r="EE121" s="13"/>
      <c r="EF121" s="13"/>
      <c r="EG121" s="13"/>
      <c r="EH121" s="13"/>
      <c r="EI121" s="306" t="s">
        <v>288</v>
      </c>
      <c r="EJ121" s="10"/>
      <c r="EK121" s="44"/>
      <c r="EL121" s="295" t="s">
        <v>333</v>
      </c>
      <c r="EM121" s="296">
        <v>0</v>
      </c>
      <c r="EN121" s="297">
        <v>1</v>
      </c>
      <c r="EO121" s="190">
        <f>SUM(EP122:EP132)</f>
        <v>19.54</v>
      </c>
      <c r="EP121" s="107"/>
      <c r="EQ121" s="496">
        <f>SUM(EQ122:EQ132)</f>
        <v>0</v>
      </c>
      <c r="ER121" s="10"/>
      <c r="ES121" s="61"/>
      <c r="ET121" s="307" t="s">
        <v>334</v>
      </c>
      <c r="EU121" s="308"/>
      <c r="EV121" s="296">
        <v>0</v>
      </c>
      <c r="EW121" s="300">
        <v>1</v>
      </c>
      <c r="EX121" s="190">
        <f>SUM(EY122:EY132)</f>
        <v>0</v>
      </c>
      <c r="EY121" s="107"/>
      <c r="EZ121" s="496">
        <f>SUM(EZ122:EZ132)</f>
        <v>0</v>
      </c>
      <c r="FA121" s="88"/>
      <c r="FC121" s="44"/>
      <c r="FD121" s="302"/>
      <c r="FE121" s="87" t="s">
        <v>65</v>
      </c>
      <c r="FF121" s="95" t="s">
        <v>60</v>
      </c>
      <c r="FG121" s="14"/>
      <c r="FH121" s="72">
        <v>0.87</v>
      </c>
      <c r="FI121" s="496">
        <f t="shared" si="1038"/>
        <v>0</v>
      </c>
      <c r="FJ121" s="10"/>
      <c r="FK121" s="8"/>
      <c r="FL121" s="61"/>
      <c r="FM121" s="61"/>
      <c r="FN121" s="87" t="s">
        <v>65</v>
      </c>
      <c r="FO121" s="95" t="s">
        <v>60</v>
      </c>
      <c r="FP121" s="14"/>
      <c r="FQ121" s="72">
        <v>0</v>
      </c>
      <c r="FR121" s="496">
        <f t="shared" si="1039"/>
        <v>0</v>
      </c>
      <c r="FS121" s="88"/>
    </row>
    <row r="122" spans="1:175" ht="13.5" thickTop="1" thickBot="1" x14ac:dyDescent="0.3">
      <c r="A122" s="44" t="s">
        <v>105</v>
      </c>
      <c r="B122" s="11" t="s">
        <v>57</v>
      </c>
      <c r="C122" s="8"/>
      <c r="D122" s="18">
        <f>E113</f>
        <v>0</v>
      </c>
      <c r="E122" s="942" t="s">
        <v>58</v>
      </c>
      <c r="F122" s="942" t="s">
        <v>21</v>
      </c>
      <c r="G122" s="778" t="s">
        <v>625</v>
      </c>
      <c r="H122" s="820"/>
      <c r="I122" s="13">
        <f>IF(D122=0,0,H122*((G124/60)+(G125/60)+(H126/60)+(G127/60*D122)+(G128/60*D122)))</f>
        <v>0</v>
      </c>
      <c r="J122" s="13">
        <f>IF(E$113=0,0,I122/E$113)</f>
        <v>0</v>
      </c>
      <c r="K122" s="13">
        <f>(J122*G$2)</f>
        <v>0</v>
      </c>
      <c r="L122" s="13"/>
      <c r="M122" s="220">
        <f>IF(H122=0,0,K122/H122)</f>
        <v>0</v>
      </c>
      <c r="N122" s="10"/>
      <c r="O122" s="44" t="s">
        <v>105</v>
      </c>
      <c r="P122" s="11" t="s">
        <v>57</v>
      </c>
      <c r="Q122" s="8"/>
      <c r="R122" s="18">
        <f>S113</f>
        <v>0</v>
      </c>
      <c r="S122" s="942" t="s">
        <v>58</v>
      </c>
      <c r="T122" s="942" t="s">
        <v>21</v>
      </c>
      <c r="U122" s="778" t="s">
        <v>625</v>
      </c>
      <c r="V122" s="820"/>
      <c r="W122" s="13">
        <f>IF(R122=0,0,V122*((U124/60)+(U125/60)+(V126/60)+(U127/60*R122)+(U128/60*R122)))</f>
        <v>0</v>
      </c>
      <c r="X122" s="13">
        <f>IF(S$113=0,0,W122/S$113)</f>
        <v>0</v>
      </c>
      <c r="Y122" s="13">
        <f>(X122*U$2)</f>
        <v>0</v>
      </c>
      <c r="Z122" s="13"/>
      <c r="AA122" s="220">
        <f>IF(V122=0,0,Y122/V122)</f>
        <v>0</v>
      </c>
      <c r="AB122" s="10"/>
      <c r="AC122" s="44" t="s">
        <v>105</v>
      </c>
      <c r="AD122" s="11" t="s">
        <v>57</v>
      </c>
      <c r="AE122" s="8"/>
      <c r="AF122" s="18">
        <f t="shared" ref="AF122" si="1152">AG113</f>
        <v>0</v>
      </c>
      <c r="AG122" s="942" t="s">
        <v>58</v>
      </c>
      <c r="AH122" s="942" t="s">
        <v>21</v>
      </c>
      <c r="AI122" s="778" t="s">
        <v>625</v>
      </c>
      <c r="AJ122" s="820"/>
      <c r="AK122" s="13">
        <f t="shared" ref="AK122" si="1153">IF(AF122=0,0,AJ122*((AI124/60)+(AI125/60)+(AJ126/60)+(AI127/60*AF122)+(AI128/60*AF122)))</f>
        <v>0</v>
      </c>
      <c r="AL122" s="13">
        <f t="shared" ref="AL122" si="1154">IF(AG$113=0,0,AK122/AG$113)</f>
        <v>0</v>
      </c>
      <c r="AM122" s="13">
        <f t="shared" ref="AM122" si="1155">(AL122*AI$2)</f>
        <v>0</v>
      </c>
      <c r="AN122" s="13"/>
      <c r="AO122" s="220">
        <f t="shared" ref="AO122" si="1156">IF(AJ122=0,0,AM122/AJ122)</f>
        <v>0</v>
      </c>
      <c r="AP122" s="10"/>
      <c r="AQ122" s="44" t="s">
        <v>105</v>
      </c>
      <c r="AR122" s="11" t="s">
        <v>57</v>
      </c>
      <c r="AS122" s="8"/>
      <c r="AT122" s="18">
        <f t="shared" ref="AT122" si="1157">AU113</f>
        <v>0</v>
      </c>
      <c r="AU122" s="942" t="s">
        <v>58</v>
      </c>
      <c r="AV122" s="942" t="s">
        <v>21</v>
      </c>
      <c r="AW122" s="778" t="s">
        <v>625</v>
      </c>
      <c r="AX122" s="820"/>
      <c r="AY122" s="13">
        <f t="shared" ref="AY122" si="1158">IF(AT122=0,0,AX122*((AW124/60)+(AW125/60)+(AX126/60)+(AW127/60*AT122)+(AW128/60*AT122)))</f>
        <v>0</v>
      </c>
      <c r="AZ122" s="13">
        <f t="shared" ref="AZ122" si="1159">IF(AU$113=0,0,AY122/AU$113)</f>
        <v>0</v>
      </c>
      <c r="BA122" s="13">
        <f t="shared" ref="BA122" si="1160">(AZ122*AW$2)</f>
        <v>0</v>
      </c>
      <c r="BB122" s="13"/>
      <c r="BC122" s="220">
        <f t="shared" ref="BC122" si="1161">IF(AX122=0,0,BA122/AX122)</f>
        <v>0</v>
      </c>
      <c r="BD122" s="10"/>
      <c r="BE122" s="44" t="s">
        <v>105</v>
      </c>
      <c r="BF122" s="11" t="s">
        <v>57</v>
      </c>
      <c r="BG122" s="8"/>
      <c r="BH122" s="18">
        <f t="shared" ref="BH122" si="1162">BI113</f>
        <v>0</v>
      </c>
      <c r="BI122" s="942" t="s">
        <v>58</v>
      </c>
      <c r="BJ122" s="942" t="s">
        <v>21</v>
      </c>
      <c r="BK122" s="778" t="s">
        <v>625</v>
      </c>
      <c r="BL122" s="820"/>
      <c r="BM122" s="13">
        <f t="shared" ref="BM122" si="1163">IF(BH122=0,0,BL122*((BK124/60)+(BK125/60)+(BL126/60)+(BK127/60*BH122)+(BK128/60*BH122)))</f>
        <v>0</v>
      </c>
      <c r="BN122" s="13">
        <f t="shared" ref="BN122" si="1164">IF(BI$113=0,0,BM122/BI$113)</f>
        <v>0</v>
      </c>
      <c r="BO122" s="13">
        <f t="shared" ref="BO122" si="1165">(BN122*BK$2)</f>
        <v>0</v>
      </c>
      <c r="BP122" s="13"/>
      <c r="BQ122" s="220">
        <f t="shared" ref="BQ122" si="1166">IF(BL122=0,0,BO122/BL122)</f>
        <v>0</v>
      </c>
      <c r="BR122" s="10"/>
      <c r="BS122" s="44" t="s">
        <v>105</v>
      </c>
      <c r="BT122" s="11" t="s">
        <v>57</v>
      </c>
      <c r="BU122" s="8"/>
      <c r="BV122" s="18">
        <f t="shared" ref="BV122" si="1167">BW113</f>
        <v>0</v>
      </c>
      <c r="BW122" s="942" t="s">
        <v>58</v>
      </c>
      <c r="BX122" s="942" t="s">
        <v>21</v>
      </c>
      <c r="BY122" s="778" t="s">
        <v>625</v>
      </c>
      <c r="BZ122" s="820"/>
      <c r="CA122" s="13">
        <f t="shared" ref="CA122" si="1168">IF(BV122=0,0,BZ122*((BY124/60)+(BY125/60)+(BZ126/60)+(BY127/60*BV122)+(BY128/60*BV122)))</f>
        <v>0</v>
      </c>
      <c r="CB122" s="13">
        <f t="shared" ref="CB122" si="1169">IF(BW$113=0,0,CA122/BW$113)</f>
        <v>0</v>
      </c>
      <c r="CC122" s="13">
        <f t="shared" ref="CC122" si="1170">(CB122*BY$2)</f>
        <v>0</v>
      </c>
      <c r="CD122" s="13"/>
      <c r="CE122" s="220">
        <f t="shared" ref="CE122" si="1171">IF(BZ122=0,0,CC122/BZ122)</f>
        <v>0</v>
      </c>
      <c r="CF122" s="10"/>
      <c r="CG122" s="44" t="s">
        <v>105</v>
      </c>
      <c r="CH122" s="11" t="s">
        <v>57</v>
      </c>
      <c r="CI122" s="8"/>
      <c r="CJ122" s="18">
        <f t="shared" ref="CJ122" si="1172">CK113</f>
        <v>0</v>
      </c>
      <c r="CK122" s="942" t="s">
        <v>58</v>
      </c>
      <c r="CL122" s="942" t="s">
        <v>21</v>
      </c>
      <c r="CM122" s="778" t="s">
        <v>625</v>
      </c>
      <c r="CN122" s="820"/>
      <c r="CO122" s="13">
        <f t="shared" ref="CO122" si="1173">IF(CJ122=0,0,CN122*((CM124/60)+(CM125/60)+(CN126/60)+(CM127/60*CJ122)+(CM128/60*CJ122)))</f>
        <v>0</v>
      </c>
      <c r="CP122" s="13">
        <f t="shared" ref="CP122" si="1174">IF(CK$113=0,0,CO122/CK$113)</f>
        <v>0</v>
      </c>
      <c r="CQ122" s="13">
        <f t="shared" ref="CQ122" si="1175">(CP122*CM$2)</f>
        <v>0</v>
      </c>
      <c r="CR122" s="13"/>
      <c r="CS122" s="220">
        <f t="shared" ref="CS122" si="1176">IF(CN122=0,0,CQ122/CN122)</f>
        <v>0</v>
      </c>
      <c r="CT122" s="10"/>
      <c r="CU122" s="44" t="s">
        <v>105</v>
      </c>
      <c r="CV122" s="11" t="s">
        <v>57</v>
      </c>
      <c r="CW122" s="8"/>
      <c r="CX122" s="18">
        <f t="shared" ref="CX122" si="1177">CY113</f>
        <v>0</v>
      </c>
      <c r="CY122" s="942" t="s">
        <v>58</v>
      </c>
      <c r="CZ122" s="942" t="s">
        <v>21</v>
      </c>
      <c r="DA122" s="778" t="s">
        <v>625</v>
      </c>
      <c r="DB122" s="820"/>
      <c r="DC122" s="13">
        <f t="shared" ref="DC122" si="1178">IF(CX122=0,0,DB122*((DA124/60)+(DA125/60)+(DB126/60)+(DA127/60*CX122)+(DA128/60*CX122)))</f>
        <v>0</v>
      </c>
      <c r="DD122" s="13">
        <f t="shared" ref="DD122" si="1179">IF(CY$113=0,0,DC122/CY$113)</f>
        <v>0</v>
      </c>
      <c r="DE122" s="13">
        <f t="shared" ref="DE122" si="1180">(DD122*DA$2)</f>
        <v>0</v>
      </c>
      <c r="DF122" s="13"/>
      <c r="DG122" s="220">
        <f t="shared" ref="DG122" si="1181">IF(DB122=0,0,DE122/DB122)</f>
        <v>0</v>
      </c>
      <c r="DH122" s="10"/>
      <c r="DI122" s="44" t="s">
        <v>105</v>
      </c>
      <c r="DJ122" s="11" t="s">
        <v>57</v>
      </c>
      <c r="DK122" s="8"/>
      <c r="DL122" s="18">
        <f t="shared" ref="DL122" si="1182">DM113</f>
        <v>0</v>
      </c>
      <c r="DM122" s="942" t="s">
        <v>58</v>
      </c>
      <c r="DN122" s="942" t="s">
        <v>21</v>
      </c>
      <c r="DO122" s="778" t="s">
        <v>625</v>
      </c>
      <c r="DP122" s="820"/>
      <c r="DQ122" s="13">
        <f t="shared" ref="DQ122" si="1183">IF(DL122=0,0,DP122*((DO124/60)+(DO125/60)+(DP126/60)+(DO127/60*DL122)+(DO128/60*DL122)))</f>
        <v>0</v>
      </c>
      <c r="DR122" s="13">
        <f t="shared" ref="DR122" si="1184">IF(DM$113=0,0,DQ122/DM$113)</f>
        <v>0</v>
      </c>
      <c r="DS122" s="13">
        <f t="shared" ref="DS122" si="1185">(DR122*DO$2)</f>
        <v>0</v>
      </c>
      <c r="DT122" s="13"/>
      <c r="DU122" s="220">
        <f t="shared" ref="DU122" si="1186">IF(DP122=0,0,DS122/DP122)</f>
        <v>0</v>
      </c>
      <c r="DV122" s="10"/>
      <c r="DW122" s="44" t="s">
        <v>105</v>
      </c>
      <c r="DX122" s="11" t="s">
        <v>57</v>
      </c>
      <c r="DY122" s="8"/>
      <c r="DZ122" s="18">
        <f t="shared" ref="DZ122" si="1187">EA113</f>
        <v>0</v>
      </c>
      <c r="EA122" s="942" t="s">
        <v>58</v>
      </c>
      <c r="EB122" s="942" t="s">
        <v>21</v>
      </c>
      <c r="EC122" s="778" t="s">
        <v>625</v>
      </c>
      <c r="ED122" s="820"/>
      <c r="EE122" s="13">
        <f t="shared" ref="EE122" si="1188">IF(DZ122=0,0,ED122*((EC124/60)+(EC125/60)+(ED126/60)+(EC127/60*DZ122)+(EC128/60*DZ122)))</f>
        <v>0</v>
      </c>
      <c r="EF122" s="13">
        <f t="shared" ref="EF122" si="1189">IF(EA$113=0,0,EE122/EA$113)</f>
        <v>0</v>
      </c>
      <c r="EG122" s="13">
        <f t="shared" ref="EG122" si="1190">(EF122*EC$2)</f>
        <v>0</v>
      </c>
      <c r="EH122" s="13"/>
      <c r="EI122" s="220">
        <f t="shared" ref="EI122" si="1191">IF(ED122=0,0,EG122/ED122)</f>
        <v>0</v>
      </c>
      <c r="EJ122" s="10"/>
      <c r="EK122" s="44"/>
      <c r="EL122" s="302"/>
      <c r="EM122" s="87" t="s">
        <v>90</v>
      </c>
      <c r="EN122" s="95" t="s">
        <v>111</v>
      </c>
      <c r="EO122" s="14"/>
      <c r="EP122" s="72">
        <v>0</v>
      </c>
      <c r="EQ122" s="496">
        <f>EM$121*EN$121*EP122</f>
        <v>0</v>
      </c>
      <c r="ER122" s="10"/>
      <c r="ES122" s="61"/>
      <c r="ET122" s="8"/>
      <c r="EU122" s="61"/>
      <c r="EV122" s="87" t="s">
        <v>90</v>
      </c>
      <c r="EW122" s="95" t="s">
        <v>111</v>
      </c>
      <c r="EX122" s="14"/>
      <c r="EY122" s="72">
        <v>0</v>
      </c>
      <c r="EZ122" s="496">
        <f t="shared" ref="EZ122:EZ132" si="1192">EV$121*EW$121*EY122</f>
        <v>0</v>
      </c>
      <c r="FA122" s="88"/>
      <c r="FC122" s="44"/>
      <c r="FD122" s="302"/>
      <c r="FE122" s="87" t="s">
        <v>72</v>
      </c>
      <c r="FF122" s="8" t="s">
        <v>154</v>
      </c>
      <c r="FG122" s="61"/>
      <c r="FH122" s="72">
        <v>0.64</v>
      </c>
      <c r="FI122" s="496">
        <f t="shared" si="1038"/>
        <v>0</v>
      </c>
      <c r="FJ122" s="10"/>
      <c r="FK122" s="8"/>
      <c r="FL122" s="61"/>
      <c r="FM122" s="61"/>
      <c r="FN122" s="87" t="s">
        <v>72</v>
      </c>
      <c r="FO122" s="8" t="s">
        <v>154</v>
      </c>
      <c r="FP122" s="61"/>
      <c r="FQ122" s="72">
        <v>0</v>
      </c>
      <c r="FR122" s="496">
        <f t="shared" si="1039"/>
        <v>0</v>
      </c>
      <c r="FS122" s="88"/>
    </row>
    <row r="123" spans="1:175" ht="13" thickTop="1" x14ac:dyDescent="0.25">
      <c r="A123" s="44"/>
      <c r="B123" s="93"/>
      <c r="C123" s="941"/>
      <c r="D123" s="941"/>
      <c r="E123" s="941"/>
      <c r="F123" s="21"/>
      <c r="G123" s="941"/>
      <c r="H123" s="188"/>
      <c r="I123" s="14"/>
      <c r="J123" s="14"/>
      <c r="K123" s="14"/>
      <c r="L123" s="14"/>
      <c r="M123" s="56"/>
      <c r="O123" s="44"/>
      <c r="P123" s="93"/>
      <c r="Q123" s="941"/>
      <c r="R123" s="941"/>
      <c r="S123" s="941"/>
      <c r="T123" s="21"/>
      <c r="U123" s="941"/>
      <c r="V123" s="188"/>
      <c r="W123" s="14"/>
      <c r="X123" s="14"/>
      <c r="Y123" s="14"/>
      <c r="Z123" s="14"/>
      <c r="AA123" s="56"/>
      <c r="AB123" s="27"/>
      <c r="AC123" s="44"/>
      <c r="AD123" s="93"/>
      <c r="AE123" s="941"/>
      <c r="AF123" s="941"/>
      <c r="AG123" s="941"/>
      <c r="AH123" s="21"/>
      <c r="AI123" s="941"/>
      <c r="AJ123" s="188"/>
      <c r="AK123" s="14"/>
      <c r="AL123" s="14"/>
      <c r="AM123" s="14"/>
      <c r="AN123" s="14"/>
      <c r="AO123" s="56"/>
      <c r="AP123" s="27"/>
      <c r="AQ123" s="44"/>
      <c r="AR123" s="93"/>
      <c r="AS123" s="941"/>
      <c r="AT123" s="941"/>
      <c r="AU123" s="941"/>
      <c r="AV123" s="21"/>
      <c r="AW123" s="941"/>
      <c r="AX123" s="188"/>
      <c r="AY123" s="14"/>
      <c r="AZ123" s="14"/>
      <c r="BA123" s="14"/>
      <c r="BB123" s="14"/>
      <c r="BC123" s="56"/>
      <c r="BD123" s="27"/>
      <c r="BE123" s="44"/>
      <c r="BF123" s="93"/>
      <c r="BG123" s="941"/>
      <c r="BH123" s="941"/>
      <c r="BI123" s="941"/>
      <c r="BJ123" s="21"/>
      <c r="BK123" s="941"/>
      <c r="BL123" s="188"/>
      <c r="BM123" s="14"/>
      <c r="BN123" s="14"/>
      <c r="BO123" s="14"/>
      <c r="BP123" s="14"/>
      <c r="BQ123" s="56"/>
      <c r="BR123" s="27"/>
      <c r="BS123" s="44"/>
      <c r="BT123" s="93"/>
      <c r="BU123" s="941"/>
      <c r="BV123" s="941"/>
      <c r="BW123" s="941"/>
      <c r="BX123" s="21"/>
      <c r="BY123" s="941"/>
      <c r="BZ123" s="188"/>
      <c r="CA123" s="14"/>
      <c r="CB123" s="14"/>
      <c r="CC123" s="14"/>
      <c r="CD123" s="14"/>
      <c r="CE123" s="56"/>
      <c r="CF123" s="27"/>
      <c r="CG123" s="44"/>
      <c r="CH123" s="93"/>
      <c r="CI123" s="941"/>
      <c r="CJ123" s="941"/>
      <c r="CK123" s="941"/>
      <c r="CL123" s="21"/>
      <c r="CM123" s="941"/>
      <c r="CN123" s="188"/>
      <c r="CO123" s="14"/>
      <c r="CP123" s="14"/>
      <c r="CQ123" s="14"/>
      <c r="CR123" s="14"/>
      <c r="CS123" s="56"/>
      <c r="CT123" s="27"/>
      <c r="CU123" s="44"/>
      <c r="CV123" s="93"/>
      <c r="CW123" s="941"/>
      <c r="CX123" s="941"/>
      <c r="CY123" s="941"/>
      <c r="CZ123" s="21"/>
      <c r="DA123" s="941"/>
      <c r="DB123" s="188"/>
      <c r="DC123" s="14"/>
      <c r="DD123" s="14"/>
      <c r="DE123" s="14"/>
      <c r="DF123" s="14"/>
      <c r="DG123" s="56"/>
      <c r="DH123" s="27"/>
      <c r="DI123" s="44"/>
      <c r="DJ123" s="93"/>
      <c r="DK123" s="941"/>
      <c r="DL123" s="941"/>
      <c r="DM123" s="941"/>
      <c r="DN123" s="21"/>
      <c r="DO123" s="941"/>
      <c r="DP123" s="188"/>
      <c r="DQ123" s="14"/>
      <c r="DR123" s="14"/>
      <c r="DS123" s="14"/>
      <c r="DT123" s="14"/>
      <c r="DU123" s="56"/>
      <c r="DV123" s="27"/>
      <c r="DW123" s="44"/>
      <c r="DX123" s="93"/>
      <c r="DY123" s="941"/>
      <c r="DZ123" s="941"/>
      <c r="EA123" s="941"/>
      <c r="EB123" s="21"/>
      <c r="EC123" s="941"/>
      <c r="ED123" s="188"/>
      <c r="EE123" s="14"/>
      <c r="EF123" s="14"/>
      <c r="EG123" s="14"/>
      <c r="EH123" s="14"/>
      <c r="EI123" s="56"/>
      <c r="EJ123" s="27"/>
      <c r="EK123" s="44"/>
      <c r="EL123" s="302"/>
      <c r="EM123" s="87" t="s">
        <v>99</v>
      </c>
      <c r="EN123" s="95" t="s">
        <v>112</v>
      </c>
      <c r="EO123" s="14"/>
      <c r="EP123" s="72">
        <v>2.48</v>
      </c>
      <c r="EQ123" s="496">
        <f>EM$121*EN$121*EP123</f>
        <v>0</v>
      </c>
      <c r="ER123" s="10"/>
      <c r="ES123" s="61"/>
      <c r="ET123" s="8"/>
      <c r="EU123" s="61"/>
      <c r="EV123" s="87" t="s">
        <v>99</v>
      </c>
      <c r="EW123" s="95" t="s">
        <v>112</v>
      </c>
      <c r="EX123" s="14"/>
      <c r="EY123" s="72">
        <v>0</v>
      </c>
      <c r="EZ123" s="496">
        <f t="shared" si="1192"/>
        <v>0</v>
      </c>
      <c r="FA123" s="88"/>
      <c r="FC123" s="44"/>
      <c r="FD123" s="302"/>
      <c r="FE123" s="87" t="s">
        <v>76</v>
      </c>
      <c r="FF123" s="11" t="s">
        <v>53</v>
      </c>
      <c r="FG123" s="14"/>
      <c r="FH123" s="72">
        <v>0</v>
      </c>
      <c r="FI123" s="496">
        <f t="shared" si="1038"/>
        <v>0</v>
      </c>
      <c r="FJ123" s="10"/>
      <c r="FK123" s="8"/>
      <c r="FL123" s="61"/>
      <c r="FM123" s="61"/>
      <c r="FN123" s="87" t="s">
        <v>76</v>
      </c>
      <c r="FO123" s="11" t="s">
        <v>53</v>
      </c>
      <c r="FP123" s="14"/>
      <c r="FQ123" s="72">
        <v>0</v>
      </c>
      <c r="FR123" s="496">
        <f t="shared" si="1039"/>
        <v>0</v>
      </c>
      <c r="FS123" s="88"/>
    </row>
    <row r="124" spans="1:175" x14ac:dyDescent="0.25">
      <c r="A124" s="44" t="s">
        <v>105</v>
      </c>
      <c r="B124" s="11" t="s">
        <v>118</v>
      </c>
      <c r="C124" s="8"/>
      <c r="D124" s="8"/>
      <c r="E124" s="65">
        <v>0</v>
      </c>
      <c r="F124" s="65">
        <v>0</v>
      </c>
      <c r="G124" s="944">
        <f>IF(F124=0,0,E124*8/F124*60)</f>
        <v>0</v>
      </c>
      <c r="H124" s="9"/>
      <c r="I124" s="13"/>
      <c r="J124" s="13"/>
      <c r="K124" s="13"/>
      <c r="L124" s="13"/>
      <c r="M124" s="55"/>
      <c r="O124" s="44" t="s">
        <v>105</v>
      </c>
      <c r="P124" s="11" t="s">
        <v>118</v>
      </c>
      <c r="Q124" s="8"/>
      <c r="R124" s="8"/>
      <c r="S124" s="65">
        <v>0</v>
      </c>
      <c r="T124" s="65">
        <v>0</v>
      </c>
      <c r="U124" s="944">
        <f>IF(T124=0,0,S124*8/T124*60)</f>
        <v>0</v>
      </c>
      <c r="V124" s="9"/>
      <c r="W124" s="13"/>
      <c r="X124" s="13"/>
      <c r="Y124" s="13"/>
      <c r="Z124" s="13"/>
      <c r="AA124" s="55"/>
      <c r="AC124" s="44" t="s">
        <v>105</v>
      </c>
      <c r="AD124" s="11" t="s">
        <v>118</v>
      </c>
      <c r="AE124" s="8"/>
      <c r="AF124" s="8"/>
      <c r="AG124" s="65">
        <v>0</v>
      </c>
      <c r="AH124" s="65">
        <v>0</v>
      </c>
      <c r="AI124" s="944">
        <f t="shared" ref="AI124:AI125" si="1193">IF(AH124=0,0,AG124*8/AH124*60)</f>
        <v>0</v>
      </c>
      <c r="AJ124" s="9"/>
      <c r="AK124" s="13"/>
      <c r="AL124" s="13"/>
      <c r="AM124" s="13"/>
      <c r="AN124" s="13"/>
      <c r="AO124" s="55"/>
      <c r="AQ124" s="44" t="s">
        <v>105</v>
      </c>
      <c r="AR124" s="11" t="s">
        <v>118</v>
      </c>
      <c r="AS124" s="8"/>
      <c r="AT124" s="8"/>
      <c r="AU124" s="65">
        <v>0</v>
      </c>
      <c r="AV124" s="65">
        <v>0</v>
      </c>
      <c r="AW124" s="944">
        <f t="shared" ref="AW124:AW125" si="1194">IF(AV124=0,0,AU124*8/AV124*60)</f>
        <v>0</v>
      </c>
      <c r="AX124" s="9"/>
      <c r="AY124" s="13"/>
      <c r="AZ124" s="13"/>
      <c r="BA124" s="13"/>
      <c r="BB124" s="13"/>
      <c r="BC124" s="55"/>
      <c r="BE124" s="44" t="s">
        <v>105</v>
      </c>
      <c r="BF124" s="11" t="s">
        <v>118</v>
      </c>
      <c r="BG124" s="8"/>
      <c r="BH124" s="8"/>
      <c r="BI124" s="65">
        <v>0</v>
      </c>
      <c r="BJ124" s="65">
        <v>0</v>
      </c>
      <c r="BK124" s="944">
        <f t="shared" ref="BK124:BK125" si="1195">IF(BJ124=0,0,BI124*8/BJ124*60)</f>
        <v>0</v>
      </c>
      <c r="BL124" s="9"/>
      <c r="BM124" s="13"/>
      <c r="BN124" s="13"/>
      <c r="BO124" s="13"/>
      <c r="BP124" s="13"/>
      <c r="BQ124" s="55"/>
      <c r="BS124" s="44" t="s">
        <v>105</v>
      </c>
      <c r="BT124" s="11" t="s">
        <v>118</v>
      </c>
      <c r="BU124" s="8"/>
      <c r="BV124" s="8"/>
      <c r="BW124" s="65">
        <v>0</v>
      </c>
      <c r="BX124" s="65">
        <v>0</v>
      </c>
      <c r="BY124" s="944">
        <f t="shared" ref="BY124:BY125" si="1196">IF(BX124=0,0,BW124*8/BX124*60)</f>
        <v>0</v>
      </c>
      <c r="BZ124" s="9"/>
      <c r="CA124" s="13"/>
      <c r="CB124" s="13"/>
      <c r="CC124" s="13"/>
      <c r="CD124" s="13"/>
      <c r="CE124" s="55"/>
      <c r="CG124" s="44" t="s">
        <v>105</v>
      </c>
      <c r="CH124" s="11" t="s">
        <v>118</v>
      </c>
      <c r="CI124" s="8"/>
      <c r="CJ124" s="8"/>
      <c r="CK124" s="65">
        <v>0</v>
      </c>
      <c r="CL124" s="65">
        <v>0</v>
      </c>
      <c r="CM124" s="944">
        <f t="shared" ref="CM124:CM125" si="1197">IF(CL124=0,0,CK124*8/CL124*60)</f>
        <v>0</v>
      </c>
      <c r="CN124" s="9"/>
      <c r="CO124" s="13"/>
      <c r="CP124" s="13"/>
      <c r="CQ124" s="13"/>
      <c r="CR124" s="13"/>
      <c r="CS124" s="55"/>
      <c r="CU124" s="44" t="s">
        <v>105</v>
      </c>
      <c r="CV124" s="11" t="s">
        <v>118</v>
      </c>
      <c r="CW124" s="8"/>
      <c r="CX124" s="8"/>
      <c r="CY124" s="65">
        <v>0</v>
      </c>
      <c r="CZ124" s="65">
        <v>0</v>
      </c>
      <c r="DA124" s="944">
        <f t="shared" ref="DA124:DA125" si="1198">IF(CZ124=0,0,CY124*8/CZ124*60)</f>
        <v>0</v>
      </c>
      <c r="DB124" s="9"/>
      <c r="DC124" s="13"/>
      <c r="DD124" s="13"/>
      <c r="DE124" s="13"/>
      <c r="DF124" s="13"/>
      <c r="DG124" s="55"/>
      <c r="DI124" s="44" t="s">
        <v>105</v>
      </c>
      <c r="DJ124" s="11" t="s">
        <v>118</v>
      </c>
      <c r="DK124" s="8"/>
      <c r="DL124" s="8"/>
      <c r="DM124" s="65">
        <v>0</v>
      </c>
      <c r="DN124" s="65">
        <v>0</v>
      </c>
      <c r="DO124" s="944">
        <f t="shared" ref="DO124:DO125" si="1199">IF(DN124=0,0,DM124*8/DN124*60)</f>
        <v>0</v>
      </c>
      <c r="DP124" s="9"/>
      <c r="DQ124" s="13"/>
      <c r="DR124" s="13"/>
      <c r="DS124" s="13"/>
      <c r="DT124" s="13"/>
      <c r="DU124" s="55"/>
      <c r="DW124" s="44" t="s">
        <v>105</v>
      </c>
      <c r="DX124" s="11" t="s">
        <v>118</v>
      </c>
      <c r="DY124" s="8"/>
      <c r="DZ124" s="8"/>
      <c r="EA124" s="65">
        <v>0</v>
      </c>
      <c r="EB124" s="65">
        <v>0</v>
      </c>
      <c r="EC124" s="944">
        <f t="shared" ref="EC124:EC125" si="1200">IF(EB124=0,0,EA124*8/EB124*60)</f>
        <v>0</v>
      </c>
      <c r="ED124" s="9"/>
      <c r="EE124" s="13"/>
      <c r="EF124" s="13"/>
      <c r="EG124" s="13"/>
      <c r="EH124" s="13"/>
      <c r="EI124" s="55"/>
      <c r="EK124" s="44"/>
      <c r="EL124" s="302"/>
      <c r="EM124" s="87" t="s">
        <v>91</v>
      </c>
      <c r="EN124" s="95" t="s">
        <v>321</v>
      </c>
      <c r="EO124" s="14"/>
      <c r="EP124" s="72">
        <v>0</v>
      </c>
      <c r="EQ124" s="496">
        <f>EM$121*EN$121*EP124</f>
        <v>0</v>
      </c>
      <c r="ER124" s="10"/>
      <c r="ES124" s="61"/>
      <c r="ET124" s="8"/>
      <c r="EU124" s="61"/>
      <c r="EV124" s="87" t="s">
        <v>91</v>
      </c>
      <c r="EW124" s="95" t="s">
        <v>321</v>
      </c>
      <c r="EX124" s="14"/>
      <c r="EY124" s="72">
        <v>0</v>
      </c>
      <c r="EZ124" s="496">
        <f t="shared" si="1192"/>
        <v>0</v>
      </c>
      <c r="FA124" s="88"/>
      <c r="FC124" s="44"/>
      <c r="FD124" s="302"/>
      <c r="FE124" s="87" t="s">
        <v>105</v>
      </c>
      <c r="FF124" s="11" t="s">
        <v>57</v>
      </c>
      <c r="FG124" s="14"/>
      <c r="FH124" s="72">
        <v>5.5</v>
      </c>
      <c r="FI124" s="496">
        <f t="shared" si="1038"/>
        <v>0</v>
      </c>
      <c r="FJ124" s="10"/>
      <c r="FK124" s="8"/>
      <c r="FL124" s="61"/>
      <c r="FM124" s="61"/>
      <c r="FN124" s="87" t="s">
        <v>105</v>
      </c>
      <c r="FO124" s="11" t="s">
        <v>57</v>
      </c>
      <c r="FP124" s="14"/>
      <c r="FQ124" s="72">
        <v>0</v>
      </c>
      <c r="FR124" s="496">
        <f t="shared" si="1039"/>
        <v>0</v>
      </c>
      <c r="FS124" s="88"/>
    </row>
    <row r="125" spans="1:175" x14ac:dyDescent="0.25">
      <c r="A125" s="44" t="s">
        <v>105</v>
      </c>
      <c r="B125" s="8" t="s">
        <v>106</v>
      </c>
      <c r="C125" s="8"/>
      <c r="D125" s="8"/>
      <c r="E125" s="65">
        <v>0</v>
      </c>
      <c r="F125" s="65">
        <v>0</v>
      </c>
      <c r="G125" s="944">
        <f>IF(F125=0,0,E125*8/F125*60)</f>
        <v>0</v>
      </c>
      <c r="H125" s="943" t="s">
        <v>59</v>
      </c>
      <c r="I125" s="13"/>
      <c r="J125" s="13"/>
      <c r="K125" s="13"/>
      <c r="L125" s="13"/>
      <c r="M125" s="55"/>
      <c r="O125" s="44" t="s">
        <v>105</v>
      </c>
      <c r="P125" s="8" t="s">
        <v>106</v>
      </c>
      <c r="Q125" s="8"/>
      <c r="R125" s="8"/>
      <c r="S125" s="65">
        <v>0</v>
      </c>
      <c r="T125" s="65">
        <v>0</v>
      </c>
      <c r="U125" s="944">
        <f>IF(T125=0,0,S125*8/T125*60)</f>
        <v>0</v>
      </c>
      <c r="V125" s="943" t="s">
        <v>59</v>
      </c>
      <c r="W125" s="13"/>
      <c r="X125" s="13"/>
      <c r="Y125" s="13"/>
      <c r="Z125" s="13"/>
      <c r="AA125" s="55"/>
      <c r="AC125" s="44" t="s">
        <v>105</v>
      </c>
      <c r="AD125" s="8" t="s">
        <v>106</v>
      </c>
      <c r="AE125" s="8"/>
      <c r="AF125" s="8"/>
      <c r="AG125" s="65">
        <v>0</v>
      </c>
      <c r="AH125" s="65">
        <v>0</v>
      </c>
      <c r="AI125" s="944">
        <f t="shared" si="1193"/>
        <v>0</v>
      </c>
      <c r="AJ125" s="943" t="s">
        <v>59</v>
      </c>
      <c r="AK125" s="13"/>
      <c r="AL125" s="13"/>
      <c r="AM125" s="13"/>
      <c r="AN125" s="13"/>
      <c r="AO125" s="55"/>
      <c r="AQ125" s="44" t="s">
        <v>105</v>
      </c>
      <c r="AR125" s="8" t="s">
        <v>106</v>
      </c>
      <c r="AS125" s="8"/>
      <c r="AT125" s="8"/>
      <c r="AU125" s="65">
        <v>0</v>
      </c>
      <c r="AV125" s="65">
        <v>0</v>
      </c>
      <c r="AW125" s="944">
        <f t="shared" si="1194"/>
        <v>0</v>
      </c>
      <c r="AX125" s="943" t="s">
        <v>59</v>
      </c>
      <c r="AY125" s="13"/>
      <c r="AZ125" s="13"/>
      <c r="BA125" s="13"/>
      <c r="BB125" s="13"/>
      <c r="BC125" s="55"/>
      <c r="BE125" s="44" t="s">
        <v>105</v>
      </c>
      <c r="BF125" s="8" t="s">
        <v>106</v>
      </c>
      <c r="BG125" s="8"/>
      <c r="BH125" s="8"/>
      <c r="BI125" s="65">
        <v>0</v>
      </c>
      <c r="BJ125" s="65">
        <v>0</v>
      </c>
      <c r="BK125" s="944">
        <f t="shared" si="1195"/>
        <v>0</v>
      </c>
      <c r="BL125" s="943" t="s">
        <v>59</v>
      </c>
      <c r="BM125" s="13"/>
      <c r="BN125" s="13"/>
      <c r="BO125" s="13"/>
      <c r="BP125" s="13"/>
      <c r="BQ125" s="55"/>
      <c r="BS125" s="44" t="s">
        <v>105</v>
      </c>
      <c r="BT125" s="8" t="s">
        <v>106</v>
      </c>
      <c r="BU125" s="8"/>
      <c r="BV125" s="8"/>
      <c r="BW125" s="65">
        <v>0</v>
      </c>
      <c r="BX125" s="65">
        <v>0</v>
      </c>
      <c r="BY125" s="944">
        <f t="shared" si="1196"/>
        <v>0</v>
      </c>
      <c r="BZ125" s="943" t="s">
        <v>59</v>
      </c>
      <c r="CA125" s="13"/>
      <c r="CB125" s="13"/>
      <c r="CC125" s="13"/>
      <c r="CD125" s="13"/>
      <c r="CE125" s="55"/>
      <c r="CG125" s="44" t="s">
        <v>105</v>
      </c>
      <c r="CH125" s="8" t="s">
        <v>106</v>
      </c>
      <c r="CI125" s="8"/>
      <c r="CJ125" s="8"/>
      <c r="CK125" s="65">
        <v>0</v>
      </c>
      <c r="CL125" s="65">
        <v>0</v>
      </c>
      <c r="CM125" s="944">
        <f t="shared" si="1197"/>
        <v>0</v>
      </c>
      <c r="CN125" s="943" t="s">
        <v>59</v>
      </c>
      <c r="CO125" s="13"/>
      <c r="CP125" s="13"/>
      <c r="CQ125" s="13"/>
      <c r="CR125" s="13"/>
      <c r="CS125" s="55"/>
      <c r="CU125" s="44" t="s">
        <v>105</v>
      </c>
      <c r="CV125" s="8" t="s">
        <v>106</v>
      </c>
      <c r="CW125" s="8"/>
      <c r="CX125" s="8"/>
      <c r="CY125" s="65">
        <v>0</v>
      </c>
      <c r="CZ125" s="65">
        <v>0</v>
      </c>
      <c r="DA125" s="944">
        <f t="shared" si="1198"/>
        <v>0</v>
      </c>
      <c r="DB125" s="943" t="s">
        <v>59</v>
      </c>
      <c r="DC125" s="13"/>
      <c r="DD125" s="13"/>
      <c r="DE125" s="13"/>
      <c r="DF125" s="13"/>
      <c r="DG125" s="55"/>
      <c r="DI125" s="44" t="s">
        <v>105</v>
      </c>
      <c r="DJ125" s="8" t="s">
        <v>106</v>
      </c>
      <c r="DK125" s="8"/>
      <c r="DL125" s="8"/>
      <c r="DM125" s="65">
        <v>0</v>
      </c>
      <c r="DN125" s="65">
        <v>0</v>
      </c>
      <c r="DO125" s="944">
        <f t="shared" si="1199"/>
        <v>0</v>
      </c>
      <c r="DP125" s="943" t="s">
        <v>59</v>
      </c>
      <c r="DQ125" s="13"/>
      <c r="DR125" s="13"/>
      <c r="DS125" s="13"/>
      <c r="DT125" s="13"/>
      <c r="DU125" s="55"/>
      <c r="DW125" s="44" t="s">
        <v>105</v>
      </c>
      <c r="DX125" s="8" t="s">
        <v>106</v>
      </c>
      <c r="DY125" s="8"/>
      <c r="DZ125" s="8"/>
      <c r="EA125" s="65">
        <v>0</v>
      </c>
      <c r="EB125" s="65">
        <v>0</v>
      </c>
      <c r="EC125" s="944">
        <f t="shared" si="1200"/>
        <v>0</v>
      </c>
      <c r="ED125" s="943" t="s">
        <v>59</v>
      </c>
      <c r="EE125" s="13"/>
      <c r="EF125" s="13"/>
      <c r="EG125" s="13"/>
      <c r="EH125" s="13"/>
      <c r="EI125" s="55"/>
      <c r="EK125" s="44"/>
      <c r="EL125" s="61"/>
      <c r="EM125" s="87" t="s">
        <v>240</v>
      </c>
      <c r="EN125" s="95" t="s">
        <v>246</v>
      </c>
      <c r="EO125" s="14"/>
      <c r="EP125" s="72">
        <v>6.02</v>
      </c>
      <c r="EQ125" s="496">
        <f>EM$121*EN$121*EP125</f>
        <v>0</v>
      </c>
      <c r="ER125" s="61"/>
      <c r="ES125" s="61"/>
      <c r="ET125" s="61"/>
      <c r="EU125" s="61"/>
      <c r="EV125" s="87" t="s">
        <v>240</v>
      </c>
      <c r="EW125" s="95" t="s">
        <v>246</v>
      </c>
      <c r="EX125" s="14"/>
      <c r="EY125" s="72">
        <v>0</v>
      </c>
      <c r="EZ125" s="496">
        <f t="shared" si="1192"/>
        <v>0</v>
      </c>
      <c r="FA125" s="88"/>
      <c r="FC125" s="44"/>
      <c r="FD125" s="295" t="s">
        <v>335</v>
      </c>
      <c r="FE125" s="296">
        <v>0</v>
      </c>
      <c r="FF125" s="297">
        <v>1</v>
      </c>
      <c r="FG125" s="190">
        <f>SUM(FH126:FH136)</f>
        <v>32.5</v>
      </c>
      <c r="FH125" s="107"/>
      <c r="FI125" s="496">
        <f>SUM(FI126:FI136)</f>
        <v>0</v>
      </c>
      <c r="FJ125" s="10"/>
      <c r="FK125" s="61"/>
      <c r="FL125" s="87"/>
      <c r="FM125" s="598" t="s">
        <v>229</v>
      </c>
      <c r="FN125" s="8"/>
      <c r="FO125" s="8"/>
      <c r="FP125" s="8"/>
      <c r="FQ125" s="8"/>
      <c r="FR125" s="109"/>
      <c r="FS125" s="88"/>
    </row>
    <row r="126" spans="1:175" x14ac:dyDescent="0.25">
      <c r="A126" s="44" t="s">
        <v>105</v>
      </c>
      <c r="B126" s="93" t="s">
        <v>119</v>
      </c>
      <c r="C126" s="37"/>
      <c r="D126" s="38"/>
      <c r="E126" s="65">
        <v>0</v>
      </c>
      <c r="F126" s="39"/>
      <c r="G126" s="65">
        <v>0</v>
      </c>
      <c r="H126" s="9">
        <f>IF(F120=0,0,E126*G126/F120*D122)</f>
        <v>0</v>
      </c>
      <c r="I126" s="13"/>
      <c r="J126" s="13"/>
      <c r="K126" s="13"/>
      <c r="L126" s="13"/>
      <c r="M126" s="55"/>
      <c r="O126" s="44" t="s">
        <v>105</v>
      </c>
      <c r="P126" s="93" t="s">
        <v>119</v>
      </c>
      <c r="Q126" s="37"/>
      <c r="R126" s="38"/>
      <c r="S126" s="65">
        <v>0</v>
      </c>
      <c r="T126" s="39"/>
      <c r="U126" s="65">
        <v>0</v>
      </c>
      <c r="V126" s="9">
        <f>IF(T120=0,0,S126*U126/T120*R122)</f>
        <v>0</v>
      </c>
      <c r="W126" s="13"/>
      <c r="X126" s="13"/>
      <c r="Y126" s="13"/>
      <c r="Z126" s="13"/>
      <c r="AA126" s="55"/>
      <c r="AC126" s="44" t="s">
        <v>105</v>
      </c>
      <c r="AD126" s="93" t="s">
        <v>119</v>
      </c>
      <c r="AE126" s="37"/>
      <c r="AF126" s="38"/>
      <c r="AG126" s="65">
        <v>0</v>
      </c>
      <c r="AH126" s="39"/>
      <c r="AI126" s="65">
        <v>0</v>
      </c>
      <c r="AJ126" s="9">
        <f t="shared" ref="AJ126" si="1201">IF(AH120=0,0,AG126*AI126/AH120*AF122)</f>
        <v>0</v>
      </c>
      <c r="AK126" s="13"/>
      <c r="AL126" s="13"/>
      <c r="AM126" s="13"/>
      <c r="AN126" s="13"/>
      <c r="AO126" s="55"/>
      <c r="AQ126" s="44" t="s">
        <v>105</v>
      </c>
      <c r="AR126" s="93" t="s">
        <v>119</v>
      </c>
      <c r="AS126" s="37"/>
      <c r="AT126" s="38"/>
      <c r="AU126" s="65">
        <v>0</v>
      </c>
      <c r="AV126" s="39"/>
      <c r="AW126" s="65">
        <v>0</v>
      </c>
      <c r="AX126" s="9">
        <f t="shared" ref="AX126" si="1202">IF(AV120=0,0,AU126*AW126/AV120*AT122)</f>
        <v>0</v>
      </c>
      <c r="AY126" s="13"/>
      <c r="AZ126" s="13"/>
      <c r="BA126" s="13"/>
      <c r="BB126" s="13"/>
      <c r="BC126" s="55"/>
      <c r="BE126" s="44" t="s">
        <v>105</v>
      </c>
      <c r="BF126" s="93" t="s">
        <v>119</v>
      </c>
      <c r="BG126" s="37"/>
      <c r="BH126" s="38"/>
      <c r="BI126" s="65">
        <v>0</v>
      </c>
      <c r="BJ126" s="39"/>
      <c r="BK126" s="65">
        <v>0</v>
      </c>
      <c r="BL126" s="9">
        <f t="shared" ref="BL126" si="1203">IF(BJ120=0,0,BI126*BK126/BJ120*BH122)</f>
        <v>0</v>
      </c>
      <c r="BM126" s="13"/>
      <c r="BN126" s="13"/>
      <c r="BO126" s="13"/>
      <c r="BP126" s="13"/>
      <c r="BQ126" s="55"/>
      <c r="BS126" s="44" t="s">
        <v>105</v>
      </c>
      <c r="BT126" s="93" t="s">
        <v>119</v>
      </c>
      <c r="BU126" s="37"/>
      <c r="BV126" s="38"/>
      <c r="BW126" s="65">
        <v>0</v>
      </c>
      <c r="BX126" s="39"/>
      <c r="BY126" s="65">
        <v>0</v>
      </c>
      <c r="BZ126" s="9">
        <f t="shared" ref="BZ126" si="1204">IF(BX120=0,0,BW126*BY126/BX120*BV122)</f>
        <v>0</v>
      </c>
      <c r="CA126" s="13"/>
      <c r="CB126" s="13"/>
      <c r="CC126" s="13"/>
      <c r="CD126" s="13"/>
      <c r="CE126" s="55"/>
      <c r="CG126" s="44" t="s">
        <v>105</v>
      </c>
      <c r="CH126" s="93" t="s">
        <v>119</v>
      </c>
      <c r="CI126" s="37"/>
      <c r="CJ126" s="38"/>
      <c r="CK126" s="65">
        <v>0</v>
      </c>
      <c r="CL126" s="39"/>
      <c r="CM126" s="65">
        <v>0</v>
      </c>
      <c r="CN126" s="9">
        <f t="shared" ref="CN126" si="1205">IF(CL120=0,0,CK126*CM126/CL120*CJ122)</f>
        <v>0</v>
      </c>
      <c r="CO126" s="13"/>
      <c r="CP126" s="13"/>
      <c r="CQ126" s="13"/>
      <c r="CR126" s="13"/>
      <c r="CS126" s="55"/>
      <c r="CU126" s="44" t="s">
        <v>105</v>
      </c>
      <c r="CV126" s="93" t="s">
        <v>119</v>
      </c>
      <c r="CW126" s="37"/>
      <c r="CX126" s="38"/>
      <c r="CY126" s="65">
        <v>0</v>
      </c>
      <c r="CZ126" s="39"/>
      <c r="DA126" s="65">
        <v>0</v>
      </c>
      <c r="DB126" s="9">
        <f t="shared" ref="DB126" si="1206">IF(CZ120=0,0,CY126*DA126/CZ120*CX122)</f>
        <v>0</v>
      </c>
      <c r="DC126" s="13"/>
      <c r="DD126" s="13"/>
      <c r="DE126" s="13"/>
      <c r="DF126" s="13"/>
      <c r="DG126" s="55"/>
      <c r="DI126" s="44" t="s">
        <v>105</v>
      </c>
      <c r="DJ126" s="93" t="s">
        <v>119</v>
      </c>
      <c r="DK126" s="37"/>
      <c r="DL126" s="38"/>
      <c r="DM126" s="65">
        <v>0</v>
      </c>
      <c r="DN126" s="39"/>
      <c r="DO126" s="65">
        <v>0</v>
      </c>
      <c r="DP126" s="9">
        <f t="shared" ref="DP126" si="1207">IF(DN120=0,0,DM126*DO126/DN120*DL122)</f>
        <v>0</v>
      </c>
      <c r="DQ126" s="13"/>
      <c r="DR126" s="13"/>
      <c r="DS126" s="13"/>
      <c r="DT126" s="13"/>
      <c r="DU126" s="55"/>
      <c r="DW126" s="44" t="s">
        <v>105</v>
      </c>
      <c r="DX126" s="93" t="s">
        <v>119</v>
      </c>
      <c r="DY126" s="37"/>
      <c r="DZ126" s="38"/>
      <c r="EA126" s="65">
        <v>0</v>
      </c>
      <c r="EB126" s="39"/>
      <c r="EC126" s="65">
        <v>0</v>
      </c>
      <c r="ED126" s="9">
        <f t="shared" ref="ED126" si="1208">IF(EB120=0,0,EA126*EC126/EB120*DZ122)</f>
        <v>0</v>
      </c>
      <c r="EE126" s="13"/>
      <c r="EF126" s="13"/>
      <c r="EG126" s="13"/>
      <c r="EH126" s="13"/>
      <c r="EI126" s="55"/>
      <c r="EK126" s="44"/>
      <c r="EL126" s="302"/>
      <c r="EM126" s="87" t="s">
        <v>96</v>
      </c>
      <c r="EN126" s="8" t="s">
        <v>46</v>
      </c>
      <c r="EO126" s="61"/>
      <c r="EP126" s="72">
        <v>0.64</v>
      </c>
      <c r="EQ126" s="496">
        <f t="shared" ref="EQ126:EQ132" si="1209">EM$121*EN$121*EP126</f>
        <v>0</v>
      </c>
      <c r="ER126" s="10"/>
      <c r="ES126" s="61"/>
      <c r="ET126" s="8"/>
      <c r="EU126" s="61"/>
      <c r="EV126" s="87" t="s">
        <v>96</v>
      </c>
      <c r="EW126" s="8" t="s">
        <v>46</v>
      </c>
      <c r="EX126" s="61"/>
      <c r="EY126" s="72">
        <v>0</v>
      </c>
      <c r="EZ126" s="496">
        <f t="shared" si="1192"/>
        <v>0</v>
      </c>
      <c r="FA126" s="88"/>
      <c r="FC126" s="44"/>
      <c r="FD126" s="302"/>
      <c r="FE126" s="87" t="s">
        <v>90</v>
      </c>
      <c r="FF126" s="95" t="s">
        <v>111</v>
      </c>
      <c r="FG126" s="14"/>
      <c r="FH126" s="72">
        <v>0</v>
      </c>
      <c r="FI126" s="496">
        <f t="shared" ref="FI126:FI136" si="1210">FE$125*FF$125*FH126</f>
        <v>0</v>
      </c>
      <c r="FJ126" s="10"/>
      <c r="FK126" s="175" t="s">
        <v>109</v>
      </c>
      <c r="FL126" s="240">
        <f>IF(FM126=0,0,FR126/FM126)</f>
        <v>0</v>
      </c>
      <c r="FM126" s="72">
        <f>5.5+(9.6/2/2.75)</f>
        <v>7.2454545454545451</v>
      </c>
      <c r="FN126" s="87" t="s">
        <v>90</v>
      </c>
      <c r="FO126" s="95" t="s">
        <v>111</v>
      </c>
      <c r="FP126" s="14"/>
      <c r="FQ126" s="109"/>
      <c r="FR126" s="109">
        <f t="shared" ref="FR126:FR136" si="1211">FR114+FR102+FR90+FI126+FI114+FI102+FI90</f>
        <v>0</v>
      </c>
      <c r="FS126" s="88"/>
    </row>
    <row r="127" spans="1:175" x14ac:dyDescent="0.25">
      <c r="A127" s="44" t="s">
        <v>105</v>
      </c>
      <c r="B127" s="72" t="s">
        <v>525</v>
      </c>
      <c r="C127" s="37"/>
      <c r="D127" s="38">
        <f>D122</f>
        <v>0</v>
      </c>
      <c r="E127" s="8"/>
      <c r="F127" s="8"/>
      <c r="G127" s="65">
        <v>0</v>
      </c>
      <c r="H127" s="9"/>
      <c r="I127" s="13"/>
      <c r="J127" s="13"/>
      <c r="K127" s="13"/>
      <c r="L127" s="13"/>
      <c r="M127" s="55"/>
      <c r="O127" s="44" t="s">
        <v>105</v>
      </c>
      <c r="P127" s="72" t="s">
        <v>525</v>
      </c>
      <c r="Q127" s="37"/>
      <c r="R127" s="38">
        <f>R122</f>
        <v>0</v>
      </c>
      <c r="S127" s="8"/>
      <c r="T127" s="8"/>
      <c r="U127" s="65">
        <v>0</v>
      </c>
      <c r="V127" s="9"/>
      <c r="W127" s="13"/>
      <c r="X127" s="13"/>
      <c r="Y127" s="13"/>
      <c r="Z127" s="13"/>
      <c r="AA127" s="55"/>
      <c r="AC127" s="44" t="s">
        <v>105</v>
      </c>
      <c r="AD127" s="72" t="s">
        <v>525</v>
      </c>
      <c r="AE127" s="37"/>
      <c r="AF127" s="38">
        <f t="shared" ref="AF127" si="1212">AF122</f>
        <v>0</v>
      </c>
      <c r="AG127" s="8"/>
      <c r="AH127" s="8"/>
      <c r="AI127" s="65">
        <v>0</v>
      </c>
      <c r="AJ127" s="9"/>
      <c r="AK127" s="13"/>
      <c r="AL127" s="13"/>
      <c r="AM127" s="13"/>
      <c r="AN127" s="13"/>
      <c r="AO127" s="55"/>
      <c r="AQ127" s="44" t="s">
        <v>105</v>
      </c>
      <c r="AR127" s="72" t="s">
        <v>525</v>
      </c>
      <c r="AS127" s="37"/>
      <c r="AT127" s="38">
        <f t="shared" ref="AT127" si="1213">AT122</f>
        <v>0</v>
      </c>
      <c r="AU127" s="8"/>
      <c r="AV127" s="8"/>
      <c r="AW127" s="65">
        <v>0</v>
      </c>
      <c r="AX127" s="9"/>
      <c r="AY127" s="13"/>
      <c r="AZ127" s="13"/>
      <c r="BA127" s="13"/>
      <c r="BB127" s="13"/>
      <c r="BC127" s="55"/>
      <c r="BE127" s="44" t="s">
        <v>105</v>
      </c>
      <c r="BF127" s="72" t="s">
        <v>525</v>
      </c>
      <c r="BG127" s="37"/>
      <c r="BH127" s="38">
        <f t="shared" ref="BH127" si="1214">BH122</f>
        <v>0</v>
      </c>
      <c r="BI127" s="8"/>
      <c r="BJ127" s="8"/>
      <c r="BK127" s="65">
        <v>0</v>
      </c>
      <c r="BL127" s="9"/>
      <c r="BM127" s="13"/>
      <c r="BN127" s="13"/>
      <c r="BO127" s="13"/>
      <c r="BP127" s="13"/>
      <c r="BQ127" s="55"/>
      <c r="BS127" s="44" t="s">
        <v>105</v>
      </c>
      <c r="BT127" s="72" t="s">
        <v>525</v>
      </c>
      <c r="BU127" s="37"/>
      <c r="BV127" s="38">
        <f t="shared" ref="BV127" si="1215">BV122</f>
        <v>0</v>
      </c>
      <c r="BW127" s="8"/>
      <c r="BX127" s="8"/>
      <c r="BY127" s="65">
        <v>0</v>
      </c>
      <c r="BZ127" s="9"/>
      <c r="CA127" s="13"/>
      <c r="CB127" s="13"/>
      <c r="CC127" s="13"/>
      <c r="CD127" s="13"/>
      <c r="CE127" s="55"/>
      <c r="CG127" s="44" t="s">
        <v>105</v>
      </c>
      <c r="CH127" s="72" t="s">
        <v>525</v>
      </c>
      <c r="CI127" s="37"/>
      <c r="CJ127" s="38">
        <f t="shared" ref="CJ127" si="1216">CJ122</f>
        <v>0</v>
      </c>
      <c r="CK127" s="8"/>
      <c r="CL127" s="8"/>
      <c r="CM127" s="65">
        <v>0</v>
      </c>
      <c r="CN127" s="9"/>
      <c r="CO127" s="13"/>
      <c r="CP127" s="13"/>
      <c r="CQ127" s="13"/>
      <c r="CR127" s="13"/>
      <c r="CS127" s="55"/>
      <c r="CU127" s="44" t="s">
        <v>105</v>
      </c>
      <c r="CV127" s="72" t="s">
        <v>525</v>
      </c>
      <c r="CW127" s="37"/>
      <c r="CX127" s="38">
        <f t="shared" ref="CX127" si="1217">CX122</f>
        <v>0</v>
      </c>
      <c r="CY127" s="8"/>
      <c r="CZ127" s="8"/>
      <c r="DA127" s="65">
        <v>0</v>
      </c>
      <c r="DB127" s="9"/>
      <c r="DC127" s="13"/>
      <c r="DD127" s="13"/>
      <c r="DE127" s="13"/>
      <c r="DF127" s="13"/>
      <c r="DG127" s="55"/>
      <c r="DI127" s="44" t="s">
        <v>105</v>
      </c>
      <c r="DJ127" s="72" t="s">
        <v>525</v>
      </c>
      <c r="DK127" s="37"/>
      <c r="DL127" s="38">
        <f t="shared" ref="DL127" si="1218">DL122</f>
        <v>0</v>
      </c>
      <c r="DM127" s="8"/>
      <c r="DN127" s="8"/>
      <c r="DO127" s="65">
        <v>0</v>
      </c>
      <c r="DP127" s="9"/>
      <c r="DQ127" s="13"/>
      <c r="DR127" s="13"/>
      <c r="DS127" s="13"/>
      <c r="DT127" s="13"/>
      <c r="DU127" s="55"/>
      <c r="DW127" s="44" t="s">
        <v>105</v>
      </c>
      <c r="DX127" s="72" t="s">
        <v>525</v>
      </c>
      <c r="DY127" s="37"/>
      <c r="DZ127" s="38">
        <f t="shared" ref="DZ127" si="1219">DZ122</f>
        <v>0</v>
      </c>
      <c r="EA127" s="8"/>
      <c r="EB127" s="8"/>
      <c r="EC127" s="65">
        <v>0</v>
      </c>
      <c r="ED127" s="9"/>
      <c r="EE127" s="13"/>
      <c r="EF127" s="13"/>
      <c r="EG127" s="13"/>
      <c r="EH127" s="13"/>
      <c r="EI127" s="55"/>
      <c r="EK127" s="44"/>
      <c r="EL127" s="302"/>
      <c r="EM127" s="87" t="s">
        <v>73</v>
      </c>
      <c r="EN127" s="8" t="s">
        <v>129</v>
      </c>
      <c r="EO127" s="61"/>
      <c r="EP127" s="72">
        <v>2.31</v>
      </c>
      <c r="EQ127" s="496">
        <f t="shared" si="1209"/>
        <v>0</v>
      </c>
      <c r="ER127" s="10"/>
      <c r="ES127" s="61"/>
      <c r="ET127" s="8"/>
      <c r="EU127" s="61"/>
      <c r="EV127" s="87" t="s">
        <v>73</v>
      </c>
      <c r="EW127" s="8" t="s">
        <v>129</v>
      </c>
      <c r="EX127" s="61"/>
      <c r="EY127" s="72">
        <v>0</v>
      </c>
      <c r="EZ127" s="496">
        <f t="shared" si="1192"/>
        <v>0</v>
      </c>
      <c r="FA127" s="88"/>
      <c r="FC127" s="44"/>
      <c r="FD127" s="302"/>
      <c r="FE127" s="87" t="s">
        <v>99</v>
      </c>
      <c r="FF127" s="95" t="s">
        <v>112</v>
      </c>
      <c r="FG127" s="14"/>
      <c r="FH127" s="72">
        <v>0</v>
      </c>
      <c r="FI127" s="496">
        <f t="shared" si="1210"/>
        <v>0</v>
      </c>
      <c r="FJ127" s="10"/>
      <c r="FK127" s="175" t="s">
        <v>109</v>
      </c>
      <c r="FL127" s="240">
        <f>IF(FM127=0,0,FR127/FM127)</f>
        <v>0</v>
      </c>
      <c r="FM127" s="72">
        <f>1.75+(9.3/2/7.85)</f>
        <v>2.3423566878980893</v>
      </c>
      <c r="FN127" s="87" t="s">
        <v>99</v>
      </c>
      <c r="FO127" s="95" t="s">
        <v>112</v>
      </c>
      <c r="FP127" s="14"/>
      <c r="FQ127" s="109"/>
      <c r="FR127" s="109">
        <f t="shared" si="1211"/>
        <v>0</v>
      </c>
      <c r="FS127" s="88"/>
    </row>
    <row r="128" spans="1:175" x14ac:dyDescent="0.25">
      <c r="A128" s="44" t="s">
        <v>105</v>
      </c>
      <c r="B128" s="72" t="s">
        <v>60</v>
      </c>
      <c r="C128" s="37"/>
      <c r="D128" s="38">
        <f>D122</f>
        <v>0</v>
      </c>
      <c r="E128" s="8"/>
      <c r="F128" s="8"/>
      <c r="G128" s="65">
        <v>0</v>
      </c>
      <c r="H128" s="9"/>
      <c r="I128" s="13"/>
      <c r="J128" s="13"/>
      <c r="K128" s="13"/>
      <c r="L128" s="10"/>
      <c r="M128" s="43"/>
      <c r="O128" s="44" t="s">
        <v>105</v>
      </c>
      <c r="P128" s="72" t="s">
        <v>60</v>
      </c>
      <c r="Q128" s="37"/>
      <c r="R128" s="38">
        <f>R122</f>
        <v>0</v>
      </c>
      <c r="S128" s="8"/>
      <c r="T128" s="8"/>
      <c r="U128" s="65">
        <v>0</v>
      </c>
      <c r="V128" s="9"/>
      <c r="W128" s="13"/>
      <c r="X128" s="13"/>
      <c r="Y128" s="13"/>
      <c r="Z128" s="10"/>
      <c r="AA128" s="43"/>
      <c r="AC128" s="44" t="s">
        <v>105</v>
      </c>
      <c r="AD128" s="72" t="s">
        <v>60</v>
      </c>
      <c r="AE128" s="37"/>
      <c r="AF128" s="38">
        <f t="shared" ref="AF128" si="1220">AF122</f>
        <v>0</v>
      </c>
      <c r="AG128" s="8"/>
      <c r="AH128" s="8"/>
      <c r="AI128" s="65">
        <v>0</v>
      </c>
      <c r="AJ128" s="9"/>
      <c r="AK128" s="13"/>
      <c r="AL128" s="13"/>
      <c r="AM128" s="13"/>
      <c r="AN128" s="10"/>
      <c r="AO128" s="43"/>
      <c r="AQ128" s="44" t="s">
        <v>105</v>
      </c>
      <c r="AR128" s="72" t="s">
        <v>60</v>
      </c>
      <c r="AS128" s="37"/>
      <c r="AT128" s="38">
        <f t="shared" ref="AT128" si="1221">AT122</f>
        <v>0</v>
      </c>
      <c r="AU128" s="8"/>
      <c r="AV128" s="8"/>
      <c r="AW128" s="65">
        <v>0</v>
      </c>
      <c r="AX128" s="9"/>
      <c r="AY128" s="13"/>
      <c r="AZ128" s="13"/>
      <c r="BA128" s="13"/>
      <c r="BB128" s="10"/>
      <c r="BC128" s="43"/>
      <c r="BE128" s="44" t="s">
        <v>105</v>
      </c>
      <c r="BF128" s="72" t="s">
        <v>60</v>
      </c>
      <c r="BG128" s="37"/>
      <c r="BH128" s="38">
        <f t="shared" ref="BH128" si="1222">BH122</f>
        <v>0</v>
      </c>
      <c r="BI128" s="8"/>
      <c r="BJ128" s="8"/>
      <c r="BK128" s="65">
        <v>0</v>
      </c>
      <c r="BL128" s="9"/>
      <c r="BM128" s="13"/>
      <c r="BN128" s="13"/>
      <c r="BO128" s="13"/>
      <c r="BP128" s="10"/>
      <c r="BQ128" s="43"/>
      <c r="BS128" s="44" t="s">
        <v>105</v>
      </c>
      <c r="BT128" s="72" t="s">
        <v>60</v>
      </c>
      <c r="BU128" s="37"/>
      <c r="BV128" s="38">
        <f t="shared" ref="BV128" si="1223">BV122</f>
        <v>0</v>
      </c>
      <c r="BW128" s="8"/>
      <c r="BX128" s="8"/>
      <c r="BY128" s="65">
        <v>0</v>
      </c>
      <c r="BZ128" s="9"/>
      <c r="CA128" s="13"/>
      <c r="CB128" s="13"/>
      <c r="CC128" s="13"/>
      <c r="CD128" s="10"/>
      <c r="CE128" s="43"/>
      <c r="CG128" s="44" t="s">
        <v>105</v>
      </c>
      <c r="CH128" s="72" t="s">
        <v>60</v>
      </c>
      <c r="CI128" s="37"/>
      <c r="CJ128" s="38">
        <f t="shared" ref="CJ128" si="1224">CJ122</f>
        <v>0</v>
      </c>
      <c r="CK128" s="8"/>
      <c r="CL128" s="8"/>
      <c r="CM128" s="65">
        <v>0</v>
      </c>
      <c r="CN128" s="9"/>
      <c r="CO128" s="13"/>
      <c r="CP128" s="13"/>
      <c r="CQ128" s="13"/>
      <c r="CR128" s="10"/>
      <c r="CS128" s="43"/>
      <c r="CU128" s="44" t="s">
        <v>105</v>
      </c>
      <c r="CV128" s="72" t="s">
        <v>60</v>
      </c>
      <c r="CW128" s="37"/>
      <c r="CX128" s="38">
        <f t="shared" ref="CX128" si="1225">CX122</f>
        <v>0</v>
      </c>
      <c r="CY128" s="8"/>
      <c r="CZ128" s="8"/>
      <c r="DA128" s="65">
        <v>0</v>
      </c>
      <c r="DB128" s="9"/>
      <c r="DC128" s="13"/>
      <c r="DD128" s="13"/>
      <c r="DE128" s="13"/>
      <c r="DF128" s="10"/>
      <c r="DG128" s="43"/>
      <c r="DI128" s="44" t="s">
        <v>105</v>
      </c>
      <c r="DJ128" s="72" t="s">
        <v>60</v>
      </c>
      <c r="DK128" s="37"/>
      <c r="DL128" s="38">
        <f t="shared" ref="DL128" si="1226">DL122</f>
        <v>0</v>
      </c>
      <c r="DM128" s="8"/>
      <c r="DN128" s="8"/>
      <c r="DO128" s="65">
        <v>0</v>
      </c>
      <c r="DP128" s="9"/>
      <c r="DQ128" s="13"/>
      <c r="DR128" s="13"/>
      <c r="DS128" s="13"/>
      <c r="DT128" s="10"/>
      <c r="DU128" s="43"/>
      <c r="DW128" s="44" t="s">
        <v>105</v>
      </c>
      <c r="DX128" s="72" t="s">
        <v>60</v>
      </c>
      <c r="DY128" s="37"/>
      <c r="DZ128" s="38">
        <f t="shared" ref="DZ128" si="1227">DZ122</f>
        <v>0</v>
      </c>
      <c r="EA128" s="8"/>
      <c r="EB128" s="8"/>
      <c r="EC128" s="65">
        <v>0</v>
      </c>
      <c r="ED128" s="9"/>
      <c r="EE128" s="13"/>
      <c r="EF128" s="13"/>
      <c r="EG128" s="13"/>
      <c r="EH128" s="10"/>
      <c r="EI128" s="43"/>
      <c r="EK128" s="44"/>
      <c r="EL128" s="302"/>
      <c r="EM128" s="87" t="s">
        <v>133</v>
      </c>
      <c r="EN128" s="8" t="s">
        <v>132</v>
      </c>
      <c r="EO128" s="61"/>
      <c r="EP128" s="72">
        <v>1.08</v>
      </c>
      <c r="EQ128" s="496">
        <f t="shared" si="1209"/>
        <v>0</v>
      </c>
      <c r="ER128" s="10"/>
      <c r="ES128" s="61"/>
      <c r="ET128" s="8"/>
      <c r="EU128" s="61"/>
      <c r="EV128" s="87" t="s">
        <v>133</v>
      </c>
      <c r="EW128" s="8" t="s">
        <v>132</v>
      </c>
      <c r="EX128" s="61"/>
      <c r="EY128" s="72">
        <v>0</v>
      </c>
      <c r="EZ128" s="496">
        <f t="shared" si="1192"/>
        <v>0</v>
      </c>
      <c r="FA128" s="88"/>
      <c r="FC128" s="44"/>
      <c r="FD128" s="302"/>
      <c r="FE128" s="87" t="s">
        <v>91</v>
      </c>
      <c r="FF128" s="95" t="s">
        <v>321</v>
      </c>
      <c r="FG128" s="14"/>
      <c r="FH128" s="72">
        <v>0</v>
      </c>
      <c r="FI128" s="496">
        <f t="shared" si="1210"/>
        <v>0</v>
      </c>
      <c r="FJ128" s="10"/>
      <c r="FK128" s="175" t="s">
        <v>109</v>
      </c>
      <c r="FL128" s="240">
        <f>IF(FM128=0,0,FR128/FM128)</f>
        <v>0</v>
      </c>
      <c r="FM128" s="72">
        <v>8.8000000000000007</v>
      </c>
      <c r="FN128" s="87" t="s">
        <v>91</v>
      </c>
      <c r="FO128" s="95" t="s">
        <v>113</v>
      </c>
      <c r="FP128" s="14"/>
      <c r="FQ128" s="109"/>
      <c r="FR128" s="109">
        <f t="shared" si="1211"/>
        <v>0</v>
      </c>
      <c r="FS128" s="88"/>
    </row>
    <row r="129" spans="1:175" x14ac:dyDescent="0.25">
      <c r="A129" s="44"/>
      <c r="B129" s="11"/>
      <c r="C129" s="17"/>
      <c r="D129" s="17"/>
      <c r="E129" s="18"/>
      <c r="F129" s="17"/>
      <c r="G129" s="944"/>
      <c r="H129" s="9"/>
      <c r="I129" s="13"/>
      <c r="J129" s="13"/>
      <c r="K129" s="13"/>
      <c r="L129" s="10"/>
      <c r="M129" s="43"/>
      <c r="O129" s="44"/>
      <c r="P129" s="11"/>
      <c r="Q129" s="17"/>
      <c r="R129" s="17"/>
      <c r="S129" s="18"/>
      <c r="T129" s="17"/>
      <c r="U129" s="944"/>
      <c r="V129" s="9"/>
      <c r="W129" s="13"/>
      <c r="X129" s="13"/>
      <c r="Y129" s="13"/>
      <c r="Z129" s="10"/>
      <c r="AA129" s="43"/>
      <c r="AC129" s="44"/>
      <c r="AD129" s="11"/>
      <c r="AE129" s="17"/>
      <c r="AF129" s="17"/>
      <c r="AG129" s="18"/>
      <c r="AH129" s="17"/>
      <c r="AI129" s="944"/>
      <c r="AJ129" s="9"/>
      <c r="AK129" s="13"/>
      <c r="AL129" s="13"/>
      <c r="AM129" s="13"/>
      <c r="AN129" s="10"/>
      <c r="AO129" s="43"/>
      <c r="AQ129" s="44"/>
      <c r="AR129" s="11"/>
      <c r="AS129" s="17"/>
      <c r="AT129" s="17"/>
      <c r="AU129" s="18"/>
      <c r="AV129" s="17"/>
      <c r="AW129" s="944"/>
      <c r="AX129" s="9"/>
      <c r="AY129" s="13"/>
      <c r="AZ129" s="13"/>
      <c r="BA129" s="13"/>
      <c r="BB129" s="10"/>
      <c r="BC129" s="43"/>
      <c r="BE129" s="44"/>
      <c r="BF129" s="11"/>
      <c r="BG129" s="17"/>
      <c r="BH129" s="17"/>
      <c r="BI129" s="18"/>
      <c r="BJ129" s="17"/>
      <c r="BK129" s="944"/>
      <c r="BL129" s="9"/>
      <c r="BM129" s="13"/>
      <c r="BN129" s="13"/>
      <c r="BO129" s="13"/>
      <c r="BP129" s="10"/>
      <c r="BQ129" s="43"/>
      <c r="BS129" s="44"/>
      <c r="BT129" s="11"/>
      <c r="BU129" s="17"/>
      <c r="BV129" s="17"/>
      <c r="BW129" s="18"/>
      <c r="BX129" s="17"/>
      <c r="BY129" s="944"/>
      <c r="BZ129" s="9"/>
      <c r="CA129" s="13"/>
      <c r="CB129" s="13"/>
      <c r="CC129" s="13"/>
      <c r="CD129" s="10"/>
      <c r="CE129" s="43"/>
      <c r="CG129" s="44"/>
      <c r="CH129" s="11"/>
      <c r="CI129" s="17"/>
      <c r="CJ129" s="17"/>
      <c r="CK129" s="18"/>
      <c r="CL129" s="17"/>
      <c r="CM129" s="944"/>
      <c r="CN129" s="9"/>
      <c r="CO129" s="13"/>
      <c r="CP129" s="13"/>
      <c r="CQ129" s="13"/>
      <c r="CR129" s="10"/>
      <c r="CS129" s="43"/>
      <c r="CU129" s="44"/>
      <c r="CV129" s="11"/>
      <c r="CW129" s="17"/>
      <c r="CX129" s="17"/>
      <c r="CY129" s="18"/>
      <c r="CZ129" s="17"/>
      <c r="DA129" s="944"/>
      <c r="DB129" s="9"/>
      <c r="DC129" s="13"/>
      <c r="DD129" s="13"/>
      <c r="DE129" s="13"/>
      <c r="DF129" s="10"/>
      <c r="DG129" s="43"/>
      <c r="DI129" s="44"/>
      <c r="DJ129" s="11"/>
      <c r="DK129" s="17"/>
      <c r="DL129" s="17"/>
      <c r="DM129" s="18"/>
      <c r="DN129" s="17"/>
      <c r="DO129" s="944"/>
      <c r="DP129" s="9"/>
      <c r="DQ129" s="13"/>
      <c r="DR129" s="13"/>
      <c r="DS129" s="13"/>
      <c r="DT129" s="10"/>
      <c r="DU129" s="43"/>
      <c r="DW129" s="44"/>
      <c r="DX129" s="11"/>
      <c r="DY129" s="17"/>
      <c r="DZ129" s="17"/>
      <c r="EA129" s="18"/>
      <c r="EB129" s="17"/>
      <c r="EC129" s="944"/>
      <c r="ED129" s="9"/>
      <c r="EE129" s="13"/>
      <c r="EF129" s="13"/>
      <c r="EG129" s="13"/>
      <c r="EH129" s="10"/>
      <c r="EI129" s="43"/>
      <c r="EK129" s="44"/>
      <c r="EL129" s="302"/>
      <c r="EM129" s="87" t="s">
        <v>65</v>
      </c>
      <c r="EN129" s="95" t="s">
        <v>60</v>
      </c>
      <c r="EO129" s="14"/>
      <c r="EP129" s="72">
        <v>0.87</v>
      </c>
      <c r="EQ129" s="496">
        <f t="shared" si="1209"/>
        <v>0</v>
      </c>
      <c r="ER129" s="10"/>
      <c r="ES129" s="61"/>
      <c r="ET129" s="8"/>
      <c r="EU129" s="61"/>
      <c r="EV129" s="87" t="s">
        <v>65</v>
      </c>
      <c r="EW129" s="95" t="s">
        <v>60</v>
      </c>
      <c r="EX129" s="14"/>
      <c r="EY129" s="72">
        <v>0</v>
      </c>
      <c r="EZ129" s="496">
        <f t="shared" si="1192"/>
        <v>0</v>
      </c>
      <c r="FA129" s="88"/>
      <c r="FC129" s="137"/>
      <c r="FD129" s="61"/>
      <c r="FE129" s="87" t="s">
        <v>240</v>
      </c>
      <c r="FF129" s="95" t="s">
        <v>246</v>
      </c>
      <c r="FG129" s="14"/>
      <c r="FH129" s="72">
        <v>0</v>
      </c>
      <c r="FI129" s="496">
        <f t="shared" si="1210"/>
        <v>0</v>
      </c>
      <c r="FJ129" s="61"/>
      <c r="FK129" s="175" t="s">
        <v>109</v>
      </c>
      <c r="FL129" s="240">
        <f>IF(FM129=0,0,FR129/FM129)</f>
        <v>0</v>
      </c>
      <c r="FM129" s="72">
        <v>6.3</v>
      </c>
      <c r="FN129" s="87" t="s">
        <v>240</v>
      </c>
      <c r="FO129" s="95" t="s">
        <v>246</v>
      </c>
      <c r="FP129" s="14"/>
      <c r="FQ129" s="109"/>
      <c r="FR129" s="109">
        <f t="shared" si="1211"/>
        <v>0</v>
      </c>
      <c r="FS129" s="88"/>
    </row>
    <row r="130" spans="1:175" x14ac:dyDescent="0.25">
      <c r="A130" s="945"/>
      <c r="B130" s="97" t="s">
        <v>61</v>
      </c>
      <c r="C130" s="47"/>
      <c r="D130" s="47"/>
      <c r="E130" s="48"/>
      <c r="F130" s="49"/>
      <c r="G130" s="49"/>
      <c r="H130" s="50"/>
      <c r="I130" s="51">
        <f>SUM(I4:I122)</f>
        <v>0</v>
      </c>
      <c r="J130" s="51">
        <f>SUM(J4:J122)</f>
        <v>0</v>
      </c>
      <c r="K130" s="51">
        <f>SUM(K4:K122)</f>
        <v>0</v>
      </c>
      <c r="L130" s="57"/>
      <c r="M130" s="58"/>
      <c r="O130" s="945"/>
      <c r="P130" s="97" t="s">
        <v>61</v>
      </c>
      <c r="Q130" s="47"/>
      <c r="R130" s="47"/>
      <c r="S130" s="48"/>
      <c r="T130" s="49"/>
      <c r="U130" s="49"/>
      <c r="V130" s="50"/>
      <c r="W130" s="51">
        <f>SUM(W4:W122)</f>
        <v>0</v>
      </c>
      <c r="X130" s="51">
        <f>SUM(X4:X122)</f>
        <v>0</v>
      </c>
      <c r="Y130" s="51">
        <f>SUM(Y4:Y122)</f>
        <v>0</v>
      </c>
      <c r="Z130" s="57"/>
      <c r="AA130" s="58"/>
      <c r="AC130" s="945"/>
      <c r="AD130" s="97" t="s">
        <v>61</v>
      </c>
      <c r="AE130" s="47"/>
      <c r="AF130" s="47"/>
      <c r="AG130" s="48"/>
      <c r="AH130" s="49"/>
      <c r="AI130" s="49"/>
      <c r="AJ130" s="50"/>
      <c r="AK130" s="51">
        <f t="shared" ref="AK130:AM130" si="1228">SUM(AK4:AK122)</f>
        <v>0</v>
      </c>
      <c r="AL130" s="51">
        <f t="shared" si="1228"/>
        <v>0</v>
      </c>
      <c r="AM130" s="51">
        <f t="shared" si="1228"/>
        <v>0</v>
      </c>
      <c r="AN130" s="57"/>
      <c r="AO130" s="58"/>
      <c r="AQ130" s="945"/>
      <c r="AR130" s="97" t="s">
        <v>61</v>
      </c>
      <c r="AS130" s="47"/>
      <c r="AT130" s="47"/>
      <c r="AU130" s="48"/>
      <c r="AV130" s="49"/>
      <c r="AW130" s="49"/>
      <c r="AX130" s="50"/>
      <c r="AY130" s="51">
        <f t="shared" ref="AY130:BA130" si="1229">SUM(AY4:AY122)</f>
        <v>0</v>
      </c>
      <c r="AZ130" s="51">
        <f t="shared" si="1229"/>
        <v>0</v>
      </c>
      <c r="BA130" s="51">
        <f t="shared" si="1229"/>
        <v>0</v>
      </c>
      <c r="BB130" s="57"/>
      <c r="BC130" s="58"/>
      <c r="BE130" s="945"/>
      <c r="BF130" s="97" t="s">
        <v>61</v>
      </c>
      <c r="BG130" s="47"/>
      <c r="BH130" s="47"/>
      <c r="BI130" s="48"/>
      <c r="BJ130" s="49"/>
      <c r="BK130" s="49"/>
      <c r="BL130" s="50"/>
      <c r="BM130" s="51">
        <f t="shared" ref="BM130:BO130" si="1230">SUM(BM4:BM122)</f>
        <v>0</v>
      </c>
      <c r="BN130" s="51">
        <f t="shared" si="1230"/>
        <v>0</v>
      </c>
      <c r="BO130" s="51">
        <f t="shared" si="1230"/>
        <v>0</v>
      </c>
      <c r="BP130" s="57"/>
      <c r="BQ130" s="58"/>
      <c r="BS130" s="945"/>
      <c r="BT130" s="97" t="s">
        <v>61</v>
      </c>
      <c r="BU130" s="47"/>
      <c r="BV130" s="47"/>
      <c r="BW130" s="48"/>
      <c r="BX130" s="49"/>
      <c r="BY130" s="49"/>
      <c r="BZ130" s="50"/>
      <c r="CA130" s="51">
        <f t="shared" ref="CA130:CC130" si="1231">SUM(CA4:CA122)</f>
        <v>0</v>
      </c>
      <c r="CB130" s="51">
        <f t="shared" si="1231"/>
        <v>0</v>
      </c>
      <c r="CC130" s="51">
        <f t="shared" si="1231"/>
        <v>0</v>
      </c>
      <c r="CD130" s="57"/>
      <c r="CE130" s="58"/>
      <c r="CG130" s="945"/>
      <c r="CH130" s="97" t="s">
        <v>61</v>
      </c>
      <c r="CI130" s="47"/>
      <c r="CJ130" s="47"/>
      <c r="CK130" s="48"/>
      <c r="CL130" s="49"/>
      <c r="CM130" s="49"/>
      <c r="CN130" s="50"/>
      <c r="CO130" s="51">
        <f t="shared" ref="CO130:CQ130" si="1232">SUM(CO4:CO122)</f>
        <v>0</v>
      </c>
      <c r="CP130" s="51">
        <f t="shared" si="1232"/>
        <v>0</v>
      </c>
      <c r="CQ130" s="51">
        <f t="shared" si="1232"/>
        <v>0</v>
      </c>
      <c r="CR130" s="57"/>
      <c r="CS130" s="58"/>
      <c r="CU130" s="945"/>
      <c r="CV130" s="97" t="s">
        <v>61</v>
      </c>
      <c r="CW130" s="47"/>
      <c r="CX130" s="47"/>
      <c r="CY130" s="48"/>
      <c r="CZ130" s="49"/>
      <c r="DA130" s="49"/>
      <c r="DB130" s="50"/>
      <c r="DC130" s="51">
        <f t="shared" ref="DC130:DE130" si="1233">SUM(DC4:DC122)</f>
        <v>0</v>
      </c>
      <c r="DD130" s="51">
        <f t="shared" si="1233"/>
        <v>0</v>
      </c>
      <c r="DE130" s="51">
        <f t="shared" si="1233"/>
        <v>0</v>
      </c>
      <c r="DF130" s="57"/>
      <c r="DG130" s="58"/>
      <c r="DI130" s="945"/>
      <c r="DJ130" s="97" t="s">
        <v>61</v>
      </c>
      <c r="DK130" s="47"/>
      <c r="DL130" s="47"/>
      <c r="DM130" s="48"/>
      <c r="DN130" s="49"/>
      <c r="DO130" s="49"/>
      <c r="DP130" s="50"/>
      <c r="DQ130" s="51">
        <f t="shared" ref="DQ130:DS130" si="1234">SUM(DQ4:DQ122)</f>
        <v>0</v>
      </c>
      <c r="DR130" s="51">
        <f t="shared" si="1234"/>
        <v>0</v>
      </c>
      <c r="DS130" s="51">
        <f t="shared" si="1234"/>
        <v>0</v>
      </c>
      <c r="DT130" s="57"/>
      <c r="DU130" s="58"/>
      <c r="DW130" s="945"/>
      <c r="DX130" s="97" t="s">
        <v>61</v>
      </c>
      <c r="DY130" s="47"/>
      <c r="DZ130" s="47"/>
      <c r="EA130" s="48"/>
      <c r="EB130" s="49"/>
      <c r="EC130" s="49"/>
      <c r="ED130" s="50"/>
      <c r="EE130" s="51">
        <f t="shared" ref="EE130:EG130" si="1235">SUM(EE4:EE122)</f>
        <v>0</v>
      </c>
      <c r="EF130" s="51">
        <f t="shared" si="1235"/>
        <v>0</v>
      </c>
      <c r="EG130" s="51">
        <f t="shared" si="1235"/>
        <v>0</v>
      </c>
      <c r="EH130" s="57"/>
      <c r="EI130" s="58"/>
      <c r="EK130" s="44"/>
      <c r="EL130" s="302"/>
      <c r="EM130" s="87" t="s">
        <v>72</v>
      </c>
      <c r="EN130" s="8" t="s">
        <v>154</v>
      </c>
      <c r="EO130" s="61"/>
      <c r="EP130" s="72">
        <v>0.64</v>
      </c>
      <c r="EQ130" s="496">
        <f t="shared" si="1209"/>
        <v>0</v>
      </c>
      <c r="ER130" s="10"/>
      <c r="ES130" s="61"/>
      <c r="ET130" s="8"/>
      <c r="EU130" s="61"/>
      <c r="EV130" s="87" t="s">
        <v>72</v>
      </c>
      <c r="EW130" s="8" t="s">
        <v>154</v>
      </c>
      <c r="EX130" s="61"/>
      <c r="EY130" s="72">
        <v>0</v>
      </c>
      <c r="EZ130" s="496">
        <f t="shared" si="1192"/>
        <v>0</v>
      </c>
      <c r="FA130" s="88"/>
      <c r="FC130" s="44"/>
      <c r="FD130" s="302"/>
      <c r="FE130" s="236" t="s">
        <v>101</v>
      </c>
      <c r="FF130" s="238" t="s">
        <v>322</v>
      </c>
      <c r="FG130" s="238"/>
      <c r="FH130" s="239">
        <v>7.5</v>
      </c>
      <c r="FI130" s="496">
        <f t="shared" si="1210"/>
        <v>0</v>
      </c>
      <c r="FJ130" s="10"/>
      <c r="FK130" s="175" t="s">
        <v>45</v>
      </c>
      <c r="FL130" s="240">
        <f>IF(FM130=0,0,FR130/FM130)</f>
        <v>0</v>
      </c>
      <c r="FM130" s="72">
        <v>7</v>
      </c>
      <c r="FN130" s="87" t="s">
        <v>96</v>
      </c>
      <c r="FO130" s="8" t="s">
        <v>46</v>
      </c>
      <c r="FP130" s="61"/>
      <c r="FQ130" s="109"/>
      <c r="FR130" s="109">
        <f>FR118+FR106+FR94+FI118+FI106+FI94</f>
        <v>0</v>
      </c>
      <c r="FS130" s="88"/>
    </row>
    <row r="131" spans="1:175" x14ac:dyDescent="0.25">
      <c r="O131" s="5"/>
      <c r="P131" s="7"/>
      <c r="Q131" s="7"/>
      <c r="R131" s="7"/>
      <c r="S131" s="7"/>
      <c r="T131" s="7"/>
      <c r="U131" s="7"/>
      <c r="V131" s="40"/>
      <c r="W131" s="27"/>
      <c r="X131" s="27"/>
      <c r="Y131" s="27"/>
      <c r="Z131" s="27"/>
      <c r="AA131" s="27"/>
      <c r="AC131" s="5"/>
      <c r="AD131" s="7"/>
      <c r="AE131" s="7"/>
      <c r="AF131" s="7"/>
      <c r="AG131" s="7"/>
      <c r="AH131" s="7"/>
      <c r="AI131" s="7"/>
      <c r="AJ131" s="40"/>
      <c r="AK131" s="27"/>
      <c r="AL131" s="27"/>
      <c r="AM131" s="27"/>
      <c r="AN131" s="27"/>
      <c r="AO131" s="27"/>
      <c r="AQ131" s="5"/>
      <c r="AR131" s="7"/>
      <c r="AS131" s="7"/>
      <c r="AT131" s="7"/>
      <c r="AU131" s="7"/>
      <c r="AV131" s="7"/>
      <c r="AW131" s="7"/>
      <c r="AX131" s="40"/>
      <c r="AY131" s="27"/>
      <c r="AZ131" s="27"/>
      <c r="BA131" s="27"/>
      <c r="BB131" s="27"/>
      <c r="BC131" s="27"/>
      <c r="BE131" s="5"/>
      <c r="BF131" s="7"/>
      <c r="BG131" s="7"/>
      <c r="BH131" s="7"/>
      <c r="BI131" s="7"/>
      <c r="BJ131" s="7"/>
      <c r="BK131" s="7"/>
      <c r="BL131" s="40"/>
      <c r="BM131" s="27"/>
      <c r="BN131" s="27"/>
      <c r="BO131" s="27"/>
      <c r="BP131" s="27"/>
      <c r="BQ131" s="27"/>
      <c r="BS131" s="5"/>
      <c r="BT131" s="7"/>
      <c r="BU131" s="7"/>
      <c r="BV131" s="7"/>
      <c r="BW131" s="7"/>
      <c r="BX131" s="7"/>
      <c r="BY131" s="7"/>
      <c r="BZ131" s="40"/>
      <c r="CA131" s="27"/>
      <c r="CB131" s="27"/>
      <c r="CC131" s="27"/>
      <c r="CD131" s="27"/>
      <c r="CE131" s="27"/>
      <c r="CG131" s="5"/>
      <c r="CH131" s="7"/>
      <c r="CI131" s="7"/>
      <c r="CJ131" s="7"/>
      <c r="CK131" s="7"/>
      <c r="CL131" s="7"/>
      <c r="CM131" s="7"/>
      <c r="CN131" s="40"/>
      <c r="CO131" s="27"/>
      <c r="CP131" s="27"/>
      <c r="CQ131" s="27"/>
      <c r="CR131" s="27"/>
      <c r="CS131" s="27"/>
      <c r="CU131" s="5"/>
      <c r="CV131" s="7"/>
      <c r="CW131" s="7"/>
      <c r="CX131" s="7"/>
      <c r="CY131" s="7"/>
      <c r="CZ131" s="7"/>
      <c r="DA131" s="7"/>
      <c r="DB131" s="40"/>
      <c r="DC131" s="27"/>
      <c r="DD131" s="27"/>
      <c r="DE131" s="27"/>
      <c r="DF131" s="27"/>
      <c r="DG131" s="27"/>
      <c r="DI131" s="5"/>
      <c r="DJ131" s="7"/>
      <c r="DK131" s="7"/>
      <c r="DL131" s="7"/>
      <c r="DM131" s="7"/>
      <c r="DN131" s="7"/>
      <c r="DO131" s="7"/>
      <c r="DP131" s="40"/>
      <c r="DQ131" s="27"/>
      <c r="DR131" s="27"/>
      <c r="DS131" s="27"/>
      <c r="DT131" s="27"/>
      <c r="DU131" s="27"/>
      <c r="DW131" s="5"/>
      <c r="DX131" s="7"/>
      <c r="DY131" s="7"/>
      <c r="DZ131" s="7"/>
      <c r="EA131" s="7"/>
      <c r="EB131" s="7"/>
      <c r="EC131" s="7"/>
      <c r="ED131" s="40"/>
      <c r="EE131" s="27"/>
      <c r="EF131" s="27"/>
      <c r="EG131" s="27"/>
      <c r="EH131" s="27"/>
      <c r="EI131" s="27"/>
      <c r="EK131" s="44"/>
      <c r="EL131" s="302"/>
      <c r="EM131" s="87" t="s">
        <v>76</v>
      </c>
      <c r="EN131" s="11" t="s">
        <v>53</v>
      </c>
      <c r="EO131" s="14"/>
      <c r="EP131" s="72">
        <v>0</v>
      </c>
      <c r="EQ131" s="496">
        <f t="shared" si="1209"/>
        <v>0</v>
      </c>
      <c r="ER131" s="10"/>
      <c r="ES131" s="61"/>
      <c r="ET131" s="8"/>
      <c r="EU131" s="61"/>
      <c r="EV131" s="87" t="s">
        <v>76</v>
      </c>
      <c r="EW131" s="11" t="s">
        <v>53</v>
      </c>
      <c r="EX131" s="14"/>
      <c r="EY131" s="72">
        <v>0</v>
      </c>
      <c r="EZ131" s="496">
        <f t="shared" si="1192"/>
        <v>0</v>
      </c>
      <c r="FA131" s="88"/>
      <c r="FC131" s="44"/>
      <c r="FD131" s="302"/>
      <c r="FE131" s="87" t="s">
        <v>73</v>
      </c>
      <c r="FF131" s="8" t="s">
        <v>129</v>
      </c>
      <c r="FG131" s="61"/>
      <c r="FH131" s="72">
        <v>0</v>
      </c>
      <c r="FI131" s="496">
        <f t="shared" si="1210"/>
        <v>0</v>
      </c>
      <c r="FJ131" s="10"/>
      <c r="FK131" s="8"/>
      <c r="FL131" s="61"/>
      <c r="FM131" s="61"/>
      <c r="FN131" s="87" t="s">
        <v>73</v>
      </c>
      <c r="FO131" s="8" t="s">
        <v>129</v>
      </c>
      <c r="FP131" s="61"/>
      <c r="FQ131" s="109"/>
      <c r="FR131" s="109">
        <f t="shared" si="1211"/>
        <v>0</v>
      </c>
      <c r="FS131" s="88"/>
    </row>
    <row r="132" spans="1:175" x14ac:dyDescent="0.25">
      <c r="O132" s="5"/>
      <c r="P132" s="7"/>
      <c r="Q132" s="7"/>
      <c r="R132" s="7"/>
      <c r="S132" s="7"/>
      <c r="T132" s="7"/>
      <c r="U132" s="7"/>
      <c r="V132" s="40"/>
      <c r="W132" s="27"/>
      <c r="X132" s="27"/>
      <c r="Y132" s="27"/>
      <c r="Z132" s="27"/>
      <c r="AA132" s="27"/>
      <c r="EK132" s="44"/>
      <c r="EL132" s="302"/>
      <c r="EM132" s="87" t="s">
        <v>105</v>
      </c>
      <c r="EN132" s="11" t="s">
        <v>57</v>
      </c>
      <c r="EO132" s="14"/>
      <c r="EP132" s="72">
        <v>5.5</v>
      </c>
      <c r="EQ132" s="496">
        <f t="shared" si="1209"/>
        <v>0</v>
      </c>
      <c r="ER132" s="10"/>
      <c r="ES132" s="61"/>
      <c r="ET132" s="8"/>
      <c r="EU132" s="61"/>
      <c r="EV132" s="87" t="s">
        <v>105</v>
      </c>
      <c r="EW132" s="11" t="s">
        <v>57</v>
      </c>
      <c r="EX132" s="14"/>
      <c r="EY132" s="72">
        <v>0</v>
      </c>
      <c r="EZ132" s="496">
        <f t="shared" si="1192"/>
        <v>0</v>
      </c>
      <c r="FA132" s="88"/>
      <c r="FC132" s="44"/>
      <c r="FD132" s="302"/>
      <c r="FE132" s="236" t="s">
        <v>100</v>
      </c>
      <c r="FF132" s="238" t="s">
        <v>52</v>
      </c>
      <c r="FG132" s="238"/>
      <c r="FH132" s="239">
        <f>IF($EX$4=0,0,$EX$85/$EX$4*3)</f>
        <v>0</v>
      </c>
      <c r="FI132" s="496">
        <f t="shared" si="1210"/>
        <v>0</v>
      </c>
      <c r="FJ132" s="252" t="str">
        <f>IF(FH132&gt;0,"","CONTROL")</f>
        <v>CONTROL</v>
      </c>
      <c r="FK132" s="87" t="s">
        <v>101</v>
      </c>
      <c r="FL132" s="8" t="s">
        <v>322</v>
      </c>
      <c r="FM132" s="109">
        <f>FI130</f>
        <v>0</v>
      </c>
      <c r="FN132" s="87" t="s">
        <v>133</v>
      </c>
      <c r="FO132" s="8" t="s">
        <v>132</v>
      </c>
      <c r="FP132" s="61"/>
      <c r="FQ132" s="109"/>
      <c r="FR132" s="109">
        <f>FR120+FR108+FR96+FI120+FI108+FI96</f>
        <v>0</v>
      </c>
      <c r="FS132" s="88"/>
    </row>
    <row r="133" spans="1:175" x14ac:dyDescent="0.25">
      <c r="O133" s="5"/>
      <c r="P133" s="7"/>
      <c r="Q133" s="7"/>
      <c r="R133" s="7"/>
      <c r="S133" s="7"/>
      <c r="T133" s="7"/>
      <c r="U133" s="7"/>
      <c r="V133" s="40"/>
      <c r="W133" s="27"/>
      <c r="X133" s="27"/>
      <c r="Y133" s="27"/>
      <c r="Z133" s="27"/>
      <c r="AA133" s="27"/>
      <c r="EK133" s="44"/>
      <c r="EL133" s="295" t="s">
        <v>335</v>
      </c>
      <c r="EM133" s="296">
        <v>0</v>
      </c>
      <c r="EN133" s="297">
        <v>1</v>
      </c>
      <c r="EO133" s="190">
        <f>SUM(EP134:EP144)</f>
        <v>32.5</v>
      </c>
      <c r="EP133" s="107"/>
      <c r="EQ133" s="496">
        <f>SUM(EQ134:EQ144)</f>
        <v>0</v>
      </c>
      <c r="ER133" s="10"/>
      <c r="ES133" s="61"/>
      <c r="ET133" s="87"/>
      <c r="EU133" s="598" t="s">
        <v>229</v>
      </c>
      <c r="EV133" s="8"/>
      <c r="EW133" s="8"/>
      <c r="EX133" s="8"/>
      <c r="EY133" s="8"/>
      <c r="EZ133" s="109"/>
      <c r="FA133" s="88"/>
      <c r="FC133" s="44"/>
      <c r="FD133" s="302"/>
      <c r="FE133" s="87" t="s">
        <v>65</v>
      </c>
      <c r="FF133" s="95" t="s">
        <v>60</v>
      </c>
      <c r="FG133" s="14"/>
      <c r="FH133" s="72">
        <v>0</v>
      </c>
      <c r="FI133" s="496">
        <f t="shared" si="1210"/>
        <v>0</v>
      </c>
      <c r="FJ133" s="10"/>
      <c r="FK133" s="87" t="s">
        <v>100</v>
      </c>
      <c r="FL133" s="8" t="s">
        <v>52</v>
      </c>
      <c r="FM133" s="109">
        <f>FI132</f>
        <v>0</v>
      </c>
      <c r="FN133" s="87" t="s">
        <v>65</v>
      </c>
      <c r="FO133" s="95" t="s">
        <v>60</v>
      </c>
      <c r="FP133" s="14"/>
      <c r="FQ133" s="109"/>
      <c r="FR133" s="109">
        <f t="shared" si="1211"/>
        <v>0</v>
      </c>
      <c r="FS133" s="88"/>
    </row>
    <row r="134" spans="1:175" x14ac:dyDescent="0.25">
      <c r="EK134" s="44"/>
      <c r="EL134" s="302"/>
      <c r="EM134" s="87" t="s">
        <v>90</v>
      </c>
      <c r="EN134" s="95" t="s">
        <v>111</v>
      </c>
      <c r="EO134" s="14"/>
      <c r="EP134" s="72">
        <v>0</v>
      </c>
      <c r="EQ134" s="496">
        <f t="shared" ref="EQ134:EQ144" si="1236">EM$133*EN$133*EP134</f>
        <v>0</v>
      </c>
      <c r="ER134" s="10"/>
      <c r="ES134" s="175" t="s">
        <v>109</v>
      </c>
      <c r="ET134" s="240">
        <f>IF(EU134=0,0,EZ134/EU134)</f>
        <v>0</v>
      </c>
      <c r="EU134" s="72">
        <f>5.5+(9.6/2/2.75)</f>
        <v>7.2454545454545451</v>
      </c>
      <c r="EV134" s="87" t="s">
        <v>90</v>
      </c>
      <c r="EW134" s="95" t="s">
        <v>111</v>
      </c>
      <c r="EX134" s="14"/>
      <c r="EY134" s="109"/>
      <c r="EZ134" s="109">
        <f t="shared" ref="EZ134:EZ144" si="1237">EZ122+EZ110+EZ98+EQ134+EQ122+EQ110+EQ98</f>
        <v>0</v>
      </c>
      <c r="FA134" s="88"/>
      <c r="FC134" s="44"/>
      <c r="FD134" s="302"/>
      <c r="FE134" s="87" t="s">
        <v>72</v>
      </c>
      <c r="FF134" s="8" t="s">
        <v>154</v>
      </c>
      <c r="FG134" s="61"/>
      <c r="FH134" s="72">
        <v>0</v>
      </c>
      <c r="FI134" s="496">
        <f t="shared" si="1210"/>
        <v>0</v>
      </c>
      <c r="FJ134" s="10"/>
      <c r="FK134" s="87" t="s">
        <v>104</v>
      </c>
      <c r="FL134" s="11" t="s">
        <v>56</v>
      </c>
      <c r="FM134" s="109">
        <f>FI135</f>
        <v>0</v>
      </c>
      <c r="FN134" s="87" t="s">
        <v>72</v>
      </c>
      <c r="FO134" s="8" t="s">
        <v>154</v>
      </c>
      <c r="FP134" s="61"/>
      <c r="FQ134" s="109"/>
      <c r="FR134" s="109">
        <f t="shared" si="1211"/>
        <v>0</v>
      </c>
      <c r="FS134" s="88"/>
    </row>
    <row r="135" spans="1:175" x14ac:dyDescent="0.25">
      <c r="EK135" s="44"/>
      <c r="EL135" s="302"/>
      <c r="EM135" s="87" t="s">
        <v>99</v>
      </c>
      <c r="EN135" s="95" t="s">
        <v>112</v>
      </c>
      <c r="EO135" s="14"/>
      <c r="EP135" s="72">
        <v>0</v>
      </c>
      <c r="EQ135" s="496">
        <f t="shared" si="1236"/>
        <v>0</v>
      </c>
      <c r="ER135" s="10"/>
      <c r="ES135" s="175" t="s">
        <v>109</v>
      </c>
      <c r="ET135" s="240">
        <f>IF(EU135=0,0,EZ135/EU135)</f>
        <v>0</v>
      </c>
      <c r="EU135" s="72">
        <f>1.75+(9.3/2/7.85)</f>
        <v>2.3423566878980893</v>
      </c>
      <c r="EV135" s="87" t="s">
        <v>99</v>
      </c>
      <c r="EW135" s="95" t="s">
        <v>112</v>
      </c>
      <c r="EX135" s="14"/>
      <c r="EY135" s="109"/>
      <c r="EZ135" s="109">
        <f t="shared" si="1237"/>
        <v>0</v>
      </c>
      <c r="FA135" s="88"/>
      <c r="FC135" s="44"/>
      <c r="FD135" s="302"/>
      <c r="FE135" s="236" t="s">
        <v>104</v>
      </c>
      <c r="FF135" s="237" t="s">
        <v>56</v>
      </c>
      <c r="FG135" s="310"/>
      <c r="FH135" s="239">
        <f>IF($EV$90=0,0,$EX$90/$EV$90/6/4/2)</f>
        <v>0</v>
      </c>
      <c r="FI135" s="496">
        <f t="shared" si="1210"/>
        <v>0</v>
      </c>
      <c r="FJ135" s="252" t="str">
        <f>IF(FH135&gt;0,"","CONTROL")</f>
        <v>CONTROL</v>
      </c>
      <c r="FK135" s="8"/>
      <c r="FL135" s="61"/>
      <c r="FM135" s="61"/>
      <c r="FN135" s="87" t="s">
        <v>76</v>
      </c>
      <c r="FO135" s="11" t="s">
        <v>53</v>
      </c>
      <c r="FP135" s="14"/>
      <c r="FQ135" s="109"/>
      <c r="FR135" s="109">
        <f>FR123+FR111+FR99+FI123+FI111+FI99</f>
        <v>0</v>
      </c>
      <c r="FS135" s="88"/>
    </row>
    <row r="136" spans="1:175" x14ac:dyDescent="0.25">
      <c r="EK136" s="44"/>
      <c r="EL136" s="302"/>
      <c r="EM136" s="87" t="s">
        <v>91</v>
      </c>
      <c r="EN136" s="95" t="s">
        <v>321</v>
      </c>
      <c r="EO136" s="14"/>
      <c r="EP136" s="72">
        <v>0</v>
      </c>
      <c r="EQ136" s="496">
        <f t="shared" si="1236"/>
        <v>0</v>
      </c>
      <c r="ER136" s="10"/>
      <c r="ES136" s="175" t="s">
        <v>109</v>
      </c>
      <c r="ET136" s="240">
        <f>IF(EU136=0,0,EZ136/EU136)</f>
        <v>0</v>
      </c>
      <c r="EU136" s="72">
        <v>8.8000000000000007</v>
      </c>
      <c r="EV136" s="87" t="s">
        <v>91</v>
      </c>
      <c r="EW136" s="95" t="s">
        <v>321</v>
      </c>
      <c r="EX136" s="14"/>
      <c r="EY136" s="109"/>
      <c r="EZ136" s="109">
        <f t="shared" si="1237"/>
        <v>0</v>
      </c>
      <c r="FA136" s="88"/>
      <c r="FC136" s="44"/>
      <c r="FD136" s="302"/>
      <c r="FE136" s="87" t="s">
        <v>105</v>
      </c>
      <c r="FF136" s="11" t="s">
        <v>57</v>
      </c>
      <c r="FG136" s="14"/>
      <c r="FH136" s="72">
        <v>25</v>
      </c>
      <c r="FI136" s="496">
        <f t="shared" si="1210"/>
        <v>0</v>
      </c>
      <c r="FJ136" s="10"/>
      <c r="FK136" s="8"/>
      <c r="FL136" s="61"/>
      <c r="FM136" s="61"/>
      <c r="FN136" s="87" t="s">
        <v>105</v>
      </c>
      <c r="FO136" s="11" t="s">
        <v>57</v>
      </c>
      <c r="FP136" s="14"/>
      <c r="FQ136" s="109"/>
      <c r="FR136" s="109">
        <f t="shared" si="1211"/>
        <v>0</v>
      </c>
      <c r="FS136" s="88"/>
    </row>
    <row r="137" spans="1:175" x14ac:dyDescent="0.25">
      <c r="EK137" s="44"/>
      <c r="EL137" s="61"/>
      <c r="EM137" s="87" t="s">
        <v>240</v>
      </c>
      <c r="EN137" s="95" t="s">
        <v>246</v>
      </c>
      <c r="EO137" s="14"/>
      <c r="EP137" s="72">
        <v>0</v>
      </c>
      <c r="EQ137" s="496">
        <f t="shared" si="1236"/>
        <v>0</v>
      </c>
      <c r="ER137" s="61"/>
      <c r="ES137" s="175" t="s">
        <v>109</v>
      </c>
      <c r="ET137" s="240">
        <f>IF(EU137=0,0,EZ137/EU137)</f>
        <v>0</v>
      </c>
      <c r="EU137" s="72">
        <v>6.3</v>
      </c>
      <c r="EV137" s="87" t="s">
        <v>240</v>
      </c>
      <c r="EW137" s="95" t="s">
        <v>246</v>
      </c>
      <c r="EX137" s="14"/>
      <c r="EY137" s="109"/>
      <c r="EZ137" s="109">
        <f t="shared" si="1237"/>
        <v>0</v>
      </c>
      <c r="FA137" s="88"/>
      <c r="FC137" s="110"/>
      <c r="FD137" s="113"/>
      <c r="FE137" s="113"/>
      <c r="FF137" s="113"/>
      <c r="FG137" s="113"/>
      <c r="FH137" s="113"/>
      <c r="FI137" s="113"/>
      <c r="FJ137" s="89"/>
      <c r="FK137" s="90"/>
      <c r="FL137" s="113"/>
      <c r="FM137" s="113"/>
      <c r="FN137" s="176"/>
      <c r="FO137" s="90"/>
      <c r="FP137" s="90"/>
      <c r="FQ137" s="90"/>
      <c r="FR137" s="133">
        <f>SUM(FR126:FR136)+FM132+FM133+FM134</f>
        <v>0</v>
      </c>
      <c r="FS137" s="91" t="s">
        <v>245</v>
      </c>
    </row>
    <row r="138" spans="1:175" x14ac:dyDescent="0.25">
      <c r="EK138" s="44"/>
      <c r="EL138" s="302"/>
      <c r="EM138" s="236" t="s">
        <v>101</v>
      </c>
      <c r="EN138" s="238" t="s">
        <v>322</v>
      </c>
      <c r="EO138" s="238"/>
      <c r="EP138" s="239">
        <v>7.5</v>
      </c>
      <c r="EQ138" s="496">
        <f t="shared" si="1236"/>
        <v>0</v>
      </c>
      <c r="ER138" s="10"/>
      <c r="ES138" s="175" t="s">
        <v>45</v>
      </c>
      <c r="ET138" s="240">
        <f>IF(EU138=0,0,EZ138/EU138)</f>
        <v>0</v>
      </c>
      <c r="EU138" s="72">
        <v>7</v>
      </c>
      <c r="EV138" s="87" t="s">
        <v>96</v>
      </c>
      <c r="EW138" s="8" t="s">
        <v>46</v>
      </c>
      <c r="EX138" s="61"/>
      <c r="EY138" s="109"/>
      <c r="EZ138" s="109">
        <f>EZ126+EZ114+EZ102+EQ126+EQ114+EQ102</f>
        <v>0</v>
      </c>
      <c r="FA138" s="88"/>
      <c r="FB138" s="61"/>
      <c r="FC138" s="87"/>
      <c r="FD138" s="61"/>
      <c r="FE138" s="61"/>
      <c r="FF138" s="61"/>
      <c r="FG138" s="61"/>
      <c r="FH138" s="61"/>
      <c r="FI138" s="61"/>
      <c r="FJ138" s="496"/>
      <c r="FK138" s="10"/>
      <c r="FL138" s="10"/>
      <c r="FM138" s="10"/>
      <c r="FN138" s="10"/>
      <c r="FO138" s="119"/>
      <c r="FP138" s="118"/>
      <c r="FQ138" s="10"/>
      <c r="FR138" s="8"/>
      <c r="FS138" s="61"/>
    </row>
    <row r="139" spans="1:175" x14ac:dyDescent="0.25">
      <c r="EK139" s="44"/>
      <c r="EL139" s="302"/>
      <c r="EM139" s="87" t="s">
        <v>73</v>
      </c>
      <c r="EN139" s="8" t="s">
        <v>129</v>
      </c>
      <c r="EO139" s="61"/>
      <c r="EP139" s="72">
        <v>0</v>
      </c>
      <c r="EQ139" s="496">
        <f t="shared" si="1236"/>
        <v>0</v>
      </c>
      <c r="ER139" s="10"/>
      <c r="ES139" s="61"/>
      <c r="ET139" s="8"/>
      <c r="EU139" s="61"/>
      <c r="EV139" s="87" t="s">
        <v>73</v>
      </c>
      <c r="EW139" s="8" t="s">
        <v>129</v>
      </c>
      <c r="EX139" s="61"/>
      <c r="EY139" s="109"/>
      <c r="EZ139" s="109">
        <f t="shared" si="1237"/>
        <v>0</v>
      </c>
      <c r="FA139" s="88"/>
      <c r="FB139" s="61"/>
      <c r="FC139" s="87"/>
      <c r="FD139" s="61"/>
      <c r="FE139" s="61"/>
      <c r="FF139" s="61"/>
      <c r="FG139" s="61"/>
      <c r="FH139" s="61"/>
      <c r="FI139" s="61"/>
      <c r="FJ139" s="496"/>
      <c r="FK139" s="10"/>
      <c r="FL139" s="10"/>
      <c r="FM139" s="10"/>
      <c r="FN139" s="10"/>
      <c r="FO139" s="119"/>
      <c r="FP139" s="118"/>
      <c r="FQ139" s="10"/>
      <c r="FR139" s="8"/>
      <c r="FS139" s="61"/>
    </row>
    <row r="140" spans="1:175" x14ac:dyDescent="0.25">
      <c r="EK140" s="44"/>
      <c r="EL140" s="302"/>
      <c r="EM140" s="236" t="s">
        <v>100</v>
      </c>
      <c r="EN140" s="238" t="s">
        <v>52</v>
      </c>
      <c r="EO140" s="238"/>
      <c r="EP140" s="239">
        <f>IF($EX$4=0,0,$EX$85/$EX$4*3)</f>
        <v>0</v>
      </c>
      <c r="EQ140" s="496">
        <f t="shared" si="1236"/>
        <v>0</v>
      </c>
      <c r="ER140" s="251" t="str">
        <f>IF(EP140&gt;0,"","CONTROL")</f>
        <v>CONTROL</v>
      </c>
      <c r="ES140" s="87" t="s">
        <v>101</v>
      </c>
      <c r="ET140" s="8" t="s">
        <v>322</v>
      </c>
      <c r="EU140" s="109">
        <f>EQ138</f>
        <v>0</v>
      </c>
      <c r="EV140" s="87" t="s">
        <v>133</v>
      </c>
      <c r="EW140" s="8" t="s">
        <v>132</v>
      </c>
      <c r="EX140" s="61"/>
      <c r="EY140" s="109"/>
      <c r="EZ140" s="109">
        <f>EZ128+EZ116+EZ104+EQ128+EQ116+EQ104</f>
        <v>0</v>
      </c>
      <c r="FA140" s="88"/>
      <c r="FB140" s="61"/>
      <c r="FC140" s="87"/>
      <c r="FD140" s="61"/>
      <c r="FE140" s="61"/>
      <c r="FF140" s="61"/>
      <c r="FG140" s="61"/>
      <c r="FH140" s="61"/>
      <c r="FI140" s="61"/>
      <c r="FJ140" s="496"/>
      <c r="FK140" s="10"/>
      <c r="FL140" s="10"/>
      <c r="FM140" s="10"/>
      <c r="FN140" s="10"/>
      <c r="FO140" s="119"/>
      <c r="FP140" s="118"/>
      <c r="FQ140" s="10"/>
      <c r="FR140" s="8"/>
      <c r="FS140" s="61"/>
    </row>
    <row r="141" spans="1:175" x14ac:dyDescent="0.25">
      <c r="EK141" s="44"/>
      <c r="EL141" s="302"/>
      <c r="EM141" s="87" t="s">
        <v>65</v>
      </c>
      <c r="EN141" s="95" t="s">
        <v>60</v>
      </c>
      <c r="EO141" s="14"/>
      <c r="EP141" s="72">
        <v>0</v>
      </c>
      <c r="EQ141" s="496">
        <f t="shared" si="1236"/>
        <v>0</v>
      </c>
      <c r="ER141" s="10"/>
      <c r="ES141" s="87" t="s">
        <v>100</v>
      </c>
      <c r="ET141" s="8" t="s">
        <v>52</v>
      </c>
      <c r="EU141" s="109">
        <f>EQ140</f>
        <v>0</v>
      </c>
      <c r="EV141" s="87" t="s">
        <v>65</v>
      </c>
      <c r="EW141" s="95" t="s">
        <v>60</v>
      </c>
      <c r="EX141" s="14"/>
      <c r="EY141" s="109"/>
      <c r="EZ141" s="109">
        <f t="shared" si="1237"/>
        <v>0</v>
      </c>
      <c r="FA141" s="88"/>
      <c r="FB141" s="61"/>
      <c r="FC141" s="87"/>
      <c r="FD141" s="61"/>
      <c r="FE141" s="61"/>
      <c r="FF141" s="61"/>
      <c r="FG141" s="61"/>
      <c r="FH141" s="61"/>
      <c r="FI141" s="61"/>
      <c r="FJ141" s="496"/>
      <c r="FK141" s="10"/>
      <c r="FL141" s="10"/>
      <c r="FM141" s="10"/>
      <c r="FN141" s="10"/>
      <c r="FO141" s="119"/>
      <c r="FP141" s="118"/>
      <c r="FQ141" s="10"/>
      <c r="FR141" s="8"/>
      <c r="FS141" s="61"/>
    </row>
    <row r="142" spans="1:175" x14ac:dyDescent="0.25">
      <c r="EK142" s="44"/>
      <c r="EL142" s="302"/>
      <c r="EM142" s="87" t="s">
        <v>72</v>
      </c>
      <c r="EN142" s="8" t="s">
        <v>154</v>
      </c>
      <c r="EO142" s="61"/>
      <c r="EP142" s="72">
        <v>0</v>
      </c>
      <c r="EQ142" s="496">
        <f t="shared" si="1236"/>
        <v>0</v>
      </c>
      <c r="ER142" s="10"/>
      <c r="ES142" s="87" t="s">
        <v>104</v>
      </c>
      <c r="ET142" s="11" t="s">
        <v>56</v>
      </c>
      <c r="EU142" s="109">
        <f>EQ143</f>
        <v>0</v>
      </c>
      <c r="EV142" s="87" t="s">
        <v>72</v>
      </c>
      <c r="EW142" s="8" t="s">
        <v>154</v>
      </c>
      <c r="EX142" s="61"/>
      <c r="EY142" s="109"/>
      <c r="EZ142" s="109">
        <f t="shared" si="1237"/>
        <v>0</v>
      </c>
      <c r="FA142" s="88"/>
      <c r="FB142" s="61"/>
      <c r="FC142" s="87"/>
      <c r="FD142" s="61"/>
      <c r="FE142" s="61"/>
      <c r="FF142" s="61"/>
      <c r="FG142" s="61"/>
      <c r="FH142" s="61"/>
      <c r="FI142" s="61"/>
      <c r="FJ142" s="496"/>
      <c r="FK142" s="10"/>
      <c r="FL142" s="10"/>
      <c r="FM142" s="10"/>
      <c r="FN142" s="10"/>
      <c r="FO142" s="119"/>
      <c r="FP142" s="118"/>
      <c r="FQ142" s="10"/>
      <c r="FR142" s="8"/>
      <c r="FS142" s="61"/>
    </row>
    <row r="143" spans="1:175" x14ac:dyDescent="0.25">
      <c r="EK143" s="44"/>
      <c r="EL143" s="302"/>
      <c r="EM143" s="236" t="s">
        <v>104</v>
      </c>
      <c r="EN143" s="237" t="s">
        <v>56</v>
      </c>
      <c r="EO143" s="310"/>
      <c r="EP143" s="239">
        <f>IF($EV$90=0,0,$EX$90/$EV$90/6/4/2)</f>
        <v>0</v>
      </c>
      <c r="EQ143" s="496">
        <f t="shared" si="1236"/>
        <v>0</v>
      </c>
      <c r="ER143" s="251" t="str">
        <f>IF(EP143&gt;0,"","CONTROL")</f>
        <v>CONTROL</v>
      </c>
      <c r="ES143" s="61"/>
      <c r="ET143" s="8"/>
      <c r="EU143" s="61"/>
      <c r="EV143" s="87" t="s">
        <v>76</v>
      </c>
      <c r="EW143" s="11" t="s">
        <v>53</v>
      </c>
      <c r="EX143" s="14"/>
      <c r="EY143" s="109"/>
      <c r="EZ143" s="109">
        <f>EZ131+EZ119+EZ107+EQ131+EQ119+EQ107</f>
        <v>0</v>
      </c>
      <c r="FA143" s="88"/>
      <c r="FB143" s="61"/>
      <c r="FC143" s="87"/>
      <c r="FD143" s="61"/>
      <c r="FE143" s="61"/>
      <c r="FF143" s="61"/>
      <c r="FG143" s="61"/>
      <c r="FH143" s="61"/>
      <c r="FI143" s="61"/>
      <c r="FJ143" s="496"/>
      <c r="FK143" s="10"/>
      <c r="FL143" s="10"/>
      <c r="FM143" s="10"/>
      <c r="FN143" s="10"/>
      <c r="FO143" s="119"/>
      <c r="FP143" s="118"/>
      <c r="FQ143" s="10"/>
      <c r="FR143" s="8"/>
      <c r="FS143" s="61"/>
    </row>
    <row r="144" spans="1:175" x14ac:dyDescent="0.25">
      <c r="EK144" s="44"/>
      <c r="EL144" s="302"/>
      <c r="EM144" s="87" t="s">
        <v>105</v>
      </c>
      <c r="EN144" s="11" t="s">
        <v>57</v>
      </c>
      <c r="EO144" s="14"/>
      <c r="EP144" s="72">
        <v>25</v>
      </c>
      <c r="EQ144" s="496">
        <f t="shared" si="1236"/>
        <v>0</v>
      </c>
      <c r="ER144" s="10"/>
      <c r="ES144" s="61"/>
      <c r="ET144" s="8"/>
      <c r="EU144" s="61"/>
      <c r="EV144" s="87" t="s">
        <v>105</v>
      </c>
      <c r="EW144" s="11" t="s">
        <v>57</v>
      </c>
      <c r="EX144" s="14"/>
      <c r="EY144" s="109"/>
      <c r="EZ144" s="109">
        <f t="shared" si="1237"/>
        <v>0</v>
      </c>
      <c r="FA144" s="88"/>
      <c r="FB144" s="61"/>
      <c r="FC144" s="87"/>
      <c r="FD144" s="61"/>
      <c r="FE144" s="61"/>
      <c r="FF144" s="61"/>
      <c r="FG144" s="61"/>
      <c r="FH144" s="61"/>
      <c r="FI144" s="61"/>
      <c r="FJ144" s="496"/>
      <c r="FK144" s="10"/>
      <c r="FL144" s="10"/>
      <c r="FM144" s="10"/>
      <c r="FN144" s="10"/>
      <c r="FO144" s="119"/>
      <c r="FP144" s="118"/>
      <c r="FQ144" s="10"/>
      <c r="FR144" s="8"/>
      <c r="FS144" s="61"/>
    </row>
    <row r="145" spans="141:175" x14ac:dyDescent="0.25">
      <c r="EK145" s="110"/>
      <c r="EL145" s="113"/>
      <c r="EM145" s="113"/>
      <c r="EN145" s="113"/>
      <c r="EO145" s="113"/>
      <c r="EP145" s="113"/>
      <c r="EQ145" s="113"/>
      <c r="ER145" s="89"/>
      <c r="ES145" s="176"/>
      <c r="ET145" s="113"/>
      <c r="EU145" s="90"/>
      <c r="EV145" s="90"/>
      <c r="EW145" s="90"/>
      <c r="EX145" s="90"/>
      <c r="EY145" s="90"/>
      <c r="EZ145" s="133">
        <f>SUM(EZ134:EZ144)+EU140+EU141+EU142</f>
        <v>0</v>
      </c>
      <c r="FA145" s="91" t="s">
        <v>245</v>
      </c>
      <c r="FB145" s="61"/>
      <c r="FC145" s="87"/>
      <c r="FD145" s="61"/>
      <c r="FE145" s="61"/>
      <c r="FF145" s="61"/>
      <c r="FG145" s="61"/>
      <c r="FH145" s="61"/>
      <c r="FI145" s="61"/>
      <c r="FJ145" s="496"/>
      <c r="FK145" s="10"/>
      <c r="FL145" s="10"/>
      <c r="FM145" s="10"/>
      <c r="FN145" s="10"/>
      <c r="FO145" s="119"/>
      <c r="FP145" s="118"/>
      <c r="FQ145" s="10"/>
      <c r="FR145" s="8"/>
      <c r="FS145" s="61"/>
    </row>
  </sheetData>
  <mergeCells count="527">
    <mergeCell ref="BH78:BI78"/>
    <mergeCell ref="BT78:BU78"/>
    <mergeCell ref="BV78:BW78"/>
    <mergeCell ref="CH78:CI78"/>
    <mergeCell ref="CJ78:CK78"/>
    <mergeCell ref="L86:M86"/>
    <mergeCell ref="Z86:AA86"/>
    <mergeCell ref="AN86:AO86"/>
    <mergeCell ref="BB86:BC86"/>
    <mergeCell ref="BP86:BQ86"/>
    <mergeCell ref="CD86:CE86"/>
    <mergeCell ref="BH79:BI79"/>
    <mergeCell ref="BT79:BU79"/>
    <mergeCell ref="BV79:BW79"/>
    <mergeCell ref="CH79:CI79"/>
    <mergeCell ref="CJ79:CK79"/>
    <mergeCell ref="EN39:EO39"/>
    <mergeCell ref="EN40:EO40"/>
    <mergeCell ref="EN41:EO41"/>
    <mergeCell ref="EN42:EO42"/>
    <mergeCell ref="EN43:EO43"/>
    <mergeCell ref="EN44:EO44"/>
    <mergeCell ref="EU3:EV3"/>
    <mergeCell ref="FP3:FQ3"/>
    <mergeCell ref="FL5:FM5"/>
    <mergeCell ref="EY5:EZ5"/>
    <mergeCell ref="EN45:EO45"/>
    <mergeCell ref="EN46:EO46"/>
    <mergeCell ref="EN47:EO47"/>
    <mergeCell ref="EN48:EO48"/>
    <mergeCell ref="D62:E62"/>
    <mergeCell ref="R62:S62"/>
    <mergeCell ref="AF62:AG62"/>
    <mergeCell ref="AT62:AU62"/>
    <mergeCell ref="BH62:BI62"/>
    <mergeCell ref="BV62:BW62"/>
    <mergeCell ref="CJ62:CK62"/>
    <mergeCell ref="CX62:CY62"/>
    <mergeCell ref="DL62:DM62"/>
    <mergeCell ref="DZ62:EA62"/>
    <mergeCell ref="L62:M62"/>
    <mergeCell ref="Z62:AA62"/>
    <mergeCell ref="AN62:AO62"/>
    <mergeCell ref="BB62:BC62"/>
    <mergeCell ref="BP62:BQ62"/>
    <mergeCell ref="CD62:CE62"/>
    <mergeCell ref="CR62:CS62"/>
    <mergeCell ref="DF62:DG62"/>
    <mergeCell ref="DT62:DU62"/>
    <mergeCell ref="EH62:EI62"/>
    <mergeCell ref="B63:C63"/>
    <mergeCell ref="D63:E63"/>
    <mergeCell ref="P63:Q63"/>
    <mergeCell ref="R63:S63"/>
    <mergeCell ref="AD63:AE63"/>
    <mergeCell ref="AF63:AG63"/>
    <mergeCell ref="DX63:DY63"/>
    <mergeCell ref="DZ63:EA63"/>
    <mergeCell ref="B64:C64"/>
    <mergeCell ref="D64:E64"/>
    <mergeCell ref="P64:Q64"/>
    <mergeCell ref="R64:S64"/>
    <mergeCell ref="AD64:AE64"/>
    <mergeCell ref="AF64:AG64"/>
    <mergeCell ref="AR64:AS64"/>
    <mergeCell ref="AT64:AU64"/>
    <mergeCell ref="CH63:CI63"/>
    <mergeCell ref="CJ63:CK63"/>
    <mergeCell ref="CV63:CW63"/>
    <mergeCell ref="CX63:CY63"/>
    <mergeCell ref="DJ63:DK63"/>
    <mergeCell ref="DL63:DM63"/>
    <mergeCell ref="AR63:AS63"/>
    <mergeCell ref="AT63:AU63"/>
    <mergeCell ref="BF63:BG63"/>
    <mergeCell ref="BH63:BI63"/>
    <mergeCell ref="BT63:BU63"/>
    <mergeCell ref="BV63:BW63"/>
    <mergeCell ref="CV64:CW64"/>
    <mergeCell ref="CX64:CY64"/>
    <mergeCell ref="DJ64:DK64"/>
    <mergeCell ref="DL64:DM64"/>
    <mergeCell ref="DX64:DY64"/>
    <mergeCell ref="DZ64:EA64"/>
    <mergeCell ref="BF64:BG64"/>
    <mergeCell ref="BH64:BI64"/>
    <mergeCell ref="BT64:BU64"/>
    <mergeCell ref="BV64:BW64"/>
    <mergeCell ref="CH64:CI64"/>
    <mergeCell ref="CJ64:CK64"/>
    <mergeCell ref="B66:C66"/>
    <mergeCell ref="D66:E66"/>
    <mergeCell ref="P66:Q66"/>
    <mergeCell ref="R66:S66"/>
    <mergeCell ref="AD66:AE66"/>
    <mergeCell ref="AF66:AG66"/>
    <mergeCell ref="AR66:AS66"/>
    <mergeCell ref="AT66:AU66"/>
    <mergeCell ref="CH65:CI65"/>
    <mergeCell ref="AR65:AS65"/>
    <mergeCell ref="AT65:AU65"/>
    <mergeCell ref="BF65:BG65"/>
    <mergeCell ref="BH65:BI65"/>
    <mergeCell ref="BT65:BU65"/>
    <mergeCell ref="BV65:BW65"/>
    <mergeCell ref="B65:C65"/>
    <mergeCell ref="D65:E65"/>
    <mergeCell ref="P65:Q65"/>
    <mergeCell ref="R65:S65"/>
    <mergeCell ref="AD65:AE65"/>
    <mergeCell ref="AF65:AG65"/>
    <mergeCell ref="DZ66:EA66"/>
    <mergeCell ref="BF66:BG66"/>
    <mergeCell ref="BH66:BI66"/>
    <mergeCell ref="BT66:BU66"/>
    <mergeCell ref="BV66:BW66"/>
    <mergeCell ref="CH66:CI66"/>
    <mergeCell ref="CJ66:CK66"/>
    <mergeCell ref="DX65:DY65"/>
    <mergeCell ref="DZ65:EA65"/>
    <mergeCell ref="CJ65:CK65"/>
    <mergeCell ref="CV65:CW65"/>
    <mergeCell ref="CX65:CY65"/>
    <mergeCell ref="DJ65:DK65"/>
    <mergeCell ref="DL65:DM65"/>
    <mergeCell ref="P67:Q67"/>
    <mergeCell ref="R67:S67"/>
    <mergeCell ref="AD67:AE67"/>
    <mergeCell ref="AF67:AG67"/>
    <mergeCell ref="CV66:CW66"/>
    <mergeCell ref="CX66:CY66"/>
    <mergeCell ref="DJ66:DK66"/>
    <mergeCell ref="DL66:DM66"/>
    <mergeCell ref="DX66:DY66"/>
    <mergeCell ref="DX67:DY67"/>
    <mergeCell ref="DZ67:EA67"/>
    <mergeCell ref="B68:C68"/>
    <mergeCell ref="D68:E68"/>
    <mergeCell ref="P68:Q68"/>
    <mergeCell ref="R68:S68"/>
    <mergeCell ref="AD68:AE68"/>
    <mergeCell ref="AF68:AG68"/>
    <mergeCell ref="AR68:AS68"/>
    <mergeCell ref="AT68:AU68"/>
    <mergeCell ref="CH67:CI67"/>
    <mergeCell ref="CJ67:CK67"/>
    <mergeCell ref="CV67:CW67"/>
    <mergeCell ref="CX67:CY67"/>
    <mergeCell ref="DJ67:DK67"/>
    <mergeCell ref="DL67:DM67"/>
    <mergeCell ref="AR67:AS67"/>
    <mergeCell ref="AT67:AU67"/>
    <mergeCell ref="BF67:BG67"/>
    <mergeCell ref="BH67:BI67"/>
    <mergeCell ref="BT67:BU67"/>
    <mergeCell ref="BV67:BW67"/>
    <mergeCell ref="B67:C67"/>
    <mergeCell ref="D67:E67"/>
    <mergeCell ref="CV68:CW68"/>
    <mergeCell ref="CX68:CY68"/>
    <mergeCell ref="DJ68:DK68"/>
    <mergeCell ref="DL68:DM68"/>
    <mergeCell ref="DX68:DY68"/>
    <mergeCell ref="DZ68:EA68"/>
    <mergeCell ref="BF68:BG68"/>
    <mergeCell ref="BH68:BI68"/>
    <mergeCell ref="BT68:BU68"/>
    <mergeCell ref="BV68:BW68"/>
    <mergeCell ref="CH68:CI68"/>
    <mergeCell ref="CJ68:CK68"/>
    <mergeCell ref="B70:C70"/>
    <mergeCell ref="D70:E70"/>
    <mergeCell ref="P70:Q70"/>
    <mergeCell ref="R70:S70"/>
    <mergeCell ref="AD70:AE70"/>
    <mergeCell ref="AF70:AG70"/>
    <mergeCell ref="AR70:AS70"/>
    <mergeCell ref="AT70:AU70"/>
    <mergeCell ref="CH69:CI69"/>
    <mergeCell ref="AR69:AS69"/>
    <mergeCell ref="AT69:AU69"/>
    <mergeCell ref="BF69:BG69"/>
    <mergeCell ref="BH69:BI69"/>
    <mergeCell ref="BT69:BU69"/>
    <mergeCell ref="BV69:BW69"/>
    <mergeCell ref="B69:C69"/>
    <mergeCell ref="D69:E69"/>
    <mergeCell ref="P69:Q69"/>
    <mergeCell ref="R69:S69"/>
    <mergeCell ref="AD69:AE69"/>
    <mergeCell ref="AF69:AG69"/>
    <mergeCell ref="DZ70:EA70"/>
    <mergeCell ref="BF70:BG70"/>
    <mergeCell ref="BH70:BI70"/>
    <mergeCell ref="BT70:BU70"/>
    <mergeCell ref="BV70:BW70"/>
    <mergeCell ref="CH70:CI70"/>
    <mergeCell ref="CJ70:CK70"/>
    <mergeCell ref="DX69:DY69"/>
    <mergeCell ref="DZ69:EA69"/>
    <mergeCell ref="CJ69:CK69"/>
    <mergeCell ref="CV69:CW69"/>
    <mergeCell ref="CX69:CY69"/>
    <mergeCell ref="DJ69:DK69"/>
    <mergeCell ref="DL69:DM69"/>
    <mergeCell ref="P71:Q71"/>
    <mergeCell ref="R71:S71"/>
    <mergeCell ref="AD71:AE71"/>
    <mergeCell ref="AF71:AG71"/>
    <mergeCell ref="CV70:CW70"/>
    <mergeCell ref="CX70:CY70"/>
    <mergeCell ref="DJ70:DK70"/>
    <mergeCell ref="DL70:DM70"/>
    <mergeCell ref="DX70:DY70"/>
    <mergeCell ref="DX71:DY71"/>
    <mergeCell ref="DZ71:EA71"/>
    <mergeCell ref="B72:C72"/>
    <mergeCell ref="D72:E72"/>
    <mergeCell ref="P72:Q72"/>
    <mergeCell ref="R72:S72"/>
    <mergeCell ref="AD72:AE72"/>
    <mergeCell ref="AF72:AG72"/>
    <mergeCell ref="AR72:AS72"/>
    <mergeCell ref="AT72:AU72"/>
    <mergeCell ref="CH71:CI71"/>
    <mergeCell ref="CJ71:CK71"/>
    <mergeCell ref="CV71:CW71"/>
    <mergeCell ref="CX71:CY71"/>
    <mergeCell ref="DJ71:DK71"/>
    <mergeCell ref="DL71:DM71"/>
    <mergeCell ref="AR71:AS71"/>
    <mergeCell ref="AT71:AU71"/>
    <mergeCell ref="BF71:BG71"/>
    <mergeCell ref="BH71:BI71"/>
    <mergeCell ref="BT71:BU71"/>
    <mergeCell ref="BV71:BW71"/>
    <mergeCell ref="B71:C71"/>
    <mergeCell ref="D71:E71"/>
    <mergeCell ref="CV72:CW72"/>
    <mergeCell ref="DJ72:DK72"/>
    <mergeCell ref="DL72:DM72"/>
    <mergeCell ref="DX72:DY72"/>
    <mergeCell ref="DZ72:EA72"/>
    <mergeCell ref="BF72:BG72"/>
    <mergeCell ref="BH72:BI72"/>
    <mergeCell ref="BT72:BU72"/>
    <mergeCell ref="BV72:BW72"/>
    <mergeCell ref="CH72:CI72"/>
    <mergeCell ref="CJ72:CK72"/>
    <mergeCell ref="BT73:BU73"/>
    <mergeCell ref="BV73:BW73"/>
    <mergeCell ref="B73:C73"/>
    <mergeCell ref="D73:E73"/>
    <mergeCell ref="P73:Q73"/>
    <mergeCell ref="R73:S73"/>
    <mergeCell ref="AD73:AE73"/>
    <mergeCell ref="AF73:AG73"/>
    <mergeCell ref="CX72:CY72"/>
    <mergeCell ref="BT74:BU74"/>
    <mergeCell ref="BV74:BW74"/>
    <mergeCell ref="CH74:CI74"/>
    <mergeCell ref="CJ74:CK74"/>
    <mergeCell ref="DX73:DY73"/>
    <mergeCell ref="DZ73:EA73"/>
    <mergeCell ref="B74:C74"/>
    <mergeCell ref="D74:E74"/>
    <mergeCell ref="P74:Q74"/>
    <mergeCell ref="R74:S74"/>
    <mergeCell ref="AD74:AE74"/>
    <mergeCell ref="AF74:AG74"/>
    <mergeCell ref="AR74:AS74"/>
    <mergeCell ref="AT74:AU74"/>
    <mergeCell ref="CH73:CI73"/>
    <mergeCell ref="CJ73:CK73"/>
    <mergeCell ref="CV73:CW73"/>
    <mergeCell ref="CX73:CY73"/>
    <mergeCell ref="DJ73:DK73"/>
    <mergeCell ref="DL73:DM73"/>
    <mergeCell ref="AR73:AS73"/>
    <mergeCell ref="AT73:AU73"/>
    <mergeCell ref="BF73:BG73"/>
    <mergeCell ref="BH73:BI73"/>
    <mergeCell ref="FJ85:FJ86"/>
    <mergeCell ref="FP85:FP86"/>
    <mergeCell ref="CV74:CW74"/>
    <mergeCell ref="CX74:CY74"/>
    <mergeCell ref="DJ74:DK74"/>
    <mergeCell ref="DL74:DM74"/>
    <mergeCell ref="DX74:DY74"/>
    <mergeCell ref="DZ74:EA74"/>
    <mergeCell ref="EH86:EI86"/>
    <mergeCell ref="DX76:DY76"/>
    <mergeCell ref="DZ76:EA76"/>
    <mergeCell ref="DX77:DY77"/>
    <mergeCell ref="DZ77:EA77"/>
    <mergeCell ref="CV78:CW78"/>
    <mergeCell ref="CX78:CY78"/>
    <mergeCell ref="DJ78:DK78"/>
    <mergeCell ref="DL78:DM78"/>
    <mergeCell ref="DX78:DY78"/>
    <mergeCell ref="DZ78:EA78"/>
    <mergeCell ref="DX79:DY79"/>
    <mergeCell ref="DZ79:EA79"/>
    <mergeCell ref="DF86:DG86"/>
    <mergeCell ref="DT86:DU86"/>
    <mergeCell ref="CV79:CW79"/>
    <mergeCell ref="EN49:EO49"/>
    <mergeCell ref="EN50:EO50"/>
    <mergeCell ref="EN51:EO51"/>
    <mergeCell ref="EN52:EO52"/>
    <mergeCell ref="EN53:EO53"/>
    <mergeCell ref="EN54:EO54"/>
    <mergeCell ref="EN55:EO55"/>
    <mergeCell ref="EN56:EO56"/>
    <mergeCell ref="EN57:EO57"/>
    <mergeCell ref="EN58:EO58"/>
    <mergeCell ref="EN59:EO59"/>
    <mergeCell ref="B75:C75"/>
    <mergeCell ref="D75:E75"/>
    <mergeCell ref="P75:Q75"/>
    <mergeCell ref="R75:S75"/>
    <mergeCell ref="AD75:AE75"/>
    <mergeCell ref="AF75:AG75"/>
    <mergeCell ref="AR75:AS75"/>
    <mergeCell ref="AT75:AU75"/>
    <mergeCell ref="BF75:BG75"/>
    <mergeCell ref="BH75:BI75"/>
    <mergeCell ref="BT75:BU75"/>
    <mergeCell ref="BV75:BW75"/>
    <mergeCell ref="CH75:CI75"/>
    <mergeCell ref="CJ75:CK75"/>
    <mergeCell ref="CV75:CW75"/>
    <mergeCell ref="CX75:CY75"/>
    <mergeCell ref="DJ75:DK75"/>
    <mergeCell ref="DL75:DM75"/>
    <mergeCell ref="DX75:DY75"/>
    <mergeCell ref="DZ75:EA75"/>
    <mergeCell ref="BF74:BG74"/>
    <mergeCell ref="BH74:BI74"/>
    <mergeCell ref="B76:C76"/>
    <mergeCell ref="D76:E76"/>
    <mergeCell ref="P76:Q76"/>
    <mergeCell ref="R76:S76"/>
    <mergeCell ref="AD76:AE76"/>
    <mergeCell ref="AF76:AG76"/>
    <mergeCell ref="AR76:AS76"/>
    <mergeCell ref="AT76:AU76"/>
    <mergeCell ref="BF76:BG76"/>
    <mergeCell ref="BH76:BI76"/>
    <mergeCell ref="BT76:BU76"/>
    <mergeCell ref="BV76:BW76"/>
    <mergeCell ref="CH76:CI76"/>
    <mergeCell ref="CJ76:CK76"/>
    <mergeCell ref="CV76:CW76"/>
    <mergeCell ref="CX76:CY76"/>
    <mergeCell ref="DJ76:DK76"/>
    <mergeCell ref="DL76:DM76"/>
    <mergeCell ref="B77:C77"/>
    <mergeCell ref="D77:E77"/>
    <mergeCell ref="P77:Q77"/>
    <mergeCell ref="R77:S77"/>
    <mergeCell ref="AD77:AE77"/>
    <mergeCell ref="AF77:AG77"/>
    <mergeCell ref="AR77:AS77"/>
    <mergeCell ref="AT77:AU77"/>
    <mergeCell ref="BF77:BG77"/>
    <mergeCell ref="BH77:BI77"/>
    <mergeCell ref="BT77:BU77"/>
    <mergeCell ref="BV77:BW77"/>
    <mergeCell ref="CH77:CI77"/>
    <mergeCell ref="CJ77:CK77"/>
    <mergeCell ref="CV77:CW77"/>
    <mergeCell ref="CX77:CY77"/>
    <mergeCell ref="DJ77:DK77"/>
    <mergeCell ref="DL77:DM77"/>
    <mergeCell ref="B78:C78"/>
    <mergeCell ref="D78:E78"/>
    <mergeCell ref="P78:Q78"/>
    <mergeCell ref="R78:S78"/>
    <mergeCell ref="AD78:AE78"/>
    <mergeCell ref="AF78:AG78"/>
    <mergeCell ref="AR78:AS78"/>
    <mergeCell ref="AT78:AU78"/>
    <mergeCell ref="BF78:BG78"/>
    <mergeCell ref="B79:C79"/>
    <mergeCell ref="D79:E79"/>
    <mergeCell ref="P79:Q79"/>
    <mergeCell ref="R79:S79"/>
    <mergeCell ref="AD79:AE79"/>
    <mergeCell ref="AF79:AG79"/>
    <mergeCell ref="AR79:AS79"/>
    <mergeCell ref="AT79:AU79"/>
    <mergeCell ref="BF79:BG79"/>
    <mergeCell ref="CX79:CY79"/>
    <mergeCell ref="DJ79:DK79"/>
    <mergeCell ref="DL79:DM79"/>
    <mergeCell ref="BV80:BW80"/>
    <mergeCell ref="CH80:CI80"/>
    <mergeCell ref="CJ80:CK80"/>
    <mergeCell ref="CV80:CW80"/>
    <mergeCell ref="CX80:CY80"/>
    <mergeCell ref="DJ80:DK80"/>
    <mergeCell ref="DL80:DM80"/>
    <mergeCell ref="B80:C80"/>
    <mergeCell ref="D80:E80"/>
    <mergeCell ref="P80:Q80"/>
    <mergeCell ref="R80:S80"/>
    <mergeCell ref="AD80:AE80"/>
    <mergeCell ref="AF80:AG80"/>
    <mergeCell ref="AR80:AS80"/>
    <mergeCell ref="AT80:AU80"/>
    <mergeCell ref="BF80:BG80"/>
    <mergeCell ref="DX80:DY80"/>
    <mergeCell ref="DZ80:EA80"/>
    <mergeCell ref="B81:C81"/>
    <mergeCell ref="D81:E81"/>
    <mergeCell ref="P81:Q81"/>
    <mergeCell ref="R81:S81"/>
    <mergeCell ref="AD81:AE81"/>
    <mergeCell ref="AF81:AG81"/>
    <mergeCell ref="AR81:AS81"/>
    <mergeCell ref="AT81:AU81"/>
    <mergeCell ref="BF81:BG81"/>
    <mergeCell ref="BH81:BI81"/>
    <mergeCell ref="BT81:BU81"/>
    <mergeCell ref="BV81:BW81"/>
    <mergeCell ref="CH81:CI81"/>
    <mergeCell ref="CJ81:CK81"/>
    <mergeCell ref="CV81:CW81"/>
    <mergeCell ref="CX81:CY81"/>
    <mergeCell ref="DJ81:DK81"/>
    <mergeCell ref="DL81:DM81"/>
    <mergeCell ref="DX81:DY81"/>
    <mergeCell ref="DZ81:EA81"/>
    <mergeCell ref="BH80:BI80"/>
    <mergeCell ref="BT80:BU80"/>
    <mergeCell ref="B82:C82"/>
    <mergeCell ref="D82:E82"/>
    <mergeCell ref="P82:Q82"/>
    <mergeCell ref="R82:S82"/>
    <mergeCell ref="AD82:AE82"/>
    <mergeCell ref="AF82:AG82"/>
    <mergeCell ref="AR82:AS82"/>
    <mergeCell ref="AT82:AU82"/>
    <mergeCell ref="BF82:BG82"/>
    <mergeCell ref="DX82:DY82"/>
    <mergeCell ref="DZ82:EA82"/>
    <mergeCell ref="L83:M83"/>
    <mergeCell ref="Z83:AA83"/>
    <mergeCell ref="AN83:AO83"/>
    <mergeCell ref="BB83:BC83"/>
    <mergeCell ref="BP83:BQ83"/>
    <mergeCell ref="CD83:CE83"/>
    <mergeCell ref="CR83:CS83"/>
    <mergeCell ref="DF83:DG83"/>
    <mergeCell ref="DT83:DU83"/>
    <mergeCell ref="BH82:BI82"/>
    <mergeCell ref="BT82:BU82"/>
    <mergeCell ref="BV82:BW82"/>
    <mergeCell ref="CH82:CI82"/>
    <mergeCell ref="CJ82:CK82"/>
    <mergeCell ref="CV82:CW82"/>
    <mergeCell ref="CX82:CY82"/>
    <mergeCell ref="DJ82:DK82"/>
    <mergeCell ref="DL82:DM82"/>
    <mergeCell ref="EH83:EI83"/>
    <mergeCell ref="L89:M89"/>
    <mergeCell ref="Z89:AA89"/>
    <mergeCell ref="AN89:AO89"/>
    <mergeCell ref="BB89:BC89"/>
    <mergeCell ref="BP89:BQ89"/>
    <mergeCell ref="CD89:CE89"/>
    <mergeCell ref="CR89:CS89"/>
    <mergeCell ref="DF89:DG89"/>
    <mergeCell ref="DT89:DU89"/>
    <mergeCell ref="EH89:EI89"/>
    <mergeCell ref="CR86:CS86"/>
    <mergeCell ref="BP94:BQ94"/>
    <mergeCell ref="CD94:CE94"/>
    <mergeCell ref="CR94:CS94"/>
    <mergeCell ref="DF94:DG94"/>
    <mergeCell ref="DT94:DU94"/>
    <mergeCell ref="EH94:EI94"/>
    <mergeCell ref="L96:M96"/>
    <mergeCell ref="Z96:AA96"/>
    <mergeCell ref="AN96:AO96"/>
    <mergeCell ref="BB96:BC96"/>
    <mergeCell ref="BP96:BQ96"/>
    <mergeCell ref="CD96:CE96"/>
    <mergeCell ref="CR96:CS96"/>
    <mergeCell ref="DF96:DG96"/>
    <mergeCell ref="DT96:DU96"/>
    <mergeCell ref="EH96:EI96"/>
    <mergeCell ref="L94:M94"/>
    <mergeCell ref="Z94:AA94"/>
    <mergeCell ref="AN94:AO94"/>
    <mergeCell ref="BB94:BC94"/>
    <mergeCell ref="EH105:EI105"/>
    <mergeCell ref="L107:M107"/>
    <mergeCell ref="Z107:AA107"/>
    <mergeCell ref="AN107:AO107"/>
    <mergeCell ref="BB107:BC107"/>
    <mergeCell ref="BP107:BQ107"/>
    <mergeCell ref="CD107:CE107"/>
    <mergeCell ref="CR107:CS107"/>
    <mergeCell ref="DF107:DG107"/>
    <mergeCell ref="DT107:DU107"/>
    <mergeCell ref="EH107:EI107"/>
    <mergeCell ref="L105:M105"/>
    <mergeCell ref="Z105:AA105"/>
    <mergeCell ref="AN105:AO105"/>
    <mergeCell ref="BB105:BC105"/>
    <mergeCell ref="BP105:BQ105"/>
    <mergeCell ref="CD105:CE105"/>
    <mergeCell ref="CR105:CS105"/>
    <mergeCell ref="DF105:DG105"/>
    <mergeCell ref="DT105:DU105"/>
    <mergeCell ref="EH109:EI109"/>
    <mergeCell ref="L109:M109"/>
    <mergeCell ref="Z109:AA109"/>
    <mergeCell ref="AN109:AO109"/>
    <mergeCell ref="BB109:BC109"/>
    <mergeCell ref="BP109:BQ109"/>
    <mergeCell ref="CD109:CE109"/>
    <mergeCell ref="CR109:CS109"/>
    <mergeCell ref="DF109:DG109"/>
    <mergeCell ref="DT109:DU109"/>
  </mergeCells>
  <dataValidations count="3">
    <dataValidation type="custom" allowBlank="1" showInputMessage="1" showErrorMessage="1" errorTitle="Focchi massage" error="Accepted only  ref" sqref="FC85">
      <formula1>"ref"</formula1>
    </dataValidation>
    <dataValidation type="decimal" allowBlank="1" showInputMessage="1" showErrorMessage="1" errorTitle="Focchi." error="No, You can't." sqref="EP134:EP144 ET81:ET83 ET85:ET86 ET88 ET90 ET92 ET61:ET79 ET40:ET59 ET9:ET13 FJ19:FJ26 FJ6:FJ17 FN89:FO89 FJ54:FJ57 EV97:EW97 FN101:FO101 FN113:FO113 FH90:FH100 FH102:FH112 FE89:FF89 FE101:FF101 FE113:FF113 FH114:FH124 FE125:FF125 FH126:FH136 FM126:FM130 EM133:EN133 FQ114:FQ124 FQ102:FQ112 EM97:EN97 FQ90:FQ100 FJ41:FJ52 EM121:EN121 FJ76 EM109:EN109 ES4:ET4 FJ28:FJ39 ET6:ET7 ET15:ET38 FO4 FE6:FG17 FE19:FG26 FE28:FG39 FE41:FG52 FE54:FG57 FE59:FG62 FE64:FG69 FE71:FG74 EY98:EY108 FE76:FG76 EY110:EY120 EY122:EY132 EU134:EU138 EP122:EP132 EP110:EP120 EP98:EP108 EV121:EW121 EV109:EW109 FE78:FG78 FE80:FG81 FJ80:FJ81 FJ78 FJ71:FJ74 FJ64:FJ69 FJ59:FJ62 V120 T120 V118 V116 T116 R116 U115:U116 S114:U114 T113:V113 V106:V111 S106:T111 V100:V104 T100:T104 V95:V98 R95:S98 Q2 R45:S52 Q5:S11 Q90:S93 D45:E52 T4 T45:V61 Q87:S88 Q84:S85 Q22 S17:T17 R18 S19:T19 R20 S21:T22 U15 V17:V22 V4 R25:S31 U28 R33:S33 U33:V35 V84:V93 R37:T37 T42:T43 R43:S43 H63:H82 U38:U42 V14:V15 V24 T63:T82 CW2 C2 U126:U128 S126 S124:T125 G126:G128 E126 E124:F125 H84:H93 H122 F120 H118 H116 F116 D116 G115:G116 E114:G114 F113:H113 H106:H111 E106:F111 H100:H104 F100:F104 H95:H98 D95:E98 C90:E93 C87:E88 C84:E85 H120 F45:H61 V122 F4 H4 C22 E17:F17 D18 E19:F19 D20 E21:F22 G15 H17:H22 H14:H15 D25:E31 G28 D33:E33 G33:H35 D37:F37 F42:F43 D43:E43 G38:G42 H24 H37:H43 C5:E11 V37:V43 F63:F82 DK2 DY2 DP63:DP82 AE2 AS2 BG2 BU2 CI2 AJ120 AX120 BL120 BZ120 CN120 DB120 DP120 ED120 AH120 AV120 BJ120 BX120 CL120 CZ120 DN120 EB120 AJ118 AX118 BL118 BZ118 CN118 DB118 DP118 ED118 AJ116 AX116 BL116 BZ116 CN116 DB116 DP116 ED116 AH116 AV116 BJ116 BX116 CL116 CZ116 DN116 EB116 AF116 AT116 BH116 BV116 CJ116 CX116 DL116 DZ116 AI115:AI116 AW115:AW116 BK115:BK116 BY115:BY116 CM115:CM116 DA115:DA116 DO115:DO116 EC115:EC116 AG114:AI114 AU114:AW114 BI114:BK114 BW114:BY114 CK114:CM114 CY114:DA114 DM114:DO114 EA114:EC114 AH113:AJ113 AV113:AX113 BJ113:BL113 BX113:BZ113 CL113:CN113 CZ113:DB113 DN113:DP113 EB113:ED113 AJ106:AJ111 AX106:AX111 BL106:BL111 BZ106:BZ111 CN106:CN111 DB106:DB111 DP106:DP111 ED106:ED111 AG106:AH111 AU106:AV111 BI106:BJ111 BW106:BX111 CK106:CL111 CY106:CZ111 DM106:DN111 EA106:EB111 AJ100:AJ104 AX100:AX104 BL100:BL104 BZ100:BZ104 CN100:CN104 DB100:DB104 DP100:DP104 ED100:ED104 AH100:AH104 AV100:AV104 BJ100:BJ104 BX100:BX104 CL100:CL104 CZ100:CZ104 DN100:DN104 EB100:EB104 AJ95:AJ98 AX95:AX98 BL95:BL98 BZ95:BZ98 CN95:CN98 DB95:DB98 DP95:DP98 ED95:ED98 AF95:AG98 AT95:AU98 BH95:BI98 BV95:BW98 CJ95:CK98 CX95:CY98 DL95:DM98 DZ95:EA98 AF45:AG52 AT45:AU52 BH45:BI52 BV45:BW52 CJ45:CK52 CX45:CY52 DL45:DM52 DZ45:EA52 AE5:AG11 AS5:AU11 BG5:BI11 BU5:BW11 CI5:CK11 CW5:CY11 DK5:DM11 DY5:EA11 AE90:AG93 AS90:AU93 BG90:BI93 BU90:BW93 CI90:CK93 CW90:CY93 DK90:DM93 DY90:EA93 AH4 AV4 BJ4 BX4 CL4 CZ4 DN4 EB4 AH45:AJ61 AV45:AX61 BJ45:BL61 BX45:BZ61 CL45:CN61 CZ45:DB61 DN45:DP61 EB45:ED61 AE87:AG88 AS87:AU88 BG87:BI88 BU87:BW88 CI87:CK88 CW87:CY88 DK87:DM88 DY87:EA88 AE84:AG85 AS84:AU85 BG84:BI85 BU84:BW85 CI84:CK85 CW84:CY85 DK84:DM85 DY84:EA85 AE22 AS22 BG22 BU22 CI22 CW22 DK22 DY22 AG17:AH17 AU17:AV17 BI17:BJ17 BW17:BX17 CK17:CL17 CY17:CZ17 DM17:DN17 EA17:EB17 AF18 AT18 BH18 BV18 CJ18 CX18 DL18 DZ18 AG19:AH19 AU19:AV19 BI19:BJ19 BW19:BX19 CK19:CL19 CY19:CZ19 DM19:DN19 EA19:EB19 AF20 AT20 BH20 BV20 CJ20 CX20 DL20 DZ20 AG21:AH22 AU21:AV22 BI21:BJ22 BW21:BX22 CK21:CL22 CY21:CZ22 DM21:DN22 EA21:EB22 AI15 AW15 BK15 BY15 CM15 DA15 DO15 EC15 AJ17:AJ22 AX17:AX22 BL17:BL22 BZ17:BZ22 CN17:CN22 DB17:DB22 DP17:DP22 ED17:ED22 AJ4 AX4 BL4 BZ4 CN4 DB4 DP4 ED4 AF25:AG31 AT25:AU31 BH25:BI31 BV25:BW31 CJ25:CK31 CX25:CY31 DL25:DM31 DZ25:EA31 AI28 AW28 BK28 BY28 CM28 DA28 DO28 EC28 AF33:AG33 AT33:AU33 BH33:BI33 BV33:BW33 CJ33:CK33 CX33:CY33 DL33:DM33 DZ33:EA33 AI33:AJ35 AW33:AX35 BK33:BL35 BY33:BZ35 CM33:CN35 DA33:DB35 DO33:DP35 EC33:ED35 AJ84:AJ93 AX84:AX93 BL84:BL93 BZ84:BZ93 CN84:CN93 DB84:DB93 DP84:DP93 ED84:ED93 AF37:AH37 AT37:AV37 BH37:BJ37 BV37:BX37 CJ37:CL37 CX37:CZ37 DL37:DN37 DZ37:EB37 AH42:AH43 AV42:AV43 BJ42:BJ43 BX42:BX43 CL42:CL43 CZ42:CZ43 DN42:DN43 EB42:EB43 AF43:AG43 AT43:AU43 BH43:BI43 BV43:BW43 CJ43:CK43 CX43:CY43 DL43:DM43 DZ43:EA43 AI38:AI42 AW38:AW42 BK38:BK42 BY38:BY42 CM38:CM42 DA38:DA42 DO38:DO42 EC38:EC42 AJ14:AJ15 AX14:AX15 BL14:BL15 BZ14:BZ15 CN14:CN15 DB14:DB15 DP14:DP15 ED14:ED15 AJ24 AX24 BL24 BZ24 CN24 DB24 DP24 ED24 AH63:AH82 AV63:AV82 BJ63:BJ82 BX63:BX82 CL63:CL82 CZ63:CZ82 DN63:DN82 EB63:EB82 AI126:AI128 AW126:AW128 BK126:BK128 BY126:BY128 CM126:CM128 DA126:DA128 DO126:DO128 EC126:EC128 AG126 AU126 BI126 BW126 CK126 CY126 DM126 EA126 AG124:AH125 AU124:AV125 BI124:BJ125 BW124:BX125 CK124:CL125 CY124:CZ125 DM124:DN125 EA124:EB125 AJ122 AX122 BL122 BZ122 CN122 DB122 DP122 ED122 AJ37:AJ43 AX37:AX43 BL37:BL43 BZ37:BZ43 CN37:CN43 DB37:DB43 DP37:DP43 ED37:ED43 V63:V82 AJ63:AJ82 AX63:AX82 BL63:BL82 BZ63:BZ82 CN63:CN82 DB63:DB82 ED63:ED82">
      <formula1>-999999999999</formula1>
      <formula2>999999999999</formula2>
    </dataValidation>
    <dataValidation type="whole" showInputMessage="1" showErrorMessage="1" errorTitle="Focchi message " error="Accepted only 6" sqref="FC86">
      <formula1>6</formula1>
      <formula2>6</formula2>
    </dataValidation>
  </dataValidations>
  <printOptions horizontalCentered="1" verticalCentered="1"/>
  <pageMargins left="0" right="0" top="0.19685039370078741" bottom="0.19685039370078741" header="0" footer="0"/>
  <pageSetup paperSize="8" scale="59" orientation="portrait" r:id="rId1"/>
  <headerFooter>
    <oddFooter>&amp;L     &amp;F     &amp;A&amp;C&amp;D     &amp;T&amp;R&amp;P/&amp;N          .</oddFooter>
  </headerFooter>
  <colBreaks count="11" manualBreakCount="11">
    <brk id="14" max="1048575" man="1"/>
    <brk id="28" max="1048575" man="1"/>
    <brk id="42" max="1048575" man="1"/>
    <brk id="56" max="1048575" man="1"/>
    <brk id="70" max="1048575" man="1"/>
    <brk id="84" max="1048575" man="1"/>
    <brk id="98" max="1048575" man="1"/>
    <brk id="112" max="1048575" man="1"/>
    <brk id="126" max="1048575" man="1"/>
    <brk id="140" max="1048575" man="1"/>
    <brk id="158"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7"/>
  <dimension ref="A1:FS145"/>
  <sheetViews>
    <sheetView zoomScale="85" zoomScaleNormal="85" workbookViewId="0">
      <pane ySplit="2" topLeftCell="A3" activePane="bottomLeft" state="frozen"/>
      <selection pane="bottomLeft" activeCell="B2" sqref="B2"/>
    </sheetView>
  </sheetViews>
  <sheetFormatPr defaultColWidth="9.08984375" defaultRowHeight="12.5" x14ac:dyDescent="0.25"/>
  <cols>
    <col min="1" max="1" width="6" style="5" bestFit="1" customWidth="1"/>
    <col min="2" max="2" width="53.90625" style="7" customWidth="1"/>
    <col min="3" max="6" width="11.453125" style="7" customWidth="1"/>
    <col min="7" max="7" width="11.36328125" style="7" customWidth="1"/>
    <col min="8" max="8" width="12.90625" style="40" customWidth="1"/>
    <col min="9" max="9" width="14.453125" style="27" customWidth="1"/>
    <col min="10" max="13" width="14.36328125" style="27" customWidth="1"/>
    <col min="14" max="14" width="9.08984375" style="27"/>
    <col min="15" max="15" width="6" style="7" hidden="1" customWidth="1"/>
    <col min="16" max="16" width="53.90625" style="60" hidden="1" customWidth="1"/>
    <col min="17" max="20" width="11.453125" style="60" hidden="1" customWidth="1"/>
    <col min="21" max="21" width="11.36328125" style="60" hidden="1" customWidth="1"/>
    <col min="22" max="22" width="12.90625" style="60" hidden="1" customWidth="1"/>
    <col min="23" max="23" width="14.453125" style="60" hidden="1" customWidth="1"/>
    <col min="24" max="27" width="14.36328125" style="60" hidden="1" customWidth="1"/>
    <col min="28" max="28" width="9.08984375" style="60" hidden="1" customWidth="1"/>
    <col min="29" max="29" width="6" style="60" hidden="1" customWidth="1"/>
    <col min="30" max="30" width="53.90625" style="60" hidden="1" customWidth="1"/>
    <col min="31" max="34" width="11.453125" style="60" hidden="1" customWidth="1"/>
    <col min="35" max="35" width="11.36328125" style="60" hidden="1" customWidth="1"/>
    <col min="36" max="36" width="12.90625" style="60" hidden="1" customWidth="1"/>
    <col min="37" max="37" width="14.453125" style="60" hidden="1" customWidth="1"/>
    <col min="38" max="41" width="14.36328125" style="60" hidden="1" customWidth="1"/>
    <col min="42" max="42" width="9.08984375" style="60" hidden="1" customWidth="1"/>
    <col min="43" max="43" width="6" style="60" hidden="1" customWidth="1"/>
    <col min="44" max="44" width="53.90625" style="60" hidden="1" customWidth="1"/>
    <col min="45" max="48" width="11.453125" style="60" hidden="1" customWidth="1"/>
    <col min="49" max="49" width="11.36328125" style="60" hidden="1" customWidth="1"/>
    <col min="50" max="50" width="12.90625" style="60" hidden="1" customWidth="1"/>
    <col min="51" max="51" width="14.453125" style="60" hidden="1" customWidth="1"/>
    <col min="52" max="55" width="14.36328125" style="60" hidden="1" customWidth="1"/>
    <col min="56" max="56" width="9.08984375" style="60" hidden="1" customWidth="1"/>
    <col min="57" max="57" width="6" style="60" hidden="1" customWidth="1"/>
    <col min="58" max="58" width="53.90625" style="60" hidden="1" customWidth="1"/>
    <col min="59" max="62" width="11.453125" style="60" hidden="1" customWidth="1"/>
    <col min="63" max="63" width="11.36328125" style="60" hidden="1" customWidth="1"/>
    <col min="64" max="64" width="12.90625" style="60" hidden="1" customWidth="1"/>
    <col min="65" max="65" width="14.453125" style="60" hidden="1" customWidth="1"/>
    <col min="66" max="69" width="14.36328125" style="60" hidden="1" customWidth="1"/>
    <col min="70" max="70" width="9.08984375" style="60" hidden="1" customWidth="1"/>
    <col min="71" max="71" width="6" style="60" hidden="1" customWidth="1"/>
    <col min="72" max="72" width="53.90625" style="60" hidden="1" customWidth="1"/>
    <col min="73" max="76" width="11.453125" style="60" hidden="1" customWidth="1"/>
    <col min="77" max="77" width="11.36328125" style="60" hidden="1" customWidth="1"/>
    <col min="78" max="78" width="12.90625" style="60" hidden="1" customWidth="1"/>
    <col min="79" max="79" width="14.453125" style="60" hidden="1" customWidth="1"/>
    <col min="80" max="83" width="14.36328125" style="60" hidden="1" customWidth="1"/>
    <col min="84" max="84" width="9.08984375" style="60" hidden="1" customWidth="1"/>
    <col min="85" max="85" width="6" style="60" hidden="1" customWidth="1"/>
    <col min="86" max="86" width="53.90625" style="60" hidden="1" customWidth="1"/>
    <col min="87" max="90" width="11.453125" style="60" hidden="1" customWidth="1"/>
    <col min="91" max="91" width="11.36328125" style="60" hidden="1" customWidth="1"/>
    <col min="92" max="92" width="12.90625" style="60" hidden="1" customWidth="1"/>
    <col min="93" max="93" width="14.453125" style="60" hidden="1" customWidth="1"/>
    <col min="94" max="97" width="14.36328125" style="60" hidden="1" customWidth="1"/>
    <col min="98" max="98" width="9.08984375" style="60" hidden="1" customWidth="1"/>
    <col min="99" max="99" width="6" style="60" hidden="1" customWidth="1"/>
    <col min="100" max="100" width="53.90625" style="60" hidden="1" customWidth="1"/>
    <col min="101" max="104" width="11.453125" style="60" hidden="1" customWidth="1"/>
    <col min="105" max="105" width="11.36328125" style="60" hidden="1" customWidth="1"/>
    <col min="106" max="106" width="12.90625" style="60" hidden="1" customWidth="1"/>
    <col min="107" max="107" width="14.453125" style="60" hidden="1" customWidth="1"/>
    <col min="108" max="111" width="14.36328125" style="60" hidden="1" customWidth="1"/>
    <col min="112" max="112" width="9.08984375" style="60" hidden="1" customWidth="1"/>
    <col min="113" max="113" width="6" style="60" hidden="1" customWidth="1"/>
    <col min="114" max="114" width="53.90625" style="60" hidden="1" customWidth="1"/>
    <col min="115" max="118" width="11.453125" style="60" hidden="1" customWidth="1"/>
    <col min="119" max="119" width="11.36328125" style="60" hidden="1" customWidth="1"/>
    <col min="120" max="120" width="12.90625" style="60" hidden="1" customWidth="1"/>
    <col min="121" max="121" width="14.453125" style="60" hidden="1" customWidth="1"/>
    <col min="122" max="125" width="14.36328125" style="60" hidden="1" customWidth="1"/>
    <col min="126" max="126" width="9.08984375" style="60" hidden="1" customWidth="1"/>
    <col min="127" max="127" width="6" style="60" hidden="1" customWidth="1"/>
    <col min="128" max="128" width="53.90625" style="60" hidden="1" customWidth="1"/>
    <col min="129" max="132" width="11.453125" style="60" hidden="1" customWidth="1"/>
    <col min="133" max="133" width="11.36328125" style="60" hidden="1" customWidth="1"/>
    <col min="134" max="134" width="12.90625" style="60" hidden="1" customWidth="1"/>
    <col min="135" max="135" width="14.453125" style="60" hidden="1" customWidth="1"/>
    <col min="136" max="139" width="14.36328125" style="60" hidden="1" customWidth="1"/>
    <col min="140" max="140" width="9.08984375" style="60" hidden="1" customWidth="1"/>
    <col min="141" max="141" width="6" style="60" bestFit="1" customWidth="1"/>
    <col min="142" max="142" width="53.90625" style="60" customWidth="1"/>
    <col min="143" max="143" width="14.453125" style="60" customWidth="1"/>
    <col min="144" max="144" width="9.08984375" style="60" customWidth="1"/>
    <col min="145" max="145" width="10.08984375" style="60" customWidth="1"/>
    <col min="146" max="146" width="11.54296875" style="60" customWidth="1"/>
    <col min="147" max="147" width="11.453125" style="60" customWidth="1"/>
    <col min="148" max="149" width="12.6328125" style="60" customWidth="1"/>
    <col min="150" max="150" width="11.453125" style="60" customWidth="1"/>
    <col min="151" max="151" width="12.90625" style="60" customWidth="1"/>
    <col min="152" max="157" width="12.6328125" style="60" customWidth="1"/>
    <col min="158" max="158" width="7.6328125" style="60" customWidth="1"/>
    <col min="159" max="159" width="6" style="60" bestFit="1" customWidth="1"/>
    <col min="160" max="160" width="36.08984375" style="60" customWidth="1"/>
    <col min="161" max="161" width="10.36328125" style="60" customWidth="1"/>
    <col min="162" max="162" width="10.6328125" style="60" customWidth="1"/>
    <col min="163" max="163" width="10.453125" style="60" customWidth="1"/>
    <col min="164" max="164" width="11.08984375" style="60" customWidth="1"/>
    <col min="165" max="165" width="12.90625" style="60" customWidth="1"/>
    <col min="166" max="166" width="11.453125" style="60" customWidth="1"/>
    <col min="167" max="167" width="16.36328125" style="60" customWidth="1"/>
    <col min="168" max="169" width="12.90625" style="60" customWidth="1"/>
    <col min="170" max="170" width="14.36328125" style="60" customWidth="1"/>
    <col min="171" max="172" width="11.6328125" style="115" customWidth="1"/>
    <col min="173" max="173" width="14.08984375" style="60" customWidth="1"/>
    <col min="174" max="175" width="14.453125" style="60" customWidth="1"/>
    <col min="176" max="16384" width="9.08984375" style="60"/>
  </cols>
  <sheetData>
    <row r="1" spans="1:175" ht="15" customHeight="1" thickBot="1" x14ac:dyDescent="0.3">
      <c r="A1" s="83"/>
      <c r="B1" s="84" t="s">
        <v>159</v>
      </c>
      <c r="C1" s="84" t="s">
        <v>4</v>
      </c>
      <c r="D1" s="84"/>
      <c r="E1" s="84" t="s">
        <v>45</v>
      </c>
      <c r="F1" s="84"/>
      <c r="G1" s="85" t="s">
        <v>5</v>
      </c>
      <c r="H1" s="106"/>
      <c r="I1" s="85" t="s">
        <v>0</v>
      </c>
      <c r="J1" s="85"/>
      <c r="K1" s="85" t="s">
        <v>270</v>
      </c>
      <c r="L1" s="85"/>
      <c r="M1" s="212" t="s">
        <v>269</v>
      </c>
      <c r="N1" s="4"/>
      <c r="O1" s="83"/>
      <c r="P1" s="84" t="s">
        <v>160</v>
      </c>
      <c r="Q1" s="84" t="s">
        <v>4</v>
      </c>
      <c r="R1" s="84"/>
      <c r="S1" s="84" t="s">
        <v>45</v>
      </c>
      <c r="T1" s="84"/>
      <c r="U1" s="85" t="s">
        <v>5</v>
      </c>
      <c r="V1" s="106"/>
      <c r="W1" s="85" t="s">
        <v>0</v>
      </c>
      <c r="X1" s="85"/>
      <c r="Y1" s="85" t="s">
        <v>270</v>
      </c>
      <c r="Z1" s="85"/>
      <c r="AA1" s="212" t="s">
        <v>269</v>
      </c>
      <c r="AB1" s="4"/>
      <c r="AC1" s="83"/>
      <c r="AD1" s="84" t="s">
        <v>161</v>
      </c>
      <c r="AE1" s="84" t="s">
        <v>4</v>
      </c>
      <c r="AF1" s="84"/>
      <c r="AG1" s="84" t="s">
        <v>45</v>
      </c>
      <c r="AH1" s="84"/>
      <c r="AI1" s="85" t="s">
        <v>5</v>
      </c>
      <c r="AJ1" s="106"/>
      <c r="AK1" s="85" t="s">
        <v>0</v>
      </c>
      <c r="AL1" s="85"/>
      <c r="AM1" s="85" t="s">
        <v>270</v>
      </c>
      <c r="AN1" s="85"/>
      <c r="AO1" s="212" t="s">
        <v>269</v>
      </c>
      <c r="AP1" s="4"/>
      <c r="AQ1" s="83"/>
      <c r="AR1" s="84" t="s">
        <v>162</v>
      </c>
      <c r="AS1" s="84" t="s">
        <v>4</v>
      </c>
      <c r="AT1" s="84"/>
      <c r="AU1" s="84" t="s">
        <v>45</v>
      </c>
      <c r="AV1" s="84"/>
      <c r="AW1" s="85" t="s">
        <v>5</v>
      </c>
      <c r="AX1" s="106"/>
      <c r="AY1" s="85" t="s">
        <v>0</v>
      </c>
      <c r="AZ1" s="85"/>
      <c r="BA1" s="85" t="s">
        <v>270</v>
      </c>
      <c r="BB1" s="85"/>
      <c r="BC1" s="212" t="s">
        <v>269</v>
      </c>
      <c r="BD1" s="4"/>
      <c r="BE1" s="83"/>
      <c r="BF1" s="84" t="s">
        <v>163</v>
      </c>
      <c r="BG1" s="84" t="s">
        <v>4</v>
      </c>
      <c r="BH1" s="84"/>
      <c r="BI1" s="84" t="s">
        <v>45</v>
      </c>
      <c r="BJ1" s="84"/>
      <c r="BK1" s="85" t="s">
        <v>5</v>
      </c>
      <c r="BL1" s="106"/>
      <c r="BM1" s="85" t="s">
        <v>0</v>
      </c>
      <c r="BN1" s="85"/>
      <c r="BO1" s="85" t="s">
        <v>270</v>
      </c>
      <c r="BP1" s="85"/>
      <c r="BQ1" s="212" t="s">
        <v>269</v>
      </c>
      <c r="BR1" s="4"/>
      <c r="BS1" s="83"/>
      <c r="BT1" s="84" t="s">
        <v>164</v>
      </c>
      <c r="BU1" s="84" t="s">
        <v>4</v>
      </c>
      <c r="BV1" s="84"/>
      <c r="BW1" s="84" t="s">
        <v>45</v>
      </c>
      <c r="BX1" s="84"/>
      <c r="BY1" s="85" t="s">
        <v>5</v>
      </c>
      <c r="BZ1" s="106"/>
      <c r="CA1" s="85" t="s">
        <v>0</v>
      </c>
      <c r="CB1" s="85"/>
      <c r="CC1" s="85" t="s">
        <v>270</v>
      </c>
      <c r="CD1" s="85"/>
      <c r="CE1" s="212" t="s">
        <v>269</v>
      </c>
      <c r="CF1" s="4"/>
      <c r="CG1" s="83"/>
      <c r="CH1" s="84" t="s">
        <v>165</v>
      </c>
      <c r="CI1" s="84" t="s">
        <v>4</v>
      </c>
      <c r="CJ1" s="84"/>
      <c r="CK1" s="84" t="s">
        <v>45</v>
      </c>
      <c r="CL1" s="84"/>
      <c r="CM1" s="85" t="s">
        <v>5</v>
      </c>
      <c r="CN1" s="106"/>
      <c r="CO1" s="85" t="s">
        <v>0</v>
      </c>
      <c r="CP1" s="85"/>
      <c r="CQ1" s="85" t="s">
        <v>270</v>
      </c>
      <c r="CR1" s="85"/>
      <c r="CS1" s="212" t="s">
        <v>269</v>
      </c>
      <c r="CT1" s="4"/>
      <c r="CU1" s="83"/>
      <c r="CV1" s="84" t="s">
        <v>166</v>
      </c>
      <c r="CW1" s="84" t="s">
        <v>4</v>
      </c>
      <c r="CX1" s="84"/>
      <c r="CY1" s="84" t="s">
        <v>45</v>
      </c>
      <c r="CZ1" s="84"/>
      <c r="DA1" s="85" t="s">
        <v>5</v>
      </c>
      <c r="DB1" s="106"/>
      <c r="DC1" s="85" t="s">
        <v>0</v>
      </c>
      <c r="DD1" s="85"/>
      <c r="DE1" s="85" t="s">
        <v>270</v>
      </c>
      <c r="DF1" s="85"/>
      <c r="DG1" s="212" t="s">
        <v>269</v>
      </c>
      <c r="DH1" s="4"/>
      <c r="DI1" s="83"/>
      <c r="DJ1" s="84" t="s">
        <v>167</v>
      </c>
      <c r="DK1" s="84" t="s">
        <v>4</v>
      </c>
      <c r="DL1" s="84"/>
      <c r="DM1" s="84" t="s">
        <v>45</v>
      </c>
      <c r="DN1" s="84"/>
      <c r="DO1" s="85" t="s">
        <v>5</v>
      </c>
      <c r="DP1" s="106"/>
      <c r="DQ1" s="85" t="s">
        <v>0</v>
      </c>
      <c r="DR1" s="85"/>
      <c r="DS1" s="85" t="s">
        <v>270</v>
      </c>
      <c r="DT1" s="85"/>
      <c r="DU1" s="212" t="s">
        <v>269</v>
      </c>
      <c r="DV1" s="4"/>
      <c r="DW1" s="83"/>
      <c r="DX1" s="84" t="s">
        <v>168</v>
      </c>
      <c r="DY1" s="84" t="s">
        <v>4</v>
      </c>
      <c r="DZ1" s="84"/>
      <c r="EA1" s="84" t="s">
        <v>45</v>
      </c>
      <c r="EB1" s="84"/>
      <c r="EC1" s="85" t="s">
        <v>5</v>
      </c>
      <c r="ED1" s="106"/>
      <c r="EE1" s="85" t="s">
        <v>0</v>
      </c>
      <c r="EF1" s="85"/>
      <c r="EG1" s="85" t="s">
        <v>270</v>
      </c>
      <c r="EH1" s="85"/>
      <c r="EI1" s="212" t="s">
        <v>269</v>
      </c>
      <c r="EJ1" s="4"/>
      <c r="EK1" s="83"/>
      <c r="EL1" s="92"/>
      <c r="EM1" s="84"/>
      <c r="EN1" s="84"/>
      <c r="EO1" s="84"/>
      <c r="EP1" s="84"/>
      <c r="EQ1" s="84"/>
      <c r="ER1" s="85"/>
      <c r="ES1" s="85"/>
      <c r="ET1" s="85"/>
      <c r="EU1" s="85"/>
      <c r="EV1" s="267"/>
      <c r="EW1" s="267"/>
      <c r="EX1" s="85"/>
      <c r="EY1" s="84"/>
      <c r="EZ1" s="84"/>
      <c r="FA1" s="86"/>
      <c r="FC1" s="83"/>
      <c r="FD1" s="92"/>
      <c r="FE1" s="234"/>
      <c r="FF1" s="84"/>
      <c r="FG1" s="84"/>
      <c r="FH1" s="84"/>
      <c r="FI1" s="84"/>
      <c r="FJ1" s="84"/>
      <c r="FK1" s="85"/>
      <c r="FL1" s="85"/>
      <c r="FM1" s="85"/>
      <c r="FN1" s="85"/>
      <c r="FO1" s="268"/>
      <c r="FP1" s="269"/>
      <c r="FQ1" s="85"/>
      <c r="FR1" s="84"/>
      <c r="FS1" s="86"/>
    </row>
    <row r="2" spans="1:175" ht="18" customHeight="1" thickBot="1" x14ac:dyDescent="0.3">
      <c r="A2" s="42"/>
      <c r="B2" s="63">
        <v>0</v>
      </c>
      <c r="C2" s="270">
        <v>0</v>
      </c>
      <c r="D2" s="271"/>
      <c r="E2" s="213">
        <f>E113</f>
        <v>0</v>
      </c>
      <c r="F2" s="6"/>
      <c r="G2" s="272">
        <f>C2*E113</f>
        <v>0</v>
      </c>
      <c r="I2" s="222" t="str">
        <f>$EO$2</f>
        <v>A7</v>
      </c>
      <c r="J2" s="1"/>
      <c r="K2" s="222">
        <f>Total!$B$2</f>
        <v>0</v>
      </c>
      <c r="L2" s="2"/>
      <c r="M2" s="222">
        <f>Total!$D$2</f>
        <v>0</v>
      </c>
      <c r="N2" s="943"/>
      <c r="O2" s="42"/>
      <c r="P2" s="63">
        <v>0</v>
      </c>
      <c r="Q2" s="270">
        <v>0</v>
      </c>
      <c r="R2" s="271"/>
      <c r="S2" s="213">
        <f>S113</f>
        <v>0</v>
      </c>
      <c r="T2" s="6"/>
      <c r="U2" s="272">
        <f>Q2*S113</f>
        <v>0</v>
      </c>
      <c r="V2" s="40"/>
      <c r="W2" s="222" t="str">
        <f>$EO$2</f>
        <v>A7</v>
      </c>
      <c r="X2" s="1"/>
      <c r="Y2" s="222">
        <f>Total!$B$2</f>
        <v>0</v>
      </c>
      <c r="Z2" s="2"/>
      <c r="AA2" s="222">
        <f>Total!$D$2</f>
        <v>0</v>
      </c>
      <c r="AB2" s="943"/>
      <c r="AC2" s="42"/>
      <c r="AD2" s="63">
        <v>0</v>
      </c>
      <c r="AE2" s="270">
        <v>0</v>
      </c>
      <c r="AF2" s="271"/>
      <c r="AG2" s="213">
        <f t="shared" ref="AG2" si="0">AG113</f>
        <v>0</v>
      </c>
      <c r="AH2" s="6"/>
      <c r="AI2" s="272">
        <f t="shared" ref="AI2" si="1">AE2*AG113</f>
        <v>0</v>
      </c>
      <c r="AJ2" s="40"/>
      <c r="AK2" s="222" t="str">
        <f t="shared" ref="AK2" si="2">$EO$2</f>
        <v>A7</v>
      </c>
      <c r="AL2" s="1"/>
      <c r="AM2" s="222">
        <f>Total!$B$2</f>
        <v>0</v>
      </c>
      <c r="AN2" s="2"/>
      <c r="AO2" s="222">
        <f>Total!$D$2</f>
        <v>0</v>
      </c>
      <c r="AP2" s="943"/>
      <c r="AQ2" s="42"/>
      <c r="AR2" s="63">
        <v>0</v>
      </c>
      <c r="AS2" s="270">
        <v>0</v>
      </c>
      <c r="AT2" s="271"/>
      <c r="AU2" s="213">
        <f t="shared" ref="AU2" si="3">AU113</f>
        <v>0</v>
      </c>
      <c r="AV2" s="6"/>
      <c r="AW2" s="272">
        <f t="shared" ref="AW2" si="4">AS2*AU113</f>
        <v>0</v>
      </c>
      <c r="AX2" s="40"/>
      <c r="AY2" s="222" t="str">
        <f t="shared" ref="AY2" si="5">$EO$2</f>
        <v>A7</v>
      </c>
      <c r="AZ2" s="1"/>
      <c r="BA2" s="222">
        <f>Total!$B$2</f>
        <v>0</v>
      </c>
      <c r="BB2" s="2"/>
      <c r="BC2" s="222">
        <f>Total!$D$2</f>
        <v>0</v>
      </c>
      <c r="BD2" s="943"/>
      <c r="BE2" s="42"/>
      <c r="BF2" s="63">
        <v>0</v>
      </c>
      <c r="BG2" s="270">
        <v>0</v>
      </c>
      <c r="BH2" s="271"/>
      <c r="BI2" s="213">
        <f t="shared" ref="BI2" si="6">BI113</f>
        <v>0</v>
      </c>
      <c r="BJ2" s="6"/>
      <c r="BK2" s="272">
        <f t="shared" ref="BK2" si="7">BG2*BI113</f>
        <v>0</v>
      </c>
      <c r="BL2" s="40"/>
      <c r="BM2" s="222" t="str">
        <f t="shared" ref="BM2" si="8">$EO$2</f>
        <v>A7</v>
      </c>
      <c r="BN2" s="1"/>
      <c r="BO2" s="222">
        <f>Total!$B$2</f>
        <v>0</v>
      </c>
      <c r="BP2" s="2"/>
      <c r="BQ2" s="222">
        <f>Total!$D$2</f>
        <v>0</v>
      </c>
      <c r="BR2" s="943"/>
      <c r="BS2" s="42"/>
      <c r="BT2" s="63">
        <v>0</v>
      </c>
      <c r="BU2" s="270">
        <v>0</v>
      </c>
      <c r="BV2" s="271"/>
      <c r="BW2" s="213">
        <f t="shared" ref="BW2" si="9">BW113</f>
        <v>0</v>
      </c>
      <c r="BX2" s="6"/>
      <c r="BY2" s="272">
        <f t="shared" ref="BY2" si="10">BU2*BW113</f>
        <v>0</v>
      </c>
      <c r="BZ2" s="40"/>
      <c r="CA2" s="222" t="str">
        <f t="shared" ref="CA2" si="11">$EO$2</f>
        <v>A7</v>
      </c>
      <c r="CB2" s="1"/>
      <c r="CC2" s="222">
        <f>Total!$B$2</f>
        <v>0</v>
      </c>
      <c r="CD2" s="2"/>
      <c r="CE2" s="222">
        <f>Total!$D$2</f>
        <v>0</v>
      </c>
      <c r="CF2" s="943"/>
      <c r="CG2" s="42"/>
      <c r="CH2" s="63">
        <v>0</v>
      </c>
      <c r="CI2" s="270">
        <v>0</v>
      </c>
      <c r="CJ2" s="271"/>
      <c r="CK2" s="213">
        <f t="shared" ref="CK2" si="12">CK113</f>
        <v>0</v>
      </c>
      <c r="CL2" s="6"/>
      <c r="CM2" s="272">
        <f t="shared" ref="CM2" si="13">CI2*CK113</f>
        <v>0</v>
      </c>
      <c r="CN2" s="40"/>
      <c r="CO2" s="222" t="str">
        <f t="shared" ref="CO2" si="14">$EO$2</f>
        <v>A7</v>
      </c>
      <c r="CP2" s="1"/>
      <c r="CQ2" s="222">
        <f>Total!$B$2</f>
        <v>0</v>
      </c>
      <c r="CR2" s="2"/>
      <c r="CS2" s="222">
        <f>Total!$D$2</f>
        <v>0</v>
      </c>
      <c r="CT2" s="943"/>
      <c r="CU2" s="42"/>
      <c r="CV2" s="63">
        <v>0</v>
      </c>
      <c r="CW2" s="270">
        <v>0</v>
      </c>
      <c r="CX2" s="271"/>
      <c r="CY2" s="213">
        <f t="shared" ref="CY2" si="15">CY113</f>
        <v>0</v>
      </c>
      <c r="CZ2" s="6"/>
      <c r="DA2" s="272">
        <f t="shared" ref="DA2" si="16">CW2*CY113</f>
        <v>0</v>
      </c>
      <c r="DB2" s="40"/>
      <c r="DC2" s="222" t="str">
        <f t="shared" ref="DC2" si="17">$EO$2</f>
        <v>A7</v>
      </c>
      <c r="DD2" s="1"/>
      <c r="DE2" s="222">
        <f>Total!$B$2</f>
        <v>0</v>
      </c>
      <c r="DF2" s="2"/>
      <c r="DG2" s="222">
        <f>Total!$D$2</f>
        <v>0</v>
      </c>
      <c r="DH2" s="943"/>
      <c r="DI2" s="42"/>
      <c r="DJ2" s="63">
        <v>0</v>
      </c>
      <c r="DK2" s="270">
        <v>0</v>
      </c>
      <c r="DL2" s="271"/>
      <c r="DM2" s="213">
        <f t="shared" ref="DM2" si="18">DM113</f>
        <v>0</v>
      </c>
      <c r="DN2" s="6"/>
      <c r="DO2" s="272">
        <f t="shared" ref="DO2" si="19">DK2*DM113</f>
        <v>0</v>
      </c>
      <c r="DP2" s="40"/>
      <c r="DQ2" s="222" t="str">
        <f t="shared" ref="DQ2" si="20">$EO$2</f>
        <v>A7</v>
      </c>
      <c r="DR2" s="1"/>
      <c r="DS2" s="222">
        <f>Total!$B$2</f>
        <v>0</v>
      </c>
      <c r="DT2" s="2"/>
      <c r="DU2" s="222">
        <f>Total!$D$2</f>
        <v>0</v>
      </c>
      <c r="DV2" s="943"/>
      <c r="DW2" s="42"/>
      <c r="DX2" s="63">
        <v>0</v>
      </c>
      <c r="DY2" s="270">
        <v>0</v>
      </c>
      <c r="DZ2" s="271"/>
      <c r="EA2" s="213">
        <f t="shared" ref="EA2" si="21">EA113</f>
        <v>0</v>
      </c>
      <c r="EB2" s="6"/>
      <c r="EC2" s="272">
        <f t="shared" ref="EC2" si="22">DY2*EA113</f>
        <v>0</v>
      </c>
      <c r="ED2" s="40"/>
      <c r="EE2" s="222" t="str">
        <f t="shared" ref="EE2" si="23">$EO$2</f>
        <v>A7</v>
      </c>
      <c r="EF2" s="1"/>
      <c r="EG2" s="222">
        <f>Total!$B$2</f>
        <v>0</v>
      </c>
      <c r="EH2" s="2"/>
      <c r="EI2" s="222">
        <f>Total!$D$2</f>
        <v>0</v>
      </c>
      <c r="EJ2" s="943"/>
      <c r="EK2" s="42"/>
      <c r="EL2" s="271" t="s">
        <v>158</v>
      </c>
      <c r="EM2" s="193"/>
      <c r="EN2" s="1" t="s">
        <v>0</v>
      </c>
      <c r="EO2" s="3" t="str">
        <f>Setup!$K$8</f>
        <v>A7</v>
      </c>
      <c r="EP2" s="61"/>
      <c r="EQ2" s="14"/>
      <c r="ER2" s="4" t="s">
        <v>270</v>
      </c>
      <c r="ES2" s="3">
        <f>EG2</f>
        <v>0</v>
      </c>
      <c r="ET2" s="114" t="s">
        <v>1</v>
      </c>
      <c r="EU2" s="3">
        <f>EI2</f>
        <v>0</v>
      </c>
      <c r="EV2" s="102"/>
      <c r="EW2" s="102"/>
      <c r="EX2" s="764"/>
      <c r="EY2" s="87"/>
      <c r="EZ2" s="87"/>
      <c r="FA2" s="88"/>
      <c r="FC2" s="42"/>
      <c r="FD2" s="63">
        <v>0</v>
      </c>
      <c r="FE2" s="44" t="s">
        <v>450</v>
      </c>
      <c r="FF2" s="194"/>
      <c r="FG2" s="600" t="s">
        <v>0</v>
      </c>
      <c r="FH2" s="273" t="str">
        <f>Setup!$O$8</f>
        <v>A7</v>
      </c>
      <c r="FI2" s="601" t="s">
        <v>270</v>
      </c>
      <c r="FJ2" s="3">
        <f>ES2</f>
        <v>0</v>
      </c>
      <c r="FK2" s="114" t="s">
        <v>1</v>
      </c>
      <c r="FL2" s="3">
        <f>EU2</f>
        <v>0</v>
      </c>
      <c r="FM2" s="82"/>
      <c r="FN2" s="61"/>
      <c r="FO2" s="127"/>
      <c r="FP2" s="116"/>
      <c r="FQ2" s="764"/>
      <c r="FR2" s="87"/>
      <c r="FS2" s="88"/>
    </row>
    <row r="3" spans="1:175" ht="28.5" customHeight="1" thickBot="1" x14ac:dyDescent="0.3">
      <c r="A3" s="42"/>
      <c r="B3" s="8"/>
      <c r="C3" s="274"/>
      <c r="E3" s="271"/>
      <c r="F3" s="275" t="s">
        <v>6</v>
      </c>
      <c r="G3" s="6" t="s">
        <v>109</v>
      </c>
      <c r="H3" s="4" t="s">
        <v>107</v>
      </c>
      <c r="I3" s="4" t="s">
        <v>2</v>
      </c>
      <c r="J3" s="4" t="s">
        <v>157</v>
      </c>
      <c r="K3" s="4" t="s">
        <v>3</v>
      </c>
      <c r="L3" s="10"/>
      <c r="M3" s="43"/>
      <c r="N3" s="10"/>
      <c r="O3" s="42"/>
      <c r="P3" s="8"/>
      <c r="Q3" s="274"/>
      <c r="R3" s="7"/>
      <c r="S3" s="271"/>
      <c r="T3" s="275" t="s">
        <v>6</v>
      </c>
      <c r="U3" s="6" t="s">
        <v>109</v>
      </c>
      <c r="V3" s="4" t="s">
        <v>107</v>
      </c>
      <c r="W3" s="4" t="s">
        <v>2</v>
      </c>
      <c r="X3" s="4" t="s">
        <v>157</v>
      </c>
      <c r="Y3" s="4" t="s">
        <v>3</v>
      </c>
      <c r="Z3" s="10"/>
      <c r="AA3" s="43"/>
      <c r="AB3" s="10"/>
      <c r="AC3" s="42"/>
      <c r="AD3" s="8"/>
      <c r="AE3" s="274"/>
      <c r="AF3" s="7"/>
      <c r="AG3" s="271"/>
      <c r="AH3" s="275" t="s">
        <v>6</v>
      </c>
      <c r="AI3" s="6" t="s">
        <v>109</v>
      </c>
      <c r="AJ3" s="4" t="s">
        <v>107</v>
      </c>
      <c r="AK3" s="4" t="s">
        <v>2</v>
      </c>
      <c r="AL3" s="4" t="s">
        <v>157</v>
      </c>
      <c r="AM3" s="4" t="s">
        <v>3</v>
      </c>
      <c r="AN3" s="10"/>
      <c r="AO3" s="43"/>
      <c r="AP3" s="10"/>
      <c r="AQ3" s="42"/>
      <c r="AR3" s="8"/>
      <c r="AS3" s="274"/>
      <c r="AT3" s="7"/>
      <c r="AU3" s="271"/>
      <c r="AV3" s="275" t="s">
        <v>6</v>
      </c>
      <c r="AW3" s="6" t="s">
        <v>109</v>
      </c>
      <c r="AX3" s="4" t="s">
        <v>107</v>
      </c>
      <c r="AY3" s="4" t="s">
        <v>2</v>
      </c>
      <c r="AZ3" s="4" t="s">
        <v>157</v>
      </c>
      <c r="BA3" s="4" t="s">
        <v>3</v>
      </c>
      <c r="BB3" s="10"/>
      <c r="BC3" s="43"/>
      <c r="BD3" s="10"/>
      <c r="BE3" s="42"/>
      <c r="BF3" s="8"/>
      <c r="BG3" s="274"/>
      <c r="BH3" s="7"/>
      <c r="BI3" s="271"/>
      <c r="BJ3" s="275" t="s">
        <v>6</v>
      </c>
      <c r="BK3" s="6" t="s">
        <v>109</v>
      </c>
      <c r="BL3" s="4" t="s">
        <v>107</v>
      </c>
      <c r="BM3" s="4" t="s">
        <v>2</v>
      </c>
      <c r="BN3" s="4" t="s">
        <v>157</v>
      </c>
      <c r="BO3" s="4" t="s">
        <v>3</v>
      </c>
      <c r="BP3" s="10"/>
      <c r="BQ3" s="43"/>
      <c r="BR3" s="10"/>
      <c r="BS3" s="42"/>
      <c r="BT3" s="8"/>
      <c r="BU3" s="274"/>
      <c r="BV3" s="7"/>
      <c r="BW3" s="271"/>
      <c r="BX3" s="275" t="s">
        <v>6</v>
      </c>
      <c r="BY3" s="6" t="s">
        <v>109</v>
      </c>
      <c r="BZ3" s="4" t="s">
        <v>107</v>
      </c>
      <c r="CA3" s="4" t="s">
        <v>2</v>
      </c>
      <c r="CB3" s="4" t="s">
        <v>157</v>
      </c>
      <c r="CC3" s="4" t="s">
        <v>3</v>
      </c>
      <c r="CD3" s="10"/>
      <c r="CE3" s="43"/>
      <c r="CF3" s="10"/>
      <c r="CG3" s="42"/>
      <c r="CH3" s="8"/>
      <c r="CI3" s="274"/>
      <c r="CJ3" s="7"/>
      <c r="CK3" s="271"/>
      <c r="CL3" s="275" t="s">
        <v>6</v>
      </c>
      <c r="CM3" s="6" t="s">
        <v>109</v>
      </c>
      <c r="CN3" s="4" t="s">
        <v>107</v>
      </c>
      <c r="CO3" s="4" t="s">
        <v>2</v>
      </c>
      <c r="CP3" s="4" t="s">
        <v>157</v>
      </c>
      <c r="CQ3" s="4" t="s">
        <v>3</v>
      </c>
      <c r="CR3" s="10"/>
      <c r="CS3" s="43"/>
      <c r="CT3" s="10"/>
      <c r="CU3" s="42"/>
      <c r="CV3" s="8"/>
      <c r="CW3" s="274"/>
      <c r="CX3" s="7"/>
      <c r="CY3" s="271"/>
      <c r="CZ3" s="275" t="s">
        <v>6</v>
      </c>
      <c r="DA3" s="6" t="s">
        <v>109</v>
      </c>
      <c r="DB3" s="4" t="s">
        <v>107</v>
      </c>
      <c r="DC3" s="4" t="s">
        <v>2</v>
      </c>
      <c r="DD3" s="4" t="s">
        <v>157</v>
      </c>
      <c r="DE3" s="4" t="s">
        <v>3</v>
      </c>
      <c r="DF3" s="10"/>
      <c r="DG3" s="43"/>
      <c r="DH3" s="10"/>
      <c r="DI3" s="42"/>
      <c r="DJ3" s="8"/>
      <c r="DK3" s="274"/>
      <c r="DL3" s="7"/>
      <c r="DM3" s="271"/>
      <c r="DN3" s="275" t="s">
        <v>6</v>
      </c>
      <c r="DO3" s="6" t="s">
        <v>109</v>
      </c>
      <c r="DP3" s="4" t="s">
        <v>107</v>
      </c>
      <c r="DQ3" s="4" t="s">
        <v>2</v>
      </c>
      <c r="DR3" s="4" t="s">
        <v>157</v>
      </c>
      <c r="DS3" s="4" t="s">
        <v>3</v>
      </c>
      <c r="DT3" s="10"/>
      <c r="DU3" s="43"/>
      <c r="DV3" s="10"/>
      <c r="DW3" s="42"/>
      <c r="DX3" s="8"/>
      <c r="DY3" s="274"/>
      <c r="DZ3" s="7"/>
      <c r="EA3" s="271"/>
      <c r="EB3" s="275" t="s">
        <v>6</v>
      </c>
      <c r="EC3" s="6" t="s">
        <v>109</v>
      </c>
      <c r="ED3" s="4" t="s">
        <v>107</v>
      </c>
      <c r="EE3" s="4" t="s">
        <v>2</v>
      </c>
      <c r="EF3" s="4" t="s">
        <v>157</v>
      </c>
      <c r="EG3" s="4" t="s">
        <v>3</v>
      </c>
      <c r="EH3" s="10"/>
      <c r="EI3" s="43"/>
      <c r="EJ3" s="10"/>
      <c r="EK3" s="42"/>
      <c r="EL3" s="276"/>
      <c r="EM3" s="193"/>
      <c r="EN3" s="276"/>
      <c r="EO3" s="277"/>
      <c r="EP3" s="6"/>
      <c r="EQ3" s="1"/>
      <c r="ER3" s="953" t="s">
        <v>122</v>
      </c>
      <c r="ES3" s="953" t="s">
        <v>123</v>
      </c>
      <c r="ET3" s="157" t="s">
        <v>231</v>
      </c>
      <c r="EU3" s="1050"/>
      <c r="EV3" s="1050"/>
      <c r="EW3" s="412" t="s">
        <v>232</v>
      </c>
      <c r="EX3" s="559" t="s">
        <v>5</v>
      </c>
      <c r="EY3" s="598"/>
      <c r="EZ3" s="598"/>
      <c r="FA3" s="88"/>
      <c r="FC3" s="42"/>
      <c r="FD3" s="276"/>
      <c r="FE3" s="61"/>
      <c r="FF3" s="276"/>
      <c r="FG3" s="277"/>
      <c r="FH3" s="104"/>
      <c r="FI3" s="6"/>
      <c r="FJ3" s="1"/>
      <c r="FK3" s="1"/>
      <c r="FL3" s="10"/>
      <c r="FM3" s="10"/>
      <c r="FN3" s="61"/>
      <c r="FO3" s="278" t="s">
        <v>122</v>
      </c>
      <c r="FP3" s="1050"/>
      <c r="FQ3" s="1050"/>
      <c r="FR3" s="87"/>
      <c r="FS3" s="88"/>
    </row>
    <row r="4" spans="1:175" ht="13.5" thickTop="1" thickBot="1" x14ac:dyDescent="0.3">
      <c r="A4" s="44" t="s">
        <v>74</v>
      </c>
      <c r="B4" s="11" t="s">
        <v>569</v>
      </c>
      <c r="C4" s="6" t="s">
        <v>9</v>
      </c>
      <c r="D4" s="6" t="s">
        <v>10</v>
      </c>
      <c r="E4" s="6" t="s">
        <v>11</v>
      </c>
      <c r="F4" s="62">
        <v>6</v>
      </c>
      <c r="G4" s="819">
        <f>(SUM(F5:G11)*(100+F4)/100)+H5</f>
        <v>0</v>
      </c>
      <c r="H4" s="820"/>
      <c r="I4" s="13">
        <f>G4*H4</f>
        <v>0</v>
      </c>
      <c r="J4" s="13">
        <f>IF(E$113=0,0,I4/E$113)</f>
        <v>0</v>
      </c>
      <c r="K4" s="13">
        <f>(J4*G$2)</f>
        <v>0</v>
      </c>
      <c r="L4" s="13"/>
      <c r="M4" s="55"/>
      <c r="N4" s="10"/>
      <c r="O4" s="44" t="s">
        <v>74</v>
      </c>
      <c r="P4" s="11" t="s">
        <v>8</v>
      </c>
      <c r="Q4" s="6" t="s">
        <v>9</v>
      </c>
      <c r="R4" s="6" t="s">
        <v>10</v>
      </c>
      <c r="S4" s="6" t="s">
        <v>11</v>
      </c>
      <c r="T4" s="62">
        <v>6</v>
      </c>
      <c r="U4" s="12">
        <f>(SUM(T5:U11)*(100+T4)/100)+V5</f>
        <v>0</v>
      </c>
      <c r="V4" s="820"/>
      <c r="W4" s="13">
        <f>U4*V4</f>
        <v>0</v>
      </c>
      <c r="X4" s="13">
        <f>IF(S$113=0,0,W4/S$113)</f>
        <v>0</v>
      </c>
      <c r="Y4" s="13">
        <f>(X4*U$2)</f>
        <v>0</v>
      </c>
      <c r="Z4" s="13"/>
      <c r="AA4" s="55"/>
      <c r="AB4" s="10"/>
      <c r="AC4" s="44" t="s">
        <v>74</v>
      </c>
      <c r="AD4" s="11" t="s">
        <v>8</v>
      </c>
      <c r="AE4" s="6" t="s">
        <v>9</v>
      </c>
      <c r="AF4" s="6" t="s">
        <v>10</v>
      </c>
      <c r="AG4" s="6" t="s">
        <v>11</v>
      </c>
      <c r="AH4" s="62">
        <v>6</v>
      </c>
      <c r="AI4" s="12">
        <f t="shared" ref="AI4" si="24">(SUM(AH5:AI11)*(100+AH4)/100)+AJ5</f>
        <v>0</v>
      </c>
      <c r="AJ4" s="820"/>
      <c r="AK4" s="13">
        <f t="shared" ref="AK4" si="25">AI4*AJ4</f>
        <v>0</v>
      </c>
      <c r="AL4" s="13">
        <f t="shared" ref="AL4" si="26">IF(AG$113=0,0,AK4/AG$113)</f>
        <v>0</v>
      </c>
      <c r="AM4" s="13">
        <f t="shared" ref="AM4" si="27">(AL4*AI$2)</f>
        <v>0</v>
      </c>
      <c r="AN4" s="13"/>
      <c r="AO4" s="55"/>
      <c r="AP4" s="10"/>
      <c r="AQ4" s="44" t="s">
        <v>74</v>
      </c>
      <c r="AR4" s="11" t="s">
        <v>8</v>
      </c>
      <c r="AS4" s="6" t="s">
        <v>9</v>
      </c>
      <c r="AT4" s="6" t="s">
        <v>10</v>
      </c>
      <c r="AU4" s="6" t="s">
        <v>11</v>
      </c>
      <c r="AV4" s="62">
        <v>6</v>
      </c>
      <c r="AW4" s="12">
        <f t="shared" ref="AW4" si="28">(SUM(AV5:AW11)*(100+AV4)/100)+AX5</f>
        <v>0</v>
      </c>
      <c r="AX4" s="820"/>
      <c r="AY4" s="13">
        <f t="shared" ref="AY4" si="29">AW4*AX4</f>
        <v>0</v>
      </c>
      <c r="AZ4" s="13">
        <f t="shared" ref="AZ4" si="30">IF(AU$113=0,0,AY4/AU$113)</f>
        <v>0</v>
      </c>
      <c r="BA4" s="13">
        <f t="shared" ref="BA4" si="31">(AZ4*AW$2)</f>
        <v>0</v>
      </c>
      <c r="BB4" s="13"/>
      <c r="BC4" s="55"/>
      <c r="BD4" s="10"/>
      <c r="BE4" s="44" t="s">
        <v>74</v>
      </c>
      <c r="BF4" s="11" t="s">
        <v>8</v>
      </c>
      <c r="BG4" s="6" t="s">
        <v>9</v>
      </c>
      <c r="BH4" s="6" t="s">
        <v>10</v>
      </c>
      <c r="BI4" s="6" t="s">
        <v>11</v>
      </c>
      <c r="BJ4" s="62">
        <v>6</v>
      </c>
      <c r="BK4" s="12">
        <f t="shared" ref="BK4" si="32">(SUM(BJ5:BK11)*(100+BJ4)/100)+BL5</f>
        <v>0</v>
      </c>
      <c r="BL4" s="820"/>
      <c r="BM4" s="13">
        <f t="shared" ref="BM4" si="33">BK4*BL4</f>
        <v>0</v>
      </c>
      <c r="BN4" s="13">
        <f t="shared" ref="BN4" si="34">IF(BI$113=0,0,BM4/BI$113)</f>
        <v>0</v>
      </c>
      <c r="BO4" s="13">
        <f t="shared" ref="BO4" si="35">(BN4*BK$2)</f>
        <v>0</v>
      </c>
      <c r="BP4" s="13"/>
      <c r="BQ4" s="55"/>
      <c r="BR4" s="10"/>
      <c r="BS4" s="44" t="s">
        <v>74</v>
      </c>
      <c r="BT4" s="11" t="s">
        <v>8</v>
      </c>
      <c r="BU4" s="6" t="s">
        <v>9</v>
      </c>
      <c r="BV4" s="6" t="s">
        <v>10</v>
      </c>
      <c r="BW4" s="6" t="s">
        <v>11</v>
      </c>
      <c r="BX4" s="62">
        <v>6</v>
      </c>
      <c r="BY4" s="12">
        <f t="shared" ref="BY4" si="36">(SUM(BX5:BY11)*(100+BX4)/100)+BZ5</f>
        <v>0</v>
      </c>
      <c r="BZ4" s="820"/>
      <c r="CA4" s="13">
        <f t="shared" ref="CA4" si="37">BY4*BZ4</f>
        <v>0</v>
      </c>
      <c r="CB4" s="13">
        <f t="shared" ref="CB4" si="38">IF(BW$113=0,0,CA4/BW$113)</f>
        <v>0</v>
      </c>
      <c r="CC4" s="13">
        <f t="shared" ref="CC4" si="39">(CB4*BY$2)</f>
        <v>0</v>
      </c>
      <c r="CD4" s="13"/>
      <c r="CE4" s="55"/>
      <c r="CF4" s="10"/>
      <c r="CG4" s="44" t="s">
        <v>74</v>
      </c>
      <c r="CH4" s="11" t="s">
        <v>8</v>
      </c>
      <c r="CI4" s="6" t="s">
        <v>9</v>
      </c>
      <c r="CJ4" s="6" t="s">
        <v>10</v>
      </c>
      <c r="CK4" s="6" t="s">
        <v>11</v>
      </c>
      <c r="CL4" s="62">
        <v>6</v>
      </c>
      <c r="CM4" s="12">
        <f t="shared" ref="CM4" si="40">(SUM(CL5:CM11)*(100+CL4)/100)+CN5</f>
        <v>0</v>
      </c>
      <c r="CN4" s="820"/>
      <c r="CO4" s="13">
        <f t="shared" ref="CO4" si="41">CM4*CN4</f>
        <v>0</v>
      </c>
      <c r="CP4" s="13">
        <f t="shared" ref="CP4" si="42">IF(CK$113=0,0,CO4/CK$113)</f>
        <v>0</v>
      </c>
      <c r="CQ4" s="13">
        <f t="shared" ref="CQ4" si="43">(CP4*CM$2)</f>
        <v>0</v>
      </c>
      <c r="CR4" s="13"/>
      <c r="CS4" s="55"/>
      <c r="CT4" s="10"/>
      <c r="CU4" s="44" t="s">
        <v>74</v>
      </c>
      <c r="CV4" s="11" t="s">
        <v>8</v>
      </c>
      <c r="CW4" s="6" t="s">
        <v>9</v>
      </c>
      <c r="CX4" s="6" t="s">
        <v>10</v>
      </c>
      <c r="CY4" s="6" t="s">
        <v>11</v>
      </c>
      <c r="CZ4" s="62">
        <v>6</v>
      </c>
      <c r="DA4" s="12">
        <f t="shared" ref="DA4" si="44">(SUM(CZ5:DA11)*(100+CZ4)/100)+DB5</f>
        <v>0</v>
      </c>
      <c r="DB4" s="820"/>
      <c r="DC4" s="13">
        <f t="shared" ref="DC4" si="45">DA4*DB4</f>
        <v>0</v>
      </c>
      <c r="DD4" s="13">
        <f t="shared" ref="DD4" si="46">IF(CY$113=0,0,DC4/CY$113)</f>
        <v>0</v>
      </c>
      <c r="DE4" s="13">
        <f t="shared" ref="DE4" si="47">(DD4*DA$2)</f>
        <v>0</v>
      </c>
      <c r="DF4" s="13"/>
      <c r="DG4" s="55"/>
      <c r="DH4" s="10"/>
      <c r="DI4" s="44" t="s">
        <v>74</v>
      </c>
      <c r="DJ4" s="11" t="s">
        <v>8</v>
      </c>
      <c r="DK4" s="6" t="s">
        <v>9</v>
      </c>
      <c r="DL4" s="6" t="s">
        <v>10</v>
      </c>
      <c r="DM4" s="6" t="s">
        <v>11</v>
      </c>
      <c r="DN4" s="62">
        <v>6</v>
      </c>
      <c r="DO4" s="12">
        <f t="shared" ref="DO4" si="48">(SUM(DN5:DO11)*(100+DN4)/100)+DP5</f>
        <v>0</v>
      </c>
      <c r="DP4" s="820"/>
      <c r="DQ4" s="13">
        <f t="shared" ref="DQ4" si="49">DO4*DP4</f>
        <v>0</v>
      </c>
      <c r="DR4" s="13">
        <f t="shared" ref="DR4" si="50">IF(DM$113=0,0,DQ4/DM$113)</f>
        <v>0</v>
      </c>
      <c r="DS4" s="13">
        <f t="shared" ref="DS4" si="51">(DR4*DO$2)</f>
        <v>0</v>
      </c>
      <c r="DT4" s="13"/>
      <c r="DU4" s="55"/>
      <c r="DV4" s="10"/>
      <c r="DW4" s="44" t="s">
        <v>74</v>
      </c>
      <c r="DX4" s="11" t="s">
        <v>8</v>
      </c>
      <c r="DY4" s="6" t="s">
        <v>9</v>
      </c>
      <c r="DZ4" s="6" t="s">
        <v>10</v>
      </c>
      <c r="EA4" s="6" t="s">
        <v>11</v>
      </c>
      <c r="EB4" s="62">
        <v>6</v>
      </c>
      <c r="EC4" s="12">
        <f t="shared" ref="EC4" si="52">(SUM(EB5:EC11)*(100+EB4)/100)+ED5</f>
        <v>0</v>
      </c>
      <c r="ED4" s="820"/>
      <c r="EE4" s="13">
        <f t="shared" ref="EE4" si="53">EC4*ED4</f>
        <v>0</v>
      </c>
      <c r="EF4" s="13">
        <f t="shared" ref="EF4" si="54">IF(EA$113=0,0,EE4/EA$113)</f>
        <v>0</v>
      </c>
      <c r="EG4" s="13">
        <f t="shared" ref="EG4" si="55">(EF4*EC$2)</f>
        <v>0</v>
      </c>
      <c r="EH4" s="13"/>
      <c r="EI4" s="55"/>
      <c r="EJ4" s="10"/>
      <c r="EK4" s="42"/>
      <c r="EL4" s="276"/>
      <c r="EM4" s="193"/>
      <c r="EN4" s="276"/>
      <c r="EO4" s="271" t="s">
        <v>230</v>
      </c>
      <c r="EP4" s="190">
        <f>C2+Q2+AE2+AS2+BG2+BU2+CI2+CW2+DK2+DY2</f>
        <v>0</v>
      </c>
      <c r="EQ4" s="61"/>
      <c r="ER4" s="190">
        <f>G2+U2+AI2+AW2+BK2+BY2+CM2+DA2+DO2+EC2</f>
        <v>0</v>
      </c>
      <c r="ES4" s="71">
        <v>0</v>
      </c>
      <c r="ET4" s="65">
        <v>0</v>
      </c>
      <c r="EU4" s="103"/>
      <c r="EV4" s="764"/>
      <c r="EW4" s="560">
        <f>EP4+ET4</f>
        <v>0</v>
      </c>
      <c r="EX4" s="561">
        <f>ER4+ES4</f>
        <v>0</v>
      </c>
      <c r="EY4" s="61"/>
      <c r="EZ4" s="61"/>
      <c r="FA4" s="88"/>
      <c r="FC4" s="42"/>
      <c r="FD4" s="276"/>
      <c r="FE4" s="61"/>
      <c r="FF4" s="185"/>
      <c r="FG4" s="134"/>
      <c r="FH4" s="8"/>
      <c r="FI4" s="762"/>
      <c r="FJ4" s="61"/>
      <c r="FK4" s="61"/>
      <c r="FL4" s="10"/>
      <c r="FM4" s="10"/>
      <c r="FN4" s="61"/>
      <c r="FO4" s="141">
        <v>0</v>
      </c>
      <c r="FP4" s="116"/>
      <c r="FQ4" s="764"/>
      <c r="FR4" s="87"/>
      <c r="FS4" s="88"/>
    </row>
    <row r="5" spans="1:175" ht="27" customHeight="1" x14ac:dyDescent="0.25">
      <c r="A5" s="44" t="s">
        <v>74</v>
      </c>
      <c r="B5" s="11" t="s">
        <v>12</v>
      </c>
      <c r="C5" s="64">
        <v>0</v>
      </c>
      <c r="D5" s="64">
        <v>0</v>
      </c>
      <c r="E5" s="64">
        <v>0</v>
      </c>
      <c r="F5" s="11">
        <f>C5*(D5)</f>
        <v>0</v>
      </c>
      <c r="G5" s="11">
        <f>C5*(E5)</f>
        <v>0</v>
      </c>
      <c r="H5" s="16">
        <f>G26</f>
        <v>0</v>
      </c>
      <c r="I5" s="13"/>
      <c r="J5" s="13"/>
      <c r="K5" s="13"/>
      <c r="L5" s="13"/>
      <c r="M5" s="55"/>
      <c r="N5" s="10"/>
      <c r="O5" s="44" t="s">
        <v>74</v>
      </c>
      <c r="P5" s="11" t="s">
        <v>12</v>
      </c>
      <c r="Q5" s="64">
        <v>0</v>
      </c>
      <c r="R5" s="64">
        <v>0</v>
      </c>
      <c r="S5" s="64">
        <v>0</v>
      </c>
      <c r="T5" s="11">
        <f>Q5*(R5)</f>
        <v>0</v>
      </c>
      <c r="U5" s="11">
        <f>Q5*(S5)</f>
        <v>0</v>
      </c>
      <c r="V5" s="16">
        <f>U26</f>
        <v>0</v>
      </c>
      <c r="W5" s="13"/>
      <c r="X5" s="13"/>
      <c r="Y5" s="13"/>
      <c r="Z5" s="13"/>
      <c r="AA5" s="55"/>
      <c r="AB5" s="10"/>
      <c r="AC5" s="44" t="s">
        <v>74</v>
      </c>
      <c r="AD5" s="11" t="s">
        <v>12</v>
      </c>
      <c r="AE5" s="64">
        <v>0</v>
      </c>
      <c r="AF5" s="64">
        <v>0</v>
      </c>
      <c r="AG5" s="64">
        <v>0</v>
      </c>
      <c r="AH5" s="11">
        <f t="shared" ref="AH5:AH11" si="56">AE5*(AF5)</f>
        <v>0</v>
      </c>
      <c r="AI5" s="11">
        <f t="shared" ref="AI5:AI11" si="57">AE5*(AG5)</f>
        <v>0</v>
      </c>
      <c r="AJ5" s="16">
        <f t="shared" ref="AJ5" si="58">AI26</f>
        <v>0</v>
      </c>
      <c r="AK5" s="13"/>
      <c r="AL5" s="13"/>
      <c r="AM5" s="13"/>
      <c r="AN5" s="13"/>
      <c r="AO5" s="55"/>
      <c r="AP5" s="10"/>
      <c r="AQ5" s="44" t="s">
        <v>74</v>
      </c>
      <c r="AR5" s="11" t="s">
        <v>12</v>
      </c>
      <c r="AS5" s="64">
        <v>0</v>
      </c>
      <c r="AT5" s="64">
        <v>0</v>
      </c>
      <c r="AU5" s="64">
        <v>0</v>
      </c>
      <c r="AV5" s="11">
        <f t="shared" ref="AV5:AV11" si="59">AS5*(AT5)</f>
        <v>0</v>
      </c>
      <c r="AW5" s="11">
        <f t="shared" ref="AW5:AW11" si="60">AS5*(AU5)</f>
        <v>0</v>
      </c>
      <c r="AX5" s="16">
        <f t="shared" ref="AX5" si="61">AW26</f>
        <v>0</v>
      </c>
      <c r="AY5" s="13"/>
      <c r="AZ5" s="13"/>
      <c r="BA5" s="13"/>
      <c r="BB5" s="13"/>
      <c r="BC5" s="55"/>
      <c r="BD5" s="10"/>
      <c r="BE5" s="44" t="s">
        <v>74</v>
      </c>
      <c r="BF5" s="11" t="s">
        <v>12</v>
      </c>
      <c r="BG5" s="64">
        <v>0</v>
      </c>
      <c r="BH5" s="64">
        <v>0</v>
      </c>
      <c r="BI5" s="64">
        <v>0</v>
      </c>
      <c r="BJ5" s="11">
        <f t="shared" ref="BJ5:BJ11" si="62">BG5*(BH5)</f>
        <v>0</v>
      </c>
      <c r="BK5" s="11">
        <f t="shared" ref="BK5:BK11" si="63">BG5*(BI5)</f>
        <v>0</v>
      </c>
      <c r="BL5" s="16">
        <f t="shared" ref="BL5" si="64">BK26</f>
        <v>0</v>
      </c>
      <c r="BM5" s="13"/>
      <c r="BN5" s="13"/>
      <c r="BO5" s="13"/>
      <c r="BP5" s="13"/>
      <c r="BQ5" s="55"/>
      <c r="BR5" s="10"/>
      <c r="BS5" s="44" t="s">
        <v>74</v>
      </c>
      <c r="BT5" s="11" t="s">
        <v>12</v>
      </c>
      <c r="BU5" s="64">
        <v>0</v>
      </c>
      <c r="BV5" s="64">
        <v>0</v>
      </c>
      <c r="BW5" s="64">
        <v>0</v>
      </c>
      <c r="BX5" s="11">
        <f t="shared" ref="BX5:BX11" si="65">BU5*(BV5)</f>
        <v>0</v>
      </c>
      <c r="BY5" s="11">
        <f t="shared" ref="BY5:BY11" si="66">BU5*(BW5)</f>
        <v>0</v>
      </c>
      <c r="BZ5" s="16">
        <f t="shared" ref="BZ5" si="67">BY26</f>
        <v>0</v>
      </c>
      <c r="CA5" s="13"/>
      <c r="CB5" s="13"/>
      <c r="CC5" s="13"/>
      <c r="CD5" s="13"/>
      <c r="CE5" s="55"/>
      <c r="CF5" s="10"/>
      <c r="CG5" s="44" t="s">
        <v>74</v>
      </c>
      <c r="CH5" s="11" t="s">
        <v>12</v>
      </c>
      <c r="CI5" s="64">
        <v>0</v>
      </c>
      <c r="CJ5" s="64">
        <v>0</v>
      </c>
      <c r="CK5" s="64">
        <v>0</v>
      </c>
      <c r="CL5" s="11">
        <f t="shared" ref="CL5:CL11" si="68">CI5*(CJ5)</f>
        <v>0</v>
      </c>
      <c r="CM5" s="11">
        <f t="shared" ref="CM5:CM11" si="69">CI5*(CK5)</f>
        <v>0</v>
      </c>
      <c r="CN5" s="16">
        <f t="shared" ref="CN5" si="70">CM26</f>
        <v>0</v>
      </c>
      <c r="CO5" s="13"/>
      <c r="CP5" s="13"/>
      <c r="CQ5" s="13"/>
      <c r="CR5" s="13"/>
      <c r="CS5" s="55"/>
      <c r="CT5" s="10"/>
      <c r="CU5" s="44" t="s">
        <v>74</v>
      </c>
      <c r="CV5" s="11" t="s">
        <v>12</v>
      </c>
      <c r="CW5" s="64">
        <v>0</v>
      </c>
      <c r="CX5" s="64">
        <v>0</v>
      </c>
      <c r="CY5" s="64">
        <v>0</v>
      </c>
      <c r="CZ5" s="11">
        <f t="shared" ref="CZ5:CZ11" si="71">CW5*(CX5)</f>
        <v>0</v>
      </c>
      <c r="DA5" s="11">
        <f t="shared" ref="DA5:DA11" si="72">CW5*(CY5)</f>
        <v>0</v>
      </c>
      <c r="DB5" s="16">
        <f t="shared" ref="DB5" si="73">DA26</f>
        <v>0</v>
      </c>
      <c r="DC5" s="13"/>
      <c r="DD5" s="13"/>
      <c r="DE5" s="13"/>
      <c r="DF5" s="13"/>
      <c r="DG5" s="55"/>
      <c r="DH5" s="10"/>
      <c r="DI5" s="44" t="s">
        <v>74</v>
      </c>
      <c r="DJ5" s="11" t="s">
        <v>12</v>
      </c>
      <c r="DK5" s="64">
        <v>0</v>
      </c>
      <c r="DL5" s="64">
        <v>0</v>
      </c>
      <c r="DM5" s="64">
        <v>0</v>
      </c>
      <c r="DN5" s="11">
        <f t="shared" ref="DN5:DN11" si="74">DK5*(DL5)</f>
        <v>0</v>
      </c>
      <c r="DO5" s="11">
        <f t="shared" ref="DO5:DO11" si="75">DK5*(DM5)</f>
        <v>0</v>
      </c>
      <c r="DP5" s="16">
        <f t="shared" ref="DP5" si="76">DO26</f>
        <v>0</v>
      </c>
      <c r="DQ5" s="13"/>
      <c r="DR5" s="13"/>
      <c r="DS5" s="13"/>
      <c r="DT5" s="13"/>
      <c r="DU5" s="55"/>
      <c r="DV5" s="10"/>
      <c r="DW5" s="44" t="s">
        <v>74</v>
      </c>
      <c r="DX5" s="11" t="s">
        <v>12</v>
      </c>
      <c r="DY5" s="64">
        <v>0</v>
      </c>
      <c r="DZ5" s="64">
        <v>0</v>
      </c>
      <c r="EA5" s="64">
        <v>0</v>
      </c>
      <c r="EB5" s="11">
        <f t="shared" ref="EB5:EB11" si="77">DY5*(DZ5)</f>
        <v>0</v>
      </c>
      <c r="EC5" s="11">
        <f t="shared" ref="EC5:EC11" si="78">DY5*(EA5)</f>
        <v>0</v>
      </c>
      <c r="ED5" s="16">
        <f t="shared" ref="ED5" si="79">EC26</f>
        <v>0</v>
      </c>
      <c r="EE5" s="13"/>
      <c r="EF5" s="13"/>
      <c r="EG5" s="13"/>
      <c r="EH5" s="13"/>
      <c r="EI5" s="55"/>
      <c r="EJ5" s="10"/>
      <c r="EK5" s="42"/>
      <c r="EL5" s="8"/>
      <c r="EM5" s="766" t="s">
        <v>130</v>
      </c>
      <c r="EN5" s="279"/>
      <c r="EO5" s="271"/>
      <c r="EP5" s="275"/>
      <c r="EQ5" s="6" t="s">
        <v>7</v>
      </c>
      <c r="ER5" s="4" t="s">
        <v>157</v>
      </c>
      <c r="ES5" s="4"/>
      <c r="ET5" s="766" t="s">
        <v>124</v>
      </c>
      <c r="EU5" s="396"/>
      <c r="EV5" s="562" t="s">
        <v>429</v>
      </c>
      <c r="EW5" s="563" t="s">
        <v>447</v>
      </c>
      <c r="EX5" s="563" t="s">
        <v>430</v>
      </c>
      <c r="EY5" s="1055" t="s">
        <v>448</v>
      </c>
      <c r="EZ5" s="1056"/>
      <c r="FA5" s="232"/>
      <c r="FC5" s="42"/>
      <c r="FD5" s="8"/>
      <c r="FE5" s="613" t="s">
        <v>136</v>
      </c>
      <c r="FF5" s="613" t="s">
        <v>137</v>
      </c>
      <c r="FG5" s="614" t="s">
        <v>138</v>
      </c>
      <c r="FH5" s="287"/>
      <c r="FI5" s="614" t="s">
        <v>139</v>
      </c>
      <c r="FJ5" s="615" t="s">
        <v>140</v>
      </c>
      <c r="FK5" s="612" t="str">
        <f>FE2</f>
        <v>Item 1</v>
      </c>
      <c r="FL5" s="1053" t="s">
        <v>448</v>
      </c>
      <c r="FM5" s="1054"/>
      <c r="FN5" s="612" t="s">
        <v>438</v>
      </c>
      <c r="FO5" s="612" t="s">
        <v>157</v>
      </c>
      <c r="FP5" s="411"/>
      <c r="FQ5" s="616" t="s">
        <v>434</v>
      </c>
      <c r="FR5" s="617" t="s">
        <v>451</v>
      </c>
      <c r="FS5" s="618" t="s">
        <v>438</v>
      </c>
    </row>
    <row r="6" spans="1:175" x14ac:dyDescent="0.25">
      <c r="A6" s="44" t="s">
        <v>74</v>
      </c>
      <c r="B6" s="11" t="s">
        <v>13</v>
      </c>
      <c r="C6" s="64">
        <v>0</v>
      </c>
      <c r="D6" s="64">
        <v>0</v>
      </c>
      <c r="E6" s="64">
        <v>0</v>
      </c>
      <c r="F6" s="11">
        <f t="shared" ref="F6:F11" si="80">C6*(D6)</f>
        <v>0</v>
      </c>
      <c r="G6" s="11">
        <f t="shared" ref="G6:G11" si="81">C6*(E6)</f>
        <v>0</v>
      </c>
      <c r="H6" s="16"/>
      <c r="I6" s="13"/>
      <c r="J6" s="13"/>
      <c r="K6" s="13"/>
      <c r="L6" s="13"/>
      <c r="M6" s="55"/>
      <c r="N6" s="10"/>
      <c r="O6" s="44" t="s">
        <v>74</v>
      </c>
      <c r="P6" s="11" t="s">
        <v>13</v>
      </c>
      <c r="Q6" s="64">
        <v>0</v>
      </c>
      <c r="R6" s="64">
        <v>0</v>
      </c>
      <c r="S6" s="64">
        <v>0</v>
      </c>
      <c r="T6" s="11">
        <f t="shared" ref="T6:T11" si="82">Q6*(R6)</f>
        <v>0</v>
      </c>
      <c r="U6" s="11">
        <f t="shared" ref="U6:U11" si="83">Q6*(S6)</f>
        <v>0</v>
      </c>
      <c r="V6" s="16"/>
      <c r="W6" s="13"/>
      <c r="X6" s="13"/>
      <c r="Y6" s="13"/>
      <c r="Z6" s="13"/>
      <c r="AA6" s="55"/>
      <c r="AB6" s="10"/>
      <c r="AC6" s="44" t="s">
        <v>74</v>
      </c>
      <c r="AD6" s="11" t="s">
        <v>13</v>
      </c>
      <c r="AE6" s="64">
        <v>0</v>
      </c>
      <c r="AF6" s="64">
        <v>0</v>
      </c>
      <c r="AG6" s="64">
        <v>0</v>
      </c>
      <c r="AH6" s="11">
        <f t="shared" si="56"/>
        <v>0</v>
      </c>
      <c r="AI6" s="11">
        <f t="shared" si="57"/>
        <v>0</v>
      </c>
      <c r="AJ6" s="16"/>
      <c r="AK6" s="13"/>
      <c r="AL6" s="13"/>
      <c r="AM6" s="13"/>
      <c r="AN6" s="13"/>
      <c r="AO6" s="55"/>
      <c r="AP6" s="10"/>
      <c r="AQ6" s="44" t="s">
        <v>74</v>
      </c>
      <c r="AR6" s="11" t="s">
        <v>13</v>
      </c>
      <c r="AS6" s="64">
        <v>0</v>
      </c>
      <c r="AT6" s="64">
        <v>0</v>
      </c>
      <c r="AU6" s="64">
        <v>0</v>
      </c>
      <c r="AV6" s="11">
        <f t="shared" si="59"/>
        <v>0</v>
      </c>
      <c r="AW6" s="11">
        <f t="shared" si="60"/>
        <v>0</v>
      </c>
      <c r="AX6" s="16"/>
      <c r="AY6" s="13"/>
      <c r="AZ6" s="13"/>
      <c r="BA6" s="13"/>
      <c r="BB6" s="13"/>
      <c r="BC6" s="55"/>
      <c r="BD6" s="10"/>
      <c r="BE6" s="44" t="s">
        <v>74</v>
      </c>
      <c r="BF6" s="11" t="s">
        <v>13</v>
      </c>
      <c r="BG6" s="64">
        <v>0</v>
      </c>
      <c r="BH6" s="64">
        <v>0</v>
      </c>
      <c r="BI6" s="64">
        <v>0</v>
      </c>
      <c r="BJ6" s="11">
        <f t="shared" si="62"/>
        <v>0</v>
      </c>
      <c r="BK6" s="11">
        <f t="shared" si="63"/>
        <v>0</v>
      </c>
      <c r="BL6" s="16"/>
      <c r="BM6" s="13"/>
      <c r="BN6" s="13"/>
      <c r="BO6" s="13"/>
      <c r="BP6" s="13"/>
      <c r="BQ6" s="55"/>
      <c r="BR6" s="10"/>
      <c r="BS6" s="44" t="s">
        <v>74</v>
      </c>
      <c r="BT6" s="11" t="s">
        <v>13</v>
      </c>
      <c r="BU6" s="64">
        <v>0</v>
      </c>
      <c r="BV6" s="64">
        <v>0</v>
      </c>
      <c r="BW6" s="64">
        <v>0</v>
      </c>
      <c r="BX6" s="11">
        <f t="shared" si="65"/>
        <v>0</v>
      </c>
      <c r="BY6" s="11">
        <f t="shared" si="66"/>
        <v>0</v>
      </c>
      <c r="BZ6" s="16"/>
      <c r="CA6" s="13"/>
      <c r="CB6" s="13"/>
      <c r="CC6" s="13"/>
      <c r="CD6" s="13"/>
      <c r="CE6" s="55"/>
      <c r="CF6" s="10"/>
      <c r="CG6" s="44" t="s">
        <v>74</v>
      </c>
      <c r="CH6" s="11" t="s">
        <v>13</v>
      </c>
      <c r="CI6" s="64">
        <v>0</v>
      </c>
      <c r="CJ6" s="64">
        <v>0</v>
      </c>
      <c r="CK6" s="64">
        <v>0</v>
      </c>
      <c r="CL6" s="11">
        <f t="shared" si="68"/>
        <v>0</v>
      </c>
      <c r="CM6" s="11">
        <f t="shared" si="69"/>
        <v>0</v>
      </c>
      <c r="CN6" s="16"/>
      <c r="CO6" s="13"/>
      <c r="CP6" s="13"/>
      <c r="CQ6" s="13"/>
      <c r="CR6" s="13"/>
      <c r="CS6" s="55"/>
      <c r="CT6" s="10"/>
      <c r="CU6" s="44" t="s">
        <v>74</v>
      </c>
      <c r="CV6" s="11" t="s">
        <v>13</v>
      </c>
      <c r="CW6" s="64">
        <v>0</v>
      </c>
      <c r="CX6" s="64">
        <v>0</v>
      </c>
      <c r="CY6" s="64">
        <v>0</v>
      </c>
      <c r="CZ6" s="11">
        <f t="shared" si="71"/>
        <v>0</v>
      </c>
      <c r="DA6" s="11">
        <f t="shared" si="72"/>
        <v>0</v>
      </c>
      <c r="DB6" s="16"/>
      <c r="DC6" s="13"/>
      <c r="DD6" s="13"/>
      <c r="DE6" s="13"/>
      <c r="DF6" s="13"/>
      <c r="DG6" s="55"/>
      <c r="DH6" s="10"/>
      <c r="DI6" s="44" t="s">
        <v>74</v>
      </c>
      <c r="DJ6" s="11" t="s">
        <v>13</v>
      </c>
      <c r="DK6" s="64">
        <v>0</v>
      </c>
      <c r="DL6" s="64">
        <v>0</v>
      </c>
      <c r="DM6" s="64">
        <v>0</v>
      </c>
      <c r="DN6" s="11">
        <f t="shared" si="74"/>
        <v>0</v>
      </c>
      <c r="DO6" s="11">
        <f t="shared" si="75"/>
        <v>0</v>
      </c>
      <c r="DP6" s="16"/>
      <c r="DQ6" s="13"/>
      <c r="DR6" s="13"/>
      <c r="DS6" s="13"/>
      <c r="DT6" s="13"/>
      <c r="DU6" s="55"/>
      <c r="DV6" s="10"/>
      <c r="DW6" s="44" t="s">
        <v>74</v>
      </c>
      <c r="DX6" s="11" t="s">
        <v>13</v>
      </c>
      <c r="DY6" s="64">
        <v>0</v>
      </c>
      <c r="DZ6" s="64">
        <v>0</v>
      </c>
      <c r="EA6" s="64">
        <v>0</v>
      </c>
      <c r="EB6" s="11">
        <f t="shared" si="77"/>
        <v>0</v>
      </c>
      <c r="EC6" s="11">
        <f t="shared" si="78"/>
        <v>0</v>
      </c>
      <c r="ED6" s="16"/>
      <c r="EE6" s="13"/>
      <c r="EF6" s="13"/>
      <c r="EG6" s="13"/>
      <c r="EH6" s="13"/>
      <c r="EI6" s="55"/>
      <c r="EJ6" s="10"/>
      <c r="EK6" s="44" t="s">
        <v>74</v>
      </c>
      <c r="EL6" s="11" t="s">
        <v>8</v>
      </c>
      <c r="EM6" s="14">
        <f>K4+Y4+AM4+BA4+BO4+CC4+CQ4+DE4+DS4+EG4</f>
        <v>0</v>
      </c>
      <c r="EN6" s="762"/>
      <c r="EO6" s="762"/>
      <c r="EP6" s="275"/>
      <c r="EQ6" s="51">
        <f>G4*$C$2+U4*$Q$2+AI4*$AE$2+AW4*$AS$2+BK4*$BG$2+BY4*$BU$2+CM4*$CI$2+DA4*$CW$2+DO4*$DK$2+EC4*$DY$2</f>
        <v>0</v>
      </c>
      <c r="ER6" s="116">
        <f>IF(ER$4=0,0,EM6/ER$4)</f>
        <v>0</v>
      </c>
      <c r="ES6" s="81">
        <f>ER6*ET6+ER6</f>
        <v>0</v>
      </c>
      <c r="ET6" s="280">
        <v>0</v>
      </c>
      <c r="EU6" s="9" t="s">
        <v>109</v>
      </c>
      <c r="EV6" s="518">
        <f>IF(ER$4=0,0,EQ6/$ER$4*$EX$4)</f>
        <v>0</v>
      </c>
      <c r="EW6" s="578">
        <f>IF(EV6=0,0,EX6/EV6)</f>
        <v>0</v>
      </c>
      <c r="EX6" s="511">
        <f>ER6*ER$4+ES6*ES$4</f>
        <v>0</v>
      </c>
      <c r="EY6" s="137"/>
      <c r="EZ6" s="568"/>
      <c r="FA6" s="88"/>
      <c r="FC6" s="44" t="s">
        <v>74</v>
      </c>
      <c r="FD6" s="11" t="s">
        <v>8</v>
      </c>
      <c r="FE6" s="141">
        <v>0</v>
      </c>
      <c r="FF6" s="141">
        <v>0</v>
      </c>
      <c r="FG6" s="142">
        <v>0</v>
      </c>
      <c r="FH6" s="9" t="s">
        <v>109</v>
      </c>
      <c r="FI6" s="122">
        <f t="shared" ref="FI6:FI17" si="84">FE6*FF6*FG6</f>
        <v>0</v>
      </c>
      <c r="FJ6" s="602">
        <v>0</v>
      </c>
      <c r="FK6" s="603">
        <f>FI6*FJ6</f>
        <v>0</v>
      </c>
      <c r="FL6" s="588"/>
      <c r="FM6" s="589"/>
      <c r="FN6" s="609">
        <f>SUM(FK6:FK9)</f>
        <v>0</v>
      </c>
      <c r="FO6" s="127">
        <f>IF(FO$4=0,0,FN6/$FO$4)</f>
        <v>0</v>
      </c>
      <c r="FP6" s="87" t="s">
        <v>74</v>
      </c>
      <c r="FQ6" s="599">
        <f>SUM(EX6:EX7)</f>
        <v>0</v>
      </c>
      <c r="FR6" s="496">
        <f>FN6</f>
        <v>0</v>
      </c>
      <c r="FS6" s="567">
        <f>SUM(FQ6:FR7)</f>
        <v>0</v>
      </c>
    </row>
    <row r="7" spans="1:175" x14ac:dyDescent="0.25">
      <c r="A7" s="44" t="s">
        <v>74</v>
      </c>
      <c r="B7" s="11" t="s">
        <v>14</v>
      </c>
      <c r="C7" s="64">
        <v>0</v>
      </c>
      <c r="D7" s="64">
        <v>0</v>
      </c>
      <c r="E7" s="64">
        <v>0</v>
      </c>
      <c r="F7" s="11">
        <f t="shared" si="80"/>
        <v>0</v>
      </c>
      <c r="G7" s="11">
        <f t="shared" si="81"/>
        <v>0</v>
      </c>
      <c r="H7" s="16"/>
      <c r="I7" s="13"/>
      <c r="J7" s="13"/>
      <c r="K7" s="13"/>
      <c r="L7" s="13"/>
      <c r="M7" s="55"/>
      <c r="N7" s="10"/>
      <c r="O7" s="44" t="s">
        <v>74</v>
      </c>
      <c r="P7" s="11" t="s">
        <v>14</v>
      </c>
      <c r="Q7" s="64">
        <v>0</v>
      </c>
      <c r="R7" s="64">
        <v>0</v>
      </c>
      <c r="S7" s="64">
        <v>0</v>
      </c>
      <c r="T7" s="11">
        <f t="shared" si="82"/>
        <v>0</v>
      </c>
      <c r="U7" s="11">
        <f t="shared" si="83"/>
        <v>0</v>
      </c>
      <c r="V7" s="16"/>
      <c r="W7" s="13"/>
      <c r="X7" s="13"/>
      <c r="Y7" s="13"/>
      <c r="Z7" s="13"/>
      <c r="AA7" s="55"/>
      <c r="AB7" s="10"/>
      <c r="AC7" s="44" t="s">
        <v>74</v>
      </c>
      <c r="AD7" s="11" t="s">
        <v>14</v>
      </c>
      <c r="AE7" s="64">
        <v>0</v>
      </c>
      <c r="AF7" s="64">
        <v>0</v>
      </c>
      <c r="AG7" s="64">
        <v>0</v>
      </c>
      <c r="AH7" s="11">
        <f t="shared" si="56"/>
        <v>0</v>
      </c>
      <c r="AI7" s="11">
        <f t="shared" si="57"/>
        <v>0</v>
      </c>
      <c r="AJ7" s="16"/>
      <c r="AK7" s="13"/>
      <c r="AL7" s="13"/>
      <c r="AM7" s="13"/>
      <c r="AN7" s="13"/>
      <c r="AO7" s="55"/>
      <c r="AP7" s="10"/>
      <c r="AQ7" s="44" t="s">
        <v>74</v>
      </c>
      <c r="AR7" s="11" t="s">
        <v>14</v>
      </c>
      <c r="AS7" s="64">
        <v>0</v>
      </c>
      <c r="AT7" s="64">
        <v>0</v>
      </c>
      <c r="AU7" s="64">
        <v>0</v>
      </c>
      <c r="AV7" s="11">
        <f t="shared" si="59"/>
        <v>0</v>
      </c>
      <c r="AW7" s="11">
        <f t="shared" si="60"/>
        <v>0</v>
      </c>
      <c r="AX7" s="16"/>
      <c r="AY7" s="13"/>
      <c r="AZ7" s="13"/>
      <c r="BA7" s="13"/>
      <c r="BB7" s="13"/>
      <c r="BC7" s="55"/>
      <c r="BD7" s="10"/>
      <c r="BE7" s="44" t="s">
        <v>74</v>
      </c>
      <c r="BF7" s="11" t="s">
        <v>14</v>
      </c>
      <c r="BG7" s="64">
        <v>0</v>
      </c>
      <c r="BH7" s="64">
        <v>0</v>
      </c>
      <c r="BI7" s="64">
        <v>0</v>
      </c>
      <c r="BJ7" s="11">
        <f t="shared" si="62"/>
        <v>0</v>
      </c>
      <c r="BK7" s="11">
        <f t="shared" si="63"/>
        <v>0</v>
      </c>
      <c r="BL7" s="16"/>
      <c r="BM7" s="13"/>
      <c r="BN7" s="13"/>
      <c r="BO7" s="13"/>
      <c r="BP7" s="13"/>
      <c r="BQ7" s="55"/>
      <c r="BR7" s="10"/>
      <c r="BS7" s="44" t="s">
        <v>74</v>
      </c>
      <c r="BT7" s="11" t="s">
        <v>14</v>
      </c>
      <c r="BU7" s="64">
        <v>0</v>
      </c>
      <c r="BV7" s="64">
        <v>0</v>
      </c>
      <c r="BW7" s="64">
        <v>0</v>
      </c>
      <c r="BX7" s="11">
        <f t="shared" si="65"/>
        <v>0</v>
      </c>
      <c r="BY7" s="11">
        <f t="shared" si="66"/>
        <v>0</v>
      </c>
      <c r="BZ7" s="16"/>
      <c r="CA7" s="13"/>
      <c r="CB7" s="13"/>
      <c r="CC7" s="13"/>
      <c r="CD7" s="13"/>
      <c r="CE7" s="55"/>
      <c r="CF7" s="10"/>
      <c r="CG7" s="44" t="s">
        <v>74</v>
      </c>
      <c r="CH7" s="11" t="s">
        <v>14</v>
      </c>
      <c r="CI7" s="64">
        <v>0</v>
      </c>
      <c r="CJ7" s="64">
        <v>0</v>
      </c>
      <c r="CK7" s="64">
        <v>0</v>
      </c>
      <c r="CL7" s="11">
        <f t="shared" si="68"/>
        <v>0</v>
      </c>
      <c r="CM7" s="11">
        <f t="shared" si="69"/>
        <v>0</v>
      </c>
      <c r="CN7" s="16"/>
      <c r="CO7" s="13"/>
      <c r="CP7" s="13"/>
      <c r="CQ7" s="13"/>
      <c r="CR7" s="13"/>
      <c r="CS7" s="55"/>
      <c r="CT7" s="10"/>
      <c r="CU7" s="44" t="s">
        <v>74</v>
      </c>
      <c r="CV7" s="11" t="s">
        <v>14</v>
      </c>
      <c r="CW7" s="64">
        <v>0</v>
      </c>
      <c r="CX7" s="64">
        <v>0</v>
      </c>
      <c r="CY7" s="64">
        <v>0</v>
      </c>
      <c r="CZ7" s="11">
        <f t="shared" si="71"/>
        <v>0</v>
      </c>
      <c r="DA7" s="11">
        <f t="shared" si="72"/>
        <v>0</v>
      </c>
      <c r="DB7" s="16"/>
      <c r="DC7" s="13"/>
      <c r="DD7" s="13"/>
      <c r="DE7" s="13"/>
      <c r="DF7" s="13"/>
      <c r="DG7" s="55"/>
      <c r="DH7" s="10"/>
      <c r="DI7" s="44" t="s">
        <v>74</v>
      </c>
      <c r="DJ7" s="11" t="s">
        <v>14</v>
      </c>
      <c r="DK7" s="64">
        <v>0</v>
      </c>
      <c r="DL7" s="64">
        <v>0</v>
      </c>
      <c r="DM7" s="64">
        <v>0</v>
      </c>
      <c r="DN7" s="11">
        <f t="shared" si="74"/>
        <v>0</v>
      </c>
      <c r="DO7" s="11">
        <f t="shared" si="75"/>
        <v>0</v>
      </c>
      <c r="DP7" s="16"/>
      <c r="DQ7" s="13"/>
      <c r="DR7" s="13"/>
      <c r="DS7" s="13"/>
      <c r="DT7" s="13"/>
      <c r="DU7" s="55"/>
      <c r="DV7" s="10"/>
      <c r="DW7" s="44" t="s">
        <v>74</v>
      </c>
      <c r="DX7" s="11" t="s">
        <v>14</v>
      </c>
      <c r="DY7" s="64">
        <v>0</v>
      </c>
      <c r="DZ7" s="64">
        <v>0</v>
      </c>
      <c r="EA7" s="64">
        <v>0</v>
      </c>
      <c r="EB7" s="11">
        <f t="shared" si="77"/>
        <v>0</v>
      </c>
      <c r="EC7" s="11">
        <f t="shared" si="78"/>
        <v>0</v>
      </c>
      <c r="ED7" s="16"/>
      <c r="EE7" s="13"/>
      <c r="EF7" s="13"/>
      <c r="EG7" s="13"/>
      <c r="EH7" s="13"/>
      <c r="EI7" s="55"/>
      <c r="EJ7" s="10"/>
      <c r="EK7" s="44" t="s">
        <v>74</v>
      </c>
      <c r="EL7" s="11" t="s">
        <v>18</v>
      </c>
      <c r="EM7" s="14">
        <f>K14+Y14+AM14+BA14+BO14+CC14+CQ14+DE14+DS14+EG14</f>
        <v>0</v>
      </c>
      <c r="EN7" s="33"/>
      <c r="EO7" s="33"/>
      <c r="EP7" s="275"/>
      <c r="EQ7" s="51">
        <f>G14*$C$2+U14*$Q$2+AI14*$AE$2+AW14*$AS$2+BK14*$BG$2+BY14*$BU$2+CM14*$CI$2+DA14*$CW$2+DO14*$DK$2+EC14*$DY$2</f>
        <v>0</v>
      </c>
      <c r="ER7" s="116">
        <f>IF(ER$4=0,0,EM7/ER$4)</f>
        <v>0</v>
      </c>
      <c r="ES7" s="81">
        <f>ER7*ET7+ER7</f>
        <v>0</v>
      </c>
      <c r="ET7" s="280">
        <v>0</v>
      </c>
      <c r="EU7" s="9" t="s">
        <v>109</v>
      </c>
      <c r="EV7" s="518">
        <f>IF(ER$4=0,0,EQ7/$ER$4*$EX$4)</f>
        <v>0</v>
      </c>
      <c r="EW7" s="579">
        <f>IF(EV7=0,0,EX7/EV7)</f>
        <v>0</v>
      </c>
      <c r="EX7" s="511">
        <f>ER7*ER$4+ES7*ES$4</f>
        <v>0</v>
      </c>
      <c r="EY7" s="137"/>
      <c r="EZ7" s="569"/>
      <c r="FA7" s="88"/>
      <c r="FC7" s="44" t="s">
        <v>74</v>
      </c>
      <c r="FD7" s="11" t="s">
        <v>8</v>
      </c>
      <c r="FE7" s="141">
        <v>0</v>
      </c>
      <c r="FF7" s="141">
        <v>0</v>
      </c>
      <c r="FG7" s="142">
        <v>0</v>
      </c>
      <c r="FH7" s="9" t="s">
        <v>109</v>
      </c>
      <c r="FI7" s="122">
        <f t="shared" si="84"/>
        <v>0</v>
      </c>
      <c r="FJ7" s="602">
        <v>0</v>
      </c>
      <c r="FK7" s="604">
        <f t="shared" ref="FK7:FK17" si="85">FI7*FJ7</f>
        <v>0</v>
      </c>
      <c r="FL7" s="588"/>
      <c r="FM7" s="589"/>
      <c r="FN7" s="610"/>
      <c r="FO7" s="127"/>
      <c r="FP7" s="87"/>
      <c r="FQ7" s="522">
        <f>EX15</f>
        <v>0</v>
      </c>
      <c r="FR7" s="496">
        <f>FN16</f>
        <v>0</v>
      </c>
      <c r="FS7" s="567"/>
    </row>
    <row r="8" spans="1:175" x14ac:dyDescent="0.25">
      <c r="A8" s="44" t="s">
        <v>74</v>
      </c>
      <c r="B8" s="11" t="s">
        <v>15</v>
      </c>
      <c r="C8" s="64">
        <v>0</v>
      </c>
      <c r="D8" s="64">
        <v>0</v>
      </c>
      <c r="E8" s="64">
        <v>0</v>
      </c>
      <c r="F8" s="11">
        <f t="shared" si="80"/>
        <v>0</v>
      </c>
      <c r="G8" s="11">
        <f t="shared" si="81"/>
        <v>0</v>
      </c>
      <c r="H8" s="16"/>
      <c r="I8" s="13"/>
      <c r="J8" s="13"/>
      <c r="K8" s="13"/>
      <c r="L8" s="13"/>
      <c r="M8" s="55"/>
      <c r="N8" s="10"/>
      <c r="O8" s="44" t="s">
        <v>74</v>
      </c>
      <c r="P8" s="11" t="s">
        <v>15</v>
      </c>
      <c r="Q8" s="64">
        <v>0</v>
      </c>
      <c r="R8" s="64">
        <v>0</v>
      </c>
      <c r="S8" s="64">
        <v>0</v>
      </c>
      <c r="T8" s="11">
        <f t="shared" si="82"/>
        <v>0</v>
      </c>
      <c r="U8" s="11">
        <f t="shared" si="83"/>
        <v>0</v>
      </c>
      <c r="V8" s="16"/>
      <c r="W8" s="13"/>
      <c r="X8" s="13"/>
      <c r="Y8" s="13"/>
      <c r="Z8" s="13"/>
      <c r="AA8" s="55"/>
      <c r="AB8" s="10"/>
      <c r="AC8" s="44" t="s">
        <v>74</v>
      </c>
      <c r="AD8" s="11" t="s">
        <v>15</v>
      </c>
      <c r="AE8" s="64">
        <v>0</v>
      </c>
      <c r="AF8" s="64">
        <v>0</v>
      </c>
      <c r="AG8" s="64">
        <v>0</v>
      </c>
      <c r="AH8" s="11">
        <f t="shared" si="56"/>
        <v>0</v>
      </c>
      <c r="AI8" s="11">
        <f t="shared" si="57"/>
        <v>0</v>
      </c>
      <c r="AJ8" s="16"/>
      <c r="AK8" s="13"/>
      <c r="AL8" s="13"/>
      <c r="AM8" s="13"/>
      <c r="AN8" s="13"/>
      <c r="AO8" s="55"/>
      <c r="AP8" s="10"/>
      <c r="AQ8" s="44" t="s">
        <v>74</v>
      </c>
      <c r="AR8" s="11" t="s">
        <v>15</v>
      </c>
      <c r="AS8" s="64">
        <v>0</v>
      </c>
      <c r="AT8" s="64">
        <v>0</v>
      </c>
      <c r="AU8" s="64">
        <v>0</v>
      </c>
      <c r="AV8" s="11">
        <f t="shared" si="59"/>
        <v>0</v>
      </c>
      <c r="AW8" s="11">
        <f t="shared" si="60"/>
        <v>0</v>
      </c>
      <c r="AX8" s="16"/>
      <c r="AY8" s="13"/>
      <c r="AZ8" s="13"/>
      <c r="BA8" s="13"/>
      <c r="BB8" s="13"/>
      <c r="BC8" s="55"/>
      <c r="BD8" s="10"/>
      <c r="BE8" s="44" t="s">
        <v>74</v>
      </c>
      <c r="BF8" s="11" t="s">
        <v>15</v>
      </c>
      <c r="BG8" s="64">
        <v>0</v>
      </c>
      <c r="BH8" s="64">
        <v>0</v>
      </c>
      <c r="BI8" s="64">
        <v>0</v>
      </c>
      <c r="BJ8" s="11">
        <f t="shared" si="62"/>
        <v>0</v>
      </c>
      <c r="BK8" s="11">
        <f t="shared" si="63"/>
        <v>0</v>
      </c>
      <c r="BL8" s="16"/>
      <c r="BM8" s="13"/>
      <c r="BN8" s="13"/>
      <c r="BO8" s="13"/>
      <c r="BP8" s="13"/>
      <c r="BQ8" s="55"/>
      <c r="BR8" s="10"/>
      <c r="BS8" s="44" t="s">
        <v>74</v>
      </c>
      <c r="BT8" s="11" t="s">
        <v>15</v>
      </c>
      <c r="BU8" s="64">
        <v>0</v>
      </c>
      <c r="BV8" s="64">
        <v>0</v>
      </c>
      <c r="BW8" s="64">
        <v>0</v>
      </c>
      <c r="BX8" s="11">
        <f t="shared" si="65"/>
        <v>0</v>
      </c>
      <c r="BY8" s="11">
        <f t="shared" si="66"/>
        <v>0</v>
      </c>
      <c r="BZ8" s="16"/>
      <c r="CA8" s="13"/>
      <c r="CB8" s="13"/>
      <c r="CC8" s="13"/>
      <c r="CD8" s="13"/>
      <c r="CE8" s="55"/>
      <c r="CF8" s="10"/>
      <c r="CG8" s="44" t="s">
        <v>74</v>
      </c>
      <c r="CH8" s="11" t="s">
        <v>15</v>
      </c>
      <c r="CI8" s="64">
        <v>0</v>
      </c>
      <c r="CJ8" s="64">
        <v>0</v>
      </c>
      <c r="CK8" s="64">
        <v>0</v>
      </c>
      <c r="CL8" s="11">
        <f t="shared" si="68"/>
        <v>0</v>
      </c>
      <c r="CM8" s="11">
        <f t="shared" si="69"/>
        <v>0</v>
      </c>
      <c r="CN8" s="16"/>
      <c r="CO8" s="13"/>
      <c r="CP8" s="13"/>
      <c r="CQ8" s="13"/>
      <c r="CR8" s="13"/>
      <c r="CS8" s="55"/>
      <c r="CT8" s="10"/>
      <c r="CU8" s="44" t="s">
        <v>74</v>
      </c>
      <c r="CV8" s="11" t="s">
        <v>15</v>
      </c>
      <c r="CW8" s="64">
        <v>0</v>
      </c>
      <c r="CX8" s="64">
        <v>0</v>
      </c>
      <c r="CY8" s="64">
        <v>0</v>
      </c>
      <c r="CZ8" s="11">
        <f t="shared" si="71"/>
        <v>0</v>
      </c>
      <c r="DA8" s="11">
        <f t="shared" si="72"/>
        <v>0</v>
      </c>
      <c r="DB8" s="16"/>
      <c r="DC8" s="13"/>
      <c r="DD8" s="13"/>
      <c r="DE8" s="13"/>
      <c r="DF8" s="13"/>
      <c r="DG8" s="55"/>
      <c r="DH8" s="10"/>
      <c r="DI8" s="44" t="s">
        <v>74</v>
      </c>
      <c r="DJ8" s="11" t="s">
        <v>15</v>
      </c>
      <c r="DK8" s="64">
        <v>0</v>
      </c>
      <c r="DL8" s="64">
        <v>0</v>
      </c>
      <c r="DM8" s="64">
        <v>0</v>
      </c>
      <c r="DN8" s="11">
        <f t="shared" si="74"/>
        <v>0</v>
      </c>
      <c r="DO8" s="11">
        <f t="shared" si="75"/>
        <v>0</v>
      </c>
      <c r="DP8" s="16"/>
      <c r="DQ8" s="13"/>
      <c r="DR8" s="13"/>
      <c r="DS8" s="13"/>
      <c r="DT8" s="13"/>
      <c r="DU8" s="55"/>
      <c r="DV8" s="10"/>
      <c r="DW8" s="44" t="s">
        <v>74</v>
      </c>
      <c r="DX8" s="11" t="s">
        <v>15</v>
      </c>
      <c r="DY8" s="64">
        <v>0</v>
      </c>
      <c r="DZ8" s="64">
        <v>0</v>
      </c>
      <c r="EA8" s="64">
        <v>0</v>
      </c>
      <c r="EB8" s="11">
        <f t="shared" si="77"/>
        <v>0</v>
      </c>
      <c r="EC8" s="11">
        <f t="shared" si="78"/>
        <v>0</v>
      </c>
      <c r="ED8" s="16"/>
      <c r="EE8" s="13"/>
      <c r="EF8" s="13"/>
      <c r="EG8" s="13"/>
      <c r="EH8" s="13"/>
      <c r="EI8" s="55"/>
      <c r="EJ8" s="10"/>
      <c r="EK8" s="44"/>
      <c r="EL8" s="11"/>
      <c r="EM8" s="14"/>
      <c r="EN8" s="134"/>
      <c r="EO8" s="281"/>
      <c r="EP8" s="281"/>
      <c r="EQ8" s="6" t="s">
        <v>7</v>
      </c>
      <c r="ER8" s="121"/>
      <c r="ES8" s="111"/>
      <c r="ET8" s="128"/>
      <c r="EU8" s="9"/>
      <c r="EV8" s="518"/>
      <c r="EW8" s="579"/>
      <c r="EX8" s="511"/>
      <c r="EY8" s="137"/>
      <c r="EZ8" s="569"/>
      <c r="FA8" s="88"/>
      <c r="FC8" s="44" t="s">
        <v>74</v>
      </c>
      <c r="FD8" s="11" t="s">
        <v>18</v>
      </c>
      <c r="FE8" s="141">
        <v>0</v>
      </c>
      <c r="FF8" s="141">
        <v>0</v>
      </c>
      <c r="FG8" s="142">
        <v>0</v>
      </c>
      <c r="FH8" s="9" t="s">
        <v>109</v>
      </c>
      <c r="FI8" s="122">
        <f t="shared" si="84"/>
        <v>0</v>
      </c>
      <c r="FJ8" s="602">
        <v>0</v>
      </c>
      <c r="FK8" s="604">
        <f t="shared" si="85"/>
        <v>0</v>
      </c>
      <c r="FL8" s="588"/>
      <c r="FM8" s="589"/>
      <c r="FN8" s="610"/>
      <c r="FO8" s="127"/>
      <c r="FP8" s="87"/>
      <c r="FQ8" s="599"/>
      <c r="FR8" s="61"/>
      <c r="FS8" s="567"/>
    </row>
    <row r="9" spans="1:175" x14ac:dyDescent="0.25">
      <c r="A9" s="44" t="s">
        <v>74</v>
      </c>
      <c r="B9" s="11" t="s">
        <v>16</v>
      </c>
      <c r="C9" s="64">
        <v>0</v>
      </c>
      <c r="D9" s="64">
        <v>0</v>
      </c>
      <c r="E9" s="64">
        <v>0</v>
      </c>
      <c r="F9" s="11">
        <f t="shared" si="80"/>
        <v>0</v>
      </c>
      <c r="G9" s="11">
        <f t="shared" si="81"/>
        <v>0</v>
      </c>
      <c r="H9" s="16"/>
      <c r="I9" s="13"/>
      <c r="J9" s="13"/>
      <c r="K9" s="13"/>
      <c r="L9" s="13"/>
      <c r="M9" s="55"/>
      <c r="N9" s="10"/>
      <c r="O9" s="44" t="s">
        <v>74</v>
      </c>
      <c r="P9" s="11" t="s">
        <v>16</v>
      </c>
      <c r="Q9" s="64">
        <v>0</v>
      </c>
      <c r="R9" s="64">
        <v>0</v>
      </c>
      <c r="S9" s="64">
        <v>0</v>
      </c>
      <c r="T9" s="11">
        <f t="shared" si="82"/>
        <v>0</v>
      </c>
      <c r="U9" s="11">
        <f t="shared" si="83"/>
        <v>0</v>
      </c>
      <c r="V9" s="16"/>
      <c r="W9" s="13"/>
      <c r="X9" s="13"/>
      <c r="Y9" s="13"/>
      <c r="Z9" s="13"/>
      <c r="AA9" s="55"/>
      <c r="AB9" s="10"/>
      <c r="AC9" s="44" t="s">
        <v>74</v>
      </c>
      <c r="AD9" s="11" t="s">
        <v>16</v>
      </c>
      <c r="AE9" s="64">
        <v>0</v>
      </c>
      <c r="AF9" s="64">
        <v>0</v>
      </c>
      <c r="AG9" s="64">
        <v>0</v>
      </c>
      <c r="AH9" s="11">
        <f t="shared" si="56"/>
        <v>0</v>
      </c>
      <c r="AI9" s="11">
        <f t="shared" si="57"/>
        <v>0</v>
      </c>
      <c r="AJ9" s="16"/>
      <c r="AK9" s="13"/>
      <c r="AL9" s="13"/>
      <c r="AM9" s="13"/>
      <c r="AN9" s="13"/>
      <c r="AO9" s="55"/>
      <c r="AP9" s="10"/>
      <c r="AQ9" s="44" t="s">
        <v>74</v>
      </c>
      <c r="AR9" s="11" t="s">
        <v>16</v>
      </c>
      <c r="AS9" s="64">
        <v>0</v>
      </c>
      <c r="AT9" s="64">
        <v>0</v>
      </c>
      <c r="AU9" s="64">
        <v>0</v>
      </c>
      <c r="AV9" s="11">
        <f t="shared" si="59"/>
        <v>0</v>
      </c>
      <c r="AW9" s="11">
        <f t="shared" si="60"/>
        <v>0</v>
      </c>
      <c r="AX9" s="16"/>
      <c r="AY9" s="13"/>
      <c r="AZ9" s="13"/>
      <c r="BA9" s="13"/>
      <c r="BB9" s="13"/>
      <c r="BC9" s="55"/>
      <c r="BD9" s="10"/>
      <c r="BE9" s="44" t="s">
        <v>74</v>
      </c>
      <c r="BF9" s="11" t="s">
        <v>16</v>
      </c>
      <c r="BG9" s="64">
        <v>0</v>
      </c>
      <c r="BH9" s="64">
        <v>0</v>
      </c>
      <c r="BI9" s="64">
        <v>0</v>
      </c>
      <c r="BJ9" s="11">
        <f t="shared" si="62"/>
        <v>0</v>
      </c>
      <c r="BK9" s="11">
        <f t="shared" si="63"/>
        <v>0</v>
      </c>
      <c r="BL9" s="16"/>
      <c r="BM9" s="13"/>
      <c r="BN9" s="13"/>
      <c r="BO9" s="13"/>
      <c r="BP9" s="13"/>
      <c r="BQ9" s="55"/>
      <c r="BR9" s="10"/>
      <c r="BS9" s="44" t="s">
        <v>74</v>
      </c>
      <c r="BT9" s="11" t="s">
        <v>16</v>
      </c>
      <c r="BU9" s="64">
        <v>0</v>
      </c>
      <c r="BV9" s="64">
        <v>0</v>
      </c>
      <c r="BW9" s="64">
        <v>0</v>
      </c>
      <c r="BX9" s="11">
        <f t="shared" si="65"/>
        <v>0</v>
      </c>
      <c r="BY9" s="11">
        <f t="shared" si="66"/>
        <v>0</v>
      </c>
      <c r="BZ9" s="16"/>
      <c r="CA9" s="13"/>
      <c r="CB9" s="13"/>
      <c r="CC9" s="13"/>
      <c r="CD9" s="13"/>
      <c r="CE9" s="55"/>
      <c r="CF9" s="10"/>
      <c r="CG9" s="44" t="s">
        <v>74</v>
      </c>
      <c r="CH9" s="11" t="s">
        <v>16</v>
      </c>
      <c r="CI9" s="64">
        <v>0</v>
      </c>
      <c r="CJ9" s="64">
        <v>0</v>
      </c>
      <c r="CK9" s="64">
        <v>0</v>
      </c>
      <c r="CL9" s="11">
        <f t="shared" si="68"/>
        <v>0</v>
      </c>
      <c r="CM9" s="11">
        <f t="shared" si="69"/>
        <v>0</v>
      </c>
      <c r="CN9" s="16"/>
      <c r="CO9" s="13"/>
      <c r="CP9" s="13"/>
      <c r="CQ9" s="13"/>
      <c r="CR9" s="13"/>
      <c r="CS9" s="55"/>
      <c r="CT9" s="10"/>
      <c r="CU9" s="44" t="s">
        <v>74</v>
      </c>
      <c r="CV9" s="11" t="s">
        <v>16</v>
      </c>
      <c r="CW9" s="64">
        <v>0</v>
      </c>
      <c r="CX9" s="64">
        <v>0</v>
      </c>
      <c r="CY9" s="64">
        <v>0</v>
      </c>
      <c r="CZ9" s="11">
        <f t="shared" si="71"/>
        <v>0</v>
      </c>
      <c r="DA9" s="11">
        <f t="shared" si="72"/>
        <v>0</v>
      </c>
      <c r="DB9" s="16"/>
      <c r="DC9" s="13"/>
      <c r="DD9" s="13"/>
      <c r="DE9" s="13"/>
      <c r="DF9" s="13"/>
      <c r="DG9" s="55"/>
      <c r="DH9" s="10"/>
      <c r="DI9" s="44" t="s">
        <v>74</v>
      </c>
      <c r="DJ9" s="11" t="s">
        <v>16</v>
      </c>
      <c r="DK9" s="64">
        <v>0</v>
      </c>
      <c r="DL9" s="64">
        <v>0</v>
      </c>
      <c r="DM9" s="64">
        <v>0</v>
      </c>
      <c r="DN9" s="11">
        <f t="shared" si="74"/>
        <v>0</v>
      </c>
      <c r="DO9" s="11">
        <f t="shared" si="75"/>
        <v>0</v>
      </c>
      <c r="DP9" s="16"/>
      <c r="DQ9" s="13"/>
      <c r="DR9" s="13"/>
      <c r="DS9" s="13"/>
      <c r="DT9" s="13"/>
      <c r="DU9" s="55"/>
      <c r="DV9" s="10"/>
      <c r="DW9" s="44" t="s">
        <v>74</v>
      </c>
      <c r="DX9" s="11" t="s">
        <v>16</v>
      </c>
      <c r="DY9" s="64">
        <v>0</v>
      </c>
      <c r="DZ9" s="64">
        <v>0</v>
      </c>
      <c r="EA9" s="64">
        <v>0</v>
      </c>
      <c r="EB9" s="11">
        <f t="shared" si="77"/>
        <v>0</v>
      </c>
      <c r="EC9" s="11">
        <f t="shared" si="78"/>
        <v>0</v>
      </c>
      <c r="ED9" s="16"/>
      <c r="EE9" s="13"/>
      <c r="EF9" s="13"/>
      <c r="EG9" s="13"/>
      <c r="EH9" s="13"/>
      <c r="EI9" s="55"/>
      <c r="EJ9" s="10"/>
      <c r="EK9" s="44" t="s">
        <v>75</v>
      </c>
      <c r="EL9" s="11" t="s">
        <v>23</v>
      </c>
      <c r="EM9" s="14">
        <f>K17+Y17+AM17+BA17+BO17+CC17+CQ17+DE17+DS17+EG17</f>
        <v>0</v>
      </c>
      <c r="EN9" s="79"/>
      <c r="EO9" s="281"/>
      <c r="EP9" s="6" t="s">
        <v>4</v>
      </c>
      <c r="EQ9" s="51">
        <f>G17*$C$2+U17*$Q$2+AI17*$AE$2+AW17*$AS$2+BK17*$BG$2+BY17*$BU$2+CM17*$CI$2+DA17*$CW$2+DO17*$DK$2+EC17*$DY$2</f>
        <v>0</v>
      </c>
      <c r="ER9" s="116">
        <f>IF(ER$4=0,0,EM9/ER$4)</f>
        <v>0</v>
      </c>
      <c r="ES9" s="81">
        <f>ER9*ET9+ER9</f>
        <v>0</v>
      </c>
      <c r="ET9" s="280">
        <v>0</v>
      </c>
      <c r="EU9" s="9" t="s">
        <v>109</v>
      </c>
      <c r="EV9" s="518">
        <f>IF(ER$4=0,0,EQ9/$ER$4*$EX$4)</f>
        <v>0</v>
      </c>
      <c r="EW9" s="579">
        <f t="shared" ref="EW9:EW79" si="86">IF(EV9=0,0,EX9/EV9)</f>
        <v>0</v>
      </c>
      <c r="EX9" s="511">
        <f>ER9*ER$4+ES9*ES$4</f>
        <v>0</v>
      </c>
      <c r="EY9" s="137"/>
      <c r="EZ9" s="569"/>
      <c r="FA9" s="88"/>
      <c r="FC9" s="44" t="s">
        <v>74</v>
      </c>
      <c r="FD9" s="11" t="s">
        <v>18</v>
      </c>
      <c r="FE9" s="141">
        <v>0</v>
      </c>
      <c r="FF9" s="141">
        <v>0</v>
      </c>
      <c r="FG9" s="142">
        <v>0</v>
      </c>
      <c r="FH9" s="9" t="s">
        <v>109</v>
      </c>
      <c r="FI9" s="122">
        <f t="shared" si="84"/>
        <v>0</v>
      </c>
      <c r="FJ9" s="602">
        <v>0</v>
      </c>
      <c r="FK9" s="604">
        <f t="shared" si="85"/>
        <v>0</v>
      </c>
      <c r="FL9" s="588"/>
      <c r="FM9" s="589"/>
      <c r="FN9" s="610"/>
      <c r="FO9" s="127"/>
      <c r="FP9" s="87"/>
      <c r="FQ9" s="599"/>
      <c r="FR9" s="61"/>
      <c r="FS9" s="567"/>
    </row>
    <row r="10" spans="1:175" x14ac:dyDescent="0.25">
      <c r="A10" s="44" t="s">
        <v>74</v>
      </c>
      <c r="B10" s="11" t="s">
        <v>16</v>
      </c>
      <c r="C10" s="64">
        <v>0</v>
      </c>
      <c r="D10" s="64">
        <v>0</v>
      </c>
      <c r="E10" s="64">
        <v>0</v>
      </c>
      <c r="F10" s="11">
        <f t="shared" si="80"/>
        <v>0</v>
      </c>
      <c r="G10" s="11">
        <f t="shared" si="81"/>
        <v>0</v>
      </c>
      <c r="H10" s="16"/>
      <c r="I10" s="13"/>
      <c r="J10" s="13"/>
      <c r="K10" s="13"/>
      <c r="L10" s="13"/>
      <c r="M10" s="55"/>
      <c r="N10" s="10"/>
      <c r="O10" s="44" t="s">
        <v>74</v>
      </c>
      <c r="P10" s="11" t="s">
        <v>16</v>
      </c>
      <c r="Q10" s="64">
        <v>0</v>
      </c>
      <c r="R10" s="64">
        <v>0</v>
      </c>
      <c r="S10" s="64">
        <v>0</v>
      </c>
      <c r="T10" s="11">
        <f t="shared" si="82"/>
        <v>0</v>
      </c>
      <c r="U10" s="11">
        <f t="shared" si="83"/>
        <v>0</v>
      </c>
      <c r="V10" s="16"/>
      <c r="W10" s="13"/>
      <c r="X10" s="13"/>
      <c r="Y10" s="13"/>
      <c r="Z10" s="13"/>
      <c r="AA10" s="55"/>
      <c r="AB10" s="10"/>
      <c r="AC10" s="44" t="s">
        <v>74</v>
      </c>
      <c r="AD10" s="11" t="s">
        <v>16</v>
      </c>
      <c r="AE10" s="64">
        <v>0</v>
      </c>
      <c r="AF10" s="64">
        <v>0</v>
      </c>
      <c r="AG10" s="64">
        <v>0</v>
      </c>
      <c r="AH10" s="11">
        <f t="shared" si="56"/>
        <v>0</v>
      </c>
      <c r="AI10" s="11">
        <f t="shared" si="57"/>
        <v>0</v>
      </c>
      <c r="AJ10" s="16"/>
      <c r="AK10" s="13"/>
      <c r="AL10" s="13"/>
      <c r="AM10" s="13"/>
      <c r="AN10" s="13"/>
      <c r="AO10" s="55"/>
      <c r="AP10" s="10"/>
      <c r="AQ10" s="44" t="s">
        <v>74</v>
      </c>
      <c r="AR10" s="11" t="s">
        <v>16</v>
      </c>
      <c r="AS10" s="64">
        <v>0</v>
      </c>
      <c r="AT10" s="64">
        <v>0</v>
      </c>
      <c r="AU10" s="64">
        <v>0</v>
      </c>
      <c r="AV10" s="11">
        <f t="shared" si="59"/>
        <v>0</v>
      </c>
      <c r="AW10" s="11">
        <f t="shared" si="60"/>
        <v>0</v>
      </c>
      <c r="AX10" s="16"/>
      <c r="AY10" s="13"/>
      <c r="AZ10" s="13"/>
      <c r="BA10" s="13"/>
      <c r="BB10" s="13"/>
      <c r="BC10" s="55"/>
      <c r="BD10" s="10"/>
      <c r="BE10" s="44" t="s">
        <v>74</v>
      </c>
      <c r="BF10" s="11" t="s">
        <v>16</v>
      </c>
      <c r="BG10" s="64">
        <v>0</v>
      </c>
      <c r="BH10" s="64">
        <v>0</v>
      </c>
      <c r="BI10" s="64">
        <v>0</v>
      </c>
      <c r="BJ10" s="11">
        <f t="shared" si="62"/>
        <v>0</v>
      </c>
      <c r="BK10" s="11">
        <f t="shared" si="63"/>
        <v>0</v>
      </c>
      <c r="BL10" s="16"/>
      <c r="BM10" s="13"/>
      <c r="BN10" s="13"/>
      <c r="BO10" s="13"/>
      <c r="BP10" s="13"/>
      <c r="BQ10" s="55"/>
      <c r="BR10" s="10"/>
      <c r="BS10" s="44" t="s">
        <v>74</v>
      </c>
      <c r="BT10" s="11" t="s">
        <v>16</v>
      </c>
      <c r="BU10" s="64">
        <v>0</v>
      </c>
      <c r="BV10" s="64">
        <v>0</v>
      </c>
      <c r="BW10" s="64">
        <v>0</v>
      </c>
      <c r="BX10" s="11">
        <f t="shared" si="65"/>
        <v>0</v>
      </c>
      <c r="BY10" s="11">
        <f t="shared" si="66"/>
        <v>0</v>
      </c>
      <c r="BZ10" s="16"/>
      <c r="CA10" s="13"/>
      <c r="CB10" s="13"/>
      <c r="CC10" s="13"/>
      <c r="CD10" s="13"/>
      <c r="CE10" s="55"/>
      <c r="CF10" s="10"/>
      <c r="CG10" s="44" t="s">
        <v>74</v>
      </c>
      <c r="CH10" s="11" t="s">
        <v>16</v>
      </c>
      <c r="CI10" s="64">
        <v>0</v>
      </c>
      <c r="CJ10" s="64">
        <v>0</v>
      </c>
      <c r="CK10" s="64">
        <v>0</v>
      </c>
      <c r="CL10" s="11">
        <f t="shared" si="68"/>
        <v>0</v>
      </c>
      <c r="CM10" s="11">
        <f t="shared" si="69"/>
        <v>0</v>
      </c>
      <c r="CN10" s="16"/>
      <c r="CO10" s="13"/>
      <c r="CP10" s="13"/>
      <c r="CQ10" s="13"/>
      <c r="CR10" s="13"/>
      <c r="CS10" s="55"/>
      <c r="CT10" s="10"/>
      <c r="CU10" s="44" t="s">
        <v>74</v>
      </c>
      <c r="CV10" s="11" t="s">
        <v>16</v>
      </c>
      <c r="CW10" s="64">
        <v>0</v>
      </c>
      <c r="CX10" s="64">
        <v>0</v>
      </c>
      <c r="CY10" s="64">
        <v>0</v>
      </c>
      <c r="CZ10" s="11">
        <f t="shared" si="71"/>
        <v>0</v>
      </c>
      <c r="DA10" s="11">
        <f t="shared" si="72"/>
        <v>0</v>
      </c>
      <c r="DB10" s="16"/>
      <c r="DC10" s="13"/>
      <c r="DD10" s="13"/>
      <c r="DE10" s="13"/>
      <c r="DF10" s="13"/>
      <c r="DG10" s="55"/>
      <c r="DH10" s="10"/>
      <c r="DI10" s="44" t="s">
        <v>74</v>
      </c>
      <c r="DJ10" s="11" t="s">
        <v>16</v>
      </c>
      <c r="DK10" s="64">
        <v>0</v>
      </c>
      <c r="DL10" s="64">
        <v>0</v>
      </c>
      <c r="DM10" s="64">
        <v>0</v>
      </c>
      <c r="DN10" s="11">
        <f t="shared" si="74"/>
        <v>0</v>
      </c>
      <c r="DO10" s="11">
        <f t="shared" si="75"/>
        <v>0</v>
      </c>
      <c r="DP10" s="16"/>
      <c r="DQ10" s="13"/>
      <c r="DR10" s="13"/>
      <c r="DS10" s="13"/>
      <c r="DT10" s="13"/>
      <c r="DU10" s="55"/>
      <c r="DV10" s="10"/>
      <c r="DW10" s="44" t="s">
        <v>74</v>
      </c>
      <c r="DX10" s="11" t="s">
        <v>16</v>
      </c>
      <c r="DY10" s="64">
        <v>0</v>
      </c>
      <c r="DZ10" s="64">
        <v>0</v>
      </c>
      <c r="EA10" s="64">
        <v>0</v>
      </c>
      <c r="EB10" s="11">
        <f t="shared" si="77"/>
        <v>0</v>
      </c>
      <c r="EC10" s="11">
        <f t="shared" si="78"/>
        <v>0</v>
      </c>
      <c r="ED10" s="16"/>
      <c r="EE10" s="13"/>
      <c r="EF10" s="13"/>
      <c r="EG10" s="13"/>
      <c r="EH10" s="13"/>
      <c r="EI10" s="55"/>
      <c r="EJ10" s="10"/>
      <c r="EK10" s="44" t="s">
        <v>75</v>
      </c>
      <c r="EL10" s="11" t="s">
        <v>24</v>
      </c>
      <c r="EM10" s="14">
        <f>K18+Y18+AM18+BA18+BO18+CC18+CQ18+DE18+DS18+EG18</f>
        <v>0</v>
      </c>
      <c r="EN10" s="191"/>
      <c r="EO10" s="281"/>
      <c r="EP10" s="51">
        <f>D18*$C$2+R18*$Q$2+AF18*$AE$2+AT18*$AS$2+BH18*$BG$2+BV18*$BU$2+CJ18*$CI$2+CX18*$CW$2+DL18*$DK$2+DZ18*$DY$2</f>
        <v>0</v>
      </c>
      <c r="ER10" s="116">
        <f>IF(ER$4=0,0,EM10/ER$4)</f>
        <v>0</v>
      </c>
      <c r="ES10" s="81">
        <f>ER10*ET10+ER10</f>
        <v>0</v>
      </c>
      <c r="ET10" s="280">
        <v>0</v>
      </c>
      <c r="EU10" s="9" t="s">
        <v>4</v>
      </c>
      <c r="EV10" s="518">
        <f>IF(ER$4=0,0,EP10/$ER$4*$EX$4)</f>
        <v>0</v>
      </c>
      <c r="EW10" s="579">
        <f t="shared" si="86"/>
        <v>0</v>
      </c>
      <c r="EX10" s="511">
        <f>ER10*ER$4+ES10*ES$4</f>
        <v>0</v>
      </c>
      <c r="EY10" s="137"/>
      <c r="EZ10" s="569"/>
      <c r="FA10" s="88"/>
      <c r="FC10" s="44" t="s">
        <v>75</v>
      </c>
      <c r="FD10" s="11" t="s">
        <v>23</v>
      </c>
      <c r="FE10" s="141">
        <v>0</v>
      </c>
      <c r="FF10" s="141">
        <v>0</v>
      </c>
      <c r="FG10" s="142">
        <v>0</v>
      </c>
      <c r="FH10" s="9" t="s">
        <v>109</v>
      </c>
      <c r="FI10" s="122">
        <f t="shared" si="84"/>
        <v>0</v>
      </c>
      <c r="FJ10" s="602">
        <v>0</v>
      </c>
      <c r="FK10" s="604">
        <f t="shared" si="85"/>
        <v>0</v>
      </c>
      <c r="FL10" s="588"/>
      <c r="FM10" s="589"/>
      <c r="FN10" s="610">
        <f>SUM(FK10:FK13)</f>
        <v>0</v>
      </c>
      <c r="FO10" s="127">
        <f>IF(FO$4=0,0,FN10/$FO$4)</f>
        <v>0</v>
      </c>
      <c r="FP10" s="87" t="s">
        <v>75</v>
      </c>
      <c r="FQ10" s="599">
        <f>SUM(EX9:EX12)</f>
        <v>0</v>
      </c>
      <c r="FR10" s="496">
        <f>FN10</f>
        <v>0</v>
      </c>
      <c r="FS10" s="567">
        <f>SUM(FQ10:FR10)</f>
        <v>0</v>
      </c>
    </row>
    <row r="11" spans="1:175" x14ac:dyDescent="0.25">
      <c r="A11" s="44" t="s">
        <v>74</v>
      </c>
      <c r="B11" s="98" t="s">
        <v>17</v>
      </c>
      <c r="C11" s="64">
        <v>0</v>
      </c>
      <c r="D11" s="64">
        <v>0</v>
      </c>
      <c r="E11" s="64">
        <v>0</v>
      </c>
      <c r="F11" s="11">
        <f t="shared" si="80"/>
        <v>0</v>
      </c>
      <c r="G11" s="11">
        <f t="shared" si="81"/>
        <v>0</v>
      </c>
      <c r="H11" s="16"/>
      <c r="I11" s="13"/>
      <c r="J11" s="13"/>
      <c r="K11" s="13"/>
      <c r="L11" s="13"/>
      <c r="M11" s="55"/>
      <c r="N11" s="10"/>
      <c r="O11" s="44" t="s">
        <v>74</v>
      </c>
      <c r="P11" s="98" t="s">
        <v>17</v>
      </c>
      <c r="Q11" s="64">
        <v>0</v>
      </c>
      <c r="R11" s="64">
        <v>0</v>
      </c>
      <c r="S11" s="64">
        <v>0</v>
      </c>
      <c r="T11" s="11">
        <f t="shared" si="82"/>
        <v>0</v>
      </c>
      <c r="U11" s="11">
        <f t="shared" si="83"/>
        <v>0</v>
      </c>
      <c r="V11" s="16"/>
      <c r="W11" s="13"/>
      <c r="X11" s="13"/>
      <c r="Y11" s="13"/>
      <c r="Z11" s="13"/>
      <c r="AA11" s="55"/>
      <c r="AB11" s="10"/>
      <c r="AC11" s="44" t="s">
        <v>74</v>
      </c>
      <c r="AD11" s="98" t="s">
        <v>17</v>
      </c>
      <c r="AE11" s="64">
        <v>0</v>
      </c>
      <c r="AF11" s="64">
        <v>0</v>
      </c>
      <c r="AG11" s="64">
        <v>0</v>
      </c>
      <c r="AH11" s="11">
        <f t="shared" si="56"/>
        <v>0</v>
      </c>
      <c r="AI11" s="11">
        <f t="shared" si="57"/>
        <v>0</v>
      </c>
      <c r="AJ11" s="16"/>
      <c r="AK11" s="13"/>
      <c r="AL11" s="13"/>
      <c r="AM11" s="13"/>
      <c r="AN11" s="13"/>
      <c r="AO11" s="55"/>
      <c r="AP11" s="10"/>
      <c r="AQ11" s="44" t="s">
        <v>74</v>
      </c>
      <c r="AR11" s="98" t="s">
        <v>17</v>
      </c>
      <c r="AS11" s="64">
        <v>0</v>
      </c>
      <c r="AT11" s="64">
        <v>0</v>
      </c>
      <c r="AU11" s="64">
        <v>0</v>
      </c>
      <c r="AV11" s="11">
        <f t="shared" si="59"/>
        <v>0</v>
      </c>
      <c r="AW11" s="11">
        <f t="shared" si="60"/>
        <v>0</v>
      </c>
      <c r="AX11" s="16"/>
      <c r="AY11" s="13"/>
      <c r="AZ11" s="13"/>
      <c r="BA11" s="13"/>
      <c r="BB11" s="13"/>
      <c r="BC11" s="55"/>
      <c r="BD11" s="10"/>
      <c r="BE11" s="44" t="s">
        <v>74</v>
      </c>
      <c r="BF11" s="98" t="s">
        <v>17</v>
      </c>
      <c r="BG11" s="64">
        <v>0</v>
      </c>
      <c r="BH11" s="64">
        <v>0</v>
      </c>
      <c r="BI11" s="64">
        <v>0</v>
      </c>
      <c r="BJ11" s="11">
        <f t="shared" si="62"/>
        <v>0</v>
      </c>
      <c r="BK11" s="11">
        <f t="shared" si="63"/>
        <v>0</v>
      </c>
      <c r="BL11" s="16"/>
      <c r="BM11" s="13"/>
      <c r="BN11" s="13"/>
      <c r="BO11" s="13"/>
      <c r="BP11" s="13"/>
      <c r="BQ11" s="55"/>
      <c r="BR11" s="10"/>
      <c r="BS11" s="44" t="s">
        <v>74</v>
      </c>
      <c r="BT11" s="98" t="s">
        <v>17</v>
      </c>
      <c r="BU11" s="64">
        <v>0</v>
      </c>
      <c r="BV11" s="64">
        <v>0</v>
      </c>
      <c r="BW11" s="64">
        <v>0</v>
      </c>
      <c r="BX11" s="11">
        <f t="shared" si="65"/>
        <v>0</v>
      </c>
      <c r="BY11" s="11">
        <f t="shared" si="66"/>
        <v>0</v>
      </c>
      <c r="BZ11" s="16"/>
      <c r="CA11" s="13"/>
      <c r="CB11" s="13"/>
      <c r="CC11" s="13"/>
      <c r="CD11" s="13"/>
      <c r="CE11" s="55"/>
      <c r="CF11" s="10"/>
      <c r="CG11" s="44" t="s">
        <v>74</v>
      </c>
      <c r="CH11" s="98" t="s">
        <v>17</v>
      </c>
      <c r="CI11" s="64">
        <v>0</v>
      </c>
      <c r="CJ11" s="64">
        <v>0</v>
      </c>
      <c r="CK11" s="64">
        <v>0</v>
      </c>
      <c r="CL11" s="11">
        <f t="shared" si="68"/>
        <v>0</v>
      </c>
      <c r="CM11" s="11">
        <f t="shared" si="69"/>
        <v>0</v>
      </c>
      <c r="CN11" s="16"/>
      <c r="CO11" s="13"/>
      <c r="CP11" s="13"/>
      <c r="CQ11" s="13"/>
      <c r="CR11" s="13"/>
      <c r="CS11" s="55"/>
      <c r="CT11" s="10"/>
      <c r="CU11" s="44" t="s">
        <v>74</v>
      </c>
      <c r="CV11" s="98" t="s">
        <v>17</v>
      </c>
      <c r="CW11" s="64">
        <v>0</v>
      </c>
      <c r="CX11" s="64">
        <v>0</v>
      </c>
      <c r="CY11" s="64">
        <v>0</v>
      </c>
      <c r="CZ11" s="11">
        <f t="shared" si="71"/>
        <v>0</v>
      </c>
      <c r="DA11" s="11">
        <f t="shared" si="72"/>
        <v>0</v>
      </c>
      <c r="DB11" s="16"/>
      <c r="DC11" s="13"/>
      <c r="DD11" s="13"/>
      <c r="DE11" s="13"/>
      <c r="DF11" s="13"/>
      <c r="DG11" s="55"/>
      <c r="DH11" s="10"/>
      <c r="DI11" s="44" t="s">
        <v>74</v>
      </c>
      <c r="DJ11" s="98" t="s">
        <v>17</v>
      </c>
      <c r="DK11" s="64">
        <v>0</v>
      </c>
      <c r="DL11" s="64">
        <v>0</v>
      </c>
      <c r="DM11" s="64">
        <v>0</v>
      </c>
      <c r="DN11" s="11">
        <f t="shared" si="74"/>
        <v>0</v>
      </c>
      <c r="DO11" s="11">
        <f t="shared" si="75"/>
        <v>0</v>
      </c>
      <c r="DP11" s="16"/>
      <c r="DQ11" s="13"/>
      <c r="DR11" s="13"/>
      <c r="DS11" s="13"/>
      <c r="DT11" s="13"/>
      <c r="DU11" s="55"/>
      <c r="DV11" s="10"/>
      <c r="DW11" s="44" t="s">
        <v>74</v>
      </c>
      <c r="DX11" s="98" t="s">
        <v>17</v>
      </c>
      <c r="DY11" s="64">
        <v>0</v>
      </c>
      <c r="DZ11" s="64">
        <v>0</v>
      </c>
      <c r="EA11" s="64">
        <v>0</v>
      </c>
      <c r="EB11" s="11">
        <f t="shared" si="77"/>
        <v>0</v>
      </c>
      <c r="EC11" s="11">
        <f t="shared" si="78"/>
        <v>0</v>
      </c>
      <c r="ED11" s="16"/>
      <c r="EE11" s="13"/>
      <c r="EF11" s="13"/>
      <c r="EG11" s="13"/>
      <c r="EH11" s="13"/>
      <c r="EI11" s="55"/>
      <c r="EJ11" s="10"/>
      <c r="EK11" s="44" t="s">
        <v>75</v>
      </c>
      <c r="EL11" s="11" t="s">
        <v>25</v>
      </c>
      <c r="EM11" s="14">
        <f>K19+Y19+AM19+BA19+BO19+CC19+CQ19+DE19+DS19+EG19</f>
        <v>0</v>
      </c>
      <c r="EN11" s="112"/>
      <c r="EO11" s="143"/>
      <c r="EP11" s="6" t="s">
        <v>4</v>
      </c>
      <c r="EQ11" s="51">
        <f>G19*$C$2+U19*$Q$2+AI19*$AE$2+AW19*$AS$2+BK19*$BG$2+BY19*$BU$2+CM19*$CI$2+DA19*$CW$2+DO19*$DK$2+EC19*$DY$2</f>
        <v>0</v>
      </c>
      <c r="ER11" s="116">
        <f>IF(ER$4=0,0,EM11/ER$4)</f>
        <v>0</v>
      </c>
      <c r="ES11" s="81">
        <f>ER11*ET11+ER11</f>
        <v>0</v>
      </c>
      <c r="ET11" s="280">
        <v>0</v>
      </c>
      <c r="EU11" s="9" t="s">
        <v>109</v>
      </c>
      <c r="EV11" s="518">
        <f>IF(ER$4=0,0,EQ11/$ER$4*$EX$4)</f>
        <v>0</v>
      </c>
      <c r="EW11" s="579">
        <f t="shared" si="86"/>
        <v>0</v>
      </c>
      <c r="EX11" s="511">
        <f>ER11*ER$4+ES11*ES$4</f>
        <v>0</v>
      </c>
      <c r="EY11" s="137"/>
      <c r="EZ11" s="569"/>
      <c r="FA11" s="88"/>
      <c r="FC11" s="44" t="s">
        <v>75</v>
      </c>
      <c r="FD11" s="11" t="s">
        <v>134</v>
      </c>
      <c r="FE11" s="141">
        <v>0</v>
      </c>
      <c r="FF11" s="141">
        <v>0</v>
      </c>
      <c r="FG11" s="142">
        <v>0</v>
      </c>
      <c r="FH11" s="9" t="s">
        <v>21</v>
      </c>
      <c r="FI11" s="122">
        <f t="shared" si="84"/>
        <v>0</v>
      </c>
      <c r="FJ11" s="602">
        <v>0</v>
      </c>
      <c r="FK11" s="604">
        <f t="shared" si="85"/>
        <v>0</v>
      </c>
      <c r="FL11" s="588"/>
      <c r="FM11" s="589"/>
      <c r="FN11" s="610"/>
      <c r="FO11" s="127"/>
      <c r="FP11" s="87"/>
      <c r="FQ11" s="599"/>
      <c r="FR11" s="61"/>
      <c r="FS11" s="567"/>
    </row>
    <row r="12" spans="1:175" x14ac:dyDescent="0.25">
      <c r="A12" s="44"/>
      <c r="B12" s="98"/>
      <c r="C12" s="17"/>
      <c r="D12" s="17"/>
      <c r="E12" s="17" t="s">
        <v>108</v>
      </c>
      <c r="F12" s="52">
        <f>SUM(F5:F11)</f>
        <v>0</v>
      </c>
      <c r="G12" s="52">
        <f>SUM(G5:G11)</f>
        <v>0</v>
      </c>
      <c r="H12" s="16"/>
      <c r="I12" s="13"/>
      <c r="J12" s="13"/>
      <c r="K12" s="13"/>
      <c r="L12" s="13"/>
      <c r="M12" s="55"/>
      <c r="N12" s="10"/>
      <c r="O12" s="44"/>
      <c r="P12" s="98"/>
      <c r="Q12" s="17"/>
      <c r="R12" s="17"/>
      <c r="S12" s="17" t="s">
        <v>108</v>
      </c>
      <c r="T12" s="52">
        <f>SUM(T5:T11)</f>
        <v>0</v>
      </c>
      <c r="U12" s="52">
        <f>SUM(U5:U11)</f>
        <v>0</v>
      </c>
      <c r="V12" s="16"/>
      <c r="W12" s="13"/>
      <c r="X12" s="13"/>
      <c r="Y12" s="13"/>
      <c r="Z12" s="13"/>
      <c r="AA12" s="55"/>
      <c r="AB12" s="10"/>
      <c r="AC12" s="44"/>
      <c r="AD12" s="98"/>
      <c r="AE12" s="17"/>
      <c r="AF12" s="17"/>
      <c r="AG12" s="17" t="s">
        <v>108</v>
      </c>
      <c r="AH12" s="52">
        <f t="shared" ref="AH12:AI12" si="87">SUM(AH5:AH11)</f>
        <v>0</v>
      </c>
      <c r="AI12" s="52">
        <f t="shared" si="87"/>
        <v>0</v>
      </c>
      <c r="AJ12" s="16"/>
      <c r="AK12" s="13"/>
      <c r="AL12" s="13"/>
      <c r="AM12" s="13"/>
      <c r="AN12" s="13"/>
      <c r="AO12" s="55"/>
      <c r="AP12" s="10"/>
      <c r="AQ12" s="44"/>
      <c r="AR12" s="98"/>
      <c r="AS12" s="17"/>
      <c r="AT12" s="17"/>
      <c r="AU12" s="17" t="s">
        <v>108</v>
      </c>
      <c r="AV12" s="52">
        <f t="shared" ref="AV12:AW12" si="88">SUM(AV5:AV11)</f>
        <v>0</v>
      </c>
      <c r="AW12" s="52">
        <f t="shared" si="88"/>
        <v>0</v>
      </c>
      <c r="AX12" s="16"/>
      <c r="AY12" s="13"/>
      <c r="AZ12" s="13"/>
      <c r="BA12" s="13"/>
      <c r="BB12" s="13"/>
      <c r="BC12" s="55"/>
      <c r="BD12" s="10"/>
      <c r="BE12" s="44"/>
      <c r="BF12" s="98"/>
      <c r="BG12" s="17"/>
      <c r="BH12" s="17"/>
      <c r="BI12" s="17" t="s">
        <v>108</v>
      </c>
      <c r="BJ12" s="52">
        <f t="shared" ref="BJ12:BK12" si="89">SUM(BJ5:BJ11)</f>
        <v>0</v>
      </c>
      <c r="BK12" s="52">
        <f t="shared" si="89"/>
        <v>0</v>
      </c>
      <c r="BL12" s="16"/>
      <c r="BM12" s="13"/>
      <c r="BN12" s="13"/>
      <c r="BO12" s="13"/>
      <c r="BP12" s="13"/>
      <c r="BQ12" s="55"/>
      <c r="BR12" s="10"/>
      <c r="BS12" s="44"/>
      <c r="BT12" s="98"/>
      <c r="BU12" s="17"/>
      <c r="BV12" s="17"/>
      <c r="BW12" s="17" t="s">
        <v>108</v>
      </c>
      <c r="BX12" s="52">
        <f t="shared" ref="BX12:BY12" si="90">SUM(BX5:BX11)</f>
        <v>0</v>
      </c>
      <c r="BY12" s="52">
        <f t="shared" si="90"/>
        <v>0</v>
      </c>
      <c r="BZ12" s="16"/>
      <c r="CA12" s="13"/>
      <c r="CB12" s="13"/>
      <c r="CC12" s="13"/>
      <c r="CD12" s="13"/>
      <c r="CE12" s="55"/>
      <c r="CF12" s="10"/>
      <c r="CG12" s="44"/>
      <c r="CH12" s="98"/>
      <c r="CI12" s="17"/>
      <c r="CJ12" s="17"/>
      <c r="CK12" s="17" t="s">
        <v>108</v>
      </c>
      <c r="CL12" s="52">
        <f t="shared" ref="CL12:CM12" si="91">SUM(CL5:CL11)</f>
        <v>0</v>
      </c>
      <c r="CM12" s="52">
        <f t="shared" si="91"/>
        <v>0</v>
      </c>
      <c r="CN12" s="16"/>
      <c r="CO12" s="13"/>
      <c r="CP12" s="13"/>
      <c r="CQ12" s="13"/>
      <c r="CR12" s="13"/>
      <c r="CS12" s="55"/>
      <c r="CT12" s="10"/>
      <c r="CU12" s="44"/>
      <c r="CV12" s="98"/>
      <c r="CW12" s="17"/>
      <c r="CX12" s="17"/>
      <c r="CY12" s="17" t="s">
        <v>108</v>
      </c>
      <c r="CZ12" s="52">
        <f t="shared" ref="CZ12:DA12" si="92">SUM(CZ5:CZ11)</f>
        <v>0</v>
      </c>
      <c r="DA12" s="52">
        <f t="shared" si="92"/>
        <v>0</v>
      </c>
      <c r="DB12" s="16"/>
      <c r="DC12" s="13"/>
      <c r="DD12" s="13"/>
      <c r="DE12" s="13"/>
      <c r="DF12" s="13"/>
      <c r="DG12" s="55"/>
      <c r="DH12" s="10"/>
      <c r="DI12" s="44"/>
      <c r="DJ12" s="98"/>
      <c r="DK12" s="17"/>
      <c r="DL12" s="17"/>
      <c r="DM12" s="17" t="s">
        <v>108</v>
      </c>
      <c r="DN12" s="52">
        <f t="shared" ref="DN12:DO12" si="93">SUM(DN5:DN11)</f>
        <v>0</v>
      </c>
      <c r="DO12" s="52">
        <f t="shared" si="93"/>
        <v>0</v>
      </c>
      <c r="DP12" s="16"/>
      <c r="DQ12" s="13"/>
      <c r="DR12" s="13"/>
      <c r="DS12" s="13"/>
      <c r="DT12" s="13"/>
      <c r="DU12" s="55"/>
      <c r="DV12" s="10"/>
      <c r="DW12" s="44"/>
      <c r="DX12" s="98"/>
      <c r="DY12" s="17"/>
      <c r="DZ12" s="17"/>
      <c r="EA12" s="17" t="s">
        <v>108</v>
      </c>
      <c r="EB12" s="52">
        <f t="shared" ref="EB12:EC12" si="94">SUM(EB5:EB11)</f>
        <v>0</v>
      </c>
      <c r="EC12" s="52">
        <f t="shared" si="94"/>
        <v>0</v>
      </c>
      <c r="ED12" s="16"/>
      <c r="EE12" s="13"/>
      <c r="EF12" s="13"/>
      <c r="EG12" s="13"/>
      <c r="EH12" s="13"/>
      <c r="EI12" s="55"/>
      <c r="EJ12" s="10"/>
      <c r="EK12" s="44" t="s">
        <v>75</v>
      </c>
      <c r="EL12" s="11" t="s">
        <v>24</v>
      </c>
      <c r="EM12" s="14">
        <f>K20+Y20+AM20+BA20+BO20+CC20+CQ20+DE20+DS20+EG20</f>
        <v>0</v>
      </c>
      <c r="EN12" s="112"/>
      <c r="EO12" s="762" t="s">
        <v>155</v>
      </c>
      <c r="EP12" s="51">
        <f>D20*$C$2+R20*$Q$2+AF20*$AE$2+AT20*$AS$2+BH20*$BG$2+BV20*$BU$2+CJ20*$CI$2+CX20*$CW$2+DL20*$DK$2+DZ20*$DY$2</f>
        <v>0</v>
      </c>
      <c r="ER12" s="116">
        <f>IF(ER$4=0,0,EM12/ER$4)</f>
        <v>0</v>
      </c>
      <c r="ES12" s="81">
        <f>ER12*ET12+ER12</f>
        <v>0</v>
      </c>
      <c r="ET12" s="280">
        <v>0</v>
      </c>
      <c r="EU12" s="9" t="s">
        <v>4</v>
      </c>
      <c r="EV12" s="518">
        <f>IF(ER$4=0,0,EP12/$ER$4*$EX$4)</f>
        <v>0</v>
      </c>
      <c r="EW12" s="579">
        <f t="shared" si="86"/>
        <v>0</v>
      </c>
      <c r="EX12" s="511">
        <f>ER12*ER$4+ES12*ES$4</f>
        <v>0</v>
      </c>
      <c r="EY12" s="137"/>
      <c r="EZ12" s="569"/>
      <c r="FA12" s="138"/>
      <c r="FC12" s="44" t="s">
        <v>75</v>
      </c>
      <c r="FD12" s="11" t="s">
        <v>135</v>
      </c>
      <c r="FE12" s="141">
        <v>0</v>
      </c>
      <c r="FF12" s="141">
        <v>0</v>
      </c>
      <c r="FG12" s="142">
        <v>0</v>
      </c>
      <c r="FH12" s="9" t="s">
        <v>109</v>
      </c>
      <c r="FI12" s="122">
        <f t="shared" si="84"/>
        <v>0</v>
      </c>
      <c r="FJ12" s="602">
        <v>0</v>
      </c>
      <c r="FK12" s="604">
        <f t="shared" si="85"/>
        <v>0</v>
      </c>
      <c r="FL12" s="588"/>
      <c r="FM12" s="589"/>
      <c r="FN12" s="610"/>
      <c r="FO12" s="127"/>
      <c r="FP12" s="87"/>
      <c r="FQ12" s="599"/>
      <c r="FR12" s="61"/>
      <c r="FS12" s="567"/>
    </row>
    <row r="13" spans="1:175" ht="13" thickBot="1" x14ac:dyDescent="0.3">
      <c r="A13" s="44"/>
      <c r="B13" s="11"/>
      <c r="C13" s="17"/>
      <c r="D13" s="17"/>
      <c r="E13" s="17"/>
      <c r="F13" s="17"/>
      <c r="G13" s="6" t="s">
        <v>109</v>
      </c>
      <c r="H13" s="4" t="s">
        <v>107</v>
      </c>
      <c r="I13" s="13"/>
      <c r="J13" s="13"/>
      <c r="K13" s="13"/>
      <c r="L13" s="13"/>
      <c r="M13" s="55"/>
      <c r="N13" s="10"/>
      <c r="O13" s="44"/>
      <c r="P13" s="11"/>
      <c r="Q13" s="17"/>
      <c r="R13" s="17"/>
      <c r="S13" s="17"/>
      <c r="T13" s="17"/>
      <c r="U13" s="6" t="s">
        <v>109</v>
      </c>
      <c r="V13" s="4" t="s">
        <v>107</v>
      </c>
      <c r="W13" s="13"/>
      <c r="X13" s="13"/>
      <c r="Y13" s="13"/>
      <c r="Z13" s="13"/>
      <c r="AA13" s="55"/>
      <c r="AB13" s="10"/>
      <c r="AC13" s="44"/>
      <c r="AD13" s="11"/>
      <c r="AE13" s="17"/>
      <c r="AF13" s="17"/>
      <c r="AG13" s="17"/>
      <c r="AH13" s="17"/>
      <c r="AI13" s="6" t="s">
        <v>109</v>
      </c>
      <c r="AJ13" s="4" t="s">
        <v>107</v>
      </c>
      <c r="AK13" s="13"/>
      <c r="AL13" s="13"/>
      <c r="AM13" s="13"/>
      <c r="AN13" s="13"/>
      <c r="AO13" s="55"/>
      <c r="AP13" s="10"/>
      <c r="AQ13" s="44"/>
      <c r="AR13" s="11"/>
      <c r="AS13" s="17"/>
      <c r="AT13" s="17"/>
      <c r="AU13" s="17"/>
      <c r="AV13" s="17"/>
      <c r="AW13" s="6" t="s">
        <v>109</v>
      </c>
      <c r="AX13" s="4" t="s">
        <v>107</v>
      </c>
      <c r="AY13" s="13"/>
      <c r="AZ13" s="13"/>
      <c r="BA13" s="13"/>
      <c r="BB13" s="13"/>
      <c r="BC13" s="55"/>
      <c r="BD13" s="10"/>
      <c r="BE13" s="44"/>
      <c r="BF13" s="11"/>
      <c r="BG13" s="17"/>
      <c r="BH13" s="17"/>
      <c r="BI13" s="17"/>
      <c r="BJ13" s="17"/>
      <c r="BK13" s="6" t="s">
        <v>109</v>
      </c>
      <c r="BL13" s="4" t="s">
        <v>107</v>
      </c>
      <c r="BM13" s="13"/>
      <c r="BN13" s="13"/>
      <c r="BO13" s="13"/>
      <c r="BP13" s="13"/>
      <c r="BQ13" s="55"/>
      <c r="BR13" s="10"/>
      <c r="BS13" s="44"/>
      <c r="BT13" s="11"/>
      <c r="BU13" s="17"/>
      <c r="BV13" s="17"/>
      <c r="BW13" s="17"/>
      <c r="BX13" s="17"/>
      <c r="BY13" s="6" t="s">
        <v>109</v>
      </c>
      <c r="BZ13" s="4" t="s">
        <v>107</v>
      </c>
      <c r="CA13" s="13"/>
      <c r="CB13" s="13"/>
      <c r="CC13" s="13"/>
      <c r="CD13" s="13"/>
      <c r="CE13" s="55"/>
      <c r="CF13" s="10"/>
      <c r="CG13" s="44"/>
      <c r="CH13" s="11"/>
      <c r="CI13" s="17"/>
      <c r="CJ13" s="17"/>
      <c r="CK13" s="17"/>
      <c r="CL13" s="17"/>
      <c r="CM13" s="6" t="s">
        <v>109</v>
      </c>
      <c r="CN13" s="4" t="s">
        <v>107</v>
      </c>
      <c r="CO13" s="13"/>
      <c r="CP13" s="13"/>
      <c r="CQ13" s="13"/>
      <c r="CR13" s="13"/>
      <c r="CS13" s="55"/>
      <c r="CT13" s="10"/>
      <c r="CU13" s="44"/>
      <c r="CV13" s="11"/>
      <c r="CW13" s="17"/>
      <c r="CX13" s="17"/>
      <c r="CY13" s="17"/>
      <c r="CZ13" s="17"/>
      <c r="DA13" s="6" t="s">
        <v>109</v>
      </c>
      <c r="DB13" s="4" t="s">
        <v>107</v>
      </c>
      <c r="DC13" s="13"/>
      <c r="DD13" s="13"/>
      <c r="DE13" s="13"/>
      <c r="DF13" s="13"/>
      <c r="DG13" s="55"/>
      <c r="DH13" s="10"/>
      <c r="DI13" s="44"/>
      <c r="DJ13" s="11"/>
      <c r="DK13" s="17"/>
      <c r="DL13" s="17"/>
      <c r="DM13" s="17"/>
      <c r="DN13" s="17"/>
      <c r="DO13" s="6" t="s">
        <v>109</v>
      </c>
      <c r="DP13" s="4" t="s">
        <v>107</v>
      </c>
      <c r="DQ13" s="13"/>
      <c r="DR13" s="13"/>
      <c r="DS13" s="13"/>
      <c r="DT13" s="13"/>
      <c r="DU13" s="55"/>
      <c r="DV13" s="10"/>
      <c r="DW13" s="44"/>
      <c r="DX13" s="11"/>
      <c r="DY13" s="17"/>
      <c r="DZ13" s="17"/>
      <c r="EA13" s="17"/>
      <c r="EB13" s="17"/>
      <c r="EC13" s="6" t="s">
        <v>109</v>
      </c>
      <c r="ED13" s="4" t="s">
        <v>107</v>
      </c>
      <c r="EE13" s="13"/>
      <c r="EF13" s="13"/>
      <c r="EG13" s="13"/>
      <c r="EH13" s="13"/>
      <c r="EI13" s="55"/>
      <c r="EJ13" s="10"/>
      <c r="EK13" s="44" t="s">
        <v>72</v>
      </c>
      <c r="EL13" s="11" t="s">
        <v>141</v>
      </c>
      <c r="EM13" s="14">
        <f>K21+Y21+AM21+BA21+BO21+CC21+CQ21+DE21+DS21+EG21</f>
        <v>0</v>
      </c>
      <c r="EN13" s="14"/>
      <c r="EO13" s="190">
        <f>(G21+G22)*$C$2+(U21+U22)*$Q$2+(AI21+AI22)*$AE$2+(AW21+AW22)*$AS$2+(BK21+BK22)*$BG$2+(BY21+BY22)*$BU$2+(CM21+CM22)*$CI$2+(DA21+DA22)*$CW$2+(DO21+DO22)*$DK$2+(EC21+EC22)*$DY$2</f>
        <v>0</v>
      </c>
      <c r="EP13" s="80"/>
      <c r="EQ13" s="80"/>
      <c r="ER13" s="116">
        <f>IF(ER$4=0,0,EM13/ER$4)</f>
        <v>0</v>
      </c>
      <c r="ES13" s="81">
        <f>ER13*ET13+ER13</f>
        <v>0</v>
      </c>
      <c r="ET13" s="280">
        <v>0</v>
      </c>
      <c r="EU13" s="9" t="s">
        <v>156</v>
      </c>
      <c r="EV13" s="518">
        <f>IF(ER$4=0,0,EO13/$ER$4*$EX$4)</f>
        <v>0</v>
      </c>
      <c r="EW13" s="579">
        <f t="shared" si="86"/>
        <v>0</v>
      </c>
      <c r="EX13" s="511">
        <f>ER13*ER$4+ES13*ES$4</f>
        <v>0</v>
      </c>
      <c r="EY13" s="570">
        <f>EZ142</f>
        <v>0</v>
      </c>
      <c r="EZ13" s="571"/>
      <c r="FA13" s="566"/>
      <c r="FC13" s="44" t="s">
        <v>75</v>
      </c>
      <c r="FD13" s="11" t="s">
        <v>134</v>
      </c>
      <c r="FE13" s="141">
        <v>0</v>
      </c>
      <c r="FF13" s="141">
        <v>0</v>
      </c>
      <c r="FG13" s="142">
        <v>0</v>
      </c>
      <c r="FH13" s="9" t="s">
        <v>21</v>
      </c>
      <c r="FI13" s="122">
        <f t="shared" si="84"/>
        <v>0</v>
      </c>
      <c r="FJ13" s="602">
        <v>0</v>
      </c>
      <c r="FK13" s="604">
        <f t="shared" si="85"/>
        <v>0</v>
      </c>
      <c r="FL13" s="588"/>
      <c r="FM13" s="589"/>
      <c r="FN13" s="610"/>
      <c r="FO13" s="127"/>
      <c r="FP13" s="87"/>
      <c r="FQ13" s="599"/>
      <c r="FR13" s="61"/>
      <c r="FS13" s="567"/>
    </row>
    <row r="14" spans="1:175" ht="13.5" thickTop="1" thickBot="1" x14ac:dyDescent="0.3">
      <c r="A14" s="44" t="s">
        <v>74</v>
      </c>
      <c r="B14" s="11" t="s">
        <v>18</v>
      </c>
      <c r="C14" s="17"/>
      <c r="D14" s="17"/>
      <c r="E14" s="17"/>
      <c r="F14" s="8"/>
      <c r="G14" s="18">
        <f>G4</f>
        <v>0</v>
      </c>
      <c r="H14" s="820"/>
      <c r="I14" s="13">
        <f>G14*H14+G15*H15</f>
        <v>0</v>
      </c>
      <c r="J14" s="13">
        <f>IF(E$113=0,0,I14/E$113)</f>
        <v>0</v>
      </c>
      <c r="K14" s="13">
        <f>(J14*G$2)</f>
        <v>0</v>
      </c>
      <c r="L14" s="13"/>
      <c r="M14" s="55"/>
      <c r="N14" s="10"/>
      <c r="O14" s="44" t="s">
        <v>74</v>
      </c>
      <c r="P14" s="11" t="s">
        <v>18</v>
      </c>
      <c r="Q14" s="17"/>
      <c r="R14" s="17"/>
      <c r="S14" s="17"/>
      <c r="T14" s="8"/>
      <c r="U14" s="18">
        <f>U4</f>
        <v>0</v>
      </c>
      <c r="V14" s="820"/>
      <c r="W14" s="13">
        <f>U14*V14+U15*V15</f>
        <v>0</v>
      </c>
      <c r="X14" s="13">
        <f>IF(S$113=0,0,W14/S$113)</f>
        <v>0</v>
      </c>
      <c r="Y14" s="13">
        <f>(X14*U$2)</f>
        <v>0</v>
      </c>
      <c r="Z14" s="13"/>
      <c r="AA14" s="55"/>
      <c r="AB14" s="10"/>
      <c r="AC14" s="44" t="s">
        <v>74</v>
      </c>
      <c r="AD14" s="11" t="s">
        <v>18</v>
      </c>
      <c r="AE14" s="17"/>
      <c r="AF14" s="17"/>
      <c r="AG14" s="17"/>
      <c r="AH14" s="8"/>
      <c r="AI14" s="18">
        <f t="shared" ref="AI14" si="95">AI4</f>
        <v>0</v>
      </c>
      <c r="AJ14" s="820"/>
      <c r="AK14" s="13">
        <f t="shared" ref="AK14" si="96">AI14*AJ14+AI15*AJ15</f>
        <v>0</v>
      </c>
      <c r="AL14" s="13">
        <f t="shared" ref="AL14" si="97">IF(AG$113=0,0,AK14/AG$113)</f>
        <v>0</v>
      </c>
      <c r="AM14" s="13">
        <f t="shared" ref="AM14" si="98">(AL14*AI$2)</f>
        <v>0</v>
      </c>
      <c r="AN14" s="13"/>
      <c r="AO14" s="55"/>
      <c r="AP14" s="10"/>
      <c r="AQ14" s="44" t="s">
        <v>74</v>
      </c>
      <c r="AR14" s="11" t="s">
        <v>18</v>
      </c>
      <c r="AS14" s="17"/>
      <c r="AT14" s="17"/>
      <c r="AU14" s="17"/>
      <c r="AV14" s="8"/>
      <c r="AW14" s="18">
        <f t="shared" ref="AW14" si="99">AW4</f>
        <v>0</v>
      </c>
      <c r="AX14" s="820"/>
      <c r="AY14" s="13">
        <f t="shared" ref="AY14" si="100">AW14*AX14+AW15*AX15</f>
        <v>0</v>
      </c>
      <c r="AZ14" s="13">
        <f t="shared" ref="AZ14" si="101">IF(AU$113=0,0,AY14/AU$113)</f>
        <v>0</v>
      </c>
      <c r="BA14" s="13">
        <f t="shared" ref="BA14" si="102">(AZ14*AW$2)</f>
        <v>0</v>
      </c>
      <c r="BB14" s="13"/>
      <c r="BC14" s="55"/>
      <c r="BD14" s="10"/>
      <c r="BE14" s="44" t="s">
        <v>74</v>
      </c>
      <c r="BF14" s="11" t="s">
        <v>18</v>
      </c>
      <c r="BG14" s="17"/>
      <c r="BH14" s="17"/>
      <c r="BI14" s="17"/>
      <c r="BJ14" s="8"/>
      <c r="BK14" s="18">
        <f t="shared" ref="BK14" si="103">BK4</f>
        <v>0</v>
      </c>
      <c r="BL14" s="820"/>
      <c r="BM14" s="13">
        <f t="shared" ref="BM14" si="104">BK14*BL14+BK15*BL15</f>
        <v>0</v>
      </c>
      <c r="BN14" s="13">
        <f t="shared" ref="BN14" si="105">IF(BI$113=0,0,BM14/BI$113)</f>
        <v>0</v>
      </c>
      <c r="BO14" s="13">
        <f t="shared" ref="BO14" si="106">(BN14*BK$2)</f>
        <v>0</v>
      </c>
      <c r="BP14" s="13"/>
      <c r="BQ14" s="55"/>
      <c r="BR14" s="10"/>
      <c r="BS14" s="44" t="s">
        <v>74</v>
      </c>
      <c r="BT14" s="11" t="s">
        <v>18</v>
      </c>
      <c r="BU14" s="17"/>
      <c r="BV14" s="17"/>
      <c r="BW14" s="17"/>
      <c r="BX14" s="8"/>
      <c r="BY14" s="18">
        <f t="shared" ref="BY14" si="107">BY4</f>
        <v>0</v>
      </c>
      <c r="BZ14" s="820"/>
      <c r="CA14" s="13">
        <f t="shared" ref="CA14" si="108">BY14*BZ14+BY15*BZ15</f>
        <v>0</v>
      </c>
      <c r="CB14" s="13">
        <f t="shared" ref="CB14" si="109">IF(BW$113=0,0,CA14/BW$113)</f>
        <v>0</v>
      </c>
      <c r="CC14" s="13">
        <f t="shared" ref="CC14" si="110">(CB14*BY$2)</f>
        <v>0</v>
      </c>
      <c r="CD14" s="13"/>
      <c r="CE14" s="55"/>
      <c r="CF14" s="10"/>
      <c r="CG14" s="44" t="s">
        <v>74</v>
      </c>
      <c r="CH14" s="11" t="s">
        <v>18</v>
      </c>
      <c r="CI14" s="17"/>
      <c r="CJ14" s="17"/>
      <c r="CK14" s="17"/>
      <c r="CL14" s="8"/>
      <c r="CM14" s="18">
        <f t="shared" ref="CM14" si="111">CM4</f>
        <v>0</v>
      </c>
      <c r="CN14" s="820"/>
      <c r="CO14" s="13">
        <f t="shared" ref="CO14" si="112">CM14*CN14+CM15*CN15</f>
        <v>0</v>
      </c>
      <c r="CP14" s="13">
        <f t="shared" ref="CP14" si="113">IF(CK$113=0,0,CO14/CK$113)</f>
        <v>0</v>
      </c>
      <c r="CQ14" s="13">
        <f t="shared" ref="CQ14" si="114">(CP14*CM$2)</f>
        <v>0</v>
      </c>
      <c r="CR14" s="13"/>
      <c r="CS14" s="55"/>
      <c r="CT14" s="10"/>
      <c r="CU14" s="44" t="s">
        <v>74</v>
      </c>
      <c r="CV14" s="11" t="s">
        <v>18</v>
      </c>
      <c r="CW14" s="17"/>
      <c r="CX14" s="17"/>
      <c r="CY14" s="17"/>
      <c r="CZ14" s="8"/>
      <c r="DA14" s="18">
        <f t="shared" ref="DA14" si="115">DA4</f>
        <v>0</v>
      </c>
      <c r="DB14" s="820"/>
      <c r="DC14" s="13">
        <f t="shared" ref="DC14" si="116">DA14*DB14+DA15*DB15</f>
        <v>0</v>
      </c>
      <c r="DD14" s="13">
        <f t="shared" ref="DD14" si="117">IF(CY$113=0,0,DC14/CY$113)</f>
        <v>0</v>
      </c>
      <c r="DE14" s="13">
        <f t="shared" ref="DE14" si="118">(DD14*DA$2)</f>
        <v>0</v>
      </c>
      <c r="DF14" s="13"/>
      <c r="DG14" s="55"/>
      <c r="DH14" s="10"/>
      <c r="DI14" s="44" t="s">
        <v>74</v>
      </c>
      <c r="DJ14" s="11" t="s">
        <v>18</v>
      </c>
      <c r="DK14" s="17"/>
      <c r="DL14" s="17"/>
      <c r="DM14" s="17"/>
      <c r="DN14" s="8"/>
      <c r="DO14" s="18">
        <f t="shared" ref="DO14" si="119">DO4</f>
        <v>0</v>
      </c>
      <c r="DP14" s="820"/>
      <c r="DQ14" s="13">
        <f t="shared" ref="DQ14" si="120">DO14*DP14+DO15*DP15</f>
        <v>0</v>
      </c>
      <c r="DR14" s="13">
        <f t="shared" ref="DR14" si="121">IF(DM$113=0,0,DQ14/DM$113)</f>
        <v>0</v>
      </c>
      <c r="DS14" s="13">
        <f t="shared" ref="DS14" si="122">(DR14*DO$2)</f>
        <v>0</v>
      </c>
      <c r="DT14" s="13"/>
      <c r="DU14" s="55"/>
      <c r="DV14" s="10"/>
      <c r="DW14" s="44" t="s">
        <v>74</v>
      </c>
      <c r="DX14" s="11" t="s">
        <v>18</v>
      </c>
      <c r="DY14" s="17"/>
      <c r="DZ14" s="17"/>
      <c r="EA14" s="17"/>
      <c r="EB14" s="8"/>
      <c r="EC14" s="18">
        <f t="shared" ref="EC14" si="123">EC4</f>
        <v>0</v>
      </c>
      <c r="ED14" s="820"/>
      <c r="EE14" s="13">
        <f t="shared" ref="EE14" si="124">EC14*ED14+EC15*ED15</f>
        <v>0</v>
      </c>
      <c r="EF14" s="13">
        <f t="shared" ref="EF14" si="125">IF(EA$113=0,0,EE14/EA$113)</f>
        <v>0</v>
      </c>
      <c r="EG14" s="13">
        <f t="shared" ref="EG14" si="126">(EF14*EC$2)</f>
        <v>0</v>
      </c>
      <c r="EH14" s="13"/>
      <c r="EI14" s="55"/>
      <c r="EJ14" s="10"/>
      <c r="EK14" s="44"/>
      <c r="EL14" s="11"/>
      <c r="EM14" s="14"/>
      <c r="EN14" s="33"/>
      <c r="EO14" s="765"/>
      <c r="EP14" s="79"/>
      <c r="EQ14" s="134" t="s">
        <v>20</v>
      </c>
      <c r="ER14" s="121"/>
      <c r="ES14" s="111"/>
      <c r="ET14" s="128"/>
      <c r="EU14" s="9"/>
      <c r="EV14" s="518"/>
      <c r="EW14" s="579"/>
      <c r="EX14" s="511"/>
      <c r="EY14" s="572"/>
      <c r="EZ14" s="573"/>
      <c r="FA14" s="88"/>
      <c r="FC14" s="44" t="s">
        <v>72</v>
      </c>
      <c r="FD14" s="11" t="s">
        <v>121</v>
      </c>
      <c r="FE14" s="141">
        <v>0</v>
      </c>
      <c r="FF14" s="141">
        <v>0</v>
      </c>
      <c r="FG14" s="142">
        <v>0</v>
      </c>
      <c r="FH14" s="9" t="s">
        <v>109</v>
      </c>
      <c r="FI14" s="122">
        <f t="shared" si="84"/>
        <v>0</v>
      </c>
      <c r="FJ14" s="602">
        <v>0</v>
      </c>
      <c r="FK14" s="604">
        <f t="shared" si="85"/>
        <v>0</v>
      </c>
      <c r="FL14" s="590"/>
      <c r="FM14" s="569"/>
      <c r="FN14" s="610">
        <f>SUM(FK14:FK15)+FL15</f>
        <v>0</v>
      </c>
      <c r="FO14" s="127">
        <f>IF(FO$4=0,0,FN14/$FO$4)</f>
        <v>0</v>
      </c>
      <c r="FP14" s="87" t="s">
        <v>72</v>
      </c>
      <c r="FQ14" s="522">
        <f>EX13+EX18+EX19+EY13</f>
        <v>0</v>
      </c>
      <c r="FR14" s="496">
        <f>FN14</f>
        <v>0</v>
      </c>
      <c r="FS14" s="567">
        <f>SUM(FQ14:FR14)</f>
        <v>0</v>
      </c>
    </row>
    <row r="15" spans="1:175" ht="13" thickTop="1" x14ac:dyDescent="0.25">
      <c r="A15" s="44" t="s">
        <v>74</v>
      </c>
      <c r="B15" s="8" t="s">
        <v>19</v>
      </c>
      <c r="C15" s="8"/>
      <c r="D15" s="8"/>
      <c r="E15" s="8"/>
      <c r="F15" s="8"/>
      <c r="G15" s="68">
        <v>0</v>
      </c>
      <c r="H15" s="63">
        <v>0</v>
      </c>
      <c r="I15" s="13"/>
      <c r="J15" s="13"/>
      <c r="K15" s="13"/>
      <c r="L15" s="13"/>
      <c r="M15" s="55"/>
      <c r="N15" s="10"/>
      <c r="O15" s="44" t="s">
        <v>74</v>
      </c>
      <c r="P15" s="8" t="s">
        <v>19</v>
      </c>
      <c r="Q15" s="8"/>
      <c r="R15" s="8"/>
      <c r="S15" s="8"/>
      <c r="T15" s="8"/>
      <c r="U15" s="68">
        <v>0</v>
      </c>
      <c r="V15" s="63">
        <v>0</v>
      </c>
      <c r="W15" s="13"/>
      <c r="X15" s="13"/>
      <c r="Y15" s="13"/>
      <c r="Z15" s="13"/>
      <c r="AA15" s="55"/>
      <c r="AB15" s="10"/>
      <c r="AC15" s="44" t="s">
        <v>74</v>
      </c>
      <c r="AD15" s="8" t="s">
        <v>19</v>
      </c>
      <c r="AE15" s="8"/>
      <c r="AF15" s="8"/>
      <c r="AG15" s="8"/>
      <c r="AH15" s="8"/>
      <c r="AI15" s="68">
        <v>0</v>
      </c>
      <c r="AJ15" s="63">
        <v>0</v>
      </c>
      <c r="AK15" s="13"/>
      <c r="AL15" s="13"/>
      <c r="AM15" s="13"/>
      <c r="AN15" s="13"/>
      <c r="AO15" s="55"/>
      <c r="AP15" s="10"/>
      <c r="AQ15" s="44" t="s">
        <v>74</v>
      </c>
      <c r="AR15" s="8" t="s">
        <v>19</v>
      </c>
      <c r="AS15" s="8"/>
      <c r="AT15" s="8"/>
      <c r="AU15" s="8"/>
      <c r="AV15" s="8"/>
      <c r="AW15" s="68">
        <v>0</v>
      </c>
      <c r="AX15" s="63">
        <v>0</v>
      </c>
      <c r="AY15" s="13"/>
      <c r="AZ15" s="13"/>
      <c r="BA15" s="13"/>
      <c r="BB15" s="13"/>
      <c r="BC15" s="55"/>
      <c r="BD15" s="10"/>
      <c r="BE15" s="44" t="s">
        <v>74</v>
      </c>
      <c r="BF15" s="8" t="s">
        <v>19</v>
      </c>
      <c r="BG15" s="8"/>
      <c r="BH15" s="8"/>
      <c r="BI15" s="8"/>
      <c r="BJ15" s="8"/>
      <c r="BK15" s="68">
        <v>0</v>
      </c>
      <c r="BL15" s="63">
        <v>0</v>
      </c>
      <c r="BM15" s="13"/>
      <c r="BN15" s="13"/>
      <c r="BO15" s="13"/>
      <c r="BP15" s="13"/>
      <c r="BQ15" s="55"/>
      <c r="BR15" s="10"/>
      <c r="BS15" s="44" t="s">
        <v>74</v>
      </c>
      <c r="BT15" s="8" t="s">
        <v>19</v>
      </c>
      <c r="BU15" s="8"/>
      <c r="BV15" s="8"/>
      <c r="BW15" s="8"/>
      <c r="BX15" s="8"/>
      <c r="BY15" s="68">
        <v>0</v>
      </c>
      <c r="BZ15" s="63">
        <v>0</v>
      </c>
      <c r="CA15" s="13"/>
      <c r="CB15" s="13"/>
      <c r="CC15" s="13"/>
      <c r="CD15" s="13"/>
      <c r="CE15" s="55"/>
      <c r="CF15" s="10"/>
      <c r="CG15" s="44" t="s">
        <v>74</v>
      </c>
      <c r="CH15" s="8" t="s">
        <v>19</v>
      </c>
      <c r="CI15" s="8"/>
      <c r="CJ15" s="8"/>
      <c r="CK15" s="8"/>
      <c r="CL15" s="8"/>
      <c r="CM15" s="68">
        <v>0</v>
      </c>
      <c r="CN15" s="63">
        <v>0</v>
      </c>
      <c r="CO15" s="13"/>
      <c r="CP15" s="13"/>
      <c r="CQ15" s="13"/>
      <c r="CR15" s="13"/>
      <c r="CS15" s="55"/>
      <c r="CT15" s="10"/>
      <c r="CU15" s="44" t="s">
        <v>74</v>
      </c>
      <c r="CV15" s="8" t="s">
        <v>19</v>
      </c>
      <c r="CW15" s="8"/>
      <c r="CX15" s="8"/>
      <c r="CY15" s="8"/>
      <c r="CZ15" s="8"/>
      <c r="DA15" s="68">
        <v>0</v>
      </c>
      <c r="DB15" s="63">
        <v>0</v>
      </c>
      <c r="DC15" s="13"/>
      <c r="DD15" s="13"/>
      <c r="DE15" s="13"/>
      <c r="DF15" s="13"/>
      <c r="DG15" s="55"/>
      <c r="DH15" s="10"/>
      <c r="DI15" s="44" t="s">
        <v>74</v>
      </c>
      <c r="DJ15" s="8" t="s">
        <v>19</v>
      </c>
      <c r="DK15" s="8"/>
      <c r="DL15" s="8"/>
      <c r="DM15" s="8"/>
      <c r="DN15" s="8"/>
      <c r="DO15" s="68">
        <v>0</v>
      </c>
      <c r="DP15" s="63">
        <v>0</v>
      </c>
      <c r="DQ15" s="13"/>
      <c r="DR15" s="13"/>
      <c r="DS15" s="13"/>
      <c r="DT15" s="13"/>
      <c r="DU15" s="55"/>
      <c r="DV15" s="10"/>
      <c r="DW15" s="44" t="s">
        <v>74</v>
      </c>
      <c r="DX15" s="8" t="s">
        <v>19</v>
      </c>
      <c r="DY15" s="8"/>
      <c r="DZ15" s="8"/>
      <c r="EA15" s="8"/>
      <c r="EB15" s="8"/>
      <c r="EC15" s="68">
        <v>0</v>
      </c>
      <c r="ED15" s="63">
        <v>0</v>
      </c>
      <c r="EE15" s="13"/>
      <c r="EF15" s="13"/>
      <c r="EG15" s="13"/>
      <c r="EH15" s="13"/>
      <c r="EI15" s="55"/>
      <c r="EJ15" s="10"/>
      <c r="EK15" s="44" t="s">
        <v>74</v>
      </c>
      <c r="EL15" s="11" t="s">
        <v>28</v>
      </c>
      <c r="EM15" s="14">
        <f>K24+Y24+AM24+BA24+BO24+CC24+CQ24+DE24+DS24+EG24</f>
        <v>0</v>
      </c>
      <c r="EN15" s="765"/>
      <c r="EO15" s="765"/>
      <c r="EQ15" s="51">
        <f>G24*$C$2+U24*$Q$2+AI24*$AE$2+AW24*$AS$2+BK24*$BG$2+BY24*$BU$2+CM24*$CI$2+DA24*$CW$2+DO24*$DK$2+EC24*$DY$2</f>
        <v>0</v>
      </c>
      <c r="ER15" s="116">
        <f>IF(ER$4=0,0,EM15/ER$4)</f>
        <v>0</v>
      </c>
      <c r="ES15" s="81">
        <f>ER15*ET15+ER15</f>
        <v>0</v>
      </c>
      <c r="ET15" s="280">
        <v>0</v>
      </c>
      <c r="EU15" s="9" t="s">
        <v>20</v>
      </c>
      <c r="EV15" s="518">
        <f>IF(ER$4=0,0,EQ15/$ER$4*$EX$4)</f>
        <v>0</v>
      </c>
      <c r="EW15" s="579">
        <f>IF(EV15=0,0,EX15/EV15)</f>
        <v>0</v>
      </c>
      <c r="EX15" s="511">
        <f>ER15*ER$4+ES15*ES$4</f>
        <v>0</v>
      </c>
      <c r="EY15" s="572"/>
      <c r="EZ15" s="573"/>
      <c r="FA15" s="88"/>
      <c r="FC15" s="44" t="s">
        <v>72</v>
      </c>
      <c r="FD15" s="11" t="s">
        <v>141</v>
      </c>
      <c r="FE15" s="141">
        <v>0</v>
      </c>
      <c r="FF15" s="141">
        <v>0</v>
      </c>
      <c r="FG15" s="142">
        <v>0</v>
      </c>
      <c r="FH15" s="9" t="s">
        <v>125</v>
      </c>
      <c r="FI15" s="122">
        <f t="shared" si="84"/>
        <v>0</v>
      </c>
      <c r="FJ15" s="602">
        <v>0</v>
      </c>
      <c r="FK15" s="604">
        <f t="shared" si="85"/>
        <v>0</v>
      </c>
      <c r="FL15" s="591">
        <f>FR134</f>
        <v>0</v>
      </c>
      <c r="FM15" s="575"/>
      <c r="FN15" s="610"/>
      <c r="FO15" s="127"/>
      <c r="FP15" s="87"/>
      <c r="FQ15" s="522"/>
      <c r="FR15" s="61"/>
      <c r="FS15" s="567"/>
    </row>
    <row r="16" spans="1:175" ht="13" thickBot="1" x14ac:dyDescent="0.3">
      <c r="A16" s="44"/>
      <c r="B16" s="11"/>
      <c r="C16" s="942" t="s">
        <v>20</v>
      </c>
      <c r="D16" s="87" t="s">
        <v>21</v>
      </c>
      <c r="E16" s="6" t="s">
        <v>22</v>
      </c>
      <c r="F16" s="275" t="s">
        <v>6</v>
      </c>
      <c r="G16" s="6" t="s">
        <v>109</v>
      </c>
      <c r="H16" s="16"/>
      <c r="I16" s="13"/>
      <c r="J16" s="13"/>
      <c r="K16" s="13"/>
      <c r="L16" s="13"/>
      <c r="M16" s="55"/>
      <c r="N16" s="10"/>
      <c r="O16" s="44"/>
      <c r="P16" s="11"/>
      <c r="Q16" s="942" t="s">
        <v>20</v>
      </c>
      <c r="R16" s="87" t="s">
        <v>21</v>
      </c>
      <c r="S16" s="6" t="s">
        <v>22</v>
      </c>
      <c r="T16" s="275" t="s">
        <v>6</v>
      </c>
      <c r="U16" s="6" t="s">
        <v>109</v>
      </c>
      <c r="V16" s="16"/>
      <c r="W16" s="13"/>
      <c r="X16" s="13"/>
      <c r="Y16" s="13"/>
      <c r="Z16" s="13"/>
      <c r="AA16" s="55"/>
      <c r="AB16" s="10"/>
      <c r="AC16" s="44"/>
      <c r="AD16" s="11"/>
      <c r="AE16" s="942" t="s">
        <v>20</v>
      </c>
      <c r="AF16" s="87" t="s">
        <v>21</v>
      </c>
      <c r="AG16" s="6" t="s">
        <v>22</v>
      </c>
      <c r="AH16" s="275" t="s">
        <v>6</v>
      </c>
      <c r="AI16" s="6" t="s">
        <v>109</v>
      </c>
      <c r="AJ16" s="16"/>
      <c r="AK16" s="13"/>
      <c r="AL16" s="13"/>
      <c r="AM16" s="13"/>
      <c r="AN16" s="13"/>
      <c r="AO16" s="55"/>
      <c r="AP16" s="10"/>
      <c r="AQ16" s="44"/>
      <c r="AR16" s="11"/>
      <c r="AS16" s="942" t="s">
        <v>20</v>
      </c>
      <c r="AT16" s="87" t="s">
        <v>21</v>
      </c>
      <c r="AU16" s="6" t="s">
        <v>22</v>
      </c>
      <c r="AV16" s="275" t="s">
        <v>6</v>
      </c>
      <c r="AW16" s="6" t="s">
        <v>109</v>
      </c>
      <c r="AX16" s="16"/>
      <c r="AY16" s="13"/>
      <c r="AZ16" s="13"/>
      <c r="BA16" s="13"/>
      <c r="BB16" s="13"/>
      <c r="BC16" s="55"/>
      <c r="BD16" s="10"/>
      <c r="BE16" s="44"/>
      <c r="BF16" s="11"/>
      <c r="BG16" s="942" t="s">
        <v>20</v>
      </c>
      <c r="BH16" s="87" t="s">
        <v>21</v>
      </c>
      <c r="BI16" s="6" t="s">
        <v>22</v>
      </c>
      <c r="BJ16" s="275" t="s">
        <v>6</v>
      </c>
      <c r="BK16" s="6" t="s">
        <v>109</v>
      </c>
      <c r="BL16" s="16"/>
      <c r="BM16" s="13"/>
      <c r="BN16" s="13"/>
      <c r="BO16" s="13"/>
      <c r="BP16" s="13"/>
      <c r="BQ16" s="55"/>
      <c r="BR16" s="10"/>
      <c r="BS16" s="44"/>
      <c r="BT16" s="11"/>
      <c r="BU16" s="942" t="s">
        <v>20</v>
      </c>
      <c r="BV16" s="87" t="s">
        <v>21</v>
      </c>
      <c r="BW16" s="6" t="s">
        <v>22</v>
      </c>
      <c r="BX16" s="275" t="s">
        <v>6</v>
      </c>
      <c r="BY16" s="6" t="s">
        <v>109</v>
      </c>
      <c r="BZ16" s="16"/>
      <c r="CA16" s="13"/>
      <c r="CB16" s="13"/>
      <c r="CC16" s="13"/>
      <c r="CD16" s="13"/>
      <c r="CE16" s="55"/>
      <c r="CF16" s="10"/>
      <c r="CG16" s="44"/>
      <c r="CH16" s="11"/>
      <c r="CI16" s="942" t="s">
        <v>20</v>
      </c>
      <c r="CJ16" s="87" t="s">
        <v>21</v>
      </c>
      <c r="CK16" s="6" t="s">
        <v>22</v>
      </c>
      <c r="CL16" s="275" t="s">
        <v>6</v>
      </c>
      <c r="CM16" s="6" t="s">
        <v>109</v>
      </c>
      <c r="CN16" s="16"/>
      <c r="CO16" s="13"/>
      <c r="CP16" s="13"/>
      <c r="CQ16" s="13"/>
      <c r="CR16" s="13"/>
      <c r="CS16" s="55"/>
      <c r="CT16" s="10"/>
      <c r="CU16" s="44"/>
      <c r="CV16" s="11"/>
      <c r="CW16" s="942" t="s">
        <v>20</v>
      </c>
      <c r="CX16" s="87" t="s">
        <v>21</v>
      </c>
      <c r="CY16" s="6" t="s">
        <v>22</v>
      </c>
      <c r="CZ16" s="275" t="s">
        <v>6</v>
      </c>
      <c r="DA16" s="6" t="s">
        <v>109</v>
      </c>
      <c r="DB16" s="16"/>
      <c r="DC16" s="13"/>
      <c r="DD16" s="13"/>
      <c r="DE16" s="13"/>
      <c r="DF16" s="13"/>
      <c r="DG16" s="55"/>
      <c r="DH16" s="10"/>
      <c r="DI16" s="44"/>
      <c r="DJ16" s="11"/>
      <c r="DK16" s="942" t="s">
        <v>20</v>
      </c>
      <c r="DL16" s="87" t="s">
        <v>21</v>
      </c>
      <c r="DM16" s="6" t="s">
        <v>22</v>
      </c>
      <c r="DN16" s="275" t="s">
        <v>6</v>
      </c>
      <c r="DO16" s="6" t="s">
        <v>109</v>
      </c>
      <c r="DP16" s="16"/>
      <c r="DQ16" s="13"/>
      <c r="DR16" s="13"/>
      <c r="DS16" s="13"/>
      <c r="DT16" s="13"/>
      <c r="DU16" s="55"/>
      <c r="DV16" s="10"/>
      <c r="DW16" s="44"/>
      <c r="DX16" s="11"/>
      <c r="DY16" s="942" t="s">
        <v>20</v>
      </c>
      <c r="DZ16" s="87" t="s">
        <v>21</v>
      </c>
      <c r="EA16" s="6" t="s">
        <v>22</v>
      </c>
      <c r="EB16" s="275" t="s">
        <v>6</v>
      </c>
      <c r="EC16" s="6" t="s">
        <v>109</v>
      </c>
      <c r="ED16" s="16"/>
      <c r="EE16" s="13"/>
      <c r="EF16" s="13"/>
      <c r="EG16" s="13"/>
      <c r="EH16" s="13"/>
      <c r="EI16" s="55"/>
      <c r="EJ16" s="10"/>
      <c r="EK16" s="44" t="s">
        <v>67</v>
      </c>
      <c r="EL16" s="11" t="s">
        <v>70</v>
      </c>
      <c r="EM16" s="14">
        <f>K33+Y33+AM33+BA33+BO33+CC33+CQ33+DE33+DS33+EG33</f>
        <v>0</v>
      </c>
      <c r="EN16" s="143"/>
      <c r="EO16" s="144"/>
      <c r="EP16" s="283"/>
      <c r="EQ16" s="765"/>
      <c r="ER16" s="116">
        <f>IF(ER$4=0,0,EM16/ER$4)</f>
        <v>0</v>
      </c>
      <c r="ES16" s="81">
        <f>ER16*ET16+ER16</f>
        <v>0</v>
      </c>
      <c r="ET16" s="280">
        <v>0</v>
      </c>
      <c r="EU16" s="9" t="s">
        <v>233</v>
      </c>
      <c r="EV16" s="580">
        <f>EW$4</f>
        <v>0</v>
      </c>
      <c r="EW16" s="579">
        <f t="shared" ref="EW16:EW38" si="127">IF(EV16=0,0,EX16/EV16)</f>
        <v>0</v>
      </c>
      <c r="EX16" s="439">
        <f>ER16*ER$4+ES16*ES$4</f>
        <v>0</v>
      </c>
      <c r="EY16" s="572"/>
      <c r="EZ16" s="573"/>
      <c r="FA16" s="88"/>
      <c r="FC16" s="44" t="s">
        <v>74</v>
      </c>
      <c r="FD16" s="11" t="s">
        <v>28</v>
      </c>
      <c r="FE16" s="141">
        <v>0</v>
      </c>
      <c r="FF16" s="141">
        <v>0</v>
      </c>
      <c r="FG16" s="142">
        <v>0</v>
      </c>
      <c r="FH16" s="9" t="s">
        <v>20</v>
      </c>
      <c r="FI16" s="122">
        <f t="shared" si="84"/>
        <v>0</v>
      </c>
      <c r="FJ16" s="602">
        <v>0</v>
      </c>
      <c r="FK16" s="604">
        <f t="shared" si="85"/>
        <v>0</v>
      </c>
      <c r="FL16" s="592"/>
      <c r="FM16" s="573"/>
      <c r="FN16" s="610">
        <f>SUM(FK16:FK17)</f>
        <v>0</v>
      </c>
      <c r="FO16" s="127">
        <f>IF(FO$4=0,0,FN16/$FO$4)</f>
        <v>0</v>
      </c>
      <c r="FP16" s="87"/>
      <c r="FQ16" s="61"/>
      <c r="FR16" s="61"/>
      <c r="FS16" s="567"/>
    </row>
    <row r="17" spans="1:175" ht="13" thickBot="1" x14ac:dyDescent="0.3">
      <c r="A17" s="44" t="s">
        <v>75</v>
      </c>
      <c r="B17" s="11" t="s">
        <v>23</v>
      </c>
      <c r="C17" s="18">
        <f>SUM(C5:C10)</f>
        <v>0</v>
      </c>
      <c r="D17" s="19"/>
      <c r="E17" s="65">
        <v>0</v>
      </c>
      <c r="F17" s="62">
        <v>10</v>
      </c>
      <c r="G17" s="20">
        <f>C17*E17/1000*(100+F17)/100</f>
        <v>0</v>
      </c>
      <c r="H17" s="66">
        <v>0</v>
      </c>
      <c r="I17" s="13">
        <f>G17*H17</f>
        <v>0</v>
      </c>
      <c r="J17" s="13">
        <f>IF(E$113=0,0,I17/E$113)</f>
        <v>0</v>
      </c>
      <c r="K17" s="13">
        <f>(J17*G$2)</f>
        <v>0</v>
      </c>
      <c r="L17" s="13"/>
      <c r="M17" s="55"/>
      <c r="N17" s="10"/>
      <c r="O17" s="44" t="s">
        <v>75</v>
      </c>
      <c r="P17" s="11" t="s">
        <v>23</v>
      </c>
      <c r="Q17" s="18">
        <f>SUM(Q5:Q10)</f>
        <v>0</v>
      </c>
      <c r="R17" s="19"/>
      <c r="S17" s="65">
        <v>0</v>
      </c>
      <c r="T17" s="62">
        <v>10</v>
      </c>
      <c r="U17" s="20">
        <f>Q17*S17/1000*(100+T17)/100</f>
        <v>0</v>
      </c>
      <c r="V17" s="66">
        <v>0</v>
      </c>
      <c r="W17" s="13">
        <f>U17*V17</f>
        <v>0</v>
      </c>
      <c r="X17" s="13">
        <f>IF(S$113=0,0,W17/S$113)</f>
        <v>0</v>
      </c>
      <c r="Y17" s="13">
        <f>(X17*U$2)</f>
        <v>0</v>
      </c>
      <c r="Z17" s="13"/>
      <c r="AA17" s="55"/>
      <c r="AB17" s="10"/>
      <c r="AC17" s="44" t="s">
        <v>75</v>
      </c>
      <c r="AD17" s="11" t="s">
        <v>23</v>
      </c>
      <c r="AE17" s="18">
        <f t="shared" ref="AE17" si="128">SUM(AE5:AE10)</f>
        <v>0</v>
      </c>
      <c r="AF17" s="19"/>
      <c r="AG17" s="65">
        <v>0</v>
      </c>
      <c r="AH17" s="62">
        <v>10</v>
      </c>
      <c r="AI17" s="20">
        <f t="shared" ref="AI17" si="129">AE17*AG17/1000*(100+AH17)/100</f>
        <v>0</v>
      </c>
      <c r="AJ17" s="66">
        <v>0</v>
      </c>
      <c r="AK17" s="13">
        <f t="shared" ref="AK17" si="130">AI17*AJ17</f>
        <v>0</v>
      </c>
      <c r="AL17" s="13">
        <f t="shared" ref="AL17:AL21" si="131">IF(AG$113=0,0,AK17/AG$113)</f>
        <v>0</v>
      </c>
      <c r="AM17" s="13">
        <f t="shared" ref="AM17:AM21" si="132">(AL17*AI$2)</f>
        <v>0</v>
      </c>
      <c r="AN17" s="13"/>
      <c r="AO17" s="55"/>
      <c r="AP17" s="10"/>
      <c r="AQ17" s="44" t="s">
        <v>75</v>
      </c>
      <c r="AR17" s="11" t="s">
        <v>23</v>
      </c>
      <c r="AS17" s="18">
        <f t="shared" ref="AS17" si="133">SUM(AS5:AS10)</f>
        <v>0</v>
      </c>
      <c r="AT17" s="19"/>
      <c r="AU17" s="65">
        <v>0</v>
      </c>
      <c r="AV17" s="62">
        <v>10</v>
      </c>
      <c r="AW17" s="20">
        <f t="shared" ref="AW17" si="134">AS17*AU17/1000*(100+AV17)/100</f>
        <v>0</v>
      </c>
      <c r="AX17" s="66">
        <v>0</v>
      </c>
      <c r="AY17" s="13">
        <f t="shared" ref="AY17" si="135">AW17*AX17</f>
        <v>0</v>
      </c>
      <c r="AZ17" s="13">
        <f t="shared" ref="AZ17:AZ21" si="136">IF(AU$113=0,0,AY17/AU$113)</f>
        <v>0</v>
      </c>
      <c r="BA17" s="13">
        <f t="shared" ref="BA17:BA21" si="137">(AZ17*AW$2)</f>
        <v>0</v>
      </c>
      <c r="BB17" s="13"/>
      <c r="BC17" s="55"/>
      <c r="BD17" s="10"/>
      <c r="BE17" s="44" t="s">
        <v>75</v>
      </c>
      <c r="BF17" s="11" t="s">
        <v>23</v>
      </c>
      <c r="BG17" s="18">
        <f t="shared" ref="BG17" si="138">SUM(BG5:BG10)</f>
        <v>0</v>
      </c>
      <c r="BH17" s="19"/>
      <c r="BI17" s="65">
        <v>0</v>
      </c>
      <c r="BJ17" s="62">
        <v>10</v>
      </c>
      <c r="BK17" s="20">
        <f t="shared" ref="BK17" si="139">BG17*BI17/1000*(100+BJ17)/100</f>
        <v>0</v>
      </c>
      <c r="BL17" s="66">
        <v>0</v>
      </c>
      <c r="BM17" s="13">
        <f t="shared" ref="BM17" si="140">BK17*BL17</f>
        <v>0</v>
      </c>
      <c r="BN17" s="13">
        <f t="shared" ref="BN17:BN21" si="141">IF(BI$113=0,0,BM17/BI$113)</f>
        <v>0</v>
      </c>
      <c r="BO17" s="13">
        <f t="shared" ref="BO17:BO21" si="142">(BN17*BK$2)</f>
        <v>0</v>
      </c>
      <c r="BP17" s="13"/>
      <c r="BQ17" s="55"/>
      <c r="BR17" s="10"/>
      <c r="BS17" s="44" t="s">
        <v>75</v>
      </c>
      <c r="BT17" s="11" t="s">
        <v>23</v>
      </c>
      <c r="BU17" s="18">
        <f t="shared" ref="BU17" si="143">SUM(BU5:BU10)</f>
        <v>0</v>
      </c>
      <c r="BV17" s="19"/>
      <c r="BW17" s="65">
        <v>0</v>
      </c>
      <c r="BX17" s="62">
        <v>10</v>
      </c>
      <c r="BY17" s="20">
        <f t="shared" ref="BY17" si="144">BU17*BW17/1000*(100+BX17)/100</f>
        <v>0</v>
      </c>
      <c r="BZ17" s="66">
        <v>0</v>
      </c>
      <c r="CA17" s="13">
        <f t="shared" ref="CA17" si="145">BY17*BZ17</f>
        <v>0</v>
      </c>
      <c r="CB17" s="13">
        <f t="shared" ref="CB17:CB21" si="146">IF(BW$113=0,0,CA17/BW$113)</f>
        <v>0</v>
      </c>
      <c r="CC17" s="13">
        <f t="shared" ref="CC17:CC21" si="147">(CB17*BY$2)</f>
        <v>0</v>
      </c>
      <c r="CD17" s="13"/>
      <c r="CE17" s="55"/>
      <c r="CF17" s="10"/>
      <c r="CG17" s="44" t="s">
        <v>75</v>
      </c>
      <c r="CH17" s="11" t="s">
        <v>23</v>
      </c>
      <c r="CI17" s="18">
        <f t="shared" ref="CI17" si="148">SUM(CI5:CI10)</f>
        <v>0</v>
      </c>
      <c r="CJ17" s="19"/>
      <c r="CK17" s="65">
        <v>0</v>
      </c>
      <c r="CL17" s="62">
        <v>10</v>
      </c>
      <c r="CM17" s="20">
        <f t="shared" ref="CM17" si="149">CI17*CK17/1000*(100+CL17)/100</f>
        <v>0</v>
      </c>
      <c r="CN17" s="66">
        <v>0</v>
      </c>
      <c r="CO17" s="13">
        <f t="shared" ref="CO17" si="150">CM17*CN17</f>
        <v>0</v>
      </c>
      <c r="CP17" s="13">
        <f t="shared" ref="CP17:CP21" si="151">IF(CK$113=0,0,CO17/CK$113)</f>
        <v>0</v>
      </c>
      <c r="CQ17" s="13">
        <f t="shared" ref="CQ17:CQ21" si="152">(CP17*CM$2)</f>
        <v>0</v>
      </c>
      <c r="CR17" s="13"/>
      <c r="CS17" s="55"/>
      <c r="CT17" s="10"/>
      <c r="CU17" s="44" t="s">
        <v>75</v>
      </c>
      <c r="CV17" s="11" t="s">
        <v>23</v>
      </c>
      <c r="CW17" s="18">
        <f t="shared" ref="CW17" si="153">SUM(CW5:CW10)</f>
        <v>0</v>
      </c>
      <c r="CX17" s="19"/>
      <c r="CY17" s="65">
        <v>0</v>
      </c>
      <c r="CZ17" s="62">
        <v>10</v>
      </c>
      <c r="DA17" s="20">
        <f t="shared" ref="DA17" si="154">CW17*CY17/1000*(100+CZ17)/100</f>
        <v>0</v>
      </c>
      <c r="DB17" s="66">
        <v>0</v>
      </c>
      <c r="DC17" s="13">
        <f t="shared" ref="DC17" si="155">DA17*DB17</f>
        <v>0</v>
      </c>
      <c r="DD17" s="13">
        <f t="shared" ref="DD17:DD21" si="156">IF(CY$113=0,0,DC17/CY$113)</f>
        <v>0</v>
      </c>
      <c r="DE17" s="13">
        <f t="shared" ref="DE17:DE21" si="157">(DD17*DA$2)</f>
        <v>0</v>
      </c>
      <c r="DF17" s="13"/>
      <c r="DG17" s="55"/>
      <c r="DH17" s="10"/>
      <c r="DI17" s="44" t="s">
        <v>75</v>
      </c>
      <c r="DJ17" s="11" t="s">
        <v>23</v>
      </c>
      <c r="DK17" s="18">
        <f t="shared" ref="DK17" si="158">SUM(DK5:DK10)</f>
        <v>0</v>
      </c>
      <c r="DL17" s="19"/>
      <c r="DM17" s="65">
        <v>0</v>
      </c>
      <c r="DN17" s="62">
        <v>10</v>
      </c>
      <c r="DO17" s="20">
        <f t="shared" ref="DO17" si="159">DK17*DM17/1000*(100+DN17)/100</f>
        <v>0</v>
      </c>
      <c r="DP17" s="66">
        <v>0</v>
      </c>
      <c r="DQ17" s="13">
        <f t="shared" ref="DQ17" si="160">DO17*DP17</f>
        <v>0</v>
      </c>
      <c r="DR17" s="13">
        <f t="shared" ref="DR17:DR21" si="161">IF(DM$113=0,0,DQ17/DM$113)</f>
        <v>0</v>
      </c>
      <c r="DS17" s="13">
        <f t="shared" ref="DS17:DS21" si="162">(DR17*DO$2)</f>
        <v>0</v>
      </c>
      <c r="DT17" s="13"/>
      <c r="DU17" s="55"/>
      <c r="DV17" s="10"/>
      <c r="DW17" s="44" t="s">
        <v>75</v>
      </c>
      <c r="DX17" s="11" t="s">
        <v>23</v>
      </c>
      <c r="DY17" s="18">
        <f t="shared" ref="DY17" si="163">SUM(DY5:DY10)</f>
        <v>0</v>
      </c>
      <c r="DZ17" s="19"/>
      <c r="EA17" s="65">
        <v>0</v>
      </c>
      <c r="EB17" s="62">
        <v>10</v>
      </c>
      <c r="EC17" s="20">
        <f t="shared" ref="EC17" si="164">DY17*EA17/1000*(100+EB17)/100</f>
        <v>0</v>
      </c>
      <c r="ED17" s="66">
        <v>0</v>
      </c>
      <c r="EE17" s="13">
        <f t="shared" ref="EE17" si="165">EC17*ED17</f>
        <v>0</v>
      </c>
      <c r="EF17" s="13">
        <f t="shared" ref="EF17:EF21" si="166">IF(EA$113=0,0,EE17/EA$113)</f>
        <v>0</v>
      </c>
      <c r="EG17" s="13">
        <f t="shared" ref="EG17:EG21" si="167">(EF17*EC$2)</f>
        <v>0</v>
      </c>
      <c r="EH17" s="13"/>
      <c r="EI17" s="55"/>
      <c r="EJ17" s="10"/>
      <c r="EK17" s="44" t="s">
        <v>65</v>
      </c>
      <c r="EL17" s="11" t="s">
        <v>64</v>
      </c>
      <c r="EM17" s="14">
        <f t="shared" ref="EM17:EM18" si="168">K34+Y34+AM34+BA34+BO34+CC34+CQ34+DE34+DS34+EG34</f>
        <v>0</v>
      </c>
      <c r="EN17" s="765"/>
      <c r="EO17" s="765"/>
      <c r="EP17" s="765"/>
      <c r="EQ17" s="765"/>
      <c r="ER17" s="116">
        <f>IF(ER$4=0,0,EM17/ER$4)</f>
        <v>0</v>
      </c>
      <c r="ES17" s="81">
        <f>ER17*ET17+ER17</f>
        <v>0</v>
      </c>
      <c r="ET17" s="280">
        <v>0</v>
      </c>
      <c r="EU17" s="9" t="s">
        <v>233</v>
      </c>
      <c r="EV17" s="580">
        <f t="shared" ref="EV17:EV38" si="169">EW$4</f>
        <v>0</v>
      </c>
      <c r="EW17" s="579">
        <f t="shared" si="127"/>
        <v>0</v>
      </c>
      <c r="EX17" s="439">
        <f>ER17*ER$4+ES17*ES$4</f>
        <v>0</v>
      </c>
      <c r="EY17" s="572"/>
      <c r="EZ17" s="573"/>
      <c r="FA17" s="88"/>
      <c r="FC17" s="44" t="s">
        <v>74</v>
      </c>
      <c r="FD17" s="11" t="s">
        <v>28</v>
      </c>
      <c r="FE17" s="141">
        <v>0</v>
      </c>
      <c r="FF17" s="141">
        <v>0</v>
      </c>
      <c r="FG17" s="142">
        <v>0</v>
      </c>
      <c r="FH17" s="9" t="s">
        <v>20</v>
      </c>
      <c r="FI17" s="122">
        <f t="shared" si="84"/>
        <v>0</v>
      </c>
      <c r="FJ17" s="602">
        <v>0</v>
      </c>
      <c r="FK17" s="604">
        <f t="shared" si="85"/>
        <v>0</v>
      </c>
      <c r="FL17" s="592"/>
      <c r="FM17" s="573"/>
      <c r="FN17" s="610"/>
      <c r="FO17" s="127"/>
      <c r="FP17" s="87"/>
      <c r="FQ17" s="522"/>
      <c r="FR17" s="61"/>
      <c r="FS17" s="567"/>
    </row>
    <row r="18" spans="1:175" ht="14.25" customHeight="1" thickBot="1" x14ac:dyDescent="0.3">
      <c r="A18" s="44" t="s">
        <v>75</v>
      </c>
      <c r="B18" s="11" t="s">
        <v>24</v>
      </c>
      <c r="C18" s="18"/>
      <c r="D18" s="65">
        <v>0</v>
      </c>
      <c r="E18" s="944"/>
      <c r="F18" s="21"/>
      <c r="G18" s="23"/>
      <c r="H18" s="66">
        <v>0</v>
      </c>
      <c r="I18" s="13">
        <f>D18*H18</f>
        <v>0</v>
      </c>
      <c r="J18" s="13">
        <f>IF(E$113=0,0,I18/E$113)</f>
        <v>0</v>
      </c>
      <c r="K18" s="13">
        <f>(J18*G$2)</f>
        <v>0</v>
      </c>
      <c r="L18" s="13"/>
      <c r="M18" s="55"/>
      <c r="N18" s="10"/>
      <c r="O18" s="44" t="s">
        <v>75</v>
      </c>
      <c r="P18" s="11" t="s">
        <v>24</v>
      </c>
      <c r="Q18" s="18"/>
      <c r="R18" s="65">
        <v>0</v>
      </c>
      <c r="S18" s="944"/>
      <c r="T18" s="21"/>
      <c r="U18" s="23"/>
      <c r="V18" s="66">
        <v>0</v>
      </c>
      <c r="W18" s="13">
        <f>R18*V18</f>
        <v>0</v>
      </c>
      <c r="X18" s="13">
        <f>IF(S$113=0,0,W18/S$113)</f>
        <v>0</v>
      </c>
      <c r="Y18" s="13">
        <f>(X18*U$2)</f>
        <v>0</v>
      </c>
      <c r="Z18" s="13"/>
      <c r="AA18" s="55"/>
      <c r="AB18" s="10"/>
      <c r="AC18" s="44" t="s">
        <v>75</v>
      </c>
      <c r="AD18" s="11" t="s">
        <v>24</v>
      </c>
      <c r="AE18" s="18"/>
      <c r="AF18" s="65">
        <v>0</v>
      </c>
      <c r="AG18" s="944"/>
      <c r="AH18" s="21"/>
      <c r="AI18" s="23"/>
      <c r="AJ18" s="66">
        <v>0</v>
      </c>
      <c r="AK18" s="13">
        <f t="shared" ref="AK18" si="170">AF18*AJ18</f>
        <v>0</v>
      </c>
      <c r="AL18" s="13">
        <f t="shared" si="131"/>
        <v>0</v>
      </c>
      <c r="AM18" s="13">
        <f t="shared" si="132"/>
        <v>0</v>
      </c>
      <c r="AN18" s="13"/>
      <c r="AO18" s="55"/>
      <c r="AP18" s="10"/>
      <c r="AQ18" s="44" t="s">
        <v>75</v>
      </c>
      <c r="AR18" s="11" t="s">
        <v>24</v>
      </c>
      <c r="AS18" s="18"/>
      <c r="AT18" s="65">
        <v>0</v>
      </c>
      <c r="AU18" s="944"/>
      <c r="AV18" s="21"/>
      <c r="AW18" s="23"/>
      <c r="AX18" s="66">
        <v>0</v>
      </c>
      <c r="AY18" s="13">
        <f t="shared" ref="AY18" si="171">AT18*AX18</f>
        <v>0</v>
      </c>
      <c r="AZ18" s="13">
        <f t="shared" si="136"/>
        <v>0</v>
      </c>
      <c r="BA18" s="13">
        <f t="shared" si="137"/>
        <v>0</v>
      </c>
      <c r="BB18" s="13"/>
      <c r="BC18" s="55"/>
      <c r="BD18" s="10"/>
      <c r="BE18" s="44" t="s">
        <v>75</v>
      </c>
      <c r="BF18" s="11" t="s">
        <v>24</v>
      </c>
      <c r="BG18" s="18"/>
      <c r="BH18" s="65">
        <v>0</v>
      </c>
      <c r="BI18" s="944"/>
      <c r="BJ18" s="21"/>
      <c r="BK18" s="23"/>
      <c r="BL18" s="66">
        <v>0</v>
      </c>
      <c r="BM18" s="13">
        <f t="shared" ref="BM18" si="172">BH18*BL18</f>
        <v>0</v>
      </c>
      <c r="BN18" s="13">
        <f t="shared" si="141"/>
        <v>0</v>
      </c>
      <c r="BO18" s="13">
        <f t="shared" si="142"/>
        <v>0</v>
      </c>
      <c r="BP18" s="13"/>
      <c r="BQ18" s="55"/>
      <c r="BR18" s="10"/>
      <c r="BS18" s="44" t="s">
        <v>75</v>
      </c>
      <c r="BT18" s="11" t="s">
        <v>24</v>
      </c>
      <c r="BU18" s="18"/>
      <c r="BV18" s="65">
        <v>0</v>
      </c>
      <c r="BW18" s="944"/>
      <c r="BX18" s="21"/>
      <c r="BY18" s="23"/>
      <c r="BZ18" s="66">
        <v>0</v>
      </c>
      <c r="CA18" s="13">
        <f t="shared" ref="CA18" si="173">BV18*BZ18</f>
        <v>0</v>
      </c>
      <c r="CB18" s="13">
        <f t="shared" si="146"/>
        <v>0</v>
      </c>
      <c r="CC18" s="13">
        <f t="shared" si="147"/>
        <v>0</v>
      </c>
      <c r="CD18" s="13"/>
      <c r="CE18" s="55"/>
      <c r="CF18" s="10"/>
      <c r="CG18" s="44" t="s">
        <v>75</v>
      </c>
      <c r="CH18" s="11" t="s">
        <v>24</v>
      </c>
      <c r="CI18" s="18"/>
      <c r="CJ18" s="65">
        <v>0</v>
      </c>
      <c r="CK18" s="944"/>
      <c r="CL18" s="21"/>
      <c r="CM18" s="23"/>
      <c r="CN18" s="66">
        <v>0</v>
      </c>
      <c r="CO18" s="13">
        <f t="shared" ref="CO18" si="174">CJ18*CN18</f>
        <v>0</v>
      </c>
      <c r="CP18" s="13">
        <f t="shared" si="151"/>
        <v>0</v>
      </c>
      <c r="CQ18" s="13">
        <f t="shared" si="152"/>
        <v>0</v>
      </c>
      <c r="CR18" s="13"/>
      <c r="CS18" s="55"/>
      <c r="CT18" s="10"/>
      <c r="CU18" s="44" t="s">
        <v>75</v>
      </c>
      <c r="CV18" s="11" t="s">
        <v>24</v>
      </c>
      <c r="CW18" s="18"/>
      <c r="CX18" s="65">
        <v>0</v>
      </c>
      <c r="CY18" s="944"/>
      <c r="CZ18" s="21"/>
      <c r="DA18" s="23"/>
      <c r="DB18" s="66">
        <v>0</v>
      </c>
      <c r="DC18" s="13">
        <f t="shared" ref="DC18" si="175">CX18*DB18</f>
        <v>0</v>
      </c>
      <c r="DD18" s="13">
        <f t="shared" si="156"/>
        <v>0</v>
      </c>
      <c r="DE18" s="13">
        <f t="shared" si="157"/>
        <v>0</v>
      </c>
      <c r="DF18" s="13"/>
      <c r="DG18" s="55"/>
      <c r="DH18" s="10"/>
      <c r="DI18" s="44" t="s">
        <v>75</v>
      </c>
      <c r="DJ18" s="11" t="s">
        <v>24</v>
      </c>
      <c r="DK18" s="18"/>
      <c r="DL18" s="65">
        <v>0</v>
      </c>
      <c r="DM18" s="944"/>
      <c r="DN18" s="21"/>
      <c r="DO18" s="23"/>
      <c r="DP18" s="66">
        <v>0</v>
      </c>
      <c r="DQ18" s="13">
        <f t="shared" ref="DQ18" si="176">DL18*DP18</f>
        <v>0</v>
      </c>
      <c r="DR18" s="13">
        <f t="shared" si="161"/>
        <v>0</v>
      </c>
      <c r="DS18" s="13">
        <f t="shared" si="162"/>
        <v>0</v>
      </c>
      <c r="DT18" s="13"/>
      <c r="DU18" s="55"/>
      <c r="DV18" s="10"/>
      <c r="DW18" s="44" t="s">
        <v>75</v>
      </c>
      <c r="DX18" s="11" t="s">
        <v>24</v>
      </c>
      <c r="DY18" s="18"/>
      <c r="DZ18" s="65">
        <v>0</v>
      </c>
      <c r="EA18" s="944"/>
      <c r="EB18" s="21"/>
      <c r="EC18" s="23"/>
      <c r="ED18" s="66">
        <v>0</v>
      </c>
      <c r="EE18" s="13">
        <f t="shared" ref="EE18" si="177">DZ18*ED18</f>
        <v>0</v>
      </c>
      <c r="EF18" s="13">
        <f t="shared" si="166"/>
        <v>0</v>
      </c>
      <c r="EG18" s="13">
        <f t="shared" si="167"/>
        <v>0</v>
      </c>
      <c r="EH18" s="13"/>
      <c r="EI18" s="55"/>
      <c r="EJ18" s="10"/>
      <c r="EK18" s="44" t="s">
        <v>72</v>
      </c>
      <c r="EL18" s="11" t="s">
        <v>71</v>
      </c>
      <c r="EM18" s="14">
        <f t="shared" si="168"/>
        <v>0</v>
      </c>
      <c r="EN18" s="765"/>
      <c r="EO18" s="765"/>
      <c r="EP18" s="765"/>
      <c r="EQ18" s="765"/>
      <c r="ER18" s="116">
        <f>IF(ER$4=0,0,EM18/ER$4)</f>
        <v>0</v>
      </c>
      <c r="ES18" s="81">
        <f>ER18*ET18+ER18</f>
        <v>0</v>
      </c>
      <c r="ET18" s="280">
        <v>0</v>
      </c>
      <c r="EU18" s="9" t="s">
        <v>233</v>
      </c>
      <c r="EV18" s="580">
        <f t="shared" si="169"/>
        <v>0</v>
      </c>
      <c r="EW18" s="579">
        <f t="shared" si="127"/>
        <v>0</v>
      </c>
      <c r="EX18" s="439">
        <f>ER18*ER$4+ES18*ES$4</f>
        <v>0</v>
      </c>
      <c r="EY18" s="572"/>
      <c r="EZ18" s="573"/>
      <c r="FA18" s="88"/>
      <c r="FC18" s="45"/>
      <c r="FD18" s="93"/>
      <c r="FE18" s="126"/>
      <c r="FF18" s="125"/>
      <c r="FG18" s="284"/>
      <c r="FH18" s="9"/>
      <c r="FI18" s="123"/>
      <c r="FJ18" s="117"/>
      <c r="FK18" s="604"/>
      <c r="FL18" s="592"/>
      <c r="FM18" s="573"/>
      <c r="FN18" s="610"/>
      <c r="FO18" s="127"/>
      <c r="FP18" s="134"/>
      <c r="FQ18" s="522"/>
      <c r="FR18" s="61"/>
      <c r="FS18" s="567"/>
    </row>
    <row r="19" spans="1:175" ht="13" thickBot="1" x14ac:dyDescent="0.3">
      <c r="A19" s="44" t="s">
        <v>75</v>
      </c>
      <c r="B19" s="11" t="s">
        <v>25</v>
      </c>
      <c r="C19" s="18">
        <f>C17</f>
        <v>0</v>
      </c>
      <c r="D19" s="19"/>
      <c r="E19" s="65">
        <v>0</v>
      </c>
      <c r="F19" s="221">
        <v>10</v>
      </c>
      <c r="G19" s="20">
        <f>C19*E19/1000*(100+F19)/100</f>
        <v>0</v>
      </c>
      <c r="H19" s="67">
        <v>0</v>
      </c>
      <c r="I19" s="13">
        <f>G19*H19</f>
        <v>0</v>
      </c>
      <c r="J19" s="13">
        <f>IF(E$113=0,0,I19/E$113)</f>
        <v>0</v>
      </c>
      <c r="K19" s="13">
        <f>(J19*G$2)</f>
        <v>0</v>
      </c>
      <c r="L19" s="13"/>
      <c r="M19" s="55"/>
      <c r="N19" s="10"/>
      <c r="O19" s="44" t="s">
        <v>75</v>
      </c>
      <c r="P19" s="11" t="s">
        <v>25</v>
      </c>
      <c r="Q19" s="18">
        <f>Q17</f>
        <v>0</v>
      </c>
      <c r="R19" s="19"/>
      <c r="S19" s="65">
        <v>0</v>
      </c>
      <c r="T19" s="221">
        <v>10</v>
      </c>
      <c r="U19" s="20">
        <f>Q19*S19/1000*(100+T19)/100</f>
        <v>0</v>
      </c>
      <c r="V19" s="67">
        <v>0</v>
      </c>
      <c r="W19" s="13">
        <f>U19*V19</f>
        <v>0</v>
      </c>
      <c r="X19" s="13">
        <f>IF(S$113=0,0,W19/S$113)</f>
        <v>0</v>
      </c>
      <c r="Y19" s="13">
        <f>(X19*U$2)</f>
        <v>0</v>
      </c>
      <c r="Z19" s="13"/>
      <c r="AA19" s="55"/>
      <c r="AB19" s="10"/>
      <c r="AC19" s="44" t="s">
        <v>75</v>
      </c>
      <c r="AD19" s="11" t="s">
        <v>25</v>
      </c>
      <c r="AE19" s="18">
        <f t="shared" ref="AE19" si="178">AE17</f>
        <v>0</v>
      </c>
      <c r="AF19" s="19"/>
      <c r="AG19" s="65">
        <v>0</v>
      </c>
      <c r="AH19" s="221">
        <v>10</v>
      </c>
      <c r="AI19" s="20">
        <f t="shared" ref="AI19" si="179">AE19*AG19/1000*(100+AH19)/100</f>
        <v>0</v>
      </c>
      <c r="AJ19" s="67">
        <v>0</v>
      </c>
      <c r="AK19" s="13">
        <f t="shared" ref="AK19" si="180">AI19*AJ19</f>
        <v>0</v>
      </c>
      <c r="AL19" s="13">
        <f t="shared" si="131"/>
        <v>0</v>
      </c>
      <c r="AM19" s="13">
        <f t="shared" si="132"/>
        <v>0</v>
      </c>
      <c r="AN19" s="13"/>
      <c r="AO19" s="55"/>
      <c r="AP19" s="10"/>
      <c r="AQ19" s="44" t="s">
        <v>75</v>
      </c>
      <c r="AR19" s="11" t="s">
        <v>25</v>
      </c>
      <c r="AS19" s="18">
        <f t="shared" ref="AS19" si="181">AS17</f>
        <v>0</v>
      </c>
      <c r="AT19" s="19"/>
      <c r="AU19" s="65">
        <v>0</v>
      </c>
      <c r="AV19" s="221">
        <v>10</v>
      </c>
      <c r="AW19" s="20">
        <f t="shared" ref="AW19" si="182">AS19*AU19/1000*(100+AV19)/100</f>
        <v>0</v>
      </c>
      <c r="AX19" s="67">
        <v>0</v>
      </c>
      <c r="AY19" s="13">
        <f t="shared" ref="AY19" si="183">AW19*AX19</f>
        <v>0</v>
      </c>
      <c r="AZ19" s="13">
        <f t="shared" si="136"/>
        <v>0</v>
      </c>
      <c r="BA19" s="13">
        <f t="shared" si="137"/>
        <v>0</v>
      </c>
      <c r="BB19" s="13"/>
      <c r="BC19" s="55"/>
      <c r="BD19" s="10"/>
      <c r="BE19" s="44" t="s">
        <v>75</v>
      </c>
      <c r="BF19" s="11" t="s">
        <v>25</v>
      </c>
      <c r="BG19" s="18">
        <f t="shared" ref="BG19" si="184">BG17</f>
        <v>0</v>
      </c>
      <c r="BH19" s="19"/>
      <c r="BI19" s="65">
        <v>0</v>
      </c>
      <c r="BJ19" s="221">
        <v>10</v>
      </c>
      <c r="BK19" s="20">
        <f t="shared" ref="BK19" si="185">BG19*BI19/1000*(100+BJ19)/100</f>
        <v>0</v>
      </c>
      <c r="BL19" s="67">
        <v>0</v>
      </c>
      <c r="BM19" s="13">
        <f t="shared" ref="BM19" si="186">BK19*BL19</f>
        <v>0</v>
      </c>
      <c r="BN19" s="13">
        <f t="shared" si="141"/>
        <v>0</v>
      </c>
      <c r="BO19" s="13">
        <f t="shared" si="142"/>
        <v>0</v>
      </c>
      <c r="BP19" s="13"/>
      <c r="BQ19" s="55"/>
      <c r="BR19" s="10"/>
      <c r="BS19" s="44" t="s">
        <v>75</v>
      </c>
      <c r="BT19" s="11" t="s">
        <v>25</v>
      </c>
      <c r="BU19" s="18">
        <f t="shared" ref="BU19" si="187">BU17</f>
        <v>0</v>
      </c>
      <c r="BV19" s="19"/>
      <c r="BW19" s="65">
        <v>0</v>
      </c>
      <c r="BX19" s="221">
        <v>10</v>
      </c>
      <c r="BY19" s="20">
        <f t="shared" ref="BY19" si="188">BU19*BW19/1000*(100+BX19)/100</f>
        <v>0</v>
      </c>
      <c r="BZ19" s="67">
        <v>0</v>
      </c>
      <c r="CA19" s="13">
        <f t="shared" ref="CA19" si="189">BY19*BZ19</f>
        <v>0</v>
      </c>
      <c r="CB19" s="13">
        <f t="shared" si="146"/>
        <v>0</v>
      </c>
      <c r="CC19" s="13">
        <f t="shared" si="147"/>
        <v>0</v>
      </c>
      <c r="CD19" s="13"/>
      <c r="CE19" s="55"/>
      <c r="CF19" s="10"/>
      <c r="CG19" s="44" t="s">
        <v>75</v>
      </c>
      <c r="CH19" s="11" t="s">
        <v>25</v>
      </c>
      <c r="CI19" s="18">
        <f t="shared" ref="CI19" si="190">CI17</f>
        <v>0</v>
      </c>
      <c r="CJ19" s="19"/>
      <c r="CK19" s="65">
        <v>0</v>
      </c>
      <c r="CL19" s="221">
        <v>10</v>
      </c>
      <c r="CM19" s="20">
        <f t="shared" ref="CM19" si="191">CI19*CK19/1000*(100+CL19)/100</f>
        <v>0</v>
      </c>
      <c r="CN19" s="67">
        <v>0</v>
      </c>
      <c r="CO19" s="13">
        <f t="shared" ref="CO19" si="192">CM19*CN19</f>
        <v>0</v>
      </c>
      <c r="CP19" s="13">
        <f t="shared" si="151"/>
        <v>0</v>
      </c>
      <c r="CQ19" s="13">
        <f t="shared" si="152"/>
        <v>0</v>
      </c>
      <c r="CR19" s="13"/>
      <c r="CS19" s="55"/>
      <c r="CT19" s="10"/>
      <c r="CU19" s="44" t="s">
        <v>75</v>
      </c>
      <c r="CV19" s="11" t="s">
        <v>25</v>
      </c>
      <c r="CW19" s="18">
        <f t="shared" ref="CW19" si="193">CW17</f>
        <v>0</v>
      </c>
      <c r="CX19" s="19"/>
      <c r="CY19" s="65">
        <v>0</v>
      </c>
      <c r="CZ19" s="221">
        <v>10</v>
      </c>
      <c r="DA19" s="20">
        <f t="shared" ref="DA19" si="194">CW19*CY19/1000*(100+CZ19)/100</f>
        <v>0</v>
      </c>
      <c r="DB19" s="67">
        <v>0</v>
      </c>
      <c r="DC19" s="13">
        <f t="shared" ref="DC19" si="195">DA19*DB19</f>
        <v>0</v>
      </c>
      <c r="DD19" s="13">
        <f t="shared" si="156"/>
        <v>0</v>
      </c>
      <c r="DE19" s="13">
        <f t="shared" si="157"/>
        <v>0</v>
      </c>
      <c r="DF19" s="13"/>
      <c r="DG19" s="55"/>
      <c r="DH19" s="10"/>
      <c r="DI19" s="44" t="s">
        <v>75</v>
      </c>
      <c r="DJ19" s="11" t="s">
        <v>25</v>
      </c>
      <c r="DK19" s="18">
        <f t="shared" ref="DK19" si="196">DK17</f>
        <v>0</v>
      </c>
      <c r="DL19" s="19"/>
      <c r="DM19" s="65">
        <v>0</v>
      </c>
      <c r="DN19" s="221">
        <v>10</v>
      </c>
      <c r="DO19" s="20">
        <f t="shared" ref="DO19" si="197">DK19*DM19/1000*(100+DN19)/100</f>
        <v>0</v>
      </c>
      <c r="DP19" s="67">
        <v>0</v>
      </c>
      <c r="DQ19" s="13">
        <f t="shared" ref="DQ19" si="198">DO19*DP19</f>
        <v>0</v>
      </c>
      <c r="DR19" s="13">
        <f t="shared" si="161"/>
        <v>0</v>
      </c>
      <c r="DS19" s="13">
        <f t="shared" si="162"/>
        <v>0</v>
      </c>
      <c r="DT19" s="13"/>
      <c r="DU19" s="55"/>
      <c r="DV19" s="10"/>
      <c r="DW19" s="44" t="s">
        <v>75</v>
      </c>
      <c r="DX19" s="11" t="s">
        <v>25</v>
      </c>
      <c r="DY19" s="18">
        <f t="shared" ref="DY19" si="199">DY17</f>
        <v>0</v>
      </c>
      <c r="DZ19" s="19"/>
      <c r="EA19" s="65">
        <v>0</v>
      </c>
      <c r="EB19" s="221">
        <v>10</v>
      </c>
      <c r="EC19" s="20">
        <f t="shared" ref="EC19" si="200">DY19*EA19/1000*(100+EB19)/100</f>
        <v>0</v>
      </c>
      <c r="ED19" s="67">
        <v>0</v>
      </c>
      <c r="EE19" s="13">
        <f t="shared" ref="EE19" si="201">EC19*ED19</f>
        <v>0</v>
      </c>
      <c r="EF19" s="13">
        <f t="shared" si="166"/>
        <v>0</v>
      </c>
      <c r="EG19" s="13">
        <f t="shared" si="167"/>
        <v>0</v>
      </c>
      <c r="EH19" s="13"/>
      <c r="EI19" s="55"/>
      <c r="EJ19" s="10"/>
      <c r="EK19" s="44" t="s">
        <v>72</v>
      </c>
      <c r="EL19" s="11" t="s">
        <v>38</v>
      </c>
      <c r="EM19" s="14">
        <f t="shared" ref="EM19:EM25" si="202">K37+Y37+AM37+BA37+BO37+CC37+CQ37+DE37+DS37+EG37</f>
        <v>0</v>
      </c>
      <c r="EN19" s="145"/>
      <c r="EO19" s="143"/>
      <c r="EP19" s="143"/>
      <c r="EQ19" s="765"/>
      <c r="ER19" s="116">
        <f t="shared" ref="ER19:ER24" si="203">IF(ER$4=0,0,EM19/ER$4)</f>
        <v>0</v>
      </c>
      <c r="ES19" s="81">
        <f t="shared" ref="ES19:ES38" si="204">ER19*ET19+ER19</f>
        <v>0</v>
      </c>
      <c r="ET19" s="280">
        <v>0</v>
      </c>
      <c r="EU19" s="9" t="s">
        <v>233</v>
      </c>
      <c r="EV19" s="581">
        <f t="shared" si="169"/>
        <v>0</v>
      </c>
      <c r="EW19" s="579">
        <f t="shared" si="127"/>
        <v>0</v>
      </c>
      <c r="EX19" s="582">
        <f t="shared" ref="EX19:EX38" si="205">ER19*ER$4+ES19*ES$4</f>
        <v>0</v>
      </c>
      <c r="EY19" s="112"/>
      <c r="EZ19" s="573"/>
      <c r="FA19" s="88"/>
      <c r="FC19" s="44" t="s">
        <v>66</v>
      </c>
      <c r="FD19" s="61" t="s">
        <v>147</v>
      </c>
      <c r="FE19" s="141">
        <v>0</v>
      </c>
      <c r="FF19" s="141">
        <v>0</v>
      </c>
      <c r="FG19" s="142">
        <v>0</v>
      </c>
      <c r="FH19" s="9" t="s">
        <v>21</v>
      </c>
      <c r="FI19" s="122">
        <f t="shared" ref="FI19:FI26" si="206">FE19*FF19*FG19</f>
        <v>0</v>
      </c>
      <c r="FJ19" s="602">
        <v>0</v>
      </c>
      <c r="FK19" s="604">
        <f t="shared" ref="FK19:FK26" si="207">FI19*FJ19</f>
        <v>0</v>
      </c>
      <c r="FL19" s="592"/>
      <c r="FM19" s="573"/>
      <c r="FN19" s="610">
        <f>SUM(FK19:FK20)</f>
        <v>0</v>
      </c>
      <c r="FO19" s="127">
        <f>IF(FO$4=0,0,FN19/$FO$4)</f>
        <v>0</v>
      </c>
      <c r="FP19" s="87"/>
      <c r="FQ19" s="61"/>
      <c r="FR19" s="61"/>
      <c r="FS19" s="567"/>
    </row>
    <row r="20" spans="1:175" ht="13" thickBot="1" x14ac:dyDescent="0.3">
      <c r="A20" s="44" t="s">
        <v>75</v>
      </c>
      <c r="B20" s="11" t="s">
        <v>24</v>
      </c>
      <c r="C20" s="18"/>
      <c r="D20" s="65">
        <v>0</v>
      </c>
      <c r="E20" s="24"/>
      <c r="F20" s="25"/>
      <c r="G20" s="26"/>
      <c r="H20" s="66">
        <v>0</v>
      </c>
      <c r="I20" s="13">
        <f>D20*H20</f>
        <v>0</v>
      </c>
      <c r="J20" s="13">
        <f>IF(E$113=0,0,I20/E$113)</f>
        <v>0</v>
      </c>
      <c r="K20" s="13">
        <f>(J20*G$2)</f>
        <v>0</v>
      </c>
      <c r="L20" s="285" t="s">
        <v>271</v>
      </c>
      <c r="M20" s="55"/>
      <c r="N20" s="10"/>
      <c r="O20" s="44" t="s">
        <v>75</v>
      </c>
      <c r="P20" s="11" t="s">
        <v>24</v>
      </c>
      <c r="Q20" s="18"/>
      <c r="R20" s="65">
        <v>0</v>
      </c>
      <c r="S20" s="24"/>
      <c r="T20" s="25"/>
      <c r="U20" s="26"/>
      <c r="V20" s="66">
        <v>0</v>
      </c>
      <c r="W20" s="13">
        <f>R20*V20</f>
        <v>0</v>
      </c>
      <c r="X20" s="13">
        <f>IF(S$113=0,0,W20/S$113)</f>
        <v>0</v>
      </c>
      <c r="Y20" s="13">
        <f>(X20*U$2)</f>
        <v>0</v>
      </c>
      <c r="Z20" s="285" t="s">
        <v>271</v>
      </c>
      <c r="AA20" s="55"/>
      <c r="AB20" s="10"/>
      <c r="AC20" s="44" t="s">
        <v>75</v>
      </c>
      <c r="AD20" s="11" t="s">
        <v>24</v>
      </c>
      <c r="AE20" s="18"/>
      <c r="AF20" s="65">
        <v>0</v>
      </c>
      <c r="AG20" s="24"/>
      <c r="AH20" s="25"/>
      <c r="AI20" s="26"/>
      <c r="AJ20" s="66">
        <v>0</v>
      </c>
      <c r="AK20" s="13">
        <f t="shared" ref="AK20" si="208">AF20*AJ20</f>
        <v>0</v>
      </c>
      <c r="AL20" s="13">
        <f t="shared" si="131"/>
        <v>0</v>
      </c>
      <c r="AM20" s="13">
        <f t="shared" si="132"/>
        <v>0</v>
      </c>
      <c r="AN20" s="285" t="s">
        <v>271</v>
      </c>
      <c r="AO20" s="55"/>
      <c r="AP20" s="10"/>
      <c r="AQ20" s="44" t="s">
        <v>75</v>
      </c>
      <c r="AR20" s="11" t="s">
        <v>24</v>
      </c>
      <c r="AS20" s="18"/>
      <c r="AT20" s="65">
        <v>0</v>
      </c>
      <c r="AU20" s="24"/>
      <c r="AV20" s="25"/>
      <c r="AW20" s="26"/>
      <c r="AX20" s="66">
        <v>0</v>
      </c>
      <c r="AY20" s="13">
        <f t="shared" ref="AY20" si="209">AT20*AX20</f>
        <v>0</v>
      </c>
      <c r="AZ20" s="13">
        <f t="shared" si="136"/>
        <v>0</v>
      </c>
      <c r="BA20" s="13">
        <f t="shared" si="137"/>
        <v>0</v>
      </c>
      <c r="BB20" s="285" t="s">
        <v>271</v>
      </c>
      <c r="BC20" s="55"/>
      <c r="BD20" s="10"/>
      <c r="BE20" s="44" t="s">
        <v>75</v>
      </c>
      <c r="BF20" s="11" t="s">
        <v>24</v>
      </c>
      <c r="BG20" s="18"/>
      <c r="BH20" s="65">
        <v>0</v>
      </c>
      <c r="BI20" s="24"/>
      <c r="BJ20" s="25"/>
      <c r="BK20" s="26"/>
      <c r="BL20" s="66">
        <v>0</v>
      </c>
      <c r="BM20" s="13">
        <f t="shared" ref="BM20" si="210">BH20*BL20</f>
        <v>0</v>
      </c>
      <c r="BN20" s="13">
        <f t="shared" si="141"/>
        <v>0</v>
      </c>
      <c r="BO20" s="13">
        <f t="shared" si="142"/>
        <v>0</v>
      </c>
      <c r="BP20" s="285" t="s">
        <v>271</v>
      </c>
      <c r="BQ20" s="55"/>
      <c r="BR20" s="10"/>
      <c r="BS20" s="44" t="s">
        <v>75</v>
      </c>
      <c r="BT20" s="11" t="s">
        <v>24</v>
      </c>
      <c r="BU20" s="18"/>
      <c r="BV20" s="65">
        <v>0</v>
      </c>
      <c r="BW20" s="24"/>
      <c r="BX20" s="25"/>
      <c r="BY20" s="26"/>
      <c r="BZ20" s="66">
        <v>0</v>
      </c>
      <c r="CA20" s="13">
        <f t="shared" ref="CA20" si="211">BV20*BZ20</f>
        <v>0</v>
      </c>
      <c r="CB20" s="13">
        <f t="shared" si="146"/>
        <v>0</v>
      </c>
      <c r="CC20" s="13">
        <f t="shared" si="147"/>
        <v>0</v>
      </c>
      <c r="CD20" s="285" t="s">
        <v>271</v>
      </c>
      <c r="CE20" s="55"/>
      <c r="CF20" s="10"/>
      <c r="CG20" s="44" t="s">
        <v>75</v>
      </c>
      <c r="CH20" s="11" t="s">
        <v>24</v>
      </c>
      <c r="CI20" s="18"/>
      <c r="CJ20" s="65">
        <v>0</v>
      </c>
      <c r="CK20" s="24"/>
      <c r="CL20" s="25"/>
      <c r="CM20" s="26"/>
      <c r="CN20" s="66">
        <v>0</v>
      </c>
      <c r="CO20" s="13">
        <f t="shared" ref="CO20" si="212">CJ20*CN20</f>
        <v>0</v>
      </c>
      <c r="CP20" s="13">
        <f t="shared" si="151"/>
        <v>0</v>
      </c>
      <c r="CQ20" s="13">
        <f t="shared" si="152"/>
        <v>0</v>
      </c>
      <c r="CR20" s="285" t="s">
        <v>271</v>
      </c>
      <c r="CS20" s="55"/>
      <c r="CT20" s="10"/>
      <c r="CU20" s="44" t="s">
        <v>75</v>
      </c>
      <c r="CV20" s="11" t="s">
        <v>24</v>
      </c>
      <c r="CW20" s="18"/>
      <c r="CX20" s="65">
        <v>0</v>
      </c>
      <c r="CY20" s="24"/>
      <c r="CZ20" s="25"/>
      <c r="DA20" s="26"/>
      <c r="DB20" s="66">
        <v>0</v>
      </c>
      <c r="DC20" s="13">
        <f t="shared" ref="DC20" si="213">CX20*DB20</f>
        <v>0</v>
      </c>
      <c r="DD20" s="13">
        <f t="shared" si="156"/>
        <v>0</v>
      </c>
      <c r="DE20" s="13">
        <f t="shared" si="157"/>
        <v>0</v>
      </c>
      <c r="DF20" s="285" t="s">
        <v>271</v>
      </c>
      <c r="DG20" s="55"/>
      <c r="DH20" s="10"/>
      <c r="DI20" s="44" t="s">
        <v>75</v>
      </c>
      <c r="DJ20" s="11" t="s">
        <v>24</v>
      </c>
      <c r="DK20" s="18"/>
      <c r="DL20" s="65">
        <v>0</v>
      </c>
      <c r="DM20" s="24"/>
      <c r="DN20" s="25"/>
      <c r="DO20" s="26"/>
      <c r="DP20" s="66">
        <v>0</v>
      </c>
      <c r="DQ20" s="13">
        <f t="shared" ref="DQ20" si="214">DL20*DP20</f>
        <v>0</v>
      </c>
      <c r="DR20" s="13">
        <f t="shared" si="161"/>
        <v>0</v>
      </c>
      <c r="DS20" s="13">
        <f t="shared" si="162"/>
        <v>0</v>
      </c>
      <c r="DT20" s="285" t="s">
        <v>271</v>
      </c>
      <c r="DU20" s="55"/>
      <c r="DV20" s="10"/>
      <c r="DW20" s="44" t="s">
        <v>75</v>
      </c>
      <c r="DX20" s="11" t="s">
        <v>24</v>
      </c>
      <c r="DY20" s="18"/>
      <c r="DZ20" s="65">
        <v>0</v>
      </c>
      <c r="EA20" s="24"/>
      <c r="EB20" s="25"/>
      <c r="EC20" s="26"/>
      <c r="ED20" s="66">
        <v>0</v>
      </c>
      <c r="EE20" s="13">
        <f t="shared" ref="EE20" si="215">DZ20*ED20</f>
        <v>0</v>
      </c>
      <c r="EF20" s="13">
        <f t="shared" si="166"/>
        <v>0</v>
      </c>
      <c r="EG20" s="13">
        <f t="shared" si="167"/>
        <v>0</v>
      </c>
      <c r="EH20" s="285" t="s">
        <v>271</v>
      </c>
      <c r="EI20" s="55"/>
      <c r="EJ20" s="10"/>
      <c r="EK20" s="44" t="s">
        <v>66</v>
      </c>
      <c r="EL20" s="61" t="s">
        <v>236</v>
      </c>
      <c r="EM20" s="14">
        <f t="shared" si="202"/>
        <v>0</v>
      </c>
      <c r="EN20" s="765"/>
      <c r="EO20" s="30"/>
      <c r="EP20" s="765"/>
      <c r="EQ20" s="765"/>
      <c r="ER20" s="116">
        <f t="shared" si="203"/>
        <v>0</v>
      </c>
      <c r="ES20" s="81">
        <f t="shared" si="204"/>
        <v>0</v>
      </c>
      <c r="ET20" s="280">
        <v>0</v>
      </c>
      <c r="EU20" s="9" t="s">
        <v>233</v>
      </c>
      <c r="EV20" s="581">
        <f t="shared" si="169"/>
        <v>0</v>
      </c>
      <c r="EW20" s="579">
        <f t="shared" si="127"/>
        <v>0</v>
      </c>
      <c r="EX20" s="582">
        <f t="shared" si="205"/>
        <v>0</v>
      </c>
      <c r="EY20" s="112"/>
      <c r="EZ20" s="573"/>
      <c r="FA20" s="88"/>
      <c r="FC20" s="44" t="s">
        <v>66</v>
      </c>
      <c r="FD20" s="61" t="s">
        <v>147</v>
      </c>
      <c r="FE20" s="141">
        <v>0</v>
      </c>
      <c r="FF20" s="141">
        <v>0</v>
      </c>
      <c r="FG20" s="142">
        <v>0</v>
      </c>
      <c r="FH20" s="9" t="s">
        <v>21</v>
      </c>
      <c r="FI20" s="122">
        <f t="shared" si="206"/>
        <v>0</v>
      </c>
      <c r="FJ20" s="602">
        <v>0</v>
      </c>
      <c r="FK20" s="604">
        <f t="shared" si="207"/>
        <v>0</v>
      </c>
      <c r="FL20" s="592"/>
      <c r="FM20" s="573"/>
      <c r="FN20" s="610"/>
      <c r="FO20" s="127"/>
      <c r="FP20" s="87"/>
      <c r="FQ20" s="522"/>
      <c r="FR20" s="61"/>
      <c r="FS20" s="567"/>
    </row>
    <row r="21" spans="1:175" ht="13" thickBot="1" x14ac:dyDescent="0.3">
      <c r="A21" s="44" t="s">
        <v>72</v>
      </c>
      <c r="B21" s="11" t="s">
        <v>26</v>
      </c>
      <c r="C21" s="18">
        <f>C17</f>
        <v>0</v>
      </c>
      <c r="D21" s="8"/>
      <c r="E21" s="65">
        <v>0</v>
      </c>
      <c r="F21" s="62">
        <v>50</v>
      </c>
      <c r="G21" s="20">
        <f>C21*E21/1000*(100+F21)/100</f>
        <v>0</v>
      </c>
      <c r="H21" s="63">
        <v>0</v>
      </c>
      <c r="I21" s="13">
        <f>(G21*H21)+(G22*H22)</f>
        <v>0</v>
      </c>
      <c r="J21" s="13">
        <f>IF(E$113=0,0,I21/E$113)</f>
        <v>0</v>
      </c>
      <c r="K21" s="13">
        <f>(J21*G$2)</f>
        <v>0</v>
      </c>
      <c r="L21" s="214">
        <f>K21+K35+K37</f>
        <v>0</v>
      </c>
      <c r="M21" s="55"/>
      <c r="N21" s="10"/>
      <c r="O21" s="44" t="s">
        <v>72</v>
      </c>
      <c r="P21" s="11" t="s">
        <v>26</v>
      </c>
      <c r="Q21" s="18">
        <f>Q17</f>
        <v>0</v>
      </c>
      <c r="R21" s="8"/>
      <c r="S21" s="65">
        <v>0</v>
      </c>
      <c r="T21" s="62">
        <v>50</v>
      </c>
      <c r="U21" s="20">
        <f>Q21*S21/1000*(100+T21)/100</f>
        <v>0</v>
      </c>
      <c r="V21" s="63">
        <v>0</v>
      </c>
      <c r="W21" s="13">
        <f>(U21*V21)+(U22*V22)</f>
        <v>0</v>
      </c>
      <c r="X21" s="13">
        <f>IF(S$113=0,0,W21/S$113)</f>
        <v>0</v>
      </c>
      <c r="Y21" s="13">
        <f>(X21*U$2)</f>
        <v>0</v>
      </c>
      <c r="Z21" s="214">
        <f>Y21+Y35+Y37</f>
        <v>0</v>
      </c>
      <c r="AA21" s="55"/>
      <c r="AB21" s="10"/>
      <c r="AC21" s="44" t="s">
        <v>72</v>
      </c>
      <c r="AD21" s="11" t="s">
        <v>26</v>
      </c>
      <c r="AE21" s="18">
        <f t="shared" ref="AE21" si="216">AE17</f>
        <v>0</v>
      </c>
      <c r="AF21" s="8"/>
      <c r="AG21" s="65">
        <v>0</v>
      </c>
      <c r="AH21" s="62">
        <v>50</v>
      </c>
      <c r="AI21" s="20">
        <f t="shared" ref="AI21:AI22" si="217">AE21*AG21/1000*(100+AH21)/100</f>
        <v>0</v>
      </c>
      <c r="AJ21" s="63">
        <v>0</v>
      </c>
      <c r="AK21" s="13">
        <f t="shared" ref="AK21" si="218">(AI21*AJ21)+(AI22*AJ22)</f>
        <v>0</v>
      </c>
      <c r="AL21" s="13">
        <f t="shared" si="131"/>
        <v>0</v>
      </c>
      <c r="AM21" s="13">
        <f t="shared" si="132"/>
        <v>0</v>
      </c>
      <c r="AN21" s="214">
        <f t="shared" ref="AN21" si="219">AM21+AM35+AM37</f>
        <v>0</v>
      </c>
      <c r="AO21" s="55"/>
      <c r="AP21" s="10"/>
      <c r="AQ21" s="44" t="s">
        <v>72</v>
      </c>
      <c r="AR21" s="11" t="s">
        <v>26</v>
      </c>
      <c r="AS21" s="18">
        <f t="shared" ref="AS21" si="220">AS17</f>
        <v>0</v>
      </c>
      <c r="AT21" s="8"/>
      <c r="AU21" s="65">
        <v>0</v>
      </c>
      <c r="AV21" s="62">
        <v>50</v>
      </c>
      <c r="AW21" s="20">
        <f t="shared" ref="AW21:AW22" si="221">AS21*AU21/1000*(100+AV21)/100</f>
        <v>0</v>
      </c>
      <c r="AX21" s="63">
        <v>0</v>
      </c>
      <c r="AY21" s="13">
        <f t="shared" ref="AY21" si="222">(AW21*AX21)+(AW22*AX22)</f>
        <v>0</v>
      </c>
      <c r="AZ21" s="13">
        <f t="shared" si="136"/>
        <v>0</v>
      </c>
      <c r="BA21" s="13">
        <f t="shared" si="137"/>
        <v>0</v>
      </c>
      <c r="BB21" s="214">
        <f t="shared" ref="BB21" si="223">BA21+BA35+BA37</f>
        <v>0</v>
      </c>
      <c r="BC21" s="55"/>
      <c r="BD21" s="10"/>
      <c r="BE21" s="44" t="s">
        <v>72</v>
      </c>
      <c r="BF21" s="11" t="s">
        <v>26</v>
      </c>
      <c r="BG21" s="18">
        <f t="shared" ref="BG21" si="224">BG17</f>
        <v>0</v>
      </c>
      <c r="BH21" s="8"/>
      <c r="BI21" s="65">
        <v>0</v>
      </c>
      <c r="BJ21" s="62">
        <v>50</v>
      </c>
      <c r="BK21" s="20">
        <f t="shared" ref="BK21:BK22" si="225">BG21*BI21/1000*(100+BJ21)/100</f>
        <v>0</v>
      </c>
      <c r="BL21" s="63">
        <v>0</v>
      </c>
      <c r="BM21" s="13">
        <f t="shared" ref="BM21" si="226">(BK21*BL21)+(BK22*BL22)</f>
        <v>0</v>
      </c>
      <c r="BN21" s="13">
        <f t="shared" si="141"/>
        <v>0</v>
      </c>
      <c r="BO21" s="13">
        <f t="shared" si="142"/>
        <v>0</v>
      </c>
      <c r="BP21" s="214">
        <f t="shared" ref="BP21" si="227">BO21+BO35+BO37</f>
        <v>0</v>
      </c>
      <c r="BQ21" s="55"/>
      <c r="BR21" s="10"/>
      <c r="BS21" s="44" t="s">
        <v>72</v>
      </c>
      <c r="BT21" s="11" t="s">
        <v>26</v>
      </c>
      <c r="BU21" s="18">
        <f t="shared" ref="BU21" si="228">BU17</f>
        <v>0</v>
      </c>
      <c r="BV21" s="8"/>
      <c r="BW21" s="65">
        <v>0</v>
      </c>
      <c r="BX21" s="62">
        <v>50</v>
      </c>
      <c r="BY21" s="20">
        <f t="shared" ref="BY21:BY22" si="229">BU21*BW21/1000*(100+BX21)/100</f>
        <v>0</v>
      </c>
      <c r="BZ21" s="63">
        <v>0</v>
      </c>
      <c r="CA21" s="13">
        <f t="shared" ref="CA21" si="230">(BY21*BZ21)+(BY22*BZ22)</f>
        <v>0</v>
      </c>
      <c r="CB21" s="13">
        <f t="shared" si="146"/>
        <v>0</v>
      </c>
      <c r="CC21" s="13">
        <f t="shared" si="147"/>
        <v>0</v>
      </c>
      <c r="CD21" s="214">
        <f t="shared" ref="CD21" si="231">CC21+CC35+CC37</f>
        <v>0</v>
      </c>
      <c r="CE21" s="55"/>
      <c r="CF21" s="10"/>
      <c r="CG21" s="44" t="s">
        <v>72</v>
      </c>
      <c r="CH21" s="11" t="s">
        <v>26</v>
      </c>
      <c r="CI21" s="18">
        <f t="shared" ref="CI21" si="232">CI17</f>
        <v>0</v>
      </c>
      <c r="CJ21" s="8"/>
      <c r="CK21" s="65">
        <v>0</v>
      </c>
      <c r="CL21" s="62">
        <v>50</v>
      </c>
      <c r="CM21" s="20">
        <f t="shared" ref="CM21:CM22" si="233">CI21*CK21/1000*(100+CL21)/100</f>
        <v>0</v>
      </c>
      <c r="CN21" s="63">
        <v>0</v>
      </c>
      <c r="CO21" s="13">
        <f t="shared" ref="CO21" si="234">(CM21*CN21)+(CM22*CN22)</f>
        <v>0</v>
      </c>
      <c r="CP21" s="13">
        <f t="shared" si="151"/>
        <v>0</v>
      </c>
      <c r="CQ21" s="13">
        <f t="shared" si="152"/>
        <v>0</v>
      </c>
      <c r="CR21" s="214">
        <f t="shared" ref="CR21" si="235">CQ21+CQ35+CQ37</f>
        <v>0</v>
      </c>
      <c r="CS21" s="55"/>
      <c r="CT21" s="10"/>
      <c r="CU21" s="44" t="s">
        <v>72</v>
      </c>
      <c r="CV21" s="11" t="s">
        <v>26</v>
      </c>
      <c r="CW21" s="18">
        <f t="shared" ref="CW21" si="236">CW17</f>
        <v>0</v>
      </c>
      <c r="CX21" s="8"/>
      <c r="CY21" s="65">
        <v>0</v>
      </c>
      <c r="CZ21" s="62">
        <v>50</v>
      </c>
      <c r="DA21" s="20">
        <f t="shared" ref="DA21:DA22" si="237">CW21*CY21/1000*(100+CZ21)/100</f>
        <v>0</v>
      </c>
      <c r="DB21" s="63">
        <v>0</v>
      </c>
      <c r="DC21" s="13">
        <f t="shared" ref="DC21" si="238">(DA21*DB21)+(DA22*DB22)</f>
        <v>0</v>
      </c>
      <c r="DD21" s="13">
        <f t="shared" si="156"/>
        <v>0</v>
      </c>
      <c r="DE21" s="13">
        <f t="shared" si="157"/>
        <v>0</v>
      </c>
      <c r="DF21" s="214">
        <f t="shared" ref="DF21" si="239">DE21+DE35+DE37</f>
        <v>0</v>
      </c>
      <c r="DG21" s="55"/>
      <c r="DH21" s="10"/>
      <c r="DI21" s="44" t="s">
        <v>72</v>
      </c>
      <c r="DJ21" s="11" t="s">
        <v>26</v>
      </c>
      <c r="DK21" s="18">
        <f t="shared" ref="DK21" si="240">DK17</f>
        <v>0</v>
      </c>
      <c r="DL21" s="8"/>
      <c r="DM21" s="65">
        <v>0</v>
      </c>
      <c r="DN21" s="62">
        <v>50</v>
      </c>
      <c r="DO21" s="20">
        <f t="shared" ref="DO21:DO22" si="241">DK21*DM21/1000*(100+DN21)/100</f>
        <v>0</v>
      </c>
      <c r="DP21" s="63">
        <v>0</v>
      </c>
      <c r="DQ21" s="13">
        <f t="shared" ref="DQ21" si="242">(DO21*DP21)+(DO22*DP22)</f>
        <v>0</v>
      </c>
      <c r="DR21" s="13">
        <f t="shared" si="161"/>
        <v>0</v>
      </c>
      <c r="DS21" s="13">
        <f t="shared" si="162"/>
        <v>0</v>
      </c>
      <c r="DT21" s="214">
        <f t="shared" ref="DT21" si="243">DS21+DS35+DS37</f>
        <v>0</v>
      </c>
      <c r="DU21" s="55"/>
      <c r="DV21" s="10"/>
      <c r="DW21" s="44" t="s">
        <v>72</v>
      </c>
      <c r="DX21" s="11" t="s">
        <v>26</v>
      </c>
      <c r="DY21" s="18">
        <f t="shared" ref="DY21" si="244">DY17</f>
        <v>0</v>
      </c>
      <c r="DZ21" s="8"/>
      <c r="EA21" s="65">
        <v>0</v>
      </c>
      <c r="EB21" s="62">
        <v>50</v>
      </c>
      <c r="EC21" s="20">
        <f t="shared" ref="EC21:EC22" si="245">DY21*EA21/1000*(100+EB21)/100</f>
        <v>0</v>
      </c>
      <c r="ED21" s="63">
        <v>0</v>
      </c>
      <c r="EE21" s="13">
        <f t="shared" ref="EE21" si="246">(EC21*ED21)+(EC22*ED22)</f>
        <v>0</v>
      </c>
      <c r="EF21" s="13">
        <f t="shared" si="166"/>
        <v>0</v>
      </c>
      <c r="EG21" s="13">
        <f t="shared" si="167"/>
        <v>0</v>
      </c>
      <c r="EH21" s="214">
        <f t="shared" ref="EH21" si="247">EG21+EG35+EG37</f>
        <v>0</v>
      </c>
      <c r="EI21" s="55"/>
      <c r="EJ21" s="10"/>
      <c r="EK21" s="44" t="s">
        <v>67</v>
      </c>
      <c r="EL21" s="94" t="s">
        <v>237</v>
      </c>
      <c r="EM21" s="14">
        <f t="shared" si="202"/>
        <v>0</v>
      </c>
      <c r="EN21" s="765"/>
      <c r="EO21" s="30"/>
      <c r="EP21" s="765"/>
      <c r="EQ21" s="765"/>
      <c r="ER21" s="116">
        <f>IF(ER$4=0,0,EM21/ER$4)</f>
        <v>0</v>
      </c>
      <c r="ES21" s="81">
        <f t="shared" si="204"/>
        <v>0</v>
      </c>
      <c r="ET21" s="280">
        <v>0</v>
      </c>
      <c r="EU21" s="9" t="s">
        <v>233</v>
      </c>
      <c r="EV21" s="581">
        <f t="shared" si="169"/>
        <v>0</v>
      </c>
      <c r="EW21" s="579">
        <f t="shared" si="127"/>
        <v>0</v>
      </c>
      <c r="EX21" s="582">
        <f t="shared" si="205"/>
        <v>0</v>
      </c>
      <c r="EY21" s="112"/>
      <c r="EZ21" s="573"/>
      <c r="FA21" s="88"/>
      <c r="FC21" s="44" t="s">
        <v>67</v>
      </c>
      <c r="FD21" s="94" t="s">
        <v>148</v>
      </c>
      <c r="FE21" s="141">
        <v>0</v>
      </c>
      <c r="FF21" s="141">
        <v>0</v>
      </c>
      <c r="FG21" s="142">
        <v>0</v>
      </c>
      <c r="FH21" s="9" t="s">
        <v>21</v>
      </c>
      <c r="FI21" s="122">
        <f t="shared" si="206"/>
        <v>0</v>
      </c>
      <c r="FJ21" s="602">
        <v>0</v>
      </c>
      <c r="FK21" s="604">
        <f t="shared" si="207"/>
        <v>0</v>
      </c>
      <c r="FL21" s="592"/>
      <c r="FM21" s="573"/>
      <c r="FN21" s="610">
        <f>SUM(FK21:FK22)</f>
        <v>0</v>
      </c>
      <c r="FO21" s="127">
        <f>IF(FO$4=0,0,FN21/$FO$4)</f>
        <v>0</v>
      </c>
      <c r="FP21" s="87"/>
      <c r="FQ21" s="61"/>
      <c r="FR21" s="61"/>
      <c r="FS21" s="567"/>
    </row>
    <row r="22" spans="1:175" ht="13" thickBot="1" x14ac:dyDescent="0.3">
      <c r="A22" s="44" t="s">
        <v>72</v>
      </c>
      <c r="B22" s="11" t="s">
        <v>27</v>
      </c>
      <c r="C22" s="68">
        <v>0</v>
      </c>
      <c r="D22" s="8"/>
      <c r="E22" s="65">
        <v>0</v>
      </c>
      <c r="F22" s="62">
        <v>25</v>
      </c>
      <c r="G22" s="20">
        <f>C22*E22/1000*(100+F22)/100</f>
        <v>0</v>
      </c>
      <c r="H22" s="63">
        <v>0</v>
      </c>
      <c r="I22" s="13"/>
      <c r="J22" s="13"/>
      <c r="K22" s="13"/>
      <c r="L22" s="13"/>
      <c r="M22" s="152"/>
      <c r="O22" s="44" t="s">
        <v>72</v>
      </c>
      <c r="P22" s="11" t="s">
        <v>27</v>
      </c>
      <c r="Q22" s="68">
        <v>0</v>
      </c>
      <c r="R22" s="8"/>
      <c r="S22" s="65">
        <v>0</v>
      </c>
      <c r="T22" s="62">
        <v>25</v>
      </c>
      <c r="U22" s="20">
        <f>Q22*S22/1000*(100+T22)/100</f>
        <v>0</v>
      </c>
      <c r="V22" s="63">
        <v>0</v>
      </c>
      <c r="W22" s="13"/>
      <c r="X22" s="13"/>
      <c r="Y22" s="13"/>
      <c r="Z22" s="13"/>
      <c r="AA22" s="152"/>
      <c r="AB22" s="27"/>
      <c r="AC22" s="44" t="s">
        <v>72</v>
      </c>
      <c r="AD22" s="11" t="s">
        <v>27</v>
      </c>
      <c r="AE22" s="68">
        <v>0</v>
      </c>
      <c r="AF22" s="8"/>
      <c r="AG22" s="65">
        <v>0</v>
      </c>
      <c r="AH22" s="62">
        <v>25</v>
      </c>
      <c r="AI22" s="20">
        <f t="shared" si="217"/>
        <v>0</v>
      </c>
      <c r="AJ22" s="63">
        <v>0</v>
      </c>
      <c r="AK22" s="13"/>
      <c r="AL22" s="13"/>
      <c r="AM22" s="13"/>
      <c r="AN22" s="13"/>
      <c r="AO22" s="152"/>
      <c r="AP22" s="27"/>
      <c r="AQ22" s="44" t="s">
        <v>72</v>
      </c>
      <c r="AR22" s="11" t="s">
        <v>27</v>
      </c>
      <c r="AS22" s="68">
        <v>0</v>
      </c>
      <c r="AT22" s="8"/>
      <c r="AU22" s="65">
        <v>0</v>
      </c>
      <c r="AV22" s="62">
        <v>25</v>
      </c>
      <c r="AW22" s="20">
        <f t="shared" si="221"/>
        <v>0</v>
      </c>
      <c r="AX22" s="63">
        <v>0</v>
      </c>
      <c r="AY22" s="13"/>
      <c r="AZ22" s="13"/>
      <c r="BA22" s="13"/>
      <c r="BB22" s="13"/>
      <c r="BC22" s="152"/>
      <c r="BD22" s="27"/>
      <c r="BE22" s="44" t="s">
        <v>72</v>
      </c>
      <c r="BF22" s="11" t="s">
        <v>27</v>
      </c>
      <c r="BG22" s="68">
        <v>0</v>
      </c>
      <c r="BH22" s="8"/>
      <c r="BI22" s="65">
        <v>0</v>
      </c>
      <c r="BJ22" s="62">
        <v>25</v>
      </c>
      <c r="BK22" s="20">
        <f t="shared" si="225"/>
        <v>0</v>
      </c>
      <c r="BL22" s="63">
        <v>0</v>
      </c>
      <c r="BM22" s="13"/>
      <c r="BN22" s="13"/>
      <c r="BO22" s="13"/>
      <c r="BP22" s="13"/>
      <c r="BQ22" s="152"/>
      <c r="BR22" s="27"/>
      <c r="BS22" s="44" t="s">
        <v>72</v>
      </c>
      <c r="BT22" s="11" t="s">
        <v>27</v>
      </c>
      <c r="BU22" s="68">
        <v>0</v>
      </c>
      <c r="BV22" s="8"/>
      <c r="BW22" s="65">
        <v>0</v>
      </c>
      <c r="BX22" s="62">
        <v>25</v>
      </c>
      <c r="BY22" s="20">
        <f t="shared" si="229"/>
        <v>0</v>
      </c>
      <c r="BZ22" s="63">
        <v>0</v>
      </c>
      <c r="CA22" s="13"/>
      <c r="CB22" s="13"/>
      <c r="CC22" s="13"/>
      <c r="CD22" s="13"/>
      <c r="CE22" s="152"/>
      <c r="CF22" s="27"/>
      <c r="CG22" s="44" t="s">
        <v>72</v>
      </c>
      <c r="CH22" s="11" t="s">
        <v>27</v>
      </c>
      <c r="CI22" s="68">
        <v>0</v>
      </c>
      <c r="CJ22" s="8"/>
      <c r="CK22" s="65">
        <v>0</v>
      </c>
      <c r="CL22" s="62">
        <v>25</v>
      </c>
      <c r="CM22" s="20">
        <f t="shared" si="233"/>
        <v>0</v>
      </c>
      <c r="CN22" s="63">
        <v>0</v>
      </c>
      <c r="CO22" s="13"/>
      <c r="CP22" s="13"/>
      <c r="CQ22" s="13"/>
      <c r="CR22" s="13"/>
      <c r="CS22" s="152"/>
      <c r="CT22" s="27"/>
      <c r="CU22" s="44" t="s">
        <v>72</v>
      </c>
      <c r="CV22" s="11" t="s">
        <v>27</v>
      </c>
      <c r="CW22" s="68">
        <v>0</v>
      </c>
      <c r="CX22" s="8"/>
      <c r="CY22" s="65">
        <v>0</v>
      </c>
      <c r="CZ22" s="62">
        <v>25</v>
      </c>
      <c r="DA22" s="20">
        <f t="shared" si="237"/>
        <v>0</v>
      </c>
      <c r="DB22" s="63">
        <v>0</v>
      </c>
      <c r="DC22" s="13"/>
      <c r="DD22" s="13"/>
      <c r="DE22" s="13"/>
      <c r="DF22" s="13"/>
      <c r="DG22" s="152"/>
      <c r="DH22" s="27"/>
      <c r="DI22" s="44" t="s">
        <v>72</v>
      </c>
      <c r="DJ22" s="11" t="s">
        <v>27</v>
      </c>
      <c r="DK22" s="68">
        <v>0</v>
      </c>
      <c r="DL22" s="8"/>
      <c r="DM22" s="65">
        <v>0</v>
      </c>
      <c r="DN22" s="62">
        <v>25</v>
      </c>
      <c r="DO22" s="20">
        <f t="shared" si="241"/>
        <v>0</v>
      </c>
      <c r="DP22" s="63">
        <v>0</v>
      </c>
      <c r="DQ22" s="13"/>
      <c r="DR22" s="13"/>
      <c r="DS22" s="13"/>
      <c r="DT22" s="13"/>
      <c r="DU22" s="152"/>
      <c r="DV22" s="27"/>
      <c r="DW22" s="44" t="s">
        <v>72</v>
      </c>
      <c r="DX22" s="11" t="s">
        <v>27</v>
      </c>
      <c r="DY22" s="68">
        <v>0</v>
      </c>
      <c r="DZ22" s="8"/>
      <c r="EA22" s="65">
        <v>0</v>
      </c>
      <c r="EB22" s="62">
        <v>25</v>
      </c>
      <c r="EC22" s="20">
        <f t="shared" si="245"/>
        <v>0</v>
      </c>
      <c r="ED22" s="63">
        <v>0</v>
      </c>
      <c r="EE22" s="13"/>
      <c r="EF22" s="13"/>
      <c r="EG22" s="13"/>
      <c r="EH22" s="13"/>
      <c r="EI22" s="152"/>
      <c r="EJ22" s="27"/>
      <c r="EK22" s="44" t="s">
        <v>68</v>
      </c>
      <c r="EL22" s="94" t="s">
        <v>238</v>
      </c>
      <c r="EM22" s="14">
        <f t="shared" si="202"/>
        <v>0</v>
      </c>
      <c r="EN22" s="765"/>
      <c r="EO22" s="30"/>
      <c r="EP22" s="765"/>
      <c r="EQ22" s="765"/>
      <c r="ER22" s="116">
        <f t="shared" si="203"/>
        <v>0</v>
      </c>
      <c r="ES22" s="81">
        <f t="shared" si="204"/>
        <v>0</v>
      </c>
      <c r="ET22" s="280">
        <v>0</v>
      </c>
      <c r="EU22" s="9" t="s">
        <v>233</v>
      </c>
      <c r="EV22" s="581">
        <f t="shared" si="169"/>
        <v>0</v>
      </c>
      <c r="EW22" s="579">
        <f t="shared" si="127"/>
        <v>0</v>
      </c>
      <c r="EX22" s="582">
        <f t="shared" si="205"/>
        <v>0</v>
      </c>
      <c r="EY22" s="112"/>
      <c r="EZ22" s="573"/>
      <c r="FA22" s="88"/>
      <c r="FC22" s="44" t="s">
        <v>67</v>
      </c>
      <c r="FD22" s="94" t="s">
        <v>148</v>
      </c>
      <c r="FE22" s="141">
        <v>0</v>
      </c>
      <c r="FF22" s="141">
        <v>0</v>
      </c>
      <c r="FG22" s="142">
        <v>0</v>
      </c>
      <c r="FH22" s="9" t="s">
        <v>21</v>
      </c>
      <c r="FI22" s="122">
        <f t="shared" si="206"/>
        <v>0</v>
      </c>
      <c r="FJ22" s="602">
        <v>0</v>
      </c>
      <c r="FK22" s="604">
        <f t="shared" si="207"/>
        <v>0</v>
      </c>
      <c r="FL22" s="592"/>
      <c r="FM22" s="573"/>
      <c r="FN22" s="610"/>
      <c r="FO22" s="127"/>
      <c r="FP22" s="87"/>
      <c r="FQ22" s="522"/>
      <c r="FR22" s="61"/>
      <c r="FS22" s="567"/>
    </row>
    <row r="23" spans="1:175" ht="13" thickBot="1" x14ac:dyDescent="0.3">
      <c r="A23" s="44"/>
      <c r="B23" s="11"/>
      <c r="C23" s="8"/>
      <c r="D23" s="17"/>
      <c r="E23" s="17"/>
      <c r="F23" s="8"/>
      <c r="G23" s="6" t="s">
        <v>20</v>
      </c>
      <c r="H23" s="16"/>
      <c r="I23" s="13"/>
      <c r="J23" s="13"/>
      <c r="K23" s="13"/>
      <c r="L23" s="13"/>
      <c r="M23" s="152"/>
      <c r="N23" s="10"/>
      <c r="O23" s="44"/>
      <c r="P23" s="11"/>
      <c r="Q23" s="8"/>
      <c r="R23" s="17"/>
      <c r="S23" s="17"/>
      <c r="T23" s="8"/>
      <c r="U23" s="6" t="s">
        <v>20</v>
      </c>
      <c r="V23" s="16"/>
      <c r="W23" s="13"/>
      <c r="X23" s="13"/>
      <c r="Y23" s="13"/>
      <c r="Z23" s="13"/>
      <c r="AA23" s="152"/>
      <c r="AB23" s="10"/>
      <c r="AC23" s="44"/>
      <c r="AD23" s="11"/>
      <c r="AE23" s="8"/>
      <c r="AF23" s="17"/>
      <c r="AG23" s="17"/>
      <c r="AH23" s="8"/>
      <c r="AI23" s="6" t="s">
        <v>20</v>
      </c>
      <c r="AJ23" s="16"/>
      <c r="AK23" s="13"/>
      <c r="AL23" s="13"/>
      <c r="AM23" s="13"/>
      <c r="AN23" s="13"/>
      <c r="AO23" s="152"/>
      <c r="AP23" s="10"/>
      <c r="AQ23" s="44"/>
      <c r="AR23" s="11"/>
      <c r="AS23" s="8"/>
      <c r="AT23" s="17"/>
      <c r="AU23" s="17"/>
      <c r="AV23" s="8"/>
      <c r="AW23" s="6" t="s">
        <v>20</v>
      </c>
      <c r="AX23" s="16"/>
      <c r="AY23" s="13"/>
      <c r="AZ23" s="13"/>
      <c r="BA23" s="13"/>
      <c r="BB23" s="13"/>
      <c r="BC23" s="152"/>
      <c r="BD23" s="10"/>
      <c r="BE23" s="44"/>
      <c r="BF23" s="11"/>
      <c r="BG23" s="8"/>
      <c r="BH23" s="17"/>
      <c r="BI23" s="17"/>
      <c r="BJ23" s="8"/>
      <c r="BK23" s="6" t="s">
        <v>20</v>
      </c>
      <c r="BL23" s="16"/>
      <c r="BM23" s="13"/>
      <c r="BN23" s="13"/>
      <c r="BO23" s="13"/>
      <c r="BP23" s="13"/>
      <c r="BQ23" s="152"/>
      <c r="BR23" s="10"/>
      <c r="BS23" s="44"/>
      <c r="BT23" s="11"/>
      <c r="BU23" s="8"/>
      <c r="BV23" s="17"/>
      <c r="BW23" s="17"/>
      <c r="BX23" s="8"/>
      <c r="BY23" s="6" t="s">
        <v>20</v>
      </c>
      <c r="BZ23" s="16"/>
      <c r="CA23" s="13"/>
      <c r="CB23" s="13"/>
      <c r="CC23" s="13"/>
      <c r="CD23" s="13"/>
      <c r="CE23" s="152"/>
      <c r="CF23" s="10"/>
      <c r="CG23" s="44"/>
      <c r="CH23" s="11"/>
      <c r="CI23" s="8"/>
      <c r="CJ23" s="17"/>
      <c r="CK23" s="17"/>
      <c r="CL23" s="8"/>
      <c r="CM23" s="6" t="s">
        <v>20</v>
      </c>
      <c r="CN23" s="16"/>
      <c r="CO23" s="13"/>
      <c r="CP23" s="13"/>
      <c r="CQ23" s="13"/>
      <c r="CR23" s="13"/>
      <c r="CS23" s="152"/>
      <c r="CT23" s="10"/>
      <c r="CU23" s="44"/>
      <c r="CV23" s="11"/>
      <c r="CW23" s="8"/>
      <c r="CX23" s="17"/>
      <c r="CY23" s="17"/>
      <c r="CZ23" s="8"/>
      <c r="DA23" s="6" t="s">
        <v>20</v>
      </c>
      <c r="DB23" s="16"/>
      <c r="DC23" s="13"/>
      <c r="DD23" s="13"/>
      <c r="DE23" s="13"/>
      <c r="DF23" s="13"/>
      <c r="DG23" s="152"/>
      <c r="DH23" s="10"/>
      <c r="DI23" s="44"/>
      <c r="DJ23" s="11"/>
      <c r="DK23" s="8"/>
      <c r="DL23" s="17"/>
      <c r="DM23" s="17"/>
      <c r="DN23" s="8"/>
      <c r="DO23" s="6" t="s">
        <v>20</v>
      </c>
      <c r="DP23" s="16"/>
      <c r="DQ23" s="13"/>
      <c r="DR23" s="13"/>
      <c r="DS23" s="13"/>
      <c r="DT23" s="13"/>
      <c r="DU23" s="152"/>
      <c r="DV23" s="10"/>
      <c r="DW23" s="44"/>
      <c r="DX23" s="11"/>
      <c r="DY23" s="8"/>
      <c r="DZ23" s="17"/>
      <c r="EA23" s="17"/>
      <c r="EB23" s="8"/>
      <c r="EC23" s="6" t="s">
        <v>20</v>
      </c>
      <c r="ED23" s="16"/>
      <c r="EE23" s="13"/>
      <c r="EF23" s="13"/>
      <c r="EG23" s="13"/>
      <c r="EH23" s="13"/>
      <c r="EI23" s="152"/>
      <c r="EJ23" s="10"/>
      <c r="EK23" s="44" t="s">
        <v>73</v>
      </c>
      <c r="EL23" s="11" t="s">
        <v>41</v>
      </c>
      <c r="EM23" s="14">
        <f t="shared" si="202"/>
        <v>0</v>
      </c>
      <c r="EN23" s="765"/>
      <c r="EO23" s="30"/>
      <c r="EP23" s="30"/>
      <c r="EQ23" s="765"/>
      <c r="ER23" s="116">
        <f t="shared" si="203"/>
        <v>0</v>
      </c>
      <c r="ES23" s="81">
        <f t="shared" si="204"/>
        <v>0</v>
      </c>
      <c r="ET23" s="280">
        <v>0</v>
      </c>
      <c r="EU23" s="9" t="s">
        <v>233</v>
      </c>
      <c r="EV23" s="581">
        <f t="shared" si="169"/>
        <v>0</v>
      </c>
      <c r="EW23" s="579">
        <f t="shared" si="127"/>
        <v>0</v>
      </c>
      <c r="EX23" s="582">
        <f t="shared" si="205"/>
        <v>0</v>
      </c>
      <c r="EY23" s="112"/>
      <c r="EZ23" s="573"/>
      <c r="FA23" s="88"/>
      <c r="FC23" s="44" t="s">
        <v>68</v>
      </c>
      <c r="FD23" s="94" t="s">
        <v>149</v>
      </c>
      <c r="FE23" s="141">
        <v>0</v>
      </c>
      <c r="FF23" s="141">
        <v>0</v>
      </c>
      <c r="FG23" s="142">
        <v>0</v>
      </c>
      <c r="FH23" s="9" t="s">
        <v>21</v>
      </c>
      <c r="FI23" s="122">
        <f t="shared" si="206"/>
        <v>0</v>
      </c>
      <c r="FJ23" s="602">
        <v>0</v>
      </c>
      <c r="FK23" s="604">
        <f t="shared" si="207"/>
        <v>0</v>
      </c>
      <c r="FL23" s="592"/>
      <c r="FM23" s="573"/>
      <c r="FN23" s="610">
        <f>SUM(FK23:FK24)</f>
        <v>0</v>
      </c>
      <c r="FO23" s="127">
        <f>IF(FO$4=0,0,FN23/$FO$4)</f>
        <v>0</v>
      </c>
      <c r="FP23" s="87"/>
      <c r="FQ23" s="61"/>
      <c r="FR23" s="61"/>
      <c r="FS23" s="567"/>
    </row>
    <row r="24" spans="1:175" ht="13.5" thickTop="1" thickBot="1" x14ac:dyDescent="0.3">
      <c r="A24" s="44" t="s">
        <v>74</v>
      </c>
      <c r="B24" s="11" t="s">
        <v>28</v>
      </c>
      <c r="C24" s="942" t="s">
        <v>29</v>
      </c>
      <c r="D24" s="942" t="s">
        <v>30</v>
      </c>
      <c r="E24" s="942" t="s">
        <v>31</v>
      </c>
      <c r="F24" s="28">
        <f>F4</f>
        <v>6</v>
      </c>
      <c r="G24" s="20">
        <f>((C25*D25*E25)+(C26*D26*E26)+(C27*D27*E27)+(C28*D28*E28)+(C29*D29*E29)+(C30*D30*E30)+(C31*D31*E31))*(100+F24)/100</f>
        <v>0</v>
      </c>
      <c r="H24" s="820"/>
      <c r="I24" s="13">
        <f>G24*H24</f>
        <v>0</v>
      </c>
      <c r="J24" s="13">
        <f>IF(E$113=0,0,I24/E$113)</f>
        <v>0</v>
      </c>
      <c r="K24" s="13">
        <f>(J24*G$2)</f>
        <v>0</v>
      </c>
      <c r="L24" s="13"/>
      <c r="M24" s="152"/>
      <c r="N24" s="10"/>
      <c r="O24" s="44" t="s">
        <v>74</v>
      </c>
      <c r="P24" s="11" t="s">
        <v>28</v>
      </c>
      <c r="Q24" s="942" t="s">
        <v>29</v>
      </c>
      <c r="R24" s="942" t="s">
        <v>30</v>
      </c>
      <c r="S24" s="942" t="s">
        <v>31</v>
      </c>
      <c r="T24" s="28">
        <f>T4</f>
        <v>6</v>
      </c>
      <c r="U24" s="20">
        <f>((Q25*R25*S25)+(Q26*R26*S26)+(Q27*R27*S27)+(Q28*R28*S28)+(Q29*R29*S29)+(Q30*R30*S30)+(Q31*R31*S31))*(100+T24)/100</f>
        <v>0</v>
      </c>
      <c r="V24" s="820"/>
      <c r="W24" s="13">
        <f>U24*V24</f>
        <v>0</v>
      </c>
      <c r="X24" s="13">
        <f>IF(S$113=0,0,W24/S$113)</f>
        <v>0</v>
      </c>
      <c r="Y24" s="13">
        <f>(X24*U$2)</f>
        <v>0</v>
      </c>
      <c r="Z24" s="13"/>
      <c r="AA24" s="152"/>
      <c r="AB24" s="10"/>
      <c r="AC24" s="44" t="s">
        <v>74</v>
      </c>
      <c r="AD24" s="11" t="s">
        <v>28</v>
      </c>
      <c r="AE24" s="942" t="s">
        <v>29</v>
      </c>
      <c r="AF24" s="942" t="s">
        <v>30</v>
      </c>
      <c r="AG24" s="942" t="s">
        <v>31</v>
      </c>
      <c r="AH24" s="28">
        <f t="shared" ref="AH24" si="248">AH4</f>
        <v>6</v>
      </c>
      <c r="AI24" s="20">
        <f t="shared" ref="AI24" si="249">((AE25*AF25*AG25)+(AE26*AF26*AG26)+(AE27*AF27*AG27)+(AE28*AF28*AG28)+(AE29*AF29*AG29)+(AE30*AF30*AG30)+(AE31*AF31*AG31))*(100+AH24)/100</f>
        <v>0</v>
      </c>
      <c r="AJ24" s="820"/>
      <c r="AK24" s="13">
        <f t="shared" ref="AK24" si="250">AI24*AJ24</f>
        <v>0</v>
      </c>
      <c r="AL24" s="13">
        <f t="shared" ref="AL24" si="251">IF(AG$113=0,0,AK24/AG$113)</f>
        <v>0</v>
      </c>
      <c r="AM24" s="13">
        <f t="shared" ref="AM24" si="252">(AL24*AI$2)</f>
        <v>0</v>
      </c>
      <c r="AN24" s="13"/>
      <c r="AO24" s="152"/>
      <c r="AP24" s="10"/>
      <c r="AQ24" s="44" t="s">
        <v>74</v>
      </c>
      <c r="AR24" s="11" t="s">
        <v>28</v>
      </c>
      <c r="AS24" s="942" t="s">
        <v>29</v>
      </c>
      <c r="AT24" s="942" t="s">
        <v>30</v>
      </c>
      <c r="AU24" s="942" t="s">
        <v>31</v>
      </c>
      <c r="AV24" s="28">
        <f t="shared" ref="AV24" si="253">AV4</f>
        <v>6</v>
      </c>
      <c r="AW24" s="20">
        <f t="shared" ref="AW24" si="254">((AS25*AT25*AU25)+(AS26*AT26*AU26)+(AS27*AT27*AU27)+(AS28*AT28*AU28)+(AS29*AT29*AU29)+(AS30*AT30*AU30)+(AS31*AT31*AU31))*(100+AV24)/100</f>
        <v>0</v>
      </c>
      <c r="AX24" s="820"/>
      <c r="AY24" s="13">
        <f t="shared" ref="AY24" si="255">AW24*AX24</f>
        <v>0</v>
      </c>
      <c r="AZ24" s="13">
        <f t="shared" ref="AZ24" si="256">IF(AU$113=0,0,AY24/AU$113)</f>
        <v>0</v>
      </c>
      <c r="BA24" s="13">
        <f t="shared" ref="BA24" si="257">(AZ24*AW$2)</f>
        <v>0</v>
      </c>
      <c r="BB24" s="13"/>
      <c r="BC24" s="152"/>
      <c r="BD24" s="10"/>
      <c r="BE24" s="44" t="s">
        <v>74</v>
      </c>
      <c r="BF24" s="11" t="s">
        <v>28</v>
      </c>
      <c r="BG24" s="942" t="s">
        <v>29</v>
      </c>
      <c r="BH24" s="942" t="s">
        <v>30</v>
      </c>
      <c r="BI24" s="942" t="s">
        <v>31</v>
      </c>
      <c r="BJ24" s="28">
        <f t="shared" ref="BJ24" si="258">BJ4</f>
        <v>6</v>
      </c>
      <c r="BK24" s="20">
        <f t="shared" ref="BK24" si="259">((BG25*BH25*BI25)+(BG26*BH26*BI26)+(BG27*BH27*BI27)+(BG28*BH28*BI28)+(BG29*BH29*BI29)+(BG30*BH30*BI30)+(BG31*BH31*BI31))*(100+BJ24)/100</f>
        <v>0</v>
      </c>
      <c r="BL24" s="820"/>
      <c r="BM24" s="13">
        <f t="shared" ref="BM24" si="260">BK24*BL24</f>
        <v>0</v>
      </c>
      <c r="BN24" s="13">
        <f t="shared" ref="BN24" si="261">IF(BI$113=0,0,BM24/BI$113)</f>
        <v>0</v>
      </c>
      <c r="BO24" s="13">
        <f t="shared" ref="BO24" si="262">(BN24*BK$2)</f>
        <v>0</v>
      </c>
      <c r="BP24" s="13"/>
      <c r="BQ24" s="152"/>
      <c r="BR24" s="10"/>
      <c r="BS24" s="44" t="s">
        <v>74</v>
      </c>
      <c r="BT24" s="11" t="s">
        <v>28</v>
      </c>
      <c r="BU24" s="942" t="s">
        <v>29</v>
      </c>
      <c r="BV24" s="942" t="s">
        <v>30</v>
      </c>
      <c r="BW24" s="942" t="s">
        <v>31</v>
      </c>
      <c r="BX24" s="28">
        <f t="shared" ref="BX24" si="263">BX4</f>
        <v>6</v>
      </c>
      <c r="BY24" s="20">
        <f t="shared" ref="BY24" si="264">((BU25*BV25*BW25)+(BU26*BV26*BW26)+(BU27*BV27*BW27)+(BU28*BV28*BW28)+(BU29*BV29*BW29)+(BU30*BV30*BW30)+(BU31*BV31*BW31))*(100+BX24)/100</f>
        <v>0</v>
      </c>
      <c r="BZ24" s="820"/>
      <c r="CA24" s="13">
        <f t="shared" ref="CA24" si="265">BY24*BZ24</f>
        <v>0</v>
      </c>
      <c r="CB24" s="13">
        <f t="shared" ref="CB24" si="266">IF(BW$113=0,0,CA24/BW$113)</f>
        <v>0</v>
      </c>
      <c r="CC24" s="13">
        <f t="shared" ref="CC24" si="267">(CB24*BY$2)</f>
        <v>0</v>
      </c>
      <c r="CD24" s="13"/>
      <c r="CE24" s="152"/>
      <c r="CF24" s="10"/>
      <c r="CG24" s="44" t="s">
        <v>74</v>
      </c>
      <c r="CH24" s="11" t="s">
        <v>28</v>
      </c>
      <c r="CI24" s="942" t="s">
        <v>29</v>
      </c>
      <c r="CJ24" s="942" t="s">
        <v>30</v>
      </c>
      <c r="CK24" s="942" t="s">
        <v>31</v>
      </c>
      <c r="CL24" s="28">
        <f t="shared" ref="CL24" si="268">CL4</f>
        <v>6</v>
      </c>
      <c r="CM24" s="20">
        <f t="shared" ref="CM24" si="269">((CI25*CJ25*CK25)+(CI26*CJ26*CK26)+(CI27*CJ27*CK27)+(CI28*CJ28*CK28)+(CI29*CJ29*CK29)+(CI30*CJ30*CK30)+(CI31*CJ31*CK31))*(100+CL24)/100</f>
        <v>0</v>
      </c>
      <c r="CN24" s="820"/>
      <c r="CO24" s="13">
        <f t="shared" ref="CO24" si="270">CM24*CN24</f>
        <v>0</v>
      </c>
      <c r="CP24" s="13">
        <f t="shared" ref="CP24" si="271">IF(CK$113=0,0,CO24/CK$113)</f>
        <v>0</v>
      </c>
      <c r="CQ24" s="13">
        <f t="shared" ref="CQ24" si="272">(CP24*CM$2)</f>
        <v>0</v>
      </c>
      <c r="CR24" s="13"/>
      <c r="CS24" s="152"/>
      <c r="CT24" s="10"/>
      <c r="CU24" s="44" t="s">
        <v>74</v>
      </c>
      <c r="CV24" s="11" t="s">
        <v>28</v>
      </c>
      <c r="CW24" s="942" t="s">
        <v>29</v>
      </c>
      <c r="CX24" s="942" t="s">
        <v>30</v>
      </c>
      <c r="CY24" s="942" t="s">
        <v>31</v>
      </c>
      <c r="CZ24" s="28">
        <f t="shared" ref="CZ24" si="273">CZ4</f>
        <v>6</v>
      </c>
      <c r="DA24" s="20">
        <f t="shared" ref="DA24" si="274">((CW25*CX25*CY25)+(CW26*CX26*CY26)+(CW27*CX27*CY27)+(CW28*CX28*CY28)+(CW29*CX29*CY29)+(CW30*CX30*CY30)+(CW31*CX31*CY31))*(100+CZ24)/100</f>
        <v>0</v>
      </c>
      <c r="DB24" s="820"/>
      <c r="DC24" s="13">
        <f t="shared" ref="DC24" si="275">DA24*DB24</f>
        <v>0</v>
      </c>
      <c r="DD24" s="13">
        <f t="shared" ref="DD24" si="276">IF(CY$113=0,0,DC24/CY$113)</f>
        <v>0</v>
      </c>
      <c r="DE24" s="13">
        <f t="shared" ref="DE24" si="277">(DD24*DA$2)</f>
        <v>0</v>
      </c>
      <c r="DF24" s="13"/>
      <c r="DG24" s="152"/>
      <c r="DH24" s="10"/>
      <c r="DI24" s="44" t="s">
        <v>74</v>
      </c>
      <c r="DJ24" s="11" t="s">
        <v>28</v>
      </c>
      <c r="DK24" s="942" t="s">
        <v>29</v>
      </c>
      <c r="DL24" s="942" t="s">
        <v>30</v>
      </c>
      <c r="DM24" s="942" t="s">
        <v>31</v>
      </c>
      <c r="DN24" s="28">
        <f t="shared" ref="DN24" si="278">DN4</f>
        <v>6</v>
      </c>
      <c r="DO24" s="20">
        <f t="shared" ref="DO24" si="279">((DK25*DL25*DM25)+(DK26*DL26*DM26)+(DK27*DL27*DM27)+(DK28*DL28*DM28)+(DK29*DL29*DM29)+(DK30*DL30*DM30)+(DK31*DL31*DM31))*(100+DN24)/100</f>
        <v>0</v>
      </c>
      <c r="DP24" s="820"/>
      <c r="DQ24" s="13">
        <f t="shared" ref="DQ24" si="280">DO24*DP24</f>
        <v>0</v>
      </c>
      <c r="DR24" s="13">
        <f t="shared" ref="DR24" si="281">IF(DM$113=0,0,DQ24/DM$113)</f>
        <v>0</v>
      </c>
      <c r="DS24" s="13">
        <f t="shared" ref="DS24" si="282">(DR24*DO$2)</f>
        <v>0</v>
      </c>
      <c r="DT24" s="13"/>
      <c r="DU24" s="152"/>
      <c r="DV24" s="10"/>
      <c r="DW24" s="44" t="s">
        <v>74</v>
      </c>
      <c r="DX24" s="11" t="s">
        <v>28</v>
      </c>
      <c r="DY24" s="942" t="s">
        <v>29</v>
      </c>
      <c r="DZ24" s="942" t="s">
        <v>30</v>
      </c>
      <c r="EA24" s="942" t="s">
        <v>31</v>
      </c>
      <c r="EB24" s="28">
        <f t="shared" ref="EB24" si="283">EB4</f>
        <v>6</v>
      </c>
      <c r="EC24" s="20">
        <f t="shared" ref="EC24" si="284">((DY25*DZ25*EA25)+(DY26*DZ26*EA26)+(DY27*DZ27*EA27)+(DY28*DZ28*EA28)+(DY29*DZ29*EA29)+(DY30*DZ30*EA30)+(DY31*DZ31*EA31))*(100+EB24)/100</f>
        <v>0</v>
      </c>
      <c r="ED24" s="820"/>
      <c r="EE24" s="13">
        <f t="shared" ref="EE24" si="285">EC24*ED24</f>
        <v>0</v>
      </c>
      <c r="EF24" s="13">
        <f t="shared" ref="EF24" si="286">IF(EA$113=0,0,EE24/EA$113)</f>
        <v>0</v>
      </c>
      <c r="EG24" s="13">
        <f t="shared" ref="EG24" si="287">(EF24*EC$2)</f>
        <v>0</v>
      </c>
      <c r="EH24" s="13"/>
      <c r="EI24" s="152"/>
      <c r="EJ24" s="10"/>
      <c r="EK24" s="44" t="s">
        <v>73</v>
      </c>
      <c r="EL24" s="11" t="s">
        <v>39</v>
      </c>
      <c r="EM24" s="14">
        <f t="shared" si="202"/>
        <v>0</v>
      </c>
      <c r="EN24" s="765"/>
      <c r="EO24" s="30"/>
      <c r="EP24" s="143"/>
      <c r="EQ24" s="765"/>
      <c r="ER24" s="116">
        <f t="shared" si="203"/>
        <v>0</v>
      </c>
      <c r="ES24" s="81">
        <f t="shared" si="204"/>
        <v>0</v>
      </c>
      <c r="ET24" s="280">
        <v>0</v>
      </c>
      <c r="EU24" s="9" t="s">
        <v>233</v>
      </c>
      <c r="EV24" s="581">
        <f t="shared" si="169"/>
        <v>0</v>
      </c>
      <c r="EW24" s="579">
        <f t="shared" si="127"/>
        <v>0</v>
      </c>
      <c r="EX24" s="582">
        <f t="shared" si="205"/>
        <v>0</v>
      </c>
      <c r="EY24" s="112"/>
      <c r="EZ24" s="573"/>
      <c r="FA24" s="138"/>
      <c r="FC24" s="44" t="s">
        <v>68</v>
      </c>
      <c r="FD24" s="94" t="s">
        <v>149</v>
      </c>
      <c r="FE24" s="141">
        <v>0</v>
      </c>
      <c r="FF24" s="141">
        <v>0</v>
      </c>
      <c r="FG24" s="142">
        <v>0</v>
      </c>
      <c r="FH24" s="9" t="s">
        <v>125</v>
      </c>
      <c r="FI24" s="122">
        <f t="shared" si="206"/>
        <v>0</v>
      </c>
      <c r="FJ24" s="602">
        <v>0</v>
      </c>
      <c r="FK24" s="604">
        <f t="shared" si="207"/>
        <v>0</v>
      </c>
      <c r="FL24" s="592"/>
      <c r="FM24" s="573"/>
      <c r="FN24" s="610"/>
      <c r="FO24" s="127"/>
      <c r="FP24" s="87"/>
      <c r="FQ24" s="522"/>
      <c r="FR24" s="61"/>
      <c r="FS24" s="567"/>
    </row>
    <row r="25" spans="1:175" x14ac:dyDescent="0.25">
      <c r="A25" s="44" t="s">
        <v>74</v>
      </c>
      <c r="B25" s="11" t="s">
        <v>12</v>
      </c>
      <c r="C25" s="29">
        <f t="shared" ref="C25:C31" si="288">C5</f>
        <v>0</v>
      </c>
      <c r="D25" s="65">
        <v>0</v>
      </c>
      <c r="E25" s="65">
        <v>0</v>
      </c>
      <c r="F25" s="17"/>
      <c r="G25" s="6" t="s">
        <v>109</v>
      </c>
      <c r="H25" s="16"/>
      <c r="I25" s="13"/>
      <c r="J25" s="13"/>
      <c r="K25" s="13"/>
      <c r="L25" s="13"/>
      <c r="M25" s="152"/>
      <c r="N25" s="10"/>
      <c r="O25" s="44" t="s">
        <v>74</v>
      </c>
      <c r="P25" s="11" t="s">
        <v>12</v>
      </c>
      <c r="Q25" s="29">
        <f t="shared" ref="Q25:Q31" si="289">Q5</f>
        <v>0</v>
      </c>
      <c r="R25" s="65">
        <v>0</v>
      </c>
      <c r="S25" s="65">
        <v>0</v>
      </c>
      <c r="T25" s="17"/>
      <c r="U25" s="6" t="s">
        <v>109</v>
      </c>
      <c r="V25" s="16"/>
      <c r="W25" s="13"/>
      <c r="X25" s="13"/>
      <c r="Y25" s="13"/>
      <c r="Z25" s="13"/>
      <c r="AA25" s="152"/>
      <c r="AB25" s="10"/>
      <c r="AC25" s="44" t="s">
        <v>74</v>
      </c>
      <c r="AD25" s="11" t="s">
        <v>12</v>
      </c>
      <c r="AE25" s="29">
        <f t="shared" ref="AE25:CI31" si="290">AE5</f>
        <v>0</v>
      </c>
      <c r="AF25" s="65">
        <v>0</v>
      </c>
      <c r="AG25" s="65">
        <v>0</v>
      </c>
      <c r="AH25" s="17"/>
      <c r="AI25" s="6" t="s">
        <v>109</v>
      </c>
      <c r="AJ25" s="16"/>
      <c r="AK25" s="13"/>
      <c r="AL25" s="13"/>
      <c r="AM25" s="13"/>
      <c r="AN25" s="13"/>
      <c r="AO25" s="152"/>
      <c r="AP25" s="10"/>
      <c r="AQ25" s="44" t="s">
        <v>74</v>
      </c>
      <c r="AR25" s="11" t="s">
        <v>12</v>
      </c>
      <c r="AS25" s="29">
        <f t="shared" si="290"/>
        <v>0</v>
      </c>
      <c r="AT25" s="65">
        <v>0</v>
      </c>
      <c r="AU25" s="65">
        <v>0</v>
      </c>
      <c r="AV25" s="17"/>
      <c r="AW25" s="6" t="s">
        <v>109</v>
      </c>
      <c r="AX25" s="16"/>
      <c r="AY25" s="13"/>
      <c r="AZ25" s="13"/>
      <c r="BA25" s="13"/>
      <c r="BB25" s="13"/>
      <c r="BC25" s="152"/>
      <c r="BD25" s="10"/>
      <c r="BE25" s="44" t="s">
        <v>74</v>
      </c>
      <c r="BF25" s="11" t="s">
        <v>12</v>
      </c>
      <c r="BG25" s="29">
        <f t="shared" si="290"/>
        <v>0</v>
      </c>
      <c r="BH25" s="65">
        <v>0</v>
      </c>
      <c r="BI25" s="65">
        <v>0</v>
      </c>
      <c r="BJ25" s="17"/>
      <c r="BK25" s="6" t="s">
        <v>109</v>
      </c>
      <c r="BL25" s="16"/>
      <c r="BM25" s="13"/>
      <c r="BN25" s="13"/>
      <c r="BO25" s="13"/>
      <c r="BP25" s="13"/>
      <c r="BQ25" s="152"/>
      <c r="BR25" s="10"/>
      <c r="BS25" s="44" t="s">
        <v>74</v>
      </c>
      <c r="BT25" s="11" t="s">
        <v>12</v>
      </c>
      <c r="BU25" s="29">
        <f t="shared" si="290"/>
        <v>0</v>
      </c>
      <c r="BV25" s="65">
        <v>0</v>
      </c>
      <c r="BW25" s="65">
        <v>0</v>
      </c>
      <c r="BX25" s="17"/>
      <c r="BY25" s="6" t="s">
        <v>109</v>
      </c>
      <c r="BZ25" s="16"/>
      <c r="CA25" s="13"/>
      <c r="CB25" s="13"/>
      <c r="CC25" s="13"/>
      <c r="CD25" s="13"/>
      <c r="CE25" s="152"/>
      <c r="CF25" s="10"/>
      <c r="CG25" s="44" t="s">
        <v>74</v>
      </c>
      <c r="CH25" s="11" t="s">
        <v>12</v>
      </c>
      <c r="CI25" s="29">
        <f t="shared" si="290"/>
        <v>0</v>
      </c>
      <c r="CJ25" s="65">
        <v>0</v>
      </c>
      <c r="CK25" s="65">
        <v>0</v>
      </c>
      <c r="CL25" s="17"/>
      <c r="CM25" s="6" t="s">
        <v>109</v>
      </c>
      <c r="CN25" s="16"/>
      <c r="CO25" s="13"/>
      <c r="CP25" s="13"/>
      <c r="CQ25" s="13"/>
      <c r="CR25" s="13"/>
      <c r="CS25" s="152"/>
      <c r="CT25" s="10"/>
      <c r="CU25" s="44" t="s">
        <v>74</v>
      </c>
      <c r="CV25" s="11" t="s">
        <v>12</v>
      </c>
      <c r="CW25" s="29">
        <f t="shared" ref="CW25:DY31" si="291">CW5</f>
        <v>0</v>
      </c>
      <c r="CX25" s="65">
        <v>0</v>
      </c>
      <c r="CY25" s="65">
        <v>0</v>
      </c>
      <c r="CZ25" s="17"/>
      <c r="DA25" s="6" t="s">
        <v>109</v>
      </c>
      <c r="DB25" s="16"/>
      <c r="DC25" s="13"/>
      <c r="DD25" s="13"/>
      <c r="DE25" s="13"/>
      <c r="DF25" s="13"/>
      <c r="DG25" s="152"/>
      <c r="DH25" s="10"/>
      <c r="DI25" s="44" t="s">
        <v>74</v>
      </c>
      <c r="DJ25" s="11" t="s">
        <v>12</v>
      </c>
      <c r="DK25" s="29">
        <f t="shared" si="291"/>
        <v>0</v>
      </c>
      <c r="DL25" s="65">
        <v>0</v>
      </c>
      <c r="DM25" s="65">
        <v>0</v>
      </c>
      <c r="DN25" s="17"/>
      <c r="DO25" s="6" t="s">
        <v>109</v>
      </c>
      <c r="DP25" s="16"/>
      <c r="DQ25" s="13"/>
      <c r="DR25" s="13"/>
      <c r="DS25" s="13"/>
      <c r="DT25" s="13"/>
      <c r="DU25" s="152"/>
      <c r="DV25" s="10"/>
      <c r="DW25" s="44" t="s">
        <v>74</v>
      </c>
      <c r="DX25" s="11" t="s">
        <v>12</v>
      </c>
      <c r="DY25" s="29">
        <f t="shared" si="291"/>
        <v>0</v>
      </c>
      <c r="DZ25" s="65">
        <v>0</v>
      </c>
      <c r="EA25" s="65">
        <v>0</v>
      </c>
      <c r="EB25" s="17"/>
      <c r="EC25" s="6" t="s">
        <v>109</v>
      </c>
      <c r="ED25" s="16"/>
      <c r="EE25" s="13"/>
      <c r="EF25" s="13"/>
      <c r="EG25" s="13"/>
      <c r="EH25" s="13"/>
      <c r="EI25" s="152"/>
      <c r="EJ25" s="10"/>
      <c r="EK25" s="44" t="s">
        <v>73</v>
      </c>
      <c r="EL25" s="11" t="s">
        <v>40</v>
      </c>
      <c r="EM25" s="14">
        <f t="shared" si="202"/>
        <v>0</v>
      </c>
      <c r="EN25" s="143"/>
      <c r="EO25" s="143"/>
      <c r="EP25" s="143"/>
      <c r="EQ25" s="765"/>
      <c r="ER25" s="116">
        <f>IF(ER$4=0,0,EM25/ER$4)</f>
        <v>0</v>
      </c>
      <c r="ES25" s="81">
        <f t="shared" si="204"/>
        <v>0</v>
      </c>
      <c r="ET25" s="280">
        <v>0</v>
      </c>
      <c r="EU25" s="9" t="s">
        <v>233</v>
      </c>
      <c r="EV25" s="581">
        <f t="shared" si="169"/>
        <v>0</v>
      </c>
      <c r="EW25" s="579">
        <f t="shared" si="127"/>
        <v>0</v>
      </c>
      <c r="EX25" s="582">
        <f t="shared" si="205"/>
        <v>0</v>
      </c>
      <c r="EY25" s="574">
        <f>EZ139</f>
        <v>0</v>
      </c>
      <c r="EZ25" s="575"/>
      <c r="FA25" s="567"/>
      <c r="FC25" s="44" t="s">
        <v>73</v>
      </c>
      <c r="FD25" s="11" t="s">
        <v>142</v>
      </c>
      <c r="FE25" s="141">
        <v>0</v>
      </c>
      <c r="FF25" s="141">
        <v>0</v>
      </c>
      <c r="FG25" s="142">
        <v>0</v>
      </c>
      <c r="FH25" s="9" t="s">
        <v>21</v>
      </c>
      <c r="FI25" s="122">
        <f t="shared" si="206"/>
        <v>0</v>
      </c>
      <c r="FJ25" s="602">
        <v>0</v>
      </c>
      <c r="FK25" s="604">
        <f t="shared" si="207"/>
        <v>0</v>
      </c>
      <c r="FL25" s="591">
        <f>FR131</f>
        <v>0</v>
      </c>
      <c r="FM25" s="575"/>
      <c r="FN25" s="610">
        <f>SUM(FK25:FK26)+FL25</f>
        <v>0</v>
      </c>
      <c r="FO25" s="127">
        <f>IF(FO$4=0,0,FN25/$FO$4)</f>
        <v>0</v>
      </c>
      <c r="FP25" s="87" t="s">
        <v>73</v>
      </c>
      <c r="FQ25" s="522">
        <f>SUM(EX23:EX25)+EY25</f>
        <v>0</v>
      </c>
      <c r="FR25" s="496">
        <f>FN25</f>
        <v>0</v>
      </c>
      <c r="FS25" s="567">
        <f>SUM(FQ25:FR25)</f>
        <v>0</v>
      </c>
    </row>
    <row r="26" spans="1:175" x14ac:dyDescent="0.25">
      <c r="A26" s="44" t="s">
        <v>74</v>
      </c>
      <c r="B26" s="11" t="s">
        <v>13</v>
      </c>
      <c r="C26" s="29">
        <f t="shared" si="288"/>
        <v>0</v>
      </c>
      <c r="D26" s="65">
        <v>0</v>
      </c>
      <c r="E26" s="65">
        <v>0</v>
      </c>
      <c r="F26" s="17"/>
      <c r="G26" s="18">
        <f>G24*G28</f>
        <v>0</v>
      </c>
      <c r="H26" s="16"/>
      <c r="I26" s="13"/>
      <c r="J26" s="13"/>
      <c r="K26" s="13"/>
      <c r="L26" s="13"/>
      <c r="M26" s="152"/>
      <c r="N26" s="10"/>
      <c r="O26" s="44" t="s">
        <v>74</v>
      </c>
      <c r="P26" s="11" t="s">
        <v>13</v>
      </c>
      <c r="Q26" s="29">
        <f t="shared" si="289"/>
        <v>0</v>
      </c>
      <c r="R26" s="65">
        <v>0</v>
      </c>
      <c r="S26" s="65">
        <v>0</v>
      </c>
      <c r="T26" s="17"/>
      <c r="U26" s="18">
        <f>U24*U28</f>
        <v>0</v>
      </c>
      <c r="V26" s="16"/>
      <c r="W26" s="13"/>
      <c r="X26" s="13"/>
      <c r="Y26" s="13"/>
      <c r="Z26" s="13"/>
      <c r="AA26" s="152"/>
      <c r="AB26" s="10"/>
      <c r="AC26" s="44" t="s">
        <v>74</v>
      </c>
      <c r="AD26" s="11" t="s">
        <v>13</v>
      </c>
      <c r="AE26" s="29">
        <f t="shared" si="290"/>
        <v>0</v>
      </c>
      <c r="AF26" s="65">
        <v>0</v>
      </c>
      <c r="AG26" s="65">
        <v>0</v>
      </c>
      <c r="AH26" s="17"/>
      <c r="AI26" s="18">
        <f t="shared" ref="AI26" si="292">AI24*AI28</f>
        <v>0</v>
      </c>
      <c r="AJ26" s="16"/>
      <c r="AK26" s="13"/>
      <c r="AL26" s="13"/>
      <c r="AM26" s="13"/>
      <c r="AN26" s="13"/>
      <c r="AO26" s="152"/>
      <c r="AP26" s="10"/>
      <c r="AQ26" s="44" t="s">
        <v>74</v>
      </c>
      <c r="AR26" s="11" t="s">
        <v>13</v>
      </c>
      <c r="AS26" s="29">
        <f t="shared" si="290"/>
        <v>0</v>
      </c>
      <c r="AT26" s="65">
        <v>0</v>
      </c>
      <c r="AU26" s="65">
        <v>0</v>
      </c>
      <c r="AV26" s="17"/>
      <c r="AW26" s="18">
        <f t="shared" ref="AW26" si="293">AW24*AW28</f>
        <v>0</v>
      </c>
      <c r="AX26" s="16"/>
      <c r="AY26" s="13"/>
      <c r="AZ26" s="13"/>
      <c r="BA26" s="13"/>
      <c r="BB26" s="13"/>
      <c r="BC26" s="152"/>
      <c r="BD26" s="10"/>
      <c r="BE26" s="44" t="s">
        <v>74</v>
      </c>
      <c r="BF26" s="11" t="s">
        <v>13</v>
      </c>
      <c r="BG26" s="29">
        <f t="shared" si="290"/>
        <v>0</v>
      </c>
      <c r="BH26" s="65">
        <v>0</v>
      </c>
      <c r="BI26" s="65">
        <v>0</v>
      </c>
      <c r="BJ26" s="17"/>
      <c r="BK26" s="18">
        <f t="shared" ref="BK26" si="294">BK24*BK28</f>
        <v>0</v>
      </c>
      <c r="BL26" s="16"/>
      <c r="BM26" s="13"/>
      <c r="BN26" s="13"/>
      <c r="BO26" s="13"/>
      <c r="BP26" s="13"/>
      <c r="BQ26" s="152"/>
      <c r="BR26" s="10"/>
      <c r="BS26" s="44" t="s">
        <v>74</v>
      </c>
      <c r="BT26" s="11" t="s">
        <v>13</v>
      </c>
      <c r="BU26" s="29">
        <f t="shared" si="290"/>
        <v>0</v>
      </c>
      <c r="BV26" s="65">
        <v>0</v>
      </c>
      <c r="BW26" s="65">
        <v>0</v>
      </c>
      <c r="BX26" s="17"/>
      <c r="BY26" s="18">
        <f t="shared" ref="BY26" si="295">BY24*BY28</f>
        <v>0</v>
      </c>
      <c r="BZ26" s="16"/>
      <c r="CA26" s="13"/>
      <c r="CB26" s="13"/>
      <c r="CC26" s="13"/>
      <c r="CD26" s="13"/>
      <c r="CE26" s="152"/>
      <c r="CF26" s="10"/>
      <c r="CG26" s="44" t="s">
        <v>74</v>
      </c>
      <c r="CH26" s="11" t="s">
        <v>13</v>
      </c>
      <c r="CI26" s="29">
        <f t="shared" si="290"/>
        <v>0</v>
      </c>
      <c r="CJ26" s="65">
        <v>0</v>
      </c>
      <c r="CK26" s="65">
        <v>0</v>
      </c>
      <c r="CL26" s="17"/>
      <c r="CM26" s="18">
        <f t="shared" ref="CM26" si="296">CM24*CM28</f>
        <v>0</v>
      </c>
      <c r="CN26" s="16"/>
      <c r="CO26" s="13"/>
      <c r="CP26" s="13"/>
      <c r="CQ26" s="13"/>
      <c r="CR26" s="13"/>
      <c r="CS26" s="152"/>
      <c r="CT26" s="10"/>
      <c r="CU26" s="44" t="s">
        <v>74</v>
      </c>
      <c r="CV26" s="11" t="s">
        <v>13</v>
      </c>
      <c r="CW26" s="29">
        <f t="shared" si="291"/>
        <v>0</v>
      </c>
      <c r="CX26" s="65">
        <v>0</v>
      </c>
      <c r="CY26" s="65">
        <v>0</v>
      </c>
      <c r="CZ26" s="17"/>
      <c r="DA26" s="18">
        <f t="shared" ref="DA26" si="297">DA24*DA28</f>
        <v>0</v>
      </c>
      <c r="DB26" s="16"/>
      <c r="DC26" s="13"/>
      <c r="DD26" s="13"/>
      <c r="DE26" s="13"/>
      <c r="DF26" s="13"/>
      <c r="DG26" s="152"/>
      <c r="DH26" s="10"/>
      <c r="DI26" s="44" t="s">
        <v>74</v>
      </c>
      <c r="DJ26" s="11" t="s">
        <v>13</v>
      </c>
      <c r="DK26" s="29">
        <f t="shared" si="291"/>
        <v>0</v>
      </c>
      <c r="DL26" s="65">
        <v>0</v>
      </c>
      <c r="DM26" s="65">
        <v>0</v>
      </c>
      <c r="DN26" s="17"/>
      <c r="DO26" s="18">
        <f t="shared" ref="DO26" si="298">DO24*DO28</f>
        <v>0</v>
      </c>
      <c r="DP26" s="16"/>
      <c r="DQ26" s="13"/>
      <c r="DR26" s="13"/>
      <c r="DS26" s="13"/>
      <c r="DT26" s="13"/>
      <c r="DU26" s="152"/>
      <c r="DV26" s="10"/>
      <c r="DW26" s="44" t="s">
        <v>74</v>
      </c>
      <c r="DX26" s="11" t="s">
        <v>13</v>
      </c>
      <c r="DY26" s="29">
        <f t="shared" si="291"/>
        <v>0</v>
      </c>
      <c r="DZ26" s="65">
        <v>0</v>
      </c>
      <c r="EA26" s="65">
        <v>0</v>
      </c>
      <c r="EB26" s="17"/>
      <c r="EC26" s="18">
        <f t="shared" ref="EC26" si="299">EC24*EC28</f>
        <v>0</v>
      </c>
      <c r="ED26" s="16"/>
      <c r="EE26" s="13"/>
      <c r="EF26" s="13"/>
      <c r="EG26" s="13"/>
      <c r="EH26" s="13"/>
      <c r="EI26" s="152"/>
      <c r="EJ26" s="10"/>
      <c r="EK26" s="46" t="s">
        <v>67</v>
      </c>
      <c r="EL26" s="11"/>
      <c r="EM26" s="14">
        <f>L45+Z45+AN45+BB45+BP45+CD45+CR45+DF45+DT45+EH45</f>
        <v>0</v>
      </c>
      <c r="EO26" s="146"/>
      <c r="EP26" s="146"/>
      <c r="EQ26" s="765"/>
      <c r="ER26" s="116">
        <f>IF(ER$4=0,0,EM26/ER$4)</f>
        <v>0</v>
      </c>
      <c r="ES26" s="81">
        <f t="shared" si="204"/>
        <v>0</v>
      </c>
      <c r="ET26" s="280">
        <v>0</v>
      </c>
      <c r="EU26" s="9" t="s">
        <v>233</v>
      </c>
      <c r="EV26" s="581">
        <f t="shared" si="169"/>
        <v>0</v>
      </c>
      <c r="EW26" s="579">
        <f t="shared" si="127"/>
        <v>0</v>
      </c>
      <c r="EX26" s="582">
        <f t="shared" si="205"/>
        <v>0</v>
      </c>
      <c r="EY26" s="112"/>
      <c r="EZ26" s="573"/>
      <c r="FA26" s="56"/>
      <c r="FC26" s="44" t="s">
        <v>73</v>
      </c>
      <c r="FD26" s="11" t="s">
        <v>143</v>
      </c>
      <c r="FE26" s="141">
        <v>0</v>
      </c>
      <c r="FF26" s="141">
        <v>0</v>
      </c>
      <c r="FG26" s="142">
        <v>0</v>
      </c>
      <c r="FH26" s="9" t="s">
        <v>125</v>
      </c>
      <c r="FI26" s="122">
        <f t="shared" si="206"/>
        <v>0</v>
      </c>
      <c r="FJ26" s="602">
        <v>0</v>
      </c>
      <c r="FK26" s="604">
        <f t="shared" si="207"/>
        <v>0</v>
      </c>
      <c r="FL26" s="592"/>
      <c r="FM26" s="573"/>
      <c r="FN26" s="607"/>
      <c r="FO26" s="127"/>
      <c r="FP26" s="87"/>
      <c r="FQ26" s="522"/>
      <c r="FR26" s="61"/>
      <c r="FS26" s="567"/>
    </row>
    <row r="27" spans="1:175" x14ac:dyDescent="0.25">
      <c r="A27" s="44" t="s">
        <v>74</v>
      </c>
      <c r="B27" s="11" t="s">
        <v>14</v>
      </c>
      <c r="C27" s="29">
        <f t="shared" si="288"/>
        <v>0</v>
      </c>
      <c r="D27" s="65">
        <v>0</v>
      </c>
      <c r="E27" s="65">
        <v>0</v>
      </c>
      <c r="F27" s="17"/>
      <c r="G27" s="942" t="s">
        <v>69</v>
      </c>
      <c r="H27" s="16"/>
      <c r="I27" s="13"/>
      <c r="J27" s="13"/>
      <c r="K27" s="13"/>
      <c r="L27" s="13"/>
      <c r="M27" s="152"/>
      <c r="N27" s="10"/>
      <c r="O27" s="44" t="s">
        <v>74</v>
      </c>
      <c r="P27" s="11" t="s">
        <v>14</v>
      </c>
      <c r="Q27" s="29">
        <f t="shared" si="289"/>
        <v>0</v>
      </c>
      <c r="R27" s="65">
        <v>0</v>
      </c>
      <c r="S27" s="65">
        <v>0</v>
      </c>
      <c r="T27" s="17"/>
      <c r="U27" s="942" t="s">
        <v>69</v>
      </c>
      <c r="V27" s="16"/>
      <c r="W27" s="13"/>
      <c r="X27" s="13"/>
      <c r="Y27" s="13"/>
      <c r="Z27" s="13"/>
      <c r="AA27" s="152"/>
      <c r="AB27" s="10"/>
      <c r="AC27" s="44" t="s">
        <v>74</v>
      </c>
      <c r="AD27" s="11" t="s">
        <v>14</v>
      </c>
      <c r="AE27" s="29">
        <f t="shared" si="290"/>
        <v>0</v>
      </c>
      <c r="AF27" s="65">
        <v>0</v>
      </c>
      <c r="AG27" s="65">
        <v>0</v>
      </c>
      <c r="AH27" s="17"/>
      <c r="AI27" s="942" t="s">
        <v>69</v>
      </c>
      <c r="AJ27" s="16"/>
      <c r="AK27" s="13"/>
      <c r="AL27" s="13"/>
      <c r="AM27" s="13"/>
      <c r="AN27" s="13"/>
      <c r="AO27" s="152"/>
      <c r="AP27" s="10"/>
      <c r="AQ27" s="44" t="s">
        <v>74</v>
      </c>
      <c r="AR27" s="11" t="s">
        <v>14</v>
      </c>
      <c r="AS27" s="29">
        <f t="shared" si="290"/>
        <v>0</v>
      </c>
      <c r="AT27" s="65">
        <v>0</v>
      </c>
      <c r="AU27" s="65">
        <v>0</v>
      </c>
      <c r="AV27" s="17"/>
      <c r="AW27" s="942" t="s">
        <v>69</v>
      </c>
      <c r="AX27" s="16"/>
      <c r="AY27" s="13"/>
      <c r="AZ27" s="13"/>
      <c r="BA27" s="13"/>
      <c r="BB27" s="13"/>
      <c r="BC27" s="152"/>
      <c r="BD27" s="10"/>
      <c r="BE27" s="44" t="s">
        <v>74</v>
      </c>
      <c r="BF27" s="11" t="s">
        <v>14</v>
      </c>
      <c r="BG27" s="29">
        <f t="shared" si="290"/>
        <v>0</v>
      </c>
      <c r="BH27" s="65">
        <v>0</v>
      </c>
      <c r="BI27" s="65">
        <v>0</v>
      </c>
      <c r="BJ27" s="17"/>
      <c r="BK27" s="942" t="s">
        <v>69</v>
      </c>
      <c r="BL27" s="16"/>
      <c r="BM27" s="13"/>
      <c r="BN27" s="13"/>
      <c r="BO27" s="13"/>
      <c r="BP27" s="13"/>
      <c r="BQ27" s="152"/>
      <c r="BR27" s="10"/>
      <c r="BS27" s="44" t="s">
        <v>74</v>
      </c>
      <c r="BT27" s="11" t="s">
        <v>14</v>
      </c>
      <c r="BU27" s="29">
        <f t="shared" si="290"/>
        <v>0</v>
      </c>
      <c r="BV27" s="65">
        <v>0</v>
      </c>
      <c r="BW27" s="65">
        <v>0</v>
      </c>
      <c r="BX27" s="17"/>
      <c r="BY27" s="942" t="s">
        <v>69</v>
      </c>
      <c r="BZ27" s="16"/>
      <c r="CA27" s="13"/>
      <c r="CB27" s="13"/>
      <c r="CC27" s="13"/>
      <c r="CD27" s="13"/>
      <c r="CE27" s="152"/>
      <c r="CF27" s="10"/>
      <c r="CG27" s="44" t="s">
        <v>74</v>
      </c>
      <c r="CH27" s="11" t="s">
        <v>14</v>
      </c>
      <c r="CI27" s="29">
        <f t="shared" si="290"/>
        <v>0</v>
      </c>
      <c r="CJ27" s="65">
        <v>0</v>
      </c>
      <c r="CK27" s="65">
        <v>0</v>
      </c>
      <c r="CL27" s="17"/>
      <c r="CM27" s="942" t="s">
        <v>69</v>
      </c>
      <c r="CN27" s="16"/>
      <c r="CO27" s="13"/>
      <c r="CP27" s="13"/>
      <c r="CQ27" s="13"/>
      <c r="CR27" s="13"/>
      <c r="CS27" s="152"/>
      <c r="CT27" s="10"/>
      <c r="CU27" s="44" t="s">
        <v>74</v>
      </c>
      <c r="CV27" s="11" t="s">
        <v>14</v>
      </c>
      <c r="CW27" s="29">
        <f t="shared" si="291"/>
        <v>0</v>
      </c>
      <c r="CX27" s="65">
        <v>0</v>
      </c>
      <c r="CY27" s="65">
        <v>0</v>
      </c>
      <c r="CZ27" s="17"/>
      <c r="DA27" s="942" t="s">
        <v>69</v>
      </c>
      <c r="DB27" s="16"/>
      <c r="DC27" s="13"/>
      <c r="DD27" s="13"/>
      <c r="DE27" s="13"/>
      <c r="DF27" s="13"/>
      <c r="DG27" s="152"/>
      <c r="DH27" s="10"/>
      <c r="DI27" s="44" t="s">
        <v>74</v>
      </c>
      <c r="DJ27" s="11" t="s">
        <v>14</v>
      </c>
      <c r="DK27" s="29">
        <f t="shared" si="291"/>
        <v>0</v>
      </c>
      <c r="DL27" s="65">
        <v>0</v>
      </c>
      <c r="DM27" s="65">
        <v>0</v>
      </c>
      <c r="DN27" s="17"/>
      <c r="DO27" s="942" t="s">
        <v>69</v>
      </c>
      <c r="DP27" s="16"/>
      <c r="DQ27" s="13"/>
      <c r="DR27" s="13"/>
      <c r="DS27" s="13"/>
      <c r="DT27" s="13"/>
      <c r="DU27" s="152"/>
      <c r="DV27" s="10"/>
      <c r="DW27" s="44" t="s">
        <v>74</v>
      </c>
      <c r="DX27" s="11" t="s">
        <v>14</v>
      </c>
      <c r="DY27" s="29">
        <f t="shared" si="291"/>
        <v>0</v>
      </c>
      <c r="DZ27" s="65">
        <v>0</v>
      </c>
      <c r="EA27" s="65">
        <v>0</v>
      </c>
      <c r="EB27" s="17"/>
      <c r="EC27" s="942" t="s">
        <v>69</v>
      </c>
      <c r="ED27" s="16"/>
      <c r="EE27" s="13"/>
      <c r="EF27" s="13"/>
      <c r="EG27" s="13"/>
      <c r="EH27" s="13"/>
      <c r="EI27" s="152"/>
      <c r="EJ27" s="10"/>
      <c r="EK27" s="46" t="s">
        <v>66</v>
      </c>
      <c r="EL27" s="11"/>
      <c r="EM27" s="14">
        <f>L48+Z48+AN48+BB48+BP48+CD48+CR48+DF48+DT48+EH48</f>
        <v>0</v>
      </c>
      <c r="EO27" s="146"/>
      <c r="EP27" s="146"/>
      <c r="EQ27" s="765"/>
      <c r="ER27" s="116">
        <f t="shared" ref="ER27:ER37" si="300">IF(ER$4=0,0,EM27/ER$4)</f>
        <v>0</v>
      </c>
      <c r="ES27" s="81">
        <f t="shared" si="204"/>
        <v>0</v>
      </c>
      <c r="ET27" s="280">
        <v>0</v>
      </c>
      <c r="EU27" s="9" t="s">
        <v>233</v>
      </c>
      <c r="EV27" s="581">
        <f t="shared" si="169"/>
        <v>0</v>
      </c>
      <c r="EW27" s="579">
        <f t="shared" si="127"/>
        <v>0</v>
      </c>
      <c r="EX27" s="582">
        <f t="shared" si="205"/>
        <v>0</v>
      </c>
      <c r="EY27" s="112"/>
      <c r="EZ27" s="573"/>
      <c r="FA27" s="56"/>
      <c r="FC27" s="45"/>
      <c r="FD27" s="93"/>
      <c r="FE27" s="126"/>
      <c r="FF27" s="126"/>
      <c r="FG27" s="436"/>
      <c r="FH27" s="9"/>
      <c r="FI27" s="123"/>
      <c r="FJ27" s="121"/>
      <c r="FK27" s="604"/>
      <c r="FL27" s="592"/>
      <c r="FM27" s="573"/>
      <c r="FN27" s="607"/>
      <c r="FO27" s="127"/>
      <c r="FP27" s="134"/>
      <c r="FQ27" s="522"/>
      <c r="FR27" s="61"/>
      <c r="FS27" s="567"/>
    </row>
    <row r="28" spans="1:175" x14ac:dyDescent="0.25">
      <c r="A28" s="44" t="s">
        <v>74</v>
      </c>
      <c r="B28" s="11" t="s">
        <v>15</v>
      </c>
      <c r="C28" s="29">
        <f t="shared" si="288"/>
        <v>0</v>
      </c>
      <c r="D28" s="65">
        <v>0</v>
      </c>
      <c r="E28" s="65">
        <v>0</v>
      </c>
      <c r="F28" s="17"/>
      <c r="G28" s="69">
        <v>0.18</v>
      </c>
      <c r="H28" s="16"/>
      <c r="I28" s="13"/>
      <c r="J28" s="13"/>
      <c r="K28" s="13"/>
      <c r="L28" s="13"/>
      <c r="M28" s="152"/>
      <c r="N28" s="10"/>
      <c r="O28" s="44" t="s">
        <v>74</v>
      </c>
      <c r="P28" s="11" t="s">
        <v>15</v>
      </c>
      <c r="Q28" s="29">
        <f t="shared" si="289"/>
        <v>0</v>
      </c>
      <c r="R28" s="65">
        <v>0</v>
      </c>
      <c r="S28" s="65">
        <v>0</v>
      </c>
      <c r="T28" s="17"/>
      <c r="U28" s="69">
        <v>0.18</v>
      </c>
      <c r="V28" s="16"/>
      <c r="W28" s="13"/>
      <c r="X28" s="13"/>
      <c r="Y28" s="13"/>
      <c r="Z28" s="13"/>
      <c r="AA28" s="152"/>
      <c r="AB28" s="10"/>
      <c r="AC28" s="44" t="s">
        <v>74</v>
      </c>
      <c r="AD28" s="11" t="s">
        <v>15</v>
      </c>
      <c r="AE28" s="29">
        <f t="shared" si="290"/>
        <v>0</v>
      </c>
      <c r="AF28" s="65">
        <v>0</v>
      </c>
      <c r="AG28" s="65">
        <v>0</v>
      </c>
      <c r="AH28" s="17"/>
      <c r="AI28" s="69">
        <v>0.18</v>
      </c>
      <c r="AJ28" s="16"/>
      <c r="AK28" s="13"/>
      <c r="AL28" s="13"/>
      <c r="AM28" s="13"/>
      <c r="AN28" s="13"/>
      <c r="AO28" s="152"/>
      <c r="AP28" s="10"/>
      <c r="AQ28" s="44" t="s">
        <v>74</v>
      </c>
      <c r="AR28" s="11" t="s">
        <v>15</v>
      </c>
      <c r="AS28" s="29">
        <f t="shared" si="290"/>
        <v>0</v>
      </c>
      <c r="AT28" s="65">
        <v>0</v>
      </c>
      <c r="AU28" s="65">
        <v>0</v>
      </c>
      <c r="AV28" s="17"/>
      <c r="AW28" s="69">
        <v>0.18</v>
      </c>
      <c r="AX28" s="16"/>
      <c r="AY28" s="13"/>
      <c r="AZ28" s="13"/>
      <c r="BA28" s="13"/>
      <c r="BB28" s="13"/>
      <c r="BC28" s="152"/>
      <c r="BD28" s="10"/>
      <c r="BE28" s="44" t="s">
        <v>74</v>
      </c>
      <c r="BF28" s="11" t="s">
        <v>15</v>
      </c>
      <c r="BG28" s="29">
        <f t="shared" si="290"/>
        <v>0</v>
      </c>
      <c r="BH28" s="65">
        <v>0</v>
      </c>
      <c r="BI28" s="65">
        <v>0</v>
      </c>
      <c r="BJ28" s="17"/>
      <c r="BK28" s="69">
        <v>0.18</v>
      </c>
      <c r="BL28" s="16"/>
      <c r="BM28" s="13"/>
      <c r="BN28" s="13"/>
      <c r="BO28" s="13"/>
      <c r="BP28" s="13"/>
      <c r="BQ28" s="152"/>
      <c r="BR28" s="10"/>
      <c r="BS28" s="44" t="s">
        <v>74</v>
      </c>
      <c r="BT28" s="11" t="s">
        <v>15</v>
      </c>
      <c r="BU28" s="29">
        <f t="shared" si="290"/>
        <v>0</v>
      </c>
      <c r="BV28" s="65">
        <v>0</v>
      </c>
      <c r="BW28" s="65">
        <v>0</v>
      </c>
      <c r="BX28" s="17"/>
      <c r="BY28" s="69">
        <v>0.18</v>
      </c>
      <c r="BZ28" s="16"/>
      <c r="CA28" s="13"/>
      <c r="CB28" s="13"/>
      <c r="CC28" s="13"/>
      <c r="CD28" s="13"/>
      <c r="CE28" s="152"/>
      <c r="CF28" s="10"/>
      <c r="CG28" s="44" t="s">
        <v>74</v>
      </c>
      <c r="CH28" s="11" t="s">
        <v>15</v>
      </c>
      <c r="CI28" s="29">
        <f t="shared" si="290"/>
        <v>0</v>
      </c>
      <c r="CJ28" s="65">
        <v>0</v>
      </c>
      <c r="CK28" s="65">
        <v>0</v>
      </c>
      <c r="CL28" s="17"/>
      <c r="CM28" s="69">
        <v>0.18</v>
      </c>
      <c r="CN28" s="16"/>
      <c r="CO28" s="13"/>
      <c r="CP28" s="13"/>
      <c r="CQ28" s="13"/>
      <c r="CR28" s="13"/>
      <c r="CS28" s="152"/>
      <c r="CT28" s="10"/>
      <c r="CU28" s="44" t="s">
        <v>74</v>
      </c>
      <c r="CV28" s="11" t="s">
        <v>15</v>
      </c>
      <c r="CW28" s="29">
        <f t="shared" si="291"/>
        <v>0</v>
      </c>
      <c r="CX28" s="65">
        <v>0</v>
      </c>
      <c r="CY28" s="65">
        <v>0</v>
      </c>
      <c r="CZ28" s="17"/>
      <c r="DA28" s="69">
        <v>0.18</v>
      </c>
      <c r="DB28" s="16"/>
      <c r="DC28" s="13"/>
      <c r="DD28" s="13"/>
      <c r="DE28" s="13"/>
      <c r="DF28" s="13"/>
      <c r="DG28" s="152"/>
      <c r="DH28" s="10"/>
      <c r="DI28" s="44" t="s">
        <v>74</v>
      </c>
      <c r="DJ28" s="11" t="s">
        <v>15</v>
      </c>
      <c r="DK28" s="29">
        <f t="shared" si="291"/>
        <v>0</v>
      </c>
      <c r="DL28" s="65">
        <v>0</v>
      </c>
      <c r="DM28" s="65">
        <v>0</v>
      </c>
      <c r="DN28" s="17"/>
      <c r="DO28" s="69">
        <v>0.18</v>
      </c>
      <c r="DP28" s="16"/>
      <c r="DQ28" s="13"/>
      <c r="DR28" s="13"/>
      <c r="DS28" s="13"/>
      <c r="DT28" s="13"/>
      <c r="DU28" s="152"/>
      <c r="DV28" s="10"/>
      <c r="DW28" s="44" t="s">
        <v>74</v>
      </c>
      <c r="DX28" s="11" t="s">
        <v>15</v>
      </c>
      <c r="DY28" s="29">
        <f t="shared" si="291"/>
        <v>0</v>
      </c>
      <c r="DZ28" s="65">
        <v>0</v>
      </c>
      <c r="EA28" s="65">
        <v>0</v>
      </c>
      <c r="EB28" s="17"/>
      <c r="EC28" s="69">
        <v>0.18</v>
      </c>
      <c r="ED28" s="16"/>
      <c r="EE28" s="13"/>
      <c r="EF28" s="13"/>
      <c r="EG28" s="13"/>
      <c r="EH28" s="13"/>
      <c r="EI28" s="152"/>
      <c r="EJ28" s="10"/>
      <c r="EK28" s="46" t="s">
        <v>68</v>
      </c>
      <c r="EL28" s="11"/>
      <c r="EM28" s="14">
        <f>L51+Z51+AN51+BB51+BP51+CD51+CR51+DF51+DT51+EH51</f>
        <v>0</v>
      </c>
      <c r="EO28" s="146"/>
      <c r="EP28" s="146"/>
      <c r="EQ28" s="765"/>
      <c r="ER28" s="116">
        <f t="shared" si="300"/>
        <v>0</v>
      </c>
      <c r="ES28" s="81">
        <f t="shared" si="204"/>
        <v>0</v>
      </c>
      <c r="ET28" s="280">
        <v>0</v>
      </c>
      <c r="EU28" s="9" t="s">
        <v>233</v>
      </c>
      <c r="EV28" s="581">
        <f t="shared" si="169"/>
        <v>0</v>
      </c>
      <c r="EW28" s="579">
        <f t="shared" si="127"/>
        <v>0</v>
      </c>
      <c r="EX28" s="582">
        <f t="shared" si="205"/>
        <v>0</v>
      </c>
      <c r="EY28" s="112"/>
      <c r="EZ28" s="573"/>
      <c r="FA28" s="162"/>
      <c r="FC28" s="46" t="s">
        <v>67</v>
      </c>
      <c r="FD28" s="72" t="s">
        <v>42</v>
      </c>
      <c r="FE28" s="141">
        <v>0</v>
      </c>
      <c r="FF28" s="141">
        <v>0</v>
      </c>
      <c r="FG28" s="142">
        <v>0</v>
      </c>
      <c r="FH28" s="9" t="s">
        <v>125</v>
      </c>
      <c r="FI28" s="122">
        <f t="shared" ref="FI28:FI39" si="301">FE28*FF28*FG28</f>
        <v>0</v>
      </c>
      <c r="FJ28" s="602">
        <v>0</v>
      </c>
      <c r="FK28" s="604">
        <f t="shared" ref="FK28:FK39" si="302">FI28*FJ28</f>
        <v>0</v>
      </c>
      <c r="FL28" s="590"/>
      <c r="FM28" s="569"/>
      <c r="FN28" s="610">
        <f>SUM(FK28:FK29)</f>
        <v>0</v>
      </c>
      <c r="FO28" s="127">
        <f>IF(FO$4=0,0,FN28/$FO$4)</f>
        <v>0</v>
      </c>
      <c r="FP28" s="135" t="s">
        <v>67</v>
      </c>
      <c r="FQ28" s="522">
        <f>EX16+EX26</f>
        <v>0</v>
      </c>
      <c r="FR28" s="496">
        <f>FN28</f>
        <v>0</v>
      </c>
      <c r="FS28" s="567">
        <f>SUM(FQ28:FR28)</f>
        <v>0</v>
      </c>
    </row>
    <row r="29" spans="1:175" x14ac:dyDescent="0.25">
      <c r="A29" s="44" t="s">
        <v>74</v>
      </c>
      <c r="B29" s="11" t="s">
        <v>16</v>
      </c>
      <c r="C29" s="29">
        <f t="shared" si="288"/>
        <v>0</v>
      </c>
      <c r="D29" s="65">
        <v>0</v>
      </c>
      <c r="E29" s="65">
        <v>0</v>
      </c>
      <c r="F29" s="17"/>
      <c r="G29" s="17"/>
      <c r="H29" s="16"/>
      <c r="I29" s="13"/>
      <c r="J29" s="13"/>
      <c r="K29" s="13"/>
      <c r="L29" s="13"/>
      <c r="M29" s="152"/>
      <c r="N29" s="10"/>
      <c r="O29" s="44" t="s">
        <v>74</v>
      </c>
      <c r="P29" s="11" t="s">
        <v>16</v>
      </c>
      <c r="Q29" s="29">
        <f t="shared" si="289"/>
        <v>0</v>
      </c>
      <c r="R29" s="65">
        <v>0</v>
      </c>
      <c r="S29" s="65">
        <v>0</v>
      </c>
      <c r="T29" s="17"/>
      <c r="U29" s="17"/>
      <c r="V29" s="16"/>
      <c r="W29" s="13"/>
      <c r="X29" s="13"/>
      <c r="Y29" s="13"/>
      <c r="Z29" s="13"/>
      <c r="AA29" s="152"/>
      <c r="AB29" s="10"/>
      <c r="AC29" s="44" t="s">
        <v>74</v>
      </c>
      <c r="AD29" s="11" t="s">
        <v>16</v>
      </c>
      <c r="AE29" s="29">
        <f t="shared" si="290"/>
        <v>0</v>
      </c>
      <c r="AF29" s="65">
        <v>0</v>
      </c>
      <c r="AG29" s="65">
        <v>0</v>
      </c>
      <c r="AH29" s="17"/>
      <c r="AI29" s="17"/>
      <c r="AJ29" s="16"/>
      <c r="AK29" s="13"/>
      <c r="AL29" s="13"/>
      <c r="AM29" s="13"/>
      <c r="AN29" s="13"/>
      <c r="AO29" s="152"/>
      <c r="AP29" s="10"/>
      <c r="AQ29" s="44" t="s">
        <v>74</v>
      </c>
      <c r="AR29" s="11" t="s">
        <v>16</v>
      </c>
      <c r="AS29" s="29">
        <f t="shared" si="290"/>
        <v>0</v>
      </c>
      <c r="AT29" s="65">
        <v>0</v>
      </c>
      <c r="AU29" s="65">
        <v>0</v>
      </c>
      <c r="AV29" s="17"/>
      <c r="AW29" s="17"/>
      <c r="AX29" s="16"/>
      <c r="AY29" s="13"/>
      <c r="AZ29" s="13"/>
      <c r="BA29" s="13"/>
      <c r="BB29" s="13"/>
      <c r="BC29" s="152"/>
      <c r="BD29" s="10"/>
      <c r="BE29" s="44" t="s">
        <v>74</v>
      </c>
      <c r="BF29" s="11" t="s">
        <v>16</v>
      </c>
      <c r="BG29" s="29">
        <f t="shared" si="290"/>
        <v>0</v>
      </c>
      <c r="BH29" s="65">
        <v>0</v>
      </c>
      <c r="BI29" s="65">
        <v>0</v>
      </c>
      <c r="BJ29" s="17"/>
      <c r="BK29" s="17"/>
      <c r="BL29" s="16"/>
      <c r="BM29" s="13"/>
      <c r="BN29" s="13"/>
      <c r="BO29" s="13"/>
      <c r="BP29" s="13"/>
      <c r="BQ29" s="152"/>
      <c r="BR29" s="10"/>
      <c r="BS29" s="44" t="s">
        <v>74</v>
      </c>
      <c r="BT29" s="11" t="s">
        <v>16</v>
      </c>
      <c r="BU29" s="29">
        <f t="shared" si="290"/>
        <v>0</v>
      </c>
      <c r="BV29" s="65">
        <v>0</v>
      </c>
      <c r="BW29" s="65">
        <v>0</v>
      </c>
      <c r="BX29" s="17"/>
      <c r="BY29" s="17"/>
      <c r="BZ29" s="16"/>
      <c r="CA29" s="13"/>
      <c r="CB29" s="13"/>
      <c r="CC29" s="13"/>
      <c r="CD29" s="13"/>
      <c r="CE29" s="152"/>
      <c r="CF29" s="10"/>
      <c r="CG29" s="44" t="s">
        <v>74</v>
      </c>
      <c r="CH29" s="11" t="s">
        <v>16</v>
      </c>
      <c r="CI29" s="29">
        <f t="shared" si="290"/>
        <v>0</v>
      </c>
      <c r="CJ29" s="65">
        <v>0</v>
      </c>
      <c r="CK29" s="65">
        <v>0</v>
      </c>
      <c r="CL29" s="17"/>
      <c r="CM29" s="17"/>
      <c r="CN29" s="16"/>
      <c r="CO29" s="13"/>
      <c r="CP29" s="13"/>
      <c r="CQ29" s="13"/>
      <c r="CR29" s="13"/>
      <c r="CS29" s="152"/>
      <c r="CT29" s="10"/>
      <c r="CU29" s="44" t="s">
        <v>74</v>
      </c>
      <c r="CV29" s="11" t="s">
        <v>16</v>
      </c>
      <c r="CW29" s="29">
        <f t="shared" si="291"/>
        <v>0</v>
      </c>
      <c r="CX29" s="65">
        <v>0</v>
      </c>
      <c r="CY29" s="65">
        <v>0</v>
      </c>
      <c r="CZ29" s="17"/>
      <c r="DA29" s="17"/>
      <c r="DB29" s="16"/>
      <c r="DC29" s="13"/>
      <c r="DD29" s="13"/>
      <c r="DE29" s="13"/>
      <c r="DF29" s="13"/>
      <c r="DG29" s="152"/>
      <c r="DH29" s="10"/>
      <c r="DI29" s="44" t="s">
        <v>74</v>
      </c>
      <c r="DJ29" s="11" t="s">
        <v>16</v>
      </c>
      <c r="DK29" s="29">
        <f t="shared" si="291"/>
        <v>0</v>
      </c>
      <c r="DL29" s="65">
        <v>0</v>
      </c>
      <c r="DM29" s="65">
        <v>0</v>
      </c>
      <c r="DN29" s="17"/>
      <c r="DO29" s="17"/>
      <c r="DP29" s="16"/>
      <c r="DQ29" s="13"/>
      <c r="DR29" s="13"/>
      <c r="DS29" s="13"/>
      <c r="DT29" s="13"/>
      <c r="DU29" s="152"/>
      <c r="DV29" s="10"/>
      <c r="DW29" s="44" t="s">
        <v>74</v>
      </c>
      <c r="DX29" s="11" t="s">
        <v>16</v>
      </c>
      <c r="DY29" s="29">
        <f t="shared" si="291"/>
        <v>0</v>
      </c>
      <c r="DZ29" s="65">
        <v>0</v>
      </c>
      <c r="EA29" s="65">
        <v>0</v>
      </c>
      <c r="EB29" s="17"/>
      <c r="EC29" s="17"/>
      <c r="ED29" s="16"/>
      <c r="EE29" s="13"/>
      <c r="EF29" s="13"/>
      <c r="EG29" s="13"/>
      <c r="EH29" s="13"/>
      <c r="EI29" s="152"/>
      <c r="EJ29" s="10"/>
      <c r="EK29" s="46" t="s">
        <v>65</v>
      </c>
      <c r="EL29" s="11"/>
      <c r="EM29" s="14">
        <f>L54+Z54+AN54+BB54+BP54+CD54+CR54+DF54+DT54+EH54</f>
        <v>0</v>
      </c>
      <c r="EO29" s="146"/>
      <c r="EP29" s="146"/>
      <c r="EQ29" s="765"/>
      <c r="ER29" s="116">
        <f t="shared" si="300"/>
        <v>0</v>
      </c>
      <c r="ES29" s="81">
        <f t="shared" si="204"/>
        <v>0</v>
      </c>
      <c r="ET29" s="280">
        <v>0</v>
      </c>
      <c r="EU29" s="9" t="s">
        <v>233</v>
      </c>
      <c r="EV29" s="581">
        <f t="shared" si="169"/>
        <v>0</v>
      </c>
      <c r="EW29" s="579">
        <f t="shared" si="127"/>
        <v>0</v>
      </c>
      <c r="EX29" s="582">
        <f t="shared" si="205"/>
        <v>0</v>
      </c>
      <c r="EY29" s="574">
        <f>EZ141</f>
        <v>0</v>
      </c>
      <c r="EZ29" s="575"/>
      <c r="FA29" s="567"/>
      <c r="FC29" s="46" t="s">
        <v>67</v>
      </c>
      <c r="FD29" s="72" t="s">
        <v>42</v>
      </c>
      <c r="FE29" s="141">
        <v>0</v>
      </c>
      <c r="FF29" s="141">
        <v>0</v>
      </c>
      <c r="FG29" s="142">
        <v>0</v>
      </c>
      <c r="FH29" s="9" t="s">
        <v>125</v>
      </c>
      <c r="FI29" s="122">
        <f t="shared" si="301"/>
        <v>0</v>
      </c>
      <c r="FJ29" s="602">
        <v>0</v>
      </c>
      <c r="FK29" s="604">
        <f t="shared" si="302"/>
        <v>0</v>
      </c>
      <c r="FL29" s="592"/>
      <c r="FM29" s="573"/>
      <c r="FN29" s="607"/>
      <c r="FO29" s="127"/>
      <c r="FP29" s="135"/>
      <c r="FQ29" s="522"/>
      <c r="FR29" s="61"/>
      <c r="FS29" s="567"/>
    </row>
    <row r="30" spans="1:175" x14ac:dyDescent="0.25">
      <c r="A30" s="44" t="s">
        <v>74</v>
      </c>
      <c r="B30" s="11" t="s">
        <v>16</v>
      </c>
      <c r="C30" s="29">
        <f t="shared" si="288"/>
        <v>0</v>
      </c>
      <c r="D30" s="65">
        <v>0</v>
      </c>
      <c r="E30" s="65">
        <v>0</v>
      </c>
      <c r="F30" s="17"/>
      <c r="G30" s="17"/>
      <c r="H30" s="16"/>
      <c r="I30" s="13"/>
      <c r="J30" s="13"/>
      <c r="K30" s="13"/>
      <c r="L30" s="13"/>
      <c r="M30" s="152"/>
      <c r="N30" s="10"/>
      <c r="O30" s="44" t="s">
        <v>74</v>
      </c>
      <c r="P30" s="11" t="s">
        <v>16</v>
      </c>
      <c r="Q30" s="29">
        <f t="shared" si="289"/>
        <v>0</v>
      </c>
      <c r="R30" s="65">
        <v>0</v>
      </c>
      <c r="S30" s="65">
        <v>0</v>
      </c>
      <c r="T30" s="17"/>
      <c r="U30" s="17"/>
      <c r="V30" s="16"/>
      <c r="W30" s="13"/>
      <c r="X30" s="13"/>
      <c r="Y30" s="13"/>
      <c r="Z30" s="13"/>
      <c r="AA30" s="152"/>
      <c r="AB30" s="10"/>
      <c r="AC30" s="44" t="s">
        <v>74</v>
      </c>
      <c r="AD30" s="11" t="s">
        <v>16</v>
      </c>
      <c r="AE30" s="29">
        <f t="shared" si="290"/>
        <v>0</v>
      </c>
      <c r="AF30" s="65">
        <v>0</v>
      </c>
      <c r="AG30" s="65">
        <v>0</v>
      </c>
      <c r="AH30" s="17"/>
      <c r="AI30" s="17"/>
      <c r="AJ30" s="16"/>
      <c r="AK30" s="13"/>
      <c r="AL30" s="13"/>
      <c r="AM30" s="13"/>
      <c r="AN30" s="13"/>
      <c r="AO30" s="152"/>
      <c r="AP30" s="10"/>
      <c r="AQ30" s="44" t="s">
        <v>74</v>
      </c>
      <c r="AR30" s="11" t="s">
        <v>16</v>
      </c>
      <c r="AS30" s="29">
        <f t="shared" si="290"/>
        <v>0</v>
      </c>
      <c r="AT30" s="65">
        <v>0</v>
      </c>
      <c r="AU30" s="65">
        <v>0</v>
      </c>
      <c r="AV30" s="17"/>
      <c r="AW30" s="17"/>
      <c r="AX30" s="16"/>
      <c r="AY30" s="13"/>
      <c r="AZ30" s="13"/>
      <c r="BA30" s="13"/>
      <c r="BB30" s="13"/>
      <c r="BC30" s="152"/>
      <c r="BD30" s="10"/>
      <c r="BE30" s="44" t="s">
        <v>74</v>
      </c>
      <c r="BF30" s="11" t="s">
        <v>16</v>
      </c>
      <c r="BG30" s="29">
        <f t="shared" si="290"/>
        <v>0</v>
      </c>
      <c r="BH30" s="65">
        <v>0</v>
      </c>
      <c r="BI30" s="65">
        <v>0</v>
      </c>
      <c r="BJ30" s="17"/>
      <c r="BK30" s="17"/>
      <c r="BL30" s="16"/>
      <c r="BM30" s="13"/>
      <c r="BN30" s="13"/>
      <c r="BO30" s="13"/>
      <c r="BP30" s="13"/>
      <c r="BQ30" s="152"/>
      <c r="BR30" s="10"/>
      <c r="BS30" s="44" t="s">
        <v>74</v>
      </c>
      <c r="BT30" s="11" t="s">
        <v>16</v>
      </c>
      <c r="BU30" s="29">
        <f t="shared" si="290"/>
        <v>0</v>
      </c>
      <c r="BV30" s="65">
        <v>0</v>
      </c>
      <c r="BW30" s="65">
        <v>0</v>
      </c>
      <c r="BX30" s="17"/>
      <c r="BY30" s="17"/>
      <c r="BZ30" s="16"/>
      <c r="CA30" s="13"/>
      <c r="CB30" s="13"/>
      <c r="CC30" s="13"/>
      <c r="CD30" s="13"/>
      <c r="CE30" s="152"/>
      <c r="CF30" s="10"/>
      <c r="CG30" s="44" t="s">
        <v>74</v>
      </c>
      <c r="CH30" s="11" t="s">
        <v>16</v>
      </c>
      <c r="CI30" s="29">
        <f t="shared" si="290"/>
        <v>0</v>
      </c>
      <c r="CJ30" s="65">
        <v>0</v>
      </c>
      <c r="CK30" s="65">
        <v>0</v>
      </c>
      <c r="CL30" s="17"/>
      <c r="CM30" s="17"/>
      <c r="CN30" s="16"/>
      <c r="CO30" s="13"/>
      <c r="CP30" s="13"/>
      <c r="CQ30" s="13"/>
      <c r="CR30" s="13"/>
      <c r="CS30" s="152"/>
      <c r="CT30" s="10"/>
      <c r="CU30" s="44" t="s">
        <v>74</v>
      </c>
      <c r="CV30" s="11" t="s">
        <v>16</v>
      </c>
      <c r="CW30" s="29">
        <f t="shared" si="291"/>
        <v>0</v>
      </c>
      <c r="CX30" s="65">
        <v>0</v>
      </c>
      <c r="CY30" s="65">
        <v>0</v>
      </c>
      <c r="CZ30" s="17"/>
      <c r="DA30" s="17"/>
      <c r="DB30" s="16"/>
      <c r="DC30" s="13"/>
      <c r="DD30" s="13"/>
      <c r="DE30" s="13"/>
      <c r="DF30" s="13"/>
      <c r="DG30" s="152"/>
      <c r="DH30" s="10"/>
      <c r="DI30" s="44" t="s">
        <v>74</v>
      </c>
      <c r="DJ30" s="11" t="s">
        <v>16</v>
      </c>
      <c r="DK30" s="29">
        <f t="shared" si="291"/>
        <v>0</v>
      </c>
      <c r="DL30" s="65">
        <v>0</v>
      </c>
      <c r="DM30" s="65">
        <v>0</v>
      </c>
      <c r="DN30" s="17"/>
      <c r="DO30" s="17"/>
      <c r="DP30" s="16"/>
      <c r="DQ30" s="13"/>
      <c r="DR30" s="13"/>
      <c r="DS30" s="13"/>
      <c r="DT30" s="13"/>
      <c r="DU30" s="152"/>
      <c r="DV30" s="10"/>
      <c r="DW30" s="44" t="s">
        <v>74</v>
      </c>
      <c r="DX30" s="11" t="s">
        <v>16</v>
      </c>
      <c r="DY30" s="29">
        <f t="shared" si="291"/>
        <v>0</v>
      </c>
      <c r="DZ30" s="65">
        <v>0</v>
      </c>
      <c r="EA30" s="65">
        <v>0</v>
      </c>
      <c r="EB30" s="17"/>
      <c r="EC30" s="17"/>
      <c r="ED30" s="16"/>
      <c r="EE30" s="13"/>
      <c r="EF30" s="13"/>
      <c r="EG30" s="13"/>
      <c r="EH30" s="13"/>
      <c r="EI30" s="152"/>
      <c r="EJ30" s="10"/>
      <c r="EK30" s="44" t="s">
        <v>76</v>
      </c>
      <c r="EL30" s="11" t="str">
        <f>$B$53</f>
        <v>special component / blind</v>
      </c>
      <c r="EM30" s="14">
        <f>K53+Y53+AM53+BA53+BO53+CC53+CQ53+DE53+DS53+EG53</f>
        <v>0</v>
      </c>
      <c r="EO30" s="30"/>
      <c r="EP30" s="146"/>
      <c r="EQ30" s="765"/>
      <c r="ER30" s="116">
        <f t="shared" si="300"/>
        <v>0</v>
      </c>
      <c r="ES30" s="81">
        <f t="shared" si="204"/>
        <v>0</v>
      </c>
      <c r="ET30" s="280">
        <v>0</v>
      </c>
      <c r="EU30" s="9" t="s">
        <v>233</v>
      </c>
      <c r="EV30" s="581">
        <f t="shared" si="169"/>
        <v>0</v>
      </c>
      <c r="EW30" s="579">
        <f t="shared" si="127"/>
        <v>0</v>
      </c>
      <c r="EX30" s="582">
        <f t="shared" si="205"/>
        <v>0</v>
      </c>
      <c r="EY30" s="574">
        <f>EZ143</f>
        <v>0</v>
      </c>
      <c r="EZ30" s="575"/>
      <c r="FA30" s="567"/>
      <c r="FC30" s="46" t="s">
        <v>66</v>
      </c>
      <c r="FD30" s="72" t="s">
        <v>42</v>
      </c>
      <c r="FE30" s="141">
        <v>0</v>
      </c>
      <c r="FF30" s="141">
        <v>0</v>
      </c>
      <c r="FG30" s="142">
        <v>0</v>
      </c>
      <c r="FH30" s="9" t="s">
        <v>125</v>
      </c>
      <c r="FI30" s="122">
        <f t="shared" si="301"/>
        <v>0</v>
      </c>
      <c r="FJ30" s="602">
        <v>0</v>
      </c>
      <c r="FK30" s="604">
        <f t="shared" si="302"/>
        <v>0</v>
      </c>
      <c r="FL30" s="592"/>
      <c r="FM30" s="573"/>
      <c r="FN30" s="610">
        <f>SUM(FK30:FK31)</f>
        <v>0</v>
      </c>
      <c r="FO30" s="127">
        <f>IF(FO$4=0,0,FN30/$FO$4)</f>
        <v>0</v>
      </c>
      <c r="FP30" s="135" t="s">
        <v>66</v>
      </c>
      <c r="FQ30" s="522">
        <f>EX27</f>
        <v>0</v>
      </c>
      <c r="FR30" s="496">
        <f>FN30</f>
        <v>0</v>
      </c>
      <c r="FS30" s="567">
        <f>SUM(FQ30:FR30)</f>
        <v>0</v>
      </c>
    </row>
    <row r="31" spans="1:175" x14ac:dyDescent="0.25">
      <c r="A31" s="44" t="s">
        <v>74</v>
      </c>
      <c r="B31" s="99" t="s">
        <v>17</v>
      </c>
      <c r="C31" s="29">
        <f t="shared" si="288"/>
        <v>0</v>
      </c>
      <c r="D31" s="65">
        <v>0</v>
      </c>
      <c r="E31" s="65">
        <v>0</v>
      </c>
      <c r="F31" s="17"/>
      <c r="G31" s="17"/>
      <c r="H31" s="16"/>
      <c r="I31" s="13"/>
      <c r="J31" s="13"/>
      <c r="K31" s="13"/>
      <c r="L31" s="13"/>
      <c r="M31" s="152"/>
      <c r="N31" s="10"/>
      <c r="O31" s="44" t="s">
        <v>74</v>
      </c>
      <c r="P31" s="99" t="s">
        <v>17</v>
      </c>
      <c r="Q31" s="29">
        <f t="shared" si="289"/>
        <v>0</v>
      </c>
      <c r="R31" s="65">
        <v>0</v>
      </c>
      <c r="S31" s="65">
        <v>0</v>
      </c>
      <c r="T31" s="17"/>
      <c r="U31" s="17"/>
      <c r="V31" s="16"/>
      <c r="W31" s="13"/>
      <c r="X31" s="13"/>
      <c r="Y31" s="13"/>
      <c r="Z31" s="13"/>
      <c r="AA31" s="152"/>
      <c r="AB31" s="10"/>
      <c r="AC31" s="44" t="s">
        <v>74</v>
      </c>
      <c r="AD31" s="99" t="s">
        <v>17</v>
      </c>
      <c r="AE31" s="29">
        <f t="shared" si="290"/>
        <v>0</v>
      </c>
      <c r="AF31" s="65">
        <v>0</v>
      </c>
      <c r="AG31" s="65">
        <v>0</v>
      </c>
      <c r="AH31" s="17"/>
      <c r="AI31" s="17"/>
      <c r="AJ31" s="16"/>
      <c r="AK31" s="13"/>
      <c r="AL31" s="13"/>
      <c r="AM31" s="13"/>
      <c r="AN31" s="13"/>
      <c r="AO31" s="152"/>
      <c r="AP31" s="10"/>
      <c r="AQ31" s="44" t="s">
        <v>74</v>
      </c>
      <c r="AR31" s="99" t="s">
        <v>17</v>
      </c>
      <c r="AS31" s="29">
        <f t="shared" si="290"/>
        <v>0</v>
      </c>
      <c r="AT31" s="65">
        <v>0</v>
      </c>
      <c r="AU31" s="65">
        <v>0</v>
      </c>
      <c r="AV31" s="17"/>
      <c r="AW31" s="17"/>
      <c r="AX31" s="16"/>
      <c r="AY31" s="13"/>
      <c r="AZ31" s="13"/>
      <c r="BA31" s="13"/>
      <c r="BB31" s="13"/>
      <c r="BC31" s="152"/>
      <c r="BD31" s="10"/>
      <c r="BE31" s="44" t="s">
        <v>74</v>
      </c>
      <c r="BF31" s="99" t="s">
        <v>17</v>
      </c>
      <c r="BG31" s="29">
        <f t="shared" si="290"/>
        <v>0</v>
      </c>
      <c r="BH31" s="65">
        <v>0</v>
      </c>
      <c r="BI31" s="65">
        <v>0</v>
      </c>
      <c r="BJ31" s="17"/>
      <c r="BK31" s="17"/>
      <c r="BL31" s="16"/>
      <c r="BM31" s="13"/>
      <c r="BN31" s="13"/>
      <c r="BO31" s="13"/>
      <c r="BP31" s="13"/>
      <c r="BQ31" s="152"/>
      <c r="BR31" s="10"/>
      <c r="BS31" s="44" t="s">
        <v>74</v>
      </c>
      <c r="BT31" s="99" t="s">
        <v>17</v>
      </c>
      <c r="BU31" s="29">
        <f t="shared" si="290"/>
        <v>0</v>
      </c>
      <c r="BV31" s="65">
        <v>0</v>
      </c>
      <c r="BW31" s="65">
        <v>0</v>
      </c>
      <c r="BX31" s="17"/>
      <c r="BY31" s="17"/>
      <c r="BZ31" s="16"/>
      <c r="CA31" s="13"/>
      <c r="CB31" s="13"/>
      <c r="CC31" s="13"/>
      <c r="CD31" s="13"/>
      <c r="CE31" s="152"/>
      <c r="CF31" s="10"/>
      <c r="CG31" s="44" t="s">
        <v>74</v>
      </c>
      <c r="CH31" s="99" t="s">
        <v>17</v>
      </c>
      <c r="CI31" s="29">
        <f t="shared" si="290"/>
        <v>0</v>
      </c>
      <c r="CJ31" s="65">
        <v>0</v>
      </c>
      <c r="CK31" s="65">
        <v>0</v>
      </c>
      <c r="CL31" s="17"/>
      <c r="CM31" s="17"/>
      <c r="CN31" s="16"/>
      <c r="CO31" s="13"/>
      <c r="CP31" s="13"/>
      <c r="CQ31" s="13"/>
      <c r="CR31" s="13"/>
      <c r="CS31" s="152"/>
      <c r="CT31" s="10"/>
      <c r="CU31" s="44" t="s">
        <v>74</v>
      </c>
      <c r="CV31" s="99" t="s">
        <v>17</v>
      </c>
      <c r="CW31" s="29">
        <f t="shared" si="291"/>
        <v>0</v>
      </c>
      <c r="CX31" s="65">
        <v>0</v>
      </c>
      <c r="CY31" s="65">
        <v>0</v>
      </c>
      <c r="CZ31" s="17"/>
      <c r="DA31" s="17"/>
      <c r="DB31" s="16"/>
      <c r="DC31" s="13"/>
      <c r="DD31" s="13"/>
      <c r="DE31" s="13"/>
      <c r="DF31" s="13"/>
      <c r="DG31" s="152"/>
      <c r="DH31" s="10"/>
      <c r="DI31" s="44" t="s">
        <v>74</v>
      </c>
      <c r="DJ31" s="99" t="s">
        <v>17</v>
      </c>
      <c r="DK31" s="29">
        <f t="shared" si="291"/>
        <v>0</v>
      </c>
      <c r="DL31" s="65">
        <v>0</v>
      </c>
      <c r="DM31" s="65">
        <v>0</v>
      </c>
      <c r="DN31" s="17"/>
      <c r="DO31" s="17"/>
      <c r="DP31" s="16"/>
      <c r="DQ31" s="13"/>
      <c r="DR31" s="13"/>
      <c r="DS31" s="13"/>
      <c r="DT31" s="13"/>
      <c r="DU31" s="152"/>
      <c r="DV31" s="10"/>
      <c r="DW31" s="44" t="s">
        <v>74</v>
      </c>
      <c r="DX31" s="99" t="s">
        <v>17</v>
      </c>
      <c r="DY31" s="29">
        <f t="shared" si="291"/>
        <v>0</v>
      </c>
      <c r="DZ31" s="65">
        <v>0</v>
      </c>
      <c r="EA31" s="65">
        <v>0</v>
      </c>
      <c r="EB31" s="17"/>
      <c r="EC31" s="17"/>
      <c r="ED31" s="16"/>
      <c r="EE31" s="13"/>
      <c r="EF31" s="13"/>
      <c r="EG31" s="13"/>
      <c r="EH31" s="13"/>
      <c r="EI31" s="152"/>
      <c r="EJ31" s="10"/>
      <c r="EK31" s="44" t="s">
        <v>76</v>
      </c>
      <c r="EL31" s="11" t="str">
        <f>$B$54</f>
        <v>special component / blind</v>
      </c>
      <c r="EM31" s="14">
        <f t="shared" ref="EM31:EM37" si="303">K54+Y54+AM54+BA54+BO54+CC54+CQ54+DE54+DS54+EG54</f>
        <v>0</v>
      </c>
      <c r="EO31" s="30"/>
      <c r="EP31" s="146"/>
      <c r="EQ31" s="765"/>
      <c r="ER31" s="116">
        <f t="shared" si="300"/>
        <v>0</v>
      </c>
      <c r="ES31" s="81">
        <f t="shared" si="204"/>
        <v>0</v>
      </c>
      <c r="ET31" s="280">
        <v>0</v>
      </c>
      <c r="EU31" s="9" t="s">
        <v>233</v>
      </c>
      <c r="EV31" s="581">
        <f t="shared" si="169"/>
        <v>0</v>
      </c>
      <c r="EW31" s="579">
        <f t="shared" si="127"/>
        <v>0</v>
      </c>
      <c r="EX31" s="582">
        <f t="shared" si="205"/>
        <v>0</v>
      </c>
      <c r="EY31" s="574"/>
      <c r="EZ31" s="575"/>
      <c r="FA31" s="567"/>
      <c r="FC31" s="46" t="s">
        <v>66</v>
      </c>
      <c r="FD31" s="72" t="s">
        <v>42</v>
      </c>
      <c r="FE31" s="141">
        <v>0</v>
      </c>
      <c r="FF31" s="141">
        <v>0</v>
      </c>
      <c r="FG31" s="142">
        <v>0</v>
      </c>
      <c r="FH31" s="9" t="s">
        <v>125</v>
      </c>
      <c r="FI31" s="122">
        <f t="shared" si="301"/>
        <v>0</v>
      </c>
      <c r="FJ31" s="602">
        <v>0</v>
      </c>
      <c r="FK31" s="604">
        <f t="shared" si="302"/>
        <v>0</v>
      </c>
      <c r="FL31" s="592"/>
      <c r="FM31" s="573"/>
      <c r="FN31" s="607"/>
      <c r="FO31" s="127"/>
      <c r="FP31" s="135"/>
      <c r="FQ31" s="522"/>
      <c r="FR31" s="61"/>
      <c r="FS31" s="567"/>
    </row>
    <row r="32" spans="1:175" x14ac:dyDescent="0.25">
      <c r="A32" s="44"/>
      <c r="B32" s="11"/>
      <c r="C32" s="8"/>
      <c r="D32" s="942" t="s">
        <v>21</v>
      </c>
      <c r="E32" s="286" t="s">
        <v>36</v>
      </c>
      <c r="F32" s="942"/>
      <c r="G32" s="942" t="s">
        <v>21</v>
      </c>
      <c r="H32" s="286" t="s">
        <v>36</v>
      </c>
      <c r="I32" s="16"/>
      <c r="J32" s="13"/>
      <c r="K32" s="13"/>
      <c r="L32" s="13"/>
      <c r="M32" s="152"/>
      <c r="N32" s="10"/>
      <c r="O32" s="44"/>
      <c r="P32" s="11"/>
      <c r="Q32" s="8"/>
      <c r="R32" s="942" t="s">
        <v>21</v>
      </c>
      <c r="S32" s="286" t="s">
        <v>36</v>
      </c>
      <c r="T32" s="942"/>
      <c r="U32" s="942" t="s">
        <v>21</v>
      </c>
      <c r="V32" s="286" t="s">
        <v>36</v>
      </c>
      <c r="W32" s="16"/>
      <c r="X32" s="13"/>
      <c r="Y32" s="13"/>
      <c r="Z32" s="13"/>
      <c r="AA32" s="152"/>
      <c r="AB32" s="10"/>
      <c r="AC32" s="44"/>
      <c r="AD32" s="11"/>
      <c r="AE32" s="8"/>
      <c r="AF32" s="942" t="s">
        <v>21</v>
      </c>
      <c r="AG32" s="286" t="s">
        <v>36</v>
      </c>
      <c r="AH32" s="942"/>
      <c r="AI32" s="942" t="s">
        <v>21</v>
      </c>
      <c r="AJ32" s="286" t="s">
        <v>36</v>
      </c>
      <c r="AK32" s="16"/>
      <c r="AL32" s="13"/>
      <c r="AM32" s="13"/>
      <c r="AN32" s="13"/>
      <c r="AO32" s="152"/>
      <c r="AP32" s="10"/>
      <c r="AQ32" s="44"/>
      <c r="AR32" s="11"/>
      <c r="AS32" s="8"/>
      <c r="AT32" s="942" t="s">
        <v>21</v>
      </c>
      <c r="AU32" s="286" t="s">
        <v>36</v>
      </c>
      <c r="AV32" s="942"/>
      <c r="AW32" s="942" t="s">
        <v>21</v>
      </c>
      <c r="AX32" s="286" t="s">
        <v>36</v>
      </c>
      <c r="AY32" s="16"/>
      <c r="AZ32" s="13"/>
      <c r="BA32" s="13"/>
      <c r="BB32" s="13"/>
      <c r="BC32" s="152"/>
      <c r="BD32" s="10"/>
      <c r="BE32" s="44"/>
      <c r="BF32" s="11"/>
      <c r="BG32" s="8"/>
      <c r="BH32" s="942" t="s">
        <v>21</v>
      </c>
      <c r="BI32" s="286" t="s">
        <v>36</v>
      </c>
      <c r="BJ32" s="942"/>
      <c r="BK32" s="942" t="s">
        <v>21</v>
      </c>
      <c r="BL32" s="286" t="s">
        <v>36</v>
      </c>
      <c r="BM32" s="16"/>
      <c r="BN32" s="13"/>
      <c r="BO32" s="13"/>
      <c r="BP32" s="13"/>
      <c r="BQ32" s="152"/>
      <c r="BR32" s="10"/>
      <c r="BS32" s="44"/>
      <c r="BT32" s="11"/>
      <c r="BU32" s="8"/>
      <c r="BV32" s="942" t="s">
        <v>21</v>
      </c>
      <c r="BW32" s="286" t="s">
        <v>36</v>
      </c>
      <c r="BX32" s="942"/>
      <c r="BY32" s="942" t="s">
        <v>21</v>
      </c>
      <c r="BZ32" s="286" t="s">
        <v>36</v>
      </c>
      <c r="CA32" s="16"/>
      <c r="CB32" s="13"/>
      <c r="CC32" s="13"/>
      <c r="CD32" s="13"/>
      <c r="CE32" s="152"/>
      <c r="CF32" s="10"/>
      <c r="CG32" s="44"/>
      <c r="CH32" s="11"/>
      <c r="CI32" s="8"/>
      <c r="CJ32" s="942" t="s">
        <v>21</v>
      </c>
      <c r="CK32" s="286" t="s">
        <v>36</v>
      </c>
      <c r="CL32" s="942"/>
      <c r="CM32" s="942" t="s">
        <v>21</v>
      </c>
      <c r="CN32" s="286" t="s">
        <v>36</v>
      </c>
      <c r="CO32" s="16"/>
      <c r="CP32" s="13"/>
      <c r="CQ32" s="13"/>
      <c r="CR32" s="13"/>
      <c r="CS32" s="152"/>
      <c r="CT32" s="10"/>
      <c r="CU32" s="44"/>
      <c r="CV32" s="11"/>
      <c r="CW32" s="8"/>
      <c r="CX32" s="942" t="s">
        <v>21</v>
      </c>
      <c r="CY32" s="286" t="s">
        <v>36</v>
      </c>
      <c r="CZ32" s="942"/>
      <c r="DA32" s="942" t="s">
        <v>21</v>
      </c>
      <c r="DB32" s="286" t="s">
        <v>36</v>
      </c>
      <c r="DC32" s="16"/>
      <c r="DD32" s="13"/>
      <c r="DE32" s="13"/>
      <c r="DF32" s="13"/>
      <c r="DG32" s="152"/>
      <c r="DH32" s="10"/>
      <c r="DI32" s="44"/>
      <c r="DJ32" s="11"/>
      <c r="DK32" s="8"/>
      <c r="DL32" s="942" t="s">
        <v>21</v>
      </c>
      <c r="DM32" s="286" t="s">
        <v>36</v>
      </c>
      <c r="DN32" s="942"/>
      <c r="DO32" s="942" t="s">
        <v>21</v>
      </c>
      <c r="DP32" s="286" t="s">
        <v>36</v>
      </c>
      <c r="DQ32" s="16"/>
      <c r="DR32" s="13"/>
      <c r="DS32" s="13"/>
      <c r="DT32" s="13"/>
      <c r="DU32" s="152"/>
      <c r="DV32" s="10"/>
      <c r="DW32" s="44"/>
      <c r="DX32" s="11"/>
      <c r="DY32" s="8"/>
      <c r="DZ32" s="942" t="s">
        <v>21</v>
      </c>
      <c r="EA32" s="286" t="s">
        <v>36</v>
      </c>
      <c r="EB32" s="942"/>
      <c r="EC32" s="942" t="s">
        <v>21</v>
      </c>
      <c r="ED32" s="286" t="s">
        <v>36</v>
      </c>
      <c r="EE32" s="16"/>
      <c r="EF32" s="13"/>
      <c r="EG32" s="13"/>
      <c r="EH32" s="13"/>
      <c r="EI32" s="152"/>
      <c r="EJ32" s="10"/>
      <c r="EK32" s="44" t="s">
        <v>76</v>
      </c>
      <c r="EL32" s="11" t="str">
        <f>$B$55</f>
        <v>special component / blind</v>
      </c>
      <c r="EM32" s="14">
        <f t="shared" si="303"/>
        <v>0</v>
      </c>
      <c r="EO32" s="30"/>
      <c r="EP32" s="146"/>
      <c r="EQ32" s="765"/>
      <c r="ER32" s="116">
        <f t="shared" si="300"/>
        <v>0</v>
      </c>
      <c r="ES32" s="81">
        <f t="shared" si="204"/>
        <v>0</v>
      </c>
      <c r="ET32" s="280">
        <v>0</v>
      </c>
      <c r="EU32" s="9" t="s">
        <v>233</v>
      </c>
      <c r="EV32" s="581">
        <f t="shared" si="169"/>
        <v>0</v>
      </c>
      <c r="EW32" s="579">
        <f t="shared" si="127"/>
        <v>0</v>
      </c>
      <c r="EX32" s="582">
        <f t="shared" si="205"/>
        <v>0</v>
      </c>
      <c r="EY32" s="574"/>
      <c r="EZ32" s="575"/>
      <c r="FA32" s="567"/>
      <c r="FC32" s="46" t="s">
        <v>585</v>
      </c>
      <c r="FD32" s="72" t="s">
        <v>42</v>
      </c>
      <c r="FE32" s="141">
        <v>0</v>
      </c>
      <c r="FF32" s="141">
        <v>0</v>
      </c>
      <c r="FG32" s="142">
        <v>0</v>
      </c>
      <c r="FH32" s="9" t="s">
        <v>125</v>
      </c>
      <c r="FI32" s="122">
        <f t="shared" si="301"/>
        <v>0</v>
      </c>
      <c r="FJ32" s="602">
        <v>0</v>
      </c>
      <c r="FK32" s="604">
        <f t="shared" si="302"/>
        <v>0</v>
      </c>
      <c r="FL32" s="592"/>
      <c r="FM32" s="573"/>
      <c r="FN32" s="610">
        <f>SUM(FK32:FK33)</f>
        <v>0</v>
      </c>
      <c r="FO32" s="127">
        <f>IF(FO$4=0,0,FN32/$FO$4)</f>
        <v>0</v>
      </c>
      <c r="FP32" s="135" t="s">
        <v>68</v>
      </c>
      <c r="FQ32" s="522">
        <f>EX28</f>
        <v>0</v>
      </c>
      <c r="FR32" s="496">
        <f>FN32</f>
        <v>0</v>
      </c>
      <c r="FS32" s="567">
        <f>SUM(FQ32:FR32)</f>
        <v>0</v>
      </c>
    </row>
    <row r="33" spans="1:175" ht="13.5" customHeight="1" x14ac:dyDescent="0.25">
      <c r="A33" s="44" t="s">
        <v>67</v>
      </c>
      <c r="B33" s="11" t="s">
        <v>70</v>
      </c>
      <c r="C33" s="8"/>
      <c r="D33" s="65">
        <v>0</v>
      </c>
      <c r="E33" s="70">
        <v>0</v>
      </c>
      <c r="F33" s="287" t="s">
        <v>120</v>
      </c>
      <c r="G33" s="65">
        <v>0</v>
      </c>
      <c r="H33" s="70">
        <v>0</v>
      </c>
      <c r="I33" s="16">
        <f>D33*E33+G33*H33</f>
        <v>0</v>
      </c>
      <c r="J33" s="13">
        <f>IF(E$113=0,0,I33/E$113)</f>
        <v>0</v>
      </c>
      <c r="K33" s="13">
        <f>(J33*G$2)</f>
        <v>0</v>
      </c>
      <c r="L33" s="13"/>
      <c r="M33" s="152"/>
      <c r="N33" s="10"/>
      <c r="O33" s="44" t="s">
        <v>67</v>
      </c>
      <c r="P33" s="11" t="s">
        <v>70</v>
      </c>
      <c r="Q33" s="8"/>
      <c r="R33" s="65">
        <v>0</v>
      </c>
      <c r="S33" s="70">
        <v>0</v>
      </c>
      <c r="T33" s="287" t="s">
        <v>120</v>
      </c>
      <c r="U33" s="65">
        <v>0</v>
      </c>
      <c r="V33" s="70">
        <v>0</v>
      </c>
      <c r="W33" s="16">
        <f>R33*S33+U33*V33</f>
        <v>0</v>
      </c>
      <c r="X33" s="13">
        <f>IF(S$113=0,0,W33/S$113)</f>
        <v>0</v>
      </c>
      <c r="Y33" s="13">
        <f>(X33*U$2)</f>
        <v>0</v>
      </c>
      <c r="Z33" s="13"/>
      <c r="AA33" s="152"/>
      <c r="AB33" s="10"/>
      <c r="AC33" s="44" t="s">
        <v>67</v>
      </c>
      <c r="AD33" s="11" t="s">
        <v>70</v>
      </c>
      <c r="AE33" s="8"/>
      <c r="AF33" s="65">
        <v>0</v>
      </c>
      <c r="AG33" s="70">
        <v>0</v>
      </c>
      <c r="AH33" s="287" t="s">
        <v>120</v>
      </c>
      <c r="AI33" s="65">
        <v>0</v>
      </c>
      <c r="AJ33" s="70">
        <v>0</v>
      </c>
      <c r="AK33" s="16">
        <f t="shared" ref="AK33" si="304">AF33*AG33+AI33*AJ33</f>
        <v>0</v>
      </c>
      <c r="AL33" s="13">
        <f t="shared" ref="AL33:AL35" si="305">IF(AG$113=0,0,AK33/AG$113)</f>
        <v>0</v>
      </c>
      <c r="AM33" s="13">
        <f t="shared" ref="AM33:AM35" si="306">(AL33*AI$2)</f>
        <v>0</v>
      </c>
      <c r="AN33" s="13"/>
      <c r="AO33" s="152"/>
      <c r="AP33" s="10"/>
      <c r="AQ33" s="44" t="s">
        <v>67</v>
      </c>
      <c r="AR33" s="11" t="s">
        <v>70</v>
      </c>
      <c r="AS33" s="8"/>
      <c r="AT33" s="65">
        <v>0</v>
      </c>
      <c r="AU33" s="70">
        <v>0</v>
      </c>
      <c r="AV33" s="287" t="s">
        <v>120</v>
      </c>
      <c r="AW33" s="65">
        <v>0</v>
      </c>
      <c r="AX33" s="70">
        <v>0</v>
      </c>
      <c r="AY33" s="16">
        <f t="shared" ref="AY33" si="307">AT33*AU33+AW33*AX33</f>
        <v>0</v>
      </c>
      <c r="AZ33" s="13">
        <f t="shared" ref="AZ33:AZ35" si="308">IF(AU$113=0,0,AY33/AU$113)</f>
        <v>0</v>
      </c>
      <c r="BA33" s="13">
        <f t="shared" ref="BA33:BA35" si="309">(AZ33*AW$2)</f>
        <v>0</v>
      </c>
      <c r="BB33" s="13"/>
      <c r="BC33" s="152"/>
      <c r="BD33" s="10"/>
      <c r="BE33" s="44" t="s">
        <v>67</v>
      </c>
      <c r="BF33" s="11" t="s">
        <v>70</v>
      </c>
      <c r="BG33" s="8"/>
      <c r="BH33" s="65">
        <v>0</v>
      </c>
      <c r="BI33" s="70">
        <v>0</v>
      </c>
      <c r="BJ33" s="287" t="s">
        <v>120</v>
      </c>
      <c r="BK33" s="65">
        <v>0</v>
      </c>
      <c r="BL33" s="70">
        <v>0</v>
      </c>
      <c r="BM33" s="16">
        <f t="shared" ref="BM33" si="310">BH33*BI33+BK33*BL33</f>
        <v>0</v>
      </c>
      <c r="BN33" s="13">
        <f t="shared" ref="BN33:BN35" si="311">IF(BI$113=0,0,BM33/BI$113)</f>
        <v>0</v>
      </c>
      <c r="BO33" s="13">
        <f t="shared" ref="BO33:BO35" si="312">(BN33*BK$2)</f>
        <v>0</v>
      </c>
      <c r="BP33" s="13"/>
      <c r="BQ33" s="152"/>
      <c r="BR33" s="10"/>
      <c r="BS33" s="44" t="s">
        <v>67</v>
      </c>
      <c r="BT33" s="11" t="s">
        <v>70</v>
      </c>
      <c r="BU33" s="8"/>
      <c r="BV33" s="65">
        <v>0</v>
      </c>
      <c r="BW33" s="70">
        <v>0</v>
      </c>
      <c r="BX33" s="287" t="s">
        <v>120</v>
      </c>
      <c r="BY33" s="65">
        <v>0</v>
      </c>
      <c r="BZ33" s="70">
        <v>0</v>
      </c>
      <c r="CA33" s="16">
        <f t="shared" ref="CA33" si="313">BV33*BW33+BY33*BZ33</f>
        <v>0</v>
      </c>
      <c r="CB33" s="13">
        <f t="shared" ref="CB33:CB35" si="314">IF(BW$113=0,0,CA33/BW$113)</f>
        <v>0</v>
      </c>
      <c r="CC33" s="13">
        <f t="shared" ref="CC33:CC35" si="315">(CB33*BY$2)</f>
        <v>0</v>
      </c>
      <c r="CD33" s="13"/>
      <c r="CE33" s="152"/>
      <c r="CF33" s="10"/>
      <c r="CG33" s="44" t="s">
        <v>67</v>
      </c>
      <c r="CH33" s="11" t="s">
        <v>70</v>
      </c>
      <c r="CI33" s="8"/>
      <c r="CJ33" s="65">
        <v>0</v>
      </c>
      <c r="CK33" s="70">
        <v>0</v>
      </c>
      <c r="CL33" s="287" t="s">
        <v>120</v>
      </c>
      <c r="CM33" s="65">
        <v>0</v>
      </c>
      <c r="CN33" s="70">
        <v>0</v>
      </c>
      <c r="CO33" s="16">
        <f t="shared" ref="CO33" si="316">CJ33*CK33+CM33*CN33</f>
        <v>0</v>
      </c>
      <c r="CP33" s="13">
        <f t="shared" ref="CP33:CP35" si="317">IF(CK$113=0,0,CO33/CK$113)</f>
        <v>0</v>
      </c>
      <c r="CQ33" s="13">
        <f t="shared" ref="CQ33:CQ35" si="318">(CP33*CM$2)</f>
        <v>0</v>
      </c>
      <c r="CR33" s="13"/>
      <c r="CS33" s="152"/>
      <c r="CT33" s="10"/>
      <c r="CU33" s="44" t="s">
        <v>67</v>
      </c>
      <c r="CV33" s="11" t="s">
        <v>70</v>
      </c>
      <c r="CW33" s="8"/>
      <c r="CX33" s="65">
        <v>0</v>
      </c>
      <c r="CY33" s="70">
        <v>0</v>
      </c>
      <c r="CZ33" s="287" t="s">
        <v>120</v>
      </c>
      <c r="DA33" s="65">
        <v>0</v>
      </c>
      <c r="DB33" s="70">
        <v>0</v>
      </c>
      <c r="DC33" s="16">
        <f t="shared" ref="DC33" si="319">CX33*CY33+DA33*DB33</f>
        <v>0</v>
      </c>
      <c r="DD33" s="13">
        <f t="shared" ref="DD33:DD35" si="320">IF(CY$113=0,0,DC33/CY$113)</f>
        <v>0</v>
      </c>
      <c r="DE33" s="13">
        <f t="shared" ref="DE33:DE35" si="321">(DD33*DA$2)</f>
        <v>0</v>
      </c>
      <c r="DF33" s="13"/>
      <c r="DG33" s="152"/>
      <c r="DH33" s="10"/>
      <c r="DI33" s="44" t="s">
        <v>67</v>
      </c>
      <c r="DJ33" s="11" t="s">
        <v>70</v>
      </c>
      <c r="DK33" s="8"/>
      <c r="DL33" s="65">
        <v>0</v>
      </c>
      <c r="DM33" s="70">
        <v>0</v>
      </c>
      <c r="DN33" s="287" t="s">
        <v>120</v>
      </c>
      <c r="DO33" s="65">
        <v>0</v>
      </c>
      <c r="DP33" s="70">
        <v>0</v>
      </c>
      <c r="DQ33" s="16">
        <f t="shared" ref="DQ33" si="322">DL33*DM33+DO33*DP33</f>
        <v>0</v>
      </c>
      <c r="DR33" s="13">
        <f t="shared" ref="DR33:DR35" si="323">IF(DM$113=0,0,DQ33/DM$113)</f>
        <v>0</v>
      </c>
      <c r="DS33" s="13">
        <f t="shared" ref="DS33:DS35" si="324">(DR33*DO$2)</f>
        <v>0</v>
      </c>
      <c r="DT33" s="13"/>
      <c r="DU33" s="152"/>
      <c r="DV33" s="10"/>
      <c r="DW33" s="44" t="s">
        <v>67</v>
      </c>
      <c r="DX33" s="11" t="s">
        <v>70</v>
      </c>
      <c r="DY33" s="8"/>
      <c r="DZ33" s="65">
        <v>0</v>
      </c>
      <c r="EA33" s="70">
        <v>0</v>
      </c>
      <c r="EB33" s="287" t="s">
        <v>120</v>
      </c>
      <c r="EC33" s="65">
        <v>0</v>
      </c>
      <c r="ED33" s="70">
        <v>0</v>
      </c>
      <c r="EE33" s="16">
        <f t="shared" ref="EE33" si="325">DZ33*EA33+EC33*ED33</f>
        <v>0</v>
      </c>
      <c r="EF33" s="13">
        <f t="shared" ref="EF33:EF35" si="326">IF(EA$113=0,0,EE33/EA$113)</f>
        <v>0</v>
      </c>
      <c r="EG33" s="13">
        <f t="shared" ref="EG33:EG35" si="327">(EF33*EC$2)</f>
        <v>0</v>
      </c>
      <c r="EH33" s="13"/>
      <c r="EI33" s="152"/>
      <c r="EJ33" s="10"/>
      <c r="EK33" s="44" t="s">
        <v>76</v>
      </c>
      <c r="EL33" s="11" t="str">
        <f>$B$56</f>
        <v>special component / blind</v>
      </c>
      <c r="EM33" s="14">
        <f t="shared" si="303"/>
        <v>0</v>
      </c>
      <c r="EO33" s="30"/>
      <c r="EP33" s="146"/>
      <c r="EQ33" s="765"/>
      <c r="ER33" s="116">
        <f t="shared" si="300"/>
        <v>0</v>
      </c>
      <c r="ES33" s="81">
        <f t="shared" si="204"/>
        <v>0</v>
      </c>
      <c r="ET33" s="280">
        <v>0</v>
      </c>
      <c r="EU33" s="9" t="s">
        <v>233</v>
      </c>
      <c r="EV33" s="581">
        <f t="shared" si="169"/>
        <v>0</v>
      </c>
      <c r="EW33" s="579">
        <f t="shared" si="127"/>
        <v>0</v>
      </c>
      <c r="EX33" s="582">
        <f t="shared" si="205"/>
        <v>0</v>
      </c>
      <c r="EY33" s="574"/>
      <c r="EZ33" s="575"/>
      <c r="FA33" s="567"/>
      <c r="FC33" s="46" t="s">
        <v>585</v>
      </c>
      <c r="FD33" s="72" t="s">
        <v>42</v>
      </c>
      <c r="FE33" s="141">
        <v>0</v>
      </c>
      <c r="FF33" s="141">
        <v>0</v>
      </c>
      <c r="FG33" s="142">
        <v>0</v>
      </c>
      <c r="FH33" s="9" t="s">
        <v>125</v>
      </c>
      <c r="FI33" s="122">
        <f t="shared" si="301"/>
        <v>0</v>
      </c>
      <c r="FJ33" s="602">
        <v>0</v>
      </c>
      <c r="FK33" s="604">
        <f t="shared" si="302"/>
        <v>0</v>
      </c>
      <c r="FL33" s="590"/>
      <c r="FM33" s="569"/>
      <c r="FN33" s="607"/>
      <c r="FO33" s="127"/>
      <c r="FP33" s="135"/>
      <c r="FQ33" s="522"/>
      <c r="FR33" s="61"/>
      <c r="FS33" s="567"/>
    </row>
    <row r="34" spans="1:175" x14ac:dyDescent="0.25">
      <c r="A34" s="44" t="s">
        <v>65</v>
      </c>
      <c r="B34" s="11" t="s">
        <v>64</v>
      </c>
      <c r="C34" s="8"/>
      <c r="D34" s="942"/>
      <c r="E34" s="942"/>
      <c r="F34" s="942"/>
      <c r="G34" s="65">
        <v>0</v>
      </c>
      <c r="H34" s="70">
        <v>0</v>
      </c>
      <c r="I34" s="16">
        <f>G34*H34</f>
        <v>0</v>
      </c>
      <c r="J34" s="13">
        <f>IF(E$113=0,0,I34/E$113)</f>
        <v>0</v>
      </c>
      <c r="K34" s="13">
        <f>(J34*G$2)</f>
        <v>0</v>
      </c>
      <c r="L34" s="13"/>
      <c r="M34" s="152"/>
      <c r="N34" s="10"/>
      <c r="O34" s="44" t="s">
        <v>65</v>
      </c>
      <c r="P34" s="11" t="s">
        <v>64</v>
      </c>
      <c r="Q34" s="8"/>
      <c r="R34" s="942"/>
      <c r="S34" s="942"/>
      <c r="T34" s="942"/>
      <c r="U34" s="65">
        <v>0</v>
      </c>
      <c r="V34" s="70">
        <v>0</v>
      </c>
      <c r="W34" s="16">
        <f>U34*V34</f>
        <v>0</v>
      </c>
      <c r="X34" s="13">
        <f>IF(S$113=0,0,W34/S$113)</f>
        <v>0</v>
      </c>
      <c r="Y34" s="13">
        <f>(X34*U$2)</f>
        <v>0</v>
      </c>
      <c r="Z34" s="13"/>
      <c r="AA34" s="152"/>
      <c r="AB34" s="10"/>
      <c r="AC34" s="44" t="s">
        <v>65</v>
      </c>
      <c r="AD34" s="11" t="s">
        <v>64</v>
      </c>
      <c r="AE34" s="8"/>
      <c r="AF34" s="942"/>
      <c r="AG34" s="942"/>
      <c r="AH34" s="942"/>
      <c r="AI34" s="65">
        <v>0</v>
      </c>
      <c r="AJ34" s="70">
        <v>0</v>
      </c>
      <c r="AK34" s="16">
        <f t="shared" ref="AK34:AK35" si="328">AI34*AJ34</f>
        <v>0</v>
      </c>
      <c r="AL34" s="13">
        <f t="shared" si="305"/>
        <v>0</v>
      </c>
      <c r="AM34" s="13">
        <f t="shared" si="306"/>
        <v>0</v>
      </c>
      <c r="AN34" s="13"/>
      <c r="AO34" s="152"/>
      <c r="AP34" s="10"/>
      <c r="AQ34" s="44" t="s">
        <v>65</v>
      </c>
      <c r="AR34" s="11" t="s">
        <v>64</v>
      </c>
      <c r="AS34" s="8"/>
      <c r="AT34" s="942"/>
      <c r="AU34" s="942"/>
      <c r="AV34" s="942"/>
      <c r="AW34" s="65">
        <v>0</v>
      </c>
      <c r="AX34" s="70">
        <v>0</v>
      </c>
      <c r="AY34" s="16">
        <f t="shared" ref="AY34:AY35" si="329">AW34*AX34</f>
        <v>0</v>
      </c>
      <c r="AZ34" s="13">
        <f t="shared" si="308"/>
        <v>0</v>
      </c>
      <c r="BA34" s="13">
        <f t="shared" si="309"/>
        <v>0</v>
      </c>
      <c r="BB34" s="13"/>
      <c r="BC34" s="152"/>
      <c r="BD34" s="10"/>
      <c r="BE34" s="44" t="s">
        <v>65</v>
      </c>
      <c r="BF34" s="11" t="s">
        <v>64</v>
      </c>
      <c r="BG34" s="8"/>
      <c r="BH34" s="942"/>
      <c r="BI34" s="942"/>
      <c r="BJ34" s="942"/>
      <c r="BK34" s="65">
        <v>0</v>
      </c>
      <c r="BL34" s="70">
        <v>0</v>
      </c>
      <c r="BM34" s="16">
        <f t="shared" ref="BM34:BM35" si="330">BK34*BL34</f>
        <v>0</v>
      </c>
      <c r="BN34" s="13">
        <f t="shared" si="311"/>
        <v>0</v>
      </c>
      <c r="BO34" s="13">
        <f t="shared" si="312"/>
        <v>0</v>
      </c>
      <c r="BP34" s="13"/>
      <c r="BQ34" s="152"/>
      <c r="BR34" s="10"/>
      <c r="BS34" s="44" t="s">
        <v>65</v>
      </c>
      <c r="BT34" s="11" t="s">
        <v>64</v>
      </c>
      <c r="BU34" s="8"/>
      <c r="BV34" s="942"/>
      <c r="BW34" s="942"/>
      <c r="BX34" s="942"/>
      <c r="BY34" s="65">
        <v>0</v>
      </c>
      <c r="BZ34" s="70">
        <v>0</v>
      </c>
      <c r="CA34" s="16">
        <f t="shared" ref="CA34:CA35" si="331">BY34*BZ34</f>
        <v>0</v>
      </c>
      <c r="CB34" s="13">
        <f t="shared" si="314"/>
        <v>0</v>
      </c>
      <c r="CC34" s="13">
        <f t="shared" si="315"/>
        <v>0</v>
      </c>
      <c r="CD34" s="13"/>
      <c r="CE34" s="152"/>
      <c r="CF34" s="10"/>
      <c r="CG34" s="44" t="s">
        <v>65</v>
      </c>
      <c r="CH34" s="11" t="s">
        <v>64</v>
      </c>
      <c r="CI34" s="8"/>
      <c r="CJ34" s="942"/>
      <c r="CK34" s="942"/>
      <c r="CL34" s="942"/>
      <c r="CM34" s="65">
        <v>0</v>
      </c>
      <c r="CN34" s="70">
        <v>0</v>
      </c>
      <c r="CO34" s="16">
        <f t="shared" ref="CO34:CO35" si="332">CM34*CN34</f>
        <v>0</v>
      </c>
      <c r="CP34" s="13">
        <f t="shared" si="317"/>
        <v>0</v>
      </c>
      <c r="CQ34" s="13">
        <f t="shared" si="318"/>
        <v>0</v>
      </c>
      <c r="CR34" s="13"/>
      <c r="CS34" s="152"/>
      <c r="CT34" s="10"/>
      <c r="CU34" s="44" t="s">
        <v>65</v>
      </c>
      <c r="CV34" s="11" t="s">
        <v>64</v>
      </c>
      <c r="CW34" s="8"/>
      <c r="CX34" s="942"/>
      <c r="CY34" s="942"/>
      <c r="CZ34" s="942"/>
      <c r="DA34" s="65">
        <v>0</v>
      </c>
      <c r="DB34" s="70">
        <v>0</v>
      </c>
      <c r="DC34" s="16">
        <f t="shared" ref="DC34:DC35" si="333">DA34*DB34</f>
        <v>0</v>
      </c>
      <c r="DD34" s="13">
        <f t="shared" si="320"/>
        <v>0</v>
      </c>
      <c r="DE34" s="13">
        <f t="shared" si="321"/>
        <v>0</v>
      </c>
      <c r="DF34" s="13"/>
      <c r="DG34" s="152"/>
      <c r="DH34" s="10"/>
      <c r="DI34" s="44" t="s">
        <v>65</v>
      </c>
      <c r="DJ34" s="11" t="s">
        <v>64</v>
      </c>
      <c r="DK34" s="8"/>
      <c r="DL34" s="942"/>
      <c r="DM34" s="942"/>
      <c r="DN34" s="942"/>
      <c r="DO34" s="65">
        <v>0</v>
      </c>
      <c r="DP34" s="70">
        <v>0</v>
      </c>
      <c r="DQ34" s="16">
        <f t="shared" ref="DQ34:DQ35" si="334">DO34*DP34</f>
        <v>0</v>
      </c>
      <c r="DR34" s="13">
        <f t="shared" si="323"/>
        <v>0</v>
      </c>
      <c r="DS34" s="13">
        <f t="shared" si="324"/>
        <v>0</v>
      </c>
      <c r="DT34" s="13"/>
      <c r="DU34" s="152"/>
      <c r="DV34" s="10"/>
      <c r="DW34" s="44" t="s">
        <v>65</v>
      </c>
      <c r="DX34" s="11" t="s">
        <v>64</v>
      </c>
      <c r="DY34" s="8"/>
      <c r="DZ34" s="942"/>
      <c r="EA34" s="942"/>
      <c r="EB34" s="942"/>
      <c r="EC34" s="65">
        <v>0</v>
      </c>
      <c r="ED34" s="70">
        <v>0</v>
      </c>
      <c r="EE34" s="16">
        <f t="shared" ref="EE34:EE35" si="335">EC34*ED34</f>
        <v>0</v>
      </c>
      <c r="EF34" s="13">
        <f t="shared" si="326"/>
        <v>0</v>
      </c>
      <c r="EG34" s="13">
        <f t="shared" si="327"/>
        <v>0</v>
      </c>
      <c r="EH34" s="13"/>
      <c r="EI34" s="152"/>
      <c r="EJ34" s="10"/>
      <c r="EK34" s="44" t="s">
        <v>76</v>
      </c>
      <c r="EL34" s="11" t="str">
        <f>$B$57</f>
        <v>special component / blind</v>
      </c>
      <c r="EM34" s="14">
        <f t="shared" si="303"/>
        <v>0</v>
      </c>
      <c r="EO34" s="30"/>
      <c r="EP34" s="146"/>
      <c r="EQ34" s="765"/>
      <c r="ER34" s="116">
        <f t="shared" si="300"/>
        <v>0</v>
      </c>
      <c r="ES34" s="81">
        <f t="shared" si="204"/>
        <v>0</v>
      </c>
      <c r="ET34" s="280">
        <v>0</v>
      </c>
      <c r="EU34" s="9" t="s">
        <v>233</v>
      </c>
      <c r="EV34" s="581">
        <f t="shared" si="169"/>
        <v>0</v>
      </c>
      <c r="EW34" s="579">
        <f t="shared" si="127"/>
        <v>0</v>
      </c>
      <c r="EX34" s="582">
        <f t="shared" si="205"/>
        <v>0</v>
      </c>
      <c r="EY34" s="574"/>
      <c r="EZ34" s="575"/>
      <c r="FA34" s="567"/>
      <c r="FC34" s="46" t="s">
        <v>65</v>
      </c>
      <c r="FD34" s="72" t="s">
        <v>42</v>
      </c>
      <c r="FE34" s="141">
        <v>0</v>
      </c>
      <c r="FF34" s="141">
        <v>0</v>
      </c>
      <c r="FG34" s="142">
        <v>0</v>
      </c>
      <c r="FH34" s="9" t="s">
        <v>125</v>
      </c>
      <c r="FI34" s="122">
        <f t="shared" si="301"/>
        <v>0</v>
      </c>
      <c r="FJ34" s="602">
        <v>0</v>
      </c>
      <c r="FK34" s="604">
        <f t="shared" si="302"/>
        <v>0</v>
      </c>
      <c r="FL34" s="591">
        <f>FR133</f>
        <v>0</v>
      </c>
      <c r="FM34" s="575"/>
      <c r="FN34" s="610">
        <f>SUM(FK34:FK35)+FL34</f>
        <v>0</v>
      </c>
      <c r="FO34" s="127">
        <f>IF(FO$4=0,0,FN34/$FO$4)</f>
        <v>0</v>
      </c>
      <c r="FP34" s="135" t="s">
        <v>65</v>
      </c>
      <c r="FQ34" s="522">
        <f>EX17+EX29+EY29</f>
        <v>0</v>
      </c>
      <c r="FR34" s="496">
        <f>FN34</f>
        <v>0</v>
      </c>
      <c r="FS34" s="567">
        <f>SUM(FQ34:FR34)</f>
        <v>0</v>
      </c>
    </row>
    <row r="35" spans="1:175" x14ac:dyDescent="0.25">
      <c r="A35" s="44" t="s">
        <v>72</v>
      </c>
      <c r="B35" s="11" t="s">
        <v>71</v>
      </c>
      <c r="C35" s="8"/>
      <c r="D35" s="942"/>
      <c r="E35" s="942"/>
      <c r="F35" s="942"/>
      <c r="G35" s="65">
        <v>0</v>
      </c>
      <c r="H35" s="70">
        <v>0</v>
      </c>
      <c r="I35" s="16">
        <f>G35*H35</f>
        <v>0</v>
      </c>
      <c r="J35" s="13">
        <f>IF(E$113=0,0,I35/E$113)</f>
        <v>0</v>
      </c>
      <c r="K35" s="13">
        <f>(J35*G$2)</f>
        <v>0</v>
      </c>
      <c r="L35" s="13"/>
      <c r="M35" s="152"/>
      <c r="N35" s="10"/>
      <c r="O35" s="44" t="s">
        <v>72</v>
      </c>
      <c r="P35" s="11" t="s">
        <v>71</v>
      </c>
      <c r="Q35" s="8"/>
      <c r="R35" s="942"/>
      <c r="S35" s="942"/>
      <c r="T35" s="942"/>
      <c r="U35" s="65">
        <v>0</v>
      </c>
      <c r="V35" s="70">
        <v>0</v>
      </c>
      <c r="W35" s="16">
        <f>U35*V35</f>
        <v>0</v>
      </c>
      <c r="X35" s="13">
        <f>IF(S$113=0,0,W35/S$113)</f>
        <v>0</v>
      </c>
      <c r="Y35" s="13">
        <f>(X35*U$2)</f>
        <v>0</v>
      </c>
      <c r="Z35" s="13"/>
      <c r="AA35" s="152"/>
      <c r="AB35" s="10"/>
      <c r="AC35" s="44" t="s">
        <v>72</v>
      </c>
      <c r="AD35" s="11" t="s">
        <v>71</v>
      </c>
      <c r="AE35" s="8"/>
      <c r="AF35" s="942"/>
      <c r="AG35" s="942"/>
      <c r="AH35" s="942"/>
      <c r="AI35" s="65">
        <v>0</v>
      </c>
      <c r="AJ35" s="70">
        <v>0</v>
      </c>
      <c r="AK35" s="16">
        <f t="shared" si="328"/>
        <v>0</v>
      </c>
      <c r="AL35" s="13">
        <f t="shared" si="305"/>
        <v>0</v>
      </c>
      <c r="AM35" s="13">
        <f t="shared" si="306"/>
        <v>0</v>
      </c>
      <c r="AN35" s="13"/>
      <c r="AO35" s="152"/>
      <c r="AP35" s="10"/>
      <c r="AQ35" s="44" t="s">
        <v>72</v>
      </c>
      <c r="AR35" s="11" t="s">
        <v>71</v>
      </c>
      <c r="AS35" s="8"/>
      <c r="AT35" s="942"/>
      <c r="AU35" s="942"/>
      <c r="AV35" s="942"/>
      <c r="AW35" s="65">
        <v>0</v>
      </c>
      <c r="AX35" s="70">
        <v>0</v>
      </c>
      <c r="AY35" s="16">
        <f t="shared" si="329"/>
        <v>0</v>
      </c>
      <c r="AZ35" s="13">
        <f t="shared" si="308"/>
        <v>0</v>
      </c>
      <c r="BA35" s="13">
        <f t="shared" si="309"/>
        <v>0</v>
      </c>
      <c r="BB35" s="13"/>
      <c r="BC35" s="152"/>
      <c r="BD35" s="10"/>
      <c r="BE35" s="44" t="s">
        <v>72</v>
      </c>
      <c r="BF35" s="11" t="s">
        <v>71</v>
      </c>
      <c r="BG35" s="8"/>
      <c r="BH35" s="942"/>
      <c r="BI35" s="942"/>
      <c r="BJ35" s="942"/>
      <c r="BK35" s="65">
        <v>0</v>
      </c>
      <c r="BL35" s="70">
        <v>0</v>
      </c>
      <c r="BM35" s="16">
        <f t="shared" si="330"/>
        <v>0</v>
      </c>
      <c r="BN35" s="13">
        <f t="shared" si="311"/>
        <v>0</v>
      </c>
      <c r="BO35" s="13">
        <f t="shared" si="312"/>
        <v>0</v>
      </c>
      <c r="BP35" s="13"/>
      <c r="BQ35" s="152"/>
      <c r="BR35" s="10"/>
      <c r="BS35" s="44" t="s">
        <v>72</v>
      </c>
      <c r="BT35" s="11" t="s">
        <v>71</v>
      </c>
      <c r="BU35" s="8"/>
      <c r="BV35" s="942"/>
      <c r="BW35" s="942"/>
      <c r="BX35" s="942"/>
      <c r="BY35" s="65">
        <v>0</v>
      </c>
      <c r="BZ35" s="70">
        <v>0</v>
      </c>
      <c r="CA35" s="16">
        <f t="shared" si="331"/>
        <v>0</v>
      </c>
      <c r="CB35" s="13">
        <f t="shared" si="314"/>
        <v>0</v>
      </c>
      <c r="CC35" s="13">
        <f t="shared" si="315"/>
        <v>0</v>
      </c>
      <c r="CD35" s="13"/>
      <c r="CE35" s="152"/>
      <c r="CF35" s="10"/>
      <c r="CG35" s="44" t="s">
        <v>72</v>
      </c>
      <c r="CH35" s="11" t="s">
        <v>71</v>
      </c>
      <c r="CI35" s="8"/>
      <c r="CJ35" s="942"/>
      <c r="CK35" s="942"/>
      <c r="CL35" s="942"/>
      <c r="CM35" s="65">
        <v>0</v>
      </c>
      <c r="CN35" s="70">
        <v>0</v>
      </c>
      <c r="CO35" s="16">
        <f t="shared" si="332"/>
        <v>0</v>
      </c>
      <c r="CP35" s="13">
        <f t="shared" si="317"/>
        <v>0</v>
      </c>
      <c r="CQ35" s="13">
        <f t="shared" si="318"/>
        <v>0</v>
      </c>
      <c r="CR35" s="13"/>
      <c r="CS35" s="152"/>
      <c r="CT35" s="10"/>
      <c r="CU35" s="44" t="s">
        <v>72</v>
      </c>
      <c r="CV35" s="11" t="s">
        <v>71</v>
      </c>
      <c r="CW35" s="8"/>
      <c r="CX35" s="942"/>
      <c r="CY35" s="942"/>
      <c r="CZ35" s="942"/>
      <c r="DA35" s="65">
        <v>0</v>
      </c>
      <c r="DB35" s="70">
        <v>0</v>
      </c>
      <c r="DC35" s="16">
        <f t="shared" si="333"/>
        <v>0</v>
      </c>
      <c r="DD35" s="13">
        <f t="shared" si="320"/>
        <v>0</v>
      </c>
      <c r="DE35" s="13">
        <f t="shared" si="321"/>
        <v>0</v>
      </c>
      <c r="DF35" s="13"/>
      <c r="DG35" s="152"/>
      <c r="DH35" s="10"/>
      <c r="DI35" s="44" t="s">
        <v>72</v>
      </c>
      <c r="DJ35" s="11" t="s">
        <v>71</v>
      </c>
      <c r="DK35" s="8"/>
      <c r="DL35" s="942"/>
      <c r="DM35" s="942"/>
      <c r="DN35" s="942"/>
      <c r="DO35" s="65">
        <v>0</v>
      </c>
      <c r="DP35" s="70">
        <v>0</v>
      </c>
      <c r="DQ35" s="16">
        <f t="shared" si="334"/>
        <v>0</v>
      </c>
      <c r="DR35" s="13">
        <f t="shared" si="323"/>
        <v>0</v>
      </c>
      <c r="DS35" s="13">
        <f t="shared" si="324"/>
        <v>0</v>
      </c>
      <c r="DT35" s="13"/>
      <c r="DU35" s="152"/>
      <c r="DV35" s="10"/>
      <c r="DW35" s="44" t="s">
        <v>72</v>
      </c>
      <c r="DX35" s="11" t="s">
        <v>71</v>
      </c>
      <c r="DY35" s="8"/>
      <c r="DZ35" s="942"/>
      <c r="EA35" s="942"/>
      <c r="EB35" s="942"/>
      <c r="EC35" s="65">
        <v>0</v>
      </c>
      <c r="ED35" s="70">
        <v>0</v>
      </c>
      <c r="EE35" s="16">
        <f t="shared" si="335"/>
        <v>0</v>
      </c>
      <c r="EF35" s="13">
        <f t="shared" si="326"/>
        <v>0</v>
      </c>
      <c r="EG35" s="13">
        <f t="shared" si="327"/>
        <v>0</v>
      </c>
      <c r="EH35" s="13"/>
      <c r="EI35" s="152"/>
      <c r="EJ35" s="10"/>
      <c r="EK35" s="44" t="s">
        <v>76</v>
      </c>
      <c r="EL35" s="11" t="str">
        <f>$B$58</f>
        <v>special component / blind</v>
      </c>
      <c r="EM35" s="14">
        <f t="shared" si="303"/>
        <v>0</v>
      </c>
      <c r="EO35" s="30"/>
      <c r="EP35" s="146"/>
      <c r="EQ35" s="765"/>
      <c r="ER35" s="116">
        <f t="shared" si="300"/>
        <v>0</v>
      </c>
      <c r="ES35" s="81">
        <f t="shared" si="204"/>
        <v>0</v>
      </c>
      <c r="ET35" s="280">
        <v>0</v>
      </c>
      <c r="EU35" s="9" t="s">
        <v>233</v>
      </c>
      <c r="EV35" s="581">
        <f t="shared" si="169"/>
        <v>0</v>
      </c>
      <c r="EW35" s="579">
        <f t="shared" si="127"/>
        <v>0</v>
      </c>
      <c r="EX35" s="582">
        <f t="shared" si="205"/>
        <v>0</v>
      </c>
      <c r="EY35" s="574"/>
      <c r="EZ35" s="575"/>
      <c r="FA35" s="567"/>
      <c r="FC35" s="46" t="s">
        <v>65</v>
      </c>
      <c r="FD35" s="72" t="s">
        <v>42</v>
      </c>
      <c r="FE35" s="141">
        <v>0</v>
      </c>
      <c r="FF35" s="141">
        <v>0</v>
      </c>
      <c r="FG35" s="142">
        <v>0</v>
      </c>
      <c r="FH35" s="9" t="s">
        <v>125</v>
      </c>
      <c r="FI35" s="122">
        <f t="shared" si="301"/>
        <v>0</v>
      </c>
      <c r="FJ35" s="602">
        <v>0</v>
      </c>
      <c r="FK35" s="604">
        <f t="shared" si="302"/>
        <v>0</v>
      </c>
      <c r="FL35" s="590"/>
      <c r="FM35" s="569"/>
      <c r="FN35" s="607"/>
      <c r="FO35" s="127"/>
      <c r="FP35" s="135"/>
      <c r="FQ35" s="522"/>
      <c r="FR35" s="61"/>
      <c r="FS35" s="567"/>
    </row>
    <row r="36" spans="1:175" x14ac:dyDescent="0.25">
      <c r="A36" s="45"/>
      <c r="B36" s="93"/>
      <c r="C36" s="941"/>
      <c r="D36" s="942" t="s">
        <v>20</v>
      </c>
      <c r="E36" s="942" t="s">
        <v>37</v>
      </c>
      <c r="F36" s="942" t="s">
        <v>37</v>
      </c>
      <c r="G36" s="288"/>
      <c r="H36" s="289"/>
      <c r="I36" s="14"/>
      <c r="J36" s="14"/>
      <c r="K36" s="14"/>
      <c r="L36" s="14"/>
      <c r="M36" s="153"/>
      <c r="N36" s="15"/>
      <c r="O36" s="45"/>
      <c r="P36" s="93"/>
      <c r="Q36" s="941"/>
      <c r="R36" s="942" t="s">
        <v>20</v>
      </c>
      <c r="S36" s="942" t="s">
        <v>37</v>
      </c>
      <c r="T36" s="942" t="s">
        <v>37</v>
      </c>
      <c r="U36" s="288"/>
      <c r="V36" s="289"/>
      <c r="W36" s="14"/>
      <c r="X36" s="14"/>
      <c r="Y36" s="14"/>
      <c r="Z36" s="14"/>
      <c r="AA36" s="153"/>
      <c r="AB36" s="15"/>
      <c r="AC36" s="45"/>
      <c r="AD36" s="93"/>
      <c r="AE36" s="941"/>
      <c r="AF36" s="942" t="s">
        <v>20</v>
      </c>
      <c r="AG36" s="942" t="s">
        <v>37</v>
      </c>
      <c r="AH36" s="942" t="s">
        <v>37</v>
      </c>
      <c r="AI36" s="288"/>
      <c r="AJ36" s="289"/>
      <c r="AK36" s="14"/>
      <c r="AL36" s="14"/>
      <c r="AM36" s="14"/>
      <c r="AN36" s="14"/>
      <c r="AO36" s="153"/>
      <c r="AP36" s="15"/>
      <c r="AQ36" s="45"/>
      <c r="AR36" s="93"/>
      <c r="AS36" s="941"/>
      <c r="AT36" s="942" t="s">
        <v>20</v>
      </c>
      <c r="AU36" s="942" t="s">
        <v>37</v>
      </c>
      <c r="AV36" s="942" t="s">
        <v>37</v>
      </c>
      <c r="AW36" s="288"/>
      <c r="AX36" s="289"/>
      <c r="AY36" s="14"/>
      <c r="AZ36" s="14"/>
      <c r="BA36" s="14"/>
      <c r="BB36" s="14"/>
      <c r="BC36" s="153"/>
      <c r="BD36" s="15"/>
      <c r="BE36" s="45"/>
      <c r="BF36" s="93"/>
      <c r="BG36" s="941"/>
      <c r="BH36" s="942" t="s">
        <v>20</v>
      </c>
      <c r="BI36" s="942" t="s">
        <v>37</v>
      </c>
      <c r="BJ36" s="942" t="s">
        <v>37</v>
      </c>
      <c r="BK36" s="288"/>
      <c r="BL36" s="289"/>
      <c r="BM36" s="14"/>
      <c r="BN36" s="14"/>
      <c r="BO36" s="14"/>
      <c r="BP36" s="14"/>
      <c r="BQ36" s="153"/>
      <c r="BR36" s="15"/>
      <c r="BS36" s="45"/>
      <c r="BT36" s="93"/>
      <c r="BU36" s="941"/>
      <c r="BV36" s="942" t="s">
        <v>20</v>
      </c>
      <c r="BW36" s="942" t="s">
        <v>37</v>
      </c>
      <c r="BX36" s="942" t="s">
        <v>37</v>
      </c>
      <c r="BY36" s="288"/>
      <c r="BZ36" s="289"/>
      <c r="CA36" s="14"/>
      <c r="CB36" s="14"/>
      <c r="CC36" s="14"/>
      <c r="CD36" s="14"/>
      <c r="CE36" s="153"/>
      <c r="CF36" s="15"/>
      <c r="CG36" s="45"/>
      <c r="CH36" s="93"/>
      <c r="CI36" s="941"/>
      <c r="CJ36" s="942" t="s">
        <v>20</v>
      </c>
      <c r="CK36" s="942" t="s">
        <v>37</v>
      </c>
      <c r="CL36" s="942" t="s">
        <v>37</v>
      </c>
      <c r="CM36" s="288"/>
      <c r="CN36" s="289"/>
      <c r="CO36" s="14"/>
      <c r="CP36" s="14"/>
      <c r="CQ36" s="14"/>
      <c r="CR36" s="14"/>
      <c r="CS36" s="153"/>
      <c r="CT36" s="15"/>
      <c r="CU36" s="45"/>
      <c r="CV36" s="93"/>
      <c r="CW36" s="941"/>
      <c r="CX36" s="942" t="s">
        <v>20</v>
      </c>
      <c r="CY36" s="942" t="s">
        <v>37</v>
      </c>
      <c r="CZ36" s="942" t="s">
        <v>37</v>
      </c>
      <c r="DA36" s="288"/>
      <c r="DB36" s="289"/>
      <c r="DC36" s="14"/>
      <c r="DD36" s="14"/>
      <c r="DE36" s="14"/>
      <c r="DF36" s="14"/>
      <c r="DG36" s="153"/>
      <c r="DH36" s="15"/>
      <c r="DI36" s="45"/>
      <c r="DJ36" s="93"/>
      <c r="DK36" s="941"/>
      <c r="DL36" s="942" t="s">
        <v>20</v>
      </c>
      <c r="DM36" s="942" t="s">
        <v>37</v>
      </c>
      <c r="DN36" s="942" t="s">
        <v>37</v>
      </c>
      <c r="DO36" s="288"/>
      <c r="DP36" s="289"/>
      <c r="DQ36" s="14"/>
      <c r="DR36" s="14"/>
      <c r="DS36" s="14"/>
      <c r="DT36" s="14"/>
      <c r="DU36" s="153"/>
      <c r="DV36" s="15"/>
      <c r="DW36" s="45"/>
      <c r="DX36" s="93"/>
      <c r="DY36" s="941"/>
      <c r="DZ36" s="942" t="s">
        <v>20</v>
      </c>
      <c r="EA36" s="942" t="s">
        <v>37</v>
      </c>
      <c r="EB36" s="942" t="s">
        <v>37</v>
      </c>
      <c r="EC36" s="288"/>
      <c r="ED36" s="289"/>
      <c r="EE36" s="14"/>
      <c r="EF36" s="14"/>
      <c r="EG36" s="14"/>
      <c r="EH36" s="14"/>
      <c r="EI36" s="153"/>
      <c r="EJ36" s="15"/>
      <c r="EK36" s="44" t="s">
        <v>76</v>
      </c>
      <c r="EL36" s="11" t="str">
        <f>$B$59</f>
        <v>special component / blind</v>
      </c>
      <c r="EM36" s="14">
        <f t="shared" si="303"/>
        <v>0</v>
      </c>
      <c r="EO36" s="30"/>
      <c r="EP36" s="146"/>
      <c r="EQ36" s="765"/>
      <c r="ER36" s="116">
        <f t="shared" si="300"/>
        <v>0</v>
      </c>
      <c r="ES36" s="81">
        <f t="shared" si="204"/>
        <v>0</v>
      </c>
      <c r="ET36" s="280">
        <v>0</v>
      </c>
      <c r="EU36" s="9" t="s">
        <v>233</v>
      </c>
      <c r="EV36" s="581">
        <f t="shared" si="169"/>
        <v>0</v>
      </c>
      <c r="EW36" s="579">
        <f t="shared" si="127"/>
        <v>0</v>
      </c>
      <c r="EX36" s="582">
        <f t="shared" si="205"/>
        <v>0</v>
      </c>
      <c r="EY36" s="574"/>
      <c r="EZ36" s="575"/>
      <c r="FA36" s="567"/>
      <c r="FC36" s="44" t="s">
        <v>76</v>
      </c>
      <c r="FD36" s="72" t="s">
        <v>42</v>
      </c>
      <c r="FE36" s="141">
        <v>0</v>
      </c>
      <c r="FF36" s="141">
        <v>0</v>
      </c>
      <c r="FG36" s="142">
        <v>0</v>
      </c>
      <c r="FH36" s="9" t="s">
        <v>125</v>
      </c>
      <c r="FI36" s="122">
        <f t="shared" si="301"/>
        <v>0</v>
      </c>
      <c r="FJ36" s="602">
        <v>0</v>
      </c>
      <c r="FK36" s="604">
        <f t="shared" si="302"/>
        <v>0</v>
      </c>
      <c r="FL36" s="591">
        <f>FR135</f>
        <v>0</v>
      </c>
      <c r="FM36" s="575"/>
      <c r="FN36" s="610">
        <f>SUM(FK36:FK37)+FL36</f>
        <v>0</v>
      </c>
      <c r="FO36" s="127">
        <f>IF(FO$4=0,0,FN36/$FO$4)</f>
        <v>0</v>
      </c>
      <c r="FP36" s="87" t="s">
        <v>76</v>
      </c>
      <c r="FQ36" s="522">
        <f>EY30+EX30+EX31+EX32+EX33+EX34+EX35+EX36+EX37</f>
        <v>0</v>
      </c>
      <c r="FR36" s="496">
        <f>FN36</f>
        <v>0</v>
      </c>
      <c r="FS36" s="567">
        <f>SUM(FQ36:FR36)</f>
        <v>0</v>
      </c>
    </row>
    <row r="37" spans="1:175" ht="13" thickBot="1" x14ac:dyDescent="0.3">
      <c r="A37" s="44" t="s">
        <v>72</v>
      </c>
      <c r="B37" s="11" t="s">
        <v>38</v>
      </c>
      <c r="C37" s="8"/>
      <c r="D37" s="71">
        <v>0</v>
      </c>
      <c r="E37" s="65">
        <v>0</v>
      </c>
      <c r="F37" s="65">
        <v>0</v>
      </c>
      <c r="G37" s="31">
        <v>1.4</v>
      </c>
      <c r="H37" s="70">
        <v>0</v>
      </c>
      <c r="I37" s="13">
        <f>D37*E37*F37*G37*H37/1000</f>
        <v>0</v>
      </c>
      <c r="J37" s="13">
        <f t="shared" ref="J37:J43" si="336">IF(E$113=0,0,I37/E$113)</f>
        <v>0</v>
      </c>
      <c r="K37" s="13">
        <f t="shared" ref="K37:K43" si="337">(J37*G$2)</f>
        <v>0</v>
      </c>
      <c r="L37" s="13"/>
      <c r="M37" s="152"/>
      <c r="N37" s="10"/>
      <c r="O37" s="44" t="s">
        <v>72</v>
      </c>
      <c r="P37" s="11" t="s">
        <v>38</v>
      </c>
      <c r="Q37" s="8"/>
      <c r="R37" s="71">
        <v>0</v>
      </c>
      <c r="S37" s="65">
        <v>0</v>
      </c>
      <c r="T37" s="65">
        <v>0</v>
      </c>
      <c r="U37" s="31">
        <v>1.4</v>
      </c>
      <c r="V37" s="70">
        <v>0</v>
      </c>
      <c r="W37" s="13">
        <f>R37*S37*T37*U37*V37/1000</f>
        <v>0</v>
      </c>
      <c r="X37" s="13">
        <f t="shared" ref="X37:X43" si="338">IF(S$113=0,0,W37/S$113)</f>
        <v>0</v>
      </c>
      <c r="Y37" s="13">
        <f t="shared" ref="Y37:Y43" si="339">(X37*U$2)</f>
        <v>0</v>
      </c>
      <c r="Z37" s="13"/>
      <c r="AA37" s="152"/>
      <c r="AB37" s="10"/>
      <c r="AC37" s="44" t="s">
        <v>72</v>
      </c>
      <c r="AD37" s="11" t="s">
        <v>38</v>
      </c>
      <c r="AE37" s="8"/>
      <c r="AF37" s="71">
        <v>0</v>
      </c>
      <c r="AG37" s="65">
        <v>0</v>
      </c>
      <c r="AH37" s="65">
        <v>0</v>
      </c>
      <c r="AI37" s="31">
        <v>1.4</v>
      </c>
      <c r="AJ37" s="70">
        <v>0</v>
      </c>
      <c r="AK37" s="13">
        <f t="shared" ref="AK37" si="340">AF37*AG37*AH37*AI37*AJ37/1000</f>
        <v>0</v>
      </c>
      <c r="AL37" s="13">
        <f t="shared" ref="AL37:AL43" si="341">IF(AG$113=0,0,AK37/AG$113)</f>
        <v>0</v>
      </c>
      <c r="AM37" s="13">
        <f t="shared" ref="AM37:AM43" si="342">(AL37*AI$2)</f>
        <v>0</v>
      </c>
      <c r="AN37" s="13"/>
      <c r="AO37" s="152"/>
      <c r="AP37" s="10"/>
      <c r="AQ37" s="44" t="s">
        <v>72</v>
      </c>
      <c r="AR37" s="11" t="s">
        <v>38</v>
      </c>
      <c r="AS37" s="8"/>
      <c r="AT37" s="71">
        <v>0</v>
      </c>
      <c r="AU37" s="65">
        <v>0</v>
      </c>
      <c r="AV37" s="65">
        <v>0</v>
      </c>
      <c r="AW37" s="31">
        <v>1.4</v>
      </c>
      <c r="AX37" s="70">
        <v>0</v>
      </c>
      <c r="AY37" s="13">
        <f t="shared" ref="AY37" si="343">AT37*AU37*AV37*AW37*AX37/1000</f>
        <v>0</v>
      </c>
      <c r="AZ37" s="13">
        <f t="shared" ref="AZ37:AZ43" si="344">IF(AU$113=0,0,AY37/AU$113)</f>
        <v>0</v>
      </c>
      <c r="BA37" s="13">
        <f t="shared" ref="BA37:BA43" si="345">(AZ37*AW$2)</f>
        <v>0</v>
      </c>
      <c r="BB37" s="13"/>
      <c r="BC37" s="152"/>
      <c r="BD37" s="10"/>
      <c r="BE37" s="44" t="s">
        <v>72</v>
      </c>
      <c r="BF37" s="11" t="s">
        <v>38</v>
      </c>
      <c r="BG37" s="8"/>
      <c r="BH37" s="71">
        <v>0</v>
      </c>
      <c r="BI37" s="65">
        <v>0</v>
      </c>
      <c r="BJ37" s="65">
        <v>0</v>
      </c>
      <c r="BK37" s="31">
        <v>1.4</v>
      </c>
      <c r="BL37" s="70">
        <v>0</v>
      </c>
      <c r="BM37" s="13">
        <f t="shared" ref="BM37" si="346">BH37*BI37*BJ37*BK37*BL37/1000</f>
        <v>0</v>
      </c>
      <c r="BN37" s="13">
        <f t="shared" ref="BN37:BN43" si="347">IF(BI$113=0,0,BM37/BI$113)</f>
        <v>0</v>
      </c>
      <c r="BO37" s="13">
        <f t="shared" ref="BO37:BO43" si="348">(BN37*BK$2)</f>
        <v>0</v>
      </c>
      <c r="BP37" s="13"/>
      <c r="BQ37" s="152"/>
      <c r="BR37" s="10"/>
      <c r="BS37" s="44" t="s">
        <v>72</v>
      </c>
      <c r="BT37" s="11" t="s">
        <v>38</v>
      </c>
      <c r="BU37" s="8"/>
      <c r="BV37" s="71">
        <v>0</v>
      </c>
      <c r="BW37" s="65">
        <v>0</v>
      </c>
      <c r="BX37" s="65">
        <v>0</v>
      </c>
      <c r="BY37" s="31">
        <v>1.4</v>
      </c>
      <c r="BZ37" s="70">
        <v>0</v>
      </c>
      <c r="CA37" s="13">
        <f t="shared" ref="CA37" si="349">BV37*BW37*BX37*BY37*BZ37/1000</f>
        <v>0</v>
      </c>
      <c r="CB37" s="13">
        <f t="shared" ref="CB37:CB43" si="350">IF(BW$113=0,0,CA37/BW$113)</f>
        <v>0</v>
      </c>
      <c r="CC37" s="13">
        <f t="shared" ref="CC37:CC43" si="351">(CB37*BY$2)</f>
        <v>0</v>
      </c>
      <c r="CD37" s="13"/>
      <c r="CE37" s="152"/>
      <c r="CF37" s="10"/>
      <c r="CG37" s="44" t="s">
        <v>72</v>
      </c>
      <c r="CH37" s="11" t="s">
        <v>38</v>
      </c>
      <c r="CI37" s="8"/>
      <c r="CJ37" s="71">
        <v>0</v>
      </c>
      <c r="CK37" s="65">
        <v>0</v>
      </c>
      <c r="CL37" s="65">
        <v>0</v>
      </c>
      <c r="CM37" s="31">
        <v>1.4</v>
      </c>
      <c r="CN37" s="70">
        <v>0</v>
      </c>
      <c r="CO37" s="13">
        <f t="shared" ref="CO37" si="352">CJ37*CK37*CL37*CM37*CN37/1000</f>
        <v>0</v>
      </c>
      <c r="CP37" s="13">
        <f t="shared" ref="CP37:CP43" si="353">IF(CK$113=0,0,CO37/CK$113)</f>
        <v>0</v>
      </c>
      <c r="CQ37" s="13">
        <f t="shared" ref="CQ37:CQ43" si="354">(CP37*CM$2)</f>
        <v>0</v>
      </c>
      <c r="CR37" s="13"/>
      <c r="CS37" s="152"/>
      <c r="CT37" s="10"/>
      <c r="CU37" s="44" t="s">
        <v>72</v>
      </c>
      <c r="CV37" s="11" t="s">
        <v>38</v>
      </c>
      <c r="CW37" s="8"/>
      <c r="CX37" s="71">
        <v>0</v>
      </c>
      <c r="CY37" s="65">
        <v>0</v>
      </c>
      <c r="CZ37" s="65">
        <v>0</v>
      </c>
      <c r="DA37" s="31">
        <v>1.4</v>
      </c>
      <c r="DB37" s="70">
        <v>0</v>
      </c>
      <c r="DC37" s="13">
        <f t="shared" ref="DC37" si="355">CX37*CY37*CZ37*DA37*DB37/1000</f>
        <v>0</v>
      </c>
      <c r="DD37" s="13">
        <f t="shared" ref="DD37:DD43" si="356">IF(CY$113=0,0,DC37/CY$113)</f>
        <v>0</v>
      </c>
      <c r="DE37" s="13">
        <f t="shared" ref="DE37:DE43" si="357">(DD37*DA$2)</f>
        <v>0</v>
      </c>
      <c r="DF37" s="13"/>
      <c r="DG37" s="152"/>
      <c r="DH37" s="10"/>
      <c r="DI37" s="44" t="s">
        <v>72</v>
      </c>
      <c r="DJ37" s="11" t="s">
        <v>38</v>
      </c>
      <c r="DK37" s="8"/>
      <c r="DL37" s="71">
        <v>0</v>
      </c>
      <c r="DM37" s="65">
        <v>0</v>
      </c>
      <c r="DN37" s="65">
        <v>0</v>
      </c>
      <c r="DO37" s="31">
        <v>1.4</v>
      </c>
      <c r="DP37" s="70">
        <v>0</v>
      </c>
      <c r="DQ37" s="13">
        <f t="shared" ref="DQ37" si="358">DL37*DM37*DN37*DO37*DP37/1000</f>
        <v>0</v>
      </c>
      <c r="DR37" s="13">
        <f t="shared" ref="DR37:DR43" si="359">IF(DM$113=0,0,DQ37/DM$113)</f>
        <v>0</v>
      </c>
      <c r="DS37" s="13">
        <f t="shared" ref="DS37:DS43" si="360">(DR37*DO$2)</f>
        <v>0</v>
      </c>
      <c r="DT37" s="13"/>
      <c r="DU37" s="152"/>
      <c r="DV37" s="10"/>
      <c r="DW37" s="44" t="s">
        <v>72</v>
      </c>
      <c r="DX37" s="11" t="s">
        <v>38</v>
      </c>
      <c r="DY37" s="8"/>
      <c r="DZ37" s="71">
        <v>0</v>
      </c>
      <c r="EA37" s="65">
        <v>0</v>
      </c>
      <c r="EB37" s="65">
        <v>0</v>
      </c>
      <c r="EC37" s="31">
        <v>1.4</v>
      </c>
      <c r="ED37" s="70">
        <v>0</v>
      </c>
      <c r="EE37" s="13">
        <f t="shared" ref="EE37" si="361">DZ37*EA37*EB37*EC37*ED37/1000</f>
        <v>0</v>
      </c>
      <c r="EF37" s="13">
        <f t="shared" ref="EF37:EF43" si="362">IF(EA$113=0,0,EE37/EA$113)</f>
        <v>0</v>
      </c>
      <c r="EG37" s="13">
        <f t="shared" ref="EG37:EG43" si="363">(EF37*EC$2)</f>
        <v>0</v>
      </c>
      <c r="EH37" s="13"/>
      <c r="EI37" s="152"/>
      <c r="EJ37" s="10"/>
      <c r="EK37" s="44" t="s">
        <v>76</v>
      </c>
      <c r="EL37" s="11" t="str">
        <f>$B$60</f>
        <v>special component / blind</v>
      </c>
      <c r="EM37" s="14">
        <f t="shared" si="303"/>
        <v>0</v>
      </c>
      <c r="EO37" s="30"/>
      <c r="EP37" s="146"/>
      <c r="EQ37" s="765"/>
      <c r="ER37" s="116">
        <f t="shared" si="300"/>
        <v>0</v>
      </c>
      <c r="ES37" s="81">
        <f t="shared" si="204"/>
        <v>0</v>
      </c>
      <c r="ET37" s="280">
        <v>0</v>
      </c>
      <c r="EU37" s="9" t="s">
        <v>233</v>
      </c>
      <c r="EV37" s="581">
        <f t="shared" si="169"/>
        <v>0</v>
      </c>
      <c r="EW37" s="579">
        <f t="shared" si="127"/>
        <v>0</v>
      </c>
      <c r="EX37" s="582">
        <f t="shared" si="205"/>
        <v>0</v>
      </c>
      <c r="EY37" s="574"/>
      <c r="EZ37" s="575"/>
      <c r="FA37" s="567"/>
      <c r="FC37" s="44" t="s">
        <v>76</v>
      </c>
      <c r="FD37" s="72" t="s">
        <v>42</v>
      </c>
      <c r="FE37" s="141">
        <v>0</v>
      </c>
      <c r="FF37" s="141">
        <v>0</v>
      </c>
      <c r="FG37" s="142">
        <v>0</v>
      </c>
      <c r="FH37" s="9" t="s">
        <v>125</v>
      </c>
      <c r="FI37" s="122">
        <f t="shared" si="301"/>
        <v>0</v>
      </c>
      <c r="FJ37" s="602">
        <v>0</v>
      </c>
      <c r="FK37" s="604">
        <f t="shared" si="302"/>
        <v>0</v>
      </c>
      <c r="FL37" s="592"/>
      <c r="FM37" s="573"/>
      <c r="FN37" s="607"/>
      <c r="FO37" s="127"/>
      <c r="FP37" s="87"/>
      <c r="FQ37" s="522"/>
      <c r="FR37" s="61"/>
      <c r="FS37" s="567"/>
    </row>
    <row r="38" spans="1:175" ht="13.5" thickTop="1" thickBot="1" x14ac:dyDescent="0.3">
      <c r="A38" s="44" t="s">
        <v>66</v>
      </c>
      <c r="B38" s="61" t="s">
        <v>740</v>
      </c>
      <c r="C38" s="8"/>
      <c r="D38" s="944"/>
      <c r="E38" s="30"/>
      <c r="F38" s="944"/>
      <c r="G38" s="65">
        <v>0</v>
      </c>
      <c r="H38" s="820"/>
      <c r="I38" s="13">
        <f>(G38*H38)</f>
        <v>0</v>
      </c>
      <c r="J38" s="13">
        <f t="shared" si="336"/>
        <v>0</v>
      </c>
      <c r="K38" s="13">
        <f t="shared" si="337"/>
        <v>0</v>
      </c>
      <c r="L38" s="13"/>
      <c r="M38" s="152"/>
      <c r="N38" s="10"/>
      <c r="O38" s="44" t="s">
        <v>66</v>
      </c>
      <c r="P38" s="61" t="s">
        <v>236</v>
      </c>
      <c r="Q38" s="8"/>
      <c r="R38" s="944"/>
      <c r="S38" s="30"/>
      <c r="T38" s="944"/>
      <c r="U38" s="65">
        <v>0</v>
      </c>
      <c r="V38" s="820"/>
      <c r="W38" s="13">
        <f>(U38*V38)</f>
        <v>0</v>
      </c>
      <c r="X38" s="13">
        <f t="shared" si="338"/>
        <v>0</v>
      </c>
      <c r="Y38" s="13">
        <f t="shared" si="339"/>
        <v>0</v>
      </c>
      <c r="Z38" s="13"/>
      <c r="AA38" s="152"/>
      <c r="AB38" s="10"/>
      <c r="AC38" s="44" t="s">
        <v>66</v>
      </c>
      <c r="AD38" s="61" t="s">
        <v>236</v>
      </c>
      <c r="AE38" s="8"/>
      <c r="AF38" s="944"/>
      <c r="AG38" s="30"/>
      <c r="AH38" s="944"/>
      <c r="AI38" s="65">
        <v>0</v>
      </c>
      <c r="AJ38" s="820"/>
      <c r="AK38" s="13">
        <f t="shared" ref="AK38:AK41" si="364">(AI38*AJ38)</f>
        <v>0</v>
      </c>
      <c r="AL38" s="13">
        <f t="shared" si="341"/>
        <v>0</v>
      </c>
      <c r="AM38" s="13">
        <f t="shared" si="342"/>
        <v>0</v>
      </c>
      <c r="AN38" s="13"/>
      <c r="AO38" s="152"/>
      <c r="AP38" s="10"/>
      <c r="AQ38" s="44" t="s">
        <v>66</v>
      </c>
      <c r="AR38" s="61" t="s">
        <v>236</v>
      </c>
      <c r="AS38" s="8"/>
      <c r="AT38" s="944"/>
      <c r="AU38" s="30"/>
      <c r="AV38" s="944"/>
      <c r="AW38" s="65">
        <v>0</v>
      </c>
      <c r="AX38" s="820"/>
      <c r="AY38" s="13">
        <f t="shared" ref="AY38:AY41" si="365">(AW38*AX38)</f>
        <v>0</v>
      </c>
      <c r="AZ38" s="13">
        <f t="shared" si="344"/>
        <v>0</v>
      </c>
      <c r="BA38" s="13">
        <f t="shared" si="345"/>
        <v>0</v>
      </c>
      <c r="BB38" s="13"/>
      <c r="BC38" s="152"/>
      <c r="BD38" s="10"/>
      <c r="BE38" s="44" t="s">
        <v>66</v>
      </c>
      <c r="BF38" s="61" t="s">
        <v>236</v>
      </c>
      <c r="BG38" s="8"/>
      <c r="BH38" s="944"/>
      <c r="BI38" s="30"/>
      <c r="BJ38" s="944"/>
      <c r="BK38" s="65">
        <v>0</v>
      </c>
      <c r="BL38" s="820"/>
      <c r="BM38" s="13">
        <f t="shared" ref="BM38:BM41" si="366">(BK38*BL38)</f>
        <v>0</v>
      </c>
      <c r="BN38" s="13">
        <f t="shared" si="347"/>
        <v>0</v>
      </c>
      <c r="BO38" s="13">
        <f t="shared" si="348"/>
        <v>0</v>
      </c>
      <c r="BP38" s="13"/>
      <c r="BQ38" s="152"/>
      <c r="BR38" s="10"/>
      <c r="BS38" s="44" t="s">
        <v>66</v>
      </c>
      <c r="BT38" s="61" t="s">
        <v>236</v>
      </c>
      <c r="BU38" s="8"/>
      <c r="BV38" s="944"/>
      <c r="BW38" s="30"/>
      <c r="BX38" s="944"/>
      <c r="BY38" s="65">
        <v>0</v>
      </c>
      <c r="BZ38" s="820"/>
      <c r="CA38" s="13">
        <f t="shared" ref="CA38:CA41" si="367">(BY38*BZ38)</f>
        <v>0</v>
      </c>
      <c r="CB38" s="13">
        <f t="shared" si="350"/>
        <v>0</v>
      </c>
      <c r="CC38" s="13">
        <f t="shared" si="351"/>
        <v>0</v>
      </c>
      <c r="CD38" s="13"/>
      <c r="CE38" s="152"/>
      <c r="CF38" s="10"/>
      <c r="CG38" s="44" t="s">
        <v>66</v>
      </c>
      <c r="CH38" s="61" t="s">
        <v>236</v>
      </c>
      <c r="CI38" s="8"/>
      <c r="CJ38" s="944"/>
      <c r="CK38" s="30"/>
      <c r="CL38" s="944"/>
      <c r="CM38" s="65">
        <v>0</v>
      </c>
      <c r="CN38" s="820"/>
      <c r="CO38" s="13">
        <f t="shared" ref="CO38:CO41" si="368">(CM38*CN38)</f>
        <v>0</v>
      </c>
      <c r="CP38" s="13">
        <f t="shared" si="353"/>
        <v>0</v>
      </c>
      <c r="CQ38" s="13">
        <f t="shared" si="354"/>
        <v>0</v>
      </c>
      <c r="CR38" s="13"/>
      <c r="CS38" s="152"/>
      <c r="CT38" s="10"/>
      <c r="CU38" s="44" t="s">
        <v>66</v>
      </c>
      <c r="CV38" s="61" t="s">
        <v>236</v>
      </c>
      <c r="CW38" s="8"/>
      <c r="CX38" s="944"/>
      <c r="CY38" s="30"/>
      <c r="CZ38" s="944"/>
      <c r="DA38" s="65">
        <v>0</v>
      </c>
      <c r="DB38" s="820"/>
      <c r="DC38" s="13">
        <f t="shared" ref="DC38:DC41" si="369">(DA38*DB38)</f>
        <v>0</v>
      </c>
      <c r="DD38" s="13">
        <f t="shared" si="356"/>
        <v>0</v>
      </c>
      <c r="DE38" s="13">
        <f t="shared" si="357"/>
        <v>0</v>
      </c>
      <c r="DF38" s="13"/>
      <c r="DG38" s="152"/>
      <c r="DH38" s="10"/>
      <c r="DI38" s="44" t="s">
        <v>66</v>
      </c>
      <c r="DJ38" s="61" t="s">
        <v>236</v>
      </c>
      <c r="DK38" s="8"/>
      <c r="DL38" s="944"/>
      <c r="DM38" s="30"/>
      <c r="DN38" s="944"/>
      <c r="DO38" s="65">
        <v>0</v>
      </c>
      <c r="DP38" s="820"/>
      <c r="DQ38" s="13">
        <f t="shared" ref="DQ38:DQ41" si="370">(DO38*DP38)</f>
        <v>0</v>
      </c>
      <c r="DR38" s="13">
        <f t="shared" si="359"/>
        <v>0</v>
      </c>
      <c r="DS38" s="13">
        <f t="shared" si="360"/>
        <v>0</v>
      </c>
      <c r="DT38" s="13"/>
      <c r="DU38" s="152"/>
      <c r="DV38" s="10"/>
      <c r="DW38" s="44" t="s">
        <v>66</v>
      </c>
      <c r="DX38" s="61" t="s">
        <v>236</v>
      </c>
      <c r="DY38" s="8"/>
      <c r="DZ38" s="944"/>
      <c r="EA38" s="30"/>
      <c r="EB38" s="944"/>
      <c r="EC38" s="65">
        <v>0</v>
      </c>
      <c r="ED38" s="820"/>
      <c r="EE38" s="13">
        <f t="shared" ref="EE38:EE41" si="371">(EC38*ED38)</f>
        <v>0</v>
      </c>
      <c r="EF38" s="13">
        <f t="shared" si="362"/>
        <v>0</v>
      </c>
      <c r="EG38" s="13">
        <f t="shared" si="363"/>
        <v>0</v>
      </c>
      <c r="EH38" s="13"/>
      <c r="EI38" s="152"/>
      <c r="EJ38" s="10"/>
      <c r="EK38" s="44" t="s">
        <v>133</v>
      </c>
      <c r="EL38" s="11"/>
      <c r="EM38" s="14">
        <f>L61+Z61+AN61+BB61+BP61+CD61+CR61+DF61+DT61+EH61</f>
        <v>0</v>
      </c>
      <c r="EO38" s="30"/>
      <c r="EP38" s="146"/>
      <c r="EQ38" s="765"/>
      <c r="ER38" s="116">
        <f>IF(ER$4=0,0,EM38/ER$4)</f>
        <v>0</v>
      </c>
      <c r="ES38" s="81">
        <f t="shared" si="204"/>
        <v>0</v>
      </c>
      <c r="ET38" s="280">
        <v>0</v>
      </c>
      <c r="EU38" s="9" t="s">
        <v>233</v>
      </c>
      <c r="EV38" s="581">
        <f t="shared" si="169"/>
        <v>0</v>
      </c>
      <c r="EW38" s="579">
        <f t="shared" si="127"/>
        <v>0</v>
      </c>
      <c r="EX38" s="582">
        <f t="shared" si="205"/>
        <v>0</v>
      </c>
      <c r="EY38" s="574">
        <f>EZ140</f>
        <v>0</v>
      </c>
      <c r="EZ38" s="575"/>
      <c r="FA38" s="567"/>
      <c r="FC38" s="44" t="s">
        <v>133</v>
      </c>
      <c r="FD38" s="72" t="s">
        <v>42</v>
      </c>
      <c r="FE38" s="141">
        <v>0</v>
      </c>
      <c r="FF38" s="141">
        <v>0</v>
      </c>
      <c r="FG38" s="142">
        <v>0</v>
      </c>
      <c r="FH38" s="9" t="s">
        <v>125</v>
      </c>
      <c r="FI38" s="122">
        <f t="shared" si="301"/>
        <v>0</v>
      </c>
      <c r="FJ38" s="602">
        <v>0</v>
      </c>
      <c r="FK38" s="604">
        <f t="shared" si="302"/>
        <v>0</v>
      </c>
      <c r="FL38" s="591">
        <f>FR132</f>
        <v>0</v>
      </c>
      <c r="FM38" s="575"/>
      <c r="FN38" s="610">
        <f>SUM(FK38:FK39)+FL38</f>
        <v>0</v>
      </c>
      <c r="FO38" s="127">
        <f>IF(FO$4=0,0,FN38/$FO$4)</f>
        <v>0</v>
      </c>
      <c r="FP38" s="87" t="s">
        <v>133</v>
      </c>
      <c r="FQ38" s="522">
        <f>SUM(EX38:EY38)</f>
        <v>0</v>
      </c>
      <c r="FR38" s="496">
        <f>FN38</f>
        <v>0</v>
      </c>
      <c r="FS38" s="567">
        <f>SUM(FQ38:FR38)</f>
        <v>0</v>
      </c>
    </row>
    <row r="39" spans="1:175" ht="13" thickTop="1" x14ac:dyDescent="0.25">
      <c r="A39" s="44" t="s">
        <v>67</v>
      </c>
      <c r="B39" s="94" t="s">
        <v>237</v>
      </c>
      <c r="C39" s="8"/>
      <c r="D39" s="944"/>
      <c r="E39" s="30"/>
      <c r="F39" s="944"/>
      <c r="G39" s="65">
        <v>0</v>
      </c>
      <c r="H39" s="70">
        <v>0</v>
      </c>
      <c r="I39" s="13">
        <f>(G39*H39)</f>
        <v>0</v>
      </c>
      <c r="J39" s="13">
        <f t="shared" si="336"/>
        <v>0</v>
      </c>
      <c r="K39" s="13">
        <f t="shared" si="337"/>
        <v>0</v>
      </c>
      <c r="L39" s="13"/>
      <c r="M39" s="152"/>
      <c r="N39" s="10"/>
      <c r="O39" s="44" t="s">
        <v>67</v>
      </c>
      <c r="P39" s="94" t="s">
        <v>237</v>
      </c>
      <c r="Q39" s="8"/>
      <c r="R39" s="944"/>
      <c r="S39" s="30"/>
      <c r="T39" s="944"/>
      <c r="U39" s="65">
        <v>0</v>
      </c>
      <c r="V39" s="70">
        <v>0</v>
      </c>
      <c r="W39" s="13">
        <f>(U39*V39)</f>
        <v>0</v>
      </c>
      <c r="X39" s="13">
        <f t="shared" si="338"/>
        <v>0</v>
      </c>
      <c r="Y39" s="13">
        <f t="shared" si="339"/>
        <v>0</v>
      </c>
      <c r="Z39" s="13"/>
      <c r="AA39" s="152"/>
      <c r="AB39" s="10"/>
      <c r="AC39" s="44" t="s">
        <v>67</v>
      </c>
      <c r="AD39" s="94" t="s">
        <v>237</v>
      </c>
      <c r="AE39" s="8"/>
      <c r="AF39" s="944"/>
      <c r="AG39" s="30"/>
      <c r="AH39" s="944"/>
      <c r="AI39" s="65">
        <v>0</v>
      </c>
      <c r="AJ39" s="70">
        <v>0</v>
      </c>
      <c r="AK39" s="13">
        <f t="shared" si="364"/>
        <v>0</v>
      </c>
      <c r="AL39" s="13">
        <f t="shared" si="341"/>
        <v>0</v>
      </c>
      <c r="AM39" s="13">
        <f t="shared" si="342"/>
        <v>0</v>
      </c>
      <c r="AN39" s="13"/>
      <c r="AO39" s="152"/>
      <c r="AP39" s="10"/>
      <c r="AQ39" s="44" t="s">
        <v>67</v>
      </c>
      <c r="AR39" s="94" t="s">
        <v>237</v>
      </c>
      <c r="AS39" s="8"/>
      <c r="AT39" s="944"/>
      <c r="AU39" s="30"/>
      <c r="AV39" s="944"/>
      <c r="AW39" s="65">
        <v>0</v>
      </c>
      <c r="AX39" s="70">
        <v>0</v>
      </c>
      <c r="AY39" s="13">
        <f t="shared" si="365"/>
        <v>0</v>
      </c>
      <c r="AZ39" s="13">
        <f t="shared" si="344"/>
        <v>0</v>
      </c>
      <c r="BA39" s="13">
        <f t="shared" si="345"/>
        <v>0</v>
      </c>
      <c r="BB39" s="13"/>
      <c r="BC39" s="152"/>
      <c r="BD39" s="10"/>
      <c r="BE39" s="44" t="s">
        <v>67</v>
      </c>
      <c r="BF39" s="94" t="s">
        <v>237</v>
      </c>
      <c r="BG39" s="8"/>
      <c r="BH39" s="944"/>
      <c r="BI39" s="30"/>
      <c r="BJ39" s="944"/>
      <c r="BK39" s="65">
        <v>0</v>
      </c>
      <c r="BL39" s="70">
        <v>0</v>
      </c>
      <c r="BM39" s="13">
        <f t="shared" si="366"/>
        <v>0</v>
      </c>
      <c r="BN39" s="13">
        <f t="shared" si="347"/>
        <v>0</v>
      </c>
      <c r="BO39" s="13">
        <f t="shared" si="348"/>
        <v>0</v>
      </c>
      <c r="BP39" s="13"/>
      <c r="BQ39" s="152"/>
      <c r="BR39" s="10"/>
      <c r="BS39" s="44" t="s">
        <v>67</v>
      </c>
      <c r="BT39" s="94" t="s">
        <v>237</v>
      </c>
      <c r="BU39" s="8"/>
      <c r="BV39" s="944"/>
      <c r="BW39" s="30"/>
      <c r="BX39" s="944"/>
      <c r="BY39" s="65">
        <v>0</v>
      </c>
      <c r="BZ39" s="70">
        <v>0</v>
      </c>
      <c r="CA39" s="13">
        <f t="shared" si="367"/>
        <v>0</v>
      </c>
      <c r="CB39" s="13">
        <f t="shared" si="350"/>
        <v>0</v>
      </c>
      <c r="CC39" s="13">
        <f t="shared" si="351"/>
        <v>0</v>
      </c>
      <c r="CD39" s="13"/>
      <c r="CE39" s="152"/>
      <c r="CF39" s="10"/>
      <c r="CG39" s="44" t="s">
        <v>67</v>
      </c>
      <c r="CH39" s="94" t="s">
        <v>237</v>
      </c>
      <c r="CI39" s="8"/>
      <c r="CJ39" s="944"/>
      <c r="CK39" s="30"/>
      <c r="CL39" s="944"/>
      <c r="CM39" s="65">
        <v>0</v>
      </c>
      <c r="CN39" s="70">
        <v>0</v>
      </c>
      <c r="CO39" s="13">
        <f t="shared" si="368"/>
        <v>0</v>
      </c>
      <c r="CP39" s="13">
        <f t="shared" si="353"/>
        <v>0</v>
      </c>
      <c r="CQ39" s="13">
        <f t="shared" si="354"/>
        <v>0</v>
      </c>
      <c r="CR39" s="13"/>
      <c r="CS39" s="152"/>
      <c r="CT39" s="10"/>
      <c r="CU39" s="44" t="s">
        <v>67</v>
      </c>
      <c r="CV39" s="94" t="s">
        <v>237</v>
      </c>
      <c r="CW39" s="8"/>
      <c r="CX39" s="944"/>
      <c r="CY39" s="30"/>
      <c r="CZ39" s="944"/>
      <c r="DA39" s="65">
        <v>0</v>
      </c>
      <c r="DB39" s="70">
        <v>0</v>
      </c>
      <c r="DC39" s="13">
        <f t="shared" si="369"/>
        <v>0</v>
      </c>
      <c r="DD39" s="13">
        <f t="shared" si="356"/>
        <v>0</v>
      </c>
      <c r="DE39" s="13">
        <f t="shared" si="357"/>
        <v>0</v>
      </c>
      <c r="DF39" s="13"/>
      <c r="DG39" s="152"/>
      <c r="DH39" s="10"/>
      <c r="DI39" s="44" t="s">
        <v>67</v>
      </c>
      <c r="DJ39" s="94" t="s">
        <v>237</v>
      </c>
      <c r="DK39" s="8"/>
      <c r="DL39" s="944"/>
      <c r="DM39" s="30"/>
      <c r="DN39" s="944"/>
      <c r="DO39" s="65">
        <v>0</v>
      </c>
      <c r="DP39" s="70">
        <v>0</v>
      </c>
      <c r="DQ39" s="13">
        <f t="shared" si="370"/>
        <v>0</v>
      </c>
      <c r="DR39" s="13">
        <f t="shared" si="359"/>
        <v>0</v>
      </c>
      <c r="DS39" s="13">
        <f t="shared" si="360"/>
        <v>0</v>
      </c>
      <c r="DT39" s="13"/>
      <c r="DU39" s="152"/>
      <c r="DV39" s="10"/>
      <c r="DW39" s="44" t="s">
        <v>67</v>
      </c>
      <c r="DX39" s="94" t="s">
        <v>237</v>
      </c>
      <c r="DY39" s="8"/>
      <c r="DZ39" s="944"/>
      <c r="EA39" s="30"/>
      <c r="EB39" s="944"/>
      <c r="EC39" s="65">
        <v>0</v>
      </c>
      <c r="ED39" s="70">
        <v>0</v>
      </c>
      <c r="EE39" s="13">
        <f t="shared" si="371"/>
        <v>0</v>
      </c>
      <c r="EF39" s="13">
        <f t="shared" si="362"/>
        <v>0</v>
      </c>
      <c r="EG39" s="13">
        <f t="shared" si="363"/>
        <v>0</v>
      </c>
      <c r="EH39" s="13"/>
      <c r="EI39" s="152"/>
      <c r="EJ39" s="10"/>
      <c r="EK39" s="44"/>
      <c r="EL39" s="11"/>
      <c r="EM39" s="14"/>
      <c r="EN39" s="1051" t="s">
        <v>44</v>
      </c>
      <c r="EO39" s="1051"/>
      <c r="EP39" s="765" t="s">
        <v>45</v>
      </c>
      <c r="EQ39" s="30"/>
      <c r="ER39" s="121"/>
      <c r="ES39" s="111"/>
      <c r="ET39" s="128"/>
      <c r="EU39" s="9"/>
      <c r="EV39" s="583"/>
      <c r="EW39" s="579"/>
      <c r="EX39" s="582"/>
      <c r="EY39" s="112"/>
      <c r="EZ39" s="573"/>
      <c r="FA39" s="162"/>
      <c r="FC39" s="44" t="s">
        <v>133</v>
      </c>
      <c r="FD39" s="72" t="s">
        <v>42</v>
      </c>
      <c r="FE39" s="141">
        <v>0</v>
      </c>
      <c r="FF39" s="141">
        <v>0</v>
      </c>
      <c r="FG39" s="142">
        <v>0</v>
      </c>
      <c r="FH39" s="9" t="s">
        <v>125</v>
      </c>
      <c r="FI39" s="122">
        <f t="shared" si="301"/>
        <v>0</v>
      </c>
      <c r="FJ39" s="602">
        <v>0</v>
      </c>
      <c r="FK39" s="604">
        <f t="shared" si="302"/>
        <v>0</v>
      </c>
      <c r="FL39" s="592"/>
      <c r="FM39" s="573"/>
      <c r="FN39" s="607"/>
      <c r="FO39" s="127"/>
      <c r="FP39" s="87"/>
      <c r="FQ39" s="522"/>
      <c r="FR39" s="61"/>
      <c r="FS39" s="567"/>
    </row>
    <row r="40" spans="1:175" ht="13" thickBot="1" x14ac:dyDescent="0.3">
      <c r="A40" s="44" t="s">
        <v>68</v>
      </c>
      <c r="B40" s="94" t="s">
        <v>238</v>
      </c>
      <c r="C40" s="8"/>
      <c r="D40" s="944"/>
      <c r="E40" s="30"/>
      <c r="F40" s="944"/>
      <c r="G40" s="65">
        <v>0</v>
      </c>
      <c r="H40" s="70">
        <v>0</v>
      </c>
      <c r="I40" s="13">
        <f>(G40*H40)</f>
        <v>0</v>
      </c>
      <c r="J40" s="13">
        <f t="shared" si="336"/>
        <v>0</v>
      </c>
      <c r="K40" s="13">
        <f t="shared" si="337"/>
        <v>0</v>
      </c>
      <c r="L40" s="13"/>
      <c r="M40" s="152"/>
      <c r="N40" s="10"/>
      <c r="O40" s="44" t="s">
        <v>68</v>
      </c>
      <c r="P40" s="94" t="s">
        <v>238</v>
      </c>
      <c r="Q40" s="8"/>
      <c r="R40" s="944"/>
      <c r="S40" s="30"/>
      <c r="T40" s="944"/>
      <c r="U40" s="65">
        <v>0</v>
      </c>
      <c r="V40" s="70">
        <v>0</v>
      </c>
      <c r="W40" s="13">
        <f>(U40*V40)</f>
        <v>0</v>
      </c>
      <c r="X40" s="13">
        <f t="shared" si="338"/>
        <v>0</v>
      </c>
      <c r="Y40" s="13">
        <f t="shared" si="339"/>
        <v>0</v>
      </c>
      <c r="Z40" s="13"/>
      <c r="AA40" s="152"/>
      <c r="AB40" s="10"/>
      <c r="AC40" s="44" t="s">
        <v>68</v>
      </c>
      <c r="AD40" s="94" t="s">
        <v>238</v>
      </c>
      <c r="AE40" s="8"/>
      <c r="AF40" s="944"/>
      <c r="AG40" s="30"/>
      <c r="AH40" s="944"/>
      <c r="AI40" s="65">
        <v>0</v>
      </c>
      <c r="AJ40" s="70">
        <v>0</v>
      </c>
      <c r="AK40" s="13">
        <f t="shared" si="364"/>
        <v>0</v>
      </c>
      <c r="AL40" s="13">
        <f t="shared" si="341"/>
        <v>0</v>
      </c>
      <c r="AM40" s="13">
        <f t="shared" si="342"/>
        <v>0</v>
      </c>
      <c r="AN40" s="13"/>
      <c r="AO40" s="152"/>
      <c r="AP40" s="10"/>
      <c r="AQ40" s="44" t="s">
        <v>68</v>
      </c>
      <c r="AR40" s="94" t="s">
        <v>238</v>
      </c>
      <c r="AS40" s="8"/>
      <c r="AT40" s="944"/>
      <c r="AU40" s="30"/>
      <c r="AV40" s="944"/>
      <c r="AW40" s="65">
        <v>0</v>
      </c>
      <c r="AX40" s="70">
        <v>0</v>
      </c>
      <c r="AY40" s="13">
        <f t="shared" si="365"/>
        <v>0</v>
      </c>
      <c r="AZ40" s="13">
        <f t="shared" si="344"/>
        <v>0</v>
      </c>
      <c r="BA40" s="13">
        <f t="shared" si="345"/>
        <v>0</v>
      </c>
      <c r="BB40" s="13"/>
      <c r="BC40" s="152"/>
      <c r="BD40" s="10"/>
      <c r="BE40" s="44" t="s">
        <v>68</v>
      </c>
      <c r="BF40" s="94" t="s">
        <v>238</v>
      </c>
      <c r="BG40" s="8"/>
      <c r="BH40" s="944"/>
      <c r="BI40" s="30"/>
      <c r="BJ40" s="944"/>
      <c r="BK40" s="65">
        <v>0</v>
      </c>
      <c r="BL40" s="70">
        <v>0</v>
      </c>
      <c r="BM40" s="13">
        <f t="shared" si="366"/>
        <v>0</v>
      </c>
      <c r="BN40" s="13">
        <f t="shared" si="347"/>
        <v>0</v>
      </c>
      <c r="BO40" s="13">
        <f t="shared" si="348"/>
        <v>0</v>
      </c>
      <c r="BP40" s="13"/>
      <c r="BQ40" s="152"/>
      <c r="BR40" s="10"/>
      <c r="BS40" s="44" t="s">
        <v>68</v>
      </c>
      <c r="BT40" s="94" t="s">
        <v>238</v>
      </c>
      <c r="BU40" s="8"/>
      <c r="BV40" s="944"/>
      <c r="BW40" s="30"/>
      <c r="BX40" s="944"/>
      <c r="BY40" s="65">
        <v>0</v>
      </c>
      <c r="BZ40" s="70">
        <v>0</v>
      </c>
      <c r="CA40" s="13">
        <f t="shared" si="367"/>
        <v>0</v>
      </c>
      <c r="CB40" s="13">
        <f t="shared" si="350"/>
        <v>0</v>
      </c>
      <c r="CC40" s="13">
        <f t="shared" si="351"/>
        <v>0</v>
      </c>
      <c r="CD40" s="13"/>
      <c r="CE40" s="152"/>
      <c r="CF40" s="10"/>
      <c r="CG40" s="44" t="s">
        <v>68</v>
      </c>
      <c r="CH40" s="94" t="s">
        <v>238</v>
      </c>
      <c r="CI40" s="8"/>
      <c r="CJ40" s="944"/>
      <c r="CK40" s="30"/>
      <c r="CL40" s="944"/>
      <c r="CM40" s="65">
        <v>0</v>
      </c>
      <c r="CN40" s="70">
        <v>0</v>
      </c>
      <c r="CO40" s="13">
        <f t="shared" si="368"/>
        <v>0</v>
      </c>
      <c r="CP40" s="13">
        <f t="shared" si="353"/>
        <v>0</v>
      </c>
      <c r="CQ40" s="13">
        <f t="shared" si="354"/>
        <v>0</v>
      </c>
      <c r="CR40" s="13"/>
      <c r="CS40" s="152"/>
      <c r="CT40" s="10"/>
      <c r="CU40" s="44" t="s">
        <v>68</v>
      </c>
      <c r="CV40" s="94" t="s">
        <v>238</v>
      </c>
      <c r="CW40" s="8"/>
      <c r="CX40" s="944"/>
      <c r="CY40" s="30"/>
      <c r="CZ40" s="944"/>
      <c r="DA40" s="65">
        <v>0</v>
      </c>
      <c r="DB40" s="70">
        <v>0</v>
      </c>
      <c r="DC40" s="13">
        <f t="shared" si="369"/>
        <v>0</v>
      </c>
      <c r="DD40" s="13">
        <f t="shared" si="356"/>
        <v>0</v>
      </c>
      <c r="DE40" s="13">
        <f t="shared" si="357"/>
        <v>0</v>
      </c>
      <c r="DF40" s="13"/>
      <c r="DG40" s="152"/>
      <c r="DH40" s="10"/>
      <c r="DI40" s="44" t="s">
        <v>68</v>
      </c>
      <c r="DJ40" s="94" t="s">
        <v>238</v>
      </c>
      <c r="DK40" s="8"/>
      <c r="DL40" s="944"/>
      <c r="DM40" s="30"/>
      <c r="DN40" s="944"/>
      <c r="DO40" s="65">
        <v>0</v>
      </c>
      <c r="DP40" s="70">
        <v>0</v>
      </c>
      <c r="DQ40" s="13">
        <f t="shared" si="370"/>
        <v>0</v>
      </c>
      <c r="DR40" s="13">
        <f t="shared" si="359"/>
        <v>0</v>
      </c>
      <c r="DS40" s="13">
        <f t="shared" si="360"/>
        <v>0</v>
      </c>
      <c r="DT40" s="13"/>
      <c r="DU40" s="152"/>
      <c r="DV40" s="10"/>
      <c r="DW40" s="44" t="s">
        <v>68</v>
      </c>
      <c r="DX40" s="94" t="s">
        <v>238</v>
      </c>
      <c r="DY40" s="8"/>
      <c r="DZ40" s="944"/>
      <c r="EA40" s="30"/>
      <c r="EB40" s="944"/>
      <c r="EC40" s="65">
        <v>0</v>
      </c>
      <c r="ED40" s="70">
        <v>0</v>
      </c>
      <c r="EE40" s="13">
        <f t="shared" si="371"/>
        <v>0</v>
      </c>
      <c r="EF40" s="13">
        <f t="shared" si="362"/>
        <v>0</v>
      </c>
      <c r="EG40" s="13">
        <f t="shared" si="363"/>
        <v>0</v>
      </c>
      <c r="EH40" s="13"/>
      <c r="EI40" s="152"/>
      <c r="EJ40" s="10"/>
      <c r="EK40" s="44" t="s">
        <v>77</v>
      </c>
      <c r="EL40" s="761" t="str">
        <f>Prices!$A$103</f>
        <v xml:space="preserve">glazing  </v>
      </c>
      <c r="EM40" s="767">
        <f>K63+Y63+AM63+BA63+BO63+CC63+CQ63+DE63+DS63+EG63</f>
        <v>0</v>
      </c>
      <c r="EN40" s="1042" t="s">
        <v>78</v>
      </c>
      <c r="EO40" s="1042"/>
      <c r="EP40" s="190">
        <f>F63*$C$2+T63*$Q$2+AH63*$AE$2+AV63*$AS$2+BJ63*$BG$2+BX63*$BU$2+CL63*$CI$2+CZ63*$CW$2+DN63*$DK$2+EB63*$DY$2</f>
        <v>0</v>
      </c>
      <c r="EQ40" s="79"/>
      <c r="ER40" s="116">
        <f t="shared" ref="ER40:ER59" si="372">IF(ER$4=0,0,EM40/ER$4)</f>
        <v>0</v>
      </c>
      <c r="ES40" s="81">
        <f t="shared" ref="ES40:ES59" si="373">ER40*ET40+ER40</f>
        <v>0</v>
      </c>
      <c r="ET40" s="280">
        <v>0</v>
      </c>
      <c r="EU40" s="9" t="s">
        <v>45</v>
      </c>
      <c r="EV40" s="583">
        <f t="shared" ref="EV40:EV59" si="374">IF(ER$4=0,0,EP40/$ER$4*$EX$4)</f>
        <v>0</v>
      </c>
      <c r="EW40" s="579">
        <f t="shared" si="86"/>
        <v>0</v>
      </c>
      <c r="EX40" s="582">
        <f t="shared" ref="EX40:EX59" si="375">ER40*ER$4+ES40*ES$4</f>
        <v>0</v>
      </c>
      <c r="EY40" s="112"/>
      <c r="EZ40" s="573"/>
      <c r="FA40" s="55"/>
      <c r="FC40" s="44"/>
      <c r="FD40" s="11"/>
      <c r="FE40" s="126"/>
      <c r="FF40" s="126"/>
      <c r="FG40" s="436"/>
      <c r="FH40" s="9"/>
      <c r="FI40" s="123"/>
      <c r="FJ40" s="121"/>
      <c r="FK40" s="604"/>
      <c r="FL40" s="592"/>
      <c r="FM40" s="573"/>
      <c r="FN40" s="607"/>
      <c r="FO40" s="127"/>
      <c r="FP40" s="87"/>
      <c r="FQ40" s="522"/>
      <c r="FR40" s="61"/>
      <c r="FS40" s="567"/>
    </row>
    <row r="41" spans="1:175" ht="13.5" thickTop="1" thickBot="1" x14ac:dyDescent="0.3">
      <c r="A41" s="44" t="s">
        <v>73</v>
      </c>
      <c r="B41" s="11" t="s">
        <v>41</v>
      </c>
      <c r="C41" s="8"/>
      <c r="D41" s="944"/>
      <c r="E41" s="30"/>
      <c r="F41" s="30"/>
      <c r="G41" s="65">
        <v>0</v>
      </c>
      <c r="H41" s="820"/>
      <c r="I41" s="13">
        <f>(G41*H41)</f>
        <v>0</v>
      </c>
      <c r="J41" s="13">
        <f t="shared" si="336"/>
        <v>0</v>
      </c>
      <c r="K41" s="13">
        <f t="shared" si="337"/>
        <v>0</v>
      </c>
      <c r="L41" s="13"/>
      <c r="M41" s="152"/>
      <c r="N41" s="10"/>
      <c r="O41" s="44" t="s">
        <v>73</v>
      </c>
      <c r="P41" s="11" t="s">
        <v>41</v>
      </c>
      <c r="Q41" s="8"/>
      <c r="R41" s="944"/>
      <c r="S41" s="30"/>
      <c r="T41" s="30"/>
      <c r="U41" s="65">
        <v>0</v>
      </c>
      <c r="V41" s="820"/>
      <c r="W41" s="13">
        <f>(U41*V41)</f>
        <v>0</v>
      </c>
      <c r="X41" s="13">
        <f t="shared" si="338"/>
        <v>0</v>
      </c>
      <c r="Y41" s="13">
        <f t="shared" si="339"/>
        <v>0</v>
      </c>
      <c r="Z41" s="13"/>
      <c r="AA41" s="152"/>
      <c r="AB41" s="10"/>
      <c r="AC41" s="44" t="s">
        <v>73</v>
      </c>
      <c r="AD41" s="11" t="s">
        <v>41</v>
      </c>
      <c r="AE41" s="8"/>
      <c r="AF41" s="944"/>
      <c r="AG41" s="30"/>
      <c r="AH41" s="30"/>
      <c r="AI41" s="65">
        <v>0</v>
      </c>
      <c r="AJ41" s="820"/>
      <c r="AK41" s="13">
        <f t="shared" si="364"/>
        <v>0</v>
      </c>
      <c r="AL41" s="13">
        <f t="shared" si="341"/>
        <v>0</v>
      </c>
      <c r="AM41" s="13">
        <f t="shared" si="342"/>
        <v>0</v>
      </c>
      <c r="AN41" s="13"/>
      <c r="AO41" s="152"/>
      <c r="AP41" s="10"/>
      <c r="AQ41" s="44" t="s">
        <v>73</v>
      </c>
      <c r="AR41" s="11" t="s">
        <v>41</v>
      </c>
      <c r="AS41" s="8"/>
      <c r="AT41" s="944"/>
      <c r="AU41" s="30"/>
      <c r="AV41" s="30"/>
      <c r="AW41" s="65">
        <v>0</v>
      </c>
      <c r="AX41" s="820"/>
      <c r="AY41" s="13">
        <f t="shared" si="365"/>
        <v>0</v>
      </c>
      <c r="AZ41" s="13">
        <f t="shared" si="344"/>
        <v>0</v>
      </c>
      <c r="BA41" s="13">
        <f t="shared" si="345"/>
        <v>0</v>
      </c>
      <c r="BB41" s="13"/>
      <c r="BC41" s="152"/>
      <c r="BD41" s="10"/>
      <c r="BE41" s="44" t="s">
        <v>73</v>
      </c>
      <c r="BF41" s="11" t="s">
        <v>41</v>
      </c>
      <c r="BG41" s="8"/>
      <c r="BH41" s="944"/>
      <c r="BI41" s="30"/>
      <c r="BJ41" s="30"/>
      <c r="BK41" s="65">
        <v>0</v>
      </c>
      <c r="BL41" s="820"/>
      <c r="BM41" s="13">
        <f t="shared" si="366"/>
        <v>0</v>
      </c>
      <c r="BN41" s="13">
        <f t="shared" si="347"/>
        <v>0</v>
      </c>
      <c r="BO41" s="13">
        <f t="shared" si="348"/>
        <v>0</v>
      </c>
      <c r="BP41" s="13"/>
      <c r="BQ41" s="152"/>
      <c r="BR41" s="10"/>
      <c r="BS41" s="44" t="s">
        <v>73</v>
      </c>
      <c r="BT41" s="11" t="s">
        <v>41</v>
      </c>
      <c r="BU41" s="8"/>
      <c r="BV41" s="944"/>
      <c r="BW41" s="30"/>
      <c r="BX41" s="30"/>
      <c r="BY41" s="65">
        <v>0</v>
      </c>
      <c r="BZ41" s="820"/>
      <c r="CA41" s="13">
        <f t="shared" si="367"/>
        <v>0</v>
      </c>
      <c r="CB41" s="13">
        <f t="shared" si="350"/>
        <v>0</v>
      </c>
      <c r="CC41" s="13">
        <f t="shared" si="351"/>
        <v>0</v>
      </c>
      <c r="CD41" s="13"/>
      <c r="CE41" s="152"/>
      <c r="CF41" s="10"/>
      <c r="CG41" s="44" t="s">
        <v>73</v>
      </c>
      <c r="CH41" s="11" t="s">
        <v>41</v>
      </c>
      <c r="CI41" s="8"/>
      <c r="CJ41" s="944"/>
      <c r="CK41" s="30"/>
      <c r="CL41" s="30"/>
      <c r="CM41" s="65">
        <v>0</v>
      </c>
      <c r="CN41" s="820"/>
      <c r="CO41" s="13">
        <f t="shared" si="368"/>
        <v>0</v>
      </c>
      <c r="CP41" s="13">
        <f t="shared" si="353"/>
        <v>0</v>
      </c>
      <c r="CQ41" s="13">
        <f t="shared" si="354"/>
        <v>0</v>
      </c>
      <c r="CR41" s="13"/>
      <c r="CS41" s="152"/>
      <c r="CT41" s="10"/>
      <c r="CU41" s="44" t="s">
        <v>73</v>
      </c>
      <c r="CV41" s="11" t="s">
        <v>41</v>
      </c>
      <c r="CW41" s="8"/>
      <c r="CX41" s="944"/>
      <c r="CY41" s="30"/>
      <c r="CZ41" s="30"/>
      <c r="DA41" s="65">
        <v>0</v>
      </c>
      <c r="DB41" s="820"/>
      <c r="DC41" s="13">
        <f t="shared" si="369"/>
        <v>0</v>
      </c>
      <c r="DD41" s="13">
        <f t="shared" si="356"/>
        <v>0</v>
      </c>
      <c r="DE41" s="13">
        <f t="shared" si="357"/>
        <v>0</v>
      </c>
      <c r="DF41" s="13"/>
      <c r="DG41" s="152"/>
      <c r="DH41" s="10"/>
      <c r="DI41" s="44" t="s">
        <v>73</v>
      </c>
      <c r="DJ41" s="11" t="s">
        <v>41</v>
      </c>
      <c r="DK41" s="8"/>
      <c r="DL41" s="944"/>
      <c r="DM41" s="30"/>
      <c r="DN41" s="30"/>
      <c r="DO41" s="65">
        <v>0</v>
      </c>
      <c r="DP41" s="820"/>
      <c r="DQ41" s="13">
        <f t="shared" si="370"/>
        <v>0</v>
      </c>
      <c r="DR41" s="13">
        <f t="shared" si="359"/>
        <v>0</v>
      </c>
      <c r="DS41" s="13">
        <f t="shared" si="360"/>
        <v>0</v>
      </c>
      <c r="DT41" s="13"/>
      <c r="DU41" s="152"/>
      <c r="DV41" s="10"/>
      <c r="DW41" s="44" t="s">
        <v>73</v>
      </c>
      <c r="DX41" s="11" t="s">
        <v>41</v>
      </c>
      <c r="DY41" s="8"/>
      <c r="DZ41" s="944"/>
      <c r="EA41" s="30"/>
      <c r="EB41" s="30"/>
      <c r="EC41" s="65">
        <v>0</v>
      </c>
      <c r="ED41" s="820"/>
      <c r="EE41" s="13">
        <f t="shared" si="371"/>
        <v>0</v>
      </c>
      <c r="EF41" s="13">
        <f t="shared" si="362"/>
        <v>0</v>
      </c>
      <c r="EG41" s="13">
        <f t="shared" si="363"/>
        <v>0</v>
      </c>
      <c r="EH41" s="13"/>
      <c r="EI41" s="152"/>
      <c r="EJ41" s="10"/>
      <c r="EK41" s="44" t="s">
        <v>77</v>
      </c>
      <c r="EL41" s="761" t="str">
        <f>Prices!$A$104</f>
        <v xml:space="preserve">glazing  </v>
      </c>
      <c r="EM41" s="761">
        <f t="shared" ref="EM41:EM59" si="376">K64+Y64+AM64+BA64+BO64+CC64+CQ64+DE64+DS64+EG64</f>
        <v>0</v>
      </c>
      <c r="EN41" s="1042" t="s">
        <v>79</v>
      </c>
      <c r="EO41" s="1052"/>
      <c r="EP41" s="190">
        <f t="shared" ref="EP41:EP59" si="377">F64*$C$2+T64*$Q$2+AH64*$AE$2+AV64*$AS$2+BJ64*$BG$2+BX64*$BU$2+CL64*$CI$2+CZ64*$CW$2+DN64*$DK$2+EB64*$DY$2</f>
        <v>0</v>
      </c>
      <c r="EQ41" s="79"/>
      <c r="ER41" s="116">
        <f t="shared" si="372"/>
        <v>0</v>
      </c>
      <c r="ES41" s="81">
        <f t="shared" si="373"/>
        <v>0</v>
      </c>
      <c r="ET41" s="280">
        <v>0</v>
      </c>
      <c r="EU41" s="9" t="s">
        <v>45</v>
      </c>
      <c r="EV41" s="583">
        <f t="shared" si="374"/>
        <v>0</v>
      </c>
      <c r="EW41" s="579">
        <f t="shared" si="86"/>
        <v>0</v>
      </c>
      <c r="EX41" s="582">
        <f t="shared" si="375"/>
        <v>0</v>
      </c>
      <c r="EY41" s="112"/>
      <c r="EZ41" s="573"/>
      <c r="FA41" s="55"/>
      <c r="FC41" s="44" t="s">
        <v>77</v>
      </c>
      <c r="FD41" s="72" t="s">
        <v>62</v>
      </c>
      <c r="FE41" s="141">
        <v>0</v>
      </c>
      <c r="FF41" s="141">
        <v>0</v>
      </c>
      <c r="FG41" s="142">
        <v>0</v>
      </c>
      <c r="FH41" s="9" t="s">
        <v>45</v>
      </c>
      <c r="FI41" s="122">
        <f t="shared" ref="FI41:FI52" si="378">FE41*FF41*FG41</f>
        <v>0</v>
      </c>
      <c r="FJ41" s="602">
        <v>0</v>
      </c>
      <c r="FK41" s="604">
        <f t="shared" ref="FK41:FK52" si="379">FI41*FJ41</f>
        <v>0</v>
      </c>
      <c r="FL41" s="592"/>
      <c r="FM41" s="573"/>
      <c r="FN41" s="610">
        <f>SUM(FK41:FK42)</f>
        <v>0</v>
      </c>
      <c r="FO41" s="127">
        <f>IF(FO$4=0,0,FN41/$FO$4)</f>
        <v>0</v>
      </c>
      <c r="FP41" s="87" t="s">
        <v>77</v>
      </c>
      <c r="FQ41" s="522">
        <f>SUM(EX40:EX59)</f>
        <v>0</v>
      </c>
      <c r="FR41" s="496">
        <f>FN41</f>
        <v>0</v>
      </c>
      <c r="FS41" s="567">
        <f>SUM(FQ41:FR41)</f>
        <v>0</v>
      </c>
    </row>
    <row r="42" spans="1:175" ht="13.5" thickTop="1" thickBot="1" x14ac:dyDescent="0.3">
      <c r="A42" s="44" t="s">
        <v>73</v>
      </c>
      <c r="B42" s="11" t="s">
        <v>39</v>
      </c>
      <c r="C42" s="8"/>
      <c r="D42" s="944"/>
      <c r="E42" s="30"/>
      <c r="F42" s="65">
        <v>0</v>
      </c>
      <c r="G42" s="65">
        <v>1</v>
      </c>
      <c r="H42" s="820"/>
      <c r="I42" s="16">
        <f>F42*G42*H42</f>
        <v>0</v>
      </c>
      <c r="J42" s="13">
        <f t="shared" si="336"/>
        <v>0</v>
      </c>
      <c r="K42" s="13">
        <f t="shared" si="337"/>
        <v>0</v>
      </c>
      <c r="L42" s="13"/>
      <c r="M42" s="152"/>
      <c r="N42" s="10"/>
      <c r="O42" s="44" t="s">
        <v>73</v>
      </c>
      <c r="P42" s="11" t="s">
        <v>39</v>
      </c>
      <c r="Q42" s="8"/>
      <c r="R42" s="944"/>
      <c r="S42" s="30"/>
      <c r="T42" s="65">
        <v>0</v>
      </c>
      <c r="U42" s="65">
        <v>1</v>
      </c>
      <c r="V42" s="820"/>
      <c r="W42" s="16">
        <f>T42*U42*V42</f>
        <v>0</v>
      </c>
      <c r="X42" s="13">
        <f t="shared" si="338"/>
        <v>0</v>
      </c>
      <c r="Y42" s="13">
        <f t="shared" si="339"/>
        <v>0</v>
      </c>
      <c r="Z42" s="13"/>
      <c r="AA42" s="152"/>
      <c r="AB42" s="10"/>
      <c r="AC42" s="44" t="s">
        <v>73</v>
      </c>
      <c r="AD42" s="11" t="s">
        <v>39</v>
      </c>
      <c r="AE42" s="8"/>
      <c r="AF42" s="944"/>
      <c r="AG42" s="30"/>
      <c r="AH42" s="65">
        <v>0</v>
      </c>
      <c r="AI42" s="65">
        <v>1</v>
      </c>
      <c r="AJ42" s="820"/>
      <c r="AK42" s="16">
        <f t="shared" ref="AK42" si="380">AH42*AI42*AJ42</f>
        <v>0</v>
      </c>
      <c r="AL42" s="13">
        <f t="shared" si="341"/>
        <v>0</v>
      </c>
      <c r="AM42" s="13">
        <f t="shared" si="342"/>
        <v>0</v>
      </c>
      <c r="AN42" s="13"/>
      <c r="AO42" s="152"/>
      <c r="AP42" s="10"/>
      <c r="AQ42" s="44" t="s">
        <v>73</v>
      </c>
      <c r="AR42" s="11" t="s">
        <v>39</v>
      </c>
      <c r="AS42" s="8"/>
      <c r="AT42" s="944"/>
      <c r="AU42" s="30"/>
      <c r="AV42" s="65">
        <v>0</v>
      </c>
      <c r="AW42" s="65">
        <v>1</v>
      </c>
      <c r="AX42" s="820"/>
      <c r="AY42" s="16">
        <f t="shared" ref="AY42" si="381">AV42*AW42*AX42</f>
        <v>0</v>
      </c>
      <c r="AZ42" s="13">
        <f t="shared" si="344"/>
        <v>0</v>
      </c>
      <c r="BA42" s="13">
        <f t="shared" si="345"/>
        <v>0</v>
      </c>
      <c r="BB42" s="13"/>
      <c r="BC42" s="152"/>
      <c r="BD42" s="10"/>
      <c r="BE42" s="44" t="s">
        <v>73</v>
      </c>
      <c r="BF42" s="11" t="s">
        <v>39</v>
      </c>
      <c r="BG42" s="8"/>
      <c r="BH42" s="944"/>
      <c r="BI42" s="30"/>
      <c r="BJ42" s="65">
        <v>0</v>
      </c>
      <c r="BK42" s="65">
        <v>1</v>
      </c>
      <c r="BL42" s="820"/>
      <c r="BM42" s="16">
        <f t="shared" ref="BM42" si="382">BJ42*BK42*BL42</f>
        <v>0</v>
      </c>
      <c r="BN42" s="13">
        <f t="shared" si="347"/>
        <v>0</v>
      </c>
      <c r="BO42" s="13">
        <f t="shared" si="348"/>
        <v>0</v>
      </c>
      <c r="BP42" s="13"/>
      <c r="BQ42" s="152"/>
      <c r="BR42" s="10"/>
      <c r="BS42" s="44" t="s">
        <v>73</v>
      </c>
      <c r="BT42" s="11" t="s">
        <v>39</v>
      </c>
      <c r="BU42" s="8"/>
      <c r="BV42" s="944"/>
      <c r="BW42" s="30"/>
      <c r="BX42" s="65">
        <v>0</v>
      </c>
      <c r="BY42" s="65">
        <v>1</v>
      </c>
      <c r="BZ42" s="820"/>
      <c r="CA42" s="16">
        <f t="shared" ref="CA42" si="383">BX42*BY42*BZ42</f>
        <v>0</v>
      </c>
      <c r="CB42" s="13">
        <f t="shared" si="350"/>
        <v>0</v>
      </c>
      <c r="CC42" s="13">
        <f t="shared" si="351"/>
        <v>0</v>
      </c>
      <c r="CD42" s="13"/>
      <c r="CE42" s="152"/>
      <c r="CF42" s="10"/>
      <c r="CG42" s="44" t="s">
        <v>73</v>
      </c>
      <c r="CH42" s="11" t="s">
        <v>39</v>
      </c>
      <c r="CI42" s="8"/>
      <c r="CJ42" s="944"/>
      <c r="CK42" s="30"/>
      <c r="CL42" s="65">
        <v>0</v>
      </c>
      <c r="CM42" s="65">
        <v>1</v>
      </c>
      <c r="CN42" s="820"/>
      <c r="CO42" s="16">
        <f t="shared" ref="CO42" si="384">CL42*CM42*CN42</f>
        <v>0</v>
      </c>
      <c r="CP42" s="13">
        <f t="shared" si="353"/>
        <v>0</v>
      </c>
      <c r="CQ42" s="13">
        <f t="shared" si="354"/>
        <v>0</v>
      </c>
      <c r="CR42" s="13"/>
      <c r="CS42" s="152"/>
      <c r="CT42" s="10"/>
      <c r="CU42" s="44" t="s">
        <v>73</v>
      </c>
      <c r="CV42" s="11" t="s">
        <v>39</v>
      </c>
      <c r="CW42" s="8"/>
      <c r="CX42" s="944"/>
      <c r="CY42" s="30"/>
      <c r="CZ42" s="65">
        <v>0</v>
      </c>
      <c r="DA42" s="65">
        <v>1</v>
      </c>
      <c r="DB42" s="820"/>
      <c r="DC42" s="16">
        <f t="shared" ref="DC42" si="385">CZ42*DA42*DB42</f>
        <v>0</v>
      </c>
      <c r="DD42" s="13">
        <f t="shared" si="356"/>
        <v>0</v>
      </c>
      <c r="DE42" s="13">
        <f t="shared" si="357"/>
        <v>0</v>
      </c>
      <c r="DF42" s="13"/>
      <c r="DG42" s="152"/>
      <c r="DH42" s="10"/>
      <c r="DI42" s="44" t="s">
        <v>73</v>
      </c>
      <c r="DJ42" s="11" t="s">
        <v>39</v>
      </c>
      <c r="DK42" s="8"/>
      <c r="DL42" s="944"/>
      <c r="DM42" s="30"/>
      <c r="DN42" s="65">
        <v>0</v>
      </c>
      <c r="DO42" s="65">
        <v>1</v>
      </c>
      <c r="DP42" s="820"/>
      <c r="DQ42" s="16">
        <f t="shared" ref="DQ42" si="386">DN42*DO42*DP42</f>
        <v>0</v>
      </c>
      <c r="DR42" s="13">
        <f t="shared" si="359"/>
        <v>0</v>
      </c>
      <c r="DS42" s="13">
        <f t="shared" si="360"/>
        <v>0</v>
      </c>
      <c r="DT42" s="13"/>
      <c r="DU42" s="152"/>
      <c r="DV42" s="10"/>
      <c r="DW42" s="44" t="s">
        <v>73</v>
      </c>
      <c r="DX42" s="11" t="s">
        <v>39</v>
      </c>
      <c r="DY42" s="8"/>
      <c r="DZ42" s="944"/>
      <c r="EA42" s="30"/>
      <c r="EB42" s="65">
        <v>0</v>
      </c>
      <c r="EC42" s="65">
        <v>1</v>
      </c>
      <c r="ED42" s="820"/>
      <c r="EE42" s="16">
        <f t="shared" ref="EE42" si="387">EB42*EC42*ED42</f>
        <v>0</v>
      </c>
      <c r="EF42" s="13">
        <f t="shared" si="362"/>
        <v>0</v>
      </c>
      <c r="EG42" s="13">
        <f t="shared" si="363"/>
        <v>0</v>
      </c>
      <c r="EH42" s="13"/>
      <c r="EI42" s="152"/>
      <c r="EJ42" s="10"/>
      <c r="EK42" s="44" t="s">
        <v>77</v>
      </c>
      <c r="EL42" s="761" t="str">
        <f>Prices!$A$105</f>
        <v xml:space="preserve">glazing  </v>
      </c>
      <c r="EM42" s="761">
        <f t="shared" si="376"/>
        <v>0</v>
      </c>
      <c r="EN42" s="1042" t="s">
        <v>80</v>
      </c>
      <c r="EO42" s="1052"/>
      <c r="EP42" s="190">
        <f t="shared" si="377"/>
        <v>0</v>
      </c>
      <c r="EQ42" s="79"/>
      <c r="ER42" s="116">
        <f t="shared" si="372"/>
        <v>0</v>
      </c>
      <c r="ES42" s="81">
        <f t="shared" si="373"/>
        <v>0</v>
      </c>
      <c r="ET42" s="280">
        <v>0</v>
      </c>
      <c r="EU42" s="9" t="s">
        <v>45</v>
      </c>
      <c r="EV42" s="583">
        <f t="shared" si="374"/>
        <v>0</v>
      </c>
      <c r="EW42" s="579">
        <f t="shared" si="86"/>
        <v>0</v>
      </c>
      <c r="EX42" s="582">
        <f t="shared" si="375"/>
        <v>0</v>
      </c>
      <c r="EY42" s="112"/>
      <c r="EZ42" s="573"/>
      <c r="FA42" s="55"/>
      <c r="FC42" s="44" t="s">
        <v>77</v>
      </c>
      <c r="FD42" s="72" t="s">
        <v>62</v>
      </c>
      <c r="FE42" s="141">
        <v>0</v>
      </c>
      <c r="FF42" s="141">
        <v>0</v>
      </c>
      <c r="FG42" s="142">
        <v>0</v>
      </c>
      <c r="FH42" s="9" t="s">
        <v>45</v>
      </c>
      <c r="FI42" s="122">
        <f t="shared" si="378"/>
        <v>0</v>
      </c>
      <c r="FJ42" s="602">
        <v>0</v>
      </c>
      <c r="FK42" s="604">
        <f t="shared" si="379"/>
        <v>0</v>
      </c>
      <c r="FL42" s="592"/>
      <c r="FM42" s="576"/>
      <c r="FN42" s="607"/>
      <c r="FO42" s="127"/>
      <c r="FP42" s="87"/>
      <c r="FQ42" s="522"/>
      <c r="FR42" s="61"/>
      <c r="FS42" s="567"/>
    </row>
    <row r="43" spans="1:175" ht="13" thickTop="1" x14ac:dyDescent="0.25">
      <c r="A43" s="44" t="s">
        <v>73</v>
      </c>
      <c r="B43" s="11" t="s">
        <v>40</v>
      </c>
      <c r="C43" s="8"/>
      <c r="D43" s="65">
        <v>0</v>
      </c>
      <c r="E43" s="65">
        <v>0</v>
      </c>
      <c r="F43" s="65">
        <v>0</v>
      </c>
      <c r="G43" s="30"/>
      <c r="H43" s="70">
        <v>0</v>
      </c>
      <c r="I43" s="13">
        <f>((D43+E43+F43)*H43)</f>
        <v>0</v>
      </c>
      <c r="J43" s="13">
        <f t="shared" si="336"/>
        <v>0</v>
      </c>
      <c r="K43" s="13">
        <f t="shared" si="337"/>
        <v>0</v>
      </c>
      <c r="L43" s="13"/>
      <c r="M43" s="152"/>
      <c r="N43" s="10"/>
      <c r="O43" s="44" t="s">
        <v>73</v>
      </c>
      <c r="P43" s="11" t="s">
        <v>40</v>
      </c>
      <c r="Q43" s="8"/>
      <c r="R43" s="65">
        <v>0</v>
      </c>
      <c r="S43" s="65">
        <v>0</v>
      </c>
      <c r="T43" s="65">
        <v>0</v>
      </c>
      <c r="U43" s="30"/>
      <c r="V43" s="70">
        <v>0</v>
      </c>
      <c r="W43" s="13">
        <f>((R43+S43+T43)*V43)</f>
        <v>0</v>
      </c>
      <c r="X43" s="13">
        <f t="shared" si="338"/>
        <v>0</v>
      </c>
      <c r="Y43" s="13">
        <f t="shared" si="339"/>
        <v>0</v>
      </c>
      <c r="Z43" s="13"/>
      <c r="AA43" s="152"/>
      <c r="AB43" s="10"/>
      <c r="AC43" s="44" t="s">
        <v>73</v>
      </c>
      <c r="AD43" s="11" t="s">
        <v>40</v>
      </c>
      <c r="AE43" s="8"/>
      <c r="AF43" s="65">
        <v>0</v>
      </c>
      <c r="AG43" s="65">
        <v>0</v>
      </c>
      <c r="AH43" s="65">
        <v>0</v>
      </c>
      <c r="AI43" s="30"/>
      <c r="AJ43" s="70">
        <v>0</v>
      </c>
      <c r="AK43" s="13">
        <f t="shared" ref="AK43" si="388">((AF43+AG43+AH43)*AJ43)</f>
        <v>0</v>
      </c>
      <c r="AL43" s="13">
        <f t="shared" si="341"/>
        <v>0</v>
      </c>
      <c r="AM43" s="13">
        <f t="shared" si="342"/>
        <v>0</v>
      </c>
      <c r="AN43" s="13"/>
      <c r="AO43" s="152"/>
      <c r="AP43" s="10"/>
      <c r="AQ43" s="44" t="s">
        <v>73</v>
      </c>
      <c r="AR43" s="11" t="s">
        <v>40</v>
      </c>
      <c r="AS43" s="8"/>
      <c r="AT43" s="65">
        <v>0</v>
      </c>
      <c r="AU43" s="65">
        <v>0</v>
      </c>
      <c r="AV43" s="65">
        <v>0</v>
      </c>
      <c r="AW43" s="30"/>
      <c r="AX43" s="70">
        <v>0</v>
      </c>
      <c r="AY43" s="13">
        <f t="shared" ref="AY43" si="389">((AT43+AU43+AV43)*AX43)</f>
        <v>0</v>
      </c>
      <c r="AZ43" s="13">
        <f t="shared" si="344"/>
        <v>0</v>
      </c>
      <c r="BA43" s="13">
        <f t="shared" si="345"/>
        <v>0</v>
      </c>
      <c r="BB43" s="13"/>
      <c r="BC43" s="152"/>
      <c r="BD43" s="10"/>
      <c r="BE43" s="44" t="s">
        <v>73</v>
      </c>
      <c r="BF43" s="11" t="s">
        <v>40</v>
      </c>
      <c r="BG43" s="8"/>
      <c r="BH43" s="65">
        <v>0</v>
      </c>
      <c r="BI43" s="65">
        <v>0</v>
      </c>
      <c r="BJ43" s="65">
        <v>0</v>
      </c>
      <c r="BK43" s="30"/>
      <c r="BL43" s="70">
        <v>0</v>
      </c>
      <c r="BM43" s="13">
        <f t="shared" ref="BM43" si="390">((BH43+BI43+BJ43)*BL43)</f>
        <v>0</v>
      </c>
      <c r="BN43" s="13">
        <f t="shared" si="347"/>
        <v>0</v>
      </c>
      <c r="BO43" s="13">
        <f t="shared" si="348"/>
        <v>0</v>
      </c>
      <c r="BP43" s="13"/>
      <c r="BQ43" s="152"/>
      <c r="BR43" s="10"/>
      <c r="BS43" s="44" t="s">
        <v>73</v>
      </c>
      <c r="BT43" s="11" t="s">
        <v>40</v>
      </c>
      <c r="BU43" s="8"/>
      <c r="BV43" s="65">
        <v>0</v>
      </c>
      <c r="BW43" s="65">
        <v>0</v>
      </c>
      <c r="BX43" s="65">
        <v>0</v>
      </c>
      <c r="BY43" s="30"/>
      <c r="BZ43" s="70">
        <v>0</v>
      </c>
      <c r="CA43" s="13">
        <f t="shared" ref="CA43" si="391">((BV43+BW43+BX43)*BZ43)</f>
        <v>0</v>
      </c>
      <c r="CB43" s="13">
        <f t="shared" si="350"/>
        <v>0</v>
      </c>
      <c r="CC43" s="13">
        <f t="shared" si="351"/>
        <v>0</v>
      </c>
      <c r="CD43" s="13"/>
      <c r="CE43" s="152"/>
      <c r="CF43" s="10"/>
      <c r="CG43" s="44" t="s">
        <v>73</v>
      </c>
      <c r="CH43" s="11" t="s">
        <v>40</v>
      </c>
      <c r="CI43" s="8"/>
      <c r="CJ43" s="65">
        <v>0</v>
      </c>
      <c r="CK43" s="65">
        <v>0</v>
      </c>
      <c r="CL43" s="65">
        <v>0</v>
      </c>
      <c r="CM43" s="30"/>
      <c r="CN43" s="70">
        <v>0</v>
      </c>
      <c r="CO43" s="13">
        <f t="shared" ref="CO43" si="392">((CJ43+CK43+CL43)*CN43)</f>
        <v>0</v>
      </c>
      <c r="CP43" s="13">
        <f t="shared" si="353"/>
        <v>0</v>
      </c>
      <c r="CQ43" s="13">
        <f t="shared" si="354"/>
        <v>0</v>
      </c>
      <c r="CR43" s="13"/>
      <c r="CS43" s="152"/>
      <c r="CT43" s="10"/>
      <c r="CU43" s="44" t="s">
        <v>73</v>
      </c>
      <c r="CV43" s="11" t="s">
        <v>40</v>
      </c>
      <c r="CW43" s="8"/>
      <c r="CX43" s="65">
        <v>0</v>
      </c>
      <c r="CY43" s="65">
        <v>0</v>
      </c>
      <c r="CZ43" s="65">
        <v>0</v>
      </c>
      <c r="DA43" s="30"/>
      <c r="DB43" s="70">
        <v>0</v>
      </c>
      <c r="DC43" s="13">
        <f t="shared" ref="DC43" si="393">((CX43+CY43+CZ43)*DB43)</f>
        <v>0</v>
      </c>
      <c r="DD43" s="13">
        <f t="shared" si="356"/>
        <v>0</v>
      </c>
      <c r="DE43" s="13">
        <f t="shared" si="357"/>
        <v>0</v>
      </c>
      <c r="DF43" s="13"/>
      <c r="DG43" s="152"/>
      <c r="DH43" s="10"/>
      <c r="DI43" s="44" t="s">
        <v>73</v>
      </c>
      <c r="DJ43" s="11" t="s">
        <v>40</v>
      </c>
      <c r="DK43" s="8"/>
      <c r="DL43" s="65">
        <v>0</v>
      </c>
      <c r="DM43" s="65">
        <v>0</v>
      </c>
      <c r="DN43" s="65">
        <v>0</v>
      </c>
      <c r="DO43" s="30"/>
      <c r="DP43" s="70">
        <v>0</v>
      </c>
      <c r="DQ43" s="13">
        <f t="shared" ref="DQ43" si="394">((DL43+DM43+DN43)*DP43)</f>
        <v>0</v>
      </c>
      <c r="DR43" s="13">
        <f t="shared" si="359"/>
        <v>0</v>
      </c>
      <c r="DS43" s="13">
        <f t="shared" si="360"/>
        <v>0</v>
      </c>
      <c r="DT43" s="13"/>
      <c r="DU43" s="152"/>
      <c r="DV43" s="10"/>
      <c r="DW43" s="44" t="s">
        <v>73</v>
      </c>
      <c r="DX43" s="11" t="s">
        <v>40</v>
      </c>
      <c r="DY43" s="8"/>
      <c r="DZ43" s="65">
        <v>0</v>
      </c>
      <c r="EA43" s="65">
        <v>0</v>
      </c>
      <c r="EB43" s="65">
        <v>0</v>
      </c>
      <c r="EC43" s="30"/>
      <c r="ED43" s="70">
        <v>0</v>
      </c>
      <c r="EE43" s="13">
        <f t="shared" ref="EE43" si="395">((DZ43+EA43+EB43)*ED43)</f>
        <v>0</v>
      </c>
      <c r="EF43" s="13">
        <f t="shared" si="362"/>
        <v>0</v>
      </c>
      <c r="EG43" s="13">
        <f t="shared" si="363"/>
        <v>0</v>
      </c>
      <c r="EH43" s="13"/>
      <c r="EI43" s="152"/>
      <c r="EJ43" s="10"/>
      <c r="EK43" s="44" t="s">
        <v>77</v>
      </c>
      <c r="EL43" s="761" t="str">
        <f>Prices!$A$106</f>
        <v xml:space="preserve">glazing  </v>
      </c>
      <c r="EM43" s="761">
        <f t="shared" si="376"/>
        <v>0</v>
      </c>
      <c r="EN43" s="1042" t="s">
        <v>81</v>
      </c>
      <c r="EO43" s="1052"/>
      <c r="EP43" s="190">
        <f t="shared" si="377"/>
        <v>0</v>
      </c>
      <c r="EQ43" s="79"/>
      <c r="ER43" s="116">
        <f t="shared" si="372"/>
        <v>0</v>
      </c>
      <c r="ES43" s="81">
        <f t="shared" si="373"/>
        <v>0</v>
      </c>
      <c r="ET43" s="280">
        <v>0</v>
      </c>
      <c r="EU43" s="9" t="s">
        <v>45</v>
      </c>
      <c r="EV43" s="583">
        <f t="shared" si="374"/>
        <v>0</v>
      </c>
      <c r="EW43" s="579">
        <f t="shared" si="86"/>
        <v>0</v>
      </c>
      <c r="EX43" s="582">
        <f t="shared" si="375"/>
        <v>0</v>
      </c>
      <c r="EY43" s="112"/>
      <c r="EZ43" s="573"/>
      <c r="FA43" s="55"/>
      <c r="FC43" s="44" t="s">
        <v>90</v>
      </c>
      <c r="FD43" s="95" t="s">
        <v>111</v>
      </c>
      <c r="FE43" s="141">
        <v>0</v>
      </c>
      <c r="FF43" s="141">
        <v>0</v>
      </c>
      <c r="FG43" s="142">
        <v>0</v>
      </c>
      <c r="FH43" s="9" t="s">
        <v>109</v>
      </c>
      <c r="FI43" s="122">
        <f t="shared" si="378"/>
        <v>0</v>
      </c>
      <c r="FJ43" s="602">
        <v>0</v>
      </c>
      <c r="FK43" s="604">
        <f t="shared" si="379"/>
        <v>0</v>
      </c>
      <c r="FL43" s="591">
        <f>FR126</f>
        <v>0</v>
      </c>
      <c r="FM43" s="542">
        <f>FL126</f>
        <v>0</v>
      </c>
      <c r="FN43" s="610">
        <f>SUM(FK43:FK45)+FL43</f>
        <v>0</v>
      </c>
      <c r="FO43" s="127">
        <f>IF(FO$4=0,0,FN43/$FO$4)</f>
        <v>0</v>
      </c>
      <c r="FP43" s="87" t="s">
        <v>90</v>
      </c>
      <c r="FQ43" s="522">
        <f>SUM(EX61:EX63)+EY61</f>
        <v>0</v>
      </c>
      <c r="FR43" s="496">
        <f>FN43</f>
        <v>0</v>
      </c>
      <c r="FS43" s="567">
        <f>SUM(FQ43:FR43)</f>
        <v>0</v>
      </c>
    </row>
    <row r="44" spans="1:175" x14ac:dyDescent="0.25">
      <c r="A44" s="45"/>
      <c r="B44" s="93"/>
      <c r="C44" s="941"/>
      <c r="D44" s="942" t="s">
        <v>32</v>
      </c>
      <c r="E44" s="942" t="s">
        <v>33</v>
      </c>
      <c r="F44" s="942" t="s">
        <v>34</v>
      </c>
      <c r="G44" s="942" t="s">
        <v>35</v>
      </c>
      <c r="H44" s="286" t="s">
        <v>36</v>
      </c>
      <c r="I44" s="14"/>
      <c r="J44" s="13"/>
      <c r="K44" s="14"/>
      <c r="L44" s="201" t="s">
        <v>574</v>
      </c>
      <c r="M44" s="154"/>
      <c r="N44" s="15"/>
      <c r="O44" s="45"/>
      <c r="P44" s="93"/>
      <c r="Q44" s="941"/>
      <c r="R44" s="942" t="s">
        <v>32</v>
      </c>
      <c r="S44" s="942" t="s">
        <v>33</v>
      </c>
      <c r="T44" s="942" t="s">
        <v>34</v>
      </c>
      <c r="U44" s="942" t="s">
        <v>35</v>
      </c>
      <c r="V44" s="286" t="s">
        <v>36</v>
      </c>
      <c r="W44" s="14"/>
      <c r="X44" s="13"/>
      <c r="Y44" s="14"/>
      <c r="Z44" s="201" t="s">
        <v>574</v>
      </c>
      <c r="AA44" s="154"/>
      <c r="AB44" s="15"/>
      <c r="AC44" s="45"/>
      <c r="AD44" s="93"/>
      <c r="AE44" s="941"/>
      <c r="AF44" s="942" t="s">
        <v>32</v>
      </c>
      <c r="AG44" s="942" t="s">
        <v>33</v>
      </c>
      <c r="AH44" s="942" t="s">
        <v>34</v>
      </c>
      <c r="AI44" s="942" t="s">
        <v>35</v>
      </c>
      <c r="AJ44" s="286" t="s">
        <v>36</v>
      </c>
      <c r="AK44" s="14"/>
      <c r="AL44" s="13"/>
      <c r="AM44" s="14"/>
      <c r="AN44" s="201" t="s">
        <v>574</v>
      </c>
      <c r="AO44" s="154"/>
      <c r="AP44" s="15"/>
      <c r="AQ44" s="45"/>
      <c r="AR44" s="93"/>
      <c r="AS44" s="941"/>
      <c r="AT44" s="942" t="s">
        <v>32</v>
      </c>
      <c r="AU44" s="942" t="s">
        <v>33</v>
      </c>
      <c r="AV44" s="942" t="s">
        <v>34</v>
      </c>
      <c r="AW44" s="942" t="s">
        <v>35</v>
      </c>
      <c r="AX44" s="286" t="s">
        <v>36</v>
      </c>
      <c r="AY44" s="14"/>
      <c r="AZ44" s="13"/>
      <c r="BA44" s="14"/>
      <c r="BB44" s="201" t="s">
        <v>574</v>
      </c>
      <c r="BC44" s="154"/>
      <c r="BD44" s="15"/>
      <c r="BE44" s="45"/>
      <c r="BF44" s="93"/>
      <c r="BG44" s="941"/>
      <c r="BH44" s="942" t="s">
        <v>32</v>
      </c>
      <c r="BI44" s="942" t="s">
        <v>33</v>
      </c>
      <c r="BJ44" s="942" t="s">
        <v>34</v>
      </c>
      <c r="BK44" s="942" t="s">
        <v>35</v>
      </c>
      <c r="BL44" s="286" t="s">
        <v>36</v>
      </c>
      <c r="BM44" s="14"/>
      <c r="BN44" s="13"/>
      <c r="BO44" s="14"/>
      <c r="BP44" s="201" t="s">
        <v>574</v>
      </c>
      <c r="BQ44" s="154"/>
      <c r="BR44" s="15"/>
      <c r="BS44" s="45"/>
      <c r="BT44" s="93"/>
      <c r="BU44" s="941"/>
      <c r="BV44" s="942" t="s">
        <v>32</v>
      </c>
      <c r="BW44" s="942" t="s">
        <v>33</v>
      </c>
      <c r="BX44" s="942" t="s">
        <v>34</v>
      </c>
      <c r="BY44" s="942" t="s">
        <v>35</v>
      </c>
      <c r="BZ44" s="286" t="s">
        <v>36</v>
      </c>
      <c r="CA44" s="14"/>
      <c r="CB44" s="13"/>
      <c r="CC44" s="14"/>
      <c r="CD44" s="201" t="s">
        <v>574</v>
      </c>
      <c r="CE44" s="154"/>
      <c r="CF44" s="15"/>
      <c r="CG44" s="45"/>
      <c r="CH44" s="93"/>
      <c r="CI44" s="941"/>
      <c r="CJ44" s="942" t="s">
        <v>32</v>
      </c>
      <c r="CK44" s="942" t="s">
        <v>33</v>
      </c>
      <c r="CL44" s="942" t="s">
        <v>34</v>
      </c>
      <c r="CM44" s="942" t="s">
        <v>35</v>
      </c>
      <c r="CN44" s="286" t="s">
        <v>36</v>
      </c>
      <c r="CO44" s="14"/>
      <c r="CP44" s="13"/>
      <c r="CQ44" s="14"/>
      <c r="CR44" s="201" t="s">
        <v>574</v>
      </c>
      <c r="CS44" s="154"/>
      <c r="CT44" s="15"/>
      <c r="CU44" s="45"/>
      <c r="CV44" s="93"/>
      <c r="CW44" s="941"/>
      <c r="CX44" s="942" t="s">
        <v>32</v>
      </c>
      <c r="CY44" s="942" t="s">
        <v>33</v>
      </c>
      <c r="CZ44" s="942" t="s">
        <v>34</v>
      </c>
      <c r="DA44" s="942" t="s">
        <v>35</v>
      </c>
      <c r="DB44" s="286" t="s">
        <v>36</v>
      </c>
      <c r="DC44" s="14"/>
      <c r="DD44" s="13"/>
      <c r="DE44" s="14"/>
      <c r="DF44" s="201" t="s">
        <v>574</v>
      </c>
      <c r="DG44" s="154"/>
      <c r="DH44" s="15"/>
      <c r="DI44" s="45"/>
      <c r="DJ44" s="93"/>
      <c r="DK44" s="941"/>
      <c r="DL44" s="942" t="s">
        <v>32</v>
      </c>
      <c r="DM44" s="942" t="s">
        <v>33</v>
      </c>
      <c r="DN44" s="942" t="s">
        <v>34</v>
      </c>
      <c r="DO44" s="942" t="s">
        <v>35</v>
      </c>
      <c r="DP44" s="286" t="s">
        <v>36</v>
      </c>
      <c r="DQ44" s="14"/>
      <c r="DR44" s="13"/>
      <c r="DS44" s="14"/>
      <c r="DT44" s="201" t="s">
        <v>574</v>
      </c>
      <c r="DU44" s="154"/>
      <c r="DV44" s="15"/>
      <c r="DW44" s="45"/>
      <c r="DX44" s="93"/>
      <c r="DY44" s="941"/>
      <c r="DZ44" s="942" t="s">
        <v>32</v>
      </c>
      <c r="EA44" s="942" t="s">
        <v>33</v>
      </c>
      <c r="EB44" s="942" t="s">
        <v>34</v>
      </c>
      <c r="EC44" s="942" t="s">
        <v>35</v>
      </c>
      <c r="ED44" s="286" t="s">
        <v>36</v>
      </c>
      <c r="EE44" s="14"/>
      <c r="EF44" s="13"/>
      <c r="EG44" s="14"/>
      <c r="EH44" s="201" t="s">
        <v>574</v>
      </c>
      <c r="EI44" s="154"/>
      <c r="EJ44" s="15"/>
      <c r="EK44" s="44" t="s">
        <v>77</v>
      </c>
      <c r="EL44" s="761" t="str">
        <f>Prices!$A$107</f>
        <v xml:space="preserve">glazing  </v>
      </c>
      <c r="EM44" s="761">
        <f t="shared" si="376"/>
        <v>0</v>
      </c>
      <c r="EN44" s="1042" t="s">
        <v>82</v>
      </c>
      <c r="EO44" s="1052"/>
      <c r="EP44" s="190">
        <f t="shared" si="377"/>
        <v>0</v>
      </c>
      <c r="EQ44" s="79"/>
      <c r="ER44" s="116">
        <f t="shared" si="372"/>
        <v>0</v>
      </c>
      <c r="ES44" s="81">
        <f t="shared" si="373"/>
        <v>0</v>
      </c>
      <c r="ET44" s="280">
        <v>0</v>
      </c>
      <c r="EU44" s="9" t="s">
        <v>45</v>
      </c>
      <c r="EV44" s="583">
        <f t="shared" si="374"/>
        <v>0</v>
      </c>
      <c r="EW44" s="579">
        <f t="shared" si="86"/>
        <v>0</v>
      </c>
      <c r="EX44" s="582">
        <f t="shared" si="375"/>
        <v>0</v>
      </c>
      <c r="EY44" s="112"/>
      <c r="EZ44" s="573"/>
      <c r="FA44" s="55"/>
      <c r="FC44" s="44" t="s">
        <v>90</v>
      </c>
      <c r="FD44" s="95" t="s">
        <v>111</v>
      </c>
      <c r="FE44" s="141">
        <v>0</v>
      </c>
      <c r="FF44" s="141">
        <v>0</v>
      </c>
      <c r="FG44" s="142">
        <v>0</v>
      </c>
      <c r="FH44" s="9" t="s">
        <v>109</v>
      </c>
      <c r="FI44" s="122">
        <f t="shared" si="378"/>
        <v>0</v>
      </c>
      <c r="FJ44" s="602">
        <v>0</v>
      </c>
      <c r="FK44" s="604">
        <f t="shared" si="379"/>
        <v>0</v>
      </c>
      <c r="FL44" s="592"/>
      <c r="FM44" s="573"/>
      <c r="FN44" s="607"/>
      <c r="FO44" s="127"/>
      <c r="FP44" s="87"/>
      <c r="FQ44" s="522"/>
      <c r="FR44" s="61"/>
      <c r="FS44" s="567"/>
    </row>
    <row r="45" spans="1:175" x14ac:dyDescent="0.25">
      <c r="A45" s="46" t="s">
        <v>67</v>
      </c>
      <c r="B45" s="72" t="s">
        <v>42</v>
      </c>
      <c r="C45" s="53"/>
      <c r="D45" s="73">
        <v>1</v>
      </c>
      <c r="E45" s="68">
        <v>1</v>
      </c>
      <c r="F45" s="68">
        <v>1</v>
      </c>
      <c r="G45" s="68">
        <v>1</v>
      </c>
      <c r="H45" s="70">
        <v>0</v>
      </c>
      <c r="I45" s="13">
        <f>D45*E45*F45*G45*H45</f>
        <v>0</v>
      </c>
      <c r="J45" s="13">
        <f t="shared" ref="J45:J61" si="396">IF(E$113=0,0,I45/E$113)</f>
        <v>0</v>
      </c>
      <c r="K45" s="13">
        <f t="shared" ref="K45:K61" si="397">(J45*G$2)</f>
        <v>0</v>
      </c>
      <c r="L45" s="215">
        <f>SUM(K45:K46)</f>
        <v>0</v>
      </c>
      <c r="M45" s="154"/>
      <c r="N45" s="10"/>
      <c r="O45" s="46" t="s">
        <v>67</v>
      </c>
      <c r="P45" s="72" t="s">
        <v>42</v>
      </c>
      <c r="Q45" s="53"/>
      <c r="R45" s="73">
        <v>1</v>
      </c>
      <c r="S45" s="68">
        <v>1</v>
      </c>
      <c r="T45" s="68">
        <v>1</v>
      </c>
      <c r="U45" s="68">
        <v>1</v>
      </c>
      <c r="V45" s="70">
        <v>0</v>
      </c>
      <c r="W45" s="13">
        <f>R45*S45*T45*U45*V45</f>
        <v>0</v>
      </c>
      <c r="X45" s="13">
        <f t="shared" ref="X45:X61" si="398">IF(S$113=0,0,W45/S$113)</f>
        <v>0</v>
      </c>
      <c r="Y45" s="13">
        <f t="shared" ref="Y45:Y61" si="399">(X45*U$2)</f>
        <v>0</v>
      </c>
      <c r="Z45" s="215">
        <f>SUM(Y45:Y46)</f>
        <v>0</v>
      </c>
      <c r="AA45" s="154"/>
      <c r="AB45" s="10"/>
      <c r="AC45" s="46" t="s">
        <v>67</v>
      </c>
      <c r="AD45" s="72" t="s">
        <v>42</v>
      </c>
      <c r="AE45" s="53"/>
      <c r="AF45" s="73">
        <v>1</v>
      </c>
      <c r="AG45" s="68">
        <v>1</v>
      </c>
      <c r="AH45" s="68">
        <v>1</v>
      </c>
      <c r="AI45" s="68">
        <v>1</v>
      </c>
      <c r="AJ45" s="70">
        <v>0</v>
      </c>
      <c r="AK45" s="13">
        <f t="shared" ref="AK45:AK52" si="400">AF45*AG45*AH45*AI45*AJ45</f>
        <v>0</v>
      </c>
      <c r="AL45" s="13">
        <f t="shared" ref="AL45:AL61" si="401">IF(AG$113=0,0,AK45/AG$113)</f>
        <v>0</v>
      </c>
      <c r="AM45" s="13">
        <f t="shared" ref="AM45:AM61" si="402">(AL45*AI$2)</f>
        <v>0</v>
      </c>
      <c r="AN45" s="215">
        <f t="shared" ref="AN45" si="403">SUM(AM45:AM46)</f>
        <v>0</v>
      </c>
      <c r="AO45" s="154"/>
      <c r="AP45" s="10"/>
      <c r="AQ45" s="46" t="s">
        <v>67</v>
      </c>
      <c r="AR45" s="72" t="s">
        <v>42</v>
      </c>
      <c r="AS45" s="53"/>
      <c r="AT45" s="73">
        <v>1</v>
      </c>
      <c r="AU45" s="68">
        <v>1</v>
      </c>
      <c r="AV45" s="68">
        <v>1</v>
      </c>
      <c r="AW45" s="68">
        <v>1</v>
      </c>
      <c r="AX45" s="70">
        <v>0</v>
      </c>
      <c r="AY45" s="13">
        <f t="shared" ref="AY45:AY52" si="404">AT45*AU45*AV45*AW45*AX45</f>
        <v>0</v>
      </c>
      <c r="AZ45" s="13">
        <f t="shared" ref="AZ45:AZ61" si="405">IF(AU$113=0,0,AY45/AU$113)</f>
        <v>0</v>
      </c>
      <c r="BA45" s="13">
        <f t="shared" ref="BA45:BA61" si="406">(AZ45*AW$2)</f>
        <v>0</v>
      </c>
      <c r="BB45" s="215">
        <f t="shared" ref="BB45" si="407">SUM(BA45:BA46)</f>
        <v>0</v>
      </c>
      <c r="BC45" s="154"/>
      <c r="BD45" s="10"/>
      <c r="BE45" s="46" t="s">
        <v>67</v>
      </c>
      <c r="BF45" s="72" t="s">
        <v>42</v>
      </c>
      <c r="BG45" s="53"/>
      <c r="BH45" s="73">
        <v>1</v>
      </c>
      <c r="BI45" s="68">
        <v>1</v>
      </c>
      <c r="BJ45" s="68">
        <v>1</v>
      </c>
      <c r="BK45" s="68">
        <v>1</v>
      </c>
      <c r="BL45" s="70">
        <v>0</v>
      </c>
      <c r="BM45" s="13">
        <f t="shared" ref="BM45:BM52" si="408">BH45*BI45*BJ45*BK45*BL45</f>
        <v>0</v>
      </c>
      <c r="BN45" s="13">
        <f t="shared" ref="BN45:BN61" si="409">IF(BI$113=0,0,BM45/BI$113)</f>
        <v>0</v>
      </c>
      <c r="BO45" s="13">
        <f t="shared" ref="BO45:BO61" si="410">(BN45*BK$2)</f>
        <v>0</v>
      </c>
      <c r="BP45" s="215">
        <f t="shared" ref="BP45" si="411">SUM(BO45:BO46)</f>
        <v>0</v>
      </c>
      <c r="BQ45" s="154"/>
      <c r="BR45" s="10"/>
      <c r="BS45" s="46" t="s">
        <v>67</v>
      </c>
      <c r="BT45" s="72" t="s">
        <v>42</v>
      </c>
      <c r="BU45" s="53"/>
      <c r="BV45" s="73">
        <v>1</v>
      </c>
      <c r="BW45" s="68">
        <v>1</v>
      </c>
      <c r="BX45" s="68">
        <v>1</v>
      </c>
      <c r="BY45" s="68">
        <v>1</v>
      </c>
      <c r="BZ45" s="70">
        <v>0</v>
      </c>
      <c r="CA45" s="13">
        <f t="shared" ref="CA45:CA52" si="412">BV45*BW45*BX45*BY45*BZ45</f>
        <v>0</v>
      </c>
      <c r="CB45" s="13">
        <f t="shared" ref="CB45:CB61" si="413">IF(BW$113=0,0,CA45/BW$113)</f>
        <v>0</v>
      </c>
      <c r="CC45" s="13">
        <f t="shared" ref="CC45:CC61" si="414">(CB45*BY$2)</f>
        <v>0</v>
      </c>
      <c r="CD45" s="215">
        <f t="shared" ref="CD45" si="415">SUM(CC45:CC46)</f>
        <v>0</v>
      </c>
      <c r="CE45" s="154"/>
      <c r="CF45" s="10"/>
      <c r="CG45" s="46" t="s">
        <v>67</v>
      </c>
      <c r="CH45" s="72" t="s">
        <v>42</v>
      </c>
      <c r="CI45" s="53"/>
      <c r="CJ45" s="73">
        <v>1</v>
      </c>
      <c r="CK45" s="68">
        <v>1</v>
      </c>
      <c r="CL45" s="68">
        <v>1</v>
      </c>
      <c r="CM45" s="68">
        <v>1</v>
      </c>
      <c r="CN45" s="70">
        <v>0</v>
      </c>
      <c r="CO45" s="13">
        <f t="shared" ref="CO45:CO52" si="416">CJ45*CK45*CL45*CM45*CN45</f>
        <v>0</v>
      </c>
      <c r="CP45" s="13">
        <f t="shared" ref="CP45:CP61" si="417">IF(CK$113=0,0,CO45/CK$113)</f>
        <v>0</v>
      </c>
      <c r="CQ45" s="13">
        <f t="shared" ref="CQ45:CQ61" si="418">(CP45*CM$2)</f>
        <v>0</v>
      </c>
      <c r="CR45" s="215">
        <f t="shared" ref="CR45" si="419">SUM(CQ45:CQ46)</f>
        <v>0</v>
      </c>
      <c r="CS45" s="154"/>
      <c r="CT45" s="10"/>
      <c r="CU45" s="46" t="s">
        <v>67</v>
      </c>
      <c r="CV45" s="72" t="s">
        <v>42</v>
      </c>
      <c r="CW45" s="53"/>
      <c r="CX45" s="73">
        <v>1</v>
      </c>
      <c r="CY45" s="68">
        <v>1</v>
      </c>
      <c r="CZ45" s="68">
        <v>1</v>
      </c>
      <c r="DA45" s="68">
        <v>1</v>
      </c>
      <c r="DB45" s="70">
        <v>0</v>
      </c>
      <c r="DC45" s="13">
        <f t="shared" ref="DC45:DC52" si="420">CX45*CY45*CZ45*DA45*DB45</f>
        <v>0</v>
      </c>
      <c r="DD45" s="13">
        <f t="shared" ref="DD45:DD61" si="421">IF(CY$113=0,0,DC45/CY$113)</f>
        <v>0</v>
      </c>
      <c r="DE45" s="13">
        <f t="shared" ref="DE45:DE61" si="422">(DD45*DA$2)</f>
        <v>0</v>
      </c>
      <c r="DF45" s="215">
        <f t="shared" ref="DF45" si="423">SUM(DE45:DE46)</f>
        <v>0</v>
      </c>
      <c r="DG45" s="154"/>
      <c r="DH45" s="10"/>
      <c r="DI45" s="46" t="s">
        <v>67</v>
      </c>
      <c r="DJ45" s="72" t="s">
        <v>42</v>
      </c>
      <c r="DK45" s="53"/>
      <c r="DL45" s="73">
        <v>1</v>
      </c>
      <c r="DM45" s="68">
        <v>1</v>
      </c>
      <c r="DN45" s="68">
        <v>1</v>
      </c>
      <c r="DO45" s="68">
        <v>1</v>
      </c>
      <c r="DP45" s="70">
        <v>0</v>
      </c>
      <c r="DQ45" s="13">
        <f t="shared" ref="DQ45:DQ52" si="424">DL45*DM45*DN45*DO45*DP45</f>
        <v>0</v>
      </c>
      <c r="DR45" s="13">
        <f t="shared" ref="DR45:DR61" si="425">IF(DM$113=0,0,DQ45/DM$113)</f>
        <v>0</v>
      </c>
      <c r="DS45" s="13">
        <f t="shared" ref="DS45:DS61" si="426">(DR45*DO$2)</f>
        <v>0</v>
      </c>
      <c r="DT45" s="215">
        <f t="shared" ref="DT45" si="427">SUM(DS45:DS46)</f>
        <v>0</v>
      </c>
      <c r="DU45" s="154"/>
      <c r="DV45" s="10"/>
      <c r="DW45" s="46" t="s">
        <v>67</v>
      </c>
      <c r="DX45" s="72" t="s">
        <v>42</v>
      </c>
      <c r="DY45" s="53"/>
      <c r="DZ45" s="73">
        <v>1</v>
      </c>
      <c r="EA45" s="68">
        <v>1</v>
      </c>
      <c r="EB45" s="68">
        <v>1</v>
      </c>
      <c r="EC45" s="68">
        <v>1</v>
      </c>
      <c r="ED45" s="70">
        <v>0</v>
      </c>
      <c r="EE45" s="13">
        <f t="shared" ref="EE45:EE52" si="428">DZ45*EA45*EB45*EC45*ED45</f>
        <v>0</v>
      </c>
      <c r="EF45" s="13">
        <f t="shared" ref="EF45:EF61" si="429">IF(EA$113=0,0,EE45/EA$113)</f>
        <v>0</v>
      </c>
      <c r="EG45" s="13">
        <f t="shared" ref="EG45:EG61" si="430">(EF45*EC$2)</f>
        <v>0</v>
      </c>
      <c r="EH45" s="215">
        <f t="shared" ref="EH45" si="431">SUM(EG45:EG46)</f>
        <v>0</v>
      </c>
      <c r="EI45" s="154"/>
      <c r="EJ45" s="10"/>
      <c r="EK45" s="44" t="s">
        <v>77</v>
      </c>
      <c r="EL45" s="761" t="str">
        <f>Prices!$A$108</f>
        <v xml:space="preserve">glazing  </v>
      </c>
      <c r="EM45" s="761">
        <f t="shared" si="376"/>
        <v>0</v>
      </c>
      <c r="EN45" s="1042" t="s">
        <v>83</v>
      </c>
      <c r="EO45" s="1052"/>
      <c r="EP45" s="190">
        <f t="shared" si="377"/>
        <v>0</v>
      </c>
      <c r="EQ45" s="79"/>
      <c r="ER45" s="116">
        <f t="shared" si="372"/>
        <v>0</v>
      </c>
      <c r="ES45" s="81">
        <f t="shared" si="373"/>
        <v>0</v>
      </c>
      <c r="ET45" s="280">
        <v>0</v>
      </c>
      <c r="EU45" s="9" t="s">
        <v>45</v>
      </c>
      <c r="EV45" s="583">
        <f t="shared" si="374"/>
        <v>0</v>
      </c>
      <c r="EW45" s="579">
        <f t="shared" si="86"/>
        <v>0</v>
      </c>
      <c r="EX45" s="582">
        <f t="shared" si="375"/>
        <v>0</v>
      </c>
      <c r="EY45" s="112"/>
      <c r="EZ45" s="573"/>
      <c r="FA45" s="55"/>
      <c r="FC45" s="44" t="s">
        <v>90</v>
      </c>
      <c r="FD45" s="95" t="s">
        <v>152</v>
      </c>
      <c r="FE45" s="141">
        <v>0</v>
      </c>
      <c r="FF45" s="141">
        <v>0</v>
      </c>
      <c r="FG45" s="142">
        <v>0</v>
      </c>
      <c r="FH45" s="9" t="s">
        <v>45</v>
      </c>
      <c r="FI45" s="122">
        <f t="shared" si="378"/>
        <v>0</v>
      </c>
      <c r="FJ45" s="602">
        <v>0</v>
      </c>
      <c r="FK45" s="604">
        <f t="shared" si="379"/>
        <v>0</v>
      </c>
      <c r="FL45" s="592"/>
      <c r="FM45" s="576"/>
      <c r="FN45" s="605"/>
      <c r="FO45" s="127"/>
      <c r="FP45" s="522"/>
      <c r="FQ45" s="61"/>
      <c r="FR45" s="61"/>
      <c r="FS45" s="88"/>
    </row>
    <row r="46" spans="1:175" x14ac:dyDescent="0.25">
      <c r="A46" s="46" t="s">
        <v>67</v>
      </c>
      <c r="B46" s="72" t="s">
        <v>42</v>
      </c>
      <c r="C46" s="53"/>
      <c r="D46" s="73">
        <v>1</v>
      </c>
      <c r="E46" s="68">
        <v>1</v>
      </c>
      <c r="F46" s="68">
        <v>1</v>
      </c>
      <c r="G46" s="68">
        <v>1</v>
      </c>
      <c r="H46" s="70">
        <v>0</v>
      </c>
      <c r="I46" s="13">
        <f t="shared" ref="I46:I52" si="432">D46*E46*F46*G46*H46</f>
        <v>0</v>
      </c>
      <c r="J46" s="13">
        <f t="shared" si="396"/>
        <v>0</v>
      </c>
      <c r="K46" s="13">
        <f t="shared" si="397"/>
        <v>0</v>
      </c>
      <c r="L46" s="117"/>
      <c r="M46" s="154"/>
      <c r="N46" s="10"/>
      <c r="O46" s="46" t="s">
        <v>67</v>
      </c>
      <c r="P46" s="72" t="s">
        <v>42</v>
      </c>
      <c r="Q46" s="53"/>
      <c r="R46" s="73">
        <v>1</v>
      </c>
      <c r="S46" s="68">
        <v>1</v>
      </c>
      <c r="T46" s="68">
        <v>1</v>
      </c>
      <c r="U46" s="68">
        <v>1</v>
      </c>
      <c r="V46" s="70">
        <v>0</v>
      </c>
      <c r="W46" s="13">
        <f t="shared" ref="W46:W52" si="433">R46*S46*T46*U46*V46</f>
        <v>0</v>
      </c>
      <c r="X46" s="13">
        <f t="shared" si="398"/>
        <v>0</v>
      </c>
      <c r="Y46" s="13">
        <f t="shared" si="399"/>
        <v>0</v>
      </c>
      <c r="Z46" s="117"/>
      <c r="AA46" s="154"/>
      <c r="AB46" s="10"/>
      <c r="AC46" s="46" t="s">
        <v>67</v>
      </c>
      <c r="AD46" s="72" t="s">
        <v>42</v>
      </c>
      <c r="AE46" s="53"/>
      <c r="AF46" s="73">
        <v>1</v>
      </c>
      <c r="AG46" s="68">
        <v>1</v>
      </c>
      <c r="AH46" s="68">
        <v>1</v>
      </c>
      <c r="AI46" s="68">
        <v>1</v>
      </c>
      <c r="AJ46" s="70">
        <v>0</v>
      </c>
      <c r="AK46" s="13">
        <f t="shared" si="400"/>
        <v>0</v>
      </c>
      <c r="AL46" s="13">
        <f t="shared" si="401"/>
        <v>0</v>
      </c>
      <c r="AM46" s="13">
        <f t="shared" si="402"/>
        <v>0</v>
      </c>
      <c r="AN46" s="117"/>
      <c r="AO46" s="154"/>
      <c r="AP46" s="10"/>
      <c r="AQ46" s="46" t="s">
        <v>67</v>
      </c>
      <c r="AR46" s="72" t="s">
        <v>42</v>
      </c>
      <c r="AS46" s="53"/>
      <c r="AT46" s="73">
        <v>1</v>
      </c>
      <c r="AU46" s="68">
        <v>1</v>
      </c>
      <c r="AV46" s="68">
        <v>1</v>
      </c>
      <c r="AW46" s="68">
        <v>1</v>
      </c>
      <c r="AX46" s="70">
        <v>0</v>
      </c>
      <c r="AY46" s="13">
        <f t="shared" si="404"/>
        <v>0</v>
      </c>
      <c r="AZ46" s="13">
        <f t="shared" si="405"/>
        <v>0</v>
      </c>
      <c r="BA46" s="13">
        <f t="shared" si="406"/>
        <v>0</v>
      </c>
      <c r="BB46" s="117"/>
      <c r="BC46" s="154"/>
      <c r="BD46" s="10"/>
      <c r="BE46" s="46" t="s">
        <v>67</v>
      </c>
      <c r="BF46" s="72" t="s">
        <v>42</v>
      </c>
      <c r="BG46" s="53"/>
      <c r="BH46" s="73">
        <v>1</v>
      </c>
      <c r="BI46" s="68">
        <v>1</v>
      </c>
      <c r="BJ46" s="68">
        <v>1</v>
      </c>
      <c r="BK46" s="68">
        <v>1</v>
      </c>
      <c r="BL46" s="70">
        <v>0</v>
      </c>
      <c r="BM46" s="13">
        <f t="shared" si="408"/>
        <v>0</v>
      </c>
      <c r="BN46" s="13">
        <f t="shared" si="409"/>
        <v>0</v>
      </c>
      <c r="BO46" s="13">
        <f t="shared" si="410"/>
        <v>0</v>
      </c>
      <c r="BP46" s="117"/>
      <c r="BQ46" s="154"/>
      <c r="BR46" s="10"/>
      <c r="BS46" s="46" t="s">
        <v>67</v>
      </c>
      <c r="BT46" s="72" t="s">
        <v>42</v>
      </c>
      <c r="BU46" s="53"/>
      <c r="BV46" s="73">
        <v>1</v>
      </c>
      <c r="BW46" s="68">
        <v>1</v>
      </c>
      <c r="BX46" s="68">
        <v>1</v>
      </c>
      <c r="BY46" s="68">
        <v>1</v>
      </c>
      <c r="BZ46" s="70">
        <v>0</v>
      </c>
      <c r="CA46" s="13">
        <f t="shared" si="412"/>
        <v>0</v>
      </c>
      <c r="CB46" s="13">
        <f t="shared" si="413"/>
        <v>0</v>
      </c>
      <c r="CC46" s="13">
        <f t="shared" si="414"/>
        <v>0</v>
      </c>
      <c r="CD46" s="117"/>
      <c r="CE46" s="154"/>
      <c r="CF46" s="10"/>
      <c r="CG46" s="46" t="s">
        <v>67</v>
      </c>
      <c r="CH46" s="72" t="s">
        <v>42</v>
      </c>
      <c r="CI46" s="53"/>
      <c r="CJ46" s="73">
        <v>1</v>
      </c>
      <c r="CK46" s="68">
        <v>1</v>
      </c>
      <c r="CL46" s="68">
        <v>1</v>
      </c>
      <c r="CM46" s="68">
        <v>1</v>
      </c>
      <c r="CN46" s="70">
        <v>0</v>
      </c>
      <c r="CO46" s="13">
        <f t="shared" si="416"/>
        <v>0</v>
      </c>
      <c r="CP46" s="13">
        <f t="shared" si="417"/>
        <v>0</v>
      </c>
      <c r="CQ46" s="13">
        <f t="shared" si="418"/>
        <v>0</v>
      </c>
      <c r="CR46" s="117"/>
      <c r="CS46" s="154"/>
      <c r="CT46" s="10"/>
      <c r="CU46" s="46" t="s">
        <v>67</v>
      </c>
      <c r="CV46" s="72" t="s">
        <v>42</v>
      </c>
      <c r="CW46" s="53"/>
      <c r="CX46" s="73">
        <v>1</v>
      </c>
      <c r="CY46" s="68">
        <v>1</v>
      </c>
      <c r="CZ46" s="68">
        <v>1</v>
      </c>
      <c r="DA46" s="68">
        <v>1</v>
      </c>
      <c r="DB46" s="70">
        <v>0</v>
      </c>
      <c r="DC46" s="13">
        <f t="shared" si="420"/>
        <v>0</v>
      </c>
      <c r="DD46" s="13">
        <f t="shared" si="421"/>
        <v>0</v>
      </c>
      <c r="DE46" s="13">
        <f t="shared" si="422"/>
        <v>0</v>
      </c>
      <c r="DF46" s="117"/>
      <c r="DG46" s="154"/>
      <c r="DH46" s="10"/>
      <c r="DI46" s="46" t="s">
        <v>67</v>
      </c>
      <c r="DJ46" s="72" t="s">
        <v>42</v>
      </c>
      <c r="DK46" s="53"/>
      <c r="DL46" s="73">
        <v>1</v>
      </c>
      <c r="DM46" s="68">
        <v>1</v>
      </c>
      <c r="DN46" s="68">
        <v>1</v>
      </c>
      <c r="DO46" s="68">
        <v>1</v>
      </c>
      <c r="DP46" s="70">
        <v>0</v>
      </c>
      <c r="DQ46" s="13">
        <f t="shared" si="424"/>
        <v>0</v>
      </c>
      <c r="DR46" s="13">
        <f t="shared" si="425"/>
        <v>0</v>
      </c>
      <c r="DS46" s="13">
        <f t="shared" si="426"/>
        <v>0</v>
      </c>
      <c r="DT46" s="117"/>
      <c r="DU46" s="154"/>
      <c r="DV46" s="10"/>
      <c r="DW46" s="46" t="s">
        <v>67</v>
      </c>
      <c r="DX46" s="72" t="s">
        <v>42</v>
      </c>
      <c r="DY46" s="53"/>
      <c r="DZ46" s="73">
        <v>1</v>
      </c>
      <c r="EA46" s="68">
        <v>1</v>
      </c>
      <c r="EB46" s="68">
        <v>1</v>
      </c>
      <c r="EC46" s="68">
        <v>1</v>
      </c>
      <c r="ED46" s="70">
        <v>0</v>
      </c>
      <c r="EE46" s="13">
        <f t="shared" si="428"/>
        <v>0</v>
      </c>
      <c r="EF46" s="13">
        <f t="shared" si="429"/>
        <v>0</v>
      </c>
      <c r="EG46" s="13">
        <f t="shared" si="430"/>
        <v>0</v>
      </c>
      <c r="EH46" s="117"/>
      <c r="EI46" s="154"/>
      <c r="EJ46" s="10"/>
      <c r="EK46" s="44" t="s">
        <v>77</v>
      </c>
      <c r="EL46" s="761" t="str">
        <f>Prices!$A$109</f>
        <v xml:space="preserve">glazing  </v>
      </c>
      <c r="EM46" s="761">
        <f t="shared" si="376"/>
        <v>0</v>
      </c>
      <c r="EN46" s="1042" t="s">
        <v>84</v>
      </c>
      <c r="EO46" s="1052"/>
      <c r="EP46" s="190">
        <f t="shared" si="377"/>
        <v>0</v>
      </c>
      <c r="EQ46" s="79"/>
      <c r="ER46" s="116">
        <f t="shared" si="372"/>
        <v>0</v>
      </c>
      <c r="ES46" s="81">
        <f t="shared" si="373"/>
        <v>0</v>
      </c>
      <c r="ET46" s="280">
        <v>0</v>
      </c>
      <c r="EU46" s="9" t="s">
        <v>45</v>
      </c>
      <c r="EV46" s="583">
        <f t="shared" si="374"/>
        <v>0</v>
      </c>
      <c r="EW46" s="579">
        <f t="shared" si="86"/>
        <v>0</v>
      </c>
      <c r="EX46" s="582">
        <f t="shared" si="375"/>
        <v>0</v>
      </c>
      <c r="EY46" s="112"/>
      <c r="EZ46" s="573"/>
      <c r="FA46" s="55"/>
      <c r="FC46" s="44" t="s">
        <v>99</v>
      </c>
      <c r="FD46" s="95" t="s">
        <v>112</v>
      </c>
      <c r="FE46" s="141">
        <v>0</v>
      </c>
      <c r="FF46" s="141">
        <v>0</v>
      </c>
      <c r="FG46" s="142">
        <v>0</v>
      </c>
      <c r="FH46" s="9" t="s">
        <v>109</v>
      </c>
      <c r="FI46" s="122">
        <f t="shared" si="378"/>
        <v>0</v>
      </c>
      <c r="FJ46" s="602">
        <v>0</v>
      </c>
      <c r="FK46" s="604">
        <f t="shared" si="379"/>
        <v>0</v>
      </c>
      <c r="FL46" s="591">
        <f>FR127</f>
        <v>0</v>
      </c>
      <c r="FM46" s="542">
        <f>FL127</f>
        <v>0</v>
      </c>
      <c r="FN46" s="610">
        <f>SUM(FK46:FK48)+FL46</f>
        <v>0</v>
      </c>
      <c r="FO46" s="127">
        <f>IF(FO$4=0,0,FN46/$FO$4)</f>
        <v>0</v>
      </c>
      <c r="FP46" s="87" t="s">
        <v>99</v>
      </c>
      <c r="FQ46" s="522">
        <f>SUM(EX64:EX66)+EY64</f>
        <v>0</v>
      </c>
      <c r="FR46" s="496">
        <f>FN46</f>
        <v>0</v>
      </c>
      <c r="FS46" s="567">
        <f>SUM(FQ46:FR46)</f>
        <v>0</v>
      </c>
    </row>
    <row r="47" spans="1:175" x14ac:dyDescent="0.25">
      <c r="A47" s="46" t="s">
        <v>66</v>
      </c>
      <c r="B47" s="72" t="s">
        <v>42</v>
      </c>
      <c r="C47" s="53"/>
      <c r="D47" s="73">
        <v>1</v>
      </c>
      <c r="E47" s="68">
        <v>1</v>
      </c>
      <c r="F47" s="68">
        <v>1</v>
      </c>
      <c r="G47" s="68">
        <v>1</v>
      </c>
      <c r="H47" s="70">
        <v>0</v>
      </c>
      <c r="I47" s="13">
        <f t="shared" si="432"/>
        <v>0</v>
      </c>
      <c r="J47" s="13">
        <f t="shared" si="396"/>
        <v>0</v>
      </c>
      <c r="K47" s="13">
        <f t="shared" si="397"/>
        <v>0</v>
      </c>
      <c r="L47" s="201" t="s">
        <v>575</v>
      </c>
      <c r="M47" s="154"/>
      <c r="N47" s="10"/>
      <c r="O47" s="46" t="s">
        <v>66</v>
      </c>
      <c r="P47" s="72" t="s">
        <v>42</v>
      </c>
      <c r="Q47" s="53"/>
      <c r="R47" s="73">
        <v>1</v>
      </c>
      <c r="S47" s="68">
        <v>1</v>
      </c>
      <c r="T47" s="68">
        <v>1</v>
      </c>
      <c r="U47" s="68">
        <v>1</v>
      </c>
      <c r="V47" s="70">
        <v>0</v>
      </c>
      <c r="W47" s="13">
        <f t="shared" si="433"/>
        <v>0</v>
      </c>
      <c r="X47" s="13">
        <f t="shared" si="398"/>
        <v>0</v>
      </c>
      <c r="Y47" s="13">
        <f t="shared" si="399"/>
        <v>0</v>
      </c>
      <c r="Z47" s="201" t="s">
        <v>575</v>
      </c>
      <c r="AA47" s="154"/>
      <c r="AB47" s="10"/>
      <c r="AC47" s="46" t="s">
        <v>66</v>
      </c>
      <c r="AD47" s="72" t="s">
        <v>42</v>
      </c>
      <c r="AE47" s="53"/>
      <c r="AF47" s="73">
        <v>1</v>
      </c>
      <c r="AG47" s="68">
        <v>1</v>
      </c>
      <c r="AH47" s="68">
        <v>1</v>
      </c>
      <c r="AI47" s="68">
        <v>1</v>
      </c>
      <c r="AJ47" s="70">
        <v>0</v>
      </c>
      <c r="AK47" s="13">
        <f t="shared" si="400"/>
        <v>0</v>
      </c>
      <c r="AL47" s="13">
        <f t="shared" si="401"/>
        <v>0</v>
      </c>
      <c r="AM47" s="13">
        <f t="shared" si="402"/>
        <v>0</v>
      </c>
      <c r="AN47" s="201" t="s">
        <v>575</v>
      </c>
      <c r="AO47" s="154"/>
      <c r="AP47" s="10"/>
      <c r="AQ47" s="46" t="s">
        <v>66</v>
      </c>
      <c r="AR47" s="72" t="s">
        <v>42</v>
      </c>
      <c r="AS47" s="53"/>
      <c r="AT47" s="73">
        <v>1</v>
      </c>
      <c r="AU47" s="68">
        <v>1</v>
      </c>
      <c r="AV47" s="68">
        <v>1</v>
      </c>
      <c r="AW47" s="68">
        <v>1</v>
      </c>
      <c r="AX47" s="70">
        <v>0</v>
      </c>
      <c r="AY47" s="13">
        <f t="shared" si="404"/>
        <v>0</v>
      </c>
      <c r="AZ47" s="13">
        <f t="shared" si="405"/>
        <v>0</v>
      </c>
      <c r="BA47" s="13">
        <f t="shared" si="406"/>
        <v>0</v>
      </c>
      <c r="BB47" s="201" t="s">
        <v>575</v>
      </c>
      <c r="BC47" s="154"/>
      <c r="BD47" s="10"/>
      <c r="BE47" s="46" t="s">
        <v>66</v>
      </c>
      <c r="BF47" s="72" t="s">
        <v>42</v>
      </c>
      <c r="BG47" s="53"/>
      <c r="BH47" s="73">
        <v>1</v>
      </c>
      <c r="BI47" s="68">
        <v>1</v>
      </c>
      <c r="BJ47" s="68">
        <v>1</v>
      </c>
      <c r="BK47" s="68">
        <v>1</v>
      </c>
      <c r="BL47" s="70">
        <v>0</v>
      </c>
      <c r="BM47" s="13">
        <f t="shared" si="408"/>
        <v>0</v>
      </c>
      <c r="BN47" s="13">
        <f t="shared" si="409"/>
        <v>0</v>
      </c>
      <c r="BO47" s="13">
        <f t="shared" si="410"/>
        <v>0</v>
      </c>
      <c r="BP47" s="201" t="s">
        <v>575</v>
      </c>
      <c r="BQ47" s="154"/>
      <c r="BR47" s="10"/>
      <c r="BS47" s="46" t="s">
        <v>66</v>
      </c>
      <c r="BT47" s="72" t="s">
        <v>42</v>
      </c>
      <c r="BU47" s="53"/>
      <c r="BV47" s="73">
        <v>1</v>
      </c>
      <c r="BW47" s="68">
        <v>1</v>
      </c>
      <c r="BX47" s="68">
        <v>1</v>
      </c>
      <c r="BY47" s="68">
        <v>1</v>
      </c>
      <c r="BZ47" s="70">
        <v>0</v>
      </c>
      <c r="CA47" s="13">
        <f t="shared" si="412"/>
        <v>0</v>
      </c>
      <c r="CB47" s="13">
        <f t="shared" si="413"/>
        <v>0</v>
      </c>
      <c r="CC47" s="13">
        <f t="shared" si="414"/>
        <v>0</v>
      </c>
      <c r="CD47" s="201" t="s">
        <v>575</v>
      </c>
      <c r="CE47" s="154"/>
      <c r="CF47" s="10"/>
      <c r="CG47" s="46" t="s">
        <v>66</v>
      </c>
      <c r="CH47" s="72" t="s">
        <v>42</v>
      </c>
      <c r="CI47" s="53"/>
      <c r="CJ47" s="73">
        <v>1</v>
      </c>
      <c r="CK47" s="68">
        <v>1</v>
      </c>
      <c r="CL47" s="68">
        <v>1</v>
      </c>
      <c r="CM47" s="68">
        <v>1</v>
      </c>
      <c r="CN47" s="70">
        <v>0</v>
      </c>
      <c r="CO47" s="13">
        <f t="shared" si="416"/>
        <v>0</v>
      </c>
      <c r="CP47" s="13">
        <f t="shared" si="417"/>
        <v>0</v>
      </c>
      <c r="CQ47" s="13">
        <f t="shared" si="418"/>
        <v>0</v>
      </c>
      <c r="CR47" s="201" t="s">
        <v>575</v>
      </c>
      <c r="CS47" s="154"/>
      <c r="CT47" s="10"/>
      <c r="CU47" s="46" t="s">
        <v>66</v>
      </c>
      <c r="CV47" s="72" t="s">
        <v>42</v>
      </c>
      <c r="CW47" s="53"/>
      <c r="CX47" s="73">
        <v>1</v>
      </c>
      <c r="CY47" s="68">
        <v>1</v>
      </c>
      <c r="CZ47" s="68">
        <v>1</v>
      </c>
      <c r="DA47" s="68">
        <v>1</v>
      </c>
      <c r="DB47" s="70">
        <v>0</v>
      </c>
      <c r="DC47" s="13">
        <f t="shared" si="420"/>
        <v>0</v>
      </c>
      <c r="DD47" s="13">
        <f t="shared" si="421"/>
        <v>0</v>
      </c>
      <c r="DE47" s="13">
        <f t="shared" si="422"/>
        <v>0</v>
      </c>
      <c r="DF47" s="201" t="s">
        <v>575</v>
      </c>
      <c r="DG47" s="154"/>
      <c r="DH47" s="10"/>
      <c r="DI47" s="46" t="s">
        <v>66</v>
      </c>
      <c r="DJ47" s="72" t="s">
        <v>42</v>
      </c>
      <c r="DK47" s="53"/>
      <c r="DL47" s="73">
        <v>1</v>
      </c>
      <c r="DM47" s="68">
        <v>1</v>
      </c>
      <c r="DN47" s="68">
        <v>1</v>
      </c>
      <c r="DO47" s="68">
        <v>1</v>
      </c>
      <c r="DP47" s="70">
        <v>0</v>
      </c>
      <c r="DQ47" s="13">
        <f t="shared" si="424"/>
        <v>0</v>
      </c>
      <c r="DR47" s="13">
        <f t="shared" si="425"/>
        <v>0</v>
      </c>
      <c r="DS47" s="13">
        <f t="shared" si="426"/>
        <v>0</v>
      </c>
      <c r="DT47" s="201" t="s">
        <v>575</v>
      </c>
      <c r="DU47" s="154"/>
      <c r="DV47" s="10"/>
      <c r="DW47" s="46" t="s">
        <v>66</v>
      </c>
      <c r="DX47" s="72" t="s">
        <v>42</v>
      </c>
      <c r="DY47" s="53"/>
      <c r="DZ47" s="73">
        <v>1</v>
      </c>
      <c r="EA47" s="68">
        <v>1</v>
      </c>
      <c r="EB47" s="68">
        <v>1</v>
      </c>
      <c r="EC47" s="68">
        <v>1</v>
      </c>
      <c r="ED47" s="70">
        <v>0</v>
      </c>
      <c r="EE47" s="13">
        <f t="shared" si="428"/>
        <v>0</v>
      </c>
      <c r="EF47" s="13">
        <f t="shared" si="429"/>
        <v>0</v>
      </c>
      <c r="EG47" s="13">
        <f t="shared" si="430"/>
        <v>0</v>
      </c>
      <c r="EH47" s="201" t="s">
        <v>575</v>
      </c>
      <c r="EI47" s="154"/>
      <c r="EJ47" s="10"/>
      <c r="EK47" s="44" t="s">
        <v>77</v>
      </c>
      <c r="EL47" s="761" t="str">
        <f>Prices!$A$110</f>
        <v xml:space="preserve">glazing  </v>
      </c>
      <c r="EM47" s="761">
        <f t="shared" si="376"/>
        <v>0</v>
      </c>
      <c r="EN47" s="1042" t="s">
        <v>85</v>
      </c>
      <c r="EO47" s="1052"/>
      <c r="EP47" s="190">
        <f t="shared" si="377"/>
        <v>0</v>
      </c>
      <c r="EQ47" s="79"/>
      <c r="ER47" s="116">
        <f t="shared" si="372"/>
        <v>0</v>
      </c>
      <c r="ES47" s="81">
        <f t="shared" si="373"/>
        <v>0</v>
      </c>
      <c r="ET47" s="280">
        <v>0</v>
      </c>
      <c r="EU47" s="9" t="s">
        <v>45</v>
      </c>
      <c r="EV47" s="583">
        <f t="shared" si="374"/>
        <v>0</v>
      </c>
      <c r="EW47" s="579">
        <f t="shared" si="86"/>
        <v>0</v>
      </c>
      <c r="EX47" s="582">
        <f t="shared" si="375"/>
        <v>0</v>
      </c>
      <c r="EY47" s="112"/>
      <c r="EZ47" s="573"/>
      <c r="FA47" s="55"/>
      <c r="FC47" s="44" t="s">
        <v>99</v>
      </c>
      <c r="FD47" s="95" t="s">
        <v>112</v>
      </c>
      <c r="FE47" s="141">
        <v>0</v>
      </c>
      <c r="FF47" s="141">
        <v>0</v>
      </c>
      <c r="FG47" s="142">
        <v>0</v>
      </c>
      <c r="FH47" s="9" t="s">
        <v>109</v>
      </c>
      <c r="FI47" s="122">
        <f t="shared" si="378"/>
        <v>0</v>
      </c>
      <c r="FJ47" s="602">
        <v>0</v>
      </c>
      <c r="FK47" s="604">
        <f t="shared" si="379"/>
        <v>0</v>
      </c>
      <c r="FL47" s="592"/>
      <c r="FM47" s="573"/>
      <c r="FN47" s="607"/>
      <c r="FO47" s="127"/>
      <c r="FP47" s="87"/>
      <c r="FQ47" s="522"/>
      <c r="FR47" s="61"/>
      <c r="FS47" s="567"/>
    </row>
    <row r="48" spans="1:175" x14ac:dyDescent="0.25">
      <c r="A48" s="44" t="s">
        <v>66</v>
      </c>
      <c r="B48" s="72" t="s">
        <v>42</v>
      </c>
      <c r="C48" s="53"/>
      <c r="D48" s="73">
        <v>1</v>
      </c>
      <c r="E48" s="68">
        <v>1</v>
      </c>
      <c r="F48" s="68">
        <v>1</v>
      </c>
      <c r="G48" s="68">
        <v>1</v>
      </c>
      <c r="H48" s="70">
        <v>0</v>
      </c>
      <c r="I48" s="13">
        <f t="shared" si="432"/>
        <v>0</v>
      </c>
      <c r="J48" s="13">
        <f t="shared" si="396"/>
        <v>0</v>
      </c>
      <c r="K48" s="13">
        <f t="shared" si="397"/>
        <v>0</v>
      </c>
      <c r="L48" s="215">
        <f>SUM(K47:K48)</f>
        <v>0</v>
      </c>
      <c r="M48" s="154"/>
      <c r="N48" s="10"/>
      <c r="O48" s="44" t="s">
        <v>66</v>
      </c>
      <c r="P48" s="72" t="s">
        <v>42</v>
      </c>
      <c r="Q48" s="53"/>
      <c r="R48" s="73">
        <v>1</v>
      </c>
      <c r="S48" s="68">
        <v>1</v>
      </c>
      <c r="T48" s="68">
        <v>1</v>
      </c>
      <c r="U48" s="68">
        <v>1</v>
      </c>
      <c r="V48" s="70">
        <v>0</v>
      </c>
      <c r="W48" s="13">
        <f t="shared" si="433"/>
        <v>0</v>
      </c>
      <c r="X48" s="13">
        <f t="shared" si="398"/>
        <v>0</v>
      </c>
      <c r="Y48" s="13">
        <f t="shared" si="399"/>
        <v>0</v>
      </c>
      <c r="Z48" s="215">
        <f>SUM(Y47:Y48)</f>
        <v>0</v>
      </c>
      <c r="AA48" s="154"/>
      <c r="AB48" s="10"/>
      <c r="AC48" s="44" t="s">
        <v>66</v>
      </c>
      <c r="AD48" s="72" t="s">
        <v>42</v>
      </c>
      <c r="AE48" s="53"/>
      <c r="AF48" s="73">
        <v>1</v>
      </c>
      <c r="AG48" s="68">
        <v>1</v>
      </c>
      <c r="AH48" s="68">
        <v>1</v>
      </c>
      <c r="AI48" s="68">
        <v>1</v>
      </c>
      <c r="AJ48" s="70">
        <v>0</v>
      </c>
      <c r="AK48" s="13">
        <f t="shared" si="400"/>
        <v>0</v>
      </c>
      <c r="AL48" s="13">
        <f t="shared" si="401"/>
        <v>0</v>
      </c>
      <c r="AM48" s="13">
        <f t="shared" si="402"/>
        <v>0</v>
      </c>
      <c r="AN48" s="215">
        <f t="shared" ref="AN48" si="434">SUM(AM47:AM48)</f>
        <v>0</v>
      </c>
      <c r="AO48" s="154"/>
      <c r="AP48" s="10"/>
      <c r="AQ48" s="44" t="s">
        <v>66</v>
      </c>
      <c r="AR48" s="72" t="s">
        <v>42</v>
      </c>
      <c r="AS48" s="53"/>
      <c r="AT48" s="73">
        <v>1</v>
      </c>
      <c r="AU48" s="68">
        <v>1</v>
      </c>
      <c r="AV48" s="68">
        <v>1</v>
      </c>
      <c r="AW48" s="68">
        <v>1</v>
      </c>
      <c r="AX48" s="70">
        <v>0</v>
      </c>
      <c r="AY48" s="13">
        <f t="shared" si="404"/>
        <v>0</v>
      </c>
      <c r="AZ48" s="13">
        <f t="shared" si="405"/>
        <v>0</v>
      </c>
      <c r="BA48" s="13">
        <f t="shared" si="406"/>
        <v>0</v>
      </c>
      <c r="BB48" s="215">
        <f t="shared" ref="BB48" si="435">SUM(BA47:BA48)</f>
        <v>0</v>
      </c>
      <c r="BC48" s="154"/>
      <c r="BD48" s="10"/>
      <c r="BE48" s="44" t="s">
        <v>66</v>
      </c>
      <c r="BF48" s="72" t="s">
        <v>42</v>
      </c>
      <c r="BG48" s="53"/>
      <c r="BH48" s="73">
        <v>1</v>
      </c>
      <c r="BI48" s="68">
        <v>1</v>
      </c>
      <c r="BJ48" s="68">
        <v>1</v>
      </c>
      <c r="BK48" s="68">
        <v>1</v>
      </c>
      <c r="BL48" s="70">
        <v>0</v>
      </c>
      <c r="BM48" s="13">
        <f t="shared" si="408"/>
        <v>0</v>
      </c>
      <c r="BN48" s="13">
        <f t="shared" si="409"/>
        <v>0</v>
      </c>
      <c r="BO48" s="13">
        <f t="shared" si="410"/>
        <v>0</v>
      </c>
      <c r="BP48" s="215">
        <f t="shared" ref="BP48" si="436">SUM(BO47:BO48)</f>
        <v>0</v>
      </c>
      <c r="BQ48" s="154"/>
      <c r="BR48" s="10"/>
      <c r="BS48" s="44" t="s">
        <v>66</v>
      </c>
      <c r="BT48" s="72" t="s">
        <v>42</v>
      </c>
      <c r="BU48" s="53"/>
      <c r="BV48" s="73">
        <v>1</v>
      </c>
      <c r="BW48" s="68">
        <v>1</v>
      </c>
      <c r="BX48" s="68">
        <v>1</v>
      </c>
      <c r="BY48" s="68">
        <v>1</v>
      </c>
      <c r="BZ48" s="70">
        <v>0</v>
      </c>
      <c r="CA48" s="13">
        <f t="shared" si="412"/>
        <v>0</v>
      </c>
      <c r="CB48" s="13">
        <f t="shared" si="413"/>
        <v>0</v>
      </c>
      <c r="CC48" s="13">
        <f t="shared" si="414"/>
        <v>0</v>
      </c>
      <c r="CD48" s="215">
        <f t="shared" ref="CD48" si="437">SUM(CC47:CC48)</f>
        <v>0</v>
      </c>
      <c r="CE48" s="154"/>
      <c r="CF48" s="10"/>
      <c r="CG48" s="44" t="s">
        <v>66</v>
      </c>
      <c r="CH48" s="72" t="s">
        <v>42</v>
      </c>
      <c r="CI48" s="53"/>
      <c r="CJ48" s="73">
        <v>1</v>
      </c>
      <c r="CK48" s="68">
        <v>1</v>
      </c>
      <c r="CL48" s="68">
        <v>1</v>
      </c>
      <c r="CM48" s="68">
        <v>1</v>
      </c>
      <c r="CN48" s="70">
        <v>0</v>
      </c>
      <c r="CO48" s="13">
        <f t="shared" si="416"/>
        <v>0</v>
      </c>
      <c r="CP48" s="13">
        <f t="shared" si="417"/>
        <v>0</v>
      </c>
      <c r="CQ48" s="13">
        <f t="shared" si="418"/>
        <v>0</v>
      </c>
      <c r="CR48" s="215">
        <f t="shared" ref="CR48" si="438">SUM(CQ47:CQ48)</f>
        <v>0</v>
      </c>
      <c r="CS48" s="154"/>
      <c r="CT48" s="10"/>
      <c r="CU48" s="44" t="s">
        <v>66</v>
      </c>
      <c r="CV48" s="72" t="s">
        <v>42</v>
      </c>
      <c r="CW48" s="53"/>
      <c r="CX48" s="73">
        <v>1</v>
      </c>
      <c r="CY48" s="68">
        <v>1</v>
      </c>
      <c r="CZ48" s="68">
        <v>1</v>
      </c>
      <c r="DA48" s="68">
        <v>1</v>
      </c>
      <c r="DB48" s="70">
        <v>0</v>
      </c>
      <c r="DC48" s="13">
        <f t="shared" si="420"/>
        <v>0</v>
      </c>
      <c r="DD48" s="13">
        <f t="shared" si="421"/>
        <v>0</v>
      </c>
      <c r="DE48" s="13">
        <f t="shared" si="422"/>
        <v>0</v>
      </c>
      <c r="DF48" s="215">
        <f t="shared" ref="DF48" si="439">SUM(DE47:DE48)</f>
        <v>0</v>
      </c>
      <c r="DG48" s="154"/>
      <c r="DH48" s="10"/>
      <c r="DI48" s="44" t="s">
        <v>66</v>
      </c>
      <c r="DJ48" s="72" t="s">
        <v>42</v>
      </c>
      <c r="DK48" s="53"/>
      <c r="DL48" s="73">
        <v>1</v>
      </c>
      <c r="DM48" s="68">
        <v>1</v>
      </c>
      <c r="DN48" s="68">
        <v>1</v>
      </c>
      <c r="DO48" s="68">
        <v>1</v>
      </c>
      <c r="DP48" s="70">
        <v>0</v>
      </c>
      <c r="DQ48" s="13">
        <f t="shared" si="424"/>
        <v>0</v>
      </c>
      <c r="DR48" s="13">
        <f t="shared" si="425"/>
        <v>0</v>
      </c>
      <c r="DS48" s="13">
        <f t="shared" si="426"/>
        <v>0</v>
      </c>
      <c r="DT48" s="215">
        <f t="shared" ref="DT48" si="440">SUM(DS47:DS48)</f>
        <v>0</v>
      </c>
      <c r="DU48" s="154"/>
      <c r="DV48" s="10"/>
      <c r="DW48" s="44" t="s">
        <v>66</v>
      </c>
      <c r="DX48" s="72" t="s">
        <v>42</v>
      </c>
      <c r="DY48" s="53"/>
      <c r="DZ48" s="73">
        <v>1</v>
      </c>
      <c r="EA48" s="68">
        <v>1</v>
      </c>
      <c r="EB48" s="68">
        <v>1</v>
      </c>
      <c r="EC48" s="68">
        <v>1</v>
      </c>
      <c r="ED48" s="70">
        <v>0</v>
      </c>
      <c r="EE48" s="13">
        <f t="shared" si="428"/>
        <v>0</v>
      </c>
      <c r="EF48" s="13">
        <f t="shared" si="429"/>
        <v>0</v>
      </c>
      <c r="EG48" s="13">
        <f t="shared" si="430"/>
        <v>0</v>
      </c>
      <c r="EH48" s="215">
        <f t="shared" ref="EH48" si="441">SUM(EG47:EG48)</f>
        <v>0</v>
      </c>
      <c r="EI48" s="154"/>
      <c r="EJ48" s="10"/>
      <c r="EK48" s="44" t="s">
        <v>77</v>
      </c>
      <c r="EL48" s="761" t="str">
        <f>Prices!$A$111</f>
        <v xml:space="preserve">glazing  </v>
      </c>
      <c r="EM48" s="761">
        <f t="shared" si="376"/>
        <v>0</v>
      </c>
      <c r="EN48" s="1042" t="s">
        <v>86</v>
      </c>
      <c r="EO48" s="1052"/>
      <c r="EP48" s="190">
        <f t="shared" si="377"/>
        <v>0</v>
      </c>
      <c r="EQ48" s="79"/>
      <c r="ER48" s="116">
        <f t="shared" si="372"/>
        <v>0</v>
      </c>
      <c r="ES48" s="81">
        <f t="shared" si="373"/>
        <v>0</v>
      </c>
      <c r="ET48" s="280">
        <v>0</v>
      </c>
      <c r="EU48" s="9" t="s">
        <v>45</v>
      </c>
      <c r="EV48" s="583">
        <f t="shared" si="374"/>
        <v>0</v>
      </c>
      <c r="EW48" s="579">
        <f t="shared" si="86"/>
        <v>0</v>
      </c>
      <c r="EX48" s="582">
        <f t="shared" si="375"/>
        <v>0</v>
      </c>
      <c r="EY48" s="112"/>
      <c r="EZ48" s="573"/>
      <c r="FA48" s="55"/>
      <c r="FC48" s="44" t="s">
        <v>99</v>
      </c>
      <c r="FD48" s="95" t="s">
        <v>153</v>
      </c>
      <c r="FE48" s="141">
        <v>0</v>
      </c>
      <c r="FF48" s="141">
        <v>0</v>
      </c>
      <c r="FG48" s="142">
        <v>0</v>
      </c>
      <c r="FH48" s="9" t="s">
        <v>45</v>
      </c>
      <c r="FI48" s="122">
        <f t="shared" si="378"/>
        <v>0</v>
      </c>
      <c r="FJ48" s="602">
        <v>0</v>
      </c>
      <c r="FK48" s="604">
        <f t="shared" si="379"/>
        <v>0</v>
      </c>
      <c r="FL48" s="592"/>
      <c r="FM48" s="576"/>
      <c r="FN48" s="605"/>
      <c r="FO48" s="127"/>
      <c r="FP48" s="522"/>
      <c r="FQ48" s="61"/>
      <c r="FR48" s="61"/>
      <c r="FS48" s="88"/>
    </row>
    <row r="49" spans="1:175" x14ac:dyDescent="0.25">
      <c r="A49" s="44" t="s">
        <v>68</v>
      </c>
      <c r="B49" s="72" t="s">
        <v>42</v>
      </c>
      <c r="C49" s="53"/>
      <c r="D49" s="73">
        <v>1</v>
      </c>
      <c r="E49" s="68">
        <v>1</v>
      </c>
      <c r="F49" s="68">
        <v>1</v>
      </c>
      <c r="G49" s="68">
        <v>1</v>
      </c>
      <c r="H49" s="70">
        <v>0</v>
      </c>
      <c r="I49" s="13">
        <f t="shared" si="432"/>
        <v>0</v>
      </c>
      <c r="J49" s="13">
        <f t="shared" si="396"/>
        <v>0</v>
      </c>
      <c r="K49" s="13">
        <f t="shared" si="397"/>
        <v>0</v>
      </c>
      <c r="L49" s="117"/>
      <c r="M49" s="154"/>
      <c r="N49" s="10"/>
      <c r="O49" s="44" t="s">
        <v>68</v>
      </c>
      <c r="P49" s="72" t="s">
        <v>42</v>
      </c>
      <c r="Q49" s="53"/>
      <c r="R49" s="73">
        <v>1</v>
      </c>
      <c r="S49" s="68">
        <v>1</v>
      </c>
      <c r="T49" s="68">
        <v>1</v>
      </c>
      <c r="U49" s="68">
        <v>1</v>
      </c>
      <c r="V49" s="70">
        <v>0</v>
      </c>
      <c r="W49" s="13">
        <f t="shared" si="433"/>
        <v>0</v>
      </c>
      <c r="X49" s="13">
        <f t="shared" si="398"/>
        <v>0</v>
      </c>
      <c r="Y49" s="13">
        <f t="shared" si="399"/>
        <v>0</v>
      </c>
      <c r="Z49" s="117"/>
      <c r="AA49" s="154"/>
      <c r="AB49" s="10"/>
      <c r="AC49" s="44" t="s">
        <v>68</v>
      </c>
      <c r="AD49" s="72" t="s">
        <v>42</v>
      </c>
      <c r="AE49" s="53"/>
      <c r="AF49" s="73">
        <v>1</v>
      </c>
      <c r="AG49" s="68">
        <v>1</v>
      </c>
      <c r="AH49" s="68">
        <v>1</v>
      </c>
      <c r="AI49" s="68">
        <v>1</v>
      </c>
      <c r="AJ49" s="70">
        <v>0</v>
      </c>
      <c r="AK49" s="13">
        <f t="shared" si="400"/>
        <v>0</v>
      </c>
      <c r="AL49" s="13">
        <f t="shared" si="401"/>
        <v>0</v>
      </c>
      <c r="AM49" s="13">
        <f t="shared" si="402"/>
        <v>0</v>
      </c>
      <c r="AN49" s="117"/>
      <c r="AO49" s="154"/>
      <c r="AP49" s="10"/>
      <c r="AQ49" s="44" t="s">
        <v>68</v>
      </c>
      <c r="AR49" s="72" t="s">
        <v>42</v>
      </c>
      <c r="AS49" s="53"/>
      <c r="AT49" s="73">
        <v>1</v>
      </c>
      <c r="AU49" s="68">
        <v>1</v>
      </c>
      <c r="AV49" s="68">
        <v>1</v>
      </c>
      <c r="AW49" s="68">
        <v>1</v>
      </c>
      <c r="AX49" s="70">
        <v>0</v>
      </c>
      <c r="AY49" s="13">
        <f t="shared" si="404"/>
        <v>0</v>
      </c>
      <c r="AZ49" s="13">
        <f t="shared" si="405"/>
        <v>0</v>
      </c>
      <c r="BA49" s="13">
        <f t="shared" si="406"/>
        <v>0</v>
      </c>
      <c r="BB49" s="117"/>
      <c r="BC49" s="154"/>
      <c r="BD49" s="10"/>
      <c r="BE49" s="44" t="s">
        <v>68</v>
      </c>
      <c r="BF49" s="72" t="s">
        <v>42</v>
      </c>
      <c r="BG49" s="53"/>
      <c r="BH49" s="73">
        <v>1</v>
      </c>
      <c r="BI49" s="68">
        <v>1</v>
      </c>
      <c r="BJ49" s="68">
        <v>1</v>
      </c>
      <c r="BK49" s="68">
        <v>1</v>
      </c>
      <c r="BL49" s="70">
        <v>0</v>
      </c>
      <c r="BM49" s="13">
        <f t="shared" si="408"/>
        <v>0</v>
      </c>
      <c r="BN49" s="13">
        <f t="shared" si="409"/>
        <v>0</v>
      </c>
      <c r="BO49" s="13">
        <f t="shared" si="410"/>
        <v>0</v>
      </c>
      <c r="BP49" s="117"/>
      <c r="BQ49" s="154"/>
      <c r="BR49" s="10"/>
      <c r="BS49" s="44" t="s">
        <v>68</v>
      </c>
      <c r="BT49" s="72" t="s">
        <v>42</v>
      </c>
      <c r="BU49" s="53"/>
      <c r="BV49" s="73">
        <v>1</v>
      </c>
      <c r="BW49" s="68">
        <v>1</v>
      </c>
      <c r="BX49" s="68">
        <v>1</v>
      </c>
      <c r="BY49" s="68">
        <v>1</v>
      </c>
      <c r="BZ49" s="70">
        <v>0</v>
      </c>
      <c r="CA49" s="13">
        <f t="shared" si="412"/>
        <v>0</v>
      </c>
      <c r="CB49" s="13">
        <f t="shared" si="413"/>
        <v>0</v>
      </c>
      <c r="CC49" s="13">
        <f t="shared" si="414"/>
        <v>0</v>
      </c>
      <c r="CD49" s="117"/>
      <c r="CE49" s="154"/>
      <c r="CF49" s="10"/>
      <c r="CG49" s="44" t="s">
        <v>68</v>
      </c>
      <c r="CH49" s="72" t="s">
        <v>42</v>
      </c>
      <c r="CI49" s="53"/>
      <c r="CJ49" s="73">
        <v>1</v>
      </c>
      <c r="CK49" s="68">
        <v>1</v>
      </c>
      <c r="CL49" s="68">
        <v>1</v>
      </c>
      <c r="CM49" s="68">
        <v>1</v>
      </c>
      <c r="CN49" s="70">
        <v>0</v>
      </c>
      <c r="CO49" s="13">
        <f t="shared" si="416"/>
        <v>0</v>
      </c>
      <c r="CP49" s="13">
        <f t="shared" si="417"/>
        <v>0</v>
      </c>
      <c r="CQ49" s="13">
        <f t="shared" si="418"/>
        <v>0</v>
      </c>
      <c r="CR49" s="117"/>
      <c r="CS49" s="154"/>
      <c r="CT49" s="10"/>
      <c r="CU49" s="44" t="s">
        <v>68</v>
      </c>
      <c r="CV49" s="72" t="s">
        <v>42</v>
      </c>
      <c r="CW49" s="53"/>
      <c r="CX49" s="73">
        <v>1</v>
      </c>
      <c r="CY49" s="68">
        <v>1</v>
      </c>
      <c r="CZ49" s="68">
        <v>1</v>
      </c>
      <c r="DA49" s="68">
        <v>1</v>
      </c>
      <c r="DB49" s="70">
        <v>0</v>
      </c>
      <c r="DC49" s="13">
        <f t="shared" si="420"/>
        <v>0</v>
      </c>
      <c r="DD49" s="13">
        <f t="shared" si="421"/>
        <v>0</v>
      </c>
      <c r="DE49" s="13">
        <f t="shared" si="422"/>
        <v>0</v>
      </c>
      <c r="DF49" s="117"/>
      <c r="DG49" s="154"/>
      <c r="DH49" s="10"/>
      <c r="DI49" s="44" t="s">
        <v>68</v>
      </c>
      <c r="DJ49" s="72" t="s">
        <v>42</v>
      </c>
      <c r="DK49" s="53"/>
      <c r="DL49" s="73">
        <v>1</v>
      </c>
      <c r="DM49" s="68">
        <v>1</v>
      </c>
      <c r="DN49" s="68">
        <v>1</v>
      </c>
      <c r="DO49" s="68">
        <v>1</v>
      </c>
      <c r="DP49" s="70">
        <v>0</v>
      </c>
      <c r="DQ49" s="13">
        <f t="shared" si="424"/>
        <v>0</v>
      </c>
      <c r="DR49" s="13">
        <f t="shared" si="425"/>
        <v>0</v>
      </c>
      <c r="DS49" s="13">
        <f t="shared" si="426"/>
        <v>0</v>
      </c>
      <c r="DT49" s="117"/>
      <c r="DU49" s="154"/>
      <c r="DV49" s="10"/>
      <c r="DW49" s="44" t="s">
        <v>68</v>
      </c>
      <c r="DX49" s="72" t="s">
        <v>42</v>
      </c>
      <c r="DY49" s="53"/>
      <c r="DZ49" s="73">
        <v>1</v>
      </c>
      <c r="EA49" s="68">
        <v>1</v>
      </c>
      <c r="EB49" s="68">
        <v>1</v>
      </c>
      <c r="EC49" s="68">
        <v>1</v>
      </c>
      <c r="ED49" s="70">
        <v>0</v>
      </c>
      <c r="EE49" s="13">
        <f t="shared" si="428"/>
        <v>0</v>
      </c>
      <c r="EF49" s="13">
        <f t="shared" si="429"/>
        <v>0</v>
      </c>
      <c r="EG49" s="13">
        <f t="shared" si="430"/>
        <v>0</v>
      </c>
      <c r="EH49" s="117"/>
      <c r="EI49" s="154"/>
      <c r="EJ49" s="10"/>
      <c r="EK49" s="44" t="s">
        <v>77</v>
      </c>
      <c r="EL49" s="761" t="str">
        <f>Prices!$A$112</f>
        <v xml:space="preserve">glazing  </v>
      </c>
      <c r="EM49" s="761">
        <f t="shared" si="376"/>
        <v>0</v>
      </c>
      <c r="EN49" s="1042" t="s">
        <v>87</v>
      </c>
      <c r="EO49" s="1052"/>
      <c r="EP49" s="190">
        <f t="shared" si="377"/>
        <v>0</v>
      </c>
      <c r="EQ49" s="79"/>
      <c r="ER49" s="116">
        <f t="shared" si="372"/>
        <v>0</v>
      </c>
      <c r="ES49" s="81">
        <f t="shared" si="373"/>
        <v>0</v>
      </c>
      <c r="ET49" s="280">
        <v>0</v>
      </c>
      <c r="EU49" s="9" t="s">
        <v>45</v>
      </c>
      <c r="EV49" s="583">
        <f t="shared" si="374"/>
        <v>0</v>
      </c>
      <c r="EW49" s="579">
        <f t="shared" si="86"/>
        <v>0</v>
      </c>
      <c r="EX49" s="582">
        <f t="shared" si="375"/>
        <v>0</v>
      </c>
      <c r="EY49" s="112"/>
      <c r="EZ49" s="573"/>
      <c r="FA49" s="55"/>
      <c r="FC49" s="44" t="s">
        <v>91</v>
      </c>
      <c r="FD49" s="95" t="s">
        <v>113</v>
      </c>
      <c r="FE49" s="141">
        <v>0</v>
      </c>
      <c r="FF49" s="141">
        <v>0</v>
      </c>
      <c r="FG49" s="142">
        <v>0</v>
      </c>
      <c r="FH49" s="9" t="s">
        <v>109</v>
      </c>
      <c r="FI49" s="122">
        <f t="shared" si="378"/>
        <v>0</v>
      </c>
      <c r="FJ49" s="602">
        <v>0</v>
      </c>
      <c r="FK49" s="604">
        <f t="shared" si="379"/>
        <v>0</v>
      </c>
      <c r="FL49" s="591">
        <f>FR128</f>
        <v>0</v>
      </c>
      <c r="FM49" s="542">
        <f>FL128</f>
        <v>0</v>
      </c>
      <c r="FN49" s="610">
        <f>SUM(FK49:FK50)+FL49</f>
        <v>0</v>
      </c>
      <c r="FO49" s="127">
        <f>IF(FO$4=0,0,FN49/$FO$4)</f>
        <v>0</v>
      </c>
      <c r="FP49" s="87" t="s">
        <v>91</v>
      </c>
      <c r="FQ49" s="522">
        <f>SUM(EX67:EX68)+EY67</f>
        <v>0</v>
      </c>
      <c r="FR49" s="496">
        <f>FN49</f>
        <v>0</v>
      </c>
      <c r="FS49" s="567">
        <f>SUM(FQ49:FR49)</f>
        <v>0</v>
      </c>
    </row>
    <row r="50" spans="1:175" x14ac:dyDescent="0.25">
      <c r="A50" s="44" t="s">
        <v>68</v>
      </c>
      <c r="B50" s="72" t="s">
        <v>42</v>
      </c>
      <c r="C50" s="53"/>
      <c r="D50" s="73">
        <v>1</v>
      </c>
      <c r="E50" s="68">
        <v>1</v>
      </c>
      <c r="F50" s="68">
        <v>1</v>
      </c>
      <c r="G50" s="68">
        <v>1</v>
      </c>
      <c r="H50" s="70">
        <v>0</v>
      </c>
      <c r="I50" s="13">
        <f t="shared" si="432"/>
        <v>0</v>
      </c>
      <c r="J50" s="13">
        <f t="shared" si="396"/>
        <v>0</v>
      </c>
      <c r="K50" s="13">
        <f t="shared" si="397"/>
        <v>0</v>
      </c>
      <c r="L50" s="201" t="s">
        <v>576</v>
      </c>
      <c r="M50" s="154"/>
      <c r="N50" s="10"/>
      <c r="O50" s="44" t="s">
        <v>68</v>
      </c>
      <c r="P50" s="72" t="s">
        <v>42</v>
      </c>
      <c r="Q50" s="53"/>
      <c r="R50" s="73">
        <v>1</v>
      </c>
      <c r="S50" s="68">
        <v>1</v>
      </c>
      <c r="T50" s="68">
        <v>1</v>
      </c>
      <c r="U50" s="68">
        <v>1</v>
      </c>
      <c r="V50" s="70">
        <v>0</v>
      </c>
      <c r="W50" s="13">
        <f t="shared" si="433"/>
        <v>0</v>
      </c>
      <c r="X50" s="13">
        <f t="shared" si="398"/>
        <v>0</v>
      </c>
      <c r="Y50" s="13">
        <f t="shared" si="399"/>
        <v>0</v>
      </c>
      <c r="Z50" s="201" t="s">
        <v>576</v>
      </c>
      <c r="AA50" s="154"/>
      <c r="AB50" s="10"/>
      <c r="AC50" s="44" t="s">
        <v>68</v>
      </c>
      <c r="AD50" s="72" t="s">
        <v>42</v>
      </c>
      <c r="AE50" s="53"/>
      <c r="AF50" s="73">
        <v>1</v>
      </c>
      <c r="AG50" s="68">
        <v>1</v>
      </c>
      <c r="AH50" s="68">
        <v>1</v>
      </c>
      <c r="AI50" s="68">
        <v>1</v>
      </c>
      <c r="AJ50" s="70">
        <v>0</v>
      </c>
      <c r="AK50" s="13">
        <f t="shared" si="400"/>
        <v>0</v>
      </c>
      <c r="AL50" s="13">
        <f t="shared" si="401"/>
        <v>0</v>
      </c>
      <c r="AM50" s="13">
        <f t="shared" si="402"/>
        <v>0</v>
      </c>
      <c r="AN50" s="201" t="s">
        <v>576</v>
      </c>
      <c r="AO50" s="154"/>
      <c r="AP50" s="10"/>
      <c r="AQ50" s="44" t="s">
        <v>68</v>
      </c>
      <c r="AR50" s="72" t="s">
        <v>42</v>
      </c>
      <c r="AS50" s="53"/>
      <c r="AT50" s="73">
        <v>1</v>
      </c>
      <c r="AU50" s="68">
        <v>1</v>
      </c>
      <c r="AV50" s="68">
        <v>1</v>
      </c>
      <c r="AW50" s="68">
        <v>1</v>
      </c>
      <c r="AX50" s="70">
        <v>0</v>
      </c>
      <c r="AY50" s="13">
        <f t="shared" si="404"/>
        <v>0</v>
      </c>
      <c r="AZ50" s="13">
        <f t="shared" si="405"/>
        <v>0</v>
      </c>
      <c r="BA50" s="13">
        <f t="shared" si="406"/>
        <v>0</v>
      </c>
      <c r="BB50" s="201" t="s">
        <v>576</v>
      </c>
      <c r="BC50" s="154"/>
      <c r="BD50" s="10"/>
      <c r="BE50" s="44" t="s">
        <v>68</v>
      </c>
      <c r="BF50" s="72" t="s">
        <v>42</v>
      </c>
      <c r="BG50" s="53"/>
      <c r="BH50" s="73">
        <v>1</v>
      </c>
      <c r="BI50" s="68">
        <v>1</v>
      </c>
      <c r="BJ50" s="68">
        <v>1</v>
      </c>
      <c r="BK50" s="68">
        <v>1</v>
      </c>
      <c r="BL50" s="70">
        <v>0</v>
      </c>
      <c r="BM50" s="13">
        <f t="shared" si="408"/>
        <v>0</v>
      </c>
      <c r="BN50" s="13">
        <f t="shared" si="409"/>
        <v>0</v>
      </c>
      <c r="BO50" s="13">
        <f t="shared" si="410"/>
        <v>0</v>
      </c>
      <c r="BP50" s="201" t="s">
        <v>576</v>
      </c>
      <c r="BQ50" s="154"/>
      <c r="BR50" s="10"/>
      <c r="BS50" s="44" t="s">
        <v>68</v>
      </c>
      <c r="BT50" s="72" t="s">
        <v>42</v>
      </c>
      <c r="BU50" s="53"/>
      <c r="BV50" s="73">
        <v>1</v>
      </c>
      <c r="BW50" s="68">
        <v>1</v>
      </c>
      <c r="BX50" s="68">
        <v>1</v>
      </c>
      <c r="BY50" s="68">
        <v>1</v>
      </c>
      <c r="BZ50" s="70">
        <v>0</v>
      </c>
      <c r="CA50" s="13">
        <f t="shared" si="412"/>
        <v>0</v>
      </c>
      <c r="CB50" s="13">
        <f t="shared" si="413"/>
        <v>0</v>
      </c>
      <c r="CC50" s="13">
        <f t="shared" si="414"/>
        <v>0</v>
      </c>
      <c r="CD50" s="201" t="s">
        <v>576</v>
      </c>
      <c r="CE50" s="154"/>
      <c r="CF50" s="10"/>
      <c r="CG50" s="44" t="s">
        <v>68</v>
      </c>
      <c r="CH50" s="72" t="s">
        <v>42</v>
      </c>
      <c r="CI50" s="53"/>
      <c r="CJ50" s="73">
        <v>1</v>
      </c>
      <c r="CK50" s="68">
        <v>1</v>
      </c>
      <c r="CL50" s="68">
        <v>1</v>
      </c>
      <c r="CM50" s="68">
        <v>1</v>
      </c>
      <c r="CN50" s="70">
        <v>0</v>
      </c>
      <c r="CO50" s="13">
        <f t="shared" si="416"/>
        <v>0</v>
      </c>
      <c r="CP50" s="13">
        <f t="shared" si="417"/>
        <v>0</v>
      </c>
      <c r="CQ50" s="13">
        <f t="shared" si="418"/>
        <v>0</v>
      </c>
      <c r="CR50" s="201" t="s">
        <v>576</v>
      </c>
      <c r="CS50" s="154"/>
      <c r="CT50" s="10"/>
      <c r="CU50" s="44" t="s">
        <v>68</v>
      </c>
      <c r="CV50" s="72" t="s">
        <v>42</v>
      </c>
      <c r="CW50" s="53"/>
      <c r="CX50" s="73">
        <v>1</v>
      </c>
      <c r="CY50" s="68">
        <v>1</v>
      </c>
      <c r="CZ50" s="68">
        <v>1</v>
      </c>
      <c r="DA50" s="68">
        <v>1</v>
      </c>
      <c r="DB50" s="70">
        <v>0</v>
      </c>
      <c r="DC50" s="13">
        <f t="shared" si="420"/>
        <v>0</v>
      </c>
      <c r="DD50" s="13">
        <f t="shared" si="421"/>
        <v>0</v>
      </c>
      <c r="DE50" s="13">
        <f t="shared" si="422"/>
        <v>0</v>
      </c>
      <c r="DF50" s="201" t="s">
        <v>576</v>
      </c>
      <c r="DG50" s="154"/>
      <c r="DH50" s="10"/>
      <c r="DI50" s="44" t="s">
        <v>68</v>
      </c>
      <c r="DJ50" s="72" t="s">
        <v>42</v>
      </c>
      <c r="DK50" s="53"/>
      <c r="DL50" s="73">
        <v>1</v>
      </c>
      <c r="DM50" s="68">
        <v>1</v>
      </c>
      <c r="DN50" s="68">
        <v>1</v>
      </c>
      <c r="DO50" s="68">
        <v>1</v>
      </c>
      <c r="DP50" s="70">
        <v>0</v>
      </c>
      <c r="DQ50" s="13">
        <f t="shared" si="424"/>
        <v>0</v>
      </c>
      <c r="DR50" s="13">
        <f t="shared" si="425"/>
        <v>0</v>
      </c>
      <c r="DS50" s="13">
        <f t="shared" si="426"/>
        <v>0</v>
      </c>
      <c r="DT50" s="201" t="s">
        <v>576</v>
      </c>
      <c r="DU50" s="154"/>
      <c r="DV50" s="10"/>
      <c r="DW50" s="44" t="s">
        <v>68</v>
      </c>
      <c r="DX50" s="72" t="s">
        <v>42</v>
      </c>
      <c r="DY50" s="53"/>
      <c r="DZ50" s="73">
        <v>1</v>
      </c>
      <c r="EA50" s="68">
        <v>1</v>
      </c>
      <c r="EB50" s="68">
        <v>1</v>
      </c>
      <c r="EC50" s="68">
        <v>1</v>
      </c>
      <c r="ED50" s="70">
        <v>0</v>
      </c>
      <c r="EE50" s="13">
        <f t="shared" si="428"/>
        <v>0</v>
      </c>
      <c r="EF50" s="13">
        <f t="shared" si="429"/>
        <v>0</v>
      </c>
      <c r="EG50" s="13">
        <f t="shared" si="430"/>
        <v>0</v>
      </c>
      <c r="EH50" s="201" t="s">
        <v>576</v>
      </c>
      <c r="EI50" s="154"/>
      <c r="EJ50" s="10"/>
      <c r="EK50" s="44" t="s">
        <v>77</v>
      </c>
      <c r="EL50" s="761" t="str">
        <f>Prices!$A$113</f>
        <v xml:space="preserve">glazing  </v>
      </c>
      <c r="EM50" s="761">
        <f t="shared" si="376"/>
        <v>0</v>
      </c>
      <c r="EN50" s="1042" t="s">
        <v>88</v>
      </c>
      <c r="EO50" s="1052"/>
      <c r="EP50" s="190">
        <f t="shared" si="377"/>
        <v>0</v>
      </c>
      <c r="EQ50" s="79"/>
      <c r="ER50" s="116">
        <f t="shared" si="372"/>
        <v>0</v>
      </c>
      <c r="ES50" s="81">
        <f t="shared" si="373"/>
        <v>0</v>
      </c>
      <c r="ET50" s="280">
        <v>0</v>
      </c>
      <c r="EU50" s="9" t="s">
        <v>45</v>
      </c>
      <c r="EV50" s="583">
        <f t="shared" si="374"/>
        <v>0</v>
      </c>
      <c r="EW50" s="579">
        <f t="shared" si="86"/>
        <v>0</v>
      </c>
      <c r="EX50" s="582">
        <f t="shared" si="375"/>
        <v>0</v>
      </c>
      <c r="EY50" s="112"/>
      <c r="EZ50" s="573"/>
      <c r="FA50" s="55"/>
      <c r="FC50" s="44" t="s">
        <v>91</v>
      </c>
      <c r="FD50" s="95" t="s">
        <v>113</v>
      </c>
      <c r="FE50" s="141">
        <v>0</v>
      </c>
      <c r="FF50" s="141">
        <v>0</v>
      </c>
      <c r="FG50" s="142">
        <v>0</v>
      </c>
      <c r="FH50" s="9" t="s">
        <v>109</v>
      </c>
      <c r="FI50" s="122">
        <f t="shared" si="378"/>
        <v>0</v>
      </c>
      <c r="FJ50" s="602">
        <v>0</v>
      </c>
      <c r="FK50" s="604">
        <f t="shared" si="379"/>
        <v>0</v>
      </c>
      <c r="FL50" s="592"/>
      <c r="FM50" s="576"/>
      <c r="FN50" s="607"/>
      <c r="FO50" s="127"/>
      <c r="FP50" s="87"/>
      <c r="FQ50" s="522"/>
      <c r="FR50" s="61"/>
      <c r="FS50" s="567"/>
    </row>
    <row r="51" spans="1:175" x14ac:dyDescent="0.25">
      <c r="A51" s="44" t="s">
        <v>65</v>
      </c>
      <c r="B51" s="72" t="s">
        <v>42</v>
      </c>
      <c r="C51" s="53"/>
      <c r="D51" s="73">
        <v>1</v>
      </c>
      <c r="E51" s="68">
        <v>1</v>
      </c>
      <c r="F51" s="68">
        <v>1</v>
      </c>
      <c r="G51" s="68">
        <v>1</v>
      </c>
      <c r="H51" s="70">
        <v>0</v>
      </c>
      <c r="I51" s="13">
        <f t="shared" si="432"/>
        <v>0</v>
      </c>
      <c r="J51" s="13">
        <f t="shared" si="396"/>
        <v>0</v>
      </c>
      <c r="K51" s="13">
        <f t="shared" si="397"/>
        <v>0</v>
      </c>
      <c r="L51" s="215">
        <f>SUM(K49:K50)</f>
        <v>0</v>
      </c>
      <c r="M51" s="154"/>
      <c r="N51" s="10"/>
      <c r="O51" s="44" t="s">
        <v>65</v>
      </c>
      <c r="P51" s="72" t="s">
        <v>42</v>
      </c>
      <c r="Q51" s="53"/>
      <c r="R51" s="73">
        <v>1</v>
      </c>
      <c r="S51" s="68">
        <v>1</v>
      </c>
      <c r="T51" s="68">
        <v>1</v>
      </c>
      <c r="U51" s="68">
        <v>1</v>
      </c>
      <c r="V51" s="70">
        <v>0</v>
      </c>
      <c r="W51" s="13">
        <f t="shared" si="433"/>
        <v>0</v>
      </c>
      <c r="X51" s="13">
        <f t="shared" si="398"/>
        <v>0</v>
      </c>
      <c r="Y51" s="13">
        <f t="shared" si="399"/>
        <v>0</v>
      </c>
      <c r="Z51" s="215">
        <f>SUM(Y49:Y50)</f>
        <v>0</v>
      </c>
      <c r="AA51" s="154"/>
      <c r="AB51" s="10"/>
      <c r="AC51" s="44" t="s">
        <v>65</v>
      </c>
      <c r="AD51" s="72" t="s">
        <v>42</v>
      </c>
      <c r="AE51" s="53"/>
      <c r="AF51" s="73">
        <v>1</v>
      </c>
      <c r="AG51" s="68">
        <v>1</v>
      </c>
      <c r="AH51" s="68">
        <v>1</v>
      </c>
      <c r="AI51" s="68">
        <v>1</v>
      </c>
      <c r="AJ51" s="70">
        <v>0</v>
      </c>
      <c r="AK51" s="13">
        <f t="shared" si="400"/>
        <v>0</v>
      </c>
      <c r="AL51" s="13">
        <f t="shared" si="401"/>
        <v>0</v>
      </c>
      <c r="AM51" s="13">
        <f t="shared" si="402"/>
        <v>0</v>
      </c>
      <c r="AN51" s="215">
        <f t="shared" ref="AN51" si="442">SUM(AM49:AM50)</f>
        <v>0</v>
      </c>
      <c r="AO51" s="154"/>
      <c r="AP51" s="10"/>
      <c r="AQ51" s="44" t="s">
        <v>65</v>
      </c>
      <c r="AR51" s="72" t="s">
        <v>42</v>
      </c>
      <c r="AS51" s="53"/>
      <c r="AT51" s="73">
        <v>1</v>
      </c>
      <c r="AU51" s="68">
        <v>1</v>
      </c>
      <c r="AV51" s="68">
        <v>1</v>
      </c>
      <c r="AW51" s="68">
        <v>1</v>
      </c>
      <c r="AX51" s="70">
        <v>0</v>
      </c>
      <c r="AY51" s="13">
        <f t="shared" si="404"/>
        <v>0</v>
      </c>
      <c r="AZ51" s="13">
        <f t="shared" si="405"/>
        <v>0</v>
      </c>
      <c r="BA51" s="13">
        <f t="shared" si="406"/>
        <v>0</v>
      </c>
      <c r="BB51" s="215">
        <f t="shared" ref="BB51" si="443">SUM(BA49:BA50)</f>
        <v>0</v>
      </c>
      <c r="BC51" s="154"/>
      <c r="BD51" s="10"/>
      <c r="BE51" s="44" t="s">
        <v>65</v>
      </c>
      <c r="BF51" s="72" t="s">
        <v>42</v>
      </c>
      <c r="BG51" s="53"/>
      <c r="BH51" s="73">
        <v>1</v>
      </c>
      <c r="BI51" s="68">
        <v>1</v>
      </c>
      <c r="BJ51" s="68">
        <v>1</v>
      </c>
      <c r="BK51" s="68">
        <v>1</v>
      </c>
      <c r="BL51" s="70">
        <v>0</v>
      </c>
      <c r="BM51" s="13">
        <f t="shared" si="408"/>
        <v>0</v>
      </c>
      <c r="BN51" s="13">
        <f t="shared" si="409"/>
        <v>0</v>
      </c>
      <c r="BO51" s="13">
        <f t="shared" si="410"/>
        <v>0</v>
      </c>
      <c r="BP51" s="215">
        <f t="shared" ref="BP51" si="444">SUM(BO49:BO50)</f>
        <v>0</v>
      </c>
      <c r="BQ51" s="154"/>
      <c r="BR51" s="10"/>
      <c r="BS51" s="44" t="s">
        <v>65</v>
      </c>
      <c r="BT51" s="72" t="s">
        <v>42</v>
      </c>
      <c r="BU51" s="53"/>
      <c r="BV51" s="73">
        <v>1</v>
      </c>
      <c r="BW51" s="68">
        <v>1</v>
      </c>
      <c r="BX51" s="68">
        <v>1</v>
      </c>
      <c r="BY51" s="68">
        <v>1</v>
      </c>
      <c r="BZ51" s="70">
        <v>0</v>
      </c>
      <c r="CA51" s="13">
        <f t="shared" si="412"/>
        <v>0</v>
      </c>
      <c r="CB51" s="13">
        <f t="shared" si="413"/>
        <v>0</v>
      </c>
      <c r="CC51" s="13">
        <f t="shared" si="414"/>
        <v>0</v>
      </c>
      <c r="CD51" s="215">
        <f t="shared" ref="CD51" si="445">SUM(CC49:CC50)</f>
        <v>0</v>
      </c>
      <c r="CE51" s="154"/>
      <c r="CF51" s="10"/>
      <c r="CG51" s="44" t="s">
        <v>65</v>
      </c>
      <c r="CH51" s="72" t="s">
        <v>42</v>
      </c>
      <c r="CI51" s="53"/>
      <c r="CJ51" s="73">
        <v>1</v>
      </c>
      <c r="CK51" s="68">
        <v>1</v>
      </c>
      <c r="CL51" s="68">
        <v>1</v>
      </c>
      <c r="CM51" s="68">
        <v>1</v>
      </c>
      <c r="CN51" s="70">
        <v>0</v>
      </c>
      <c r="CO51" s="13">
        <f t="shared" si="416"/>
        <v>0</v>
      </c>
      <c r="CP51" s="13">
        <f t="shared" si="417"/>
        <v>0</v>
      </c>
      <c r="CQ51" s="13">
        <f t="shared" si="418"/>
        <v>0</v>
      </c>
      <c r="CR51" s="215">
        <f t="shared" ref="CR51" si="446">SUM(CQ49:CQ50)</f>
        <v>0</v>
      </c>
      <c r="CS51" s="154"/>
      <c r="CT51" s="10"/>
      <c r="CU51" s="44" t="s">
        <v>65</v>
      </c>
      <c r="CV51" s="72" t="s">
        <v>42</v>
      </c>
      <c r="CW51" s="53"/>
      <c r="CX51" s="73">
        <v>1</v>
      </c>
      <c r="CY51" s="68">
        <v>1</v>
      </c>
      <c r="CZ51" s="68">
        <v>1</v>
      </c>
      <c r="DA51" s="68">
        <v>1</v>
      </c>
      <c r="DB51" s="70">
        <v>0</v>
      </c>
      <c r="DC51" s="13">
        <f t="shared" si="420"/>
        <v>0</v>
      </c>
      <c r="DD51" s="13">
        <f t="shared" si="421"/>
        <v>0</v>
      </c>
      <c r="DE51" s="13">
        <f t="shared" si="422"/>
        <v>0</v>
      </c>
      <c r="DF51" s="215">
        <f t="shared" ref="DF51" si="447">SUM(DE49:DE50)</f>
        <v>0</v>
      </c>
      <c r="DG51" s="154"/>
      <c r="DH51" s="10"/>
      <c r="DI51" s="44" t="s">
        <v>65</v>
      </c>
      <c r="DJ51" s="72" t="s">
        <v>42</v>
      </c>
      <c r="DK51" s="53"/>
      <c r="DL51" s="73">
        <v>1</v>
      </c>
      <c r="DM51" s="68">
        <v>1</v>
      </c>
      <c r="DN51" s="68">
        <v>1</v>
      </c>
      <c r="DO51" s="68">
        <v>1</v>
      </c>
      <c r="DP51" s="70">
        <v>0</v>
      </c>
      <c r="DQ51" s="13">
        <f t="shared" si="424"/>
        <v>0</v>
      </c>
      <c r="DR51" s="13">
        <f t="shared" si="425"/>
        <v>0</v>
      </c>
      <c r="DS51" s="13">
        <f t="shared" si="426"/>
        <v>0</v>
      </c>
      <c r="DT51" s="215">
        <f t="shared" ref="DT51" si="448">SUM(DS49:DS50)</f>
        <v>0</v>
      </c>
      <c r="DU51" s="154"/>
      <c r="DV51" s="10"/>
      <c r="DW51" s="44" t="s">
        <v>65</v>
      </c>
      <c r="DX51" s="72" t="s">
        <v>42</v>
      </c>
      <c r="DY51" s="53"/>
      <c r="DZ51" s="73">
        <v>1</v>
      </c>
      <c r="EA51" s="68">
        <v>1</v>
      </c>
      <c r="EB51" s="68">
        <v>1</v>
      </c>
      <c r="EC51" s="68">
        <v>1</v>
      </c>
      <c r="ED51" s="70">
        <v>0</v>
      </c>
      <c r="EE51" s="13">
        <f t="shared" si="428"/>
        <v>0</v>
      </c>
      <c r="EF51" s="13">
        <f t="shared" si="429"/>
        <v>0</v>
      </c>
      <c r="EG51" s="13">
        <f t="shared" si="430"/>
        <v>0</v>
      </c>
      <c r="EH51" s="215">
        <f t="shared" ref="EH51" si="449">SUM(EG49:EG50)</f>
        <v>0</v>
      </c>
      <c r="EI51" s="154"/>
      <c r="EJ51" s="10"/>
      <c r="EK51" s="44" t="s">
        <v>77</v>
      </c>
      <c r="EL51" s="761" t="str">
        <f>Prices!$A$114</f>
        <v xml:space="preserve">glazing  </v>
      </c>
      <c r="EM51" s="761">
        <f t="shared" si="376"/>
        <v>0</v>
      </c>
      <c r="EN51" s="1042" t="s">
        <v>89</v>
      </c>
      <c r="EO51" s="1052"/>
      <c r="EP51" s="190">
        <f t="shared" si="377"/>
        <v>0</v>
      </c>
      <c r="EQ51" s="79"/>
      <c r="ER51" s="116">
        <f t="shared" si="372"/>
        <v>0</v>
      </c>
      <c r="ES51" s="81">
        <f t="shared" si="373"/>
        <v>0</v>
      </c>
      <c r="ET51" s="280">
        <v>0</v>
      </c>
      <c r="EU51" s="9" t="s">
        <v>45</v>
      </c>
      <c r="EV51" s="583">
        <f t="shared" si="374"/>
        <v>0</v>
      </c>
      <c r="EW51" s="579">
        <f t="shared" si="86"/>
        <v>0</v>
      </c>
      <c r="EX51" s="582">
        <f t="shared" si="375"/>
        <v>0</v>
      </c>
      <c r="EY51" s="112"/>
      <c r="EZ51" s="573"/>
      <c r="FA51" s="55"/>
      <c r="FC51" s="44" t="s">
        <v>240</v>
      </c>
      <c r="FD51" s="95" t="s">
        <v>114</v>
      </c>
      <c r="FE51" s="141">
        <v>0</v>
      </c>
      <c r="FF51" s="141">
        <v>0</v>
      </c>
      <c r="FG51" s="142">
        <v>0</v>
      </c>
      <c r="FH51" s="9" t="s">
        <v>109</v>
      </c>
      <c r="FI51" s="122">
        <f t="shared" si="378"/>
        <v>0</v>
      </c>
      <c r="FJ51" s="602">
        <v>0</v>
      </c>
      <c r="FK51" s="604">
        <f t="shared" si="379"/>
        <v>0</v>
      </c>
      <c r="FL51" s="591">
        <f>FR129</f>
        <v>0</v>
      </c>
      <c r="FM51" s="542">
        <f>FL129</f>
        <v>0</v>
      </c>
      <c r="FN51" s="610">
        <f>SUM(FK51:FL51)</f>
        <v>0</v>
      </c>
      <c r="FO51" s="127">
        <f>IF(FO$4=0,0,FN51/$FO$4)</f>
        <v>0</v>
      </c>
      <c r="FP51" s="44" t="s">
        <v>240</v>
      </c>
      <c r="FQ51" s="522">
        <f>SUM(EX69:EY69)</f>
        <v>0</v>
      </c>
      <c r="FR51" s="496">
        <f>FN51</f>
        <v>0</v>
      </c>
      <c r="FS51" s="567">
        <f>SUM(FQ51:FR51)</f>
        <v>0</v>
      </c>
    </row>
    <row r="52" spans="1:175" x14ac:dyDescent="0.25">
      <c r="A52" s="44" t="s">
        <v>65</v>
      </c>
      <c r="B52" s="72" t="s">
        <v>524</v>
      </c>
      <c r="C52" s="53"/>
      <c r="D52" s="73">
        <v>1</v>
      </c>
      <c r="E52" s="68">
        <v>1</v>
      </c>
      <c r="F52" s="68">
        <v>1</v>
      </c>
      <c r="G52" s="68">
        <v>1</v>
      </c>
      <c r="H52" s="70">
        <v>0</v>
      </c>
      <c r="I52" s="13">
        <f t="shared" si="432"/>
        <v>0</v>
      </c>
      <c r="J52" s="13">
        <f t="shared" si="396"/>
        <v>0</v>
      </c>
      <c r="K52" s="13">
        <f t="shared" si="397"/>
        <v>0</v>
      </c>
      <c r="L52" s="117"/>
      <c r="M52" s="154"/>
      <c r="N52" s="10"/>
      <c r="O52" s="44" t="s">
        <v>65</v>
      </c>
      <c r="P52" s="72" t="s">
        <v>524</v>
      </c>
      <c r="Q52" s="53"/>
      <c r="R52" s="73">
        <v>1</v>
      </c>
      <c r="S52" s="68">
        <v>1</v>
      </c>
      <c r="T52" s="68">
        <v>1</v>
      </c>
      <c r="U52" s="68">
        <v>1</v>
      </c>
      <c r="V52" s="70">
        <v>0</v>
      </c>
      <c r="W52" s="13">
        <f t="shared" si="433"/>
        <v>0</v>
      </c>
      <c r="X52" s="13">
        <f t="shared" si="398"/>
        <v>0</v>
      </c>
      <c r="Y52" s="13">
        <f t="shared" si="399"/>
        <v>0</v>
      </c>
      <c r="Z52" s="117"/>
      <c r="AA52" s="154"/>
      <c r="AB52" s="10"/>
      <c r="AC52" s="44" t="s">
        <v>65</v>
      </c>
      <c r="AD52" s="72" t="s">
        <v>524</v>
      </c>
      <c r="AE52" s="53"/>
      <c r="AF52" s="73">
        <v>1</v>
      </c>
      <c r="AG52" s="68">
        <v>1</v>
      </c>
      <c r="AH52" s="68">
        <v>1</v>
      </c>
      <c r="AI52" s="68">
        <v>1</v>
      </c>
      <c r="AJ52" s="70">
        <v>0</v>
      </c>
      <c r="AK52" s="13">
        <f t="shared" si="400"/>
        <v>0</v>
      </c>
      <c r="AL52" s="13">
        <f t="shared" si="401"/>
        <v>0</v>
      </c>
      <c r="AM52" s="13">
        <f t="shared" si="402"/>
        <v>0</v>
      </c>
      <c r="AN52" s="117"/>
      <c r="AO52" s="154"/>
      <c r="AP52" s="10"/>
      <c r="AQ52" s="44" t="s">
        <v>65</v>
      </c>
      <c r="AR52" s="72" t="s">
        <v>524</v>
      </c>
      <c r="AS52" s="53"/>
      <c r="AT52" s="73">
        <v>1</v>
      </c>
      <c r="AU52" s="68">
        <v>1</v>
      </c>
      <c r="AV52" s="68">
        <v>1</v>
      </c>
      <c r="AW52" s="68">
        <v>1</v>
      </c>
      <c r="AX52" s="70">
        <v>0</v>
      </c>
      <c r="AY52" s="13">
        <f t="shared" si="404"/>
        <v>0</v>
      </c>
      <c r="AZ52" s="13">
        <f t="shared" si="405"/>
        <v>0</v>
      </c>
      <c r="BA52" s="13">
        <f t="shared" si="406"/>
        <v>0</v>
      </c>
      <c r="BB52" s="117"/>
      <c r="BC52" s="154"/>
      <c r="BD52" s="10"/>
      <c r="BE52" s="44" t="s">
        <v>65</v>
      </c>
      <c r="BF52" s="72" t="s">
        <v>524</v>
      </c>
      <c r="BG52" s="53"/>
      <c r="BH52" s="73">
        <v>1</v>
      </c>
      <c r="BI52" s="68">
        <v>1</v>
      </c>
      <c r="BJ52" s="68">
        <v>1</v>
      </c>
      <c r="BK52" s="68">
        <v>1</v>
      </c>
      <c r="BL52" s="70">
        <v>0</v>
      </c>
      <c r="BM52" s="13">
        <f t="shared" si="408"/>
        <v>0</v>
      </c>
      <c r="BN52" s="13">
        <f t="shared" si="409"/>
        <v>0</v>
      </c>
      <c r="BO52" s="13">
        <f t="shared" si="410"/>
        <v>0</v>
      </c>
      <c r="BP52" s="117"/>
      <c r="BQ52" s="154"/>
      <c r="BR52" s="10"/>
      <c r="BS52" s="44" t="s">
        <v>65</v>
      </c>
      <c r="BT52" s="72" t="s">
        <v>524</v>
      </c>
      <c r="BU52" s="53"/>
      <c r="BV52" s="73">
        <v>1</v>
      </c>
      <c r="BW52" s="68">
        <v>1</v>
      </c>
      <c r="BX52" s="68">
        <v>1</v>
      </c>
      <c r="BY52" s="68">
        <v>1</v>
      </c>
      <c r="BZ52" s="70">
        <v>0</v>
      </c>
      <c r="CA52" s="13">
        <f t="shared" si="412"/>
        <v>0</v>
      </c>
      <c r="CB52" s="13">
        <f t="shared" si="413"/>
        <v>0</v>
      </c>
      <c r="CC52" s="13">
        <f t="shared" si="414"/>
        <v>0</v>
      </c>
      <c r="CD52" s="117"/>
      <c r="CE52" s="154"/>
      <c r="CF52" s="10"/>
      <c r="CG52" s="44" t="s">
        <v>65</v>
      </c>
      <c r="CH52" s="72" t="s">
        <v>524</v>
      </c>
      <c r="CI52" s="53"/>
      <c r="CJ52" s="73">
        <v>1</v>
      </c>
      <c r="CK52" s="68">
        <v>1</v>
      </c>
      <c r="CL52" s="68">
        <v>1</v>
      </c>
      <c r="CM52" s="68">
        <v>1</v>
      </c>
      <c r="CN52" s="70">
        <v>0</v>
      </c>
      <c r="CO52" s="13">
        <f t="shared" si="416"/>
        <v>0</v>
      </c>
      <c r="CP52" s="13">
        <f t="shared" si="417"/>
        <v>0</v>
      </c>
      <c r="CQ52" s="13">
        <f t="shared" si="418"/>
        <v>0</v>
      </c>
      <c r="CR52" s="117"/>
      <c r="CS52" s="154"/>
      <c r="CT52" s="10"/>
      <c r="CU52" s="44" t="s">
        <v>65</v>
      </c>
      <c r="CV52" s="72" t="s">
        <v>524</v>
      </c>
      <c r="CW52" s="53"/>
      <c r="CX52" s="73">
        <v>1</v>
      </c>
      <c r="CY52" s="68">
        <v>1</v>
      </c>
      <c r="CZ52" s="68">
        <v>1</v>
      </c>
      <c r="DA52" s="68">
        <v>1</v>
      </c>
      <c r="DB52" s="70">
        <v>0</v>
      </c>
      <c r="DC52" s="13">
        <f t="shared" si="420"/>
        <v>0</v>
      </c>
      <c r="DD52" s="13">
        <f t="shared" si="421"/>
        <v>0</v>
      </c>
      <c r="DE52" s="13">
        <f t="shared" si="422"/>
        <v>0</v>
      </c>
      <c r="DF52" s="117"/>
      <c r="DG52" s="154"/>
      <c r="DH52" s="10"/>
      <c r="DI52" s="44" t="s">
        <v>65</v>
      </c>
      <c r="DJ52" s="72" t="s">
        <v>524</v>
      </c>
      <c r="DK52" s="53"/>
      <c r="DL52" s="73">
        <v>1</v>
      </c>
      <c r="DM52" s="68">
        <v>1</v>
      </c>
      <c r="DN52" s="68">
        <v>1</v>
      </c>
      <c r="DO52" s="68">
        <v>1</v>
      </c>
      <c r="DP52" s="70">
        <v>0</v>
      </c>
      <c r="DQ52" s="13">
        <f t="shared" si="424"/>
        <v>0</v>
      </c>
      <c r="DR52" s="13">
        <f t="shared" si="425"/>
        <v>0</v>
      </c>
      <c r="DS52" s="13">
        <f t="shared" si="426"/>
        <v>0</v>
      </c>
      <c r="DT52" s="117"/>
      <c r="DU52" s="154"/>
      <c r="DV52" s="10"/>
      <c r="DW52" s="44" t="s">
        <v>65</v>
      </c>
      <c r="DX52" s="72" t="s">
        <v>524</v>
      </c>
      <c r="DY52" s="53"/>
      <c r="DZ52" s="73">
        <v>1</v>
      </c>
      <c r="EA52" s="68">
        <v>1</v>
      </c>
      <c r="EB52" s="68">
        <v>1</v>
      </c>
      <c r="EC52" s="68">
        <v>1</v>
      </c>
      <c r="ED52" s="70">
        <v>0</v>
      </c>
      <c r="EE52" s="13">
        <f t="shared" si="428"/>
        <v>0</v>
      </c>
      <c r="EF52" s="13">
        <f t="shared" si="429"/>
        <v>0</v>
      </c>
      <c r="EG52" s="13">
        <f t="shared" si="430"/>
        <v>0</v>
      </c>
      <c r="EH52" s="117"/>
      <c r="EI52" s="154"/>
      <c r="EJ52" s="10"/>
      <c r="EK52" s="44" t="s">
        <v>77</v>
      </c>
      <c r="EL52" s="761" t="str">
        <f>Prices!$A$115</f>
        <v xml:space="preserve">glazing  </v>
      </c>
      <c r="EM52" s="761">
        <f t="shared" si="376"/>
        <v>0</v>
      </c>
      <c r="EN52" s="1042" t="s">
        <v>577</v>
      </c>
      <c r="EO52" s="1052"/>
      <c r="EP52" s="190">
        <f t="shared" si="377"/>
        <v>0</v>
      </c>
      <c r="EQ52" s="79"/>
      <c r="ER52" s="116">
        <f t="shared" si="372"/>
        <v>0</v>
      </c>
      <c r="ES52" s="81">
        <f t="shared" si="373"/>
        <v>0</v>
      </c>
      <c r="ET52" s="280">
        <v>0</v>
      </c>
      <c r="EU52" s="9" t="s">
        <v>45</v>
      </c>
      <c r="EV52" s="583">
        <f t="shared" si="374"/>
        <v>0</v>
      </c>
      <c r="EW52" s="579">
        <f t="shared" si="86"/>
        <v>0</v>
      </c>
      <c r="EX52" s="582">
        <f t="shared" si="375"/>
        <v>0</v>
      </c>
      <c r="EY52" s="112"/>
      <c r="EZ52" s="573"/>
      <c r="FA52" s="55"/>
      <c r="FC52" s="44" t="s">
        <v>241</v>
      </c>
      <c r="FD52" s="95" t="s">
        <v>115</v>
      </c>
      <c r="FE52" s="141">
        <v>0</v>
      </c>
      <c r="FF52" s="141">
        <v>0</v>
      </c>
      <c r="FG52" s="142">
        <v>0</v>
      </c>
      <c r="FH52" s="9" t="s">
        <v>109</v>
      </c>
      <c r="FI52" s="122">
        <f t="shared" si="378"/>
        <v>0</v>
      </c>
      <c r="FJ52" s="602">
        <v>0</v>
      </c>
      <c r="FK52" s="604">
        <f t="shared" si="379"/>
        <v>0</v>
      </c>
      <c r="FL52" s="592"/>
      <c r="FM52" s="573"/>
      <c r="FN52" s="610">
        <f>SUM(FK52)</f>
        <v>0</v>
      </c>
      <c r="FO52" s="127">
        <f>IF(FO$4=0,0,FN52/$FO$4)</f>
        <v>0</v>
      </c>
      <c r="FP52" s="44" t="s">
        <v>241</v>
      </c>
      <c r="FQ52" s="522">
        <f>SUM(EX70)</f>
        <v>0</v>
      </c>
      <c r="FR52" s="496">
        <f>FN52</f>
        <v>0</v>
      </c>
      <c r="FS52" s="567">
        <f>SUM(FQ52:FR52)</f>
        <v>0</v>
      </c>
    </row>
    <row r="53" spans="1:175" x14ac:dyDescent="0.25">
      <c r="A53" s="44" t="s">
        <v>76</v>
      </c>
      <c r="B53" s="72" t="s">
        <v>43</v>
      </c>
      <c r="C53" s="733"/>
      <c r="D53" s="734"/>
      <c r="E53" s="30"/>
      <c r="F53" s="68">
        <v>1</v>
      </c>
      <c r="G53" s="68">
        <v>1</v>
      </c>
      <c r="H53" s="70">
        <v>0</v>
      </c>
      <c r="I53" s="13">
        <f t="shared" ref="I53:I56" si="450">F53*G53*H53</f>
        <v>0</v>
      </c>
      <c r="J53" s="13">
        <f t="shared" si="396"/>
        <v>0</v>
      </c>
      <c r="K53" s="13">
        <f t="shared" si="397"/>
        <v>0</v>
      </c>
      <c r="L53" s="201" t="s">
        <v>272</v>
      </c>
      <c r="M53" s="154"/>
      <c r="N53" s="10"/>
      <c r="O53" s="44" t="s">
        <v>76</v>
      </c>
      <c r="P53" s="148" t="str">
        <f>$B$53</f>
        <v>special component / blind</v>
      </c>
      <c r="Q53" s="733"/>
      <c r="R53" s="734"/>
      <c r="S53" s="30"/>
      <c r="T53" s="68">
        <v>1</v>
      </c>
      <c r="U53" s="68">
        <v>1</v>
      </c>
      <c r="V53" s="70">
        <v>0</v>
      </c>
      <c r="W53" s="13">
        <f t="shared" ref="W53:W56" si="451">T53*U53*V53</f>
        <v>0</v>
      </c>
      <c r="X53" s="13">
        <f t="shared" si="398"/>
        <v>0</v>
      </c>
      <c r="Y53" s="13">
        <f t="shared" si="399"/>
        <v>0</v>
      </c>
      <c r="Z53" s="201" t="s">
        <v>272</v>
      </c>
      <c r="AA53" s="154"/>
      <c r="AB53" s="10"/>
      <c r="AC53" s="44" t="s">
        <v>76</v>
      </c>
      <c r="AD53" s="148" t="str">
        <f t="shared" ref="AD53" si="452">$B$53</f>
        <v>special component / blind</v>
      </c>
      <c r="AE53" s="733"/>
      <c r="AF53" s="734"/>
      <c r="AG53" s="30"/>
      <c r="AH53" s="68">
        <v>1</v>
      </c>
      <c r="AI53" s="68">
        <v>1</v>
      </c>
      <c r="AJ53" s="70">
        <v>0</v>
      </c>
      <c r="AK53" s="13">
        <f t="shared" ref="AK53:AK61" si="453">AH53*AI53*AJ53</f>
        <v>0</v>
      </c>
      <c r="AL53" s="13">
        <f t="shared" si="401"/>
        <v>0</v>
      </c>
      <c r="AM53" s="13">
        <f t="shared" si="402"/>
        <v>0</v>
      </c>
      <c r="AN53" s="201" t="s">
        <v>272</v>
      </c>
      <c r="AO53" s="154"/>
      <c r="AP53" s="10"/>
      <c r="AQ53" s="44" t="s">
        <v>76</v>
      </c>
      <c r="AR53" s="148" t="str">
        <f t="shared" ref="AR53" si="454">$B$53</f>
        <v>special component / blind</v>
      </c>
      <c r="AS53" s="733"/>
      <c r="AT53" s="734"/>
      <c r="AU53" s="30"/>
      <c r="AV53" s="68">
        <v>1</v>
      </c>
      <c r="AW53" s="68">
        <v>1</v>
      </c>
      <c r="AX53" s="70">
        <v>0</v>
      </c>
      <c r="AY53" s="13">
        <f t="shared" ref="AY53:AY61" si="455">AV53*AW53*AX53</f>
        <v>0</v>
      </c>
      <c r="AZ53" s="13">
        <f t="shared" si="405"/>
        <v>0</v>
      </c>
      <c r="BA53" s="13">
        <f t="shared" si="406"/>
        <v>0</v>
      </c>
      <c r="BB53" s="201" t="s">
        <v>272</v>
      </c>
      <c r="BC53" s="154"/>
      <c r="BD53" s="10"/>
      <c r="BE53" s="44" t="s">
        <v>76</v>
      </c>
      <c r="BF53" s="148" t="str">
        <f t="shared" ref="BF53" si="456">$B$53</f>
        <v>special component / blind</v>
      </c>
      <c r="BG53" s="733"/>
      <c r="BH53" s="734"/>
      <c r="BI53" s="30"/>
      <c r="BJ53" s="68">
        <v>1</v>
      </c>
      <c r="BK53" s="68">
        <v>1</v>
      </c>
      <c r="BL53" s="70">
        <v>0</v>
      </c>
      <c r="BM53" s="13">
        <f t="shared" ref="BM53:BM61" si="457">BJ53*BK53*BL53</f>
        <v>0</v>
      </c>
      <c r="BN53" s="13">
        <f t="shared" si="409"/>
        <v>0</v>
      </c>
      <c r="BO53" s="13">
        <f t="shared" si="410"/>
        <v>0</v>
      </c>
      <c r="BP53" s="201" t="s">
        <v>272</v>
      </c>
      <c r="BQ53" s="154"/>
      <c r="BR53" s="10"/>
      <c r="BS53" s="44" t="s">
        <v>76</v>
      </c>
      <c r="BT53" s="148" t="str">
        <f t="shared" ref="BT53" si="458">$B$53</f>
        <v>special component / blind</v>
      </c>
      <c r="BU53" s="733"/>
      <c r="BV53" s="734"/>
      <c r="BW53" s="30"/>
      <c r="BX53" s="68">
        <v>1</v>
      </c>
      <c r="BY53" s="68">
        <v>1</v>
      </c>
      <c r="BZ53" s="70">
        <v>0</v>
      </c>
      <c r="CA53" s="13">
        <f t="shared" ref="CA53:CA61" si="459">BX53*BY53*BZ53</f>
        <v>0</v>
      </c>
      <c r="CB53" s="13">
        <f t="shared" si="413"/>
        <v>0</v>
      </c>
      <c r="CC53" s="13">
        <f t="shared" si="414"/>
        <v>0</v>
      </c>
      <c r="CD53" s="201" t="s">
        <v>272</v>
      </c>
      <c r="CE53" s="154"/>
      <c r="CF53" s="10"/>
      <c r="CG53" s="44" t="s">
        <v>76</v>
      </c>
      <c r="CH53" s="148" t="str">
        <f t="shared" ref="CH53" si="460">$B$53</f>
        <v>special component / blind</v>
      </c>
      <c r="CI53" s="733"/>
      <c r="CJ53" s="734"/>
      <c r="CK53" s="30"/>
      <c r="CL53" s="68">
        <v>1</v>
      </c>
      <c r="CM53" s="68">
        <v>1</v>
      </c>
      <c r="CN53" s="70">
        <v>0</v>
      </c>
      <c r="CO53" s="13">
        <f t="shared" ref="CO53:CO61" si="461">CL53*CM53*CN53</f>
        <v>0</v>
      </c>
      <c r="CP53" s="13">
        <f t="shared" si="417"/>
        <v>0</v>
      </c>
      <c r="CQ53" s="13">
        <f t="shared" si="418"/>
        <v>0</v>
      </c>
      <c r="CR53" s="201" t="s">
        <v>272</v>
      </c>
      <c r="CS53" s="154"/>
      <c r="CT53" s="10"/>
      <c r="CU53" s="44" t="s">
        <v>76</v>
      </c>
      <c r="CV53" s="148" t="str">
        <f t="shared" ref="CV53" si="462">$B$53</f>
        <v>special component / blind</v>
      </c>
      <c r="CW53" s="733"/>
      <c r="CX53" s="734"/>
      <c r="CY53" s="30"/>
      <c r="CZ53" s="68">
        <v>1</v>
      </c>
      <c r="DA53" s="68">
        <v>1</v>
      </c>
      <c r="DB53" s="70">
        <v>0</v>
      </c>
      <c r="DC53" s="13">
        <f t="shared" ref="DC53:DC61" si="463">CZ53*DA53*DB53</f>
        <v>0</v>
      </c>
      <c r="DD53" s="13">
        <f t="shared" si="421"/>
        <v>0</v>
      </c>
      <c r="DE53" s="13">
        <f t="shared" si="422"/>
        <v>0</v>
      </c>
      <c r="DF53" s="201" t="s">
        <v>272</v>
      </c>
      <c r="DG53" s="154"/>
      <c r="DH53" s="10"/>
      <c r="DI53" s="44" t="s">
        <v>76</v>
      </c>
      <c r="DJ53" s="148" t="str">
        <f t="shared" ref="DJ53" si="464">$B$53</f>
        <v>special component / blind</v>
      </c>
      <c r="DK53" s="733"/>
      <c r="DL53" s="734"/>
      <c r="DM53" s="30"/>
      <c r="DN53" s="68">
        <v>1</v>
      </c>
      <c r="DO53" s="68">
        <v>1</v>
      </c>
      <c r="DP53" s="70">
        <v>0</v>
      </c>
      <c r="DQ53" s="13">
        <f t="shared" ref="DQ53:DQ61" si="465">DN53*DO53*DP53</f>
        <v>0</v>
      </c>
      <c r="DR53" s="13">
        <f t="shared" si="425"/>
        <v>0</v>
      </c>
      <c r="DS53" s="13">
        <f t="shared" si="426"/>
        <v>0</v>
      </c>
      <c r="DT53" s="201" t="s">
        <v>272</v>
      </c>
      <c r="DU53" s="154"/>
      <c r="DV53" s="10"/>
      <c r="DW53" s="44" t="s">
        <v>76</v>
      </c>
      <c r="DX53" s="148" t="str">
        <f t="shared" ref="DX53" si="466">$B$53</f>
        <v>special component / blind</v>
      </c>
      <c r="DY53" s="733"/>
      <c r="DZ53" s="734"/>
      <c r="EA53" s="30"/>
      <c r="EB53" s="68">
        <v>1</v>
      </c>
      <c r="EC53" s="68">
        <v>1</v>
      </c>
      <c r="ED53" s="70">
        <v>0</v>
      </c>
      <c r="EE53" s="13">
        <f t="shared" ref="EE53:EE61" si="467">EB53*EC53*ED53</f>
        <v>0</v>
      </c>
      <c r="EF53" s="13">
        <f t="shared" si="429"/>
        <v>0</v>
      </c>
      <c r="EG53" s="13">
        <f t="shared" si="430"/>
        <v>0</v>
      </c>
      <c r="EH53" s="201" t="s">
        <v>272</v>
      </c>
      <c r="EI53" s="154"/>
      <c r="EJ53" s="10"/>
      <c r="EK53" s="44" t="s">
        <v>77</v>
      </c>
      <c r="EL53" s="761" t="str">
        <f>Prices!$A$116</f>
        <v xml:space="preserve">glazing  </v>
      </c>
      <c r="EM53" s="761">
        <f t="shared" si="376"/>
        <v>0</v>
      </c>
      <c r="EN53" s="1042" t="s">
        <v>578</v>
      </c>
      <c r="EO53" s="1052"/>
      <c r="EP53" s="190">
        <f t="shared" si="377"/>
        <v>0</v>
      </c>
      <c r="EQ53" s="79"/>
      <c r="ER53" s="116">
        <f t="shared" si="372"/>
        <v>0</v>
      </c>
      <c r="ES53" s="81">
        <f t="shared" si="373"/>
        <v>0</v>
      </c>
      <c r="ET53" s="280">
        <v>0</v>
      </c>
      <c r="EU53" s="9" t="s">
        <v>45</v>
      </c>
      <c r="EV53" s="583">
        <f t="shared" si="374"/>
        <v>0</v>
      </c>
      <c r="EW53" s="579">
        <f t="shared" si="86"/>
        <v>0</v>
      </c>
      <c r="EX53" s="582">
        <f t="shared" si="375"/>
        <v>0</v>
      </c>
      <c r="EY53" s="112"/>
      <c r="EZ53" s="573"/>
      <c r="FA53" s="55"/>
      <c r="FC53" s="44"/>
      <c r="FD53" s="96"/>
      <c r="FE53" s="126"/>
      <c r="FF53" s="126"/>
      <c r="FG53" s="436"/>
      <c r="FH53" s="9"/>
      <c r="FI53" s="123"/>
      <c r="FJ53" s="121"/>
      <c r="FK53" s="604"/>
      <c r="FL53" s="590"/>
      <c r="FM53" s="569"/>
      <c r="FN53" s="607"/>
      <c r="FO53" s="127"/>
      <c r="FP53" s="87"/>
      <c r="FQ53" s="522"/>
      <c r="FR53" s="61"/>
      <c r="FS53" s="567"/>
    </row>
    <row r="54" spans="1:175" x14ac:dyDescent="0.25">
      <c r="A54" s="44" t="s">
        <v>76</v>
      </c>
      <c r="B54" s="72" t="s">
        <v>43</v>
      </c>
      <c r="C54" s="733"/>
      <c r="D54" s="17"/>
      <c r="E54" s="30"/>
      <c r="F54" s="68">
        <v>1</v>
      </c>
      <c r="G54" s="68">
        <v>1</v>
      </c>
      <c r="H54" s="70">
        <v>0</v>
      </c>
      <c r="I54" s="13">
        <f t="shared" si="450"/>
        <v>0</v>
      </c>
      <c r="J54" s="13">
        <f t="shared" si="396"/>
        <v>0</v>
      </c>
      <c r="K54" s="13">
        <f t="shared" si="397"/>
        <v>0</v>
      </c>
      <c r="L54" s="215">
        <f>SUM(K51:K52)</f>
        <v>0</v>
      </c>
      <c r="M54" s="154"/>
      <c r="N54" s="10"/>
      <c r="O54" s="44" t="s">
        <v>76</v>
      </c>
      <c r="P54" s="148" t="str">
        <f>$B$54</f>
        <v>special component / blind</v>
      </c>
      <c r="Q54" s="733"/>
      <c r="R54" s="17"/>
      <c r="S54" s="30"/>
      <c r="T54" s="68">
        <v>1</v>
      </c>
      <c r="U54" s="68">
        <v>1</v>
      </c>
      <c r="V54" s="70">
        <v>0</v>
      </c>
      <c r="W54" s="13">
        <f t="shared" si="451"/>
        <v>0</v>
      </c>
      <c r="X54" s="13">
        <f t="shared" si="398"/>
        <v>0</v>
      </c>
      <c r="Y54" s="13">
        <f t="shared" si="399"/>
        <v>0</v>
      </c>
      <c r="Z54" s="215">
        <f>SUM(Y51:Y52)</f>
        <v>0</v>
      </c>
      <c r="AA54" s="154"/>
      <c r="AB54" s="10"/>
      <c r="AC54" s="44" t="s">
        <v>76</v>
      </c>
      <c r="AD54" s="148" t="str">
        <f t="shared" ref="AD54" si="468">$B$54</f>
        <v>special component / blind</v>
      </c>
      <c r="AE54" s="733"/>
      <c r="AF54" s="17"/>
      <c r="AG54" s="30"/>
      <c r="AH54" s="68">
        <v>1</v>
      </c>
      <c r="AI54" s="68">
        <v>1</v>
      </c>
      <c r="AJ54" s="70">
        <v>0</v>
      </c>
      <c r="AK54" s="13">
        <f t="shared" si="453"/>
        <v>0</v>
      </c>
      <c r="AL54" s="13">
        <f t="shared" si="401"/>
        <v>0</v>
      </c>
      <c r="AM54" s="13">
        <f t="shared" si="402"/>
        <v>0</v>
      </c>
      <c r="AN54" s="215">
        <f t="shared" ref="AN54" si="469">SUM(AM51:AM52)</f>
        <v>0</v>
      </c>
      <c r="AO54" s="154"/>
      <c r="AP54" s="10"/>
      <c r="AQ54" s="44" t="s">
        <v>76</v>
      </c>
      <c r="AR54" s="148" t="str">
        <f t="shared" ref="AR54" si="470">$B$54</f>
        <v>special component / blind</v>
      </c>
      <c r="AS54" s="733"/>
      <c r="AT54" s="17"/>
      <c r="AU54" s="30"/>
      <c r="AV54" s="68">
        <v>1</v>
      </c>
      <c r="AW54" s="68">
        <v>1</v>
      </c>
      <c r="AX54" s="70">
        <v>0</v>
      </c>
      <c r="AY54" s="13">
        <f t="shared" si="455"/>
        <v>0</v>
      </c>
      <c r="AZ54" s="13">
        <f t="shared" si="405"/>
        <v>0</v>
      </c>
      <c r="BA54" s="13">
        <f t="shared" si="406"/>
        <v>0</v>
      </c>
      <c r="BB54" s="215">
        <f t="shared" ref="BB54" si="471">SUM(BA51:BA52)</f>
        <v>0</v>
      </c>
      <c r="BC54" s="154"/>
      <c r="BD54" s="10"/>
      <c r="BE54" s="44" t="s">
        <v>76</v>
      </c>
      <c r="BF54" s="148" t="str">
        <f t="shared" ref="BF54" si="472">$B$54</f>
        <v>special component / blind</v>
      </c>
      <c r="BG54" s="733"/>
      <c r="BH54" s="17"/>
      <c r="BI54" s="30"/>
      <c r="BJ54" s="68">
        <v>1</v>
      </c>
      <c r="BK54" s="68">
        <v>1</v>
      </c>
      <c r="BL54" s="70">
        <v>0</v>
      </c>
      <c r="BM54" s="13">
        <f t="shared" si="457"/>
        <v>0</v>
      </c>
      <c r="BN54" s="13">
        <f t="shared" si="409"/>
        <v>0</v>
      </c>
      <c r="BO54" s="13">
        <f t="shared" si="410"/>
        <v>0</v>
      </c>
      <c r="BP54" s="215">
        <f t="shared" ref="BP54" si="473">SUM(BO51:BO52)</f>
        <v>0</v>
      </c>
      <c r="BQ54" s="154"/>
      <c r="BR54" s="10"/>
      <c r="BS54" s="44" t="s">
        <v>76</v>
      </c>
      <c r="BT54" s="148" t="str">
        <f t="shared" ref="BT54" si="474">$B$54</f>
        <v>special component / blind</v>
      </c>
      <c r="BU54" s="733"/>
      <c r="BV54" s="17"/>
      <c r="BW54" s="30"/>
      <c r="BX54" s="68">
        <v>1</v>
      </c>
      <c r="BY54" s="68">
        <v>1</v>
      </c>
      <c r="BZ54" s="70">
        <v>0</v>
      </c>
      <c r="CA54" s="13">
        <f t="shared" si="459"/>
        <v>0</v>
      </c>
      <c r="CB54" s="13">
        <f t="shared" si="413"/>
        <v>0</v>
      </c>
      <c r="CC54" s="13">
        <f t="shared" si="414"/>
        <v>0</v>
      </c>
      <c r="CD54" s="215">
        <f t="shared" ref="CD54" si="475">SUM(CC51:CC52)</f>
        <v>0</v>
      </c>
      <c r="CE54" s="154"/>
      <c r="CF54" s="10"/>
      <c r="CG54" s="44" t="s">
        <v>76</v>
      </c>
      <c r="CH54" s="148" t="str">
        <f t="shared" ref="CH54" si="476">$B$54</f>
        <v>special component / blind</v>
      </c>
      <c r="CI54" s="733"/>
      <c r="CJ54" s="17"/>
      <c r="CK54" s="30"/>
      <c r="CL54" s="68">
        <v>1</v>
      </c>
      <c r="CM54" s="68">
        <v>1</v>
      </c>
      <c r="CN54" s="70">
        <v>0</v>
      </c>
      <c r="CO54" s="13">
        <f t="shared" si="461"/>
        <v>0</v>
      </c>
      <c r="CP54" s="13">
        <f t="shared" si="417"/>
        <v>0</v>
      </c>
      <c r="CQ54" s="13">
        <f t="shared" si="418"/>
        <v>0</v>
      </c>
      <c r="CR54" s="215">
        <f t="shared" ref="CR54" si="477">SUM(CQ51:CQ52)</f>
        <v>0</v>
      </c>
      <c r="CS54" s="154"/>
      <c r="CT54" s="10"/>
      <c r="CU54" s="44" t="s">
        <v>76</v>
      </c>
      <c r="CV54" s="148" t="str">
        <f t="shared" ref="CV54" si="478">$B$54</f>
        <v>special component / blind</v>
      </c>
      <c r="CW54" s="733"/>
      <c r="CX54" s="17"/>
      <c r="CY54" s="30"/>
      <c r="CZ54" s="68">
        <v>1</v>
      </c>
      <c r="DA54" s="68">
        <v>1</v>
      </c>
      <c r="DB54" s="70">
        <v>0</v>
      </c>
      <c r="DC54" s="13">
        <f t="shared" si="463"/>
        <v>0</v>
      </c>
      <c r="DD54" s="13">
        <f t="shared" si="421"/>
        <v>0</v>
      </c>
      <c r="DE54" s="13">
        <f t="shared" si="422"/>
        <v>0</v>
      </c>
      <c r="DF54" s="215">
        <f t="shared" ref="DF54" si="479">SUM(DE51:DE52)</f>
        <v>0</v>
      </c>
      <c r="DG54" s="154"/>
      <c r="DH54" s="10"/>
      <c r="DI54" s="44" t="s">
        <v>76</v>
      </c>
      <c r="DJ54" s="148" t="str">
        <f t="shared" ref="DJ54" si="480">$B$54</f>
        <v>special component / blind</v>
      </c>
      <c r="DK54" s="733"/>
      <c r="DL54" s="17"/>
      <c r="DM54" s="30"/>
      <c r="DN54" s="68">
        <v>1</v>
      </c>
      <c r="DO54" s="68">
        <v>1</v>
      </c>
      <c r="DP54" s="70">
        <v>0</v>
      </c>
      <c r="DQ54" s="13">
        <f t="shared" si="465"/>
        <v>0</v>
      </c>
      <c r="DR54" s="13">
        <f t="shared" si="425"/>
        <v>0</v>
      </c>
      <c r="DS54" s="13">
        <f t="shared" si="426"/>
        <v>0</v>
      </c>
      <c r="DT54" s="215">
        <f t="shared" ref="DT54" si="481">SUM(DS51:DS52)</f>
        <v>0</v>
      </c>
      <c r="DU54" s="154"/>
      <c r="DV54" s="10"/>
      <c r="DW54" s="44" t="s">
        <v>76</v>
      </c>
      <c r="DX54" s="148" t="str">
        <f t="shared" ref="DX54" si="482">$B$54</f>
        <v>special component / blind</v>
      </c>
      <c r="DY54" s="733"/>
      <c r="DZ54" s="17"/>
      <c r="EA54" s="30"/>
      <c r="EB54" s="68">
        <v>1</v>
      </c>
      <c r="EC54" s="68">
        <v>1</v>
      </c>
      <c r="ED54" s="70">
        <v>0</v>
      </c>
      <c r="EE54" s="13">
        <f t="shared" si="467"/>
        <v>0</v>
      </c>
      <c r="EF54" s="13">
        <f t="shared" si="429"/>
        <v>0</v>
      </c>
      <c r="EG54" s="13">
        <f t="shared" si="430"/>
        <v>0</v>
      </c>
      <c r="EH54" s="215">
        <f t="shared" ref="EH54" si="483">SUM(EG51:EG52)</f>
        <v>0</v>
      </c>
      <c r="EI54" s="154"/>
      <c r="EJ54" s="10"/>
      <c r="EK54" s="44" t="s">
        <v>77</v>
      </c>
      <c r="EL54" s="761" t="str">
        <f>Prices!$A$117</f>
        <v xml:space="preserve">glazing  </v>
      </c>
      <c r="EM54" s="761">
        <f t="shared" si="376"/>
        <v>0</v>
      </c>
      <c r="EN54" s="1042" t="s">
        <v>579</v>
      </c>
      <c r="EO54" s="1052"/>
      <c r="EP54" s="190">
        <f t="shared" si="377"/>
        <v>0</v>
      </c>
      <c r="EQ54" s="79"/>
      <c r="ER54" s="116">
        <f t="shared" si="372"/>
        <v>0</v>
      </c>
      <c r="ES54" s="81">
        <f t="shared" si="373"/>
        <v>0</v>
      </c>
      <c r="ET54" s="280">
        <v>0</v>
      </c>
      <c r="EU54" s="9" t="s">
        <v>45</v>
      </c>
      <c r="EV54" s="583">
        <f t="shared" si="374"/>
        <v>0</v>
      </c>
      <c r="EW54" s="579">
        <f t="shared" si="86"/>
        <v>0</v>
      </c>
      <c r="EX54" s="582">
        <f t="shared" si="375"/>
        <v>0</v>
      </c>
      <c r="EY54" s="112"/>
      <c r="EZ54" s="573"/>
      <c r="FA54" s="55"/>
      <c r="FC54" s="44" t="s">
        <v>92</v>
      </c>
      <c r="FD54" s="72"/>
      <c r="FE54" s="141">
        <v>0</v>
      </c>
      <c r="FF54" s="141">
        <v>0</v>
      </c>
      <c r="FG54" s="142">
        <v>0</v>
      </c>
      <c r="FH54" s="9" t="s">
        <v>45</v>
      </c>
      <c r="FI54" s="122">
        <f>FE54*FF54*FG54</f>
        <v>0</v>
      </c>
      <c r="FJ54" s="602">
        <v>0</v>
      </c>
      <c r="FK54" s="604">
        <f>FI54*FJ54</f>
        <v>0</v>
      </c>
      <c r="FL54" s="592"/>
      <c r="FM54" s="573"/>
      <c r="FN54" s="610">
        <f>SUM(FK54:FK55)</f>
        <v>0</v>
      </c>
      <c r="FO54" s="127">
        <f>IF(FO$4=0,0,FN54/$FO$4)</f>
        <v>0</v>
      </c>
      <c r="FP54" s="87" t="s">
        <v>92</v>
      </c>
      <c r="FQ54" s="522">
        <f>SUM(EX71:EX72)</f>
        <v>0</v>
      </c>
      <c r="FR54" s="496">
        <f>FN54</f>
        <v>0</v>
      </c>
      <c r="FS54" s="567">
        <f>SUM(FQ54:FR54)</f>
        <v>0</v>
      </c>
    </row>
    <row r="55" spans="1:175" x14ac:dyDescent="0.25">
      <c r="A55" s="44" t="s">
        <v>76</v>
      </c>
      <c r="B55" s="72" t="s">
        <v>43</v>
      </c>
      <c r="C55" s="733"/>
      <c r="D55" s="17"/>
      <c r="E55" s="30"/>
      <c r="F55" s="68">
        <v>1</v>
      </c>
      <c r="G55" s="68">
        <v>1</v>
      </c>
      <c r="H55" s="70">
        <v>0</v>
      </c>
      <c r="I55" s="13">
        <f t="shared" si="450"/>
        <v>0</v>
      </c>
      <c r="J55" s="13">
        <f t="shared" si="396"/>
        <v>0</v>
      </c>
      <c r="K55" s="13">
        <f t="shared" si="397"/>
        <v>0</v>
      </c>
      <c r="L55" s="117"/>
      <c r="M55" s="154"/>
      <c r="N55" s="10"/>
      <c r="O55" s="44" t="s">
        <v>76</v>
      </c>
      <c r="P55" s="148" t="str">
        <f>$B$55</f>
        <v>special component / blind</v>
      </c>
      <c r="Q55" s="733"/>
      <c r="R55" s="17"/>
      <c r="S55" s="30"/>
      <c r="T55" s="68">
        <v>1</v>
      </c>
      <c r="U55" s="68">
        <v>1</v>
      </c>
      <c r="V55" s="70">
        <v>0</v>
      </c>
      <c r="W55" s="13">
        <f t="shared" si="451"/>
        <v>0</v>
      </c>
      <c r="X55" s="13">
        <f t="shared" si="398"/>
        <v>0</v>
      </c>
      <c r="Y55" s="13">
        <f t="shared" si="399"/>
        <v>0</v>
      </c>
      <c r="Z55" s="117"/>
      <c r="AA55" s="154"/>
      <c r="AB55" s="10"/>
      <c r="AC55" s="44" t="s">
        <v>76</v>
      </c>
      <c r="AD55" s="148" t="str">
        <f t="shared" ref="AD55" si="484">$B$55</f>
        <v>special component / blind</v>
      </c>
      <c r="AE55" s="733"/>
      <c r="AF55" s="17"/>
      <c r="AG55" s="30"/>
      <c r="AH55" s="68">
        <v>1</v>
      </c>
      <c r="AI55" s="68">
        <v>1</v>
      </c>
      <c r="AJ55" s="70">
        <v>0</v>
      </c>
      <c r="AK55" s="13">
        <f t="shared" si="453"/>
        <v>0</v>
      </c>
      <c r="AL55" s="13">
        <f t="shared" si="401"/>
        <v>0</v>
      </c>
      <c r="AM55" s="13">
        <f t="shared" si="402"/>
        <v>0</v>
      </c>
      <c r="AN55" s="117"/>
      <c r="AO55" s="154"/>
      <c r="AP55" s="10"/>
      <c r="AQ55" s="44" t="s">
        <v>76</v>
      </c>
      <c r="AR55" s="148" t="str">
        <f t="shared" ref="AR55" si="485">$B$55</f>
        <v>special component / blind</v>
      </c>
      <c r="AS55" s="733"/>
      <c r="AT55" s="17"/>
      <c r="AU55" s="30"/>
      <c r="AV55" s="68">
        <v>1</v>
      </c>
      <c r="AW55" s="68">
        <v>1</v>
      </c>
      <c r="AX55" s="70">
        <v>0</v>
      </c>
      <c r="AY55" s="13">
        <f t="shared" si="455"/>
        <v>0</v>
      </c>
      <c r="AZ55" s="13">
        <f t="shared" si="405"/>
        <v>0</v>
      </c>
      <c r="BA55" s="13">
        <f t="shared" si="406"/>
        <v>0</v>
      </c>
      <c r="BB55" s="117"/>
      <c r="BC55" s="154"/>
      <c r="BD55" s="10"/>
      <c r="BE55" s="44" t="s">
        <v>76</v>
      </c>
      <c r="BF55" s="148" t="str">
        <f t="shared" ref="BF55" si="486">$B$55</f>
        <v>special component / blind</v>
      </c>
      <c r="BG55" s="733"/>
      <c r="BH55" s="17"/>
      <c r="BI55" s="30"/>
      <c r="BJ55" s="68">
        <v>1</v>
      </c>
      <c r="BK55" s="68">
        <v>1</v>
      </c>
      <c r="BL55" s="70">
        <v>0</v>
      </c>
      <c r="BM55" s="13">
        <f t="shared" si="457"/>
        <v>0</v>
      </c>
      <c r="BN55" s="13">
        <f t="shared" si="409"/>
        <v>0</v>
      </c>
      <c r="BO55" s="13">
        <f t="shared" si="410"/>
        <v>0</v>
      </c>
      <c r="BP55" s="117"/>
      <c r="BQ55" s="154"/>
      <c r="BR55" s="10"/>
      <c r="BS55" s="44" t="s">
        <v>76</v>
      </c>
      <c r="BT55" s="148" t="str">
        <f t="shared" ref="BT55" si="487">$B$55</f>
        <v>special component / blind</v>
      </c>
      <c r="BU55" s="733"/>
      <c r="BV55" s="17"/>
      <c r="BW55" s="30"/>
      <c r="BX55" s="68">
        <v>1</v>
      </c>
      <c r="BY55" s="68">
        <v>1</v>
      </c>
      <c r="BZ55" s="70">
        <v>0</v>
      </c>
      <c r="CA55" s="13">
        <f t="shared" si="459"/>
        <v>0</v>
      </c>
      <c r="CB55" s="13">
        <f t="shared" si="413"/>
        <v>0</v>
      </c>
      <c r="CC55" s="13">
        <f t="shared" si="414"/>
        <v>0</v>
      </c>
      <c r="CD55" s="117"/>
      <c r="CE55" s="154"/>
      <c r="CF55" s="10"/>
      <c r="CG55" s="44" t="s">
        <v>76</v>
      </c>
      <c r="CH55" s="148" t="str">
        <f t="shared" ref="CH55" si="488">$B$55</f>
        <v>special component / blind</v>
      </c>
      <c r="CI55" s="733"/>
      <c r="CJ55" s="17"/>
      <c r="CK55" s="30"/>
      <c r="CL55" s="68">
        <v>1</v>
      </c>
      <c r="CM55" s="68">
        <v>1</v>
      </c>
      <c r="CN55" s="70">
        <v>0</v>
      </c>
      <c r="CO55" s="13">
        <f t="shared" si="461"/>
        <v>0</v>
      </c>
      <c r="CP55" s="13">
        <f t="shared" si="417"/>
        <v>0</v>
      </c>
      <c r="CQ55" s="13">
        <f t="shared" si="418"/>
        <v>0</v>
      </c>
      <c r="CR55" s="117"/>
      <c r="CS55" s="154"/>
      <c r="CT55" s="10"/>
      <c r="CU55" s="44" t="s">
        <v>76</v>
      </c>
      <c r="CV55" s="148" t="str">
        <f t="shared" ref="CV55" si="489">$B$55</f>
        <v>special component / blind</v>
      </c>
      <c r="CW55" s="733"/>
      <c r="CX55" s="17"/>
      <c r="CY55" s="30"/>
      <c r="CZ55" s="68">
        <v>1</v>
      </c>
      <c r="DA55" s="68">
        <v>1</v>
      </c>
      <c r="DB55" s="70">
        <v>0</v>
      </c>
      <c r="DC55" s="13">
        <f t="shared" si="463"/>
        <v>0</v>
      </c>
      <c r="DD55" s="13">
        <f t="shared" si="421"/>
        <v>0</v>
      </c>
      <c r="DE55" s="13">
        <f t="shared" si="422"/>
        <v>0</v>
      </c>
      <c r="DF55" s="117"/>
      <c r="DG55" s="154"/>
      <c r="DH55" s="10"/>
      <c r="DI55" s="44" t="s">
        <v>76</v>
      </c>
      <c r="DJ55" s="148" t="str">
        <f t="shared" ref="DJ55" si="490">$B$55</f>
        <v>special component / blind</v>
      </c>
      <c r="DK55" s="733"/>
      <c r="DL55" s="17"/>
      <c r="DM55" s="30"/>
      <c r="DN55" s="68">
        <v>1</v>
      </c>
      <c r="DO55" s="68">
        <v>1</v>
      </c>
      <c r="DP55" s="70">
        <v>0</v>
      </c>
      <c r="DQ55" s="13">
        <f t="shared" si="465"/>
        <v>0</v>
      </c>
      <c r="DR55" s="13">
        <f t="shared" si="425"/>
        <v>0</v>
      </c>
      <c r="DS55" s="13">
        <f t="shared" si="426"/>
        <v>0</v>
      </c>
      <c r="DT55" s="117"/>
      <c r="DU55" s="154"/>
      <c r="DV55" s="10"/>
      <c r="DW55" s="44" t="s">
        <v>76</v>
      </c>
      <c r="DX55" s="148" t="str">
        <f t="shared" ref="DX55" si="491">$B$55</f>
        <v>special component / blind</v>
      </c>
      <c r="DY55" s="733"/>
      <c r="DZ55" s="17"/>
      <c r="EA55" s="30"/>
      <c r="EB55" s="68">
        <v>1</v>
      </c>
      <c r="EC55" s="68">
        <v>1</v>
      </c>
      <c r="ED55" s="70">
        <v>0</v>
      </c>
      <c r="EE55" s="13">
        <f t="shared" si="467"/>
        <v>0</v>
      </c>
      <c r="EF55" s="13">
        <f t="shared" si="429"/>
        <v>0</v>
      </c>
      <c r="EG55" s="13">
        <f t="shared" si="430"/>
        <v>0</v>
      </c>
      <c r="EH55" s="117"/>
      <c r="EI55" s="154"/>
      <c r="EJ55" s="10"/>
      <c r="EK55" s="44" t="s">
        <v>77</v>
      </c>
      <c r="EL55" s="761" t="str">
        <f>Prices!$A$118</f>
        <v xml:space="preserve">glazing  </v>
      </c>
      <c r="EM55" s="761">
        <f t="shared" si="376"/>
        <v>0</v>
      </c>
      <c r="EN55" s="1042" t="s">
        <v>580</v>
      </c>
      <c r="EO55" s="1052"/>
      <c r="EP55" s="190">
        <f t="shared" si="377"/>
        <v>0</v>
      </c>
      <c r="EQ55" s="79"/>
      <c r="ER55" s="116">
        <f t="shared" si="372"/>
        <v>0</v>
      </c>
      <c r="ES55" s="81">
        <f t="shared" si="373"/>
        <v>0</v>
      </c>
      <c r="ET55" s="280">
        <v>0</v>
      </c>
      <c r="EU55" s="9" t="s">
        <v>45</v>
      </c>
      <c r="EV55" s="583">
        <f t="shared" si="374"/>
        <v>0</v>
      </c>
      <c r="EW55" s="579">
        <f t="shared" si="86"/>
        <v>0</v>
      </c>
      <c r="EX55" s="582">
        <f t="shared" si="375"/>
        <v>0</v>
      </c>
      <c r="EY55" s="112"/>
      <c r="EZ55" s="573"/>
      <c r="FA55" s="55"/>
      <c r="FC55" s="44" t="s">
        <v>92</v>
      </c>
      <c r="FD55" s="72"/>
      <c r="FE55" s="141">
        <v>0</v>
      </c>
      <c r="FF55" s="141">
        <v>0</v>
      </c>
      <c r="FG55" s="142">
        <v>0</v>
      </c>
      <c r="FH55" s="9" t="s">
        <v>45</v>
      </c>
      <c r="FI55" s="122">
        <f>FE55*FF55*FG55</f>
        <v>0</v>
      </c>
      <c r="FJ55" s="602">
        <v>0</v>
      </c>
      <c r="FK55" s="604">
        <f>FI55*FJ55</f>
        <v>0</v>
      </c>
      <c r="FL55" s="592"/>
      <c r="FM55" s="573"/>
      <c r="FN55" s="607"/>
      <c r="FO55" s="127"/>
      <c r="FP55" s="87"/>
      <c r="FQ55" s="522"/>
      <c r="FR55" s="61"/>
      <c r="FS55" s="567"/>
    </row>
    <row r="56" spans="1:175" x14ac:dyDescent="0.25">
      <c r="A56" s="44" t="s">
        <v>76</v>
      </c>
      <c r="B56" s="72" t="s">
        <v>43</v>
      </c>
      <c r="C56" s="733"/>
      <c r="D56" s="17"/>
      <c r="E56" s="30"/>
      <c r="F56" s="68">
        <v>1</v>
      </c>
      <c r="G56" s="68">
        <v>1</v>
      </c>
      <c r="H56" s="70">
        <v>0</v>
      </c>
      <c r="I56" s="13">
        <f t="shared" si="450"/>
        <v>0</v>
      </c>
      <c r="J56" s="13">
        <f t="shared" si="396"/>
        <v>0</v>
      </c>
      <c r="K56" s="13">
        <f t="shared" si="397"/>
        <v>0</v>
      </c>
      <c r="L56" s="201" t="s">
        <v>273</v>
      </c>
      <c r="M56" s="154"/>
      <c r="N56" s="7"/>
      <c r="O56" s="44" t="s">
        <v>76</v>
      </c>
      <c r="P56" s="148" t="str">
        <f>$B$56</f>
        <v>special component / blind</v>
      </c>
      <c r="Q56" s="733"/>
      <c r="R56" s="17"/>
      <c r="S56" s="30"/>
      <c r="T56" s="68">
        <v>1</v>
      </c>
      <c r="U56" s="68">
        <v>1</v>
      </c>
      <c r="V56" s="70">
        <v>0</v>
      </c>
      <c r="W56" s="13">
        <f t="shared" si="451"/>
        <v>0</v>
      </c>
      <c r="X56" s="13">
        <f t="shared" si="398"/>
        <v>0</v>
      </c>
      <c r="Y56" s="13">
        <f t="shared" si="399"/>
        <v>0</v>
      </c>
      <c r="Z56" s="201" t="s">
        <v>273</v>
      </c>
      <c r="AA56" s="154"/>
      <c r="AB56" s="7"/>
      <c r="AC56" s="44" t="s">
        <v>76</v>
      </c>
      <c r="AD56" s="148" t="str">
        <f t="shared" ref="AD56" si="492">$B$56</f>
        <v>special component / blind</v>
      </c>
      <c r="AE56" s="733"/>
      <c r="AF56" s="17"/>
      <c r="AG56" s="30"/>
      <c r="AH56" s="68">
        <v>1</v>
      </c>
      <c r="AI56" s="68">
        <v>1</v>
      </c>
      <c r="AJ56" s="70">
        <v>0</v>
      </c>
      <c r="AK56" s="13">
        <f t="shared" si="453"/>
        <v>0</v>
      </c>
      <c r="AL56" s="13">
        <f t="shared" si="401"/>
        <v>0</v>
      </c>
      <c r="AM56" s="13">
        <f t="shared" si="402"/>
        <v>0</v>
      </c>
      <c r="AN56" s="201" t="s">
        <v>273</v>
      </c>
      <c r="AO56" s="154"/>
      <c r="AP56" s="7"/>
      <c r="AQ56" s="44" t="s">
        <v>76</v>
      </c>
      <c r="AR56" s="148" t="str">
        <f t="shared" ref="AR56" si="493">$B$56</f>
        <v>special component / blind</v>
      </c>
      <c r="AS56" s="733"/>
      <c r="AT56" s="17"/>
      <c r="AU56" s="30"/>
      <c r="AV56" s="68">
        <v>1</v>
      </c>
      <c r="AW56" s="68">
        <v>1</v>
      </c>
      <c r="AX56" s="70">
        <v>0</v>
      </c>
      <c r="AY56" s="13">
        <f t="shared" si="455"/>
        <v>0</v>
      </c>
      <c r="AZ56" s="13">
        <f t="shared" si="405"/>
        <v>0</v>
      </c>
      <c r="BA56" s="13">
        <f t="shared" si="406"/>
        <v>0</v>
      </c>
      <c r="BB56" s="201" t="s">
        <v>273</v>
      </c>
      <c r="BC56" s="154"/>
      <c r="BD56" s="7"/>
      <c r="BE56" s="44" t="s">
        <v>76</v>
      </c>
      <c r="BF56" s="148" t="str">
        <f t="shared" ref="BF56" si="494">$B$56</f>
        <v>special component / blind</v>
      </c>
      <c r="BG56" s="733"/>
      <c r="BH56" s="17"/>
      <c r="BI56" s="30"/>
      <c r="BJ56" s="68">
        <v>1</v>
      </c>
      <c r="BK56" s="68">
        <v>1</v>
      </c>
      <c r="BL56" s="70">
        <v>0</v>
      </c>
      <c r="BM56" s="13">
        <f t="shared" si="457"/>
        <v>0</v>
      </c>
      <c r="BN56" s="13">
        <f t="shared" si="409"/>
        <v>0</v>
      </c>
      <c r="BO56" s="13">
        <f t="shared" si="410"/>
        <v>0</v>
      </c>
      <c r="BP56" s="201" t="s">
        <v>273</v>
      </c>
      <c r="BQ56" s="154"/>
      <c r="BR56" s="7"/>
      <c r="BS56" s="44" t="s">
        <v>76</v>
      </c>
      <c r="BT56" s="148" t="str">
        <f t="shared" ref="BT56" si="495">$B$56</f>
        <v>special component / blind</v>
      </c>
      <c r="BU56" s="733"/>
      <c r="BV56" s="17"/>
      <c r="BW56" s="30"/>
      <c r="BX56" s="68">
        <v>1</v>
      </c>
      <c r="BY56" s="68">
        <v>1</v>
      </c>
      <c r="BZ56" s="70">
        <v>0</v>
      </c>
      <c r="CA56" s="13">
        <f t="shared" si="459"/>
        <v>0</v>
      </c>
      <c r="CB56" s="13">
        <f t="shared" si="413"/>
        <v>0</v>
      </c>
      <c r="CC56" s="13">
        <f t="shared" si="414"/>
        <v>0</v>
      </c>
      <c r="CD56" s="201" t="s">
        <v>273</v>
      </c>
      <c r="CE56" s="154"/>
      <c r="CF56" s="7"/>
      <c r="CG56" s="44" t="s">
        <v>76</v>
      </c>
      <c r="CH56" s="148" t="str">
        <f t="shared" ref="CH56" si="496">$B$56</f>
        <v>special component / blind</v>
      </c>
      <c r="CI56" s="733"/>
      <c r="CJ56" s="17"/>
      <c r="CK56" s="30"/>
      <c r="CL56" s="68">
        <v>1</v>
      </c>
      <c r="CM56" s="68">
        <v>1</v>
      </c>
      <c r="CN56" s="70">
        <v>0</v>
      </c>
      <c r="CO56" s="13">
        <f t="shared" si="461"/>
        <v>0</v>
      </c>
      <c r="CP56" s="13">
        <f t="shared" si="417"/>
        <v>0</v>
      </c>
      <c r="CQ56" s="13">
        <f t="shared" si="418"/>
        <v>0</v>
      </c>
      <c r="CR56" s="201" t="s">
        <v>273</v>
      </c>
      <c r="CS56" s="154"/>
      <c r="CT56" s="7"/>
      <c r="CU56" s="44" t="s">
        <v>76</v>
      </c>
      <c r="CV56" s="148" t="str">
        <f t="shared" ref="CV56" si="497">$B$56</f>
        <v>special component / blind</v>
      </c>
      <c r="CW56" s="733"/>
      <c r="CX56" s="17"/>
      <c r="CY56" s="30"/>
      <c r="CZ56" s="68">
        <v>1</v>
      </c>
      <c r="DA56" s="68">
        <v>1</v>
      </c>
      <c r="DB56" s="70">
        <v>0</v>
      </c>
      <c r="DC56" s="13">
        <f t="shared" si="463"/>
        <v>0</v>
      </c>
      <c r="DD56" s="13">
        <f t="shared" si="421"/>
        <v>0</v>
      </c>
      <c r="DE56" s="13">
        <f t="shared" si="422"/>
        <v>0</v>
      </c>
      <c r="DF56" s="201" t="s">
        <v>273</v>
      </c>
      <c r="DG56" s="154"/>
      <c r="DH56" s="7"/>
      <c r="DI56" s="44" t="s">
        <v>76</v>
      </c>
      <c r="DJ56" s="148" t="str">
        <f t="shared" ref="DJ56" si="498">$B$56</f>
        <v>special component / blind</v>
      </c>
      <c r="DK56" s="733"/>
      <c r="DL56" s="17"/>
      <c r="DM56" s="30"/>
      <c r="DN56" s="68">
        <v>1</v>
      </c>
      <c r="DO56" s="68">
        <v>1</v>
      </c>
      <c r="DP56" s="70">
        <v>0</v>
      </c>
      <c r="DQ56" s="13">
        <f t="shared" si="465"/>
        <v>0</v>
      </c>
      <c r="DR56" s="13">
        <f t="shared" si="425"/>
        <v>0</v>
      </c>
      <c r="DS56" s="13">
        <f t="shared" si="426"/>
        <v>0</v>
      </c>
      <c r="DT56" s="201" t="s">
        <v>273</v>
      </c>
      <c r="DU56" s="154"/>
      <c r="DV56" s="7"/>
      <c r="DW56" s="44" t="s">
        <v>76</v>
      </c>
      <c r="DX56" s="148" t="str">
        <f t="shared" ref="DX56" si="499">$B$56</f>
        <v>special component / blind</v>
      </c>
      <c r="DY56" s="733"/>
      <c r="DZ56" s="17"/>
      <c r="EA56" s="30"/>
      <c r="EB56" s="68">
        <v>1</v>
      </c>
      <c r="EC56" s="68">
        <v>1</v>
      </c>
      <c r="ED56" s="70">
        <v>0</v>
      </c>
      <c r="EE56" s="13">
        <f t="shared" si="467"/>
        <v>0</v>
      </c>
      <c r="EF56" s="13">
        <f t="shared" si="429"/>
        <v>0</v>
      </c>
      <c r="EG56" s="13">
        <f t="shared" si="430"/>
        <v>0</v>
      </c>
      <c r="EH56" s="201" t="s">
        <v>273</v>
      </c>
      <c r="EI56" s="154"/>
      <c r="EJ56" s="7"/>
      <c r="EK56" s="44" t="s">
        <v>77</v>
      </c>
      <c r="EL56" s="761" t="str">
        <f>Prices!$A$119</f>
        <v xml:space="preserve">glazing  </v>
      </c>
      <c r="EM56" s="761">
        <f t="shared" si="376"/>
        <v>0</v>
      </c>
      <c r="EN56" s="1042" t="s">
        <v>581</v>
      </c>
      <c r="EO56" s="1052"/>
      <c r="EP56" s="190">
        <f t="shared" si="377"/>
        <v>0</v>
      </c>
      <c r="EQ56" s="79"/>
      <c r="ER56" s="116">
        <f t="shared" si="372"/>
        <v>0</v>
      </c>
      <c r="ES56" s="81">
        <f t="shared" si="373"/>
        <v>0</v>
      </c>
      <c r="ET56" s="280">
        <v>0</v>
      </c>
      <c r="EU56" s="9" t="s">
        <v>45</v>
      </c>
      <c r="EV56" s="583">
        <f t="shared" si="374"/>
        <v>0</v>
      </c>
      <c r="EW56" s="579">
        <f t="shared" si="86"/>
        <v>0</v>
      </c>
      <c r="EX56" s="582">
        <f t="shared" si="375"/>
        <v>0</v>
      </c>
      <c r="EY56" s="112"/>
      <c r="EZ56" s="573"/>
      <c r="FA56" s="55"/>
      <c r="FC56" s="44" t="s">
        <v>93</v>
      </c>
      <c r="FD56" s="72"/>
      <c r="FE56" s="141">
        <v>0</v>
      </c>
      <c r="FF56" s="141">
        <v>0</v>
      </c>
      <c r="FG56" s="142">
        <v>0</v>
      </c>
      <c r="FH56" s="9" t="s">
        <v>45</v>
      </c>
      <c r="FI56" s="122">
        <f>FE56*FF56*FG56</f>
        <v>0</v>
      </c>
      <c r="FJ56" s="602">
        <v>0</v>
      </c>
      <c r="FK56" s="604">
        <f>FI56*FJ56</f>
        <v>0</v>
      </c>
      <c r="FL56" s="590"/>
      <c r="FM56" s="569"/>
      <c r="FN56" s="610">
        <f>SUM(FK56:FK57)</f>
        <v>0</v>
      </c>
      <c r="FO56" s="127">
        <f>IF(FO$4=0,0,FN56/$FO$4)</f>
        <v>0</v>
      </c>
      <c r="FP56" s="87" t="s">
        <v>93</v>
      </c>
      <c r="FQ56" s="522">
        <f>SUM(EX73:EX74)</f>
        <v>0</v>
      </c>
      <c r="FR56" s="496">
        <f>FN56</f>
        <v>0</v>
      </c>
      <c r="FS56" s="567">
        <f>SUM(FQ56:FR56)</f>
        <v>0</v>
      </c>
    </row>
    <row r="57" spans="1:175" x14ac:dyDescent="0.25">
      <c r="A57" s="44" t="s">
        <v>76</v>
      </c>
      <c r="B57" s="72" t="s">
        <v>43</v>
      </c>
      <c r="C57" s="17"/>
      <c r="D57" s="17"/>
      <c r="E57" s="30"/>
      <c r="F57" s="68">
        <v>1</v>
      </c>
      <c r="G57" s="68">
        <v>1</v>
      </c>
      <c r="H57" s="70">
        <v>0</v>
      </c>
      <c r="I57" s="13">
        <f>F57*G57*H57</f>
        <v>0</v>
      </c>
      <c r="J57" s="13">
        <f t="shared" si="396"/>
        <v>0</v>
      </c>
      <c r="K57" s="13">
        <f t="shared" si="397"/>
        <v>0</v>
      </c>
      <c r="L57" s="215">
        <f>SUM(K53:K60)</f>
        <v>0</v>
      </c>
      <c r="M57" s="154"/>
      <c r="N57" s="15"/>
      <c r="O57" s="44" t="s">
        <v>76</v>
      </c>
      <c r="P57" s="148" t="str">
        <f>$B$57</f>
        <v>special component / blind</v>
      </c>
      <c r="Q57" s="17"/>
      <c r="R57" s="17"/>
      <c r="S57" s="30"/>
      <c r="T57" s="68">
        <v>1</v>
      </c>
      <c r="U57" s="68">
        <v>1</v>
      </c>
      <c r="V57" s="70">
        <v>0</v>
      </c>
      <c r="W57" s="13">
        <f>T57*U57*V57</f>
        <v>0</v>
      </c>
      <c r="X57" s="13">
        <f t="shared" si="398"/>
        <v>0</v>
      </c>
      <c r="Y57" s="13">
        <f t="shared" si="399"/>
        <v>0</v>
      </c>
      <c r="Z57" s="215">
        <f>SUM(Y53:Y60)</f>
        <v>0</v>
      </c>
      <c r="AA57" s="154"/>
      <c r="AB57" s="15"/>
      <c r="AC57" s="44" t="s">
        <v>76</v>
      </c>
      <c r="AD57" s="148" t="str">
        <f t="shared" ref="AD57" si="500">$B$57</f>
        <v>special component / blind</v>
      </c>
      <c r="AE57" s="17"/>
      <c r="AF57" s="17"/>
      <c r="AG57" s="30"/>
      <c r="AH57" s="68">
        <v>1</v>
      </c>
      <c r="AI57" s="68">
        <v>1</v>
      </c>
      <c r="AJ57" s="70">
        <v>0</v>
      </c>
      <c r="AK57" s="13">
        <f t="shared" si="453"/>
        <v>0</v>
      </c>
      <c r="AL57" s="13">
        <f t="shared" si="401"/>
        <v>0</v>
      </c>
      <c r="AM57" s="13">
        <f t="shared" si="402"/>
        <v>0</v>
      </c>
      <c r="AN57" s="215">
        <f t="shared" ref="AN57" si="501">SUM(AM53:AM60)</f>
        <v>0</v>
      </c>
      <c r="AO57" s="154"/>
      <c r="AP57" s="15"/>
      <c r="AQ57" s="44" t="s">
        <v>76</v>
      </c>
      <c r="AR57" s="148" t="str">
        <f t="shared" ref="AR57" si="502">$B$57</f>
        <v>special component / blind</v>
      </c>
      <c r="AS57" s="17"/>
      <c r="AT57" s="17"/>
      <c r="AU57" s="30"/>
      <c r="AV57" s="68">
        <v>1</v>
      </c>
      <c r="AW57" s="68">
        <v>1</v>
      </c>
      <c r="AX57" s="70">
        <v>0</v>
      </c>
      <c r="AY57" s="13">
        <f t="shared" si="455"/>
        <v>0</v>
      </c>
      <c r="AZ57" s="13">
        <f t="shared" si="405"/>
        <v>0</v>
      </c>
      <c r="BA57" s="13">
        <f t="shared" si="406"/>
        <v>0</v>
      </c>
      <c r="BB57" s="215">
        <f t="shared" ref="BB57" si="503">SUM(BA53:BA60)</f>
        <v>0</v>
      </c>
      <c r="BC57" s="154"/>
      <c r="BD57" s="15"/>
      <c r="BE57" s="44" t="s">
        <v>76</v>
      </c>
      <c r="BF57" s="148" t="str">
        <f t="shared" ref="BF57" si="504">$B$57</f>
        <v>special component / blind</v>
      </c>
      <c r="BG57" s="17"/>
      <c r="BH57" s="17"/>
      <c r="BI57" s="30"/>
      <c r="BJ57" s="68">
        <v>1</v>
      </c>
      <c r="BK57" s="68">
        <v>1</v>
      </c>
      <c r="BL57" s="70">
        <v>0</v>
      </c>
      <c r="BM57" s="13">
        <f t="shared" si="457"/>
        <v>0</v>
      </c>
      <c r="BN57" s="13">
        <f t="shared" si="409"/>
        <v>0</v>
      </c>
      <c r="BO57" s="13">
        <f t="shared" si="410"/>
        <v>0</v>
      </c>
      <c r="BP57" s="215">
        <f t="shared" ref="BP57" si="505">SUM(BO53:BO60)</f>
        <v>0</v>
      </c>
      <c r="BQ57" s="154"/>
      <c r="BR57" s="15"/>
      <c r="BS57" s="44" t="s">
        <v>76</v>
      </c>
      <c r="BT57" s="148" t="str">
        <f t="shared" ref="BT57" si="506">$B$57</f>
        <v>special component / blind</v>
      </c>
      <c r="BU57" s="17"/>
      <c r="BV57" s="17"/>
      <c r="BW57" s="30"/>
      <c r="BX57" s="68">
        <v>1</v>
      </c>
      <c r="BY57" s="68">
        <v>1</v>
      </c>
      <c r="BZ57" s="70">
        <v>0</v>
      </c>
      <c r="CA57" s="13">
        <f t="shared" si="459"/>
        <v>0</v>
      </c>
      <c r="CB57" s="13">
        <f t="shared" si="413"/>
        <v>0</v>
      </c>
      <c r="CC57" s="13">
        <f t="shared" si="414"/>
        <v>0</v>
      </c>
      <c r="CD57" s="215">
        <f t="shared" ref="CD57" si="507">SUM(CC53:CC60)</f>
        <v>0</v>
      </c>
      <c r="CE57" s="154"/>
      <c r="CF57" s="15"/>
      <c r="CG57" s="44" t="s">
        <v>76</v>
      </c>
      <c r="CH57" s="148" t="str">
        <f t="shared" ref="CH57" si="508">$B$57</f>
        <v>special component / blind</v>
      </c>
      <c r="CI57" s="17"/>
      <c r="CJ57" s="17"/>
      <c r="CK57" s="30"/>
      <c r="CL57" s="68">
        <v>1</v>
      </c>
      <c r="CM57" s="68">
        <v>1</v>
      </c>
      <c r="CN57" s="70">
        <v>0</v>
      </c>
      <c r="CO57" s="13">
        <f t="shared" si="461"/>
        <v>0</v>
      </c>
      <c r="CP57" s="13">
        <f t="shared" si="417"/>
        <v>0</v>
      </c>
      <c r="CQ57" s="13">
        <f t="shared" si="418"/>
        <v>0</v>
      </c>
      <c r="CR57" s="215">
        <f t="shared" ref="CR57" si="509">SUM(CQ53:CQ60)</f>
        <v>0</v>
      </c>
      <c r="CS57" s="154"/>
      <c r="CT57" s="15"/>
      <c r="CU57" s="44" t="s">
        <v>76</v>
      </c>
      <c r="CV57" s="148" t="str">
        <f t="shared" ref="CV57" si="510">$B$57</f>
        <v>special component / blind</v>
      </c>
      <c r="CW57" s="17"/>
      <c r="CX57" s="17"/>
      <c r="CY57" s="30"/>
      <c r="CZ57" s="68">
        <v>1</v>
      </c>
      <c r="DA57" s="68">
        <v>1</v>
      </c>
      <c r="DB57" s="70">
        <v>0</v>
      </c>
      <c r="DC57" s="13">
        <f t="shared" si="463"/>
        <v>0</v>
      </c>
      <c r="DD57" s="13">
        <f t="shared" si="421"/>
        <v>0</v>
      </c>
      <c r="DE57" s="13">
        <f t="shared" si="422"/>
        <v>0</v>
      </c>
      <c r="DF57" s="215">
        <f t="shared" ref="DF57" si="511">SUM(DE53:DE60)</f>
        <v>0</v>
      </c>
      <c r="DG57" s="154"/>
      <c r="DH57" s="15"/>
      <c r="DI57" s="44" t="s">
        <v>76</v>
      </c>
      <c r="DJ57" s="148" t="str">
        <f t="shared" ref="DJ57" si="512">$B$57</f>
        <v>special component / blind</v>
      </c>
      <c r="DK57" s="17"/>
      <c r="DL57" s="17"/>
      <c r="DM57" s="30"/>
      <c r="DN57" s="68">
        <v>1</v>
      </c>
      <c r="DO57" s="68">
        <v>1</v>
      </c>
      <c r="DP57" s="70">
        <v>0</v>
      </c>
      <c r="DQ57" s="13">
        <f t="shared" si="465"/>
        <v>0</v>
      </c>
      <c r="DR57" s="13">
        <f t="shared" si="425"/>
        <v>0</v>
      </c>
      <c r="DS57" s="13">
        <f t="shared" si="426"/>
        <v>0</v>
      </c>
      <c r="DT57" s="215">
        <f t="shared" ref="DT57" si="513">SUM(DS53:DS60)</f>
        <v>0</v>
      </c>
      <c r="DU57" s="154"/>
      <c r="DV57" s="15"/>
      <c r="DW57" s="44" t="s">
        <v>76</v>
      </c>
      <c r="DX57" s="148" t="str">
        <f t="shared" ref="DX57" si="514">$B$57</f>
        <v>special component / blind</v>
      </c>
      <c r="DY57" s="17"/>
      <c r="DZ57" s="17"/>
      <c r="EA57" s="30"/>
      <c r="EB57" s="68">
        <v>1</v>
      </c>
      <c r="EC57" s="68">
        <v>1</v>
      </c>
      <c r="ED57" s="70">
        <v>0</v>
      </c>
      <c r="EE57" s="13">
        <f t="shared" si="467"/>
        <v>0</v>
      </c>
      <c r="EF57" s="13">
        <f t="shared" si="429"/>
        <v>0</v>
      </c>
      <c r="EG57" s="13">
        <f t="shared" si="430"/>
        <v>0</v>
      </c>
      <c r="EH57" s="215">
        <f t="shared" ref="EH57" si="515">SUM(EG53:EG60)</f>
        <v>0</v>
      </c>
      <c r="EI57" s="154"/>
      <c r="EJ57" s="15"/>
      <c r="EK57" s="44" t="s">
        <v>77</v>
      </c>
      <c r="EL57" s="761" t="str">
        <f>Prices!$A$120</f>
        <v xml:space="preserve">glazing  </v>
      </c>
      <c r="EM57" s="761">
        <f t="shared" si="376"/>
        <v>0</v>
      </c>
      <c r="EN57" s="1042" t="s">
        <v>582</v>
      </c>
      <c r="EO57" s="1052"/>
      <c r="EP57" s="190">
        <f t="shared" si="377"/>
        <v>0</v>
      </c>
      <c r="EQ57" s="79"/>
      <c r="ER57" s="116">
        <f t="shared" si="372"/>
        <v>0</v>
      </c>
      <c r="ES57" s="81">
        <f t="shared" si="373"/>
        <v>0</v>
      </c>
      <c r="ET57" s="280">
        <v>0</v>
      </c>
      <c r="EU57" s="9" t="s">
        <v>45</v>
      </c>
      <c r="EV57" s="583">
        <f t="shared" si="374"/>
        <v>0</v>
      </c>
      <c r="EW57" s="579">
        <f t="shared" si="86"/>
        <v>0</v>
      </c>
      <c r="EX57" s="582">
        <f t="shared" si="375"/>
        <v>0</v>
      </c>
      <c r="EY57" s="112"/>
      <c r="EZ57" s="573"/>
      <c r="FA57" s="55"/>
      <c r="FC57" s="44" t="s">
        <v>93</v>
      </c>
      <c r="FD57" s="72"/>
      <c r="FE57" s="141">
        <v>0</v>
      </c>
      <c r="FF57" s="141">
        <v>0</v>
      </c>
      <c r="FG57" s="142">
        <v>0</v>
      </c>
      <c r="FH57" s="9" t="s">
        <v>45</v>
      </c>
      <c r="FI57" s="122">
        <f>FE57*FF57*FG57</f>
        <v>0</v>
      </c>
      <c r="FJ57" s="602">
        <v>0</v>
      </c>
      <c r="FK57" s="604">
        <f>FI57*FJ57</f>
        <v>0</v>
      </c>
      <c r="FL57" s="592"/>
      <c r="FM57" s="573"/>
      <c r="FN57" s="607"/>
      <c r="FO57" s="127"/>
      <c r="FP57" s="87"/>
      <c r="FQ57" s="522"/>
      <c r="FR57" s="61"/>
      <c r="FS57" s="567"/>
    </row>
    <row r="58" spans="1:175" x14ac:dyDescent="0.25">
      <c r="A58" s="44" t="s">
        <v>76</v>
      </c>
      <c r="B58" s="72" t="s">
        <v>43</v>
      </c>
      <c r="C58" s="17"/>
      <c r="D58" s="17"/>
      <c r="E58" s="30"/>
      <c r="F58" s="68">
        <v>1</v>
      </c>
      <c r="G58" s="68">
        <v>1</v>
      </c>
      <c r="H58" s="70">
        <v>0</v>
      </c>
      <c r="I58" s="13">
        <f>F58*G58*H58</f>
        <v>0</v>
      </c>
      <c r="J58" s="13">
        <f t="shared" si="396"/>
        <v>0</v>
      </c>
      <c r="K58" s="13">
        <f t="shared" si="397"/>
        <v>0</v>
      </c>
      <c r="L58" s="117"/>
      <c r="M58" s="154"/>
      <c r="N58" s="7"/>
      <c r="O58" s="44" t="s">
        <v>76</v>
      </c>
      <c r="P58" s="148" t="str">
        <f>$B$58</f>
        <v>special component / blind</v>
      </c>
      <c r="Q58" s="17"/>
      <c r="R58" s="17"/>
      <c r="S58" s="30"/>
      <c r="T58" s="68">
        <v>1</v>
      </c>
      <c r="U58" s="68">
        <v>1</v>
      </c>
      <c r="V58" s="70">
        <v>0</v>
      </c>
      <c r="W58" s="13">
        <f>T58*U58*V58</f>
        <v>0</v>
      </c>
      <c r="X58" s="13">
        <f t="shared" si="398"/>
        <v>0</v>
      </c>
      <c r="Y58" s="13">
        <f t="shared" si="399"/>
        <v>0</v>
      </c>
      <c r="Z58" s="117"/>
      <c r="AA58" s="154"/>
      <c r="AB58" s="7"/>
      <c r="AC58" s="44" t="s">
        <v>76</v>
      </c>
      <c r="AD58" s="148" t="str">
        <f t="shared" ref="AD58" si="516">$B$58</f>
        <v>special component / blind</v>
      </c>
      <c r="AE58" s="17"/>
      <c r="AF58" s="17"/>
      <c r="AG58" s="30"/>
      <c r="AH58" s="68">
        <v>1</v>
      </c>
      <c r="AI58" s="68">
        <v>1</v>
      </c>
      <c r="AJ58" s="70">
        <v>0</v>
      </c>
      <c r="AK58" s="13">
        <f t="shared" si="453"/>
        <v>0</v>
      </c>
      <c r="AL58" s="13">
        <f t="shared" si="401"/>
        <v>0</v>
      </c>
      <c r="AM58" s="13">
        <f t="shared" si="402"/>
        <v>0</v>
      </c>
      <c r="AN58" s="117"/>
      <c r="AO58" s="154"/>
      <c r="AP58" s="7"/>
      <c r="AQ58" s="44" t="s">
        <v>76</v>
      </c>
      <c r="AR58" s="148" t="str">
        <f t="shared" ref="AR58" si="517">$B$58</f>
        <v>special component / blind</v>
      </c>
      <c r="AS58" s="17"/>
      <c r="AT58" s="17"/>
      <c r="AU58" s="30"/>
      <c r="AV58" s="68">
        <v>1</v>
      </c>
      <c r="AW58" s="68">
        <v>1</v>
      </c>
      <c r="AX58" s="70">
        <v>0</v>
      </c>
      <c r="AY58" s="13">
        <f t="shared" si="455"/>
        <v>0</v>
      </c>
      <c r="AZ58" s="13">
        <f t="shared" si="405"/>
        <v>0</v>
      </c>
      <c r="BA58" s="13">
        <f t="shared" si="406"/>
        <v>0</v>
      </c>
      <c r="BB58" s="117"/>
      <c r="BC58" s="154"/>
      <c r="BD58" s="7"/>
      <c r="BE58" s="44" t="s">
        <v>76</v>
      </c>
      <c r="BF58" s="148" t="str">
        <f t="shared" ref="BF58" si="518">$B$58</f>
        <v>special component / blind</v>
      </c>
      <c r="BG58" s="17"/>
      <c r="BH58" s="17"/>
      <c r="BI58" s="30"/>
      <c r="BJ58" s="68">
        <v>1</v>
      </c>
      <c r="BK58" s="68">
        <v>1</v>
      </c>
      <c r="BL58" s="70">
        <v>0</v>
      </c>
      <c r="BM58" s="13">
        <f t="shared" si="457"/>
        <v>0</v>
      </c>
      <c r="BN58" s="13">
        <f t="shared" si="409"/>
        <v>0</v>
      </c>
      <c r="BO58" s="13">
        <f t="shared" si="410"/>
        <v>0</v>
      </c>
      <c r="BP58" s="117"/>
      <c r="BQ58" s="154"/>
      <c r="BR58" s="7"/>
      <c r="BS58" s="44" t="s">
        <v>76</v>
      </c>
      <c r="BT58" s="148" t="str">
        <f t="shared" ref="BT58" si="519">$B$58</f>
        <v>special component / blind</v>
      </c>
      <c r="BU58" s="17"/>
      <c r="BV58" s="17"/>
      <c r="BW58" s="30"/>
      <c r="BX58" s="68">
        <v>1</v>
      </c>
      <c r="BY58" s="68">
        <v>1</v>
      </c>
      <c r="BZ58" s="70">
        <v>0</v>
      </c>
      <c r="CA58" s="13">
        <f t="shared" si="459"/>
        <v>0</v>
      </c>
      <c r="CB58" s="13">
        <f t="shared" si="413"/>
        <v>0</v>
      </c>
      <c r="CC58" s="13">
        <f t="shared" si="414"/>
        <v>0</v>
      </c>
      <c r="CD58" s="117"/>
      <c r="CE58" s="154"/>
      <c r="CF58" s="7"/>
      <c r="CG58" s="44" t="s">
        <v>76</v>
      </c>
      <c r="CH58" s="148" t="str">
        <f t="shared" ref="CH58" si="520">$B$58</f>
        <v>special component / blind</v>
      </c>
      <c r="CI58" s="17"/>
      <c r="CJ58" s="17"/>
      <c r="CK58" s="30"/>
      <c r="CL58" s="68">
        <v>1</v>
      </c>
      <c r="CM58" s="68">
        <v>1</v>
      </c>
      <c r="CN58" s="70">
        <v>0</v>
      </c>
      <c r="CO58" s="13">
        <f t="shared" si="461"/>
        <v>0</v>
      </c>
      <c r="CP58" s="13">
        <f t="shared" si="417"/>
        <v>0</v>
      </c>
      <c r="CQ58" s="13">
        <f t="shared" si="418"/>
        <v>0</v>
      </c>
      <c r="CR58" s="117"/>
      <c r="CS58" s="154"/>
      <c r="CT58" s="7"/>
      <c r="CU58" s="44" t="s">
        <v>76</v>
      </c>
      <c r="CV58" s="148" t="str">
        <f t="shared" ref="CV58" si="521">$B$58</f>
        <v>special component / blind</v>
      </c>
      <c r="CW58" s="17"/>
      <c r="CX58" s="17"/>
      <c r="CY58" s="30"/>
      <c r="CZ58" s="68">
        <v>1</v>
      </c>
      <c r="DA58" s="68">
        <v>1</v>
      </c>
      <c r="DB58" s="70">
        <v>0</v>
      </c>
      <c r="DC58" s="13">
        <f t="shared" si="463"/>
        <v>0</v>
      </c>
      <c r="DD58" s="13">
        <f t="shared" si="421"/>
        <v>0</v>
      </c>
      <c r="DE58" s="13">
        <f t="shared" si="422"/>
        <v>0</v>
      </c>
      <c r="DF58" s="117"/>
      <c r="DG58" s="154"/>
      <c r="DH58" s="7"/>
      <c r="DI58" s="44" t="s">
        <v>76</v>
      </c>
      <c r="DJ58" s="148" t="str">
        <f t="shared" ref="DJ58" si="522">$B$58</f>
        <v>special component / blind</v>
      </c>
      <c r="DK58" s="17"/>
      <c r="DL58" s="17"/>
      <c r="DM58" s="30"/>
      <c r="DN58" s="68">
        <v>1</v>
      </c>
      <c r="DO58" s="68">
        <v>1</v>
      </c>
      <c r="DP58" s="70">
        <v>0</v>
      </c>
      <c r="DQ58" s="13">
        <f t="shared" si="465"/>
        <v>0</v>
      </c>
      <c r="DR58" s="13">
        <f t="shared" si="425"/>
        <v>0</v>
      </c>
      <c r="DS58" s="13">
        <f t="shared" si="426"/>
        <v>0</v>
      </c>
      <c r="DT58" s="117"/>
      <c r="DU58" s="154"/>
      <c r="DV58" s="7"/>
      <c r="DW58" s="44" t="s">
        <v>76</v>
      </c>
      <c r="DX58" s="148" t="str">
        <f t="shared" ref="DX58" si="523">$B$58</f>
        <v>special component / blind</v>
      </c>
      <c r="DY58" s="17"/>
      <c r="DZ58" s="17"/>
      <c r="EA58" s="30"/>
      <c r="EB58" s="68">
        <v>1</v>
      </c>
      <c r="EC58" s="68">
        <v>1</v>
      </c>
      <c r="ED58" s="70">
        <v>0</v>
      </c>
      <c r="EE58" s="13">
        <f t="shared" si="467"/>
        <v>0</v>
      </c>
      <c r="EF58" s="13">
        <f t="shared" si="429"/>
        <v>0</v>
      </c>
      <c r="EG58" s="13">
        <f t="shared" si="430"/>
        <v>0</v>
      </c>
      <c r="EH58" s="117"/>
      <c r="EI58" s="154"/>
      <c r="EJ58" s="7"/>
      <c r="EK58" s="44" t="s">
        <v>77</v>
      </c>
      <c r="EL58" s="761" t="str">
        <f>Prices!$A$121</f>
        <v xml:space="preserve">glazing  </v>
      </c>
      <c r="EM58" s="761">
        <f t="shared" si="376"/>
        <v>0</v>
      </c>
      <c r="EN58" s="1042" t="s">
        <v>583</v>
      </c>
      <c r="EO58" s="1052"/>
      <c r="EP58" s="190">
        <f t="shared" si="377"/>
        <v>0</v>
      </c>
      <c r="EQ58" s="79"/>
      <c r="ER58" s="116">
        <f t="shared" si="372"/>
        <v>0</v>
      </c>
      <c r="ES58" s="81">
        <f t="shared" si="373"/>
        <v>0</v>
      </c>
      <c r="ET58" s="280">
        <v>0</v>
      </c>
      <c r="EU58" s="9" t="s">
        <v>45</v>
      </c>
      <c r="EV58" s="583">
        <f t="shared" si="374"/>
        <v>0</v>
      </c>
      <c r="EW58" s="579">
        <f t="shared" si="86"/>
        <v>0</v>
      </c>
      <c r="EX58" s="582">
        <f t="shared" si="375"/>
        <v>0</v>
      </c>
      <c r="EY58" s="112"/>
      <c r="EZ58" s="573"/>
      <c r="FA58" s="55"/>
      <c r="FC58" s="44"/>
      <c r="FD58" s="96"/>
      <c r="FE58" s="126"/>
      <c r="FF58" s="126"/>
      <c r="FG58" s="436"/>
      <c r="FH58" s="9"/>
      <c r="FI58" s="123"/>
      <c r="FJ58" s="121"/>
      <c r="FK58" s="604"/>
      <c r="FL58" s="592"/>
      <c r="FM58" s="573"/>
      <c r="FN58" s="607"/>
      <c r="FO58" s="127"/>
      <c r="FP58" s="87"/>
      <c r="FQ58" s="522"/>
      <c r="FR58" s="61"/>
      <c r="FS58" s="567"/>
    </row>
    <row r="59" spans="1:175" x14ac:dyDescent="0.25">
      <c r="A59" s="44" t="s">
        <v>76</v>
      </c>
      <c r="B59" s="72" t="s">
        <v>43</v>
      </c>
      <c r="C59" s="17"/>
      <c r="D59" s="17"/>
      <c r="E59" s="30"/>
      <c r="F59" s="68">
        <v>1</v>
      </c>
      <c r="G59" s="68">
        <v>1</v>
      </c>
      <c r="H59" s="70">
        <v>0</v>
      </c>
      <c r="I59" s="13">
        <f>F59*G59*H59</f>
        <v>0</v>
      </c>
      <c r="J59" s="13">
        <f t="shared" si="396"/>
        <v>0</v>
      </c>
      <c r="K59" s="13">
        <f t="shared" si="397"/>
        <v>0</v>
      </c>
      <c r="L59" s="117"/>
      <c r="M59" s="154"/>
      <c r="N59" s="7"/>
      <c r="O59" s="44" t="s">
        <v>76</v>
      </c>
      <c r="P59" s="148" t="str">
        <f>$B$59</f>
        <v>special component / blind</v>
      </c>
      <c r="Q59" s="17"/>
      <c r="R59" s="17"/>
      <c r="S59" s="30"/>
      <c r="T59" s="68">
        <v>1</v>
      </c>
      <c r="U59" s="68">
        <v>1</v>
      </c>
      <c r="V59" s="70">
        <v>0</v>
      </c>
      <c r="W59" s="13">
        <f>T59*U59*V59</f>
        <v>0</v>
      </c>
      <c r="X59" s="13">
        <f t="shared" si="398"/>
        <v>0</v>
      </c>
      <c r="Y59" s="13">
        <f t="shared" si="399"/>
        <v>0</v>
      </c>
      <c r="Z59" s="117"/>
      <c r="AA59" s="154"/>
      <c r="AB59" s="7"/>
      <c r="AC59" s="44" t="s">
        <v>76</v>
      </c>
      <c r="AD59" s="148" t="str">
        <f t="shared" ref="AD59" si="524">$B$59</f>
        <v>special component / blind</v>
      </c>
      <c r="AE59" s="17"/>
      <c r="AF59" s="17"/>
      <c r="AG59" s="30"/>
      <c r="AH59" s="68">
        <v>1</v>
      </c>
      <c r="AI59" s="68">
        <v>1</v>
      </c>
      <c r="AJ59" s="70">
        <v>0</v>
      </c>
      <c r="AK59" s="13">
        <f t="shared" si="453"/>
        <v>0</v>
      </c>
      <c r="AL59" s="13">
        <f t="shared" si="401"/>
        <v>0</v>
      </c>
      <c r="AM59" s="13">
        <f t="shared" si="402"/>
        <v>0</v>
      </c>
      <c r="AN59" s="117"/>
      <c r="AO59" s="154"/>
      <c r="AP59" s="7"/>
      <c r="AQ59" s="44" t="s">
        <v>76</v>
      </c>
      <c r="AR59" s="148" t="str">
        <f t="shared" ref="AR59" si="525">$B$59</f>
        <v>special component / blind</v>
      </c>
      <c r="AS59" s="17"/>
      <c r="AT59" s="17"/>
      <c r="AU59" s="30"/>
      <c r="AV59" s="68">
        <v>1</v>
      </c>
      <c r="AW59" s="68">
        <v>1</v>
      </c>
      <c r="AX59" s="70">
        <v>0</v>
      </c>
      <c r="AY59" s="13">
        <f t="shared" si="455"/>
        <v>0</v>
      </c>
      <c r="AZ59" s="13">
        <f t="shared" si="405"/>
        <v>0</v>
      </c>
      <c r="BA59" s="13">
        <f t="shared" si="406"/>
        <v>0</v>
      </c>
      <c r="BB59" s="117"/>
      <c r="BC59" s="154"/>
      <c r="BD59" s="7"/>
      <c r="BE59" s="44" t="s">
        <v>76</v>
      </c>
      <c r="BF59" s="148" t="str">
        <f t="shared" ref="BF59" si="526">$B$59</f>
        <v>special component / blind</v>
      </c>
      <c r="BG59" s="17"/>
      <c r="BH59" s="17"/>
      <c r="BI59" s="30"/>
      <c r="BJ59" s="68">
        <v>1</v>
      </c>
      <c r="BK59" s="68">
        <v>1</v>
      </c>
      <c r="BL59" s="70">
        <v>0</v>
      </c>
      <c r="BM59" s="13">
        <f t="shared" si="457"/>
        <v>0</v>
      </c>
      <c r="BN59" s="13">
        <f t="shared" si="409"/>
        <v>0</v>
      </c>
      <c r="BO59" s="13">
        <f t="shared" si="410"/>
        <v>0</v>
      </c>
      <c r="BP59" s="117"/>
      <c r="BQ59" s="154"/>
      <c r="BR59" s="7"/>
      <c r="BS59" s="44" t="s">
        <v>76</v>
      </c>
      <c r="BT59" s="148" t="str">
        <f t="shared" ref="BT59" si="527">$B$59</f>
        <v>special component / blind</v>
      </c>
      <c r="BU59" s="17"/>
      <c r="BV59" s="17"/>
      <c r="BW59" s="30"/>
      <c r="BX59" s="68">
        <v>1</v>
      </c>
      <c r="BY59" s="68">
        <v>1</v>
      </c>
      <c r="BZ59" s="70">
        <v>0</v>
      </c>
      <c r="CA59" s="13">
        <f t="shared" si="459"/>
        <v>0</v>
      </c>
      <c r="CB59" s="13">
        <f t="shared" si="413"/>
        <v>0</v>
      </c>
      <c r="CC59" s="13">
        <f t="shared" si="414"/>
        <v>0</v>
      </c>
      <c r="CD59" s="117"/>
      <c r="CE59" s="154"/>
      <c r="CF59" s="7"/>
      <c r="CG59" s="44" t="s">
        <v>76</v>
      </c>
      <c r="CH59" s="148" t="str">
        <f t="shared" ref="CH59" si="528">$B$59</f>
        <v>special component / blind</v>
      </c>
      <c r="CI59" s="17"/>
      <c r="CJ59" s="17"/>
      <c r="CK59" s="30"/>
      <c r="CL59" s="68">
        <v>1</v>
      </c>
      <c r="CM59" s="68">
        <v>1</v>
      </c>
      <c r="CN59" s="70">
        <v>0</v>
      </c>
      <c r="CO59" s="13">
        <f t="shared" si="461"/>
        <v>0</v>
      </c>
      <c r="CP59" s="13">
        <f t="shared" si="417"/>
        <v>0</v>
      </c>
      <c r="CQ59" s="13">
        <f t="shared" si="418"/>
        <v>0</v>
      </c>
      <c r="CR59" s="117"/>
      <c r="CS59" s="154"/>
      <c r="CT59" s="7"/>
      <c r="CU59" s="44" t="s">
        <v>76</v>
      </c>
      <c r="CV59" s="148" t="str">
        <f t="shared" ref="CV59" si="529">$B$59</f>
        <v>special component / blind</v>
      </c>
      <c r="CW59" s="17"/>
      <c r="CX59" s="17"/>
      <c r="CY59" s="30"/>
      <c r="CZ59" s="68">
        <v>1</v>
      </c>
      <c r="DA59" s="68">
        <v>1</v>
      </c>
      <c r="DB59" s="70">
        <v>0</v>
      </c>
      <c r="DC59" s="13">
        <f t="shared" si="463"/>
        <v>0</v>
      </c>
      <c r="DD59" s="13">
        <f t="shared" si="421"/>
        <v>0</v>
      </c>
      <c r="DE59" s="13">
        <f t="shared" si="422"/>
        <v>0</v>
      </c>
      <c r="DF59" s="117"/>
      <c r="DG59" s="154"/>
      <c r="DH59" s="7"/>
      <c r="DI59" s="44" t="s">
        <v>76</v>
      </c>
      <c r="DJ59" s="148" t="str">
        <f t="shared" ref="DJ59" si="530">$B$59</f>
        <v>special component / blind</v>
      </c>
      <c r="DK59" s="17"/>
      <c r="DL59" s="17"/>
      <c r="DM59" s="30"/>
      <c r="DN59" s="68">
        <v>1</v>
      </c>
      <c r="DO59" s="68">
        <v>1</v>
      </c>
      <c r="DP59" s="70">
        <v>0</v>
      </c>
      <c r="DQ59" s="13">
        <f t="shared" si="465"/>
        <v>0</v>
      </c>
      <c r="DR59" s="13">
        <f t="shared" si="425"/>
        <v>0</v>
      </c>
      <c r="DS59" s="13">
        <f t="shared" si="426"/>
        <v>0</v>
      </c>
      <c r="DT59" s="117"/>
      <c r="DU59" s="154"/>
      <c r="DV59" s="7"/>
      <c r="DW59" s="44" t="s">
        <v>76</v>
      </c>
      <c r="DX59" s="148" t="str">
        <f t="shared" ref="DX59" si="531">$B$59</f>
        <v>special component / blind</v>
      </c>
      <c r="DY59" s="17"/>
      <c r="DZ59" s="17"/>
      <c r="EA59" s="30"/>
      <c r="EB59" s="68">
        <v>1</v>
      </c>
      <c r="EC59" s="68">
        <v>1</v>
      </c>
      <c r="ED59" s="70">
        <v>0</v>
      </c>
      <c r="EE59" s="13">
        <f t="shared" si="467"/>
        <v>0</v>
      </c>
      <c r="EF59" s="13">
        <f t="shared" si="429"/>
        <v>0</v>
      </c>
      <c r="EG59" s="13">
        <f t="shared" si="430"/>
        <v>0</v>
      </c>
      <c r="EH59" s="117"/>
      <c r="EI59" s="154"/>
      <c r="EJ59" s="7"/>
      <c r="EK59" s="44" t="s">
        <v>77</v>
      </c>
      <c r="EL59" s="761" t="str">
        <f>Prices!$A$122</f>
        <v xml:space="preserve">glazing  </v>
      </c>
      <c r="EM59" s="761">
        <f t="shared" si="376"/>
        <v>0</v>
      </c>
      <c r="EN59" s="1042" t="s">
        <v>584</v>
      </c>
      <c r="EO59" s="1052"/>
      <c r="EP59" s="190">
        <f t="shared" si="377"/>
        <v>0</v>
      </c>
      <c r="EQ59" s="79"/>
      <c r="ER59" s="116">
        <f t="shared" si="372"/>
        <v>0</v>
      </c>
      <c r="ES59" s="81">
        <f t="shared" si="373"/>
        <v>0</v>
      </c>
      <c r="ET59" s="280">
        <v>0</v>
      </c>
      <c r="EU59" s="9" t="s">
        <v>45</v>
      </c>
      <c r="EV59" s="583">
        <f t="shared" si="374"/>
        <v>0</v>
      </c>
      <c r="EW59" s="579">
        <f t="shared" si="86"/>
        <v>0</v>
      </c>
      <c r="EX59" s="582">
        <f t="shared" si="375"/>
        <v>0</v>
      </c>
      <c r="EY59" s="112"/>
      <c r="EZ59" s="573"/>
      <c r="FA59" s="55"/>
      <c r="FC59" s="44" t="s">
        <v>94</v>
      </c>
      <c r="FD59" s="96" t="s">
        <v>95</v>
      </c>
      <c r="FE59" s="141">
        <v>0</v>
      </c>
      <c r="FF59" s="141">
        <v>0</v>
      </c>
      <c r="FG59" s="142">
        <v>0</v>
      </c>
      <c r="FH59" s="9" t="s">
        <v>45</v>
      </c>
      <c r="FI59" s="122">
        <f>FE59*FF59*FG59</f>
        <v>0</v>
      </c>
      <c r="FJ59" s="602">
        <v>0</v>
      </c>
      <c r="FK59" s="604">
        <f>FI59*FJ59</f>
        <v>0</v>
      </c>
      <c r="FL59" s="592"/>
      <c r="FM59" s="573"/>
      <c r="FN59" s="610">
        <f>SUM(FK59:FK60)</f>
        <v>0</v>
      </c>
      <c r="FO59" s="127">
        <f>IF(FO$4=0,0,FN59/$FO$4)</f>
        <v>0</v>
      </c>
      <c r="FP59" s="87" t="s">
        <v>94</v>
      </c>
      <c r="FQ59" s="522">
        <f>SUM(EX75:EX76)</f>
        <v>0</v>
      </c>
      <c r="FR59" s="496">
        <f>FN59</f>
        <v>0</v>
      </c>
      <c r="FS59" s="567">
        <f>SUM(FQ59:FR59)</f>
        <v>0</v>
      </c>
    </row>
    <row r="60" spans="1:175" x14ac:dyDescent="0.25">
      <c r="A60" s="44" t="s">
        <v>76</v>
      </c>
      <c r="B60" s="72" t="s">
        <v>43</v>
      </c>
      <c r="C60" s="17"/>
      <c r="D60" s="17"/>
      <c r="E60" s="30"/>
      <c r="F60" s="68">
        <v>1</v>
      </c>
      <c r="G60" s="68">
        <v>1</v>
      </c>
      <c r="H60" s="70">
        <v>0</v>
      </c>
      <c r="I60" s="13">
        <f>F60*G60*H60</f>
        <v>0</v>
      </c>
      <c r="J60" s="13">
        <f t="shared" si="396"/>
        <v>0</v>
      </c>
      <c r="K60" s="13">
        <f t="shared" si="397"/>
        <v>0</v>
      </c>
      <c r="L60" s="201" t="s">
        <v>274</v>
      </c>
      <c r="M60" s="154"/>
      <c r="N60" s="7"/>
      <c r="O60" s="44" t="s">
        <v>76</v>
      </c>
      <c r="P60" s="148" t="str">
        <f>$B$60</f>
        <v>special component / blind</v>
      </c>
      <c r="Q60" s="17"/>
      <c r="R60" s="17"/>
      <c r="S60" s="30"/>
      <c r="T60" s="68">
        <v>1</v>
      </c>
      <c r="U60" s="68">
        <v>1</v>
      </c>
      <c r="V60" s="70">
        <v>0</v>
      </c>
      <c r="W60" s="13">
        <f>T60*U60*V60</f>
        <v>0</v>
      </c>
      <c r="X60" s="13">
        <f t="shared" si="398"/>
        <v>0</v>
      </c>
      <c r="Y60" s="13">
        <f t="shared" si="399"/>
        <v>0</v>
      </c>
      <c r="Z60" s="201" t="s">
        <v>274</v>
      </c>
      <c r="AA60" s="154"/>
      <c r="AB60" s="7"/>
      <c r="AC60" s="44" t="s">
        <v>76</v>
      </c>
      <c r="AD60" s="148" t="str">
        <f t="shared" ref="AD60" si="532">$B$60</f>
        <v>special component / blind</v>
      </c>
      <c r="AE60" s="17"/>
      <c r="AF60" s="17"/>
      <c r="AG60" s="30"/>
      <c r="AH60" s="68">
        <v>1</v>
      </c>
      <c r="AI60" s="68">
        <v>1</v>
      </c>
      <c r="AJ60" s="70">
        <v>0</v>
      </c>
      <c r="AK60" s="13">
        <f t="shared" si="453"/>
        <v>0</v>
      </c>
      <c r="AL60" s="13">
        <f t="shared" si="401"/>
        <v>0</v>
      </c>
      <c r="AM60" s="13">
        <f t="shared" si="402"/>
        <v>0</v>
      </c>
      <c r="AN60" s="201" t="s">
        <v>274</v>
      </c>
      <c r="AO60" s="154"/>
      <c r="AP60" s="7"/>
      <c r="AQ60" s="44" t="s">
        <v>76</v>
      </c>
      <c r="AR60" s="148" t="str">
        <f t="shared" ref="AR60" si="533">$B$60</f>
        <v>special component / blind</v>
      </c>
      <c r="AS60" s="17"/>
      <c r="AT60" s="17"/>
      <c r="AU60" s="30"/>
      <c r="AV60" s="68">
        <v>1</v>
      </c>
      <c r="AW60" s="68">
        <v>1</v>
      </c>
      <c r="AX60" s="70">
        <v>0</v>
      </c>
      <c r="AY60" s="13">
        <f t="shared" si="455"/>
        <v>0</v>
      </c>
      <c r="AZ60" s="13">
        <f t="shared" si="405"/>
        <v>0</v>
      </c>
      <c r="BA60" s="13">
        <f t="shared" si="406"/>
        <v>0</v>
      </c>
      <c r="BB60" s="201" t="s">
        <v>274</v>
      </c>
      <c r="BC60" s="154"/>
      <c r="BD60" s="7"/>
      <c r="BE60" s="44" t="s">
        <v>76</v>
      </c>
      <c r="BF60" s="148" t="str">
        <f t="shared" ref="BF60" si="534">$B$60</f>
        <v>special component / blind</v>
      </c>
      <c r="BG60" s="17"/>
      <c r="BH60" s="17"/>
      <c r="BI60" s="30"/>
      <c r="BJ60" s="68">
        <v>1</v>
      </c>
      <c r="BK60" s="68">
        <v>1</v>
      </c>
      <c r="BL60" s="70">
        <v>0</v>
      </c>
      <c r="BM60" s="13">
        <f t="shared" si="457"/>
        <v>0</v>
      </c>
      <c r="BN60" s="13">
        <f t="shared" si="409"/>
        <v>0</v>
      </c>
      <c r="BO60" s="13">
        <f t="shared" si="410"/>
        <v>0</v>
      </c>
      <c r="BP60" s="201" t="s">
        <v>274</v>
      </c>
      <c r="BQ60" s="154"/>
      <c r="BR60" s="7"/>
      <c r="BS60" s="44" t="s">
        <v>76</v>
      </c>
      <c r="BT60" s="148" t="str">
        <f t="shared" ref="BT60" si="535">$B$60</f>
        <v>special component / blind</v>
      </c>
      <c r="BU60" s="17"/>
      <c r="BV60" s="17"/>
      <c r="BW60" s="30"/>
      <c r="BX60" s="68">
        <v>1</v>
      </c>
      <c r="BY60" s="68">
        <v>1</v>
      </c>
      <c r="BZ60" s="70">
        <v>0</v>
      </c>
      <c r="CA60" s="13">
        <f t="shared" si="459"/>
        <v>0</v>
      </c>
      <c r="CB60" s="13">
        <f t="shared" si="413"/>
        <v>0</v>
      </c>
      <c r="CC60" s="13">
        <f t="shared" si="414"/>
        <v>0</v>
      </c>
      <c r="CD60" s="201" t="s">
        <v>274</v>
      </c>
      <c r="CE60" s="154"/>
      <c r="CF60" s="7"/>
      <c r="CG60" s="44" t="s">
        <v>76</v>
      </c>
      <c r="CH60" s="148" t="str">
        <f t="shared" ref="CH60" si="536">$B$60</f>
        <v>special component / blind</v>
      </c>
      <c r="CI60" s="17"/>
      <c r="CJ60" s="17"/>
      <c r="CK60" s="30"/>
      <c r="CL60" s="68">
        <v>1</v>
      </c>
      <c r="CM60" s="68">
        <v>1</v>
      </c>
      <c r="CN60" s="70">
        <v>0</v>
      </c>
      <c r="CO60" s="13">
        <f t="shared" si="461"/>
        <v>0</v>
      </c>
      <c r="CP60" s="13">
        <f t="shared" si="417"/>
        <v>0</v>
      </c>
      <c r="CQ60" s="13">
        <f t="shared" si="418"/>
        <v>0</v>
      </c>
      <c r="CR60" s="201" t="s">
        <v>274</v>
      </c>
      <c r="CS60" s="154"/>
      <c r="CT60" s="7"/>
      <c r="CU60" s="44" t="s">
        <v>76</v>
      </c>
      <c r="CV60" s="148" t="str">
        <f t="shared" ref="CV60" si="537">$B$60</f>
        <v>special component / blind</v>
      </c>
      <c r="CW60" s="17"/>
      <c r="CX60" s="17"/>
      <c r="CY60" s="30"/>
      <c r="CZ60" s="68">
        <v>1</v>
      </c>
      <c r="DA60" s="68">
        <v>1</v>
      </c>
      <c r="DB60" s="70">
        <v>0</v>
      </c>
      <c r="DC60" s="13">
        <f t="shared" si="463"/>
        <v>0</v>
      </c>
      <c r="DD60" s="13">
        <f t="shared" si="421"/>
        <v>0</v>
      </c>
      <c r="DE60" s="13">
        <f t="shared" si="422"/>
        <v>0</v>
      </c>
      <c r="DF60" s="201" t="s">
        <v>274</v>
      </c>
      <c r="DG60" s="154"/>
      <c r="DH60" s="7"/>
      <c r="DI60" s="44" t="s">
        <v>76</v>
      </c>
      <c r="DJ60" s="148" t="str">
        <f t="shared" ref="DJ60" si="538">$B$60</f>
        <v>special component / blind</v>
      </c>
      <c r="DK60" s="17"/>
      <c r="DL60" s="17"/>
      <c r="DM60" s="30"/>
      <c r="DN60" s="68">
        <v>1</v>
      </c>
      <c r="DO60" s="68">
        <v>1</v>
      </c>
      <c r="DP60" s="70">
        <v>0</v>
      </c>
      <c r="DQ60" s="13">
        <f t="shared" si="465"/>
        <v>0</v>
      </c>
      <c r="DR60" s="13">
        <f t="shared" si="425"/>
        <v>0</v>
      </c>
      <c r="DS60" s="13">
        <f t="shared" si="426"/>
        <v>0</v>
      </c>
      <c r="DT60" s="201" t="s">
        <v>274</v>
      </c>
      <c r="DU60" s="154"/>
      <c r="DV60" s="7"/>
      <c r="DW60" s="44" t="s">
        <v>76</v>
      </c>
      <c r="DX60" s="148" t="str">
        <f t="shared" ref="DX60" si="539">$B$60</f>
        <v>special component / blind</v>
      </c>
      <c r="DY60" s="17"/>
      <c r="DZ60" s="17"/>
      <c r="EA60" s="30"/>
      <c r="EB60" s="68">
        <v>1</v>
      </c>
      <c r="EC60" s="68">
        <v>1</v>
      </c>
      <c r="ED60" s="70">
        <v>0</v>
      </c>
      <c r="EE60" s="13">
        <f t="shared" si="467"/>
        <v>0</v>
      </c>
      <c r="EF60" s="13">
        <f t="shared" si="429"/>
        <v>0</v>
      </c>
      <c r="EG60" s="13">
        <f t="shared" si="430"/>
        <v>0</v>
      </c>
      <c r="EH60" s="201" t="s">
        <v>274</v>
      </c>
      <c r="EI60" s="154"/>
      <c r="EJ60" s="7"/>
      <c r="EK60" s="45"/>
      <c r="EL60" s="93"/>
      <c r="EM60" s="14"/>
      <c r="EN60" s="765"/>
      <c r="EO60" s="765"/>
      <c r="EP60" s="38" t="s">
        <v>45</v>
      </c>
      <c r="EQ60" s="765" t="s">
        <v>47</v>
      </c>
      <c r="ER60" s="121"/>
      <c r="ES60" s="111"/>
      <c r="ET60" s="128"/>
      <c r="EU60" s="9" t="s">
        <v>45</v>
      </c>
      <c r="EV60" s="584">
        <f>SUM(EV40:EV59)</f>
        <v>0</v>
      </c>
      <c r="EW60" s="579"/>
      <c r="EX60" s="582"/>
      <c r="EY60" s="112"/>
      <c r="EZ60" s="576"/>
      <c r="FA60" s="162"/>
      <c r="FC60" s="44" t="s">
        <v>94</v>
      </c>
      <c r="FD60" s="96" t="s">
        <v>95</v>
      </c>
      <c r="FE60" s="141">
        <v>0</v>
      </c>
      <c r="FF60" s="141">
        <v>0</v>
      </c>
      <c r="FG60" s="142">
        <v>0</v>
      </c>
      <c r="FH60" s="9" t="s">
        <v>45</v>
      </c>
      <c r="FI60" s="122">
        <f>FE60*FF60*FG60</f>
        <v>0</v>
      </c>
      <c r="FJ60" s="602">
        <v>0</v>
      </c>
      <c r="FK60" s="604">
        <f>FI60*FJ60</f>
        <v>0</v>
      </c>
      <c r="FL60" s="592"/>
      <c r="FM60" s="576"/>
      <c r="FN60" s="607"/>
      <c r="FO60" s="127"/>
      <c r="FP60" s="87"/>
      <c r="FQ60" s="522"/>
      <c r="FR60" s="61"/>
      <c r="FS60" s="567">
        <f>SUM(FQ60:FR60)</f>
        <v>0</v>
      </c>
    </row>
    <row r="61" spans="1:175" x14ac:dyDescent="0.25">
      <c r="A61" s="44" t="s">
        <v>133</v>
      </c>
      <c r="B61" s="72" t="s">
        <v>146</v>
      </c>
      <c r="C61" s="17"/>
      <c r="D61" s="17"/>
      <c r="E61" s="30"/>
      <c r="F61" s="68">
        <v>1</v>
      </c>
      <c r="G61" s="68">
        <v>1</v>
      </c>
      <c r="H61" s="70">
        <v>0</v>
      </c>
      <c r="I61" s="13">
        <f>F61*G61*H61</f>
        <v>0</v>
      </c>
      <c r="J61" s="13">
        <f t="shared" si="396"/>
        <v>0</v>
      </c>
      <c r="K61" s="13">
        <f t="shared" si="397"/>
        <v>0</v>
      </c>
      <c r="L61" s="216">
        <f>K61</f>
        <v>0</v>
      </c>
      <c r="M61" s="154"/>
      <c r="N61" s="7"/>
      <c r="O61" s="44" t="s">
        <v>133</v>
      </c>
      <c r="P61" s="72" t="s">
        <v>146</v>
      </c>
      <c r="Q61" s="17"/>
      <c r="R61" s="17"/>
      <c r="S61" s="30"/>
      <c r="T61" s="68">
        <v>1</v>
      </c>
      <c r="U61" s="68">
        <v>1</v>
      </c>
      <c r="V61" s="70">
        <v>0</v>
      </c>
      <c r="W61" s="13">
        <f>T61*U61*V61</f>
        <v>0</v>
      </c>
      <c r="X61" s="13">
        <f t="shared" si="398"/>
        <v>0</v>
      </c>
      <c r="Y61" s="13">
        <f t="shared" si="399"/>
        <v>0</v>
      </c>
      <c r="Z61" s="216">
        <f>Y61</f>
        <v>0</v>
      </c>
      <c r="AA61" s="154"/>
      <c r="AB61" s="7"/>
      <c r="AC61" s="44" t="s">
        <v>133</v>
      </c>
      <c r="AD61" s="72" t="s">
        <v>146</v>
      </c>
      <c r="AE61" s="17"/>
      <c r="AF61" s="17"/>
      <c r="AG61" s="30"/>
      <c r="AH61" s="68">
        <v>1</v>
      </c>
      <c r="AI61" s="68">
        <v>1</v>
      </c>
      <c r="AJ61" s="70">
        <v>0</v>
      </c>
      <c r="AK61" s="13">
        <f t="shared" si="453"/>
        <v>0</v>
      </c>
      <c r="AL61" s="13">
        <f t="shared" si="401"/>
        <v>0</v>
      </c>
      <c r="AM61" s="13">
        <f t="shared" si="402"/>
        <v>0</v>
      </c>
      <c r="AN61" s="216">
        <f t="shared" ref="AN61" si="540">AM61</f>
        <v>0</v>
      </c>
      <c r="AO61" s="154"/>
      <c r="AP61" s="7"/>
      <c r="AQ61" s="44" t="s">
        <v>133</v>
      </c>
      <c r="AR61" s="72" t="s">
        <v>146</v>
      </c>
      <c r="AS61" s="17"/>
      <c r="AT61" s="17"/>
      <c r="AU61" s="30"/>
      <c r="AV61" s="68">
        <v>1</v>
      </c>
      <c r="AW61" s="68">
        <v>1</v>
      </c>
      <c r="AX61" s="70">
        <v>0</v>
      </c>
      <c r="AY61" s="13">
        <f t="shared" si="455"/>
        <v>0</v>
      </c>
      <c r="AZ61" s="13">
        <f t="shared" si="405"/>
        <v>0</v>
      </c>
      <c r="BA61" s="13">
        <f t="shared" si="406"/>
        <v>0</v>
      </c>
      <c r="BB61" s="216">
        <f t="shared" ref="BB61" si="541">BA61</f>
        <v>0</v>
      </c>
      <c r="BC61" s="154"/>
      <c r="BD61" s="7"/>
      <c r="BE61" s="44" t="s">
        <v>133</v>
      </c>
      <c r="BF61" s="72" t="s">
        <v>146</v>
      </c>
      <c r="BG61" s="17"/>
      <c r="BH61" s="17"/>
      <c r="BI61" s="30"/>
      <c r="BJ61" s="68">
        <v>1</v>
      </c>
      <c r="BK61" s="68">
        <v>1</v>
      </c>
      <c r="BL61" s="70">
        <v>0</v>
      </c>
      <c r="BM61" s="13">
        <f t="shared" si="457"/>
        <v>0</v>
      </c>
      <c r="BN61" s="13">
        <f t="shared" si="409"/>
        <v>0</v>
      </c>
      <c r="BO61" s="13">
        <f t="shared" si="410"/>
        <v>0</v>
      </c>
      <c r="BP61" s="216">
        <f t="shared" ref="BP61" si="542">BO61</f>
        <v>0</v>
      </c>
      <c r="BQ61" s="154"/>
      <c r="BR61" s="7"/>
      <c r="BS61" s="44" t="s">
        <v>133</v>
      </c>
      <c r="BT61" s="72" t="s">
        <v>146</v>
      </c>
      <c r="BU61" s="17"/>
      <c r="BV61" s="17"/>
      <c r="BW61" s="30"/>
      <c r="BX61" s="68">
        <v>1</v>
      </c>
      <c r="BY61" s="68">
        <v>1</v>
      </c>
      <c r="BZ61" s="70">
        <v>0</v>
      </c>
      <c r="CA61" s="13">
        <f t="shared" si="459"/>
        <v>0</v>
      </c>
      <c r="CB61" s="13">
        <f t="shared" si="413"/>
        <v>0</v>
      </c>
      <c r="CC61" s="13">
        <f t="shared" si="414"/>
        <v>0</v>
      </c>
      <c r="CD61" s="216">
        <f t="shared" ref="CD61" si="543">CC61</f>
        <v>0</v>
      </c>
      <c r="CE61" s="154"/>
      <c r="CF61" s="7"/>
      <c r="CG61" s="44" t="s">
        <v>133</v>
      </c>
      <c r="CH61" s="72" t="s">
        <v>146</v>
      </c>
      <c r="CI61" s="17"/>
      <c r="CJ61" s="17"/>
      <c r="CK61" s="30"/>
      <c r="CL61" s="68">
        <v>1</v>
      </c>
      <c r="CM61" s="68">
        <v>1</v>
      </c>
      <c r="CN61" s="70">
        <v>0</v>
      </c>
      <c r="CO61" s="13">
        <f t="shared" si="461"/>
        <v>0</v>
      </c>
      <c r="CP61" s="13">
        <f t="shared" si="417"/>
        <v>0</v>
      </c>
      <c r="CQ61" s="13">
        <f t="shared" si="418"/>
        <v>0</v>
      </c>
      <c r="CR61" s="216">
        <f t="shared" ref="CR61" si="544">CQ61</f>
        <v>0</v>
      </c>
      <c r="CS61" s="154"/>
      <c r="CT61" s="7"/>
      <c r="CU61" s="44" t="s">
        <v>133</v>
      </c>
      <c r="CV61" s="72" t="s">
        <v>146</v>
      </c>
      <c r="CW61" s="17"/>
      <c r="CX61" s="17"/>
      <c r="CY61" s="30"/>
      <c r="CZ61" s="68">
        <v>1</v>
      </c>
      <c r="DA61" s="68">
        <v>1</v>
      </c>
      <c r="DB61" s="70">
        <v>0</v>
      </c>
      <c r="DC61" s="13">
        <f t="shared" si="463"/>
        <v>0</v>
      </c>
      <c r="DD61" s="13">
        <f t="shared" si="421"/>
        <v>0</v>
      </c>
      <c r="DE61" s="13">
        <f t="shared" si="422"/>
        <v>0</v>
      </c>
      <c r="DF61" s="216">
        <f t="shared" ref="DF61" si="545">DE61</f>
        <v>0</v>
      </c>
      <c r="DG61" s="154"/>
      <c r="DH61" s="7"/>
      <c r="DI61" s="44" t="s">
        <v>133</v>
      </c>
      <c r="DJ61" s="72" t="s">
        <v>146</v>
      </c>
      <c r="DK61" s="17"/>
      <c r="DL61" s="17"/>
      <c r="DM61" s="30"/>
      <c r="DN61" s="68">
        <v>1</v>
      </c>
      <c r="DO61" s="68">
        <v>1</v>
      </c>
      <c r="DP61" s="70">
        <v>0</v>
      </c>
      <c r="DQ61" s="13">
        <f t="shared" si="465"/>
        <v>0</v>
      </c>
      <c r="DR61" s="13">
        <f t="shared" si="425"/>
        <v>0</v>
      </c>
      <c r="DS61" s="13">
        <f t="shared" si="426"/>
        <v>0</v>
      </c>
      <c r="DT61" s="216">
        <f t="shared" ref="DT61" si="546">DS61</f>
        <v>0</v>
      </c>
      <c r="DU61" s="154"/>
      <c r="DV61" s="7"/>
      <c r="DW61" s="44" t="s">
        <v>133</v>
      </c>
      <c r="DX61" s="72" t="s">
        <v>146</v>
      </c>
      <c r="DY61" s="17"/>
      <c r="DZ61" s="17"/>
      <c r="EA61" s="30"/>
      <c r="EB61" s="68">
        <v>1</v>
      </c>
      <c r="EC61" s="68">
        <v>1</v>
      </c>
      <c r="ED61" s="70">
        <v>0</v>
      </c>
      <c r="EE61" s="13">
        <f t="shared" si="467"/>
        <v>0</v>
      </c>
      <c r="EF61" s="13">
        <f t="shared" si="429"/>
        <v>0</v>
      </c>
      <c r="EG61" s="13">
        <f t="shared" si="430"/>
        <v>0</v>
      </c>
      <c r="EH61" s="216">
        <f t="shared" ref="EH61" si="547">EG61</f>
        <v>0</v>
      </c>
      <c r="EI61" s="154"/>
      <c r="EJ61" s="7"/>
      <c r="EK61" s="44" t="s">
        <v>90</v>
      </c>
      <c r="EL61" s="95" t="s">
        <v>111</v>
      </c>
      <c r="EM61" s="744">
        <f t="shared" ref="EM61:EM70" si="548">K84+Y84+AM84+BA84+BO84+CC84+CQ84+DE84+DS84+EG84</f>
        <v>0</v>
      </c>
      <c r="EN61" s="147"/>
      <c r="EO61" s="147"/>
      <c r="EP61" s="744">
        <f t="shared" ref="EP61:EP70" si="549">F84*$C$2+T84*$Q$2+AH84*$AE$2+AV84*$AS$2+BJ84*$BG$2+BX84*$BU$2+CL84*$CI$2+CZ84*$CW$2+DN84*$DK$2+EB84*$DY$2</f>
        <v>0</v>
      </c>
      <c r="EQ61" s="190">
        <f>G84*$C$2+U84*$Q$2+AI84*$AE$2+AW84*$AS$2+BK84*$BG$2+BY84*$BU$2+CM84*$CI$2+DA84*$CW$2+DO84*$DK$2+EC84*$DY$2</f>
        <v>0</v>
      </c>
      <c r="ER61" s="116">
        <f t="shared" ref="ER61:ER79" si="550">IF(ER$4=0,0,EM61/ER$4)</f>
        <v>0</v>
      </c>
      <c r="ES61" s="81">
        <f t="shared" ref="ES61:ES79" si="551">ER61*ET61+ER61</f>
        <v>0</v>
      </c>
      <c r="ET61" s="280">
        <v>0</v>
      </c>
      <c r="EU61" s="9" t="s">
        <v>109</v>
      </c>
      <c r="EV61" s="583">
        <f>IF(ER$4=0,0,EQ61/$ER$4*$EX$4)</f>
        <v>0</v>
      </c>
      <c r="EW61" s="579">
        <f t="shared" si="86"/>
        <v>0</v>
      </c>
      <c r="EX61" s="582">
        <f t="shared" ref="EX61:EX86" si="552">ER61*ER$4+ES61*ES$4</f>
        <v>0</v>
      </c>
      <c r="EY61" s="574">
        <f>EZ134</f>
        <v>0</v>
      </c>
      <c r="EZ61" s="542">
        <f>ET134</f>
        <v>0</v>
      </c>
      <c r="FA61" s="567"/>
      <c r="FC61" s="44" t="s">
        <v>96</v>
      </c>
      <c r="FD61" s="8" t="s">
        <v>46</v>
      </c>
      <c r="FE61" s="141">
        <v>0</v>
      </c>
      <c r="FF61" s="141">
        <v>0</v>
      </c>
      <c r="FG61" s="142">
        <v>0</v>
      </c>
      <c r="FH61" s="9" t="s">
        <v>45</v>
      </c>
      <c r="FI61" s="122">
        <f>FE61*FF61*FG61</f>
        <v>0</v>
      </c>
      <c r="FJ61" s="602">
        <v>0</v>
      </c>
      <c r="FK61" s="604">
        <f>FI61*FJ61</f>
        <v>0</v>
      </c>
      <c r="FL61" s="591">
        <f>FR130</f>
        <v>0</v>
      </c>
      <c r="FM61" s="543">
        <f>FL130</f>
        <v>0</v>
      </c>
      <c r="FN61" s="610">
        <f>SUM(FK61:FK62)+FL61</f>
        <v>0</v>
      </c>
      <c r="FO61" s="127">
        <f>IF(FO$4=0,0,FN61/$FO$4)</f>
        <v>0</v>
      </c>
      <c r="FP61" s="87" t="s">
        <v>96</v>
      </c>
      <c r="FQ61" s="522">
        <f>SUM(EX77:EX78)+EY77</f>
        <v>0</v>
      </c>
      <c r="FR61" s="496">
        <f>FN61</f>
        <v>0</v>
      </c>
      <c r="FS61" s="567">
        <f>SUM(FQ61:FR61)</f>
        <v>0</v>
      </c>
    </row>
    <row r="62" spans="1:175" ht="13" thickBot="1" x14ac:dyDescent="0.3">
      <c r="A62" s="44"/>
      <c r="B62" s="11"/>
      <c r="C62" s="290"/>
      <c r="D62" s="1043" t="s">
        <v>44</v>
      </c>
      <c r="E62" s="1043"/>
      <c r="F62" s="942" t="s">
        <v>45</v>
      </c>
      <c r="G62" s="54"/>
      <c r="H62" s="286" t="s">
        <v>36</v>
      </c>
      <c r="I62" s="13"/>
      <c r="J62" s="13"/>
      <c r="K62" s="13"/>
      <c r="L62" s="1044" t="s">
        <v>275</v>
      </c>
      <c r="M62" s="1045"/>
      <c r="N62" s="10"/>
      <c r="O62" s="44"/>
      <c r="P62" s="11"/>
      <c r="Q62" s="290"/>
      <c r="R62" s="1043" t="s">
        <v>44</v>
      </c>
      <c r="S62" s="1043"/>
      <c r="T62" s="942" t="s">
        <v>45</v>
      </c>
      <c r="U62" s="54"/>
      <c r="V62" s="286" t="s">
        <v>36</v>
      </c>
      <c r="W62" s="13"/>
      <c r="X62" s="13"/>
      <c r="Y62" s="13"/>
      <c r="Z62" s="1044" t="s">
        <v>275</v>
      </c>
      <c r="AA62" s="1045"/>
      <c r="AB62" s="10"/>
      <c r="AC62" s="44"/>
      <c r="AD62" s="11"/>
      <c r="AE62" s="290"/>
      <c r="AF62" s="1043" t="s">
        <v>44</v>
      </c>
      <c r="AG62" s="1043"/>
      <c r="AH62" s="942" t="s">
        <v>45</v>
      </c>
      <c r="AI62" s="54"/>
      <c r="AJ62" s="286" t="s">
        <v>36</v>
      </c>
      <c r="AK62" s="13"/>
      <c r="AL62" s="13"/>
      <c r="AM62" s="13"/>
      <c r="AN62" s="1044" t="s">
        <v>275</v>
      </c>
      <c r="AO62" s="1045"/>
      <c r="AP62" s="10"/>
      <c r="AQ62" s="44"/>
      <c r="AR62" s="11"/>
      <c r="AS62" s="290"/>
      <c r="AT62" s="1043" t="s">
        <v>44</v>
      </c>
      <c r="AU62" s="1043"/>
      <c r="AV62" s="942" t="s">
        <v>45</v>
      </c>
      <c r="AW62" s="54"/>
      <c r="AX62" s="286" t="s">
        <v>36</v>
      </c>
      <c r="AY62" s="13"/>
      <c r="AZ62" s="13"/>
      <c r="BA62" s="13"/>
      <c r="BB62" s="1044" t="s">
        <v>275</v>
      </c>
      <c r="BC62" s="1045"/>
      <c r="BD62" s="10"/>
      <c r="BE62" s="44"/>
      <c r="BF62" s="11"/>
      <c r="BG62" s="290"/>
      <c r="BH62" s="1043" t="s">
        <v>44</v>
      </c>
      <c r="BI62" s="1043"/>
      <c r="BJ62" s="942" t="s">
        <v>45</v>
      </c>
      <c r="BK62" s="54"/>
      <c r="BL62" s="286" t="s">
        <v>36</v>
      </c>
      <c r="BM62" s="13"/>
      <c r="BN62" s="13"/>
      <c r="BO62" s="13"/>
      <c r="BP62" s="1044" t="s">
        <v>275</v>
      </c>
      <c r="BQ62" s="1045"/>
      <c r="BR62" s="10"/>
      <c r="BS62" s="44"/>
      <c r="BT62" s="11"/>
      <c r="BU62" s="290"/>
      <c r="BV62" s="1043" t="s">
        <v>44</v>
      </c>
      <c r="BW62" s="1043"/>
      <c r="BX62" s="942" t="s">
        <v>45</v>
      </c>
      <c r="BY62" s="54"/>
      <c r="BZ62" s="286" t="s">
        <v>36</v>
      </c>
      <c r="CA62" s="13"/>
      <c r="CB62" s="13"/>
      <c r="CC62" s="13"/>
      <c r="CD62" s="1044" t="s">
        <v>275</v>
      </c>
      <c r="CE62" s="1045"/>
      <c r="CF62" s="10"/>
      <c r="CG62" s="44"/>
      <c r="CH62" s="11"/>
      <c r="CI62" s="290"/>
      <c r="CJ62" s="1043" t="s">
        <v>44</v>
      </c>
      <c r="CK62" s="1043"/>
      <c r="CL62" s="942" t="s">
        <v>45</v>
      </c>
      <c r="CM62" s="54"/>
      <c r="CN62" s="286" t="s">
        <v>36</v>
      </c>
      <c r="CO62" s="13"/>
      <c r="CP62" s="13"/>
      <c r="CQ62" s="13"/>
      <c r="CR62" s="1044" t="s">
        <v>275</v>
      </c>
      <c r="CS62" s="1045"/>
      <c r="CT62" s="10"/>
      <c r="CU62" s="44"/>
      <c r="CV62" s="11"/>
      <c r="CW62" s="290"/>
      <c r="CX62" s="1043" t="s">
        <v>44</v>
      </c>
      <c r="CY62" s="1043"/>
      <c r="CZ62" s="942" t="s">
        <v>45</v>
      </c>
      <c r="DA62" s="54"/>
      <c r="DB62" s="286" t="s">
        <v>36</v>
      </c>
      <c r="DC62" s="13"/>
      <c r="DD62" s="13"/>
      <c r="DE62" s="13"/>
      <c r="DF62" s="1044" t="s">
        <v>275</v>
      </c>
      <c r="DG62" s="1045"/>
      <c r="DH62" s="10"/>
      <c r="DI62" s="44"/>
      <c r="DJ62" s="11"/>
      <c r="DK62" s="290"/>
      <c r="DL62" s="1043" t="s">
        <v>44</v>
      </c>
      <c r="DM62" s="1043"/>
      <c r="DN62" s="942" t="s">
        <v>45</v>
      </c>
      <c r="DO62" s="54"/>
      <c r="DP62" s="286" t="s">
        <v>36</v>
      </c>
      <c r="DQ62" s="13"/>
      <c r="DR62" s="13"/>
      <c r="DS62" s="13"/>
      <c r="DT62" s="1044" t="s">
        <v>275</v>
      </c>
      <c r="DU62" s="1045"/>
      <c r="DV62" s="10"/>
      <c r="DW62" s="44"/>
      <c r="DX62" s="11"/>
      <c r="DY62" s="290"/>
      <c r="DZ62" s="1043" t="s">
        <v>44</v>
      </c>
      <c r="EA62" s="1043"/>
      <c r="EB62" s="942" t="s">
        <v>45</v>
      </c>
      <c r="EC62" s="54"/>
      <c r="ED62" s="286" t="s">
        <v>36</v>
      </c>
      <c r="EE62" s="13"/>
      <c r="EF62" s="13"/>
      <c r="EG62" s="13"/>
      <c r="EH62" s="1044" t="s">
        <v>275</v>
      </c>
      <c r="EI62" s="1045"/>
      <c r="EJ62" s="10"/>
      <c r="EK62" s="44" t="s">
        <v>90</v>
      </c>
      <c r="EL62" s="95" t="s">
        <v>111</v>
      </c>
      <c r="EM62" s="744">
        <f t="shared" si="548"/>
        <v>0</v>
      </c>
      <c r="EN62" s="147"/>
      <c r="EO62" s="147"/>
      <c r="EP62" s="744">
        <f t="shared" si="549"/>
        <v>0</v>
      </c>
      <c r="EQ62" s="190">
        <f>G85*$C$2+U85*$Q$2+AI85*$AE$2+AW85*$AS$2+BK85*$BG$2+BY85*$BU$2+CM85*$CI$2+DA85*$CW$2+DO85*$DK$2+EC85*$DY$2</f>
        <v>0</v>
      </c>
      <c r="ER62" s="116">
        <f t="shared" si="550"/>
        <v>0</v>
      </c>
      <c r="ES62" s="81">
        <f t="shared" si="551"/>
        <v>0</v>
      </c>
      <c r="ET62" s="280">
        <v>0</v>
      </c>
      <c r="EU62" s="9" t="s">
        <v>109</v>
      </c>
      <c r="EV62" s="583">
        <f>IF(ER$4=0,0,EQ62/$ER$4*$EX$4)</f>
        <v>0</v>
      </c>
      <c r="EW62" s="579">
        <f t="shared" si="86"/>
        <v>0</v>
      </c>
      <c r="EX62" s="582">
        <f t="shared" si="552"/>
        <v>0</v>
      </c>
      <c r="EY62" s="112"/>
      <c r="EZ62" s="573"/>
      <c r="FA62" s="162"/>
      <c r="FC62" s="44" t="s">
        <v>96</v>
      </c>
      <c r="FD62" s="8" t="s">
        <v>46</v>
      </c>
      <c r="FE62" s="141">
        <v>0</v>
      </c>
      <c r="FF62" s="141">
        <v>0</v>
      </c>
      <c r="FG62" s="142">
        <v>0</v>
      </c>
      <c r="FH62" s="9" t="s">
        <v>45</v>
      </c>
      <c r="FI62" s="122">
        <f>FE62*FF62*FG62</f>
        <v>0</v>
      </c>
      <c r="FJ62" s="602">
        <v>0</v>
      </c>
      <c r="FK62" s="604">
        <f>FI62*FJ62</f>
        <v>0</v>
      </c>
      <c r="FL62" s="592"/>
      <c r="FM62" s="573"/>
      <c r="FN62" s="607"/>
      <c r="FO62" s="127"/>
      <c r="FP62" s="87"/>
      <c r="FQ62" s="522"/>
      <c r="FR62" s="61"/>
      <c r="FS62" s="567"/>
    </row>
    <row r="63" spans="1:175" x14ac:dyDescent="0.25">
      <c r="A63" s="44" t="s">
        <v>77</v>
      </c>
      <c r="B63" s="1041" t="str">
        <f>Prices!$A$103</f>
        <v xml:space="preserve">glazing  </v>
      </c>
      <c r="C63" s="1041"/>
      <c r="D63" s="1042" t="s">
        <v>78</v>
      </c>
      <c r="E63" s="1042"/>
      <c r="F63" s="68">
        <v>0</v>
      </c>
      <c r="G63" s="8"/>
      <c r="H63" s="719">
        <f>Prices!$D103</f>
        <v>0</v>
      </c>
      <c r="I63" s="13">
        <f>(F63*H63)</f>
        <v>0</v>
      </c>
      <c r="J63" s="13">
        <f t="shared" ref="J63:J82" si="553">IF(E$113=0,0,I63/E$113)</f>
        <v>0</v>
      </c>
      <c r="K63" s="13">
        <f t="shared" ref="K63:K82" si="554">(J63*G$2)</f>
        <v>0</v>
      </c>
      <c r="L63" s="217">
        <f>SUM(K63:K82)</f>
        <v>0</v>
      </c>
      <c r="M63" s="218">
        <f>SUM(F63:F82)*C2</f>
        <v>0</v>
      </c>
      <c r="N63" s="10"/>
      <c r="O63" s="44" t="s">
        <v>77</v>
      </c>
      <c r="P63" s="1041" t="str">
        <f>Prices!$A$103</f>
        <v xml:space="preserve">glazing  </v>
      </c>
      <c r="Q63" s="1041"/>
      <c r="R63" s="1042" t="s">
        <v>78</v>
      </c>
      <c r="S63" s="1042"/>
      <c r="T63" s="68">
        <v>0</v>
      </c>
      <c r="U63" s="8"/>
      <c r="V63" s="719">
        <f>Prices!$D103</f>
        <v>0</v>
      </c>
      <c r="W63" s="13">
        <f>(T63*V63)</f>
        <v>0</v>
      </c>
      <c r="X63" s="13">
        <f t="shared" ref="X63:X82" si="555">IF(S$113=0,0,W63/S$113)</f>
        <v>0</v>
      </c>
      <c r="Y63" s="13">
        <f t="shared" ref="Y63:Y82" si="556">(X63*U$2)</f>
        <v>0</v>
      </c>
      <c r="Z63" s="217">
        <f>SUM(Y63:Y82)</f>
        <v>0</v>
      </c>
      <c r="AA63" s="218">
        <f>SUM(T63:T82)*Q2</f>
        <v>0</v>
      </c>
      <c r="AB63" s="10"/>
      <c r="AC63" s="44" t="s">
        <v>77</v>
      </c>
      <c r="AD63" s="1041" t="str">
        <f>Prices!$A$103</f>
        <v xml:space="preserve">glazing  </v>
      </c>
      <c r="AE63" s="1041"/>
      <c r="AF63" s="1042" t="s">
        <v>78</v>
      </c>
      <c r="AG63" s="1042"/>
      <c r="AH63" s="68">
        <v>0</v>
      </c>
      <c r="AI63" s="8"/>
      <c r="AJ63" s="719">
        <f>Prices!$D103</f>
        <v>0</v>
      </c>
      <c r="AK63" s="13">
        <f t="shared" ref="AK63:AK82" si="557">(AH63*AJ63)</f>
        <v>0</v>
      </c>
      <c r="AL63" s="13">
        <f t="shared" ref="AL63:AL82" si="558">IF(AG$113=0,0,AK63/AG$113)</f>
        <v>0</v>
      </c>
      <c r="AM63" s="13">
        <f t="shared" ref="AM63:AM82" si="559">(AL63*AI$2)</f>
        <v>0</v>
      </c>
      <c r="AN63" s="217">
        <f t="shared" ref="AN63" si="560">SUM(AM63:AM82)</f>
        <v>0</v>
      </c>
      <c r="AO63" s="218">
        <f t="shared" ref="AO63" si="561">SUM(AH63:AH82)*AE2</f>
        <v>0</v>
      </c>
      <c r="AP63" s="10"/>
      <c r="AQ63" s="44" t="s">
        <v>77</v>
      </c>
      <c r="AR63" s="1041" t="str">
        <f>Prices!$A$103</f>
        <v xml:space="preserve">glazing  </v>
      </c>
      <c r="AS63" s="1041"/>
      <c r="AT63" s="1042" t="s">
        <v>78</v>
      </c>
      <c r="AU63" s="1042"/>
      <c r="AV63" s="68">
        <v>0</v>
      </c>
      <c r="AW63" s="8"/>
      <c r="AX63" s="719">
        <f>Prices!$D103</f>
        <v>0</v>
      </c>
      <c r="AY63" s="13">
        <f t="shared" ref="AY63:AY82" si="562">(AV63*AX63)</f>
        <v>0</v>
      </c>
      <c r="AZ63" s="13">
        <f t="shared" ref="AZ63:AZ82" si="563">IF(AU$113=0,0,AY63/AU$113)</f>
        <v>0</v>
      </c>
      <c r="BA63" s="13">
        <f t="shared" ref="BA63:BA82" si="564">(AZ63*AW$2)</f>
        <v>0</v>
      </c>
      <c r="BB63" s="217">
        <f t="shared" ref="BB63" si="565">SUM(BA63:BA82)</f>
        <v>0</v>
      </c>
      <c r="BC63" s="218">
        <f t="shared" ref="BC63" si="566">SUM(AV63:AV82)*AS2</f>
        <v>0</v>
      </c>
      <c r="BD63" s="10"/>
      <c r="BE63" s="44" t="s">
        <v>77</v>
      </c>
      <c r="BF63" s="1041" t="str">
        <f>Prices!$A$103</f>
        <v xml:space="preserve">glazing  </v>
      </c>
      <c r="BG63" s="1041"/>
      <c r="BH63" s="1042" t="s">
        <v>78</v>
      </c>
      <c r="BI63" s="1042"/>
      <c r="BJ63" s="68">
        <v>0</v>
      </c>
      <c r="BK63" s="8"/>
      <c r="BL63" s="719">
        <f>Prices!$D103</f>
        <v>0</v>
      </c>
      <c r="BM63" s="13">
        <f t="shared" ref="BM63:BM82" si="567">(BJ63*BL63)</f>
        <v>0</v>
      </c>
      <c r="BN63" s="13">
        <f t="shared" ref="BN63:BN82" si="568">IF(BI$113=0,0,BM63/BI$113)</f>
        <v>0</v>
      </c>
      <c r="BO63" s="13">
        <f t="shared" ref="BO63:BO82" si="569">(BN63*BK$2)</f>
        <v>0</v>
      </c>
      <c r="BP63" s="217">
        <f t="shared" ref="BP63" si="570">SUM(BO63:BO82)</f>
        <v>0</v>
      </c>
      <c r="BQ63" s="218">
        <f t="shared" ref="BQ63" si="571">SUM(BJ63:BJ82)*BG2</f>
        <v>0</v>
      </c>
      <c r="BR63" s="10"/>
      <c r="BS63" s="44" t="s">
        <v>77</v>
      </c>
      <c r="BT63" s="1041" t="str">
        <f>Prices!$A$103</f>
        <v xml:space="preserve">glazing  </v>
      </c>
      <c r="BU63" s="1041"/>
      <c r="BV63" s="1042" t="s">
        <v>78</v>
      </c>
      <c r="BW63" s="1042"/>
      <c r="BX63" s="68">
        <v>0</v>
      </c>
      <c r="BY63" s="8"/>
      <c r="BZ63" s="719">
        <f>Prices!$D103</f>
        <v>0</v>
      </c>
      <c r="CA63" s="13">
        <f t="shared" ref="CA63:CA82" si="572">(BX63*BZ63)</f>
        <v>0</v>
      </c>
      <c r="CB63" s="13">
        <f t="shared" ref="CB63:CB82" si="573">IF(BW$113=0,0,CA63/BW$113)</f>
        <v>0</v>
      </c>
      <c r="CC63" s="13">
        <f t="shared" ref="CC63:CC82" si="574">(CB63*BY$2)</f>
        <v>0</v>
      </c>
      <c r="CD63" s="217">
        <f t="shared" ref="CD63" si="575">SUM(CC63:CC82)</f>
        <v>0</v>
      </c>
      <c r="CE63" s="218">
        <f t="shared" ref="CE63" si="576">SUM(BX63:BX82)*BU2</f>
        <v>0</v>
      </c>
      <c r="CF63" s="10"/>
      <c r="CG63" s="44" t="s">
        <v>77</v>
      </c>
      <c r="CH63" s="1041" t="str">
        <f>Prices!$A$103</f>
        <v xml:space="preserve">glazing  </v>
      </c>
      <c r="CI63" s="1041"/>
      <c r="CJ63" s="1042" t="s">
        <v>78</v>
      </c>
      <c r="CK63" s="1042"/>
      <c r="CL63" s="68">
        <v>0</v>
      </c>
      <c r="CM63" s="8"/>
      <c r="CN63" s="719">
        <f>Prices!$D103</f>
        <v>0</v>
      </c>
      <c r="CO63" s="13">
        <f t="shared" ref="CO63:CO82" si="577">(CL63*CN63)</f>
        <v>0</v>
      </c>
      <c r="CP63" s="13">
        <f t="shared" ref="CP63:CP82" si="578">IF(CK$113=0,0,CO63/CK$113)</f>
        <v>0</v>
      </c>
      <c r="CQ63" s="13">
        <f t="shared" ref="CQ63:CQ82" si="579">(CP63*CM$2)</f>
        <v>0</v>
      </c>
      <c r="CR63" s="217">
        <f t="shared" ref="CR63" si="580">SUM(CQ63:CQ82)</f>
        <v>0</v>
      </c>
      <c r="CS63" s="218">
        <f t="shared" ref="CS63" si="581">SUM(CL63:CL82)*CI2</f>
        <v>0</v>
      </c>
      <c r="CT63" s="10"/>
      <c r="CU63" s="44" t="s">
        <v>77</v>
      </c>
      <c r="CV63" s="1041" t="str">
        <f>Prices!$A$103</f>
        <v xml:space="preserve">glazing  </v>
      </c>
      <c r="CW63" s="1041"/>
      <c r="CX63" s="1042" t="s">
        <v>78</v>
      </c>
      <c r="CY63" s="1042"/>
      <c r="CZ63" s="68">
        <v>0</v>
      </c>
      <c r="DA63" s="8"/>
      <c r="DB63" s="719">
        <f>Prices!$D103</f>
        <v>0</v>
      </c>
      <c r="DC63" s="13">
        <f t="shared" ref="DC63:DC82" si="582">(CZ63*DB63)</f>
        <v>0</v>
      </c>
      <c r="DD63" s="13">
        <f t="shared" ref="DD63:DD82" si="583">IF(CY$113=0,0,DC63/CY$113)</f>
        <v>0</v>
      </c>
      <c r="DE63" s="13">
        <f t="shared" ref="DE63:DE82" si="584">(DD63*DA$2)</f>
        <v>0</v>
      </c>
      <c r="DF63" s="217">
        <f t="shared" ref="DF63" si="585">SUM(DE63:DE82)</f>
        <v>0</v>
      </c>
      <c r="DG63" s="218">
        <f t="shared" ref="DG63" si="586">SUM(CZ63:CZ82)*CW2</f>
        <v>0</v>
      </c>
      <c r="DH63" s="10"/>
      <c r="DI63" s="44" t="s">
        <v>77</v>
      </c>
      <c r="DJ63" s="1041" t="str">
        <f>Prices!$A$103</f>
        <v xml:space="preserve">glazing  </v>
      </c>
      <c r="DK63" s="1041"/>
      <c r="DL63" s="1042" t="s">
        <v>78</v>
      </c>
      <c r="DM63" s="1042"/>
      <c r="DN63" s="68">
        <v>0</v>
      </c>
      <c r="DO63" s="8"/>
      <c r="DP63" s="719">
        <f>Prices!$D103</f>
        <v>0</v>
      </c>
      <c r="DQ63" s="13">
        <f t="shared" ref="DQ63:DQ82" si="587">(DN63*DP63)</f>
        <v>0</v>
      </c>
      <c r="DR63" s="13">
        <f t="shared" ref="DR63:DR82" si="588">IF(DM$113=0,0,DQ63/DM$113)</f>
        <v>0</v>
      </c>
      <c r="DS63" s="13">
        <f t="shared" ref="DS63:DS82" si="589">(DR63*DO$2)</f>
        <v>0</v>
      </c>
      <c r="DT63" s="217">
        <f t="shared" ref="DT63" si="590">SUM(DS63:DS82)</f>
        <v>0</v>
      </c>
      <c r="DU63" s="218">
        <f t="shared" ref="DU63" si="591">SUM(DN63:DN82)*DK2</f>
        <v>0</v>
      </c>
      <c r="DV63" s="10"/>
      <c r="DW63" s="44" t="s">
        <v>77</v>
      </c>
      <c r="DX63" s="1041" t="str">
        <f>Prices!$A$103</f>
        <v xml:space="preserve">glazing  </v>
      </c>
      <c r="DY63" s="1041"/>
      <c r="DZ63" s="1042" t="s">
        <v>78</v>
      </c>
      <c r="EA63" s="1042"/>
      <c r="EB63" s="68">
        <v>0</v>
      </c>
      <c r="EC63" s="8"/>
      <c r="ED63" s="719">
        <f>Prices!$D103</f>
        <v>0</v>
      </c>
      <c r="EE63" s="13">
        <f t="shared" ref="EE63:EE82" si="592">(EB63*ED63)</f>
        <v>0</v>
      </c>
      <c r="EF63" s="13">
        <f t="shared" ref="EF63:EF82" si="593">IF(EA$113=0,0,EE63/EA$113)</f>
        <v>0</v>
      </c>
      <c r="EG63" s="13">
        <f t="shared" ref="EG63:EG82" si="594">(EF63*EC$2)</f>
        <v>0</v>
      </c>
      <c r="EH63" s="217">
        <f t="shared" ref="EH63" si="595">SUM(EG63:EG82)</f>
        <v>0</v>
      </c>
      <c r="EI63" s="218">
        <f t="shared" ref="EI63" si="596">SUM(EB63:EB82)*DY2</f>
        <v>0</v>
      </c>
      <c r="EJ63" s="10"/>
      <c r="EK63" s="44" t="s">
        <v>90</v>
      </c>
      <c r="EL63" s="95" t="s">
        <v>152</v>
      </c>
      <c r="EM63" s="744">
        <f t="shared" si="548"/>
        <v>0</v>
      </c>
      <c r="EN63" s="112"/>
      <c r="EO63" s="112"/>
      <c r="EP63" s="745">
        <f t="shared" si="549"/>
        <v>0</v>
      </c>
      <c r="EQ63" s="14"/>
      <c r="ER63" s="116">
        <f t="shared" si="550"/>
        <v>0</v>
      </c>
      <c r="ES63" s="81">
        <f t="shared" si="551"/>
        <v>0</v>
      </c>
      <c r="ET63" s="280">
        <v>0</v>
      </c>
      <c r="EU63" s="9" t="s">
        <v>45</v>
      </c>
      <c r="EV63" s="583">
        <f>IF(ER$4=0,0,EP63/$ER$4*$EX$4)</f>
        <v>0</v>
      </c>
      <c r="EW63" s="579">
        <f t="shared" si="86"/>
        <v>0</v>
      </c>
      <c r="EX63" s="582">
        <f t="shared" si="552"/>
        <v>0</v>
      </c>
      <c r="EY63" s="112"/>
      <c r="EZ63" s="576"/>
      <c r="FA63" s="162"/>
      <c r="FC63" s="44"/>
      <c r="FD63" s="8"/>
      <c r="FE63" s="126"/>
      <c r="FF63" s="126"/>
      <c r="FG63" s="436"/>
      <c r="FH63" s="9"/>
      <c r="FI63" s="123"/>
      <c r="FJ63" s="121"/>
      <c r="FK63" s="604"/>
      <c r="FL63" s="592"/>
      <c r="FM63" s="573"/>
      <c r="FN63" s="607"/>
      <c r="FO63" s="127"/>
      <c r="FP63" s="87"/>
      <c r="FQ63" s="522"/>
      <c r="FR63" s="61"/>
      <c r="FS63" s="567"/>
    </row>
    <row r="64" spans="1:175" x14ac:dyDescent="0.25">
      <c r="A64" s="44" t="s">
        <v>77</v>
      </c>
      <c r="B64" s="1041" t="str">
        <f>Prices!$A$104</f>
        <v xml:space="preserve">glazing  </v>
      </c>
      <c r="C64" s="1041"/>
      <c r="D64" s="1042" t="s">
        <v>79</v>
      </c>
      <c r="E64" s="1042"/>
      <c r="F64" s="68">
        <v>0</v>
      </c>
      <c r="G64" s="8"/>
      <c r="H64" s="720">
        <f>Prices!$D104</f>
        <v>0</v>
      </c>
      <c r="I64" s="13">
        <f t="shared" ref="I64:I82" si="597">(F64*H64)</f>
        <v>0</v>
      </c>
      <c r="J64" s="13">
        <f t="shared" si="553"/>
        <v>0</v>
      </c>
      <c r="K64" s="13">
        <f t="shared" si="554"/>
        <v>0</v>
      </c>
      <c r="L64" s="151"/>
      <c r="M64" s="155"/>
      <c r="N64" s="15"/>
      <c r="O64" s="44" t="s">
        <v>77</v>
      </c>
      <c r="P64" s="1041" t="str">
        <f>Prices!$A$104</f>
        <v xml:space="preserve">glazing  </v>
      </c>
      <c r="Q64" s="1041"/>
      <c r="R64" s="1042" t="s">
        <v>79</v>
      </c>
      <c r="S64" s="1042"/>
      <c r="T64" s="68">
        <v>0</v>
      </c>
      <c r="U64" s="8"/>
      <c r="V64" s="720">
        <f>Prices!$D104</f>
        <v>0</v>
      </c>
      <c r="W64" s="13">
        <f t="shared" ref="W64:W82" si="598">(T64*V64)</f>
        <v>0</v>
      </c>
      <c r="X64" s="13">
        <f t="shared" si="555"/>
        <v>0</v>
      </c>
      <c r="Y64" s="13">
        <f t="shared" si="556"/>
        <v>0</v>
      </c>
      <c r="Z64" s="151"/>
      <c r="AA64" s="155"/>
      <c r="AB64" s="15"/>
      <c r="AC64" s="44" t="s">
        <v>77</v>
      </c>
      <c r="AD64" s="1041" t="str">
        <f>Prices!$A$104</f>
        <v xml:space="preserve">glazing  </v>
      </c>
      <c r="AE64" s="1041"/>
      <c r="AF64" s="1042" t="s">
        <v>79</v>
      </c>
      <c r="AG64" s="1042"/>
      <c r="AH64" s="68">
        <v>0</v>
      </c>
      <c r="AI64" s="8"/>
      <c r="AJ64" s="720">
        <f>Prices!$D104</f>
        <v>0</v>
      </c>
      <c r="AK64" s="13">
        <f t="shared" si="557"/>
        <v>0</v>
      </c>
      <c r="AL64" s="13">
        <f t="shared" si="558"/>
        <v>0</v>
      </c>
      <c r="AM64" s="13">
        <f t="shared" si="559"/>
        <v>0</v>
      </c>
      <c r="AN64" s="151"/>
      <c r="AO64" s="155"/>
      <c r="AP64" s="15"/>
      <c r="AQ64" s="44" t="s">
        <v>77</v>
      </c>
      <c r="AR64" s="1041" t="str">
        <f>Prices!$A$104</f>
        <v xml:space="preserve">glazing  </v>
      </c>
      <c r="AS64" s="1041"/>
      <c r="AT64" s="1042" t="s">
        <v>79</v>
      </c>
      <c r="AU64" s="1042"/>
      <c r="AV64" s="68">
        <v>0</v>
      </c>
      <c r="AW64" s="8"/>
      <c r="AX64" s="720">
        <f>Prices!$D104</f>
        <v>0</v>
      </c>
      <c r="AY64" s="13">
        <f t="shared" si="562"/>
        <v>0</v>
      </c>
      <c r="AZ64" s="13">
        <f t="shared" si="563"/>
        <v>0</v>
      </c>
      <c r="BA64" s="13">
        <f t="shared" si="564"/>
        <v>0</v>
      </c>
      <c r="BB64" s="151"/>
      <c r="BC64" s="155"/>
      <c r="BD64" s="15"/>
      <c r="BE64" s="44" t="s">
        <v>77</v>
      </c>
      <c r="BF64" s="1041" t="str">
        <f>Prices!$A$104</f>
        <v xml:space="preserve">glazing  </v>
      </c>
      <c r="BG64" s="1041"/>
      <c r="BH64" s="1042" t="s">
        <v>79</v>
      </c>
      <c r="BI64" s="1042"/>
      <c r="BJ64" s="68">
        <v>0</v>
      </c>
      <c r="BK64" s="8"/>
      <c r="BL64" s="720">
        <f>Prices!$D104</f>
        <v>0</v>
      </c>
      <c r="BM64" s="13">
        <f t="shared" si="567"/>
        <v>0</v>
      </c>
      <c r="BN64" s="13">
        <f t="shared" si="568"/>
        <v>0</v>
      </c>
      <c r="BO64" s="13">
        <f t="shared" si="569"/>
        <v>0</v>
      </c>
      <c r="BP64" s="151"/>
      <c r="BQ64" s="155"/>
      <c r="BR64" s="15"/>
      <c r="BS64" s="44" t="s">
        <v>77</v>
      </c>
      <c r="BT64" s="1041" t="str">
        <f>Prices!$A$104</f>
        <v xml:space="preserve">glazing  </v>
      </c>
      <c r="BU64" s="1041"/>
      <c r="BV64" s="1042" t="s">
        <v>79</v>
      </c>
      <c r="BW64" s="1042"/>
      <c r="BX64" s="68">
        <v>0</v>
      </c>
      <c r="BY64" s="8"/>
      <c r="BZ64" s="720">
        <f>Prices!$D104</f>
        <v>0</v>
      </c>
      <c r="CA64" s="13">
        <f t="shared" si="572"/>
        <v>0</v>
      </c>
      <c r="CB64" s="13">
        <f t="shared" si="573"/>
        <v>0</v>
      </c>
      <c r="CC64" s="13">
        <f t="shared" si="574"/>
        <v>0</v>
      </c>
      <c r="CD64" s="151"/>
      <c r="CE64" s="155"/>
      <c r="CF64" s="15"/>
      <c r="CG64" s="44" t="s">
        <v>77</v>
      </c>
      <c r="CH64" s="1041" t="str">
        <f>Prices!$A$104</f>
        <v xml:space="preserve">glazing  </v>
      </c>
      <c r="CI64" s="1041"/>
      <c r="CJ64" s="1042" t="s">
        <v>79</v>
      </c>
      <c r="CK64" s="1042"/>
      <c r="CL64" s="68">
        <v>0</v>
      </c>
      <c r="CM64" s="8"/>
      <c r="CN64" s="720">
        <f>Prices!$D104</f>
        <v>0</v>
      </c>
      <c r="CO64" s="13">
        <f t="shared" si="577"/>
        <v>0</v>
      </c>
      <c r="CP64" s="13">
        <f t="shared" si="578"/>
        <v>0</v>
      </c>
      <c r="CQ64" s="13">
        <f t="shared" si="579"/>
        <v>0</v>
      </c>
      <c r="CR64" s="151"/>
      <c r="CS64" s="155"/>
      <c r="CT64" s="15"/>
      <c r="CU64" s="44" t="s">
        <v>77</v>
      </c>
      <c r="CV64" s="1041" t="str">
        <f>Prices!$A$104</f>
        <v xml:space="preserve">glazing  </v>
      </c>
      <c r="CW64" s="1041"/>
      <c r="CX64" s="1042" t="s">
        <v>79</v>
      </c>
      <c r="CY64" s="1042"/>
      <c r="CZ64" s="68">
        <v>0</v>
      </c>
      <c r="DA64" s="8"/>
      <c r="DB64" s="720">
        <f>Prices!$D104</f>
        <v>0</v>
      </c>
      <c r="DC64" s="13">
        <f t="shared" si="582"/>
        <v>0</v>
      </c>
      <c r="DD64" s="13">
        <f t="shared" si="583"/>
        <v>0</v>
      </c>
      <c r="DE64" s="13">
        <f t="shared" si="584"/>
        <v>0</v>
      </c>
      <c r="DF64" s="151"/>
      <c r="DG64" s="155"/>
      <c r="DH64" s="15"/>
      <c r="DI64" s="44" t="s">
        <v>77</v>
      </c>
      <c r="DJ64" s="1041" t="str">
        <f>Prices!$A$104</f>
        <v xml:space="preserve">glazing  </v>
      </c>
      <c r="DK64" s="1041"/>
      <c r="DL64" s="1042" t="s">
        <v>79</v>
      </c>
      <c r="DM64" s="1042"/>
      <c r="DN64" s="68">
        <v>0</v>
      </c>
      <c r="DO64" s="8"/>
      <c r="DP64" s="720">
        <f>Prices!$D104</f>
        <v>0</v>
      </c>
      <c r="DQ64" s="13">
        <f t="shared" si="587"/>
        <v>0</v>
      </c>
      <c r="DR64" s="13">
        <f t="shared" si="588"/>
        <v>0</v>
      </c>
      <c r="DS64" s="13">
        <f t="shared" si="589"/>
        <v>0</v>
      </c>
      <c r="DT64" s="151"/>
      <c r="DU64" s="155"/>
      <c r="DV64" s="15"/>
      <c r="DW64" s="44" t="s">
        <v>77</v>
      </c>
      <c r="DX64" s="1041" t="str">
        <f>Prices!$A$104</f>
        <v xml:space="preserve">glazing  </v>
      </c>
      <c r="DY64" s="1041"/>
      <c r="DZ64" s="1042" t="s">
        <v>79</v>
      </c>
      <c r="EA64" s="1042"/>
      <c r="EB64" s="68">
        <v>0</v>
      </c>
      <c r="EC64" s="8"/>
      <c r="ED64" s="720">
        <f>Prices!$D104</f>
        <v>0</v>
      </c>
      <c r="EE64" s="13">
        <f t="shared" si="592"/>
        <v>0</v>
      </c>
      <c r="EF64" s="13">
        <f t="shared" si="593"/>
        <v>0</v>
      </c>
      <c r="EG64" s="13">
        <f t="shared" si="594"/>
        <v>0</v>
      </c>
      <c r="EH64" s="151"/>
      <c r="EI64" s="155"/>
      <c r="EJ64" s="15"/>
      <c r="EK64" s="44" t="s">
        <v>99</v>
      </c>
      <c r="EL64" s="95" t="s">
        <v>112</v>
      </c>
      <c r="EM64" s="744">
        <f t="shared" si="548"/>
        <v>0</v>
      </c>
      <c r="EN64" s="147"/>
      <c r="EO64" s="147"/>
      <c r="EP64" s="744">
        <f t="shared" si="549"/>
        <v>0</v>
      </c>
      <c r="EQ64" s="190">
        <f>G87*$C$2+U87*$Q$2+AI87*$AE$2+AW87*$AS$2+BK87*$BG$2+BY87*$BU$2+CM87*$CI$2+DA87*$CW$2+DO87*$DK$2+EC87*$DY$2</f>
        <v>0</v>
      </c>
      <c r="ER64" s="116">
        <f t="shared" si="550"/>
        <v>0</v>
      </c>
      <c r="ES64" s="81">
        <f t="shared" si="551"/>
        <v>0</v>
      </c>
      <c r="ET64" s="280">
        <v>0</v>
      </c>
      <c r="EU64" s="9" t="s">
        <v>109</v>
      </c>
      <c r="EV64" s="583">
        <f>IF(ER$4=0,0,EQ64/$ER$4*$EX$4)</f>
        <v>0</v>
      </c>
      <c r="EW64" s="579">
        <f t="shared" si="86"/>
        <v>0</v>
      </c>
      <c r="EX64" s="582">
        <f t="shared" si="552"/>
        <v>0</v>
      </c>
      <c r="EY64" s="574">
        <f>EZ135</f>
        <v>0</v>
      </c>
      <c r="EZ64" s="542">
        <f>ET135</f>
        <v>0</v>
      </c>
      <c r="FA64" s="567"/>
      <c r="FC64" s="44" t="s">
        <v>66</v>
      </c>
      <c r="FD64" s="11" t="s">
        <v>48</v>
      </c>
      <c r="FE64" s="141">
        <v>0</v>
      </c>
      <c r="FF64" s="141">
        <v>0</v>
      </c>
      <c r="FG64" s="142">
        <v>0</v>
      </c>
      <c r="FH64" s="139" t="s">
        <v>109</v>
      </c>
      <c r="FI64" s="122">
        <f t="shared" ref="FI64:FI69" si="599">FE64*FF64*FG64</f>
        <v>0</v>
      </c>
      <c r="FJ64" s="602">
        <v>0</v>
      </c>
      <c r="FK64" s="604">
        <f t="shared" ref="FK64:FK69" si="600">FI64*FJ64</f>
        <v>0</v>
      </c>
      <c r="FL64" s="592"/>
      <c r="FM64" s="573"/>
      <c r="FN64" s="610">
        <f>SUM(FK64:FK65)</f>
        <v>0</v>
      </c>
      <c r="FO64" s="127">
        <f>IF(FO$4=0,0,FN64/$FO$4)</f>
        <v>0</v>
      </c>
      <c r="FP64" s="87" t="s">
        <v>66</v>
      </c>
      <c r="FQ64" s="522">
        <f>EX81</f>
        <v>0</v>
      </c>
      <c r="FR64" s="496">
        <f>FN64</f>
        <v>0</v>
      </c>
      <c r="FS64" s="567">
        <f>SUM(FQ64:FR65)</f>
        <v>0</v>
      </c>
    </row>
    <row r="65" spans="1:175" x14ac:dyDescent="0.25">
      <c r="A65" s="44" t="s">
        <v>77</v>
      </c>
      <c r="B65" s="1041" t="str">
        <f>Prices!$A$105</f>
        <v xml:space="preserve">glazing  </v>
      </c>
      <c r="C65" s="1041"/>
      <c r="D65" s="1042" t="s">
        <v>80</v>
      </c>
      <c r="E65" s="1042"/>
      <c r="F65" s="68">
        <v>0</v>
      </c>
      <c r="G65" s="8"/>
      <c r="H65" s="720">
        <f>Prices!$D105</f>
        <v>0</v>
      </c>
      <c r="I65" s="13">
        <f t="shared" si="597"/>
        <v>0</v>
      </c>
      <c r="J65" s="13">
        <f t="shared" si="553"/>
        <v>0</v>
      </c>
      <c r="K65" s="13">
        <f t="shared" si="554"/>
        <v>0</v>
      </c>
      <c r="L65" s="151"/>
      <c r="M65" s="155"/>
      <c r="N65" s="10"/>
      <c r="O65" s="44" t="s">
        <v>77</v>
      </c>
      <c r="P65" s="1041" t="str">
        <f>Prices!$A$105</f>
        <v xml:space="preserve">glazing  </v>
      </c>
      <c r="Q65" s="1041"/>
      <c r="R65" s="1042" t="s">
        <v>80</v>
      </c>
      <c r="S65" s="1042"/>
      <c r="T65" s="68">
        <v>0</v>
      </c>
      <c r="U65" s="8"/>
      <c r="V65" s="720">
        <f>Prices!$D105</f>
        <v>0</v>
      </c>
      <c r="W65" s="13">
        <f t="shared" si="598"/>
        <v>0</v>
      </c>
      <c r="X65" s="13">
        <f t="shared" si="555"/>
        <v>0</v>
      </c>
      <c r="Y65" s="13">
        <f t="shared" si="556"/>
        <v>0</v>
      </c>
      <c r="Z65" s="151"/>
      <c r="AA65" s="155"/>
      <c r="AB65" s="10"/>
      <c r="AC65" s="44" t="s">
        <v>77</v>
      </c>
      <c r="AD65" s="1041" t="str">
        <f>Prices!$A$105</f>
        <v xml:space="preserve">glazing  </v>
      </c>
      <c r="AE65" s="1041"/>
      <c r="AF65" s="1042" t="s">
        <v>80</v>
      </c>
      <c r="AG65" s="1042"/>
      <c r="AH65" s="68">
        <v>0</v>
      </c>
      <c r="AI65" s="8"/>
      <c r="AJ65" s="720">
        <f>Prices!$D105</f>
        <v>0</v>
      </c>
      <c r="AK65" s="13">
        <f t="shared" si="557"/>
        <v>0</v>
      </c>
      <c r="AL65" s="13">
        <f t="shared" si="558"/>
        <v>0</v>
      </c>
      <c r="AM65" s="13">
        <f t="shared" si="559"/>
        <v>0</v>
      </c>
      <c r="AN65" s="151"/>
      <c r="AO65" s="155"/>
      <c r="AP65" s="10"/>
      <c r="AQ65" s="44" t="s">
        <v>77</v>
      </c>
      <c r="AR65" s="1041" t="str">
        <f>Prices!$A$105</f>
        <v xml:space="preserve">glazing  </v>
      </c>
      <c r="AS65" s="1041"/>
      <c r="AT65" s="1042" t="s">
        <v>80</v>
      </c>
      <c r="AU65" s="1042"/>
      <c r="AV65" s="68">
        <v>0</v>
      </c>
      <c r="AW65" s="8"/>
      <c r="AX65" s="720">
        <f>Prices!$D105</f>
        <v>0</v>
      </c>
      <c r="AY65" s="13">
        <f t="shared" si="562"/>
        <v>0</v>
      </c>
      <c r="AZ65" s="13">
        <f t="shared" si="563"/>
        <v>0</v>
      </c>
      <c r="BA65" s="13">
        <f t="shared" si="564"/>
        <v>0</v>
      </c>
      <c r="BB65" s="151"/>
      <c r="BC65" s="155"/>
      <c r="BD65" s="10"/>
      <c r="BE65" s="44" t="s">
        <v>77</v>
      </c>
      <c r="BF65" s="1041" t="str">
        <f>Prices!$A$105</f>
        <v xml:space="preserve">glazing  </v>
      </c>
      <c r="BG65" s="1041"/>
      <c r="BH65" s="1042" t="s">
        <v>80</v>
      </c>
      <c r="BI65" s="1042"/>
      <c r="BJ65" s="68">
        <v>0</v>
      </c>
      <c r="BK65" s="8"/>
      <c r="BL65" s="720">
        <f>Prices!$D105</f>
        <v>0</v>
      </c>
      <c r="BM65" s="13">
        <f t="shared" si="567"/>
        <v>0</v>
      </c>
      <c r="BN65" s="13">
        <f t="shared" si="568"/>
        <v>0</v>
      </c>
      <c r="BO65" s="13">
        <f t="shared" si="569"/>
        <v>0</v>
      </c>
      <c r="BP65" s="151"/>
      <c r="BQ65" s="155"/>
      <c r="BR65" s="10"/>
      <c r="BS65" s="44" t="s">
        <v>77</v>
      </c>
      <c r="BT65" s="1041" t="str">
        <f>Prices!$A$105</f>
        <v xml:space="preserve">glazing  </v>
      </c>
      <c r="BU65" s="1041"/>
      <c r="BV65" s="1042" t="s">
        <v>80</v>
      </c>
      <c r="BW65" s="1042"/>
      <c r="BX65" s="68">
        <v>0</v>
      </c>
      <c r="BY65" s="8"/>
      <c r="BZ65" s="720">
        <f>Prices!$D105</f>
        <v>0</v>
      </c>
      <c r="CA65" s="13">
        <f t="shared" si="572"/>
        <v>0</v>
      </c>
      <c r="CB65" s="13">
        <f t="shared" si="573"/>
        <v>0</v>
      </c>
      <c r="CC65" s="13">
        <f t="shared" si="574"/>
        <v>0</v>
      </c>
      <c r="CD65" s="151"/>
      <c r="CE65" s="155"/>
      <c r="CF65" s="10"/>
      <c r="CG65" s="44" t="s">
        <v>77</v>
      </c>
      <c r="CH65" s="1041" t="str">
        <f>Prices!$A$105</f>
        <v xml:space="preserve">glazing  </v>
      </c>
      <c r="CI65" s="1041"/>
      <c r="CJ65" s="1042" t="s">
        <v>80</v>
      </c>
      <c r="CK65" s="1042"/>
      <c r="CL65" s="68">
        <v>0</v>
      </c>
      <c r="CM65" s="8"/>
      <c r="CN65" s="720">
        <f>Prices!$D105</f>
        <v>0</v>
      </c>
      <c r="CO65" s="13">
        <f t="shared" si="577"/>
        <v>0</v>
      </c>
      <c r="CP65" s="13">
        <f t="shared" si="578"/>
        <v>0</v>
      </c>
      <c r="CQ65" s="13">
        <f t="shared" si="579"/>
        <v>0</v>
      </c>
      <c r="CR65" s="151"/>
      <c r="CS65" s="155"/>
      <c r="CT65" s="10"/>
      <c r="CU65" s="44" t="s">
        <v>77</v>
      </c>
      <c r="CV65" s="1041" t="str">
        <f>Prices!$A$105</f>
        <v xml:space="preserve">glazing  </v>
      </c>
      <c r="CW65" s="1041"/>
      <c r="CX65" s="1042" t="s">
        <v>80</v>
      </c>
      <c r="CY65" s="1042"/>
      <c r="CZ65" s="68">
        <v>0</v>
      </c>
      <c r="DA65" s="8"/>
      <c r="DB65" s="720">
        <f>Prices!$D105</f>
        <v>0</v>
      </c>
      <c r="DC65" s="13">
        <f t="shared" si="582"/>
        <v>0</v>
      </c>
      <c r="DD65" s="13">
        <f t="shared" si="583"/>
        <v>0</v>
      </c>
      <c r="DE65" s="13">
        <f t="shared" si="584"/>
        <v>0</v>
      </c>
      <c r="DF65" s="151"/>
      <c r="DG65" s="155"/>
      <c r="DH65" s="10"/>
      <c r="DI65" s="44" t="s">
        <v>77</v>
      </c>
      <c r="DJ65" s="1041" t="str">
        <f>Prices!$A$105</f>
        <v xml:space="preserve">glazing  </v>
      </c>
      <c r="DK65" s="1041"/>
      <c r="DL65" s="1042" t="s">
        <v>80</v>
      </c>
      <c r="DM65" s="1042"/>
      <c r="DN65" s="68">
        <v>0</v>
      </c>
      <c r="DO65" s="8"/>
      <c r="DP65" s="720">
        <f>Prices!$D105</f>
        <v>0</v>
      </c>
      <c r="DQ65" s="13">
        <f t="shared" si="587"/>
        <v>0</v>
      </c>
      <c r="DR65" s="13">
        <f t="shared" si="588"/>
        <v>0</v>
      </c>
      <c r="DS65" s="13">
        <f t="shared" si="589"/>
        <v>0</v>
      </c>
      <c r="DT65" s="151"/>
      <c r="DU65" s="155"/>
      <c r="DV65" s="10"/>
      <c r="DW65" s="44" t="s">
        <v>77</v>
      </c>
      <c r="DX65" s="1041" t="str">
        <f>Prices!$A$105</f>
        <v xml:space="preserve">glazing  </v>
      </c>
      <c r="DY65" s="1041"/>
      <c r="DZ65" s="1042" t="s">
        <v>80</v>
      </c>
      <c r="EA65" s="1042"/>
      <c r="EB65" s="68">
        <v>0</v>
      </c>
      <c r="EC65" s="8"/>
      <c r="ED65" s="720">
        <f>Prices!$D105</f>
        <v>0</v>
      </c>
      <c r="EE65" s="13">
        <f t="shared" si="592"/>
        <v>0</v>
      </c>
      <c r="EF65" s="13">
        <f t="shared" si="593"/>
        <v>0</v>
      </c>
      <c r="EG65" s="13">
        <f t="shared" si="594"/>
        <v>0</v>
      </c>
      <c r="EH65" s="151"/>
      <c r="EI65" s="155"/>
      <c r="EJ65" s="10"/>
      <c r="EK65" s="44" t="s">
        <v>99</v>
      </c>
      <c r="EL65" s="95" t="s">
        <v>112</v>
      </c>
      <c r="EM65" s="744">
        <f t="shared" si="548"/>
        <v>0</v>
      </c>
      <c r="EN65" s="147"/>
      <c r="EO65" s="147"/>
      <c r="EP65" s="744">
        <f t="shared" si="549"/>
        <v>0</v>
      </c>
      <c r="EQ65" s="190">
        <f>G88*$C$2+U88*$Q$2+AI88*$AE$2+AW88*$AS$2+BK88*$BG$2+BY88*$BU$2+CM88*$CI$2+DA88*$CW$2+DO88*$DK$2+EC88*$DY$2</f>
        <v>0</v>
      </c>
      <c r="ER65" s="116">
        <f t="shared" si="550"/>
        <v>0</v>
      </c>
      <c r="ES65" s="81">
        <f t="shared" si="551"/>
        <v>0</v>
      </c>
      <c r="ET65" s="280">
        <v>0</v>
      </c>
      <c r="EU65" s="9" t="s">
        <v>109</v>
      </c>
      <c r="EV65" s="583">
        <f>IF(ER$4=0,0,EQ65/$ER$4*$EX$4)</f>
        <v>0</v>
      </c>
      <c r="EW65" s="579">
        <f t="shared" si="86"/>
        <v>0</v>
      </c>
      <c r="EX65" s="582">
        <f t="shared" si="552"/>
        <v>0</v>
      </c>
      <c r="EY65" s="112"/>
      <c r="EZ65" s="573"/>
      <c r="FA65" s="55"/>
      <c r="FC65" s="44" t="s">
        <v>66</v>
      </c>
      <c r="FD65" s="11" t="s">
        <v>48</v>
      </c>
      <c r="FE65" s="141">
        <v>0</v>
      </c>
      <c r="FF65" s="141">
        <v>0</v>
      </c>
      <c r="FG65" s="142">
        <v>0</v>
      </c>
      <c r="FH65" s="139" t="s">
        <v>21</v>
      </c>
      <c r="FI65" s="122">
        <f t="shared" si="599"/>
        <v>0</v>
      </c>
      <c r="FJ65" s="602">
        <v>0</v>
      </c>
      <c r="FK65" s="604">
        <f t="shared" si="600"/>
        <v>0</v>
      </c>
      <c r="FL65" s="592"/>
      <c r="FM65" s="573"/>
      <c r="FN65" s="607"/>
      <c r="FO65" s="127"/>
      <c r="FP65" s="87" t="s">
        <v>244</v>
      </c>
      <c r="FQ65" s="522">
        <f>EX20</f>
        <v>0</v>
      </c>
      <c r="FR65" s="496">
        <f>FN19</f>
        <v>0</v>
      </c>
      <c r="FS65" s="567"/>
    </row>
    <row r="66" spans="1:175" x14ac:dyDescent="0.25">
      <c r="A66" s="44" t="s">
        <v>77</v>
      </c>
      <c r="B66" s="1041" t="str">
        <f>Prices!$A$106</f>
        <v xml:space="preserve">glazing  </v>
      </c>
      <c r="C66" s="1041"/>
      <c r="D66" s="1042" t="s">
        <v>81</v>
      </c>
      <c r="E66" s="1042"/>
      <c r="F66" s="68">
        <v>0</v>
      </c>
      <c r="G66" s="8"/>
      <c r="H66" s="720">
        <f>Prices!$D106</f>
        <v>0</v>
      </c>
      <c r="I66" s="13">
        <f t="shared" si="597"/>
        <v>0</v>
      </c>
      <c r="J66" s="13">
        <f t="shared" si="553"/>
        <v>0</v>
      </c>
      <c r="K66" s="13">
        <f t="shared" si="554"/>
        <v>0</v>
      </c>
      <c r="L66" s="151"/>
      <c r="M66" s="155"/>
      <c r="N66" s="10"/>
      <c r="O66" s="44" t="s">
        <v>77</v>
      </c>
      <c r="P66" s="1041" t="str">
        <f>Prices!$A$106</f>
        <v xml:space="preserve">glazing  </v>
      </c>
      <c r="Q66" s="1041"/>
      <c r="R66" s="1042" t="s">
        <v>81</v>
      </c>
      <c r="S66" s="1042"/>
      <c r="T66" s="68">
        <v>0</v>
      </c>
      <c r="U66" s="8"/>
      <c r="V66" s="720">
        <f>Prices!$D106</f>
        <v>0</v>
      </c>
      <c r="W66" s="13">
        <f t="shared" si="598"/>
        <v>0</v>
      </c>
      <c r="X66" s="13">
        <f t="shared" si="555"/>
        <v>0</v>
      </c>
      <c r="Y66" s="13">
        <f t="shared" si="556"/>
        <v>0</v>
      </c>
      <c r="Z66" s="151"/>
      <c r="AA66" s="155"/>
      <c r="AB66" s="10"/>
      <c r="AC66" s="44" t="s">
        <v>77</v>
      </c>
      <c r="AD66" s="1041" t="str">
        <f>Prices!$A$106</f>
        <v xml:space="preserve">glazing  </v>
      </c>
      <c r="AE66" s="1041"/>
      <c r="AF66" s="1042" t="s">
        <v>81</v>
      </c>
      <c r="AG66" s="1042"/>
      <c r="AH66" s="68">
        <v>0</v>
      </c>
      <c r="AI66" s="8"/>
      <c r="AJ66" s="720">
        <f>Prices!$D106</f>
        <v>0</v>
      </c>
      <c r="AK66" s="13">
        <f t="shared" si="557"/>
        <v>0</v>
      </c>
      <c r="AL66" s="13">
        <f t="shared" si="558"/>
        <v>0</v>
      </c>
      <c r="AM66" s="13">
        <f t="shared" si="559"/>
        <v>0</v>
      </c>
      <c r="AN66" s="151"/>
      <c r="AO66" s="155"/>
      <c r="AP66" s="10"/>
      <c r="AQ66" s="44" t="s">
        <v>77</v>
      </c>
      <c r="AR66" s="1041" t="str">
        <f>Prices!$A$106</f>
        <v xml:space="preserve">glazing  </v>
      </c>
      <c r="AS66" s="1041"/>
      <c r="AT66" s="1042" t="s">
        <v>81</v>
      </c>
      <c r="AU66" s="1042"/>
      <c r="AV66" s="68">
        <v>0</v>
      </c>
      <c r="AW66" s="8"/>
      <c r="AX66" s="720">
        <f>Prices!$D106</f>
        <v>0</v>
      </c>
      <c r="AY66" s="13">
        <f t="shared" si="562"/>
        <v>0</v>
      </c>
      <c r="AZ66" s="13">
        <f t="shared" si="563"/>
        <v>0</v>
      </c>
      <c r="BA66" s="13">
        <f t="shared" si="564"/>
        <v>0</v>
      </c>
      <c r="BB66" s="151"/>
      <c r="BC66" s="155"/>
      <c r="BD66" s="10"/>
      <c r="BE66" s="44" t="s">
        <v>77</v>
      </c>
      <c r="BF66" s="1041" t="str">
        <f>Prices!$A$106</f>
        <v xml:space="preserve">glazing  </v>
      </c>
      <c r="BG66" s="1041"/>
      <c r="BH66" s="1042" t="s">
        <v>81</v>
      </c>
      <c r="BI66" s="1042"/>
      <c r="BJ66" s="68">
        <v>0</v>
      </c>
      <c r="BK66" s="8"/>
      <c r="BL66" s="720">
        <f>Prices!$D106</f>
        <v>0</v>
      </c>
      <c r="BM66" s="13">
        <f t="shared" si="567"/>
        <v>0</v>
      </c>
      <c r="BN66" s="13">
        <f t="shared" si="568"/>
        <v>0</v>
      </c>
      <c r="BO66" s="13">
        <f t="shared" si="569"/>
        <v>0</v>
      </c>
      <c r="BP66" s="151"/>
      <c r="BQ66" s="155"/>
      <c r="BR66" s="10"/>
      <c r="BS66" s="44" t="s">
        <v>77</v>
      </c>
      <c r="BT66" s="1041" t="str">
        <f>Prices!$A$106</f>
        <v xml:space="preserve">glazing  </v>
      </c>
      <c r="BU66" s="1041"/>
      <c r="BV66" s="1042" t="s">
        <v>81</v>
      </c>
      <c r="BW66" s="1042"/>
      <c r="BX66" s="68">
        <v>0</v>
      </c>
      <c r="BY66" s="8"/>
      <c r="BZ66" s="720">
        <f>Prices!$D106</f>
        <v>0</v>
      </c>
      <c r="CA66" s="13">
        <f t="shared" si="572"/>
        <v>0</v>
      </c>
      <c r="CB66" s="13">
        <f t="shared" si="573"/>
        <v>0</v>
      </c>
      <c r="CC66" s="13">
        <f t="shared" si="574"/>
        <v>0</v>
      </c>
      <c r="CD66" s="151"/>
      <c r="CE66" s="155"/>
      <c r="CF66" s="10"/>
      <c r="CG66" s="44" t="s">
        <v>77</v>
      </c>
      <c r="CH66" s="1041" t="str">
        <f>Prices!$A$106</f>
        <v xml:space="preserve">glazing  </v>
      </c>
      <c r="CI66" s="1041"/>
      <c r="CJ66" s="1042" t="s">
        <v>81</v>
      </c>
      <c r="CK66" s="1042"/>
      <c r="CL66" s="68">
        <v>0</v>
      </c>
      <c r="CM66" s="8"/>
      <c r="CN66" s="720">
        <f>Prices!$D106</f>
        <v>0</v>
      </c>
      <c r="CO66" s="13">
        <f t="shared" si="577"/>
        <v>0</v>
      </c>
      <c r="CP66" s="13">
        <f t="shared" si="578"/>
        <v>0</v>
      </c>
      <c r="CQ66" s="13">
        <f t="shared" si="579"/>
        <v>0</v>
      </c>
      <c r="CR66" s="151"/>
      <c r="CS66" s="155"/>
      <c r="CT66" s="10"/>
      <c r="CU66" s="44" t="s">
        <v>77</v>
      </c>
      <c r="CV66" s="1041" t="str">
        <f>Prices!$A$106</f>
        <v xml:space="preserve">glazing  </v>
      </c>
      <c r="CW66" s="1041"/>
      <c r="CX66" s="1042" t="s">
        <v>81</v>
      </c>
      <c r="CY66" s="1042"/>
      <c r="CZ66" s="68">
        <v>0</v>
      </c>
      <c r="DA66" s="8"/>
      <c r="DB66" s="720">
        <f>Prices!$D106</f>
        <v>0</v>
      </c>
      <c r="DC66" s="13">
        <f t="shared" si="582"/>
        <v>0</v>
      </c>
      <c r="DD66" s="13">
        <f t="shared" si="583"/>
        <v>0</v>
      </c>
      <c r="DE66" s="13">
        <f t="shared" si="584"/>
        <v>0</v>
      </c>
      <c r="DF66" s="151"/>
      <c r="DG66" s="155"/>
      <c r="DH66" s="10"/>
      <c r="DI66" s="44" t="s">
        <v>77</v>
      </c>
      <c r="DJ66" s="1041" t="str">
        <f>Prices!$A$106</f>
        <v xml:space="preserve">glazing  </v>
      </c>
      <c r="DK66" s="1041"/>
      <c r="DL66" s="1042" t="s">
        <v>81</v>
      </c>
      <c r="DM66" s="1042"/>
      <c r="DN66" s="68">
        <v>0</v>
      </c>
      <c r="DO66" s="8"/>
      <c r="DP66" s="720">
        <f>Prices!$D106</f>
        <v>0</v>
      </c>
      <c r="DQ66" s="13">
        <f t="shared" si="587"/>
        <v>0</v>
      </c>
      <c r="DR66" s="13">
        <f t="shared" si="588"/>
        <v>0</v>
      </c>
      <c r="DS66" s="13">
        <f t="shared" si="589"/>
        <v>0</v>
      </c>
      <c r="DT66" s="151"/>
      <c r="DU66" s="155"/>
      <c r="DV66" s="10"/>
      <c r="DW66" s="44" t="s">
        <v>77</v>
      </c>
      <c r="DX66" s="1041" t="str">
        <f>Prices!$A$106</f>
        <v xml:space="preserve">glazing  </v>
      </c>
      <c r="DY66" s="1041"/>
      <c r="DZ66" s="1042" t="s">
        <v>81</v>
      </c>
      <c r="EA66" s="1042"/>
      <c r="EB66" s="68">
        <v>0</v>
      </c>
      <c r="EC66" s="8"/>
      <c r="ED66" s="720">
        <f>Prices!$D106</f>
        <v>0</v>
      </c>
      <c r="EE66" s="13">
        <f t="shared" si="592"/>
        <v>0</v>
      </c>
      <c r="EF66" s="13">
        <f t="shared" si="593"/>
        <v>0</v>
      </c>
      <c r="EG66" s="13">
        <f t="shared" si="594"/>
        <v>0</v>
      </c>
      <c r="EH66" s="151"/>
      <c r="EI66" s="155"/>
      <c r="EJ66" s="10"/>
      <c r="EK66" s="44" t="s">
        <v>99</v>
      </c>
      <c r="EL66" s="95" t="s">
        <v>153</v>
      </c>
      <c r="EM66" s="744">
        <f t="shared" si="548"/>
        <v>0</v>
      </c>
      <c r="EN66" s="112"/>
      <c r="EO66" s="112"/>
      <c r="EP66" s="745">
        <f t="shared" si="549"/>
        <v>0</v>
      </c>
      <c r="EQ66" s="14"/>
      <c r="ER66" s="116">
        <f t="shared" si="550"/>
        <v>0</v>
      </c>
      <c r="ES66" s="81">
        <f t="shared" si="551"/>
        <v>0</v>
      </c>
      <c r="ET66" s="280">
        <v>0</v>
      </c>
      <c r="EU66" s="9" t="s">
        <v>45</v>
      </c>
      <c r="EV66" s="583">
        <f>IF(ER$4=0,0,EP66/$ER$4*$EX$4)</f>
        <v>0</v>
      </c>
      <c r="EW66" s="579">
        <f t="shared" si="86"/>
        <v>0</v>
      </c>
      <c r="EX66" s="582">
        <f t="shared" si="552"/>
        <v>0</v>
      </c>
      <c r="EY66" s="112"/>
      <c r="EZ66" s="576"/>
      <c r="FA66" s="162"/>
      <c r="FC66" s="44" t="s">
        <v>67</v>
      </c>
      <c r="FD66" s="11" t="s">
        <v>144</v>
      </c>
      <c r="FE66" s="141">
        <v>0</v>
      </c>
      <c r="FF66" s="141">
        <v>0</v>
      </c>
      <c r="FG66" s="142">
        <v>0</v>
      </c>
      <c r="FH66" s="139" t="s">
        <v>109</v>
      </c>
      <c r="FI66" s="122">
        <f t="shared" si="599"/>
        <v>0</v>
      </c>
      <c r="FJ66" s="602">
        <v>0</v>
      </c>
      <c r="FK66" s="604">
        <f t="shared" si="600"/>
        <v>0</v>
      </c>
      <c r="FL66" s="592"/>
      <c r="FM66" s="573"/>
      <c r="FN66" s="610">
        <f>SUM(FK66:FK67)</f>
        <v>0</v>
      </c>
      <c r="FO66" s="127">
        <f>IF(FO$4=0,0,FN66/$FO$4)</f>
        <v>0</v>
      </c>
      <c r="FP66" s="87" t="s">
        <v>67</v>
      </c>
      <c r="FQ66" s="522">
        <f>EX82</f>
        <v>0</v>
      </c>
      <c r="FR66" s="496">
        <f>FN66</f>
        <v>0</v>
      </c>
      <c r="FS66" s="567">
        <f>SUM(FQ66:FR67)</f>
        <v>0</v>
      </c>
    </row>
    <row r="67" spans="1:175" x14ac:dyDescent="0.25">
      <c r="A67" s="44" t="s">
        <v>77</v>
      </c>
      <c r="B67" s="1041" t="str">
        <f>Prices!$A$107</f>
        <v xml:space="preserve">glazing  </v>
      </c>
      <c r="C67" s="1041"/>
      <c r="D67" s="1042" t="s">
        <v>82</v>
      </c>
      <c r="E67" s="1042"/>
      <c r="F67" s="68">
        <v>0</v>
      </c>
      <c r="G67" s="8"/>
      <c r="H67" s="720">
        <f>Prices!$D107</f>
        <v>0</v>
      </c>
      <c r="I67" s="13">
        <f t="shared" si="597"/>
        <v>0</v>
      </c>
      <c r="J67" s="13">
        <f t="shared" si="553"/>
        <v>0</v>
      </c>
      <c r="K67" s="13">
        <f t="shared" si="554"/>
        <v>0</v>
      </c>
      <c r="L67" s="151"/>
      <c r="M67" s="155"/>
      <c r="N67" s="10"/>
      <c r="O67" s="44" t="s">
        <v>77</v>
      </c>
      <c r="P67" s="1041" t="str">
        <f>Prices!$A$107</f>
        <v xml:space="preserve">glazing  </v>
      </c>
      <c r="Q67" s="1041"/>
      <c r="R67" s="1042" t="s">
        <v>82</v>
      </c>
      <c r="S67" s="1042"/>
      <c r="T67" s="68">
        <v>0</v>
      </c>
      <c r="U67" s="8"/>
      <c r="V67" s="720">
        <f>Prices!$D107</f>
        <v>0</v>
      </c>
      <c r="W67" s="13">
        <f t="shared" si="598"/>
        <v>0</v>
      </c>
      <c r="X67" s="13">
        <f t="shared" si="555"/>
        <v>0</v>
      </c>
      <c r="Y67" s="13">
        <f t="shared" si="556"/>
        <v>0</v>
      </c>
      <c r="Z67" s="151"/>
      <c r="AA67" s="155"/>
      <c r="AB67" s="10"/>
      <c r="AC67" s="44" t="s">
        <v>77</v>
      </c>
      <c r="AD67" s="1041" t="str">
        <f>Prices!$A$107</f>
        <v xml:space="preserve">glazing  </v>
      </c>
      <c r="AE67" s="1041"/>
      <c r="AF67" s="1042" t="s">
        <v>82</v>
      </c>
      <c r="AG67" s="1042"/>
      <c r="AH67" s="68">
        <v>0</v>
      </c>
      <c r="AI67" s="8"/>
      <c r="AJ67" s="720">
        <f>Prices!$D107</f>
        <v>0</v>
      </c>
      <c r="AK67" s="13">
        <f t="shared" si="557"/>
        <v>0</v>
      </c>
      <c r="AL67" s="13">
        <f t="shared" si="558"/>
        <v>0</v>
      </c>
      <c r="AM67" s="13">
        <f t="shared" si="559"/>
        <v>0</v>
      </c>
      <c r="AN67" s="151"/>
      <c r="AO67" s="155"/>
      <c r="AP67" s="10"/>
      <c r="AQ67" s="44" t="s">
        <v>77</v>
      </c>
      <c r="AR67" s="1041" t="str">
        <f>Prices!$A$107</f>
        <v xml:space="preserve">glazing  </v>
      </c>
      <c r="AS67" s="1041"/>
      <c r="AT67" s="1042" t="s">
        <v>82</v>
      </c>
      <c r="AU67" s="1042"/>
      <c r="AV67" s="68">
        <v>0</v>
      </c>
      <c r="AW67" s="8"/>
      <c r="AX67" s="720">
        <f>Prices!$D107</f>
        <v>0</v>
      </c>
      <c r="AY67" s="13">
        <f t="shared" si="562"/>
        <v>0</v>
      </c>
      <c r="AZ67" s="13">
        <f t="shared" si="563"/>
        <v>0</v>
      </c>
      <c r="BA67" s="13">
        <f t="shared" si="564"/>
        <v>0</v>
      </c>
      <c r="BB67" s="151"/>
      <c r="BC67" s="155"/>
      <c r="BD67" s="10"/>
      <c r="BE67" s="44" t="s">
        <v>77</v>
      </c>
      <c r="BF67" s="1041" t="str">
        <f>Prices!$A$107</f>
        <v xml:space="preserve">glazing  </v>
      </c>
      <c r="BG67" s="1041"/>
      <c r="BH67" s="1042" t="s">
        <v>82</v>
      </c>
      <c r="BI67" s="1042"/>
      <c r="BJ67" s="68">
        <v>0</v>
      </c>
      <c r="BK67" s="8"/>
      <c r="BL67" s="720">
        <f>Prices!$D107</f>
        <v>0</v>
      </c>
      <c r="BM67" s="13">
        <f t="shared" si="567"/>
        <v>0</v>
      </c>
      <c r="BN67" s="13">
        <f t="shared" si="568"/>
        <v>0</v>
      </c>
      <c r="BO67" s="13">
        <f t="shared" si="569"/>
        <v>0</v>
      </c>
      <c r="BP67" s="151"/>
      <c r="BQ67" s="155"/>
      <c r="BR67" s="10"/>
      <c r="BS67" s="44" t="s">
        <v>77</v>
      </c>
      <c r="BT67" s="1041" t="str">
        <f>Prices!$A$107</f>
        <v xml:space="preserve">glazing  </v>
      </c>
      <c r="BU67" s="1041"/>
      <c r="BV67" s="1042" t="s">
        <v>82</v>
      </c>
      <c r="BW67" s="1042"/>
      <c r="BX67" s="68">
        <v>0</v>
      </c>
      <c r="BY67" s="8"/>
      <c r="BZ67" s="720">
        <f>Prices!$D107</f>
        <v>0</v>
      </c>
      <c r="CA67" s="13">
        <f t="shared" si="572"/>
        <v>0</v>
      </c>
      <c r="CB67" s="13">
        <f t="shared" si="573"/>
        <v>0</v>
      </c>
      <c r="CC67" s="13">
        <f t="shared" si="574"/>
        <v>0</v>
      </c>
      <c r="CD67" s="151"/>
      <c r="CE67" s="155"/>
      <c r="CF67" s="10"/>
      <c r="CG67" s="44" t="s">
        <v>77</v>
      </c>
      <c r="CH67" s="1041" t="str">
        <f>Prices!$A$107</f>
        <v xml:space="preserve">glazing  </v>
      </c>
      <c r="CI67" s="1041"/>
      <c r="CJ67" s="1042" t="s">
        <v>82</v>
      </c>
      <c r="CK67" s="1042"/>
      <c r="CL67" s="68">
        <v>0</v>
      </c>
      <c r="CM67" s="8"/>
      <c r="CN67" s="720">
        <f>Prices!$D107</f>
        <v>0</v>
      </c>
      <c r="CO67" s="13">
        <f t="shared" si="577"/>
        <v>0</v>
      </c>
      <c r="CP67" s="13">
        <f t="shared" si="578"/>
        <v>0</v>
      </c>
      <c r="CQ67" s="13">
        <f t="shared" si="579"/>
        <v>0</v>
      </c>
      <c r="CR67" s="151"/>
      <c r="CS67" s="155"/>
      <c r="CT67" s="10"/>
      <c r="CU67" s="44" t="s">
        <v>77</v>
      </c>
      <c r="CV67" s="1041" t="str">
        <f>Prices!$A$107</f>
        <v xml:space="preserve">glazing  </v>
      </c>
      <c r="CW67" s="1041"/>
      <c r="CX67" s="1042" t="s">
        <v>82</v>
      </c>
      <c r="CY67" s="1042"/>
      <c r="CZ67" s="68">
        <v>0</v>
      </c>
      <c r="DA67" s="8"/>
      <c r="DB67" s="720">
        <f>Prices!$D107</f>
        <v>0</v>
      </c>
      <c r="DC67" s="13">
        <f t="shared" si="582"/>
        <v>0</v>
      </c>
      <c r="DD67" s="13">
        <f t="shared" si="583"/>
        <v>0</v>
      </c>
      <c r="DE67" s="13">
        <f t="shared" si="584"/>
        <v>0</v>
      </c>
      <c r="DF67" s="151"/>
      <c r="DG67" s="155"/>
      <c r="DH67" s="10"/>
      <c r="DI67" s="44" t="s">
        <v>77</v>
      </c>
      <c r="DJ67" s="1041" t="str">
        <f>Prices!$A$107</f>
        <v xml:space="preserve">glazing  </v>
      </c>
      <c r="DK67" s="1041"/>
      <c r="DL67" s="1042" t="s">
        <v>82</v>
      </c>
      <c r="DM67" s="1042"/>
      <c r="DN67" s="68">
        <v>0</v>
      </c>
      <c r="DO67" s="8"/>
      <c r="DP67" s="720">
        <f>Prices!$D107</f>
        <v>0</v>
      </c>
      <c r="DQ67" s="13">
        <f t="shared" si="587"/>
        <v>0</v>
      </c>
      <c r="DR67" s="13">
        <f t="shared" si="588"/>
        <v>0</v>
      </c>
      <c r="DS67" s="13">
        <f t="shared" si="589"/>
        <v>0</v>
      </c>
      <c r="DT67" s="151"/>
      <c r="DU67" s="155"/>
      <c r="DV67" s="10"/>
      <c r="DW67" s="44" t="s">
        <v>77</v>
      </c>
      <c r="DX67" s="1041" t="str">
        <f>Prices!$A$107</f>
        <v xml:space="preserve">glazing  </v>
      </c>
      <c r="DY67" s="1041"/>
      <c r="DZ67" s="1042" t="s">
        <v>82</v>
      </c>
      <c r="EA67" s="1042"/>
      <c r="EB67" s="68">
        <v>0</v>
      </c>
      <c r="EC67" s="8"/>
      <c r="ED67" s="720">
        <f>Prices!$D107</f>
        <v>0</v>
      </c>
      <c r="EE67" s="13">
        <f t="shared" si="592"/>
        <v>0</v>
      </c>
      <c r="EF67" s="13">
        <f t="shared" si="593"/>
        <v>0</v>
      </c>
      <c r="EG67" s="13">
        <f t="shared" si="594"/>
        <v>0</v>
      </c>
      <c r="EH67" s="151"/>
      <c r="EI67" s="155"/>
      <c r="EJ67" s="10"/>
      <c r="EK67" s="44" t="s">
        <v>91</v>
      </c>
      <c r="EL67" s="95" t="s">
        <v>113</v>
      </c>
      <c r="EM67" s="744">
        <f t="shared" si="548"/>
        <v>0</v>
      </c>
      <c r="EN67" s="147"/>
      <c r="EO67" s="147"/>
      <c r="EP67" s="744">
        <f t="shared" si="549"/>
        <v>0</v>
      </c>
      <c r="EQ67" s="190">
        <f>G90*$C$2+U90*$Q$2+AI90*$AE$2+AW90*$AS$2+BK90*$BG$2+BY90*$BU$2+CM90*$CI$2+DA90*$CW$2+DO90*$DK$2+EC90*$DY$2</f>
        <v>0</v>
      </c>
      <c r="ER67" s="116">
        <f t="shared" si="550"/>
        <v>0</v>
      </c>
      <c r="ES67" s="81">
        <f t="shared" si="551"/>
        <v>0</v>
      </c>
      <c r="ET67" s="280">
        <v>0</v>
      </c>
      <c r="EU67" s="9" t="s">
        <v>109</v>
      </c>
      <c r="EV67" s="583">
        <f>IF(ER$4=0,0,EQ67/$ER$4*$EX$4)</f>
        <v>0</v>
      </c>
      <c r="EW67" s="579">
        <f t="shared" si="86"/>
        <v>0</v>
      </c>
      <c r="EX67" s="582">
        <f t="shared" si="552"/>
        <v>0</v>
      </c>
      <c r="EY67" s="574">
        <f>EZ136</f>
        <v>0</v>
      </c>
      <c r="EZ67" s="542">
        <f>ET136</f>
        <v>0</v>
      </c>
      <c r="FA67" s="567"/>
      <c r="FC67" s="44" t="s">
        <v>67</v>
      </c>
      <c r="FD67" s="11" t="s">
        <v>144</v>
      </c>
      <c r="FE67" s="141">
        <v>0</v>
      </c>
      <c r="FF67" s="141">
        <v>0</v>
      </c>
      <c r="FG67" s="142">
        <v>0</v>
      </c>
      <c r="FH67" s="139" t="s">
        <v>21</v>
      </c>
      <c r="FI67" s="122">
        <f t="shared" si="599"/>
        <v>0</v>
      </c>
      <c r="FJ67" s="602">
        <v>0</v>
      </c>
      <c r="FK67" s="604">
        <f t="shared" si="600"/>
        <v>0</v>
      </c>
      <c r="FL67" s="592"/>
      <c r="FM67" s="573"/>
      <c r="FN67" s="607"/>
      <c r="FO67" s="127"/>
      <c r="FP67" s="87" t="s">
        <v>243</v>
      </c>
      <c r="FQ67" s="522">
        <f>EX21</f>
        <v>0</v>
      </c>
      <c r="FR67" s="496">
        <f>FN21</f>
        <v>0</v>
      </c>
      <c r="FS67" s="567"/>
    </row>
    <row r="68" spans="1:175" x14ac:dyDescent="0.25">
      <c r="A68" s="44" t="s">
        <v>77</v>
      </c>
      <c r="B68" s="1041" t="str">
        <f>Prices!$A$108</f>
        <v xml:space="preserve">glazing  </v>
      </c>
      <c r="C68" s="1041"/>
      <c r="D68" s="1042" t="s">
        <v>83</v>
      </c>
      <c r="E68" s="1042"/>
      <c r="F68" s="68">
        <v>0</v>
      </c>
      <c r="G68" s="8"/>
      <c r="H68" s="720">
        <f>Prices!$D108</f>
        <v>0</v>
      </c>
      <c r="I68" s="13">
        <f t="shared" si="597"/>
        <v>0</v>
      </c>
      <c r="J68" s="13">
        <f t="shared" si="553"/>
        <v>0</v>
      </c>
      <c r="K68" s="13">
        <f t="shared" si="554"/>
        <v>0</v>
      </c>
      <c r="L68" s="151"/>
      <c r="M68" s="155"/>
      <c r="N68" s="15"/>
      <c r="O68" s="44" t="s">
        <v>77</v>
      </c>
      <c r="P68" s="1041" t="str">
        <f>Prices!$A$108</f>
        <v xml:space="preserve">glazing  </v>
      </c>
      <c r="Q68" s="1041"/>
      <c r="R68" s="1042" t="s">
        <v>83</v>
      </c>
      <c r="S68" s="1042"/>
      <c r="T68" s="68">
        <v>0</v>
      </c>
      <c r="U68" s="8"/>
      <c r="V68" s="720">
        <f>Prices!$D108</f>
        <v>0</v>
      </c>
      <c r="W68" s="13">
        <f t="shared" si="598"/>
        <v>0</v>
      </c>
      <c r="X68" s="13">
        <f t="shared" si="555"/>
        <v>0</v>
      </c>
      <c r="Y68" s="13">
        <f t="shared" si="556"/>
        <v>0</v>
      </c>
      <c r="Z68" s="151"/>
      <c r="AA68" s="155"/>
      <c r="AB68" s="15"/>
      <c r="AC68" s="44" t="s">
        <v>77</v>
      </c>
      <c r="AD68" s="1041" t="str">
        <f>Prices!$A$108</f>
        <v xml:space="preserve">glazing  </v>
      </c>
      <c r="AE68" s="1041"/>
      <c r="AF68" s="1042" t="s">
        <v>83</v>
      </c>
      <c r="AG68" s="1042"/>
      <c r="AH68" s="68">
        <v>0</v>
      </c>
      <c r="AI68" s="8"/>
      <c r="AJ68" s="720">
        <f>Prices!$D108</f>
        <v>0</v>
      </c>
      <c r="AK68" s="13">
        <f t="shared" si="557"/>
        <v>0</v>
      </c>
      <c r="AL68" s="13">
        <f t="shared" si="558"/>
        <v>0</v>
      </c>
      <c r="AM68" s="13">
        <f t="shared" si="559"/>
        <v>0</v>
      </c>
      <c r="AN68" s="151"/>
      <c r="AO68" s="155"/>
      <c r="AP68" s="15"/>
      <c r="AQ68" s="44" t="s">
        <v>77</v>
      </c>
      <c r="AR68" s="1041" t="str">
        <f>Prices!$A$108</f>
        <v xml:space="preserve">glazing  </v>
      </c>
      <c r="AS68" s="1041"/>
      <c r="AT68" s="1042" t="s">
        <v>83</v>
      </c>
      <c r="AU68" s="1042"/>
      <c r="AV68" s="68">
        <v>0</v>
      </c>
      <c r="AW68" s="8"/>
      <c r="AX68" s="720">
        <f>Prices!$D108</f>
        <v>0</v>
      </c>
      <c r="AY68" s="13">
        <f t="shared" si="562"/>
        <v>0</v>
      </c>
      <c r="AZ68" s="13">
        <f t="shared" si="563"/>
        <v>0</v>
      </c>
      <c r="BA68" s="13">
        <f t="shared" si="564"/>
        <v>0</v>
      </c>
      <c r="BB68" s="151"/>
      <c r="BC68" s="155"/>
      <c r="BD68" s="15"/>
      <c r="BE68" s="44" t="s">
        <v>77</v>
      </c>
      <c r="BF68" s="1041" t="str">
        <f>Prices!$A$108</f>
        <v xml:space="preserve">glazing  </v>
      </c>
      <c r="BG68" s="1041"/>
      <c r="BH68" s="1042" t="s">
        <v>83</v>
      </c>
      <c r="BI68" s="1042"/>
      <c r="BJ68" s="68">
        <v>0</v>
      </c>
      <c r="BK68" s="8"/>
      <c r="BL68" s="720">
        <f>Prices!$D108</f>
        <v>0</v>
      </c>
      <c r="BM68" s="13">
        <f t="shared" si="567"/>
        <v>0</v>
      </c>
      <c r="BN68" s="13">
        <f t="shared" si="568"/>
        <v>0</v>
      </c>
      <c r="BO68" s="13">
        <f t="shared" si="569"/>
        <v>0</v>
      </c>
      <c r="BP68" s="151"/>
      <c r="BQ68" s="155"/>
      <c r="BR68" s="15"/>
      <c r="BS68" s="44" t="s">
        <v>77</v>
      </c>
      <c r="BT68" s="1041" t="str">
        <f>Prices!$A$108</f>
        <v xml:space="preserve">glazing  </v>
      </c>
      <c r="BU68" s="1041"/>
      <c r="BV68" s="1042" t="s">
        <v>83</v>
      </c>
      <c r="BW68" s="1042"/>
      <c r="BX68" s="68">
        <v>0</v>
      </c>
      <c r="BY68" s="8"/>
      <c r="BZ68" s="720">
        <f>Prices!$D108</f>
        <v>0</v>
      </c>
      <c r="CA68" s="13">
        <f t="shared" si="572"/>
        <v>0</v>
      </c>
      <c r="CB68" s="13">
        <f t="shared" si="573"/>
        <v>0</v>
      </c>
      <c r="CC68" s="13">
        <f t="shared" si="574"/>
        <v>0</v>
      </c>
      <c r="CD68" s="151"/>
      <c r="CE68" s="155"/>
      <c r="CF68" s="15"/>
      <c r="CG68" s="44" t="s">
        <v>77</v>
      </c>
      <c r="CH68" s="1041" t="str">
        <f>Prices!$A$108</f>
        <v xml:space="preserve">glazing  </v>
      </c>
      <c r="CI68" s="1041"/>
      <c r="CJ68" s="1042" t="s">
        <v>83</v>
      </c>
      <c r="CK68" s="1042"/>
      <c r="CL68" s="68">
        <v>0</v>
      </c>
      <c r="CM68" s="8"/>
      <c r="CN68" s="720">
        <f>Prices!$D108</f>
        <v>0</v>
      </c>
      <c r="CO68" s="13">
        <f t="shared" si="577"/>
        <v>0</v>
      </c>
      <c r="CP68" s="13">
        <f t="shared" si="578"/>
        <v>0</v>
      </c>
      <c r="CQ68" s="13">
        <f t="shared" si="579"/>
        <v>0</v>
      </c>
      <c r="CR68" s="151"/>
      <c r="CS68" s="155"/>
      <c r="CT68" s="15"/>
      <c r="CU68" s="44" t="s">
        <v>77</v>
      </c>
      <c r="CV68" s="1041" t="str">
        <f>Prices!$A$108</f>
        <v xml:space="preserve">glazing  </v>
      </c>
      <c r="CW68" s="1041"/>
      <c r="CX68" s="1042" t="s">
        <v>83</v>
      </c>
      <c r="CY68" s="1042"/>
      <c r="CZ68" s="68">
        <v>0</v>
      </c>
      <c r="DA68" s="8"/>
      <c r="DB68" s="720">
        <f>Prices!$D108</f>
        <v>0</v>
      </c>
      <c r="DC68" s="13">
        <f t="shared" si="582"/>
        <v>0</v>
      </c>
      <c r="DD68" s="13">
        <f t="shared" si="583"/>
        <v>0</v>
      </c>
      <c r="DE68" s="13">
        <f t="shared" si="584"/>
        <v>0</v>
      </c>
      <c r="DF68" s="151"/>
      <c r="DG68" s="155"/>
      <c r="DH68" s="15"/>
      <c r="DI68" s="44" t="s">
        <v>77</v>
      </c>
      <c r="DJ68" s="1041" t="str">
        <f>Prices!$A$108</f>
        <v xml:space="preserve">glazing  </v>
      </c>
      <c r="DK68" s="1041"/>
      <c r="DL68" s="1042" t="s">
        <v>83</v>
      </c>
      <c r="DM68" s="1042"/>
      <c r="DN68" s="68">
        <v>0</v>
      </c>
      <c r="DO68" s="8"/>
      <c r="DP68" s="720">
        <f>Prices!$D108</f>
        <v>0</v>
      </c>
      <c r="DQ68" s="13">
        <f t="shared" si="587"/>
        <v>0</v>
      </c>
      <c r="DR68" s="13">
        <f t="shared" si="588"/>
        <v>0</v>
      </c>
      <c r="DS68" s="13">
        <f t="shared" si="589"/>
        <v>0</v>
      </c>
      <c r="DT68" s="151"/>
      <c r="DU68" s="155"/>
      <c r="DV68" s="15"/>
      <c r="DW68" s="44" t="s">
        <v>77</v>
      </c>
      <c r="DX68" s="1041" t="str">
        <f>Prices!$A$108</f>
        <v xml:space="preserve">glazing  </v>
      </c>
      <c r="DY68" s="1041"/>
      <c r="DZ68" s="1042" t="s">
        <v>83</v>
      </c>
      <c r="EA68" s="1042"/>
      <c r="EB68" s="68">
        <v>0</v>
      </c>
      <c r="EC68" s="8"/>
      <c r="ED68" s="720">
        <f>Prices!$D108</f>
        <v>0</v>
      </c>
      <c r="EE68" s="13">
        <f t="shared" si="592"/>
        <v>0</v>
      </c>
      <c r="EF68" s="13">
        <f t="shared" si="593"/>
        <v>0</v>
      </c>
      <c r="EG68" s="13">
        <f t="shared" si="594"/>
        <v>0</v>
      </c>
      <c r="EH68" s="151"/>
      <c r="EI68" s="155"/>
      <c r="EJ68" s="15"/>
      <c r="EK68" s="44" t="s">
        <v>91</v>
      </c>
      <c r="EL68" s="95" t="s">
        <v>113</v>
      </c>
      <c r="EM68" s="744">
        <f t="shared" si="548"/>
        <v>0</v>
      </c>
      <c r="EN68" s="147"/>
      <c r="EO68" s="147"/>
      <c r="EP68" s="744">
        <f t="shared" si="549"/>
        <v>0</v>
      </c>
      <c r="EQ68" s="190">
        <f>G91*$C$2+U91*$Q$2+AI91*$AE$2+AW91*$AS$2+BK91*$BG$2+BY91*$BU$2+CM91*$CI$2+DA91*$CW$2+DO91*$DK$2+EC91*$DY$2</f>
        <v>0</v>
      </c>
      <c r="ER68" s="116">
        <f t="shared" si="550"/>
        <v>0</v>
      </c>
      <c r="ES68" s="81">
        <f t="shared" si="551"/>
        <v>0</v>
      </c>
      <c r="ET68" s="280">
        <v>0</v>
      </c>
      <c r="EU68" s="9" t="s">
        <v>109</v>
      </c>
      <c r="EV68" s="583">
        <f>IF(ER$4=0,0,EQ68/$ER$4*$EX$4)</f>
        <v>0</v>
      </c>
      <c r="EW68" s="579">
        <f t="shared" si="86"/>
        <v>0</v>
      </c>
      <c r="EX68" s="582">
        <f t="shared" si="552"/>
        <v>0</v>
      </c>
      <c r="EY68" s="574"/>
      <c r="EZ68" s="576"/>
      <c r="FA68" s="162"/>
      <c r="FC68" s="44" t="s">
        <v>68</v>
      </c>
      <c r="FD68" s="11" t="s">
        <v>145</v>
      </c>
      <c r="FE68" s="141">
        <v>0</v>
      </c>
      <c r="FF68" s="141">
        <v>0</v>
      </c>
      <c r="FG68" s="142">
        <v>0</v>
      </c>
      <c r="FH68" s="139" t="s">
        <v>109</v>
      </c>
      <c r="FI68" s="122">
        <f t="shared" si="599"/>
        <v>0</v>
      </c>
      <c r="FJ68" s="602">
        <v>0</v>
      </c>
      <c r="FK68" s="604">
        <f t="shared" si="600"/>
        <v>0</v>
      </c>
      <c r="FL68" s="590"/>
      <c r="FM68" s="569"/>
      <c r="FN68" s="610">
        <f>SUM(FK68:FK69)</f>
        <v>0</v>
      </c>
      <c r="FO68" s="127">
        <f>IF(FO$4=0,0,FN68/$FO$4)</f>
        <v>0</v>
      </c>
      <c r="FP68" s="87" t="s">
        <v>68</v>
      </c>
      <c r="FQ68" s="522">
        <f>EX83</f>
        <v>0</v>
      </c>
      <c r="FR68" s="496">
        <f>FN68</f>
        <v>0</v>
      </c>
      <c r="FS68" s="567">
        <f>SUM(FQ68:FR69)</f>
        <v>0</v>
      </c>
    </row>
    <row r="69" spans="1:175" x14ac:dyDescent="0.25">
      <c r="A69" s="44" t="s">
        <v>77</v>
      </c>
      <c r="B69" s="1041" t="str">
        <f>Prices!$A$109</f>
        <v xml:space="preserve">glazing  </v>
      </c>
      <c r="C69" s="1041"/>
      <c r="D69" s="1042" t="s">
        <v>84</v>
      </c>
      <c r="E69" s="1042"/>
      <c r="F69" s="68">
        <v>0</v>
      </c>
      <c r="G69" s="8"/>
      <c r="H69" s="720">
        <f>Prices!$D109</f>
        <v>0</v>
      </c>
      <c r="I69" s="13">
        <f t="shared" si="597"/>
        <v>0</v>
      </c>
      <c r="J69" s="13">
        <f t="shared" si="553"/>
        <v>0</v>
      </c>
      <c r="K69" s="13">
        <f t="shared" si="554"/>
        <v>0</v>
      </c>
      <c r="L69" s="151"/>
      <c r="M69" s="155"/>
      <c r="N69" s="10"/>
      <c r="O69" s="44" t="s">
        <v>77</v>
      </c>
      <c r="P69" s="1041" t="str">
        <f>Prices!$A$109</f>
        <v xml:space="preserve">glazing  </v>
      </c>
      <c r="Q69" s="1041"/>
      <c r="R69" s="1042" t="s">
        <v>84</v>
      </c>
      <c r="S69" s="1042"/>
      <c r="T69" s="68">
        <v>0</v>
      </c>
      <c r="U69" s="8"/>
      <c r="V69" s="720">
        <f>Prices!$D109</f>
        <v>0</v>
      </c>
      <c r="W69" s="13">
        <f t="shared" si="598"/>
        <v>0</v>
      </c>
      <c r="X69" s="13">
        <f t="shared" si="555"/>
        <v>0</v>
      </c>
      <c r="Y69" s="13">
        <f t="shared" si="556"/>
        <v>0</v>
      </c>
      <c r="Z69" s="151"/>
      <c r="AA69" s="155"/>
      <c r="AB69" s="10"/>
      <c r="AC69" s="44" t="s">
        <v>77</v>
      </c>
      <c r="AD69" s="1041" t="str">
        <f>Prices!$A$109</f>
        <v xml:space="preserve">glazing  </v>
      </c>
      <c r="AE69" s="1041"/>
      <c r="AF69" s="1042" t="s">
        <v>84</v>
      </c>
      <c r="AG69" s="1042"/>
      <c r="AH69" s="68">
        <v>0</v>
      </c>
      <c r="AI69" s="8"/>
      <c r="AJ69" s="720">
        <f>Prices!$D109</f>
        <v>0</v>
      </c>
      <c r="AK69" s="13">
        <f t="shared" si="557"/>
        <v>0</v>
      </c>
      <c r="AL69" s="13">
        <f t="shared" si="558"/>
        <v>0</v>
      </c>
      <c r="AM69" s="13">
        <f t="shared" si="559"/>
        <v>0</v>
      </c>
      <c r="AN69" s="151"/>
      <c r="AO69" s="155"/>
      <c r="AP69" s="10"/>
      <c r="AQ69" s="44" t="s">
        <v>77</v>
      </c>
      <c r="AR69" s="1041" t="str">
        <f>Prices!$A$109</f>
        <v xml:space="preserve">glazing  </v>
      </c>
      <c r="AS69" s="1041"/>
      <c r="AT69" s="1042" t="s">
        <v>84</v>
      </c>
      <c r="AU69" s="1042"/>
      <c r="AV69" s="68">
        <v>0</v>
      </c>
      <c r="AW69" s="8"/>
      <c r="AX69" s="720">
        <f>Prices!$D109</f>
        <v>0</v>
      </c>
      <c r="AY69" s="13">
        <f t="shared" si="562"/>
        <v>0</v>
      </c>
      <c r="AZ69" s="13">
        <f t="shared" si="563"/>
        <v>0</v>
      </c>
      <c r="BA69" s="13">
        <f t="shared" si="564"/>
        <v>0</v>
      </c>
      <c r="BB69" s="151"/>
      <c r="BC69" s="155"/>
      <c r="BD69" s="10"/>
      <c r="BE69" s="44" t="s">
        <v>77</v>
      </c>
      <c r="BF69" s="1041" t="str">
        <f>Prices!$A$109</f>
        <v xml:space="preserve">glazing  </v>
      </c>
      <c r="BG69" s="1041"/>
      <c r="BH69" s="1042" t="s">
        <v>84</v>
      </c>
      <c r="BI69" s="1042"/>
      <c r="BJ69" s="68">
        <v>0</v>
      </c>
      <c r="BK69" s="8"/>
      <c r="BL69" s="720">
        <f>Prices!$D109</f>
        <v>0</v>
      </c>
      <c r="BM69" s="13">
        <f t="shared" si="567"/>
        <v>0</v>
      </c>
      <c r="BN69" s="13">
        <f t="shared" si="568"/>
        <v>0</v>
      </c>
      <c r="BO69" s="13">
        <f t="shared" si="569"/>
        <v>0</v>
      </c>
      <c r="BP69" s="151"/>
      <c r="BQ69" s="155"/>
      <c r="BR69" s="10"/>
      <c r="BS69" s="44" t="s">
        <v>77</v>
      </c>
      <c r="BT69" s="1041" t="str">
        <f>Prices!$A$109</f>
        <v xml:space="preserve">glazing  </v>
      </c>
      <c r="BU69" s="1041"/>
      <c r="BV69" s="1042" t="s">
        <v>84</v>
      </c>
      <c r="BW69" s="1042"/>
      <c r="BX69" s="68">
        <v>0</v>
      </c>
      <c r="BY69" s="8"/>
      <c r="BZ69" s="720">
        <f>Prices!$D109</f>
        <v>0</v>
      </c>
      <c r="CA69" s="13">
        <f t="shared" si="572"/>
        <v>0</v>
      </c>
      <c r="CB69" s="13">
        <f t="shared" si="573"/>
        <v>0</v>
      </c>
      <c r="CC69" s="13">
        <f t="shared" si="574"/>
        <v>0</v>
      </c>
      <c r="CD69" s="151"/>
      <c r="CE69" s="155"/>
      <c r="CF69" s="10"/>
      <c r="CG69" s="44" t="s">
        <v>77</v>
      </c>
      <c r="CH69" s="1041" t="str">
        <f>Prices!$A$109</f>
        <v xml:space="preserve">glazing  </v>
      </c>
      <c r="CI69" s="1041"/>
      <c r="CJ69" s="1042" t="s">
        <v>84</v>
      </c>
      <c r="CK69" s="1042"/>
      <c r="CL69" s="68">
        <v>0</v>
      </c>
      <c r="CM69" s="8"/>
      <c r="CN69" s="720">
        <f>Prices!$D109</f>
        <v>0</v>
      </c>
      <c r="CO69" s="13">
        <f t="shared" si="577"/>
        <v>0</v>
      </c>
      <c r="CP69" s="13">
        <f t="shared" si="578"/>
        <v>0</v>
      </c>
      <c r="CQ69" s="13">
        <f t="shared" si="579"/>
        <v>0</v>
      </c>
      <c r="CR69" s="151"/>
      <c r="CS69" s="155"/>
      <c r="CT69" s="10"/>
      <c r="CU69" s="44" t="s">
        <v>77</v>
      </c>
      <c r="CV69" s="1041" t="str">
        <f>Prices!$A$109</f>
        <v xml:space="preserve">glazing  </v>
      </c>
      <c r="CW69" s="1041"/>
      <c r="CX69" s="1042" t="s">
        <v>84</v>
      </c>
      <c r="CY69" s="1042"/>
      <c r="CZ69" s="68">
        <v>0</v>
      </c>
      <c r="DA69" s="8"/>
      <c r="DB69" s="720">
        <f>Prices!$D109</f>
        <v>0</v>
      </c>
      <c r="DC69" s="13">
        <f t="shared" si="582"/>
        <v>0</v>
      </c>
      <c r="DD69" s="13">
        <f t="shared" si="583"/>
        <v>0</v>
      </c>
      <c r="DE69" s="13">
        <f t="shared" si="584"/>
        <v>0</v>
      </c>
      <c r="DF69" s="151"/>
      <c r="DG69" s="155"/>
      <c r="DH69" s="10"/>
      <c r="DI69" s="44" t="s">
        <v>77</v>
      </c>
      <c r="DJ69" s="1041" t="str">
        <f>Prices!$A$109</f>
        <v xml:space="preserve">glazing  </v>
      </c>
      <c r="DK69" s="1041"/>
      <c r="DL69" s="1042" t="s">
        <v>84</v>
      </c>
      <c r="DM69" s="1042"/>
      <c r="DN69" s="68">
        <v>0</v>
      </c>
      <c r="DO69" s="8"/>
      <c r="DP69" s="720">
        <f>Prices!$D109</f>
        <v>0</v>
      </c>
      <c r="DQ69" s="13">
        <f t="shared" si="587"/>
        <v>0</v>
      </c>
      <c r="DR69" s="13">
        <f t="shared" si="588"/>
        <v>0</v>
      </c>
      <c r="DS69" s="13">
        <f t="shared" si="589"/>
        <v>0</v>
      </c>
      <c r="DT69" s="151"/>
      <c r="DU69" s="155"/>
      <c r="DV69" s="10"/>
      <c r="DW69" s="44" t="s">
        <v>77</v>
      </c>
      <c r="DX69" s="1041" t="str">
        <f>Prices!$A$109</f>
        <v xml:space="preserve">glazing  </v>
      </c>
      <c r="DY69" s="1041"/>
      <c r="DZ69" s="1042" t="s">
        <v>84</v>
      </c>
      <c r="EA69" s="1042"/>
      <c r="EB69" s="68">
        <v>0</v>
      </c>
      <c r="EC69" s="8"/>
      <c r="ED69" s="720">
        <f>Prices!$D109</f>
        <v>0</v>
      </c>
      <c r="EE69" s="13">
        <f t="shared" si="592"/>
        <v>0</v>
      </c>
      <c r="EF69" s="13">
        <f t="shared" si="593"/>
        <v>0</v>
      </c>
      <c r="EG69" s="13">
        <f t="shared" si="594"/>
        <v>0</v>
      </c>
      <c r="EH69" s="151"/>
      <c r="EI69" s="155"/>
      <c r="EJ69" s="10"/>
      <c r="EK69" s="44" t="s">
        <v>240</v>
      </c>
      <c r="EL69" s="95" t="s">
        <v>114</v>
      </c>
      <c r="EM69" s="744">
        <f t="shared" si="548"/>
        <v>0</v>
      </c>
      <c r="EN69" s="147"/>
      <c r="EO69" s="147"/>
      <c r="EP69" s="744">
        <f t="shared" si="549"/>
        <v>0</v>
      </c>
      <c r="EQ69" s="190">
        <f>G92*$C$2+U92*$Q$2+AI92*$AE$2+AW92*$AS$2+BK92*$BG$2+BY92*$BU$2+CM92*$CI$2+DA92*$CW$2+DO92*$DK$2+EC92*$DY$2</f>
        <v>0</v>
      </c>
      <c r="ER69" s="116">
        <f t="shared" si="550"/>
        <v>0</v>
      </c>
      <c r="ES69" s="81">
        <f t="shared" si="551"/>
        <v>0</v>
      </c>
      <c r="ET69" s="280">
        <v>0</v>
      </c>
      <c r="EU69" s="9" t="s">
        <v>109</v>
      </c>
      <c r="EV69" s="583">
        <f>IF(ER$4=0,0,EQ69/$ER$4*$EX$4)</f>
        <v>0</v>
      </c>
      <c r="EW69" s="579">
        <f t="shared" si="86"/>
        <v>0</v>
      </c>
      <c r="EX69" s="582">
        <f t="shared" si="552"/>
        <v>0</v>
      </c>
      <c r="EY69" s="574">
        <f>EZ137</f>
        <v>0</v>
      </c>
      <c r="EZ69" s="542">
        <f>ET137</f>
        <v>0</v>
      </c>
      <c r="FA69" s="567"/>
      <c r="FC69" s="44" t="s">
        <v>68</v>
      </c>
      <c r="FD69" s="11" t="s">
        <v>145</v>
      </c>
      <c r="FE69" s="141">
        <v>0</v>
      </c>
      <c r="FF69" s="141">
        <v>0</v>
      </c>
      <c r="FG69" s="142">
        <v>0</v>
      </c>
      <c r="FH69" s="139" t="s">
        <v>21</v>
      </c>
      <c r="FI69" s="122">
        <f t="shared" si="599"/>
        <v>0</v>
      </c>
      <c r="FJ69" s="602">
        <v>0</v>
      </c>
      <c r="FK69" s="604">
        <f t="shared" si="600"/>
        <v>0</v>
      </c>
      <c r="FL69" s="592"/>
      <c r="FM69" s="573"/>
      <c r="FN69" s="607"/>
      <c r="FO69" s="127"/>
      <c r="FP69" s="87" t="s">
        <v>242</v>
      </c>
      <c r="FQ69" s="522">
        <f>EX22</f>
        <v>0</v>
      </c>
      <c r="FR69" s="496">
        <f>FN23</f>
        <v>0</v>
      </c>
      <c r="FS69" s="567"/>
    </row>
    <row r="70" spans="1:175" x14ac:dyDescent="0.25">
      <c r="A70" s="44" t="s">
        <v>77</v>
      </c>
      <c r="B70" s="1041" t="str">
        <f>Prices!$A$110</f>
        <v xml:space="preserve">glazing  </v>
      </c>
      <c r="C70" s="1041"/>
      <c r="D70" s="1042" t="s">
        <v>85</v>
      </c>
      <c r="E70" s="1042"/>
      <c r="F70" s="68">
        <v>0</v>
      </c>
      <c r="G70" s="8"/>
      <c r="H70" s="720">
        <f>Prices!$D110</f>
        <v>0</v>
      </c>
      <c r="I70" s="13">
        <f t="shared" si="597"/>
        <v>0</v>
      </c>
      <c r="J70" s="13">
        <f t="shared" si="553"/>
        <v>0</v>
      </c>
      <c r="K70" s="13">
        <f t="shared" si="554"/>
        <v>0</v>
      </c>
      <c r="L70" s="151"/>
      <c r="M70" s="155"/>
      <c r="N70" s="10"/>
      <c r="O70" s="44" t="s">
        <v>77</v>
      </c>
      <c r="P70" s="1041" t="str">
        <f>Prices!$A$110</f>
        <v xml:space="preserve">glazing  </v>
      </c>
      <c r="Q70" s="1041"/>
      <c r="R70" s="1042" t="s">
        <v>85</v>
      </c>
      <c r="S70" s="1042"/>
      <c r="T70" s="68">
        <v>0</v>
      </c>
      <c r="U70" s="8"/>
      <c r="V70" s="720">
        <f>Prices!$D110</f>
        <v>0</v>
      </c>
      <c r="W70" s="13">
        <f t="shared" si="598"/>
        <v>0</v>
      </c>
      <c r="X70" s="13">
        <f t="shared" si="555"/>
        <v>0</v>
      </c>
      <c r="Y70" s="13">
        <f t="shared" si="556"/>
        <v>0</v>
      </c>
      <c r="Z70" s="151"/>
      <c r="AA70" s="155"/>
      <c r="AB70" s="10"/>
      <c r="AC70" s="44" t="s">
        <v>77</v>
      </c>
      <c r="AD70" s="1041" t="str">
        <f>Prices!$A$110</f>
        <v xml:space="preserve">glazing  </v>
      </c>
      <c r="AE70" s="1041"/>
      <c r="AF70" s="1042" t="s">
        <v>85</v>
      </c>
      <c r="AG70" s="1042"/>
      <c r="AH70" s="68">
        <v>0</v>
      </c>
      <c r="AI70" s="8"/>
      <c r="AJ70" s="720">
        <f>Prices!$D110</f>
        <v>0</v>
      </c>
      <c r="AK70" s="13">
        <f t="shared" si="557"/>
        <v>0</v>
      </c>
      <c r="AL70" s="13">
        <f t="shared" si="558"/>
        <v>0</v>
      </c>
      <c r="AM70" s="13">
        <f t="shared" si="559"/>
        <v>0</v>
      </c>
      <c r="AN70" s="151"/>
      <c r="AO70" s="155"/>
      <c r="AP70" s="10"/>
      <c r="AQ70" s="44" t="s">
        <v>77</v>
      </c>
      <c r="AR70" s="1041" t="str">
        <f>Prices!$A$110</f>
        <v xml:space="preserve">glazing  </v>
      </c>
      <c r="AS70" s="1041"/>
      <c r="AT70" s="1042" t="s">
        <v>85</v>
      </c>
      <c r="AU70" s="1042"/>
      <c r="AV70" s="68">
        <v>0</v>
      </c>
      <c r="AW70" s="8"/>
      <c r="AX70" s="720">
        <f>Prices!$D110</f>
        <v>0</v>
      </c>
      <c r="AY70" s="13">
        <f t="shared" si="562"/>
        <v>0</v>
      </c>
      <c r="AZ70" s="13">
        <f t="shared" si="563"/>
        <v>0</v>
      </c>
      <c r="BA70" s="13">
        <f t="shared" si="564"/>
        <v>0</v>
      </c>
      <c r="BB70" s="151"/>
      <c r="BC70" s="155"/>
      <c r="BD70" s="10"/>
      <c r="BE70" s="44" t="s">
        <v>77</v>
      </c>
      <c r="BF70" s="1041" t="str">
        <f>Prices!$A$110</f>
        <v xml:space="preserve">glazing  </v>
      </c>
      <c r="BG70" s="1041"/>
      <c r="BH70" s="1042" t="s">
        <v>85</v>
      </c>
      <c r="BI70" s="1042"/>
      <c r="BJ70" s="68">
        <v>0</v>
      </c>
      <c r="BK70" s="8"/>
      <c r="BL70" s="720">
        <f>Prices!$D110</f>
        <v>0</v>
      </c>
      <c r="BM70" s="13">
        <f t="shared" si="567"/>
        <v>0</v>
      </c>
      <c r="BN70" s="13">
        <f t="shared" si="568"/>
        <v>0</v>
      </c>
      <c r="BO70" s="13">
        <f t="shared" si="569"/>
        <v>0</v>
      </c>
      <c r="BP70" s="151"/>
      <c r="BQ70" s="155"/>
      <c r="BR70" s="10"/>
      <c r="BS70" s="44" t="s">
        <v>77</v>
      </c>
      <c r="BT70" s="1041" t="str">
        <f>Prices!$A$110</f>
        <v xml:space="preserve">glazing  </v>
      </c>
      <c r="BU70" s="1041"/>
      <c r="BV70" s="1042" t="s">
        <v>85</v>
      </c>
      <c r="BW70" s="1042"/>
      <c r="BX70" s="68">
        <v>0</v>
      </c>
      <c r="BY70" s="8"/>
      <c r="BZ70" s="720">
        <f>Prices!$D110</f>
        <v>0</v>
      </c>
      <c r="CA70" s="13">
        <f t="shared" si="572"/>
        <v>0</v>
      </c>
      <c r="CB70" s="13">
        <f t="shared" si="573"/>
        <v>0</v>
      </c>
      <c r="CC70" s="13">
        <f t="shared" si="574"/>
        <v>0</v>
      </c>
      <c r="CD70" s="151"/>
      <c r="CE70" s="155"/>
      <c r="CF70" s="10"/>
      <c r="CG70" s="44" t="s">
        <v>77</v>
      </c>
      <c r="CH70" s="1041" t="str">
        <f>Prices!$A$110</f>
        <v xml:space="preserve">glazing  </v>
      </c>
      <c r="CI70" s="1041"/>
      <c r="CJ70" s="1042" t="s">
        <v>85</v>
      </c>
      <c r="CK70" s="1042"/>
      <c r="CL70" s="68">
        <v>0</v>
      </c>
      <c r="CM70" s="8"/>
      <c r="CN70" s="720">
        <f>Prices!$D110</f>
        <v>0</v>
      </c>
      <c r="CO70" s="13">
        <f t="shared" si="577"/>
        <v>0</v>
      </c>
      <c r="CP70" s="13">
        <f t="shared" si="578"/>
        <v>0</v>
      </c>
      <c r="CQ70" s="13">
        <f t="shared" si="579"/>
        <v>0</v>
      </c>
      <c r="CR70" s="151"/>
      <c r="CS70" s="155"/>
      <c r="CT70" s="10"/>
      <c r="CU70" s="44" t="s">
        <v>77</v>
      </c>
      <c r="CV70" s="1041" t="str">
        <f>Prices!$A$110</f>
        <v xml:space="preserve">glazing  </v>
      </c>
      <c r="CW70" s="1041"/>
      <c r="CX70" s="1042" t="s">
        <v>85</v>
      </c>
      <c r="CY70" s="1042"/>
      <c r="CZ70" s="68">
        <v>0</v>
      </c>
      <c r="DA70" s="8"/>
      <c r="DB70" s="720">
        <f>Prices!$D110</f>
        <v>0</v>
      </c>
      <c r="DC70" s="13">
        <f t="shared" si="582"/>
        <v>0</v>
      </c>
      <c r="DD70" s="13">
        <f t="shared" si="583"/>
        <v>0</v>
      </c>
      <c r="DE70" s="13">
        <f t="shared" si="584"/>
        <v>0</v>
      </c>
      <c r="DF70" s="151"/>
      <c r="DG70" s="155"/>
      <c r="DH70" s="10"/>
      <c r="DI70" s="44" t="s">
        <v>77</v>
      </c>
      <c r="DJ70" s="1041" t="str">
        <f>Prices!$A$110</f>
        <v xml:space="preserve">glazing  </v>
      </c>
      <c r="DK70" s="1041"/>
      <c r="DL70" s="1042" t="s">
        <v>85</v>
      </c>
      <c r="DM70" s="1042"/>
      <c r="DN70" s="68">
        <v>0</v>
      </c>
      <c r="DO70" s="8"/>
      <c r="DP70" s="720">
        <f>Prices!$D110</f>
        <v>0</v>
      </c>
      <c r="DQ70" s="13">
        <f t="shared" si="587"/>
        <v>0</v>
      </c>
      <c r="DR70" s="13">
        <f t="shared" si="588"/>
        <v>0</v>
      </c>
      <c r="DS70" s="13">
        <f t="shared" si="589"/>
        <v>0</v>
      </c>
      <c r="DT70" s="151"/>
      <c r="DU70" s="155"/>
      <c r="DV70" s="10"/>
      <c r="DW70" s="44" t="s">
        <v>77</v>
      </c>
      <c r="DX70" s="1041" t="str">
        <f>Prices!$A$110</f>
        <v xml:space="preserve">glazing  </v>
      </c>
      <c r="DY70" s="1041"/>
      <c r="DZ70" s="1042" t="s">
        <v>85</v>
      </c>
      <c r="EA70" s="1042"/>
      <c r="EB70" s="68">
        <v>0</v>
      </c>
      <c r="EC70" s="8"/>
      <c r="ED70" s="720">
        <f>Prices!$D110</f>
        <v>0</v>
      </c>
      <c r="EE70" s="13">
        <f t="shared" si="592"/>
        <v>0</v>
      </c>
      <c r="EF70" s="13">
        <f t="shared" si="593"/>
        <v>0</v>
      </c>
      <c r="EG70" s="13">
        <f t="shared" si="594"/>
        <v>0</v>
      </c>
      <c r="EH70" s="151"/>
      <c r="EI70" s="155"/>
      <c r="EJ70" s="10"/>
      <c r="EK70" s="44" t="s">
        <v>241</v>
      </c>
      <c r="EL70" s="95" t="s">
        <v>115</v>
      </c>
      <c r="EM70" s="744">
        <f t="shared" si="548"/>
        <v>0</v>
      </c>
      <c r="EN70" s="147"/>
      <c r="EO70" s="147"/>
      <c r="EP70" s="744">
        <f t="shared" si="549"/>
        <v>0</v>
      </c>
      <c r="EQ70" s="190">
        <f>G93*$C$2+U93*$Q$2+AI93*$AE$2+AW93*$AS$2+BK93*$BG$2+BY93*$BU$2+CM93*$CI$2+DA93*$CW$2+DO93*$DK$2+EC93*$DY$2</f>
        <v>0</v>
      </c>
      <c r="ER70" s="116">
        <f t="shared" si="550"/>
        <v>0</v>
      </c>
      <c r="ES70" s="81">
        <f t="shared" si="551"/>
        <v>0</v>
      </c>
      <c r="ET70" s="280">
        <v>0</v>
      </c>
      <c r="EU70" s="9" t="s">
        <v>109</v>
      </c>
      <c r="EV70" s="583">
        <f>IF(ER$4=0,0,EQ70/$ER$4*$EX$4)</f>
        <v>0</v>
      </c>
      <c r="EW70" s="579">
        <f t="shared" si="86"/>
        <v>0</v>
      </c>
      <c r="EX70" s="582">
        <f t="shared" si="552"/>
        <v>0</v>
      </c>
      <c r="EY70" s="112"/>
      <c r="EZ70" s="573"/>
      <c r="FA70" s="55"/>
      <c r="FC70" s="44"/>
      <c r="FD70" s="11"/>
      <c r="FE70" s="126"/>
      <c r="FF70" s="126"/>
      <c r="FG70" s="436"/>
      <c r="FH70" s="9"/>
      <c r="FI70" s="123"/>
      <c r="FJ70" s="121"/>
      <c r="FK70" s="604"/>
      <c r="FL70" s="592"/>
      <c r="FM70" s="573"/>
      <c r="FN70" s="607"/>
      <c r="FO70" s="127"/>
      <c r="FP70" s="87"/>
      <c r="FQ70" s="522"/>
      <c r="FR70" s="61"/>
      <c r="FS70" s="567"/>
    </row>
    <row r="71" spans="1:175" x14ac:dyDescent="0.25">
      <c r="A71" s="44" t="s">
        <v>77</v>
      </c>
      <c r="B71" s="1041" t="str">
        <f>Prices!$A$111</f>
        <v xml:space="preserve">glazing  </v>
      </c>
      <c r="C71" s="1041"/>
      <c r="D71" s="1042" t="s">
        <v>86</v>
      </c>
      <c r="E71" s="1042"/>
      <c r="F71" s="68">
        <v>0</v>
      </c>
      <c r="G71" s="8"/>
      <c r="H71" s="720">
        <f>Prices!$D111</f>
        <v>0</v>
      </c>
      <c r="I71" s="13">
        <f t="shared" si="597"/>
        <v>0</v>
      </c>
      <c r="J71" s="13">
        <f t="shared" si="553"/>
        <v>0</v>
      </c>
      <c r="K71" s="13">
        <f t="shared" si="554"/>
        <v>0</v>
      </c>
      <c r="L71" s="151"/>
      <c r="M71" s="155"/>
      <c r="N71" s="15"/>
      <c r="O71" s="44" t="s">
        <v>77</v>
      </c>
      <c r="P71" s="1041" t="str">
        <f>Prices!$A$111</f>
        <v xml:space="preserve">glazing  </v>
      </c>
      <c r="Q71" s="1041"/>
      <c r="R71" s="1042" t="s">
        <v>86</v>
      </c>
      <c r="S71" s="1042"/>
      <c r="T71" s="68">
        <v>0</v>
      </c>
      <c r="U71" s="8"/>
      <c r="V71" s="720">
        <f>Prices!$D111</f>
        <v>0</v>
      </c>
      <c r="W71" s="13">
        <f t="shared" si="598"/>
        <v>0</v>
      </c>
      <c r="X71" s="13">
        <f t="shared" si="555"/>
        <v>0</v>
      </c>
      <c r="Y71" s="13">
        <f t="shared" si="556"/>
        <v>0</v>
      </c>
      <c r="Z71" s="151"/>
      <c r="AA71" s="155"/>
      <c r="AB71" s="15"/>
      <c r="AC71" s="44" t="s">
        <v>77</v>
      </c>
      <c r="AD71" s="1041" t="str">
        <f>Prices!$A$111</f>
        <v xml:space="preserve">glazing  </v>
      </c>
      <c r="AE71" s="1041"/>
      <c r="AF71" s="1042" t="s">
        <v>86</v>
      </c>
      <c r="AG71" s="1042"/>
      <c r="AH71" s="68">
        <v>0</v>
      </c>
      <c r="AI71" s="8"/>
      <c r="AJ71" s="720">
        <f>Prices!$D111</f>
        <v>0</v>
      </c>
      <c r="AK71" s="13">
        <f t="shared" si="557"/>
        <v>0</v>
      </c>
      <c r="AL71" s="13">
        <f t="shared" si="558"/>
        <v>0</v>
      </c>
      <c r="AM71" s="13">
        <f t="shared" si="559"/>
        <v>0</v>
      </c>
      <c r="AN71" s="151"/>
      <c r="AO71" s="155"/>
      <c r="AP71" s="15"/>
      <c r="AQ71" s="44" t="s">
        <v>77</v>
      </c>
      <c r="AR71" s="1041" t="str">
        <f>Prices!$A$111</f>
        <v xml:space="preserve">glazing  </v>
      </c>
      <c r="AS71" s="1041"/>
      <c r="AT71" s="1042" t="s">
        <v>86</v>
      </c>
      <c r="AU71" s="1042"/>
      <c r="AV71" s="68">
        <v>0</v>
      </c>
      <c r="AW71" s="8"/>
      <c r="AX71" s="720">
        <f>Prices!$D111</f>
        <v>0</v>
      </c>
      <c r="AY71" s="13">
        <f t="shared" si="562"/>
        <v>0</v>
      </c>
      <c r="AZ71" s="13">
        <f t="shared" si="563"/>
        <v>0</v>
      </c>
      <c r="BA71" s="13">
        <f t="shared" si="564"/>
        <v>0</v>
      </c>
      <c r="BB71" s="151"/>
      <c r="BC71" s="155"/>
      <c r="BD71" s="15"/>
      <c r="BE71" s="44" t="s">
        <v>77</v>
      </c>
      <c r="BF71" s="1041" t="str">
        <f>Prices!$A$111</f>
        <v xml:space="preserve">glazing  </v>
      </c>
      <c r="BG71" s="1041"/>
      <c r="BH71" s="1042" t="s">
        <v>86</v>
      </c>
      <c r="BI71" s="1042"/>
      <c r="BJ71" s="68">
        <v>0</v>
      </c>
      <c r="BK71" s="8"/>
      <c r="BL71" s="720">
        <f>Prices!$D111</f>
        <v>0</v>
      </c>
      <c r="BM71" s="13">
        <f t="shared" si="567"/>
        <v>0</v>
      </c>
      <c r="BN71" s="13">
        <f t="shared" si="568"/>
        <v>0</v>
      </c>
      <c r="BO71" s="13">
        <f t="shared" si="569"/>
        <v>0</v>
      </c>
      <c r="BP71" s="151"/>
      <c r="BQ71" s="155"/>
      <c r="BR71" s="15"/>
      <c r="BS71" s="44" t="s">
        <v>77</v>
      </c>
      <c r="BT71" s="1041" t="str">
        <f>Prices!$A$111</f>
        <v xml:space="preserve">glazing  </v>
      </c>
      <c r="BU71" s="1041"/>
      <c r="BV71" s="1042" t="s">
        <v>86</v>
      </c>
      <c r="BW71" s="1042"/>
      <c r="BX71" s="68">
        <v>0</v>
      </c>
      <c r="BY71" s="8"/>
      <c r="BZ71" s="720">
        <f>Prices!$D111</f>
        <v>0</v>
      </c>
      <c r="CA71" s="13">
        <f t="shared" si="572"/>
        <v>0</v>
      </c>
      <c r="CB71" s="13">
        <f t="shared" si="573"/>
        <v>0</v>
      </c>
      <c r="CC71" s="13">
        <f t="shared" si="574"/>
        <v>0</v>
      </c>
      <c r="CD71" s="151"/>
      <c r="CE71" s="155"/>
      <c r="CF71" s="15"/>
      <c r="CG71" s="44" t="s">
        <v>77</v>
      </c>
      <c r="CH71" s="1041" t="str">
        <f>Prices!$A$111</f>
        <v xml:space="preserve">glazing  </v>
      </c>
      <c r="CI71" s="1041"/>
      <c r="CJ71" s="1042" t="s">
        <v>86</v>
      </c>
      <c r="CK71" s="1042"/>
      <c r="CL71" s="68">
        <v>0</v>
      </c>
      <c r="CM71" s="8"/>
      <c r="CN71" s="720">
        <f>Prices!$D111</f>
        <v>0</v>
      </c>
      <c r="CO71" s="13">
        <f t="shared" si="577"/>
        <v>0</v>
      </c>
      <c r="CP71" s="13">
        <f t="shared" si="578"/>
        <v>0</v>
      </c>
      <c r="CQ71" s="13">
        <f t="shared" si="579"/>
        <v>0</v>
      </c>
      <c r="CR71" s="151"/>
      <c r="CS71" s="155"/>
      <c r="CT71" s="15"/>
      <c r="CU71" s="44" t="s">
        <v>77</v>
      </c>
      <c r="CV71" s="1041" t="str">
        <f>Prices!$A$111</f>
        <v xml:space="preserve">glazing  </v>
      </c>
      <c r="CW71" s="1041"/>
      <c r="CX71" s="1042" t="s">
        <v>86</v>
      </c>
      <c r="CY71" s="1042"/>
      <c r="CZ71" s="68">
        <v>0</v>
      </c>
      <c r="DA71" s="8"/>
      <c r="DB71" s="720">
        <f>Prices!$D111</f>
        <v>0</v>
      </c>
      <c r="DC71" s="13">
        <f t="shared" si="582"/>
        <v>0</v>
      </c>
      <c r="DD71" s="13">
        <f t="shared" si="583"/>
        <v>0</v>
      </c>
      <c r="DE71" s="13">
        <f t="shared" si="584"/>
        <v>0</v>
      </c>
      <c r="DF71" s="151"/>
      <c r="DG71" s="155"/>
      <c r="DH71" s="15"/>
      <c r="DI71" s="44" t="s">
        <v>77</v>
      </c>
      <c r="DJ71" s="1041" t="str">
        <f>Prices!$A$111</f>
        <v xml:space="preserve">glazing  </v>
      </c>
      <c r="DK71" s="1041"/>
      <c r="DL71" s="1042" t="s">
        <v>86</v>
      </c>
      <c r="DM71" s="1042"/>
      <c r="DN71" s="68">
        <v>0</v>
      </c>
      <c r="DO71" s="8"/>
      <c r="DP71" s="720">
        <f>Prices!$D111</f>
        <v>0</v>
      </c>
      <c r="DQ71" s="13">
        <f t="shared" si="587"/>
        <v>0</v>
      </c>
      <c r="DR71" s="13">
        <f t="shared" si="588"/>
        <v>0</v>
      </c>
      <c r="DS71" s="13">
        <f t="shared" si="589"/>
        <v>0</v>
      </c>
      <c r="DT71" s="151"/>
      <c r="DU71" s="155"/>
      <c r="DV71" s="15"/>
      <c r="DW71" s="44" t="s">
        <v>77</v>
      </c>
      <c r="DX71" s="1041" t="str">
        <f>Prices!$A$111</f>
        <v xml:space="preserve">glazing  </v>
      </c>
      <c r="DY71" s="1041"/>
      <c r="DZ71" s="1042" t="s">
        <v>86</v>
      </c>
      <c r="EA71" s="1042"/>
      <c r="EB71" s="68">
        <v>0</v>
      </c>
      <c r="EC71" s="8"/>
      <c r="ED71" s="720">
        <f>Prices!$D111</f>
        <v>0</v>
      </c>
      <c r="EE71" s="13">
        <f t="shared" si="592"/>
        <v>0</v>
      </c>
      <c r="EF71" s="13">
        <f t="shared" si="593"/>
        <v>0</v>
      </c>
      <c r="EG71" s="13">
        <f t="shared" si="594"/>
        <v>0</v>
      </c>
      <c r="EH71" s="151"/>
      <c r="EI71" s="155"/>
      <c r="EJ71" s="15"/>
      <c r="EK71" s="44" t="s">
        <v>92</v>
      </c>
      <c r="EL71" s="148"/>
      <c r="EM71" s="744">
        <f>K95+Y95+AM95+BA95+BO95+CC95+CQ95+DE95+DS95+EG95</f>
        <v>0</v>
      </c>
      <c r="EN71" s="147"/>
      <c r="EO71" s="765" t="s">
        <v>45</v>
      </c>
      <c r="EP71" s="190">
        <f>F95*$C$2+T95*$Q$2+AH95*$AE$2+AV95*$AS$2+BJ95*$BG$2+BX95*$BU$2+CL95*$CI$2+CZ95*$CW$2+DN95*$DK$2+EB95*$DY$2</f>
        <v>0</v>
      </c>
      <c r="EQ71" s="79"/>
      <c r="ER71" s="116">
        <f t="shared" si="550"/>
        <v>0</v>
      </c>
      <c r="ES71" s="81">
        <f t="shared" si="551"/>
        <v>0</v>
      </c>
      <c r="ET71" s="280">
        <v>0</v>
      </c>
      <c r="EU71" s="9" t="s">
        <v>45</v>
      </c>
      <c r="EV71" s="583">
        <f t="shared" ref="EV71:EV79" si="601">IF(ER$4=0,0,EP71/$ER$4*$EX$4)</f>
        <v>0</v>
      </c>
      <c r="EW71" s="579">
        <f t="shared" si="86"/>
        <v>0</v>
      </c>
      <c r="EX71" s="582">
        <f t="shared" si="552"/>
        <v>0</v>
      </c>
      <c r="EY71" s="112"/>
      <c r="EZ71" s="573"/>
      <c r="FA71" s="55"/>
      <c r="FC71" s="44" t="s">
        <v>100</v>
      </c>
      <c r="FD71" s="11" t="s">
        <v>52</v>
      </c>
      <c r="FE71" s="141">
        <v>0</v>
      </c>
      <c r="FF71" s="141">
        <v>0</v>
      </c>
      <c r="FG71" s="142">
        <v>0</v>
      </c>
      <c r="FH71" s="9" t="s">
        <v>63</v>
      </c>
      <c r="FI71" s="122">
        <f>FE71*FF71*FG71</f>
        <v>0</v>
      </c>
      <c r="FJ71" s="602">
        <v>0</v>
      </c>
      <c r="FK71" s="604">
        <f>FI71*FJ71</f>
        <v>0</v>
      </c>
      <c r="FL71" s="591">
        <f>FM133</f>
        <v>0</v>
      </c>
      <c r="FM71" s="544">
        <f>IF(FJ71=0,0,FL71/FJ71)</f>
        <v>0</v>
      </c>
      <c r="FN71" s="610">
        <f>SUM(FK71:FK72)+FL71</f>
        <v>0</v>
      </c>
      <c r="FO71" s="127">
        <f>IF(FO$4=0,0,FN71/$FO$4)</f>
        <v>0</v>
      </c>
      <c r="FP71" s="87" t="s">
        <v>100</v>
      </c>
      <c r="FQ71" s="522">
        <f>EX85+EY85</f>
        <v>0</v>
      </c>
      <c r="FR71" s="496">
        <f>FN71</f>
        <v>0</v>
      </c>
      <c r="FS71" s="567">
        <f>SUM(FQ71:FR71)</f>
        <v>0</v>
      </c>
    </row>
    <row r="72" spans="1:175" x14ac:dyDescent="0.25">
      <c r="A72" s="44" t="s">
        <v>77</v>
      </c>
      <c r="B72" s="1041" t="str">
        <f>Prices!$A$112</f>
        <v xml:space="preserve">glazing  </v>
      </c>
      <c r="C72" s="1041"/>
      <c r="D72" s="1042" t="s">
        <v>87</v>
      </c>
      <c r="E72" s="1042"/>
      <c r="F72" s="68">
        <v>0</v>
      </c>
      <c r="G72" s="8"/>
      <c r="H72" s="720">
        <f>Prices!$D112</f>
        <v>0</v>
      </c>
      <c r="I72" s="13">
        <f t="shared" si="597"/>
        <v>0</v>
      </c>
      <c r="J72" s="13">
        <f t="shared" si="553"/>
        <v>0</v>
      </c>
      <c r="K72" s="13">
        <f t="shared" si="554"/>
        <v>0</v>
      </c>
      <c r="L72" s="151"/>
      <c r="M72" s="155"/>
      <c r="N72" s="10"/>
      <c r="O72" s="44" t="s">
        <v>77</v>
      </c>
      <c r="P72" s="1041" t="str">
        <f>Prices!$A$112</f>
        <v xml:space="preserve">glazing  </v>
      </c>
      <c r="Q72" s="1041"/>
      <c r="R72" s="1042" t="s">
        <v>87</v>
      </c>
      <c r="S72" s="1042"/>
      <c r="T72" s="68">
        <v>0</v>
      </c>
      <c r="U72" s="8"/>
      <c r="V72" s="720">
        <f>Prices!$D112</f>
        <v>0</v>
      </c>
      <c r="W72" s="13">
        <f t="shared" si="598"/>
        <v>0</v>
      </c>
      <c r="X72" s="13">
        <f t="shared" si="555"/>
        <v>0</v>
      </c>
      <c r="Y72" s="13">
        <f t="shared" si="556"/>
        <v>0</v>
      </c>
      <c r="Z72" s="151"/>
      <c r="AA72" s="155"/>
      <c r="AB72" s="10"/>
      <c r="AC72" s="44" t="s">
        <v>77</v>
      </c>
      <c r="AD72" s="1041" t="str">
        <f>Prices!$A$112</f>
        <v xml:space="preserve">glazing  </v>
      </c>
      <c r="AE72" s="1041"/>
      <c r="AF72" s="1042" t="s">
        <v>87</v>
      </c>
      <c r="AG72" s="1042"/>
      <c r="AH72" s="68">
        <v>0</v>
      </c>
      <c r="AI72" s="8"/>
      <c r="AJ72" s="720">
        <f>Prices!$D112</f>
        <v>0</v>
      </c>
      <c r="AK72" s="13">
        <f t="shared" si="557"/>
        <v>0</v>
      </c>
      <c r="AL72" s="13">
        <f t="shared" si="558"/>
        <v>0</v>
      </c>
      <c r="AM72" s="13">
        <f t="shared" si="559"/>
        <v>0</v>
      </c>
      <c r="AN72" s="151"/>
      <c r="AO72" s="155"/>
      <c r="AP72" s="10"/>
      <c r="AQ72" s="44" t="s">
        <v>77</v>
      </c>
      <c r="AR72" s="1041" t="str">
        <f>Prices!$A$112</f>
        <v xml:space="preserve">glazing  </v>
      </c>
      <c r="AS72" s="1041"/>
      <c r="AT72" s="1042" t="s">
        <v>87</v>
      </c>
      <c r="AU72" s="1042"/>
      <c r="AV72" s="68">
        <v>0</v>
      </c>
      <c r="AW72" s="8"/>
      <c r="AX72" s="720">
        <f>Prices!$D112</f>
        <v>0</v>
      </c>
      <c r="AY72" s="13">
        <f t="shared" si="562"/>
        <v>0</v>
      </c>
      <c r="AZ72" s="13">
        <f t="shared" si="563"/>
        <v>0</v>
      </c>
      <c r="BA72" s="13">
        <f t="shared" si="564"/>
        <v>0</v>
      </c>
      <c r="BB72" s="151"/>
      <c r="BC72" s="155"/>
      <c r="BD72" s="10"/>
      <c r="BE72" s="44" t="s">
        <v>77</v>
      </c>
      <c r="BF72" s="1041" t="str">
        <f>Prices!$A$112</f>
        <v xml:space="preserve">glazing  </v>
      </c>
      <c r="BG72" s="1041"/>
      <c r="BH72" s="1042" t="s">
        <v>87</v>
      </c>
      <c r="BI72" s="1042"/>
      <c r="BJ72" s="68">
        <v>0</v>
      </c>
      <c r="BK72" s="8"/>
      <c r="BL72" s="720">
        <f>Prices!$D112</f>
        <v>0</v>
      </c>
      <c r="BM72" s="13">
        <f t="shared" si="567"/>
        <v>0</v>
      </c>
      <c r="BN72" s="13">
        <f t="shared" si="568"/>
        <v>0</v>
      </c>
      <c r="BO72" s="13">
        <f t="shared" si="569"/>
        <v>0</v>
      </c>
      <c r="BP72" s="151"/>
      <c r="BQ72" s="155"/>
      <c r="BR72" s="10"/>
      <c r="BS72" s="44" t="s">
        <v>77</v>
      </c>
      <c r="BT72" s="1041" t="str">
        <f>Prices!$A$112</f>
        <v xml:space="preserve">glazing  </v>
      </c>
      <c r="BU72" s="1041"/>
      <c r="BV72" s="1042" t="s">
        <v>87</v>
      </c>
      <c r="BW72" s="1042"/>
      <c r="BX72" s="68">
        <v>0</v>
      </c>
      <c r="BY72" s="8"/>
      <c r="BZ72" s="720">
        <f>Prices!$D112</f>
        <v>0</v>
      </c>
      <c r="CA72" s="13">
        <f t="shared" si="572"/>
        <v>0</v>
      </c>
      <c r="CB72" s="13">
        <f t="shared" si="573"/>
        <v>0</v>
      </c>
      <c r="CC72" s="13">
        <f t="shared" si="574"/>
        <v>0</v>
      </c>
      <c r="CD72" s="151"/>
      <c r="CE72" s="155"/>
      <c r="CF72" s="10"/>
      <c r="CG72" s="44" t="s">
        <v>77</v>
      </c>
      <c r="CH72" s="1041" t="str">
        <f>Prices!$A$112</f>
        <v xml:space="preserve">glazing  </v>
      </c>
      <c r="CI72" s="1041"/>
      <c r="CJ72" s="1042" t="s">
        <v>87</v>
      </c>
      <c r="CK72" s="1042"/>
      <c r="CL72" s="68">
        <v>0</v>
      </c>
      <c r="CM72" s="8"/>
      <c r="CN72" s="720">
        <f>Prices!$D112</f>
        <v>0</v>
      </c>
      <c r="CO72" s="13">
        <f t="shared" si="577"/>
        <v>0</v>
      </c>
      <c r="CP72" s="13">
        <f t="shared" si="578"/>
        <v>0</v>
      </c>
      <c r="CQ72" s="13">
        <f t="shared" si="579"/>
        <v>0</v>
      </c>
      <c r="CR72" s="151"/>
      <c r="CS72" s="155"/>
      <c r="CT72" s="10"/>
      <c r="CU72" s="44" t="s">
        <v>77</v>
      </c>
      <c r="CV72" s="1041" t="str">
        <f>Prices!$A$112</f>
        <v xml:space="preserve">glazing  </v>
      </c>
      <c r="CW72" s="1041"/>
      <c r="CX72" s="1042" t="s">
        <v>87</v>
      </c>
      <c r="CY72" s="1042"/>
      <c r="CZ72" s="68">
        <v>0</v>
      </c>
      <c r="DA72" s="8"/>
      <c r="DB72" s="720">
        <f>Prices!$D112</f>
        <v>0</v>
      </c>
      <c r="DC72" s="13">
        <f t="shared" si="582"/>
        <v>0</v>
      </c>
      <c r="DD72" s="13">
        <f t="shared" si="583"/>
        <v>0</v>
      </c>
      <c r="DE72" s="13">
        <f t="shared" si="584"/>
        <v>0</v>
      </c>
      <c r="DF72" s="151"/>
      <c r="DG72" s="155"/>
      <c r="DH72" s="10"/>
      <c r="DI72" s="44" t="s">
        <v>77</v>
      </c>
      <c r="DJ72" s="1041" t="str">
        <f>Prices!$A$112</f>
        <v xml:space="preserve">glazing  </v>
      </c>
      <c r="DK72" s="1041"/>
      <c r="DL72" s="1042" t="s">
        <v>87</v>
      </c>
      <c r="DM72" s="1042"/>
      <c r="DN72" s="68">
        <v>0</v>
      </c>
      <c r="DO72" s="8"/>
      <c r="DP72" s="720">
        <f>Prices!$D112</f>
        <v>0</v>
      </c>
      <c r="DQ72" s="13">
        <f t="shared" si="587"/>
        <v>0</v>
      </c>
      <c r="DR72" s="13">
        <f t="shared" si="588"/>
        <v>0</v>
      </c>
      <c r="DS72" s="13">
        <f t="shared" si="589"/>
        <v>0</v>
      </c>
      <c r="DT72" s="151"/>
      <c r="DU72" s="155"/>
      <c r="DV72" s="10"/>
      <c r="DW72" s="44" t="s">
        <v>77</v>
      </c>
      <c r="DX72" s="1041" t="str">
        <f>Prices!$A$112</f>
        <v xml:space="preserve">glazing  </v>
      </c>
      <c r="DY72" s="1041"/>
      <c r="DZ72" s="1042" t="s">
        <v>87</v>
      </c>
      <c r="EA72" s="1042"/>
      <c r="EB72" s="68">
        <v>0</v>
      </c>
      <c r="EC72" s="8"/>
      <c r="ED72" s="720">
        <f>Prices!$D112</f>
        <v>0</v>
      </c>
      <c r="EE72" s="13">
        <f t="shared" si="592"/>
        <v>0</v>
      </c>
      <c r="EF72" s="13">
        <f t="shared" si="593"/>
        <v>0</v>
      </c>
      <c r="EG72" s="13">
        <f t="shared" si="594"/>
        <v>0</v>
      </c>
      <c r="EH72" s="151"/>
      <c r="EI72" s="155"/>
      <c r="EJ72" s="10"/>
      <c r="EK72" s="44" t="s">
        <v>92</v>
      </c>
      <c r="EL72" s="148"/>
      <c r="EM72" s="744">
        <f>K96+Y96+AM96+BA96+BO96+CC96+CQ96+DE96+DS96+EG96</f>
        <v>0</v>
      </c>
      <c r="EN72" s="147"/>
      <c r="EO72" s="765" t="s">
        <v>45</v>
      </c>
      <c r="EP72" s="190">
        <f>F96*$C$2+T96*$Q$2+AH96*$AE$2+AV96*$AS$2+BJ96*$BG$2+BX96*$BU$2+CL96*$CI$2+CZ96*$CW$2+DN96*$DK$2+EB96*$DY$2</f>
        <v>0</v>
      </c>
      <c r="EQ72" s="79"/>
      <c r="ER72" s="116">
        <f t="shared" si="550"/>
        <v>0</v>
      </c>
      <c r="ES72" s="81">
        <f t="shared" si="551"/>
        <v>0</v>
      </c>
      <c r="ET72" s="280">
        <v>0</v>
      </c>
      <c r="EU72" s="9" t="s">
        <v>45</v>
      </c>
      <c r="EV72" s="583">
        <f t="shared" si="601"/>
        <v>0</v>
      </c>
      <c r="EW72" s="579">
        <f t="shared" si="86"/>
        <v>0</v>
      </c>
      <c r="EX72" s="582">
        <f t="shared" si="552"/>
        <v>0</v>
      </c>
      <c r="EY72" s="112"/>
      <c r="EZ72" s="573"/>
      <c r="FA72" s="55"/>
      <c r="FC72" s="44" t="s">
        <v>100</v>
      </c>
      <c r="FD72" s="11" t="s">
        <v>52</v>
      </c>
      <c r="FE72" s="141">
        <v>0</v>
      </c>
      <c r="FF72" s="141">
        <v>0</v>
      </c>
      <c r="FG72" s="142">
        <v>0</v>
      </c>
      <c r="FH72" s="9" t="s">
        <v>63</v>
      </c>
      <c r="FI72" s="122">
        <f>FE72*FF72*FG72</f>
        <v>0</v>
      </c>
      <c r="FJ72" s="602">
        <v>0</v>
      </c>
      <c r="FK72" s="604">
        <f>FI72*FJ72</f>
        <v>0</v>
      </c>
      <c r="FL72" s="592"/>
      <c r="FM72" s="573"/>
      <c r="FN72" s="607"/>
      <c r="FO72" s="127"/>
      <c r="FP72" s="87"/>
      <c r="FQ72" s="522"/>
      <c r="FR72" s="61"/>
      <c r="FS72" s="567"/>
    </row>
    <row r="73" spans="1:175" x14ac:dyDescent="0.25">
      <c r="A73" s="44" t="s">
        <v>77</v>
      </c>
      <c r="B73" s="1041" t="str">
        <f>Prices!$A$113</f>
        <v xml:space="preserve">glazing  </v>
      </c>
      <c r="C73" s="1041"/>
      <c r="D73" s="1042" t="s">
        <v>88</v>
      </c>
      <c r="E73" s="1042"/>
      <c r="F73" s="68">
        <v>0</v>
      </c>
      <c r="G73" s="8"/>
      <c r="H73" s="720">
        <f>Prices!$D113</f>
        <v>0</v>
      </c>
      <c r="I73" s="13">
        <f t="shared" si="597"/>
        <v>0</v>
      </c>
      <c r="J73" s="13">
        <f t="shared" si="553"/>
        <v>0</v>
      </c>
      <c r="K73" s="13">
        <f t="shared" si="554"/>
        <v>0</v>
      </c>
      <c r="L73" s="151"/>
      <c r="M73" s="155"/>
      <c r="N73" s="10"/>
      <c r="O73" s="44" t="s">
        <v>77</v>
      </c>
      <c r="P73" s="1041" t="str">
        <f>Prices!$A$113</f>
        <v xml:space="preserve">glazing  </v>
      </c>
      <c r="Q73" s="1041"/>
      <c r="R73" s="1042" t="s">
        <v>88</v>
      </c>
      <c r="S73" s="1042"/>
      <c r="T73" s="68">
        <v>0</v>
      </c>
      <c r="U73" s="8"/>
      <c r="V73" s="720">
        <f>Prices!$D113</f>
        <v>0</v>
      </c>
      <c r="W73" s="13">
        <f t="shared" si="598"/>
        <v>0</v>
      </c>
      <c r="X73" s="13">
        <f t="shared" si="555"/>
        <v>0</v>
      </c>
      <c r="Y73" s="13">
        <f t="shared" si="556"/>
        <v>0</v>
      </c>
      <c r="Z73" s="151"/>
      <c r="AA73" s="155"/>
      <c r="AB73" s="10"/>
      <c r="AC73" s="44" t="s">
        <v>77</v>
      </c>
      <c r="AD73" s="1041" t="str">
        <f>Prices!$A$113</f>
        <v xml:space="preserve">glazing  </v>
      </c>
      <c r="AE73" s="1041"/>
      <c r="AF73" s="1042" t="s">
        <v>88</v>
      </c>
      <c r="AG73" s="1042"/>
      <c r="AH73" s="68">
        <v>0</v>
      </c>
      <c r="AI73" s="8"/>
      <c r="AJ73" s="720">
        <f>Prices!$D113</f>
        <v>0</v>
      </c>
      <c r="AK73" s="13">
        <f t="shared" si="557"/>
        <v>0</v>
      </c>
      <c r="AL73" s="13">
        <f t="shared" si="558"/>
        <v>0</v>
      </c>
      <c r="AM73" s="13">
        <f t="shared" si="559"/>
        <v>0</v>
      </c>
      <c r="AN73" s="151"/>
      <c r="AO73" s="155"/>
      <c r="AP73" s="10"/>
      <c r="AQ73" s="44" t="s">
        <v>77</v>
      </c>
      <c r="AR73" s="1041" t="str">
        <f>Prices!$A$113</f>
        <v xml:space="preserve">glazing  </v>
      </c>
      <c r="AS73" s="1041"/>
      <c r="AT73" s="1042" t="s">
        <v>88</v>
      </c>
      <c r="AU73" s="1042"/>
      <c r="AV73" s="68">
        <v>0</v>
      </c>
      <c r="AW73" s="8"/>
      <c r="AX73" s="720">
        <f>Prices!$D113</f>
        <v>0</v>
      </c>
      <c r="AY73" s="13">
        <f t="shared" si="562"/>
        <v>0</v>
      </c>
      <c r="AZ73" s="13">
        <f t="shared" si="563"/>
        <v>0</v>
      </c>
      <c r="BA73" s="13">
        <f t="shared" si="564"/>
        <v>0</v>
      </c>
      <c r="BB73" s="151"/>
      <c r="BC73" s="155"/>
      <c r="BD73" s="10"/>
      <c r="BE73" s="44" t="s">
        <v>77</v>
      </c>
      <c r="BF73" s="1041" t="str">
        <f>Prices!$A$113</f>
        <v xml:space="preserve">glazing  </v>
      </c>
      <c r="BG73" s="1041"/>
      <c r="BH73" s="1042" t="s">
        <v>88</v>
      </c>
      <c r="BI73" s="1042"/>
      <c r="BJ73" s="68">
        <v>0</v>
      </c>
      <c r="BK73" s="8"/>
      <c r="BL73" s="720">
        <f>Prices!$D113</f>
        <v>0</v>
      </c>
      <c r="BM73" s="13">
        <f t="shared" si="567"/>
        <v>0</v>
      </c>
      <c r="BN73" s="13">
        <f t="shared" si="568"/>
        <v>0</v>
      </c>
      <c r="BO73" s="13">
        <f t="shared" si="569"/>
        <v>0</v>
      </c>
      <c r="BP73" s="151"/>
      <c r="BQ73" s="155"/>
      <c r="BR73" s="10"/>
      <c r="BS73" s="44" t="s">
        <v>77</v>
      </c>
      <c r="BT73" s="1041" t="str">
        <f>Prices!$A$113</f>
        <v xml:space="preserve">glazing  </v>
      </c>
      <c r="BU73" s="1041"/>
      <c r="BV73" s="1042" t="s">
        <v>88</v>
      </c>
      <c r="BW73" s="1042"/>
      <c r="BX73" s="68">
        <v>0</v>
      </c>
      <c r="BY73" s="8"/>
      <c r="BZ73" s="720">
        <f>Prices!$D113</f>
        <v>0</v>
      </c>
      <c r="CA73" s="13">
        <f t="shared" si="572"/>
        <v>0</v>
      </c>
      <c r="CB73" s="13">
        <f t="shared" si="573"/>
        <v>0</v>
      </c>
      <c r="CC73" s="13">
        <f t="shared" si="574"/>
        <v>0</v>
      </c>
      <c r="CD73" s="151"/>
      <c r="CE73" s="155"/>
      <c r="CF73" s="10"/>
      <c r="CG73" s="44" t="s">
        <v>77</v>
      </c>
      <c r="CH73" s="1041" t="str">
        <f>Prices!$A$113</f>
        <v xml:space="preserve">glazing  </v>
      </c>
      <c r="CI73" s="1041"/>
      <c r="CJ73" s="1042" t="s">
        <v>88</v>
      </c>
      <c r="CK73" s="1042"/>
      <c r="CL73" s="68">
        <v>0</v>
      </c>
      <c r="CM73" s="8"/>
      <c r="CN73" s="720">
        <f>Prices!$D113</f>
        <v>0</v>
      </c>
      <c r="CO73" s="13">
        <f t="shared" si="577"/>
        <v>0</v>
      </c>
      <c r="CP73" s="13">
        <f t="shared" si="578"/>
        <v>0</v>
      </c>
      <c r="CQ73" s="13">
        <f t="shared" si="579"/>
        <v>0</v>
      </c>
      <c r="CR73" s="151"/>
      <c r="CS73" s="155"/>
      <c r="CT73" s="10"/>
      <c r="CU73" s="44" t="s">
        <v>77</v>
      </c>
      <c r="CV73" s="1041" t="str">
        <f>Prices!$A$113</f>
        <v xml:space="preserve">glazing  </v>
      </c>
      <c r="CW73" s="1041"/>
      <c r="CX73" s="1042" t="s">
        <v>88</v>
      </c>
      <c r="CY73" s="1042"/>
      <c r="CZ73" s="68">
        <v>0</v>
      </c>
      <c r="DA73" s="8"/>
      <c r="DB73" s="720">
        <f>Prices!$D113</f>
        <v>0</v>
      </c>
      <c r="DC73" s="13">
        <f t="shared" si="582"/>
        <v>0</v>
      </c>
      <c r="DD73" s="13">
        <f t="shared" si="583"/>
        <v>0</v>
      </c>
      <c r="DE73" s="13">
        <f t="shared" si="584"/>
        <v>0</v>
      </c>
      <c r="DF73" s="151"/>
      <c r="DG73" s="155"/>
      <c r="DH73" s="10"/>
      <c r="DI73" s="44" t="s">
        <v>77</v>
      </c>
      <c r="DJ73" s="1041" t="str">
        <f>Prices!$A$113</f>
        <v xml:space="preserve">glazing  </v>
      </c>
      <c r="DK73" s="1041"/>
      <c r="DL73" s="1042" t="s">
        <v>88</v>
      </c>
      <c r="DM73" s="1042"/>
      <c r="DN73" s="68">
        <v>0</v>
      </c>
      <c r="DO73" s="8"/>
      <c r="DP73" s="720">
        <f>Prices!$D113</f>
        <v>0</v>
      </c>
      <c r="DQ73" s="13">
        <f t="shared" si="587"/>
        <v>0</v>
      </c>
      <c r="DR73" s="13">
        <f t="shared" si="588"/>
        <v>0</v>
      </c>
      <c r="DS73" s="13">
        <f t="shared" si="589"/>
        <v>0</v>
      </c>
      <c r="DT73" s="151"/>
      <c r="DU73" s="155"/>
      <c r="DV73" s="10"/>
      <c r="DW73" s="44" t="s">
        <v>77</v>
      </c>
      <c r="DX73" s="1041" t="str">
        <f>Prices!$A$113</f>
        <v xml:space="preserve">glazing  </v>
      </c>
      <c r="DY73" s="1041"/>
      <c r="DZ73" s="1042" t="s">
        <v>88</v>
      </c>
      <c r="EA73" s="1042"/>
      <c r="EB73" s="68">
        <v>0</v>
      </c>
      <c r="EC73" s="8"/>
      <c r="ED73" s="720">
        <f>Prices!$D113</f>
        <v>0</v>
      </c>
      <c r="EE73" s="13">
        <f t="shared" si="592"/>
        <v>0</v>
      </c>
      <c r="EF73" s="13">
        <f t="shared" si="593"/>
        <v>0</v>
      </c>
      <c r="EG73" s="13">
        <f t="shared" si="594"/>
        <v>0</v>
      </c>
      <c r="EH73" s="151"/>
      <c r="EI73" s="155"/>
      <c r="EJ73" s="10"/>
      <c r="EK73" s="44" t="s">
        <v>93</v>
      </c>
      <c r="EL73" s="148"/>
      <c r="EM73" s="744">
        <f>K97+Y97+AM97+BA97+BO97+CC97+CQ97+DE97+DS97+EG97</f>
        <v>0</v>
      </c>
      <c r="EN73" s="147"/>
      <c r="EO73" s="765" t="s">
        <v>45</v>
      </c>
      <c r="EP73" s="190">
        <f>F97*$C$2+T97*$Q$2+AH97*$AE$2+AV97*$AS$2+BJ97*$BG$2+BX97*$BU$2+CL97*$CI$2+CZ97*$CW$2+DN97*$DK$2+EB97*$DY$2</f>
        <v>0</v>
      </c>
      <c r="EQ73" s="79"/>
      <c r="ER73" s="116">
        <f t="shared" si="550"/>
        <v>0</v>
      </c>
      <c r="ES73" s="81">
        <f t="shared" si="551"/>
        <v>0</v>
      </c>
      <c r="ET73" s="280">
        <v>0</v>
      </c>
      <c r="EU73" s="9" t="s">
        <v>45</v>
      </c>
      <c r="EV73" s="583">
        <f t="shared" si="601"/>
        <v>0</v>
      </c>
      <c r="EW73" s="579">
        <f t="shared" si="86"/>
        <v>0</v>
      </c>
      <c r="EX73" s="582">
        <f t="shared" si="552"/>
        <v>0</v>
      </c>
      <c r="EY73" s="112"/>
      <c r="EZ73" s="573"/>
      <c r="FA73" s="55"/>
      <c r="FC73" s="44" t="s">
        <v>97</v>
      </c>
      <c r="FD73" s="11" t="s">
        <v>53</v>
      </c>
      <c r="FE73" s="141">
        <v>0</v>
      </c>
      <c r="FF73" s="141">
        <v>0</v>
      </c>
      <c r="FG73" s="142">
        <v>0</v>
      </c>
      <c r="FH73" s="9" t="s">
        <v>63</v>
      </c>
      <c r="FI73" s="122">
        <f>FE73*FF73*FG73</f>
        <v>0</v>
      </c>
      <c r="FJ73" s="602">
        <v>0</v>
      </c>
      <c r="FK73" s="604">
        <f>FI73*FJ73</f>
        <v>0</v>
      </c>
      <c r="FL73" s="592"/>
      <c r="FM73" s="573"/>
      <c r="FN73" s="610">
        <f>SUM(FK73:FK74)</f>
        <v>0</v>
      </c>
      <c r="FO73" s="127">
        <f>IF(FO$4=0,0,FN73/$FO$4)</f>
        <v>0</v>
      </c>
      <c r="FP73" s="87" t="s">
        <v>97</v>
      </c>
      <c r="FQ73" s="522">
        <f>EX79+EX86</f>
        <v>0</v>
      </c>
      <c r="FR73" s="496">
        <f>FN73</f>
        <v>0</v>
      </c>
      <c r="FS73" s="567">
        <f>SUM(FQ73:FR73)</f>
        <v>0</v>
      </c>
    </row>
    <row r="74" spans="1:175" x14ac:dyDescent="0.25">
      <c r="A74" s="44" t="s">
        <v>77</v>
      </c>
      <c r="B74" s="1041" t="str">
        <f>Prices!$A$114</f>
        <v xml:space="preserve">glazing  </v>
      </c>
      <c r="C74" s="1041"/>
      <c r="D74" s="1042" t="s">
        <v>89</v>
      </c>
      <c r="E74" s="1042"/>
      <c r="F74" s="68">
        <v>0</v>
      </c>
      <c r="G74" s="8"/>
      <c r="H74" s="720">
        <f>Prices!$D114</f>
        <v>0</v>
      </c>
      <c r="I74" s="13">
        <f t="shared" si="597"/>
        <v>0</v>
      </c>
      <c r="J74" s="13">
        <f t="shared" si="553"/>
        <v>0</v>
      </c>
      <c r="K74" s="13">
        <f t="shared" si="554"/>
        <v>0</v>
      </c>
      <c r="L74" s="151"/>
      <c r="M74" s="155"/>
      <c r="N74" s="10"/>
      <c r="O74" s="44" t="s">
        <v>77</v>
      </c>
      <c r="P74" s="1041" t="str">
        <f>Prices!$A$114</f>
        <v xml:space="preserve">glazing  </v>
      </c>
      <c r="Q74" s="1041"/>
      <c r="R74" s="1042" t="s">
        <v>89</v>
      </c>
      <c r="S74" s="1042"/>
      <c r="T74" s="68">
        <v>0</v>
      </c>
      <c r="U74" s="8"/>
      <c r="V74" s="720">
        <f>Prices!$D114</f>
        <v>0</v>
      </c>
      <c r="W74" s="13">
        <f t="shared" si="598"/>
        <v>0</v>
      </c>
      <c r="X74" s="13">
        <f t="shared" si="555"/>
        <v>0</v>
      </c>
      <c r="Y74" s="13">
        <f t="shared" si="556"/>
        <v>0</v>
      </c>
      <c r="Z74" s="151"/>
      <c r="AA74" s="155"/>
      <c r="AB74" s="10"/>
      <c r="AC74" s="44" t="s">
        <v>77</v>
      </c>
      <c r="AD74" s="1041" t="str">
        <f>Prices!$A$114</f>
        <v xml:space="preserve">glazing  </v>
      </c>
      <c r="AE74" s="1041"/>
      <c r="AF74" s="1042" t="s">
        <v>89</v>
      </c>
      <c r="AG74" s="1042"/>
      <c r="AH74" s="68">
        <v>0</v>
      </c>
      <c r="AI74" s="8"/>
      <c r="AJ74" s="720">
        <f>Prices!$D114</f>
        <v>0</v>
      </c>
      <c r="AK74" s="13">
        <f t="shared" si="557"/>
        <v>0</v>
      </c>
      <c r="AL74" s="13">
        <f t="shared" si="558"/>
        <v>0</v>
      </c>
      <c r="AM74" s="13">
        <f t="shared" si="559"/>
        <v>0</v>
      </c>
      <c r="AN74" s="151"/>
      <c r="AO74" s="155"/>
      <c r="AP74" s="10"/>
      <c r="AQ74" s="44" t="s">
        <v>77</v>
      </c>
      <c r="AR74" s="1041" t="str">
        <f>Prices!$A$114</f>
        <v xml:space="preserve">glazing  </v>
      </c>
      <c r="AS74" s="1041"/>
      <c r="AT74" s="1042" t="s">
        <v>89</v>
      </c>
      <c r="AU74" s="1042"/>
      <c r="AV74" s="68">
        <v>0</v>
      </c>
      <c r="AW74" s="8"/>
      <c r="AX74" s="720">
        <f>Prices!$D114</f>
        <v>0</v>
      </c>
      <c r="AY74" s="13">
        <f t="shared" si="562"/>
        <v>0</v>
      </c>
      <c r="AZ74" s="13">
        <f t="shared" si="563"/>
        <v>0</v>
      </c>
      <c r="BA74" s="13">
        <f t="shared" si="564"/>
        <v>0</v>
      </c>
      <c r="BB74" s="151"/>
      <c r="BC74" s="155"/>
      <c r="BD74" s="10"/>
      <c r="BE74" s="44" t="s">
        <v>77</v>
      </c>
      <c r="BF74" s="1041" t="str">
        <f>Prices!$A$114</f>
        <v xml:space="preserve">glazing  </v>
      </c>
      <c r="BG74" s="1041"/>
      <c r="BH74" s="1042" t="s">
        <v>89</v>
      </c>
      <c r="BI74" s="1042"/>
      <c r="BJ74" s="68">
        <v>0</v>
      </c>
      <c r="BK74" s="8"/>
      <c r="BL74" s="720">
        <f>Prices!$D114</f>
        <v>0</v>
      </c>
      <c r="BM74" s="13">
        <f t="shared" si="567"/>
        <v>0</v>
      </c>
      <c r="BN74" s="13">
        <f t="shared" si="568"/>
        <v>0</v>
      </c>
      <c r="BO74" s="13">
        <f t="shared" si="569"/>
        <v>0</v>
      </c>
      <c r="BP74" s="151"/>
      <c r="BQ74" s="155"/>
      <c r="BR74" s="10"/>
      <c r="BS74" s="44" t="s">
        <v>77</v>
      </c>
      <c r="BT74" s="1041" t="str">
        <f>Prices!$A$114</f>
        <v xml:space="preserve">glazing  </v>
      </c>
      <c r="BU74" s="1041"/>
      <c r="BV74" s="1042" t="s">
        <v>89</v>
      </c>
      <c r="BW74" s="1042"/>
      <c r="BX74" s="68">
        <v>0</v>
      </c>
      <c r="BY74" s="8"/>
      <c r="BZ74" s="720">
        <f>Prices!$D114</f>
        <v>0</v>
      </c>
      <c r="CA74" s="13">
        <f t="shared" si="572"/>
        <v>0</v>
      </c>
      <c r="CB74" s="13">
        <f t="shared" si="573"/>
        <v>0</v>
      </c>
      <c r="CC74" s="13">
        <f t="shared" si="574"/>
        <v>0</v>
      </c>
      <c r="CD74" s="151"/>
      <c r="CE74" s="155"/>
      <c r="CF74" s="10"/>
      <c r="CG74" s="44" t="s">
        <v>77</v>
      </c>
      <c r="CH74" s="1041" t="str">
        <f>Prices!$A$114</f>
        <v xml:space="preserve">glazing  </v>
      </c>
      <c r="CI74" s="1041"/>
      <c r="CJ74" s="1042" t="s">
        <v>89</v>
      </c>
      <c r="CK74" s="1042"/>
      <c r="CL74" s="68">
        <v>0</v>
      </c>
      <c r="CM74" s="8"/>
      <c r="CN74" s="720">
        <f>Prices!$D114</f>
        <v>0</v>
      </c>
      <c r="CO74" s="13">
        <f t="shared" si="577"/>
        <v>0</v>
      </c>
      <c r="CP74" s="13">
        <f t="shared" si="578"/>
        <v>0</v>
      </c>
      <c r="CQ74" s="13">
        <f t="shared" si="579"/>
        <v>0</v>
      </c>
      <c r="CR74" s="151"/>
      <c r="CS74" s="155"/>
      <c r="CT74" s="10"/>
      <c r="CU74" s="44" t="s">
        <v>77</v>
      </c>
      <c r="CV74" s="1041" t="str">
        <f>Prices!$A$114</f>
        <v xml:space="preserve">glazing  </v>
      </c>
      <c r="CW74" s="1041"/>
      <c r="CX74" s="1042" t="s">
        <v>89</v>
      </c>
      <c r="CY74" s="1042"/>
      <c r="CZ74" s="68">
        <v>0</v>
      </c>
      <c r="DA74" s="8"/>
      <c r="DB74" s="720">
        <f>Prices!$D114</f>
        <v>0</v>
      </c>
      <c r="DC74" s="13">
        <f t="shared" si="582"/>
        <v>0</v>
      </c>
      <c r="DD74" s="13">
        <f t="shared" si="583"/>
        <v>0</v>
      </c>
      <c r="DE74" s="13">
        <f t="shared" si="584"/>
        <v>0</v>
      </c>
      <c r="DF74" s="151"/>
      <c r="DG74" s="155"/>
      <c r="DH74" s="10"/>
      <c r="DI74" s="44" t="s">
        <v>77</v>
      </c>
      <c r="DJ74" s="1041" t="str">
        <f>Prices!$A$114</f>
        <v xml:space="preserve">glazing  </v>
      </c>
      <c r="DK74" s="1041"/>
      <c r="DL74" s="1042" t="s">
        <v>89</v>
      </c>
      <c r="DM74" s="1042"/>
      <c r="DN74" s="68">
        <v>0</v>
      </c>
      <c r="DO74" s="8"/>
      <c r="DP74" s="720">
        <f>Prices!$D114</f>
        <v>0</v>
      </c>
      <c r="DQ74" s="13">
        <f t="shared" si="587"/>
        <v>0</v>
      </c>
      <c r="DR74" s="13">
        <f t="shared" si="588"/>
        <v>0</v>
      </c>
      <c r="DS74" s="13">
        <f t="shared" si="589"/>
        <v>0</v>
      </c>
      <c r="DT74" s="151"/>
      <c r="DU74" s="155"/>
      <c r="DV74" s="10"/>
      <c r="DW74" s="44" t="s">
        <v>77</v>
      </c>
      <c r="DX74" s="1041" t="str">
        <f>Prices!$A$114</f>
        <v xml:space="preserve">glazing  </v>
      </c>
      <c r="DY74" s="1041"/>
      <c r="DZ74" s="1042" t="s">
        <v>89</v>
      </c>
      <c r="EA74" s="1042"/>
      <c r="EB74" s="68">
        <v>0</v>
      </c>
      <c r="EC74" s="8"/>
      <c r="ED74" s="720">
        <f>Prices!$D114</f>
        <v>0</v>
      </c>
      <c r="EE74" s="13">
        <f t="shared" si="592"/>
        <v>0</v>
      </c>
      <c r="EF74" s="13">
        <f t="shared" si="593"/>
        <v>0</v>
      </c>
      <c r="EG74" s="13">
        <f t="shared" si="594"/>
        <v>0</v>
      </c>
      <c r="EH74" s="151"/>
      <c r="EI74" s="155"/>
      <c r="EJ74" s="10"/>
      <c r="EK74" s="44" t="s">
        <v>93</v>
      </c>
      <c r="EL74" s="148"/>
      <c r="EM74" s="744">
        <f>K98+Y98+AM98+BA98+BO98+CC98+CQ98+DE98+DS98+EG98</f>
        <v>0</v>
      </c>
      <c r="EN74" s="147"/>
      <c r="EO74" s="765" t="s">
        <v>45</v>
      </c>
      <c r="EP74" s="190">
        <f>F98*$C$2+T98*$Q$2+AH98*$AE$2+AV98*$AS$2+BJ98*$BG$2+BX98*$BU$2+CL98*$CI$2+CZ98*$CW$2+DN98*$DK$2+EB98*$DY$2</f>
        <v>0</v>
      </c>
      <c r="EQ74" s="79"/>
      <c r="ER74" s="116">
        <f t="shared" si="550"/>
        <v>0</v>
      </c>
      <c r="ES74" s="81">
        <f t="shared" si="551"/>
        <v>0</v>
      </c>
      <c r="ET74" s="280">
        <v>0</v>
      </c>
      <c r="EU74" s="9" t="s">
        <v>45</v>
      </c>
      <c r="EV74" s="583">
        <f t="shared" si="601"/>
        <v>0</v>
      </c>
      <c r="EW74" s="579">
        <f t="shared" si="86"/>
        <v>0</v>
      </c>
      <c r="EX74" s="582">
        <f t="shared" si="552"/>
        <v>0</v>
      </c>
      <c r="EY74" s="112"/>
      <c r="EZ74" s="573"/>
      <c r="FA74" s="55"/>
      <c r="FC74" s="44" t="s">
        <v>97</v>
      </c>
      <c r="FD74" s="11" t="s">
        <v>53</v>
      </c>
      <c r="FE74" s="141">
        <v>0</v>
      </c>
      <c r="FF74" s="141">
        <v>0</v>
      </c>
      <c r="FG74" s="142">
        <v>0</v>
      </c>
      <c r="FH74" s="9" t="s">
        <v>63</v>
      </c>
      <c r="FI74" s="122">
        <f>FE74*FF74*FG74</f>
        <v>0</v>
      </c>
      <c r="FJ74" s="602">
        <v>0</v>
      </c>
      <c r="FK74" s="604">
        <f>FI74*FJ74</f>
        <v>0</v>
      </c>
      <c r="FL74" s="592"/>
      <c r="FM74" s="573"/>
      <c r="FN74" s="607"/>
      <c r="FO74" s="127"/>
      <c r="FP74" s="87"/>
      <c r="FQ74" s="522"/>
      <c r="FR74" s="61"/>
      <c r="FS74" s="567"/>
    </row>
    <row r="75" spans="1:175" x14ac:dyDescent="0.25">
      <c r="A75" s="44" t="s">
        <v>77</v>
      </c>
      <c r="B75" s="1041" t="str">
        <f>Prices!$A$115</f>
        <v xml:space="preserve">glazing  </v>
      </c>
      <c r="C75" s="1041"/>
      <c r="D75" s="1042" t="s">
        <v>577</v>
      </c>
      <c r="E75" s="1042"/>
      <c r="F75" s="68">
        <v>0</v>
      </c>
      <c r="G75" s="8"/>
      <c r="H75" s="720">
        <f>Prices!$D115</f>
        <v>0</v>
      </c>
      <c r="I75" s="13">
        <f t="shared" si="597"/>
        <v>0</v>
      </c>
      <c r="J75" s="13">
        <f t="shared" si="553"/>
        <v>0</v>
      </c>
      <c r="K75" s="13">
        <f t="shared" si="554"/>
        <v>0</v>
      </c>
      <c r="L75" s="151"/>
      <c r="M75" s="155"/>
      <c r="N75" s="15"/>
      <c r="O75" s="44" t="s">
        <v>77</v>
      </c>
      <c r="P75" s="1041" t="str">
        <f>Prices!$A$115</f>
        <v xml:space="preserve">glazing  </v>
      </c>
      <c r="Q75" s="1041"/>
      <c r="R75" s="1042" t="s">
        <v>577</v>
      </c>
      <c r="S75" s="1042"/>
      <c r="T75" s="68">
        <v>0</v>
      </c>
      <c r="U75" s="8"/>
      <c r="V75" s="720">
        <f>Prices!$D115</f>
        <v>0</v>
      </c>
      <c r="W75" s="13">
        <f t="shared" si="598"/>
        <v>0</v>
      </c>
      <c r="X75" s="13">
        <f t="shared" si="555"/>
        <v>0</v>
      </c>
      <c r="Y75" s="13">
        <f t="shared" si="556"/>
        <v>0</v>
      </c>
      <c r="Z75" s="151"/>
      <c r="AA75" s="155"/>
      <c r="AB75" s="15"/>
      <c r="AC75" s="44" t="s">
        <v>77</v>
      </c>
      <c r="AD75" s="1041" t="str">
        <f>Prices!$A$115</f>
        <v xml:space="preserve">glazing  </v>
      </c>
      <c r="AE75" s="1041"/>
      <c r="AF75" s="1042" t="s">
        <v>577</v>
      </c>
      <c r="AG75" s="1042"/>
      <c r="AH75" s="68">
        <v>0</v>
      </c>
      <c r="AI75" s="8"/>
      <c r="AJ75" s="720">
        <f>Prices!$D115</f>
        <v>0</v>
      </c>
      <c r="AK75" s="13">
        <f t="shared" si="557"/>
        <v>0</v>
      </c>
      <c r="AL75" s="13">
        <f t="shared" si="558"/>
        <v>0</v>
      </c>
      <c r="AM75" s="13">
        <f t="shared" si="559"/>
        <v>0</v>
      </c>
      <c r="AN75" s="151"/>
      <c r="AO75" s="155"/>
      <c r="AP75" s="15"/>
      <c r="AQ75" s="44" t="s">
        <v>77</v>
      </c>
      <c r="AR75" s="1041" t="str">
        <f>Prices!$A$115</f>
        <v xml:space="preserve">glazing  </v>
      </c>
      <c r="AS75" s="1041"/>
      <c r="AT75" s="1042" t="s">
        <v>577</v>
      </c>
      <c r="AU75" s="1042"/>
      <c r="AV75" s="68">
        <v>0</v>
      </c>
      <c r="AW75" s="8"/>
      <c r="AX75" s="720">
        <f>Prices!$D115</f>
        <v>0</v>
      </c>
      <c r="AY75" s="13">
        <f t="shared" si="562"/>
        <v>0</v>
      </c>
      <c r="AZ75" s="13">
        <f t="shared" si="563"/>
        <v>0</v>
      </c>
      <c r="BA75" s="13">
        <f t="shared" si="564"/>
        <v>0</v>
      </c>
      <c r="BB75" s="151"/>
      <c r="BC75" s="155"/>
      <c r="BD75" s="15"/>
      <c r="BE75" s="44" t="s">
        <v>77</v>
      </c>
      <c r="BF75" s="1041" t="str">
        <f>Prices!$A$115</f>
        <v xml:space="preserve">glazing  </v>
      </c>
      <c r="BG75" s="1041"/>
      <c r="BH75" s="1042" t="s">
        <v>577</v>
      </c>
      <c r="BI75" s="1042"/>
      <c r="BJ75" s="68">
        <v>0</v>
      </c>
      <c r="BK75" s="8"/>
      <c r="BL75" s="720">
        <f>Prices!$D115</f>
        <v>0</v>
      </c>
      <c r="BM75" s="13">
        <f t="shared" si="567"/>
        <v>0</v>
      </c>
      <c r="BN75" s="13">
        <f t="shared" si="568"/>
        <v>0</v>
      </c>
      <c r="BO75" s="13">
        <f t="shared" si="569"/>
        <v>0</v>
      </c>
      <c r="BP75" s="151"/>
      <c r="BQ75" s="155"/>
      <c r="BR75" s="15"/>
      <c r="BS75" s="44" t="s">
        <v>77</v>
      </c>
      <c r="BT75" s="1041" t="str">
        <f>Prices!$A$115</f>
        <v xml:space="preserve">glazing  </v>
      </c>
      <c r="BU75" s="1041"/>
      <c r="BV75" s="1042" t="s">
        <v>577</v>
      </c>
      <c r="BW75" s="1042"/>
      <c r="BX75" s="68">
        <v>0</v>
      </c>
      <c r="BY75" s="8"/>
      <c r="BZ75" s="720">
        <f>Prices!$D115</f>
        <v>0</v>
      </c>
      <c r="CA75" s="13">
        <f t="shared" si="572"/>
        <v>0</v>
      </c>
      <c r="CB75" s="13">
        <f t="shared" si="573"/>
        <v>0</v>
      </c>
      <c r="CC75" s="13">
        <f t="shared" si="574"/>
        <v>0</v>
      </c>
      <c r="CD75" s="151"/>
      <c r="CE75" s="155"/>
      <c r="CF75" s="15"/>
      <c r="CG75" s="44" t="s">
        <v>77</v>
      </c>
      <c r="CH75" s="1041" t="str">
        <f>Prices!$A$115</f>
        <v xml:space="preserve">glazing  </v>
      </c>
      <c r="CI75" s="1041"/>
      <c r="CJ75" s="1042" t="s">
        <v>577</v>
      </c>
      <c r="CK75" s="1042"/>
      <c r="CL75" s="68">
        <v>0</v>
      </c>
      <c r="CM75" s="8"/>
      <c r="CN75" s="720">
        <f>Prices!$D115</f>
        <v>0</v>
      </c>
      <c r="CO75" s="13">
        <f t="shared" si="577"/>
        <v>0</v>
      </c>
      <c r="CP75" s="13">
        <f t="shared" si="578"/>
        <v>0</v>
      </c>
      <c r="CQ75" s="13">
        <f t="shared" si="579"/>
        <v>0</v>
      </c>
      <c r="CR75" s="151"/>
      <c r="CS75" s="155"/>
      <c r="CT75" s="15"/>
      <c r="CU75" s="44" t="s">
        <v>77</v>
      </c>
      <c r="CV75" s="1041" t="str">
        <f>Prices!$A$115</f>
        <v xml:space="preserve">glazing  </v>
      </c>
      <c r="CW75" s="1041"/>
      <c r="CX75" s="1042" t="s">
        <v>577</v>
      </c>
      <c r="CY75" s="1042"/>
      <c r="CZ75" s="68">
        <v>0</v>
      </c>
      <c r="DA75" s="8"/>
      <c r="DB75" s="720">
        <f>Prices!$D115</f>
        <v>0</v>
      </c>
      <c r="DC75" s="13">
        <f t="shared" si="582"/>
        <v>0</v>
      </c>
      <c r="DD75" s="13">
        <f t="shared" si="583"/>
        <v>0</v>
      </c>
      <c r="DE75" s="13">
        <f t="shared" si="584"/>
        <v>0</v>
      </c>
      <c r="DF75" s="151"/>
      <c r="DG75" s="155"/>
      <c r="DH75" s="15"/>
      <c r="DI75" s="44" t="s">
        <v>77</v>
      </c>
      <c r="DJ75" s="1041" t="str">
        <f>Prices!$A$115</f>
        <v xml:space="preserve">glazing  </v>
      </c>
      <c r="DK75" s="1041"/>
      <c r="DL75" s="1042" t="s">
        <v>577</v>
      </c>
      <c r="DM75" s="1042"/>
      <c r="DN75" s="68">
        <v>0</v>
      </c>
      <c r="DO75" s="8"/>
      <c r="DP75" s="720">
        <f>Prices!$D115</f>
        <v>0</v>
      </c>
      <c r="DQ75" s="13">
        <f t="shared" si="587"/>
        <v>0</v>
      </c>
      <c r="DR75" s="13">
        <f t="shared" si="588"/>
        <v>0</v>
      </c>
      <c r="DS75" s="13">
        <f t="shared" si="589"/>
        <v>0</v>
      </c>
      <c r="DT75" s="151"/>
      <c r="DU75" s="155"/>
      <c r="DV75" s="15"/>
      <c r="DW75" s="44" t="s">
        <v>77</v>
      </c>
      <c r="DX75" s="1041" t="str">
        <f>Prices!$A$115</f>
        <v xml:space="preserve">glazing  </v>
      </c>
      <c r="DY75" s="1041"/>
      <c r="DZ75" s="1042" t="s">
        <v>577</v>
      </c>
      <c r="EA75" s="1042"/>
      <c r="EB75" s="68">
        <v>0</v>
      </c>
      <c r="EC75" s="8"/>
      <c r="ED75" s="720">
        <f>Prices!$D115</f>
        <v>0</v>
      </c>
      <c r="EE75" s="13">
        <f t="shared" si="592"/>
        <v>0</v>
      </c>
      <c r="EF75" s="13">
        <f t="shared" si="593"/>
        <v>0</v>
      </c>
      <c r="EG75" s="13">
        <f t="shared" si="594"/>
        <v>0</v>
      </c>
      <c r="EH75" s="151"/>
      <c r="EI75" s="155"/>
      <c r="EJ75" s="15"/>
      <c r="EK75" s="44" t="s">
        <v>94</v>
      </c>
      <c r="EL75" s="96" t="s">
        <v>95</v>
      </c>
      <c r="EM75" s="744">
        <f>K100+Y100+AM100+BA100+BO100+CC100+CQ100+DE100+DS100+EG100</f>
        <v>0</v>
      </c>
      <c r="EN75" s="33"/>
      <c r="EO75" s="765" t="s">
        <v>45</v>
      </c>
      <c r="EP75" s="190">
        <f>F100*$C$2+T100*$Q$2+AH100*$AE$2+AV100*$AS$2+BJ100*$BG$2+BX100*$BU$2+CL100*$CI$2+CZ100*$CW$2+DN100*$DK$2+EB100*$DY$2</f>
        <v>0</v>
      </c>
      <c r="EQ75" s="33"/>
      <c r="ER75" s="116">
        <f t="shared" si="550"/>
        <v>0</v>
      </c>
      <c r="ES75" s="81">
        <f t="shared" si="551"/>
        <v>0</v>
      </c>
      <c r="ET75" s="280">
        <v>0</v>
      </c>
      <c r="EU75" s="9" t="s">
        <v>45</v>
      </c>
      <c r="EV75" s="583">
        <f t="shared" si="601"/>
        <v>0</v>
      </c>
      <c r="EW75" s="579">
        <f t="shared" si="86"/>
        <v>0</v>
      </c>
      <c r="EX75" s="582">
        <f t="shared" si="552"/>
        <v>0</v>
      </c>
      <c r="EY75" s="112"/>
      <c r="EZ75" s="573"/>
      <c r="FA75" s="55"/>
      <c r="FC75" s="44"/>
      <c r="FD75" s="61"/>
      <c r="FE75" s="126"/>
      <c r="FF75" s="126"/>
      <c r="FG75" s="436"/>
      <c r="FH75" s="9"/>
      <c r="FI75" s="123"/>
      <c r="FJ75" s="121"/>
      <c r="FK75" s="604"/>
      <c r="FL75" s="592"/>
      <c r="FM75" s="573"/>
      <c r="FN75" s="607"/>
      <c r="FO75" s="127"/>
      <c r="FP75" s="87"/>
      <c r="FQ75" s="522"/>
      <c r="FR75" s="61"/>
      <c r="FS75" s="567"/>
    </row>
    <row r="76" spans="1:175" x14ac:dyDescent="0.25">
      <c r="A76" s="44" t="s">
        <v>77</v>
      </c>
      <c r="B76" s="1041" t="str">
        <f>Prices!$A$116</f>
        <v xml:space="preserve">glazing  </v>
      </c>
      <c r="C76" s="1041"/>
      <c r="D76" s="1042" t="s">
        <v>578</v>
      </c>
      <c r="E76" s="1042"/>
      <c r="F76" s="68">
        <v>0</v>
      </c>
      <c r="G76" s="8"/>
      <c r="H76" s="720">
        <f>Prices!$D116</f>
        <v>0</v>
      </c>
      <c r="I76" s="13">
        <f t="shared" si="597"/>
        <v>0</v>
      </c>
      <c r="J76" s="13">
        <f t="shared" si="553"/>
        <v>0</v>
      </c>
      <c r="K76" s="13">
        <f t="shared" si="554"/>
        <v>0</v>
      </c>
      <c r="L76" s="151"/>
      <c r="M76" s="155"/>
      <c r="N76" s="10"/>
      <c r="O76" s="44" t="s">
        <v>77</v>
      </c>
      <c r="P76" s="1041" t="str">
        <f>Prices!$A$116</f>
        <v xml:space="preserve">glazing  </v>
      </c>
      <c r="Q76" s="1041"/>
      <c r="R76" s="1042" t="s">
        <v>578</v>
      </c>
      <c r="S76" s="1042"/>
      <c r="T76" s="68">
        <v>0</v>
      </c>
      <c r="U76" s="8"/>
      <c r="V76" s="720">
        <f>Prices!$D116</f>
        <v>0</v>
      </c>
      <c r="W76" s="13">
        <f t="shared" si="598"/>
        <v>0</v>
      </c>
      <c r="X76" s="13">
        <f t="shared" si="555"/>
        <v>0</v>
      </c>
      <c r="Y76" s="13">
        <f t="shared" si="556"/>
        <v>0</v>
      </c>
      <c r="Z76" s="151"/>
      <c r="AA76" s="155"/>
      <c r="AB76" s="10"/>
      <c r="AC76" s="44" t="s">
        <v>77</v>
      </c>
      <c r="AD76" s="1041" t="str">
        <f>Prices!$A$116</f>
        <v xml:space="preserve">glazing  </v>
      </c>
      <c r="AE76" s="1041"/>
      <c r="AF76" s="1042" t="s">
        <v>578</v>
      </c>
      <c r="AG76" s="1042"/>
      <c r="AH76" s="68">
        <v>0</v>
      </c>
      <c r="AI76" s="8"/>
      <c r="AJ76" s="720">
        <f>Prices!$D116</f>
        <v>0</v>
      </c>
      <c r="AK76" s="13">
        <f t="shared" si="557"/>
        <v>0</v>
      </c>
      <c r="AL76" s="13">
        <f t="shared" si="558"/>
        <v>0</v>
      </c>
      <c r="AM76" s="13">
        <f t="shared" si="559"/>
        <v>0</v>
      </c>
      <c r="AN76" s="151"/>
      <c r="AO76" s="155"/>
      <c r="AP76" s="10"/>
      <c r="AQ76" s="44" t="s">
        <v>77</v>
      </c>
      <c r="AR76" s="1041" t="str">
        <f>Prices!$A$116</f>
        <v xml:space="preserve">glazing  </v>
      </c>
      <c r="AS76" s="1041"/>
      <c r="AT76" s="1042" t="s">
        <v>578</v>
      </c>
      <c r="AU76" s="1042"/>
      <c r="AV76" s="68">
        <v>0</v>
      </c>
      <c r="AW76" s="8"/>
      <c r="AX76" s="720">
        <f>Prices!$D116</f>
        <v>0</v>
      </c>
      <c r="AY76" s="13">
        <f t="shared" si="562"/>
        <v>0</v>
      </c>
      <c r="AZ76" s="13">
        <f t="shared" si="563"/>
        <v>0</v>
      </c>
      <c r="BA76" s="13">
        <f t="shared" si="564"/>
        <v>0</v>
      </c>
      <c r="BB76" s="151"/>
      <c r="BC76" s="155"/>
      <c r="BD76" s="10"/>
      <c r="BE76" s="44" t="s">
        <v>77</v>
      </c>
      <c r="BF76" s="1041" t="str">
        <f>Prices!$A$116</f>
        <v xml:space="preserve">glazing  </v>
      </c>
      <c r="BG76" s="1041"/>
      <c r="BH76" s="1042" t="s">
        <v>578</v>
      </c>
      <c r="BI76" s="1042"/>
      <c r="BJ76" s="68">
        <v>0</v>
      </c>
      <c r="BK76" s="8"/>
      <c r="BL76" s="720">
        <f>Prices!$D116</f>
        <v>0</v>
      </c>
      <c r="BM76" s="13">
        <f t="shared" si="567"/>
        <v>0</v>
      </c>
      <c r="BN76" s="13">
        <f t="shared" si="568"/>
        <v>0</v>
      </c>
      <c r="BO76" s="13">
        <f t="shared" si="569"/>
        <v>0</v>
      </c>
      <c r="BP76" s="151"/>
      <c r="BQ76" s="155"/>
      <c r="BR76" s="10"/>
      <c r="BS76" s="44" t="s">
        <v>77</v>
      </c>
      <c r="BT76" s="1041" t="str">
        <f>Prices!$A$116</f>
        <v xml:space="preserve">glazing  </v>
      </c>
      <c r="BU76" s="1041"/>
      <c r="BV76" s="1042" t="s">
        <v>578</v>
      </c>
      <c r="BW76" s="1042"/>
      <c r="BX76" s="68">
        <v>0</v>
      </c>
      <c r="BY76" s="8"/>
      <c r="BZ76" s="720">
        <f>Prices!$D116</f>
        <v>0</v>
      </c>
      <c r="CA76" s="13">
        <f t="shared" si="572"/>
        <v>0</v>
      </c>
      <c r="CB76" s="13">
        <f t="shared" si="573"/>
        <v>0</v>
      </c>
      <c r="CC76" s="13">
        <f t="shared" si="574"/>
        <v>0</v>
      </c>
      <c r="CD76" s="151"/>
      <c r="CE76" s="155"/>
      <c r="CF76" s="10"/>
      <c r="CG76" s="44" t="s">
        <v>77</v>
      </c>
      <c r="CH76" s="1041" t="str">
        <f>Prices!$A$116</f>
        <v xml:space="preserve">glazing  </v>
      </c>
      <c r="CI76" s="1041"/>
      <c r="CJ76" s="1042" t="s">
        <v>578</v>
      </c>
      <c r="CK76" s="1042"/>
      <c r="CL76" s="68">
        <v>0</v>
      </c>
      <c r="CM76" s="8"/>
      <c r="CN76" s="720">
        <f>Prices!$D116</f>
        <v>0</v>
      </c>
      <c r="CO76" s="13">
        <f t="shared" si="577"/>
        <v>0</v>
      </c>
      <c r="CP76" s="13">
        <f t="shared" si="578"/>
        <v>0</v>
      </c>
      <c r="CQ76" s="13">
        <f t="shared" si="579"/>
        <v>0</v>
      </c>
      <c r="CR76" s="151"/>
      <c r="CS76" s="155"/>
      <c r="CT76" s="10"/>
      <c r="CU76" s="44" t="s">
        <v>77</v>
      </c>
      <c r="CV76" s="1041" t="str">
        <f>Prices!$A$116</f>
        <v xml:space="preserve">glazing  </v>
      </c>
      <c r="CW76" s="1041"/>
      <c r="CX76" s="1042" t="s">
        <v>578</v>
      </c>
      <c r="CY76" s="1042"/>
      <c r="CZ76" s="68">
        <v>0</v>
      </c>
      <c r="DA76" s="8"/>
      <c r="DB76" s="720">
        <f>Prices!$D116</f>
        <v>0</v>
      </c>
      <c r="DC76" s="13">
        <f t="shared" si="582"/>
        <v>0</v>
      </c>
      <c r="DD76" s="13">
        <f t="shared" si="583"/>
        <v>0</v>
      </c>
      <c r="DE76" s="13">
        <f t="shared" si="584"/>
        <v>0</v>
      </c>
      <c r="DF76" s="151"/>
      <c r="DG76" s="155"/>
      <c r="DH76" s="10"/>
      <c r="DI76" s="44" t="s">
        <v>77</v>
      </c>
      <c r="DJ76" s="1041" t="str">
        <f>Prices!$A$116</f>
        <v xml:space="preserve">glazing  </v>
      </c>
      <c r="DK76" s="1041"/>
      <c r="DL76" s="1042" t="s">
        <v>578</v>
      </c>
      <c r="DM76" s="1042"/>
      <c r="DN76" s="68">
        <v>0</v>
      </c>
      <c r="DO76" s="8"/>
      <c r="DP76" s="720">
        <f>Prices!$D116</f>
        <v>0</v>
      </c>
      <c r="DQ76" s="13">
        <f t="shared" si="587"/>
        <v>0</v>
      </c>
      <c r="DR76" s="13">
        <f t="shared" si="588"/>
        <v>0</v>
      </c>
      <c r="DS76" s="13">
        <f t="shared" si="589"/>
        <v>0</v>
      </c>
      <c r="DT76" s="151"/>
      <c r="DU76" s="155"/>
      <c r="DV76" s="10"/>
      <c r="DW76" s="44" t="s">
        <v>77</v>
      </c>
      <c r="DX76" s="1041" t="str">
        <f>Prices!$A$116</f>
        <v xml:space="preserve">glazing  </v>
      </c>
      <c r="DY76" s="1041"/>
      <c r="DZ76" s="1042" t="s">
        <v>578</v>
      </c>
      <c r="EA76" s="1042"/>
      <c r="EB76" s="68">
        <v>0</v>
      </c>
      <c r="EC76" s="8"/>
      <c r="ED76" s="720">
        <f>Prices!$D116</f>
        <v>0</v>
      </c>
      <c r="EE76" s="13">
        <f t="shared" si="592"/>
        <v>0</v>
      </c>
      <c r="EF76" s="13">
        <f t="shared" si="593"/>
        <v>0</v>
      </c>
      <c r="EG76" s="13">
        <f t="shared" si="594"/>
        <v>0</v>
      </c>
      <c r="EH76" s="151"/>
      <c r="EI76" s="155"/>
      <c r="EJ76" s="10"/>
      <c r="EK76" s="44" t="s">
        <v>94</v>
      </c>
      <c r="EL76" s="96" t="s">
        <v>95</v>
      </c>
      <c r="EM76" s="744">
        <f>K101+Y101+AM101+BA101+BO101+CC101+CQ101+DE101+DS101+EG101</f>
        <v>0</v>
      </c>
      <c r="EN76" s="33"/>
      <c r="EO76" s="765" t="s">
        <v>45</v>
      </c>
      <c r="EP76" s="190">
        <f>F101*$C$2+T101*$Q$2+AH101*$AE$2+AV101*$AS$2+BJ101*$BG$2+BX101*$BU$2+CL101*$CI$2+CZ101*$CW$2+DN101*$DK$2+EB101*$DY$2</f>
        <v>0</v>
      </c>
      <c r="EQ76" s="33"/>
      <c r="ER76" s="116">
        <f t="shared" si="550"/>
        <v>0</v>
      </c>
      <c r="ES76" s="81">
        <f t="shared" si="551"/>
        <v>0</v>
      </c>
      <c r="ET76" s="280">
        <v>0</v>
      </c>
      <c r="EU76" s="9" t="s">
        <v>45</v>
      </c>
      <c r="EV76" s="583">
        <f t="shared" si="601"/>
        <v>0</v>
      </c>
      <c r="EW76" s="579">
        <f t="shared" si="86"/>
        <v>0</v>
      </c>
      <c r="EX76" s="582">
        <f t="shared" si="552"/>
        <v>0</v>
      </c>
      <c r="EY76" s="112"/>
      <c r="EZ76" s="576"/>
      <c r="FA76" s="162"/>
      <c r="FC76" s="44" t="s">
        <v>101</v>
      </c>
      <c r="FD76" s="11" t="s">
        <v>102</v>
      </c>
      <c r="FE76" s="141">
        <v>0</v>
      </c>
      <c r="FF76" s="141">
        <v>0</v>
      </c>
      <c r="FG76" s="142">
        <v>0</v>
      </c>
      <c r="FH76" s="9" t="s">
        <v>21</v>
      </c>
      <c r="FI76" s="122">
        <f>FE76*FF76*FG76</f>
        <v>0</v>
      </c>
      <c r="FJ76" s="602">
        <v>0</v>
      </c>
      <c r="FK76" s="604">
        <f>FI76*FJ76</f>
        <v>0</v>
      </c>
      <c r="FL76" s="591">
        <f>FM132</f>
        <v>0</v>
      </c>
      <c r="FM76" s="543">
        <f>IF(FJ76=0,0,FL76/FJ76)</f>
        <v>0</v>
      </c>
      <c r="FN76" s="610">
        <f>FK76+FL76</f>
        <v>0</v>
      </c>
      <c r="FO76" s="127">
        <f>IF(FO$4=0,0,FN76/$FO$4)</f>
        <v>0</v>
      </c>
      <c r="FP76" s="87" t="s">
        <v>101</v>
      </c>
      <c r="FQ76" s="522">
        <f>EX88+EY88</f>
        <v>0</v>
      </c>
      <c r="FR76" s="496">
        <f>FN76</f>
        <v>0</v>
      </c>
      <c r="FS76" s="567">
        <f>SUM(FQ76:FR76)</f>
        <v>0</v>
      </c>
    </row>
    <row r="77" spans="1:175" x14ac:dyDescent="0.25">
      <c r="A77" s="44" t="s">
        <v>77</v>
      </c>
      <c r="B77" s="1041" t="str">
        <f>Prices!$A$117</f>
        <v xml:space="preserve">glazing  </v>
      </c>
      <c r="C77" s="1041"/>
      <c r="D77" s="1042" t="s">
        <v>579</v>
      </c>
      <c r="E77" s="1042"/>
      <c r="F77" s="68">
        <v>0</v>
      </c>
      <c r="G77" s="8"/>
      <c r="H77" s="720">
        <f>Prices!$D117</f>
        <v>0</v>
      </c>
      <c r="I77" s="13">
        <f t="shared" si="597"/>
        <v>0</v>
      </c>
      <c r="J77" s="13">
        <f t="shared" si="553"/>
        <v>0</v>
      </c>
      <c r="K77" s="13">
        <f t="shared" si="554"/>
        <v>0</v>
      </c>
      <c r="L77" s="151"/>
      <c r="M77" s="155"/>
      <c r="N77" s="15"/>
      <c r="O77" s="44" t="s">
        <v>77</v>
      </c>
      <c r="P77" s="1041" t="str">
        <f>Prices!$A$117</f>
        <v xml:space="preserve">glazing  </v>
      </c>
      <c r="Q77" s="1041"/>
      <c r="R77" s="1042" t="s">
        <v>579</v>
      </c>
      <c r="S77" s="1042"/>
      <c r="T77" s="68">
        <v>0</v>
      </c>
      <c r="U77" s="8"/>
      <c r="V77" s="720">
        <f>Prices!$D117</f>
        <v>0</v>
      </c>
      <c r="W77" s="13">
        <f t="shared" si="598"/>
        <v>0</v>
      </c>
      <c r="X77" s="13">
        <f t="shared" si="555"/>
        <v>0</v>
      </c>
      <c r="Y77" s="13">
        <f t="shared" si="556"/>
        <v>0</v>
      </c>
      <c r="Z77" s="151"/>
      <c r="AA77" s="155"/>
      <c r="AB77" s="15"/>
      <c r="AC77" s="44" t="s">
        <v>77</v>
      </c>
      <c r="AD77" s="1041" t="str">
        <f>Prices!$A$117</f>
        <v xml:space="preserve">glazing  </v>
      </c>
      <c r="AE77" s="1041"/>
      <c r="AF77" s="1042" t="s">
        <v>579</v>
      </c>
      <c r="AG77" s="1042"/>
      <c r="AH77" s="68">
        <v>0</v>
      </c>
      <c r="AI77" s="8"/>
      <c r="AJ77" s="720">
        <f>Prices!$D117</f>
        <v>0</v>
      </c>
      <c r="AK77" s="13">
        <f t="shared" si="557"/>
        <v>0</v>
      </c>
      <c r="AL77" s="13">
        <f t="shared" si="558"/>
        <v>0</v>
      </c>
      <c r="AM77" s="13">
        <f t="shared" si="559"/>
        <v>0</v>
      </c>
      <c r="AN77" s="151"/>
      <c r="AO77" s="155"/>
      <c r="AP77" s="15"/>
      <c r="AQ77" s="44" t="s">
        <v>77</v>
      </c>
      <c r="AR77" s="1041" t="str">
        <f>Prices!$A$117</f>
        <v xml:space="preserve">glazing  </v>
      </c>
      <c r="AS77" s="1041"/>
      <c r="AT77" s="1042" t="s">
        <v>579</v>
      </c>
      <c r="AU77" s="1042"/>
      <c r="AV77" s="68">
        <v>0</v>
      </c>
      <c r="AW77" s="8"/>
      <c r="AX77" s="720">
        <f>Prices!$D117</f>
        <v>0</v>
      </c>
      <c r="AY77" s="13">
        <f t="shared" si="562"/>
        <v>0</v>
      </c>
      <c r="AZ77" s="13">
        <f t="shared" si="563"/>
        <v>0</v>
      </c>
      <c r="BA77" s="13">
        <f t="shared" si="564"/>
        <v>0</v>
      </c>
      <c r="BB77" s="151"/>
      <c r="BC77" s="155"/>
      <c r="BD77" s="15"/>
      <c r="BE77" s="44" t="s">
        <v>77</v>
      </c>
      <c r="BF77" s="1041" t="str">
        <f>Prices!$A$117</f>
        <v xml:space="preserve">glazing  </v>
      </c>
      <c r="BG77" s="1041"/>
      <c r="BH77" s="1042" t="s">
        <v>579</v>
      </c>
      <c r="BI77" s="1042"/>
      <c r="BJ77" s="68">
        <v>0</v>
      </c>
      <c r="BK77" s="8"/>
      <c r="BL77" s="720">
        <f>Prices!$D117</f>
        <v>0</v>
      </c>
      <c r="BM77" s="13">
        <f t="shared" si="567"/>
        <v>0</v>
      </c>
      <c r="BN77" s="13">
        <f t="shared" si="568"/>
        <v>0</v>
      </c>
      <c r="BO77" s="13">
        <f t="shared" si="569"/>
        <v>0</v>
      </c>
      <c r="BP77" s="151"/>
      <c r="BQ77" s="155"/>
      <c r="BR77" s="15"/>
      <c r="BS77" s="44" t="s">
        <v>77</v>
      </c>
      <c r="BT77" s="1041" t="str">
        <f>Prices!$A$117</f>
        <v xml:space="preserve">glazing  </v>
      </c>
      <c r="BU77" s="1041"/>
      <c r="BV77" s="1042" t="s">
        <v>579</v>
      </c>
      <c r="BW77" s="1042"/>
      <c r="BX77" s="68">
        <v>0</v>
      </c>
      <c r="BY77" s="8"/>
      <c r="BZ77" s="720">
        <f>Prices!$D117</f>
        <v>0</v>
      </c>
      <c r="CA77" s="13">
        <f t="shared" si="572"/>
        <v>0</v>
      </c>
      <c r="CB77" s="13">
        <f t="shared" si="573"/>
        <v>0</v>
      </c>
      <c r="CC77" s="13">
        <f t="shared" si="574"/>
        <v>0</v>
      </c>
      <c r="CD77" s="151"/>
      <c r="CE77" s="155"/>
      <c r="CF77" s="15"/>
      <c r="CG77" s="44" t="s">
        <v>77</v>
      </c>
      <c r="CH77" s="1041" t="str">
        <f>Prices!$A$117</f>
        <v xml:space="preserve">glazing  </v>
      </c>
      <c r="CI77" s="1041"/>
      <c r="CJ77" s="1042" t="s">
        <v>579</v>
      </c>
      <c r="CK77" s="1042"/>
      <c r="CL77" s="68">
        <v>0</v>
      </c>
      <c r="CM77" s="8"/>
      <c r="CN77" s="720">
        <f>Prices!$D117</f>
        <v>0</v>
      </c>
      <c r="CO77" s="13">
        <f t="shared" si="577"/>
        <v>0</v>
      </c>
      <c r="CP77" s="13">
        <f t="shared" si="578"/>
        <v>0</v>
      </c>
      <c r="CQ77" s="13">
        <f t="shared" si="579"/>
        <v>0</v>
      </c>
      <c r="CR77" s="151"/>
      <c r="CS77" s="155"/>
      <c r="CT77" s="15"/>
      <c r="CU77" s="44" t="s">
        <v>77</v>
      </c>
      <c r="CV77" s="1041" t="str">
        <f>Prices!$A$117</f>
        <v xml:space="preserve">glazing  </v>
      </c>
      <c r="CW77" s="1041"/>
      <c r="CX77" s="1042" t="s">
        <v>579</v>
      </c>
      <c r="CY77" s="1042"/>
      <c r="CZ77" s="68">
        <v>0</v>
      </c>
      <c r="DA77" s="8"/>
      <c r="DB77" s="720">
        <f>Prices!$D117</f>
        <v>0</v>
      </c>
      <c r="DC77" s="13">
        <f t="shared" si="582"/>
        <v>0</v>
      </c>
      <c r="DD77" s="13">
        <f t="shared" si="583"/>
        <v>0</v>
      </c>
      <c r="DE77" s="13">
        <f t="shared" si="584"/>
        <v>0</v>
      </c>
      <c r="DF77" s="151"/>
      <c r="DG77" s="155"/>
      <c r="DH77" s="15"/>
      <c r="DI77" s="44" t="s">
        <v>77</v>
      </c>
      <c r="DJ77" s="1041" t="str">
        <f>Prices!$A$117</f>
        <v xml:space="preserve">glazing  </v>
      </c>
      <c r="DK77" s="1041"/>
      <c r="DL77" s="1042" t="s">
        <v>579</v>
      </c>
      <c r="DM77" s="1042"/>
      <c r="DN77" s="68">
        <v>0</v>
      </c>
      <c r="DO77" s="8"/>
      <c r="DP77" s="720">
        <f>Prices!$D117</f>
        <v>0</v>
      </c>
      <c r="DQ77" s="13">
        <f t="shared" si="587"/>
        <v>0</v>
      </c>
      <c r="DR77" s="13">
        <f t="shared" si="588"/>
        <v>0</v>
      </c>
      <c r="DS77" s="13">
        <f t="shared" si="589"/>
        <v>0</v>
      </c>
      <c r="DT77" s="151"/>
      <c r="DU77" s="155"/>
      <c r="DV77" s="15"/>
      <c r="DW77" s="44" t="s">
        <v>77</v>
      </c>
      <c r="DX77" s="1041" t="str">
        <f>Prices!$A$117</f>
        <v xml:space="preserve">glazing  </v>
      </c>
      <c r="DY77" s="1041"/>
      <c r="DZ77" s="1042" t="s">
        <v>579</v>
      </c>
      <c r="EA77" s="1042"/>
      <c r="EB77" s="68">
        <v>0</v>
      </c>
      <c r="EC77" s="8"/>
      <c r="ED77" s="720">
        <f>Prices!$D117</f>
        <v>0</v>
      </c>
      <c r="EE77" s="13">
        <f t="shared" si="592"/>
        <v>0</v>
      </c>
      <c r="EF77" s="13">
        <f t="shared" si="593"/>
        <v>0</v>
      </c>
      <c r="EG77" s="13">
        <f t="shared" si="594"/>
        <v>0</v>
      </c>
      <c r="EH77" s="151"/>
      <c r="EI77" s="155"/>
      <c r="EJ77" s="15"/>
      <c r="EK77" s="44" t="s">
        <v>96</v>
      </c>
      <c r="EL77" s="8" t="s">
        <v>46</v>
      </c>
      <c r="EM77" s="744">
        <f>K102+Y102+AM102+BA102+BO102+CC102+CQ102+DE102+DS102+EG102</f>
        <v>0</v>
      </c>
      <c r="EN77" s="79"/>
      <c r="EO77" s="765" t="s">
        <v>45</v>
      </c>
      <c r="EP77" s="190">
        <f>F102*$C$2+T102*$Q$2+AH102*$AE$2+AV102*$AS$2+BJ102*$BG$2+BX102*$BU$2+CL102*$CI$2+CZ102*$CW$2+DN102*$DK$2+EB102*$DY$2</f>
        <v>0</v>
      </c>
      <c r="EQ77" s="33"/>
      <c r="ER77" s="116">
        <f t="shared" si="550"/>
        <v>0</v>
      </c>
      <c r="ES77" s="81">
        <f t="shared" si="551"/>
        <v>0</v>
      </c>
      <c r="ET77" s="280">
        <v>0</v>
      </c>
      <c r="EU77" s="9" t="s">
        <v>45</v>
      </c>
      <c r="EV77" s="583">
        <f t="shared" si="601"/>
        <v>0</v>
      </c>
      <c r="EW77" s="579">
        <f t="shared" si="86"/>
        <v>0</v>
      </c>
      <c r="EX77" s="582">
        <f t="shared" si="552"/>
        <v>0</v>
      </c>
      <c r="EY77" s="574">
        <f>EZ138</f>
        <v>0</v>
      </c>
      <c r="EZ77" s="543">
        <f>ET138</f>
        <v>0</v>
      </c>
      <c r="FA77" s="567"/>
      <c r="FC77" s="137"/>
      <c r="FD77" s="61"/>
      <c r="FE77" s="8"/>
      <c r="FF77" s="8"/>
      <c r="FG77" s="8"/>
      <c r="FH77" s="61"/>
      <c r="FI77" s="61"/>
      <c r="FJ77" s="8"/>
      <c r="FK77" s="605"/>
      <c r="FL77" s="592"/>
      <c r="FM77" s="573"/>
      <c r="FN77" s="607"/>
      <c r="FO77" s="127"/>
      <c r="FP77" s="87"/>
      <c r="FQ77" s="522"/>
      <c r="FR77" s="61"/>
      <c r="FS77" s="567"/>
    </row>
    <row r="78" spans="1:175" x14ac:dyDescent="0.25">
      <c r="A78" s="44" t="s">
        <v>77</v>
      </c>
      <c r="B78" s="1041" t="str">
        <f>Prices!$A$118</f>
        <v xml:space="preserve">glazing  </v>
      </c>
      <c r="C78" s="1041"/>
      <c r="D78" s="1042" t="s">
        <v>580</v>
      </c>
      <c r="E78" s="1042"/>
      <c r="F78" s="68">
        <v>0</v>
      </c>
      <c r="G78" s="8"/>
      <c r="H78" s="720">
        <f>Prices!$D118</f>
        <v>0</v>
      </c>
      <c r="I78" s="13">
        <f t="shared" si="597"/>
        <v>0</v>
      </c>
      <c r="J78" s="13">
        <f t="shared" si="553"/>
        <v>0</v>
      </c>
      <c r="K78" s="13">
        <f t="shared" si="554"/>
        <v>0</v>
      </c>
      <c r="L78" s="151"/>
      <c r="M78" s="155"/>
      <c r="N78" s="15"/>
      <c r="O78" s="44" t="s">
        <v>77</v>
      </c>
      <c r="P78" s="1041" t="str">
        <f>Prices!$A$118</f>
        <v xml:space="preserve">glazing  </v>
      </c>
      <c r="Q78" s="1041"/>
      <c r="R78" s="1042" t="s">
        <v>580</v>
      </c>
      <c r="S78" s="1042"/>
      <c r="T78" s="68">
        <v>0</v>
      </c>
      <c r="U78" s="8"/>
      <c r="V78" s="720">
        <f>Prices!$D118</f>
        <v>0</v>
      </c>
      <c r="W78" s="13">
        <f t="shared" si="598"/>
        <v>0</v>
      </c>
      <c r="X78" s="13">
        <f t="shared" si="555"/>
        <v>0</v>
      </c>
      <c r="Y78" s="13">
        <f t="shared" si="556"/>
        <v>0</v>
      </c>
      <c r="Z78" s="151"/>
      <c r="AA78" s="155"/>
      <c r="AB78" s="15"/>
      <c r="AC78" s="44" t="s">
        <v>77</v>
      </c>
      <c r="AD78" s="1041" t="str">
        <f>Prices!$A$118</f>
        <v xml:space="preserve">glazing  </v>
      </c>
      <c r="AE78" s="1041"/>
      <c r="AF78" s="1042" t="s">
        <v>580</v>
      </c>
      <c r="AG78" s="1042"/>
      <c r="AH78" s="68">
        <v>0</v>
      </c>
      <c r="AI78" s="8"/>
      <c r="AJ78" s="720">
        <f>Prices!$D118</f>
        <v>0</v>
      </c>
      <c r="AK78" s="13">
        <f t="shared" si="557"/>
        <v>0</v>
      </c>
      <c r="AL78" s="13">
        <f t="shared" si="558"/>
        <v>0</v>
      </c>
      <c r="AM78" s="13">
        <f t="shared" si="559"/>
        <v>0</v>
      </c>
      <c r="AN78" s="151"/>
      <c r="AO78" s="155"/>
      <c r="AP78" s="15"/>
      <c r="AQ78" s="44" t="s">
        <v>77</v>
      </c>
      <c r="AR78" s="1041" t="str">
        <f>Prices!$A$118</f>
        <v xml:space="preserve">glazing  </v>
      </c>
      <c r="AS78" s="1041"/>
      <c r="AT78" s="1042" t="s">
        <v>580</v>
      </c>
      <c r="AU78" s="1042"/>
      <c r="AV78" s="68">
        <v>0</v>
      </c>
      <c r="AW78" s="8"/>
      <c r="AX78" s="720">
        <f>Prices!$D118</f>
        <v>0</v>
      </c>
      <c r="AY78" s="13">
        <f t="shared" si="562"/>
        <v>0</v>
      </c>
      <c r="AZ78" s="13">
        <f t="shared" si="563"/>
        <v>0</v>
      </c>
      <c r="BA78" s="13">
        <f t="shared" si="564"/>
        <v>0</v>
      </c>
      <c r="BB78" s="151"/>
      <c r="BC78" s="155"/>
      <c r="BD78" s="15"/>
      <c r="BE78" s="44" t="s">
        <v>77</v>
      </c>
      <c r="BF78" s="1041" t="str">
        <f>Prices!$A$118</f>
        <v xml:space="preserve">glazing  </v>
      </c>
      <c r="BG78" s="1041"/>
      <c r="BH78" s="1042" t="s">
        <v>580</v>
      </c>
      <c r="BI78" s="1042"/>
      <c r="BJ78" s="68">
        <v>0</v>
      </c>
      <c r="BK78" s="8"/>
      <c r="BL78" s="720">
        <f>Prices!$D118</f>
        <v>0</v>
      </c>
      <c r="BM78" s="13">
        <f t="shared" si="567"/>
        <v>0</v>
      </c>
      <c r="BN78" s="13">
        <f t="shared" si="568"/>
        <v>0</v>
      </c>
      <c r="BO78" s="13">
        <f t="shared" si="569"/>
        <v>0</v>
      </c>
      <c r="BP78" s="151"/>
      <c r="BQ78" s="155"/>
      <c r="BR78" s="15"/>
      <c r="BS78" s="44" t="s">
        <v>77</v>
      </c>
      <c r="BT78" s="1041" t="str">
        <f>Prices!$A$118</f>
        <v xml:space="preserve">glazing  </v>
      </c>
      <c r="BU78" s="1041"/>
      <c r="BV78" s="1042" t="s">
        <v>580</v>
      </c>
      <c r="BW78" s="1042"/>
      <c r="BX78" s="68">
        <v>0</v>
      </c>
      <c r="BY78" s="8"/>
      <c r="BZ78" s="720">
        <f>Prices!$D118</f>
        <v>0</v>
      </c>
      <c r="CA78" s="13">
        <f t="shared" si="572"/>
        <v>0</v>
      </c>
      <c r="CB78" s="13">
        <f t="shared" si="573"/>
        <v>0</v>
      </c>
      <c r="CC78" s="13">
        <f t="shared" si="574"/>
        <v>0</v>
      </c>
      <c r="CD78" s="151"/>
      <c r="CE78" s="155"/>
      <c r="CF78" s="15"/>
      <c r="CG78" s="44" t="s">
        <v>77</v>
      </c>
      <c r="CH78" s="1041" t="str">
        <f>Prices!$A$118</f>
        <v xml:space="preserve">glazing  </v>
      </c>
      <c r="CI78" s="1041"/>
      <c r="CJ78" s="1042" t="s">
        <v>580</v>
      </c>
      <c r="CK78" s="1042"/>
      <c r="CL78" s="68">
        <v>0</v>
      </c>
      <c r="CM78" s="8"/>
      <c r="CN78" s="720">
        <f>Prices!$D118</f>
        <v>0</v>
      </c>
      <c r="CO78" s="13">
        <f t="shared" si="577"/>
        <v>0</v>
      </c>
      <c r="CP78" s="13">
        <f t="shared" si="578"/>
        <v>0</v>
      </c>
      <c r="CQ78" s="13">
        <f t="shared" si="579"/>
        <v>0</v>
      </c>
      <c r="CR78" s="151"/>
      <c r="CS78" s="155"/>
      <c r="CT78" s="15"/>
      <c r="CU78" s="44" t="s">
        <v>77</v>
      </c>
      <c r="CV78" s="1041" t="str">
        <f>Prices!$A$118</f>
        <v xml:space="preserve">glazing  </v>
      </c>
      <c r="CW78" s="1041"/>
      <c r="CX78" s="1042" t="s">
        <v>580</v>
      </c>
      <c r="CY78" s="1042"/>
      <c r="CZ78" s="68">
        <v>0</v>
      </c>
      <c r="DA78" s="8"/>
      <c r="DB78" s="720">
        <f>Prices!$D118</f>
        <v>0</v>
      </c>
      <c r="DC78" s="13">
        <f t="shared" si="582"/>
        <v>0</v>
      </c>
      <c r="DD78" s="13">
        <f t="shared" si="583"/>
        <v>0</v>
      </c>
      <c r="DE78" s="13">
        <f t="shared" si="584"/>
        <v>0</v>
      </c>
      <c r="DF78" s="151"/>
      <c r="DG78" s="155"/>
      <c r="DH78" s="15"/>
      <c r="DI78" s="44" t="s">
        <v>77</v>
      </c>
      <c r="DJ78" s="1041" t="str">
        <f>Prices!$A$118</f>
        <v xml:space="preserve">glazing  </v>
      </c>
      <c r="DK78" s="1041"/>
      <c r="DL78" s="1042" t="s">
        <v>580</v>
      </c>
      <c r="DM78" s="1042"/>
      <c r="DN78" s="68">
        <v>0</v>
      </c>
      <c r="DO78" s="8"/>
      <c r="DP78" s="720">
        <f>Prices!$D118</f>
        <v>0</v>
      </c>
      <c r="DQ78" s="13">
        <f t="shared" si="587"/>
        <v>0</v>
      </c>
      <c r="DR78" s="13">
        <f t="shared" si="588"/>
        <v>0</v>
      </c>
      <c r="DS78" s="13">
        <f t="shared" si="589"/>
        <v>0</v>
      </c>
      <c r="DT78" s="151"/>
      <c r="DU78" s="155"/>
      <c r="DV78" s="15"/>
      <c r="DW78" s="44" t="s">
        <v>77</v>
      </c>
      <c r="DX78" s="1041" t="str">
        <f>Prices!$A$118</f>
        <v xml:space="preserve">glazing  </v>
      </c>
      <c r="DY78" s="1041"/>
      <c r="DZ78" s="1042" t="s">
        <v>580</v>
      </c>
      <c r="EA78" s="1042"/>
      <c r="EB78" s="68">
        <v>0</v>
      </c>
      <c r="EC78" s="8"/>
      <c r="ED78" s="720">
        <f>Prices!$D118</f>
        <v>0</v>
      </c>
      <c r="EE78" s="13">
        <f t="shared" si="592"/>
        <v>0</v>
      </c>
      <c r="EF78" s="13">
        <f t="shared" si="593"/>
        <v>0</v>
      </c>
      <c r="EG78" s="13">
        <f t="shared" si="594"/>
        <v>0</v>
      </c>
      <c r="EH78" s="151"/>
      <c r="EI78" s="155"/>
      <c r="EJ78" s="15"/>
      <c r="EK78" s="44" t="s">
        <v>96</v>
      </c>
      <c r="EL78" s="8" t="s">
        <v>46</v>
      </c>
      <c r="EM78" s="744">
        <f>K103+Y103+AM103+BA103+BO103+CC103+CQ103+DE103+DS103+EG103</f>
        <v>0</v>
      </c>
      <c r="EN78" s="79"/>
      <c r="EO78" s="765" t="s">
        <v>45</v>
      </c>
      <c r="EP78" s="190">
        <f>F103*$C$2+T103*$Q$2+AH103*$AE$2+AV103*$AS$2+BJ103*$BG$2+BX103*$BU$2+CL103*$CI$2+CZ103*$CW$2+DN103*$DK$2+EB103*$DY$2</f>
        <v>0</v>
      </c>
      <c r="EQ78" s="33"/>
      <c r="ER78" s="116">
        <f t="shared" si="550"/>
        <v>0</v>
      </c>
      <c r="ES78" s="81">
        <f t="shared" si="551"/>
        <v>0</v>
      </c>
      <c r="ET78" s="280">
        <v>0</v>
      </c>
      <c r="EU78" s="9" t="s">
        <v>45</v>
      </c>
      <c r="EV78" s="583">
        <f t="shared" si="601"/>
        <v>0</v>
      </c>
      <c r="EW78" s="579">
        <f t="shared" si="86"/>
        <v>0</v>
      </c>
      <c r="EX78" s="582">
        <f t="shared" si="552"/>
        <v>0</v>
      </c>
      <c r="EY78" s="112"/>
      <c r="EZ78" s="573"/>
      <c r="FA78" s="55"/>
      <c r="FC78" s="44" t="s">
        <v>104</v>
      </c>
      <c r="FD78" s="11" t="s">
        <v>56</v>
      </c>
      <c r="FE78" s="141">
        <v>0</v>
      </c>
      <c r="FF78" s="141">
        <v>0</v>
      </c>
      <c r="FG78" s="142">
        <v>0</v>
      </c>
      <c r="FH78" s="9" t="s">
        <v>21</v>
      </c>
      <c r="FI78" s="122">
        <f>FE78*FF78*FG78</f>
        <v>0</v>
      </c>
      <c r="FJ78" s="602">
        <v>0</v>
      </c>
      <c r="FK78" s="604">
        <f>FI78*FJ78</f>
        <v>0</v>
      </c>
      <c r="FL78" s="591">
        <f>FM134</f>
        <v>0</v>
      </c>
      <c r="FM78" s="545">
        <f>IF(FJ78=0,0,FL78/FJ78)</f>
        <v>0</v>
      </c>
      <c r="FN78" s="607">
        <f>FK78+FL78</f>
        <v>0</v>
      </c>
      <c r="FO78" s="127">
        <f>IF(FO$4=0,0,FN78/$FO$4)</f>
        <v>0</v>
      </c>
      <c r="FP78" s="87" t="s">
        <v>104</v>
      </c>
      <c r="FQ78" s="522">
        <f>EX90+EY90</f>
        <v>0</v>
      </c>
      <c r="FR78" s="496">
        <f>FN78</f>
        <v>0</v>
      </c>
      <c r="FS78" s="567">
        <f>SUM(FQ78:FR78)</f>
        <v>0</v>
      </c>
    </row>
    <row r="79" spans="1:175" x14ac:dyDescent="0.25">
      <c r="A79" s="44" t="s">
        <v>77</v>
      </c>
      <c r="B79" s="1041" t="str">
        <f>Prices!$A$119</f>
        <v xml:space="preserve">glazing  </v>
      </c>
      <c r="C79" s="1041"/>
      <c r="D79" s="1042" t="s">
        <v>581</v>
      </c>
      <c r="E79" s="1042"/>
      <c r="F79" s="68">
        <v>0</v>
      </c>
      <c r="G79" s="8"/>
      <c r="H79" s="720">
        <f>Prices!$D119</f>
        <v>0</v>
      </c>
      <c r="I79" s="13">
        <f t="shared" si="597"/>
        <v>0</v>
      </c>
      <c r="J79" s="13">
        <f t="shared" si="553"/>
        <v>0</v>
      </c>
      <c r="K79" s="13">
        <f t="shared" si="554"/>
        <v>0</v>
      </c>
      <c r="L79" s="151"/>
      <c r="M79" s="155"/>
      <c r="N79" s="15"/>
      <c r="O79" s="44" t="s">
        <v>77</v>
      </c>
      <c r="P79" s="1041" t="str">
        <f>Prices!$A$119</f>
        <v xml:space="preserve">glazing  </v>
      </c>
      <c r="Q79" s="1041"/>
      <c r="R79" s="1042" t="s">
        <v>581</v>
      </c>
      <c r="S79" s="1042"/>
      <c r="T79" s="68">
        <v>0</v>
      </c>
      <c r="U79" s="8"/>
      <c r="V79" s="720">
        <f>Prices!$D119</f>
        <v>0</v>
      </c>
      <c r="W79" s="13">
        <f t="shared" si="598"/>
        <v>0</v>
      </c>
      <c r="X79" s="13">
        <f t="shared" si="555"/>
        <v>0</v>
      </c>
      <c r="Y79" s="13">
        <f t="shared" si="556"/>
        <v>0</v>
      </c>
      <c r="Z79" s="151"/>
      <c r="AA79" s="155"/>
      <c r="AB79" s="15"/>
      <c r="AC79" s="44" t="s">
        <v>77</v>
      </c>
      <c r="AD79" s="1041" t="str">
        <f>Prices!$A$119</f>
        <v xml:space="preserve">glazing  </v>
      </c>
      <c r="AE79" s="1041"/>
      <c r="AF79" s="1042" t="s">
        <v>581</v>
      </c>
      <c r="AG79" s="1042"/>
      <c r="AH79" s="68">
        <v>0</v>
      </c>
      <c r="AI79" s="8"/>
      <c r="AJ79" s="720">
        <f>Prices!$D119</f>
        <v>0</v>
      </c>
      <c r="AK79" s="13">
        <f t="shared" si="557"/>
        <v>0</v>
      </c>
      <c r="AL79" s="13">
        <f t="shared" si="558"/>
        <v>0</v>
      </c>
      <c r="AM79" s="13">
        <f t="shared" si="559"/>
        <v>0</v>
      </c>
      <c r="AN79" s="151"/>
      <c r="AO79" s="155"/>
      <c r="AP79" s="15"/>
      <c r="AQ79" s="44" t="s">
        <v>77</v>
      </c>
      <c r="AR79" s="1041" t="str">
        <f>Prices!$A$119</f>
        <v xml:space="preserve">glazing  </v>
      </c>
      <c r="AS79" s="1041"/>
      <c r="AT79" s="1042" t="s">
        <v>581</v>
      </c>
      <c r="AU79" s="1042"/>
      <c r="AV79" s="68">
        <v>0</v>
      </c>
      <c r="AW79" s="8"/>
      <c r="AX79" s="720">
        <f>Prices!$D119</f>
        <v>0</v>
      </c>
      <c r="AY79" s="13">
        <f t="shared" si="562"/>
        <v>0</v>
      </c>
      <c r="AZ79" s="13">
        <f t="shared" si="563"/>
        <v>0</v>
      </c>
      <c r="BA79" s="13">
        <f t="shared" si="564"/>
        <v>0</v>
      </c>
      <c r="BB79" s="151"/>
      <c r="BC79" s="155"/>
      <c r="BD79" s="15"/>
      <c r="BE79" s="44" t="s">
        <v>77</v>
      </c>
      <c r="BF79" s="1041" t="str">
        <f>Prices!$A$119</f>
        <v xml:space="preserve">glazing  </v>
      </c>
      <c r="BG79" s="1041"/>
      <c r="BH79" s="1042" t="s">
        <v>581</v>
      </c>
      <c r="BI79" s="1042"/>
      <c r="BJ79" s="68">
        <v>0</v>
      </c>
      <c r="BK79" s="8"/>
      <c r="BL79" s="720">
        <f>Prices!$D119</f>
        <v>0</v>
      </c>
      <c r="BM79" s="13">
        <f t="shared" si="567"/>
        <v>0</v>
      </c>
      <c r="BN79" s="13">
        <f t="shared" si="568"/>
        <v>0</v>
      </c>
      <c r="BO79" s="13">
        <f t="shared" si="569"/>
        <v>0</v>
      </c>
      <c r="BP79" s="151"/>
      <c r="BQ79" s="155"/>
      <c r="BR79" s="15"/>
      <c r="BS79" s="44" t="s">
        <v>77</v>
      </c>
      <c r="BT79" s="1041" t="str">
        <f>Prices!$A$119</f>
        <v xml:space="preserve">glazing  </v>
      </c>
      <c r="BU79" s="1041"/>
      <c r="BV79" s="1042" t="s">
        <v>581</v>
      </c>
      <c r="BW79" s="1042"/>
      <c r="BX79" s="68">
        <v>0</v>
      </c>
      <c r="BY79" s="8"/>
      <c r="BZ79" s="720">
        <f>Prices!$D119</f>
        <v>0</v>
      </c>
      <c r="CA79" s="13">
        <f t="shared" si="572"/>
        <v>0</v>
      </c>
      <c r="CB79" s="13">
        <f t="shared" si="573"/>
        <v>0</v>
      </c>
      <c r="CC79" s="13">
        <f t="shared" si="574"/>
        <v>0</v>
      </c>
      <c r="CD79" s="151"/>
      <c r="CE79" s="155"/>
      <c r="CF79" s="15"/>
      <c r="CG79" s="44" t="s">
        <v>77</v>
      </c>
      <c r="CH79" s="1041" t="str">
        <f>Prices!$A$119</f>
        <v xml:space="preserve">glazing  </v>
      </c>
      <c r="CI79" s="1041"/>
      <c r="CJ79" s="1042" t="s">
        <v>581</v>
      </c>
      <c r="CK79" s="1042"/>
      <c r="CL79" s="68">
        <v>0</v>
      </c>
      <c r="CM79" s="8"/>
      <c r="CN79" s="720">
        <f>Prices!$D119</f>
        <v>0</v>
      </c>
      <c r="CO79" s="13">
        <f t="shared" si="577"/>
        <v>0</v>
      </c>
      <c r="CP79" s="13">
        <f t="shared" si="578"/>
        <v>0</v>
      </c>
      <c r="CQ79" s="13">
        <f t="shared" si="579"/>
        <v>0</v>
      </c>
      <c r="CR79" s="151"/>
      <c r="CS79" s="155"/>
      <c r="CT79" s="15"/>
      <c r="CU79" s="44" t="s">
        <v>77</v>
      </c>
      <c r="CV79" s="1041" t="str">
        <f>Prices!$A$119</f>
        <v xml:space="preserve">glazing  </v>
      </c>
      <c r="CW79" s="1041"/>
      <c r="CX79" s="1042" t="s">
        <v>581</v>
      </c>
      <c r="CY79" s="1042"/>
      <c r="CZ79" s="68">
        <v>0</v>
      </c>
      <c r="DA79" s="8"/>
      <c r="DB79" s="720">
        <f>Prices!$D119</f>
        <v>0</v>
      </c>
      <c r="DC79" s="13">
        <f t="shared" si="582"/>
        <v>0</v>
      </c>
      <c r="DD79" s="13">
        <f t="shared" si="583"/>
        <v>0</v>
      </c>
      <c r="DE79" s="13">
        <f t="shared" si="584"/>
        <v>0</v>
      </c>
      <c r="DF79" s="151"/>
      <c r="DG79" s="155"/>
      <c r="DH79" s="15"/>
      <c r="DI79" s="44" t="s">
        <v>77</v>
      </c>
      <c r="DJ79" s="1041" t="str">
        <f>Prices!$A$119</f>
        <v xml:space="preserve">glazing  </v>
      </c>
      <c r="DK79" s="1041"/>
      <c r="DL79" s="1042" t="s">
        <v>581</v>
      </c>
      <c r="DM79" s="1042"/>
      <c r="DN79" s="68">
        <v>0</v>
      </c>
      <c r="DO79" s="8"/>
      <c r="DP79" s="720">
        <f>Prices!$D119</f>
        <v>0</v>
      </c>
      <c r="DQ79" s="13">
        <f t="shared" si="587"/>
        <v>0</v>
      </c>
      <c r="DR79" s="13">
        <f t="shared" si="588"/>
        <v>0</v>
      </c>
      <c r="DS79" s="13">
        <f t="shared" si="589"/>
        <v>0</v>
      </c>
      <c r="DT79" s="151"/>
      <c r="DU79" s="155"/>
      <c r="DV79" s="15"/>
      <c r="DW79" s="44" t="s">
        <v>77</v>
      </c>
      <c r="DX79" s="1041" t="str">
        <f>Prices!$A$119</f>
        <v xml:space="preserve">glazing  </v>
      </c>
      <c r="DY79" s="1041"/>
      <c r="DZ79" s="1042" t="s">
        <v>581</v>
      </c>
      <c r="EA79" s="1042"/>
      <c r="EB79" s="68">
        <v>0</v>
      </c>
      <c r="EC79" s="8"/>
      <c r="ED79" s="720">
        <f>Prices!$D119</f>
        <v>0</v>
      </c>
      <c r="EE79" s="13">
        <f t="shared" si="592"/>
        <v>0</v>
      </c>
      <c r="EF79" s="13">
        <f t="shared" si="593"/>
        <v>0</v>
      </c>
      <c r="EG79" s="13">
        <f t="shared" si="594"/>
        <v>0</v>
      </c>
      <c r="EH79" s="151"/>
      <c r="EI79" s="155"/>
      <c r="EJ79" s="15"/>
      <c r="EK79" s="45" t="s">
        <v>97</v>
      </c>
      <c r="EL79" s="93" t="s">
        <v>98</v>
      </c>
      <c r="EM79" s="744">
        <f>K104+Y104+AM104+BA104+BO104+CC104+CQ104+DE104+DS104+EG104</f>
        <v>0</v>
      </c>
      <c r="EN79" s="762"/>
      <c r="EO79" s="765" t="s">
        <v>45</v>
      </c>
      <c r="EP79" s="190">
        <f>F104*$C$2+T104*$Q$2+AH104*$AE$2+AV104*$AS$2+BJ104*$BG$2+BX104*$BU$2+CL104*$CI$2+CZ104*$CW$2+DN104*$DK$2+EB104*$DY$2</f>
        <v>0</v>
      </c>
      <c r="EQ79" s="33"/>
      <c r="ER79" s="116">
        <f t="shared" si="550"/>
        <v>0</v>
      </c>
      <c r="ES79" s="81">
        <f t="shared" si="551"/>
        <v>0</v>
      </c>
      <c r="ET79" s="280">
        <v>0</v>
      </c>
      <c r="EU79" s="9" t="s">
        <v>45</v>
      </c>
      <c r="EV79" s="583">
        <f t="shared" si="601"/>
        <v>0</v>
      </c>
      <c r="EW79" s="579">
        <f t="shared" si="86"/>
        <v>0</v>
      </c>
      <c r="EX79" s="582">
        <f t="shared" si="552"/>
        <v>0</v>
      </c>
      <c r="EY79" s="112"/>
      <c r="EZ79" s="573"/>
      <c r="FA79" s="55"/>
      <c r="FC79" s="44"/>
      <c r="FD79" s="11"/>
      <c r="FE79" s="126"/>
      <c r="FF79" s="126"/>
      <c r="FG79" s="436"/>
      <c r="FH79" s="9"/>
      <c r="FI79" s="123"/>
      <c r="FJ79" s="121"/>
      <c r="FK79" s="604"/>
      <c r="FL79" s="592"/>
      <c r="FM79" s="573"/>
      <c r="FN79" s="607"/>
      <c r="FO79" s="127"/>
      <c r="FP79" s="87"/>
      <c r="FQ79" s="522"/>
      <c r="FR79" s="61"/>
      <c r="FS79" s="567"/>
    </row>
    <row r="80" spans="1:175" x14ac:dyDescent="0.25">
      <c r="A80" s="44" t="s">
        <v>77</v>
      </c>
      <c r="B80" s="1041" t="str">
        <f>Prices!$A$120</f>
        <v xml:space="preserve">glazing  </v>
      </c>
      <c r="C80" s="1041"/>
      <c r="D80" s="1042" t="s">
        <v>582</v>
      </c>
      <c r="E80" s="1042"/>
      <c r="F80" s="68">
        <v>0</v>
      </c>
      <c r="G80" s="8"/>
      <c r="H80" s="720">
        <f>Prices!$D120</f>
        <v>0</v>
      </c>
      <c r="I80" s="13">
        <f t="shared" si="597"/>
        <v>0</v>
      </c>
      <c r="J80" s="13">
        <f t="shared" si="553"/>
        <v>0</v>
      </c>
      <c r="K80" s="13">
        <f t="shared" si="554"/>
        <v>0</v>
      </c>
      <c r="L80" s="151"/>
      <c r="M80" s="155"/>
      <c r="N80" s="15"/>
      <c r="O80" s="44" t="s">
        <v>77</v>
      </c>
      <c r="P80" s="1041" t="str">
        <f>Prices!$A$120</f>
        <v xml:space="preserve">glazing  </v>
      </c>
      <c r="Q80" s="1041"/>
      <c r="R80" s="1042" t="s">
        <v>582</v>
      </c>
      <c r="S80" s="1042"/>
      <c r="T80" s="68">
        <v>0</v>
      </c>
      <c r="U80" s="8"/>
      <c r="V80" s="720">
        <f>Prices!$D120</f>
        <v>0</v>
      </c>
      <c r="W80" s="13">
        <f t="shared" si="598"/>
        <v>0</v>
      </c>
      <c r="X80" s="13">
        <f t="shared" si="555"/>
        <v>0</v>
      </c>
      <c r="Y80" s="13">
        <f t="shared" si="556"/>
        <v>0</v>
      </c>
      <c r="Z80" s="151"/>
      <c r="AA80" s="155"/>
      <c r="AB80" s="15"/>
      <c r="AC80" s="44" t="s">
        <v>77</v>
      </c>
      <c r="AD80" s="1041" t="str">
        <f>Prices!$A$120</f>
        <v xml:space="preserve">glazing  </v>
      </c>
      <c r="AE80" s="1041"/>
      <c r="AF80" s="1042" t="s">
        <v>582</v>
      </c>
      <c r="AG80" s="1042"/>
      <c r="AH80" s="68">
        <v>0</v>
      </c>
      <c r="AI80" s="8"/>
      <c r="AJ80" s="720">
        <f>Prices!$D120</f>
        <v>0</v>
      </c>
      <c r="AK80" s="13">
        <f t="shared" si="557"/>
        <v>0</v>
      </c>
      <c r="AL80" s="13">
        <f t="shared" si="558"/>
        <v>0</v>
      </c>
      <c r="AM80" s="13">
        <f t="shared" si="559"/>
        <v>0</v>
      </c>
      <c r="AN80" s="151"/>
      <c r="AO80" s="155"/>
      <c r="AP80" s="15"/>
      <c r="AQ80" s="44" t="s">
        <v>77</v>
      </c>
      <c r="AR80" s="1041" t="str">
        <f>Prices!$A$120</f>
        <v xml:space="preserve">glazing  </v>
      </c>
      <c r="AS80" s="1041"/>
      <c r="AT80" s="1042" t="s">
        <v>582</v>
      </c>
      <c r="AU80" s="1042"/>
      <c r="AV80" s="68">
        <v>0</v>
      </c>
      <c r="AW80" s="8"/>
      <c r="AX80" s="720">
        <f>Prices!$D120</f>
        <v>0</v>
      </c>
      <c r="AY80" s="13">
        <f t="shared" si="562"/>
        <v>0</v>
      </c>
      <c r="AZ80" s="13">
        <f t="shared" si="563"/>
        <v>0</v>
      </c>
      <c r="BA80" s="13">
        <f t="shared" si="564"/>
        <v>0</v>
      </c>
      <c r="BB80" s="151"/>
      <c r="BC80" s="155"/>
      <c r="BD80" s="15"/>
      <c r="BE80" s="44" t="s">
        <v>77</v>
      </c>
      <c r="BF80" s="1041" t="str">
        <f>Prices!$A$120</f>
        <v xml:space="preserve">glazing  </v>
      </c>
      <c r="BG80" s="1041"/>
      <c r="BH80" s="1042" t="s">
        <v>582</v>
      </c>
      <c r="BI80" s="1042"/>
      <c r="BJ80" s="68">
        <v>0</v>
      </c>
      <c r="BK80" s="8"/>
      <c r="BL80" s="720">
        <f>Prices!$D120</f>
        <v>0</v>
      </c>
      <c r="BM80" s="13">
        <f t="shared" si="567"/>
        <v>0</v>
      </c>
      <c r="BN80" s="13">
        <f t="shared" si="568"/>
        <v>0</v>
      </c>
      <c r="BO80" s="13">
        <f t="shared" si="569"/>
        <v>0</v>
      </c>
      <c r="BP80" s="151"/>
      <c r="BQ80" s="155"/>
      <c r="BR80" s="15"/>
      <c r="BS80" s="44" t="s">
        <v>77</v>
      </c>
      <c r="BT80" s="1041" t="str">
        <f>Prices!$A$120</f>
        <v xml:space="preserve">glazing  </v>
      </c>
      <c r="BU80" s="1041"/>
      <c r="BV80" s="1042" t="s">
        <v>582</v>
      </c>
      <c r="BW80" s="1042"/>
      <c r="BX80" s="68">
        <v>0</v>
      </c>
      <c r="BY80" s="8"/>
      <c r="BZ80" s="720">
        <f>Prices!$D120</f>
        <v>0</v>
      </c>
      <c r="CA80" s="13">
        <f t="shared" si="572"/>
        <v>0</v>
      </c>
      <c r="CB80" s="13">
        <f t="shared" si="573"/>
        <v>0</v>
      </c>
      <c r="CC80" s="13">
        <f t="shared" si="574"/>
        <v>0</v>
      </c>
      <c r="CD80" s="151"/>
      <c r="CE80" s="155"/>
      <c r="CF80" s="15"/>
      <c r="CG80" s="44" t="s">
        <v>77</v>
      </c>
      <c r="CH80" s="1041" t="str">
        <f>Prices!$A$120</f>
        <v xml:space="preserve">glazing  </v>
      </c>
      <c r="CI80" s="1041"/>
      <c r="CJ80" s="1042" t="s">
        <v>582</v>
      </c>
      <c r="CK80" s="1042"/>
      <c r="CL80" s="68">
        <v>0</v>
      </c>
      <c r="CM80" s="8"/>
      <c r="CN80" s="720">
        <f>Prices!$D120</f>
        <v>0</v>
      </c>
      <c r="CO80" s="13">
        <f t="shared" si="577"/>
        <v>0</v>
      </c>
      <c r="CP80" s="13">
        <f t="shared" si="578"/>
        <v>0</v>
      </c>
      <c r="CQ80" s="13">
        <f t="shared" si="579"/>
        <v>0</v>
      </c>
      <c r="CR80" s="151"/>
      <c r="CS80" s="155"/>
      <c r="CT80" s="15"/>
      <c r="CU80" s="44" t="s">
        <v>77</v>
      </c>
      <c r="CV80" s="1041" t="str">
        <f>Prices!$A$120</f>
        <v xml:space="preserve">glazing  </v>
      </c>
      <c r="CW80" s="1041"/>
      <c r="CX80" s="1042" t="s">
        <v>582</v>
      </c>
      <c r="CY80" s="1042"/>
      <c r="CZ80" s="68">
        <v>0</v>
      </c>
      <c r="DA80" s="8"/>
      <c r="DB80" s="720">
        <f>Prices!$D120</f>
        <v>0</v>
      </c>
      <c r="DC80" s="13">
        <f t="shared" si="582"/>
        <v>0</v>
      </c>
      <c r="DD80" s="13">
        <f t="shared" si="583"/>
        <v>0</v>
      </c>
      <c r="DE80" s="13">
        <f t="shared" si="584"/>
        <v>0</v>
      </c>
      <c r="DF80" s="151"/>
      <c r="DG80" s="155"/>
      <c r="DH80" s="15"/>
      <c r="DI80" s="44" t="s">
        <v>77</v>
      </c>
      <c r="DJ80" s="1041" t="str">
        <f>Prices!$A$120</f>
        <v xml:space="preserve">glazing  </v>
      </c>
      <c r="DK80" s="1041"/>
      <c r="DL80" s="1042" t="s">
        <v>582</v>
      </c>
      <c r="DM80" s="1042"/>
      <c r="DN80" s="68">
        <v>0</v>
      </c>
      <c r="DO80" s="8"/>
      <c r="DP80" s="720">
        <f>Prices!$D120</f>
        <v>0</v>
      </c>
      <c r="DQ80" s="13">
        <f t="shared" si="587"/>
        <v>0</v>
      </c>
      <c r="DR80" s="13">
        <f t="shared" si="588"/>
        <v>0</v>
      </c>
      <c r="DS80" s="13">
        <f t="shared" si="589"/>
        <v>0</v>
      </c>
      <c r="DT80" s="151"/>
      <c r="DU80" s="155"/>
      <c r="DV80" s="15"/>
      <c r="DW80" s="44" t="s">
        <v>77</v>
      </c>
      <c r="DX80" s="1041" t="str">
        <f>Prices!$A$120</f>
        <v xml:space="preserve">glazing  </v>
      </c>
      <c r="DY80" s="1041"/>
      <c r="DZ80" s="1042" t="s">
        <v>582</v>
      </c>
      <c r="EA80" s="1042"/>
      <c r="EB80" s="68">
        <v>0</v>
      </c>
      <c r="EC80" s="8"/>
      <c r="ED80" s="720">
        <f>Prices!$D120</f>
        <v>0</v>
      </c>
      <c r="EE80" s="13">
        <f t="shared" si="592"/>
        <v>0</v>
      </c>
      <c r="EF80" s="13">
        <f t="shared" si="593"/>
        <v>0</v>
      </c>
      <c r="EG80" s="13">
        <f t="shared" si="594"/>
        <v>0</v>
      </c>
      <c r="EH80" s="151"/>
      <c r="EI80" s="155"/>
      <c r="EJ80" s="15"/>
      <c r="EK80" s="44"/>
      <c r="EL80" s="8"/>
      <c r="EM80" s="14"/>
      <c r="EN80" s="765"/>
      <c r="EO80" s="765"/>
      <c r="EP80" s="38"/>
      <c r="EQ80" s="765"/>
      <c r="ER80" s="121"/>
      <c r="ES80" s="111"/>
      <c r="ET80" s="128"/>
      <c r="EU80" s="9"/>
      <c r="EV80" s="583"/>
      <c r="EW80" s="579"/>
      <c r="EX80" s="582"/>
      <c r="EY80" s="112"/>
      <c r="EZ80" s="573"/>
      <c r="FA80" s="162"/>
      <c r="FC80" s="44" t="s">
        <v>105</v>
      </c>
      <c r="FD80" s="11" t="s">
        <v>57</v>
      </c>
      <c r="FE80" s="141">
        <v>0</v>
      </c>
      <c r="FF80" s="141">
        <v>0</v>
      </c>
      <c r="FG80" s="142">
        <v>0</v>
      </c>
      <c r="FH80" s="9" t="s">
        <v>63</v>
      </c>
      <c r="FI80" s="122">
        <f>FE80*FF80*FG80</f>
        <v>0</v>
      </c>
      <c r="FJ80" s="602">
        <v>0</v>
      </c>
      <c r="FK80" s="604">
        <f>FI80*FJ80</f>
        <v>0</v>
      </c>
      <c r="FL80" s="591">
        <f>FR136</f>
        <v>0</v>
      </c>
      <c r="FM80" s="544">
        <f>IF(FJ80=0,0,FL80/FJ80)</f>
        <v>0</v>
      </c>
      <c r="FN80" s="610">
        <f>SUM(FK80:FK81)+FL80</f>
        <v>0</v>
      </c>
      <c r="FO80" s="127">
        <f>IF(FO$4=0,0,FN80/$FO$4)</f>
        <v>0</v>
      </c>
      <c r="FP80" s="87" t="s">
        <v>105</v>
      </c>
      <c r="FQ80" s="522">
        <f>EX92+EY92</f>
        <v>0</v>
      </c>
      <c r="FR80" s="496">
        <f>FN80</f>
        <v>0</v>
      </c>
      <c r="FS80" s="567">
        <f>SUM(FQ80:FR80)</f>
        <v>0</v>
      </c>
    </row>
    <row r="81" spans="1:175" x14ac:dyDescent="0.25">
      <c r="A81" s="44" t="s">
        <v>77</v>
      </c>
      <c r="B81" s="1041" t="str">
        <f>Prices!$A$121</f>
        <v xml:space="preserve">glazing  </v>
      </c>
      <c r="C81" s="1041"/>
      <c r="D81" s="1042" t="s">
        <v>583</v>
      </c>
      <c r="E81" s="1042"/>
      <c r="F81" s="68">
        <v>0</v>
      </c>
      <c r="G81" s="8"/>
      <c r="H81" s="720">
        <f>Prices!$D121</f>
        <v>0</v>
      </c>
      <c r="I81" s="13">
        <f t="shared" si="597"/>
        <v>0</v>
      </c>
      <c r="J81" s="13">
        <f t="shared" si="553"/>
        <v>0</v>
      </c>
      <c r="K81" s="13">
        <f t="shared" si="554"/>
        <v>0</v>
      </c>
      <c r="L81" s="151"/>
      <c r="M81" s="155"/>
      <c r="N81" s="15"/>
      <c r="O81" s="44" t="s">
        <v>77</v>
      </c>
      <c r="P81" s="1041" t="str">
        <f>Prices!$A$121</f>
        <v xml:space="preserve">glazing  </v>
      </c>
      <c r="Q81" s="1041"/>
      <c r="R81" s="1042" t="s">
        <v>583</v>
      </c>
      <c r="S81" s="1042"/>
      <c r="T81" s="68">
        <v>0</v>
      </c>
      <c r="U81" s="8"/>
      <c r="V81" s="720">
        <f>Prices!$D121</f>
        <v>0</v>
      </c>
      <c r="W81" s="13">
        <f t="shared" si="598"/>
        <v>0</v>
      </c>
      <c r="X81" s="13">
        <f t="shared" si="555"/>
        <v>0</v>
      </c>
      <c r="Y81" s="13">
        <f t="shared" si="556"/>
        <v>0</v>
      </c>
      <c r="Z81" s="151"/>
      <c r="AA81" s="155"/>
      <c r="AB81" s="15"/>
      <c r="AC81" s="44" t="s">
        <v>77</v>
      </c>
      <c r="AD81" s="1041" t="str">
        <f>Prices!$A$121</f>
        <v xml:space="preserve">glazing  </v>
      </c>
      <c r="AE81" s="1041"/>
      <c r="AF81" s="1042" t="s">
        <v>583</v>
      </c>
      <c r="AG81" s="1042"/>
      <c r="AH81" s="68">
        <v>0</v>
      </c>
      <c r="AI81" s="8"/>
      <c r="AJ81" s="720">
        <f>Prices!$D121</f>
        <v>0</v>
      </c>
      <c r="AK81" s="13">
        <f t="shared" si="557"/>
        <v>0</v>
      </c>
      <c r="AL81" s="13">
        <f t="shared" si="558"/>
        <v>0</v>
      </c>
      <c r="AM81" s="13">
        <f t="shared" si="559"/>
        <v>0</v>
      </c>
      <c r="AN81" s="151"/>
      <c r="AO81" s="155"/>
      <c r="AP81" s="15"/>
      <c r="AQ81" s="44" t="s">
        <v>77</v>
      </c>
      <c r="AR81" s="1041" t="str">
        <f>Prices!$A$121</f>
        <v xml:space="preserve">glazing  </v>
      </c>
      <c r="AS81" s="1041"/>
      <c r="AT81" s="1042" t="s">
        <v>583</v>
      </c>
      <c r="AU81" s="1042"/>
      <c r="AV81" s="68">
        <v>0</v>
      </c>
      <c r="AW81" s="8"/>
      <c r="AX81" s="720">
        <f>Prices!$D121</f>
        <v>0</v>
      </c>
      <c r="AY81" s="13">
        <f t="shared" si="562"/>
        <v>0</v>
      </c>
      <c r="AZ81" s="13">
        <f t="shared" si="563"/>
        <v>0</v>
      </c>
      <c r="BA81" s="13">
        <f t="shared" si="564"/>
        <v>0</v>
      </c>
      <c r="BB81" s="151"/>
      <c r="BC81" s="155"/>
      <c r="BD81" s="15"/>
      <c r="BE81" s="44" t="s">
        <v>77</v>
      </c>
      <c r="BF81" s="1041" t="str">
        <f>Prices!$A$121</f>
        <v xml:space="preserve">glazing  </v>
      </c>
      <c r="BG81" s="1041"/>
      <c r="BH81" s="1042" t="s">
        <v>583</v>
      </c>
      <c r="BI81" s="1042"/>
      <c r="BJ81" s="68">
        <v>0</v>
      </c>
      <c r="BK81" s="8"/>
      <c r="BL81" s="720">
        <f>Prices!$D121</f>
        <v>0</v>
      </c>
      <c r="BM81" s="13">
        <f t="shared" si="567"/>
        <v>0</v>
      </c>
      <c r="BN81" s="13">
        <f t="shared" si="568"/>
        <v>0</v>
      </c>
      <c r="BO81" s="13">
        <f t="shared" si="569"/>
        <v>0</v>
      </c>
      <c r="BP81" s="151"/>
      <c r="BQ81" s="155"/>
      <c r="BR81" s="15"/>
      <c r="BS81" s="44" t="s">
        <v>77</v>
      </c>
      <c r="BT81" s="1041" t="str">
        <f>Prices!$A$121</f>
        <v xml:space="preserve">glazing  </v>
      </c>
      <c r="BU81" s="1041"/>
      <c r="BV81" s="1042" t="s">
        <v>583</v>
      </c>
      <c r="BW81" s="1042"/>
      <c r="BX81" s="68">
        <v>0</v>
      </c>
      <c r="BY81" s="8"/>
      <c r="BZ81" s="720">
        <f>Prices!$D121</f>
        <v>0</v>
      </c>
      <c r="CA81" s="13">
        <f t="shared" si="572"/>
        <v>0</v>
      </c>
      <c r="CB81" s="13">
        <f t="shared" si="573"/>
        <v>0</v>
      </c>
      <c r="CC81" s="13">
        <f t="shared" si="574"/>
        <v>0</v>
      </c>
      <c r="CD81" s="151"/>
      <c r="CE81" s="155"/>
      <c r="CF81" s="15"/>
      <c r="CG81" s="44" t="s">
        <v>77</v>
      </c>
      <c r="CH81" s="1041" t="str">
        <f>Prices!$A$121</f>
        <v xml:space="preserve">glazing  </v>
      </c>
      <c r="CI81" s="1041"/>
      <c r="CJ81" s="1042" t="s">
        <v>583</v>
      </c>
      <c r="CK81" s="1042"/>
      <c r="CL81" s="68">
        <v>0</v>
      </c>
      <c r="CM81" s="8"/>
      <c r="CN81" s="720">
        <f>Prices!$D121</f>
        <v>0</v>
      </c>
      <c r="CO81" s="13">
        <f t="shared" si="577"/>
        <v>0</v>
      </c>
      <c r="CP81" s="13">
        <f t="shared" si="578"/>
        <v>0</v>
      </c>
      <c r="CQ81" s="13">
        <f t="shared" si="579"/>
        <v>0</v>
      </c>
      <c r="CR81" s="151"/>
      <c r="CS81" s="155"/>
      <c r="CT81" s="15"/>
      <c r="CU81" s="44" t="s">
        <v>77</v>
      </c>
      <c r="CV81" s="1041" t="str">
        <f>Prices!$A$121</f>
        <v xml:space="preserve">glazing  </v>
      </c>
      <c r="CW81" s="1041"/>
      <c r="CX81" s="1042" t="s">
        <v>583</v>
      </c>
      <c r="CY81" s="1042"/>
      <c r="CZ81" s="68">
        <v>0</v>
      </c>
      <c r="DA81" s="8"/>
      <c r="DB81" s="720">
        <f>Prices!$D121</f>
        <v>0</v>
      </c>
      <c r="DC81" s="13">
        <f t="shared" si="582"/>
        <v>0</v>
      </c>
      <c r="DD81" s="13">
        <f t="shared" si="583"/>
        <v>0</v>
      </c>
      <c r="DE81" s="13">
        <f t="shared" si="584"/>
        <v>0</v>
      </c>
      <c r="DF81" s="151"/>
      <c r="DG81" s="155"/>
      <c r="DH81" s="15"/>
      <c r="DI81" s="44" t="s">
        <v>77</v>
      </c>
      <c r="DJ81" s="1041" t="str">
        <f>Prices!$A$121</f>
        <v xml:space="preserve">glazing  </v>
      </c>
      <c r="DK81" s="1041"/>
      <c r="DL81" s="1042" t="s">
        <v>583</v>
      </c>
      <c r="DM81" s="1042"/>
      <c r="DN81" s="68">
        <v>0</v>
      </c>
      <c r="DO81" s="8"/>
      <c r="DP81" s="720">
        <f>Prices!$D121</f>
        <v>0</v>
      </c>
      <c r="DQ81" s="13">
        <f t="shared" si="587"/>
        <v>0</v>
      </c>
      <c r="DR81" s="13">
        <f t="shared" si="588"/>
        <v>0</v>
      </c>
      <c r="DS81" s="13">
        <f t="shared" si="589"/>
        <v>0</v>
      </c>
      <c r="DT81" s="151"/>
      <c r="DU81" s="155"/>
      <c r="DV81" s="15"/>
      <c r="DW81" s="44" t="s">
        <v>77</v>
      </c>
      <c r="DX81" s="1041" t="str">
        <f>Prices!$A$121</f>
        <v xml:space="preserve">glazing  </v>
      </c>
      <c r="DY81" s="1041"/>
      <c r="DZ81" s="1042" t="s">
        <v>583</v>
      </c>
      <c r="EA81" s="1042"/>
      <c r="EB81" s="68">
        <v>0</v>
      </c>
      <c r="EC81" s="8"/>
      <c r="ED81" s="720">
        <f>Prices!$D121</f>
        <v>0</v>
      </c>
      <c r="EE81" s="13">
        <f t="shared" si="592"/>
        <v>0</v>
      </c>
      <c r="EF81" s="13">
        <f t="shared" si="593"/>
        <v>0</v>
      </c>
      <c r="EG81" s="13">
        <f t="shared" si="594"/>
        <v>0</v>
      </c>
      <c r="EH81" s="151"/>
      <c r="EI81" s="155"/>
      <c r="EJ81" s="15"/>
      <c r="EK81" s="44" t="s">
        <v>66</v>
      </c>
      <c r="EL81" s="11" t="s">
        <v>48</v>
      </c>
      <c r="EM81" s="744">
        <f>L106+Z106+AN106+BB106+BP106+CD106+CR106+DF106+DT106+EH106</f>
        <v>0</v>
      </c>
      <c r="EN81" s="14"/>
      <c r="EP81" s="765" t="s">
        <v>109</v>
      </c>
      <c r="EQ81" s="190">
        <f>M106+AA106+AO106+BC106+BQ106+CE106+CS106+DG106+DU106+EI106</f>
        <v>0</v>
      </c>
      <c r="ER81" s="116">
        <f>IF(ER$4=0,0,EM81/ER$4)</f>
        <v>0</v>
      </c>
      <c r="ES81" s="81">
        <f>ER81*ET81+ER81</f>
        <v>0</v>
      </c>
      <c r="ET81" s="280">
        <v>0</v>
      </c>
      <c r="EU81" s="9" t="s">
        <v>109</v>
      </c>
      <c r="EV81" s="583">
        <f>IF(ER$4=0,0,EQ81/$ER$4*$EX$4)</f>
        <v>0</v>
      </c>
      <c r="EW81" s="579">
        <f t="shared" ref="EW81:EW92" si="602">IF(EV81=0,0,EX81/EV81)</f>
        <v>0</v>
      </c>
      <c r="EX81" s="582">
        <f t="shared" si="552"/>
        <v>0</v>
      </c>
      <c r="EY81" s="112"/>
      <c r="EZ81" s="573"/>
      <c r="FA81" s="55"/>
      <c r="FC81" s="44" t="s">
        <v>105</v>
      </c>
      <c r="FD81" s="11" t="s">
        <v>57</v>
      </c>
      <c r="FE81" s="141">
        <v>0</v>
      </c>
      <c r="FF81" s="141">
        <v>0</v>
      </c>
      <c r="FG81" s="142">
        <v>0</v>
      </c>
      <c r="FH81" s="9" t="s">
        <v>63</v>
      </c>
      <c r="FI81" s="122">
        <f>FE81*FF81*FG81</f>
        <v>0</v>
      </c>
      <c r="FJ81" s="602">
        <v>0</v>
      </c>
      <c r="FK81" s="604">
        <f>FI81*FJ81</f>
        <v>0</v>
      </c>
      <c r="FL81" s="592"/>
      <c r="FM81" s="573"/>
      <c r="FN81" s="607"/>
      <c r="FO81" s="127"/>
      <c r="FP81" s="87"/>
      <c r="FQ81" s="522"/>
      <c r="FR81" s="61"/>
      <c r="FS81" s="567"/>
    </row>
    <row r="82" spans="1:175" ht="13" thickBot="1" x14ac:dyDescent="0.3">
      <c r="A82" s="44" t="s">
        <v>77</v>
      </c>
      <c r="B82" s="1041" t="str">
        <f>Prices!$A$122</f>
        <v xml:space="preserve">glazing  </v>
      </c>
      <c r="C82" s="1041"/>
      <c r="D82" s="1042" t="s">
        <v>584</v>
      </c>
      <c r="E82" s="1042"/>
      <c r="F82" s="68">
        <v>0</v>
      </c>
      <c r="G82" s="8"/>
      <c r="H82" s="721">
        <f>Prices!$D122</f>
        <v>0</v>
      </c>
      <c r="I82" s="13">
        <f t="shared" si="597"/>
        <v>0</v>
      </c>
      <c r="J82" s="13">
        <f t="shared" si="553"/>
        <v>0</v>
      </c>
      <c r="K82" s="13">
        <f t="shared" si="554"/>
        <v>0</v>
      </c>
      <c r="L82" s="151"/>
      <c r="M82" s="155"/>
      <c r="N82" s="10"/>
      <c r="O82" s="44" t="s">
        <v>77</v>
      </c>
      <c r="P82" s="1041" t="str">
        <f>Prices!$A$122</f>
        <v xml:space="preserve">glazing  </v>
      </c>
      <c r="Q82" s="1041"/>
      <c r="R82" s="1042" t="s">
        <v>584</v>
      </c>
      <c r="S82" s="1042"/>
      <c r="T82" s="68">
        <v>0</v>
      </c>
      <c r="U82" s="8"/>
      <c r="V82" s="721">
        <f>Prices!$D122</f>
        <v>0</v>
      </c>
      <c r="W82" s="13">
        <f t="shared" si="598"/>
        <v>0</v>
      </c>
      <c r="X82" s="13">
        <f t="shared" si="555"/>
        <v>0</v>
      </c>
      <c r="Y82" s="13">
        <f t="shared" si="556"/>
        <v>0</v>
      </c>
      <c r="Z82" s="151"/>
      <c r="AA82" s="155"/>
      <c r="AB82" s="10"/>
      <c r="AC82" s="44" t="s">
        <v>77</v>
      </c>
      <c r="AD82" s="1041" t="str">
        <f>Prices!$A$122</f>
        <v xml:space="preserve">glazing  </v>
      </c>
      <c r="AE82" s="1041"/>
      <c r="AF82" s="1042" t="s">
        <v>584</v>
      </c>
      <c r="AG82" s="1042"/>
      <c r="AH82" s="68">
        <v>0</v>
      </c>
      <c r="AI82" s="8"/>
      <c r="AJ82" s="721">
        <f>Prices!$D122</f>
        <v>0</v>
      </c>
      <c r="AK82" s="13">
        <f t="shared" si="557"/>
        <v>0</v>
      </c>
      <c r="AL82" s="13">
        <f t="shared" si="558"/>
        <v>0</v>
      </c>
      <c r="AM82" s="13">
        <f t="shared" si="559"/>
        <v>0</v>
      </c>
      <c r="AN82" s="151"/>
      <c r="AO82" s="155"/>
      <c r="AP82" s="10"/>
      <c r="AQ82" s="44" t="s">
        <v>77</v>
      </c>
      <c r="AR82" s="1041" t="str">
        <f>Prices!$A$122</f>
        <v xml:space="preserve">glazing  </v>
      </c>
      <c r="AS82" s="1041"/>
      <c r="AT82" s="1042" t="s">
        <v>584</v>
      </c>
      <c r="AU82" s="1042"/>
      <c r="AV82" s="68">
        <v>0</v>
      </c>
      <c r="AW82" s="8"/>
      <c r="AX82" s="721">
        <f>Prices!$D122</f>
        <v>0</v>
      </c>
      <c r="AY82" s="13">
        <f t="shared" si="562"/>
        <v>0</v>
      </c>
      <c r="AZ82" s="13">
        <f t="shared" si="563"/>
        <v>0</v>
      </c>
      <c r="BA82" s="13">
        <f t="shared" si="564"/>
        <v>0</v>
      </c>
      <c r="BB82" s="151"/>
      <c r="BC82" s="155"/>
      <c r="BD82" s="10"/>
      <c r="BE82" s="44" t="s">
        <v>77</v>
      </c>
      <c r="BF82" s="1041" t="str">
        <f>Prices!$A$122</f>
        <v xml:space="preserve">glazing  </v>
      </c>
      <c r="BG82" s="1041"/>
      <c r="BH82" s="1042" t="s">
        <v>584</v>
      </c>
      <c r="BI82" s="1042"/>
      <c r="BJ82" s="68">
        <v>0</v>
      </c>
      <c r="BK82" s="8"/>
      <c r="BL82" s="721">
        <f>Prices!$D122</f>
        <v>0</v>
      </c>
      <c r="BM82" s="13">
        <f t="shared" si="567"/>
        <v>0</v>
      </c>
      <c r="BN82" s="13">
        <f t="shared" si="568"/>
        <v>0</v>
      </c>
      <c r="BO82" s="13">
        <f t="shared" si="569"/>
        <v>0</v>
      </c>
      <c r="BP82" s="151"/>
      <c r="BQ82" s="155"/>
      <c r="BR82" s="10"/>
      <c r="BS82" s="44" t="s">
        <v>77</v>
      </c>
      <c r="BT82" s="1041" t="str">
        <f>Prices!$A$122</f>
        <v xml:space="preserve">glazing  </v>
      </c>
      <c r="BU82" s="1041"/>
      <c r="BV82" s="1042" t="s">
        <v>584</v>
      </c>
      <c r="BW82" s="1042"/>
      <c r="BX82" s="68">
        <v>0</v>
      </c>
      <c r="BY82" s="8"/>
      <c r="BZ82" s="721">
        <f>Prices!$D122</f>
        <v>0</v>
      </c>
      <c r="CA82" s="13">
        <f t="shared" si="572"/>
        <v>0</v>
      </c>
      <c r="CB82" s="13">
        <f t="shared" si="573"/>
        <v>0</v>
      </c>
      <c r="CC82" s="13">
        <f t="shared" si="574"/>
        <v>0</v>
      </c>
      <c r="CD82" s="151"/>
      <c r="CE82" s="155"/>
      <c r="CF82" s="10"/>
      <c r="CG82" s="44" t="s">
        <v>77</v>
      </c>
      <c r="CH82" s="1041" t="str">
        <f>Prices!$A$122</f>
        <v xml:space="preserve">glazing  </v>
      </c>
      <c r="CI82" s="1041"/>
      <c r="CJ82" s="1042" t="s">
        <v>584</v>
      </c>
      <c r="CK82" s="1042"/>
      <c r="CL82" s="68">
        <v>0</v>
      </c>
      <c r="CM82" s="8"/>
      <c r="CN82" s="721">
        <f>Prices!$D122</f>
        <v>0</v>
      </c>
      <c r="CO82" s="13">
        <f t="shared" si="577"/>
        <v>0</v>
      </c>
      <c r="CP82" s="13">
        <f t="shared" si="578"/>
        <v>0</v>
      </c>
      <c r="CQ82" s="13">
        <f t="shared" si="579"/>
        <v>0</v>
      </c>
      <c r="CR82" s="151"/>
      <c r="CS82" s="155"/>
      <c r="CT82" s="10"/>
      <c r="CU82" s="44" t="s">
        <v>77</v>
      </c>
      <c r="CV82" s="1041" t="str">
        <f>Prices!$A$122</f>
        <v xml:space="preserve">glazing  </v>
      </c>
      <c r="CW82" s="1041"/>
      <c r="CX82" s="1042" t="s">
        <v>584</v>
      </c>
      <c r="CY82" s="1042"/>
      <c r="CZ82" s="68">
        <v>0</v>
      </c>
      <c r="DA82" s="8"/>
      <c r="DB82" s="721">
        <f>Prices!$D122</f>
        <v>0</v>
      </c>
      <c r="DC82" s="13">
        <f t="shared" si="582"/>
        <v>0</v>
      </c>
      <c r="DD82" s="13">
        <f t="shared" si="583"/>
        <v>0</v>
      </c>
      <c r="DE82" s="13">
        <f t="shared" si="584"/>
        <v>0</v>
      </c>
      <c r="DF82" s="151"/>
      <c r="DG82" s="155"/>
      <c r="DH82" s="10"/>
      <c r="DI82" s="44" t="s">
        <v>77</v>
      </c>
      <c r="DJ82" s="1041" t="str">
        <f>Prices!$A$122</f>
        <v xml:space="preserve">glazing  </v>
      </c>
      <c r="DK82" s="1041"/>
      <c r="DL82" s="1042" t="s">
        <v>584</v>
      </c>
      <c r="DM82" s="1042"/>
      <c r="DN82" s="68">
        <v>0</v>
      </c>
      <c r="DO82" s="8"/>
      <c r="DP82" s="721">
        <f>Prices!$D122</f>
        <v>0</v>
      </c>
      <c r="DQ82" s="13">
        <f t="shared" si="587"/>
        <v>0</v>
      </c>
      <c r="DR82" s="13">
        <f t="shared" si="588"/>
        <v>0</v>
      </c>
      <c r="DS82" s="13">
        <f t="shared" si="589"/>
        <v>0</v>
      </c>
      <c r="DT82" s="151"/>
      <c r="DU82" s="155"/>
      <c r="DV82" s="10"/>
      <c r="DW82" s="44" t="s">
        <v>77</v>
      </c>
      <c r="DX82" s="1041" t="str">
        <f>Prices!$A$122</f>
        <v xml:space="preserve">glazing  </v>
      </c>
      <c r="DY82" s="1041"/>
      <c r="DZ82" s="1042" t="s">
        <v>584</v>
      </c>
      <c r="EA82" s="1042"/>
      <c r="EB82" s="68">
        <v>0</v>
      </c>
      <c r="EC82" s="8"/>
      <c r="ED82" s="721">
        <f>Prices!$D122</f>
        <v>0</v>
      </c>
      <c r="EE82" s="13">
        <f t="shared" si="592"/>
        <v>0</v>
      </c>
      <c r="EF82" s="13">
        <f t="shared" si="593"/>
        <v>0</v>
      </c>
      <c r="EG82" s="13">
        <f t="shared" si="594"/>
        <v>0</v>
      </c>
      <c r="EH82" s="151"/>
      <c r="EI82" s="155"/>
      <c r="EJ82" s="10"/>
      <c r="EK82" s="44" t="s">
        <v>67</v>
      </c>
      <c r="EL82" s="11" t="s">
        <v>144</v>
      </c>
      <c r="EM82" s="744">
        <f>L108+Z108+AN108+BB108+BP108+CD108+CR108+DF108+DT108+EH108</f>
        <v>0</v>
      </c>
      <c r="EN82" s="14"/>
      <c r="EP82" s="765" t="s">
        <v>109</v>
      </c>
      <c r="EQ82" s="190">
        <f>M108+AA108+AO108+BC108+BQ108+CE108+CS108+DG108+DU108+EI108</f>
        <v>0</v>
      </c>
      <c r="ER82" s="116">
        <f t="shared" ref="ER82" si="603">IF(ER$4=0,0,EM82/ER$4)</f>
        <v>0</v>
      </c>
      <c r="ES82" s="81">
        <f>ER82*ET82+ER82</f>
        <v>0</v>
      </c>
      <c r="ET82" s="280">
        <v>0</v>
      </c>
      <c r="EU82" s="9" t="s">
        <v>109</v>
      </c>
      <c r="EV82" s="583">
        <f t="shared" ref="EV82:EV83" si="604">IF(ER$4=0,0,EQ82/$ER$4*$EX$4)</f>
        <v>0</v>
      </c>
      <c r="EW82" s="579">
        <f t="shared" si="602"/>
        <v>0</v>
      </c>
      <c r="EX82" s="582">
        <f t="shared" si="552"/>
        <v>0</v>
      </c>
      <c r="EY82" s="112"/>
      <c r="EZ82" s="573"/>
      <c r="FA82" s="55"/>
      <c r="FC82" s="44"/>
      <c r="FD82" s="11"/>
      <c r="FE82" s="17"/>
      <c r="FF82" s="17"/>
      <c r="FG82" s="18"/>
      <c r="FH82" s="17"/>
      <c r="FI82" s="765"/>
      <c r="FJ82" s="765"/>
      <c r="FK82" s="606"/>
      <c r="FL82" s="592"/>
      <c r="FM82" s="573"/>
      <c r="FN82" s="607"/>
      <c r="FO82" s="127"/>
      <c r="FP82" s="87"/>
      <c r="FQ82" s="522"/>
      <c r="FR82" s="61"/>
      <c r="FS82" s="567"/>
    </row>
    <row r="83" spans="1:175" ht="13" thickBot="1" x14ac:dyDescent="0.3">
      <c r="A83" s="45"/>
      <c r="B83" s="93"/>
      <c r="C83" s="6" t="s">
        <v>37</v>
      </c>
      <c r="D83" s="942" t="s">
        <v>20</v>
      </c>
      <c r="E83" s="942" t="s">
        <v>20</v>
      </c>
      <c r="F83" s="18" t="s">
        <v>45</v>
      </c>
      <c r="G83" s="6" t="s">
        <v>109</v>
      </c>
      <c r="H83" s="286" t="s">
        <v>36</v>
      </c>
      <c r="I83" s="13"/>
      <c r="J83" s="13"/>
      <c r="K83" s="13"/>
      <c r="L83" s="1044" t="s">
        <v>276</v>
      </c>
      <c r="M83" s="1045"/>
      <c r="N83" s="10"/>
      <c r="O83" s="45"/>
      <c r="P83" s="93"/>
      <c r="Q83" s="6" t="s">
        <v>37</v>
      </c>
      <c r="R83" s="942" t="s">
        <v>20</v>
      </c>
      <c r="S83" s="942" t="s">
        <v>20</v>
      </c>
      <c r="T83" s="18" t="s">
        <v>45</v>
      </c>
      <c r="U83" s="6" t="s">
        <v>109</v>
      </c>
      <c r="V83" s="286" t="s">
        <v>36</v>
      </c>
      <c r="W83" s="13"/>
      <c r="X83" s="13"/>
      <c r="Y83" s="13"/>
      <c r="Z83" s="1044" t="s">
        <v>276</v>
      </c>
      <c r="AA83" s="1045"/>
      <c r="AB83" s="10"/>
      <c r="AC83" s="45"/>
      <c r="AD83" s="93"/>
      <c r="AE83" s="6" t="s">
        <v>37</v>
      </c>
      <c r="AF83" s="942" t="s">
        <v>20</v>
      </c>
      <c r="AG83" s="942" t="s">
        <v>20</v>
      </c>
      <c r="AH83" s="18" t="s">
        <v>45</v>
      </c>
      <c r="AI83" s="6" t="s">
        <v>109</v>
      </c>
      <c r="AJ83" s="286" t="s">
        <v>36</v>
      </c>
      <c r="AK83" s="13"/>
      <c r="AL83" s="13"/>
      <c r="AM83" s="13"/>
      <c r="AN83" s="1044" t="s">
        <v>276</v>
      </c>
      <c r="AO83" s="1045"/>
      <c r="AP83" s="10"/>
      <c r="AQ83" s="45"/>
      <c r="AR83" s="93"/>
      <c r="AS83" s="6" t="s">
        <v>37</v>
      </c>
      <c r="AT83" s="942" t="s">
        <v>20</v>
      </c>
      <c r="AU83" s="942" t="s">
        <v>20</v>
      </c>
      <c r="AV83" s="18" t="s">
        <v>45</v>
      </c>
      <c r="AW83" s="6" t="s">
        <v>109</v>
      </c>
      <c r="AX83" s="286" t="s">
        <v>36</v>
      </c>
      <c r="AY83" s="13"/>
      <c r="AZ83" s="13"/>
      <c r="BA83" s="13"/>
      <c r="BB83" s="1044" t="s">
        <v>276</v>
      </c>
      <c r="BC83" s="1045"/>
      <c r="BD83" s="10"/>
      <c r="BE83" s="45"/>
      <c r="BF83" s="93"/>
      <c r="BG83" s="6" t="s">
        <v>37</v>
      </c>
      <c r="BH83" s="942" t="s">
        <v>20</v>
      </c>
      <c r="BI83" s="942" t="s">
        <v>20</v>
      </c>
      <c r="BJ83" s="18" t="s">
        <v>45</v>
      </c>
      <c r="BK83" s="6" t="s">
        <v>109</v>
      </c>
      <c r="BL83" s="286" t="s">
        <v>36</v>
      </c>
      <c r="BM83" s="13"/>
      <c r="BN83" s="13"/>
      <c r="BO83" s="13"/>
      <c r="BP83" s="1044" t="s">
        <v>276</v>
      </c>
      <c r="BQ83" s="1045"/>
      <c r="BR83" s="10"/>
      <c r="BS83" s="45"/>
      <c r="BT83" s="93"/>
      <c r="BU83" s="6" t="s">
        <v>37</v>
      </c>
      <c r="BV83" s="942" t="s">
        <v>20</v>
      </c>
      <c r="BW83" s="942" t="s">
        <v>20</v>
      </c>
      <c r="BX83" s="18" t="s">
        <v>45</v>
      </c>
      <c r="BY83" s="6" t="s">
        <v>109</v>
      </c>
      <c r="BZ83" s="286" t="s">
        <v>36</v>
      </c>
      <c r="CA83" s="13"/>
      <c r="CB83" s="13"/>
      <c r="CC83" s="13"/>
      <c r="CD83" s="1044" t="s">
        <v>276</v>
      </c>
      <c r="CE83" s="1045"/>
      <c r="CF83" s="10"/>
      <c r="CG83" s="45"/>
      <c r="CH83" s="93"/>
      <c r="CI83" s="6" t="s">
        <v>37</v>
      </c>
      <c r="CJ83" s="942" t="s">
        <v>20</v>
      </c>
      <c r="CK83" s="942" t="s">
        <v>20</v>
      </c>
      <c r="CL83" s="18" t="s">
        <v>45</v>
      </c>
      <c r="CM83" s="6" t="s">
        <v>109</v>
      </c>
      <c r="CN83" s="286" t="s">
        <v>36</v>
      </c>
      <c r="CO83" s="13"/>
      <c r="CP83" s="13"/>
      <c r="CQ83" s="13"/>
      <c r="CR83" s="1044" t="s">
        <v>276</v>
      </c>
      <c r="CS83" s="1045"/>
      <c r="CT83" s="10"/>
      <c r="CU83" s="45"/>
      <c r="CV83" s="93"/>
      <c r="CW83" s="6" t="s">
        <v>37</v>
      </c>
      <c r="CX83" s="942" t="s">
        <v>20</v>
      </c>
      <c r="CY83" s="942" t="s">
        <v>20</v>
      </c>
      <c r="CZ83" s="18" t="s">
        <v>45</v>
      </c>
      <c r="DA83" s="6" t="s">
        <v>109</v>
      </c>
      <c r="DB83" s="286" t="s">
        <v>36</v>
      </c>
      <c r="DC83" s="13"/>
      <c r="DD83" s="13"/>
      <c r="DE83" s="13"/>
      <c r="DF83" s="1044" t="s">
        <v>276</v>
      </c>
      <c r="DG83" s="1045"/>
      <c r="DH83" s="10"/>
      <c r="DI83" s="45"/>
      <c r="DJ83" s="93"/>
      <c r="DK83" s="6" t="s">
        <v>37</v>
      </c>
      <c r="DL83" s="942" t="s">
        <v>20</v>
      </c>
      <c r="DM83" s="942" t="s">
        <v>20</v>
      </c>
      <c r="DN83" s="18" t="s">
        <v>45</v>
      </c>
      <c r="DO83" s="6" t="s">
        <v>109</v>
      </c>
      <c r="DP83" s="286" t="s">
        <v>36</v>
      </c>
      <c r="DQ83" s="13"/>
      <c r="DR83" s="13"/>
      <c r="DS83" s="13"/>
      <c r="DT83" s="1044" t="s">
        <v>276</v>
      </c>
      <c r="DU83" s="1045"/>
      <c r="DV83" s="10"/>
      <c r="DW83" s="45"/>
      <c r="DX83" s="93"/>
      <c r="DY83" s="6" t="s">
        <v>37</v>
      </c>
      <c r="DZ83" s="942" t="s">
        <v>20</v>
      </c>
      <c r="EA83" s="942" t="s">
        <v>20</v>
      </c>
      <c r="EB83" s="18" t="s">
        <v>45</v>
      </c>
      <c r="EC83" s="6" t="s">
        <v>109</v>
      </c>
      <c r="ED83" s="286" t="s">
        <v>36</v>
      </c>
      <c r="EE83" s="13"/>
      <c r="EF83" s="13"/>
      <c r="EG83" s="13"/>
      <c r="EH83" s="1044" t="s">
        <v>276</v>
      </c>
      <c r="EI83" s="1045"/>
      <c r="EJ83" s="10"/>
      <c r="EK83" s="44" t="s">
        <v>68</v>
      </c>
      <c r="EL83" s="11" t="s">
        <v>145</v>
      </c>
      <c r="EM83" s="744">
        <f>L110+Z110+AN110+BB110+BP110+CD110+CR110+DF110+DT110+EH110</f>
        <v>0</v>
      </c>
      <c r="EN83" s="14"/>
      <c r="EP83" s="765" t="s">
        <v>109</v>
      </c>
      <c r="EQ83" s="190">
        <f>M110+AA110+AO110+BC110+BQ110+CE110+CS110+DG110+DU110+EI110</f>
        <v>0</v>
      </c>
      <c r="ER83" s="116">
        <f>IF(ER$4=0,0,EM83/ER$4)</f>
        <v>0</v>
      </c>
      <c r="ES83" s="81">
        <f>ER83*ET83+ER83</f>
        <v>0</v>
      </c>
      <c r="ET83" s="280">
        <v>0</v>
      </c>
      <c r="EU83" s="9" t="s">
        <v>109</v>
      </c>
      <c r="EV83" s="583">
        <f t="shared" si="604"/>
        <v>0</v>
      </c>
      <c r="EW83" s="579">
        <f t="shared" si="602"/>
        <v>0</v>
      </c>
      <c r="EX83" s="582">
        <f t="shared" si="552"/>
        <v>0</v>
      </c>
      <c r="EY83" s="112"/>
      <c r="EZ83" s="573"/>
      <c r="FA83" s="55"/>
      <c r="FC83" s="44"/>
      <c r="FD83" s="61"/>
      <c r="FE83" s="61"/>
      <c r="FF83" s="61"/>
      <c r="FG83" s="61"/>
      <c r="FH83" s="61"/>
      <c r="FI83" s="61"/>
      <c r="FJ83" s="61"/>
      <c r="FK83" s="607"/>
      <c r="FL83" s="590"/>
      <c r="FM83" s="569"/>
      <c r="FN83" s="606"/>
      <c r="FO83" s="127"/>
      <c r="FP83" s="522"/>
      <c r="FQ83" s="599"/>
      <c r="FR83" s="61"/>
      <c r="FS83" s="567"/>
    </row>
    <row r="84" spans="1:175" ht="13" thickTop="1" x14ac:dyDescent="0.25">
      <c r="A84" s="44" t="s">
        <v>90</v>
      </c>
      <c r="B84" s="95" t="s">
        <v>111</v>
      </c>
      <c r="C84" s="68">
        <v>0</v>
      </c>
      <c r="D84" s="74">
        <v>0</v>
      </c>
      <c r="E84" s="74">
        <v>0</v>
      </c>
      <c r="F84" s="129">
        <f>D84*E84</f>
        <v>0</v>
      </c>
      <c r="G84" s="722">
        <f>C84*F84*2.7</f>
        <v>0</v>
      </c>
      <c r="H84" s="821"/>
      <c r="I84" s="13">
        <f>(G84*H84)</f>
        <v>0</v>
      </c>
      <c r="J84" s="13">
        <f>IF(E$113=0,0,I84/E$113)</f>
        <v>0</v>
      </c>
      <c r="K84" s="13">
        <f t="shared" ref="K84:K93" si="605">(J84*G$2)</f>
        <v>0</v>
      </c>
      <c r="L84" s="217">
        <f>SUM(K84:K86)</f>
        <v>0</v>
      </c>
      <c r="M84" s="218">
        <f>SUM(F84:F85)*C$2</f>
        <v>0</v>
      </c>
      <c r="N84" s="10"/>
      <c r="O84" s="44" t="s">
        <v>90</v>
      </c>
      <c r="P84" s="95" t="s">
        <v>111</v>
      </c>
      <c r="Q84" s="68">
        <v>0</v>
      </c>
      <c r="R84" s="74">
        <v>0</v>
      </c>
      <c r="S84" s="74">
        <v>0</v>
      </c>
      <c r="T84" s="129">
        <f>R84*S84</f>
        <v>0</v>
      </c>
      <c r="U84" s="722">
        <f>Q84*T84*2.7</f>
        <v>0</v>
      </c>
      <c r="V84" s="821"/>
      <c r="W84" s="13">
        <f>(U84*V84)</f>
        <v>0</v>
      </c>
      <c r="X84" s="13">
        <f>IF(S$113=0,0,W84/S$113)</f>
        <v>0</v>
      </c>
      <c r="Y84" s="13">
        <f t="shared" ref="Y84:Y93" si="606">(X84*U$2)</f>
        <v>0</v>
      </c>
      <c r="Z84" s="217">
        <f>SUM(Y84:Y86)</f>
        <v>0</v>
      </c>
      <c r="AA84" s="218">
        <f>SUM(T84:T85)*Q$2</f>
        <v>0</v>
      </c>
      <c r="AB84" s="10"/>
      <c r="AC84" s="44" t="s">
        <v>90</v>
      </c>
      <c r="AD84" s="95" t="s">
        <v>111</v>
      </c>
      <c r="AE84" s="68">
        <v>0</v>
      </c>
      <c r="AF84" s="74">
        <v>0</v>
      </c>
      <c r="AG84" s="74">
        <v>0</v>
      </c>
      <c r="AH84" s="129">
        <f t="shared" ref="AH84:AH85" si="607">AF84*AG84</f>
        <v>0</v>
      </c>
      <c r="AI84" s="722">
        <f t="shared" ref="AI84:AI85" si="608">AE84*AH84*2.7</f>
        <v>0</v>
      </c>
      <c r="AJ84" s="821"/>
      <c r="AK84" s="13">
        <f t="shared" ref="AK84:AK85" si="609">(AI84*AJ84)</f>
        <v>0</v>
      </c>
      <c r="AL84" s="13">
        <f t="shared" ref="AL84:AL93" si="610">IF(AG$113=0,0,AK84/AG$113)</f>
        <v>0</v>
      </c>
      <c r="AM84" s="13">
        <f t="shared" ref="AM84:AM93" si="611">(AL84*AI$2)</f>
        <v>0</v>
      </c>
      <c r="AN84" s="217">
        <f t="shared" ref="AN84" si="612">SUM(AM84:AM86)</f>
        <v>0</v>
      </c>
      <c r="AO84" s="218">
        <f t="shared" ref="AO84" si="613">SUM(AH84:AH85)*AE$2</f>
        <v>0</v>
      </c>
      <c r="AP84" s="10"/>
      <c r="AQ84" s="44" t="s">
        <v>90</v>
      </c>
      <c r="AR84" s="95" t="s">
        <v>111</v>
      </c>
      <c r="AS84" s="68">
        <v>0</v>
      </c>
      <c r="AT84" s="74">
        <v>0</v>
      </c>
      <c r="AU84" s="74">
        <v>0</v>
      </c>
      <c r="AV84" s="129">
        <f t="shared" ref="AV84:AV85" si="614">AT84*AU84</f>
        <v>0</v>
      </c>
      <c r="AW84" s="722">
        <f t="shared" ref="AW84:AW85" si="615">AS84*AV84*2.7</f>
        <v>0</v>
      </c>
      <c r="AX84" s="821"/>
      <c r="AY84" s="13">
        <f t="shared" ref="AY84:AY85" si="616">(AW84*AX84)</f>
        <v>0</v>
      </c>
      <c r="AZ84" s="13">
        <f t="shared" ref="AZ84:AZ93" si="617">IF(AU$113=0,0,AY84/AU$113)</f>
        <v>0</v>
      </c>
      <c r="BA84" s="13">
        <f t="shared" ref="BA84:BA93" si="618">(AZ84*AW$2)</f>
        <v>0</v>
      </c>
      <c r="BB84" s="217">
        <f t="shared" ref="BB84" si="619">SUM(BA84:BA86)</f>
        <v>0</v>
      </c>
      <c r="BC84" s="218">
        <f t="shared" ref="BC84" si="620">SUM(AV84:AV85)*AS$2</f>
        <v>0</v>
      </c>
      <c r="BD84" s="10"/>
      <c r="BE84" s="44" t="s">
        <v>90</v>
      </c>
      <c r="BF84" s="95" t="s">
        <v>111</v>
      </c>
      <c r="BG84" s="68">
        <v>0</v>
      </c>
      <c r="BH84" s="74">
        <v>0</v>
      </c>
      <c r="BI84" s="74">
        <v>0</v>
      </c>
      <c r="BJ84" s="129">
        <f t="shared" ref="BJ84:BJ85" si="621">BH84*BI84</f>
        <v>0</v>
      </c>
      <c r="BK84" s="722">
        <f t="shared" ref="BK84:BK85" si="622">BG84*BJ84*2.7</f>
        <v>0</v>
      </c>
      <c r="BL84" s="821"/>
      <c r="BM84" s="13">
        <f t="shared" ref="BM84:BM85" si="623">(BK84*BL84)</f>
        <v>0</v>
      </c>
      <c r="BN84" s="13">
        <f t="shared" ref="BN84:BN93" si="624">IF(BI$113=0,0,BM84/BI$113)</f>
        <v>0</v>
      </c>
      <c r="BO84" s="13">
        <f t="shared" ref="BO84:BO93" si="625">(BN84*BK$2)</f>
        <v>0</v>
      </c>
      <c r="BP84" s="217">
        <f t="shared" ref="BP84" si="626">SUM(BO84:BO86)</f>
        <v>0</v>
      </c>
      <c r="BQ84" s="218">
        <f t="shared" ref="BQ84" si="627">SUM(BJ84:BJ85)*BG$2</f>
        <v>0</v>
      </c>
      <c r="BR84" s="10"/>
      <c r="BS84" s="44" t="s">
        <v>90</v>
      </c>
      <c r="BT84" s="95" t="s">
        <v>111</v>
      </c>
      <c r="BU84" s="68">
        <v>0</v>
      </c>
      <c r="BV84" s="74">
        <v>0</v>
      </c>
      <c r="BW84" s="74">
        <v>0</v>
      </c>
      <c r="BX84" s="129">
        <f t="shared" ref="BX84:BX85" si="628">BV84*BW84</f>
        <v>0</v>
      </c>
      <c r="BY84" s="722">
        <f t="shared" ref="BY84:BY85" si="629">BU84*BX84*2.7</f>
        <v>0</v>
      </c>
      <c r="BZ84" s="821"/>
      <c r="CA84" s="13">
        <f t="shared" ref="CA84:CA85" si="630">(BY84*BZ84)</f>
        <v>0</v>
      </c>
      <c r="CB84" s="13">
        <f t="shared" ref="CB84:CB93" si="631">IF(BW$113=0,0,CA84/BW$113)</f>
        <v>0</v>
      </c>
      <c r="CC84" s="13">
        <f t="shared" ref="CC84:CC93" si="632">(CB84*BY$2)</f>
        <v>0</v>
      </c>
      <c r="CD84" s="217">
        <f t="shared" ref="CD84" si="633">SUM(CC84:CC86)</f>
        <v>0</v>
      </c>
      <c r="CE84" s="218">
        <f t="shared" ref="CE84" si="634">SUM(BX84:BX85)*BU$2</f>
        <v>0</v>
      </c>
      <c r="CF84" s="10"/>
      <c r="CG84" s="44" t="s">
        <v>90</v>
      </c>
      <c r="CH84" s="95" t="s">
        <v>111</v>
      </c>
      <c r="CI84" s="68">
        <v>0</v>
      </c>
      <c r="CJ84" s="74">
        <v>0</v>
      </c>
      <c r="CK84" s="74">
        <v>0</v>
      </c>
      <c r="CL84" s="129">
        <f t="shared" ref="CL84:CL85" si="635">CJ84*CK84</f>
        <v>0</v>
      </c>
      <c r="CM84" s="722">
        <f t="shared" ref="CM84:CM85" si="636">CI84*CL84*2.7</f>
        <v>0</v>
      </c>
      <c r="CN84" s="821"/>
      <c r="CO84" s="13">
        <f t="shared" ref="CO84:CO85" si="637">(CM84*CN84)</f>
        <v>0</v>
      </c>
      <c r="CP84" s="13">
        <f t="shared" ref="CP84:CP93" si="638">IF(CK$113=0,0,CO84/CK$113)</f>
        <v>0</v>
      </c>
      <c r="CQ84" s="13">
        <f t="shared" ref="CQ84:CQ93" si="639">(CP84*CM$2)</f>
        <v>0</v>
      </c>
      <c r="CR84" s="217">
        <f t="shared" ref="CR84" si="640">SUM(CQ84:CQ86)</f>
        <v>0</v>
      </c>
      <c r="CS84" s="218">
        <f t="shared" ref="CS84" si="641">SUM(CL84:CL85)*CI$2</f>
        <v>0</v>
      </c>
      <c r="CT84" s="10"/>
      <c r="CU84" s="44" t="s">
        <v>90</v>
      </c>
      <c r="CV84" s="95" t="s">
        <v>111</v>
      </c>
      <c r="CW84" s="68">
        <v>0</v>
      </c>
      <c r="CX84" s="74">
        <v>0</v>
      </c>
      <c r="CY84" s="74">
        <v>0</v>
      </c>
      <c r="CZ84" s="129">
        <f t="shared" ref="CZ84:CZ85" si="642">CX84*CY84</f>
        <v>0</v>
      </c>
      <c r="DA84" s="722">
        <f t="shared" ref="DA84:DA85" si="643">CW84*CZ84*2.7</f>
        <v>0</v>
      </c>
      <c r="DB84" s="821"/>
      <c r="DC84" s="13">
        <f t="shared" ref="DC84:DC85" si="644">(DA84*DB84)</f>
        <v>0</v>
      </c>
      <c r="DD84" s="13">
        <f t="shared" ref="DD84:DD93" si="645">IF(CY$113=0,0,DC84/CY$113)</f>
        <v>0</v>
      </c>
      <c r="DE84" s="13">
        <f t="shared" ref="DE84:DE93" si="646">(DD84*DA$2)</f>
        <v>0</v>
      </c>
      <c r="DF84" s="217">
        <f t="shared" ref="DF84" si="647">SUM(DE84:DE86)</f>
        <v>0</v>
      </c>
      <c r="DG84" s="218">
        <f t="shared" ref="DG84" si="648">SUM(CZ84:CZ85)*CW$2</f>
        <v>0</v>
      </c>
      <c r="DH84" s="10"/>
      <c r="DI84" s="44" t="s">
        <v>90</v>
      </c>
      <c r="DJ84" s="95" t="s">
        <v>111</v>
      </c>
      <c r="DK84" s="68">
        <v>0</v>
      </c>
      <c r="DL84" s="74">
        <v>0</v>
      </c>
      <c r="DM84" s="74">
        <v>0</v>
      </c>
      <c r="DN84" s="129">
        <f t="shared" ref="DN84:DN85" si="649">DL84*DM84</f>
        <v>0</v>
      </c>
      <c r="DO84" s="722">
        <f t="shared" ref="DO84:DO85" si="650">DK84*DN84*2.7</f>
        <v>0</v>
      </c>
      <c r="DP84" s="821"/>
      <c r="DQ84" s="13">
        <f t="shared" ref="DQ84:DQ85" si="651">(DO84*DP84)</f>
        <v>0</v>
      </c>
      <c r="DR84" s="13">
        <f t="shared" ref="DR84:DR93" si="652">IF(DM$113=0,0,DQ84/DM$113)</f>
        <v>0</v>
      </c>
      <c r="DS84" s="13">
        <f t="shared" ref="DS84:DS93" si="653">(DR84*DO$2)</f>
        <v>0</v>
      </c>
      <c r="DT84" s="217">
        <f t="shared" ref="DT84" si="654">SUM(DS84:DS86)</f>
        <v>0</v>
      </c>
      <c r="DU84" s="218">
        <f t="shared" ref="DU84" si="655">SUM(DN84:DN85)*DK$2</f>
        <v>0</v>
      </c>
      <c r="DV84" s="10"/>
      <c r="DW84" s="44" t="s">
        <v>90</v>
      </c>
      <c r="DX84" s="95" t="s">
        <v>111</v>
      </c>
      <c r="DY84" s="68">
        <v>0</v>
      </c>
      <c r="DZ84" s="74">
        <v>0</v>
      </c>
      <c r="EA84" s="74">
        <v>0</v>
      </c>
      <c r="EB84" s="129">
        <f t="shared" ref="EB84:EB85" si="656">DZ84*EA84</f>
        <v>0</v>
      </c>
      <c r="EC84" s="722">
        <f t="shared" ref="EC84:EC85" si="657">DY84*EB84*2.7</f>
        <v>0</v>
      </c>
      <c r="ED84" s="821"/>
      <c r="EE84" s="13">
        <f t="shared" ref="EE84:EE85" si="658">(EC84*ED84)</f>
        <v>0</v>
      </c>
      <c r="EF84" s="13">
        <f t="shared" ref="EF84:EF93" si="659">IF(EA$113=0,0,EE84/EA$113)</f>
        <v>0</v>
      </c>
      <c r="EG84" s="13">
        <f t="shared" ref="EG84:EG93" si="660">(EF84*EC$2)</f>
        <v>0</v>
      </c>
      <c r="EH84" s="217">
        <f t="shared" ref="EH84" si="661">SUM(EG84:EG86)</f>
        <v>0</v>
      </c>
      <c r="EI84" s="218">
        <f t="shared" ref="EI84" si="662">SUM(EB84:EB85)*DY$2</f>
        <v>0</v>
      </c>
      <c r="EJ84" s="10"/>
      <c r="EK84" s="44"/>
      <c r="EL84" s="11"/>
      <c r="EM84" s="14"/>
      <c r="EN84" s="14"/>
      <c r="EO84" s="38"/>
      <c r="EP84" s="765"/>
      <c r="ER84" s="131"/>
      <c r="ES84" s="111"/>
      <c r="ET84" s="128"/>
      <c r="EU84" s="9"/>
      <c r="EV84" s="583"/>
      <c r="EW84" s="579"/>
      <c r="EX84" s="582"/>
      <c r="EY84" s="112"/>
      <c r="EZ84" s="573"/>
      <c r="FA84" s="162"/>
      <c r="FC84" s="44"/>
      <c r="FD84" s="61"/>
      <c r="FE84" s="61"/>
      <c r="FF84" s="61"/>
      <c r="FG84" s="61"/>
      <c r="FH84" s="61"/>
      <c r="FI84" s="61"/>
      <c r="FJ84" s="61"/>
      <c r="FK84" s="608"/>
      <c r="FL84" s="593"/>
      <c r="FM84" s="577"/>
      <c r="FN84" s="608"/>
      <c r="FO84" s="127"/>
      <c r="FP84" s="522"/>
      <c r="FQ84" s="61"/>
      <c r="FR84" s="61"/>
      <c r="FS84" s="567"/>
    </row>
    <row r="85" spans="1:175" ht="13" thickBot="1" x14ac:dyDescent="0.3">
      <c r="A85" s="44" t="s">
        <v>90</v>
      </c>
      <c r="B85" s="95" t="s">
        <v>111</v>
      </c>
      <c r="C85" s="68">
        <v>0</v>
      </c>
      <c r="D85" s="74">
        <v>0</v>
      </c>
      <c r="E85" s="74">
        <v>0</v>
      </c>
      <c r="F85" s="129">
        <f t="shared" ref="F85:F93" si="663">D85*E85</f>
        <v>0</v>
      </c>
      <c r="G85" s="722">
        <f>C85*F85*2.7</f>
        <v>0</v>
      </c>
      <c r="H85" s="822"/>
      <c r="I85" s="13">
        <f>(G85*H85)</f>
        <v>0</v>
      </c>
      <c r="J85" s="13">
        <f t="shared" ref="J85:J93" si="664">IF(E$113=0,0,I85/E$113)</f>
        <v>0</v>
      </c>
      <c r="K85" s="13">
        <f t="shared" si="605"/>
        <v>0</v>
      </c>
      <c r="L85" s="151"/>
      <c r="M85" s="155"/>
      <c r="N85" s="15"/>
      <c r="O85" s="44" t="s">
        <v>90</v>
      </c>
      <c r="P85" s="95" t="s">
        <v>111</v>
      </c>
      <c r="Q85" s="68">
        <v>0</v>
      </c>
      <c r="R85" s="74">
        <v>0</v>
      </c>
      <c r="S85" s="74">
        <v>0</v>
      </c>
      <c r="T85" s="129">
        <f t="shared" ref="T85" si="665">R85*S85</f>
        <v>0</v>
      </c>
      <c r="U85" s="722">
        <f>Q85*T85*2.7</f>
        <v>0</v>
      </c>
      <c r="V85" s="822"/>
      <c r="W85" s="13">
        <f>(U85*V85)</f>
        <v>0</v>
      </c>
      <c r="X85" s="13">
        <f t="shared" ref="X85:X88" si="666">IF(S$113=0,0,W85/S$113)</f>
        <v>0</v>
      </c>
      <c r="Y85" s="13">
        <f t="shared" si="606"/>
        <v>0</v>
      </c>
      <c r="Z85" s="151"/>
      <c r="AA85" s="155"/>
      <c r="AB85" s="15"/>
      <c r="AC85" s="44" t="s">
        <v>90</v>
      </c>
      <c r="AD85" s="95" t="s">
        <v>111</v>
      </c>
      <c r="AE85" s="68">
        <v>0</v>
      </c>
      <c r="AF85" s="74">
        <v>0</v>
      </c>
      <c r="AG85" s="74">
        <v>0</v>
      </c>
      <c r="AH85" s="129">
        <f t="shared" si="607"/>
        <v>0</v>
      </c>
      <c r="AI85" s="722">
        <f t="shared" si="608"/>
        <v>0</v>
      </c>
      <c r="AJ85" s="822"/>
      <c r="AK85" s="13">
        <f t="shared" si="609"/>
        <v>0</v>
      </c>
      <c r="AL85" s="13">
        <f t="shared" si="610"/>
        <v>0</v>
      </c>
      <c r="AM85" s="13">
        <f t="shared" si="611"/>
        <v>0</v>
      </c>
      <c r="AN85" s="151"/>
      <c r="AO85" s="155"/>
      <c r="AP85" s="15"/>
      <c r="AQ85" s="44" t="s">
        <v>90</v>
      </c>
      <c r="AR85" s="95" t="s">
        <v>111</v>
      </c>
      <c r="AS85" s="68">
        <v>0</v>
      </c>
      <c r="AT85" s="74">
        <v>0</v>
      </c>
      <c r="AU85" s="74">
        <v>0</v>
      </c>
      <c r="AV85" s="129">
        <f t="shared" si="614"/>
        <v>0</v>
      </c>
      <c r="AW85" s="722">
        <f t="shared" si="615"/>
        <v>0</v>
      </c>
      <c r="AX85" s="822"/>
      <c r="AY85" s="13">
        <f t="shared" si="616"/>
        <v>0</v>
      </c>
      <c r="AZ85" s="13">
        <f t="shared" si="617"/>
        <v>0</v>
      </c>
      <c r="BA85" s="13">
        <f t="shared" si="618"/>
        <v>0</v>
      </c>
      <c r="BB85" s="151"/>
      <c r="BC85" s="155"/>
      <c r="BD85" s="15"/>
      <c r="BE85" s="44" t="s">
        <v>90</v>
      </c>
      <c r="BF85" s="95" t="s">
        <v>111</v>
      </c>
      <c r="BG85" s="68">
        <v>0</v>
      </c>
      <c r="BH85" s="74">
        <v>0</v>
      </c>
      <c r="BI85" s="74">
        <v>0</v>
      </c>
      <c r="BJ85" s="129">
        <f t="shared" si="621"/>
        <v>0</v>
      </c>
      <c r="BK85" s="722">
        <f t="shared" si="622"/>
        <v>0</v>
      </c>
      <c r="BL85" s="822"/>
      <c r="BM85" s="13">
        <f t="shared" si="623"/>
        <v>0</v>
      </c>
      <c r="BN85" s="13">
        <f t="shared" si="624"/>
        <v>0</v>
      </c>
      <c r="BO85" s="13">
        <f t="shared" si="625"/>
        <v>0</v>
      </c>
      <c r="BP85" s="151"/>
      <c r="BQ85" s="155"/>
      <c r="BR85" s="15"/>
      <c r="BS85" s="44" t="s">
        <v>90</v>
      </c>
      <c r="BT85" s="95" t="s">
        <v>111</v>
      </c>
      <c r="BU85" s="68">
        <v>0</v>
      </c>
      <c r="BV85" s="74">
        <v>0</v>
      </c>
      <c r="BW85" s="74">
        <v>0</v>
      </c>
      <c r="BX85" s="129">
        <f t="shared" si="628"/>
        <v>0</v>
      </c>
      <c r="BY85" s="722">
        <f t="shared" si="629"/>
        <v>0</v>
      </c>
      <c r="BZ85" s="822"/>
      <c r="CA85" s="13">
        <f t="shared" si="630"/>
        <v>0</v>
      </c>
      <c r="CB85" s="13">
        <f t="shared" si="631"/>
        <v>0</v>
      </c>
      <c r="CC85" s="13">
        <f t="shared" si="632"/>
        <v>0</v>
      </c>
      <c r="CD85" s="151"/>
      <c r="CE85" s="155"/>
      <c r="CF85" s="15"/>
      <c r="CG85" s="44" t="s">
        <v>90</v>
      </c>
      <c r="CH85" s="95" t="s">
        <v>111</v>
      </c>
      <c r="CI85" s="68">
        <v>0</v>
      </c>
      <c r="CJ85" s="74">
        <v>0</v>
      </c>
      <c r="CK85" s="74">
        <v>0</v>
      </c>
      <c r="CL85" s="129">
        <f t="shared" si="635"/>
        <v>0</v>
      </c>
      <c r="CM85" s="722">
        <f t="shared" si="636"/>
        <v>0</v>
      </c>
      <c r="CN85" s="822"/>
      <c r="CO85" s="13">
        <f t="shared" si="637"/>
        <v>0</v>
      </c>
      <c r="CP85" s="13">
        <f t="shared" si="638"/>
        <v>0</v>
      </c>
      <c r="CQ85" s="13">
        <f t="shared" si="639"/>
        <v>0</v>
      </c>
      <c r="CR85" s="151"/>
      <c r="CS85" s="155"/>
      <c r="CT85" s="15"/>
      <c r="CU85" s="44" t="s">
        <v>90</v>
      </c>
      <c r="CV85" s="95" t="s">
        <v>111</v>
      </c>
      <c r="CW85" s="68">
        <v>0</v>
      </c>
      <c r="CX85" s="74">
        <v>0</v>
      </c>
      <c r="CY85" s="74">
        <v>0</v>
      </c>
      <c r="CZ85" s="129">
        <f t="shared" si="642"/>
        <v>0</v>
      </c>
      <c r="DA85" s="722">
        <f t="shared" si="643"/>
        <v>0</v>
      </c>
      <c r="DB85" s="822"/>
      <c r="DC85" s="13">
        <f t="shared" si="644"/>
        <v>0</v>
      </c>
      <c r="DD85" s="13">
        <f t="shared" si="645"/>
        <v>0</v>
      </c>
      <c r="DE85" s="13">
        <f t="shared" si="646"/>
        <v>0</v>
      </c>
      <c r="DF85" s="151"/>
      <c r="DG85" s="155"/>
      <c r="DH85" s="15"/>
      <c r="DI85" s="44" t="s">
        <v>90</v>
      </c>
      <c r="DJ85" s="95" t="s">
        <v>111</v>
      </c>
      <c r="DK85" s="68">
        <v>0</v>
      </c>
      <c r="DL85" s="74">
        <v>0</v>
      </c>
      <c r="DM85" s="74">
        <v>0</v>
      </c>
      <c r="DN85" s="129">
        <f t="shared" si="649"/>
        <v>0</v>
      </c>
      <c r="DO85" s="722">
        <f t="shared" si="650"/>
        <v>0</v>
      </c>
      <c r="DP85" s="822"/>
      <c r="DQ85" s="13">
        <f t="shared" si="651"/>
        <v>0</v>
      </c>
      <c r="DR85" s="13">
        <f t="shared" si="652"/>
        <v>0</v>
      </c>
      <c r="DS85" s="13">
        <f t="shared" si="653"/>
        <v>0</v>
      </c>
      <c r="DT85" s="151"/>
      <c r="DU85" s="155"/>
      <c r="DV85" s="15"/>
      <c r="DW85" s="44" t="s">
        <v>90</v>
      </c>
      <c r="DX85" s="95" t="s">
        <v>111</v>
      </c>
      <c r="DY85" s="68">
        <v>0</v>
      </c>
      <c r="DZ85" s="74">
        <v>0</v>
      </c>
      <c r="EA85" s="74">
        <v>0</v>
      </c>
      <c r="EB85" s="129">
        <f t="shared" si="656"/>
        <v>0</v>
      </c>
      <c r="EC85" s="722">
        <f t="shared" si="657"/>
        <v>0</v>
      </c>
      <c r="ED85" s="822"/>
      <c r="EE85" s="13">
        <f t="shared" si="658"/>
        <v>0</v>
      </c>
      <c r="EF85" s="13">
        <f t="shared" si="659"/>
        <v>0</v>
      </c>
      <c r="EG85" s="13">
        <f t="shared" si="660"/>
        <v>0</v>
      </c>
      <c r="EH85" s="151"/>
      <c r="EI85" s="155"/>
      <c r="EJ85" s="15"/>
      <c r="EK85" s="44" t="s">
        <v>100</v>
      </c>
      <c r="EL85" s="11" t="s">
        <v>52</v>
      </c>
      <c r="EM85" s="744">
        <f>K113+Y113+AM113+BA113+BO113+CC113+CQ113+DE113+DS113+EG113</f>
        <v>0</v>
      </c>
      <c r="EN85" s="112"/>
      <c r="EO85" s="38"/>
      <c r="EP85" s="60" t="s">
        <v>169</v>
      </c>
      <c r="EQ85" s="156">
        <f>IF(EM85=0,0,EM85/(EI113+DU113+DG113+CS113+CE113+BQ113+BC113+AO113+AA113+M113))</f>
        <v>0</v>
      </c>
      <c r="ER85" s="116">
        <f>IF(ER$4=0,0,EM85/ER$4)</f>
        <v>0</v>
      </c>
      <c r="ES85" s="81">
        <f>ER85*ET85+ER85</f>
        <v>0</v>
      </c>
      <c r="ET85" s="280">
        <v>0</v>
      </c>
      <c r="EU85" s="9" t="s">
        <v>63</v>
      </c>
      <c r="EV85" s="583">
        <f>IF(EQ85=0,0,EX85/EQ85)</f>
        <v>0</v>
      </c>
      <c r="EW85" s="579">
        <f t="shared" si="602"/>
        <v>0</v>
      </c>
      <c r="EX85" s="582">
        <f>ER85*ER$4+ES85*ES$4</f>
        <v>0</v>
      </c>
      <c r="EY85" s="574">
        <f>EU141</f>
        <v>0</v>
      </c>
      <c r="EZ85" s="544">
        <f>IF(EQ85=0,0,EY85/EQ85)</f>
        <v>0</v>
      </c>
      <c r="FA85" s="567"/>
      <c r="FC85" s="199" t="s">
        <v>375</v>
      </c>
      <c r="FD85" s="61"/>
      <c r="FE85" s="61"/>
      <c r="FF85" s="61"/>
      <c r="FG85" s="61"/>
      <c r="FH85" s="61"/>
      <c r="FI85" s="61"/>
      <c r="FJ85" s="1046"/>
      <c r="FK85" s="163"/>
      <c r="FL85" s="265"/>
      <c r="FM85" s="594"/>
      <c r="FN85" s="167"/>
      <c r="FO85" s="201"/>
      <c r="FP85" s="1048"/>
      <c r="FQ85" s="164"/>
      <c r="FR85" s="167"/>
      <c r="FS85" s="165"/>
    </row>
    <row r="86" spans="1:175" ht="13.5" thickTop="1" thickBot="1" x14ac:dyDescent="0.3">
      <c r="A86" s="44" t="s">
        <v>90</v>
      </c>
      <c r="B86" s="95" t="s">
        <v>152</v>
      </c>
      <c r="C86" s="129"/>
      <c r="D86" s="129"/>
      <c r="E86" s="129"/>
      <c r="F86" s="35">
        <f>SUM(F84:F85)</f>
        <v>0</v>
      </c>
      <c r="G86" s="41"/>
      <c r="H86" s="820"/>
      <c r="I86" s="13">
        <f>F86*H86</f>
        <v>0</v>
      </c>
      <c r="J86" s="13">
        <f t="shared" si="664"/>
        <v>0</v>
      </c>
      <c r="K86" s="13">
        <f t="shared" si="605"/>
        <v>0</v>
      </c>
      <c r="L86" s="1044" t="s">
        <v>277</v>
      </c>
      <c r="M86" s="1045"/>
      <c r="N86" s="15"/>
      <c r="O86" s="44" t="s">
        <v>90</v>
      </c>
      <c r="P86" s="95" t="s">
        <v>152</v>
      </c>
      <c r="Q86" s="129"/>
      <c r="R86" s="129"/>
      <c r="S86" s="129"/>
      <c r="T86" s="35">
        <f>SUM(T84:T85)</f>
        <v>0</v>
      </c>
      <c r="U86" s="41"/>
      <c r="V86" s="820"/>
      <c r="W86" s="13">
        <f>T86*V86</f>
        <v>0</v>
      </c>
      <c r="X86" s="13">
        <f t="shared" si="666"/>
        <v>0</v>
      </c>
      <c r="Y86" s="13">
        <f t="shared" si="606"/>
        <v>0</v>
      </c>
      <c r="Z86" s="1044" t="s">
        <v>277</v>
      </c>
      <c r="AA86" s="1045"/>
      <c r="AB86" s="15"/>
      <c r="AC86" s="44" t="s">
        <v>90</v>
      </c>
      <c r="AD86" s="95" t="s">
        <v>152</v>
      </c>
      <c r="AE86" s="129"/>
      <c r="AF86" s="129"/>
      <c r="AG86" s="129"/>
      <c r="AH86" s="35">
        <f t="shared" ref="AH86" si="667">SUM(AH84:AH85)</f>
        <v>0</v>
      </c>
      <c r="AI86" s="41"/>
      <c r="AJ86" s="820"/>
      <c r="AK86" s="13">
        <f t="shared" ref="AK86" si="668">AH86*AJ86</f>
        <v>0</v>
      </c>
      <c r="AL86" s="13">
        <f t="shared" si="610"/>
        <v>0</v>
      </c>
      <c r="AM86" s="13">
        <f t="shared" si="611"/>
        <v>0</v>
      </c>
      <c r="AN86" s="1044" t="s">
        <v>277</v>
      </c>
      <c r="AO86" s="1045"/>
      <c r="AP86" s="15"/>
      <c r="AQ86" s="44" t="s">
        <v>90</v>
      </c>
      <c r="AR86" s="95" t="s">
        <v>152</v>
      </c>
      <c r="AS86" s="129"/>
      <c r="AT86" s="129"/>
      <c r="AU86" s="129"/>
      <c r="AV86" s="35">
        <f t="shared" ref="AV86" si="669">SUM(AV84:AV85)</f>
        <v>0</v>
      </c>
      <c r="AW86" s="41"/>
      <c r="AX86" s="820"/>
      <c r="AY86" s="13">
        <f t="shared" ref="AY86" si="670">AV86*AX86</f>
        <v>0</v>
      </c>
      <c r="AZ86" s="13">
        <f t="shared" si="617"/>
        <v>0</v>
      </c>
      <c r="BA86" s="13">
        <f t="shared" si="618"/>
        <v>0</v>
      </c>
      <c r="BB86" s="1044" t="s">
        <v>277</v>
      </c>
      <c r="BC86" s="1045"/>
      <c r="BD86" s="15"/>
      <c r="BE86" s="44" t="s">
        <v>90</v>
      </c>
      <c r="BF86" s="95" t="s">
        <v>152</v>
      </c>
      <c r="BG86" s="129"/>
      <c r="BH86" s="129"/>
      <c r="BI86" s="129"/>
      <c r="BJ86" s="35">
        <f t="shared" ref="BJ86" si="671">SUM(BJ84:BJ85)</f>
        <v>0</v>
      </c>
      <c r="BK86" s="41"/>
      <c r="BL86" s="820"/>
      <c r="BM86" s="13">
        <f t="shared" ref="BM86" si="672">BJ86*BL86</f>
        <v>0</v>
      </c>
      <c r="BN86" s="13">
        <f t="shared" si="624"/>
        <v>0</v>
      </c>
      <c r="BO86" s="13">
        <f t="shared" si="625"/>
        <v>0</v>
      </c>
      <c r="BP86" s="1044" t="s">
        <v>277</v>
      </c>
      <c r="BQ86" s="1045"/>
      <c r="BR86" s="15"/>
      <c r="BS86" s="44" t="s">
        <v>90</v>
      </c>
      <c r="BT86" s="95" t="s">
        <v>152</v>
      </c>
      <c r="BU86" s="129"/>
      <c r="BV86" s="129"/>
      <c r="BW86" s="129"/>
      <c r="BX86" s="35">
        <f t="shared" ref="BX86" si="673">SUM(BX84:BX85)</f>
        <v>0</v>
      </c>
      <c r="BY86" s="41"/>
      <c r="BZ86" s="820"/>
      <c r="CA86" s="13">
        <f t="shared" ref="CA86" si="674">BX86*BZ86</f>
        <v>0</v>
      </c>
      <c r="CB86" s="13">
        <f t="shared" si="631"/>
        <v>0</v>
      </c>
      <c r="CC86" s="13">
        <f t="shared" si="632"/>
        <v>0</v>
      </c>
      <c r="CD86" s="1044" t="s">
        <v>277</v>
      </c>
      <c r="CE86" s="1045"/>
      <c r="CF86" s="15"/>
      <c r="CG86" s="44" t="s">
        <v>90</v>
      </c>
      <c r="CH86" s="95" t="s">
        <v>152</v>
      </c>
      <c r="CI86" s="129"/>
      <c r="CJ86" s="129"/>
      <c r="CK86" s="129"/>
      <c r="CL86" s="35">
        <f t="shared" ref="CL86" si="675">SUM(CL84:CL85)</f>
        <v>0</v>
      </c>
      <c r="CM86" s="41"/>
      <c r="CN86" s="820"/>
      <c r="CO86" s="13">
        <f t="shared" ref="CO86" si="676">CL86*CN86</f>
        <v>0</v>
      </c>
      <c r="CP86" s="13">
        <f t="shared" si="638"/>
        <v>0</v>
      </c>
      <c r="CQ86" s="13">
        <f t="shared" si="639"/>
        <v>0</v>
      </c>
      <c r="CR86" s="1044" t="s">
        <v>277</v>
      </c>
      <c r="CS86" s="1045"/>
      <c r="CT86" s="15"/>
      <c r="CU86" s="44" t="s">
        <v>90</v>
      </c>
      <c r="CV86" s="95" t="s">
        <v>152</v>
      </c>
      <c r="CW86" s="129"/>
      <c r="CX86" s="129"/>
      <c r="CY86" s="129"/>
      <c r="CZ86" s="35">
        <f t="shared" ref="CZ86" si="677">SUM(CZ84:CZ85)</f>
        <v>0</v>
      </c>
      <c r="DA86" s="41"/>
      <c r="DB86" s="820"/>
      <c r="DC86" s="13">
        <f t="shared" ref="DC86" si="678">CZ86*DB86</f>
        <v>0</v>
      </c>
      <c r="DD86" s="13">
        <f t="shared" si="645"/>
        <v>0</v>
      </c>
      <c r="DE86" s="13">
        <f t="shared" si="646"/>
        <v>0</v>
      </c>
      <c r="DF86" s="1044" t="s">
        <v>277</v>
      </c>
      <c r="DG86" s="1045"/>
      <c r="DH86" s="15"/>
      <c r="DI86" s="44" t="s">
        <v>90</v>
      </c>
      <c r="DJ86" s="95" t="s">
        <v>152</v>
      </c>
      <c r="DK86" s="129"/>
      <c r="DL86" s="129"/>
      <c r="DM86" s="129"/>
      <c r="DN86" s="35">
        <f t="shared" ref="DN86" si="679">SUM(DN84:DN85)</f>
        <v>0</v>
      </c>
      <c r="DO86" s="41"/>
      <c r="DP86" s="820"/>
      <c r="DQ86" s="13">
        <f t="shared" ref="DQ86" si="680">DN86*DP86</f>
        <v>0</v>
      </c>
      <c r="DR86" s="13">
        <f t="shared" si="652"/>
        <v>0</v>
      </c>
      <c r="DS86" s="13">
        <f t="shared" si="653"/>
        <v>0</v>
      </c>
      <c r="DT86" s="1044" t="s">
        <v>277</v>
      </c>
      <c r="DU86" s="1045"/>
      <c r="DV86" s="15"/>
      <c r="DW86" s="44" t="s">
        <v>90</v>
      </c>
      <c r="DX86" s="95" t="s">
        <v>152</v>
      </c>
      <c r="DY86" s="129"/>
      <c r="DZ86" s="129"/>
      <c r="EA86" s="129"/>
      <c r="EB86" s="35">
        <f t="shared" ref="EB86" si="681">SUM(EB84:EB85)</f>
        <v>0</v>
      </c>
      <c r="EC86" s="41"/>
      <c r="ED86" s="820"/>
      <c r="EE86" s="13">
        <f t="shared" ref="EE86" si="682">EB86*ED86</f>
        <v>0</v>
      </c>
      <c r="EF86" s="13">
        <f t="shared" si="659"/>
        <v>0</v>
      </c>
      <c r="EG86" s="13">
        <f t="shared" si="660"/>
        <v>0</v>
      </c>
      <c r="EH86" s="1044" t="s">
        <v>277</v>
      </c>
      <c r="EI86" s="1045"/>
      <c r="EJ86" s="15"/>
      <c r="EK86" s="44" t="s">
        <v>97</v>
      </c>
      <c r="EL86" s="11" t="s">
        <v>53</v>
      </c>
      <c r="EM86" s="744">
        <f>K116+Y116+AM116+BA116+BO116+CC116+CQ116+DE116+DS116+EG116</f>
        <v>0</v>
      </c>
      <c r="EN86" s="14"/>
      <c r="EO86" s="38"/>
      <c r="EP86" s="60" t="s">
        <v>169</v>
      </c>
      <c r="EQ86" s="156">
        <f>IF(EM86=0,0,EM86/(EI116+DU116+DG116+CS116+CE116+BQ116+BC116+AO116+AA116+M116))</f>
        <v>0</v>
      </c>
      <c r="ER86" s="116">
        <f>IF(ER$4=0,0,EM86/ER$4)</f>
        <v>0</v>
      </c>
      <c r="ES86" s="81">
        <f>ER86*ET86+ER86</f>
        <v>0</v>
      </c>
      <c r="ET86" s="280">
        <v>0</v>
      </c>
      <c r="EU86" s="9" t="s">
        <v>63</v>
      </c>
      <c r="EV86" s="583">
        <f>IF(EQ86=0,0,EX86/EQ86)</f>
        <v>0</v>
      </c>
      <c r="EW86" s="579">
        <f t="shared" si="602"/>
        <v>0</v>
      </c>
      <c r="EX86" s="582">
        <f t="shared" si="552"/>
        <v>0</v>
      </c>
      <c r="EY86" s="112"/>
      <c r="EZ86" s="573"/>
      <c r="FA86" s="567"/>
      <c r="FC86" s="266">
        <v>7</v>
      </c>
      <c r="FD86" s="171"/>
      <c r="FE86" s="130"/>
      <c r="FF86" s="130"/>
      <c r="FG86" s="172"/>
      <c r="FH86" s="173"/>
      <c r="FI86" s="173"/>
      <c r="FJ86" s="1047"/>
      <c r="FK86" s="597">
        <f>SUM(FK6:FK81)</f>
        <v>0</v>
      </c>
      <c r="FL86" s="595">
        <f>SUM(FL6:FL81)</f>
        <v>0</v>
      </c>
      <c r="FM86" s="596"/>
      <c r="FN86" s="597">
        <f>SUM(FN6:FN80)</f>
        <v>0</v>
      </c>
      <c r="FO86" s="611">
        <f>IF(FO$4=0,0,FN86/$FO$4)</f>
        <v>0</v>
      </c>
      <c r="FP86" s="1049"/>
      <c r="FQ86" s="626">
        <f>SUM(FQ6:FQ80)</f>
        <v>0</v>
      </c>
      <c r="FR86" s="626">
        <f>SUM(FR6:FR80)</f>
        <v>0</v>
      </c>
      <c r="FS86" s="627">
        <f>SUM(FQ86:FR86)</f>
        <v>0</v>
      </c>
    </row>
    <row r="87" spans="1:175" ht="13" thickTop="1" x14ac:dyDescent="0.25">
      <c r="A87" s="44" t="s">
        <v>99</v>
      </c>
      <c r="B87" s="95" t="s">
        <v>112</v>
      </c>
      <c r="C87" s="68">
        <v>0</v>
      </c>
      <c r="D87" s="74">
        <v>0</v>
      </c>
      <c r="E87" s="74">
        <v>0</v>
      </c>
      <c r="F87" s="129">
        <f t="shared" si="663"/>
        <v>0</v>
      </c>
      <c r="G87" s="722">
        <f>C87*F87*7.8</f>
        <v>0</v>
      </c>
      <c r="H87" s="821"/>
      <c r="I87" s="13">
        <f>(G87*H87)</f>
        <v>0</v>
      </c>
      <c r="J87" s="13">
        <f t="shared" si="664"/>
        <v>0</v>
      </c>
      <c r="K87" s="13">
        <f t="shared" si="605"/>
        <v>0</v>
      </c>
      <c r="L87" s="217">
        <f>SUM(K87:K89)</f>
        <v>0</v>
      </c>
      <c r="M87" s="218">
        <f>SUM(F87:F88)*C$2</f>
        <v>0</v>
      </c>
      <c r="N87" s="10"/>
      <c r="O87" s="44" t="s">
        <v>99</v>
      </c>
      <c r="P87" s="95" t="s">
        <v>112</v>
      </c>
      <c r="Q87" s="68">
        <v>0</v>
      </c>
      <c r="R87" s="74">
        <v>0</v>
      </c>
      <c r="S87" s="74">
        <v>0</v>
      </c>
      <c r="T87" s="129">
        <f t="shared" ref="T87:T88" si="683">R87*S87</f>
        <v>0</v>
      </c>
      <c r="U87" s="34">
        <f>Q87*T87*7.8</f>
        <v>0</v>
      </c>
      <c r="V87" s="821"/>
      <c r="W87" s="13">
        <f>(U87*V87)</f>
        <v>0</v>
      </c>
      <c r="X87" s="13">
        <f t="shared" si="666"/>
        <v>0</v>
      </c>
      <c r="Y87" s="13">
        <f t="shared" si="606"/>
        <v>0</v>
      </c>
      <c r="Z87" s="217">
        <f>SUM(Y87:Y89)</f>
        <v>0</v>
      </c>
      <c r="AA87" s="218">
        <f>SUM(T87:T88)*Q$2</f>
        <v>0</v>
      </c>
      <c r="AB87" s="10"/>
      <c r="AC87" s="44" t="s">
        <v>99</v>
      </c>
      <c r="AD87" s="95" t="s">
        <v>112</v>
      </c>
      <c r="AE87" s="68">
        <v>0</v>
      </c>
      <c r="AF87" s="74">
        <v>0</v>
      </c>
      <c r="AG87" s="74">
        <v>0</v>
      </c>
      <c r="AH87" s="129">
        <f t="shared" ref="AH87:AH88" si="684">AF87*AG87</f>
        <v>0</v>
      </c>
      <c r="AI87" s="34">
        <f t="shared" ref="AI87:AI88" si="685">AE87*AH87*7.8</f>
        <v>0</v>
      </c>
      <c r="AJ87" s="821"/>
      <c r="AK87" s="13">
        <f t="shared" ref="AK87:AK88" si="686">(AI87*AJ87)</f>
        <v>0</v>
      </c>
      <c r="AL87" s="13">
        <f t="shared" si="610"/>
        <v>0</v>
      </c>
      <c r="AM87" s="13">
        <f t="shared" si="611"/>
        <v>0</v>
      </c>
      <c r="AN87" s="217">
        <f t="shared" ref="AN87" si="687">SUM(AM87:AM89)</f>
        <v>0</v>
      </c>
      <c r="AO87" s="218">
        <f t="shared" ref="AO87" si="688">SUM(AH87:AH88)*AE$2</f>
        <v>0</v>
      </c>
      <c r="AP87" s="10"/>
      <c r="AQ87" s="44" t="s">
        <v>99</v>
      </c>
      <c r="AR87" s="95" t="s">
        <v>112</v>
      </c>
      <c r="AS87" s="68">
        <v>0</v>
      </c>
      <c r="AT87" s="74">
        <v>0</v>
      </c>
      <c r="AU87" s="74">
        <v>0</v>
      </c>
      <c r="AV87" s="129">
        <f t="shared" ref="AV87:AV88" si="689">AT87*AU87</f>
        <v>0</v>
      </c>
      <c r="AW87" s="34">
        <f t="shared" ref="AW87:AW88" si="690">AS87*AV87*7.8</f>
        <v>0</v>
      </c>
      <c r="AX87" s="821"/>
      <c r="AY87" s="13">
        <f t="shared" ref="AY87:AY88" si="691">(AW87*AX87)</f>
        <v>0</v>
      </c>
      <c r="AZ87" s="13">
        <f t="shared" si="617"/>
        <v>0</v>
      </c>
      <c r="BA87" s="13">
        <f t="shared" si="618"/>
        <v>0</v>
      </c>
      <c r="BB87" s="217">
        <f t="shared" ref="BB87" si="692">SUM(BA87:BA89)</f>
        <v>0</v>
      </c>
      <c r="BC87" s="218">
        <f t="shared" ref="BC87" si="693">SUM(AV87:AV88)*AS$2</f>
        <v>0</v>
      </c>
      <c r="BD87" s="10"/>
      <c r="BE87" s="44" t="s">
        <v>99</v>
      </c>
      <c r="BF87" s="95" t="s">
        <v>112</v>
      </c>
      <c r="BG87" s="68">
        <v>0</v>
      </c>
      <c r="BH87" s="74">
        <v>0</v>
      </c>
      <c r="BI87" s="74">
        <v>0</v>
      </c>
      <c r="BJ87" s="129">
        <f t="shared" ref="BJ87:BJ88" si="694">BH87*BI87</f>
        <v>0</v>
      </c>
      <c r="BK87" s="34">
        <f t="shared" ref="BK87:BK88" si="695">BG87*BJ87*7.8</f>
        <v>0</v>
      </c>
      <c r="BL87" s="821"/>
      <c r="BM87" s="13">
        <f t="shared" ref="BM87:BM88" si="696">(BK87*BL87)</f>
        <v>0</v>
      </c>
      <c r="BN87" s="13">
        <f t="shared" si="624"/>
        <v>0</v>
      </c>
      <c r="BO87" s="13">
        <f t="shared" si="625"/>
        <v>0</v>
      </c>
      <c r="BP87" s="217">
        <f t="shared" ref="BP87" si="697">SUM(BO87:BO89)</f>
        <v>0</v>
      </c>
      <c r="BQ87" s="218">
        <f t="shared" ref="BQ87" si="698">SUM(BJ87:BJ88)*BG$2</f>
        <v>0</v>
      </c>
      <c r="BR87" s="10"/>
      <c r="BS87" s="44" t="s">
        <v>99</v>
      </c>
      <c r="BT87" s="95" t="s">
        <v>112</v>
      </c>
      <c r="BU87" s="68">
        <v>0</v>
      </c>
      <c r="BV87" s="74">
        <v>0</v>
      </c>
      <c r="BW87" s="74">
        <v>0</v>
      </c>
      <c r="BX87" s="129">
        <f t="shared" ref="BX87:BX88" si="699">BV87*BW87</f>
        <v>0</v>
      </c>
      <c r="BY87" s="34">
        <f t="shared" ref="BY87:BY88" si="700">BU87*BX87*7.8</f>
        <v>0</v>
      </c>
      <c r="BZ87" s="821"/>
      <c r="CA87" s="13">
        <f t="shared" ref="CA87:CA88" si="701">(BY87*BZ87)</f>
        <v>0</v>
      </c>
      <c r="CB87" s="13">
        <f t="shared" si="631"/>
        <v>0</v>
      </c>
      <c r="CC87" s="13">
        <f t="shared" si="632"/>
        <v>0</v>
      </c>
      <c r="CD87" s="217">
        <f t="shared" ref="CD87" si="702">SUM(CC87:CC89)</f>
        <v>0</v>
      </c>
      <c r="CE87" s="218">
        <f t="shared" ref="CE87" si="703">SUM(BX87:BX88)*BU$2</f>
        <v>0</v>
      </c>
      <c r="CF87" s="10"/>
      <c r="CG87" s="44" t="s">
        <v>99</v>
      </c>
      <c r="CH87" s="95" t="s">
        <v>112</v>
      </c>
      <c r="CI87" s="68">
        <v>0</v>
      </c>
      <c r="CJ87" s="74">
        <v>0</v>
      </c>
      <c r="CK87" s="74">
        <v>0</v>
      </c>
      <c r="CL87" s="129">
        <f t="shared" ref="CL87:CL88" si="704">CJ87*CK87</f>
        <v>0</v>
      </c>
      <c r="CM87" s="34">
        <f t="shared" ref="CM87:CM88" si="705">CI87*CL87*7.8</f>
        <v>0</v>
      </c>
      <c r="CN87" s="821"/>
      <c r="CO87" s="13">
        <f t="shared" ref="CO87:CO88" si="706">(CM87*CN87)</f>
        <v>0</v>
      </c>
      <c r="CP87" s="13">
        <f t="shared" si="638"/>
        <v>0</v>
      </c>
      <c r="CQ87" s="13">
        <f t="shared" si="639"/>
        <v>0</v>
      </c>
      <c r="CR87" s="217">
        <f t="shared" ref="CR87" si="707">SUM(CQ87:CQ89)</f>
        <v>0</v>
      </c>
      <c r="CS87" s="218">
        <f t="shared" ref="CS87" si="708">SUM(CL87:CL88)*CI$2</f>
        <v>0</v>
      </c>
      <c r="CT87" s="10"/>
      <c r="CU87" s="44" t="s">
        <v>99</v>
      </c>
      <c r="CV87" s="95" t="s">
        <v>112</v>
      </c>
      <c r="CW87" s="68">
        <v>0</v>
      </c>
      <c r="CX87" s="74">
        <v>0</v>
      </c>
      <c r="CY87" s="74">
        <v>0</v>
      </c>
      <c r="CZ87" s="129">
        <f t="shared" ref="CZ87:CZ88" si="709">CX87*CY87</f>
        <v>0</v>
      </c>
      <c r="DA87" s="34">
        <f t="shared" ref="DA87:DA88" si="710">CW87*CZ87*7.8</f>
        <v>0</v>
      </c>
      <c r="DB87" s="821"/>
      <c r="DC87" s="13">
        <f t="shared" ref="DC87:DC88" si="711">(DA87*DB87)</f>
        <v>0</v>
      </c>
      <c r="DD87" s="13">
        <f t="shared" si="645"/>
        <v>0</v>
      </c>
      <c r="DE87" s="13">
        <f t="shared" si="646"/>
        <v>0</v>
      </c>
      <c r="DF87" s="217">
        <f t="shared" ref="DF87" si="712">SUM(DE87:DE89)</f>
        <v>0</v>
      </c>
      <c r="DG87" s="218">
        <f t="shared" ref="DG87" si="713">SUM(CZ87:CZ88)*CW$2</f>
        <v>0</v>
      </c>
      <c r="DH87" s="10"/>
      <c r="DI87" s="44" t="s">
        <v>99</v>
      </c>
      <c r="DJ87" s="95" t="s">
        <v>112</v>
      </c>
      <c r="DK87" s="68">
        <v>0</v>
      </c>
      <c r="DL87" s="74">
        <v>0</v>
      </c>
      <c r="DM87" s="74">
        <v>0</v>
      </c>
      <c r="DN87" s="129">
        <f t="shared" ref="DN87:DN88" si="714">DL87*DM87</f>
        <v>0</v>
      </c>
      <c r="DO87" s="34">
        <f t="shared" ref="DO87:DO88" si="715">DK87*DN87*7.8</f>
        <v>0</v>
      </c>
      <c r="DP87" s="821"/>
      <c r="DQ87" s="13">
        <f t="shared" ref="DQ87:DQ88" si="716">(DO87*DP87)</f>
        <v>0</v>
      </c>
      <c r="DR87" s="13">
        <f t="shared" si="652"/>
        <v>0</v>
      </c>
      <c r="DS87" s="13">
        <f t="shared" si="653"/>
        <v>0</v>
      </c>
      <c r="DT87" s="217">
        <f t="shared" ref="DT87" si="717">SUM(DS87:DS89)</f>
        <v>0</v>
      </c>
      <c r="DU87" s="218">
        <f t="shared" ref="DU87" si="718">SUM(DN87:DN88)*DK$2</f>
        <v>0</v>
      </c>
      <c r="DV87" s="10"/>
      <c r="DW87" s="44" t="s">
        <v>99</v>
      </c>
      <c r="DX87" s="95" t="s">
        <v>112</v>
      </c>
      <c r="DY87" s="68">
        <v>0</v>
      </c>
      <c r="DZ87" s="74">
        <v>0</v>
      </c>
      <c r="EA87" s="74">
        <v>0</v>
      </c>
      <c r="EB87" s="129">
        <f t="shared" ref="EB87:EB88" si="719">DZ87*EA87</f>
        <v>0</v>
      </c>
      <c r="EC87" s="34">
        <f t="shared" ref="EC87:EC88" si="720">DY87*EB87*7.8</f>
        <v>0</v>
      </c>
      <c r="ED87" s="821"/>
      <c r="EE87" s="13">
        <f t="shared" ref="EE87:EE88" si="721">(EC87*ED87)</f>
        <v>0</v>
      </c>
      <c r="EF87" s="13">
        <f t="shared" si="659"/>
        <v>0</v>
      </c>
      <c r="EG87" s="13">
        <f t="shared" si="660"/>
        <v>0</v>
      </c>
      <c r="EH87" s="217">
        <f t="shared" ref="EH87" si="722">SUM(EG87:EG89)</f>
        <v>0</v>
      </c>
      <c r="EI87" s="218">
        <f t="shared" ref="EI87" si="723">SUM(EB87:EB88)*DY$2</f>
        <v>0</v>
      </c>
      <c r="EJ87" s="10"/>
      <c r="EK87" s="44"/>
      <c r="EL87" s="61"/>
      <c r="EM87" s="14"/>
      <c r="EN87" s="112"/>
      <c r="EO87" s="38"/>
      <c r="EP87" s="143"/>
      <c r="EQ87" s="8"/>
      <c r="ER87" s="116"/>
      <c r="ES87" s="111"/>
      <c r="ET87" s="128"/>
      <c r="EU87" s="9"/>
      <c r="EV87" s="583"/>
      <c r="EW87" s="579"/>
      <c r="EX87" s="582"/>
      <c r="EY87" s="112"/>
      <c r="EZ87" s="573"/>
      <c r="FA87" s="162"/>
      <c r="FC87" s="44"/>
      <c r="FD87" s="61"/>
      <c r="FE87" s="61"/>
      <c r="FF87" s="61"/>
      <c r="FG87" s="61"/>
      <c r="FH87" s="61"/>
      <c r="FI87" s="61"/>
      <c r="FJ87" s="61"/>
      <c r="FK87" s="61"/>
      <c r="FL87" s="61"/>
      <c r="FM87" s="61"/>
      <c r="FN87" s="61"/>
      <c r="FO87" s="120"/>
      <c r="FP87" s="120"/>
      <c r="FQ87" s="61"/>
      <c r="FR87" s="61"/>
      <c r="FS87" s="88"/>
    </row>
    <row r="88" spans="1:175" ht="13" thickBot="1" x14ac:dyDescent="0.3">
      <c r="A88" s="44" t="s">
        <v>99</v>
      </c>
      <c r="B88" s="95" t="s">
        <v>112</v>
      </c>
      <c r="C88" s="68">
        <v>0</v>
      </c>
      <c r="D88" s="74">
        <v>0</v>
      </c>
      <c r="E88" s="74">
        <v>0</v>
      </c>
      <c r="F88" s="129">
        <f t="shared" si="663"/>
        <v>0</v>
      </c>
      <c r="G88" s="722">
        <f>C88*F88*7.8</f>
        <v>0</v>
      </c>
      <c r="H88" s="823"/>
      <c r="I88" s="13">
        <f>(G88*H88)</f>
        <v>0</v>
      </c>
      <c r="J88" s="13">
        <f t="shared" si="664"/>
        <v>0</v>
      </c>
      <c r="K88" s="13">
        <f t="shared" si="605"/>
        <v>0</v>
      </c>
      <c r="L88" s="151"/>
      <c r="M88" s="155"/>
      <c r="N88" s="10"/>
      <c r="O88" s="44" t="s">
        <v>99</v>
      </c>
      <c r="P88" s="95" t="s">
        <v>112</v>
      </c>
      <c r="Q88" s="68">
        <v>0</v>
      </c>
      <c r="R88" s="74">
        <v>0</v>
      </c>
      <c r="S88" s="74">
        <v>0</v>
      </c>
      <c r="T88" s="129">
        <f t="shared" si="683"/>
        <v>0</v>
      </c>
      <c r="U88" s="34">
        <f>Q88*T88*7.8</f>
        <v>0</v>
      </c>
      <c r="V88" s="823"/>
      <c r="W88" s="13">
        <f>(U88*V88)</f>
        <v>0</v>
      </c>
      <c r="X88" s="13">
        <f t="shared" si="666"/>
        <v>0</v>
      </c>
      <c r="Y88" s="13">
        <f t="shared" si="606"/>
        <v>0</v>
      </c>
      <c r="Z88" s="151"/>
      <c r="AA88" s="155"/>
      <c r="AB88" s="10"/>
      <c r="AC88" s="44" t="s">
        <v>99</v>
      </c>
      <c r="AD88" s="95" t="s">
        <v>112</v>
      </c>
      <c r="AE88" s="68">
        <v>0</v>
      </c>
      <c r="AF88" s="74">
        <v>0</v>
      </c>
      <c r="AG88" s="74">
        <v>0</v>
      </c>
      <c r="AH88" s="129">
        <f t="shared" si="684"/>
        <v>0</v>
      </c>
      <c r="AI88" s="34">
        <f t="shared" si="685"/>
        <v>0</v>
      </c>
      <c r="AJ88" s="823"/>
      <c r="AK88" s="13">
        <f t="shared" si="686"/>
        <v>0</v>
      </c>
      <c r="AL88" s="13">
        <f t="shared" si="610"/>
        <v>0</v>
      </c>
      <c r="AM88" s="13">
        <f t="shared" si="611"/>
        <v>0</v>
      </c>
      <c r="AN88" s="151"/>
      <c r="AO88" s="155"/>
      <c r="AP88" s="10"/>
      <c r="AQ88" s="44" t="s">
        <v>99</v>
      </c>
      <c r="AR88" s="95" t="s">
        <v>112</v>
      </c>
      <c r="AS88" s="68">
        <v>0</v>
      </c>
      <c r="AT88" s="74">
        <v>0</v>
      </c>
      <c r="AU88" s="74">
        <v>0</v>
      </c>
      <c r="AV88" s="129">
        <f t="shared" si="689"/>
        <v>0</v>
      </c>
      <c r="AW88" s="34">
        <f t="shared" si="690"/>
        <v>0</v>
      </c>
      <c r="AX88" s="823"/>
      <c r="AY88" s="13">
        <f t="shared" si="691"/>
        <v>0</v>
      </c>
      <c r="AZ88" s="13">
        <f t="shared" si="617"/>
        <v>0</v>
      </c>
      <c r="BA88" s="13">
        <f t="shared" si="618"/>
        <v>0</v>
      </c>
      <c r="BB88" s="151"/>
      <c r="BC88" s="155"/>
      <c r="BD88" s="10"/>
      <c r="BE88" s="44" t="s">
        <v>99</v>
      </c>
      <c r="BF88" s="95" t="s">
        <v>112</v>
      </c>
      <c r="BG88" s="68">
        <v>0</v>
      </c>
      <c r="BH88" s="74">
        <v>0</v>
      </c>
      <c r="BI88" s="74">
        <v>0</v>
      </c>
      <c r="BJ88" s="129">
        <f t="shared" si="694"/>
        <v>0</v>
      </c>
      <c r="BK88" s="34">
        <f t="shared" si="695"/>
        <v>0</v>
      </c>
      <c r="BL88" s="823"/>
      <c r="BM88" s="13">
        <f t="shared" si="696"/>
        <v>0</v>
      </c>
      <c r="BN88" s="13">
        <f t="shared" si="624"/>
        <v>0</v>
      </c>
      <c r="BO88" s="13">
        <f t="shared" si="625"/>
        <v>0</v>
      </c>
      <c r="BP88" s="151"/>
      <c r="BQ88" s="155"/>
      <c r="BR88" s="10"/>
      <c r="BS88" s="44" t="s">
        <v>99</v>
      </c>
      <c r="BT88" s="95" t="s">
        <v>112</v>
      </c>
      <c r="BU88" s="68">
        <v>0</v>
      </c>
      <c r="BV88" s="74">
        <v>0</v>
      </c>
      <c r="BW88" s="74">
        <v>0</v>
      </c>
      <c r="BX88" s="129">
        <f t="shared" si="699"/>
        <v>0</v>
      </c>
      <c r="BY88" s="34">
        <f t="shared" si="700"/>
        <v>0</v>
      </c>
      <c r="BZ88" s="823"/>
      <c r="CA88" s="13">
        <f t="shared" si="701"/>
        <v>0</v>
      </c>
      <c r="CB88" s="13">
        <f t="shared" si="631"/>
        <v>0</v>
      </c>
      <c r="CC88" s="13">
        <f t="shared" si="632"/>
        <v>0</v>
      </c>
      <c r="CD88" s="151"/>
      <c r="CE88" s="155"/>
      <c r="CF88" s="10"/>
      <c r="CG88" s="44" t="s">
        <v>99</v>
      </c>
      <c r="CH88" s="95" t="s">
        <v>112</v>
      </c>
      <c r="CI88" s="68">
        <v>0</v>
      </c>
      <c r="CJ88" s="74">
        <v>0</v>
      </c>
      <c r="CK88" s="74">
        <v>0</v>
      </c>
      <c r="CL88" s="129">
        <f t="shared" si="704"/>
        <v>0</v>
      </c>
      <c r="CM88" s="34">
        <f t="shared" si="705"/>
        <v>0</v>
      </c>
      <c r="CN88" s="823"/>
      <c r="CO88" s="13">
        <f t="shared" si="706"/>
        <v>0</v>
      </c>
      <c r="CP88" s="13">
        <f t="shared" si="638"/>
        <v>0</v>
      </c>
      <c r="CQ88" s="13">
        <f t="shared" si="639"/>
        <v>0</v>
      </c>
      <c r="CR88" s="151"/>
      <c r="CS88" s="155"/>
      <c r="CT88" s="10"/>
      <c r="CU88" s="44" t="s">
        <v>99</v>
      </c>
      <c r="CV88" s="95" t="s">
        <v>112</v>
      </c>
      <c r="CW88" s="68">
        <v>0</v>
      </c>
      <c r="CX88" s="74">
        <v>0</v>
      </c>
      <c r="CY88" s="74">
        <v>0</v>
      </c>
      <c r="CZ88" s="129">
        <f t="shared" si="709"/>
        <v>0</v>
      </c>
      <c r="DA88" s="34">
        <f t="shared" si="710"/>
        <v>0</v>
      </c>
      <c r="DB88" s="823"/>
      <c r="DC88" s="13">
        <f t="shared" si="711"/>
        <v>0</v>
      </c>
      <c r="DD88" s="13">
        <f t="shared" si="645"/>
        <v>0</v>
      </c>
      <c r="DE88" s="13">
        <f t="shared" si="646"/>
        <v>0</v>
      </c>
      <c r="DF88" s="151"/>
      <c r="DG88" s="155"/>
      <c r="DH88" s="10"/>
      <c r="DI88" s="44" t="s">
        <v>99</v>
      </c>
      <c r="DJ88" s="95" t="s">
        <v>112</v>
      </c>
      <c r="DK88" s="68">
        <v>0</v>
      </c>
      <c r="DL88" s="74">
        <v>0</v>
      </c>
      <c r="DM88" s="74">
        <v>0</v>
      </c>
      <c r="DN88" s="129">
        <f t="shared" si="714"/>
        <v>0</v>
      </c>
      <c r="DO88" s="34">
        <f t="shared" si="715"/>
        <v>0</v>
      </c>
      <c r="DP88" s="823"/>
      <c r="DQ88" s="13">
        <f t="shared" si="716"/>
        <v>0</v>
      </c>
      <c r="DR88" s="13">
        <f t="shared" si="652"/>
        <v>0</v>
      </c>
      <c r="DS88" s="13">
        <f t="shared" si="653"/>
        <v>0</v>
      </c>
      <c r="DT88" s="151"/>
      <c r="DU88" s="155"/>
      <c r="DV88" s="10"/>
      <c r="DW88" s="44" t="s">
        <v>99</v>
      </c>
      <c r="DX88" s="95" t="s">
        <v>112</v>
      </c>
      <c r="DY88" s="68">
        <v>0</v>
      </c>
      <c r="DZ88" s="74">
        <v>0</v>
      </c>
      <c r="EA88" s="74">
        <v>0</v>
      </c>
      <c r="EB88" s="129">
        <f t="shared" si="719"/>
        <v>0</v>
      </c>
      <c r="EC88" s="34">
        <f t="shared" si="720"/>
        <v>0</v>
      </c>
      <c r="ED88" s="823"/>
      <c r="EE88" s="13">
        <f t="shared" si="721"/>
        <v>0</v>
      </c>
      <c r="EF88" s="13">
        <f t="shared" si="659"/>
        <v>0</v>
      </c>
      <c r="EG88" s="13">
        <f t="shared" si="660"/>
        <v>0</v>
      </c>
      <c r="EH88" s="151"/>
      <c r="EI88" s="155"/>
      <c r="EJ88" s="10"/>
      <c r="EK88" s="44" t="s">
        <v>101</v>
      </c>
      <c r="EL88" s="11" t="s">
        <v>102</v>
      </c>
      <c r="EM88" s="744">
        <f>K118+Y118+AM118+BA118+BO118+CC118+CQ118+DE118+DS118+EG118</f>
        <v>0</v>
      </c>
      <c r="EN88" s="33"/>
      <c r="EO88" s="38"/>
      <c r="EP88" s="143"/>
      <c r="ER88" s="116">
        <f>IF(ER$4=0,0,EM88/ER$4)</f>
        <v>0</v>
      </c>
      <c r="ES88" s="81">
        <f>ER88*ET88+ER88</f>
        <v>0</v>
      </c>
      <c r="ET88" s="280">
        <v>0</v>
      </c>
      <c r="EU88" s="9" t="s">
        <v>233</v>
      </c>
      <c r="EV88" s="581">
        <f>EW$4</f>
        <v>0</v>
      </c>
      <c r="EW88" s="579">
        <f t="shared" si="602"/>
        <v>0</v>
      </c>
      <c r="EX88" s="582">
        <f>ER88*ER$4+ES88*ES$4</f>
        <v>0</v>
      </c>
      <c r="EY88" s="574">
        <f>EU140</f>
        <v>0</v>
      </c>
      <c r="EZ88" s="543">
        <f>IF(ER88=0,0,EY88/ER88)</f>
        <v>0</v>
      </c>
      <c r="FA88" s="567"/>
      <c r="FC88" s="44"/>
      <c r="FD88" s="8" t="s">
        <v>126</v>
      </c>
      <c r="FE88" s="763" t="s">
        <v>127</v>
      </c>
      <c r="FF88" s="763" t="s">
        <v>4</v>
      </c>
      <c r="FG88" s="763" t="s">
        <v>128</v>
      </c>
      <c r="FH88" s="8"/>
      <c r="FI88" s="8"/>
      <c r="FJ88" s="8"/>
      <c r="FK88" s="10"/>
      <c r="FL88" s="61"/>
      <c r="FM88" s="61"/>
      <c r="FN88" s="763" t="s">
        <v>127</v>
      </c>
      <c r="FO88" s="763" t="s">
        <v>4</v>
      </c>
      <c r="FP88" s="763" t="s">
        <v>128</v>
      </c>
      <c r="FQ88" s="10"/>
      <c r="FR88" s="8"/>
      <c r="FS88" s="88"/>
    </row>
    <row r="89" spans="1:175" ht="13.5" thickTop="1" thickBot="1" x14ac:dyDescent="0.3">
      <c r="A89" s="44" t="s">
        <v>99</v>
      </c>
      <c r="B89" s="95" t="s">
        <v>153</v>
      </c>
      <c r="C89" s="129"/>
      <c r="D89" s="129"/>
      <c r="E89" s="129"/>
      <c r="F89" s="35">
        <f>SUM(F87:F88)</f>
        <v>0</v>
      </c>
      <c r="G89" s="41"/>
      <c r="H89" s="820"/>
      <c r="I89" s="13">
        <f>F89*H89</f>
        <v>0</v>
      </c>
      <c r="J89" s="13">
        <f>IF(E$113=0,0,I89/E$113)</f>
        <v>0</v>
      </c>
      <c r="K89" s="13">
        <f t="shared" si="605"/>
        <v>0</v>
      </c>
      <c r="L89" s="1044" t="s">
        <v>278</v>
      </c>
      <c r="M89" s="1045"/>
      <c r="N89" s="15"/>
      <c r="O89" s="44" t="s">
        <v>99</v>
      </c>
      <c r="P89" s="95" t="s">
        <v>153</v>
      </c>
      <c r="Q89" s="129"/>
      <c r="R89" s="129"/>
      <c r="S89" s="129"/>
      <c r="T89" s="35">
        <f>SUM(T87:T88)</f>
        <v>0</v>
      </c>
      <c r="U89" s="41"/>
      <c r="V89" s="820"/>
      <c r="W89" s="13">
        <f>T89*V89</f>
        <v>0</v>
      </c>
      <c r="X89" s="13">
        <f>IF(S$113=0,0,W89/S$113)</f>
        <v>0</v>
      </c>
      <c r="Y89" s="13">
        <f t="shared" si="606"/>
        <v>0</v>
      </c>
      <c r="Z89" s="1044" t="s">
        <v>278</v>
      </c>
      <c r="AA89" s="1045"/>
      <c r="AB89" s="15"/>
      <c r="AC89" s="44" t="s">
        <v>99</v>
      </c>
      <c r="AD89" s="95" t="s">
        <v>153</v>
      </c>
      <c r="AE89" s="129"/>
      <c r="AF89" s="129"/>
      <c r="AG89" s="129"/>
      <c r="AH89" s="35">
        <f t="shared" ref="AH89" si="724">SUM(AH87:AH88)</f>
        <v>0</v>
      </c>
      <c r="AI89" s="41"/>
      <c r="AJ89" s="820"/>
      <c r="AK89" s="13">
        <f t="shared" ref="AK89" si="725">AH89*AJ89</f>
        <v>0</v>
      </c>
      <c r="AL89" s="13">
        <f t="shared" si="610"/>
        <v>0</v>
      </c>
      <c r="AM89" s="13">
        <f t="shared" si="611"/>
        <v>0</v>
      </c>
      <c r="AN89" s="1044" t="s">
        <v>278</v>
      </c>
      <c r="AO89" s="1045"/>
      <c r="AP89" s="15"/>
      <c r="AQ89" s="44" t="s">
        <v>99</v>
      </c>
      <c r="AR89" s="95" t="s">
        <v>153</v>
      </c>
      <c r="AS89" s="129"/>
      <c r="AT89" s="129"/>
      <c r="AU89" s="129"/>
      <c r="AV89" s="35">
        <f t="shared" ref="AV89" si="726">SUM(AV87:AV88)</f>
        <v>0</v>
      </c>
      <c r="AW89" s="41"/>
      <c r="AX89" s="820"/>
      <c r="AY89" s="13">
        <f t="shared" ref="AY89" si="727">AV89*AX89</f>
        <v>0</v>
      </c>
      <c r="AZ89" s="13">
        <f t="shared" si="617"/>
        <v>0</v>
      </c>
      <c r="BA89" s="13">
        <f t="shared" si="618"/>
        <v>0</v>
      </c>
      <c r="BB89" s="1044" t="s">
        <v>278</v>
      </c>
      <c r="BC89" s="1045"/>
      <c r="BD89" s="15"/>
      <c r="BE89" s="44" t="s">
        <v>99</v>
      </c>
      <c r="BF89" s="95" t="s">
        <v>153</v>
      </c>
      <c r="BG89" s="129"/>
      <c r="BH89" s="129"/>
      <c r="BI89" s="129"/>
      <c r="BJ89" s="35">
        <f t="shared" ref="BJ89" si="728">SUM(BJ87:BJ88)</f>
        <v>0</v>
      </c>
      <c r="BK89" s="41"/>
      <c r="BL89" s="820"/>
      <c r="BM89" s="13">
        <f t="shared" ref="BM89" si="729">BJ89*BL89</f>
        <v>0</v>
      </c>
      <c r="BN89" s="13">
        <f t="shared" si="624"/>
        <v>0</v>
      </c>
      <c r="BO89" s="13">
        <f t="shared" si="625"/>
        <v>0</v>
      </c>
      <c r="BP89" s="1044" t="s">
        <v>278</v>
      </c>
      <c r="BQ89" s="1045"/>
      <c r="BR89" s="15"/>
      <c r="BS89" s="44" t="s">
        <v>99</v>
      </c>
      <c r="BT89" s="95" t="s">
        <v>153</v>
      </c>
      <c r="BU89" s="129"/>
      <c r="BV89" s="129"/>
      <c r="BW89" s="129"/>
      <c r="BX89" s="35">
        <f t="shared" ref="BX89" si="730">SUM(BX87:BX88)</f>
        <v>0</v>
      </c>
      <c r="BY89" s="41"/>
      <c r="BZ89" s="820"/>
      <c r="CA89" s="13">
        <f t="shared" ref="CA89" si="731">BX89*BZ89</f>
        <v>0</v>
      </c>
      <c r="CB89" s="13">
        <f t="shared" si="631"/>
        <v>0</v>
      </c>
      <c r="CC89" s="13">
        <f t="shared" si="632"/>
        <v>0</v>
      </c>
      <c r="CD89" s="1044" t="s">
        <v>278</v>
      </c>
      <c r="CE89" s="1045"/>
      <c r="CF89" s="15"/>
      <c r="CG89" s="44" t="s">
        <v>99</v>
      </c>
      <c r="CH89" s="95" t="s">
        <v>153</v>
      </c>
      <c r="CI89" s="129"/>
      <c r="CJ89" s="129"/>
      <c r="CK89" s="129"/>
      <c r="CL89" s="35">
        <f t="shared" ref="CL89" si="732">SUM(CL87:CL88)</f>
        <v>0</v>
      </c>
      <c r="CM89" s="41"/>
      <c r="CN89" s="820"/>
      <c r="CO89" s="13">
        <f t="shared" ref="CO89" si="733">CL89*CN89</f>
        <v>0</v>
      </c>
      <c r="CP89" s="13">
        <f t="shared" si="638"/>
        <v>0</v>
      </c>
      <c r="CQ89" s="13">
        <f t="shared" si="639"/>
        <v>0</v>
      </c>
      <c r="CR89" s="1044" t="s">
        <v>278</v>
      </c>
      <c r="CS89" s="1045"/>
      <c r="CT89" s="15"/>
      <c r="CU89" s="44" t="s">
        <v>99</v>
      </c>
      <c r="CV89" s="95" t="s">
        <v>153</v>
      </c>
      <c r="CW89" s="129"/>
      <c r="CX89" s="129"/>
      <c r="CY89" s="129"/>
      <c r="CZ89" s="35">
        <f t="shared" ref="CZ89" si="734">SUM(CZ87:CZ88)</f>
        <v>0</v>
      </c>
      <c r="DA89" s="41"/>
      <c r="DB89" s="820"/>
      <c r="DC89" s="13">
        <f t="shared" ref="DC89" si="735">CZ89*DB89</f>
        <v>0</v>
      </c>
      <c r="DD89" s="13">
        <f t="shared" si="645"/>
        <v>0</v>
      </c>
      <c r="DE89" s="13">
        <f t="shared" si="646"/>
        <v>0</v>
      </c>
      <c r="DF89" s="1044" t="s">
        <v>278</v>
      </c>
      <c r="DG89" s="1045"/>
      <c r="DH89" s="15"/>
      <c r="DI89" s="44" t="s">
        <v>99</v>
      </c>
      <c r="DJ89" s="95" t="s">
        <v>153</v>
      </c>
      <c r="DK89" s="129"/>
      <c r="DL89" s="129"/>
      <c r="DM89" s="129"/>
      <c r="DN89" s="35">
        <f t="shared" ref="DN89" si="736">SUM(DN87:DN88)</f>
        <v>0</v>
      </c>
      <c r="DO89" s="41"/>
      <c r="DP89" s="820"/>
      <c r="DQ89" s="13">
        <f t="shared" ref="DQ89" si="737">DN89*DP89</f>
        <v>0</v>
      </c>
      <c r="DR89" s="13">
        <f t="shared" si="652"/>
        <v>0</v>
      </c>
      <c r="DS89" s="13">
        <f t="shared" si="653"/>
        <v>0</v>
      </c>
      <c r="DT89" s="1044" t="s">
        <v>278</v>
      </c>
      <c r="DU89" s="1045"/>
      <c r="DV89" s="15"/>
      <c r="DW89" s="44" t="s">
        <v>99</v>
      </c>
      <c r="DX89" s="95" t="s">
        <v>153</v>
      </c>
      <c r="DY89" s="129"/>
      <c r="DZ89" s="129"/>
      <c r="EA89" s="129"/>
      <c r="EB89" s="35">
        <f t="shared" ref="EB89" si="738">SUM(EB87:EB88)</f>
        <v>0</v>
      </c>
      <c r="EC89" s="41"/>
      <c r="ED89" s="820"/>
      <c r="EE89" s="13">
        <f t="shared" ref="EE89" si="739">EB89*ED89</f>
        <v>0</v>
      </c>
      <c r="EF89" s="13">
        <f t="shared" si="659"/>
        <v>0</v>
      </c>
      <c r="EG89" s="13">
        <f t="shared" si="660"/>
        <v>0</v>
      </c>
      <c r="EH89" s="1044" t="s">
        <v>278</v>
      </c>
      <c r="EI89" s="1045"/>
      <c r="EJ89" s="15"/>
      <c r="EK89" s="44"/>
      <c r="EL89" s="11"/>
      <c r="EM89" s="14"/>
      <c r="EN89" s="33"/>
      <c r="EO89" s="38"/>
      <c r="EP89" s="143"/>
      <c r="EQ89" s="765" t="s">
        <v>4</v>
      </c>
      <c r="ER89" s="121"/>
      <c r="ES89" s="111"/>
      <c r="ET89" s="111"/>
      <c r="EU89" s="9"/>
      <c r="EV89" s="583"/>
      <c r="EW89" s="579"/>
      <c r="EX89" s="582"/>
      <c r="EY89" s="112"/>
      <c r="EZ89" s="573"/>
      <c r="FA89" s="162"/>
      <c r="FC89" s="44"/>
      <c r="FD89" s="295" t="s">
        <v>331</v>
      </c>
      <c r="FE89" s="296">
        <v>0</v>
      </c>
      <c r="FF89" s="297">
        <v>1</v>
      </c>
      <c r="FG89" s="190">
        <f>SUM(FH90:FH100)</f>
        <v>76.39</v>
      </c>
      <c r="FH89" s="107"/>
      <c r="FI89" s="496">
        <f>SUM(FI90:FI100)</f>
        <v>0</v>
      </c>
      <c r="FJ89" s="10"/>
      <c r="FK89" s="298" t="s">
        <v>330</v>
      </c>
      <c r="FL89" s="301"/>
      <c r="FM89" s="299"/>
      <c r="FN89" s="296">
        <v>0</v>
      </c>
      <c r="FO89" s="300">
        <v>1</v>
      </c>
      <c r="FP89" s="190">
        <f>SUM(FQ90:FQ100)</f>
        <v>47.54</v>
      </c>
      <c r="FQ89" s="107"/>
      <c r="FR89" s="496">
        <f>SUM(FR90:FR100)</f>
        <v>0</v>
      </c>
      <c r="FS89" s="88"/>
    </row>
    <row r="90" spans="1:175" ht="13" thickTop="1" x14ac:dyDescent="0.25">
      <c r="A90" s="44" t="s">
        <v>91</v>
      </c>
      <c r="B90" s="95" t="s">
        <v>113</v>
      </c>
      <c r="C90" s="68">
        <v>0</v>
      </c>
      <c r="D90" s="74">
        <v>0</v>
      </c>
      <c r="E90" s="74">
        <v>0</v>
      </c>
      <c r="F90" s="129">
        <f t="shared" si="663"/>
        <v>0</v>
      </c>
      <c r="G90" s="34">
        <f>C90*F90*8</f>
        <v>0</v>
      </c>
      <c r="H90" s="63">
        <v>0</v>
      </c>
      <c r="I90" s="13">
        <f>(G90*H90)</f>
        <v>0</v>
      </c>
      <c r="J90" s="13">
        <f t="shared" si="664"/>
        <v>0</v>
      </c>
      <c r="K90" s="13">
        <f t="shared" si="605"/>
        <v>0</v>
      </c>
      <c r="L90" s="217">
        <f>SUM(K90:K91)</f>
        <v>0</v>
      </c>
      <c r="M90" s="218">
        <f>SUM(F90:F91)*C$2</f>
        <v>0</v>
      </c>
      <c r="N90" s="10"/>
      <c r="O90" s="44" t="s">
        <v>91</v>
      </c>
      <c r="P90" s="95" t="s">
        <v>113</v>
      </c>
      <c r="Q90" s="68">
        <v>0</v>
      </c>
      <c r="R90" s="74">
        <v>0</v>
      </c>
      <c r="S90" s="74">
        <v>0</v>
      </c>
      <c r="T90" s="129">
        <f t="shared" ref="T90:T93" si="740">R90*S90</f>
        <v>0</v>
      </c>
      <c r="U90" s="34">
        <f>Q90*T90*8</f>
        <v>0</v>
      </c>
      <c r="V90" s="63">
        <v>0</v>
      </c>
      <c r="W90" s="13">
        <f>(U90*V90)</f>
        <v>0</v>
      </c>
      <c r="X90" s="13">
        <f t="shared" ref="X90:X93" si="741">IF(S$113=0,0,W90/S$113)</f>
        <v>0</v>
      </c>
      <c r="Y90" s="13">
        <f t="shared" si="606"/>
        <v>0</v>
      </c>
      <c r="Z90" s="217">
        <f>SUM(Y90:Y91)</f>
        <v>0</v>
      </c>
      <c r="AA90" s="218">
        <f>SUM(T90:T91)*Q$2</f>
        <v>0</v>
      </c>
      <c r="AB90" s="10"/>
      <c r="AC90" s="44" t="s">
        <v>91</v>
      </c>
      <c r="AD90" s="95" t="s">
        <v>113</v>
      </c>
      <c r="AE90" s="68">
        <v>0</v>
      </c>
      <c r="AF90" s="74">
        <v>0</v>
      </c>
      <c r="AG90" s="74">
        <v>0</v>
      </c>
      <c r="AH90" s="129">
        <f t="shared" ref="AH90:AH93" si="742">AF90*AG90</f>
        <v>0</v>
      </c>
      <c r="AI90" s="34">
        <f t="shared" ref="AI90:AI91" si="743">AE90*AH90*8</f>
        <v>0</v>
      </c>
      <c r="AJ90" s="63">
        <v>0</v>
      </c>
      <c r="AK90" s="13">
        <f t="shared" ref="AK90:AK93" si="744">(AI90*AJ90)</f>
        <v>0</v>
      </c>
      <c r="AL90" s="13">
        <f t="shared" si="610"/>
        <v>0</v>
      </c>
      <c r="AM90" s="13">
        <f t="shared" si="611"/>
        <v>0</v>
      </c>
      <c r="AN90" s="217">
        <f t="shared" ref="AN90" si="745">SUM(AM90:AM91)</f>
        <v>0</v>
      </c>
      <c r="AO90" s="218">
        <f t="shared" ref="AO90" si="746">SUM(AH90:AH91)*AE$2</f>
        <v>0</v>
      </c>
      <c r="AP90" s="10"/>
      <c r="AQ90" s="44" t="s">
        <v>91</v>
      </c>
      <c r="AR90" s="95" t="s">
        <v>113</v>
      </c>
      <c r="AS90" s="68">
        <v>0</v>
      </c>
      <c r="AT90" s="74">
        <v>0</v>
      </c>
      <c r="AU90" s="74">
        <v>0</v>
      </c>
      <c r="AV90" s="129">
        <f t="shared" ref="AV90:AV93" si="747">AT90*AU90</f>
        <v>0</v>
      </c>
      <c r="AW90" s="34">
        <f t="shared" ref="AW90:AW91" si="748">AS90*AV90*8</f>
        <v>0</v>
      </c>
      <c r="AX90" s="63">
        <v>0</v>
      </c>
      <c r="AY90" s="13">
        <f t="shared" ref="AY90:AY93" si="749">(AW90*AX90)</f>
        <v>0</v>
      </c>
      <c r="AZ90" s="13">
        <f t="shared" si="617"/>
        <v>0</v>
      </c>
      <c r="BA90" s="13">
        <f t="shared" si="618"/>
        <v>0</v>
      </c>
      <c r="BB90" s="217">
        <f t="shared" ref="BB90" si="750">SUM(BA90:BA91)</f>
        <v>0</v>
      </c>
      <c r="BC90" s="218">
        <f t="shared" ref="BC90" si="751">SUM(AV90:AV91)*AS$2</f>
        <v>0</v>
      </c>
      <c r="BD90" s="10"/>
      <c r="BE90" s="44" t="s">
        <v>91</v>
      </c>
      <c r="BF90" s="95" t="s">
        <v>113</v>
      </c>
      <c r="BG90" s="68">
        <v>0</v>
      </c>
      <c r="BH90" s="74">
        <v>0</v>
      </c>
      <c r="BI90" s="74">
        <v>0</v>
      </c>
      <c r="BJ90" s="129">
        <f t="shared" ref="BJ90:BJ93" si="752">BH90*BI90</f>
        <v>0</v>
      </c>
      <c r="BK90" s="34">
        <f t="shared" ref="BK90:BK91" si="753">BG90*BJ90*8</f>
        <v>0</v>
      </c>
      <c r="BL90" s="63">
        <v>0</v>
      </c>
      <c r="BM90" s="13">
        <f t="shared" ref="BM90:BM93" si="754">(BK90*BL90)</f>
        <v>0</v>
      </c>
      <c r="BN90" s="13">
        <f t="shared" si="624"/>
        <v>0</v>
      </c>
      <c r="BO90" s="13">
        <f t="shared" si="625"/>
        <v>0</v>
      </c>
      <c r="BP90" s="217">
        <f t="shared" ref="BP90" si="755">SUM(BO90:BO91)</f>
        <v>0</v>
      </c>
      <c r="BQ90" s="218">
        <f t="shared" ref="BQ90" si="756">SUM(BJ90:BJ91)*BG$2</f>
        <v>0</v>
      </c>
      <c r="BR90" s="10"/>
      <c r="BS90" s="44" t="s">
        <v>91</v>
      </c>
      <c r="BT90" s="95" t="s">
        <v>113</v>
      </c>
      <c r="BU90" s="68">
        <v>0</v>
      </c>
      <c r="BV90" s="74">
        <v>0</v>
      </c>
      <c r="BW90" s="74">
        <v>0</v>
      </c>
      <c r="BX90" s="129">
        <f t="shared" ref="BX90:BX93" si="757">BV90*BW90</f>
        <v>0</v>
      </c>
      <c r="BY90" s="34">
        <f t="shared" ref="BY90:BY91" si="758">BU90*BX90*8</f>
        <v>0</v>
      </c>
      <c r="BZ90" s="63">
        <v>0</v>
      </c>
      <c r="CA90" s="13">
        <f t="shared" ref="CA90:CA93" si="759">(BY90*BZ90)</f>
        <v>0</v>
      </c>
      <c r="CB90" s="13">
        <f t="shared" si="631"/>
        <v>0</v>
      </c>
      <c r="CC90" s="13">
        <f t="shared" si="632"/>
        <v>0</v>
      </c>
      <c r="CD90" s="217">
        <f t="shared" ref="CD90" si="760">SUM(CC90:CC91)</f>
        <v>0</v>
      </c>
      <c r="CE90" s="218">
        <f t="shared" ref="CE90" si="761">SUM(BX90:BX91)*BU$2</f>
        <v>0</v>
      </c>
      <c r="CF90" s="10"/>
      <c r="CG90" s="44" t="s">
        <v>91</v>
      </c>
      <c r="CH90" s="95" t="s">
        <v>113</v>
      </c>
      <c r="CI90" s="68">
        <v>0</v>
      </c>
      <c r="CJ90" s="74">
        <v>0</v>
      </c>
      <c r="CK90" s="74">
        <v>0</v>
      </c>
      <c r="CL90" s="129">
        <f t="shared" ref="CL90:CL93" si="762">CJ90*CK90</f>
        <v>0</v>
      </c>
      <c r="CM90" s="34">
        <f t="shared" ref="CM90:CM91" si="763">CI90*CL90*8</f>
        <v>0</v>
      </c>
      <c r="CN90" s="63">
        <v>0</v>
      </c>
      <c r="CO90" s="13">
        <f t="shared" ref="CO90:CO93" si="764">(CM90*CN90)</f>
        <v>0</v>
      </c>
      <c r="CP90" s="13">
        <f t="shared" si="638"/>
        <v>0</v>
      </c>
      <c r="CQ90" s="13">
        <f t="shared" si="639"/>
        <v>0</v>
      </c>
      <c r="CR90" s="217">
        <f t="shared" ref="CR90" si="765">SUM(CQ90:CQ91)</f>
        <v>0</v>
      </c>
      <c r="CS90" s="218">
        <f t="shared" ref="CS90" si="766">SUM(CL90:CL91)*CI$2</f>
        <v>0</v>
      </c>
      <c r="CT90" s="10"/>
      <c r="CU90" s="44" t="s">
        <v>91</v>
      </c>
      <c r="CV90" s="95" t="s">
        <v>113</v>
      </c>
      <c r="CW90" s="68">
        <v>0</v>
      </c>
      <c r="CX90" s="74">
        <v>0</v>
      </c>
      <c r="CY90" s="74">
        <v>0</v>
      </c>
      <c r="CZ90" s="129">
        <f t="shared" ref="CZ90:CZ93" si="767">CX90*CY90</f>
        <v>0</v>
      </c>
      <c r="DA90" s="34">
        <f t="shared" ref="DA90:DA91" si="768">CW90*CZ90*8</f>
        <v>0</v>
      </c>
      <c r="DB90" s="63">
        <v>0</v>
      </c>
      <c r="DC90" s="13">
        <f t="shared" ref="DC90:DC93" si="769">(DA90*DB90)</f>
        <v>0</v>
      </c>
      <c r="DD90" s="13">
        <f t="shared" si="645"/>
        <v>0</v>
      </c>
      <c r="DE90" s="13">
        <f t="shared" si="646"/>
        <v>0</v>
      </c>
      <c r="DF90" s="217">
        <f t="shared" ref="DF90" si="770">SUM(DE90:DE91)</f>
        <v>0</v>
      </c>
      <c r="DG90" s="218">
        <f t="shared" ref="DG90" si="771">SUM(CZ90:CZ91)*CW$2</f>
        <v>0</v>
      </c>
      <c r="DH90" s="10"/>
      <c r="DI90" s="44" t="s">
        <v>91</v>
      </c>
      <c r="DJ90" s="95" t="s">
        <v>113</v>
      </c>
      <c r="DK90" s="68">
        <v>0</v>
      </c>
      <c r="DL90" s="74">
        <v>0</v>
      </c>
      <c r="DM90" s="74">
        <v>0</v>
      </c>
      <c r="DN90" s="129">
        <f t="shared" ref="DN90:DN93" si="772">DL90*DM90</f>
        <v>0</v>
      </c>
      <c r="DO90" s="34">
        <f t="shared" ref="DO90:DO91" si="773">DK90*DN90*8</f>
        <v>0</v>
      </c>
      <c r="DP90" s="63">
        <v>0</v>
      </c>
      <c r="DQ90" s="13">
        <f t="shared" ref="DQ90:DQ93" si="774">(DO90*DP90)</f>
        <v>0</v>
      </c>
      <c r="DR90" s="13">
        <f t="shared" si="652"/>
        <v>0</v>
      </c>
      <c r="DS90" s="13">
        <f t="shared" si="653"/>
        <v>0</v>
      </c>
      <c r="DT90" s="217">
        <f t="shared" ref="DT90" si="775">SUM(DS90:DS91)</f>
        <v>0</v>
      </c>
      <c r="DU90" s="218">
        <f t="shared" ref="DU90" si="776">SUM(DN90:DN91)*DK$2</f>
        <v>0</v>
      </c>
      <c r="DV90" s="10"/>
      <c r="DW90" s="44" t="s">
        <v>91</v>
      </c>
      <c r="DX90" s="95" t="s">
        <v>113</v>
      </c>
      <c r="DY90" s="68">
        <v>0</v>
      </c>
      <c r="DZ90" s="74">
        <v>0</v>
      </c>
      <c r="EA90" s="74">
        <v>0</v>
      </c>
      <c r="EB90" s="129">
        <f t="shared" ref="EB90:EB93" si="777">DZ90*EA90</f>
        <v>0</v>
      </c>
      <c r="EC90" s="34">
        <f t="shared" ref="EC90:EC91" si="778">DY90*EB90*8</f>
        <v>0</v>
      </c>
      <c r="ED90" s="63">
        <v>0</v>
      </c>
      <c r="EE90" s="13">
        <f t="shared" ref="EE90:EE93" si="779">(EC90*ED90)</f>
        <v>0</v>
      </c>
      <c r="EF90" s="13">
        <f t="shared" si="659"/>
        <v>0</v>
      </c>
      <c r="EG90" s="13">
        <f t="shared" si="660"/>
        <v>0</v>
      </c>
      <c r="EH90" s="217">
        <f t="shared" ref="EH90" si="780">SUM(EG90:EG91)</f>
        <v>0</v>
      </c>
      <c r="EI90" s="218">
        <f t="shared" ref="EI90" si="781">SUM(EB90:EB91)*DY$2</f>
        <v>0</v>
      </c>
      <c r="EJ90" s="10"/>
      <c r="EK90" s="44" t="s">
        <v>104</v>
      </c>
      <c r="EL90" s="11" t="s">
        <v>56</v>
      </c>
      <c r="EM90" s="744">
        <f>K120+Y120+AM120+BA120+BO120+CC120+CQ120+DE120+DS120+EG120</f>
        <v>0</v>
      </c>
      <c r="EN90" s="33"/>
      <c r="EO90" s="191"/>
      <c r="EP90" s="143"/>
      <c r="EQ90" s="190">
        <f>M120+AA120+AO120+BC120+BQ120+CE120+CS120+DG120+DU120+EI120</f>
        <v>0</v>
      </c>
      <c r="ER90" s="116">
        <f>IF(ER$4=0,0,EM90/ER$4)</f>
        <v>0</v>
      </c>
      <c r="ES90" s="81">
        <f>ER90*ET90+ER90</f>
        <v>0</v>
      </c>
      <c r="ET90" s="280">
        <v>0</v>
      </c>
      <c r="EU90" s="9" t="s">
        <v>4</v>
      </c>
      <c r="EV90" s="583">
        <f>IF(ER$4=0,0,EQ90/$ER$4*$EX$4)</f>
        <v>0</v>
      </c>
      <c r="EW90" s="579">
        <f t="shared" si="602"/>
        <v>0</v>
      </c>
      <c r="EX90" s="582">
        <f>ER90*ER$4+ES90*ES$4</f>
        <v>0</v>
      </c>
      <c r="EY90" s="574">
        <f>EU142</f>
        <v>0</v>
      </c>
      <c r="EZ90" s="545">
        <f>IF(EW90=0,0,EY90/EW90)</f>
        <v>0</v>
      </c>
      <c r="FA90" s="567"/>
      <c r="FC90" s="44"/>
      <c r="FD90" s="302"/>
      <c r="FE90" s="87" t="s">
        <v>90</v>
      </c>
      <c r="FF90" s="95" t="s">
        <v>111</v>
      </c>
      <c r="FG90" s="14"/>
      <c r="FH90" s="72">
        <v>27.32</v>
      </c>
      <c r="FI90" s="496">
        <f t="shared" ref="FI90:FI100" si="782">FE$89*FF$89*FH90</f>
        <v>0</v>
      </c>
      <c r="FJ90" s="10"/>
      <c r="FK90" s="302"/>
      <c r="FL90" s="61"/>
      <c r="FM90" s="61"/>
      <c r="FN90" s="87" t="s">
        <v>90</v>
      </c>
      <c r="FO90" s="95" t="s">
        <v>111</v>
      </c>
      <c r="FP90" s="14"/>
      <c r="FQ90" s="72">
        <v>3.29</v>
      </c>
      <c r="FR90" s="496">
        <f t="shared" ref="FR90:FR100" si="783">FN$89*FO$89*FQ90</f>
        <v>0</v>
      </c>
      <c r="FS90" s="88"/>
    </row>
    <row r="91" spans="1:175" x14ac:dyDescent="0.25">
      <c r="A91" s="44" t="s">
        <v>91</v>
      </c>
      <c r="B91" s="95" t="s">
        <v>113</v>
      </c>
      <c r="C91" s="68">
        <v>0</v>
      </c>
      <c r="D91" s="74">
        <v>0</v>
      </c>
      <c r="E91" s="74">
        <v>0</v>
      </c>
      <c r="F91" s="129">
        <f t="shared" si="663"/>
        <v>0</v>
      </c>
      <c r="G91" s="34">
        <f>C91*F91*8</f>
        <v>0</v>
      </c>
      <c r="H91" s="63">
        <v>0</v>
      </c>
      <c r="I91" s="13">
        <f>(G91*H91)</f>
        <v>0</v>
      </c>
      <c r="J91" s="13">
        <f t="shared" si="664"/>
        <v>0</v>
      </c>
      <c r="K91" s="13">
        <f t="shared" si="605"/>
        <v>0</v>
      </c>
      <c r="L91" s="151"/>
      <c r="M91" s="291"/>
      <c r="N91" s="10"/>
      <c r="O91" s="44" t="s">
        <v>91</v>
      </c>
      <c r="P91" s="95" t="s">
        <v>113</v>
      </c>
      <c r="Q91" s="68">
        <v>0</v>
      </c>
      <c r="R91" s="74">
        <v>0</v>
      </c>
      <c r="S91" s="74">
        <v>0</v>
      </c>
      <c r="T91" s="129">
        <f t="shared" si="740"/>
        <v>0</v>
      </c>
      <c r="U91" s="34">
        <f>Q91*T91*8</f>
        <v>0</v>
      </c>
      <c r="V91" s="63">
        <v>0</v>
      </c>
      <c r="W91" s="13">
        <f>(U91*V91)</f>
        <v>0</v>
      </c>
      <c r="X91" s="13">
        <f t="shared" si="741"/>
        <v>0</v>
      </c>
      <c r="Y91" s="13">
        <f t="shared" si="606"/>
        <v>0</v>
      </c>
      <c r="Z91" s="151"/>
      <c r="AA91" s="291"/>
      <c r="AB91" s="10"/>
      <c r="AC91" s="44" t="s">
        <v>91</v>
      </c>
      <c r="AD91" s="95" t="s">
        <v>113</v>
      </c>
      <c r="AE91" s="68">
        <v>0</v>
      </c>
      <c r="AF91" s="74">
        <v>0</v>
      </c>
      <c r="AG91" s="74">
        <v>0</v>
      </c>
      <c r="AH91" s="129">
        <f t="shared" si="742"/>
        <v>0</v>
      </c>
      <c r="AI91" s="34">
        <f t="shared" si="743"/>
        <v>0</v>
      </c>
      <c r="AJ91" s="63">
        <v>0</v>
      </c>
      <c r="AK91" s="13">
        <f t="shared" si="744"/>
        <v>0</v>
      </c>
      <c r="AL91" s="13">
        <f t="shared" si="610"/>
        <v>0</v>
      </c>
      <c r="AM91" s="13">
        <f t="shared" si="611"/>
        <v>0</v>
      </c>
      <c r="AN91" s="151"/>
      <c r="AO91" s="291"/>
      <c r="AP91" s="10"/>
      <c r="AQ91" s="44" t="s">
        <v>91</v>
      </c>
      <c r="AR91" s="95" t="s">
        <v>113</v>
      </c>
      <c r="AS91" s="68">
        <v>0</v>
      </c>
      <c r="AT91" s="74">
        <v>0</v>
      </c>
      <c r="AU91" s="74">
        <v>0</v>
      </c>
      <c r="AV91" s="129">
        <f t="shared" si="747"/>
        <v>0</v>
      </c>
      <c r="AW91" s="34">
        <f t="shared" si="748"/>
        <v>0</v>
      </c>
      <c r="AX91" s="63">
        <v>0</v>
      </c>
      <c r="AY91" s="13">
        <f t="shared" si="749"/>
        <v>0</v>
      </c>
      <c r="AZ91" s="13">
        <f t="shared" si="617"/>
        <v>0</v>
      </c>
      <c r="BA91" s="13">
        <f t="shared" si="618"/>
        <v>0</v>
      </c>
      <c r="BB91" s="151"/>
      <c r="BC91" s="291"/>
      <c r="BD91" s="10"/>
      <c r="BE91" s="44" t="s">
        <v>91</v>
      </c>
      <c r="BF91" s="95" t="s">
        <v>113</v>
      </c>
      <c r="BG91" s="68">
        <v>0</v>
      </c>
      <c r="BH91" s="74">
        <v>0</v>
      </c>
      <c r="BI91" s="74">
        <v>0</v>
      </c>
      <c r="BJ91" s="129">
        <f t="shared" si="752"/>
        <v>0</v>
      </c>
      <c r="BK91" s="34">
        <f t="shared" si="753"/>
        <v>0</v>
      </c>
      <c r="BL91" s="63">
        <v>0</v>
      </c>
      <c r="BM91" s="13">
        <f t="shared" si="754"/>
        <v>0</v>
      </c>
      <c r="BN91" s="13">
        <f t="shared" si="624"/>
        <v>0</v>
      </c>
      <c r="BO91" s="13">
        <f t="shared" si="625"/>
        <v>0</v>
      </c>
      <c r="BP91" s="151"/>
      <c r="BQ91" s="291"/>
      <c r="BR91" s="10"/>
      <c r="BS91" s="44" t="s">
        <v>91</v>
      </c>
      <c r="BT91" s="95" t="s">
        <v>113</v>
      </c>
      <c r="BU91" s="68">
        <v>0</v>
      </c>
      <c r="BV91" s="74">
        <v>0</v>
      </c>
      <c r="BW91" s="74">
        <v>0</v>
      </c>
      <c r="BX91" s="129">
        <f t="shared" si="757"/>
        <v>0</v>
      </c>
      <c r="BY91" s="34">
        <f t="shared" si="758"/>
        <v>0</v>
      </c>
      <c r="BZ91" s="63">
        <v>0</v>
      </c>
      <c r="CA91" s="13">
        <f t="shared" si="759"/>
        <v>0</v>
      </c>
      <c r="CB91" s="13">
        <f t="shared" si="631"/>
        <v>0</v>
      </c>
      <c r="CC91" s="13">
        <f t="shared" si="632"/>
        <v>0</v>
      </c>
      <c r="CD91" s="151"/>
      <c r="CE91" s="291"/>
      <c r="CF91" s="10"/>
      <c r="CG91" s="44" t="s">
        <v>91</v>
      </c>
      <c r="CH91" s="95" t="s">
        <v>113</v>
      </c>
      <c r="CI91" s="68">
        <v>0</v>
      </c>
      <c r="CJ91" s="74">
        <v>0</v>
      </c>
      <c r="CK91" s="74">
        <v>0</v>
      </c>
      <c r="CL91" s="129">
        <f t="shared" si="762"/>
        <v>0</v>
      </c>
      <c r="CM91" s="34">
        <f t="shared" si="763"/>
        <v>0</v>
      </c>
      <c r="CN91" s="63">
        <v>0</v>
      </c>
      <c r="CO91" s="13">
        <f t="shared" si="764"/>
        <v>0</v>
      </c>
      <c r="CP91" s="13">
        <f t="shared" si="638"/>
        <v>0</v>
      </c>
      <c r="CQ91" s="13">
        <f t="shared" si="639"/>
        <v>0</v>
      </c>
      <c r="CR91" s="151"/>
      <c r="CS91" s="291"/>
      <c r="CT91" s="10"/>
      <c r="CU91" s="44" t="s">
        <v>91</v>
      </c>
      <c r="CV91" s="95" t="s">
        <v>113</v>
      </c>
      <c r="CW91" s="68">
        <v>0</v>
      </c>
      <c r="CX91" s="74">
        <v>0</v>
      </c>
      <c r="CY91" s="74">
        <v>0</v>
      </c>
      <c r="CZ91" s="129">
        <f t="shared" si="767"/>
        <v>0</v>
      </c>
      <c r="DA91" s="34">
        <f t="shared" si="768"/>
        <v>0</v>
      </c>
      <c r="DB91" s="63">
        <v>0</v>
      </c>
      <c r="DC91" s="13">
        <f t="shared" si="769"/>
        <v>0</v>
      </c>
      <c r="DD91" s="13">
        <f t="shared" si="645"/>
        <v>0</v>
      </c>
      <c r="DE91" s="13">
        <f t="shared" si="646"/>
        <v>0</v>
      </c>
      <c r="DF91" s="151"/>
      <c r="DG91" s="291"/>
      <c r="DH91" s="10"/>
      <c r="DI91" s="44" t="s">
        <v>91</v>
      </c>
      <c r="DJ91" s="95" t="s">
        <v>113</v>
      </c>
      <c r="DK91" s="68">
        <v>0</v>
      </c>
      <c r="DL91" s="74">
        <v>0</v>
      </c>
      <c r="DM91" s="74">
        <v>0</v>
      </c>
      <c r="DN91" s="129">
        <f t="shared" si="772"/>
        <v>0</v>
      </c>
      <c r="DO91" s="34">
        <f t="shared" si="773"/>
        <v>0</v>
      </c>
      <c r="DP91" s="63">
        <v>0</v>
      </c>
      <c r="DQ91" s="13">
        <f t="shared" si="774"/>
        <v>0</v>
      </c>
      <c r="DR91" s="13">
        <f t="shared" si="652"/>
        <v>0</v>
      </c>
      <c r="DS91" s="13">
        <f t="shared" si="653"/>
        <v>0</v>
      </c>
      <c r="DT91" s="151"/>
      <c r="DU91" s="291"/>
      <c r="DV91" s="10"/>
      <c r="DW91" s="44" t="s">
        <v>91</v>
      </c>
      <c r="DX91" s="95" t="s">
        <v>113</v>
      </c>
      <c r="DY91" s="68">
        <v>0</v>
      </c>
      <c r="DZ91" s="74">
        <v>0</v>
      </c>
      <c r="EA91" s="74">
        <v>0</v>
      </c>
      <c r="EB91" s="129">
        <f t="shared" si="777"/>
        <v>0</v>
      </c>
      <c r="EC91" s="34">
        <f t="shared" si="778"/>
        <v>0</v>
      </c>
      <c r="ED91" s="63">
        <v>0</v>
      </c>
      <c r="EE91" s="13">
        <f t="shared" si="779"/>
        <v>0</v>
      </c>
      <c r="EF91" s="13">
        <f t="shared" si="659"/>
        <v>0</v>
      </c>
      <c r="EG91" s="13">
        <f t="shared" si="660"/>
        <v>0</v>
      </c>
      <c r="EH91" s="151"/>
      <c r="EI91" s="291"/>
      <c r="EJ91" s="10"/>
      <c r="EK91" s="44"/>
      <c r="EL91" s="11"/>
      <c r="EM91" s="14"/>
      <c r="EN91" s="38"/>
      <c r="EO91" s="38"/>
      <c r="EP91" s="143"/>
      <c r="EQ91" s="765" t="s">
        <v>169</v>
      </c>
      <c r="ER91" s="121"/>
      <c r="ES91" s="111"/>
      <c r="ET91" s="111"/>
      <c r="EU91" s="9"/>
      <c r="EV91" s="583"/>
      <c r="EW91" s="579"/>
      <c r="EX91" s="582"/>
      <c r="EY91" s="112"/>
      <c r="EZ91" s="573"/>
      <c r="FA91" s="162"/>
      <c r="FC91" s="44"/>
      <c r="FD91" s="302"/>
      <c r="FE91" s="87" t="s">
        <v>99</v>
      </c>
      <c r="FF91" s="95" t="s">
        <v>112</v>
      </c>
      <c r="FG91" s="14"/>
      <c r="FH91" s="72">
        <v>2.56</v>
      </c>
      <c r="FI91" s="496">
        <f t="shared" si="782"/>
        <v>0</v>
      </c>
      <c r="FJ91" s="10"/>
      <c r="FK91" s="302"/>
      <c r="FL91" s="61"/>
      <c r="FM91" s="61"/>
      <c r="FN91" s="87" t="s">
        <v>99</v>
      </c>
      <c r="FO91" s="95" t="s">
        <v>112</v>
      </c>
      <c r="FP91" s="14"/>
      <c r="FQ91" s="72">
        <v>7.43</v>
      </c>
      <c r="FR91" s="496">
        <f t="shared" si="783"/>
        <v>0</v>
      </c>
      <c r="FS91" s="88"/>
    </row>
    <row r="92" spans="1:175" x14ac:dyDescent="0.25">
      <c r="A92" s="44" t="s">
        <v>240</v>
      </c>
      <c r="B92" s="95" t="s">
        <v>114</v>
      </c>
      <c r="C92" s="68">
        <v>0</v>
      </c>
      <c r="D92" s="74">
        <v>0</v>
      </c>
      <c r="E92" s="74">
        <v>0</v>
      </c>
      <c r="F92" s="129">
        <f t="shared" si="663"/>
        <v>0</v>
      </c>
      <c r="G92" s="34">
        <f>C92*F92*2.7</f>
        <v>0</v>
      </c>
      <c r="H92" s="63">
        <v>0</v>
      </c>
      <c r="I92" s="13">
        <f>(G92*H92)</f>
        <v>0</v>
      </c>
      <c r="J92" s="13">
        <f t="shared" si="664"/>
        <v>0</v>
      </c>
      <c r="K92" s="13">
        <f t="shared" si="605"/>
        <v>0</v>
      </c>
      <c r="L92" s="151"/>
      <c r="M92" s="155"/>
      <c r="N92" s="10"/>
      <c r="O92" s="44" t="s">
        <v>240</v>
      </c>
      <c r="P92" s="95" t="s">
        <v>114</v>
      </c>
      <c r="Q92" s="68">
        <v>0</v>
      </c>
      <c r="R92" s="74">
        <v>0</v>
      </c>
      <c r="S92" s="74">
        <v>0</v>
      </c>
      <c r="T92" s="129">
        <f t="shared" si="740"/>
        <v>0</v>
      </c>
      <c r="U92" s="34">
        <f>Q92*T92*2.7</f>
        <v>0</v>
      </c>
      <c r="V92" s="63">
        <v>0</v>
      </c>
      <c r="W92" s="13">
        <f>(U92*V92)</f>
        <v>0</v>
      </c>
      <c r="X92" s="13">
        <f t="shared" si="741"/>
        <v>0</v>
      </c>
      <c r="Y92" s="13">
        <f t="shared" si="606"/>
        <v>0</v>
      </c>
      <c r="Z92" s="151"/>
      <c r="AA92" s="155"/>
      <c r="AB92" s="10"/>
      <c r="AC92" s="44" t="s">
        <v>240</v>
      </c>
      <c r="AD92" s="95" t="s">
        <v>114</v>
      </c>
      <c r="AE92" s="68">
        <v>0</v>
      </c>
      <c r="AF92" s="74">
        <v>0</v>
      </c>
      <c r="AG92" s="74">
        <v>0</v>
      </c>
      <c r="AH92" s="129">
        <f t="shared" si="742"/>
        <v>0</v>
      </c>
      <c r="AI92" s="34">
        <f t="shared" ref="AI92" si="784">AE92*AH92*2.7</f>
        <v>0</v>
      </c>
      <c r="AJ92" s="63">
        <v>0</v>
      </c>
      <c r="AK92" s="13">
        <f t="shared" si="744"/>
        <v>0</v>
      </c>
      <c r="AL92" s="13">
        <f t="shared" si="610"/>
        <v>0</v>
      </c>
      <c r="AM92" s="13">
        <f t="shared" si="611"/>
        <v>0</v>
      </c>
      <c r="AN92" s="151"/>
      <c r="AO92" s="155"/>
      <c r="AP92" s="10"/>
      <c r="AQ92" s="44" t="s">
        <v>240</v>
      </c>
      <c r="AR92" s="95" t="s">
        <v>114</v>
      </c>
      <c r="AS92" s="68">
        <v>0</v>
      </c>
      <c r="AT92" s="74">
        <v>0</v>
      </c>
      <c r="AU92" s="74">
        <v>0</v>
      </c>
      <c r="AV92" s="129">
        <f t="shared" si="747"/>
        <v>0</v>
      </c>
      <c r="AW92" s="34">
        <f t="shared" ref="AW92" si="785">AS92*AV92*2.7</f>
        <v>0</v>
      </c>
      <c r="AX92" s="63">
        <v>0</v>
      </c>
      <c r="AY92" s="13">
        <f t="shared" si="749"/>
        <v>0</v>
      </c>
      <c r="AZ92" s="13">
        <f t="shared" si="617"/>
        <v>0</v>
      </c>
      <c r="BA92" s="13">
        <f t="shared" si="618"/>
        <v>0</v>
      </c>
      <c r="BB92" s="151"/>
      <c r="BC92" s="155"/>
      <c r="BD92" s="10"/>
      <c r="BE92" s="44" t="s">
        <v>240</v>
      </c>
      <c r="BF92" s="95" t="s">
        <v>114</v>
      </c>
      <c r="BG92" s="68">
        <v>0</v>
      </c>
      <c r="BH92" s="74">
        <v>0</v>
      </c>
      <c r="BI92" s="74">
        <v>0</v>
      </c>
      <c r="BJ92" s="129">
        <f t="shared" si="752"/>
        <v>0</v>
      </c>
      <c r="BK92" s="34">
        <f t="shared" ref="BK92" si="786">BG92*BJ92*2.7</f>
        <v>0</v>
      </c>
      <c r="BL92" s="63">
        <v>0</v>
      </c>
      <c r="BM92" s="13">
        <f t="shared" si="754"/>
        <v>0</v>
      </c>
      <c r="BN92" s="13">
        <f t="shared" si="624"/>
        <v>0</v>
      </c>
      <c r="BO92" s="13">
        <f t="shared" si="625"/>
        <v>0</v>
      </c>
      <c r="BP92" s="151"/>
      <c r="BQ92" s="155"/>
      <c r="BR92" s="10"/>
      <c r="BS92" s="44" t="s">
        <v>240</v>
      </c>
      <c r="BT92" s="95" t="s">
        <v>114</v>
      </c>
      <c r="BU92" s="68">
        <v>0</v>
      </c>
      <c r="BV92" s="74">
        <v>0</v>
      </c>
      <c r="BW92" s="74">
        <v>0</v>
      </c>
      <c r="BX92" s="129">
        <f t="shared" si="757"/>
        <v>0</v>
      </c>
      <c r="BY92" s="34">
        <f t="shared" ref="BY92" si="787">BU92*BX92*2.7</f>
        <v>0</v>
      </c>
      <c r="BZ92" s="63">
        <v>0</v>
      </c>
      <c r="CA92" s="13">
        <f t="shared" si="759"/>
        <v>0</v>
      </c>
      <c r="CB92" s="13">
        <f t="shared" si="631"/>
        <v>0</v>
      </c>
      <c r="CC92" s="13">
        <f t="shared" si="632"/>
        <v>0</v>
      </c>
      <c r="CD92" s="151"/>
      <c r="CE92" s="155"/>
      <c r="CF92" s="10"/>
      <c r="CG92" s="44" t="s">
        <v>240</v>
      </c>
      <c r="CH92" s="95" t="s">
        <v>114</v>
      </c>
      <c r="CI92" s="68">
        <v>0</v>
      </c>
      <c r="CJ92" s="74">
        <v>0</v>
      </c>
      <c r="CK92" s="74">
        <v>0</v>
      </c>
      <c r="CL92" s="129">
        <f t="shared" si="762"/>
        <v>0</v>
      </c>
      <c r="CM92" s="34">
        <f t="shared" ref="CM92" si="788">CI92*CL92*2.7</f>
        <v>0</v>
      </c>
      <c r="CN92" s="63">
        <v>0</v>
      </c>
      <c r="CO92" s="13">
        <f t="shared" si="764"/>
        <v>0</v>
      </c>
      <c r="CP92" s="13">
        <f t="shared" si="638"/>
        <v>0</v>
      </c>
      <c r="CQ92" s="13">
        <f t="shared" si="639"/>
        <v>0</v>
      </c>
      <c r="CR92" s="151"/>
      <c r="CS92" s="155"/>
      <c r="CT92" s="10"/>
      <c r="CU92" s="44" t="s">
        <v>240</v>
      </c>
      <c r="CV92" s="95" t="s">
        <v>114</v>
      </c>
      <c r="CW92" s="68">
        <v>0</v>
      </c>
      <c r="CX92" s="74">
        <v>0</v>
      </c>
      <c r="CY92" s="74">
        <v>0</v>
      </c>
      <c r="CZ92" s="129">
        <f t="shared" si="767"/>
        <v>0</v>
      </c>
      <c r="DA92" s="34">
        <f t="shared" ref="DA92" si="789">CW92*CZ92*2.7</f>
        <v>0</v>
      </c>
      <c r="DB92" s="63">
        <v>0</v>
      </c>
      <c r="DC92" s="13">
        <f t="shared" si="769"/>
        <v>0</v>
      </c>
      <c r="DD92" s="13">
        <f t="shared" si="645"/>
        <v>0</v>
      </c>
      <c r="DE92" s="13">
        <f t="shared" si="646"/>
        <v>0</v>
      </c>
      <c r="DF92" s="151"/>
      <c r="DG92" s="155"/>
      <c r="DH92" s="10"/>
      <c r="DI92" s="44" t="s">
        <v>240</v>
      </c>
      <c r="DJ92" s="95" t="s">
        <v>114</v>
      </c>
      <c r="DK92" s="68">
        <v>0</v>
      </c>
      <c r="DL92" s="74">
        <v>0</v>
      </c>
      <c r="DM92" s="74">
        <v>0</v>
      </c>
      <c r="DN92" s="129">
        <f t="shared" si="772"/>
        <v>0</v>
      </c>
      <c r="DO92" s="34">
        <f t="shared" ref="DO92" si="790">DK92*DN92*2.7</f>
        <v>0</v>
      </c>
      <c r="DP92" s="63">
        <v>0</v>
      </c>
      <c r="DQ92" s="13">
        <f t="shared" si="774"/>
        <v>0</v>
      </c>
      <c r="DR92" s="13">
        <f t="shared" si="652"/>
        <v>0</v>
      </c>
      <c r="DS92" s="13">
        <f t="shared" si="653"/>
        <v>0</v>
      </c>
      <c r="DT92" s="151"/>
      <c r="DU92" s="155"/>
      <c r="DV92" s="10"/>
      <c r="DW92" s="44" t="s">
        <v>240</v>
      </c>
      <c r="DX92" s="95" t="s">
        <v>114</v>
      </c>
      <c r="DY92" s="68">
        <v>0</v>
      </c>
      <c r="DZ92" s="74">
        <v>0</v>
      </c>
      <c r="EA92" s="74">
        <v>0</v>
      </c>
      <c r="EB92" s="129">
        <f t="shared" si="777"/>
        <v>0</v>
      </c>
      <c r="EC92" s="34">
        <f t="shared" ref="EC92" si="791">DY92*EB92*2.7</f>
        <v>0</v>
      </c>
      <c r="ED92" s="63">
        <v>0</v>
      </c>
      <c r="EE92" s="13">
        <f t="shared" si="779"/>
        <v>0</v>
      </c>
      <c r="EF92" s="13">
        <f t="shared" si="659"/>
        <v>0</v>
      </c>
      <c r="EG92" s="13">
        <f t="shared" si="660"/>
        <v>0</v>
      </c>
      <c r="EH92" s="151"/>
      <c r="EI92" s="155"/>
      <c r="EJ92" s="10"/>
      <c r="EK92" s="44" t="s">
        <v>105</v>
      </c>
      <c r="EL92" s="11" t="s">
        <v>57</v>
      </c>
      <c r="EM92" s="744">
        <f>K122+Y122+AM122+BA122+BO122+CC122+CQ122+DE122+DS122+EG122</f>
        <v>0</v>
      </c>
      <c r="EN92" s="82"/>
      <c r="EO92" s="765"/>
      <c r="EP92" s="763"/>
      <c r="EQ92" s="156">
        <f>IF(EM92=0,0,EM92/(EI122+DU122+DG122+CS122+CE122+BQ122+BC122+AO122+AA122+M122))</f>
        <v>0</v>
      </c>
      <c r="ER92" s="116">
        <f>IF(ER$4=0,0,EM92/ER$4)</f>
        <v>0</v>
      </c>
      <c r="ES92" s="81">
        <f>ER92*ET92+ER92</f>
        <v>0</v>
      </c>
      <c r="ET92" s="280">
        <v>0</v>
      </c>
      <c r="EU92" s="9" t="s">
        <v>63</v>
      </c>
      <c r="EV92" s="583">
        <f>IF(EQ92=0,0,EX92/EQ92)</f>
        <v>0</v>
      </c>
      <c r="EW92" s="579">
        <f t="shared" si="602"/>
        <v>0</v>
      </c>
      <c r="EX92" s="582">
        <f>ER92*ER$4+ES92*ES$4</f>
        <v>0</v>
      </c>
      <c r="EY92" s="574">
        <f>EZ144</f>
        <v>0</v>
      </c>
      <c r="EZ92" s="544">
        <f>IF(EQ92=0,0,EY92/EQ92)</f>
        <v>0</v>
      </c>
      <c r="FA92" s="567"/>
      <c r="FC92" s="44"/>
      <c r="FD92" s="302"/>
      <c r="FE92" s="87" t="s">
        <v>91</v>
      </c>
      <c r="FF92" s="95" t="s">
        <v>321</v>
      </c>
      <c r="FG92" s="14"/>
      <c r="FH92" s="72">
        <v>0</v>
      </c>
      <c r="FI92" s="496">
        <f t="shared" si="782"/>
        <v>0</v>
      </c>
      <c r="FJ92" s="10"/>
      <c r="FK92" s="302"/>
      <c r="FL92" s="61"/>
      <c r="FM92" s="61"/>
      <c r="FN92" s="87" t="s">
        <v>91</v>
      </c>
      <c r="FO92" s="95" t="s">
        <v>321</v>
      </c>
      <c r="FP92" s="14"/>
      <c r="FQ92" s="72">
        <v>0</v>
      </c>
      <c r="FR92" s="496">
        <f t="shared" si="783"/>
        <v>0</v>
      </c>
      <c r="FS92" s="88"/>
    </row>
    <row r="93" spans="1:175" x14ac:dyDescent="0.25">
      <c r="A93" s="44" t="s">
        <v>241</v>
      </c>
      <c r="B93" s="95" t="s">
        <v>115</v>
      </c>
      <c r="C93" s="68">
        <v>0</v>
      </c>
      <c r="D93" s="74">
        <v>0</v>
      </c>
      <c r="E93" s="74">
        <v>0</v>
      </c>
      <c r="F93" s="129">
        <f t="shared" si="663"/>
        <v>0</v>
      </c>
      <c r="G93" s="34">
        <f>C93*F93*7.8</f>
        <v>0</v>
      </c>
      <c r="H93" s="63">
        <v>0</v>
      </c>
      <c r="I93" s="13">
        <f>(G93*H93)</f>
        <v>0</v>
      </c>
      <c r="J93" s="13">
        <f t="shared" si="664"/>
        <v>0</v>
      </c>
      <c r="K93" s="13">
        <f t="shared" si="605"/>
        <v>0</v>
      </c>
      <c r="L93" s="151"/>
      <c r="M93" s="155"/>
      <c r="N93" s="15"/>
      <c r="O93" s="44" t="s">
        <v>241</v>
      </c>
      <c r="P93" s="95" t="s">
        <v>115</v>
      </c>
      <c r="Q93" s="68">
        <v>0</v>
      </c>
      <c r="R93" s="74">
        <v>0</v>
      </c>
      <c r="S93" s="74">
        <v>0</v>
      </c>
      <c r="T93" s="129">
        <f t="shared" si="740"/>
        <v>0</v>
      </c>
      <c r="U93" s="34">
        <f>Q93*T93*7.8</f>
        <v>0</v>
      </c>
      <c r="V93" s="63">
        <v>0</v>
      </c>
      <c r="W93" s="13">
        <f>(U93*V93)</f>
        <v>0</v>
      </c>
      <c r="X93" s="13">
        <f t="shared" si="741"/>
        <v>0</v>
      </c>
      <c r="Y93" s="13">
        <f t="shared" si="606"/>
        <v>0</v>
      </c>
      <c r="Z93" s="151"/>
      <c r="AA93" s="155"/>
      <c r="AB93" s="15"/>
      <c r="AC93" s="44" t="s">
        <v>241</v>
      </c>
      <c r="AD93" s="95" t="s">
        <v>115</v>
      </c>
      <c r="AE93" s="68">
        <v>0</v>
      </c>
      <c r="AF93" s="74">
        <v>0</v>
      </c>
      <c r="AG93" s="74">
        <v>0</v>
      </c>
      <c r="AH93" s="129">
        <f t="shared" si="742"/>
        <v>0</v>
      </c>
      <c r="AI93" s="34">
        <f t="shared" ref="AI93" si="792">AE93*AH93*7.8</f>
        <v>0</v>
      </c>
      <c r="AJ93" s="63">
        <v>0</v>
      </c>
      <c r="AK93" s="13">
        <f t="shared" si="744"/>
        <v>0</v>
      </c>
      <c r="AL93" s="13">
        <f t="shared" si="610"/>
        <v>0</v>
      </c>
      <c r="AM93" s="13">
        <f t="shared" si="611"/>
        <v>0</v>
      </c>
      <c r="AN93" s="151"/>
      <c r="AO93" s="155"/>
      <c r="AP93" s="15"/>
      <c r="AQ93" s="44" t="s">
        <v>241</v>
      </c>
      <c r="AR93" s="95" t="s">
        <v>115</v>
      </c>
      <c r="AS93" s="68">
        <v>0</v>
      </c>
      <c r="AT93" s="74">
        <v>0</v>
      </c>
      <c r="AU93" s="74">
        <v>0</v>
      </c>
      <c r="AV93" s="129">
        <f t="shared" si="747"/>
        <v>0</v>
      </c>
      <c r="AW93" s="34">
        <f t="shared" ref="AW93" si="793">AS93*AV93*7.8</f>
        <v>0</v>
      </c>
      <c r="AX93" s="63">
        <v>0</v>
      </c>
      <c r="AY93" s="13">
        <f t="shared" si="749"/>
        <v>0</v>
      </c>
      <c r="AZ93" s="13">
        <f t="shared" si="617"/>
        <v>0</v>
      </c>
      <c r="BA93" s="13">
        <f t="shared" si="618"/>
        <v>0</v>
      </c>
      <c r="BB93" s="151"/>
      <c r="BC93" s="155"/>
      <c r="BD93" s="15"/>
      <c r="BE93" s="44" t="s">
        <v>241</v>
      </c>
      <c r="BF93" s="95" t="s">
        <v>115</v>
      </c>
      <c r="BG93" s="68">
        <v>0</v>
      </c>
      <c r="BH93" s="74">
        <v>0</v>
      </c>
      <c r="BI93" s="74">
        <v>0</v>
      </c>
      <c r="BJ93" s="129">
        <f t="shared" si="752"/>
        <v>0</v>
      </c>
      <c r="BK93" s="34">
        <f t="shared" ref="BK93" si="794">BG93*BJ93*7.8</f>
        <v>0</v>
      </c>
      <c r="BL93" s="63">
        <v>0</v>
      </c>
      <c r="BM93" s="13">
        <f t="shared" si="754"/>
        <v>0</v>
      </c>
      <c r="BN93" s="13">
        <f t="shared" si="624"/>
        <v>0</v>
      </c>
      <c r="BO93" s="13">
        <f t="shared" si="625"/>
        <v>0</v>
      </c>
      <c r="BP93" s="151"/>
      <c r="BQ93" s="155"/>
      <c r="BR93" s="15"/>
      <c r="BS93" s="44" t="s">
        <v>241</v>
      </c>
      <c r="BT93" s="95" t="s">
        <v>115</v>
      </c>
      <c r="BU93" s="68">
        <v>0</v>
      </c>
      <c r="BV93" s="74">
        <v>0</v>
      </c>
      <c r="BW93" s="74">
        <v>0</v>
      </c>
      <c r="BX93" s="129">
        <f t="shared" si="757"/>
        <v>0</v>
      </c>
      <c r="BY93" s="34">
        <f t="shared" ref="BY93" si="795">BU93*BX93*7.8</f>
        <v>0</v>
      </c>
      <c r="BZ93" s="63">
        <v>0</v>
      </c>
      <c r="CA93" s="13">
        <f t="shared" si="759"/>
        <v>0</v>
      </c>
      <c r="CB93" s="13">
        <f t="shared" si="631"/>
        <v>0</v>
      </c>
      <c r="CC93" s="13">
        <f t="shared" si="632"/>
        <v>0</v>
      </c>
      <c r="CD93" s="151"/>
      <c r="CE93" s="155"/>
      <c r="CF93" s="15"/>
      <c r="CG93" s="44" t="s">
        <v>241</v>
      </c>
      <c r="CH93" s="95" t="s">
        <v>115</v>
      </c>
      <c r="CI93" s="68">
        <v>0</v>
      </c>
      <c r="CJ93" s="74">
        <v>0</v>
      </c>
      <c r="CK93" s="74">
        <v>0</v>
      </c>
      <c r="CL93" s="129">
        <f t="shared" si="762"/>
        <v>0</v>
      </c>
      <c r="CM93" s="34">
        <f t="shared" ref="CM93" si="796">CI93*CL93*7.8</f>
        <v>0</v>
      </c>
      <c r="CN93" s="63">
        <v>0</v>
      </c>
      <c r="CO93" s="13">
        <f t="shared" si="764"/>
        <v>0</v>
      </c>
      <c r="CP93" s="13">
        <f t="shared" si="638"/>
        <v>0</v>
      </c>
      <c r="CQ93" s="13">
        <f t="shared" si="639"/>
        <v>0</v>
      </c>
      <c r="CR93" s="151"/>
      <c r="CS93" s="155"/>
      <c r="CT93" s="15"/>
      <c r="CU93" s="44" t="s">
        <v>241</v>
      </c>
      <c r="CV93" s="95" t="s">
        <v>115</v>
      </c>
      <c r="CW93" s="68">
        <v>0</v>
      </c>
      <c r="CX93" s="74">
        <v>0</v>
      </c>
      <c r="CY93" s="74">
        <v>0</v>
      </c>
      <c r="CZ93" s="129">
        <f t="shared" si="767"/>
        <v>0</v>
      </c>
      <c r="DA93" s="34">
        <f t="shared" ref="DA93" si="797">CW93*CZ93*7.8</f>
        <v>0</v>
      </c>
      <c r="DB93" s="63">
        <v>0</v>
      </c>
      <c r="DC93" s="13">
        <f t="shared" si="769"/>
        <v>0</v>
      </c>
      <c r="DD93" s="13">
        <f t="shared" si="645"/>
        <v>0</v>
      </c>
      <c r="DE93" s="13">
        <f t="shared" si="646"/>
        <v>0</v>
      </c>
      <c r="DF93" s="151"/>
      <c r="DG93" s="155"/>
      <c r="DH93" s="15"/>
      <c r="DI93" s="44" t="s">
        <v>241</v>
      </c>
      <c r="DJ93" s="95" t="s">
        <v>115</v>
      </c>
      <c r="DK93" s="68">
        <v>0</v>
      </c>
      <c r="DL93" s="74">
        <v>0</v>
      </c>
      <c r="DM93" s="74">
        <v>0</v>
      </c>
      <c r="DN93" s="129">
        <f t="shared" si="772"/>
        <v>0</v>
      </c>
      <c r="DO93" s="34">
        <f t="shared" ref="DO93" si="798">DK93*DN93*7.8</f>
        <v>0</v>
      </c>
      <c r="DP93" s="63">
        <v>0</v>
      </c>
      <c r="DQ93" s="13">
        <f t="shared" si="774"/>
        <v>0</v>
      </c>
      <c r="DR93" s="13">
        <f t="shared" si="652"/>
        <v>0</v>
      </c>
      <c r="DS93" s="13">
        <f t="shared" si="653"/>
        <v>0</v>
      </c>
      <c r="DT93" s="151"/>
      <c r="DU93" s="155"/>
      <c r="DV93" s="15"/>
      <c r="DW93" s="44" t="s">
        <v>241</v>
      </c>
      <c r="DX93" s="95" t="s">
        <v>115</v>
      </c>
      <c r="DY93" s="68">
        <v>0</v>
      </c>
      <c r="DZ93" s="74">
        <v>0</v>
      </c>
      <c r="EA93" s="74">
        <v>0</v>
      </c>
      <c r="EB93" s="129">
        <f t="shared" si="777"/>
        <v>0</v>
      </c>
      <c r="EC93" s="34">
        <f t="shared" ref="EC93" si="799">DY93*EB93*7.8</f>
        <v>0</v>
      </c>
      <c r="ED93" s="63">
        <v>0</v>
      </c>
      <c r="EE93" s="13">
        <f t="shared" si="779"/>
        <v>0</v>
      </c>
      <c r="EF93" s="13">
        <f t="shared" si="659"/>
        <v>0</v>
      </c>
      <c r="EG93" s="13">
        <f t="shared" si="660"/>
        <v>0</v>
      </c>
      <c r="EH93" s="151"/>
      <c r="EI93" s="155"/>
      <c r="EJ93" s="15"/>
      <c r="EK93" s="44"/>
      <c r="EL93" s="130"/>
      <c r="EM93" s="17"/>
      <c r="EN93" s="17"/>
      <c r="EO93" s="18"/>
      <c r="EP93" s="17"/>
      <c r="EQ93" s="159"/>
      <c r="ER93" s="13"/>
      <c r="ES93" s="13"/>
      <c r="ET93" s="13"/>
      <c r="EU93" s="9"/>
      <c r="EV93" s="585"/>
      <c r="EW93" s="586"/>
      <c r="EX93" s="577"/>
      <c r="EY93" s="61"/>
      <c r="EZ93" s="587"/>
      <c r="FA93" s="751" t="s">
        <v>235</v>
      </c>
      <c r="FC93" s="137"/>
      <c r="FD93" s="61"/>
      <c r="FE93" s="87" t="s">
        <v>240</v>
      </c>
      <c r="FF93" s="95" t="s">
        <v>246</v>
      </c>
      <c r="FG93" s="14"/>
      <c r="FH93" s="72">
        <v>19.89</v>
      </c>
      <c r="FI93" s="496">
        <f t="shared" si="782"/>
        <v>0</v>
      </c>
      <c r="FJ93" s="61"/>
      <c r="FK93" s="61"/>
      <c r="FL93" s="61"/>
      <c r="FM93" s="61"/>
      <c r="FN93" s="87" t="s">
        <v>240</v>
      </c>
      <c r="FO93" s="95" t="s">
        <v>246</v>
      </c>
      <c r="FP93" s="14"/>
      <c r="FQ93" s="72">
        <v>0</v>
      </c>
      <c r="FR93" s="496">
        <f t="shared" si="783"/>
        <v>0</v>
      </c>
      <c r="FS93" s="88"/>
    </row>
    <row r="94" spans="1:175" x14ac:dyDescent="0.25">
      <c r="A94" s="44"/>
      <c r="B94" s="96"/>
      <c r="C94" s="41"/>
      <c r="D94" s="942" t="s">
        <v>20</v>
      </c>
      <c r="E94" s="942" t="s">
        <v>20</v>
      </c>
      <c r="F94" s="942" t="s">
        <v>45</v>
      </c>
      <c r="G94" s="41"/>
      <c r="H94" s="286" t="s">
        <v>36</v>
      </c>
      <c r="I94" s="13"/>
      <c r="J94" s="13"/>
      <c r="K94" s="13"/>
      <c r="L94" s="1044" t="s">
        <v>279</v>
      </c>
      <c r="M94" s="1045"/>
      <c r="N94" s="10"/>
      <c r="O94" s="44"/>
      <c r="P94" s="96"/>
      <c r="Q94" s="41"/>
      <c r="R94" s="942" t="s">
        <v>20</v>
      </c>
      <c r="S94" s="942" t="s">
        <v>20</v>
      </c>
      <c r="T94" s="942" t="s">
        <v>45</v>
      </c>
      <c r="U94" s="41"/>
      <c r="V94" s="286" t="s">
        <v>36</v>
      </c>
      <c r="W94" s="13"/>
      <c r="X94" s="13"/>
      <c r="Y94" s="13"/>
      <c r="Z94" s="1044" t="s">
        <v>279</v>
      </c>
      <c r="AA94" s="1045"/>
      <c r="AB94" s="10"/>
      <c r="AC94" s="44"/>
      <c r="AD94" s="96"/>
      <c r="AE94" s="41"/>
      <c r="AF94" s="942" t="s">
        <v>20</v>
      </c>
      <c r="AG94" s="942" t="s">
        <v>20</v>
      </c>
      <c r="AH94" s="942" t="s">
        <v>45</v>
      </c>
      <c r="AI94" s="41"/>
      <c r="AJ94" s="286" t="s">
        <v>36</v>
      </c>
      <c r="AK94" s="13"/>
      <c r="AL94" s="13"/>
      <c r="AM94" s="13"/>
      <c r="AN94" s="1044" t="s">
        <v>279</v>
      </c>
      <c r="AO94" s="1045"/>
      <c r="AP94" s="10"/>
      <c r="AQ94" s="44"/>
      <c r="AR94" s="96"/>
      <c r="AS94" s="41"/>
      <c r="AT94" s="942" t="s">
        <v>20</v>
      </c>
      <c r="AU94" s="942" t="s">
        <v>20</v>
      </c>
      <c r="AV94" s="942" t="s">
        <v>45</v>
      </c>
      <c r="AW94" s="41"/>
      <c r="AX94" s="286" t="s">
        <v>36</v>
      </c>
      <c r="AY94" s="13"/>
      <c r="AZ94" s="13"/>
      <c r="BA94" s="13"/>
      <c r="BB94" s="1044" t="s">
        <v>279</v>
      </c>
      <c r="BC94" s="1045"/>
      <c r="BD94" s="10"/>
      <c r="BE94" s="44"/>
      <c r="BF94" s="96"/>
      <c r="BG94" s="41"/>
      <c r="BH94" s="942" t="s">
        <v>20</v>
      </c>
      <c r="BI94" s="942" t="s">
        <v>20</v>
      </c>
      <c r="BJ94" s="942" t="s">
        <v>45</v>
      </c>
      <c r="BK94" s="41"/>
      <c r="BL94" s="286" t="s">
        <v>36</v>
      </c>
      <c r="BM94" s="13"/>
      <c r="BN94" s="13"/>
      <c r="BO94" s="13"/>
      <c r="BP94" s="1044" t="s">
        <v>279</v>
      </c>
      <c r="BQ94" s="1045"/>
      <c r="BR94" s="10"/>
      <c r="BS94" s="44"/>
      <c r="BT94" s="96"/>
      <c r="BU94" s="41"/>
      <c r="BV94" s="942" t="s">
        <v>20</v>
      </c>
      <c r="BW94" s="942" t="s">
        <v>20</v>
      </c>
      <c r="BX94" s="942" t="s">
        <v>45</v>
      </c>
      <c r="BY94" s="41"/>
      <c r="BZ94" s="286" t="s">
        <v>36</v>
      </c>
      <c r="CA94" s="13"/>
      <c r="CB94" s="13"/>
      <c r="CC94" s="13"/>
      <c r="CD94" s="1044" t="s">
        <v>279</v>
      </c>
      <c r="CE94" s="1045"/>
      <c r="CF94" s="10"/>
      <c r="CG94" s="44"/>
      <c r="CH94" s="96"/>
      <c r="CI94" s="41"/>
      <c r="CJ94" s="942" t="s">
        <v>20</v>
      </c>
      <c r="CK94" s="942" t="s">
        <v>20</v>
      </c>
      <c r="CL94" s="942" t="s">
        <v>45</v>
      </c>
      <c r="CM94" s="41"/>
      <c r="CN94" s="286" t="s">
        <v>36</v>
      </c>
      <c r="CO94" s="13"/>
      <c r="CP94" s="13"/>
      <c r="CQ94" s="13"/>
      <c r="CR94" s="1044" t="s">
        <v>279</v>
      </c>
      <c r="CS94" s="1045"/>
      <c r="CT94" s="10"/>
      <c r="CU94" s="44"/>
      <c r="CV94" s="96"/>
      <c r="CW94" s="41"/>
      <c r="CX94" s="942" t="s">
        <v>20</v>
      </c>
      <c r="CY94" s="942" t="s">
        <v>20</v>
      </c>
      <c r="CZ94" s="942" t="s">
        <v>45</v>
      </c>
      <c r="DA94" s="41"/>
      <c r="DB94" s="286" t="s">
        <v>36</v>
      </c>
      <c r="DC94" s="13"/>
      <c r="DD94" s="13"/>
      <c r="DE94" s="13"/>
      <c r="DF94" s="1044" t="s">
        <v>279</v>
      </c>
      <c r="DG94" s="1045"/>
      <c r="DH94" s="10"/>
      <c r="DI94" s="44"/>
      <c r="DJ94" s="96"/>
      <c r="DK94" s="41"/>
      <c r="DL94" s="942" t="s">
        <v>20</v>
      </c>
      <c r="DM94" s="942" t="s">
        <v>20</v>
      </c>
      <c r="DN94" s="942" t="s">
        <v>45</v>
      </c>
      <c r="DO94" s="41"/>
      <c r="DP94" s="286" t="s">
        <v>36</v>
      </c>
      <c r="DQ94" s="13"/>
      <c r="DR94" s="13"/>
      <c r="DS94" s="13"/>
      <c r="DT94" s="1044" t="s">
        <v>279</v>
      </c>
      <c r="DU94" s="1045"/>
      <c r="DV94" s="10"/>
      <c r="DW94" s="44"/>
      <c r="DX94" s="96"/>
      <c r="DY94" s="41"/>
      <c r="DZ94" s="942" t="s">
        <v>20</v>
      </c>
      <c r="EA94" s="942" t="s">
        <v>20</v>
      </c>
      <c r="EB94" s="942" t="s">
        <v>45</v>
      </c>
      <c r="EC94" s="41"/>
      <c r="ED94" s="286" t="s">
        <v>36</v>
      </c>
      <c r="EE94" s="13"/>
      <c r="EF94" s="13"/>
      <c r="EG94" s="13"/>
      <c r="EH94" s="1044" t="s">
        <v>279</v>
      </c>
      <c r="EI94" s="1045"/>
      <c r="EJ94" s="10"/>
      <c r="EK94" s="292"/>
      <c r="EL94" s="293" t="s">
        <v>457</v>
      </c>
      <c r="EM94" s="100">
        <f>SUM(EM6:EM92)</f>
        <v>0</v>
      </c>
      <c r="EN94" s="160"/>
      <c r="EO94" s="48"/>
      <c r="EP94" s="49"/>
      <c r="EQ94" s="294" t="s">
        <v>157</v>
      </c>
      <c r="ER94" s="158">
        <f>IF(ER$4=0,0,EM94/ER$4)</f>
        <v>0</v>
      </c>
      <c r="ES94" s="161"/>
      <c r="ET94" s="101"/>
      <c r="EU94" s="294" t="s">
        <v>157</v>
      </c>
      <c r="EV94" s="565">
        <f>IF(EX4=0,0,EX94/EX4)</f>
        <v>0</v>
      </c>
      <c r="EW94" s="564"/>
      <c r="EX94" s="507">
        <f>SUM(EX6:EX92)</f>
        <v>0</v>
      </c>
      <c r="EY94" s="749">
        <f>SUM(EY13:EY92)</f>
        <v>0</v>
      </c>
      <c r="EZ94" s="104"/>
      <c r="FA94" s="750">
        <f>SUM(EX94:EY94)</f>
        <v>0</v>
      </c>
      <c r="FC94" s="44"/>
      <c r="FD94" s="302"/>
      <c r="FE94" s="87" t="s">
        <v>96</v>
      </c>
      <c r="FF94" s="8" t="s">
        <v>46</v>
      </c>
      <c r="FG94" s="61"/>
      <c r="FH94" s="72">
        <v>5.13</v>
      </c>
      <c r="FI94" s="496">
        <f t="shared" si="782"/>
        <v>0</v>
      </c>
      <c r="FJ94" s="10"/>
      <c r="FK94" s="302"/>
      <c r="FL94" s="61"/>
      <c r="FM94" s="61"/>
      <c r="FN94" s="87" t="s">
        <v>96</v>
      </c>
      <c r="FO94" s="8" t="s">
        <v>46</v>
      </c>
      <c r="FP94" s="61"/>
      <c r="FQ94" s="72">
        <v>23.69</v>
      </c>
      <c r="FR94" s="496">
        <f t="shared" si="783"/>
        <v>0</v>
      </c>
      <c r="FS94" s="88"/>
    </row>
    <row r="95" spans="1:175" x14ac:dyDescent="0.25">
      <c r="A95" s="44" t="s">
        <v>92</v>
      </c>
      <c r="B95" s="72" t="s">
        <v>116</v>
      </c>
      <c r="C95" s="33"/>
      <c r="D95" s="74">
        <v>0</v>
      </c>
      <c r="E95" s="74">
        <v>0</v>
      </c>
      <c r="F95" s="32">
        <f>D95*E95</f>
        <v>0</v>
      </c>
      <c r="G95" s="8"/>
      <c r="H95" s="63">
        <v>0</v>
      </c>
      <c r="I95" s="13">
        <f>(F95*H95)</f>
        <v>0</v>
      </c>
      <c r="J95" s="13">
        <f>IF(E$113=0,0,I95/E$113)</f>
        <v>0</v>
      </c>
      <c r="K95" s="13">
        <f>(J95*G$2)</f>
        <v>0</v>
      </c>
      <c r="L95" s="217">
        <f>SUM(K95:K96)</f>
        <v>0</v>
      </c>
      <c r="M95" s="218">
        <f>SUM(F95:F96)*C$2</f>
        <v>0</v>
      </c>
      <c r="N95" s="10"/>
      <c r="O95" s="44" t="s">
        <v>92</v>
      </c>
      <c r="P95" s="72" t="s">
        <v>116</v>
      </c>
      <c r="Q95" s="33"/>
      <c r="R95" s="74">
        <v>0</v>
      </c>
      <c r="S95" s="74">
        <v>0</v>
      </c>
      <c r="T95" s="32">
        <f>R95*S95</f>
        <v>0</v>
      </c>
      <c r="U95" s="8"/>
      <c r="V95" s="63">
        <v>0</v>
      </c>
      <c r="W95" s="13">
        <f>(T95*V95)</f>
        <v>0</v>
      </c>
      <c r="X95" s="13">
        <f>IF(S$113=0,0,W95/S$113)</f>
        <v>0</v>
      </c>
      <c r="Y95" s="13">
        <f>(X95*U$2)</f>
        <v>0</v>
      </c>
      <c r="Z95" s="217">
        <f>SUM(Y95:Y96)</f>
        <v>0</v>
      </c>
      <c r="AA95" s="218">
        <f>SUM(T95:T96)*Q$2</f>
        <v>0</v>
      </c>
      <c r="AB95" s="10"/>
      <c r="AC95" s="44" t="s">
        <v>92</v>
      </c>
      <c r="AD95" s="72" t="s">
        <v>116</v>
      </c>
      <c r="AE95" s="33"/>
      <c r="AF95" s="74">
        <v>0</v>
      </c>
      <c r="AG95" s="74">
        <v>0</v>
      </c>
      <c r="AH95" s="32">
        <f t="shared" ref="AH95:AH98" si="800">AF95*AG95</f>
        <v>0</v>
      </c>
      <c r="AI95" s="8"/>
      <c r="AJ95" s="63">
        <v>0</v>
      </c>
      <c r="AK95" s="13">
        <f t="shared" ref="AK95:AK98" si="801">(AH95*AJ95)</f>
        <v>0</v>
      </c>
      <c r="AL95" s="13">
        <f t="shared" ref="AL95:AL98" si="802">IF(AG$113=0,0,AK95/AG$113)</f>
        <v>0</v>
      </c>
      <c r="AM95" s="13">
        <f t="shared" ref="AM95:AM98" si="803">(AL95*AI$2)</f>
        <v>0</v>
      </c>
      <c r="AN95" s="217">
        <f t="shared" ref="AN95" si="804">SUM(AM95:AM96)</f>
        <v>0</v>
      </c>
      <c r="AO95" s="218">
        <f t="shared" ref="AO95" si="805">SUM(AH95:AH96)*AE$2</f>
        <v>0</v>
      </c>
      <c r="AP95" s="10"/>
      <c r="AQ95" s="44" t="s">
        <v>92</v>
      </c>
      <c r="AR95" s="72" t="s">
        <v>116</v>
      </c>
      <c r="AS95" s="33"/>
      <c r="AT95" s="74">
        <v>0</v>
      </c>
      <c r="AU95" s="74">
        <v>0</v>
      </c>
      <c r="AV95" s="32">
        <f t="shared" ref="AV95:AV98" si="806">AT95*AU95</f>
        <v>0</v>
      </c>
      <c r="AW95" s="8"/>
      <c r="AX95" s="63">
        <v>0</v>
      </c>
      <c r="AY95" s="13">
        <f t="shared" ref="AY95:AY98" si="807">(AV95*AX95)</f>
        <v>0</v>
      </c>
      <c r="AZ95" s="13">
        <f t="shared" ref="AZ95:AZ98" si="808">IF(AU$113=0,0,AY95/AU$113)</f>
        <v>0</v>
      </c>
      <c r="BA95" s="13">
        <f t="shared" ref="BA95:BA98" si="809">(AZ95*AW$2)</f>
        <v>0</v>
      </c>
      <c r="BB95" s="217">
        <f t="shared" ref="BB95" si="810">SUM(BA95:BA96)</f>
        <v>0</v>
      </c>
      <c r="BC95" s="218">
        <f t="shared" ref="BC95" si="811">SUM(AV95:AV96)*AS$2</f>
        <v>0</v>
      </c>
      <c r="BD95" s="10"/>
      <c r="BE95" s="44" t="s">
        <v>92</v>
      </c>
      <c r="BF95" s="72" t="s">
        <v>116</v>
      </c>
      <c r="BG95" s="33"/>
      <c r="BH95" s="74">
        <v>0</v>
      </c>
      <c r="BI95" s="74">
        <v>0</v>
      </c>
      <c r="BJ95" s="32">
        <f t="shared" ref="BJ95:BJ98" si="812">BH95*BI95</f>
        <v>0</v>
      </c>
      <c r="BK95" s="8"/>
      <c r="BL95" s="63">
        <v>0</v>
      </c>
      <c r="BM95" s="13">
        <f t="shared" ref="BM95:BM98" si="813">(BJ95*BL95)</f>
        <v>0</v>
      </c>
      <c r="BN95" s="13">
        <f t="shared" ref="BN95:BN98" si="814">IF(BI$113=0,0,BM95/BI$113)</f>
        <v>0</v>
      </c>
      <c r="BO95" s="13">
        <f t="shared" ref="BO95:BO98" si="815">(BN95*BK$2)</f>
        <v>0</v>
      </c>
      <c r="BP95" s="217">
        <f t="shared" ref="BP95" si="816">SUM(BO95:BO96)</f>
        <v>0</v>
      </c>
      <c r="BQ95" s="218">
        <f t="shared" ref="BQ95" si="817">SUM(BJ95:BJ96)*BG$2</f>
        <v>0</v>
      </c>
      <c r="BR95" s="10"/>
      <c r="BS95" s="44" t="s">
        <v>92</v>
      </c>
      <c r="BT95" s="72" t="s">
        <v>116</v>
      </c>
      <c r="BU95" s="33"/>
      <c r="BV95" s="74">
        <v>0</v>
      </c>
      <c r="BW95" s="74">
        <v>0</v>
      </c>
      <c r="BX95" s="32">
        <f t="shared" ref="BX95:BX98" si="818">BV95*BW95</f>
        <v>0</v>
      </c>
      <c r="BY95" s="8"/>
      <c r="BZ95" s="63">
        <v>0</v>
      </c>
      <c r="CA95" s="13">
        <f t="shared" ref="CA95:CA98" si="819">(BX95*BZ95)</f>
        <v>0</v>
      </c>
      <c r="CB95" s="13">
        <f t="shared" ref="CB95:CB98" si="820">IF(BW$113=0,0,CA95/BW$113)</f>
        <v>0</v>
      </c>
      <c r="CC95" s="13">
        <f t="shared" ref="CC95:CC98" si="821">(CB95*BY$2)</f>
        <v>0</v>
      </c>
      <c r="CD95" s="217">
        <f t="shared" ref="CD95" si="822">SUM(CC95:CC96)</f>
        <v>0</v>
      </c>
      <c r="CE95" s="218">
        <f t="shared" ref="CE95" si="823">SUM(BX95:BX96)*BU$2</f>
        <v>0</v>
      </c>
      <c r="CF95" s="10"/>
      <c r="CG95" s="44" t="s">
        <v>92</v>
      </c>
      <c r="CH95" s="72" t="s">
        <v>116</v>
      </c>
      <c r="CI95" s="33"/>
      <c r="CJ95" s="74">
        <v>0</v>
      </c>
      <c r="CK95" s="74">
        <v>0</v>
      </c>
      <c r="CL95" s="32">
        <f t="shared" ref="CL95:CL98" si="824">CJ95*CK95</f>
        <v>0</v>
      </c>
      <c r="CM95" s="8"/>
      <c r="CN95" s="63">
        <v>0</v>
      </c>
      <c r="CO95" s="13">
        <f t="shared" ref="CO95:CO98" si="825">(CL95*CN95)</f>
        <v>0</v>
      </c>
      <c r="CP95" s="13">
        <f t="shared" ref="CP95:CP98" si="826">IF(CK$113=0,0,CO95/CK$113)</f>
        <v>0</v>
      </c>
      <c r="CQ95" s="13">
        <f t="shared" ref="CQ95:CQ98" si="827">(CP95*CM$2)</f>
        <v>0</v>
      </c>
      <c r="CR95" s="217">
        <f t="shared" ref="CR95" si="828">SUM(CQ95:CQ96)</f>
        <v>0</v>
      </c>
      <c r="CS95" s="218">
        <f t="shared" ref="CS95" si="829">SUM(CL95:CL96)*CI$2</f>
        <v>0</v>
      </c>
      <c r="CT95" s="10"/>
      <c r="CU95" s="44" t="s">
        <v>92</v>
      </c>
      <c r="CV95" s="72" t="s">
        <v>116</v>
      </c>
      <c r="CW95" s="33"/>
      <c r="CX95" s="74">
        <v>0</v>
      </c>
      <c r="CY95" s="74">
        <v>0</v>
      </c>
      <c r="CZ95" s="32">
        <f t="shared" ref="CZ95:CZ98" si="830">CX95*CY95</f>
        <v>0</v>
      </c>
      <c r="DA95" s="8"/>
      <c r="DB95" s="63">
        <v>0</v>
      </c>
      <c r="DC95" s="13">
        <f t="shared" ref="DC95:DC98" si="831">(CZ95*DB95)</f>
        <v>0</v>
      </c>
      <c r="DD95" s="13">
        <f t="shared" ref="DD95:DD98" si="832">IF(CY$113=0,0,DC95/CY$113)</f>
        <v>0</v>
      </c>
      <c r="DE95" s="13">
        <f t="shared" ref="DE95:DE98" si="833">(DD95*DA$2)</f>
        <v>0</v>
      </c>
      <c r="DF95" s="217">
        <f t="shared" ref="DF95" si="834">SUM(DE95:DE96)</f>
        <v>0</v>
      </c>
      <c r="DG95" s="218">
        <f t="shared" ref="DG95" si="835">SUM(CZ95:CZ96)*CW$2</f>
        <v>0</v>
      </c>
      <c r="DH95" s="10"/>
      <c r="DI95" s="44" t="s">
        <v>92</v>
      </c>
      <c r="DJ95" s="72" t="s">
        <v>116</v>
      </c>
      <c r="DK95" s="33"/>
      <c r="DL95" s="74">
        <v>0</v>
      </c>
      <c r="DM95" s="74">
        <v>0</v>
      </c>
      <c r="DN95" s="32">
        <f t="shared" ref="DN95:DN98" si="836">DL95*DM95</f>
        <v>0</v>
      </c>
      <c r="DO95" s="8"/>
      <c r="DP95" s="63">
        <v>0</v>
      </c>
      <c r="DQ95" s="13">
        <f t="shared" ref="DQ95:DQ98" si="837">(DN95*DP95)</f>
        <v>0</v>
      </c>
      <c r="DR95" s="13">
        <f t="shared" ref="DR95:DR98" si="838">IF(DM$113=0,0,DQ95/DM$113)</f>
        <v>0</v>
      </c>
      <c r="DS95" s="13">
        <f t="shared" ref="DS95:DS98" si="839">(DR95*DO$2)</f>
        <v>0</v>
      </c>
      <c r="DT95" s="217">
        <f t="shared" ref="DT95" si="840">SUM(DS95:DS96)</f>
        <v>0</v>
      </c>
      <c r="DU95" s="218">
        <f t="shared" ref="DU95" si="841">SUM(DN95:DN96)*DK$2</f>
        <v>0</v>
      </c>
      <c r="DV95" s="10"/>
      <c r="DW95" s="44" t="s">
        <v>92</v>
      </c>
      <c r="DX95" s="72" t="s">
        <v>116</v>
      </c>
      <c r="DY95" s="33"/>
      <c r="DZ95" s="74">
        <v>0</v>
      </c>
      <c r="EA95" s="74">
        <v>0</v>
      </c>
      <c r="EB95" s="32">
        <f t="shared" ref="EB95:EB98" si="842">DZ95*EA95</f>
        <v>0</v>
      </c>
      <c r="EC95" s="8"/>
      <c r="ED95" s="63">
        <v>0</v>
      </c>
      <c r="EE95" s="13">
        <f t="shared" ref="EE95:EE98" si="843">(EB95*ED95)</f>
        <v>0</v>
      </c>
      <c r="EF95" s="13">
        <f t="shared" ref="EF95:EF98" si="844">IF(EA$113=0,0,EE95/EA$113)</f>
        <v>0</v>
      </c>
      <c r="EG95" s="13">
        <f t="shared" ref="EG95:EG98" si="845">(EF95*EC$2)</f>
        <v>0</v>
      </c>
      <c r="EH95" s="217">
        <f t="shared" ref="EH95" si="846">SUM(EG95:EG96)</f>
        <v>0</v>
      </c>
      <c r="EI95" s="218">
        <f t="shared" ref="EI95" si="847">SUM(EB95:EB96)*DY$2</f>
        <v>0</v>
      </c>
      <c r="EJ95" s="10"/>
      <c r="EK95" s="265"/>
      <c r="EL95" s="104"/>
      <c r="EM95" s="104"/>
      <c r="EN95" s="104"/>
      <c r="EO95" s="104"/>
      <c r="EP95" s="104"/>
      <c r="EQ95" s="104"/>
      <c r="ER95" s="105"/>
      <c r="ES95" s="105"/>
      <c r="ET95" s="105"/>
      <c r="EU95" s="105"/>
      <c r="EV95" s="492"/>
      <c r="EW95" s="504"/>
      <c r="EZ95" s="748"/>
      <c r="FA95" s="86"/>
      <c r="FC95" s="44"/>
      <c r="FD95" s="302"/>
      <c r="FE95" s="87" t="s">
        <v>73</v>
      </c>
      <c r="FF95" s="8" t="s">
        <v>129</v>
      </c>
      <c r="FG95" s="61"/>
      <c r="FH95" s="72">
        <v>1.74</v>
      </c>
      <c r="FI95" s="496">
        <f t="shared" si="782"/>
        <v>0</v>
      </c>
      <c r="FJ95" s="10"/>
      <c r="FK95" s="302"/>
      <c r="FL95" s="61"/>
      <c r="FM95" s="61"/>
      <c r="FN95" s="87" t="s">
        <v>73</v>
      </c>
      <c r="FO95" s="8" t="s">
        <v>129</v>
      </c>
      <c r="FP95" s="61"/>
      <c r="FQ95" s="72">
        <v>2.1800000000000002</v>
      </c>
      <c r="FR95" s="496">
        <f t="shared" si="783"/>
        <v>0</v>
      </c>
      <c r="FS95" s="88"/>
    </row>
    <row r="96" spans="1:175" x14ac:dyDescent="0.25">
      <c r="A96" s="44" t="s">
        <v>92</v>
      </c>
      <c r="B96" s="72" t="s">
        <v>116</v>
      </c>
      <c r="C96" s="33"/>
      <c r="D96" s="74">
        <v>0</v>
      </c>
      <c r="E96" s="74">
        <v>0</v>
      </c>
      <c r="F96" s="32">
        <f>D96*E96</f>
        <v>0</v>
      </c>
      <c r="G96" s="8"/>
      <c r="H96" s="63">
        <v>0</v>
      </c>
      <c r="I96" s="13">
        <f>(F96*H96)</f>
        <v>0</v>
      </c>
      <c r="J96" s="13">
        <f>IF(E$113=0,0,I96/E$113)</f>
        <v>0</v>
      </c>
      <c r="K96" s="13">
        <f>(J96*G$2)</f>
        <v>0</v>
      </c>
      <c r="L96" s="1044" t="s">
        <v>280</v>
      </c>
      <c r="M96" s="1045"/>
      <c r="N96" s="15"/>
      <c r="O96" s="44" t="s">
        <v>92</v>
      </c>
      <c r="P96" s="72" t="s">
        <v>116</v>
      </c>
      <c r="Q96" s="33"/>
      <c r="R96" s="74">
        <v>0</v>
      </c>
      <c r="S96" s="74">
        <v>0</v>
      </c>
      <c r="T96" s="32">
        <f>R96*S96</f>
        <v>0</v>
      </c>
      <c r="U96" s="8"/>
      <c r="V96" s="63">
        <v>0</v>
      </c>
      <c r="W96" s="13">
        <f>(T96*V96)</f>
        <v>0</v>
      </c>
      <c r="X96" s="13">
        <f>IF(S$113=0,0,W96/S$113)</f>
        <v>0</v>
      </c>
      <c r="Y96" s="13">
        <f>(X96*U$2)</f>
        <v>0</v>
      </c>
      <c r="Z96" s="1044" t="s">
        <v>280</v>
      </c>
      <c r="AA96" s="1045"/>
      <c r="AB96" s="15"/>
      <c r="AC96" s="44" t="s">
        <v>92</v>
      </c>
      <c r="AD96" s="72" t="s">
        <v>116</v>
      </c>
      <c r="AE96" s="33"/>
      <c r="AF96" s="74">
        <v>0</v>
      </c>
      <c r="AG96" s="74">
        <v>0</v>
      </c>
      <c r="AH96" s="32">
        <f t="shared" si="800"/>
        <v>0</v>
      </c>
      <c r="AI96" s="8"/>
      <c r="AJ96" s="63">
        <v>0</v>
      </c>
      <c r="AK96" s="13">
        <f t="shared" si="801"/>
        <v>0</v>
      </c>
      <c r="AL96" s="13">
        <f t="shared" si="802"/>
        <v>0</v>
      </c>
      <c r="AM96" s="13">
        <f t="shared" si="803"/>
        <v>0</v>
      </c>
      <c r="AN96" s="1044" t="s">
        <v>280</v>
      </c>
      <c r="AO96" s="1045"/>
      <c r="AP96" s="15"/>
      <c r="AQ96" s="44" t="s">
        <v>92</v>
      </c>
      <c r="AR96" s="72" t="s">
        <v>116</v>
      </c>
      <c r="AS96" s="33"/>
      <c r="AT96" s="74">
        <v>0</v>
      </c>
      <c r="AU96" s="74">
        <v>0</v>
      </c>
      <c r="AV96" s="32">
        <f t="shared" si="806"/>
        <v>0</v>
      </c>
      <c r="AW96" s="8"/>
      <c r="AX96" s="63">
        <v>0</v>
      </c>
      <c r="AY96" s="13">
        <f t="shared" si="807"/>
        <v>0</v>
      </c>
      <c r="AZ96" s="13">
        <f t="shared" si="808"/>
        <v>0</v>
      </c>
      <c r="BA96" s="13">
        <f t="shared" si="809"/>
        <v>0</v>
      </c>
      <c r="BB96" s="1044" t="s">
        <v>280</v>
      </c>
      <c r="BC96" s="1045"/>
      <c r="BD96" s="15"/>
      <c r="BE96" s="44" t="s">
        <v>92</v>
      </c>
      <c r="BF96" s="72" t="s">
        <v>116</v>
      </c>
      <c r="BG96" s="33"/>
      <c r="BH96" s="74">
        <v>0</v>
      </c>
      <c r="BI96" s="74">
        <v>0</v>
      </c>
      <c r="BJ96" s="32">
        <f t="shared" si="812"/>
        <v>0</v>
      </c>
      <c r="BK96" s="8"/>
      <c r="BL96" s="63">
        <v>0</v>
      </c>
      <c r="BM96" s="13">
        <f t="shared" si="813"/>
        <v>0</v>
      </c>
      <c r="BN96" s="13">
        <f t="shared" si="814"/>
        <v>0</v>
      </c>
      <c r="BO96" s="13">
        <f t="shared" si="815"/>
        <v>0</v>
      </c>
      <c r="BP96" s="1044" t="s">
        <v>280</v>
      </c>
      <c r="BQ96" s="1045"/>
      <c r="BR96" s="15"/>
      <c r="BS96" s="44" t="s">
        <v>92</v>
      </c>
      <c r="BT96" s="72" t="s">
        <v>116</v>
      </c>
      <c r="BU96" s="33"/>
      <c r="BV96" s="74">
        <v>0</v>
      </c>
      <c r="BW96" s="74">
        <v>0</v>
      </c>
      <c r="BX96" s="32">
        <f t="shared" si="818"/>
        <v>0</v>
      </c>
      <c r="BY96" s="8"/>
      <c r="BZ96" s="63">
        <v>0</v>
      </c>
      <c r="CA96" s="13">
        <f t="shared" si="819"/>
        <v>0</v>
      </c>
      <c r="CB96" s="13">
        <f t="shared" si="820"/>
        <v>0</v>
      </c>
      <c r="CC96" s="13">
        <f t="shared" si="821"/>
        <v>0</v>
      </c>
      <c r="CD96" s="1044" t="s">
        <v>280</v>
      </c>
      <c r="CE96" s="1045"/>
      <c r="CF96" s="15"/>
      <c r="CG96" s="44" t="s">
        <v>92</v>
      </c>
      <c r="CH96" s="72" t="s">
        <v>116</v>
      </c>
      <c r="CI96" s="33"/>
      <c r="CJ96" s="74">
        <v>0</v>
      </c>
      <c r="CK96" s="74">
        <v>0</v>
      </c>
      <c r="CL96" s="32">
        <f t="shared" si="824"/>
        <v>0</v>
      </c>
      <c r="CM96" s="8"/>
      <c r="CN96" s="63">
        <v>0</v>
      </c>
      <c r="CO96" s="13">
        <f t="shared" si="825"/>
        <v>0</v>
      </c>
      <c r="CP96" s="13">
        <f t="shared" si="826"/>
        <v>0</v>
      </c>
      <c r="CQ96" s="13">
        <f t="shared" si="827"/>
        <v>0</v>
      </c>
      <c r="CR96" s="1044" t="s">
        <v>280</v>
      </c>
      <c r="CS96" s="1045"/>
      <c r="CT96" s="15"/>
      <c r="CU96" s="44" t="s">
        <v>92</v>
      </c>
      <c r="CV96" s="72" t="s">
        <v>116</v>
      </c>
      <c r="CW96" s="33"/>
      <c r="CX96" s="74">
        <v>0</v>
      </c>
      <c r="CY96" s="74">
        <v>0</v>
      </c>
      <c r="CZ96" s="32">
        <f t="shared" si="830"/>
        <v>0</v>
      </c>
      <c r="DA96" s="8"/>
      <c r="DB96" s="63">
        <v>0</v>
      </c>
      <c r="DC96" s="13">
        <f t="shared" si="831"/>
        <v>0</v>
      </c>
      <c r="DD96" s="13">
        <f t="shared" si="832"/>
        <v>0</v>
      </c>
      <c r="DE96" s="13">
        <f t="shared" si="833"/>
        <v>0</v>
      </c>
      <c r="DF96" s="1044" t="s">
        <v>280</v>
      </c>
      <c r="DG96" s="1045"/>
      <c r="DH96" s="15"/>
      <c r="DI96" s="44" t="s">
        <v>92</v>
      </c>
      <c r="DJ96" s="72" t="s">
        <v>116</v>
      </c>
      <c r="DK96" s="33"/>
      <c r="DL96" s="74">
        <v>0</v>
      </c>
      <c r="DM96" s="74">
        <v>0</v>
      </c>
      <c r="DN96" s="32">
        <f t="shared" si="836"/>
        <v>0</v>
      </c>
      <c r="DO96" s="8"/>
      <c r="DP96" s="63">
        <v>0</v>
      </c>
      <c r="DQ96" s="13">
        <f t="shared" si="837"/>
        <v>0</v>
      </c>
      <c r="DR96" s="13">
        <f t="shared" si="838"/>
        <v>0</v>
      </c>
      <c r="DS96" s="13">
        <f t="shared" si="839"/>
        <v>0</v>
      </c>
      <c r="DT96" s="1044" t="s">
        <v>280</v>
      </c>
      <c r="DU96" s="1045"/>
      <c r="DV96" s="15"/>
      <c r="DW96" s="44" t="s">
        <v>92</v>
      </c>
      <c r="DX96" s="72" t="s">
        <v>116</v>
      </c>
      <c r="DY96" s="33"/>
      <c r="DZ96" s="74">
        <v>0</v>
      </c>
      <c r="EA96" s="74">
        <v>0</v>
      </c>
      <c r="EB96" s="32">
        <f t="shared" si="842"/>
        <v>0</v>
      </c>
      <c r="EC96" s="8"/>
      <c r="ED96" s="63">
        <v>0</v>
      </c>
      <c r="EE96" s="13">
        <f t="shared" si="843"/>
        <v>0</v>
      </c>
      <c r="EF96" s="13">
        <f t="shared" si="844"/>
        <v>0</v>
      </c>
      <c r="EG96" s="13">
        <f t="shared" si="845"/>
        <v>0</v>
      </c>
      <c r="EH96" s="1044" t="s">
        <v>280</v>
      </c>
      <c r="EI96" s="1045"/>
      <c r="EJ96" s="15"/>
      <c r="EK96" s="44"/>
      <c r="EL96" s="8" t="s">
        <v>126</v>
      </c>
      <c r="EM96" s="763" t="s">
        <v>127</v>
      </c>
      <c r="EN96" s="763" t="s">
        <v>4</v>
      </c>
      <c r="EO96" s="763" t="s">
        <v>128</v>
      </c>
      <c r="EP96" s="8"/>
      <c r="EQ96" s="8"/>
      <c r="ER96" s="10"/>
      <c r="ES96" s="61"/>
      <c r="ET96" s="10"/>
      <c r="EU96" s="10"/>
      <c r="EV96" s="763" t="s">
        <v>127</v>
      </c>
      <c r="EW96" s="763" t="s">
        <v>4</v>
      </c>
      <c r="EX96" s="763" t="s">
        <v>128</v>
      </c>
      <c r="EY96" s="8"/>
      <c r="EZ96" s="8"/>
      <c r="FA96" s="88"/>
      <c r="FC96" s="44"/>
      <c r="FD96" s="302"/>
      <c r="FE96" s="87" t="s">
        <v>133</v>
      </c>
      <c r="FF96" s="8" t="s">
        <v>132</v>
      </c>
      <c r="FG96" s="61"/>
      <c r="FH96" s="72">
        <v>3.39</v>
      </c>
      <c r="FI96" s="496">
        <f t="shared" si="782"/>
        <v>0</v>
      </c>
      <c r="FJ96" s="10"/>
      <c r="FK96" s="302"/>
      <c r="FL96" s="61"/>
      <c r="FM96" s="61"/>
      <c r="FN96" s="87" t="s">
        <v>133</v>
      </c>
      <c r="FO96" s="8" t="s">
        <v>132</v>
      </c>
      <c r="FP96" s="61"/>
      <c r="FQ96" s="72">
        <v>0</v>
      </c>
      <c r="FR96" s="496">
        <f t="shared" si="783"/>
        <v>0</v>
      </c>
      <c r="FS96" s="88"/>
    </row>
    <row r="97" spans="1:175" x14ac:dyDescent="0.25">
      <c r="A97" s="44" t="s">
        <v>93</v>
      </c>
      <c r="B97" s="72" t="s">
        <v>117</v>
      </c>
      <c r="C97" s="33"/>
      <c r="D97" s="74">
        <v>0</v>
      </c>
      <c r="E97" s="74">
        <v>0</v>
      </c>
      <c r="F97" s="32">
        <f>D97*E97</f>
        <v>0</v>
      </c>
      <c r="G97" s="8"/>
      <c r="H97" s="63">
        <v>0</v>
      </c>
      <c r="I97" s="13">
        <f>(F97*H97)</f>
        <v>0</v>
      </c>
      <c r="J97" s="13">
        <f>IF(E$113=0,0,I97/E$113)</f>
        <v>0</v>
      </c>
      <c r="K97" s="13">
        <f>(J97*G$2)</f>
        <v>0</v>
      </c>
      <c r="L97" s="217">
        <f>SUM(K97:K98)</f>
        <v>0</v>
      </c>
      <c r="M97" s="218">
        <f>SUM(F97:F98)*C$2</f>
        <v>0</v>
      </c>
      <c r="N97" s="10"/>
      <c r="O97" s="44" t="s">
        <v>93</v>
      </c>
      <c r="P97" s="72" t="s">
        <v>117</v>
      </c>
      <c r="Q97" s="33"/>
      <c r="R97" s="74">
        <v>0</v>
      </c>
      <c r="S97" s="74">
        <v>0</v>
      </c>
      <c r="T97" s="32">
        <f>R97*S97</f>
        <v>0</v>
      </c>
      <c r="U97" s="8"/>
      <c r="V97" s="63">
        <v>0</v>
      </c>
      <c r="W97" s="13">
        <f>(T97*V97)</f>
        <v>0</v>
      </c>
      <c r="X97" s="13">
        <f>IF(S$113=0,0,W97/S$113)</f>
        <v>0</v>
      </c>
      <c r="Y97" s="13">
        <f>(X97*U$2)</f>
        <v>0</v>
      </c>
      <c r="Z97" s="217">
        <f>SUM(Y97:Y98)</f>
        <v>0</v>
      </c>
      <c r="AA97" s="218">
        <f>SUM(T97:T98)*Q$2</f>
        <v>0</v>
      </c>
      <c r="AB97" s="10"/>
      <c r="AC97" s="44" t="s">
        <v>93</v>
      </c>
      <c r="AD97" s="72" t="s">
        <v>117</v>
      </c>
      <c r="AE97" s="33"/>
      <c r="AF97" s="74">
        <v>0</v>
      </c>
      <c r="AG97" s="74">
        <v>0</v>
      </c>
      <c r="AH97" s="32">
        <f t="shared" si="800"/>
        <v>0</v>
      </c>
      <c r="AI97" s="8"/>
      <c r="AJ97" s="63">
        <v>0</v>
      </c>
      <c r="AK97" s="13">
        <f t="shared" si="801"/>
        <v>0</v>
      </c>
      <c r="AL97" s="13">
        <f t="shared" si="802"/>
        <v>0</v>
      </c>
      <c r="AM97" s="13">
        <f t="shared" si="803"/>
        <v>0</v>
      </c>
      <c r="AN97" s="217">
        <f t="shared" ref="AN97" si="848">SUM(AM97:AM98)</f>
        <v>0</v>
      </c>
      <c r="AO97" s="218">
        <f t="shared" ref="AO97" si="849">SUM(AH97:AH98)*AE$2</f>
        <v>0</v>
      </c>
      <c r="AP97" s="10"/>
      <c r="AQ97" s="44" t="s">
        <v>93</v>
      </c>
      <c r="AR97" s="72" t="s">
        <v>117</v>
      </c>
      <c r="AS97" s="33"/>
      <c r="AT97" s="74">
        <v>0</v>
      </c>
      <c r="AU97" s="74">
        <v>0</v>
      </c>
      <c r="AV97" s="32">
        <f t="shared" si="806"/>
        <v>0</v>
      </c>
      <c r="AW97" s="8"/>
      <c r="AX97" s="63">
        <v>0</v>
      </c>
      <c r="AY97" s="13">
        <f t="shared" si="807"/>
        <v>0</v>
      </c>
      <c r="AZ97" s="13">
        <f t="shared" si="808"/>
        <v>0</v>
      </c>
      <c r="BA97" s="13">
        <f t="shared" si="809"/>
        <v>0</v>
      </c>
      <c r="BB97" s="217">
        <f t="shared" ref="BB97" si="850">SUM(BA97:BA98)</f>
        <v>0</v>
      </c>
      <c r="BC97" s="218">
        <f t="shared" ref="BC97" si="851">SUM(AV97:AV98)*AS$2</f>
        <v>0</v>
      </c>
      <c r="BD97" s="10"/>
      <c r="BE97" s="44" t="s">
        <v>93</v>
      </c>
      <c r="BF97" s="72" t="s">
        <v>117</v>
      </c>
      <c r="BG97" s="33"/>
      <c r="BH97" s="74">
        <v>0</v>
      </c>
      <c r="BI97" s="74">
        <v>0</v>
      </c>
      <c r="BJ97" s="32">
        <f t="shared" si="812"/>
        <v>0</v>
      </c>
      <c r="BK97" s="8"/>
      <c r="BL97" s="63">
        <v>0</v>
      </c>
      <c r="BM97" s="13">
        <f t="shared" si="813"/>
        <v>0</v>
      </c>
      <c r="BN97" s="13">
        <f t="shared" si="814"/>
        <v>0</v>
      </c>
      <c r="BO97" s="13">
        <f t="shared" si="815"/>
        <v>0</v>
      </c>
      <c r="BP97" s="217">
        <f t="shared" ref="BP97" si="852">SUM(BO97:BO98)</f>
        <v>0</v>
      </c>
      <c r="BQ97" s="218">
        <f t="shared" ref="BQ97" si="853">SUM(BJ97:BJ98)*BG$2</f>
        <v>0</v>
      </c>
      <c r="BR97" s="10"/>
      <c r="BS97" s="44" t="s">
        <v>93</v>
      </c>
      <c r="BT97" s="72" t="s">
        <v>117</v>
      </c>
      <c r="BU97" s="33"/>
      <c r="BV97" s="74">
        <v>0</v>
      </c>
      <c r="BW97" s="74">
        <v>0</v>
      </c>
      <c r="BX97" s="32">
        <f t="shared" si="818"/>
        <v>0</v>
      </c>
      <c r="BY97" s="8"/>
      <c r="BZ97" s="63">
        <v>0</v>
      </c>
      <c r="CA97" s="13">
        <f t="shared" si="819"/>
        <v>0</v>
      </c>
      <c r="CB97" s="13">
        <f t="shared" si="820"/>
        <v>0</v>
      </c>
      <c r="CC97" s="13">
        <f t="shared" si="821"/>
        <v>0</v>
      </c>
      <c r="CD97" s="217">
        <f t="shared" ref="CD97" si="854">SUM(CC97:CC98)</f>
        <v>0</v>
      </c>
      <c r="CE97" s="218">
        <f t="shared" ref="CE97" si="855">SUM(BX97:BX98)*BU$2</f>
        <v>0</v>
      </c>
      <c r="CF97" s="10"/>
      <c r="CG97" s="44" t="s">
        <v>93</v>
      </c>
      <c r="CH97" s="72" t="s">
        <v>117</v>
      </c>
      <c r="CI97" s="33"/>
      <c r="CJ97" s="74">
        <v>0</v>
      </c>
      <c r="CK97" s="74">
        <v>0</v>
      </c>
      <c r="CL97" s="32">
        <f t="shared" si="824"/>
        <v>0</v>
      </c>
      <c r="CM97" s="8"/>
      <c r="CN97" s="63">
        <v>0</v>
      </c>
      <c r="CO97" s="13">
        <f t="shared" si="825"/>
        <v>0</v>
      </c>
      <c r="CP97" s="13">
        <f t="shared" si="826"/>
        <v>0</v>
      </c>
      <c r="CQ97" s="13">
        <f t="shared" si="827"/>
        <v>0</v>
      </c>
      <c r="CR97" s="217">
        <f t="shared" ref="CR97" si="856">SUM(CQ97:CQ98)</f>
        <v>0</v>
      </c>
      <c r="CS97" s="218">
        <f t="shared" ref="CS97" si="857">SUM(CL97:CL98)*CI$2</f>
        <v>0</v>
      </c>
      <c r="CT97" s="10"/>
      <c r="CU97" s="44" t="s">
        <v>93</v>
      </c>
      <c r="CV97" s="72" t="s">
        <v>117</v>
      </c>
      <c r="CW97" s="33"/>
      <c r="CX97" s="74">
        <v>0</v>
      </c>
      <c r="CY97" s="74">
        <v>0</v>
      </c>
      <c r="CZ97" s="32">
        <f t="shared" si="830"/>
        <v>0</v>
      </c>
      <c r="DA97" s="8"/>
      <c r="DB97" s="63">
        <v>0</v>
      </c>
      <c r="DC97" s="13">
        <f t="shared" si="831"/>
        <v>0</v>
      </c>
      <c r="DD97" s="13">
        <f t="shared" si="832"/>
        <v>0</v>
      </c>
      <c r="DE97" s="13">
        <f t="shared" si="833"/>
        <v>0</v>
      </c>
      <c r="DF97" s="217">
        <f t="shared" ref="DF97" si="858">SUM(DE97:DE98)</f>
        <v>0</v>
      </c>
      <c r="DG97" s="218">
        <f t="shared" ref="DG97" si="859">SUM(CZ97:CZ98)*CW$2</f>
        <v>0</v>
      </c>
      <c r="DH97" s="10"/>
      <c r="DI97" s="44" t="s">
        <v>93</v>
      </c>
      <c r="DJ97" s="72" t="s">
        <v>117</v>
      </c>
      <c r="DK97" s="33"/>
      <c r="DL97" s="74">
        <v>0</v>
      </c>
      <c r="DM97" s="74">
        <v>0</v>
      </c>
      <c r="DN97" s="32">
        <f t="shared" si="836"/>
        <v>0</v>
      </c>
      <c r="DO97" s="8"/>
      <c r="DP97" s="63">
        <v>0</v>
      </c>
      <c r="DQ97" s="13">
        <f t="shared" si="837"/>
        <v>0</v>
      </c>
      <c r="DR97" s="13">
        <f t="shared" si="838"/>
        <v>0</v>
      </c>
      <c r="DS97" s="13">
        <f t="shared" si="839"/>
        <v>0</v>
      </c>
      <c r="DT97" s="217">
        <f t="shared" ref="DT97" si="860">SUM(DS97:DS98)</f>
        <v>0</v>
      </c>
      <c r="DU97" s="218">
        <f t="shared" ref="DU97" si="861">SUM(DN97:DN98)*DK$2</f>
        <v>0</v>
      </c>
      <c r="DV97" s="10"/>
      <c r="DW97" s="44" t="s">
        <v>93</v>
      </c>
      <c r="DX97" s="72" t="s">
        <v>117</v>
      </c>
      <c r="DY97" s="33"/>
      <c r="DZ97" s="74">
        <v>0</v>
      </c>
      <c r="EA97" s="74">
        <v>0</v>
      </c>
      <c r="EB97" s="32">
        <f t="shared" si="842"/>
        <v>0</v>
      </c>
      <c r="EC97" s="8"/>
      <c r="ED97" s="63">
        <v>0</v>
      </c>
      <c r="EE97" s="13">
        <f t="shared" si="843"/>
        <v>0</v>
      </c>
      <c r="EF97" s="13">
        <f t="shared" si="844"/>
        <v>0</v>
      </c>
      <c r="EG97" s="13">
        <f t="shared" si="845"/>
        <v>0</v>
      </c>
      <c r="EH97" s="217">
        <f t="shared" ref="EH97" si="862">SUM(EG97:EG98)</f>
        <v>0</v>
      </c>
      <c r="EI97" s="218">
        <f t="shared" ref="EI97" si="863">SUM(EB97:EB98)*DY$2</f>
        <v>0</v>
      </c>
      <c r="EJ97" s="10"/>
      <c r="EK97" s="44"/>
      <c r="EL97" s="295" t="s">
        <v>331</v>
      </c>
      <c r="EM97" s="296">
        <v>0</v>
      </c>
      <c r="EN97" s="297">
        <v>1</v>
      </c>
      <c r="EO97" s="190">
        <f>SUM(EP98:EP108)</f>
        <v>76.39</v>
      </c>
      <c r="EP97" s="107"/>
      <c r="EQ97" s="496">
        <f>SUM(EQ98:EQ108)</f>
        <v>0</v>
      </c>
      <c r="ER97" s="10"/>
      <c r="ES97" s="61"/>
      <c r="ET97" s="298" t="s">
        <v>330</v>
      </c>
      <c r="EU97" s="299"/>
      <c r="EV97" s="296">
        <v>0</v>
      </c>
      <c r="EW97" s="300">
        <v>1</v>
      </c>
      <c r="EX97" s="190">
        <f>SUM(EY98:EY108)</f>
        <v>47.54</v>
      </c>
      <c r="EY97" s="107"/>
      <c r="EZ97" s="496">
        <f>SUM(EZ98:EZ108)</f>
        <v>0</v>
      </c>
      <c r="FA97" s="88"/>
      <c r="FC97" s="44"/>
      <c r="FD97" s="302"/>
      <c r="FE97" s="87" t="s">
        <v>65</v>
      </c>
      <c r="FF97" s="95" t="s">
        <v>60</v>
      </c>
      <c r="FG97" s="14"/>
      <c r="FH97" s="72">
        <v>0.69</v>
      </c>
      <c r="FI97" s="496">
        <f t="shared" si="782"/>
        <v>0</v>
      </c>
      <c r="FJ97" s="10"/>
      <c r="FK97" s="302"/>
      <c r="FL97" s="61"/>
      <c r="FM97" s="61"/>
      <c r="FN97" s="87" t="s">
        <v>65</v>
      </c>
      <c r="FO97" s="95" t="s">
        <v>60</v>
      </c>
      <c r="FP97" s="14"/>
      <c r="FQ97" s="72">
        <v>0.83</v>
      </c>
      <c r="FR97" s="496">
        <f t="shared" si="783"/>
        <v>0</v>
      </c>
      <c r="FS97" s="88"/>
    </row>
    <row r="98" spans="1:175" x14ac:dyDescent="0.25">
      <c r="A98" s="44" t="s">
        <v>93</v>
      </c>
      <c r="B98" s="72" t="s">
        <v>117</v>
      </c>
      <c r="C98" s="33"/>
      <c r="D98" s="74">
        <v>0</v>
      </c>
      <c r="E98" s="74">
        <v>0</v>
      </c>
      <c r="F98" s="32">
        <f>D98*E98</f>
        <v>0</v>
      </c>
      <c r="G98" s="8"/>
      <c r="H98" s="63">
        <v>0</v>
      </c>
      <c r="I98" s="13">
        <f>(F98*H98)</f>
        <v>0</v>
      </c>
      <c r="J98" s="13">
        <f>IF(E$113=0,0,I98/E$113)</f>
        <v>0</v>
      </c>
      <c r="K98" s="13">
        <f>(J98*G$2)</f>
        <v>0</v>
      </c>
      <c r="L98" s="151"/>
      <c r="M98" s="155"/>
      <c r="N98" s="10"/>
      <c r="O98" s="44" t="s">
        <v>93</v>
      </c>
      <c r="P98" s="72" t="s">
        <v>117</v>
      </c>
      <c r="Q98" s="33"/>
      <c r="R98" s="74">
        <v>0</v>
      </c>
      <c r="S98" s="74">
        <v>0</v>
      </c>
      <c r="T98" s="32">
        <f>R98*S98</f>
        <v>0</v>
      </c>
      <c r="U98" s="8"/>
      <c r="V98" s="63">
        <v>0</v>
      </c>
      <c r="W98" s="13">
        <f>(T98*V98)</f>
        <v>0</v>
      </c>
      <c r="X98" s="13">
        <f>IF(S$113=0,0,W98/S$113)</f>
        <v>0</v>
      </c>
      <c r="Y98" s="13">
        <f>(X98*U$2)</f>
        <v>0</v>
      </c>
      <c r="Z98" s="151"/>
      <c r="AA98" s="155"/>
      <c r="AB98" s="10"/>
      <c r="AC98" s="44" t="s">
        <v>93</v>
      </c>
      <c r="AD98" s="72" t="s">
        <v>117</v>
      </c>
      <c r="AE98" s="33"/>
      <c r="AF98" s="74">
        <v>0</v>
      </c>
      <c r="AG98" s="74">
        <v>0</v>
      </c>
      <c r="AH98" s="32">
        <f t="shared" si="800"/>
        <v>0</v>
      </c>
      <c r="AI98" s="8"/>
      <c r="AJ98" s="63">
        <v>0</v>
      </c>
      <c r="AK98" s="13">
        <f t="shared" si="801"/>
        <v>0</v>
      </c>
      <c r="AL98" s="13">
        <f t="shared" si="802"/>
        <v>0</v>
      </c>
      <c r="AM98" s="13">
        <f t="shared" si="803"/>
        <v>0</v>
      </c>
      <c r="AN98" s="151"/>
      <c r="AO98" s="155"/>
      <c r="AP98" s="10"/>
      <c r="AQ98" s="44" t="s">
        <v>93</v>
      </c>
      <c r="AR98" s="72" t="s">
        <v>117</v>
      </c>
      <c r="AS98" s="33"/>
      <c r="AT98" s="74">
        <v>0</v>
      </c>
      <c r="AU98" s="74">
        <v>0</v>
      </c>
      <c r="AV98" s="32">
        <f t="shared" si="806"/>
        <v>0</v>
      </c>
      <c r="AW98" s="8"/>
      <c r="AX98" s="63">
        <v>0</v>
      </c>
      <c r="AY98" s="13">
        <f t="shared" si="807"/>
        <v>0</v>
      </c>
      <c r="AZ98" s="13">
        <f t="shared" si="808"/>
        <v>0</v>
      </c>
      <c r="BA98" s="13">
        <f t="shared" si="809"/>
        <v>0</v>
      </c>
      <c r="BB98" s="151"/>
      <c r="BC98" s="155"/>
      <c r="BD98" s="10"/>
      <c r="BE98" s="44" t="s">
        <v>93</v>
      </c>
      <c r="BF98" s="72" t="s">
        <v>117</v>
      </c>
      <c r="BG98" s="33"/>
      <c r="BH98" s="74">
        <v>0</v>
      </c>
      <c r="BI98" s="74">
        <v>0</v>
      </c>
      <c r="BJ98" s="32">
        <f t="shared" si="812"/>
        <v>0</v>
      </c>
      <c r="BK98" s="8"/>
      <c r="BL98" s="63">
        <v>0</v>
      </c>
      <c r="BM98" s="13">
        <f t="shared" si="813"/>
        <v>0</v>
      </c>
      <c r="BN98" s="13">
        <f t="shared" si="814"/>
        <v>0</v>
      </c>
      <c r="BO98" s="13">
        <f t="shared" si="815"/>
        <v>0</v>
      </c>
      <c r="BP98" s="151"/>
      <c r="BQ98" s="155"/>
      <c r="BR98" s="10"/>
      <c r="BS98" s="44" t="s">
        <v>93</v>
      </c>
      <c r="BT98" s="72" t="s">
        <v>117</v>
      </c>
      <c r="BU98" s="33"/>
      <c r="BV98" s="74">
        <v>0</v>
      </c>
      <c r="BW98" s="74">
        <v>0</v>
      </c>
      <c r="BX98" s="32">
        <f t="shared" si="818"/>
        <v>0</v>
      </c>
      <c r="BY98" s="8"/>
      <c r="BZ98" s="63">
        <v>0</v>
      </c>
      <c r="CA98" s="13">
        <f t="shared" si="819"/>
        <v>0</v>
      </c>
      <c r="CB98" s="13">
        <f t="shared" si="820"/>
        <v>0</v>
      </c>
      <c r="CC98" s="13">
        <f t="shared" si="821"/>
        <v>0</v>
      </c>
      <c r="CD98" s="151"/>
      <c r="CE98" s="155"/>
      <c r="CF98" s="10"/>
      <c r="CG98" s="44" t="s">
        <v>93</v>
      </c>
      <c r="CH98" s="72" t="s">
        <v>117</v>
      </c>
      <c r="CI98" s="33"/>
      <c r="CJ98" s="74">
        <v>0</v>
      </c>
      <c r="CK98" s="74">
        <v>0</v>
      </c>
      <c r="CL98" s="32">
        <f t="shared" si="824"/>
        <v>0</v>
      </c>
      <c r="CM98" s="8"/>
      <c r="CN98" s="63">
        <v>0</v>
      </c>
      <c r="CO98" s="13">
        <f t="shared" si="825"/>
        <v>0</v>
      </c>
      <c r="CP98" s="13">
        <f t="shared" si="826"/>
        <v>0</v>
      </c>
      <c r="CQ98" s="13">
        <f t="shared" si="827"/>
        <v>0</v>
      </c>
      <c r="CR98" s="151"/>
      <c r="CS98" s="155"/>
      <c r="CT98" s="10"/>
      <c r="CU98" s="44" t="s">
        <v>93</v>
      </c>
      <c r="CV98" s="72" t="s">
        <v>117</v>
      </c>
      <c r="CW98" s="33"/>
      <c r="CX98" s="74">
        <v>0</v>
      </c>
      <c r="CY98" s="74">
        <v>0</v>
      </c>
      <c r="CZ98" s="32">
        <f t="shared" si="830"/>
        <v>0</v>
      </c>
      <c r="DA98" s="8"/>
      <c r="DB98" s="63">
        <v>0</v>
      </c>
      <c r="DC98" s="13">
        <f t="shared" si="831"/>
        <v>0</v>
      </c>
      <c r="DD98" s="13">
        <f t="shared" si="832"/>
        <v>0</v>
      </c>
      <c r="DE98" s="13">
        <f t="shared" si="833"/>
        <v>0</v>
      </c>
      <c r="DF98" s="151"/>
      <c r="DG98" s="155"/>
      <c r="DH98" s="10"/>
      <c r="DI98" s="44" t="s">
        <v>93</v>
      </c>
      <c r="DJ98" s="72" t="s">
        <v>117</v>
      </c>
      <c r="DK98" s="33"/>
      <c r="DL98" s="74">
        <v>0</v>
      </c>
      <c r="DM98" s="74">
        <v>0</v>
      </c>
      <c r="DN98" s="32">
        <f t="shared" si="836"/>
        <v>0</v>
      </c>
      <c r="DO98" s="8"/>
      <c r="DP98" s="63">
        <v>0</v>
      </c>
      <c r="DQ98" s="13">
        <f t="shared" si="837"/>
        <v>0</v>
      </c>
      <c r="DR98" s="13">
        <f t="shared" si="838"/>
        <v>0</v>
      </c>
      <c r="DS98" s="13">
        <f t="shared" si="839"/>
        <v>0</v>
      </c>
      <c r="DT98" s="151"/>
      <c r="DU98" s="155"/>
      <c r="DV98" s="10"/>
      <c r="DW98" s="44" t="s">
        <v>93</v>
      </c>
      <c r="DX98" s="72" t="s">
        <v>117</v>
      </c>
      <c r="DY98" s="33"/>
      <c r="DZ98" s="74">
        <v>0</v>
      </c>
      <c r="EA98" s="74">
        <v>0</v>
      </c>
      <c r="EB98" s="32">
        <f t="shared" si="842"/>
        <v>0</v>
      </c>
      <c r="EC98" s="8"/>
      <c r="ED98" s="63">
        <v>0</v>
      </c>
      <c r="EE98" s="13">
        <f t="shared" si="843"/>
        <v>0</v>
      </c>
      <c r="EF98" s="13">
        <f t="shared" si="844"/>
        <v>0</v>
      </c>
      <c r="EG98" s="13">
        <f t="shared" si="845"/>
        <v>0</v>
      </c>
      <c r="EH98" s="151"/>
      <c r="EI98" s="155"/>
      <c r="EJ98" s="10"/>
      <c r="EK98" s="44"/>
      <c r="EL98" s="302"/>
      <c r="EM98" s="87" t="s">
        <v>90</v>
      </c>
      <c r="EN98" s="95" t="s">
        <v>111</v>
      </c>
      <c r="EO98" s="14"/>
      <c r="EP98" s="72">
        <v>27.32</v>
      </c>
      <c r="EQ98" s="496">
        <f t="shared" ref="EQ98:EQ108" si="864">EM$97*EN$97*EP98</f>
        <v>0</v>
      </c>
      <c r="ER98" s="10"/>
      <c r="ES98" s="61"/>
      <c r="ET98" s="302"/>
      <c r="EU98" s="61"/>
      <c r="EV98" s="87" t="s">
        <v>90</v>
      </c>
      <c r="EW98" s="95" t="s">
        <v>111</v>
      </c>
      <c r="EX98" s="14"/>
      <c r="EY98" s="72">
        <v>3.29</v>
      </c>
      <c r="EZ98" s="496">
        <f t="shared" ref="EZ98:EZ108" si="865">EV$97*EW$97*EY98</f>
        <v>0</v>
      </c>
      <c r="FA98" s="88"/>
      <c r="FC98" s="44"/>
      <c r="FD98" s="302"/>
      <c r="FE98" s="87" t="s">
        <v>72</v>
      </c>
      <c r="FF98" s="8" t="s">
        <v>154</v>
      </c>
      <c r="FG98" s="61"/>
      <c r="FH98" s="72">
        <v>2.4700000000000002</v>
      </c>
      <c r="FI98" s="496">
        <f t="shared" si="782"/>
        <v>0</v>
      </c>
      <c r="FJ98" s="10"/>
      <c r="FK98" s="302"/>
      <c r="FL98" s="61"/>
      <c r="FM98" s="61"/>
      <c r="FN98" s="87" t="s">
        <v>72</v>
      </c>
      <c r="FO98" s="8" t="s">
        <v>154</v>
      </c>
      <c r="FP98" s="61"/>
      <c r="FQ98" s="72">
        <v>2.27</v>
      </c>
      <c r="FR98" s="496">
        <f t="shared" si="783"/>
        <v>0</v>
      </c>
      <c r="FS98" s="88"/>
    </row>
    <row r="99" spans="1:175" x14ac:dyDescent="0.25">
      <c r="A99" s="44"/>
      <c r="B99" s="96"/>
      <c r="C99" s="33"/>
      <c r="D99" s="33"/>
      <c r="E99" s="303"/>
      <c r="F99" s="942" t="s">
        <v>45</v>
      </c>
      <c r="G99" s="33"/>
      <c r="H99" s="286" t="s">
        <v>36</v>
      </c>
      <c r="I99" s="13"/>
      <c r="J99" s="13"/>
      <c r="K99" s="13"/>
      <c r="L99" s="201" t="s">
        <v>281</v>
      </c>
      <c r="M99" s="155"/>
      <c r="N99" s="10"/>
      <c r="O99" s="44"/>
      <c r="P99" s="96"/>
      <c r="Q99" s="33"/>
      <c r="R99" s="33"/>
      <c r="S99" s="303"/>
      <c r="T99" s="942" t="s">
        <v>45</v>
      </c>
      <c r="U99" s="33"/>
      <c r="V99" s="286" t="s">
        <v>36</v>
      </c>
      <c r="W99" s="13"/>
      <c r="X99" s="13"/>
      <c r="Y99" s="13"/>
      <c r="Z99" s="201" t="s">
        <v>281</v>
      </c>
      <c r="AA99" s="155"/>
      <c r="AB99" s="10"/>
      <c r="AC99" s="44"/>
      <c r="AD99" s="96"/>
      <c r="AE99" s="33"/>
      <c r="AF99" s="33"/>
      <c r="AG99" s="303"/>
      <c r="AH99" s="942" t="s">
        <v>45</v>
      </c>
      <c r="AI99" s="33"/>
      <c r="AJ99" s="286" t="s">
        <v>36</v>
      </c>
      <c r="AK99" s="13"/>
      <c r="AL99" s="13"/>
      <c r="AM99" s="13"/>
      <c r="AN99" s="201" t="s">
        <v>281</v>
      </c>
      <c r="AO99" s="155"/>
      <c r="AP99" s="10"/>
      <c r="AQ99" s="44"/>
      <c r="AR99" s="96"/>
      <c r="AS99" s="33"/>
      <c r="AT99" s="33"/>
      <c r="AU99" s="303"/>
      <c r="AV99" s="942" t="s">
        <v>45</v>
      </c>
      <c r="AW99" s="33"/>
      <c r="AX99" s="286" t="s">
        <v>36</v>
      </c>
      <c r="AY99" s="13"/>
      <c r="AZ99" s="13"/>
      <c r="BA99" s="13"/>
      <c r="BB99" s="201" t="s">
        <v>281</v>
      </c>
      <c r="BC99" s="155"/>
      <c r="BD99" s="10"/>
      <c r="BE99" s="44"/>
      <c r="BF99" s="96"/>
      <c r="BG99" s="33"/>
      <c r="BH99" s="33"/>
      <c r="BI99" s="303"/>
      <c r="BJ99" s="942" t="s">
        <v>45</v>
      </c>
      <c r="BK99" s="33"/>
      <c r="BL99" s="286" t="s">
        <v>36</v>
      </c>
      <c r="BM99" s="13"/>
      <c r="BN99" s="13"/>
      <c r="BO99" s="13"/>
      <c r="BP99" s="201" t="s">
        <v>281</v>
      </c>
      <c r="BQ99" s="155"/>
      <c r="BR99" s="10"/>
      <c r="BS99" s="44"/>
      <c r="BT99" s="96"/>
      <c r="BU99" s="33"/>
      <c r="BV99" s="33"/>
      <c r="BW99" s="303"/>
      <c r="BX99" s="942" t="s">
        <v>45</v>
      </c>
      <c r="BY99" s="33"/>
      <c r="BZ99" s="286" t="s">
        <v>36</v>
      </c>
      <c r="CA99" s="13"/>
      <c r="CB99" s="13"/>
      <c r="CC99" s="13"/>
      <c r="CD99" s="201" t="s">
        <v>281</v>
      </c>
      <c r="CE99" s="155"/>
      <c r="CF99" s="10"/>
      <c r="CG99" s="44"/>
      <c r="CH99" s="96"/>
      <c r="CI99" s="33"/>
      <c r="CJ99" s="33"/>
      <c r="CK99" s="303"/>
      <c r="CL99" s="942" t="s">
        <v>45</v>
      </c>
      <c r="CM99" s="33"/>
      <c r="CN99" s="286" t="s">
        <v>36</v>
      </c>
      <c r="CO99" s="13"/>
      <c r="CP99" s="13"/>
      <c r="CQ99" s="13"/>
      <c r="CR99" s="201" t="s">
        <v>281</v>
      </c>
      <c r="CS99" s="155"/>
      <c r="CT99" s="10"/>
      <c r="CU99" s="44"/>
      <c r="CV99" s="96"/>
      <c r="CW99" s="33"/>
      <c r="CX99" s="33"/>
      <c r="CY99" s="303"/>
      <c r="CZ99" s="942" t="s">
        <v>45</v>
      </c>
      <c r="DA99" s="33"/>
      <c r="DB99" s="286" t="s">
        <v>36</v>
      </c>
      <c r="DC99" s="13"/>
      <c r="DD99" s="13"/>
      <c r="DE99" s="13"/>
      <c r="DF99" s="201" t="s">
        <v>281</v>
      </c>
      <c r="DG99" s="155"/>
      <c r="DH99" s="10"/>
      <c r="DI99" s="44"/>
      <c r="DJ99" s="96"/>
      <c r="DK99" s="33"/>
      <c r="DL99" s="33"/>
      <c r="DM99" s="303"/>
      <c r="DN99" s="942" t="s">
        <v>45</v>
      </c>
      <c r="DO99" s="33"/>
      <c r="DP99" s="286" t="s">
        <v>36</v>
      </c>
      <c r="DQ99" s="13"/>
      <c r="DR99" s="13"/>
      <c r="DS99" s="13"/>
      <c r="DT99" s="201" t="s">
        <v>281</v>
      </c>
      <c r="DU99" s="155"/>
      <c r="DV99" s="10"/>
      <c r="DW99" s="44"/>
      <c r="DX99" s="96"/>
      <c r="DY99" s="33"/>
      <c r="DZ99" s="33"/>
      <c r="EA99" s="303"/>
      <c r="EB99" s="942" t="s">
        <v>45</v>
      </c>
      <c r="EC99" s="33"/>
      <c r="ED99" s="286" t="s">
        <v>36</v>
      </c>
      <c r="EE99" s="13"/>
      <c r="EF99" s="13"/>
      <c r="EG99" s="13"/>
      <c r="EH99" s="201" t="s">
        <v>281</v>
      </c>
      <c r="EI99" s="155"/>
      <c r="EJ99" s="10"/>
      <c r="EK99" s="44"/>
      <c r="EL99" s="302"/>
      <c r="EM99" s="87" t="s">
        <v>99</v>
      </c>
      <c r="EN99" s="95" t="s">
        <v>112</v>
      </c>
      <c r="EO99" s="14"/>
      <c r="EP99" s="72">
        <v>2.56</v>
      </c>
      <c r="EQ99" s="496">
        <f t="shared" si="864"/>
        <v>0</v>
      </c>
      <c r="ER99" s="10"/>
      <c r="ES99" s="61"/>
      <c r="ET99" s="302"/>
      <c r="EU99" s="61"/>
      <c r="EV99" s="87" t="s">
        <v>99</v>
      </c>
      <c r="EW99" s="95" t="s">
        <v>112</v>
      </c>
      <c r="EX99" s="14"/>
      <c r="EY99" s="72">
        <v>7.43</v>
      </c>
      <c r="EZ99" s="496">
        <f t="shared" si="865"/>
        <v>0</v>
      </c>
      <c r="FA99" s="88"/>
      <c r="FC99" s="44"/>
      <c r="FD99" s="302"/>
      <c r="FE99" s="87" t="s">
        <v>76</v>
      </c>
      <c r="FF99" s="11" t="s">
        <v>53</v>
      </c>
      <c r="FG99" s="14"/>
      <c r="FH99" s="72">
        <v>0</v>
      </c>
      <c r="FI99" s="496">
        <f t="shared" si="782"/>
        <v>0</v>
      </c>
      <c r="FJ99" s="10"/>
      <c r="FK99" s="302"/>
      <c r="FL99" s="61"/>
      <c r="FM99" s="61"/>
      <c r="FN99" s="87" t="s">
        <v>76</v>
      </c>
      <c r="FO99" s="11" t="s">
        <v>53</v>
      </c>
      <c r="FP99" s="14"/>
      <c r="FQ99" s="72">
        <v>0</v>
      </c>
      <c r="FR99" s="496">
        <f t="shared" si="783"/>
        <v>0</v>
      </c>
      <c r="FS99" s="88"/>
    </row>
    <row r="100" spans="1:175" x14ac:dyDescent="0.25">
      <c r="A100" s="44" t="s">
        <v>94</v>
      </c>
      <c r="B100" s="96" t="s">
        <v>95</v>
      </c>
      <c r="C100" s="8"/>
      <c r="D100" s="17"/>
      <c r="E100" s="8"/>
      <c r="F100" s="74">
        <v>0</v>
      </c>
      <c r="G100" s="17"/>
      <c r="H100" s="63">
        <v>0</v>
      </c>
      <c r="I100" s="13">
        <f>(F100*H100)</f>
        <v>0</v>
      </c>
      <c r="J100" s="13">
        <f>IF(E$113=0,0,I100/E$113)</f>
        <v>0</v>
      </c>
      <c r="K100" s="13">
        <f>(J100*G$2)</f>
        <v>0</v>
      </c>
      <c r="L100" s="219">
        <f>SUM(K100:K104)</f>
        <v>0</v>
      </c>
      <c r="M100" s="155"/>
      <c r="N100" s="10"/>
      <c r="O100" s="44" t="s">
        <v>94</v>
      </c>
      <c r="P100" s="96" t="s">
        <v>95</v>
      </c>
      <c r="Q100" s="8"/>
      <c r="R100" s="17"/>
      <c r="S100" s="8"/>
      <c r="T100" s="74">
        <v>0</v>
      </c>
      <c r="U100" s="17"/>
      <c r="V100" s="63">
        <v>0</v>
      </c>
      <c r="W100" s="13">
        <f>(T100*V100)</f>
        <v>0</v>
      </c>
      <c r="X100" s="13">
        <f>IF(S$113=0,0,W100/S$113)</f>
        <v>0</v>
      </c>
      <c r="Y100" s="13">
        <f>(X100*U$2)</f>
        <v>0</v>
      </c>
      <c r="Z100" s="219">
        <f>SUM(Y100:Y104)</f>
        <v>0</v>
      </c>
      <c r="AA100" s="155"/>
      <c r="AB100" s="10"/>
      <c r="AC100" s="44" t="s">
        <v>94</v>
      </c>
      <c r="AD100" s="96" t="s">
        <v>95</v>
      </c>
      <c r="AE100" s="8"/>
      <c r="AF100" s="17"/>
      <c r="AG100" s="8"/>
      <c r="AH100" s="74">
        <v>0</v>
      </c>
      <c r="AI100" s="17"/>
      <c r="AJ100" s="63">
        <v>0</v>
      </c>
      <c r="AK100" s="13">
        <f t="shared" ref="AK100:AK104" si="866">(AH100*AJ100)</f>
        <v>0</v>
      </c>
      <c r="AL100" s="13">
        <f t="shared" ref="AL100:AL104" si="867">IF(AG$113=0,0,AK100/AG$113)</f>
        <v>0</v>
      </c>
      <c r="AM100" s="13">
        <f t="shared" ref="AM100:AM104" si="868">(AL100*AI$2)</f>
        <v>0</v>
      </c>
      <c r="AN100" s="219">
        <f t="shared" ref="AN100" si="869">SUM(AM100:AM104)</f>
        <v>0</v>
      </c>
      <c r="AO100" s="155"/>
      <c r="AP100" s="10"/>
      <c r="AQ100" s="44" t="s">
        <v>94</v>
      </c>
      <c r="AR100" s="96" t="s">
        <v>95</v>
      </c>
      <c r="AS100" s="8"/>
      <c r="AT100" s="17"/>
      <c r="AU100" s="8"/>
      <c r="AV100" s="74">
        <v>0</v>
      </c>
      <c r="AW100" s="17"/>
      <c r="AX100" s="63">
        <v>0</v>
      </c>
      <c r="AY100" s="13">
        <f t="shared" ref="AY100:AY104" si="870">(AV100*AX100)</f>
        <v>0</v>
      </c>
      <c r="AZ100" s="13">
        <f t="shared" ref="AZ100:AZ104" si="871">IF(AU$113=0,0,AY100/AU$113)</f>
        <v>0</v>
      </c>
      <c r="BA100" s="13">
        <f t="shared" ref="BA100:BA104" si="872">(AZ100*AW$2)</f>
        <v>0</v>
      </c>
      <c r="BB100" s="219">
        <f t="shared" ref="BB100" si="873">SUM(BA100:BA104)</f>
        <v>0</v>
      </c>
      <c r="BC100" s="155"/>
      <c r="BD100" s="10"/>
      <c r="BE100" s="44" t="s">
        <v>94</v>
      </c>
      <c r="BF100" s="96" t="s">
        <v>95</v>
      </c>
      <c r="BG100" s="8"/>
      <c r="BH100" s="17"/>
      <c r="BI100" s="8"/>
      <c r="BJ100" s="74">
        <v>0</v>
      </c>
      <c r="BK100" s="17"/>
      <c r="BL100" s="63">
        <v>0</v>
      </c>
      <c r="BM100" s="13">
        <f t="shared" ref="BM100:BM104" si="874">(BJ100*BL100)</f>
        <v>0</v>
      </c>
      <c r="BN100" s="13">
        <f t="shared" ref="BN100:BN104" si="875">IF(BI$113=0,0,BM100/BI$113)</f>
        <v>0</v>
      </c>
      <c r="BO100" s="13">
        <f t="shared" ref="BO100:BO104" si="876">(BN100*BK$2)</f>
        <v>0</v>
      </c>
      <c r="BP100" s="219">
        <f t="shared" ref="BP100" si="877">SUM(BO100:BO104)</f>
        <v>0</v>
      </c>
      <c r="BQ100" s="155"/>
      <c r="BR100" s="10"/>
      <c r="BS100" s="44" t="s">
        <v>94</v>
      </c>
      <c r="BT100" s="96" t="s">
        <v>95</v>
      </c>
      <c r="BU100" s="8"/>
      <c r="BV100" s="17"/>
      <c r="BW100" s="8"/>
      <c r="BX100" s="74">
        <v>0</v>
      </c>
      <c r="BY100" s="17"/>
      <c r="BZ100" s="63">
        <v>0</v>
      </c>
      <c r="CA100" s="13">
        <f t="shared" ref="CA100:CA104" si="878">(BX100*BZ100)</f>
        <v>0</v>
      </c>
      <c r="CB100" s="13">
        <f t="shared" ref="CB100:CB104" si="879">IF(BW$113=0,0,CA100/BW$113)</f>
        <v>0</v>
      </c>
      <c r="CC100" s="13">
        <f t="shared" ref="CC100:CC104" si="880">(CB100*BY$2)</f>
        <v>0</v>
      </c>
      <c r="CD100" s="219">
        <f t="shared" ref="CD100" si="881">SUM(CC100:CC104)</f>
        <v>0</v>
      </c>
      <c r="CE100" s="155"/>
      <c r="CF100" s="10"/>
      <c r="CG100" s="44" t="s">
        <v>94</v>
      </c>
      <c r="CH100" s="96" t="s">
        <v>95</v>
      </c>
      <c r="CI100" s="8"/>
      <c r="CJ100" s="17"/>
      <c r="CK100" s="8"/>
      <c r="CL100" s="74">
        <v>0</v>
      </c>
      <c r="CM100" s="17"/>
      <c r="CN100" s="63">
        <v>0</v>
      </c>
      <c r="CO100" s="13">
        <f t="shared" ref="CO100:CO104" si="882">(CL100*CN100)</f>
        <v>0</v>
      </c>
      <c r="CP100" s="13">
        <f t="shared" ref="CP100:CP104" si="883">IF(CK$113=0,0,CO100/CK$113)</f>
        <v>0</v>
      </c>
      <c r="CQ100" s="13">
        <f t="shared" ref="CQ100:CQ104" si="884">(CP100*CM$2)</f>
        <v>0</v>
      </c>
      <c r="CR100" s="219">
        <f t="shared" ref="CR100" si="885">SUM(CQ100:CQ104)</f>
        <v>0</v>
      </c>
      <c r="CS100" s="155"/>
      <c r="CT100" s="10"/>
      <c r="CU100" s="44" t="s">
        <v>94</v>
      </c>
      <c r="CV100" s="96" t="s">
        <v>95</v>
      </c>
      <c r="CW100" s="8"/>
      <c r="CX100" s="17"/>
      <c r="CY100" s="8"/>
      <c r="CZ100" s="74">
        <v>0</v>
      </c>
      <c r="DA100" s="17"/>
      <c r="DB100" s="63">
        <v>0</v>
      </c>
      <c r="DC100" s="13">
        <f t="shared" ref="DC100:DC104" si="886">(CZ100*DB100)</f>
        <v>0</v>
      </c>
      <c r="DD100" s="13">
        <f t="shared" ref="DD100:DD104" si="887">IF(CY$113=0,0,DC100/CY$113)</f>
        <v>0</v>
      </c>
      <c r="DE100" s="13">
        <f t="shared" ref="DE100:DE104" si="888">(DD100*DA$2)</f>
        <v>0</v>
      </c>
      <c r="DF100" s="219">
        <f t="shared" ref="DF100" si="889">SUM(DE100:DE104)</f>
        <v>0</v>
      </c>
      <c r="DG100" s="155"/>
      <c r="DH100" s="10"/>
      <c r="DI100" s="44" t="s">
        <v>94</v>
      </c>
      <c r="DJ100" s="96" t="s">
        <v>95</v>
      </c>
      <c r="DK100" s="8"/>
      <c r="DL100" s="17"/>
      <c r="DM100" s="8"/>
      <c r="DN100" s="74">
        <v>0</v>
      </c>
      <c r="DO100" s="17"/>
      <c r="DP100" s="63">
        <v>0</v>
      </c>
      <c r="DQ100" s="13">
        <f t="shared" ref="DQ100:DQ104" si="890">(DN100*DP100)</f>
        <v>0</v>
      </c>
      <c r="DR100" s="13">
        <f t="shared" ref="DR100:DR104" si="891">IF(DM$113=0,0,DQ100/DM$113)</f>
        <v>0</v>
      </c>
      <c r="DS100" s="13">
        <f t="shared" ref="DS100:DS104" si="892">(DR100*DO$2)</f>
        <v>0</v>
      </c>
      <c r="DT100" s="219">
        <f t="shared" ref="DT100" si="893">SUM(DS100:DS104)</f>
        <v>0</v>
      </c>
      <c r="DU100" s="155"/>
      <c r="DV100" s="10"/>
      <c r="DW100" s="44" t="s">
        <v>94</v>
      </c>
      <c r="DX100" s="96" t="s">
        <v>95</v>
      </c>
      <c r="DY100" s="8"/>
      <c r="DZ100" s="17"/>
      <c r="EA100" s="8"/>
      <c r="EB100" s="74">
        <v>0</v>
      </c>
      <c r="EC100" s="17"/>
      <c r="ED100" s="63">
        <v>0</v>
      </c>
      <c r="EE100" s="13">
        <f t="shared" ref="EE100:EE104" si="894">(EB100*ED100)</f>
        <v>0</v>
      </c>
      <c r="EF100" s="13">
        <f t="shared" ref="EF100:EF104" si="895">IF(EA$113=0,0,EE100/EA$113)</f>
        <v>0</v>
      </c>
      <c r="EG100" s="13">
        <f t="shared" ref="EG100:EG104" si="896">(EF100*EC$2)</f>
        <v>0</v>
      </c>
      <c r="EH100" s="219">
        <f t="shared" ref="EH100" si="897">SUM(EG100:EG104)</f>
        <v>0</v>
      </c>
      <c r="EI100" s="155"/>
      <c r="EJ100" s="10"/>
      <c r="EK100" s="44"/>
      <c r="EL100" s="302"/>
      <c r="EM100" s="87" t="s">
        <v>91</v>
      </c>
      <c r="EN100" s="95" t="s">
        <v>321</v>
      </c>
      <c r="EO100" s="14"/>
      <c r="EP100" s="72">
        <v>0</v>
      </c>
      <c r="EQ100" s="496">
        <f t="shared" si="864"/>
        <v>0</v>
      </c>
      <c r="ER100" s="10"/>
      <c r="ES100" s="61"/>
      <c r="ET100" s="302"/>
      <c r="EU100" s="61"/>
      <c r="EV100" s="87" t="s">
        <v>91</v>
      </c>
      <c r="EW100" s="95" t="s">
        <v>321</v>
      </c>
      <c r="EX100" s="14"/>
      <c r="EY100" s="72">
        <v>0</v>
      </c>
      <c r="EZ100" s="496">
        <f t="shared" si="865"/>
        <v>0</v>
      </c>
      <c r="FA100" s="88"/>
      <c r="FC100" s="44"/>
      <c r="FD100" s="302"/>
      <c r="FE100" s="87" t="s">
        <v>105</v>
      </c>
      <c r="FF100" s="11" t="s">
        <v>57</v>
      </c>
      <c r="FG100" s="14"/>
      <c r="FH100" s="72">
        <v>13.2</v>
      </c>
      <c r="FI100" s="496">
        <f t="shared" si="782"/>
        <v>0</v>
      </c>
      <c r="FJ100" s="10"/>
      <c r="FK100" s="302"/>
      <c r="FL100" s="61"/>
      <c r="FM100" s="61"/>
      <c r="FN100" s="87" t="s">
        <v>105</v>
      </c>
      <c r="FO100" s="11" t="s">
        <v>57</v>
      </c>
      <c r="FP100" s="14"/>
      <c r="FQ100" s="72">
        <v>7.85</v>
      </c>
      <c r="FR100" s="496">
        <f t="shared" si="783"/>
        <v>0</v>
      </c>
      <c r="FS100" s="88"/>
    </row>
    <row r="101" spans="1:175" x14ac:dyDescent="0.25">
      <c r="A101" s="44" t="s">
        <v>94</v>
      </c>
      <c r="B101" s="96" t="s">
        <v>95</v>
      </c>
      <c r="C101" s="8"/>
      <c r="D101" s="17"/>
      <c r="E101" s="8"/>
      <c r="F101" s="74">
        <v>0</v>
      </c>
      <c r="G101" s="17"/>
      <c r="H101" s="63">
        <v>0</v>
      </c>
      <c r="I101" s="13">
        <f>(F101*H101)</f>
        <v>0</v>
      </c>
      <c r="J101" s="13">
        <f>IF(E$113=0,0,I101/E$113)</f>
        <v>0</v>
      </c>
      <c r="K101" s="13">
        <f>(J101*G$2)</f>
        <v>0</v>
      </c>
      <c r="L101" s="151"/>
      <c r="M101" s="155"/>
      <c r="N101" s="10"/>
      <c r="O101" s="44" t="s">
        <v>94</v>
      </c>
      <c r="P101" s="96" t="s">
        <v>95</v>
      </c>
      <c r="Q101" s="8"/>
      <c r="R101" s="17"/>
      <c r="S101" s="8"/>
      <c r="T101" s="74">
        <v>0</v>
      </c>
      <c r="U101" s="17"/>
      <c r="V101" s="63">
        <v>0</v>
      </c>
      <c r="W101" s="13">
        <f>(T101*V101)</f>
        <v>0</v>
      </c>
      <c r="X101" s="13">
        <f>IF(S$113=0,0,W101/S$113)</f>
        <v>0</v>
      </c>
      <c r="Y101" s="13">
        <f>(X101*U$2)</f>
        <v>0</v>
      </c>
      <c r="Z101" s="151"/>
      <c r="AA101" s="155"/>
      <c r="AB101" s="10"/>
      <c r="AC101" s="44" t="s">
        <v>94</v>
      </c>
      <c r="AD101" s="96" t="s">
        <v>95</v>
      </c>
      <c r="AE101" s="8"/>
      <c r="AF101" s="17"/>
      <c r="AG101" s="8"/>
      <c r="AH101" s="74">
        <v>0</v>
      </c>
      <c r="AI101" s="17"/>
      <c r="AJ101" s="63">
        <v>0</v>
      </c>
      <c r="AK101" s="13">
        <f t="shared" si="866"/>
        <v>0</v>
      </c>
      <c r="AL101" s="13">
        <f t="shared" si="867"/>
        <v>0</v>
      </c>
      <c r="AM101" s="13">
        <f t="shared" si="868"/>
        <v>0</v>
      </c>
      <c r="AN101" s="151"/>
      <c r="AO101" s="155"/>
      <c r="AP101" s="10"/>
      <c r="AQ101" s="44" t="s">
        <v>94</v>
      </c>
      <c r="AR101" s="96" t="s">
        <v>95</v>
      </c>
      <c r="AS101" s="8"/>
      <c r="AT101" s="17"/>
      <c r="AU101" s="8"/>
      <c r="AV101" s="74">
        <v>0</v>
      </c>
      <c r="AW101" s="17"/>
      <c r="AX101" s="63">
        <v>0</v>
      </c>
      <c r="AY101" s="13">
        <f t="shared" si="870"/>
        <v>0</v>
      </c>
      <c r="AZ101" s="13">
        <f t="shared" si="871"/>
        <v>0</v>
      </c>
      <c r="BA101" s="13">
        <f t="shared" si="872"/>
        <v>0</v>
      </c>
      <c r="BB101" s="151"/>
      <c r="BC101" s="155"/>
      <c r="BD101" s="10"/>
      <c r="BE101" s="44" t="s">
        <v>94</v>
      </c>
      <c r="BF101" s="96" t="s">
        <v>95</v>
      </c>
      <c r="BG101" s="8"/>
      <c r="BH101" s="17"/>
      <c r="BI101" s="8"/>
      <c r="BJ101" s="74">
        <v>0</v>
      </c>
      <c r="BK101" s="17"/>
      <c r="BL101" s="63">
        <v>0</v>
      </c>
      <c r="BM101" s="13">
        <f t="shared" si="874"/>
        <v>0</v>
      </c>
      <c r="BN101" s="13">
        <f t="shared" si="875"/>
        <v>0</v>
      </c>
      <c r="BO101" s="13">
        <f t="shared" si="876"/>
        <v>0</v>
      </c>
      <c r="BP101" s="151"/>
      <c r="BQ101" s="155"/>
      <c r="BR101" s="10"/>
      <c r="BS101" s="44" t="s">
        <v>94</v>
      </c>
      <c r="BT101" s="96" t="s">
        <v>95</v>
      </c>
      <c r="BU101" s="8"/>
      <c r="BV101" s="17"/>
      <c r="BW101" s="8"/>
      <c r="BX101" s="74">
        <v>0</v>
      </c>
      <c r="BY101" s="17"/>
      <c r="BZ101" s="63">
        <v>0</v>
      </c>
      <c r="CA101" s="13">
        <f t="shared" si="878"/>
        <v>0</v>
      </c>
      <c r="CB101" s="13">
        <f t="shared" si="879"/>
        <v>0</v>
      </c>
      <c r="CC101" s="13">
        <f t="shared" si="880"/>
        <v>0</v>
      </c>
      <c r="CD101" s="151"/>
      <c r="CE101" s="155"/>
      <c r="CF101" s="10"/>
      <c r="CG101" s="44" t="s">
        <v>94</v>
      </c>
      <c r="CH101" s="96" t="s">
        <v>95</v>
      </c>
      <c r="CI101" s="8"/>
      <c r="CJ101" s="17"/>
      <c r="CK101" s="8"/>
      <c r="CL101" s="74">
        <v>0</v>
      </c>
      <c r="CM101" s="17"/>
      <c r="CN101" s="63">
        <v>0</v>
      </c>
      <c r="CO101" s="13">
        <f t="shared" si="882"/>
        <v>0</v>
      </c>
      <c r="CP101" s="13">
        <f t="shared" si="883"/>
        <v>0</v>
      </c>
      <c r="CQ101" s="13">
        <f t="shared" si="884"/>
        <v>0</v>
      </c>
      <c r="CR101" s="151"/>
      <c r="CS101" s="155"/>
      <c r="CT101" s="10"/>
      <c r="CU101" s="44" t="s">
        <v>94</v>
      </c>
      <c r="CV101" s="96" t="s">
        <v>95</v>
      </c>
      <c r="CW101" s="8"/>
      <c r="CX101" s="17"/>
      <c r="CY101" s="8"/>
      <c r="CZ101" s="74">
        <v>0</v>
      </c>
      <c r="DA101" s="17"/>
      <c r="DB101" s="63">
        <v>0</v>
      </c>
      <c r="DC101" s="13">
        <f t="shared" si="886"/>
        <v>0</v>
      </c>
      <c r="DD101" s="13">
        <f t="shared" si="887"/>
        <v>0</v>
      </c>
      <c r="DE101" s="13">
        <f t="shared" si="888"/>
        <v>0</v>
      </c>
      <c r="DF101" s="151"/>
      <c r="DG101" s="155"/>
      <c r="DH101" s="10"/>
      <c r="DI101" s="44" t="s">
        <v>94</v>
      </c>
      <c r="DJ101" s="96" t="s">
        <v>95</v>
      </c>
      <c r="DK101" s="8"/>
      <c r="DL101" s="17"/>
      <c r="DM101" s="8"/>
      <c r="DN101" s="74">
        <v>0</v>
      </c>
      <c r="DO101" s="17"/>
      <c r="DP101" s="63">
        <v>0</v>
      </c>
      <c r="DQ101" s="13">
        <f t="shared" si="890"/>
        <v>0</v>
      </c>
      <c r="DR101" s="13">
        <f t="shared" si="891"/>
        <v>0</v>
      </c>
      <c r="DS101" s="13">
        <f t="shared" si="892"/>
        <v>0</v>
      </c>
      <c r="DT101" s="151"/>
      <c r="DU101" s="155"/>
      <c r="DV101" s="10"/>
      <c r="DW101" s="44" t="s">
        <v>94</v>
      </c>
      <c r="DX101" s="96" t="s">
        <v>95</v>
      </c>
      <c r="DY101" s="8"/>
      <c r="DZ101" s="17"/>
      <c r="EA101" s="8"/>
      <c r="EB101" s="74">
        <v>0</v>
      </c>
      <c r="EC101" s="17"/>
      <c r="ED101" s="63">
        <v>0</v>
      </c>
      <c r="EE101" s="13">
        <f t="shared" si="894"/>
        <v>0</v>
      </c>
      <c r="EF101" s="13">
        <f t="shared" si="895"/>
        <v>0</v>
      </c>
      <c r="EG101" s="13">
        <f t="shared" si="896"/>
        <v>0</v>
      </c>
      <c r="EH101" s="151"/>
      <c r="EI101" s="155"/>
      <c r="EJ101" s="10"/>
      <c r="EK101" s="44"/>
      <c r="EL101" s="61"/>
      <c r="EM101" s="87" t="s">
        <v>240</v>
      </c>
      <c r="EN101" s="95" t="s">
        <v>246</v>
      </c>
      <c r="EO101" s="14"/>
      <c r="EP101" s="72">
        <v>19.89</v>
      </c>
      <c r="EQ101" s="496">
        <f t="shared" si="864"/>
        <v>0</v>
      </c>
      <c r="ER101" s="61"/>
      <c r="ES101" s="61"/>
      <c r="ET101" s="61"/>
      <c r="EU101" s="61"/>
      <c r="EV101" s="87" t="s">
        <v>240</v>
      </c>
      <c r="EW101" s="95" t="s">
        <v>246</v>
      </c>
      <c r="EX101" s="14"/>
      <c r="EY101" s="72">
        <v>0</v>
      </c>
      <c r="EZ101" s="496">
        <f t="shared" si="865"/>
        <v>0</v>
      </c>
      <c r="FA101" s="88"/>
      <c r="FC101" s="44"/>
      <c r="FD101" s="295" t="s">
        <v>332</v>
      </c>
      <c r="FE101" s="296">
        <v>0</v>
      </c>
      <c r="FF101" s="297">
        <v>1</v>
      </c>
      <c r="FG101" s="190">
        <f>SUM(FH102:FH112)</f>
        <v>39</v>
      </c>
      <c r="FH101" s="107"/>
      <c r="FI101" s="496">
        <f>SUM(FI102:FI112)</f>
        <v>0</v>
      </c>
      <c r="FJ101" s="10"/>
      <c r="FK101" s="298" t="s">
        <v>329</v>
      </c>
      <c r="FL101" s="301"/>
      <c r="FM101" s="299"/>
      <c r="FN101" s="296">
        <v>0</v>
      </c>
      <c r="FO101" s="300">
        <v>1</v>
      </c>
      <c r="FP101" s="190">
        <f>SUM(FQ102:FQ112)</f>
        <v>17.29</v>
      </c>
      <c r="FQ101" s="107"/>
      <c r="FR101" s="496">
        <f>SUM(FR102:FR112)</f>
        <v>0</v>
      </c>
      <c r="FS101" s="88"/>
    </row>
    <row r="102" spans="1:175" x14ac:dyDescent="0.25">
      <c r="A102" s="44" t="s">
        <v>96</v>
      </c>
      <c r="B102" s="8" t="s">
        <v>46</v>
      </c>
      <c r="C102" s="8"/>
      <c r="D102" s="8"/>
      <c r="E102" s="8"/>
      <c r="F102" s="74">
        <v>0</v>
      </c>
      <c r="G102" s="17"/>
      <c r="H102" s="63">
        <v>0</v>
      </c>
      <c r="I102" s="13">
        <f>(F102*H102)</f>
        <v>0</v>
      </c>
      <c r="J102" s="13">
        <f>IF(E$113=0,0,I102/E$113)</f>
        <v>0</v>
      </c>
      <c r="K102" s="13">
        <f>(J102*G$2)</f>
        <v>0</v>
      </c>
      <c r="L102" s="151"/>
      <c r="M102" s="155"/>
      <c r="N102" s="10"/>
      <c r="O102" s="44" t="s">
        <v>96</v>
      </c>
      <c r="P102" s="8" t="s">
        <v>46</v>
      </c>
      <c r="Q102" s="8"/>
      <c r="R102" s="8"/>
      <c r="S102" s="8"/>
      <c r="T102" s="74">
        <v>0</v>
      </c>
      <c r="U102" s="17"/>
      <c r="V102" s="63">
        <v>0</v>
      </c>
      <c r="W102" s="13">
        <f>(T102*V102)</f>
        <v>0</v>
      </c>
      <c r="X102" s="13">
        <f>IF(S$113=0,0,W102/S$113)</f>
        <v>0</v>
      </c>
      <c r="Y102" s="13">
        <f>(X102*U$2)</f>
        <v>0</v>
      </c>
      <c r="Z102" s="151"/>
      <c r="AA102" s="155"/>
      <c r="AB102" s="10"/>
      <c r="AC102" s="44" t="s">
        <v>96</v>
      </c>
      <c r="AD102" s="8" t="s">
        <v>46</v>
      </c>
      <c r="AE102" s="8"/>
      <c r="AF102" s="8"/>
      <c r="AG102" s="8"/>
      <c r="AH102" s="74">
        <v>0</v>
      </c>
      <c r="AI102" s="17"/>
      <c r="AJ102" s="63">
        <v>0</v>
      </c>
      <c r="AK102" s="13">
        <f t="shared" si="866"/>
        <v>0</v>
      </c>
      <c r="AL102" s="13">
        <f t="shared" si="867"/>
        <v>0</v>
      </c>
      <c r="AM102" s="13">
        <f t="shared" si="868"/>
        <v>0</v>
      </c>
      <c r="AN102" s="151"/>
      <c r="AO102" s="155"/>
      <c r="AP102" s="10"/>
      <c r="AQ102" s="44" t="s">
        <v>96</v>
      </c>
      <c r="AR102" s="8" t="s">
        <v>46</v>
      </c>
      <c r="AS102" s="8"/>
      <c r="AT102" s="8"/>
      <c r="AU102" s="8"/>
      <c r="AV102" s="74">
        <v>0</v>
      </c>
      <c r="AW102" s="17"/>
      <c r="AX102" s="63">
        <v>0</v>
      </c>
      <c r="AY102" s="13">
        <f t="shared" si="870"/>
        <v>0</v>
      </c>
      <c r="AZ102" s="13">
        <f t="shared" si="871"/>
        <v>0</v>
      </c>
      <c r="BA102" s="13">
        <f t="shared" si="872"/>
        <v>0</v>
      </c>
      <c r="BB102" s="151"/>
      <c r="BC102" s="155"/>
      <c r="BD102" s="10"/>
      <c r="BE102" s="44" t="s">
        <v>96</v>
      </c>
      <c r="BF102" s="8" t="s">
        <v>46</v>
      </c>
      <c r="BG102" s="8"/>
      <c r="BH102" s="8"/>
      <c r="BI102" s="8"/>
      <c r="BJ102" s="74">
        <v>0</v>
      </c>
      <c r="BK102" s="17"/>
      <c r="BL102" s="63">
        <v>0</v>
      </c>
      <c r="BM102" s="13">
        <f t="shared" si="874"/>
        <v>0</v>
      </c>
      <c r="BN102" s="13">
        <f t="shared" si="875"/>
        <v>0</v>
      </c>
      <c r="BO102" s="13">
        <f t="shared" si="876"/>
        <v>0</v>
      </c>
      <c r="BP102" s="151"/>
      <c r="BQ102" s="155"/>
      <c r="BR102" s="10"/>
      <c r="BS102" s="44" t="s">
        <v>96</v>
      </c>
      <c r="BT102" s="8" t="s">
        <v>46</v>
      </c>
      <c r="BU102" s="8"/>
      <c r="BV102" s="8"/>
      <c r="BW102" s="8"/>
      <c r="BX102" s="74">
        <v>0</v>
      </c>
      <c r="BY102" s="17"/>
      <c r="BZ102" s="63">
        <v>0</v>
      </c>
      <c r="CA102" s="13">
        <f t="shared" si="878"/>
        <v>0</v>
      </c>
      <c r="CB102" s="13">
        <f t="shared" si="879"/>
        <v>0</v>
      </c>
      <c r="CC102" s="13">
        <f t="shared" si="880"/>
        <v>0</v>
      </c>
      <c r="CD102" s="151"/>
      <c r="CE102" s="155"/>
      <c r="CF102" s="10"/>
      <c r="CG102" s="44" t="s">
        <v>96</v>
      </c>
      <c r="CH102" s="8" t="s">
        <v>46</v>
      </c>
      <c r="CI102" s="8"/>
      <c r="CJ102" s="8"/>
      <c r="CK102" s="8"/>
      <c r="CL102" s="74">
        <v>0</v>
      </c>
      <c r="CM102" s="17"/>
      <c r="CN102" s="63">
        <v>0</v>
      </c>
      <c r="CO102" s="13">
        <f t="shared" si="882"/>
        <v>0</v>
      </c>
      <c r="CP102" s="13">
        <f t="shared" si="883"/>
        <v>0</v>
      </c>
      <c r="CQ102" s="13">
        <f t="shared" si="884"/>
        <v>0</v>
      </c>
      <c r="CR102" s="151"/>
      <c r="CS102" s="155"/>
      <c r="CT102" s="10"/>
      <c r="CU102" s="44" t="s">
        <v>96</v>
      </c>
      <c r="CV102" s="8" t="s">
        <v>46</v>
      </c>
      <c r="CW102" s="8"/>
      <c r="CX102" s="8"/>
      <c r="CY102" s="8"/>
      <c r="CZ102" s="74">
        <v>0</v>
      </c>
      <c r="DA102" s="17"/>
      <c r="DB102" s="63">
        <v>0</v>
      </c>
      <c r="DC102" s="13">
        <f t="shared" si="886"/>
        <v>0</v>
      </c>
      <c r="DD102" s="13">
        <f t="shared" si="887"/>
        <v>0</v>
      </c>
      <c r="DE102" s="13">
        <f t="shared" si="888"/>
        <v>0</v>
      </c>
      <c r="DF102" s="151"/>
      <c r="DG102" s="155"/>
      <c r="DH102" s="10"/>
      <c r="DI102" s="44" t="s">
        <v>96</v>
      </c>
      <c r="DJ102" s="8" t="s">
        <v>46</v>
      </c>
      <c r="DK102" s="8"/>
      <c r="DL102" s="8"/>
      <c r="DM102" s="8"/>
      <c r="DN102" s="74">
        <v>0</v>
      </c>
      <c r="DO102" s="17"/>
      <c r="DP102" s="63">
        <v>0</v>
      </c>
      <c r="DQ102" s="13">
        <f t="shared" si="890"/>
        <v>0</v>
      </c>
      <c r="DR102" s="13">
        <f t="shared" si="891"/>
        <v>0</v>
      </c>
      <c r="DS102" s="13">
        <f t="shared" si="892"/>
        <v>0</v>
      </c>
      <c r="DT102" s="151"/>
      <c r="DU102" s="155"/>
      <c r="DV102" s="10"/>
      <c r="DW102" s="44" t="s">
        <v>96</v>
      </c>
      <c r="DX102" s="8" t="s">
        <v>46</v>
      </c>
      <c r="DY102" s="8"/>
      <c r="DZ102" s="8"/>
      <c r="EA102" s="8"/>
      <c r="EB102" s="74">
        <v>0</v>
      </c>
      <c r="EC102" s="17"/>
      <c r="ED102" s="63">
        <v>0</v>
      </c>
      <c r="EE102" s="13">
        <f t="shared" si="894"/>
        <v>0</v>
      </c>
      <c r="EF102" s="13">
        <f t="shared" si="895"/>
        <v>0</v>
      </c>
      <c r="EG102" s="13">
        <f t="shared" si="896"/>
        <v>0</v>
      </c>
      <c r="EH102" s="151"/>
      <c r="EI102" s="155"/>
      <c r="EJ102" s="10"/>
      <c r="EK102" s="44"/>
      <c r="EL102" s="302"/>
      <c r="EM102" s="87" t="s">
        <v>96</v>
      </c>
      <c r="EN102" s="8" t="s">
        <v>46</v>
      </c>
      <c r="EO102" s="61"/>
      <c r="EP102" s="72">
        <v>5.13</v>
      </c>
      <c r="EQ102" s="496">
        <f t="shared" si="864"/>
        <v>0</v>
      </c>
      <c r="ER102" s="10"/>
      <c r="ES102" s="61"/>
      <c r="ET102" s="302"/>
      <c r="EU102" s="61"/>
      <c r="EV102" s="87" t="s">
        <v>96</v>
      </c>
      <c r="EW102" s="8" t="s">
        <v>46</v>
      </c>
      <c r="EX102" s="61"/>
      <c r="EY102" s="72">
        <v>23.69</v>
      </c>
      <c r="EZ102" s="496">
        <f t="shared" si="865"/>
        <v>0</v>
      </c>
      <c r="FA102" s="88"/>
      <c r="FC102" s="44"/>
      <c r="FD102" s="302"/>
      <c r="FE102" s="87" t="s">
        <v>90</v>
      </c>
      <c r="FF102" s="95" t="s">
        <v>111</v>
      </c>
      <c r="FG102" s="14"/>
      <c r="FH102" s="72">
        <v>0</v>
      </c>
      <c r="FI102" s="496">
        <f t="shared" ref="FI102:FI112" si="898">FE$101*FF$101*FH102</f>
        <v>0</v>
      </c>
      <c r="FJ102" s="10"/>
      <c r="FK102" s="302"/>
      <c r="FL102" s="61"/>
      <c r="FM102" s="61"/>
      <c r="FN102" s="87" t="s">
        <v>90</v>
      </c>
      <c r="FO102" s="95" t="s">
        <v>111</v>
      </c>
      <c r="FP102" s="14"/>
      <c r="FQ102" s="72">
        <v>0</v>
      </c>
      <c r="FR102" s="496">
        <f t="shared" ref="FR102:FR112" si="899">FN$101*FO$101*FQ102</f>
        <v>0</v>
      </c>
      <c r="FS102" s="88"/>
    </row>
    <row r="103" spans="1:175" x14ac:dyDescent="0.25">
      <c r="A103" s="44" t="s">
        <v>96</v>
      </c>
      <c r="B103" s="8" t="s">
        <v>46</v>
      </c>
      <c r="C103" s="8"/>
      <c r="D103" s="8"/>
      <c r="E103" s="8"/>
      <c r="F103" s="74">
        <v>0</v>
      </c>
      <c r="G103" s="17"/>
      <c r="H103" s="63">
        <v>0</v>
      </c>
      <c r="I103" s="13">
        <f>(F103*H103)</f>
        <v>0</v>
      </c>
      <c r="J103" s="13">
        <f>IF(E$113=0,0,I103/E$113)</f>
        <v>0</v>
      </c>
      <c r="K103" s="13">
        <f>(J103*G$2)</f>
        <v>0</v>
      </c>
      <c r="L103" s="151"/>
      <c r="M103" s="155"/>
      <c r="N103" s="10"/>
      <c r="O103" s="44" t="s">
        <v>96</v>
      </c>
      <c r="P103" s="8" t="s">
        <v>46</v>
      </c>
      <c r="Q103" s="8"/>
      <c r="R103" s="8"/>
      <c r="S103" s="8"/>
      <c r="T103" s="74">
        <v>0</v>
      </c>
      <c r="U103" s="17"/>
      <c r="V103" s="63">
        <v>0</v>
      </c>
      <c r="W103" s="13">
        <f>(T103*V103)</f>
        <v>0</v>
      </c>
      <c r="X103" s="13">
        <f>IF(S$113=0,0,W103/S$113)</f>
        <v>0</v>
      </c>
      <c r="Y103" s="13">
        <f>(X103*U$2)</f>
        <v>0</v>
      </c>
      <c r="Z103" s="151"/>
      <c r="AA103" s="155"/>
      <c r="AB103" s="10"/>
      <c r="AC103" s="44" t="s">
        <v>96</v>
      </c>
      <c r="AD103" s="8" t="s">
        <v>46</v>
      </c>
      <c r="AE103" s="8"/>
      <c r="AF103" s="8"/>
      <c r="AG103" s="8"/>
      <c r="AH103" s="74">
        <v>0</v>
      </c>
      <c r="AI103" s="17"/>
      <c r="AJ103" s="63">
        <v>0</v>
      </c>
      <c r="AK103" s="13">
        <f t="shared" si="866"/>
        <v>0</v>
      </c>
      <c r="AL103" s="13">
        <f t="shared" si="867"/>
        <v>0</v>
      </c>
      <c r="AM103" s="13">
        <f t="shared" si="868"/>
        <v>0</v>
      </c>
      <c r="AN103" s="151"/>
      <c r="AO103" s="155"/>
      <c r="AP103" s="10"/>
      <c r="AQ103" s="44" t="s">
        <v>96</v>
      </c>
      <c r="AR103" s="8" t="s">
        <v>46</v>
      </c>
      <c r="AS103" s="8"/>
      <c r="AT103" s="8"/>
      <c r="AU103" s="8"/>
      <c r="AV103" s="74">
        <v>0</v>
      </c>
      <c r="AW103" s="17"/>
      <c r="AX103" s="63">
        <v>0</v>
      </c>
      <c r="AY103" s="13">
        <f t="shared" si="870"/>
        <v>0</v>
      </c>
      <c r="AZ103" s="13">
        <f t="shared" si="871"/>
        <v>0</v>
      </c>
      <c r="BA103" s="13">
        <f t="shared" si="872"/>
        <v>0</v>
      </c>
      <c r="BB103" s="151"/>
      <c r="BC103" s="155"/>
      <c r="BD103" s="10"/>
      <c r="BE103" s="44" t="s">
        <v>96</v>
      </c>
      <c r="BF103" s="8" t="s">
        <v>46</v>
      </c>
      <c r="BG103" s="8"/>
      <c r="BH103" s="8"/>
      <c r="BI103" s="8"/>
      <c r="BJ103" s="74">
        <v>0</v>
      </c>
      <c r="BK103" s="17"/>
      <c r="BL103" s="63">
        <v>0</v>
      </c>
      <c r="BM103" s="13">
        <f t="shared" si="874"/>
        <v>0</v>
      </c>
      <c r="BN103" s="13">
        <f t="shared" si="875"/>
        <v>0</v>
      </c>
      <c r="BO103" s="13">
        <f t="shared" si="876"/>
        <v>0</v>
      </c>
      <c r="BP103" s="151"/>
      <c r="BQ103" s="155"/>
      <c r="BR103" s="10"/>
      <c r="BS103" s="44" t="s">
        <v>96</v>
      </c>
      <c r="BT103" s="8" t="s">
        <v>46</v>
      </c>
      <c r="BU103" s="8"/>
      <c r="BV103" s="8"/>
      <c r="BW103" s="8"/>
      <c r="BX103" s="74">
        <v>0</v>
      </c>
      <c r="BY103" s="17"/>
      <c r="BZ103" s="63">
        <v>0</v>
      </c>
      <c r="CA103" s="13">
        <f t="shared" si="878"/>
        <v>0</v>
      </c>
      <c r="CB103" s="13">
        <f t="shared" si="879"/>
        <v>0</v>
      </c>
      <c r="CC103" s="13">
        <f t="shared" si="880"/>
        <v>0</v>
      </c>
      <c r="CD103" s="151"/>
      <c r="CE103" s="155"/>
      <c r="CF103" s="10"/>
      <c r="CG103" s="44" t="s">
        <v>96</v>
      </c>
      <c r="CH103" s="8" t="s">
        <v>46</v>
      </c>
      <c r="CI103" s="8"/>
      <c r="CJ103" s="8"/>
      <c r="CK103" s="8"/>
      <c r="CL103" s="74">
        <v>0</v>
      </c>
      <c r="CM103" s="17"/>
      <c r="CN103" s="63">
        <v>0</v>
      </c>
      <c r="CO103" s="13">
        <f t="shared" si="882"/>
        <v>0</v>
      </c>
      <c r="CP103" s="13">
        <f t="shared" si="883"/>
        <v>0</v>
      </c>
      <c r="CQ103" s="13">
        <f t="shared" si="884"/>
        <v>0</v>
      </c>
      <c r="CR103" s="151"/>
      <c r="CS103" s="155"/>
      <c r="CT103" s="10"/>
      <c r="CU103" s="44" t="s">
        <v>96</v>
      </c>
      <c r="CV103" s="8" t="s">
        <v>46</v>
      </c>
      <c r="CW103" s="8"/>
      <c r="CX103" s="8"/>
      <c r="CY103" s="8"/>
      <c r="CZ103" s="74">
        <v>0</v>
      </c>
      <c r="DA103" s="17"/>
      <c r="DB103" s="63">
        <v>0</v>
      </c>
      <c r="DC103" s="13">
        <f t="shared" si="886"/>
        <v>0</v>
      </c>
      <c r="DD103" s="13">
        <f t="shared" si="887"/>
        <v>0</v>
      </c>
      <c r="DE103" s="13">
        <f t="shared" si="888"/>
        <v>0</v>
      </c>
      <c r="DF103" s="151"/>
      <c r="DG103" s="155"/>
      <c r="DH103" s="10"/>
      <c r="DI103" s="44" t="s">
        <v>96</v>
      </c>
      <c r="DJ103" s="8" t="s">
        <v>46</v>
      </c>
      <c r="DK103" s="8"/>
      <c r="DL103" s="8"/>
      <c r="DM103" s="8"/>
      <c r="DN103" s="74">
        <v>0</v>
      </c>
      <c r="DO103" s="17"/>
      <c r="DP103" s="63">
        <v>0</v>
      </c>
      <c r="DQ103" s="13">
        <f t="shared" si="890"/>
        <v>0</v>
      </c>
      <c r="DR103" s="13">
        <f t="shared" si="891"/>
        <v>0</v>
      </c>
      <c r="DS103" s="13">
        <f t="shared" si="892"/>
        <v>0</v>
      </c>
      <c r="DT103" s="151"/>
      <c r="DU103" s="155"/>
      <c r="DV103" s="10"/>
      <c r="DW103" s="44" t="s">
        <v>96</v>
      </c>
      <c r="DX103" s="8" t="s">
        <v>46</v>
      </c>
      <c r="DY103" s="8"/>
      <c r="DZ103" s="8"/>
      <c r="EA103" s="8"/>
      <c r="EB103" s="74">
        <v>0</v>
      </c>
      <c r="EC103" s="17"/>
      <c r="ED103" s="63">
        <v>0</v>
      </c>
      <c r="EE103" s="13">
        <f t="shared" si="894"/>
        <v>0</v>
      </c>
      <c r="EF103" s="13">
        <f t="shared" si="895"/>
        <v>0</v>
      </c>
      <c r="EG103" s="13">
        <f t="shared" si="896"/>
        <v>0</v>
      </c>
      <c r="EH103" s="151"/>
      <c r="EI103" s="155"/>
      <c r="EJ103" s="10"/>
      <c r="EK103" s="44"/>
      <c r="EL103" s="302"/>
      <c r="EM103" s="87" t="s">
        <v>73</v>
      </c>
      <c r="EN103" s="8" t="s">
        <v>129</v>
      </c>
      <c r="EO103" s="61"/>
      <c r="EP103" s="72">
        <v>1.74</v>
      </c>
      <c r="EQ103" s="496">
        <f t="shared" si="864"/>
        <v>0</v>
      </c>
      <c r="ER103" s="10"/>
      <c r="ES103" s="61"/>
      <c r="ET103" s="302"/>
      <c r="EU103" s="61"/>
      <c r="EV103" s="87" t="s">
        <v>73</v>
      </c>
      <c r="EW103" s="8" t="s">
        <v>129</v>
      </c>
      <c r="EX103" s="61"/>
      <c r="EY103" s="72">
        <v>2.1800000000000002</v>
      </c>
      <c r="EZ103" s="496">
        <f t="shared" si="865"/>
        <v>0</v>
      </c>
      <c r="FA103" s="88"/>
      <c r="FC103" s="44"/>
      <c r="FD103" s="302"/>
      <c r="FE103" s="87" t="s">
        <v>99</v>
      </c>
      <c r="FF103" s="95" t="s">
        <v>112</v>
      </c>
      <c r="FG103" s="14"/>
      <c r="FH103" s="72">
        <v>3.35</v>
      </c>
      <c r="FI103" s="496">
        <f t="shared" si="898"/>
        <v>0</v>
      </c>
      <c r="FJ103" s="10"/>
      <c r="FK103" s="302"/>
      <c r="FL103" s="61"/>
      <c r="FM103" s="61"/>
      <c r="FN103" s="87" t="s">
        <v>99</v>
      </c>
      <c r="FO103" s="95" t="s">
        <v>112</v>
      </c>
      <c r="FP103" s="14"/>
      <c r="FQ103" s="72">
        <v>0</v>
      </c>
      <c r="FR103" s="496">
        <f t="shared" si="899"/>
        <v>0</v>
      </c>
      <c r="FS103" s="88"/>
    </row>
    <row r="104" spans="1:175" x14ac:dyDescent="0.25">
      <c r="A104" s="45" t="s">
        <v>97</v>
      </c>
      <c r="B104" s="93" t="s">
        <v>98</v>
      </c>
      <c r="C104" s="941"/>
      <c r="D104" s="941"/>
      <c r="E104" s="941"/>
      <c r="F104" s="74">
        <v>0</v>
      </c>
      <c r="G104" s="17"/>
      <c r="H104" s="63">
        <v>0</v>
      </c>
      <c r="I104" s="13">
        <f>(F104*H104)</f>
        <v>0</v>
      </c>
      <c r="J104" s="13">
        <f>IF(E$113=0,0,I104/E$113)</f>
        <v>0</v>
      </c>
      <c r="K104" s="13">
        <f>(J104*G$2)</f>
        <v>0</v>
      </c>
      <c r="L104" s="151"/>
      <c r="M104" s="155"/>
      <c r="N104" s="10"/>
      <c r="O104" s="45" t="s">
        <v>97</v>
      </c>
      <c r="P104" s="93" t="s">
        <v>98</v>
      </c>
      <c r="Q104" s="941"/>
      <c r="R104" s="941"/>
      <c r="S104" s="941"/>
      <c r="T104" s="74">
        <v>0</v>
      </c>
      <c r="U104" s="17"/>
      <c r="V104" s="63">
        <v>0</v>
      </c>
      <c r="W104" s="13">
        <f>(T104*V104)</f>
        <v>0</v>
      </c>
      <c r="X104" s="13">
        <f>IF(S$113=0,0,W104/S$113)</f>
        <v>0</v>
      </c>
      <c r="Y104" s="13">
        <f>(X104*U$2)</f>
        <v>0</v>
      </c>
      <c r="Z104" s="151"/>
      <c r="AA104" s="155"/>
      <c r="AB104" s="10"/>
      <c r="AC104" s="45" t="s">
        <v>97</v>
      </c>
      <c r="AD104" s="93" t="s">
        <v>98</v>
      </c>
      <c r="AE104" s="941"/>
      <c r="AF104" s="941"/>
      <c r="AG104" s="941"/>
      <c r="AH104" s="74">
        <v>0</v>
      </c>
      <c r="AI104" s="17"/>
      <c r="AJ104" s="63">
        <v>0</v>
      </c>
      <c r="AK104" s="13">
        <f t="shared" si="866"/>
        <v>0</v>
      </c>
      <c r="AL104" s="13">
        <f t="shared" si="867"/>
        <v>0</v>
      </c>
      <c r="AM104" s="13">
        <f t="shared" si="868"/>
        <v>0</v>
      </c>
      <c r="AN104" s="151"/>
      <c r="AO104" s="155"/>
      <c r="AP104" s="10"/>
      <c r="AQ104" s="45" t="s">
        <v>97</v>
      </c>
      <c r="AR104" s="93" t="s">
        <v>98</v>
      </c>
      <c r="AS104" s="941"/>
      <c r="AT104" s="941"/>
      <c r="AU104" s="941"/>
      <c r="AV104" s="74">
        <v>0</v>
      </c>
      <c r="AW104" s="17"/>
      <c r="AX104" s="63">
        <v>0</v>
      </c>
      <c r="AY104" s="13">
        <f t="shared" si="870"/>
        <v>0</v>
      </c>
      <c r="AZ104" s="13">
        <f t="shared" si="871"/>
        <v>0</v>
      </c>
      <c r="BA104" s="13">
        <f t="shared" si="872"/>
        <v>0</v>
      </c>
      <c r="BB104" s="151"/>
      <c r="BC104" s="155"/>
      <c r="BD104" s="10"/>
      <c r="BE104" s="45" t="s">
        <v>97</v>
      </c>
      <c r="BF104" s="93" t="s">
        <v>98</v>
      </c>
      <c r="BG104" s="941"/>
      <c r="BH104" s="941"/>
      <c r="BI104" s="941"/>
      <c r="BJ104" s="74">
        <v>0</v>
      </c>
      <c r="BK104" s="17"/>
      <c r="BL104" s="63">
        <v>0</v>
      </c>
      <c r="BM104" s="13">
        <f t="shared" si="874"/>
        <v>0</v>
      </c>
      <c r="BN104" s="13">
        <f t="shared" si="875"/>
        <v>0</v>
      </c>
      <c r="BO104" s="13">
        <f t="shared" si="876"/>
        <v>0</v>
      </c>
      <c r="BP104" s="151"/>
      <c r="BQ104" s="155"/>
      <c r="BR104" s="10"/>
      <c r="BS104" s="45" t="s">
        <v>97</v>
      </c>
      <c r="BT104" s="93" t="s">
        <v>98</v>
      </c>
      <c r="BU104" s="941"/>
      <c r="BV104" s="941"/>
      <c r="BW104" s="941"/>
      <c r="BX104" s="74">
        <v>0</v>
      </c>
      <c r="BY104" s="17"/>
      <c r="BZ104" s="63">
        <v>0</v>
      </c>
      <c r="CA104" s="13">
        <f t="shared" si="878"/>
        <v>0</v>
      </c>
      <c r="CB104" s="13">
        <f t="shared" si="879"/>
        <v>0</v>
      </c>
      <c r="CC104" s="13">
        <f t="shared" si="880"/>
        <v>0</v>
      </c>
      <c r="CD104" s="151"/>
      <c r="CE104" s="155"/>
      <c r="CF104" s="10"/>
      <c r="CG104" s="45" t="s">
        <v>97</v>
      </c>
      <c r="CH104" s="93" t="s">
        <v>98</v>
      </c>
      <c r="CI104" s="941"/>
      <c r="CJ104" s="941"/>
      <c r="CK104" s="941"/>
      <c r="CL104" s="74">
        <v>0</v>
      </c>
      <c r="CM104" s="17"/>
      <c r="CN104" s="63">
        <v>0</v>
      </c>
      <c r="CO104" s="13">
        <f t="shared" si="882"/>
        <v>0</v>
      </c>
      <c r="CP104" s="13">
        <f t="shared" si="883"/>
        <v>0</v>
      </c>
      <c r="CQ104" s="13">
        <f t="shared" si="884"/>
        <v>0</v>
      </c>
      <c r="CR104" s="151"/>
      <c r="CS104" s="155"/>
      <c r="CT104" s="10"/>
      <c r="CU104" s="45" t="s">
        <v>97</v>
      </c>
      <c r="CV104" s="93" t="s">
        <v>98</v>
      </c>
      <c r="CW104" s="941"/>
      <c r="CX104" s="941"/>
      <c r="CY104" s="941"/>
      <c r="CZ104" s="74">
        <v>0</v>
      </c>
      <c r="DA104" s="17"/>
      <c r="DB104" s="63">
        <v>0</v>
      </c>
      <c r="DC104" s="13">
        <f t="shared" si="886"/>
        <v>0</v>
      </c>
      <c r="DD104" s="13">
        <f t="shared" si="887"/>
        <v>0</v>
      </c>
      <c r="DE104" s="13">
        <f t="shared" si="888"/>
        <v>0</v>
      </c>
      <c r="DF104" s="151"/>
      <c r="DG104" s="155"/>
      <c r="DH104" s="10"/>
      <c r="DI104" s="45" t="s">
        <v>97</v>
      </c>
      <c r="DJ104" s="93" t="s">
        <v>98</v>
      </c>
      <c r="DK104" s="941"/>
      <c r="DL104" s="941"/>
      <c r="DM104" s="941"/>
      <c r="DN104" s="74">
        <v>0</v>
      </c>
      <c r="DO104" s="17"/>
      <c r="DP104" s="63">
        <v>0</v>
      </c>
      <c r="DQ104" s="13">
        <f t="shared" si="890"/>
        <v>0</v>
      </c>
      <c r="DR104" s="13">
        <f t="shared" si="891"/>
        <v>0</v>
      </c>
      <c r="DS104" s="13">
        <f t="shared" si="892"/>
        <v>0</v>
      </c>
      <c r="DT104" s="151"/>
      <c r="DU104" s="155"/>
      <c r="DV104" s="10"/>
      <c r="DW104" s="45" t="s">
        <v>97</v>
      </c>
      <c r="DX104" s="93" t="s">
        <v>98</v>
      </c>
      <c r="DY104" s="941"/>
      <c r="DZ104" s="941"/>
      <c r="EA104" s="941"/>
      <c r="EB104" s="74">
        <v>0</v>
      </c>
      <c r="EC104" s="17"/>
      <c r="ED104" s="63">
        <v>0</v>
      </c>
      <c r="EE104" s="13">
        <f t="shared" si="894"/>
        <v>0</v>
      </c>
      <c r="EF104" s="13">
        <f t="shared" si="895"/>
        <v>0</v>
      </c>
      <c r="EG104" s="13">
        <f t="shared" si="896"/>
        <v>0</v>
      </c>
      <c r="EH104" s="151"/>
      <c r="EI104" s="155"/>
      <c r="EJ104" s="10"/>
      <c r="EK104" s="44"/>
      <c r="EL104" s="302"/>
      <c r="EM104" s="87" t="s">
        <v>133</v>
      </c>
      <c r="EN104" s="8" t="s">
        <v>132</v>
      </c>
      <c r="EO104" s="61"/>
      <c r="EP104" s="72">
        <v>3.39</v>
      </c>
      <c r="EQ104" s="496">
        <f t="shared" si="864"/>
        <v>0</v>
      </c>
      <c r="ER104" s="10"/>
      <c r="ES104" s="61"/>
      <c r="ET104" s="302"/>
      <c r="EU104" s="61"/>
      <c r="EV104" s="87" t="s">
        <v>133</v>
      </c>
      <c r="EW104" s="8" t="s">
        <v>132</v>
      </c>
      <c r="EX104" s="61"/>
      <c r="EY104" s="72">
        <v>0</v>
      </c>
      <c r="EZ104" s="496">
        <f t="shared" si="865"/>
        <v>0</v>
      </c>
      <c r="FA104" s="88"/>
      <c r="FC104" s="44"/>
      <c r="FD104" s="302"/>
      <c r="FE104" s="87" t="s">
        <v>91</v>
      </c>
      <c r="FF104" s="95" t="s">
        <v>321</v>
      </c>
      <c r="FG104" s="14"/>
      <c r="FH104" s="72">
        <v>0</v>
      </c>
      <c r="FI104" s="496">
        <f t="shared" si="898"/>
        <v>0</v>
      </c>
      <c r="FJ104" s="10"/>
      <c r="FK104" s="302"/>
      <c r="FL104" s="61"/>
      <c r="FM104" s="61"/>
      <c r="FN104" s="87" t="s">
        <v>91</v>
      </c>
      <c r="FO104" s="95" t="s">
        <v>321</v>
      </c>
      <c r="FP104" s="14"/>
      <c r="FQ104" s="72">
        <v>0</v>
      </c>
      <c r="FR104" s="496">
        <f t="shared" si="899"/>
        <v>0</v>
      </c>
      <c r="FS104" s="88"/>
    </row>
    <row r="105" spans="1:175" x14ac:dyDescent="0.25">
      <c r="A105" s="44"/>
      <c r="B105" s="8"/>
      <c r="C105" s="6"/>
      <c r="D105" s="942"/>
      <c r="E105" s="942" t="s">
        <v>20</v>
      </c>
      <c r="F105" s="18" t="s">
        <v>110</v>
      </c>
      <c r="G105" s="942" t="s">
        <v>109</v>
      </c>
      <c r="H105" s="286" t="s">
        <v>36</v>
      </c>
      <c r="I105" s="13"/>
      <c r="J105" s="13"/>
      <c r="K105" s="13"/>
      <c r="L105" s="1044" t="s">
        <v>282</v>
      </c>
      <c r="M105" s="1045"/>
      <c r="N105" s="10"/>
      <c r="O105" s="44"/>
      <c r="P105" s="8"/>
      <c r="Q105" s="6"/>
      <c r="R105" s="942"/>
      <c r="S105" s="942" t="s">
        <v>20</v>
      </c>
      <c r="T105" s="18" t="s">
        <v>110</v>
      </c>
      <c r="U105" s="942" t="s">
        <v>109</v>
      </c>
      <c r="V105" s="286" t="s">
        <v>36</v>
      </c>
      <c r="W105" s="13"/>
      <c r="X105" s="13"/>
      <c r="Y105" s="13"/>
      <c r="Z105" s="1044" t="s">
        <v>282</v>
      </c>
      <c r="AA105" s="1045"/>
      <c r="AB105" s="10"/>
      <c r="AC105" s="44"/>
      <c r="AD105" s="8"/>
      <c r="AE105" s="6"/>
      <c r="AF105" s="942"/>
      <c r="AG105" s="942" t="s">
        <v>20</v>
      </c>
      <c r="AH105" s="18" t="s">
        <v>110</v>
      </c>
      <c r="AI105" s="942" t="s">
        <v>109</v>
      </c>
      <c r="AJ105" s="286" t="s">
        <v>36</v>
      </c>
      <c r="AK105" s="13"/>
      <c r="AL105" s="13"/>
      <c r="AM105" s="13"/>
      <c r="AN105" s="1044" t="s">
        <v>282</v>
      </c>
      <c r="AO105" s="1045"/>
      <c r="AP105" s="10"/>
      <c r="AQ105" s="44"/>
      <c r="AR105" s="8"/>
      <c r="AS105" s="6"/>
      <c r="AT105" s="942"/>
      <c r="AU105" s="942" t="s">
        <v>20</v>
      </c>
      <c r="AV105" s="18" t="s">
        <v>110</v>
      </c>
      <c r="AW105" s="942" t="s">
        <v>109</v>
      </c>
      <c r="AX105" s="286" t="s">
        <v>36</v>
      </c>
      <c r="AY105" s="13"/>
      <c r="AZ105" s="13"/>
      <c r="BA105" s="13"/>
      <c r="BB105" s="1044" t="s">
        <v>282</v>
      </c>
      <c r="BC105" s="1045"/>
      <c r="BD105" s="10"/>
      <c r="BE105" s="44"/>
      <c r="BF105" s="8"/>
      <c r="BG105" s="6"/>
      <c r="BH105" s="942"/>
      <c r="BI105" s="942" t="s">
        <v>20</v>
      </c>
      <c r="BJ105" s="18" t="s">
        <v>110</v>
      </c>
      <c r="BK105" s="942" t="s">
        <v>109</v>
      </c>
      <c r="BL105" s="286" t="s">
        <v>36</v>
      </c>
      <c r="BM105" s="13"/>
      <c r="BN105" s="13"/>
      <c r="BO105" s="13"/>
      <c r="BP105" s="1044" t="s">
        <v>282</v>
      </c>
      <c r="BQ105" s="1045"/>
      <c r="BR105" s="10"/>
      <c r="BS105" s="44"/>
      <c r="BT105" s="8"/>
      <c r="BU105" s="6"/>
      <c r="BV105" s="942"/>
      <c r="BW105" s="942" t="s">
        <v>20</v>
      </c>
      <c r="BX105" s="18" t="s">
        <v>110</v>
      </c>
      <c r="BY105" s="942" t="s">
        <v>109</v>
      </c>
      <c r="BZ105" s="286" t="s">
        <v>36</v>
      </c>
      <c r="CA105" s="13"/>
      <c r="CB105" s="13"/>
      <c r="CC105" s="13"/>
      <c r="CD105" s="1044" t="s">
        <v>282</v>
      </c>
      <c r="CE105" s="1045"/>
      <c r="CF105" s="10"/>
      <c r="CG105" s="44"/>
      <c r="CH105" s="8"/>
      <c r="CI105" s="6"/>
      <c r="CJ105" s="942"/>
      <c r="CK105" s="942" t="s">
        <v>20</v>
      </c>
      <c r="CL105" s="18" t="s">
        <v>110</v>
      </c>
      <c r="CM105" s="942" t="s">
        <v>109</v>
      </c>
      <c r="CN105" s="286" t="s">
        <v>36</v>
      </c>
      <c r="CO105" s="13"/>
      <c r="CP105" s="13"/>
      <c r="CQ105" s="13"/>
      <c r="CR105" s="1044" t="s">
        <v>282</v>
      </c>
      <c r="CS105" s="1045"/>
      <c r="CT105" s="10"/>
      <c r="CU105" s="44"/>
      <c r="CV105" s="8"/>
      <c r="CW105" s="6"/>
      <c r="CX105" s="942"/>
      <c r="CY105" s="942" t="s">
        <v>20</v>
      </c>
      <c r="CZ105" s="18" t="s">
        <v>110</v>
      </c>
      <c r="DA105" s="942" t="s">
        <v>109</v>
      </c>
      <c r="DB105" s="286" t="s">
        <v>36</v>
      </c>
      <c r="DC105" s="13"/>
      <c r="DD105" s="13"/>
      <c r="DE105" s="13"/>
      <c r="DF105" s="1044" t="s">
        <v>282</v>
      </c>
      <c r="DG105" s="1045"/>
      <c r="DH105" s="10"/>
      <c r="DI105" s="44"/>
      <c r="DJ105" s="8"/>
      <c r="DK105" s="6"/>
      <c r="DL105" s="942"/>
      <c r="DM105" s="942" t="s">
        <v>20</v>
      </c>
      <c r="DN105" s="18" t="s">
        <v>110</v>
      </c>
      <c r="DO105" s="942" t="s">
        <v>109</v>
      </c>
      <c r="DP105" s="286" t="s">
        <v>36</v>
      </c>
      <c r="DQ105" s="13"/>
      <c r="DR105" s="13"/>
      <c r="DS105" s="13"/>
      <c r="DT105" s="1044" t="s">
        <v>282</v>
      </c>
      <c r="DU105" s="1045"/>
      <c r="DV105" s="10"/>
      <c r="DW105" s="44"/>
      <c r="DX105" s="8"/>
      <c r="DY105" s="6"/>
      <c r="DZ105" s="942"/>
      <c r="EA105" s="942" t="s">
        <v>20</v>
      </c>
      <c r="EB105" s="18" t="s">
        <v>110</v>
      </c>
      <c r="EC105" s="942" t="s">
        <v>109</v>
      </c>
      <c r="ED105" s="286" t="s">
        <v>36</v>
      </c>
      <c r="EE105" s="13"/>
      <c r="EF105" s="13"/>
      <c r="EG105" s="13"/>
      <c r="EH105" s="1044" t="s">
        <v>282</v>
      </c>
      <c r="EI105" s="1045"/>
      <c r="EJ105" s="10"/>
      <c r="EK105" s="44"/>
      <c r="EL105" s="302"/>
      <c r="EM105" s="87" t="s">
        <v>65</v>
      </c>
      <c r="EN105" s="95" t="s">
        <v>60</v>
      </c>
      <c r="EO105" s="14"/>
      <c r="EP105" s="72">
        <v>0.69</v>
      </c>
      <c r="EQ105" s="496">
        <f t="shared" si="864"/>
        <v>0</v>
      </c>
      <c r="ER105" s="10"/>
      <c r="ES105" s="61"/>
      <c r="ET105" s="302"/>
      <c r="EU105" s="61"/>
      <c r="EV105" s="87" t="s">
        <v>65</v>
      </c>
      <c r="EW105" s="95" t="s">
        <v>60</v>
      </c>
      <c r="EX105" s="14"/>
      <c r="EY105" s="72">
        <v>0.83</v>
      </c>
      <c r="EZ105" s="496">
        <f t="shared" si="865"/>
        <v>0</v>
      </c>
      <c r="FA105" s="88"/>
      <c r="FC105" s="137"/>
      <c r="FD105" s="61"/>
      <c r="FE105" s="87" t="s">
        <v>240</v>
      </c>
      <c r="FF105" s="95" t="s">
        <v>246</v>
      </c>
      <c r="FG105" s="14"/>
      <c r="FH105" s="72">
        <v>9.06</v>
      </c>
      <c r="FI105" s="496">
        <f t="shared" si="898"/>
        <v>0</v>
      </c>
      <c r="FJ105" s="61"/>
      <c r="FK105" s="61"/>
      <c r="FL105" s="61"/>
      <c r="FM105" s="61"/>
      <c r="FN105" s="87" t="s">
        <v>240</v>
      </c>
      <c r="FO105" s="95" t="s">
        <v>246</v>
      </c>
      <c r="FP105" s="14"/>
      <c r="FQ105" s="72">
        <v>4.8099999999999996</v>
      </c>
      <c r="FR105" s="496">
        <f t="shared" si="899"/>
        <v>0</v>
      </c>
      <c r="FS105" s="88"/>
    </row>
    <row r="106" spans="1:175" x14ac:dyDescent="0.25">
      <c r="A106" s="44" t="s">
        <v>66</v>
      </c>
      <c r="B106" s="11" t="s">
        <v>48</v>
      </c>
      <c r="C106" s="8"/>
      <c r="D106" s="17"/>
      <c r="E106" s="74">
        <v>0</v>
      </c>
      <c r="F106" s="75">
        <v>0</v>
      </c>
      <c r="G106" s="34">
        <f t="shared" ref="G106:G111" si="900">F106*E106</f>
        <v>0</v>
      </c>
      <c r="H106" s="63">
        <v>0</v>
      </c>
      <c r="I106" s="13">
        <f t="shared" ref="I106:I111" si="901">(G106*H106)</f>
        <v>0</v>
      </c>
      <c r="J106" s="13">
        <f t="shared" ref="J106:J111" si="902">IF(E$113=0,0,I106/E$113)</f>
        <v>0</v>
      </c>
      <c r="K106" s="13">
        <f t="shared" ref="K106:K111" si="903">(J106*G$2)</f>
        <v>0</v>
      </c>
      <c r="L106" s="217">
        <f>SUM(K106:K107)</f>
        <v>0</v>
      </c>
      <c r="M106" s="218">
        <f>SUM(G106:G107)*C$2</f>
        <v>0</v>
      </c>
      <c r="N106" s="10"/>
      <c r="O106" s="44" t="s">
        <v>66</v>
      </c>
      <c r="P106" s="11" t="s">
        <v>48</v>
      </c>
      <c r="Q106" s="8"/>
      <c r="R106" s="17"/>
      <c r="S106" s="74">
        <v>0</v>
      </c>
      <c r="T106" s="75">
        <v>0</v>
      </c>
      <c r="U106" s="34">
        <f t="shared" ref="U106:U111" si="904">T106*S106</f>
        <v>0</v>
      </c>
      <c r="V106" s="63">
        <v>0</v>
      </c>
      <c r="W106" s="13">
        <f t="shared" ref="W106:W111" si="905">(U106*V106)</f>
        <v>0</v>
      </c>
      <c r="X106" s="13">
        <f t="shared" ref="X106:X111" si="906">IF(S$113=0,0,W106/S$113)</f>
        <v>0</v>
      </c>
      <c r="Y106" s="13">
        <f t="shared" ref="Y106:Y111" si="907">(X106*U$2)</f>
        <v>0</v>
      </c>
      <c r="Z106" s="217">
        <f>SUM(Y106:Y107)</f>
        <v>0</v>
      </c>
      <c r="AA106" s="218">
        <f>SUM(U106:U107)*Q$2</f>
        <v>0</v>
      </c>
      <c r="AB106" s="10"/>
      <c r="AC106" s="44" t="s">
        <v>66</v>
      </c>
      <c r="AD106" s="11" t="s">
        <v>48</v>
      </c>
      <c r="AE106" s="8"/>
      <c r="AF106" s="17"/>
      <c r="AG106" s="74">
        <v>0</v>
      </c>
      <c r="AH106" s="75">
        <v>0</v>
      </c>
      <c r="AI106" s="34">
        <f t="shared" ref="AI106:AI111" si="908">AH106*AG106</f>
        <v>0</v>
      </c>
      <c r="AJ106" s="63">
        <v>0</v>
      </c>
      <c r="AK106" s="13">
        <f t="shared" ref="AK106:AK111" si="909">(AI106*AJ106)</f>
        <v>0</v>
      </c>
      <c r="AL106" s="13">
        <f t="shared" ref="AL106:AL111" si="910">IF(AG$113=0,0,AK106/AG$113)</f>
        <v>0</v>
      </c>
      <c r="AM106" s="13">
        <f t="shared" ref="AM106:AM111" si="911">(AL106*AI$2)</f>
        <v>0</v>
      </c>
      <c r="AN106" s="217">
        <f t="shared" ref="AN106" si="912">SUM(AM106:AM107)</f>
        <v>0</v>
      </c>
      <c r="AO106" s="218">
        <f t="shared" ref="AO106" si="913">SUM(AI106:AI107)*AE$2</f>
        <v>0</v>
      </c>
      <c r="AP106" s="10"/>
      <c r="AQ106" s="44" t="s">
        <v>66</v>
      </c>
      <c r="AR106" s="11" t="s">
        <v>48</v>
      </c>
      <c r="AS106" s="8"/>
      <c r="AT106" s="17"/>
      <c r="AU106" s="74">
        <v>0</v>
      </c>
      <c r="AV106" s="75">
        <v>0</v>
      </c>
      <c r="AW106" s="34">
        <f t="shared" ref="AW106:AW111" si="914">AV106*AU106</f>
        <v>0</v>
      </c>
      <c r="AX106" s="63">
        <v>0</v>
      </c>
      <c r="AY106" s="13">
        <f t="shared" ref="AY106:AY111" si="915">(AW106*AX106)</f>
        <v>0</v>
      </c>
      <c r="AZ106" s="13">
        <f t="shared" ref="AZ106:AZ111" si="916">IF(AU$113=0,0,AY106/AU$113)</f>
        <v>0</v>
      </c>
      <c r="BA106" s="13">
        <f t="shared" ref="BA106:BA111" si="917">(AZ106*AW$2)</f>
        <v>0</v>
      </c>
      <c r="BB106" s="217">
        <f t="shared" ref="BB106" si="918">SUM(BA106:BA107)</f>
        <v>0</v>
      </c>
      <c r="BC106" s="218">
        <f t="shared" ref="BC106" si="919">SUM(AW106:AW107)*AS$2</f>
        <v>0</v>
      </c>
      <c r="BD106" s="10"/>
      <c r="BE106" s="44" t="s">
        <v>66</v>
      </c>
      <c r="BF106" s="11" t="s">
        <v>48</v>
      </c>
      <c r="BG106" s="8"/>
      <c r="BH106" s="17"/>
      <c r="BI106" s="74">
        <v>0</v>
      </c>
      <c r="BJ106" s="75">
        <v>0</v>
      </c>
      <c r="BK106" s="34">
        <f t="shared" ref="BK106:BK111" si="920">BJ106*BI106</f>
        <v>0</v>
      </c>
      <c r="BL106" s="63">
        <v>0</v>
      </c>
      <c r="BM106" s="13">
        <f t="shared" ref="BM106:BM111" si="921">(BK106*BL106)</f>
        <v>0</v>
      </c>
      <c r="BN106" s="13">
        <f t="shared" ref="BN106:BN111" si="922">IF(BI$113=0,0,BM106/BI$113)</f>
        <v>0</v>
      </c>
      <c r="BO106" s="13">
        <f t="shared" ref="BO106:BO111" si="923">(BN106*BK$2)</f>
        <v>0</v>
      </c>
      <c r="BP106" s="217">
        <f t="shared" ref="BP106" si="924">SUM(BO106:BO107)</f>
        <v>0</v>
      </c>
      <c r="BQ106" s="218">
        <f t="shared" ref="BQ106" si="925">SUM(BK106:BK107)*BG$2</f>
        <v>0</v>
      </c>
      <c r="BR106" s="10"/>
      <c r="BS106" s="44" t="s">
        <v>66</v>
      </c>
      <c r="BT106" s="11" t="s">
        <v>48</v>
      </c>
      <c r="BU106" s="8"/>
      <c r="BV106" s="17"/>
      <c r="BW106" s="74">
        <v>0</v>
      </c>
      <c r="BX106" s="75">
        <v>0</v>
      </c>
      <c r="BY106" s="34">
        <f t="shared" ref="BY106:BY111" si="926">BX106*BW106</f>
        <v>0</v>
      </c>
      <c r="BZ106" s="63">
        <v>0</v>
      </c>
      <c r="CA106" s="13">
        <f t="shared" ref="CA106:CA111" si="927">(BY106*BZ106)</f>
        <v>0</v>
      </c>
      <c r="CB106" s="13">
        <f t="shared" ref="CB106:CB111" si="928">IF(BW$113=0,0,CA106/BW$113)</f>
        <v>0</v>
      </c>
      <c r="CC106" s="13">
        <f t="shared" ref="CC106:CC111" si="929">(CB106*BY$2)</f>
        <v>0</v>
      </c>
      <c r="CD106" s="217">
        <f t="shared" ref="CD106" si="930">SUM(CC106:CC107)</f>
        <v>0</v>
      </c>
      <c r="CE106" s="218">
        <f t="shared" ref="CE106" si="931">SUM(BY106:BY107)*BU$2</f>
        <v>0</v>
      </c>
      <c r="CF106" s="10"/>
      <c r="CG106" s="44" t="s">
        <v>66</v>
      </c>
      <c r="CH106" s="11" t="s">
        <v>48</v>
      </c>
      <c r="CI106" s="8"/>
      <c r="CJ106" s="17"/>
      <c r="CK106" s="74">
        <v>0</v>
      </c>
      <c r="CL106" s="75">
        <v>0</v>
      </c>
      <c r="CM106" s="34">
        <f t="shared" ref="CM106:CM111" si="932">CL106*CK106</f>
        <v>0</v>
      </c>
      <c r="CN106" s="63">
        <v>0</v>
      </c>
      <c r="CO106" s="13">
        <f t="shared" ref="CO106:CO111" si="933">(CM106*CN106)</f>
        <v>0</v>
      </c>
      <c r="CP106" s="13">
        <f t="shared" ref="CP106:CP111" si="934">IF(CK$113=0,0,CO106/CK$113)</f>
        <v>0</v>
      </c>
      <c r="CQ106" s="13">
        <f t="shared" ref="CQ106:CQ111" si="935">(CP106*CM$2)</f>
        <v>0</v>
      </c>
      <c r="CR106" s="217">
        <f t="shared" ref="CR106" si="936">SUM(CQ106:CQ107)</f>
        <v>0</v>
      </c>
      <c r="CS106" s="218">
        <f t="shared" ref="CS106" si="937">SUM(CM106:CM107)*CI$2</f>
        <v>0</v>
      </c>
      <c r="CT106" s="10"/>
      <c r="CU106" s="44" t="s">
        <v>66</v>
      </c>
      <c r="CV106" s="11" t="s">
        <v>48</v>
      </c>
      <c r="CW106" s="8"/>
      <c r="CX106" s="17"/>
      <c r="CY106" s="74">
        <v>0</v>
      </c>
      <c r="CZ106" s="75">
        <v>0</v>
      </c>
      <c r="DA106" s="34">
        <f t="shared" ref="DA106:DA111" si="938">CZ106*CY106</f>
        <v>0</v>
      </c>
      <c r="DB106" s="63">
        <v>0</v>
      </c>
      <c r="DC106" s="13">
        <f t="shared" ref="DC106:DC111" si="939">(DA106*DB106)</f>
        <v>0</v>
      </c>
      <c r="DD106" s="13">
        <f t="shared" ref="DD106:DD111" si="940">IF(CY$113=0,0,DC106/CY$113)</f>
        <v>0</v>
      </c>
      <c r="DE106" s="13">
        <f t="shared" ref="DE106:DE111" si="941">(DD106*DA$2)</f>
        <v>0</v>
      </c>
      <c r="DF106" s="217">
        <f t="shared" ref="DF106" si="942">SUM(DE106:DE107)</f>
        <v>0</v>
      </c>
      <c r="DG106" s="218">
        <f t="shared" ref="DG106" si="943">SUM(DA106:DA107)*CW$2</f>
        <v>0</v>
      </c>
      <c r="DH106" s="10"/>
      <c r="DI106" s="44" t="s">
        <v>66</v>
      </c>
      <c r="DJ106" s="11" t="s">
        <v>48</v>
      </c>
      <c r="DK106" s="8"/>
      <c r="DL106" s="17"/>
      <c r="DM106" s="74">
        <v>0</v>
      </c>
      <c r="DN106" s="75">
        <v>0</v>
      </c>
      <c r="DO106" s="34">
        <f t="shared" ref="DO106:DO111" si="944">DN106*DM106</f>
        <v>0</v>
      </c>
      <c r="DP106" s="63">
        <v>0</v>
      </c>
      <c r="DQ106" s="13">
        <f t="shared" ref="DQ106:DQ111" si="945">(DO106*DP106)</f>
        <v>0</v>
      </c>
      <c r="DR106" s="13">
        <f t="shared" ref="DR106:DR111" si="946">IF(DM$113=0,0,DQ106/DM$113)</f>
        <v>0</v>
      </c>
      <c r="DS106" s="13">
        <f t="shared" ref="DS106:DS111" si="947">(DR106*DO$2)</f>
        <v>0</v>
      </c>
      <c r="DT106" s="217">
        <f t="shared" ref="DT106" si="948">SUM(DS106:DS107)</f>
        <v>0</v>
      </c>
      <c r="DU106" s="218">
        <f t="shared" ref="DU106" si="949">SUM(DO106:DO107)*DK$2</f>
        <v>0</v>
      </c>
      <c r="DV106" s="10"/>
      <c r="DW106" s="44" t="s">
        <v>66</v>
      </c>
      <c r="DX106" s="11" t="s">
        <v>48</v>
      </c>
      <c r="DY106" s="8"/>
      <c r="DZ106" s="17"/>
      <c r="EA106" s="74">
        <v>0</v>
      </c>
      <c r="EB106" s="75">
        <v>0</v>
      </c>
      <c r="EC106" s="34">
        <f t="shared" ref="EC106:EC111" si="950">EB106*EA106</f>
        <v>0</v>
      </c>
      <c r="ED106" s="63">
        <v>0</v>
      </c>
      <c r="EE106" s="13">
        <f t="shared" ref="EE106:EE111" si="951">(EC106*ED106)</f>
        <v>0</v>
      </c>
      <c r="EF106" s="13">
        <f t="shared" ref="EF106:EF111" si="952">IF(EA$113=0,0,EE106/EA$113)</f>
        <v>0</v>
      </c>
      <c r="EG106" s="13">
        <f t="shared" ref="EG106:EG111" si="953">(EF106*EC$2)</f>
        <v>0</v>
      </c>
      <c r="EH106" s="217">
        <f t="shared" ref="EH106" si="954">SUM(EG106:EG107)</f>
        <v>0</v>
      </c>
      <c r="EI106" s="218">
        <f t="shared" ref="EI106" si="955">SUM(EC106:EC107)*DY$2</f>
        <v>0</v>
      </c>
      <c r="EJ106" s="10"/>
      <c r="EK106" s="44"/>
      <c r="EL106" s="302"/>
      <c r="EM106" s="87" t="s">
        <v>72</v>
      </c>
      <c r="EN106" s="8" t="s">
        <v>154</v>
      </c>
      <c r="EO106" s="61"/>
      <c r="EP106" s="72">
        <v>2.4700000000000002</v>
      </c>
      <c r="EQ106" s="496">
        <f t="shared" si="864"/>
        <v>0</v>
      </c>
      <c r="ER106" s="10"/>
      <c r="ES106" s="61"/>
      <c r="ET106" s="302"/>
      <c r="EU106" s="61"/>
      <c r="EV106" s="87" t="s">
        <v>72</v>
      </c>
      <c r="EW106" s="8" t="s">
        <v>154</v>
      </c>
      <c r="EX106" s="61"/>
      <c r="EY106" s="72">
        <v>2.27</v>
      </c>
      <c r="EZ106" s="496">
        <f t="shared" si="865"/>
        <v>0</v>
      </c>
      <c r="FA106" s="88"/>
      <c r="FC106" s="44"/>
      <c r="FD106" s="302"/>
      <c r="FE106" s="87" t="s">
        <v>96</v>
      </c>
      <c r="FF106" s="8" t="s">
        <v>46</v>
      </c>
      <c r="FG106" s="61"/>
      <c r="FH106" s="72">
        <v>0.56999999999999995</v>
      </c>
      <c r="FI106" s="496">
        <f t="shared" si="898"/>
        <v>0</v>
      </c>
      <c r="FJ106" s="10"/>
      <c r="FK106" s="302"/>
      <c r="FL106" s="61"/>
      <c r="FM106" s="61"/>
      <c r="FN106" s="87" t="s">
        <v>96</v>
      </c>
      <c r="FO106" s="8" t="s">
        <v>46</v>
      </c>
      <c r="FP106" s="61"/>
      <c r="FQ106" s="72">
        <v>0.93</v>
      </c>
      <c r="FR106" s="496">
        <f t="shared" si="899"/>
        <v>0</v>
      </c>
      <c r="FS106" s="88"/>
    </row>
    <row r="107" spans="1:175" x14ac:dyDescent="0.25">
      <c r="A107" s="44" t="s">
        <v>66</v>
      </c>
      <c r="B107" s="11" t="s">
        <v>48</v>
      </c>
      <c r="C107" s="8"/>
      <c r="D107" s="17"/>
      <c r="E107" s="74">
        <v>0</v>
      </c>
      <c r="F107" s="75">
        <v>0</v>
      </c>
      <c r="G107" s="34">
        <f t="shared" si="900"/>
        <v>0</v>
      </c>
      <c r="H107" s="63">
        <v>0</v>
      </c>
      <c r="I107" s="13">
        <f t="shared" si="901"/>
        <v>0</v>
      </c>
      <c r="J107" s="13">
        <f t="shared" si="902"/>
        <v>0</v>
      </c>
      <c r="K107" s="13">
        <f t="shared" si="903"/>
        <v>0</v>
      </c>
      <c r="L107" s="1044" t="s">
        <v>283</v>
      </c>
      <c r="M107" s="1045"/>
      <c r="N107" s="10"/>
      <c r="O107" s="44" t="s">
        <v>66</v>
      </c>
      <c r="P107" s="11" t="s">
        <v>48</v>
      </c>
      <c r="Q107" s="8"/>
      <c r="R107" s="17"/>
      <c r="S107" s="74">
        <v>0</v>
      </c>
      <c r="T107" s="75">
        <v>0</v>
      </c>
      <c r="U107" s="34">
        <f t="shared" si="904"/>
        <v>0</v>
      </c>
      <c r="V107" s="63">
        <v>0</v>
      </c>
      <c r="W107" s="13">
        <f t="shared" si="905"/>
        <v>0</v>
      </c>
      <c r="X107" s="13">
        <f t="shared" si="906"/>
        <v>0</v>
      </c>
      <c r="Y107" s="13">
        <f t="shared" si="907"/>
        <v>0</v>
      </c>
      <c r="Z107" s="1044" t="s">
        <v>283</v>
      </c>
      <c r="AA107" s="1045"/>
      <c r="AB107" s="10"/>
      <c r="AC107" s="44" t="s">
        <v>66</v>
      </c>
      <c r="AD107" s="11" t="s">
        <v>48</v>
      </c>
      <c r="AE107" s="8"/>
      <c r="AF107" s="17"/>
      <c r="AG107" s="74">
        <v>0</v>
      </c>
      <c r="AH107" s="75">
        <v>0</v>
      </c>
      <c r="AI107" s="34">
        <f t="shared" si="908"/>
        <v>0</v>
      </c>
      <c r="AJ107" s="63">
        <v>0</v>
      </c>
      <c r="AK107" s="13">
        <f t="shared" si="909"/>
        <v>0</v>
      </c>
      <c r="AL107" s="13">
        <f t="shared" si="910"/>
        <v>0</v>
      </c>
      <c r="AM107" s="13">
        <f t="shared" si="911"/>
        <v>0</v>
      </c>
      <c r="AN107" s="1044" t="s">
        <v>283</v>
      </c>
      <c r="AO107" s="1045"/>
      <c r="AP107" s="10"/>
      <c r="AQ107" s="44" t="s">
        <v>66</v>
      </c>
      <c r="AR107" s="11" t="s">
        <v>48</v>
      </c>
      <c r="AS107" s="8"/>
      <c r="AT107" s="17"/>
      <c r="AU107" s="74">
        <v>0</v>
      </c>
      <c r="AV107" s="75">
        <v>0</v>
      </c>
      <c r="AW107" s="34">
        <f t="shared" si="914"/>
        <v>0</v>
      </c>
      <c r="AX107" s="63">
        <v>0</v>
      </c>
      <c r="AY107" s="13">
        <f t="shared" si="915"/>
        <v>0</v>
      </c>
      <c r="AZ107" s="13">
        <f t="shared" si="916"/>
        <v>0</v>
      </c>
      <c r="BA107" s="13">
        <f t="shared" si="917"/>
        <v>0</v>
      </c>
      <c r="BB107" s="1044" t="s">
        <v>283</v>
      </c>
      <c r="BC107" s="1045"/>
      <c r="BD107" s="10"/>
      <c r="BE107" s="44" t="s">
        <v>66</v>
      </c>
      <c r="BF107" s="11" t="s">
        <v>48</v>
      </c>
      <c r="BG107" s="8"/>
      <c r="BH107" s="17"/>
      <c r="BI107" s="74">
        <v>0</v>
      </c>
      <c r="BJ107" s="75">
        <v>0</v>
      </c>
      <c r="BK107" s="34">
        <f t="shared" si="920"/>
        <v>0</v>
      </c>
      <c r="BL107" s="63">
        <v>0</v>
      </c>
      <c r="BM107" s="13">
        <f t="shared" si="921"/>
        <v>0</v>
      </c>
      <c r="BN107" s="13">
        <f t="shared" si="922"/>
        <v>0</v>
      </c>
      <c r="BO107" s="13">
        <f t="shared" si="923"/>
        <v>0</v>
      </c>
      <c r="BP107" s="1044" t="s">
        <v>283</v>
      </c>
      <c r="BQ107" s="1045"/>
      <c r="BR107" s="10"/>
      <c r="BS107" s="44" t="s">
        <v>66</v>
      </c>
      <c r="BT107" s="11" t="s">
        <v>48</v>
      </c>
      <c r="BU107" s="8"/>
      <c r="BV107" s="17"/>
      <c r="BW107" s="74">
        <v>0</v>
      </c>
      <c r="BX107" s="75">
        <v>0</v>
      </c>
      <c r="BY107" s="34">
        <f t="shared" si="926"/>
        <v>0</v>
      </c>
      <c r="BZ107" s="63">
        <v>0</v>
      </c>
      <c r="CA107" s="13">
        <f t="shared" si="927"/>
        <v>0</v>
      </c>
      <c r="CB107" s="13">
        <f t="shared" si="928"/>
        <v>0</v>
      </c>
      <c r="CC107" s="13">
        <f t="shared" si="929"/>
        <v>0</v>
      </c>
      <c r="CD107" s="1044" t="s">
        <v>283</v>
      </c>
      <c r="CE107" s="1045"/>
      <c r="CF107" s="10"/>
      <c r="CG107" s="44" t="s">
        <v>66</v>
      </c>
      <c r="CH107" s="11" t="s">
        <v>48</v>
      </c>
      <c r="CI107" s="8"/>
      <c r="CJ107" s="17"/>
      <c r="CK107" s="74">
        <v>0</v>
      </c>
      <c r="CL107" s="75">
        <v>0</v>
      </c>
      <c r="CM107" s="34">
        <f t="shared" si="932"/>
        <v>0</v>
      </c>
      <c r="CN107" s="63">
        <v>0</v>
      </c>
      <c r="CO107" s="13">
        <f t="shared" si="933"/>
        <v>0</v>
      </c>
      <c r="CP107" s="13">
        <f t="shared" si="934"/>
        <v>0</v>
      </c>
      <c r="CQ107" s="13">
        <f t="shared" si="935"/>
        <v>0</v>
      </c>
      <c r="CR107" s="1044" t="s">
        <v>283</v>
      </c>
      <c r="CS107" s="1045"/>
      <c r="CT107" s="10"/>
      <c r="CU107" s="44" t="s">
        <v>66</v>
      </c>
      <c r="CV107" s="11" t="s">
        <v>48</v>
      </c>
      <c r="CW107" s="8"/>
      <c r="CX107" s="17"/>
      <c r="CY107" s="74">
        <v>0</v>
      </c>
      <c r="CZ107" s="75">
        <v>0</v>
      </c>
      <c r="DA107" s="34">
        <f t="shared" si="938"/>
        <v>0</v>
      </c>
      <c r="DB107" s="63">
        <v>0</v>
      </c>
      <c r="DC107" s="13">
        <f t="shared" si="939"/>
        <v>0</v>
      </c>
      <c r="DD107" s="13">
        <f t="shared" si="940"/>
        <v>0</v>
      </c>
      <c r="DE107" s="13">
        <f t="shared" si="941"/>
        <v>0</v>
      </c>
      <c r="DF107" s="1044" t="s">
        <v>283</v>
      </c>
      <c r="DG107" s="1045"/>
      <c r="DH107" s="10"/>
      <c r="DI107" s="44" t="s">
        <v>66</v>
      </c>
      <c r="DJ107" s="11" t="s">
        <v>48</v>
      </c>
      <c r="DK107" s="8"/>
      <c r="DL107" s="17"/>
      <c r="DM107" s="74">
        <v>0</v>
      </c>
      <c r="DN107" s="75">
        <v>0</v>
      </c>
      <c r="DO107" s="34">
        <f t="shared" si="944"/>
        <v>0</v>
      </c>
      <c r="DP107" s="63">
        <v>0</v>
      </c>
      <c r="DQ107" s="13">
        <f t="shared" si="945"/>
        <v>0</v>
      </c>
      <c r="DR107" s="13">
        <f t="shared" si="946"/>
        <v>0</v>
      </c>
      <c r="DS107" s="13">
        <f t="shared" si="947"/>
        <v>0</v>
      </c>
      <c r="DT107" s="1044" t="s">
        <v>283</v>
      </c>
      <c r="DU107" s="1045"/>
      <c r="DV107" s="10"/>
      <c r="DW107" s="44" t="s">
        <v>66</v>
      </c>
      <c r="DX107" s="11" t="s">
        <v>48</v>
      </c>
      <c r="DY107" s="8"/>
      <c r="DZ107" s="17"/>
      <c r="EA107" s="74">
        <v>0</v>
      </c>
      <c r="EB107" s="75">
        <v>0</v>
      </c>
      <c r="EC107" s="34">
        <f t="shared" si="950"/>
        <v>0</v>
      </c>
      <c r="ED107" s="63">
        <v>0</v>
      </c>
      <c r="EE107" s="13">
        <f t="shared" si="951"/>
        <v>0</v>
      </c>
      <c r="EF107" s="13">
        <f t="shared" si="952"/>
        <v>0</v>
      </c>
      <c r="EG107" s="13">
        <f t="shared" si="953"/>
        <v>0</v>
      </c>
      <c r="EH107" s="1044" t="s">
        <v>283</v>
      </c>
      <c r="EI107" s="1045"/>
      <c r="EJ107" s="10"/>
      <c r="EK107" s="44"/>
      <c r="EL107" s="302"/>
      <c r="EM107" s="87" t="s">
        <v>76</v>
      </c>
      <c r="EN107" s="11" t="s">
        <v>53</v>
      </c>
      <c r="EO107" s="14"/>
      <c r="EP107" s="72">
        <v>0</v>
      </c>
      <c r="EQ107" s="496">
        <f t="shared" si="864"/>
        <v>0</v>
      </c>
      <c r="ER107" s="10"/>
      <c r="ES107" s="61"/>
      <c r="ET107" s="302"/>
      <c r="EU107" s="61"/>
      <c r="EV107" s="87" t="s">
        <v>76</v>
      </c>
      <c r="EW107" s="11" t="s">
        <v>53</v>
      </c>
      <c r="EX107" s="14"/>
      <c r="EY107" s="72">
        <v>0</v>
      </c>
      <c r="EZ107" s="496">
        <f t="shared" si="865"/>
        <v>0</v>
      </c>
      <c r="FA107" s="88"/>
      <c r="FC107" s="44"/>
      <c r="FD107" s="302"/>
      <c r="FE107" s="87" t="s">
        <v>73</v>
      </c>
      <c r="FF107" s="8" t="s">
        <v>129</v>
      </c>
      <c r="FG107" s="61"/>
      <c r="FH107" s="72">
        <v>1.37</v>
      </c>
      <c r="FI107" s="496">
        <f t="shared" si="898"/>
        <v>0</v>
      </c>
      <c r="FJ107" s="10"/>
      <c r="FK107" s="302"/>
      <c r="FL107" s="61"/>
      <c r="FM107" s="61"/>
      <c r="FN107" s="87" t="s">
        <v>73</v>
      </c>
      <c r="FO107" s="8" t="s">
        <v>129</v>
      </c>
      <c r="FP107" s="61"/>
      <c r="FQ107" s="72">
        <v>2.06</v>
      </c>
      <c r="FR107" s="496">
        <f t="shared" si="899"/>
        <v>0</v>
      </c>
      <c r="FS107" s="88"/>
    </row>
    <row r="108" spans="1:175" x14ac:dyDescent="0.25">
      <c r="A108" s="44" t="s">
        <v>67</v>
      </c>
      <c r="B108" s="11" t="s">
        <v>144</v>
      </c>
      <c r="C108" s="8"/>
      <c r="D108" s="17"/>
      <c r="E108" s="74">
        <v>0</v>
      </c>
      <c r="F108" s="75">
        <v>0</v>
      </c>
      <c r="G108" s="34">
        <f t="shared" si="900"/>
        <v>0</v>
      </c>
      <c r="H108" s="63">
        <v>0</v>
      </c>
      <c r="I108" s="13">
        <f t="shared" si="901"/>
        <v>0</v>
      </c>
      <c r="J108" s="13">
        <f t="shared" si="902"/>
        <v>0</v>
      </c>
      <c r="K108" s="13">
        <f t="shared" si="903"/>
        <v>0</v>
      </c>
      <c r="L108" s="217">
        <f>SUM(K108:K109)</f>
        <v>0</v>
      </c>
      <c r="M108" s="218">
        <f>SUM(G108:G109)*C$2</f>
        <v>0</v>
      </c>
      <c r="N108" s="10"/>
      <c r="O108" s="44" t="s">
        <v>67</v>
      </c>
      <c r="P108" s="11" t="s">
        <v>144</v>
      </c>
      <c r="Q108" s="8"/>
      <c r="R108" s="17"/>
      <c r="S108" s="74">
        <v>0</v>
      </c>
      <c r="T108" s="75">
        <v>0</v>
      </c>
      <c r="U108" s="34">
        <f t="shared" si="904"/>
        <v>0</v>
      </c>
      <c r="V108" s="63">
        <v>0</v>
      </c>
      <c r="W108" s="13">
        <f t="shared" si="905"/>
        <v>0</v>
      </c>
      <c r="X108" s="13">
        <f t="shared" si="906"/>
        <v>0</v>
      </c>
      <c r="Y108" s="13">
        <f t="shared" si="907"/>
        <v>0</v>
      </c>
      <c r="Z108" s="217">
        <f>SUM(Y108:Y109)</f>
        <v>0</v>
      </c>
      <c r="AA108" s="218">
        <f>SUM(U108:U109)*Q$2</f>
        <v>0</v>
      </c>
      <c r="AB108" s="10"/>
      <c r="AC108" s="44" t="s">
        <v>67</v>
      </c>
      <c r="AD108" s="11" t="s">
        <v>144</v>
      </c>
      <c r="AE108" s="8"/>
      <c r="AF108" s="17"/>
      <c r="AG108" s="74">
        <v>0</v>
      </c>
      <c r="AH108" s="75">
        <v>0</v>
      </c>
      <c r="AI108" s="34">
        <f t="shared" si="908"/>
        <v>0</v>
      </c>
      <c r="AJ108" s="63">
        <v>0</v>
      </c>
      <c r="AK108" s="13">
        <f t="shared" si="909"/>
        <v>0</v>
      </c>
      <c r="AL108" s="13">
        <f t="shared" si="910"/>
        <v>0</v>
      </c>
      <c r="AM108" s="13">
        <f t="shared" si="911"/>
        <v>0</v>
      </c>
      <c r="AN108" s="217">
        <f t="shared" ref="AN108" si="956">SUM(AM108:AM109)</f>
        <v>0</v>
      </c>
      <c r="AO108" s="218">
        <f t="shared" ref="AO108" si="957">SUM(AI108:AI109)*AE$2</f>
        <v>0</v>
      </c>
      <c r="AP108" s="10"/>
      <c r="AQ108" s="44" t="s">
        <v>67</v>
      </c>
      <c r="AR108" s="11" t="s">
        <v>144</v>
      </c>
      <c r="AS108" s="8"/>
      <c r="AT108" s="17"/>
      <c r="AU108" s="74">
        <v>0</v>
      </c>
      <c r="AV108" s="75">
        <v>0</v>
      </c>
      <c r="AW108" s="34">
        <f t="shared" si="914"/>
        <v>0</v>
      </c>
      <c r="AX108" s="63">
        <v>0</v>
      </c>
      <c r="AY108" s="13">
        <f t="shared" si="915"/>
        <v>0</v>
      </c>
      <c r="AZ108" s="13">
        <f t="shared" si="916"/>
        <v>0</v>
      </c>
      <c r="BA108" s="13">
        <f t="shared" si="917"/>
        <v>0</v>
      </c>
      <c r="BB108" s="217">
        <f t="shared" ref="BB108" si="958">SUM(BA108:BA109)</f>
        <v>0</v>
      </c>
      <c r="BC108" s="218">
        <f t="shared" ref="BC108" si="959">SUM(AW108:AW109)*AS$2</f>
        <v>0</v>
      </c>
      <c r="BD108" s="10"/>
      <c r="BE108" s="44" t="s">
        <v>67</v>
      </c>
      <c r="BF108" s="11" t="s">
        <v>144</v>
      </c>
      <c r="BG108" s="8"/>
      <c r="BH108" s="17"/>
      <c r="BI108" s="74">
        <v>0</v>
      </c>
      <c r="BJ108" s="75">
        <v>0</v>
      </c>
      <c r="BK108" s="34">
        <f t="shared" si="920"/>
        <v>0</v>
      </c>
      <c r="BL108" s="63">
        <v>0</v>
      </c>
      <c r="BM108" s="13">
        <f t="shared" si="921"/>
        <v>0</v>
      </c>
      <c r="BN108" s="13">
        <f t="shared" si="922"/>
        <v>0</v>
      </c>
      <c r="BO108" s="13">
        <f t="shared" si="923"/>
        <v>0</v>
      </c>
      <c r="BP108" s="217">
        <f t="shared" ref="BP108" si="960">SUM(BO108:BO109)</f>
        <v>0</v>
      </c>
      <c r="BQ108" s="218">
        <f t="shared" ref="BQ108" si="961">SUM(BK108:BK109)*BG$2</f>
        <v>0</v>
      </c>
      <c r="BR108" s="10"/>
      <c r="BS108" s="44" t="s">
        <v>67</v>
      </c>
      <c r="BT108" s="11" t="s">
        <v>144</v>
      </c>
      <c r="BU108" s="8"/>
      <c r="BV108" s="17"/>
      <c r="BW108" s="74">
        <v>0</v>
      </c>
      <c r="BX108" s="75">
        <v>0</v>
      </c>
      <c r="BY108" s="34">
        <f t="shared" si="926"/>
        <v>0</v>
      </c>
      <c r="BZ108" s="63">
        <v>0</v>
      </c>
      <c r="CA108" s="13">
        <f t="shared" si="927"/>
        <v>0</v>
      </c>
      <c r="CB108" s="13">
        <f t="shared" si="928"/>
        <v>0</v>
      </c>
      <c r="CC108" s="13">
        <f t="shared" si="929"/>
        <v>0</v>
      </c>
      <c r="CD108" s="217">
        <f t="shared" ref="CD108" si="962">SUM(CC108:CC109)</f>
        <v>0</v>
      </c>
      <c r="CE108" s="218">
        <f t="shared" ref="CE108" si="963">SUM(BY108:BY109)*BU$2</f>
        <v>0</v>
      </c>
      <c r="CF108" s="10"/>
      <c r="CG108" s="44" t="s">
        <v>67</v>
      </c>
      <c r="CH108" s="11" t="s">
        <v>144</v>
      </c>
      <c r="CI108" s="8"/>
      <c r="CJ108" s="17"/>
      <c r="CK108" s="74">
        <v>0</v>
      </c>
      <c r="CL108" s="75">
        <v>0</v>
      </c>
      <c r="CM108" s="34">
        <f t="shared" si="932"/>
        <v>0</v>
      </c>
      <c r="CN108" s="63">
        <v>0</v>
      </c>
      <c r="CO108" s="13">
        <f t="shared" si="933"/>
        <v>0</v>
      </c>
      <c r="CP108" s="13">
        <f t="shared" si="934"/>
        <v>0</v>
      </c>
      <c r="CQ108" s="13">
        <f t="shared" si="935"/>
        <v>0</v>
      </c>
      <c r="CR108" s="217">
        <f t="shared" ref="CR108" si="964">SUM(CQ108:CQ109)</f>
        <v>0</v>
      </c>
      <c r="CS108" s="218">
        <f t="shared" ref="CS108" si="965">SUM(CM108:CM109)*CI$2</f>
        <v>0</v>
      </c>
      <c r="CT108" s="10"/>
      <c r="CU108" s="44" t="s">
        <v>67</v>
      </c>
      <c r="CV108" s="11" t="s">
        <v>144</v>
      </c>
      <c r="CW108" s="8"/>
      <c r="CX108" s="17"/>
      <c r="CY108" s="74">
        <v>0</v>
      </c>
      <c r="CZ108" s="75">
        <v>0</v>
      </c>
      <c r="DA108" s="34">
        <f t="shared" si="938"/>
        <v>0</v>
      </c>
      <c r="DB108" s="63">
        <v>0</v>
      </c>
      <c r="DC108" s="13">
        <f t="shared" si="939"/>
        <v>0</v>
      </c>
      <c r="DD108" s="13">
        <f t="shared" si="940"/>
        <v>0</v>
      </c>
      <c r="DE108" s="13">
        <f t="shared" si="941"/>
        <v>0</v>
      </c>
      <c r="DF108" s="217">
        <f t="shared" ref="DF108" si="966">SUM(DE108:DE109)</f>
        <v>0</v>
      </c>
      <c r="DG108" s="218">
        <f t="shared" ref="DG108" si="967">SUM(DA108:DA109)*CW$2</f>
        <v>0</v>
      </c>
      <c r="DH108" s="10"/>
      <c r="DI108" s="44" t="s">
        <v>67</v>
      </c>
      <c r="DJ108" s="11" t="s">
        <v>144</v>
      </c>
      <c r="DK108" s="8"/>
      <c r="DL108" s="17"/>
      <c r="DM108" s="74">
        <v>0</v>
      </c>
      <c r="DN108" s="75">
        <v>0</v>
      </c>
      <c r="DO108" s="34">
        <f t="shared" si="944"/>
        <v>0</v>
      </c>
      <c r="DP108" s="63">
        <v>0</v>
      </c>
      <c r="DQ108" s="13">
        <f t="shared" si="945"/>
        <v>0</v>
      </c>
      <c r="DR108" s="13">
        <f t="shared" si="946"/>
        <v>0</v>
      </c>
      <c r="DS108" s="13">
        <f t="shared" si="947"/>
        <v>0</v>
      </c>
      <c r="DT108" s="217">
        <f t="shared" ref="DT108" si="968">SUM(DS108:DS109)</f>
        <v>0</v>
      </c>
      <c r="DU108" s="218">
        <f t="shared" ref="DU108" si="969">SUM(DO108:DO109)*DK$2</f>
        <v>0</v>
      </c>
      <c r="DV108" s="10"/>
      <c r="DW108" s="44" t="s">
        <v>67</v>
      </c>
      <c r="DX108" s="11" t="s">
        <v>144</v>
      </c>
      <c r="DY108" s="8"/>
      <c r="DZ108" s="17"/>
      <c r="EA108" s="74">
        <v>0</v>
      </c>
      <c r="EB108" s="75">
        <v>0</v>
      </c>
      <c r="EC108" s="34">
        <f t="shared" si="950"/>
        <v>0</v>
      </c>
      <c r="ED108" s="63">
        <v>0</v>
      </c>
      <c r="EE108" s="13">
        <f t="shared" si="951"/>
        <v>0</v>
      </c>
      <c r="EF108" s="13">
        <f t="shared" si="952"/>
        <v>0</v>
      </c>
      <c r="EG108" s="13">
        <f t="shared" si="953"/>
        <v>0</v>
      </c>
      <c r="EH108" s="217">
        <f t="shared" ref="EH108" si="970">SUM(EG108:EG109)</f>
        <v>0</v>
      </c>
      <c r="EI108" s="218">
        <f t="shared" ref="EI108" si="971">SUM(EC108:EC109)*DY$2</f>
        <v>0</v>
      </c>
      <c r="EJ108" s="10"/>
      <c r="EK108" s="44"/>
      <c r="EL108" s="302"/>
      <c r="EM108" s="87" t="s">
        <v>105</v>
      </c>
      <c r="EN108" s="11" t="s">
        <v>57</v>
      </c>
      <c r="EO108" s="14"/>
      <c r="EP108" s="72">
        <v>13.2</v>
      </c>
      <c r="EQ108" s="496">
        <f t="shared" si="864"/>
        <v>0</v>
      </c>
      <c r="ER108" s="10"/>
      <c r="ES108" s="61"/>
      <c r="ET108" s="302"/>
      <c r="EU108" s="61"/>
      <c r="EV108" s="87" t="s">
        <v>105</v>
      </c>
      <c r="EW108" s="11" t="s">
        <v>57</v>
      </c>
      <c r="EX108" s="14"/>
      <c r="EY108" s="72">
        <v>7.85</v>
      </c>
      <c r="EZ108" s="496">
        <f t="shared" si="865"/>
        <v>0</v>
      </c>
      <c r="FA108" s="88"/>
      <c r="FC108" s="44"/>
      <c r="FD108" s="302"/>
      <c r="FE108" s="87" t="s">
        <v>133</v>
      </c>
      <c r="FF108" s="8" t="s">
        <v>132</v>
      </c>
      <c r="FG108" s="61"/>
      <c r="FH108" s="72">
        <v>1.98</v>
      </c>
      <c r="FI108" s="496">
        <f t="shared" si="898"/>
        <v>0</v>
      </c>
      <c r="FJ108" s="10"/>
      <c r="FK108" s="302"/>
      <c r="FL108" s="61"/>
      <c r="FM108" s="61"/>
      <c r="FN108" s="87" t="s">
        <v>133</v>
      </c>
      <c r="FO108" s="8" t="s">
        <v>132</v>
      </c>
      <c r="FP108" s="61"/>
      <c r="FQ108" s="72">
        <v>1.3</v>
      </c>
      <c r="FR108" s="496">
        <f t="shared" si="899"/>
        <v>0</v>
      </c>
      <c r="FS108" s="88"/>
    </row>
    <row r="109" spans="1:175" x14ac:dyDescent="0.25">
      <c r="A109" s="44" t="s">
        <v>67</v>
      </c>
      <c r="B109" s="11" t="s">
        <v>144</v>
      </c>
      <c r="C109" s="8"/>
      <c r="D109" s="17"/>
      <c r="E109" s="74">
        <v>0</v>
      </c>
      <c r="F109" s="75">
        <v>0</v>
      </c>
      <c r="G109" s="34">
        <f t="shared" si="900"/>
        <v>0</v>
      </c>
      <c r="H109" s="63">
        <v>0</v>
      </c>
      <c r="I109" s="13">
        <f t="shared" si="901"/>
        <v>0</v>
      </c>
      <c r="J109" s="13">
        <f t="shared" si="902"/>
        <v>0</v>
      </c>
      <c r="K109" s="13">
        <f t="shared" si="903"/>
        <v>0</v>
      </c>
      <c r="L109" s="1044" t="s">
        <v>284</v>
      </c>
      <c r="M109" s="1045"/>
      <c r="N109" s="10"/>
      <c r="O109" s="44" t="s">
        <v>67</v>
      </c>
      <c r="P109" s="11" t="s">
        <v>144</v>
      </c>
      <c r="Q109" s="8"/>
      <c r="R109" s="17"/>
      <c r="S109" s="74">
        <v>0</v>
      </c>
      <c r="T109" s="75">
        <v>0</v>
      </c>
      <c r="U109" s="34">
        <f t="shared" si="904"/>
        <v>0</v>
      </c>
      <c r="V109" s="63">
        <v>0</v>
      </c>
      <c r="W109" s="13">
        <f t="shared" si="905"/>
        <v>0</v>
      </c>
      <c r="X109" s="13">
        <f t="shared" si="906"/>
        <v>0</v>
      </c>
      <c r="Y109" s="13">
        <f t="shared" si="907"/>
        <v>0</v>
      </c>
      <c r="Z109" s="1044" t="s">
        <v>284</v>
      </c>
      <c r="AA109" s="1045"/>
      <c r="AB109" s="10"/>
      <c r="AC109" s="44" t="s">
        <v>67</v>
      </c>
      <c r="AD109" s="11" t="s">
        <v>144</v>
      </c>
      <c r="AE109" s="8"/>
      <c r="AF109" s="17"/>
      <c r="AG109" s="74">
        <v>0</v>
      </c>
      <c r="AH109" s="75">
        <v>0</v>
      </c>
      <c r="AI109" s="34">
        <f t="shared" si="908"/>
        <v>0</v>
      </c>
      <c r="AJ109" s="63">
        <v>0</v>
      </c>
      <c r="AK109" s="13">
        <f t="shared" si="909"/>
        <v>0</v>
      </c>
      <c r="AL109" s="13">
        <f t="shared" si="910"/>
        <v>0</v>
      </c>
      <c r="AM109" s="13">
        <f t="shared" si="911"/>
        <v>0</v>
      </c>
      <c r="AN109" s="1044" t="s">
        <v>284</v>
      </c>
      <c r="AO109" s="1045"/>
      <c r="AP109" s="10"/>
      <c r="AQ109" s="44" t="s">
        <v>67</v>
      </c>
      <c r="AR109" s="11" t="s">
        <v>144</v>
      </c>
      <c r="AS109" s="8"/>
      <c r="AT109" s="17"/>
      <c r="AU109" s="74">
        <v>0</v>
      </c>
      <c r="AV109" s="75">
        <v>0</v>
      </c>
      <c r="AW109" s="34">
        <f t="shared" si="914"/>
        <v>0</v>
      </c>
      <c r="AX109" s="63">
        <v>0</v>
      </c>
      <c r="AY109" s="13">
        <f t="shared" si="915"/>
        <v>0</v>
      </c>
      <c r="AZ109" s="13">
        <f t="shared" si="916"/>
        <v>0</v>
      </c>
      <c r="BA109" s="13">
        <f t="shared" si="917"/>
        <v>0</v>
      </c>
      <c r="BB109" s="1044" t="s">
        <v>284</v>
      </c>
      <c r="BC109" s="1045"/>
      <c r="BD109" s="10"/>
      <c r="BE109" s="44" t="s">
        <v>67</v>
      </c>
      <c r="BF109" s="11" t="s">
        <v>144</v>
      </c>
      <c r="BG109" s="8"/>
      <c r="BH109" s="17"/>
      <c r="BI109" s="74">
        <v>0</v>
      </c>
      <c r="BJ109" s="75">
        <v>0</v>
      </c>
      <c r="BK109" s="34">
        <f t="shared" si="920"/>
        <v>0</v>
      </c>
      <c r="BL109" s="63">
        <v>0</v>
      </c>
      <c r="BM109" s="13">
        <f t="shared" si="921"/>
        <v>0</v>
      </c>
      <c r="BN109" s="13">
        <f t="shared" si="922"/>
        <v>0</v>
      </c>
      <c r="BO109" s="13">
        <f t="shared" si="923"/>
        <v>0</v>
      </c>
      <c r="BP109" s="1044" t="s">
        <v>284</v>
      </c>
      <c r="BQ109" s="1045"/>
      <c r="BR109" s="10"/>
      <c r="BS109" s="44" t="s">
        <v>67</v>
      </c>
      <c r="BT109" s="11" t="s">
        <v>144</v>
      </c>
      <c r="BU109" s="8"/>
      <c r="BV109" s="17"/>
      <c r="BW109" s="74">
        <v>0</v>
      </c>
      <c r="BX109" s="75">
        <v>0</v>
      </c>
      <c r="BY109" s="34">
        <f t="shared" si="926"/>
        <v>0</v>
      </c>
      <c r="BZ109" s="63">
        <v>0</v>
      </c>
      <c r="CA109" s="13">
        <f t="shared" si="927"/>
        <v>0</v>
      </c>
      <c r="CB109" s="13">
        <f t="shared" si="928"/>
        <v>0</v>
      </c>
      <c r="CC109" s="13">
        <f t="shared" si="929"/>
        <v>0</v>
      </c>
      <c r="CD109" s="1044" t="s">
        <v>284</v>
      </c>
      <c r="CE109" s="1045"/>
      <c r="CF109" s="10"/>
      <c r="CG109" s="44" t="s">
        <v>67</v>
      </c>
      <c r="CH109" s="11" t="s">
        <v>144</v>
      </c>
      <c r="CI109" s="8"/>
      <c r="CJ109" s="17"/>
      <c r="CK109" s="74">
        <v>0</v>
      </c>
      <c r="CL109" s="75">
        <v>0</v>
      </c>
      <c r="CM109" s="34">
        <f t="shared" si="932"/>
        <v>0</v>
      </c>
      <c r="CN109" s="63">
        <v>0</v>
      </c>
      <c r="CO109" s="13">
        <f t="shared" si="933"/>
        <v>0</v>
      </c>
      <c r="CP109" s="13">
        <f t="shared" si="934"/>
        <v>0</v>
      </c>
      <c r="CQ109" s="13">
        <f t="shared" si="935"/>
        <v>0</v>
      </c>
      <c r="CR109" s="1044" t="s">
        <v>284</v>
      </c>
      <c r="CS109" s="1045"/>
      <c r="CT109" s="10"/>
      <c r="CU109" s="44" t="s">
        <v>67</v>
      </c>
      <c r="CV109" s="11" t="s">
        <v>144</v>
      </c>
      <c r="CW109" s="8"/>
      <c r="CX109" s="17"/>
      <c r="CY109" s="74">
        <v>0</v>
      </c>
      <c r="CZ109" s="75">
        <v>0</v>
      </c>
      <c r="DA109" s="34">
        <f t="shared" si="938"/>
        <v>0</v>
      </c>
      <c r="DB109" s="63">
        <v>0</v>
      </c>
      <c r="DC109" s="13">
        <f t="shared" si="939"/>
        <v>0</v>
      </c>
      <c r="DD109" s="13">
        <f t="shared" si="940"/>
        <v>0</v>
      </c>
      <c r="DE109" s="13">
        <f t="shared" si="941"/>
        <v>0</v>
      </c>
      <c r="DF109" s="1044" t="s">
        <v>284</v>
      </c>
      <c r="DG109" s="1045"/>
      <c r="DH109" s="10"/>
      <c r="DI109" s="44" t="s">
        <v>67</v>
      </c>
      <c r="DJ109" s="11" t="s">
        <v>144</v>
      </c>
      <c r="DK109" s="8"/>
      <c r="DL109" s="17"/>
      <c r="DM109" s="74">
        <v>0</v>
      </c>
      <c r="DN109" s="75">
        <v>0</v>
      </c>
      <c r="DO109" s="34">
        <f t="shared" si="944"/>
        <v>0</v>
      </c>
      <c r="DP109" s="63">
        <v>0</v>
      </c>
      <c r="DQ109" s="13">
        <f t="shared" si="945"/>
        <v>0</v>
      </c>
      <c r="DR109" s="13">
        <f t="shared" si="946"/>
        <v>0</v>
      </c>
      <c r="DS109" s="13">
        <f t="shared" si="947"/>
        <v>0</v>
      </c>
      <c r="DT109" s="1044" t="s">
        <v>284</v>
      </c>
      <c r="DU109" s="1045"/>
      <c r="DV109" s="10"/>
      <c r="DW109" s="44" t="s">
        <v>67</v>
      </c>
      <c r="DX109" s="11" t="s">
        <v>144</v>
      </c>
      <c r="DY109" s="8"/>
      <c r="DZ109" s="17"/>
      <c r="EA109" s="74">
        <v>0</v>
      </c>
      <c r="EB109" s="75">
        <v>0</v>
      </c>
      <c r="EC109" s="34">
        <f t="shared" si="950"/>
        <v>0</v>
      </c>
      <c r="ED109" s="63">
        <v>0</v>
      </c>
      <c r="EE109" s="13">
        <f t="shared" si="951"/>
        <v>0</v>
      </c>
      <c r="EF109" s="13">
        <f t="shared" si="952"/>
        <v>0</v>
      </c>
      <c r="EG109" s="13">
        <f t="shared" si="953"/>
        <v>0</v>
      </c>
      <c r="EH109" s="1044" t="s">
        <v>284</v>
      </c>
      <c r="EI109" s="1045"/>
      <c r="EJ109" s="10"/>
      <c r="EK109" s="44"/>
      <c r="EL109" s="295" t="s">
        <v>332</v>
      </c>
      <c r="EM109" s="296">
        <v>0</v>
      </c>
      <c r="EN109" s="297">
        <v>1</v>
      </c>
      <c r="EO109" s="190">
        <f>SUM(EP110:EP120)</f>
        <v>39</v>
      </c>
      <c r="EP109" s="107"/>
      <c r="EQ109" s="496">
        <f>SUM(EQ110:EQ120)</f>
        <v>0</v>
      </c>
      <c r="ER109" s="10"/>
      <c r="ES109" s="61"/>
      <c r="ET109" s="298" t="s">
        <v>329</v>
      </c>
      <c r="EU109" s="299"/>
      <c r="EV109" s="296">
        <v>0</v>
      </c>
      <c r="EW109" s="300">
        <v>1</v>
      </c>
      <c r="EX109" s="190">
        <f>SUM(EY110:EY120)</f>
        <v>17.29</v>
      </c>
      <c r="EY109" s="107"/>
      <c r="EZ109" s="496">
        <f>SUM(EZ110:EZ120)</f>
        <v>0</v>
      </c>
      <c r="FA109" s="88"/>
      <c r="FC109" s="44"/>
      <c r="FD109" s="302"/>
      <c r="FE109" s="87" t="s">
        <v>65</v>
      </c>
      <c r="FF109" s="95" t="s">
        <v>60</v>
      </c>
      <c r="FG109" s="14"/>
      <c r="FH109" s="72">
        <v>8.85</v>
      </c>
      <c r="FI109" s="496">
        <f t="shared" si="898"/>
        <v>0</v>
      </c>
      <c r="FJ109" s="10"/>
      <c r="FK109" s="302"/>
      <c r="FL109" s="61"/>
      <c r="FM109" s="61"/>
      <c r="FN109" s="87" t="s">
        <v>65</v>
      </c>
      <c r="FO109" s="95" t="s">
        <v>60</v>
      </c>
      <c r="FP109" s="14"/>
      <c r="FQ109" s="72">
        <v>2.69</v>
      </c>
      <c r="FR109" s="496">
        <f t="shared" si="899"/>
        <v>0</v>
      </c>
      <c r="FS109" s="88"/>
    </row>
    <row r="110" spans="1:175" x14ac:dyDescent="0.25">
      <c r="A110" s="44" t="s">
        <v>68</v>
      </c>
      <c r="B110" s="11" t="s">
        <v>145</v>
      </c>
      <c r="C110" s="8"/>
      <c r="D110" s="17"/>
      <c r="E110" s="74">
        <v>0</v>
      </c>
      <c r="F110" s="75">
        <v>0</v>
      </c>
      <c r="G110" s="34">
        <f t="shared" si="900"/>
        <v>0</v>
      </c>
      <c r="H110" s="63">
        <v>0</v>
      </c>
      <c r="I110" s="13">
        <f t="shared" si="901"/>
        <v>0</v>
      </c>
      <c r="J110" s="13">
        <f t="shared" si="902"/>
        <v>0</v>
      </c>
      <c r="K110" s="13">
        <f t="shared" si="903"/>
        <v>0</v>
      </c>
      <c r="L110" s="217">
        <f>SUM(K110:K111)</f>
        <v>0</v>
      </c>
      <c r="M110" s="218">
        <f>SUM(G110:G111)*C$2</f>
        <v>0</v>
      </c>
      <c r="N110" s="10"/>
      <c r="O110" s="44" t="s">
        <v>68</v>
      </c>
      <c r="P110" s="11" t="s">
        <v>145</v>
      </c>
      <c r="Q110" s="8"/>
      <c r="R110" s="17"/>
      <c r="S110" s="74">
        <v>0</v>
      </c>
      <c r="T110" s="75">
        <v>0</v>
      </c>
      <c r="U110" s="34">
        <f t="shared" si="904"/>
        <v>0</v>
      </c>
      <c r="V110" s="63">
        <v>0</v>
      </c>
      <c r="W110" s="13">
        <f t="shared" si="905"/>
        <v>0</v>
      </c>
      <c r="X110" s="13">
        <f t="shared" si="906"/>
        <v>0</v>
      </c>
      <c r="Y110" s="13">
        <f t="shared" si="907"/>
        <v>0</v>
      </c>
      <c r="Z110" s="217">
        <f>SUM(Y110:Y111)</f>
        <v>0</v>
      </c>
      <c r="AA110" s="218">
        <f>SUM(U110:U111)*Q$2</f>
        <v>0</v>
      </c>
      <c r="AB110" s="10"/>
      <c r="AC110" s="44" t="s">
        <v>68</v>
      </c>
      <c r="AD110" s="11" t="s">
        <v>145</v>
      </c>
      <c r="AE110" s="8"/>
      <c r="AF110" s="17"/>
      <c r="AG110" s="74">
        <v>0</v>
      </c>
      <c r="AH110" s="75">
        <v>0</v>
      </c>
      <c r="AI110" s="34">
        <f t="shared" si="908"/>
        <v>0</v>
      </c>
      <c r="AJ110" s="63">
        <v>0</v>
      </c>
      <c r="AK110" s="13">
        <f t="shared" si="909"/>
        <v>0</v>
      </c>
      <c r="AL110" s="13">
        <f t="shared" si="910"/>
        <v>0</v>
      </c>
      <c r="AM110" s="13">
        <f t="shared" si="911"/>
        <v>0</v>
      </c>
      <c r="AN110" s="217">
        <f t="shared" ref="AN110" si="972">SUM(AM110:AM111)</f>
        <v>0</v>
      </c>
      <c r="AO110" s="218">
        <f t="shared" ref="AO110" si="973">SUM(AI110:AI111)*AE$2</f>
        <v>0</v>
      </c>
      <c r="AP110" s="10"/>
      <c r="AQ110" s="44" t="s">
        <v>68</v>
      </c>
      <c r="AR110" s="11" t="s">
        <v>145</v>
      </c>
      <c r="AS110" s="8"/>
      <c r="AT110" s="17"/>
      <c r="AU110" s="74">
        <v>0</v>
      </c>
      <c r="AV110" s="75">
        <v>0</v>
      </c>
      <c r="AW110" s="34">
        <f t="shared" si="914"/>
        <v>0</v>
      </c>
      <c r="AX110" s="63">
        <v>0</v>
      </c>
      <c r="AY110" s="13">
        <f t="shared" si="915"/>
        <v>0</v>
      </c>
      <c r="AZ110" s="13">
        <f t="shared" si="916"/>
        <v>0</v>
      </c>
      <c r="BA110" s="13">
        <f t="shared" si="917"/>
        <v>0</v>
      </c>
      <c r="BB110" s="217">
        <f t="shared" ref="BB110" si="974">SUM(BA110:BA111)</f>
        <v>0</v>
      </c>
      <c r="BC110" s="218">
        <f t="shared" ref="BC110" si="975">SUM(AW110:AW111)*AS$2</f>
        <v>0</v>
      </c>
      <c r="BD110" s="10"/>
      <c r="BE110" s="44" t="s">
        <v>68</v>
      </c>
      <c r="BF110" s="11" t="s">
        <v>145</v>
      </c>
      <c r="BG110" s="8"/>
      <c r="BH110" s="17"/>
      <c r="BI110" s="74">
        <v>0</v>
      </c>
      <c r="BJ110" s="75">
        <v>0</v>
      </c>
      <c r="BK110" s="34">
        <f t="shared" si="920"/>
        <v>0</v>
      </c>
      <c r="BL110" s="63">
        <v>0</v>
      </c>
      <c r="BM110" s="13">
        <f t="shared" si="921"/>
        <v>0</v>
      </c>
      <c r="BN110" s="13">
        <f t="shared" si="922"/>
        <v>0</v>
      </c>
      <c r="BO110" s="13">
        <f t="shared" si="923"/>
        <v>0</v>
      </c>
      <c r="BP110" s="217">
        <f t="shared" ref="BP110" si="976">SUM(BO110:BO111)</f>
        <v>0</v>
      </c>
      <c r="BQ110" s="218">
        <f t="shared" ref="BQ110" si="977">SUM(BK110:BK111)*BG$2</f>
        <v>0</v>
      </c>
      <c r="BR110" s="10"/>
      <c r="BS110" s="44" t="s">
        <v>68</v>
      </c>
      <c r="BT110" s="11" t="s">
        <v>145</v>
      </c>
      <c r="BU110" s="8"/>
      <c r="BV110" s="17"/>
      <c r="BW110" s="74">
        <v>0</v>
      </c>
      <c r="BX110" s="75">
        <v>0</v>
      </c>
      <c r="BY110" s="34">
        <f t="shared" si="926"/>
        <v>0</v>
      </c>
      <c r="BZ110" s="63">
        <v>0</v>
      </c>
      <c r="CA110" s="13">
        <f t="shared" si="927"/>
        <v>0</v>
      </c>
      <c r="CB110" s="13">
        <f t="shared" si="928"/>
        <v>0</v>
      </c>
      <c r="CC110" s="13">
        <f t="shared" si="929"/>
        <v>0</v>
      </c>
      <c r="CD110" s="217">
        <f t="shared" ref="CD110" si="978">SUM(CC110:CC111)</f>
        <v>0</v>
      </c>
      <c r="CE110" s="218">
        <f t="shared" ref="CE110" si="979">SUM(BY110:BY111)*BU$2</f>
        <v>0</v>
      </c>
      <c r="CF110" s="10"/>
      <c r="CG110" s="44" t="s">
        <v>68</v>
      </c>
      <c r="CH110" s="11" t="s">
        <v>145</v>
      </c>
      <c r="CI110" s="8"/>
      <c r="CJ110" s="17"/>
      <c r="CK110" s="74">
        <v>0</v>
      </c>
      <c r="CL110" s="75">
        <v>0</v>
      </c>
      <c r="CM110" s="34">
        <f t="shared" si="932"/>
        <v>0</v>
      </c>
      <c r="CN110" s="63">
        <v>0</v>
      </c>
      <c r="CO110" s="13">
        <f t="shared" si="933"/>
        <v>0</v>
      </c>
      <c r="CP110" s="13">
        <f t="shared" si="934"/>
        <v>0</v>
      </c>
      <c r="CQ110" s="13">
        <f t="shared" si="935"/>
        <v>0</v>
      </c>
      <c r="CR110" s="217">
        <f t="shared" ref="CR110" si="980">SUM(CQ110:CQ111)</f>
        <v>0</v>
      </c>
      <c r="CS110" s="218">
        <f t="shared" ref="CS110" si="981">SUM(CM110:CM111)*CI$2</f>
        <v>0</v>
      </c>
      <c r="CT110" s="10"/>
      <c r="CU110" s="44" t="s">
        <v>68</v>
      </c>
      <c r="CV110" s="11" t="s">
        <v>145</v>
      </c>
      <c r="CW110" s="8"/>
      <c r="CX110" s="17"/>
      <c r="CY110" s="74">
        <v>0</v>
      </c>
      <c r="CZ110" s="75">
        <v>0</v>
      </c>
      <c r="DA110" s="34">
        <f t="shared" si="938"/>
        <v>0</v>
      </c>
      <c r="DB110" s="63">
        <v>0</v>
      </c>
      <c r="DC110" s="13">
        <f t="shared" si="939"/>
        <v>0</v>
      </c>
      <c r="DD110" s="13">
        <f t="shared" si="940"/>
        <v>0</v>
      </c>
      <c r="DE110" s="13">
        <f t="shared" si="941"/>
        <v>0</v>
      </c>
      <c r="DF110" s="217">
        <f t="shared" ref="DF110" si="982">SUM(DE110:DE111)</f>
        <v>0</v>
      </c>
      <c r="DG110" s="218">
        <f t="shared" ref="DG110" si="983">SUM(DA110:DA111)*CW$2</f>
        <v>0</v>
      </c>
      <c r="DH110" s="10"/>
      <c r="DI110" s="44" t="s">
        <v>68</v>
      </c>
      <c r="DJ110" s="11" t="s">
        <v>145</v>
      </c>
      <c r="DK110" s="8"/>
      <c r="DL110" s="17"/>
      <c r="DM110" s="74">
        <v>0</v>
      </c>
      <c r="DN110" s="75">
        <v>0</v>
      </c>
      <c r="DO110" s="34">
        <f t="shared" si="944"/>
        <v>0</v>
      </c>
      <c r="DP110" s="63">
        <v>0</v>
      </c>
      <c r="DQ110" s="13">
        <f t="shared" si="945"/>
        <v>0</v>
      </c>
      <c r="DR110" s="13">
        <f t="shared" si="946"/>
        <v>0</v>
      </c>
      <c r="DS110" s="13">
        <f t="shared" si="947"/>
        <v>0</v>
      </c>
      <c r="DT110" s="217">
        <f t="shared" ref="DT110" si="984">SUM(DS110:DS111)</f>
        <v>0</v>
      </c>
      <c r="DU110" s="218">
        <f t="shared" ref="DU110" si="985">SUM(DO110:DO111)*DK$2</f>
        <v>0</v>
      </c>
      <c r="DV110" s="10"/>
      <c r="DW110" s="44" t="s">
        <v>68</v>
      </c>
      <c r="DX110" s="11" t="s">
        <v>145</v>
      </c>
      <c r="DY110" s="8"/>
      <c r="DZ110" s="17"/>
      <c r="EA110" s="74">
        <v>0</v>
      </c>
      <c r="EB110" s="75">
        <v>0</v>
      </c>
      <c r="EC110" s="34">
        <f t="shared" si="950"/>
        <v>0</v>
      </c>
      <c r="ED110" s="63">
        <v>0</v>
      </c>
      <c r="EE110" s="13">
        <f t="shared" si="951"/>
        <v>0</v>
      </c>
      <c r="EF110" s="13">
        <f t="shared" si="952"/>
        <v>0</v>
      </c>
      <c r="EG110" s="13">
        <f t="shared" si="953"/>
        <v>0</v>
      </c>
      <c r="EH110" s="217">
        <f t="shared" ref="EH110" si="986">SUM(EG110:EG111)</f>
        <v>0</v>
      </c>
      <c r="EI110" s="218">
        <f t="shared" ref="EI110" si="987">SUM(EC110:EC111)*DY$2</f>
        <v>0</v>
      </c>
      <c r="EJ110" s="10"/>
      <c r="EK110" s="44"/>
      <c r="EL110" s="302"/>
      <c r="EM110" s="87" t="s">
        <v>90</v>
      </c>
      <c r="EN110" s="95" t="s">
        <v>111</v>
      </c>
      <c r="EO110" s="14"/>
      <c r="EP110" s="72">
        <v>0</v>
      </c>
      <c r="EQ110" s="496">
        <f t="shared" ref="EQ110:EQ120" si="988">EM$109*EN$109*EP110</f>
        <v>0</v>
      </c>
      <c r="ER110" s="10"/>
      <c r="ES110" s="61"/>
      <c r="ET110" s="302"/>
      <c r="EU110" s="61"/>
      <c r="EV110" s="87" t="s">
        <v>90</v>
      </c>
      <c r="EW110" s="95" t="s">
        <v>111</v>
      </c>
      <c r="EX110" s="14"/>
      <c r="EY110" s="72">
        <v>0</v>
      </c>
      <c r="EZ110" s="496">
        <f t="shared" ref="EZ110:EZ120" si="989">EV$109*EW$109*EY110</f>
        <v>0</v>
      </c>
      <c r="FA110" s="88"/>
      <c r="FC110" s="44"/>
      <c r="FD110" s="302"/>
      <c r="FE110" s="87" t="s">
        <v>72</v>
      </c>
      <c r="FF110" s="8" t="s">
        <v>154</v>
      </c>
      <c r="FG110" s="61"/>
      <c r="FH110" s="72">
        <v>0.62</v>
      </c>
      <c r="FI110" s="496">
        <f t="shared" si="898"/>
        <v>0</v>
      </c>
      <c r="FJ110" s="10"/>
      <c r="FK110" s="302"/>
      <c r="FL110" s="61"/>
      <c r="FM110" s="61"/>
      <c r="FN110" s="87" t="s">
        <v>72</v>
      </c>
      <c r="FO110" s="8" t="s">
        <v>154</v>
      </c>
      <c r="FP110" s="61"/>
      <c r="FQ110" s="72">
        <v>0</v>
      </c>
      <c r="FR110" s="496">
        <f t="shared" si="899"/>
        <v>0</v>
      </c>
      <c r="FS110" s="88"/>
    </row>
    <row r="111" spans="1:175" x14ac:dyDescent="0.25">
      <c r="A111" s="44" t="s">
        <v>68</v>
      </c>
      <c r="B111" s="11" t="s">
        <v>145</v>
      </c>
      <c r="C111" s="8"/>
      <c r="D111" s="17"/>
      <c r="E111" s="74">
        <v>0</v>
      </c>
      <c r="F111" s="75">
        <v>0</v>
      </c>
      <c r="G111" s="34">
        <f t="shared" si="900"/>
        <v>0</v>
      </c>
      <c r="H111" s="63">
        <v>0</v>
      </c>
      <c r="I111" s="13">
        <f t="shared" si="901"/>
        <v>0</v>
      </c>
      <c r="J111" s="13">
        <f t="shared" si="902"/>
        <v>0</v>
      </c>
      <c r="K111" s="13">
        <f t="shared" si="903"/>
        <v>0</v>
      </c>
      <c r="L111" s="151"/>
      <c r="M111" s="155"/>
      <c r="N111" s="10"/>
      <c r="O111" s="44" t="s">
        <v>68</v>
      </c>
      <c r="P111" s="11" t="s">
        <v>145</v>
      </c>
      <c r="Q111" s="8"/>
      <c r="R111" s="17"/>
      <c r="S111" s="74">
        <v>0</v>
      </c>
      <c r="T111" s="75">
        <v>0</v>
      </c>
      <c r="U111" s="34">
        <f t="shared" si="904"/>
        <v>0</v>
      </c>
      <c r="V111" s="63">
        <v>0</v>
      </c>
      <c r="W111" s="13">
        <f t="shared" si="905"/>
        <v>0</v>
      </c>
      <c r="X111" s="13">
        <f t="shared" si="906"/>
        <v>0</v>
      </c>
      <c r="Y111" s="13">
        <f t="shared" si="907"/>
        <v>0</v>
      </c>
      <c r="Z111" s="151"/>
      <c r="AA111" s="155"/>
      <c r="AB111" s="10"/>
      <c r="AC111" s="44" t="s">
        <v>68</v>
      </c>
      <c r="AD111" s="11" t="s">
        <v>145</v>
      </c>
      <c r="AE111" s="8"/>
      <c r="AF111" s="17"/>
      <c r="AG111" s="74">
        <v>0</v>
      </c>
      <c r="AH111" s="75">
        <v>0</v>
      </c>
      <c r="AI111" s="34">
        <f t="shared" si="908"/>
        <v>0</v>
      </c>
      <c r="AJ111" s="63">
        <v>0</v>
      </c>
      <c r="AK111" s="13">
        <f t="shared" si="909"/>
        <v>0</v>
      </c>
      <c r="AL111" s="13">
        <f t="shared" si="910"/>
        <v>0</v>
      </c>
      <c r="AM111" s="13">
        <f t="shared" si="911"/>
        <v>0</v>
      </c>
      <c r="AN111" s="151"/>
      <c r="AO111" s="155"/>
      <c r="AP111" s="10"/>
      <c r="AQ111" s="44" t="s">
        <v>68</v>
      </c>
      <c r="AR111" s="11" t="s">
        <v>145</v>
      </c>
      <c r="AS111" s="8"/>
      <c r="AT111" s="17"/>
      <c r="AU111" s="74">
        <v>0</v>
      </c>
      <c r="AV111" s="75">
        <v>0</v>
      </c>
      <c r="AW111" s="34">
        <f t="shared" si="914"/>
        <v>0</v>
      </c>
      <c r="AX111" s="63">
        <v>0</v>
      </c>
      <c r="AY111" s="13">
        <f t="shared" si="915"/>
        <v>0</v>
      </c>
      <c r="AZ111" s="13">
        <f t="shared" si="916"/>
        <v>0</v>
      </c>
      <c r="BA111" s="13">
        <f t="shared" si="917"/>
        <v>0</v>
      </c>
      <c r="BB111" s="151"/>
      <c r="BC111" s="155"/>
      <c r="BD111" s="10"/>
      <c r="BE111" s="44" t="s">
        <v>68</v>
      </c>
      <c r="BF111" s="11" t="s">
        <v>145</v>
      </c>
      <c r="BG111" s="8"/>
      <c r="BH111" s="17"/>
      <c r="BI111" s="74">
        <v>0</v>
      </c>
      <c r="BJ111" s="75">
        <v>0</v>
      </c>
      <c r="BK111" s="34">
        <f t="shared" si="920"/>
        <v>0</v>
      </c>
      <c r="BL111" s="63">
        <v>0</v>
      </c>
      <c r="BM111" s="13">
        <f t="shared" si="921"/>
        <v>0</v>
      </c>
      <c r="BN111" s="13">
        <f t="shared" si="922"/>
        <v>0</v>
      </c>
      <c r="BO111" s="13">
        <f t="shared" si="923"/>
        <v>0</v>
      </c>
      <c r="BP111" s="151"/>
      <c r="BQ111" s="155"/>
      <c r="BR111" s="10"/>
      <c r="BS111" s="44" t="s">
        <v>68</v>
      </c>
      <c r="BT111" s="11" t="s">
        <v>145</v>
      </c>
      <c r="BU111" s="8"/>
      <c r="BV111" s="17"/>
      <c r="BW111" s="74">
        <v>0</v>
      </c>
      <c r="BX111" s="75">
        <v>0</v>
      </c>
      <c r="BY111" s="34">
        <f t="shared" si="926"/>
        <v>0</v>
      </c>
      <c r="BZ111" s="63">
        <v>0</v>
      </c>
      <c r="CA111" s="13">
        <f t="shared" si="927"/>
        <v>0</v>
      </c>
      <c r="CB111" s="13">
        <f t="shared" si="928"/>
        <v>0</v>
      </c>
      <c r="CC111" s="13">
        <f t="shared" si="929"/>
        <v>0</v>
      </c>
      <c r="CD111" s="151"/>
      <c r="CE111" s="155"/>
      <c r="CF111" s="10"/>
      <c r="CG111" s="44" t="s">
        <v>68</v>
      </c>
      <c r="CH111" s="11" t="s">
        <v>145</v>
      </c>
      <c r="CI111" s="8"/>
      <c r="CJ111" s="17"/>
      <c r="CK111" s="74">
        <v>0</v>
      </c>
      <c r="CL111" s="75">
        <v>0</v>
      </c>
      <c r="CM111" s="34">
        <f t="shared" si="932"/>
        <v>0</v>
      </c>
      <c r="CN111" s="63">
        <v>0</v>
      </c>
      <c r="CO111" s="13">
        <f t="shared" si="933"/>
        <v>0</v>
      </c>
      <c r="CP111" s="13">
        <f t="shared" si="934"/>
        <v>0</v>
      </c>
      <c r="CQ111" s="13">
        <f t="shared" si="935"/>
        <v>0</v>
      </c>
      <c r="CR111" s="151"/>
      <c r="CS111" s="155"/>
      <c r="CT111" s="10"/>
      <c r="CU111" s="44" t="s">
        <v>68</v>
      </c>
      <c r="CV111" s="11" t="s">
        <v>145</v>
      </c>
      <c r="CW111" s="8"/>
      <c r="CX111" s="17"/>
      <c r="CY111" s="74">
        <v>0</v>
      </c>
      <c r="CZ111" s="75">
        <v>0</v>
      </c>
      <c r="DA111" s="34">
        <f t="shared" si="938"/>
        <v>0</v>
      </c>
      <c r="DB111" s="63">
        <v>0</v>
      </c>
      <c r="DC111" s="13">
        <f t="shared" si="939"/>
        <v>0</v>
      </c>
      <c r="DD111" s="13">
        <f t="shared" si="940"/>
        <v>0</v>
      </c>
      <c r="DE111" s="13">
        <f t="shared" si="941"/>
        <v>0</v>
      </c>
      <c r="DF111" s="151"/>
      <c r="DG111" s="155"/>
      <c r="DH111" s="10"/>
      <c r="DI111" s="44" t="s">
        <v>68</v>
      </c>
      <c r="DJ111" s="11" t="s">
        <v>145</v>
      </c>
      <c r="DK111" s="8"/>
      <c r="DL111" s="17"/>
      <c r="DM111" s="74">
        <v>0</v>
      </c>
      <c r="DN111" s="75">
        <v>0</v>
      </c>
      <c r="DO111" s="34">
        <f t="shared" si="944"/>
        <v>0</v>
      </c>
      <c r="DP111" s="63">
        <v>0</v>
      </c>
      <c r="DQ111" s="13">
        <f t="shared" si="945"/>
        <v>0</v>
      </c>
      <c r="DR111" s="13">
        <f t="shared" si="946"/>
        <v>0</v>
      </c>
      <c r="DS111" s="13">
        <f t="shared" si="947"/>
        <v>0</v>
      </c>
      <c r="DT111" s="151"/>
      <c r="DU111" s="155"/>
      <c r="DV111" s="10"/>
      <c r="DW111" s="44" t="s">
        <v>68</v>
      </c>
      <c r="DX111" s="11" t="s">
        <v>145</v>
      </c>
      <c r="DY111" s="8"/>
      <c r="DZ111" s="17"/>
      <c r="EA111" s="74">
        <v>0</v>
      </c>
      <c r="EB111" s="75">
        <v>0</v>
      </c>
      <c r="EC111" s="34">
        <f t="shared" si="950"/>
        <v>0</v>
      </c>
      <c r="ED111" s="63">
        <v>0</v>
      </c>
      <c r="EE111" s="13">
        <f t="shared" si="951"/>
        <v>0</v>
      </c>
      <c r="EF111" s="13">
        <f t="shared" si="952"/>
        <v>0</v>
      </c>
      <c r="EG111" s="13">
        <f t="shared" si="953"/>
        <v>0</v>
      </c>
      <c r="EH111" s="151"/>
      <c r="EI111" s="155"/>
      <c r="EJ111" s="10"/>
      <c r="EK111" s="44"/>
      <c r="EL111" s="302"/>
      <c r="EM111" s="87" t="s">
        <v>99</v>
      </c>
      <c r="EN111" s="95" t="s">
        <v>112</v>
      </c>
      <c r="EO111" s="14"/>
      <c r="EP111" s="72">
        <v>3.35</v>
      </c>
      <c r="EQ111" s="496">
        <f t="shared" si="988"/>
        <v>0</v>
      </c>
      <c r="ER111" s="10"/>
      <c r="ES111" s="61"/>
      <c r="ET111" s="302"/>
      <c r="EU111" s="61"/>
      <c r="EV111" s="87" t="s">
        <v>99</v>
      </c>
      <c r="EW111" s="95" t="s">
        <v>112</v>
      </c>
      <c r="EX111" s="14"/>
      <c r="EY111" s="72">
        <v>0</v>
      </c>
      <c r="EZ111" s="496">
        <f t="shared" si="989"/>
        <v>0</v>
      </c>
      <c r="FA111" s="88"/>
      <c r="FC111" s="44"/>
      <c r="FD111" s="302"/>
      <c r="FE111" s="87" t="s">
        <v>76</v>
      </c>
      <c r="FF111" s="11" t="s">
        <v>53</v>
      </c>
      <c r="FG111" s="14"/>
      <c r="FH111" s="72">
        <v>0</v>
      </c>
      <c r="FI111" s="496">
        <f t="shared" si="898"/>
        <v>0</v>
      </c>
      <c r="FJ111" s="10"/>
      <c r="FK111" s="302"/>
      <c r="FL111" s="61"/>
      <c r="FM111" s="61"/>
      <c r="FN111" s="87" t="s">
        <v>76</v>
      </c>
      <c r="FO111" s="11" t="s">
        <v>53</v>
      </c>
      <c r="FP111" s="14"/>
      <c r="FQ111" s="72">
        <v>0</v>
      </c>
      <c r="FR111" s="496">
        <f t="shared" si="899"/>
        <v>0</v>
      </c>
      <c r="FS111" s="88"/>
    </row>
    <row r="112" spans="1:175" ht="13" thickBot="1" x14ac:dyDescent="0.3">
      <c r="A112" s="44"/>
      <c r="B112" s="11"/>
      <c r="C112" s="17"/>
      <c r="D112" s="942" t="s">
        <v>49</v>
      </c>
      <c r="E112" s="18" t="s">
        <v>45</v>
      </c>
      <c r="F112" s="942" t="s">
        <v>4</v>
      </c>
      <c r="G112" s="942" t="s">
        <v>50</v>
      </c>
      <c r="H112" s="304" t="s">
        <v>51</v>
      </c>
      <c r="I112" s="61"/>
      <c r="J112" s="61"/>
      <c r="K112" s="61"/>
      <c r="L112" s="117"/>
      <c r="M112" s="305" t="s">
        <v>285</v>
      </c>
      <c r="N112" s="10"/>
      <c r="O112" s="44"/>
      <c r="P112" s="11"/>
      <c r="Q112" s="17"/>
      <c r="R112" s="942" t="s">
        <v>49</v>
      </c>
      <c r="S112" s="18" t="s">
        <v>45</v>
      </c>
      <c r="T112" s="942" t="s">
        <v>4</v>
      </c>
      <c r="U112" s="942" t="s">
        <v>50</v>
      </c>
      <c r="V112" s="304" t="s">
        <v>51</v>
      </c>
      <c r="W112" s="61"/>
      <c r="X112" s="61"/>
      <c r="Y112" s="61"/>
      <c r="Z112" s="117"/>
      <c r="AA112" s="305" t="s">
        <v>285</v>
      </c>
      <c r="AB112" s="10"/>
      <c r="AC112" s="44"/>
      <c r="AD112" s="11"/>
      <c r="AE112" s="17"/>
      <c r="AF112" s="942" t="s">
        <v>49</v>
      </c>
      <c r="AG112" s="18" t="s">
        <v>45</v>
      </c>
      <c r="AH112" s="942" t="s">
        <v>4</v>
      </c>
      <c r="AI112" s="942" t="s">
        <v>50</v>
      </c>
      <c r="AJ112" s="304" t="s">
        <v>51</v>
      </c>
      <c r="AK112" s="61"/>
      <c r="AL112" s="61"/>
      <c r="AM112" s="61"/>
      <c r="AN112" s="117"/>
      <c r="AO112" s="305" t="s">
        <v>285</v>
      </c>
      <c r="AP112" s="10"/>
      <c r="AQ112" s="44"/>
      <c r="AR112" s="11"/>
      <c r="AS112" s="17"/>
      <c r="AT112" s="942" t="s">
        <v>49</v>
      </c>
      <c r="AU112" s="18" t="s">
        <v>45</v>
      </c>
      <c r="AV112" s="942" t="s">
        <v>4</v>
      </c>
      <c r="AW112" s="942" t="s">
        <v>50</v>
      </c>
      <c r="AX112" s="304" t="s">
        <v>51</v>
      </c>
      <c r="AY112" s="61"/>
      <c r="AZ112" s="61"/>
      <c r="BA112" s="61"/>
      <c r="BB112" s="117"/>
      <c r="BC112" s="305" t="s">
        <v>285</v>
      </c>
      <c r="BD112" s="10"/>
      <c r="BE112" s="44"/>
      <c r="BF112" s="11"/>
      <c r="BG112" s="17"/>
      <c r="BH112" s="942" t="s">
        <v>49</v>
      </c>
      <c r="BI112" s="18" t="s">
        <v>45</v>
      </c>
      <c r="BJ112" s="942" t="s">
        <v>4</v>
      </c>
      <c r="BK112" s="942" t="s">
        <v>50</v>
      </c>
      <c r="BL112" s="304" t="s">
        <v>51</v>
      </c>
      <c r="BM112" s="61"/>
      <c r="BN112" s="61"/>
      <c r="BO112" s="61"/>
      <c r="BP112" s="117"/>
      <c r="BQ112" s="305" t="s">
        <v>285</v>
      </c>
      <c r="BR112" s="10"/>
      <c r="BS112" s="44"/>
      <c r="BT112" s="11"/>
      <c r="BU112" s="17"/>
      <c r="BV112" s="942" t="s">
        <v>49</v>
      </c>
      <c r="BW112" s="18" t="s">
        <v>45</v>
      </c>
      <c r="BX112" s="942" t="s">
        <v>4</v>
      </c>
      <c r="BY112" s="942" t="s">
        <v>50</v>
      </c>
      <c r="BZ112" s="304" t="s">
        <v>51</v>
      </c>
      <c r="CA112" s="61"/>
      <c r="CB112" s="61"/>
      <c r="CC112" s="61"/>
      <c r="CD112" s="117"/>
      <c r="CE112" s="305" t="s">
        <v>285</v>
      </c>
      <c r="CF112" s="10"/>
      <c r="CG112" s="44"/>
      <c r="CH112" s="11"/>
      <c r="CI112" s="17"/>
      <c r="CJ112" s="942" t="s">
        <v>49</v>
      </c>
      <c r="CK112" s="18" t="s">
        <v>45</v>
      </c>
      <c r="CL112" s="942" t="s">
        <v>4</v>
      </c>
      <c r="CM112" s="942" t="s">
        <v>50</v>
      </c>
      <c r="CN112" s="304" t="s">
        <v>51</v>
      </c>
      <c r="CO112" s="61"/>
      <c r="CP112" s="61"/>
      <c r="CQ112" s="61"/>
      <c r="CR112" s="117"/>
      <c r="CS112" s="305" t="s">
        <v>285</v>
      </c>
      <c r="CT112" s="10"/>
      <c r="CU112" s="44"/>
      <c r="CV112" s="11"/>
      <c r="CW112" s="17"/>
      <c r="CX112" s="942" t="s">
        <v>49</v>
      </c>
      <c r="CY112" s="18" t="s">
        <v>45</v>
      </c>
      <c r="CZ112" s="942" t="s">
        <v>4</v>
      </c>
      <c r="DA112" s="942" t="s">
        <v>50</v>
      </c>
      <c r="DB112" s="304" t="s">
        <v>51</v>
      </c>
      <c r="DC112" s="61"/>
      <c r="DD112" s="61"/>
      <c r="DE112" s="61"/>
      <c r="DF112" s="117"/>
      <c r="DG112" s="305" t="s">
        <v>285</v>
      </c>
      <c r="DH112" s="10"/>
      <c r="DI112" s="44"/>
      <c r="DJ112" s="11"/>
      <c r="DK112" s="17"/>
      <c r="DL112" s="942" t="s">
        <v>49</v>
      </c>
      <c r="DM112" s="18" t="s">
        <v>45</v>
      </c>
      <c r="DN112" s="942" t="s">
        <v>4</v>
      </c>
      <c r="DO112" s="942" t="s">
        <v>50</v>
      </c>
      <c r="DP112" s="304" t="s">
        <v>51</v>
      </c>
      <c r="DQ112" s="61"/>
      <c r="DR112" s="61"/>
      <c r="DS112" s="61"/>
      <c r="DT112" s="117"/>
      <c r="DU112" s="305" t="s">
        <v>285</v>
      </c>
      <c r="DV112" s="10"/>
      <c r="DW112" s="44"/>
      <c r="DX112" s="11"/>
      <c r="DY112" s="17"/>
      <c r="DZ112" s="942" t="s">
        <v>49</v>
      </c>
      <c r="EA112" s="18" t="s">
        <v>45</v>
      </c>
      <c r="EB112" s="942" t="s">
        <v>4</v>
      </c>
      <c r="EC112" s="942" t="s">
        <v>50</v>
      </c>
      <c r="ED112" s="304" t="s">
        <v>51</v>
      </c>
      <c r="EE112" s="61"/>
      <c r="EF112" s="61"/>
      <c r="EG112" s="61"/>
      <c r="EH112" s="117"/>
      <c r="EI112" s="305" t="s">
        <v>285</v>
      </c>
      <c r="EJ112" s="10"/>
      <c r="EK112" s="44"/>
      <c r="EL112" s="302"/>
      <c r="EM112" s="87" t="s">
        <v>91</v>
      </c>
      <c r="EN112" s="95" t="s">
        <v>321</v>
      </c>
      <c r="EO112" s="14"/>
      <c r="EP112" s="72">
        <v>0</v>
      </c>
      <c r="EQ112" s="496">
        <f t="shared" si="988"/>
        <v>0</v>
      </c>
      <c r="ER112" s="10"/>
      <c r="ES112" s="61"/>
      <c r="ET112" s="302"/>
      <c r="EU112" s="61"/>
      <c r="EV112" s="87" t="s">
        <v>91</v>
      </c>
      <c r="EW112" s="95" t="s">
        <v>321</v>
      </c>
      <c r="EX112" s="14"/>
      <c r="EY112" s="72">
        <v>0</v>
      </c>
      <c r="EZ112" s="496">
        <f t="shared" si="989"/>
        <v>0</v>
      </c>
      <c r="FA112" s="88"/>
      <c r="FC112" s="44"/>
      <c r="FD112" s="302"/>
      <c r="FE112" s="87" t="s">
        <v>105</v>
      </c>
      <c r="FF112" s="11" t="s">
        <v>57</v>
      </c>
      <c r="FG112" s="14"/>
      <c r="FH112" s="72">
        <v>13.2</v>
      </c>
      <c r="FI112" s="496">
        <f t="shared" si="898"/>
        <v>0</v>
      </c>
      <c r="FJ112" s="10"/>
      <c r="FK112" s="302"/>
      <c r="FL112" s="61"/>
      <c r="FM112" s="61"/>
      <c r="FN112" s="87" t="s">
        <v>105</v>
      </c>
      <c r="FO112" s="11" t="s">
        <v>57</v>
      </c>
      <c r="FP112" s="14"/>
      <c r="FQ112" s="72">
        <v>5.5</v>
      </c>
      <c r="FR112" s="496">
        <f t="shared" si="899"/>
        <v>0</v>
      </c>
      <c r="FS112" s="88"/>
    </row>
    <row r="113" spans="1:175" ht="13" thickBot="1" x14ac:dyDescent="0.3">
      <c r="A113" s="44" t="s">
        <v>100</v>
      </c>
      <c r="B113" s="11" t="s">
        <v>52</v>
      </c>
      <c r="C113" s="17"/>
      <c r="D113" s="17"/>
      <c r="E113" s="36">
        <f>C5*C6</f>
        <v>0</v>
      </c>
      <c r="F113" s="65">
        <v>1</v>
      </c>
      <c r="G113" s="65">
        <v>0</v>
      </c>
      <c r="H113" s="63">
        <v>0</v>
      </c>
      <c r="I113" s="13">
        <f>(E113*F113*G113*H113/60)+(E114*F114*G114*H114/60)+(E115*G115*H115/60)</f>
        <v>0</v>
      </c>
      <c r="J113" s="13">
        <f>IF(E$113=0,0,I113/E$113)</f>
        <v>0</v>
      </c>
      <c r="K113" s="13">
        <f>(J113*G$2)</f>
        <v>0</v>
      </c>
      <c r="L113" s="151"/>
      <c r="M113" s="220">
        <f>IF(H113=0,0,K113/H113)</f>
        <v>0</v>
      </c>
      <c r="N113" s="10"/>
      <c r="O113" s="44" t="s">
        <v>100</v>
      </c>
      <c r="P113" s="11" t="s">
        <v>52</v>
      </c>
      <c r="Q113" s="17"/>
      <c r="R113" s="17"/>
      <c r="S113" s="36">
        <f>Q5*Q6</f>
        <v>0</v>
      </c>
      <c r="T113" s="65">
        <v>1</v>
      </c>
      <c r="U113" s="65">
        <v>0</v>
      </c>
      <c r="V113" s="63">
        <v>0</v>
      </c>
      <c r="W113" s="13">
        <f>(S113*T113*U113*V113/60)+(S114*T114*U114*V114/60)+(S115*U115*V115/60)</f>
        <v>0</v>
      </c>
      <c r="X113" s="13">
        <f>IF(S$113=0,0,W113/S$113)</f>
        <v>0</v>
      </c>
      <c r="Y113" s="13">
        <f>(X113*U$2)</f>
        <v>0</v>
      </c>
      <c r="Z113" s="151"/>
      <c r="AA113" s="220">
        <f>IF(V113=0,0,Y113/V113)</f>
        <v>0</v>
      </c>
      <c r="AB113" s="10"/>
      <c r="AC113" s="44" t="s">
        <v>100</v>
      </c>
      <c r="AD113" s="11" t="s">
        <v>52</v>
      </c>
      <c r="AE113" s="17"/>
      <c r="AF113" s="17"/>
      <c r="AG113" s="36">
        <f t="shared" ref="AG113" si="990">AE5*AE6</f>
        <v>0</v>
      </c>
      <c r="AH113" s="65">
        <v>1</v>
      </c>
      <c r="AI113" s="65">
        <v>0</v>
      </c>
      <c r="AJ113" s="63">
        <v>0</v>
      </c>
      <c r="AK113" s="13">
        <f t="shared" ref="AK113" si="991">(AG113*AH113*AI113*AJ113/60)+(AG114*AH114*AI114*AJ114/60)+(AG115*AI115*AJ115/60)</f>
        <v>0</v>
      </c>
      <c r="AL113" s="13">
        <f t="shared" ref="AL113" si="992">IF(AG$113=0,0,AK113/AG$113)</f>
        <v>0</v>
      </c>
      <c r="AM113" s="13">
        <f t="shared" ref="AM113" si="993">(AL113*AI$2)</f>
        <v>0</v>
      </c>
      <c r="AN113" s="151"/>
      <c r="AO113" s="220">
        <f t="shared" ref="AO113" si="994">IF(AJ113=0,0,AM113/AJ113)</f>
        <v>0</v>
      </c>
      <c r="AP113" s="10"/>
      <c r="AQ113" s="44" t="s">
        <v>100</v>
      </c>
      <c r="AR113" s="11" t="s">
        <v>52</v>
      </c>
      <c r="AS113" s="17"/>
      <c r="AT113" s="17"/>
      <c r="AU113" s="36">
        <f t="shared" ref="AU113" si="995">AS5*AS6</f>
        <v>0</v>
      </c>
      <c r="AV113" s="65">
        <v>1</v>
      </c>
      <c r="AW113" s="65">
        <v>0</v>
      </c>
      <c r="AX113" s="63">
        <v>0</v>
      </c>
      <c r="AY113" s="13">
        <f t="shared" ref="AY113" si="996">(AU113*AV113*AW113*AX113/60)+(AU114*AV114*AW114*AX114/60)+(AU115*AW115*AX115/60)</f>
        <v>0</v>
      </c>
      <c r="AZ113" s="13">
        <f t="shared" ref="AZ113" si="997">IF(AU$113=0,0,AY113/AU$113)</f>
        <v>0</v>
      </c>
      <c r="BA113" s="13">
        <f t="shared" ref="BA113" si="998">(AZ113*AW$2)</f>
        <v>0</v>
      </c>
      <c r="BB113" s="151"/>
      <c r="BC113" s="220">
        <f t="shared" ref="BC113" si="999">IF(AX113=0,0,BA113/AX113)</f>
        <v>0</v>
      </c>
      <c r="BD113" s="10"/>
      <c r="BE113" s="44" t="s">
        <v>100</v>
      </c>
      <c r="BF113" s="11" t="s">
        <v>52</v>
      </c>
      <c r="BG113" s="17"/>
      <c r="BH113" s="17"/>
      <c r="BI113" s="36">
        <f t="shared" ref="BI113" si="1000">BG5*BG6</f>
        <v>0</v>
      </c>
      <c r="BJ113" s="65">
        <v>1</v>
      </c>
      <c r="BK113" s="65">
        <v>0</v>
      </c>
      <c r="BL113" s="63">
        <v>0</v>
      </c>
      <c r="BM113" s="13">
        <f t="shared" ref="BM113" si="1001">(BI113*BJ113*BK113*BL113/60)+(BI114*BJ114*BK114*BL114/60)+(BI115*BK115*BL115/60)</f>
        <v>0</v>
      </c>
      <c r="BN113" s="13">
        <f t="shared" ref="BN113" si="1002">IF(BI$113=0,0,BM113/BI$113)</f>
        <v>0</v>
      </c>
      <c r="BO113" s="13">
        <f t="shared" ref="BO113" si="1003">(BN113*BK$2)</f>
        <v>0</v>
      </c>
      <c r="BP113" s="151"/>
      <c r="BQ113" s="220">
        <f t="shared" ref="BQ113" si="1004">IF(BL113=0,0,BO113/BL113)</f>
        <v>0</v>
      </c>
      <c r="BR113" s="10"/>
      <c r="BS113" s="44" t="s">
        <v>100</v>
      </c>
      <c r="BT113" s="11" t="s">
        <v>52</v>
      </c>
      <c r="BU113" s="17"/>
      <c r="BV113" s="17"/>
      <c r="BW113" s="36">
        <f t="shared" ref="BW113" si="1005">BU5*BU6</f>
        <v>0</v>
      </c>
      <c r="BX113" s="65">
        <v>1</v>
      </c>
      <c r="BY113" s="65">
        <v>0</v>
      </c>
      <c r="BZ113" s="63">
        <v>0</v>
      </c>
      <c r="CA113" s="13">
        <f t="shared" ref="CA113" si="1006">(BW113*BX113*BY113*BZ113/60)+(BW114*BX114*BY114*BZ114/60)+(BW115*BY115*BZ115/60)</f>
        <v>0</v>
      </c>
      <c r="CB113" s="13">
        <f t="shared" ref="CB113" si="1007">IF(BW$113=0,0,CA113/BW$113)</f>
        <v>0</v>
      </c>
      <c r="CC113" s="13">
        <f t="shared" ref="CC113" si="1008">(CB113*BY$2)</f>
        <v>0</v>
      </c>
      <c r="CD113" s="151"/>
      <c r="CE113" s="220">
        <f t="shared" ref="CE113" si="1009">IF(BZ113=0,0,CC113/BZ113)</f>
        <v>0</v>
      </c>
      <c r="CF113" s="10"/>
      <c r="CG113" s="44" t="s">
        <v>100</v>
      </c>
      <c r="CH113" s="11" t="s">
        <v>52</v>
      </c>
      <c r="CI113" s="17"/>
      <c r="CJ113" s="17"/>
      <c r="CK113" s="36">
        <f t="shared" ref="CK113" si="1010">CI5*CI6</f>
        <v>0</v>
      </c>
      <c r="CL113" s="65">
        <v>1</v>
      </c>
      <c r="CM113" s="65">
        <v>0</v>
      </c>
      <c r="CN113" s="63">
        <v>0</v>
      </c>
      <c r="CO113" s="13">
        <f t="shared" ref="CO113" si="1011">(CK113*CL113*CM113*CN113/60)+(CK114*CL114*CM114*CN114/60)+(CK115*CM115*CN115/60)</f>
        <v>0</v>
      </c>
      <c r="CP113" s="13">
        <f t="shared" ref="CP113" si="1012">IF(CK$113=0,0,CO113/CK$113)</f>
        <v>0</v>
      </c>
      <c r="CQ113" s="13">
        <f t="shared" ref="CQ113" si="1013">(CP113*CM$2)</f>
        <v>0</v>
      </c>
      <c r="CR113" s="151"/>
      <c r="CS113" s="220">
        <f t="shared" ref="CS113" si="1014">IF(CN113=0,0,CQ113/CN113)</f>
        <v>0</v>
      </c>
      <c r="CT113" s="10"/>
      <c r="CU113" s="44" t="s">
        <v>100</v>
      </c>
      <c r="CV113" s="11" t="s">
        <v>52</v>
      </c>
      <c r="CW113" s="17"/>
      <c r="CX113" s="17"/>
      <c r="CY113" s="36">
        <f t="shared" ref="CY113" si="1015">CW5*CW6</f>
        <v>0</v>
      </c>
      <c r="CZ113" s="65">
        <v>1</v>
      </c>
      <c r="DA113" s="65">
        <v>0</v>
      </c>
      <c r="DB113" s="63">
        <v>0</v>
      </c>
      <c r="DC113" s="13">
        <f t="shared" ref="DC113" si="1016">(CY113*CZ113*DA113*DB113/60)+(CY114*CZ114*DA114*DB114/60)+(CY115*DA115*DB115/60)</f>
        <v>0</v>
      </c>
      <c r="DD113" s="13">
        <f t="shared" ref="DD113" si="1017">IF(CY$113=0,0,DC113/CY$113)</f>
        <v>0</v>
      </c>
      <c r="DE113" s="13">
        <f t="shared" ref="DE113" si="1018">(DD113*DA$2)</f>
        <v>0</v>
      </c>
      <c r="DF113" s="151"/>
      <c r="DG113" s="220">
        <f t="shared" ref="DG113" si="1019">IF(DB113=0,0,DE113/DB113)</f>
        <v>0</v>
      </c>
      <c r="DH113" s="10"/>
      <c r="DI113" s="44" t="s">
        <v>100</v>
      </c>
      <c r="DJ113" s="11" t="s">
        <v>52</v>
      </c>
      <c r="DK113" s="17"/>
      <c r="DL113" s="17"/>
      <c r="DM113" s="36">
        <f t="shared" ref="DM113" si="1020">DK5*DK6</f>
        <v>0</v>
      </c>
      <c r="DN113" s="65">
        <v>1</v>
      </c>
      <c r="DO113" s="65">
        <v>0</v>
      </c>
      <c r="DP113" s="63">
        <v>0</v>
      </c>
      <c r="DQ113" s="13">
        <f t="shared" ref="DQ113" si="1021">(DM113*DN113*DO113*DP113/60)+(DM114*DN114*DO114*DP114/60)+(DM115*DO115*DP115/60)</f>
        <v>0</v>
      </c>
      <c r="DR113" s="13">
        <f t="shared" ref="DR113" si="1022">IF(DM$113=0,0,DQ113/DM$113)</f>
        <v>0</v>
      </c>
      <c r="DS113" s="13">
        <f t="shared" ref="DS113" si="1023">(DR113*DO$2)</f>
        <v>0</v>
      </c>
      <c r="DT113" s="151"/>
      <c r="DU113" s="220">
        <f t="shared" ref="DU113" si="1024">IF(DP113=0,0,DS113/DP113)</f>
        <v>0</v>
      </c>
      <c r="DV113" s="10"/>
      <c r="DW113" s="44" t="s">
        <v>100</v>
      </c>
      <c r="DX113" s="11" t="s">
        <v>52</v>
      </c>
      <c r="DY113" s="17"/>
      <c r="DZ113" s="17"/>
      <c r="EA113" s="36">
        <f t="shared" ref="EA113" si="1025">DY5*DY6</f>
        <v>0</v>
      </c>
      <c r="EB113" s="65">
        <v>1</v>
      </c>
      <c r="EC113" s="65">
        <v>0</v>
      </c>
      <c r="ED113" s="63">
        <v>0</v>
      </c>
      <c r="EE113" s="13">
        <f t="shared" ref="EE113" si="1026">(EA113*EB113*EC113*ED113/60)+(EA114*EB114*EC114*ED114/60)+(EA115*EC115*ED115/60)</f>
        <v>0</v>
      </c>
      <c r="EF113" s="13">
        <f t="shared" ref="EF113" si="1027">IF(EA$113=0,0,EE113/EA$113)</f>
        <v>0</v>
      </c>
      <c r="EG113" s="13">
        <f t="shared" ref="EG113" si="1028">(EF113*EC$2)</f>
        <v>0</v>
      </c>
      <c r="EH113" s="151"/>
      <c r="EI113" s="220">
        <f t="shared" ref="EI113" si="1029">IF(ED113=0,0,EG113/ED113)</f>
        <v>0</v>
      </c>
      <c r="EJ113" s="10"/>
      <c r="EK113" s="44"/>
      <c r="EL113" s="61"/>
      <c r="EM113" s="87" t="s">
        <v>240</v>
      </c>
      <c r="EN113" s="95" t="s">
        <v>246</v>
      </c>
      <c r="EO113" s="14"/>
      <c r="EP113" s="72">
        <v>9.06</v>
      </c>
      <c r="EQ113" s="496">
        <f t="shared" si="988"/>
        <v>0</v>
      </c>
      <c r="ER113" s="61"/>
      <c r="ES113" s="61"/>
      <c r="ET113" s="61"/>
      <c r="EU113" s="61"/>
      <c r="EV113" s="87" t="s">
        <v>240</v>
      </c>
      <c r="EW113" s="95" t="s">
        <v>246</v>
      </c>
      <c r="EX113" s="14"/>
      <c r="EY113" s="72">
        <v>4.8099999999999996</v>
      </c>
      <c r="EZ113" s="496">
        <f t="shared" si="989"/>
        <v>0</v>
      </c>
      <c r="FA113" s="88"/>
      <c r="FC113" s="44"/>
      <c r="FD113" s="295" t="s">
        <v>333</v>
      </c>
      <c r="FE113" s="296">
        <v>0</v>
      </c>
      <c r="FF113" s="297">
        <v>1</v>
      </c>
      <c r="FG113" s="190">
        <f>SUM(FH114:FH124)</f>
        <v>19.54</v>
      </c>
      <c r="FH113" s="107"/>
      <c r="FI113" s="496">
        <f>SUM(FI114:FI124)</f>
        <v>0</v>
      </c>
      <c r="FJ113" s="10"/>
      <c r="FK113" s="307" t="s">
        <v>334</v>
      </c>
      <c r="FL113" s="309"/>
      <c r="FM113" s="308"/>
      <c r="FN113" s="296">
        <v>0</v>
      </c>
      <c r="FO113" s="300">
        <v>1</v>
      </c>
      <c r="FP113" s="190">
        <f>SUM(FQ114:FQ124)</f>
        <v>0</v>
      </c>
      <c r="FQ113" s="107"/>
      <c r="FR113" s="496">
        <f>SUM(FR114:FR124)</f>
        <v>0</v>
      </c>
      <c r="FS113" s="88"/>
    </row>
    <row r="114" spans="1:175" x14ac:dyDescent="0.25">
      <c r="A114" s="44" t="s">
        <v>100</v>
      </c>
      <c r="B114" s="11" t="s">
        <v>52</v>
      </c>
      <c r="C114" s="17"/>
      <c r="D114" s="17"/>
      <c r="E114" s="76">
        <v>0</v>
      </c>
      <c r="F114" s="65">
        <v>1</v>
      </c>
      <c r="G114" s="65">
        <v>0</v>
      </c>
      <c r="H114" s="59">
        <f>H113</f>
        <v>0</v>
      </c>
      <c r="I114" s="13"/>
      <c r="J114" s="13"/>
      <c r="K114" s="13"/>
      <c r="L114" s="151"/>
      <c r="M114" s="155"/>
      <c r="N114" s="10"/>
      <c r="O114" s="44" t="s">
        <v>100</v>
      </c>
      <c r="P114" s="11" t="s">
        <v>52</v>
      </c>
      <c r="Q114" s="17"/>
      <c r="R114" s="17"/>
      <c r="S114" s="76">
        <v>0</v>
      </c>
      <c r="T114" s="65">
        <v>1</v>
      </c>
      <c r="U114" s="65">
        <v>0</v>
      </c>
      <c r="V114" s="59">
        <f>V113</f>
        <v>0</v>
      </c>
      <c r="W114" s="13"/>
      <c r="X114" s="13"/>
      <c r="Y114" s="13"/>
      <c r="Z114" s="151"/>
      <c r="AA114" s="155"/>
      <c r="AB114" s="10"/>
      <c r="AC114" s="44" t="s">
        <v>100</v>
      </c>
      <c r="AD114" s="11" t="s">
        <v>52</v>
      </c>
      <c r="AE114" s="17"/>
      <c r="AF114" s="17"/>
      <c r="AG114" s="76">
        <v>0</v>
      </c>
      <c r="AH114" s="65">
        <v>1</v>
      </c>
      <c r="AI114" s="65">
        <v>0</v>
      </c>
      <c r="AJ114" s="59">
        <f t="shared" ref="AJ114" si="1030">AJ113</f>
        <v>0</v>
      </c>
      <c r="AK114" s="13"/>
      <c r="AL114" s="13"/>
      <c r="AM114" s="13"/>
      <c r="AN114" s="151"/>
      <c r="AO114" s="155"/>
      <c r="AP114" s="10"/>
      <c r="AQ114" s="44" t="s">
        <v>100</v>
      </c>
      <c r="AR114" s="11" t="s">
        <v>52</v>
      </c>
      <c r="AS114" s="17"/>
      <c r="AT114" s="17"/>
      <c r="AU114" s="76">
        <v>0</v>
      </c>
      <c r="AV114" s="65">
        <v>1</v>
      </c>
      <c r="AW114" s="65">
        <v>0</v>
      </c>
      <c r="AX114" s="59">
        <f t="shared" ref="AX114" si="1031">AX113</f>
        <v>0</v>
      </c>
      <c r="AY114" s="13"/>
      <c r="AZ114" s="13"/>
      <c r="BA114" s="13"/>
      <c r="BB114" s="151"/>
      <c r="BC114" s="155"/>
      <c r="BD114" s="10"/>
      <c r="BE114" s="44" t="s">
        <v>100</v>
      </c>
      <c r="BF114" s="11" t="s">
        <v>52</v>
      </c>
      <c r="BG114" s="17"/>
      <c r="BH114" s="17"/>
      <c r="BI114" s="76">
        <v>0</v>
      </c>
      <c r="BJ114" s="65">
        <v>1</v>
      </c>
      <c r="BK114" s="65">
        <v>0</v>
      </c>
      <c r="BL114" s="59">
        <f t="shared" ref="BL114" si="1032">BL113</f>
        <v>0</v>
      </c>
      <c r="BM114" s="13"/>
      <c r="BN114" s="13"/>
      <c r="BO114" s="13"/>
      <c r="BP114" s="151"/>
      <c r="BQ114" s="155"/>
      <c r="BR114" s="10"/>
      <c r="BS114" s="44" t="s">
        <v>100</v>
      </c>
      <c r="BT114" s="11" t="s">
        <v>52</v>
      </c>
      <c r="BU114" s="17"/>
      <c r="BV114" s="17"/>
      <c r="BW114" s="76">
        <v>0</v>
      </c>
      <c r="BX114" s="65">
        <v>1</v>
      </c>
      <c r="BY114" s="65">
        <v>0</v>
      </c>
      <c r="BZ114" s="59">
        <f t="shared" ref="BZ114" si="1033">BZ113</f>
        <v>0</v>
      </c>
      <c r="CA114" s="13"/>
      <c r="CB114" s="13"/>
      <c r="CC114" s="13"/>
      <c r="CD114" s="151"/>
      <c r="CE114" s="155"/>
      <c r="CF114" s="10"/>
      <c r="CG114" s="44" t="s">
        <v>100</v>
      </c>
      <c r="CH114" s="11" t="s">
        <v>52</v>
      </c>
      <c r="CI114" s="17"/>
      <c r="CJ114" s="17"/>
      <c r="CK114" s="76">
        <v>0</v>
      </c>
      <c r="CL114" s="65">
        <v>1</v>
      </c>
      <c r="CM114" s="65">
        <v>0</v>
      </c>
      <c r="CN114" s="59">
        <f t="shared" ref="CN114" si="1034">CN113</f>
        <v>0</v>
      </c>
      <c r="CO114" s="13"/>
      <c r="CP114" s="13"/>
      <c r="CQ114" s="13"/>
      <c r="CR114" s="151"/>
      <c r="CS114" s="155"/>
      <c r="CT114" s="10"/>
      <c r="CU114" s="44" t="s">
        <v>100</v>
      </c>
      <c r="CV114" s="11" t="s">
        <v>52</v>
      </c>
      <c r="CW114" s="17"/>
      <c r="CX114" s="17"/>
      <c r="CY114" s="76">
        <v>0</v>
      </c>
      <c r="CZ114" s="65">
        <v>1</v>
      </c>
      <c r="DA114" s="65">
        <v>0</v>
      </c>
      <c r="DB114" s="59">
        <f t="shared" ref="DB114" si="1035">DB113</f>
        <v>0</v>
      </c>
      <c r="DC114" s="13"/>
      <c r="DD114" s="13"/>
      <c r="DE114" s="13"/>
      <c r="DF114" s="151"/>
      <c r="DG114" s="155"/>
      <c r="DH114" s="10"/>
      <c r="DI114" s="44" t="s">
        <v>100</v>
      </c>
      <c r="DJ114" s="11" t="s">
        <v>52</v>
      </c>
      <c r="DK114" s="17"/>
      <c r="DL114" s="17"/>
      <c r="DM114" s="76">
        <v>0</v>
      </c>
      <c r="DN114" s="65">
        <v>1</v>
      </c>
      <c r="DO114" s="65">
        <v>0</v>
      </c>
      <c r="DP114" s="59">
        <f t="shared" ref="DP114" si="1036">DP113</f>
        <v>0</v>
      </c>
      <c r="DQ114" s="13"/>
      <c r="DR114" s="13"/>
      <c r="DS114" s="13"/>
      <c r="DT114" s="151"/>
      <c r="DU114" s="155"/>
      <c r="DV114" s="10"/>
      <c r="DW114" s="44" t="s">
        <v>100</v>
      </c>
      <c r="DX114" s="11" t="s">
        <v>52</v>
      </c>
      <c r="DY114" s="17"/>
      <c r="DZ114" s="17"/>
      <c r="EA114" s="76">
        <v>0</v>
      </c>
      <c r="EB114" s="65">
        <v>1</v>
      </c>
      <c r="EC114" s="65">
        <v>0</v>
      </c>
      <c r="ED114" s="59">
        <f t="shared" ref="ED114" si="1037">ED113</f>
        <v>0</v>
      </c>
      <c r="EE114" s="13"/>
      <c r="EF114" s="13"/>
      <c r="EG114" s="13"/>
      <c r="EH114" s="151"/>
      <c r="EI114" s="155"/>
      <c r="EJ114" s="10"/>
      <c r="EK114" s="44"/>
      <c r="EL114" s="302"/>
      <c r="EM114" s="87" t="s">
        <v>96</v>
      </c>
      <c r="EN114" s="8" t="s">
        <v>46</v>
      </c>
      <c r="EO114" s="61"/>
      <c r="EP114" s="72">
        <v>0.56999999999999995</v>
      </c>
      <c r="EQ114" s="496">
        <f t="shared" si="988"/>
        <v>0</v>
      </c>
      <c r="ER114" s="10"/>
      <c r="ES114" s="61"/>
      <c r="ET114" s="302"/>
      <c r="EU114" s="61"/>
      <c r="EV114" s="87" t="s">
        <v>96</v>
      </c>
      <c r="EW114" s="8" t="s">
        <v>46</v>
      </c>
      <c r="EX114" s="61"/>
      <c r="EY114" s="72">
        <v>0.93</v>
      </c>
      <c r="EZ114" s="496">
        <f t="shared" si="989"/>
        <v>0</v>
      </c>
      <c r="FA114" s="88"/>
      <c r="FC114" s="44"/>
      <c r="FD114" s="302"/>
      <c r="FE114" s="87" t="s">
        <v>90</v>
      </c>
      <c r="FF114" s="95" t="s">
        <v>111</v>
      </c>
      <c r="FG114" s="14"/>
      <c r="FH114" s="72">
        <v>0</v>
      </c>
      <c r="FI114" s="496">
        <f t="shared" ref="FI114:FI124" si="1038">FE$113*FF$113*FH114</f>
        <v>0</v>
      </c>
      <c r="FJ114" s="10"/>
      <c r="FK114" s="8"/>
      <c r="FL114" s="61"/>
      <c r="FM114" s="61"/>
      <c r="FN114" s="87" t="s">
        <v>90</v>
      </c>
      <c r="FO114" s="95" t="s">
        <v>111</v>
      </c>
      <c r="FP114" s="14"/>
      <c r="FQ114" s="72">
        <v>0</v>
      </c>
      <c r="FR114" s="496">
        <f t="shared" ref="FR114:FR124" si="1039">FN$113*FO$113*FQ114</f>
        <v>0</v>
      </c>
      <c r="FS114" s="88"/>
    </row>
    <row r="115" spans="1:175" x14ac:dyDescent="0.25">
      <c r="A115" s="44" t="s">
        <v>100</v>
      </c>
      <c r="B115" s="11" t="s">
        <v>103</v>
      </c>
      <c r="C115" s="17"/>
      <c r="D115" s="17"/>
      <c r="E115" s="18">
        <f>E113</f>
        <v>0</v>
      </c>
      <c r="F115" s="17"/>
      <c r="G115" s="65">
        <v>0</v>
      </c>
      <c r="H115" s="59">
        <f>H113</f>
        <v>0</v>
      </c>
      <c r="I115" s="13"/>
      <c r="J115" s="13"/>
      <c r="K115" s="13"/>
      <c r="L115" s="151"/>
      <c r="M115" s="305" t="s">
        <v>286</v>
      </c>
      <c r="N115" s="15"/>
      <c r="O115" s="44" t="s">
        <v>100</v>
      </c>
      <c r="P115" s="11" t="s">
        <v>103</v>
      </c>
      <c r="Q115" s="17"/>
      <c r="R115" s="17"/>
      <c r="S115" s="18">
        <f>S113</f>
        <v>0</v>
      </c>
      <c r="T115" s="17"/>
      <c r="U115" s="65">
        <v>0</v>
      </c>
      <c r="V115" s="59">
        <f>V113</f>
        <v>0</v>
      </c>
      <c r="W115" s="13"/>
      <c r="X115" s="13"/>
      <c r="Y115" s="13"/>
      <c r="Z115" s="151"/>
      <c r="AA115" s="305" t="s">
        <v>286</v>
      </c>
      <c r="AB115" s="15"/>
      <c r="AC115" s="44" t="s">
        <v>100</v>
      </c>
      <c r="AD115" s="11" t="s">
        <v>103</v>
      </c>
      <c r="AE115" s="17"/>
      <c r="AF115" s="17"/>
      <c r="AG115" s="18">
        <f t="shared" ref="AG115" si="1040">AG113</f>
        <v>0</v>
      </c>
      <c r="AH115" s="17"/>
      <c r="AI115" s="65">
        <v>0</v>
      </c>
      <c r="AJ115" s="59">
        <f t="shared" ref="AJ115" si="1041">AJ113</f>
        <v>0</v>
      </c>
      <c r="AK115" s="13"/>
      <c r="AL115" s="13"/>
      <c r="AM115" s="13"/>
      <c r="AN115" s="151"/>
      <c r="AO115" s="305" t="s">
        <v>286</v>
      </c>
      <c r="AP115" s="15"/>
      <c r="AQ115" s="44" t="s">
        <v>100</v>
      </c>
      <c r="AR115" s="11" t="s">
        <v>103</v>
      </c>
      <c r="AS115" s="17"/>
      <c r="AT115" s="17"/>
      <c r="AU115" s="18">
        <f t="shared" ref="AU115" si="1042">AU113</f>
        <v>0</v>
      </c>
      <c r="AV115" s="17"/>
      <c r="AW115" s="65">
        <v>0</v>
      </c>
      <c r="AX115" s="59">
        <f t="shared" ref="AX115" si="1043">AX113</f>
        <v>0</v>
      </c>
      <c r="AY115" s="13"/>
      <c r="AZ115" s="13"/>
      <c r="BA115" s="13"/>
      <c r="BB115" s="151"/>
      <c r="BC115" s="305" t="s">
        <v>286</v>
      </c>
      <c r="BD115" s="15"/>
      <c r="BE115" s="44" t="s">
        <v>100</v>
      </c>
      <c r="BF115" s="11" t="s">
        <v>103</v>
      </c>
      <c r="BG115" s="17"/>
      <c r="BH115" s="17"/>
      <c r="BI115" s="18">
        <f t="shared" ref="BI115" si="1044">BI113</f>
        <v>0</v>
      </c>
      <c r="BJ115" s="17"/>
      <c r="BK115" s="65">
        <v>0</v>
      </c>
      <c r="BL115" s="59">
        <f t="shared" ref="BL115" si="1045">BL113</f>
        <v>0</v>
      </c>
      <c r="BM115" s="13"/>
      <c r="BN115" s="13"/>
      <c r="BO115" s="13"/>
      <c r="BP115" s="151"/>
      <c r="BQ115" s="305" t="s">
        <v>286</v>
      </c>
      <c r="BR115" s="15"/>
      <c r="BS115" s="44" t="s">
        <v>100</v>
      </c>
      <c r="BT115" s="11" t="s">
        <v>103</v>
      </c>
      <c r="BU115" s="17"/>
      <c r="BV115" s="17"/>
      <c r="BW115" s="18">
        <f t="shared" ref="BW115" si="1046">BW113</f>
        <v>0</v>
      </c>
      <c r="BX115" s="17"/>
      <c r="BY115" s="65">
        <v>0</v>
      </c>
      <c r="BZ115" s="59">
        <f t="shared" ref="BZ115" si="1047">BZ113</f>
        <v>0</v>
      </c>
      <c r="CA115" s="13"/>
      <c r="CB115" s="13"/>
      <c r="CC115" s="13"/>
      <c r="CD115" s="151"/>
      <c r="CE115" s="305" t="s">
        <v>286</v>
      </c>
      <c r="CF115" s="15"/>
      <c r="CG115" s="44" t="s">
        <v>100</v>
      </c>
      <c r="CH115" s="11" t="s">
        <v>103</v>
      </c>
      <c r="CI115" s="17"/>
      <c r="CJ115" s="17"/>
      <c r="CK115" s="18">
        <f t="shared" ref="CK115" si="1048">CK113</f>
        <v>0</v>
      </c>
      <c r="CL115" s="17"/>
      <c r="CM115" s="65">
        <v>0</v>
      </c>
      <c r="CN115" s="59">
        <f t="shared" ref="CN115" si="1049">CN113</f>
        <v>0</v>
      </c>
      <c r="CO115" s="13"/>
      <c r="CP115" s="13"/>
      <c r="CQ115" s="13"/>
      <c r="CR115" s="151"/>
      <c r="CS115" s="305" t="s">
        <v>286</v>
      </c>
      <c r="CT115" s="15"/>
      <c r="CU115" s="44" t="s">
        <v>100</v>
      </c>
      <c r="CV115" s="11" t="s">
        <v>103</v>
      </c>
      <c r="CW115" s="17"/>
      <c r="CX115" s="17"/>
      <c r="CY115" s="18">
        <f t="shared" ref="CY115" si="1050">CY113</f>
        <v>0</v>
      </c>
      <c r="CZ115" s="17"/>
      <c r="DA115" s="65">
        <v>0</v>
      </c>
      <c r="DB115" s="59">
        <f t="shared" ref="DB115" si="1051">DB113</f>
        <v>0</v>
      </c>
      <c r="DC115" s="13"/>
      <c r="DD115" s="13"/>
      <c r="DE115" s="13"/>
      <c r="DF115" s="151"/>
      <c r="DG115" s="305" t="s">
        <v>286</v>
      </c>
      <c r="DH115" s="15"/>
      <c r="DI115" s="44" t="s">
        <v>100</v>
      </c>
      <c r="DJ115" s="11" t="s">
        <v>103</v>
      </c>
      <c r="DK115" s="17"/>
      <c r="DL115" s="17"/>
      <c r="DM115" s="18">
        <f t="shared" ref="DM115" si="1052">DM113</f>
        <v>0</v>
      </c>
      <c r="DN115" s="17"/>
      <c r="DO115" s="65">
        <v>0</v>
      </c>
      <c r="DP115" s="59">
        <f t="shared" ref="DP115" si="1053">DP113</f>
        <v>0</v>
      </c>
      <c r="DQ115" s="13"/>
      <c r="DR115" s="13"/>
      <c r="DS115" s="13"/>
      <c r="DT115" s="151"/>
      <c r="DU115" s="305" t="s">
        <v>286</v>
      </c>
      <c r="DV115" s="15"/>
      <c r="DW115" s="44" t="s">
        <v>100</v>
      </c>
      <c r="DX115" s="11" t="s">
        <v>103</v>
      </c>
      <c r="DY115" s="17"/>
      <c r="DZ115" s="17"/>
      <c r="EA115" s="18">
        <f t="shared" ref="EA115" si="1054">EA113</f>
        <v>0</v>
      </c>
      <c r="EB115" s="17"/>
      <c r="EC115" s="65">
        <v>0</v>
      </c>
      <c r="ED115" s="59">
        <f t="shared" ref="ED115" si="1055">ED113</f>
        <v>0</v>
      </c>
      <c r="EE115" s="13"/>
      <c r="EF115" s="13"/>
      <c r="EG115" s="13"/>
      <c r="EH115" s="151"/>
      <c r="EI115" s="305" t="s">
        <v>286</v>
      </c>
      <c r="EJ115" s="15"/>
      <c r="EK115" s="44"/>
      <c r="EL115" s="302"/>
      <c r="EM115" s="87" t="s">
        <v>73</v>
      </c>
      <c r="EN115" s="8" t="s">
        <v>129</v>
      </c>
      <c r="EO115" s="61"/>
      <c r="EP115" s="72">
        <v>1.37</v>
      </c>
      <c r="EQ115" s="496">
        <f t="shared" si="988"/>
        <v>0</v>
      </c>
      <c r="ER115" s="10"/>
      <c r="ES115" s="61"/>
      <c r="ET115" s="302"/>
      <c r="EU115" s="61"/>
      <c r="EV115" s="87" t="s">
        <v>73</v>
      </c>
      <c r="EW115" s="8" t="s">
        <v>129</v>
      </c>
      <c r="EX115" s="61"/>
      <c r="EY115" s="72">
        <v>2.06</v>
      </c>
      <c r="EZ115" s="496">
        <f t="shared" si="989"/>
        <v>0</v>
      </c>
      <c r="FA115" s="88"/>
      <c r="FC115" s="44"/>
      <c r="FD115" s="302"/>
      <c r="FE115" s="87" t="s">
        <v>99</v>
      </c>
      <c r="FF115" s="95" t="s">
        <v>112</v>
      </c>
      <c r="FG115" s="14"/>
      <c r="FH115" s="72">
        <v>2.48</v>
      </c>
      <c r="FI115" s="496">
        <f t="shared" si="1038"/>
        <v>0</v>
      </c>
      <c r="FJ115" s="10"/>
      <c r="FK115" s="8"/>
      <c r="FL115" s="61"/>
      <c r="FM115" s="61"/>
      <c r="FN115" s="87" t="s">
        <v>99</v>
      </c>
      <c r="FO115" s="95" t="s">
        <v>112</v>
      </c>
      <c r="FP115" s="14"/>
      <c r="FQ115" s="72">
        <v>0</v>
      </c>
      <c r="FR115" s="496">
        <f t="shared" si="1039"/>
        <v>0</v>
      </c>
      <c r="FS115" s="88"/>
    </row>
    <row r="116" spans="1:175" x14ac:dyDescent="0.25">
      <c r="A116" s="44" t="s">
        <v>97</v>
      </c>
      <c r="B116" s="11" t="s">
        <v>53</v>
      </c>
      <c r="C116" s="17"/>
      <c r="D116" s="68">
        <v>0</v>
      </c>
      <c r="E116" s="8"/>
      <c r="F116" s="65">
        <v>1</v>
      </c>
      <c r="G116" s="65">
        <v>0</v>
      </c>
      <c r="H116" s="63">
        <v>0</v>
      </c>
      <c r="I116" s="13">
        <f>+(D116*F116*G116*H116/60)</f>
        <v>0</v>
      </c>
      <c r="J116" s="13">
        <f>IF(E$113=0,0,I116/E$113)</f>
        <v>0</v>
      </c>
      <c r="K116" s="13">
        <f>(J116*G$2)</f>
        <v>0</v>
      </c>
      <c r="L116" s="151"/>
      <c r="M116" s="220">
        <f>IF(H116=0,0,K116/H116)</f>
        <v>0</v>
      </c>
      <c r="N116" s="10"/>
      <c r="O116" s="44" t="s">
        <v>97</v>
      </c>
      <c r="P116" s="11" t="s">
        <v>53</v>
      </c>
      <c r="Q116" s="17"/>
      <c r="R116" s="68">
        <v>0</v>
      </c>
      <c r="S116" s="8"/>
      <c r="T116" s="65">
        <v>1</v>
      </c>
      <c r="U116" s="65">
        <v>0</v>
      </c>
      <c r="V116" s="63">
        <v>0</v>
      </c>
      <c r="W116" s="13">
        <f>+(R116*T116*U116*V116/60)</f>
        <v>0</v>
      </c>
      <c r="X116" s="13">
        <f>IF(S$113=0,0,W116/S$113)</f>
        <v>0</v>
      </c>
      <c r="Y116" s="13">
        <f>(X116*U$2)</f>
        <v>0</v>
      </c>
      <c r="Z116" s="151"/>
      <c r="AA116" s="220">
        <f>IF(V116=0,0,Y116/V116)</f>
        <v>0</v>
      </c>
      <c r="AB116" s="10"/>
      <c r="AC116" s="44" t="s">
        <v>97</v>
      </c>
      <c r="AD116" s="11" t="s">
        <v>53</v>
      </c>
      <c r="AE116" s="17"/>
      <c r="AF116" s="68">
        <v>0</v>
      </c>
      <c r="AG116" s="8"/>
      <c r="AH116" s="65">
        <v>1</v>
      </c>
      <c r="AI116" s="65">
        <v>0</v>
      </c>
      <c r="AJ116" s="63">
        <v>0</v>
      </c>
      <c r="AK116" s="13">
        <f t="shared" ref="AK116" si="1056">+(AF116*AH116*AI116*AJ116/60)</f>
        <v>0</v>
      </c>
      <c r="AL116" s="13">
        <f t="shared" ref="AL116" si="1057">IF(AG$113=0,0,AK116/AG$113)</f>
        <v>0</v>
      </c>
      <c r="AM116" s="13">
        <f t="shared" ref="AM116" si="1058">(AL116*AI$2)</f>
        <v>0</v>
      </c>
      <c r="AN116" s="151"/>
      <c r="AO116" s="220">
        <f t="shared" ref="AO116" si="1059">IF(AJ116=0,0,AM116/AJ116)</f>
        <v>0</v>
      </c>
      <c r="AP116" s="10"/>
      <c r="AQ116" s="44" t="s">
        <v>97</v>
      </c>
      <c r="AR116" s="11" t="s">
        <v>53</v>
      </c>
      <c r="AS116" s="17"/>
      <c r="AT116" s="68">
        <v>0</v>
      </c>
      <c r="AU116" s="8"/>
      <c r="AV116" s="65">
        <v>1</v>
      </c>
      <c r="AW116" s="65">
        <v>0</v>
      </c>
      <c r="AX116" s="63">
        <v>0</v>
      </c>
      <c r="AY116" s="13">
        <f t="shared" ref="AY116" si="1060">+(AT116*AV116*AW116*AX116/60)</f>
        <v>0</v>
      </c>
      <c r="AZ116" s="13">
        <f t="shared" ref="AZ116" si="1061">IF(AU$113=0,0,AY116/AU$113)</f>
        <v>0</v>
      </c>
      <c r="BA116" s="13">
        <f t="shared" ref="BA116" si="1062">(AZ116*AW$2)</f>
        <v>0</v>
      </c>
      <c r="BB116" s="151"/>
      <c r="BC116" s="220">
        <f t="shared" ref="BC116" si="1063">IF(AX116=0,0,BA116/AX116)</f>
        <v>0</v>
      </c>
      <c r="BD116" s="10"/>
      <c r="BE116" s="44" t="s">
        <v>97</v>
      </c>
      <c r="BF116" s="11" t="s">
        <v>53</v>
      </c>
      <c r="BG116" s="17"/>
      <c r="BH116" s="68">
        <v>0</v>
      </c>
      <c r="BI116" s="8"/>
      <c r="BJ116" s="65">
        <v>1</v>
      </c>
      <c r="BK116" s="65">
        <v>0</v>
      </c>
      <c r="BL116" s="63">
        <v>0</v>
      </c>
      <c r="BM116" s="13">
        <f t="shared" ref="BM116" si="1064">+(BH116*BJ116*BK116*BL116/60)</f>
        <v>0</v>
      </c>
      <c r="BN116" s="13">
        <f t="shared" ref="BN116" si="1065">IF(BI$113=0,0,BM116/BI$113)</f>
        <v>0</v>
      </c>
      <c r="BO116" s="13">
        <f t="shared" ref="BO116" si="1066">(BN116*BK$2)</f>
        <v>0</v>
      </c>
      <c r="BP116" s="151"/>
      <c r="BQ116" s="220">
        <f t="shared" ref="BQ116" si="1067">IF(BL116=0,0,BO116/BL116)</f>
        <v>0</v>
      </c>
      <c r="BR116" s="10"/>
      <c r="BS116" s="44" t="s">
        <v>97</v>
      </c>
      <c r="BT116" s="11" t="s">
        <v>53</v>
      </c>
      <c r="BU116" s="17"/>
      <c r="BV116" s="68">
        <v>0</v>
      </c>
      <c r="BW116" s="8"/>
      <c r="BX116" s="65">
        <v>1</v>
      </c>
      <c r="BY116" s="65">
        <v>0</v>
      </c>
      <c r="BZ116" s="63">
        <v>0</v>
      </c>
      <c r="CA116" s="13">
        <f t="shared" ref="CA116" si="1068">+(BV116*BX116*BY116*BZ116/60)</f>
        <v>0</v>
      </c>
      <c r="CB116" s="13">
        <f t="shared" ref="CB116" si="1069">IF(BW$113=0,0,CA116/BW$113)</f>
        <v>0</v>
      </c>
      <c r="CC116" s="13">
        <f t="shared" ref="CC116" si="1070">(CB116*BY$2)</f>
        <v>0</v>
      </c>
      <c r="CD116" s="151"/>
      <c r="CE116" s="220">
        <f t="shared" ref="CE116" si="1071">IF(BZ116=0,0,CC116/BZ116)</f>
        <v>0</v>
      </c>
      <c r="CF116" s="10"/>
      <c r="CG116" s="44" t="s">
        <v>97</v>
      </c>
      <c r="CH116" s="11" t="s">
        <v>53</v>
      </c>
      <c r="CI116" s="17"/>
      <c r="CJ116" s="68">
        <v>0</v>
      </c>
      <c r="CK116" s="8"/>
      <c r="CL116" s="65">
        <v>1</v>
      </c>
      <c r="CM116" s="65">
        <v>0</v>
      </c>
      <c r="CN116" s="63">
        <v>0</v>
      </c>
      <c r="CO116" s="13">
        <f t="shared" ref="CO116" si="1072">+(CJ116*CL116*CM116*CN116/60)</f>
        <v>0</v>
      </c>
      <c r="CP116" s="13">
        <f t="shared" ref="CP116" si="1073">IF(CK$113=0,0,CO116/CK$113)</f>
        <v>0</v>
      </c>
      <c r="CQ116" s="13">
        <f t="shared" ref="CQ116" si="1074">(CP116*CM$2)</f>
        <v>0</v>
      </c>
      <c r="CR116" s="151"/>
      <c r="CS116" s="220">
        <f t="shared" ref="CS116" si="1075">IF(CN116=0,0,CQ116/CN116)</f>
        <v>0</v>
      </c>
      <c r="CT116" s="10"/>
      <c r="CU116" s="44" t="s">
        <v>97</v>
      </c>
      <c r="CV116" s="11" t="s">
        <v>53</v>
      </c>
      <c r="CW116" s="17"/>
      <c r="CX116" s="68">
        <v>0</v>
      </c>
      <c r="CY116" s="8"/>
      <c r="CZ116" s="65">
        <v>1</v>
      </c>
      <c r="DA116" s="65">
        <v>0</v>
      </c>
      <c r="DB116" s="63">
        <v>0</v>
      </c>
      <c r="DC116" s="13">
        <f t="shared" ref="DC116" si="1076">+(CX116*CZ116*DA116*DB116/60)</f>
        <v>0</v>
      </c>
      <c r="DD116" s="13">
        <f t="shared" ref="DD116" si="1077">IF(CY$113=0,0,DC116/CY$113)</f>
        <v>0</v>
      </c>
      <c r="DE116" s="13">
        <f t="shared" ref="DE116" si="1078">(DD116*DA$2)</f>
        <v>0</v>
      </c>
      <c r="DF116" s="151"/>
      <c r="DG116" s="220">
        <f t="shared" ref="DG116" si="1079">IF(DB116=0,0,DE116/DB116)</f>
        <v>0</v>
      </c>
      <c r="DH116" s="10"/>
      <c r="DI116" s="44" t="s">
        <v>97</v>
      </c>
      <c r="DJ116" s="11" t="s">
        <v>53</v>
      </c>
      <c r="DK116" s="17"/>
      <c r="DL116" s="68">
        <v>0</v>
      </c>
      <c r="DM116" s="8"/>
      <c r="DN116" s="65">
        <v>1</v>
      </c>
      <c r="DO116" s="65">
        <v>0</v>
      </c>
      <c r="DP116" s="63">
        <v>0</v>
      </c>
      <c r="DQ116" s="13">
        <f t="shared" ref="DQ116" si="1080">+(DL116*DN116*DO116*DP116/60)</f>
        <v>0</v>
      </c>
      <c r="DR116" s="13">
        <f t="shared" ref="DR116" si="1081">IF(DM$113=0,0,DQ116/DM$113)</f>
        <v>0</v>
      </c>
      <c r="DS116" s="13">
        <f t="shared" ref="DS116" si="1082">(DR116*DO$2)</f>
        <v>0</v>
      </c>
      <c r="DT116" s="151"/>
      <c r="DU116" s="220">
        <f t="shared" ref="DU116" si="1083">IF(DP116=0,0,DS116/DP116)</f>
        <v>0</v>
      </c>
      <c r="DV116" s="10"/>
      <c r="DW116" s="44" t="s">
        <v>97</v>
      </c>
      <c r="DX116" s="11" t="s">
        <v>53</v>
      </c>
      <c r="DY116" s="17"/>
      <c r="DZ116" s="68">
        <v>0</v>
      </c>
      <c r="EA116" s="8"/>
      <c r="EB116" s="65">
        <v>1</v>
      </c>
      <c r="EC116" s="65">
        <v>0</v>
      </c>
      <c r="ED116" s="63">
        <v>0</v>
      </c>
      <c r="EE116" s="13">
        <f t="shared" ref="EE116" si="1084">+(DZ116*EB116*EC116*ED116/60)</f>
        <v>0</v>
      </c>
      <c r="EF116" s="13">
        <f t="shared" ref="EF116" si="1085">IF(EA$113=0,0,EE116/EA$113)</f>
        <v>0</v>
      </c>
      <c r="EG116" s="13">
        <f t="shared" ref="EG116" si="1086">(EF116*EC$2)</f>
        <v>0</v>
      </c>
      <c r="EH116" s="151"/>
      <c r="EI116" s="220">
        <f t="shared" ref="EI116" si="1087">IF(ED116=0,0,EG116/ED116)</f>
        <v>0</v>
      </c>
      <c r="EJ116" s="10"/>
      <c r="EK116" s="44"/>
      <c r="EL116" s="302"/>
      <c r="EM116" s="87" t="s">
        <v>133</v>
      </c>
      <c r="EN116" s="8" t="s">
        <v>132</v>
      </c>
      <c r="EO116" s="61"/>
      <c r="EP116" s="72">
        <v>1.98</v>
      </c>
      <c r="EQ116" s="496">
        <f t="shared" si="988"/>
        <v>0</v>
      </c>
      <c r="ER116" s="10"/>
      <c r="ES116" s="61"/>
      <c r="ET116" s="302"/>
      <c r="EU116" s="61"/>
      <c r="EV116" s="87" t="s">
        <v>133</v>
      </c>
      <c r="EW116" s="8" t="s">
        <v>132</v>
      </c>
      <c r="EX116" s="61"/>
      <c r="EY116" s="72">
        <v>1.3</v>
      </c>
      <c r="EZ116" s="496">
        <f t="shared" si="989"/>
        <v>0</v>
      </c>
      <c r="FA116" s="88"/>
      <c r="FC116" s="44"/>
      <c r="FD116" s="302"/>
      <c r="FE116" s="87" t="s">
        <v>91</v>
      </c>
      <c r="FF116" s="95" t="s">
        <v>321</v>
      </c>
      <c r="FG116" s="14"/>
      <c r="FH116" s="72">
        <v>0</v>
      </c>
      <c r="FI116" s="496">
        <f t="shared" si="1038"/>
        <v>0</v>
      </c>
      <c r="FJ116" s="10"/>
      <c r="FK116" s="8"/>
      <c r="FL116" s="61"/>
      <c r="FM116" s="61"/>
      <c r="FN116" s="87" t="s">
        <v>91</v>
      </c>
      <c r="FO116" s="95" t="s">
        <v>321</v>
      </c>
      <c r="FP116" s="14"/>
      <c r="FQ116" s="72">
        <v>0</v>
      </c>
      <c r="FR116" s="496">
        <f t="shared" si="1039"/>
        <v>0</v>
      </c>
      <c r="FS116" s="88"/>
    </row>
    <row r="117" spans="1:175" x14ac:dyDescent="0.25">
      <c r="A117" s="44"/>
      <c r="B117" s="61"/>
      <c r="C117" s="61"/>
      <c r="D117" s="61"/>
      <c r="E117" s="61"/>
      <c r="F117" s="61"/>
      <c r="G117" s="61"/>
      <c r="H117" s="286" t="s">
        <v>36</v>
      </c>
      <c r="I117" s="13"/>
      <c r="J117" s="13"/>
      <c r="K117" s="13"/>
      <c r="L117" s="151"/>
      <c r="M117" s="155"/>
      <c r="N117" s="10"/>
      <c r="O117" s="44"/>
      <c r="P117" s="61"/>
      <c r="Q117" s="61"/>
      <c r="R117" s="61"/>
      <c r="S117" s="61"/>
      <c r="T117" s="61"/>
      <c r="U117" s="61"/>
      <c r="V117" s="286" t="s">
        <v>36</v>
      </c>
      <c r="W117" s="13"/>
      <c r="X117" s="13"/>
      <c r="Y117" s="13"/>
      <c r="Z117" s="151"/>
      <c r="AA117" s="155"/>
      <c r="AB117" s="10"/>
      <c r="AC117" s="44"/>
      <c r="AD117" s="61"/>
      <c r="AE117" s="61"/>
      <c r="AF117" s="61"/>
      <c r="AG117" s="61"/>
      <c r="AH117" s="61"/>
      <c r="AI117" s="61"/>
      <c r="AJ117" s="286" t="s">
        <v>36</v>
      </c>
      <c r="AK117" s="13"/>
      <c r="AL117" s="13"/>
      <c r="AM117" s="13"/>
      <c r="AN117" s="151"/>
      <c r="AO117" s="155"/>
      <c r="AP117" s="10"/>
      <c r="AQ117" s="44"/>
      <c r="AR117" s="61"/>
      <c r="AS117" s="61"/>
      <c r="AT117" s="61"/>
      <c r="AU117" s="61"/>
      <c r="AV117" s="61"/>
      <c r="AW117" s="61"/>
      <c r="AX117" s="286" t="s">
        <v>36</v>
      </c>
      <c r="AY117" s="13"/>
      <c r="AZ117" s="13"/>
      <c r="BA117" s="13"/>
      <c r="BB117" s="151"/>
      <c r="BC117" s="155"/>
      <c r="BD117" s="10"/>
      <c r="BE117" s="44"/>
      <c r="BF117" s="61"/>
      <c r="BG117" s="61"/>
      <c r="BH117" s="61"/>
      <c r="BI117" s="61"/>
      <c r="BJ117" s="61"/>
      <c r="BK117" s="61"/>
      <c r="BL117" s="286" t="s">
        <v>36</v>
      </c>
      <c r="BM117" s="13"/>
      <c r="BN117" s="13"/>
      <c r="BO117" s="13"/>
      <c r="BP117" s="151"/>
      <c r="BQ117" s="155"/>
      <c r="BR117" s="10"/>
      <c r="BS117" s="44"/>
      <c r="BT117" s="61"/>
      <c r="BU117" s="61"/>
      <c r="BV117" s="61"/>
      <c r="BW117" s="61"/>
      <c r="BX117" s="61"/>
      <c r="BY117" s="61"/>
      <c r="BZ117" s="286" t="s">
        <v>36</v>
      </c>
      <c r="CA117" s="13"/>
      <c r="CB117" s="13"/>
      <c r="CC117" s="13"/>
      <c r="CD117" s="151"/>
      <c r="CE117" s="155"/>
      <c r="CF117" s="10"/>
      <c r="CG117" s="44"/>
      <c r="CH117" s="61"/>
      <c r="CI117" s="61"/>
      <c r="CJ117" s="61"/>
      <c r="CK117" s="61"/>
      <c r="CL117" s="61"/>
      <c r="CM117" s="61"/>
      <c r="CN117" s="286" t="s">
        <v>36</v>
      </c>
      <c r="CO117" s="13"/>
      <c r="CP117" s="13"/>
      <c r="CQ117" s="13"/>
      <c r="CR117" s="151"/>
      <c r="CS117" s="155"/>
      <c r="CT117" s="10"/>
      <c r="CU117" s="44"/>
      <c r="CV117" s="61"/>
      <c r="CW117" s="61"/>
      <c r="CX117" s="61"/>
      <c r="CY117" s="61"/>
      <c r="CZ117" s="61"/>
      <c r="DA117" s="61"/>
      <c r="DB117" s="286" t="s">
        <v>36</v>
      </c>
      <c r="DC117" s="13"/>
      <c r="DD117" s="13"/>
      <c r="DE117" s="13"/>
      <c r="DF117" s="151"/>
      <c r="DG117" s="155"/>
      <c r="DH117" s="10"/>
      <c r="DI117" s="44"/>
      <c r="DJ117" s="61"/>
      <c r="DK117" s="61"/>
      <c r="DL117" s="61"/>
      <c r="DM117" s="61"/>
      <c r="DN117" s="61"/>
      <c r="DO117" s="61"/>
      <c r="DP117" s="286" t="s">
        <v>36</v>
      </c>
      <c r="DQ117" s="13"/>
      <c r="DR117" s="13"/>
      <c r="DS117" s="13"/>
      <c r="DT117" s="151"/>
      <c r="DU117" s="155"/>
      <c r="DV117" s="10"/>
      <c r="DW117" s="44"/>
      <c r="DX117" s="61"/>
      <c r="DY117" s="61"/>
      <c r="DZ117" s="61"/>
      <c r="EA117" s="61"/>
      <c r="EB117" s="61"/>
      <c r="EC117" s="61"/>
      <c r="ED117" s="286" t="s">
        <v>36</v>
      </c>
      <c r="EE117" s="13"/>
      <c r="EF117" s="13"/>
      <c r="EG117" s="13"/>
      <c r="EH117" s="151"/>
      <c r="EI117" s="155"/>
      <c r="EJ117" s="10"/>
      <c r="EK117" s="44"/>
      <c r="EL117" s="302"/>
      <c r="EM117" s="87" t="s">
        <v>65</v>
      </c>
      <c r="EN117" s="95" t="s">
        <v>60</v>
      </c>
      <c r="EO117" s="14"/>
      <c r="EP117" s="72">
        <v>8.85</v>
      </c>
      <c r="EQ117" s="496">
        <f t="shared" si="988"/>
        <v>0</v>
      </c>
      <c r="ER117" s="10"/>
      <c r="ES117" s="61"/>
      <c r="ET117" s="302"/>
      <c r="EU117" s="61"/>
      <c r="EV117" s="87" t="s">
        <v>65</v>
      </c>
      <c r="EW117" s="95" t="s">
        <v>60</v>
      </c>
      <c r="EX117" s="14"/>
      <c r="EY117" s="72">
        <v>2.69</v>
      </c>
      <c r="EZ117" s="496">
        <f t="shared" si="989"/>
        <v>0</v>
      </c>
      <c r="FA117" s="88"/>
      <c r="FC117" s="137"/>
      <c r="FD117" s="61"/>
      <c r="FE117" s="87" t="s">
        <v>240</v>
      </c>
      <c r="FF117" s="95" t="s">
        <v>246</v>
      </c>
      <c r="FG117" s="14"/>
      <c r="FH117" s="72">
        <v>6.02</v>
      </c>
      <c r="FI117" s="496">
        <f t="shared" si="1038"/>
        <v>0</v>
      </c>
      <c r="FJ117" s="61"/>
      <c r="FK117" s="61"/>
      <c r="FL117" s="61"/>
      <c r="FM117" s="61"/>
      <c r="FN117" s="87" t="s">
        <v>240</v>
      </c>
      <c r="FO117" s="95" t="s">
        <v>246</v>
      </c>
      <c r="FP117" s="14"/>
      <c r="FQ117" s="72">
        <v>0</v>
      </c>
      <c r="FR117" s="496">
        <f t="shared" si="1039"/>
        <v>0</v>
      </c>
      <c r="FS117" s="88"/>
    </row>
    <row r="118" spans="1:175" x14ac:dyDescent="0.25">
      <c r="A118" s="44" t="s">
        <v>101</v>
      </c>
      <c r="B118" s="11" t="s">
        <v>102</v>
      </c>
      <c r="C118" s="8"/>
      <c r="D118" s="17"/>
      <c r="E118" s="18">
        <f>E113</f>
        <v>0</v>
      </c>
      <c r="F118" s="17"/>
      <c r="G118" s="17"/>
      <c r="H118" s="78">
        <v>0</v>
      </c>
      <c r="I118" s="13">
        <f>(E118*H118)</f>
        <v>0</v>
      </c>
      <c r="J118" s="13">
        <f>IF(E$113=0,0,I118/E$113)</f>
        <v>0</v>
      </c>
      <c r="K118" s="13">
        <f>(J118*G$2)</f>
        <v>0</v>
      </c>
      <c r="L118" s="151"/>
      <c r="M118" s="155"/>
      <c r="N118" s="10"/>
      <c r="O118" s="44" t="s">
        <v>101</v>
      </c>
      <c r="P118" s="11" t="s">
        <v>102</v>
      </c>
      <c r="Q118" s="8"/>
      <c r="R118" s="17"/>
      <c r="S118" s="18">
        <f>S113</f>
        <v>0</v>
      </c>
      <c r="T118" s="17"/>
      <c r="U118" s="17"/>
      <c r="V118" s="78">
        <v>0</v>
      </c>
      <c r="W118" s="13">
        <f>(S118*V118)</f>
        <v>0</v>
      </c>
      <c r="X118" s="13">
        <f>IF(S$113=0,0,W118/S$113)</f>
        <v>0</v>
      </c>
      <c r="Y118" s="13">
        <f>(X118*U$2)</f>
        <v>0</v>
      </c>
      <c r="Z118" s="151"/>
      <c r="AA118" s="155"/>
      <c r="AB118" s="10"/>
      <c r="AC118" s="44" t="s">
        <v>101</v>
      </c>
      <c r="AD118" s="11" t="s">
        <v>102</v>
      </c>
      <c r="AE118" s="8"/>
      <c r="AF118" s="17"/>
      <c r="AG118" s="18">
        <f t="shared" ref="AG118" si="1088">AG113</f>
        <v>0</v>
      </c>
      <c r="AH118" s="17"/>
      <c r="AI118" s="17"/>
      <c r="AJ118" s="78">
        <v>0</v>
      </c>
      <c r="AK118" s="13">
        <f t="shared" ref="AK118" si="1089">(AG118*AJ118)</f>
        <v>0</v>
      </c>
      <c r="AL118" s="13">
        <f t="shared" ref="AL118" si="1090">IF(AG$113=0,0,AK118/AG$113)</f>
        <v>0</v>
      </c>
      <c r="AM118" s="13">
        <f t="shared" ref="AM118" si="1091">(AL118*AI$2)</f>
        <v>0</v>
      </c>
      <c r="AN118" s="151"/>
      <c r="AO118" s="155"/>
      <c r="AP118" s="10"/>
      <c r="AQ118" s="44" t="s">
        <v>101</v>
      </c>
      <c r="AR118" s="11" t="s">
        <v>102</v>
      </c>
      <c r="AS118" s="8"/>
      <c r="AT118" s="17"/>
      <c r="AU118" s="18">
        <f t="shared" ref="AU118" si="1092">AU113</f>
        <v>0</v>
      </c>
      <c r="AV118" s="17"/>
      <c r="AW118" s="17"/>
      <c r="AX118" s="78">
        <v>0</v>
      </c>
      <c r="AY118" s="13">
        <f t="shared" ref="AY118" si="1093">(AU118*AX118)</f>
        <v>0</v>
      </c>
      <c r="AZ118" s="13">
        <f t="shared" ref="AZ118" si="1094">IF(AU$113=0,0,AY118/AU$113)</f>
        <v>0</v>
      </c>
      <c r="BA118" s="13">
        <f t="shared" ref="BA118" si="1095">(AZ118*AW$2)</f>
        <v>0</v>
      </c>
      <c r="BB118" s="151"/>
      <c r="BC118" s="155"/>
      <c r="BD118" s="10"/>
      <c r="BE118" s="44" t="s">
        <v>101</v>
      </c>
      <c r="BF118" s="11" t="s">
        <v>102</v>
      </c>
      <c r="BG118" s="8"/>
      <c r="BH118" s="17"/>
      <c r="BI118" s="18">
        <f t="shared" ref="BI118" si="1096">BI113</f>
        <v>0</v>
      </c>
      <c r="BJ118" s="17"/>
      <c r="BK118" s="17"/>
      <c r="BL118" s="78">
        <v>0</v>
      </c>
      <c r="BM118" s="13">
        <f t="shared" ref="BM118" si="1097">(BI118*BL118)</f>
        <v>0</v>
      </c>
      <c r="BN118" s="13">
        <f t="shared" ref="BN118" si="1098">IF(BI$113=0,0,BM118/BI$113)</f>
        <v>0</v>
      </c>
      <c r="BO118" s="13">
        <f t="shared" ref="BO118" si="1099">(BN118*BK$2)</f>
        <v>0</v>
      </c>
      <c r="BP118" s="151"/>
      <c r="BQ118" s="155"/>
      <c r="BR118" s="10"/>
      <c r="BS118" s="44" t="s">
        <v>101</v>
      </c>
      <c r="BT118" s="11" t="s">
        <v>102</v>
      </c>
      <c r="BU118" s="8"/>
      <c r="BV118" s="17"/>
      <c r="BW118" s="18">
        <f t="shared" ref="BW118" si="1100">BW113</f>
        <v>0</v>
      </c>
      <c r="BX118" s="17"/>
      <c r="BY118" s="17"/>
      <c r="BZ118" s="78">
        <v>0</v>
      </c>
      <c r="CA118" s="13">
        <f t="shared" ref="CA118" si="1101">(BW118*BZ118)</f>
        <v>0</v>
      </c>
      <c r="CB118" s="13">
        <f t="shared" ref="CB118" si="1102">IF(BW$113=0,0,CA118/BW$113)</f>
        <v>0</v>
      </c>
      <c r="CC118" s="13">
        <f t="shared" ref="CC118" si="1103">(CB118*BY$2)</f>
        <v>0</v>
      </c>
      <c r="CD118" s="151"/>
      <c r="CE118" s="155"/>
      <c r="CF118" s="10"/>
      <c r="CG118" s="44" t="s">
        <v>101</v>
      </c>
      <c r="CH118" s="11" t="s">
        <v>102</v>
      </c>
      <c r="CI118" s="8"/>
      <c r="CJ118" s="17"/>
      <c r="CK118" s="18">
        <f t="shared" ref="CK118" si="1104">CK113</f>
        <v>0</v>
      </c>
      <c r="CL118" s="17"/>
      <c r="CM118" s="17"/>
      <c r="CN118" s="78">
        <v>0</v>
      </c>
      <c r="CO118" s="13">
        <f t="shared" ref="CO118" si="1105">(CK118*CN118)</f>
        <v>0</v>
      </c>
      <c r="CP118" s="13">
        <f t="shared" ref="CP118" si="1106">IF(CK$113=0,0,CO118/CK$113)</f>
        <v>0</v>
      </c>
      <c r="CQ118" s="13">
        <f t="shared" ref="CQ118" si="1107">(CP118*CM$2)</f>
        <v>0</v>
      </c>
      <c r="CR118" s="151"/>
      <c r="CS118" s="155"/>
      <c r="CT118" s="10"/>
      <c r="CU118" s="44" t="s">
        <v>101</v>
      </c>
      <c r="CV118" s="11" t="s">
        <v>102</v>
      </c>
      <c r="CW118" s="8"/>
      <c r="CX118" s="17"/>
      <c r="CY118" s="18">
        <f t="shared" ref="CY118" si="1108">CY113</f>
        <v>0</v>
      </c>
      <c r="CZ118" s="17"/>
      <c r="DA118" s="17"/>
      <c r="DB118" s="78">
        <v>0</v>
      </c>
      <c r="DC118" s="13">
        <f t="shared" ref="DC118" si="1109">(CY118*DB118)</f>
        <v>0</v>
      </c>
      <c r="DD118" s="13">
        <f t="shared" ref="DD118" si="1110">IF(CY$113=0,0,DC118/CY$113)</f>
        <v>0</v>
      </c>
      <c r="DE118" s="13">
        <f t="shared" ref="DE118" si="1111">(DD118*DA$2)</f>
        <v>0</v>
      </c>
      <c r="DF118" s="151"/>
      <c r="DG118" s="155"/>
      <c r="DH118" s="10"/>
      <c r="DI118" s="44" t="s">
        <v>101</v>
      </c>
      <c r="DJ118" s="11" t="s">
        <v>102</v>
      </c>
      <c r="DK118" s="8"/>
      <c r="DL118" s="17"/>
      <c r="DM118" s="18">
        <f t="shared" ref="DM118" si="1112">DM113</f>
        <v>0</v>
      </c>
      <c r="DN118" s="17"/>
      <c r="DO118" s="17"/>
      <c r="DP118" s="78">
        <v>0</v>
      </c>
      <c r="DQ118" s="13">
        <f t="shared" ref="DQ118" si="1113">(DM118*DP118)</f>
        <v>0</v>
      </c>
      <c r="DR118" s="13">
        <f t="shared" ref="DR118" si="1114">IF(DM$113=0,0,DQ118/DM$113)</f>
        <v>0</v>
      </c>
      <c r="DS118" s="13">
        <f t="shared" ref="DS118" si="1115">(DR118*DO$2)</f>
        <v>0</v>
      </c>
      <c r="DT118" s="151"/>
      <c r="DU118" s="155"/>
      <c r="DV118" s="10"/>
      <c r="DW118" s="44" t="s">
        <v>101</v>
      </c>
      <c r="DX118" s="11" t="s">
        <v>102</v>
      </c>
      <c r="DY118" s="8"/>
      <c r="DZ118" s="17"/>
      <c r="EA118" s="18">
        <f t="shared" ref="EA118" si="1116">EA113</f>
        <v>0</v>
      </c>
      <c r="EB118" s="17"/>
      <c r="EC118" s="17"/>
      <c r="ED118" s="78">
        <v>0</v>
      </c>
      <c r="EE118" s="13">
        <f t="shared" ref="EE118" si="1117">(EA118*ED118)</f>
        <v>0</v>
      </c>
      <c r="EF118" s="13">
        <f t="shared" ref="EF118" si="1118">IF(EA$113=0,0,EE118/EA$113)</f>
        <v>0</v>
      </c>
      <c r="EG118" s="13">
        <f t="shared" ref="EG118" si="1119">(EF118*EC$2)</f>
        <v>0</v>
      </c>
      <c r="EH118" s="151"/>
      <c r="EI118" s="155"/>
      <c r="EJ118" s="10"/>
      <c r="EK118" s="44"/>
      <c r="EL118" s="302"/>
      <c r="EM118" s="87" t="s">
        <v>72</v>
      </c>
      <c r="EN118" s="8" t="s">
        <v>154</v>
      </c>
      <c r="EO118" s="61"/>
      <c r="EP118" s="72">
        <v>0.62</v>
      </c>
      <c r="EQ118" s="496">
        <f t="shared" si="988"/>
        <v>0</v>
      </c>
      <c r="ER118" s="10"/>
      <c r="ES118" s="61"/>
      <c r="ET118" s="302"/>
      <c r="EU118" s="61"/>
      <c r="EV118" s="87" t="s">
        <v>72</v>
      </c>
      <c r="EW118" s="8" t="s">
        <v>154</v>
      </c>
      <c r="EX118" s="61"/>
      <c r="EY118" s="72">
        <v>0</v>
      </c>
      <c r="EZ118" s="496">
        <f t="shared" si="989"/>
        <v>0</v>
      </c>
      <c r="FA118" s="88"/>
      <c r="FC118" s="44"/>
      <c r="FD118" s="302"/>
      <c r="FE118" s="87" t="s">
        <v>96</v>
      </c>
      <c r="FF118" s="8" t="s">
        <v>46</v>
      </c>
      <c r="FG118" s="61"/>
      <c r="FH118" s="72">
        <v>0.64</v>
      </c>
      <c r="FI118" s="496">
        <f t="shared" si="1038"/>
        <v>0</v>
      </c>
      <c r="FJ118" s="10"/>
      <c r="FK118" s="8"/>
      <c r="FL118" s="61"/>
      <c r="FM118" s="61"/>
      <c r="FN118" s="87" t="s">
        <v>96</v>
      </c>
      <c r="FO118" s="8" t="s">
        <v>46</v>
      </c>
      <c r="FP118" s="61"/>
      <c r="FQ118" s="72">
        <v>0</v>
      </c>
      <c r="FR118" s="496">
        <f t="shared" si="1039"/>
        <v>0</v>
      </c>
      <c r="FS118" s="88"/>
    </row>
    <row r="119" spans="1:175" ht="13" thickBot="1" x14ac:dyDescent="0.3">
      <c r="A119" s="44"/>
      <c r="B119" s="11"/>
      <c r="C119" s="8"/>
      <c r="D119" s="17"/>
      <c r="E119" s="18"/>
      <c r="F119" s="942" t="s">
        <v>54</v>
      </c>
      <c r="G119" s="17"/>
      <c r="H119" s="304" t="s">
        <v>55</v>
      </c>
      <c r="I119" s="13"/>
      <c r="J119" s="13"/>
      <c r="K119" s="13"/>
      <c r="L119" s="151"/>
      <c r="M119" s="306" t="s">
        <v>287</v>
      </c>
      <c r="N119" s="10"/>
      <c r="O119" s="44"/>
      <c r="P119" s="11"/>
      <c r="Q119" s="8"/>
      <c r="R119" s="17"/>
      <c r="S119" s="18"/>
      <c r="T119" s="942" t="s">
        <v>54</v>
      </c>
      <c r="U119" s="17"/>
      <c r="V119" s="304" t="s">
        <v>55</v>
      </c>
      <c r="W119" s="13"/>
      <c r="X119" s="13"/>
      <c r="Y119" s="13"/>
      <c r="Z119" s="151"/>
      <c r="AA119" s="306" t="s">
        <v>287</v>
      </c>
      <c r="AB119" s="10"/>
      <c r="AC119" s="44"/>
      <c r="AD119" s="11"/>
      <c r="AE119" s="8"/>
      <c r="AF119" s="17"/>
      <c r="AG119" s="18"/>
      <c r="AH119" s="942" t="s">
        <v>54</v>
      </c>
      <c r="AI119" s="17"/>
      <c r="AJ119" s="304" t="s">
        <v>55</v>
      </c>
      <c r="AK119" s="13"/>
      <c r="AL119" s="13"/>
      <c r="AM119" s="13"/>
      <c r="AN119" s="151"/>
      <c r="AO119" s="306" t="s">
        <v>287</v>
      </c>
      <c r="AP119" s="10"/>
      <c r="AQ119" s="44"/>
      <c r="AR119" s="11"/>
      <c r="AS119" s="8"/>
      <c r="AT119" s="17"/>
      <c r="AU119" s="18"/>
      <c r="AV119" s="942" t="s">
        <v>54</v>
      </c>
      <c r="AW119" s="17"/>
      <c r="AX119" s="304" t="s">
        <v>55</v>
      </c>
      <c r="AY119" s="13"/>
      <c r="AZ119" s="13"/>
      <c r="BA119" s="13"/>
      <c r="BB119" s="151"/>
      <c r="BC119" s="306" t="s">
        <v>287</v>
      </c>
      <c r="BD119" s="10"/>
      <c r="BE119" s="44"/>
      <c r="BF119" s="11"/>
      <c r="BG119" s="8"/>
      <c r="BH119" s="17"/>
      <c r="BI119" s="18"/>
      <c r="BJ119" s="942" t="s">
        <v>54</v>
      </c>
      <c r="BK119" s="17"/>
      <c r="BL119" s="304" t="s">
        <v>55</v>
      </c>
      <c r="BM119" s="13"/>
      <c r="BN119" s="13"/>
      <c r="BO119" s="13"/>
      <c r="BP119" s="151"/>
      <c r="BQ119" s="306" t="s">
        <v>287</v>
      </c>
      <c r="BR119" s="10"/>
      <c r="BS119" s="44"/>
      <c r="BT119" s="11"/>
      <c r="BU119" s="8"/>
      <c r="BV119" s="17"/>
      <c r="BW119" s="18"/>
      <c r="BX119" s="942" t="s">
        <v>54</v>
      </c>
      <c r="BY119" s="17"/>
      <c r="BZ119" s="304" t="s">
        <v>55</v>
      </c>
      <c r="CA119" s="13"/>
      <c r="CB119" s="13"/>
      <c r="CC119" s="13"/>
      <c r="CD119" s="151"/>
      <c r="CE119" s="306" t="s">
        <v>287</v>
      </c>
      <c r="CF119" s="10"/>
      <c r="CG119" s="44"/>
      <c r="CH119" s="11"/>
      <c r="CI119" s="8"/>
      <c r="CJ119" s="17"/>
      <c r="CK119" s="18"/>
      <c r="CL119" s="942" t="s">
        <v>54</v>
      </c>
      <c r="CM119" s="17"/>
      <c r="CN119" s="304" t="s">
        <v>55</v>
      </c>
      <c r="CO119" s="13"/>
      <c r="CP119" s="13"/>
      <c r="CQ119" s="13"/>
      <c r="CR119" s="151"/>
      <c r="CS119" s="306" t="s">
        <v>287</v>
      </c>
      <c r="CT119" s="10"/>
      <c r="CU119" s="44"/>
      <c r="CV119" s="11"/>
      <c r="CW119" s="8"/>
      <c r="CX119" s="17"/>
      <c r="CY119" s="18"/>
      <c r="CZ119" s="942" t="s">
        <v>54</v>
      </c>
      <c r="DA119" s="17"/>
      <c r="DB119" s="304" t="s">
        <v>55</v>
      </c>
      <c r="DC119" s="13"/>
      <c r="DD119" s="13"/>
      <c r="DE119" s="13"/>
      <c r="DF119" s="151"/>
      <c r="DG119" s="306" t="s">
        <v>287</v>
      </c>
      <c r="DH119" s="10"/>
      <c r="DI119" s="44"/>
      <c r="DJ119" s="11"/>
      <c r="DK119" s="8"/>
      <c r="DL119" s="17"/>
      <c r="DM119" s="18"/>
      <c r="DN119" s="942" t="s">
        <v>54</v>
      </c>
      <c r="DO119" s="17"/>
      <c r="DP119" s="304" t="s">
        <v>55</v>
      </c>
      <c r="DQ119" s="13"/>
      <c r="DR119" s="13"/>
      <c r="DS119" s="13"/>
      <c r="DT119" s="151"/>
      <c r="DU119" s="306" t="s">
        <v>287</v>
      </c>
      <c r="DV119" s="10"/>
      <c r="DW119" s="44"/>
      <c r="DX119" s="11"/>
      <c r="DY119" s="8"/>
      <c r="DZ119" s="17"/>
      <c r="EA119" s="18"/>
      <c r="EB119" s="942" t="s">
        <v>54</v>
      </c>
      <c r="EC119" s="17"/>
      <c r="ED119" s="304" t="s">
        <v>55</v>
      </c>
      <c r="EE119" s="13"/>
      <c r="EF119" s="13"/>
      <c r="EG119" s="13"/>
      <c r="EH119" s="151"/>
      <c r="EI119" s="306" t="s">
        <v>287</v>
      </c>
      <c r="EJ119" s="10"/>
      <c r="EK119" s="44"/>
      <c r="EL119" s="302"/>
      <c r="EM119" s="87" t="s">
        <v>76</v>
      </c>
      <c r="EN119" s="11" t="s">
        <v>53</v>
      </c>
      <c r="EO119" s="14"/>
      <c r="EP119" s="72">
        <v>0</v>
      </c>
      <c r="EQ119" s="496">
        <f t="shared" si="988"/>
        <v>0</v>
      </c>
      <c r="ER119" s="10"/>
      <c r="ES119" s="61"/>
      <c r="ET119" s="302"/>
      <c r="EU119" s="61"/>
      <c r="EV119" s="87" t="s">
        <v>76</v>
      </c>
      <c r="EW119" s="11" t="s">
        <v>53</v>
      </c>
      <c r="EX119" s="14"/>
      <c r="EY119" s="72">
        <v>0</v>
      </c>
      <c r="EZ119" s="496">
        <f t="shared" si="989"/>
        <v>0</v>
      </c>
      <c r="FA119" s="88"/>
      <c r="FC119" s="44"/>
      <c r="FD119" s="302"/>
      <c r="FE119" s="87" t="s">
        <v>73</v>
      </c>
      <c r="FF119" s="8" t="s">
        <v>129</v>
      </c>
      <c r="FG119" s="61"/>
      <c r="FH119" s="72">
        <v>2.31</v>
      </c>
      <c r="FI119" s="496">
        <f t="shared" si="1038"/>
        <v>0</v>
      </c>
      <c r="FJ119" s="10"/>
      <c r="FK119" s="8"/>
      <c r="FL119" s="61"/>
      <c r="FM119" s="61"/>
      <c r="FN119" s="87" t="s">
        <v>73</v>
      </c>
      <c r="FO119" s="8" t="s">
        <v>129</v>
      </c>
      <c r="FP119" s="61"/>
      <c r="FQ119" s="72">
        <v>0</v>
      </c>
      <c r="FR119" s="496">
        <f t="shared" si="1039"/>
        <v>0</v>
      </c>
      <c r="FS119" s="88"/>
    </row>
    <row r="120" spans="1:175" ht="13.5" thickTop="1" thickBot="1" x14ac:dyDescent="0.3">
      <c r="A120" s="44" t="s">
        <v>104</v>
      </c>
      <c r="B120" s="11" t="s">
        <v>56</v>
      </c>
      <c r="C120" s="8"/>
      <c r="D120" s="17"/>
      <c r="E120" s="17"/>
      <c r="F120" s="77">
        <v>0</v>
      </c>
      <c r="G120" s="17"/>
      <c r="H120" s="820"/>
      <c r="I120" s="13">
        <f>IF(F120=0,0,H120/F120*E$113)</f>
        <v>0</v>
      </c>
      <c r="J120" s="13">
        <f>IF(E$113=0,0,I120/E$113)</f>
        <v>0</v>
      </c>
      <c r="K120" s="13">
        <f>(J120*G$2)</f>
        <v>0</v>
      </c>
      <c r="L120" s="151"/>
      <c r="M120" s="220">
        <f>IF(H120=0,0,K120/H120)</f>
        <v>0</v>
      </c>
      <c r="N120" s="10"/>
      <c r="O120" s="44" t="s">
        <v>104</v>
      </c>
      <c r="P120" s="11" t="s">
        <v>56</v>
      </c>
      <c r="Q120" s="8"/>
      <c r="R120" s="17"/>
      <c r="S120" s="17"/>
      <c r="T120" s="77">
        <v>0</v>
      </c>
      <c r="U120" s="17"/>
      <c r="V120" s="820"/>
      <c r="W120" s="13">
        <f>IF(T120=0,0,V120/T120*S$113)</f>
        <v>0</v>
      </c>
      <c r="X120" s="13">
        <f>IF(S$113=0,0,W120/S$113)</f>
        <v>0</v>
      </c>
      <c r="Y120" s="13">
        <f>(X120*U$2)</f>
        <v>0</v>
      </c>
      <c r="Z120" s="151"/>
      <c r="AA120" s="220">
        <f>IF(V120=0,0,Y120/V120)</f>
        <v>0</v>
      </c>
      <c r="AB120" s="10"/>
      <c r="AC120" s="44" t="s">
        <v>104</v>
      </c>
      <c r="AD120" s="11" t="s">
        <v>56</v>
      </c>
      <c r="AE120" s="8"/>
      <c r="AF120" s="17"/>
      <c r="AG120" s="17"/>
      <c r="AH120" s="77">
        <v>0</v>
      </c>
      <c r="AI120" s="17"/>
      <c r="AJ120" s="820"/>
      <c r="AK120" s="13">
        <f t="shared" ref="AK120" si="1120">IF(AH120=0,0,AJ120/AH120*AG$113)</f>
        <v>0</v>
      </c>
      <c r="AL120" s="13">
        <f t="shared" ref="AL120" si="1121">IF(AG$113=0,0,AK120/AG$113)</f>
        <v>0</v>
      </c>
      <c r="AM120" s="13">
        <f t="shared" ref="AM120" si="1122">(AL120*AI$2)</f>
        <v>0</v>
      </c>
      <c r="AN120" s="151"/>
      <c r="AO120" s="220">
        <f t="shared" ref="AO120" si="1123">IF(AJ120=0,0,AM120/AJ120)</f>
        <v>0</v>
      </c>
      <c r="AP120" s="10"/>
      <c r="AQ120" s="44" t="s">
        <v>104</v>
      </c>
      <c r="AR120" s="11" t="s">
        <v>56</v>
      </c>
      <c r="AS120" s="8"/>
      <c r="AT120" s="17"/>
      <c r="AU120" s="17"/>
      <c r="AV120" s="77">
        <v>0</v>
      </c>
      <c r="AW120" s="17"/>
      <c r="AX120" s="820"/>
      <c r="AY120" s="13">
        <f t="shared" ref="AY120" si="1124">IF(AV120=0,0,AX120/AV120*AU$113)</f>
        <v>0</v>
      </c>
      <c r="AZ120" s="13">
        <f t="shared" ref="AZ120" si="1125">IF(AU$113=0,0,AY120/AU$113)</f>
        <v>0</v>
      </c>
      <c r="BA120" s="13">
        <f t="shared" ref="BA120" si="1126">(AZ120*AW$2)</f>
        <v>0</v>
      </c>
      <c r="BB120" s="151"/>
      <c r="BC120" s="220">
        <f t="shared" ref="BC120" si="1127">IF(AX120=0,0,BA120/AX120)</f>
        <v>0</v>
      </c>
      <c r="BD120" s="10"/>
      <c r="BE120" s="44" t="s">
        <v>104</v>
      </c>
      <c r="BF120" s="11" t="s">
        <v>56</v>
      </c>
      <c r="BG120" s="8"/>
      <c r="BH120" s="17"/>
      <c r="BI120" s="17"/>
      <c r="BJ120" s="77">
        <v>0</v>
      </c>
      <c r="BK120" s="17"/>
      <c r="BL120" s="820"/>
      <c r="BM120" s="13">
        <f t="shared" ref="BM120" si="1128">IF(BJ120=0,0,BL120/BJ120*BI$113)</f>
        <v>0</v>
      </c>
      <c r="BN120" s="13">
        <f t="shared" ref="BN120" si="1129">IF(BI$113=0,0,BM120/BI$113)</f>
        <v>0</v>
      </c>
      <c r="BO120" s="13">
        <f t="shared" ref="BO120" si="1130">(BN120*BK$2)</f>
        <v>0</v>
      </c>
      <c r="BP120" s="151"/>
      <c r="BQ120" s="220">
        <f t="shared" ref="BQ120" si="1131">IF(BL120=0,0,BO120/BL120)</f>
        <v>0</v>
      </c>
      <c r="BR120" s="10"/>
      <c r="BS120" s="44" t="s">
        <v>104</v>
      </c>
      <c r="BT120" s="11" t="s">
        <v>56</v>
      </c>
      <c r="BU120" s="8"/>
      <c r="BV120" s="17"/>
      <c r="BW120" s="17"/>
      <c r="BX120" s="77">
        <v>0</v>
      </c>
      <c r="BY120" s="17"/>
      <c r="BZ120" s="820"/>
      <c r="CA120" s="13">
        <f t="shared" ref="CA120" si="1132">IF(BX120=0,0,BZ120/BX120*BW$113)</f>
        <v>0</v>
      </c>
      <c r="CB120" s="13">
        <f t="shared" ref="CB120" si="1133">IF(BW$113=0,0,CA120/BW$113)</f>
        <v>0</v>
      </c>
      <c r="CC120" s="13">
        <f t="shared" ref="CC120" si="1134">(CB120*BY$2)</f>
        <v>0</v>
      </c>
      <c r="CD120" s="151"/>
      <c r="CE120" s="220">
        <f t="shared" ref="CE120" si="1135">IF(BZ120=0,0,CC120/BZ120)</f>
        <v>0</v>
      </c>
      <c r="CF120" s="10"/>
      <c r="CG120" s="44" t="s">
        <v>104</v>
      </c>
      <c r="CH120" s="11" t="s">
        <v>56</v>
      </c>
      <c r="CI120" s="8"/>
      <c r="CJ120" s="17"/>
      <c r="CK120" s="17"/>
      <c r="CL120" s="77">
        <v>0</v>
      </c>
      <c r="CM120" s="17"/>
      <c r="CN120" s="820"/>
      <c r="CO120" s="13">
        <f t="shared" ref="CO120" si="1136">IF(CL120=0,0,CN120/CL120*CK$113)</f>
        <v>0</v>
      </c>
      <c r="CP120" s="13">
        <f t="shared" ref="CP120" si="1137">IF(CK$113=0,0,CO120/CK$113)</f>
        <v>0</v>
      </c>
      <c r="CQ120" s="13">
        <f t="shared" ref="CQ120" si="1138">(CP120*CM$2)</f>
        <v>0</v>
      </c>
      <c r="CR120" s="151"/>
      <c r="CS120" s="220">
        <f t="shared" ref="CS120" si="1139">IF(CN120=0,0,CQ120/CN120)</f>
        <v>0</v>
      </c>
      <c r="CT120" s="10"/>
      <c r="CU120" s="44" t="s">
        <v>104</v>
      </c>
      <c r="CV120" s="11" t="s">
        <v>56</v>
      </c>
      <c r="CW120" s="8"/>
      <c r="CX120" s="17"/>
      <c r="CY120" s="17"/>
      <c r="CZ120" s="77">
        <v>0</v>
      </c>
      <c r="DA120" s="17"/>
      <c r="DB120" s="820"/>
      <c r="DC120" s="13">
        <f t="shared" ref="DC120" si="1140">IF(CZ120=0,0,DB120/CZ120*CY$113)</f>
        <v>0</v>
      </c>
      <c r="DD120" s="13">
        <f t="shared" ref="DD120" si="1141">IF(CY$113=0,0,DC120/CY$113)</f>
        <v>0</v>
      </c>
      <c r="DE120" s="13">
        <f t="shared" ref="DE120" si="1142">(DD120*DA$2)</f>
        <v>0</v>
      </c>
      <c r="DF120" s="151"/>
      <c r="DG120" s="220">
        <f t="shared" ref="DG120" si="1143">IF(DB120=0,0,DE120/DB120)</f>
        <v>0</v>
      </c>
      <c r="DH120" s="10"/>
      <c r="DI120" s="44" t="s">
        <v>104</v>
      </c>
      <c r="DJ120" s="11" t="s">
        <v>56</v>
      </c>
      <c r="DK120" s="8"/>
      <c r="DL120" s="17"/>
      <c r="DM120" s="17"/>
      <c r="DN120" s="77">
        <v>0</v>
      </c>
      <c r="DO120" s="17"/>
      <c r="DP120" s="820"/>
      <c r="DQ120" s="13">
        <f t="shared" ref="DQ120" si="1144">IF(DN120=0,0,DP120/DN120*DM$113)</f>
        <v>0</v>
      </c>
      <c r="DR120" s="13">
        <f t="shared" ref="DR120" si="1145">IF(DM$113=0,0,DQ120/DM$113)</f>
        <v>0</v>
      </c>
      <c r="DS120" s="13">
        <f t="shared" ref="DS120" si="1146">(DR120*DO$2)</f>
        <v>0</v>
      </c>
      <c r="DT120" s="151"/>
      <c r="DU120" s="220">
        <f t="shared" ref="DU120" si="1147">IF(DP120=0,0,DS120/DP120)</f>
        <v>0</v>
      </c>
      <c r="DV120" s="10"/>
      <c r="DW120" s="44" t="s">
        <v>104</v>
      </c>
      <c r="DX120" s="11" t="s">
        <v>56</v>
      </c>
      <c r="DY120" s="8"/>
      <c r="DZ120" s="17"/>
      <c r="EA120" s="17"/>
      <c r="EB120" s="77">
        <v>0</v>
      </c>
      <c r="EC120" s="17"/>
      <c r="ED120" s="820"/>
      <c r="EE120" s="13">
        <f t="shared" ref="EE120" si="1148">IF(EB120=0,0,ED120/EB120*EA$113)</f>
        <v>0</v>
      </c>
      <c r="EF120" s="13">
        <f t="shared" ref="EF120" si="1149">IF(EA$113=0,0,EE120/EA$113)</f>
        <v>0</v>
      </c>
      <c r="EG120" s="13">
        <f t="shared" ref="EG120" si="1150">(EF120*EC$2)</f>
        <v>0</v>
      </c>
      <c r="EH120" s="151"/>
      <c r="EI120" s="220">
        <f t="shared" ref="EI120" si="1151">IF(ED120=0,0,EG120/ED120)</f>
        <v>0</v>
      </c>
      <c r="EJ120" s="10"/>
      <c r="EK120" s="44"/>
      <c r="EL120" s="302"/>
      <c r="EM120" s="87" t="s">
        <v>105</v>
      </c>
      <c r="EN120" s="11" t="s">
        <v>57</v>
      </c>
      <c r="EO120" s="14"/>
      <c r="EP120" s="72">
        <v>13.2</v>
      </c>
      <c r="EQ120" s="496">
        <f t="shared" si="988"/>
        <v>0</v>
      </c>
      <c r="ER120" s="10"/>
      <c r="ES120" s="61"/>
      <c r="ET120" s="302"/>
      <c r="EU120" s="61"/>
      <c r="EV120" s="87" t="s">
        <v>105</v>
      </c>
      <c r="EW120" s="11" t="s">
        <v>57</v>
      </c>
      <c r="EX120" s="14"/>
      <c r="EY120" s="72">
        <v>5.5</v>
      </c>
      <c r="EZ120" s="496">
        <f t="shared" si="989"/>
        <v>0</v>
      </c>
      <c r="FA120" s="88"/>
      <c r="FC120" s="44"/>
      <c r="FD120" s="302"/>
      <c r="FE120" s="87" t="s">
        <v>133</v>
      </c>
      <c r="FF120" s="8" t="s">
        <v>132</v>
      </c>
      <c r="FG120" s="61"/>
      <c r="FH120" s="72">
        <v>1.08</v>
      </c>
      <c r="FI120" s="496">
        <f t="shared" si="1038"/>
        <v>0</v>
      </c>
      <c r="FJ120" s="10"/>
      <c r="FK120" s="8"/>
      <c r="FL120" s="61"/>
      <c r="FM120" s="61"/>
      <c r="FN120" s="87" t="s">
        <v>133</v>
      </c>
      <c r="FO120" s="8" t="s">
        <v>132</v>
      </c>
      <c r="FP120" s="61"/>
      <c r="FQ120" s="72">
        <v>0</v>
      </c>
      <c r="FR120" s="496">
        <f t="shared" si="1039"/>
        <v>0</v>
      </c>
      <c r="FS120" s="88"/>
    </row>
    <row r="121" spans="1:175" ht="13.5" thickTop="1" thickBot="1" x14ac:dyDescent="0.3">
      <c r="A121" s="44"/>
      <c r="B121" s="11"/>
      <c r="C121" s="33"/>
      <c r="D121" s="18" t="s">
        <v>45</v>
      </c>
      <c r="E121" s="33"/>
      <c r="F121" s="33"/>
      <c r="G121" s="33"/>
      <c r="H121" s="304" t="s">
        <v>51</v>
      </c>
      <c r="I121" s="13"/>
      <c r="J121" s="13"/>
      <c r="K121" s="13"/>
      <c r="L121" s="13"/>
      <c r="M121" s="306" t="s">
        <v>288</v>
      </c>
      <c r="N121" s="10"/>
      <c r="O121" s="44"/>
      <c r="P121" s="11"/>
      <c r="Q121" s="33"/>
      <c r="R121" s="18" t="s">
        <v>45</v>
      </c>
      <c r="S121" s="33"/>
      <c r="T121" s="33"/>
      <c r="U121" s="33"/>
      <c r="V121" s="304" t="s">
        <v>51</v>
      </c>
      <c r="W121" s="13"/>
      <c r="X121" s="13"/>
      <c r="Y121" s="13"/>
      <c r="Z121" s="13"/>
      <c r="AA121" s="306" t="s">
        <v>288</v>
      </c>
      <c r="AB121" s="10"/>
      <c r="AC121" s="44"/>
      <c r="AD121" s="11"/>
      <c r="AE121" s="33"/>
      <c r="AF121" s="18" t="s">
        <v>45</v>
      </c>
      <c r="AG121" s="33"/>
      <c r="AH121" s="33"/>
      <c r="AI121" s="33"/>
      <c r="AJ121" s="304" t="s">
        <v>51</v>
      </c>
      <c r="AK121" s="13"/>
      <c r="AL121" s="13"/>
      <c r="AM121" s="13"/>
      <c r="AN121" s="13"/>
      <c r="AO121" s="306" t="s">
        <v>288</v>
      </c>
      <c r="AP121" s="10"/>
      <c r="AQ121" s="44"/>
      <c r="AR121" s="11"/>
      <c r="AS121" s="33"/>
      <c r="AT121" s="18" t="s">
        <v>45</v>
      </c>
      <c r="AU121" s="33"/>
      <c r="AV121" s="33"/>
      <c r="AW121" s="33"/>
      <c r="AX121" s="304" t="s">
        <v>51</v>
      </c>
      <c r="AY121" s="13"/>
      <c r="AZ121" s="13"/>
      <c r="BA121" s="13"/>
      <c r="BB121" s="13"/>
      <c r="BC121" s="306" t="s">
        <v>288</v>
      </c>
      <c r="BD121" s="10"/>
      <c r="BE121" s="44"/>
      <c r="BF121" s="11"/>
      <c r="BG121" s="33"/>
      <c r="BH121" s="18" t="s">
        <v>45</v>
      </c>
      <c r="BI121" s="33"/>
      <c r="BJ121" s="33"/>
      <c r="BK121" s="33"/>
      <c r="BL121" s="304" t="s">
        <v>51</v>
      </c>
      <c r="BM121" s="13"/>
      <c r="BN121" s="13"/>
      <c r="BO121" s="13"/>
      <c r="BP121" s="13"/>
      <c r="BQ121" s="306" t="s">
        <v>288</v>
      </c>
      <c r="BR121" s="10"/>
      <c r="BS121" s="44"/>
      <c r="BT121" s="11"/>
      <c r="BU121" s="33"/>
      <c r="BV121" s="18" t="s">
        <v>45</v>
      </c>
      <c r="BW121" s="33"/>
      <c r="BX121" s="33"/>
      <c r="BY121" s="33"/>
      <c r="BZ121" s="304" t="s">
        <v>51</v>
      </c>
      <c r="CA121" s="13"/>
      <c r="CB121" s="13"/>
      <c r="CC121" s="13"/>
      <c r="CD121" s="13"/>
      <c r="CE121" s="306" t="s">
        <v>288</v>
      </c>
      <c r="CF121" s="10"/>
      <c r="CG121" s="44"/>
      <c r="CH121" s="11"/>
      <c r="CI121" s="33"/>
      <c r="CJ121" s="18" t="s">
        <v>45</v>
      </c>
      <c r="CK121" s="33"/>
      <c r="CL121" s="33"/>
      <c r="CM121" s="33"/>
      <c r="CN121" s="304" t="s">
        <v>51</v>
      </c>
      <c r="CO121" s="13"/>
      <c r="CP121" s="13"/>
      <c r="CQ121" s="13"/>
      <c r="CR121" s="13"/>
      <c r="CS121" s="306" t="s">
        <v>288</v>
      </c>
      <c r="CT121" s="10"/>
      <c r="CU121" s="44"/>
      <c r="CV121" s="11"/>
      <c r="CW121" s="33"/>
      <c r="CX121" s="18" t="s">
        <v>45</v>
      </c>
      <c r="CY121" s="33"/>
      <c r="CZ121" s="33"/>
      <c r="DA121" s="33"/>
      <c r="DB121" s="304" t="s">
        <v>51</v>
      </c>
      <c r="DC121" s="13"/>
      <c r="DD121" s="13"/>
      <c r="DE121" s="13"/>
      <c r="DF121" s="13"/>
      <c r="DG121" s="306" t="s">
        <v>288</v>
      </c>
      <c r="DH121" s="10"/>
      <c r="DI121" s="44"/>
      <c r="DJ121" s="11"/>
      <c r="DK121" s="33"/>
      <c r="DL121" s="18" t="s">
        <v>45</v>
      </c>
      <c r="DM121" s="33"/>
      <c r="DN121" s="33"/>
      <c r="DO121" s="33"/>
      <c r="DP121" s="304" t="s">
        <v>51</v>
      </c>
      <c r="DQ121" s="13"/>
      <c r="DR121" s="13"/>
      <c r="DS121" s="13"/>
      <c r="DT121" s="13"/>
      <c r="DU121" s="306" t="s">
        <v>288</v>
      </c>
      <c r="DV121" s="10"/>
      <c r="DW121" s="44"/>
      <c r="DX121" s="11"/>
      <c r="DY121" s="33"/>
      <c r="DZ121" s="18" t="s">
        <v>45</v>
      </c>
      <c r="EA121" s="33"/>
      <c r="EB121" s="33"/>
      <c r="EC121" s="33"/>
      <c r="ED121" s="304" t="s">
        <v>51</v>
      </c>
      <c r="EE121" s="13"/>
      <c r="EF121" s="13"/>
      <c r="EG121" s="13"/>
      <c r="EH121" s="13"/>
      <c r="EI121" s="306" t="s">
        <v>288</v>
      </c>
      <c r="EJ121" s="10"/>
      <c r="EK121" s="44"/>
      <c r="EL121" s="295" t="s">
        <v>333</v>
      </c>
      <c r="EM121" s="296">
        <v>0</v>
      </c>
      <c r="EN121" s="297">
        <v>1</v>
      </c>
      <c r="EO121" s="190">
        <f>SUM(EP122:EP132)</f>
        <v>19.54</v>
      </c>
      <c r="EP121" s="107"/>
      <c r="EQ121" s="496">
        <f>SUM(EQ122:EQ132)</f>
        <v>0</v>
      </c>
      <c r="ER121" s="10"/>
      <c r="ES121" s="61"/>
      <c r="ET121" s="307" t="s">
        <v>334</v>
      </c>
      <c r="EU121" s="308"/>
      <c r="EV121" s="296">
        <v>0</v>
      </c>
      <c r="EW121" s="300">
        <v>1</v>
      </c>
      <c r="EX121" s="190">
        <f>SUM(EY122:EY132)</f>
        <v>0</v>
      </c>
      <c r="EY121" s="107"/>
      <c r="EZ121" s="496">
        <f>SUM(EZ122:EZ132)</f>
        <v>0</v>
      </c>
      <c r="FA121" s="88"/>
      <c r="FC121" s="44"/>
      <c r="FD121" s="302"/>
      <c r="FE121" s="87" t="s">
        <v>65</v>
      </c>
      <c r="FF121" s="95" t="s">
        <v>60</v>
      </c>
      <c r="FG121" s="14"/>
      <c r="FH121" s="72">
        <v>0.87</v>
      </c>
      <c r="FI121" s="496">
        <f t="shared" si="1038"/>
        <v>0</v>
      </c>
      <c r="FJ121" s="10"/>
      <c r="FK121" s="8"/>
      <c r="FL121" s="61"/>
      <c r="FM121" s="61"/>
      <c r="FN121" s="87" t="s">
        <v>65</v>
      </c>
      <c r="FO121" s="95" t="s">
        <v>60</v>
      </c>
      <c r="FP121" s="14"/>
      <c r="FQ121" s="72">
        <v>0</v>
      </c>
      <c r="FR121" s="496">
        <f t="shared" si="1039"/>
        <v>0</v>
      </c>
      <c r="FS121" s="88"/>
    </row>
    <row r="122" spans="1:175" ht="13.5" thickTop="1" thickBot="1" x14ac:dyDescent="0.3">
      <c r="A122" s="44" t="s">
        <v>105</v>
      </c>
      <c r="B122" s="11" t="s">
        <v>57</v>
      </c>
      <c r="C122" s="8"/>
      <c r="D122" s="18">
        <f>E113</f>
        <v>0</v>
      </c>
      <c r="E122" s="942" t="s">
        <v>58</v>
      </c>
      <c r="F122" s="942" t="s">
        <v>21</v>
      </c>
      <c r="G122" s="778" t="s">
        <v>625</v>
      </c>
      <c r="H122" s="820"/>
      <c r="I122" s="13">
        <f>IF(D122=0,0,H122*((G124/60)+(G125/60)+(H126/60)+(G127/60*D122)+(G128/60*D122)))</f>
        <v>0</v>
      </c>
      <c r="J122" s="13">
        <f>IF(E$113=0,0,I122/E$113)</f>
        <v>0</v>
      </c>
      <c r="K122" s="13">
        <f>(J122*G$2)</f>
        <v>0</v>
      </c>
      <c r="L122" s="13"/>
      <c r="M122" s="220">
        <f>IF(H122=0,0,K122/H122)</f>
        <v>0</v>
      </c>
      <c r="N122" s="10"/>
      <c r="O122" s="44" t="s">
        <v>105</v>
      </c>
      <c r="P122" s="11" t="s">
        <v>57</v>
      </c>
      <c r="Q122" s="8"/>
      <c r="R122" s="18">
        <f>S113</f>
        <v>0</v>
      </c>
      <c r="S122" s="942" t="s">
        <v>58</v>
      </c>
      <c r="T122" s="942" t="s">
        <v>21</v>
      </c>
      <c r="U122" s="778" t="s">
        <v>625</v>
      </c>
      <c r="V122" s="820"/>
      <c r="W122" s="13">
        <f>IF(R122=0,0,V122*((U124/60)+(U125/60)+(V126/60)+(U127/60*R122)+(U128/60*R122)))</f>
        <v>0</v>
      </c>
      <c r="X122" s="13">
        <f>IF(S$113=0,0,W122/S$113)</f>
        <v>0</v>
      </c>
      <c r="Y122" s="13">
        <f>(X122*U$2)</f>
        <v>0</v>
      </c>
      <c r="Z122" s="13"/>
      <c r="AA122" s="220">
        <f>IF(V122=0,0,Y122/V122)</f>
        <v>0</v>
      </c>
      <c r="AB122" s="10"/>
      <c r="AC122" s="44" t="s">
        <v>105</v>
      </c>
      <c r="AD122" s="11" t="s">
        <v>57</v>
      </c>
      <c r="AE122" s="8"/>
      <c r="AF122" s="18">
        <f t="shared" ref="AF122" si="1152">AG113</f>
        <v>0</v>
      </c>
      <c r="AG122" s="942" t="s">
        <v>58</v>
      </c>
      <c r="AH122" s="942" t="s">
        <v>21</v>
      </c>
      <c r="AI122" s="778" t="s">
        <v>625</v>
      </c>
      <c r="AJ122" s="820"/>
      <c r="AK122" s="13">
        <f t="shared" ref="AK122" si="1153">IF(AF122=0,0,AJ122*((AI124/60)+(AI125/60)+(AJ126/60)+(AI127/60*AF122)+(AI128/60*AF122)))</f>
        <v>0</v>
      </c>
      <c r="AL122" s="13">
        <f t="shared" ref="AL122" si="1154">IF(AG$113=0,0,AK122/AG$113)</f>
        <v>0</v>
      </c>
      <c r="AM122" s="13">
        <f t="shared" ref="AM122" si="1155">(AL122*AI$2)</f>
        <v>0</v>
      </c>
      <c r="AN122" s="13"/>
      <c r="AO122" s="220">
        <f t="shared" ref="AO122" si="1156">IF(AJ122=0,0,AM122/AJ122)</f>
        <v>0</v>
      </c>
      <c r="AP122" s="10"/>
      <c r="AQ122" s="44" t="s">
        <v>105</v>
      </c>
      <c r="AR122" s="11" t="s">
        <v>57</v>
      </c>
      <c r="AS122" s="8"/>
      <c r="AT122" s="18">
        <f t="shared" ref="AT122" si="1157">AU113</f>
        <v>0</v>
      </c>
      <c r="AU122" s="942" t="s">
        <v>58</v>
      </c>
      <c r="AV122" s="942" t="s">
        <v>21</v>
      </c>
      <c r="AW122" s="778" t="s">
        <v>625</v>
      </c>
      <c r="AX122" s="820"/>
      <c r="AY122" s="13">
        <f t="shared" ref="AY122" si="1158">IF(AT122=0,0,AX122*((AW124/60)+(AW125/60)+(AX126/60)+(AW127/60*AT122)+(AW128/60*AT122)))</f>
        <v>0</v>
      </c>
      <c r="AZ122" s="13">
        <f t="shared" ref="AZ122" si="1159">IF(AU$113=0,0,AY122/AU$113)</f>
        <v>0</v>
      </c>
      <c r="BA122" s="13">
        <f t="shared" ref="BA122" si="1160">(AZ122*AW$2)</f>
        <v>0</v>
      </c>
      <c r="BB122" s="13"/>
      <c r="BC122" s="220">
        <f t="shared" ref="BC122" si="1161">IF(AX122=0,0,BA122/AX122)</f>
        <v>0</v>
      </c>
      <c r="BD122" s="10"/>
      <c r="BE122" s="44" t="s">
        <v>105</v>
      </c>
      <c r="BF122" s="11" t="s">
        <v>57</v>
      </c>
      <c r="BG122" s="8"/>
      <c r="BH122" s="18">
        <f t="shared" ref="BH122" si="1162">BI113</f>
        <v>0</v>
      </c>
      <c r="BI122" s="942" t="s">
        <v>58</v>
      </c>
      <c r="BJ122" s="942" t="s">
        <v>21</v>
      </c>
      <c r="BK122" s="778" t="s">
        <v>625</v>
      </c>
      <c r="BL122" s="820"/>
      <c r="BM122" s="13">
        <f t="shared" ref="BM122" si="1163">IF(BH122=0,0,BL122*((BK124/60)+(BK125/60)+(BL126/60)+(BK127/60*BH122)+(BK128/60*BH122)))</f>
        <v>0</v>
      </c>
      <c r="BN122" s="13">
        <f t="shared" ref="BN122" si="1164">IF(BI$113=0,0,BM122/BI$113)</f>
        <v>0</v>
      </c>
      <c r="BO122" s="13">
        <f t="shared" ref="BO122" si="1165">(BN122*BK$2)</f>
        <v>0</v>
      </c>
      <c r="BP122" s="13"/>
      <c r="BQ122" s="220">
        <f t="shared" ref="BQ122" si="1166">IF(BL122=0,0,BO122/BL122)</f>
        <v>0</v>
      </c>
      <c r="BR122" s="10"/>
      <c r="BS122" s="44" t="s">
        <v>105</v>
      </c>
      <c r="BT122" s="11" t="s">
        <v>57</v>
      </c>
      <c r="BU122" s="8"/>
      <c r="BV122" s="18">
        <f t="shared" ref="BV122" si="1167">BW113</f>
        <v>0</v>
      </c>
      <c r="BW122" s="942" t="s">
        <v>58</v>
      </c>
      <c r="BX122" s="942" t="s">
        <v>21</v>
      </c>
      <c r="BY122" s="778" t="s">
        <v>625</v>
      </c>
      <c r="BZ122" s="820"/>
      <c r="CA122" s="13">
        <f t="shared" ref="CA122" si="1168">IF(BV122=0,0,BZ122*((BY124/60)+(BY125/60)+(BZ126/60)+(BY127/60*BV122)+(BY128/60*BV122)))</f>
        <v>0</v>
      </c>
      <c r="CB122" s="13">
        <f t="shared" ref="CB122" si="1169">IF(BW$113=0,0,CA122/BW$113)</f>
        <v>0</v>
      </c>
      <c r="CC122" s="13">
        <f t="shared" ref="CC122" si="1170">(CB122*BY$2)</f>
        <v>0</v>
      </c>
      <c r="CD122" s="13"/>
      <c r="CE122" s="220">
        <f t="shared" ref="CE122" si="1171">IF(BZ122=0,0,CC122/BZ122)</f>
        <v>0</v>
      </c>
      <c r="CF122" s="10"/>
      <c r="CG122" s="44" t="s">
        <v>105</v>
      </c>
      <c r="CH122" s="11" t="s">
        <v>57</v>
      </c>
      <c r="CI122" s="8"/>
      <c r="CJ122" s="18">
        <f t="shared" ref="CJ122" si="1172">CK113</f>
        <v>0</v>
      </c>
      <c r="CK122" s="942" t="s">
        <v>58</v>
      </c>
      <c r="CL122" s="942" t="s">
        <v>21</v>
      </c>
      <c r="CM122" s="778" t="s">
        <v>625</v>
      </c>
      <c r="CN122" s="820"/>
      <c r="CO122" s="13">
        <f t="shared" ref="CO122" si="1173">IF(CJ122=0,0,CN122*((CM124/60)+(CM125/60)+(CN126/60)+(CM127/60*CJ122)+(CM128/60*CJ122)))</f>
        <v>0</v>
      </c>
      <c r="CP122" s="13">
        <f t="shared" ref="CP122" si="1174">IF(CK$113=0,0,CO122/CK$113)</f>
        <v>0</v>
      </c>
      <c r="CQ122" s="13">
        <f t="shared" ref="CQ122" si="1175">(CP122*CM$2)</f>
        <v>0</v>
      </c>
      <c r="CR122" s="13"/>
      <c r="CS122" s="220">
        <f t="shared" ref="CS122" si="1176">IF(CN122=0,0,CQ122/CN122)</f>
        <v>0</v>
      </c>
      <c r="CT122" s="10"/>
      <c r="CU122" s="44" t="s">
        <v>105</v>
      </c>
      <c r="CV122" s="11" t="s">
        <v>57</v>
      </c>
      <c r="CW122" s="8"/>
      <c r="CX122" s="18">
        <f t="shared" ref="CX122" si="1177">CY113</f>
        <v>0</v>
      </c>
      <c r="CY122" s="942" t="s">
        <v>58</v>
      </c>
      <c r="CZ122" s="942" t="s">
        <v>21</v>
      </c>
      <c r="DA122" s="778" t="s">
        <v>625</v>
      </c>
      <c r="DB122" s="820"/>
      <c r="DC122" s="13">
        <f t="shared" ref="DC122" si="1178">IF(CX122=0,0,DB122*((DA124/60)+(DA125/60)+(DB126/60)+(DA127/60*CX122)+(DA128/60*CX122)))</f>
        <v>0</v>
      </c>
      <c r="DD122" s="13">
        <f t="shared" ref="DD122" si="1179">IF(CY$113=0,0,DC122/CY$113)</f>
        <v>0</v>
      </c>
      <c r="DE122" s="13">
        <f t="shared" ref="DE122" si="1180">(DD122*DA$2)</f>
        <v>0</v>
      </c>
      <c r="DF122" s="13"/>
      <c r="DG122" s="220">
        <f t="shared" ref="DG122" si="1181">IF(DB122=0,0,DE122/DB122)</f>
        <v>0</v>
      </c>
      <c r="DH122" s="10"/>
      <c r="DI122" s="44" t="s">
        <v>105</v>
      </c>
      <c r="DJ122" s="11" t="s">
        <v>57</v>
      </c>
      <c r="DK122" s="8"/>
      <c r="DL122" s="18">
        <f t="shared" ref="DL122" si="1182">DM113</f>
        <v>0</v>
      </c>
      <c r="DM122" s="942" t="s">
        <v>58</v>
      </c>
      <c r="DN122" s="942" t="s">
        <v>21</v>
      </c>
      <c r="DO122" s="778" t="s">
        <v>625</v>
      </c>
      <c r="DP122" s="820"/>
      <c r="DQ122" s="13">
        <f t="shared" ref="DQ122" si="1183">IF(DL122=0,0,DP122*((DO124/60)+(DO125/60)+(DP126/60)+(DO127/60*DL122)+(DO128/60*DL122)))</f>
        <v>0</v>
      </c>
      <c r="DR122" s="13">
        <f t="shared" ref="DR122" si="1184">IF(DM$113=0,0,DQ122/DM$113)</f>
        <v>0</v>
      </c>
      <c r="DS122" s="13">
        <f t="shared" ref="DS122" si="1185">(DR122*DO$2)</f>
        <v>0</v>
      </c>
      <c r="DT122" s="13"/>
      <c r="DU122" s="220">
        <f t="shared" ref="DU122" si="1186">IF(DP122=0,0,DS122/DP122)</f>
        <v>0</v>
      </c>
      <c r="DV122" s="10"/>
      <c r="DW122" s="44" t="s">
        <v>105</v>
      </c>
      <c r="DX122" s="11" t="s">
        <v>57</v>
      </c>
      <c r="DY122" s="8"/>
      <c r="DZ122" s="18">
        <f t="shared" ref="DZ122" si="1187">EA113</f>
        <v>0</v>
      </c>
      <c r="EA122" s="942" t="s">
        <v>58</v>
      </c>
      <c r="EB122" s="942" t="s">
        <v>21</v>
      </c>
      <c r="EC122" s="778" t="s">
        <v>625</v>
      </c>
      <c r="ED122" s="820"/>
      <c r="EE122" s="13">
        <f t="shared" ref="EE122" si="1188">IF(DZ122=0,0,ED122*((EC124/60)+(EC125/60)+(ED126/60)+(EC127/60*DZ122)+(EC128/60*DZ122)))</f>
        <v>0</v>
      </c>
      <c r="EF122" s="13">
        <f t="shared" ref="EF122" si="1189">IF(EA$113=0,0,EE122/EA$113)</f>
        <v>0</v>
      </c>
      <c r="EG122" s="13">
        <f t="shared" ref="EG122" si="1190">(EF122*EC$2)</f>
        <v>0</v>
      </c>
      <c r="EH122" s="13"/>
      <c r="EI122" s="220">
        <f t="shared" ref="EI122" si="1191">IF(ED122=0,0,EG122/ED122)</f>
        <v>0</v>
      </c>
      <c r="EJ122" s="10"/>
      <c r="EK122" s="44"/>
      <c r="EL122" s="302"/>
      <c r="EM122" s="87" t="s">
        <v>90</v>
      </c>
      <c r="EN122" s="95" t="s">
        <v>111</v>
      </c>
      <c r="EO122" s="14"/>
      <c r="EP122" s="72">
        <v>0</v>
      </c>
      <c r="EQ122" s="496">
        <f>EM$121*EN$121*EP122</f>
        <v>0</v>
      </c>
      <c r="ER122" s="10"/>
      <c r="ES122" s="61"/>
      <c r="ET122" s="8"/>
      <c r="EU122" s="61"/>
      <c r="EV122" s="87" t="s">
        <v>90</v>
      </c>
      <c r="EW122" s="95" t="s">
        <v>111</v>
      </c>
      <c r="EX122" s="14"/>
      <c r="EY122" s="72">
        <v>0</v>
      </c>
      <c r="EZ122" s="496">
        <f t="shared" ref="EZ122:EZ132" si="1192">EV$121*EW$121*EY122</f>
        <v>0</v>
      </c>
      <c r="FA122" s="88"/>
      <c r="FC122" s="44"/>
      <c r="FD122" s="302"/>
      <c r="FE122" s="87" t="s">
        <v>72</v>
      </c>
      <c r="FF122" s="8" t="s">
        <v>154</v>
      </c>
      <c r="FG122" s="61"/>
      <c r="FH122" s="72">
        <v>0.64</v>
      </c>
      <c r="FI122" s="496">
        <f t="shared" si="1038"/>
        <v>0</v>
      </c>
      <c r="FJ122" s="10"/>
      <c r="FK122" s="8"/>
      <c r="FL122" s="61"/>
      <c r="FM122" s="61"/>
      <c r="FN122" s="87" t="s">
        <v>72</v>
      </c>
      <c r="FO122" s="8" t="s">
        <v>154</v>
      </c>
      <c r="FP122" s="61"/>
      <c r="FQ122" s="72">
        <v>0</v>
      </c>
      <c r="FR122" s="496">
        <f t="shared" si="1039"/>
        <v>0</v>
      </c>
      <c r="FS122" s="88"/>
    </row>
    <row r="123" spans="1:175" ht="13" thickTop="1" x14ac:dyDescent="0.25">
      <c r="A123" s="44"/>
      <c r="B123" s="93"/>
      <c r="C123" s="941"/>
      <c r="D123" s="941"/>
      <c r="E123" s="941"/>
      <c r="F123" s="21"/>
      <c r="G123" s="941"/>
      <c r="H123" s="188"/>
      <c r="I123" s="14"/>
      <c r="J123" s="14"/>
      <c r="K123" s="14"/>
      <c r="L123" s="14"/>
      <c r="M123" s="56"/>
      <c r="O123" s="44"/>
      <c r="P123" s="93"/>
      <c r="Q123" s="941"/>
      <c r="R123" s="941"/>
      <c r="S123" s="941"/>
      <c r="T123" s="21"/>
      <c r="U123" s="941"/>
      <c r="V123" s="188"/>
      <c r="W123" s="14"/>
      <c r="X123" s="14"/>
      <c r="Y123" s="14"/>
      <c r="Z123" s="14"/>
      <c r="AA123" s="56"/>
      <c r="AB123" s="27"/>
      <c r="AC123" s="44"/>
      <c r="AD123" s="93"/>
      <c r="AE123" s="941"/>
      <c r="AF123" s="941"/>
      <c r="AG123" s="941"/>
      <c r="AH123" s="21"/>
      <c r="AI123" s="941"/>
      <c r="AJ123" s="188"/>
      <c r="AK123" s="14"/>
      <c r="AL123" s="14"/>
      <c r="AM123" s="14"/>
      <c r="AN123" s="14"/>
      <c r="AO123" s="56"/>
      <c r="AP123" s="27"/>
      <c r="AQ123" s="44"/>
      <c r="AR123" s="93"/>
      <c r="AS123" s="941"/>
      <c r="AT123" s="941"/>
      <c r="AU123" s="941"/>
      <c r="AV123" s="21"/>
      <c r="AW123" s="941"/>
      <c r="AX123" s="188"/>
      <c r="AY123" s="14"/>
      <c r="AZ123" s="14"/>
      <c r="BA123" s="14"/>
      <c r="BB123" s="14"/>
      <c r="BC123" s="56"/>
      <c r="BD123" s="27"/>
      <c r="BE123" s="44"/>
      <c r="BF123" s="93"/>
      <c r="BG123" s="941"/>
      <c r="BH123" s="941"/>
      <c r="BI123" s="941"/>
      <c r="BJ123" s="21"/>
      <c r="BK123" s="941"/>
      <c r="BL123" s="188"/>
      <c r="BM123" s="14"/>
      <c r="BN123" s="14"/>
      <c r="BO123" s="14"/>
      <c r="BP123" s="14"/>
      <c r="BQ123" s="56"/>
      <c r="BR123" s="27"/>
      <c r="BS123" s="44"/>
      <c r="BT123" s="93"/>
      <c r="BU123" s="941"/>
      <c r="BV123" s="941"/>
      <c r="BW123" s="941"/>
      <c r="BX123" s="21"/>
      <c r="BY123" s="941"/>
      <c r="BZ123" s="188"/>
      <c r="CA123" s="14"/>
      <c r="CB123" s="14"/>
      <c r="CC123" s="14"/>
      <c r="CD123" s="14"/>
      <c r="CE123" s="56"/>
      <c r="CF123" s="27"/>
      <c r="CG123" s="44"/>
      <c r="CH123" s="93"/>
      <c r="CI123" s="941"/>
      <c r="CJ123" s="941"/>
      <c r="CK123" s="941"/>
      <c r="CL123" s="21"/>
      <c r="CM123" s="941"/>
      <c r="CN123" s="188"/>
      <c r="CO123" s="14"/>
      <c r="CP123" s="14"/>
      <c r="CQ123" s="14"/>
      <c r="CR123" s="14"/>
      <c r="CS123" s="56"/>
      <c r="CT123" s="27"/>
      <c r="CU123" s="44"/>
      <c r="CV123" s="93"/>
      <c r="CW123" s="941"/>
      <c r="CX123" s="941"/>
      <c r="CY123" s="941"/>
      <c r="CZ123" s="21"/>
      <c r="DA123" s="941"/>
      <c r="DB123" s="188"/>
      <c r="DC123" s="14"/>
      <c r="DD123" s="14"/>
      <c r="DE123" s="14"/>
      <c r="DF123" s="14"/>
      <c r="DG123" s="56"/>
      <c r="DH123" s="27"/>
      <c r="DI123" s="44"/>
      <c r="DJ123" s="93"/>
      <c r="DK123" s="941"/>
      <c r="DL123" s="941"/>
      <c r="DM123" s="941"/>
      <c r="DN123" s="21"/>
      <c r="DO123" s="941"/>
      <c r="DP123" s="188"/>
      <c r="DQ123" s="14"/>
      <c r="DR123" s="14"/>
      <c r="DS123" s="14"/>
      <c r="DT123" s="14"/>
      <c r="DU123" s="56"/>
      <c r="DV123" s="27"/>
      <c r="DW123" s="44"/>
      <c r="DX123" s="93"/>
      <c r="DY123" s="941"/>
      <c r="DZ123" s="941"/>
      <c r="EA123" s="941"/>
      <c r="EB123" s="21"/>
      <c r="EC123" s="941"/>
      <c r="ED123" s="188"/>
      <c r="EE123" s="14"/>
      <c r="EF123" s="14"/>
      <c r="EG123" s="14"/>
      <c r="EH123" s="14"/>
      <c r="EI123" s="56"/>
      <c r="EJ123" s="27"/>
      <c r="EK123" s="44"/>
      <c r="EL123" s="302"/>
      <c r="EM123" s="87" t="s">
        <v>99</v>
      </c>
      <c r="EN123" s="95" t="s">
        <v>112</v>
      </c>
      <c r="EO123" s="14"/>
      <c r="EP123" s="72">
        <v>2.48</v>
      </c>
      <c r="EQ123" s="496">
        <f>EM$121*EN$121*EP123</f>
        <v>0</v>
      </c>
      <c r="ER123" s="10"/>
      <c r="ES123" s="61"/>
      <c r="ET123" s="8"/>
      <c r="EU123" s="61"/>
      <c r="EV123" s="87" t="s">
        <v>99</v>
      </c>
      <c r="EW123" s="95" t="s">
        <v>112</v>
      </c>
      <c r="EX123" s="14"/>
      <c r="EY123" s="72">
        <v>0</v>
      </c>
      <c r="EZ123" s="496">
        <f t="shared" si="1192"/>
        <v>0</v>
      </c>
      <c r="FA123" s="88"/>
      <c r="FC123" s="44"/>
      <c r="FD123" s="302"/>
      <c r="FE123" s="87" t="s">
        <v>76</v>
      </c>
      <c r="FF123" s="11" t="s">
        <v>53</v>
      </c>
      <c r="FG123" s="14"/>
      <c r="FH123" s="72">
        <v>0</v>
      </c>
      <c r="FI123" s="496">
        <f t="shared" si="1038"/>
        <v>0</v>
      </c>
      <c r="FJ123" s="10"/>
      <c r="FK123" s="8"/>
      <c r="FL123" s="61"/>
      <c r="FM123" s="61"/>
      <c r="FN123" s="87" t="s">
        <v>76</v>
      </c>
      <c r="FO123" s="11" t="s">
        <v>53</v>
      </c>
      <c r="FP123" s="14"/>
      <c r="FQ123" s="72">
        <v>0</v>
      </c>
      <c r="FR123" s="496">
        <f t="shared" si="1039"/>
        <v>0</v>
      </c>
      <c r="FS123" s="88"/>
    </row>
    <row r="124" spans="1:175" x14ac:dyDescent="0.25">
      <c r="A124" s="44" t="s">
        <v>105</v>
      </c>
      <c r="B124" s="11" t="s">
        <v>118</v>
      </c>
      <c r="C124" s="8"/>
      <c r="D124" s="8"/>
      <c r="E124" s="65">
        <v>0</v>
      </c>
      <c r="F124" s="65">
        <v>0</v>
      </c>
      <c r="G124" s="944">
        <f>IF(F124=0,0,E124*8/F124*60)</f>
        <v>0</v>
      </c>
      <c r="H124" s="9"/>
      <c r="I124" s="13"/>
      <c r="J124" s="13"/>
      <c r="K124" s="13"/>
      <c r="L124" s="13"/>
      <c r="M124" s="55"/>
      <c r="O124" s="44" t="s">
        <v>105</v>
      </c>
      <c r="P124" s="11" t="s">
        <v>118</v>
      </c>
      <c r="Q124" s="8"/>
      <c r="R124" s="8"/>
      <c r="S124" s="65">
        <v>0</v>
      </c>
      <c r="T124" s="65">
        <v>0</v>
      </c>
      <c r="U124" s="944">
        <f>IF(T124=0,0,S124*8/T124*60)</f>
        <v>0</v>
      </c>
      <c r="V124" s="9"/>
      <c r="W124" s="13"/>
      <c r="X124" s="13"/>
      <c r="Y124" s="13"/>
      <c r="Z124" s="13"/>
      <c r="AA124" s="55"/>
      <c r="AC124" s="44" t="s">
        <v>105</v>
      </c>
      <c r="AD124" s="11" t="s">
        <v>118</v>
      </c>
      <c r="AE124" s="8"/>
      <c r="AF124" s="8"/>
      <c r="AG124" s="65">
        <v>0</v>
      </c>
      <c r="AH124" s="65">
        <v>0</v>
      </c>
      <c r="AI124" s="944">
        <f t="shared" ref="AI124:AI125" si="1193">IF(AH124=0,0,AG124*8/AH124*60)</f>
        <v>0</v>
      </c>
      <c r="AJ124" s="9"/>
      <c r="AK124" s="13"/>
      <c r="AL124" s="13"/>
      <c r="AM124" s="13"/>
      <c r="AN124" s="13"/>
      <c r="AO124" s="55"/>
      <c r="AQ124" s="44" t="s">
        <v>105</v>
      </c>
      <c r="AR124" s="11" t="s">
        <v>118</v>
      </c>
      <c r="AS124" s="8"/>
      <c r="AT124" s="8"/>
      <c r="AU124" s="65">
        <v>0</v>
      </c>
      <c r="AV124" s="65">
        <v>0</v>
      </c>
      <c r="AW124" s="944">
        <f t="shared" ref="AW124:AW125" si="1194">IF(AV124=0,0,AU124*8/AV124*60)</f>
        <v>0</v>
      </c>
      <c r="AX124" s="9"/>
      <c r="AY124" s="13"/>
      <c r="AZ124" s="13"/>
      <c r="BA124" s="13"/>
      <c r="BB124" s="13"/>
      <c r="BC124" s="55"/>
      <c r="BE124" s="44" t="s">
        <v>105</v>
      </c>
      <c r="BF124" s="11" t="s">
        <v>118</v>
      </c>
      <c r="BG124" s="8"/>
      <c r="BH124" s="8"/>
      <c r="BI124" s="65">
        <v>0</v>
      </c>
      <c r="BJ124" s="65">
        <v>0</v>
      </c>
      <c r="BK124" s="944">
        <f t="shared" ref="BK124:BK125" si="1195">IF(BJ124=0,0,BI124*8/BJ124*60)</f>
        <v>0</v>
      </c>
      <c r="BL124" s="9"/>
      <c r="BM124" s="13"/>
      <c r="BN124" s="13"/>
      <c r="BO124" s="13"/>
      <c r="BP124" s="13"/>
      <c r="BQ124" s="55"/>
      <c r="BS124" s="44" t="s">
        <v>105</v>
      </c>
      <c r="BT124" s="11" t="s">
        <v>118</v>
      </c>
      <c r="BU124" s="8"/>
      <c r="BV124" s="8"/>
      <c r="BW124" s="65">
        <v>0</v>
      </c>
      <c r="BX124" s="65">
        <v>0</v>
      </c>
      <c r="BY124" s="944">
        <f t="shared" ref="BY124:BY125" si="1196">IF(BX124=0,0,BW124*8/BX124*60)</f>
        <v>0</v>
      </c>
      <c r="BZ124" s="9"/>
      <c r="CA124" s="13"/>
      <c r="CB124" s="13"/>
      <c r="CC124" s="13"/>
      <c r="CD124" s="13"/>
      <c r="CE124" s="55"/>
      <c r="CG124" s="44" t="s">
        <v>105</v>
      </c>
      <c r="CH124" s="11" t="s">
        <v>118</v>
      </c>
      <c r="CI124" s="8"/>
      <c r="CJ124" s="8"/>
      <c r="CK124" s="65">
        <v>0</v>
      </c>
      <c r="CL124" s="65">
        <v>0</v>
      </c>
      <c r="CM124" s="944">
        <f t="shared" ref="CM124:CM125" si="1197">IF(CL124=0,0,CK124*8/CL124*60)</f>
        <v>0</v>
      </c>
      <c r="CN124" s="9"/>
      <c r="CO124" s="13"/>
      <c r="CP124" s="13"/>
      <c r="CQ124" s="13"/>
      <c r="CR124" s="13"/>
      <c r="CS124" s="55"/>
      <c r="CU124" s="44" t="s">
        <v>105</v>
      </c>
      <c r="CV124" s="11" t="s">
        <v>118</v>
      </c>
      <c r="CW124" s="8"/>
      <c r="CX124" s="8"/>
      <c r="CY124" s="65">
        <v>0</v>
      </c>
      <c r="CZ124" s="65">
        <v>0</v>
      </c>
      <c r="DA124" s="944">
        <f t="shared" ref="DA124:DA125" si="1198">IF(CZ124=0,0,CY124*8/CZ124*60)</f>
        <v>0</v>
      </c>
      <c r="DB124" s="9"/>
      <c r="DC124" s="13"/>
      <c r="DD124" s="13"/>
      <c r="DE124" s="13"/>
      <c r="DF124" s="13"/>
      <c r="DG124" s="55"/>
      <c r="DI124" s="44" t="s">
        <v>105</v>
      </c>
      <c r="DJ124" s="11" t="s">
        <v>118</v>
      </c>
      <c r="DK124" s="8"/>
      <c r="DL124" s="8"/>
      <c r="DM124" s="65">
        <v>0</v>
      </c>
      <c r="DN124" s="65">
        <v>0</v>
      </c>
      <c r="DO124" s="944">
        <f t="shared" ref="DO124:DO125" si="1199">IF(DN124=0,0,DM124*8/DN124*60)</f>
        <v>0</v>
      </c>
      <c r="DP124" s="9"/>
      <c r="DQ124" s="13"/>
      <c r="DR124" s="13"/>
      <c r="DS124" s="13"/>
      <c r="DT124" s="13"/>
      <c r="DU124" s="55"/>
      <c r="DW124" s="44" t="s">
        <v>105</v>
      </c>
      <c r="DX124" s="11" t="s">
        <v>118</v>
      </c>
      <c r="DY124" s="8"/>
      <c r="DZ124" s="8"/>
      <c r="EA124" s="65">
        <v>0</v>
      </c>
      <c r="EB124" s="65">
        <v>0</v>
      </c>
      <c r="EC124" s="944">
        <f t="shared" ref="EC124:EC125" si="1200">IF(EB124=0,0,EA124*8/EB124*60)</f>
        <v>0</v>
      </c>
      <c r="ED124" s="9"/>
      <c r="EE124" s="13"/>
      <c r="EF124" s="13"/>
      <c r="EG124" s="13"/>
      <c r="EH124" s="13"/>
      <c r="EI124" s="55"/>
      <c r="EK124" s="44"/>
      <c r="EL124" s="302"/>
      <c r="EM124" s="87" t="s">
        <v>91</v>
      </c>
      <c r="EN124" s="95" t="s">
        <v>321</v>
      </c>
      <c r="EO124" s="14"/>
      <c r="EP124" s="72">
        <v>0</v>
      </c>
      <c r="EQ124" s="496">
        <f>EM$121*EN$121*EP124</f>
        <v>0</v>
      </c>
      <c r="ER124" s="10"/>
      <c r="ES124" s="61"/>
      <c r="ET124" s="8"/>
      <c r="EU124" s="61"/>
      <c r="EV124" s="87" t="s">
        <v>91</v>
      </c>
      <c r="EW124" s="95" t="s">
        <v>321</v>
      </c>
      <c r="EX124" s="14"/>
      <c r="EY124" s="72">
        <v>0</v>
      </c>
      <c r="EZ124" s="496">
        <f t="shared" si="1192"/>
        <v>0</v>
      </c>
      <c r="FA124" s="88"/>
      <c r="FC124" s="44"/>
      <c r="FD124" s="302"/>
      <c r="FE124" s="87" t="s">
        <v>105</v>
      </c>
      <c r="FF124" s="11" t="s">
        <v>57</v>
      </c>
      <c r="FG124" s="14"/>
      <c r="FH124" s="72">
        <v>5.5</v>
      </c>
      <c r="FI124" s="496">
        <f t="shared" si="1038"/>
        <v>0</v>
      </c>
      <c r="FJ124" s="10"/>
      <c r="FK124" s="8"/>
      <c r="FL124" s="61"/>
      <c r="FM124" s="61"/>
      <c r="FN124" s="87" t="s">
        <v>105</v>
      </c>
      <c r="FO124" s="11" t="s">
        <v>57</v>
      </c>
      <c r="FP124" s="14"/>
      <c r="FQ124" s="72">
        <v>0</v>
      </c>
      <c r="FR124" s="496">
        <f t="shared" si="1039"/>
        <v>0</v>
      </c>
      <c r="FS124" s="88"/>
    </row>
    <row r="125" spans="1:175" x14ac:dyDescent="0.25">
      <c r="A125" s="44" t="s">
        <v>105</v>
      </c>
      <c r="B125" s="8" t="s">
        <v>106</v>
      </c>
      <c r="C125" s="8"/>
      <c r="D125" s="8"/>
      <c r="E125" s="65">
        <v>0</v>
      </c>
      <c r="F125" s="65">
        <v>0</v>
      </c>
      <c r="G125" s="944">
        <f>IF(F125=0,0,E125*8/F125*60)</f>
        <v>0</v>
      </c>
      <c r="H125" s="943" t="s">
        <v>59</v>
      </c>
      <c r="I125" s="13"/>
      <c r="J125" s="13"/>
      <c r="K125" s="13"/>
      <c r="L125" s="13"/>
      <c r="M125" s="55"/>
      <c r="O125" s="44" t="s">
        <v>105</v>
      </c>
      <c r="P125" s="8" t="s">
        <v>106</v>
      </c>
      <c r="Q125" s="8"/>
      <c r="R125" s="8"/>
      <c r="S125" s="65">
        <v>0</v>
      </c>
      <c r="T125" s="65">
        <v>0</v>
      </c>
      <c r="U125" s="944">
        <f>IF(T125=0,0,S125*8/T125*60)</f>
        <v>0</v>
      </c>
      <c r="V125" s="943" t="s">
        <v>59</v>
      </c>
      <c r="W125" s="13"/>
      <c r="X125" s="13"/>
      <c r="Y125" s="13"/>
      <c r="Z125" s="13"/>
      <c r="AA125" s="55"/>
      <c r="AC125" s="44" t="s">
        <v>105</v>
      </c>
      <c r="AD125" s="8" t="s">
        <v>106</v>
      </c>
      <c r="AE125" s="8"/>
      <c r="AF125" s="8"/>
      <c r="AG125" s="65">
        <v>0</v>
      </c>
      <c r="AH125" s="65">
        <v>0</v>
      </c>
      <c r="AI125" s="944">
        <f t="shared" si="1193"/>
        <v>0</v>
      </c>
      <c r="AJ125" s="943" t="s">
        <v>59</v>
      </c>
      <c r="AK125" s="13"/>
      <c r="AL125" s="13"/>
      <c r="AM125" s="13"/>
      <c r="AN125" s="13"/>
      <c r="AO125" s="55"/>
      <c r="AQ125" s="44" t="s">
        <v>105</v>
      </c>
      <c r="AR125" s="8" t="s">
        <v>106</v>
      </c>
      <c r="AS125" s="8"/>
      <c r="AT125" s="8"/>
      <c r="AU125" s="65">
        <v>0</v>
      </c>
      <c r="AV125" s="65">
        <v>0</v>
      </c>
      <c r="AW125" s="944">
        <f t="shared" si="1194"/>
        <v>0</v>
      </c>
      <c r="AX125" s="943" t="s">
        <v>59</v>
      </c>
      <c r="AY125" s="13"/>
      <c r="AZ125" s="13"/>
      <c r="BA125" s="13"/>
      <c r="BB125" s="13"/>
      <c r="BC125" s="55"/>
      <c r="BE125" s="44" t="s">
        <v>105</v>
      </c>
      <c r="BF125" s="8" t="s">
        <v>106</v>
      </c>
      <c r="BG125" s="8"/>
      <c r="BH125" s="8"/>
      <c r="BI125" s="65">
        <v>0</v>
      </c>
      <c r="BJ125" s="65">
        <v>0</v>
      </c>
      <c r="BK125" s="944">
        <f t="shared" si="1195"/>
        <v>0</v>
      </c>
      <c r="BL125" s="943" t="s">
        <v>59</v>
      </c>
      <c r="BM125" s="13"/>
      <c r="BN125" s="13"/>
      <c r="BO125" s="13"/>
      <c r="BP125" s="13"/>
      <c r="BQ125" s="55"/>
      <c r="BS125" s="44" t="s">
        <v>105</v>
      </c>
      <c r="BT125" s="8" t="s">
        <v>106</v>
      </c>
      <c r="BU125" s="8"/>
      <c r="BV125" s="8"/>
      <c r="BW125" s="65">
        <v>0</v>
      </c>
      <c r="BX125" s="65">
        <v>0</v>
      </c>
      <c r="BY125" s="944">
        <f t="shared" si="1196"/>
        <v>0</v>
      </c>
      <c r="BZ125" s="943" t="s">
        <v>59</v>
      </c>
      <c r="CA125" s="13"/>
      <c r="CB125" s="13"/>
      <c r="CC125" s="13"/>
      <c r="CD125" s="13"/>
      <c r="CE125" s="55"/>
      <c r="CG125" s="44" t="s">
        <v>105</v>
      </c>
      <c r="CH125" s="8" t="s">
        <v>106</v>
      </c>
      <c r="CI125" s="8"/>
      <c r="CJ125" s="8"/>
      <c r="CK125" s="65">
        <v>0</v>
      </c>
      <c r="CL125" s="65">
        <v>0</v>
      </c>
      <c r="CM125" s="944">
        <f t="shared" si="1197"/>
        <v>0</v>
      </c>
      <c r="CN125" s="943" t="s">
        <v>59</v>
      </c>
      <c r="CO125" s="13"/>
      <c r="CP125" s="13"/>
      <c r="CQ125" s="13"/>
      <c r="CR125" s="13"/>
      <c r="CS125" s="55"/>
      <c r="CU125" s="44" t="s">
        <v>105</v>
      </c>
      <c r="CV125" s="8" t="s">
        <v>106</v>
      </c>
      <c r="CW125" s="8"/>
      <c r="CX125" s="8"/>
      <c r="CY125" s="65">
        <v>0</v>
      </c>
      <c r="CZ125" s="65">
        <v>0</v>
      </c>
      <c r="DA125" s="944">
        <f t="shared" si="1198"/>
        <v>0</v>
      </c>
      <c r="DB125" s="943" t="s">
        <v>59</v>
      </c>
      <c r="DC125" s="13"/>
      <c r="DD125" s="13"/>
      <c r="DE125" s="13"/>
      <c r="DF125" s="13"/>
      <c r="DG125" s="55"/>
      <c r="DI125" s="44" t="s">
        <v>105</v>
      </c>
      <c r="DJ125" s="8" t="s">
        <v>106</v>
      </c>
      <c r="DK125" s="8"/>
      <c r="DL125" s="8"/>
      <c r="DM125" s="65">
        <v>0</v>
      </c>
      <c r="DN125" s="65">
        <v>0</v>
      </c>
      <c r="DO125" s="944">
        <f t="shared" si="1199"/>
        <v>0</v>
      </c>
      <c r="DP125" s="943" t="s">
        <v>59</v>
      </c>
      <c r="DQ125" s="13"/>
      <c r="DR125" s="13"/>
      <c r="DS125" s="13"/>
      <c r="DT125" s="13"/>
      <c r="DU125" s="55"/>
      <c r="DW125" s="44" t="s">
        <v>105</v>
      </c>
      <c r="DX125" s="8" t="s">
        <v>106</v>
      </c>
      <c r="DY125" s="8"/>
      <c r="DZ125" s="8"/>
      <c r="EA125" s="65">
        <v>0</v>
      </c>
      <c r="EB125" s="65">
        <v>0</v>
      </c>
      <c r="EC125" s="944">
        <f t="shared" si="1200"/>
        <v>0</v>
      </c>
      <c r="ED125" s="943" t="s">
        <v>59</v>
      </c>
      <c r="EE125" s="13"/>
      <c r="EF125" s="13"/>
      <c r="EG125" s="13"/>
      <c r="EH125" s="13"/>
      <c r="EI125" s="55"/>
      <c r="EK125" s="44"/>
      <c r="EL125" s="61"/>
      <c r="EM125" s="87" t="s">
        <v>240</v>
      </c>
      <c r="EN125" s="95" t="s">
        <v>246</v>
      </c>
      <c r="EO125" s="14"/>
      <c r="EP125" s="72">
        <v>6.02</v>
      </c>
      <c r="EQ125" s="496">
        <f>EM$121*EN$121*EP125</f>
        <v>0</v>
      </c>
      <c r="ER125" s="61"/>
      <c r="ES125" s="61"/>
      <c r="ET125" s="61"/>
      <c r="EU125" s="61"/>
      <c r="EV125" s="87" t="s">
        <v>240</v>
      </c>
      <c r="EW125" s="95" t="s">
        <v>246</v>
      </c>
      <c r="EX125" s="14"/>
      <c r="EY125" s="72">
        <v>0</v>
      </c>
      <c r="EZ125" s="496">
        <f t="shared" si="1192"/>
        <v>0</v>
      </c>
      <c r="FA125" s="88"/>
      <c r="FC125" s="44"/>
      <c r="FD125" s="295" t="s">
        <v>335</v>
      </c>
      <c r="FE125" s="296">
        <v>0</v>
      </c>
      <c r="FF125" s="297">
        <v>1</v>
      </c>
      <c r="FG125" s="190">
        <f>SUM(FH126:FH136)</f>
        <v>32.5</v>
      </c>
      <c r="FH125" s="107"/>
      <c r="FI125" s="496">
        <f>SUM(FI126:FI136)</f>
        <v>0</v>
      </c>
      <c r="FJ125" s="10"/>
      <c r="FK125" s="61"/>
      <c r="FL125" s="87"/>
      <c r="FM125" s="598" t="s">
        <v>229</v>
      </c>
      <c r="FN125" s="8"/>
      <c r="FO125" s="8"/>
      <c r="FP125" s="8"/>
      <c r="FQ125" s="8"/>
      <c r="FR125" s="109"/>
      <c r="FS125" s="88"/>
    </row>
    <row r="126" spans="1:175" x14ac:dyDescent="0.25">
      <c r="A126" s="44" t="s">
        <v>105</v>
      </c>
      <c r="B126" s="93" t="s">
        <v>119</v>
      </c>
      <c r="C126" s="37"/>
      <c r="D126" s="38"/>
      <c r="E126" s="65">
        <v>0</v>
      </c>
      <c r="F126" s="39"/>
      <c r="G126" s="65">
        <v>0</v>
      </c>
      <c r="H126" s="9">
        <f>IF(F120=0,0,E126*G126/F120*D122)</f>
        <v>0</v>
      </c>
      <c r="I126" s="13"/>
      <c r="J126" s="13"/>
      <c r="K126" s="13"/>
      <c r="L126" s="13"/>
      <c r="M126" s="55"/>
      <c r="O126" s="44" t="s">
        <v>105</v>
      </c>
      <c r="P126" s="93" t="s">
        <v>119</v>
      </c>
      <c r="Q126" s="37"/>
      <c r="R126" s="38"/>
      <c r="S126" s="65">
        <v>0</v>
      </c>
      <c r="T126" s="39"/>
      <c r="U126" s="65">
        <v>0</v>
      </c>
      <c r="V126" s="9">
        <f>IF(T120=0,0,S126*U126/T120*R122)</f>
        <v>0</v>
      </c>
      <c r="W126" s="13"/>
      <c r="X126" s="13"/>
      <c r="Y126" s="13"/>
      <c r="Z126" s="13"/>
      <c r="AA126" s="55"/>
      <c r="AC126" s="44" t="s">
        <v>105</v>
      </c>
      <c r="AD126" s="93" t="s">
        <v>119</v>
      </c>
      <c r="AE126" s="37"/>
      <c r="AF126" s="38"/>
      <c r="AG126" s="65">
        <v>0</v>
      </c>
      <c r="AH126" s="39"/>
      <c r="AI126" s="65">
        <v>0</v>
      </c>
      <c r="AJ126" s="9">
        <f t="shared" ref="AJ126" si="1201">IF(AH120=0,0,AG126*AI126/AH120*AF122)</f>
        <v>0</v>
      </c>
      <c r="AK126" s="13"/>
      <c r="AL126" s="13"/>
      <c r="AM126" s="13"/>
      <c r="AN126" s="13"/>
      <c r="AO126" s="55"/>
      <c r="AQ126" s="44" t="s">
        <v>105</v>
      </c>
      <c r="AR126" s="93" t="s">
        <v>119</v>
      </c>
      <c r="AS126" s="37"/>
      <c r="AT126" s="38"/>
      <c r="AU126" s="65">
        <v>0</v>
      </c>
      <c r="AV126" s="39"/>
      <c r="AW126" s="65">
        <v>0</v>
      </c>
      <c r="AX126" s="9">
        <f t="shared" ref="AX126" si="1202">IF(AV120=0,0,AU126*AW126/AV120*AT122)</f>
        <v>0</v>
      </c>
      <c r="AY126" s="13"/>
      <c r="AZ126" s="13"/>
      <c r="BA126" s="13"/>
      <c r="BB126" s="13"/>
      <c r="BC126" s="55"/>
      <c r="BE126" s="44" t="s">
        <v>105</v>
      </c>
      <c r="BF126" s="93" t="s">
        <v>119</v>
      </c>
      <c r="BG126" s="37"/>
      <c r="BH126" s="38"/>
      <c r="BI126" s="65">
        <v>0</v>
      </c>
      <c r="BJ126" s="39"/>
      <c r="BK126" s="65">
        <v>0</v>
      </c>
      <c r="BL126" s="9">
        <f t="shared" ref="BL126" si="1203">IF(BJ120=0,0,BI126*BK126/BJ120*BH122)</f>
        <v>0</v>
      </c>
      <c r="BM126" s="13"/>
      <c r="BN126" s="13"/>
      <c r="BO126" s="13"/>
      <c r="BP126" s="13"/>
      <c r="BQ126" s="55"/>
      <c r="BS126" s="44" t="s">
        <v>105</v>
      </c>
      <c r="BT126" s="93" t="s">
        <v>119</v>
      </c>
      <c r="BU126" s="37"/>
      <c r="BV126" s="38"/>
      <c r="BW126" s="65">
        <v>0</v>
      </c>
      <c r="BX126" s="39"/>
      <c r="BY126" s="65">
        <v>0</v>
      </c>
      <c r="BZ126" s="9">
        <f t="shared" ref="BZ126" si="1204">IF(BX120=0,0,BW126*BY126/BX120*BV122)</f>
        <v>0</v>
      </c>
      <c r="CA126" s="13"/>
      <c r="CB126" s="13"/>
      <c r="CC126" s="13"/>
      <c r="CD126" s="13"/>
      <c r="CE126" s="55"/>
      <c r="CG126" s="44" t="s">
        <v>105</v>
      </c>
      <c r="CH126" s="93" t="s">
        <v>119</v>
      </c>
      <c r="CI126" s="37"/>
      <c r="CJ126" s="38"/>
      <c r="CK126" s="65">
        <v>0</v>
      </c>
      <c r="CL126" s="39"/>
      <c r="CM126" s="65">
        <v>0</v>
      </c>
      <c r="CN126" s="9">
        <f t="shared" ref="CN126" si="1205">IF(CL120=0,0,CK126*CM126/CL120*CJ122)</f>
        <v>0</v>
      </c>
      <c r="CO126" s="13"/>
      <c r="CP126" s="13"/>
      <c r="CQ126" s="13"/>
      <c r="CR126" s="13"/>
      <c r="CS126" s="55"/>
      <c r="CU126" s="44" t="s">
        <v>105</v>
      </c>
      <c r="CV126" s="93" t="s">
        <v>119</v>
      </c>
      <c r="CW126" s="37"/>
      <c r="CX126" s="38"/>
      <c r="CY126" s="65">
        <v>0</v>
      </c>
      <c r="CZ126" s="39"/>
      <c r="DA126" s="65">
        <v>0</v>
      </c>
      <c r="DB126" s="9">
        <f t="shared" ref="DB126" si="1206">IF(CZ120=0,0,CY126*DA126/CZ120*CX122)</f>
        <v>0</v>
      </c>
      <c r="DC126" s="13"/>
      <c r="DD126" s="13"/>
      <c r="DE126" s="13"/>
      <c r="DF126" s="13"/>
      <c r="DG126" s="55"/>
      <c r="DI126" s="44" t="s">
        <v>105</v>
      </c>
      <c r="DJ126" s="93" t="s">
        <v>119</v>
      </c>
      <c r="DK126" s="37"/>
      <c r="DL126" s="38"/>
      <c r="DM126" s="65">
        <v>0</v>
      </c>
      <c r="DN126" s="39"/>
      <c r="DO126" s="65">
        <v>0</v>
      </c>
      <c r="DP126" s="9">
        <f t="shared" ref="DP126" si="1207">IF(DN120=0,0,DM126*DO126/DN120*DL122)</f>
        <v>0</v>
      </c>
      <c r="DQ126" s="13"/>
      <c r="DR126" s="13"/>
      <c r="DS126" s="13"/>
      <c r="DT126" s="13"/>
      <c r="DU126" s="55"/>
      <c r="DW126" s="44" t="s">
        <v>105</v>
      </c>
      <c r="DX126" s="93" t="s">
        <v>119</v>
      </c>
      <c r="DY126" s="37"/>
      <c r="DZ126" s="38"/>
      <c r="EA126" s="65">
        <v>0</v>
      </c>
      <c r="EB126" s="39"/>
      <c r="EC126" s="65">
        <v>0</v>
      </c>
      <c r="ED126" s="9">
        <f t="shared" ref="ED126" si="1208">IF(EB120=0,0,EA126*EC126/EB120*DZ122)</f>
        <v>0</v>
      </c>
      <c r="EE126" s="13"/>
      <c r="EF126" s="13"/>
      <c r="EG126" s="13"/>
      <c r="EH126" s="13"/>
      <c r="EI126" s="55"/>
      <c r="EK126" s="44"/>
      <c r="EL126" s="302"/>
      <c r="EM126" s="87" t="s">
        <v>96</v>
      </c>
      <c r="EN126" s="8" t="s">
        <v>46</v>
      </c>
      <c r="EO126" s="61"/>
      <c r="EP126" s="72">
        <v>0.64</v>
      </c>
      <c r="EQ126" s="496">
        <f t="shared" ref="EQ126:EQ132" si="1209">EM$121*EN$121*EP126</f>
        <v>0</v>
      </c>
      <c r="ER126" s="10"/>
      <c r="ES126" s="61"/>
      <c r="ET126" s="8"/>
      <c r="EU126" s="61"/>
      <c r="EV126" s="87" t="s">
        <v>96</v>
      </c>
      <c r="EW126" s="8" t="s">
        <v>46</v>
      </c>
      <c r="EX126" s="61"/>
      <c r="EY126" s="72">
        <v>0</v>
      </c>
      <c r="EZ126" s="496">
        <f t="shared" si="1192"/>
        <v>0</v>
      </c>
      <c r="FA126" s="88"/>
      <c r="FC126" s="44"/>
      <c r="FD126" s="302"/>
      <c r="FE126" s="87" t="s">
        <v>90</v>
      </c>
      <c r="FF126" s="95" t="s">
        <v>111</v>
      </c>
      <c r="FG126" s="14"/>
      <c r="FH126" s="72">
        <v>0</v>
      </c>
      <c r="FI126" s="496">
        <f t="shared" ref="FI126:FI136" si="1210">FE$125*FF$125*FH126</f>
        <v>0</v>
      </c>
      <c r="FJ126" s="10"/>
      <c r="FK126" s="175" t="s">
        <v>109</v>
      </c>
      <c r="FL126" s="240">
        <f>IF(FM126=0,0,FR126/FM126)</f>
        <v>0</v>
      </c>
      <c r="FM126" s="72">
        <f>5.5+(9.6/2/2.75)</f>
        <v>7.2454545454545451</v>
      </c>
      <c r="FN126" s="87" t="s">
        <v>90</v>
      </c>
      <c r="FO126" s="95" t="s">
        <v>111</v>
      </c>
      <c r="FP126" s="14"/>
      <c r="FQ126" s="109"/>
      <c r="FR126" s="109">
        <f t="shared" ref="FR126:FR136" si="1211">FR114+FR102+FR90+FI126+FI114+FI102+FI90</f>
        <v>0</v>
      </c>
      <c r="FS126" s="88"/>
    </row>
    <row r="127" spans="1:175" x14ac:dyDescent="0.25">
      <c r="A127" s="44" t="s">
        <v>105</v>
      </c>
      <c r="B127" s="72" t="s">
        <v>525</v>
      </c>
      <c r="C127" s="37"/>
      <c r="D127" s="38">
        <f>D122</f>
        <v>0</v>
      </c>
      <c r="E127" s="8"/>
      <c r="F127" s="8"/>
      <c r="G127" s="65">
        <v>0</v>
      </c>
      <c r="H127" s="9"/>
      <c r="I127" s="13"/>
      <c r="J127" s="13"/>
      <c r="K127" s="13"/>
      <c r="L127" s="13"/>
      <c r="M127" s="55"/>
      <c r="O127" s="44" t="s">
        <v>105</v>
      </c>
      <c r="P127" s="72" t="s">
        <v>525</v>
      </c>
      <c r="Q127" s="37"/>
      <c r="R127" s="38">
        <f>R122</f>
        <v>0</v>
      </c>
      <c r="S127" s="8"/>
      <c r="T127" s="8"/>
      <c r="U127" s="65">
        <v>0</v>
      </c>
      <c r="V127" s="9"/>
      <c r="W127" s="13"/>
      <c r="X127" s="13"/>
      <c r="Y127" s="13"/>
      <c r="Z127" s="13"/>
      <c r="AA127" s="55"/>
      <c r="AC127" s="44" t="s">
        <v>105</v>
      </c>
      <c r="AD127" s="72" t="s">
        <v>525</v>
      </c>
      <c r="AE127" s="37"/>
      <c r="AF127" s="38">
        <f t="shared" ref="AF127" si="1212">AF122</f>
        <v>0</v>
      </c>
      <c r="AG127" s="8"/>
      <c r="AH127" s="8"/>
      <c r="AI127" s="65">
        <v>0</v>
      </c>
      <c r="AJ127" s="9"/>
      <c r="AK127" s="13"/>
      <c r="AL127" s="13"/>
      <c r="AM127" s="13"/>
      <c r="AN127" s="13"/>
      <c r="AO127" s="55"/>
      <c r="AQ127" s="44" t="s">
        <v>105</v>
      </c>
      <c r="AR127" s="72" t="s">
        <v>525</v>
      </c>
      <c r="AS127" s="37"/>
      <c r="AT127" s="38">
        <f t="shared" ref="AT127" si="1213">AT122</f>
        <v>0</v>
      </c>
      <c r="AU127" s="8"/>
      <c r="AV127" s="8"/>
      <c r="AW127" s="65">
        <v>0</v>
      </c>
      <c r="AX127" s="9"/>
      <c r="AY127" s="13"/>
      <c r="AZ127" s="13"/>
      <c r="BA127" s="13"/>
      <c r="BB127" s="13"/>
      <c r="BC127" s="55"/>
      <c r="BE127" s="44" t="s">
        <v>105</v>
      </c>
      <c r="BF127" s="72" t="s">
        <v>525</v>
      </c>
      <c r="BG127" s="37"/>
      <c r="BH127" s="38">
        <f t="shared" ref="BH127" si="1214">BH122</f>
        <v>0</v>
      </c>
      <c r="BI127" s="8"/>
      <c r="BJ127" s="8"/>
      <c r="BK127" s="65">
        <v>0</v>
      </c>
      <c r="BL127" s="9"/>
      <c r="BM127" s="13"/>
      <c r="BN127" s="13"/>
      <c r="BO127" s="13"/>
      <c r="BP127" s="13"/>
      <c r="BQ127" s="55"/>
      <c r="BS127" s="44" t="s">
        <v>105</v>
      </c>
      <c r="BT127" s="72" t="s">
        <v>525</v>
      </c>
      <c r="BU127" s="37"/>
      <c r="BV127" s="38">
        <f t="shared" ref="BV127" si="1215">BV122</f>
        <v>0</v>
      </c>
      <c r="BW127" s="8"/>
      <c r="BX127" s="8"/>
      <c r="BY127" s="65">
        <v>0</v>
      </c>
      <c r="BZ127" s="9"/>
      <c r="CA127" s="13"/>
      <c r="CB127" s="13"/>
      <c r="CC127" s="13"/>
      <c r="CD127" s="13"/>
      <c r="CE127" s="55"/>
      <c r="CG127" s="44" t="s">
        <v>105</v>
      </c>
      <c r="CH127" s="72" t="s">
        <v>525</v>
      </c>
      <c r="CI127" s="37"/>
      <c r="CJ127" s="38">
        <f t="shared" ref="CJ127" si="1216">CJ122</f>
        <v>0</v>
      </c>
      <c r="CK127" s="8"/>
      <c r="CL127" s="8"/>
      <c r="CM127" s="65">
        <v>0</v>
      </c>
      <c r="CN127" s="9"/>
      <c r="CO127" s="13"/>
      <c r="CP127" s="13"/>
      <c r="CQ127" s="13"/>
      <c r="CR127" s="13"/>
      <c r="CS127" s="55"/>
      <c r="CU127" s="44" t="s">
        <v>105</v>
      </c>
      <c r="CV127" s="72" t="s">
        <v>525</v>
      </c>
      <c r="CW127" s="37"/>
      <c r="CX127" s="38">
        <f t="shared" ref="CX127" si="1217">CX122</f>
        <v>0</v>
      </c>
      <c r="CY127" s="8"/>
      <c r="CZ127" s="8"/>
      <c r="DA127" s="65">
        <v>0</v>
      </c>
      <c r="DB127" s="9"/>
      <c r="DC127" s="13"/>
      <c r="DD127" s="13"/>
      <c r="DE127" s="13"/>
      <c r="DF127" s="13"/>
      <c r="DG127" s="55"/>
      <c r="DI127" s="44" t="s">
        <v>105</v>
      </c>
      <c r="DJ127" s="72" t="s">
        <v>525</v>
      </c>
      <c r="DK127" s="37"/>
      <c r="DL127" s="38">
        <f t="shared" ref="DL127" si="1218">DL122</f>
        <v>0</v>
      </c>
      <c r="DM127" s="8"/>
      <c r="DN127" s="8"/>
      <c r="DO127" s="65">
        <v>0</v>
      </c>
      <c r="DP127" s="9"/>
      <c r="DQ127" s="13"/>
      <c r="DR127" s="13"/>
      <c r="DS127" s="13"/>
      <c r="DT127" s="13"/>
      <c r="DU127" s="55"/>
      <c r="DW127" s="44" t="s">
        <v>105</v>
      </c>
      <c r="DX127" s="72" t="s">
        <v>525</v>
      </c>
      <c r="DY127" s="37"/>
      <c r="DZ127" s="38">
        <f t="shared" ref="DZ127" si="1219">DZ122</f>
        <v>0</v>
      </c>
      <c r="EA127" s="8"/>
      <c r="EB127" s="8"/>
      <c r="EC127" s="65">
        <v>0</v>
      </c>
      <c r="ED127" s="9"/>
      <c r="EE127" s="13"/>
      <c r="EF127" s="13"/>
      <c r="EG127" s="13"/>
      <c r="EH127" s="13"/>
      <c r="EI127" s="55"/>
      <c r="EK127" s="44"/>
      <c r="EL127" s="302"/>
      <c r="EM127" s="87" t="s">
        <v>73</v>
      </c>
      <c r="EN127" s="8" t="s">
        <v>129</v>
      </c>
      <c r="EO127" s="61"/>
      <c r="EP127" s="72">
        <v>2.31</v>
      </c>
      <c r="EQ127" s="496">
        <f t="shared" si="1209"/>
        <v>0</v>
      </c>
      <c r="ER127" s="10"/>
      <c r="ES127" s="61"/>
      <c r="ET127" s="8"/>
      <c r="EU127" s="61"/>
      <c r="EV127" s="87" t="s">
        <v>73</v>
      </c>
      <c r="EW127" s="8" t="s">
        <v>129</v>
      </c>
      <c r="EX127" s="61"/>
      <c r="EY127" s="72">
        <v>0</v>
      </c>
      <c r="EZ127" s="496">
        <f t="shared" si="1192"/>
        <v>0</v>
      </c>
      <c r="FA127" s="88"/>
      <c r="FC127" s="44"/>
      <c r="FD127" s="302"/>
      <c r="FE127" s="87" t="s">
        <v>99</v>
      </c>
      <c r="FF127" s="95" t="s">
        <v>112</v>
      </c>
      <c r="FG127" s="14"/>
      <c r="FH127" s="72">
        <v>0</v>
      </c>
      <c r="FI127" s="496">
        <f t="shared" si="1210"/>
        <v>0</v>
      </c>
      <c r="FJ127" s="10"/>
      <c r="FK127" s="175" t="s">
        <v>109</v>
      </c>
      <c r="FL127" s="240">
        <f>IF(FM127=0,0,FR127/FM127)</f>
        <v>0</v>
      </c>
      <c r="FM127" s="72">
        <f>1.75+(9.3/2/7.85)</f>
        <v>2.3423566878980893</v>
      </c>
      <c r="FN127" s="87" t="s">
        <v>99</v>
      </c>
      <c r="FO127" s="95" t="s">
        <v>112</v>
      </c>
      <c r="FP127" s="14"/>
      <c r="FQ127" s="109"/>
      <c r="FR127" s="109">
        <f t="shared" si="1211"/>
        <v>0</v>
      </c>
      <c r="FS127" s="88"/>
    </row>
    <row r="128" spans="1:175" x14ac:dyDescent="0.25">
      <c r="A128" s="44" t="s">
        <v>105</v>
      </c>
      <c r="B128" s="72" t="s">
        <v>60</v>
      </c>
      <c r="C128" s="37"/>
      <c r="D128" s="38">
        <f>D122</f>
        <v>0</v>
      </c>
      <c r="E128" s="8"/>
      <c r="F128" s="8"/>
      <c r="G128" s="65">
        <v>0</v>
      </c>
      <c r="H128" s="9"/>
      <c r="I128" s="13"/>
      <c r="J128" s="13"/>
      <c r="K128" s="13"/>
      <c r="L128" s="10"/>
      <c r="M128" s="43"/>
      <c r="O128" s="44" t="s">
        <v>105</v>
      </c>
      <c r="P128" s="72" t="s">
        <v>60</v>
      </c>
      <c r="Q128" s="37"/>
      <c r="R128" s="38">
        <f>R122</f>
        <v>0</v>
      </c>
      <c r="S128" s="8"/>
      <c r="T128" s="8"/>
      <c r="U128" s="65">
        <v>0</v>
      </c>
      <c r="V128" s="9"/>
      <c r="W128" s="13"/>
      <c r="X128" s="13"/>
      <c r="Y128" s="13"/>
      <c r="Z128" s="10"/>
      <c r="AA128" s="43"/>
      <c r="AC128" s="44" t="s">
        <v>105</v>
      </c>
      <c r="AD128" s="72" t="s">
        <v>60</v>
      </c>
      <c r="AE128" s="37"/>
      <c r="AF128" s="38">
        <f t="shared" ref="AF128" si="1220">AF122</f>
        <v>0</v>
      </c>
      <c r="AG128" s="8"/>
      <c r="AH128" s="8"/>
      <c r="AI128" s="65">
        <v>0</v>
      </c>
      <c r="AJ128" s="9"/>
      <c r="AK128" s="13"/>
      <c r="AL128" s="13"/>
      <c r="AM128" s="13"/>
      <c r="AN128" s="10"/>
      <c r="AO128" s="43"/>
      <c r="AQ128" s="44" t="s">
        <v>105</v>
      </c>
      <c r="AR128" s="72" t="s">
        <v>60</v>
      </c>
      <c r="AS128" s="37"/>
      <c r="AT128" s="38">
        <f t="shared" ref="AT128" si="1221">AT122</f>
        <v>0</v>
      </c>
      <c r="AU128" s="8"/>
      <c r="AV128" s="8"/>
      <c r="AW128" s="65">
        <v>0</v>
      </c>
      <c r="AX128" s="9"/>
      <c r="AY128" s="13"/>
      <c r="AZ128" s="13"/>
      <c r="BA128" s="13"/>
      <c r="BB128" s="10"/>
      <c r="BC128" s="43"/>
      <c r="BE128" s="44" t="s">
        <v>105</v>
      </c>
      <c r="BF128" s="72" t="s">
        <v>60</v>
      </c>
      <c r="BG128" s="37"/>
      <c r="BH128" s="38">
        <f t="shared" ref="BH128" si="1222">BH122</f>
        <v>0</v>
      </c>
      <c r="BI128" s="8"/>
      <c r="BJ128" s="8"/>
      <c r="BK128" s="65">
        <v>0</v>
      </c>
      <c r="BL128" s="9"/>
      <c r="BM128" s="13"/>
      <c r="BN128" s="13"/>
      <c r="BO128" s="13"/>
      <c r="BP128" s="10"/>
      <c r="BQ128" s="43"/>
      <c r="BS128" s="44" t="s">
        <v>105</v>
      </c>
      <c r="BT128" s="72" t="s">
        <v>60</v>
      </c>
      <c r="BU128" s="37"/>
      <c r="BV128" s="38">
        <f t="shared" ref="BV128" si="1223">BV122</f>
        <v>0</v>
      </c>
      <c r="BW128" s="8"/>
      <c r="BX128" s="8"/>
      <c r="BY128" s="65">
        <v>0</v>
      </c>
      <c r="BZ128" s="9"/>
      <c r="CA128" s="13"/>
      <c r="CB128" s="13"/>
      <c r="CC128" s="13"/>
      <c r="CD128" s="10"/>
      <c r="CE128" s="43"/>
      <c r="CG128" s="44" t="s">
        <v>105</v>
      </c>
      <c r="CH128" s="72" t="s">
        <v>60</v>
      </c>
      <c r="CI128" s="37"/>
      <c r="CJ128" s="38">
        <f t="shared" ref="CJ128" si="1224">CJ122</f>
        <v>0</v>
      </c>
      <c r="CK128" s="8"/>
      <c r="CL128" s="8"/>
      <c r="CM128" s="65">
        <v>0</v>
      </c>
      <c r="CN128" s="9"/>
      <c r="CO128" s="13"/>
      <c r="CP128" s="13"/>
      <c r="CQ128" s="13"/>
      <c r="CR128" s="10"/>
      <c r="CS128" s="43"/>
      <c r="CU128" s="44" t="s">
        <v>105</v>
      </c>
      <c r="CV128" s="72" t="s">
        <v>60</v>
      </c>
      <c r="CW128" s="37"/>
      <c r="CX128" s="38">
        <f t="shared" ref="CX128" si="1225">CX122</f>
        <v>0</v>
      </c>
      <c r="CY128" s="8"/>
      <c r="CZ128" s="8"/>
      <c r="DA128" s="65">
        <v>0</v>
      </c>
      <c r="DB128" s="9"/>
      <c r="DC128" s="13"/>
      <c r="DD128" s="13"/>
      <c r="DE128" s="13"/>
      <c r="DF128" s="10"/>
      <c r="DG128" s="43"/>
      <c r="DI128" s="44" t="s">
        <v>105</v>
      </c>
      <c r="DJ128" s="72" t="s">
        <v>60</v>
      </c>
      <c r="DK128" s="37"/>
      <c r="DL128" s="38">
        <f t="shared" ref="DL128" si="1226">DL122</f>
        <v>0</v>
      </c>
      <c r="DM128" s="8"/>
      <c r="DN128" s="8"/>
      <c r="DO128" s="65">
        <v>0</v>
      </c>
      <c r="DP128" s="9"/>
      <c r="DQ128" s="13"/>
      <c r="DR128" s="13"/>
      <c r="DS128" s="13"/>
      <c r="DT128" s="10"/>
      <c r="DU128" s="43"/>
      <c r="DW128" s="44" t="s">
        <v>105</v>
      </c>
      <c r="DX128" s="72" t="s">
        <v>60</v>
      </c>
      <c r="DY128" s="37"/>
      <c r="DZ128" s="38">
        <f t="shared" ref="DZ128" si="1227">DZ122</f>
        <v>0</v>
      </c>
      <c r="EA128" s="8"/>
      <c r="EB128" s="8"/>
      <c r="EC128" s="65">
        <v>0</v>
      </c>
      <c r="ED128" s="9"/>
      <c r="EE128" s="13"/>
      <c r="EF128" s="13"/>
      <c r="EG128" s="13"/>
      <c r="EH128" s="10"/>
      <c r="EI128" s="43"/>
      <c r="EK128" s="44"/>
      <c r="EL128" s="302"/>
      <c r="EM128" s="87" t="s">
        <v>133</v>
      </c>
      <c r="EN128" s="8" t="s">
        <v>132</v>
      </c>
      <c r="EO128" s="61"/>
      <c r="EP128" s="72">
        <v>1.08</v>
      </c>
      <c r="EQ128" s="496">
        <f t="shared" si="1209"/>
        <v>0</v>
      </c>
      <c r="ER128" s="10"/>
      <c r="ES128" s="61"/>
      <c r="ET128" s="8"/>
      <c r="EU128" s="61"/>
      <c r="EV128" s="87" t="s">
        <v>133</v>
      </c>
      <c r="EW128" s="8" t="s">
        <v>132</v>
      </c>
      <c r="EX128" s="61"/>
      <c r="EY128" s="72">
        <v>0</v>
      </c>
      <c r="EZ128" s="496">
        <f t="shared" si="1192"/>
        <v>0</v>
      </c>
      <c r="FA128" s="88"/>
      <c r="FC128" s="44"/>
      <c r="FD128" s="302"/>
      <c r="FE128" s="87" t="s">
        <v>91</v>
      </c>
      <c r="FF128" s="95" t="s">
        <v>321</v>
      </c>
      <c r="FG128" s="14"/>
      <c r="FH128" s="72">
        <v>0</v>
      </c>
      <c r="FI128" s="496">
        <f t="shared" si="1210"/>
        <v>0</v>
      </c>
      <c r="FJ128" s="10"/>
      <c r="FK128" s="175" t="s">
        <v>109</v>
      </c>
      <c r="FL128" s="240">
        <f>IF(FM128=0,0,FR128/FM128)</f>
        <v>0</v>
      </c>
      <c r="FM128" s="72">
        <v>8.8000000000000007</v>
      </c>
      <c r="FN128" s="87" t="s">
        <v>91</v>
      </c>
      <c r="FO128" s="95" t="s">
        <v>113</v>
      </c>
      <c r="FP128" s="14"/>
      <c r="FQ128" s="109"/>
      <c r="FR128" s="109">
        <f t="shared" si="1211"/>
        <v>0</v>
      </c>
      <c r="FS128" s="88"/>
    </row>
    <row r="129" spans="1:175" x14ac:dyDescent="0.25">
      <c r="A129" s="44"/>
      <c r="B129" s="11"/>
      <c r="C129" s="17"/>
      <c r="D129" s="17"/>
      <c r="E129" s="18"/>
      <c r="F129" s="17"/>
      <c r="G129" s="944"/>
      <c r="H129" s="9"/>
      <c r="I129" s="13"/>
      <c r="J129" s="13"/>
      <c r="K129" s="13"/>
      <c r="L129" s="10"/>
      <c r="M129" s="43"/>
      <c r="O129" s="44"/>
      <c r="P129" s="11"/>
      <c r="Q129" s="17"/>
      <c r="R129" s="17"/>
      <c r="S129" s="18"/>
      <c r="T129" s="17"/>
      <c r="U129" s="944"/>
      <c r="V129" s="9"/>
      <c r="W129" s="13"/>
      <c r="X129" s="13"/>
      <c r="Y129" s="13"/>
      <c r="Z129" s="10"/>
      <c r="AA129" s="43"/>
      <c r="AC129" s="44"/>
      <c r="AD129" s="11"/>
      <c r="AE129" s="17"/>
      <c r="AF129" s="17"/>
      <c r="AG129" s="18"/>
      <c r="AH129" s="17"/>
      <c r="AI129" s="944"/>
      <c r="AJ129" s="9"/>
      <c r="AK129" s="13"/>
      <c r="AL129" s="13"/>
      <c r="AM129" s="13"/>
      <c r="AN129" s="10"/>
      <c r="AO129" s="43"/>
      <c r="AQ129" s="44"/>
      <c r="AR129" s="11"/>
      <c r="AS129" s="17"/>
      <c r="AT129" s="17"/>
      <c r="AU129" s="18"/>
      <c r="AV129" s="17"/>
      <c r="AW129" s="944"/>
      <c r="AX129" s="9"/>
      <c r="AY129" s="13"/>
      <c r="AZ129" s="13"/>
      <c r="BA129" s="13"/>
      <c r="BB129" s="10"/>
      <c r="BC129" s="43"/>
      <c r="BE129" s="44"/>
      <c r="BF129" s="11"/>
      <c r="BG129" s="17"/>
      <c r="BH129" s="17"/>
      <c r="BI129" s="18"/>
      <c r="BJ129" s="17"/>
      <c r="BK129" s="944"/>
      <c r="BL129" s="9"/>
      <c r="BM129" s="13"/>
      <c r="BN129" s="13"/>
      <c r="BO129" s="13"/>
      <c r="BP129" s="10"/>
      <c r="BQ129" s="43"/>
      <c r="BS129" s="44"/>
      <c r="BT129" s="11"/>
      <c r="BU129" s="17"/>
      <c r="BV129" s="17"/>
      <c r="BW129" s="18"/>
      <c r="BX129" s="17"/>
      <c r="BY129" s="944"/>
      <c r="BZ129" s="9"/>
      <c r="CA129" s="13"/>
      <c r="CB129" s="13"/>
      <c r="CC129" s="13"/>
      <c r="CD129" s="10"/>
      <c r="CE129" s="43"/>
      <c r="CG129" s="44"/>
      <c r="CH129" s="11"/>
      <c r="CI129" s="17"/>
      <c r="CJ129" s="17"/>
      <c r="CK129" s="18"/>
      <c r="CL129" s="17"/>
      <c r="CM129" s="944"/>
      <c r="CN129" s="9"/>
      <c r="CO129" s="13"/>
      <c r="CP129" s="13"/>
      <c r="CQ129" s="13"/>
      <c r="CR129" s="10"/>
      <c r="CS129" s="43"/>
      <c r="CU129" s="44"/>
      <c r="CV129" s="11"/>
      <c r="CW129" s="17"/>
      <c r="CX129" s="17"/>
      <c r="CY129" s="18"/>
      <c r="CZ129" s="17"/>
      <c r="DA129" s="944"/>
      <c r="DB129" s="9"/>
      <c r="DC129" s="13"/>
      <c r="DD129" s="13"/>
      <c r="DE129" s="13"/>
      <c r="DF129" s="10"/>
      <c r="DG129" s="43"/>
      <c r="DI129" s="44"/>
      <c r="DJ129" s="11"/>
      <c r="DK129" s="17"/>
      <c r="DL129" s="17"/>
      <c r="DM129" s="18"/>
      <c r="DN129" s="17"/>
      <c r="DO129" s="944"/>
      <c r="DP129" s="9"/>
      <c r="DQ129" s="13"/>
      <c r="DR129" s="13"/>
      <c r="DS129" s="13"/>
      <c r="DT129" s="10"/>
      <c r="DU129" s="43"/>
      <c r="DW129" s="44"/>
      <c r="DX129" s="11"/>
      <c r="DY129" s="17"/>
      <c r="DZ129" s="17"/>
      <c r="EA129" s="18"/>
      <c r="EB129" s="17"/>
      <c r="EC129" s="944"/>
      <c r="ED129" s="9"/>
      <c r="EE129" s="13"/>
      <c r="EF129" s="13"/>
      <c r="EG129" s="13"/>
      <c r="EH129" s="10"/>
      <c r="EI129" s="43"/>
      <c r="EK129" s="44"/>
      <c r="EL129" s="302"/>
      <c r="EM129" s="87" t="s">
        <v>65</v>
      </c>
      <c r="EN129" s="95" t="s">
        <v>60</v>
      </c>
      <c r="EO129" s="14"/>
      <c r="EP129" s="72">
        <v>0.87</v>
      </c>
      <c r="EQ129" s="496">
        <f t="shared" si="1209"/>
        <v>0</v>
      </c>
      <c r="ER129" s="10"/>
      <c r="ES129" s="61"/>
      <c r="ET129" s="8"/>
      <c r="EU129" s="61"/>
      <c r="EV129" s="87" t="s">
        <v>65</v>
      </c>
      <c r="EW129" s="95" t="s">
        <v>60</v>
      </c>
      <c r="EX129" s="14"/>
      <c r="EY129" s="72">
        <v>0</v>
      </c>
      <c r="EZ129" s="496">
        <f t="shared" si="1192"/>
        <v>0</v>
      </c>
      <c r="FA129" s="88"/>
      <c r="FC129" s="137"/>
      <c r="FD129" s="61"/>
      <c r="FE129" s="87" t="s">
        <v>240</v>
      </c>
      <c r="FF129" s="95" t="s">
        <v>246</v>
      </c>
      <c r="FG129" s="14"/>
      <c r="FH129" s="72">
        <v>0</v>
      </c>
      <c r="FI129" s="496">
        <f t="shared" si="1210"/>
        <v>0</v>
      </c>
      <c r="FJ129" s="61"/>
      <c r="FK129" s="175" t="s">
        <v>109</v>
      </c>
      <c r="FL129" s="240">
        <f>IF(FM129=0,0,FR129/FM129)</f>
        <v>0</v>
      </c>
      <c r="FM129" s="72">
        <v>6.3</v>
      </c>
      <c r="FN129" s="87" t="s">
        <v>240</v>
      </c>
      <c r="FO129" s="95" t="s">
        <v>246</v>
      </c>
      <c r="FP129" s="14"/>
      <c r="FQ129" s="109"/>
      <c r="FR129" s="109">
        <f t="shared" si="1211"/>
        <v>0</v>
      </c>
      <c r="FS129" s="88"/>
    </row>
    <row r="130" spans="1:175" x14ac:dyDescent="0.25">
      <c r="A130" s="945"/>
      <c r="B130" s="97" t="s">
        <v>61</v>
      </c>
      <c r="C130" s="47"/>
      <c r="D130" s="47"/>
      <c r="E130" s="48"/>
      <c r="F130" s="49"/>
      <c r="G130" s="49"/>
      <c r="H130" s="50"/>
      <c r="I130" s="51">
        <f>SUM(I4:I122)</f>
        <v>0</v>
      </c>
      <c r="J130" s="51">
        <f>SUM(J4:J122)</f>
        <v>0</v>
      </c>
      <c r="K130" s="51">
        <f>SUM(K4:K122)</f>
        <v>0</v>
      </c>
      <c r="L130" s="57"/>
      <c r="M130" s="58"/>
      <c r="O130" s="945"/>
      <c r="P130" s="97" t="s">
        <v>61</v>
      </c>
      <c r="Q130" s="47"/>
      <c r="R130" s="47"/>
      <c r="S130" s="48"/>
      <c r="T130" s="49"/>
      <c r="U130" s="49"/>
      <c r="V130" s="50"/>
      <c r="W130" s="51">
        <f>SUM(W4:W122)</f>
        <v>0</v>
      </c>
      <c r="X130" s="51">
        <f>SUM(X4:X122)</f>
        <v>0</v>
      </c>
      <c r="Y130" s="51">
        <f>SUM(Y4:Y122)</f>
        <v>0</v>
      </c>
      <c r="Z130" s="57"/>
      <c r="AA130" s="58"/>
      <c r="AC130" s="945"/>
      <c r="AD130" s="97" t="s">
        <v>61</v>
      </c>
      <c r="AE130" s="47"/>
      <c r="AF130" s="47"/>
      <c r="AG130" s="48"/>
      <c r="AH130" s="49"/>
      <c r="AI130" s="49"/>
      <c r="AJ130" s="50"/>
      <c r="AK130" s="51">
        <f t="shared" ref="AK130:AM130" si="1228">SUM(AK4:AK122)</f>
        <v>0</v>
      </c>
      <c r="AL130" s="51">
        <f t="shared" si="1228"/>
        <v>0</v>
      </c>
      <c r="AM130" s="51">
        <f t="shared" si="1228"/>
        <v>0</v>
      </c>
      <c r="AN130" s="57"/>
      <c r="AO130" s="58"/>
      <c r="AQ130" s="945"/>
      <c r="AR130" s="97" t="s">
        <v>61</v>
      </c>
      <c r="AS130" s="47"/>
      <c r="AT130" s="47"/>
      <c r="AU130" s="48"/>
      <c r="AV130" s="49"/>
      <c r="AW130" s="49"/>
      <c r="AX130" s="50"/>
      <c r="AY130" s="51">
        <f t="shared" ref="AY130:BA130" si="1229">SUM(AY4:AY122)</f>
        <v>0</v>
      </c>
      <c r="AZ130" s="51">
        <f t="shared" si="1229"/>
        <v>0</v>
      </c>
      <c r="BA130" s="51">
        <f t="shared" si="1229"/>
        <v>0</v>
      </c>
      <c r="BB130" s="57"/>
      <c r="BC130" s="58"/>
      <c r="BE130" s="945"/>
      <c r="BF130" s="97" t="s">
        <v>61</v>
      </c>
      <c r="BG130" s="47"/>
      <c r="BH130" s="47"/>
      <c r="BI130" s="48"/>
      <c r="BJ130" s="49"/>
      <c r="BK130" s="49"/>
      <c r="BL130" s="50"/>
      <c r="BM130" s="51">
        <f t="shared" ref="BM130:BO130" si="1230">SUM(BM4:BM122)</f>
        <v>0</v>
      </c>
      <c r="BN130" s="51">
        <f t="shared" si="1230"/>
        <v>0</v>
      </c>
      <c r="BO130" s="51">
        <f t="shared" si="1230"/>
        <v>0</v>
      </c>
      <c r="BP130" s="57"/>
      <c r="BQ130" s="58"/>
      <c r="BS130" s="945"/>
      <c r="BT130" s="97" t="s">
        <v>61</v>
      </c>
      <c r="BU130" s="47"/>
      <c r="BV130" s="47"/>
      <c r="BW130" s="48"/>
      <c r="BX130" s="49"/>
      <c r="BY130" s="49"/>
      <c r="BZ130" s="50"/>
      <c r="CA130" s="51">
        <f t="shared" ref="CA130:CC130" si="1231">SUM(CA4:CA122)</f>
        <v>0</v>
      </c>
      <c r="CB130" s="51">
        <f t="shared" si="1231"/>
        <v>0</v>
      </c>
      <c r="CC130" s="51">
        <f t="shared" si="1231"/>
        <v>0</v>
      </c>
      <c r="CD130" s="57"/>
      <c r="CE130" s="58"/>
      <c r="CG130" s="945"/>
      <c r="CH130" s="97" t="s">
        <v>61</v>
      </c>
      <c r="CI130" s="47"/>
      <c r="CJ130" s="47"/>
      <c r="CK130" s="48"/>
      <c r="CL130" s="49"/>
      <c r="CM130" s="49"/>
      <c r="CN130" s="50"/>
      <c r="CO130" s="51">
        <f t="shared" ref="CO130:CQ130" si="1232">SUM(CO4:CO122)</f>
        <v>0</v>
      </c>
      <c r="CP130" s="51">
        <f t="shared" si="1232"/>
        <v>0</v>
      </c>
      <c r="CQ130" s="51">
        <f t="shared" si="1232"/>
        <v>0</v>
      </c>
      <c r="CR130" s="57"/>
      <c r="CS130" s="58"/>
      <c r="CU130" s="945"/>
      <c r="CV130" s="97" t="s">
        <v>61</v>
      </c>
      <c r="CW130" s="47"/>
      <c r="CX130" s="47"/>
      <c r="CY130" s="48"/>
      <c r="CZ130" s="49"/>
      <c r="DA130" s="49"/>
      <c r="DB130" s="50"/>
      <c r="DC130" s="51">
        <f t="shared" ref="DC130:DE130" si="1233">SUM(DC4:DC122)</f>
        <v>0</v>
      </c>
      <c r="DD130" s="51">
        <f t="shared" si="1233"/>
        <v>0</v>
      </c>
      <c r="DE130" s="51">
        <f t="shared" si="1233"/>
        <v>0</v>
      </c>
      <c r="DF130" s="57"/>
      <c r="DG130" s="58"/>
      <c r="DI130" s="945"/>
      <c r="DJ130" s="97" t="s">
        <v>61</v>
      </c>
      <c r="DK130" s="47"/>
      <c r="DL130" s="47"/>
      <c r="DM130" s="48"/>
      <c r="DN130" s="49"/>
      <c r="DO130" s="49"/>
      <c r="DP130" s="50"/>
      <c r="DQ130" s="51">
        <f t="shared" ref="DQ130:DS130" si="1234">SUM(DQ4:DQ122)</f>
        <v>0</v>
      </c>
      <c r="DR130" s="51">
        <f t="shared" si="1234"/>
        <v>0</v>
      </c>
      <c r="DS130" s="51">
        <f t="shared" si="1234"/>
        <v>0</v>
      </c>
      <c r="DT130" s="57"/>
      <c r="DU130" s="58"/>
      <c r="DW130" s="945"/>
      <c r="DX130" s="97" t="s">
        <v>61</v>
      </c>
      <c r="DY130" s="47"/>
      <c r="DZ130" s="47"/>
      <c r="EA130" s="48"/>
      <c r="EB130" s="49"/>
      <c r="EC130" s="49"/>
      <c r="ED130" s="50"/>
      <c r="EE130" s="51">
        <f t="shared" ref="EE130:EG130" si="1235">SUM(EE4:EE122)</f>
        <v>0</v>
      </c>
      <c r="EF130" s="51">
        <f t="shared" si="1235"/>
        <v>0</v>
      </c>
      <c r="EG130" s="51">
        <f t="shared" si="1235"/>
        <v>0</v>
      </c>
      <c r="EH130" s="57"/>
      <c r="EI130" s="58"/>
      <c r="EK130" s="44"/>
      <c r="EL130" s="302"/>
      <c r="EM130" s="87" t="s">
        <v>72</v>
      </c>
      <c r="EN130" s="8" t="s">
        <v>154</v>
      </c>
      <c r="EO130" s="61"/>
      <c r="EP130" s="72">
        <v>0.64</v>
      </c>
      <c r="EQ130" s="496">
        <f t="shared" si="1209"/>
        <v>0</v>
      </c>
      <c r="ER130" s="10"/>
      <c r="ES130" s="61"/>
      <c r="ET130" s="8"/>
      <c r="EU130" s="61"/>
      <c r="EV130" s="87" t="s">
        <v>72</v>
      </c>
      <c r="EW130" s="8" t="s">
        <v>154</v>
      </c>
      <c r="EX130" s="61"/>
      <c r="EY130" s="72">
        <v>0</v>
      </c>
      <c r="EZ130" s="496">
        <f t="shared" si="1192"/>
        <v>0</v>
      </c>
      <c r="FA130" s="88"/>
      <c r="FC130" s="44"/>
      <c r="FD130" s="302"/>
      <c r="FE130" s="236" t="s">
        <v>101</v>
      </c>
      <c r="FF130" s="238" t="s">
        <v>322</v>
      </c>
      <c r="FG130" s="238"/>
      <c r="FH130" s="239">
        <v>7.5</v>
      </c>
      <c r="FI130" s="496">
        <f t="shared" si="1210"/>
        <v>0</v>
      </c>
      <c r="FJ130" s="10"/>
      <c r="FK130" s="175" t="s">
        <v>45</v>
      </c>
      <c r="FL130" s="240">
        <f>IF(FM130=0,0,FR130/FM130)</f>
        <v>0</v>
      </c>
      <c r="FM130" s="72">
        <v>7</v>
      </c>
      <c r="FN130" s="87" t="s">
        <v>96</v>
      </c>
      <c r="FO130" s="8" t="s">
        <v>46</v>
      </c>
      <c r="FP130" s="61"/>
      <c r="FQ130" s="109"/>
      <c r="FR130" s="109">
        <f>FR118+FR106+FR94+FI118+FI106+FI94</f>
        <v>0</v>
      </c>
      <c r="FS130" s="88"/>
    </row>
    <row r="131" spans="1:175" x14ac:dyDescent="0.25">
      <c r="O131" s="5"/>
      <c r="P131" s="7"/>
      <c r="Q131" s="7"/>
      <c r="R131" s="7"/>
      <c r="S131" s="7"/>
      <c r="T131" s="7"/>
      <c r="U131" s="7"/>
      <c r="V131" s="40"/>
      <c r="W131" s="27"/>
      <c r="X131" s="27"/>
      <c r="Y131" s="27"/>
      <c r="Z131" s="27"/>
      <c r="AA131" s="27"/>
      <c r="AC131" s="5"/>
      <c r="AD131" s="7"/>
      <c r="AE131" s="7"/>
      <c r="AF131" s="7"/>
      <c r="AG131" s="7"/>
      <c r="AH131" s="7"/>
      <c r="AI131" s="7"/>
      <c r="AJ131" s="40"/>
      <c r="AK131" s="27"/>
      <c r="AL131" s="27"/>
      <c r="AM131" s="27"/>
      <c r="AN131" s="27"/>
      <c r="AO131" s="27"/>
      <c r="AQ131" s="5"/>
      <c r="AR131" s="7"/>
      <c r="AS131" s="7"/>
      <c r="AT131" s="7"/>
      <c r="AU131" s="7"/>
      <c r="AV131" s="7"/>
      <c r="AW131" s="7"/>
      <c r="AX131" s="40"/>
      <c r="AY131" s="27"/>
      <c r="AZ131" s="27"/>
      <c r="BA131" s="27"/>
      <c r="BB131" s="27"/>
      <c r="BC131" s="27"/>
      <c r="BE131" s="5"/>
      <c r="BF131" s="7"/>
      <c r="BG131" s="7"/>
      <c r="BH131" s="7"/>
      <c r="BI131" s="7"/>
      <c r="BJ131" s="7"/>
      <c r="BK131" s="7"/>
      <c r="BL131" s="40"/>
      <c r="BM131" s="27"/>
      <c r="BN131" s="27"/>
      <c r="BO131" s="27"/>
      <c r="BP131" s="27"/>
      <c r="BQ131" s="27"/>
      <c r="BS131" s="5"/>
      <c r="BT131" s="7"/>
      <c r="BU131" s="7"/>
      <c r="BV131" s="7"/>
      <c r="BW131" s="7"/>
      <c r="BX131" s="7"/>
      <c r="BY131" s="7"/>
      <c r="BZ131" s="40"/>
      <c r="CA131" s="27"/>
      <c r="CB131" s="27"/>
      <c r="CC131" s="27"/>
      <c r="CD131" s="27"/>
      <c r="CE131" s="27"/>
      <c r="CG131" s="5"/>
      <c r="CH131" s="7"/>
      <c r="CI131" s="7"/>
      <c r="CJ131" s="7"/>
      <c r="CK131" s="7"/>
      <c r="CL131" s="7"/>
      <c r="CM131" s="7"/>
      <c r="CN131" s="40"/>
      <c r="CO131" s="27"/>
      <c r="CP131" s="27"/>
      <c r="CQ131" s="27"/>
      <c r="CR131" s="27"/>
      <c r="CS131" s="27"/>
      <c r="CU131" s="5"/>
      <c r="CV131" s="7"/>
      <c r="CW131" s="7"/>
      <c r="CX131" s="7"/>
      <c r="CY131" s="7"/>
      <c r="CZ131" s="7"/>
      <c r="DA131" s="7"/>
      <c r="DB131" s="40"/>
      <c r="DC131" s="27"/>
      <c r="DD131" s="27"/>
      <c r="DE131" s="27"/>
      <c r="DF131" s="27"/>
      <c r="DG131" s="27"/>
      <c r="DI131" s="5"/>
      <c r="DJ131" s="7"/>
      <c r="DK131" s="7"/>
      <c r="DL131" s="7"/>
      <c r="DM131" s="7"/>
      <c r="DN131" s="7"/>
      <c r="DO131" s="7"/>
      <c r="DP131" s="40"/>
      <c r="DQ131" s="27"/>
      <c r="DR131" s="27"/>
      <c r="DS131" s="27"/>
      <c r="DT131" s="27"/>
      <c r="DU131" s="27"/>
      <c r="DW131" s="5"/>
      <c r="DX131" s="7"/>
      <c r="DY131" s="7"/>
      <c r="DZ131" s="7"/>
      <c r="EA131" s="7"/>
      <c r="EB131" s="7"/>
      <c r="EC131" s="7"/>
      <c r="ED131" s="40"/>
      <c r="EE131" s="27"/>
      <c r="EF131" s="27"/>
      <c r="EG131" s="27"/>
      <c r="EH131" s="27"/>
      <c r="EI131" s="27"/>
      <c r="EK131" s="44"/>
      <c r="EL131" s="302"/>
      <c r="EM131" s="87" t="s">
        <v>76</v>
      </c>
      <c r="EN131" s="11" t="s">
        <v>53</v>
      </c>
      <c r="EO131" s="14"/>
      <c r="EP131" s="72">
        <v>0</v>
      </c>
      <c r="EQ131" s="496">
        <f t="shared" si="1209"/>
        <v>0</v>
      </c>
      <c r="ER131" s="10"/>
      <c r="ES131" s="61"/>
      <c r="ET131" s="8"/>
      <c r="EU131" s="61"/>
      <c r="EV131" s="87" t="s">
        <v>76</v>
      </c>
      <c r="EW131" s="11" t="s">
        <v>53</v>
      </c>
      <c r="EX131" s="14"/>
      <c r="EY131" s="72">
        <v>0</v>
      </c>
      <c r="EZ131" s="496">
        <f t="shared" si="1192"/>
        <v>0</v>
      </c>
      <c r="FA131" s="88"/>
      <c r="FC131" s="44"/>
      <c r="FD131" s="302"/>
      <c r="FE131" s="87" t="s">
        <v>73</v>
      </c>
      <c r="FF131" s="8" t="s">
        <v>129</v>
      </c>
      <c r="FG131" s="61"/>
      <c r="FH131" s="72">
        <v>0</v>
      </c>
      <c r="FI131" s="496">
        <f t="shared" si="1210"/>
        <v>0</v>
      </c>
      <c r="FJ131" s="10"/>
      <c r="FK131" s="8"/>
      <c r="FL131" s="61"/>
      <c r="FM131" s="61"/>
      <c r="FN131" s="87" t="s">
        <v>73</v>
      </c>
      <c r="FO131" s="8" t="s">
        <v>129</v>
      </c>
      <c r="FP131" s="61"/>
      <c r="FQ131" s="109"/>
      <c r="FR131" s="109">
        <f t="shared" si="1211"/>
        <v>0</v>
      </c>
      <c r="FS131" s="88"/>
    </row>
    <row r="132" spans="1:175" x14ac:dyDescent="0.25">
      <c r="O132" s="5"/>
      <c r="P132" s="7"/>
      <c r="Q132" s="7"/>
      <c r="R132" s="7"/>
      <c r="S132" s="7"/>
      <c r="T132" s="7"/>
      <c r="U132" s="7"/>
      <c r="V132" s="40"/>
      <c r="W132" s="27"/>
      <c r="X132" s="27"/>
      <c r="Y132" s="27"/>
      <c r="Z132" s="27"/>
      <c r="AA132" s="27"/>
      <c r="EK132" s="44"/>
      <c r="EL132" s="302"/>
      <c r="EM132" s="87" t="s">
        <v>105</v>
      </c>
      <c r="EN132" s="11" t="s">
        <v>57</v>
      </c>
      <c r="EO132" s="14"/>
      <c r="EP132" s="72">
        <v>5.5</v>
      </c>
      <c r="EQ132" s="496">
        <f t="shared" si="1209"/>
        <v>0</v>
      </c>
      <c r="ER132" s="10"/>
      <c r="ES132" s="61"/>
      <c r="ET132" s="8"/>
      <c r="EU132" s="61"/>
      <c r="EV132" s="87" t="s">
        <v>105</v>
      </c>
      <c r="EW132" s="11" t="s">
        <v>57</v>
      </c>
      <c r="EX132" s="14"/>
      <c r="EY132" s="72">
        <v>0</v>
      </c>
      <c r="EZ132" s="496">
        <f t="shared" si="1192"/>
        <v>0</v>
      </c>
      <c r="FA132" s="88"/>
      <c r="FC132" s="44"/>
      <c r="FD132" s="302"/>
      <c r="FE132" s="236" t="s">
        <v>100</v>
      </c>
      <c r="FF132" s="238" t="s">
        <v>52</v>
      </c>
      <c r="FG132" s="238"/>
      <c r="FH132" s="239">
        <f>IF($EX$4=0,0,$EX$85/$EX$4*3)</f>
        <v>0</v>
      </c>
      <c r="FI132" s="496">
        <f t="shared" si="1210"/>
        <v>0</v>
      </c>
      <c r="FJ132" s="252" t="str">
        <f>IF(FH132&gt;0,"","CONTROL")</f>
        <v>CONTROL</v>
      </c>
      <c r="FK132" s="87" t="s">
        <v>101</v>
      </c>
      <c r="FL132" s="8" t="s">
        <v>322</v>
      </c>
      <c r="FM132" s="109">
        <f>FI130</f>
        <v>0</v>
      </c>
      <c r="FN132" s="87" t="s">
        <v>133</v>
      </c>
      <c r="FO132" s="8" t="s">
        <v>132</v>
      </c>
      <c r="FP132" s="61"/>
      <c r="FQ132" s="109"/>
      <c r="FR132" s="109">
        <f>FR120+FR108+FR96+FI120+FI108+FI96</f>
        <v>0</v>
      </c>
      <c r="FS132" s="88"/>
    </row>
    <row r="133" spans="1:175" x14ac:dyDescent="0.25">
      <c r="O133" s="5"/>
      <c r="P133" s="7"/>
      <c r="Q133" s="7"/>
      <c r="R133" s="7"/>
      <c r="S133" s="7"/>
      <c r="T133" s="7"/>
      <c r="U133" s="7"/>
      <c r="V133" s="40"/>
      <c r="W133" s="27"/>
      <c r="X133" s="27"/>
      <c r="Y133" s="27"/>
      <c r="Z133" s="27"/>
      <c r="AA133" s="27"/>
      <c r="EK133" s="44"/>
      <c r="EL133" s="295" t="s">
        <v>335</v>
      </c>
      <c r="EM133" s="296">
        <v>0</v>
      </c>
      <c r="EN133" s="297">
        <v>1</v>
      </c>
      <c r="EO133" s="190">
        <f>SUM(EP134:EP144)</f>
        <v>32.5</v>
      </c>
      <c r="EP133" s="107"/>
      <c r="EQ133" s="496">
        <f>SUM(EQ134:EQ144)</f>
        <v>0</v>
      </c>
      <c r="ER133" s="10"/>
      <c r="ES133" s="61"/>
      <c r="ET133" s="87"/>
      <c r="EU133" s="598" t="s">
        <v>229</v>
      </c>
      <c r="EV133" s="8"/>
      <c r="EW133" s="8"/>
      <c r="EX133" s="8"/>
      <c r="EY133" s="8"/>
      <c r="EZ133" s="109"/>
      <c r="FA133" s="88"/>
      <c r="FC133" s="44"/>
      <c r="FD133" s="302"/>
      <c r="FE133" s="87" t="s">
        <v>65</v>
      </c>
      <c r="FF133" s="95" t="s">
        <v>60</v>
      </c>
      <c r="FG133" s="14"/>
      <c r="FH133" s="72">
        <v>0</v>
      </c>
      <c r="FI133" s="496">
        <f t="shared" si="1210"/>
        <v>0</v>
      </c>
      <c r="FJ133" s="10"/>
      <c r="FK133" s="87" t="s">
        <v>100</v>
      </c>
      <c r="FL133" s="8" t="s">
        <v>52</v>
      </c>
      <c r="FM133" s="109">
        <f>FI132</f>
        <v>0</v>
      </c>
      <c r="FN133" s="87" t="s">
        <v>65</v>
      </c>
      <c r="FO133" s="95" t="s">
        <v>60</v>
      </c>
      <c r="FP133" s="14"/>
      <c r="FQ133" s="109"/>
      <c r="FR133" s="109">
        <f t="shared" si="1211"/>
        <v>0</v>
      </c>
      <c r="FS133" s="88"/>
    </row>
    <row r="134" spans="1:175" x14ac:dyDescent="0.25">
      <c r="EK134" s="44"/>
      <c r="EL134" s="302"/>
      <c r="EM134" s="87" t="s">
        <v>90</v>
      </c>
      <c r="EN134" s="95" t="s">
        <v>111</v>
      </c>
      <c r="EO134" s="14"/>
      <c r="EP134" s="72">
        <v>0</v>
      </c>
      <c r="EQ134" s="496">
        <f t="shared" ref="EQ134:EQ144" si="1236">EM$133*EN$133*EP134</f>
        <v>0</v>
      </c>
      <c r="ER134" s="10"/>
      <c r="ES134" s="175" t="s">
        <v>109</v>
      </c>
      <c r="ET134" s="240">
        <f>IF(EU134=0,0,EZ134/EU134)</f>
        <v>0</v>
      </c>
      <c r="EU134" s="72">
        <f>5.5+(9.6/2/2.75)</f>
        <v>7.2454545454545451</v>
      </c>
      <c r="EV134" s="87" t="s">
        <v>90</v>
      </c>
      <c r="EW134" s="95" t="s">
        <v>111</v>
      </c>
      <c r="EX134" s="14"/>
      <c r="EY134" s="109"/>
      <c r="EZ134" s="109">
        <f t="shared" ref="EZ134:EZ144" si="1237">EZ122+EZ110+EZ98+EQ134+EQ122+EQ110+EQ98</f>
        <v>0</v>
      </c>
      <c r="FA134" s="88"/>
      <c r="FC134" s="44"/>
      <c r="FD134" s="302"/>
      <c r="FE134" s="87" t="s">
        <v>72</v>
      </c>
      <c r="FF134" s="8" t="s">
        <v>154</v>
      </c>
      <c r="FG134" s="61"/>
      <c r="FH134" s="72">
        <v>0</v>
      </c>
      <c r="FI134" s="496">
        <f t="shared" si="1210"/>
        <v>0</v>
      </c>
      <c r="FJ134" s="10"/>
      <c r="FK134" s="87" t="s">
        <v>104</v>
      </c>
      <c r="FL134" s="11" t="s">
        <v>56</v>
      </c>
      <c r="FM134" s="109">
        <f>FI135</f>
        <v>0</v>
      </c>
      <c r="FN134" s="87" t="s">
        <v>72</v>
      </c>
      <c r="FO134" s="8" t="s">
        <v>154</v>
      </c>
      <c r="FP134" s="61"/>
      <c r="FQ134" s="109"/>
      <c r="FR134" s="109">
        <f t="shared" si="1211"/>
        <v>0</v>
      </c>
      <c r="FS134" s="88"/>
    </row>
    <row r="135" spans="1:175" x14ac:dyDescent="0.25">
      <c r="EK135" s="44"/>
      <c r="EL135" s="302"/>
      <c r="EM135" s="87" t="s">
        <v>99</v>
      </c>
      <c r="EN135" s="95" t="s">
        <v>112</v>
      </c>
      <c r="EO135" s="14"/>
      <c r="EP135" s="72">
        <v>0</v>
      </c>
      <c r="EQ135" s="496">
        <f t="shared" si="1236"/>
        <v>0</v>
      </c>
      <c r="ER135" s="10"/>
      <c r="ES135" s="175" t="s">
        <v>109</v>
      </c>
      <c r="ET135" s="240">
        <f>IF(EU135=0,0,EZ135/EU135)</f>
        <v>0</v>
      </c>
      <c r="EU135" s="72">
        <f>1.75+(9.3/2/7.85)</f>
        <v>2.3423566878980893</v>
      </c>
      <c r="EV135" s="87" t="s">
        <v>99</v>
      </c>
      <c r="EW135" s="95" t="s">
        <v>112</v>
      </c>
      <c r="EX135" s="14"/>
      <c r="EY135" s="109"/>
      <c r="EZ135" s="109">
        <f t="shared" si="1237"/>
        <v>0</v>
      </c>
      <c r="FA135" s="88"/>
      <c r="FC135" s="44"/>
      <c r="FD135" s="302"/>
      <c r="FE135" s="236" t="s">
        <v>104</v>
      </c>
      <c r="FF135" s="237" t="s">
        <v>56</v>
      </c>
      <c r="FG135" s="310"/>
      <c r="FH135" s="239">
        <f>IF($EV$90=0,0,$EX$90/$EV$90/6/4/2)</f>
        <v>0</v>
      </c>
      <c r="FI135" s="496">
        <f t="shared" si="1210"/>
        <v>0</v>
      </c>
      <c r="FJ135" s="252" t="str">
        <f>IF(FH135&gt;0,"","CONTROL")</f>
        <v>CONTROL</v>
      </c>
      <c r="FK135" s="8"/>
      <c r="FL135" s="61"/>
      <c r="FM135" s="61"/>
      <c r="FN135" s="87" t="s">
        <v>76</v>
      </c>
      <c r="FO135" s="11" t="s">
        <v>53</v>
      </c>
      <c r="FP135" s="14"/>
      <c r="FQ135" s="109"/>
      <c r="FR135" s="109">
        <f>FR123+FR111+FR99+FI123+FI111+FI99</f>
        <v>0</v>
      </c>
      <c r="FS135" s="88"/>
    </row>
    <row r="136" spans="1:175" x14ac:dyDescent="0.25">
      <c r="EK136" s="44"/>
      <c r="EL136" s="302"/>
      <c r="EM136" s="87" t="s">
        <v>91</v>
      </c>
      <c r="EN136" s="95" t="s">
        <v>321</v>
      </c>
      <c r="EO136" s="14"/>
      <c r="EP136" s="72">
        <v>0</v>
      </c>
      <c r="EQ136" s="496">
        <f t="shared" si="1236"/>
        <v>0</v>
      </c>
      <c r="ER136" s="10"/>
      <c r="ES136" s="175" t="s">
        <v>109</v>
      </c>
      <c r="ET136" s="240">
        <f>IF(EU136=0,0,EZ136/EU136)</f>
        <v>0</v>
      </c>
      <c r="EU136" s="72">
        <v>8.8000000000000007</v>
      </c>
      <c r="EV136" s="87" t="s">
        <v>91</v>
      </c>
      <c r="EW136" s="95" t="s">
        <v>321</v>
      </c>
      <c r="EX136" s="14"/>
      <c r="EY136" s="109"/>
      <c r="EZ136" s="109">
        <f t="shared" si="1237"/>
        <v>0</v>
      </c>
      <c r="FA136" s="88"/>
      <c r="FC136" s="44"/>
      <c r="FD136" s="302"/>
      <c r="FE136" s="87" t="s">
        <v>105</v>
      </c>
      <c r="FF136" s="11" t="s">
        <v>57</v>
      </c>
      <c r="FG136" s="14"/>
      <c r="FH136" s="72">
        <v>25</v>
      </c>
      <c r="FI136" s="496">
        <f t="shared" si="1210"/>
        <v>0</v>
      </c>
      <c r="FJ136" s="10"/>
      <c r="FK136" s="8"/>
      <c r="FL136" s="61"/>
      <c r="FM136" s="61"/>
      <c r="FN136" s="87" t="s">
        <v>105</v>
      </c>
      <c r="FO136" s="11" t="s">
        <v>57</v>
      </c>
      <c r="FP136" s="14"/>
      <c r="FQ136" s="109"/>
      <c r="FR136" s="109">
        <f t="shared" si="1211"/>
        <v>0</v>
      </c>
      <c r="FS136" s="88"/>
    </row>
    <row r="137" spans="1:175" x14ac:dyDescent="0.25">
      <c r="EK137" s="44"/>
      <c r="EL137" s="61"/>
      <c r="EM137" s="87" t="s">
        <v>240</v>
      </c>
      <c r="EN137" s="95" t="s">
        <v>246</v>
      </c>
      <c r="EO137" s="14"/>
      <c r="EP137" s="72">
        <v>0</v>
      </c>
      <c r="EQ137" s="496">
        <f t="shared" si="1236"/>
        <v>0</v>
      </c>
      <c r="ER137" s="61"/>
      <c r="ES137" s="175" t="s">
        <v>109</v>
      </c>
      <c r="ET137" s="240">
        <f>IF(EU137=0,0,EZ137/EU137)</f>
        <v>0</v>
      </c>
      <c r="EU137" s="72">
        <v>6.3</v>
      </c>
      <c r="EV137" s="87" t="s">
        <v>240</v>
      </c>
      <c r="EW137" s="95" t="s">
        <v>246</v>
      </c>
      <c r="EX137" s="14"/>
      <c r="EY137" s="109"/>
      <c r="EZ137" s="109">
        <f t="shared" si="1237"/>
        <v>0</v>
      </c>
      <c r="FA137" s="88"/>
      <c r="FC137" s="110"/>
      <c r="FD137" s="113"/>
      <c r="FE137" s="113"/>
      <c r="FF137" s="113"/>
      <c r="FG137" s="113"/>
      <c r="FH137" s="113"/>
      <c r="FI137" s="113"/>
      <c r="FJ137" s="89"/>
      <c r="FK137" s="90"/>
      <c r="FL137" s="113"/>
      <c r="FM137" s="113"/>
      <c r="FN137" s="176"/>
      <c r="FO137" s="90"/>
      <c r="FP137" s="90"/>
      <c r="FQ137" s="90"/>
      <c r="FR137" s="133">
        <f>SUM(FR126:FR136)+FM132+FM133+FM134</f>
        <v>0</v>
      </c>
      <c r="FS137" s="91" t="s">
        <v>245</v>
      </c>
    </row>
    <row r="138" spans="1:175" x14ac:dyDescent="0.25">
      <c r="EK138" s="44"/>
      <c r="EL138" s="302"/>
      <c r="EM138" s="236" t="s">
        <v>101</v>
      </c>
      <c r="EN138" s="238" t="s">
        <v>322</v>
      </c>
      <c r="EO138" s="238"/>
      <c r="EP138" s="239">
        <v>7.5</v>
      </c>
      <c r="EQ138" s="496">
        <f t="shared" si="1236"/>
        <v>0</v>
      </c>
      <c r="ER138" s="10"/>
      <c r="ES138" s="175" t="s">
        <v>45</v>
      </c>
      <c r="ET138" s="240">
        <f>IF(EU138=0,0,EZ138/EU138)</f>
        <v>0</v>
      </c>
      <c r="EU138" s="72">
        <v>7</v>
      </c>
      <c r="EV138" s="87" t="s">
        <v>96</v>
      </c>
      <c r="EW138" s="8" t="s">
        <v>46</v>
      </c>
      <c r="EX138" s="61"/>
      <c r="EY138" s="109"/>
      <c r="EZ138" s="109">
        <f>EZ126+EZ114+EZ102+EQ126+EQ114+EQ102</f>
        <v>0</v>
      </c>
      <c r="FA138" s="88"/>
      <c r="FB138" s="61"/>
      <c r="FC138" s="87"/>
      <c r="FD138" s="61"/>
      <c r="FE138" s="61"/>
      <c r="FF138" s="61"/>
      <c r="FG138" s="61"/>
      <c r="FH138" s="61"/>
      <c r="FI138" s="61"/>
      <c r="FJ138" s="496"/>
      <c r="FK138" s="10"/>
      <c r="FL138" s="10"/>
      <c r="FM138" s="10"/>
      <c r="FN138" s="10"/>
      <c r="FO138" s="119"/>
      <c r="FP138" s="118"/>
      <c r="FQ138" s="10"/>
      <c r="FR138" s="8"/>
      <c r="FS138" s="61"/>
    </row>
    <row r="139" spans="1:175" x14ac:dyDescent="0.25">
      <c r="EK139" s="44"/>
      <c r="EL139" s="302"/>
      <c r="EM139" s="87" t="s">
        <v>73</v>
      </c>
      <c r="EN139" s="8" t="s">
        <v>129</v>
      </c>
      <c r="EO139" s="61"/>
      <c r="EP139" s="72">
        <v>0</v>
      </c>
      <c r="EQ139" s="496">
        <f t="shared" si="1236"/>
        <v>0</v>
      </c>
      <c r="ER139" s="10"/>
      <c r="ES139" s="61"/>
      <c r="ET139" s="8"/>
      <c r="EU139" s="61"/>
      <c r="EV139" s="87" t="s">
        <v>73</v>
      </c>
      <c r="EW139" s="8" t="s">
        <v>129</v>
      </c>
      <c r="EX139" s="61"/>
      <c r="EY139" s="109"/>
      <c r="EZ139" s="109">
        <f t="shared" si="1237"/>
        <v>0</v>
      </c>
      <c r="FA139" s="88"/>
      <c r="FB139" s="61"/>
      <c r="FC139" s="87"/>
      <c r="FD139" s="61"/>
      <c r="FE139" s="61"/>
      <c r="FF139" s="61"/>
      <c r="FG139" s="61"/>
      <c r="FH139" s="61"/>
      <c r="FI139" s="61"/>
      <c r="FJ139" s="496"/>
      <c r="FK139" s="10"/>
      <c r="FL139" s="10"/>
      <c r="FM139" s="10"/>
      <c r="FN139" s="10"/>
      <c r="FO139" s="119"/>
      <c r="FP139" s="118"/>
      <c r="FQ139" s="10"/>
      <c r="FR139" s="8"/>
      <c r="FS139" s="61"/>
    </row>
    <row r="140" spans="1:175" x14ac:dyDescent="0.25">
      <c r="EK140" s="44"/>
      <c r="EL140" s="302"/>
      <c r="EM140" s="236" t="s">
        <v>100</v>
      </c>
      <c r="EN140" s="238" t="s">
        <v>52</v>
      </c>
      <c r="EO140" s="238"/>
      <c r="EP140" s="239">
        <f>IF($EX$4=0,0,$EX$85/$EX$4*3)</f>
        <v>0</v>
      </c>
      <c r="EQ140" s="496">
        <f t="shared" si="1236"/>
        <v>0</v>
      </c>
      <c r="ER140" s="251" t="str">
        <f>IF(EP140&gt;0,"","CONTROL")</f>
        <v>CONTROL</v>
      </c>
      <c r="ES140" s="87" t="s">
        <v>101</v>
      </c>
      <c r="ET140" s="8" t="s">
        <v>322</v>
      </c>
      <c r="EU140" s="109">
        <f>EQ138</f>
        <v>0</v>
      </c>
      <c r="EV140" s="87" t="s">
        <v>133</v>
      </c>
      <c r="EW140" s="8" t="s">
        <v>132</v>
      </c>
      <c r="EX140" s="61"/>
      <c r="EY140" s="109"/>
      <c r="EZ140" s="109">
        <f>EZ128+EZ116+EZ104+EQ128+EQ116+EQ104</f>
        <v>0</v>
      </c>
      <c r="FA140" s="88"/>
      <c r="FB140" s="61"/>
      <c r="FC140" s="87"/>
      <c r="FD140" s="61"/>
      <c r="FE140" s="61"/>
      <c r="FF140" s="61"/>
      <c r="FG140" s="61"/>
      <c r="FH140" s="61"/>
      <c r="FI140" s="61"/>
      <c r="FJ140" s="496"/>
      <c r="FK140" s="10"/>
      <c r="FL140" s="10"/>
      <c r="FM140" s="10"/>
      <c r="FN140" s="10"/>
      <c r="FO140" s="119"/>
      <c r="FP140" s="118"/>
      <c r="FQ140" s="10"/>
      <c r="FR140" s="8"/>
      <c r="FS140" s="61"/>
    </row>
    <row r="141" spans="1:175" x14ac:dyDescent="0.25">
      <c r="EK141" s="44"/>
      <c r="EL141" s="302"/>
      <c r="EM141" s="87" t="s">
        <v>65</v>
      </c>
      <c r="EN141" s="95" t="s">
        <v>60</v>
      </c>
      <c r="EO141" s="14"/>
      <c r="EP141" s="72">
        <v>0</v>
      </c>
      <c r="EQ141" s="496">
        <f t="shared" si="1236"/>
        <v>0</v>
      </c>
      <c r="ER141" s="10"/>
      <c r="ES141" s="87" t="s">
        <v>100</v>
      </c>
      <c r="ET141" s="8" t="s">
        <v>52</v>
      </c>
      <c r="EU141" s="109">
        <f>EQ140</f>
        <v>0</v>
      </c>
      <c r="EV141" s="87" t="s">
        <v>65</v>
      </c>
      <c r="EW141" s="95" t="s">
        <v>60</v>
      </c>
      <c r="EX141" s="14"/>
      <c r="EY141" s="109"/>
      <c r="EZ141" s="109">
        <f t="shared" si="1237"/>
        <v>0</v>
      </c>
      <c r="FA141" s="88"/>
      <c r="FB141" s="61"/>
      <c r="FC141" s="87"/>
      <c r="FD141" s="61"/>
      <c r="FE141" s="61"/>
      <c r="FF141" s="61"/>
      <c r="FG141" s="61"/>
      <c r="FH141" s="61"/>
      <c r="FI141" s="61"/>
      <c r="FJ141" s="496"/>
      <c r="FK141" s="10"/>
      <c r="FL141" s="10"/>
      <c r="FM141" s="10"/>
      <c r="FN141" s="10"/>
      <c r="FO141" s="119"/>
      <c r="FP141" s="118"/>
      <c r="FQ141" s="10"/>
      <c r="FR141" s="8"/>
      <c r="FS141" s="61"/>
    </row>
    <row r="142" spans="1:175" x14ac:dyDescent="0.25">
      <c r="EK142" s="44"/>
      <c r="EL142" s="302"/>
      <c r="EM142" s="87" t="s">
        <v>72</v>
      </c>
      <c r="EN142" s="8" t="s">
        <v>154</v>
      </c>
      <c r="EO142" s="61"/>
      <c r="EP142" s="72">
        <v>0</v>
      </c>
      <c r="EQ142" s="496">
        <f t="shared" si="1236"/>
        <v>0</v>
      </c>
      <c r="ER142" s="10"/>
      <c r="ES142" s="87" t="s">
        <v>104</v>
      </c>
      <c r="ET142" s="11" t="s">
        <v>56</v>
      </c>
      <c r="EU142" s="109">
        <f>EQ143</f>
        <v>0</v>
      </c>
      <c r="EV142" s="87" t="s">
        <v>72</v>
      </c>
      <c r="EW142" s="8" t="s">
        <v>154</v>
      </c>
      <c r="EX142" s="61"/>
      <c r="EY142" s="109"/>
      <c r="EZ142" s="109">
        <f t="shared" si="1237"/>
        <v>0</v>
      </c>
      <c r="FA142" s="88"/>
      <c r="FB142" s="61"/>
      <c r="FC142" s="87"/>
      <c r="FD142" s="61"/>
      <c r="FE142" s="61"/>
      <c r="FF142" s="61"/>
      <c r="FG142" s="61"/>
      <c r="FH142" s="61"/>
      <c r="FI142" s="61"/>
      <c r="FJ142" s="496"/>
      <c r="FK142" s="10"/>
      <c r="FL142" s="10"/>
      <c r="FM142" s="10"/>
      <c r="FN142" s="10"/>
      <c r="FO142" s="119"/>
      <c r="FP142" s="118"/>
      <c r="FQ142" s="10"/>
      <c r="FR142" s="8"/>
      <c r="FS142" s="61"/>
    </row>
    <row r="143" spans="1:175" x14ac:dyDescent="0.25">
      <c r="EK143" s="44"/>
      <c r="EL143" s="302"/>
      <c r="EM143" s="236" t="s">
        <v>104</v>
      </c>
      <c r="EN143" s="237" t="s">
        <v>56</v>
      </c>
      <c r="EO143" s="310"/>
      <c r="EP143" s="239">
        <f>IF($EV$90=0,0,$EX$90/$EV$90/6/4/2)</f>
        <v>0</v>
      </c>
      <c r="EQ143" s="496">
        <f t="shared" si="1236"/>
        <v>0</v>
      </c>
      <c r="ER143" s="251" t="str">
        <f>IF(EP143&gt;0,"","CONTROL")</f>
        <v>CONTROL</v>
      </c>
      <c r="ES143" s="61"/>
      <c r="ET143" s="8"/>
      <c r="EU143" s="61"/>
      <c r="EV143" s="87" t="s">
        <v>76</v>
      </c>
      <c r="EW143" s="11" t="s">
        <v>53</v>
      </c>
      <c r="EX143" s="14"/>
      <c r="EY143" s="109"/>
      <c r="EZ143" s="109">
        <f>EZ131+EZ119+EZ107+EQ131+EQ119+EQ107</f>
        <v>0</v>
      </c>
      <c r="FA143" s="88"/>
      <c r="FB143" s="61"/>
      <c r="FC143" s="87"/>
      <c r="FD143" s="61"/>
      <c r="FE143" s="61"/>
      <c r="FF143" s="61"/>
      <c r="FG143" s="61"/>
      <c r="FH143" s="61"/>
      <c r="FI143" s="61"/>
      <c r="FJ143" s="496"/>
      <c r="FK143" s="10"/>
      <c r="FL143" s="10"/>
      <c r="FM143" s="10"/>
      <c r="FN143" s="10"/>
      <c r="FO143" s="119"/>
      <c r="FP143" s="118"/>
      <c r="FQ143" s="10"/>
      <c r="FR143" s="8"/>
      <c r="FS143" s="61"/>
    </row>
    <row r="144" spans="1:175" x14ac:dyDescent="0.25">
      <c r="EK144" s="44"/>
      <c r="EL144" s="302"/>
      <c r="EM144" s="87" t="s">
        <v>105</v>
      </c>
      <c r="EN144" s="11" t="s">
        <v>57</v>
      </c>
      <c r="EO144" s="14"/>
      <c r="EP144" s="72">
        <v>25</v>
      </c>
      <c r="EQ144" s="496">
        <f t="shared" si="1236"/>
        <v>0</v>
      </c>
      <c r="ER144" s="10"/>
      <c r="ES144" s="61"/>
      <c r="ET144" s="8"/>
      <c r="EU144" s="61"/>
      <c r="EV144" s="87" t="s">
        <v>105</v>
      </c>
      <c r="EW144" s="11" t="s">
        <v>57</v>
      </c>
      <c r="EX144" s="14"/>
      <c r="EY144" s="109"/>
      <c r="EZ144" s="109">
        <f t="shared" si="1237"/>
        <v>0</v>
      </c>
      <c r="FA144" s="88"/>
      <c r="FB144" s="61"/>
      <c r="FC144" s="87"/>
      <c r="FD144" s="61"/>
      <c r="FE144" s="61"/>
      <c r="FF144" s="61"/>
      <c r="FG144" s="61"/>
      <c r="FH144" s="61"/>
      <c r="FI144" s="61"/>
      <c r="FJ144" s="496"/>
      <c r="FK144" s="10"/>
      <c r="FL144" s="10"/>
      <c r="FM144" s="10"/>
      <c r="FN144" s="10"/>
      <c r="FO144" s="119"/>
      <c r="FP144" s="118"/>
      <c r="FQ144" s="10"/>
      <c r="FR144" s="8"/>
      <c r="FS144" s="61"/>
    </row>
    <row r="145" spans="141:175" x14ac:dyDescent="0.25">
      <c r="EK145" s="110"/>
      <c r="EL145" s="113"/>
      <c r="EM145" s="113"/>
      <c r="EN145" s="113"/>
      <c r="EO145" s="113"/>
      <c r="EP145" s="113"/>
      <c r="EQ145" s="113"/>
      <c r="ER145" s="89"/>
      <c r="ES145" s="176"/>
      <c r="ET145" s="113"/>
      <c r="EU145" s="90"/>
      <c r="EV145" s="90"/>
      <c r="EW145" s="90"/>
      <c r="EX145" s="90"/>
      <c r="EY145" s="90"/>
      <c r="EZ145" s="133">
        <f>SUM(EZ134:EZ144)+EU140+EU141+EU142</f>
        <v>0</v>
      </c>
      <c r="FA145" s="91" t="s">
        <v>245</v>
      </c>
      <c r="FB145" s="61"/>
      <c r="FC145" s="87"/>
      <c r="FD145" s="61"/>
      <c r="FE145" s="61"/>
      <c r="FF145" s="61"/>
      <c r="FG145" s="61"/>
      <c r="FH145" s="61"/>
      <c r="FI145" s="61"/>
      <c r="FJ145" s="496"/>
      <c r="FK145" s="10"/>
      <c r="FL145" s="10"/>
      <c r="FM145" s="10"/>
      <c r="FN145" s="10"/>
      <c r="FO145" s="119"/>
      <c r="FP145" s="118"/>
      <c r="FQ145" s="10"/>
      <c r="FR145" s="8"/>
      <c r="FS145" s="61"/>
    </row>
  </sheetData>
  <mergeCells count="527">
    <mergeCell ref="BH78:BI78"/>
    <mergeCell ref="BT78:BU78"/>
    <mergeCell ref="BV78:BW78"/>
    <mergeCell ref="CH78:CI78"/>
    <mergeCell ref="CJ78:CK78"/>
    <mergeCell ref="L86:M86"/>
    <mergeCell ref="Z86:AA86"/>
    <mergeCell ref="AN86:AO86"/>
    <mergeCell ref="BB86:BC86"/>
    <mergeCell ref="BP86:BQ86"/>
    <mergeCell ref="CD86:CE86"/>
    <mergeCell ref="BH79:BI79"/>
    <mergeCell ref="BT79:BU79"/>
    <mergeCell ref="BV79:BW79"/>
    <mergeCell ref="CH79:CI79"/>
    <mergeCell ref="CJ79:CK79"/>
    <mergeCell ref="EN39:EO39"/>
    <mergeCell ref="EN40:EO40"/>
    <mergeCell ref="EN41:EO41"/>
    <mergeCell ref="EN42:EO42"/>
    <mergeCell ref="EN43:EO43"/>
    <mergeCell ref="EN44:EO44"/>
    <mergeCell ref="EU3:EV3"/>
    <mergeCell ref="FP3:FQ3"/>
    <mergeCell ref="FL5:FM5"/>
    <mergeCell ref="EY5:EZ5"/>
    <mergeCell ref="EN45:EO45"/>
    <mergeCell ref="EN46:EO46"/>
    <mergeCell ref="EN47:EO47"/>
    <mergeCell ref="EN48:EO48"/>
    <mergeCell ref="D62:E62"/>
    <mergeCell ref="R62:S62"/>
    <mergeCell ref="AF62:AG62"/>
    <mergeCell ref="AT62:AU62"/>
    <mergeCell ref="BH62:BI62"/>
    <mergeCell ref="BV62:BW62"/>
    <mergeCell ref="CJ62:CK62"/>
    <mergeCell ref="CX62:CY62"/>
    <mergeCell ref="DL62:DM62"/>
    <mergeCell ref="DZ62:EA62"/>
    <mergeCell ref="L62:M62"/>
    <mergeCell ref="Z62:AA62"/>
    <mergeCell ref="AN62:AO62"/>
    <mergeCell ref="BB62:BC62"/>
    <mergeCell ref="BP62:BQ62"/>
    <mergeCell ref="CD62:CE62"/>
    <mergeCell ref="CR62:CS62"/>
    <mergeCell ref="DF62:DG62"/>
    <mergeCell ref="DT62:DU62"/>
    <mergeCell ref="EH62:EI62"/>
    <mergeCell ref="B63:C63"/>
    <mergeCell ref="D63:E63"/>
    <mergeCell ref="P63:Q63"/>
    <mergeCell ref="R63:S63"/>
    <mergeCell ref="AD63:AE63"/>
    <mergeCell ref="AF63:AG63"/>
    <mergeCell ref="DX63:DY63"/>
    <mergeCell ref="DZ63:EA63"/>
    <mergeCell ref="B64:C64"/>
    <mergeCell ref="D64:E64"/>
    <mergeCell ref="P64:Q64"/>
    <mergeCell ref="R64:S64"/>
    <mergeCell ref="AD64:AE64"/>
    <mergeCell ref="AF64:AG64"/>
    <mergeCell ref="AR64:AS64"/>
    <mergeCell ref="AT64:AU64"/>
    <mergeCell ref="CH63:CI63"/>
    <mergeCell ref="CJ63:CK63"/>
    <mergeCell ref="CV63:CW63"/>
    <mergeCell ref="CX63:CY63"/>
    <mergeCell ref="DJ63:DK63"/>
    <mergeCell ref="DL63:DM63"/>
    <mergeCell ref="AR63:AS63"/>
    <mergeCell ref="AT63:AU63"/>
    <mergeCell ref="BF63:BG63"/>
    <mergeCell ref="BH63:BI63"/>
    <mergeCell ref="BT63:BU63"/>
    <mergeCell ref="BV63:BW63"/>
    <mergeCell ref="CV64:CW64"/>
    <mergeCell ref="CX64:CY64"/>
    <mergeCell ref="DJ64:DK64"/>
    <mergeCell ref="DL64:DM64"/>
    <mergeCell ref="DX64:DY64"/>
    <mergeCell ref="DZ64:EA64"/>
    <mergeCell ref="BF64:BG64"/>
    <mergeCell ref="BH64:BI64"/>
    <mergeCell ref="BT64:BU64"/>
    <mergeCell ref="BV64:BW64"/>
    <mergeCell ref="CH64:CI64"/>
    <mergeCell ref="CJ64:CK64"/>
    <mergeCell ref="B66:C66"/>
    <mergeCell ref="D66:E66"/>
    <mergeCell ref="P66:Q66"/>
    <mergeCell ref="R66:S66"/>
    <mergeCell ref="AD66:AE66"/>
    <mergeCell ref="AF66:AG66"/>
    <mergeCell ref="AR66:AS66"/>
    <mergeCell ref="AT66:AU66"/>
    <mergeCell ref="CH65:CI65"/>
    <mergeCell ref="AR65:AS65"/>
    <mergeCell ref="AT65:AU65"/>
    <mergeCell ref="BF65:BG65"/>
    <mergeCell ref="BH65:BI65"/>
    <mergeCell ref="BT65:BU65"/>
    <mergeCell ref="BV65:BW65"/>
    <mergeCell ref="B65:C65"/>
    <mergeCell ref="D65:E65"/>
    <mergeCell ref="P65:Q65"/>
    <mergeCell ref="R65:S65"/>
    <mergeCell ref="AD65:AE65"/>
    <mergeCell ref="AF65:AG65"/>
    <mergeCell ref="DZ66:EA66"/>
    <mergeCell ref="BF66:BG66"/>
    <mergeCell ref="BH66:BI66"/>
    <mergeCell ref="BT66:BU66"/>
    <mergeCell ref="BV66:BW66"/>
    <mergeCell ref="CH66:CI66"/>
    <mergeCell ref="CJ66:CK66"/>
    <mergeCell ref="DX65:DY65"/>
    <mergeCell ref="DZ65:EA65"/>
    <mergeCell ref="CJ65:CK65"/>
    <mergeCell ref="CV65:CW65"/>
    <mergeCell ref="CX65:CY65"/>
    <mergeCell ref="DJ65:DK65"/>
    <mergeCell ref="DL65:DM65"/>
    <mergeCell ref="P67:Q67"/>
    <mergeCell ref="R67:S67"/>
    <mergeCell ref="AD67:AE67"/>
    <mergeCell ref="AF67:AG67"/>
    <mergeCell ref="CV66:CW66"/>
    <mergeCell ref="CX66:CY66"/>
    <mergeCell ref="DJ66:DK66"/>
    <mergeCell ref="DL66:DM66"/>
    <mergeCell ref="DX66:DY66"/>
    <mergeCell ref="DX67:DY67"/>
    <mergeCell ref="DZ67:EA67"/>
    <mergeCell ref="B68:C68"/>
    <mergeCell ref="D68:E68"/>
    <mergeCell ref="P68:Q68"/>
    <mergeCell ref="R68:S68"/>
    <mergeCell ref="AD68:AE68"/>
    <mergeCell ref="AF68:AG68"/>
    <mergeCell ref="AR68:AS68"/>
    <mergeCell ref="AT68:AU68"/>
    <mergeCell ref="CH67:CI67"/>
    <mergeCell ref="CJ67:CK67"/>
    <mergeCell ref="CV67:CW67"/>
    <mergeCell ref="CX67:CY67"/>
    <mergeCell ref="DJ67:DK67"/>
    <mergeCell ref="DL67:DM67"/>
    <mergeCell ref="AR67:AS67"/>
    <mergeCell ref="AT67:AU67"/>
    <mergeCell ref="BF67:BG67"/>
    <mergeCell ref="BH67:BI67"/>
    <mergeCell ref="BT67:BU67"/>
    <mergeCell ref="BV67:BW67"/>
    <mergeCell ref="B67:C67"/>
    <mergeCell ref="D67:E67"/>
    <mergeCell ref="CV68:CW68"/>
    <mergeCell ref="CX68:CY68"/>
    <mergeCell ref="DJ68:DK68"/>
    <mergeCell ref="DL68:DM68"/>
    <mergeCell ref="DX68:DY68"/>
    <mergeCell ref="DZ68:EA68"/>
    <mergeCell ref="BF68:BG68"/>
    <mergeCell ref="BH68:BI68"/>
    <mergeCell ref="BT68:BU68"/>
    <mergeCell ref="BV68:BW68"/>
    <mergeCell ref="CH68:CI68"/>
    <mergeCell ref="CJ68:CK68"/>
    <mergeCell ref="B70:C70"/>
    <mergeCell ref="D70:E70"/>
    <mergeCell ref="P70:Q70"/>
    <mergeCell ref="R70:S70"/>
    <mergeCell ref="AD70:AE70"/>
    <mergeCell ref="AF70:AG70"/>
    <mergeCell ref="AR70:AS70"/>
    <mergeCell ref="AT70:AU70"/>
    <mergeCell ref="CH69:CI69"/>
    <mergeCell ref="AR69:AS69"/>
    <mergeCell ref="AT69:AU69"/>
    <mergeCell ref="BF69:BG69"/>
    <mergeCell ref="BH69:BI69"/>
    <mergeCell ref="BT69:BU69"/>
    <mergeCell ref="BV69:BW69"/>
    <mergeCell ref="B69:C69"/>
    <mergeCell ref="D69:E69"/>
    <mergeCell ref="P69:Q69"/>
    <mergeCell ref="R69:S69"/>
    <mergeCell ref="AD69:AE69"/>
    <mergeCell ref="AF69:AG69"/>
    <mergeCell ref="DZ70:EA70"/>
    <mergeCell ref="BF70:BG70"/>
    <mergeCell ref="BH70:BI70"/>
    <mergeCell ref="BT70:BU70"/>
    <mergeCell ref="BV70:BW70"/>
    <mergeCell ref="CH70:CI70"/>
    <mergeCell ref="CJ70:CK70"/>
    <mergeCell ref="DX69:DY69"/>
    <mergeCell ref="DZ69:EA69"/>
    <mergeCell ref="CJ69:CK69"/>
    <mergeCell ref="CV69:CW69"/>
    <mergeCell ref="CX69:CY69"/>
    <mergeCell ref="DJ69:DK69"/>
    <mergeCell ref="DL69:DM69"/>
    <mergeCell ref="P71:Q71"/>
    <mergeCell ref="R71:S71"/>
    <mergeCell ref="AD71:AE71"/>
    <mergeCell ref="AF71:AG71"/>
    <mergeCell ref="CV70:CW70"/>
    <mergeCell ref="CX70:CY70"/>
    <mergeCell ref="DJ70:DK70"/>
    <mergeCell ref="DL70:DM70"/>
    <mergeCell ref="DX70:DY70"/>
    <mergeCell ref="DX71:DY71"/>
    <mergeCell ref="DZ71:EA71"/>
    <mergeCell ref="B72:C72"/>
    <mergeCell ref="D72:E72"/>
    <mergeCell ref="P72:Q72"/>
    <mergeCell ref="R72:S72"/>
    <mergeCell ref="AD72:AE72"/>
    <mergeCell ref="AF72:AG72"/>
    <mergeCell ref="AR72:AS72"/>
    <mergeCell ref="AT72:AU72"/>
    <mergeCell ref="CH71:CI71"/>
    <mergeCell ref="CJ71:CK71"/>
    <mergeCell ref="CV71:CW71"/>
    <mergeCell ref="CX71:CY71"/>
    <mergeCell ref="DJ71:DK71"/>
    <mergeCell ref="DL71:DM71"/>
    <mergeCell ref="AR71:AS71"/>
    <mergeCell ref="AT71:AU71"/>
    <mergeCell ref="BF71:BG71"/>
    <mergeCell ref="BH71:BI71"/>
    <mergeCell ref="BT71:BU71"/>
    <mergeCell ref="BV71:BW71"/>
    <mergeCell ref="B71:C71"/>
    <mergeCell ref="D71:E71"/>
    <mergeCell ref="CV72:CW72"/>
    <mergeCell ref="DJ72:DK72"/>
    <mergeCell ref="DL72:DM72"/>
    <mergeCell ref="DX72:DY72"/>
    <mergeCell ref="DZ72:EA72"/>
    <mergeCell ref="BF72:BG72"/>
    <mergeCell ref="BH72:BI72"/>
    <mergeCell ref="BT72:BU72"/>
    <mergeCell ref="BV72:BW72"/>
    <mergeCell ref="CH72:CI72"/>
    <mergeCell ref="CJ72:CK72"/>
    <mergeCell ref="BT73:BU73"/>
    <mergeCell ref="BV73:BW73"/>
    <mergeCell ref="B73:C73"/>
    <mergeCell ref="D73:E73"/>
    <mergeCell ref="P73:Q73"/>
    <mergeCell ref="R73:S73"/>
    <mergeCell ref="AD73:AE73"/>
    <mergeCell ref="AF73:AG73"/>
    <mergeCell ref="CX72:CY72"/>
    <mergeCell ref="BT74:BU74"/>
    <mergeCell ref="BV74:BW74"/>
    <mergeCell ref="CH74:CI74"/>
    <mergeCell ref="CJ74:CK74"/>
    <mergeCell ref="DX73:DY73"/>
    <mergeCell ref="DZ73:EA73"/>
    <mergeCell ref="B74:C74"/>
    <mergeCell ref="D74:E74"/>
    <mergeCell ref="P74:Q74"/>
    <mergeCell ref="R74:S74"/>
    <mergeCell ref="AD74:AE74"/>
    <mergeCell ref="AF74:AG74"/>
    <mergeCell ref="AR74:AS74"/>
    <mergeCell ref="AT74:AU74"/>
    <mergeCell ref="CH73:CI73"/>
    <mergeCell ref="CJ73:CK73"/>
    <mergeCell ref="CV73:CW73"/>
    <mergeCell ref="CX73:CY73"/>
    <mergeCell ref="DJ73:DK73"/>
    <mergeCell ref="DL73:DM73"/>
    <mergeCell ref="AR73:AS73"/>
    <mergeCell ref="AT73:AU73"/>
    <mergeCell ref="BF73:BG73"/>
    <mergeCell ref="BH73:BI73"/>
    <mergeCell ref="FJ85:FJ86"/>
    <mergeCell ref="FP85:FP86"/>
    <mergeCell ref="CV74:CW74"/>
    <mergeCell ref="CX74:CY74"/>
    <mergeCell ref="DJ74:DK74"/>
    <mergeCell ref="DL74:DM74"/>
    <mergeCell ref="DX74:DY74"/>
    <mergeCell ref="DZ74:EA74"/>
    <mergeCell ref="EH86:EI86"/>
    <mergeCell ref="DX76:DY76"/>
    <mergeCell ref="DZ76:EA76"/>
    <mergeCell ref="DX77:DY77"/>
    <mergeCell ref="DZ77:EA77"/>
    <mergeCell ref="CV78:CW78"/>
    <mergeCell ref="CX78:CY78"/>
    <mergeCell ref="DJ78:DK78"/>
    <mergeCell ref="DL78:DM78"/>
    <mergeCell ref="DX78:DY78"/>
    <mergeCell ref="DZ78:EA78"/>
    <mergeCell ref="DX79:DY79"/>
    <mergeCell ref="DZ79:EA79"/>
    <mergeCell ref="DF86:DG86"/>
    <mergeCell ref="DT86:DU86"/>
    <mergeCell ref="CV79:CW79"/>
    <mergeCell ref="EN49:EO49"/>
    <mergeCell ref="EN50:EO50"/>
    <mergeCell ref="EN51:EO51"/>
    <mergeCell ref="EN52:EO52"/>
    <mergeCell ref="EN53:EO53"/>
    <mergeCell ref="EN54:EO54"/>
    <mergeCell ref="EN55:EO55"/>
    <mergeCell ref="EN56:EO56"/>
    <mergeCell ref="EN57:EO57"/>
    <mergeCell ref="EN58:EO58"/>
    <mergeCell ref="EN59:EO59"/>
    <mergeCell ref="B75:C75"/>
    <mergeCell ref="D75:E75"/>
    <mergeCell ref="P75:Q75"/>
    <mergeCell ref="R75:S75"/>
    <mergeCell ref="AD75:AE75"/>
    <mergeCell ref="AF75:AG75"/>
    <mergeCell ref="AR75:AS75"/>
    <mergeCell ref="AT75:AU75"/>
    <mergeCell ref="BF75:BG75"/>
    <mergeCell ref="BH75:BI75"/>
    <mergeCell ref="BT75:BU75"/>
    <mergeCell ref="BV75:BW75"/>
    <mergeCell ref="CH75:CI75"/>
    <mergeCell ref="CJ75:CK75"/>
    <mergeCell ref="CV75:CW75"/>
    <mergeCell ref="CX75:CY75"/>
    <mergeCell ref="DJ75:DK75"/>
    <mergeCell ref="DL75:DM75"/>
    <mergeCell ref="DX75:DY75"/>
    <mergeCell ref="DZ75:EA75"/>
    <mergeCell ref="BF74:BG74"/>
    <mergeCell ref="BH74:BI74"/>
    <mergeCell ref="B76:C76"/>
    <mergeCell ref="D76:E76"/>
    <mergeCell ref="P76:Q76"/>
    <mergeCell ref="R76:S76"/>
    <mergeCell ref="AD76:AE76"/>
    <mergeCell ref="AF76:AG76"/>
    <mergeCell ref="AR76:AS76"/>
    <mergeCell ref="AT76:AU76"/>
    <mergeCell ref="BF76:BG76"/>
    <mergeCell ref="BH76:BI76"/>
    <mergeCell ref="BT76:BU76"/>
    <mergeCell ref="BV76:BW76"/>
    <mergeCell ref="CH76:CI76"/>
    <mergeCell ref="CJ76:CK76"/>
    <mergeCell ref="CV76:CW76"/>
    <mergeCell ref="CX76:CY76"/>
    <mergeCell ref="DJ76:DK76"/>
    <mergeCell ref="DL76:DM76"/>
    <mergeCell ref="B77:C77"/>
    <mergeCell ref="D77:E77"/>
    <mergeCell ref="P77:Q77"/>
    <mergeCell ref="R77:S77"/>
    <mergeCell ref="AD77:AE77"/>
    <mergeCell ref="AF77:AG77"/>
    <mergeCell ref="AR77:AS77"/>
    <mergeCell ref="AT77:AU77"/>
    <mergeCell ref="BF77:BG77"/>
    <mergeCell ref="BH77:BI77"/>
    <mergeCell ref="BT77:BU77"/>
    <mergeCell ref="BV77:BW77"/>
    <mergeCell ref="CH77:CI77"/>
    <mergeCell ref="CJ77:CK77"/>
    <mergeCell ref="CV77:CW77"/>
    <mergeCell ref="CX77:CY77"/>
    <mergeCell ref="DJ77:DK77"/>
    <mergeCell ref="DL77:DM77"/>
    <mergeCell ref="B78:C78"/>
    <mergeCell ref="D78:E78"/>
    <mergeCell ref="P78:Q78"/>
    <mergeCell ref="R78:S78"/>
    <mergeCell ref="AD78:AE78"/>
    <mergeCell ref="AF78:AG78"/>
    <mergeCell ref="AR78:AS78"/>
    <mergeCell ref="AT78:AU78"/>
    <mergeCell ref="BF78:BG78"/>
    <mergeCell ref="B79:C79"/>
    <mergeCell ref="D79:E79"/>
    <mergeCell ref="P79:Q79"/>
    <mergeCell ref="R79:S79"/>
    <mergeCell ref="AD79:AE79"/>
    <mergeCell ref="AF79:AG79"/>
    <mergeCell ref="AR79:AS79"/>
    <mergeCell ref="AT79:AU79"/>
    <mergeCell ref="BF79:BG79"/>
    <mergeCell ref="CX79:CY79"/>
    <mergeCell ref="DJ79:DK79"/>
    <mergeCell ref="DL79:DM79"/>
    <mergeCell ref="BV80:BW80"/>
    <mergeCell ref="CH80:CI80"/>
    <mergeCell ref="CJ80:CK80"/>
    <mergeCell ref="CV80:CW80"/>
    <mergeCell ref="CX80:CY80"/>
    <mergeCell ref="DJ80:DK80"/>
    <mergeCell ref="DL80:DM80"/>
    <mergeCell ref="B80:C80"/>
    <mergeCell ref="D80:E80"/>
    <mergeCell ref="P80:Q80"/>
    <mergeCell ref="R80:S80"/>
    <mergeCell ref="AD80:AE80"/>
    <mergeCell ref="AF80:AG80"/>
    <mergeCell ref="AR80:AS80"/>
    <mergeCell ref="AT80:AU80"/>
    <mergeCell ref="BF80:BG80"/>
    <mergeCell ref="DX80:DY80"/>
    <mergeCell ref="DZ80:EA80"/>
    <mergeCell ref="B81:C81"/>
    <mergeCell ref="D81:E81"/>
    <mergeCell ref="P81:Q81"/>
    <mergeCell ref="R81:S81"/>
    <mergeCell ref="AD81:AE81"/>
    <mergeCell ref="AF81:AG81"/>
    <mergeCell ref="AR81:AS81"/>
    <mergeCell ref="AT81:AU81"/>
    <mergeCell ref="BF81:BG81"/>
    <mergeCell ref="BH81:BI81"/>
    <mergeCell ref="BT81:BU81"/>
    <mergeCell ref="BV81:BW81"/>
    <mergeCell ref="CH81:CI81"/>
    <mergeCell ref="CJ81:CK81"/>
    <mergeCell ref="CV81:CW81"/>
    <mergeCell ref="CX81:CY81"/>
    <mergeCell ref="DJ81:DK81"/>
    <mergeCell ref="DL81:DM81"/>
    <mergeCell ref="DX81:DY81"/>
    <mergeCell ref="DZ81:EA81"/>
    <mergeCell ref="BH80:BI80"/>
    <mergeCell ref="BT80:BU80"/>
    <mergeCell ref="B82:C82"/>
    <mergeCell ref="D82:E82"/>
    <mergeCell ref="P82:Q82"/>
    <mergeCell ref="R82:S82"/>
    <mergeCell ref="AD82:AE82"/>
    <mergeCell ref="AF82:AG82"/>
    <mergeCell ref="AR82:AS82"/>
    <mergeCell ref="AT82:AU82"/>
    <mergeCell ref="BF82:BG82"/>
    <mergeCell ref="DX82:DY82"/>
    <mergeCell ref="DZ82:EA82"/>
    <mergeCell ref="L83:M83"/>
    <mergeCell ref="Z83:AA83"/>
    <mergeCell ref="AN83:AO83"/>
    <mergeCell ref="BB83:BC83"/>
    <mergeCell ref="BP83:BQ83"/>
    <mergeCell ref="CD83:CE83"/>
    <mergeCell ref="CR83:CS83"/>
    <mergeCell ref="DF83:DG83"/>
    <mergeCell ref="DT83:DU83"/>
    <mergeCell ref="BH82:BI82"/>
    <mergeCell ref="BT82:BU82"/>
    <mergeCell ref="BV82:BW82"/>
    <mergeCell ref="CH82:CI82"/>
    <mergeCell ref="CJ82:CK82"/>
    <mergeCell ref="CV82:CW82"/>
    <mergeCell ref="CX82:CY82"/>
    <mergeCell ref="DJ82:DK82"/>
    <mergeCell ref="DL82:DM82"/>
    <mergeCell ref="EH83:EI83"/>
    <mergeCell ref="L89:M89"/>
    <mergeCell ref="Z89:AA89"/>
    <mergeCell ref="AN89:AO89"/>
    <mergeCell ref="BB89:BC89"/>
    <mergeCell ref="BP89:BQ89"/>
    <mergeCell ref="CD89:CE89"/>
    <mergeCell ref="CR89:CS89"/>
    <mergeCell ref="DF89:DG89"/>
    <mergeCell ref="DT89:DU89"/>
    <mergeCell ref="EH89:EI89"/>
    <mergeCell ref="CR86:CS86"/>
    <mergeCell ref="BP94:BQ94"/>
    <mergeCell ref="CD94:CE94"/>
    <mergeCell ref="CR94:CS94"/>
    <mergeCell ref="DF94:DG94"/>
    <mergeCell ref="DT94:DU94"/>
    <mergeCell ref="EH94:EI94"/>
    <mergeCell ref="L96:M96"/>
    <mergeCell ref="Z96:AA96"/>
    <mergeCell ref="AN96:AO96"/>
    <mergeCell ref="BB96:BC96"/>
    <mergeCell ref="BP96:BQ96"/>
    <mergeCell ref="CD96:CE96"/>
    <mergeCell ref="CR96:CS96"/>
    <mergeCell ref="DF96:DG96"/>
    <mergeCell ref="DT96:DU96"/>
    <mergeCell ref="EH96:EI96"/>
    <mergeCell ref="L94:M94"/>
    <mergeCell ref="Z94:AA94"/>
    <mergeCell ref="AN94:AO94"/>
    <mergeCell ref="BB94:BC94"/>
    <mergeCell ref="EH105:EI105"/>
    <mergeCell ref="L107:M107"/>
    <mergeCell ref="Z107:AA107"/>
    <mergeCell ref="AN107:AO107"/>
    <mergeCell ref="BB107:BC107"/>
    <mergeCell ref="BP107:BQ107"/>
    <mergeCell ref="CD107:CE107"/>
    <mergeCell ref="CR107:CS107"/>
    <mergeCell ref="DF107:DG107"/>
    <mergeCell ref="DT107:DU107"/>
    <mergeCell ref="EH107:EI107"/>
    <mergeCell ref="L105:M105"/>
    <mergeCell ref="Z105:AA105"/>
    <mergeCell ref="AN105:AO105"/>
    <mergeCell ref="BB105:BC105"/>
    <mergeCell ref="BP105:BQ105"/>
    <mergeCell ref="CD105:CE105"/>
    <mergeCell ref="CR105:CS105"/>
    <mergeCell ref="DF105:DG105"/>
    <mergeCell ref="DT105:DU105"/>
    <mergeCell ref="EH109:EI109"/>
    <mergeCell ref="L109:M109"/>
    <mergeCell ref="Z109:AA109"/>
    <mergeCell ref="AN109:AO109"/>
    <mergeCell ref="BB109:BC109"/>
    <mergeCell ref="BP109:BQ109"/>
    <mergeCell ref="CD109:CE109"/>
    <mergeCell ref="CR109:CS109"/>
    <mergeCell ref="DF109:DG109"/>
    <mergeCell ref="DT109:DU109"/>
  </mergeCells>
  <dataValidations count="3">
    <dataValidation type="custom" allowBlank="1" showInputMessage="1" showErrorMessage="1" errorTitle="Focchi massage" error="Accepted only  ref" sqref="FC85">
      <formula1>"ref"</formula1>
    </dataValidation>
    <dataValidation type="decimal" allowBlank="1" showInputMessage="1" showErrorMessage="1" errorTitle="Focchi." error="No, You can't." sqref="EP134:EP144 ET81:ET83 ET85:ET86 ET88 ET90 ET92 ET61:ET79 ET40:ET59 ET9:ET13 FJ19:FJ26 FJ6:FJ17 FN89:FO89 FJ54:FJ57 EV97:EW97 FN101:FO101 FN113:FO113 FH90:FH100 FH102:FH112 FE89:FF89 FE101:FF101 FE113:FF113 FH114:FH124 FE125:FF125 FH126:FH136 FM126:FM130 EM133:EN133 FQ114:FQ124 FQ102:FQ112 EM97:EN97 FQ90:FQ100 FJ41:FJ52 EM121:EN121 FJ76 EM109:EN109 ES4:ET4 FJ28:FJ39 ET6:ET7 ET15:ET38 FO4 FE6:FG17 FE19:FG26 FE28:FG39 FE41:FG52 FE54:FG57 FE59:FG62 FE64:FG69 FE71:FG74 EY98:EY108 FE76:FG76 EY110:EY120 EY122:EY132 EU134:EU138 EP122:EP132 EP110:EP120 EP98:EP108 EV121:EW121 EV109:EW109 FE78:FG78 FE80:FG81 FJ80:FJ81 FJ78 FJ71:FJ74 FJ64:FJ69 FJ59:FJ62 V120 T120 V118 V116 T116 R116 U115:U116 S114:U114 T113:V113 V106:V111 S106:T111 V100:V104 T100:T104 V95:V98 R95:S98 Q2 R45:S52 Q5:S11 Q90:S93 D45:E52 T4 T45:V61 Q87:S88 Q84:S85 Q22 S17:T17 R18 S19:T19 R20 S21:T22 U15 V17:V22 V4 R25:S31 U28 R33:S33 U33:V35 V84:V93 R37:T37 T42:T43 R43:S43 H63:H82 U38:U42 V14:V15 V24 T63:T82 CW2 C2 U126:U128 S126 S124:T125 G126:G128 E126 E124:F125 H84:H93 H122 F120 H118 H116 F116 D116 G115:G116 E114:G114 F113:H113 H106:H111 E106:F111 H100:H104 F100:F104 H95:H98 D95:E98 C90:E93 C87:E88 C84:E85 H120 F45:H61 V122 F4 H4 C22 E17:F17 D18 E19:F19 D20 E21:F22 G15 H17:H22 H14:H15 D25:E31 G28 D33:E33 G33:H35 D37:F37 F42:F43 D43:E43 G38:G42 H24 H37:H43 C5:E11 V37:V43 F63:F82 DK2 DY2 DP63:DP82 AE2 AS2 BG2 BU2 CI2 AJ120 AX120 BL120 BZ120 CN120 DB120 DP120 ED120 AH120 AV120 BJ120 BX120 CL120 CZ120 DN120 EB120 AJ118 AX118 BL118 BZ118 CN118 DB118 DP118 ED118 AJ116 AX116 BL116 BZ116 CN116 DB116 DP116 ED116 AH116 AV116 BJ116 BX116 CL116 CZ116 DN116 EB116 AF116 AT116 BH116 BV116 CJ116 CX116 DL116 DZ116 AI115:AI116 AW115:AW116 BK115:BK116 BY115:BY116 CM115:CM116 DA115:DA116 DO115:DO116 EC115:EC116 AG114:AI114 AU114:AW114 BI114:BK114 BW114:BY114 CK114:CM114 CY114:DA114 DM114:DO114 EA114:EC114 AH113:AJ113 AV113:AX113 BJ113:BL113 BX113:BZ113 CL113:CN113 CZ113:DB113 DN113:DP113 EB113:ED113 AJ106:AJ111 AX106:AX111 BL106:BL111 BZ106:BZ111 CN106:CN111 DB106:DB111 DP106:DP111 ED106:ED111 AG106:AH111 AU106:AV111 BI106:BJ111 BW106:BX111 CK106:CL111 CY106:CZ111 DM106:DN111 EA106:EB111 AJ100:AJ104 AX100:AX104 BL100:BL104 BZ100:BZ104 CN100:CN104 DB100:DB104 DP100:DP104 ED100:ED104 AH100:AH104 AV100:AV104 BJ100:BJ104 BX100:BX104 CL100:CL104 CZ100:CZ104 DN100:DN104 EB100:EB104 AJ95:AJ98 AX95:AX98 BL95:BL98 BZ95:BZ98 CN95:CN98 DB95:DB98 DP95:DP98 ED95:ED98 AF95:AG98 AT95:AU98 BH95:BI98 BV95:BW98 CJ95:CK98 CX95:CY98 DL95:DM98 DZ95:EA98 AF45:AG52 AT45:AU52 BH45:BI52 BV45:BW52 CJ45:CK52 CX45:CY52 DL45:DM52 DZ45:EA52 AE5:AG11 AS5:AU11 BG5:BI11 BU5:BW11 CI5:CK11 CW5:CY11 DK5:DM11 DY5:EA11 AE90:AG93 AS90:AU93 BG90:BI93 BU90:BW93 CI90:CK93 CW90:CY93 DK90:DM93 DY90:EA93 AH4 AV4 BJ4 BX4 CL4 CZ4 DN4 EB4 AH45:AJ61 AV45:AX61 BJ45:BL61 BX45:BZ61 CL45:CN61 CZ45:DB61 DN45:DP61 EB45:ED61 AE87:AG88 AS87:AU88 BG87:BI88 BU87:BW88 CI87:CK88 CW87:CY88 DK87:DM88 DY87:EA88 AE84:AG85 AS84:AU85 BG84:BI85 BU84:BW85 CI84:CK85 CW84:CY85 DK84:DM85 DY84:EA85 AE22 AS22 BG22 BU22 CI22 CW22 DK22 DY22 AG17:AH17 AU17:AV17 BI17:BJ17 BW17:BX17 CK17:CL17 CY17:CZ17 DM17:DN17 EA17:EB17 AF18 AT18 BH18 BV18 CJ18 CX18 DL18 DZ18 AG19:AH19 AU19:AV19 BI19:BJ19 BW19:BX19 CK19:CL19 CY19:CZ19 DM19:DN19 EA19:EB19 AF20 AT20 BH20 BV20 CJ20 CX20 DL20 DZ20 AG21:AH22 AU21:AV22 BI21:BJ22 BW21:BX22 CK21:CL22 CY21:CZ22 DM21:DN22 EA21:EB22 AI15 AW15 BK15 BY15 CM15 DA15 DO15 EC15 AJ17:AJ22 AX17:AX22 BL17:BL22 BZ17:BZ22 CN17:CN22 DB17:DB22 DP17:DP22 ED17:ED22 AJ4 AX4 BL4 BZ4 CN4 DB4 DP4 ED4 AF25:AG31 AT25:AU31 BH25:BI31 BV25:BW31 CJ25:CK31 CX25:CY31 DL25:DM31 DZ25:EA31 AI28 AW28 BK28 BY28 CM28 DA28 DO28 EC28 AF33:AG33 AT33:AU33 BH33:BI33 BV33:BW33 CJ33:CK33 CX33:CY33 DL33:DM33 DZ33:EA33 AI33:AJ35 AW33:AX35 BK33:BL35 BY33:BZ35 CM33:CN35 DA33:DB35 DO33:DP35 EC33:ED35 AJ84:AJ93 AX84:AX93 BL84:BL93 BZ84:BZ93 CN84:CN93 DB84:DB93 DP84:DP93 ED84:ED93 AF37:AH37 AT37:AV37 BH37:BJ37 BV37:BX37 CJ37:CL37 CX37:CZ37 DL37:DN37 DZ37:EB37 AH42:AH43 AV42:AV43 BJ42:BJ43 BX42:BX43 CL42:CL43 CZ42:CZ43 DN42:DN43 EB42:EB43 AF43:AG43 AT43:AU43 BH43:BI43 BV43:BW43 CJ43:CK43 CX43:CY43 DL43:DM43 DZ43:EA43 AI38:AI42 AW38:AW42 BK38:BK42 BY38:BY42 CM38:CM42 DA38:DA42 DO38:DO42 EC38:EC42 AJ14:AJ15 AX14:AX15 BL14:BL15 BZ14:BZ15 CN14:CN15 DB14:DB15 DP14:DP15 ED14:ED15 AJ24 AX24 BL24 BZ24 CN24 DB24 DP24 ED24 AH63:AH82 AV63:AV82 BJ63:BJ82 BX63:BX82 CL63:CL82 CZ63:CZ82 DN63:DN82 EB63:EB82 AI126:AI128 AW126:AW128 BK126:BK128 BY126:BY128 CM126:CM128 DA126:DA128 DO126:DO128 EC126:EC128 AG126 AU126 BI126 BW126 CK126 CY126 DM126 EA126 AG124:AH125 AU124:AV125 BI124:BJ125 BW124:BX125 CK124:CL125 CY124:CZ125 DM124:DN125 EA124:EB125 AJ122 AX122 BL122 BZ122 CN122 DB122 DP122 ED122 AJ37:AJ43 AX37:AX43 BL37:BL43 BZ37:BZ43 CN37:CN43 DB37:DB43 DP37:DP43 ED37:ED43 V63:V82 AJ63:AJ82 AX63:AX82 BL63:BL82 BZ63:BZ82 CN63:CN82 DB63:DB82 ED63:ED82">
      <formula1>-999999999999</formula1>
      <formula2>999999999999</formula2>
    </dataValidation>
    <dataValidation type="whole" showInputMessage="1" showErrorMessage="1" errorTitle="Focchi message " error="Accepted only 7" sqref="FC86">
      <formula1>7</formula1>
      <formula2>7</formula2>
    </dataValidation>
  </dataValidations>
  <printOptions horizontalCentered="1" verticalCentered="1"/>
  <pageMargins left="0" right="0" top="0.19685039370078741" bottom="0.19685039370078741" header="0" footer="0"/>
  <pageSetup paperSize="8" scale="59" orientation="portrait" r:id="rId1"/>
  <headerFooter>
    <oddFooter>&amp;L     &amp;F     &amp;A&amp;C&amp;D     &amp;T&amp;R&amp;P/&amp;N          .</oddFooter>
  </headerFooter>
  <colBreaks count="11" manualBreakCount="11">
    <brk id="14" max="1048575" man="1"/>
    <brk id="28" max="1048575" man="1"/>
    <brk id="42" max="1048575" man="1"/>
    <brk id="56" max="1048575" man="1"/>
    <brk id="70" max="1048575" man="1"/>
    <brk id="84" max="1048575" man="1"/>
    <brk id="98" max="1048575" man="1"/>
    <brk id="112" max="1048575" man="1"/>
    <brk id="126" max="1048575" man="1"/>
    <brk id="140" max="1048575" man="1"/>
    <brk id="158"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8"/>
  <dimension ref="A1:FS145"/>
  <sheetViews>
    <sheetView zoomScale="85" zoomScaleNormal="85" workbookViewId="0">
      <pane ySplit="2" topLeftCell="A3" activePane="bottomLeft" state="frozen"/>
      <selection pane="bottomLeft" activeCell="B2" sqref="B2"/>
    </sheetView>
  </sheetViews>
  <sheetFormatPr defaultColWidth="9.08984375" defaultRowHeight="12.5" x14ac:dyDescent="0.25"/>
  <cols>
    <col min="1" max="1" width="6" style="5" bestFit="1" customWidth="1"/>
    <col min="2" max="2" width="53.90625" style="7" customWidth="1"/>
    <col min="3" max="6" width="11.453125" style="7" customWidth="1"/>
    <col min="7" max="7" width="11.36328125" style="7" customWidth="1"/>
    <col min="8" max="8" width="12.90625" style="40" customWidth="1"/>
    <col min="9" max="9" width="14.453125" style="27" customWidth="1"/>
    <col min="10" max="13" width="14.36328125" style="27" customWidth="1"/>
    <col min="14" max="14" width="9.08984375" style="27"/>
    <col min="15" max="15" width="6" style="7" hidden="1" customWidth="1"/>
    <col min="16" max="16" width="53.90625" style="60" hidden="1" customWidth="1"/>
    <col min="17" max="20" width="11.453125" style="60" hidden="1" customWidth="1"/>
    <col min="21" max="21" width="11.36328125" style="60" hidden="1" customWidth="1"/>
    <col min="22" max="22" width="12.90625" style="60" hidden="1" customWidth="1"/>
    <col min="23" max="23" width="14.453125" style="60" hidden="1" customWidth="1"/>
    <col min="24" max="27" width="14.36328125" style="60" hidden="1" customWidth="1"/>
    <col min="28" max="28" width="9.08984375" style="60" hidden="1" customWidth="1"/>
    <col min="29" max="29" width="6" style="60" hidden="1" customWidth="1"/>
    <col min="30" max="30" width="53.90625" style="60" hidden="1" customWidth="1"/>
    <col min="31" max="34" width="11.453125" style="60" hidden="1" customWidth="1"/>
    <col min="35" max="35" width="11.36328125" style="60" hidden="1" customWidth="1"/>
    <col min="36" max="36" width="12.90625" style="60" hidden="1" customWidth="1"/>
    <col min="37" max="37" width="14.453125" style="60" hidden="1" customWidth="1"/>
    <col min="38" max="41" width="14.36328125" style="60" hidden="1" customWidth="1"/>
    <col min="42" max="42" width="9.08984375" style="60" hidden="1" customWidth="1"/>
    <col min="43" max="43" width="6" style="60" hidden="1" customWidth="1"/>
    <col min="44" max="44" width="53.90625" style="60" hidden="1" customWidth="1"/>
    <col min="45" max="48" width="11.453125" style="60" hidden="1" customWidth="1"/>
    <col min="49" max="49" width="11.36328125" style="60" hidden="1" customWidth="1"/>
    <col min="50" max="50" width="12.90625" style="60" hidden="1" customWidth="1"/>
    <col min="51" max="51" width="14.453125" style="60" hidden="1" customWidth="1"/>
    <col min="52" max="55" width="14.36328125" style="60" hidden="1" customWidth="1"/>
    <col min="56" max="56" width="9.08984375" style="60" hidden="1" customWidth="1"/>
    <col min="57" max="57" width="6" style="60" hidden="1" customWidth="1"/>
    <col min="58" max="58" width="53.90625" style="60" hidden="1" customWidth="1"/>
    <col min="59" max="62" width="11.453125" style="60" hidden="1" customWidth="1"/>
    <col min="63" max="63" width="11.36328125" style="60" hidden="1" customWidth="1"/>
    <col min="64" max="64" width="12.90625" style="60" hidden="1" customWidth="1"/>
    <col min="65" max="65" width="14.453125" style="60" hidden="1" customWidth="1"/>
    <col min="66" max="69" width="14.36328125" style="60" hidden="1" customWidth="1"/>
    <col min="70" max="70" width="9.08984375" style="60" hidden="1" customWidth="1"/>
    <col min="71" max="71" width="6" style="60" hidden="1" customWidth="1"/>
    <col min="72" max="72" width="53.90625" style="60" hidden="1" customWidth="1"/>
    <col min="73" max="76" width="11.453125" style="60" hidden="1" customWidth="1"/>
    <col min="77" max="77" width="11.36328125" style="60" hidden="1" customWidth="1"/>
    <col min="78" max="78" width="12.90625" style="60" hidden="1" customWidth="1"/>
    <col min="79" max="79" width="14.453125" style="60" hidden="1" customWidth="1"/>
    <col min="80" max="83" width="14.36328125" style="60" hidden="1" customWidth="1"/>
    <col min="84" max="84" width="9.08984375" style="60" hidden="1" customWidth="1"/>
    <col min="85" max="85" width="6" style="60" hidden="1" customWidth="1"/>
    <col min="86" max="86" width="53.90625" style="60" hidden="1" customWidth="1"/>
    <col min="87" max="90" width="11.453125" style="60" hidden="1" customWidth="1"/>
    <col min="91" max="91" width="11.36328125" style="60" hidden="1" customWidth="1"/>
    <col min="92" max="92" width="12.90625" style="60" hidden="1" customWidth="1"/>
    <col min="93" max="93" width="14.453125" style="60" hidden="1" customWidth="1"/>
    <col min="94" max="97" width="14.36328125" style="60" hidden="1" customWidth="1"/>
    <col min="98" max="98" width="9.08984375" style="60" hidden="1" customWidth="1"/>
    <col min="99" max="99" width="6" style="60" hidden="1" customWidth="1"/>
    <col min="100" max="100" width="53.90625" style="60" hidden="1" customWidth="1"/>
    <col min="101" max="104" width="11.453125" style="60" hidden="1" customWidth="1"/>
    <col min="105" max="105" width="11.36328125" style="60" hidden="1" customWidth="1"/>
    <col min="106" max="106" width="12.90625" style="60" hidden="1" customWidth="1"/>
    <col min="107" max="107" width="14.453125" style="60" hidden="1" customWidth="1"/>
    <col min="108" max="111" width="14.36328125" style="60" hidden="1" customWidth="1"/>
    <col min="112" max="112" width="9.08984375" style="60" hidden="1" customWidth="1"/>
    <col min="113" max="113" width="6" style="60" hidden="1" customWidth="1"/>
    <col min="114" max="114" width="53.90625" style="60" hidden="1" customWidth="1"/>
    <col min="115" max="118" width="11.453125" style="60" hidden="1" customWidth="1"/>
    <col min="119" max="119" width="11.36328125" style="60" hidden="1" customWidth="1"/>
    <col min="120" max="120" width="12.90625" style="60" hidden="1" customWidth="1"/>
    <col min="121" max="121" width="14.453125" style="60" hidden="1" customWidth="1"/>
    <col min="122" max="125" width="14.36328125" style="60" hidden="1" customWidth="1"/>
    <col min="126" max="126" width="9.08984375" style="60" hidden="1" customWidth="1"/>
    <col min="127" max="127" width="6" style="60" hidden="1" customWidth="1"/>
    <col min="128" max="128" width="53.90625" style="60" hidden="1" customWidth="1"/>
    <col min="129" max="132" width="11.453125" style="60" hidden="1" customWidth="1"/>
    <col min="133" max="133" width="11.36328125" style="60" hidden="1" customWidth="1"/>
    <col min="134" max="134" width="12.90625" style="60" hidden="1" customWidth="1"/>
    <col min="135" max="135" width="14.453125" style="60" hidden="1" customWidth="1"/>
    <col min="136" max="139" width="14.36328125" style="60" hidden="1" customWidth="1"/>
    <col min="140" max="140" width="9.08984375" style="60" hidden="1" customWidth="1"/>
    <col min="141" max="141" width="6" style="60" bestFit="1" customWidth="1"/>
    <col min="142" max="142" width="53.90625" style="60" customWidth="1"/>
    <col min="143" max="143" width="14.453125" style="60" customWidth="1"/>
    <col min="144" max="144" width="9.08984375" style="60" customWidth="1"/>
    <col min="145" max="145" width="10.08984375" style="60" customWidth="1"/>
    <col min="146" max="146" width="11.54296875" style="60" customWidth="1"/>
    <col min="147" max="147" width="11.453125" style="60" customWidth="1"/>
    <col min="148" max="149" width="12.6328125" style="60" customWidth="1"/>
    <col min="150" max="150" width="11.453125" style="60" customWidth="1"/>
    <col min="151" max="151" width="12.90625" style="60" customWidth="1"/>
    <col min="152" max="157" width="12.6328125" style="60" customWidth="1"/>
    <col min="158" max="158" width="7.6328125" style="60" customWidth="1"/>
    <col min="159" max="159" width="6" style="60" bestFit="1" customWidth="1"/>
    <col min="160" max="160" width="36.08984375" style="60" customWidth="1"/>
    <col min="161" max="161" width="10.36328125" style="60" customWidth="1"/>
    <col min="162" max="162" width="10.6328125" style="60" customWidth="1"/>
    <col min="163" max="163" width="10.453125" style="60" customWidth="1"/>
    <col min="164" max="164" width="11.08984375" style="60" customWidth="1"/>
    <col min="165" max="165" width="12.90625" style="60" customWidth="1"/>
    <col min="166" max="166" width="11.453125" style="60" customWidth="1"/>
    <col min="167" max="167" width="16.36328125" style="60" customWidth="1"/>
    <col min="168" max="169" width="12.90625" style="60" customWidth="1"/>
    <col min="170" max="170" width="14.36328125" style="60" customWidth="1"/>
    <col min="171" max="172" width="11.6328125" style="115" customWidth="1"/>
    <col min="173" max="173" width="14.08984375" style="60" customWidth="1"/>
    <col min="174" max="175" width="14.453125" style="60" customWidth="1"/>
    <col min="176" max="16384" width="9.08984375" style="60"/>
  </cols>
  <sheetData>
    <row r="1" spans="1:175" ht="15" customHeight="1" thickBot="1" x14ac:dyDescent="0.3">
      <c r="A1" s="83"/>
      <c r="B1" s="84" t="s">
        <v>159</v>
      </c>
      <c r="C1" s="84" t="s">
        <v>4</v>
      </c>
      <c r="D1" s="84"/>
      <c r="E1" s="84" t="s">
        <v>45</v>
      </c>
      <c r="F1" s="84"/>
      <c r="G1" s="85" t="s">
        <v>5</v>
      </c>
      <c r="H1" s="106"/>
      <c r="I1" s="85" t="s">
        <v>0</v>
      </c>
      <c r="J1" s="85"/>
      <c r="K1" s="85" t="s">
        <v>270</v>
      </c>
      <c r="L1" s="85"/>
      <c r="M1" s="212" t="s">
        <v>269</v>
      </c>
      <c r="N1" s="4"/>
      <c r="O1" s="83"/>
      <c r="P1" s="84" t="s">
        <v>160</v>
      </c>
      <c r="Q1" s="84" t="s">
        <v>4</v>
      </c>
      <c r="R1" s="84"/>
      <c r="S1" s="84" t="s">
        <v>45</v>
      </c>
      <c r="T1" s="84"/>
      <c r="U1" s="85" t="s">
        <v>5</v>
      </c>
      <c r="V1" s="106"/>
      <c r="W1" s="85" t="s">
        <v>0</v>
      </c>
      <c r="X1" s="85"/>
      <c r="Y1" s="85" t="s">
        <v>270</v>
      </c>
      <c r="Z1" s="85"/>
      <c r="AA1" s="212" t="s">
        <v>269</v>
      </c>
      <c r="AB1" s="4"/>
      <c r="AC1" s="83"/>
      <c r="AD1" s="84" t="s">
        <v>161</v>
      </c>
      <c r="AE1" s="84" t="s">
        <v>4</v>
      </c>
      <c r="AF1" s="84"/>
      <c r="AG1" s="84" t="s">
        <v>45</v>
      </c>
      <c r="AH1" s="84"/>
      <c r="AI1" s="85" t="s">
        <v>5</v>
      </c>
      <c r="AJ1" s="106"/>
      <c r="AK1" s="85" t="s">
        <v>0</v>
      </c>
      <c r="AL1" s="85"/>
      <c r="AM1" s="85" t="s">
        <v>270</v>
      </c>
      <c r="AN1" s="85"/>
      <c r="AO1" s="212" t="s">
        <v>269</v>
      </c>
      <c r="AP1" s="4"/>
      <c r="AQ1" s="83"/>
      <c r="AR1" s="84" t="s">
        <v>162</v>
      </c>
      <c r="AS1" s="84" t="s">
        <v>4</v>
      </c>
      <c r="AT1" s="84"/>
      <c r="AU1" s="84" t="s">
        <v>45</v>
      </c>
      <c r="AV1" s="84"/>
      <c r="AW1" s="85" t="s">
        <v>5</v>
      </c>
      <c r="AX1" s="106"/>
      <c r="AY1" s="85" t="s">
        <v>0</v>
      </c>
      <c r="AZ1" s="85"/>
      <c r="BA1" s="85" t="s">
        <v>270</v>
      </c>
      <c r="BB1" s="85"/>
      <c r="BC1" s="212" t="s">
        <v>269</v>
      </c>
      <c r="BD1" s="4"/>
      <c r="BE1" s="83"/>
      <c r="BF1" s="84" t="s">
        <v>163</v>
      </c>
      <c r="BG1" s="84" t="s">
        <v>4</v>
      </c>
      <c r="BH1" s="84"/>
      <c r="BI1" s="84" t="s">
        <v>45</v>
      </c>
      <c r="BJ1" s="84"/>
      <c r="BK1" s="85" t="s">
        <v>5</v>
      </c>
      <c r="BL1" s="106"/>
      <c r="BM1" s="85" t="s">
        <v>0</v>
      </c>
      <c r="BN1" s="85"/>
      <c r="BO1" s="85" t="s">
        <v>270</v>
      </c>
      <c r="BP1" s="85"/>
      <c r="BQ1" s="212" t="s">
        <v>269</v>
      </c>
      <c r="BR1" s="4"/>
      <c r="BS1" s="83"/>
      <c r="BT1" s="84" t="s">
        <v>164</v>
      </c>
      <c r="BU1" s="84" t="s">
        <v>4</v>
      </c>
      <c r="BV1" s="84"/>
      <c r="BW1" s="84" t="s">
        <v>45</v>
      </c>
      <c r="BX1" s="84"/>
      <c r="BY1" s="85" t="s">
        <v>5</v>
      </c>
      <c r="BZ1" s="106"/>
      <c r="CA1" s="85" t="s">
        <v>0</v>
      </c>
      <c r="CB1" s="85"/>
      <c r="CC1" s="85" t="s">
        <v>270</v>
      </c>
      <c r="CD1" s="85"/>
      <c r="CE1" s="212" t="s">
        <v>269</v>
      </c>
      <c r="CF1" s="4"/>
      <c r="CG1" s="83"/>
      <c r="CH1" s="84" t="s">
        <v>165</v>
      </c>
      <c r="CI1" s="84" t="s">
        <v>4</v>
      </c>
      <c r="CJ1" s="84"/>
      <c r="CK1" s="84" t="s">
        <v>45</v>
      </c>
      <c r="CL1" s="84"/>
      <c r="CM1" s="85" t="s">
        <v>5</v>
      </c>
      <c r="CN1" s="106"/>
      <c r="CO1" s="85" t="s">
        <v>0</v>
      </c>
      <c r="CP1" s="85"/>
      <c r="CQ1" s="85" t="s">
        <v>270</v>
      </c>
      <c r="CR1" s="85"/>
      <c r="CS1" s="212" t="s">
        <v>269</v>
      </c>
      <c r="CT1" s="4"/>
      <c r="CU1" s="83"/>
      <c r="CV1" s="84" t="s">
        <v>166</v>
      </c>
      <c r="CW1" s="84" t="s">
        <v>4</v>
      </c>
      <c r="CX1" s="84"/>
      <c r="CY1" s="84" t="s">
        <v>45</v>
      </c>
      <c r="CZ1" s="84"/>
      <c r="DA1" s="85" t="s">
        <v>5</v>
      </c>
      <c r="DB1" s="106"/>
      <c r="DC1" s="85" t="s">
        <v>0</v>
      </c>
      <c r="DD1" s="85"/>
      <c r="DE1" s="85" t="s">
        <v>270</v>
      </c>
      <c r="DF1" s="85"/>
      <c r="DG1" s="212" t="s">
        <v>269</v>
      </c>
      <c r="DH1" s="4"/>
      <c r="DI1" s="83"/>
      <c r="DJ1" s="84" t="s">
        <v>167</v>
      </c>
      <c r="DK1" s="84" t="s">
        <v>4</v>
      </c>
      <c r="DL1" s="84"/>
      <c r="DM1" s="84" t="s">
        <v>45</v>
      </c>
      <c r="DN1" s="84"/>
      <c r="DO1" s="85" t="s">
        <v>5</v>
      </c>
      <c r="DP1" s="106"/>
      <c r="DQ1" s="85" t="s">
        <v>0</v>
      </c>
      <c r="DR1" s="85"/>
      <c r="DS1" s="85" t="s">
        <v>270</v>
      </c>
      <c r="DT1" s="85"/>
      <c r="DU1" s="212" t="s">
        <v>269</v>
      </c>
      <c r="DV1" s="4"/>
      <c r="DW1" s="83"/>
      <c r="DX1" s="84" t="s">
        <v>168</v>
      </c>
      <c r="DY1" s="84" t="s">
        <v>4</v>
      </c>
      <c r="DZ1" s="84"/>
      <c r="EA1" s="84" t="s">
        <v>45</v>
      </c>
      <c r="EB1" s="84"/>
      <c r="EC1" s="85" t="s">
        <v>5</v>
      </c>
      <c r="ED1" s="106"/>
      <c r="EE1" s="85" t="s">
        <v>0</v>
      </c>
      <c r="EF1" s="85"/>
      <c r="EG1" s="85" t="s">
        <v>270</v>
      </c>
      <c r="EH1" s="85"/>
      <c r="EI1" s="212" t="s">
        <v>269</v>
      </c>
      <c r="EJ1" s="4"/>
      <c r="EK1" s="83"/>
      <c r="EL1" s="92"/>
      <c r="EM1" s="84"/>
      <c r="EN1" s="84"/>
      <c r="EO1" s="84"/>
      <c r="EP1" s="84"/>
      <c r="EQ1" s="84"/>
      <c r="ER1" s="85"/>
      <c r="ES1" s="85"/>
      <c r="ET1" s="85"/>
      <c r="EU1" s="85"/>
      <c r="EV1" s="267"/>
      <c r="EW1" s="267"/>
      <c r="EX1" s="85"/>
      <c r="EY1" s="84"/>
      <c r="EZ1" s="84"/>
      <c r="FA1" s="86"/>
      <c r="FC1" s="83"/>
      <c r="FD1" s="92"/>
      <c r="FE1" s="234"/>
      <c r="FF1" s="84"/>
      <c r="FG1" s="84"/>
      <c r="FH1" s="84"/>
      <c r="FI1" s="84"/>
      <c r="FJ1" s="84"/>
      <c r="FK1" s="85"/>
      <c r="FL1" s="85"/>
      <c r="FM1" s="85"/>
      <c r="FN1" s="85"/>
      <c r="FO1" s="268"/>
      <c r="FP1" s="269"/>
      <c r="FQ1" s="85"/>
      <c r="FR1" s="84"/>
      <c r="FS1" s="86"/>
    </row>
    <row r="2" spans="1:175" ht="18" customHeight="1" thickBot="1" x14ac:dyDescent="0.3">
      <c r="A2" s="42"/>
      <c r="B2" s="63">
        <v>0</v>
      </c>
      <c r="C2" s="270">
        <v>0</v>
      </c>
      <c r="D2" s="271"/>
      <c r="E2" s="213">
        <f>E113</f>
        <v>0</v>
      </c>
      <c r="F2" s="6"/>
      <c r="G2" s="272">
        <f>C2*E113</f>
        <v>0</v>
      </c>
      <c r="I2" s="222" t="str">
        <f>$EO$2</f>
        <v>A8</v>
      </c>
      <c r="J2" s="1"/>
      <c r="K2" s="222">
        <f>Total!$B$2</f>
        <v>0</v>
      </c>
      <c r="L2" s="2"/>
      <c r="M2" s="222">
        <f>Total!$D$2</f>
        <v>0</v>
      </c>
      <c r="N2" s="943"/>
      <c r="O2" s="42"/>
      <c r="P2" s="63">
        <v>0</v>
      </c>
      <c r="Q2" s="270">
        <v>0</v>
      </c>
      <c r="R2" s="271"/>
      <c r="S2" s="213">
        <f>S113</f>
        <v>0</v>
      </c>
      <c r="T2" s="6"/>
      <c r="U2" s="272">
        <f>Q2*S113</f>
        <v>0</v>
      </c>
      <c r="V2" s="40"/>
      <c r="W2" s="222" t="str">
        <f>$EO$2</f>
        <v>A8</v>
      </c>
      <c r="X2" s="1"/>
      <c r="Y2" s="222">
        <f>Total!$B$2</f>
        <v>0</v>
      </c>
      <c r="Z2" s="2"/>
      <c r="AA2" s="222">
        <f>Total!$D$2</f>
        <v>0</v>
      </c>
      <c r="AB2" s="943"/>
      <c r="AC2" s="42"/>
      <c r="AD2" s="63">
        <v>0</v>
      </c>
      <c r="AE2" s="270">
        <v>0</v>
      </c>
      <c r="AF2" s="271"/>
      <c r="AG2" s="213">
        <f t="shared" ref="AG2" si="0">AG113</f>
        <v>0</v>
      </c>
      <c r="AH2" s="6"/>
      <c r="AI2" s="272">
        <f t="shared" ref="AI2" si="1">AE2*AG113</f>
        <v>0</v>
      </c>
      <c r="AJ2" s="40"/>
      <c r="AK2" s="222" t="str">
        <f t="shared" ref="AK2" si="2">$EO$2</f>
        <v>A8</v>
      </c>
      <c r="AL2" s="1"/>
      <c r="AM2" s="222">
        <f>Total!$B$2</f>
        <v>0</v>
      </c>
      <c r="AN2" s="2"/>
      <c r="AO2" s="222">
        <f>Total!$D$2</f>
        <v>0</v>
      </c>
      <c r="AP2" s="943"/>
      <c r="AQ2" s="42"/>
      <c r="AR2" s="63">
        <v>0</v>
      </c>
      <c r="AS2" s="270">
        <v>0</v>
      </c>
      <c r="AT2" s="271"/>
      <c r="AU2" s="213">
        <f t="shared" ref="AU2" si="3">AU113</f>
        <v>0</v>
      </c>
      <c r="AV2" s="6"/>
      <c r="AW2" s="272">
        <f t="shared" ref="AW2" si="4">AS2*AU113</f>
        <v>0</v>
      </c>
      <c r="AX2" s="40"/>
      <c r="AY2" s="222" t="str">
        <f t="shared" ref="AY2" si="5">$EO$2</f>
        <v>A8</v>
      </c>
      <c r="AZ2" s="1"/>
      <c r="BA2" s="222">
        <f>Total!$B$2</f>
        <v>0</v>
      </c>
      <c r="BB2" s="2"/>
      <c r="BC2" s="222">
        <f>Total!$D$2</f>
        <v>0</v>
      </c>
      <c r="BD2" s="943"/>
      <c r="BE2" s="42"/>
      <c r="BF2" s="63">
        <v>0</v>
      </c>
      <c r="BG2" s="270">
        <v>0</v>
      </c>
      <c r="BH2" s="271"/>
      <c r="BI2" s="213">
        <f t="shared" ref="BI2" si="6">BI113</f>
        <v>0</v>
      </c>
      <c r="BJ2" s="6"/>
      <c r="BK2" s="272">
        <f t="shared" ref="BK2" si="7">BG2*BI113</f>
        <v>0</v>
      </c>
      <c r="BL2" s="40"/>
      <c r="BM2" s="222" t="str">
        <f t="shared" ref="BM2" si="8">$EO$2</f>
        <v>A8</v>
      </c>
      <c r="BN2" s="1"/>
      <c r="BO2" s="222">
        <f>Total!$B$2</f>
        <v>0</v>
      </c>
      <c r="BP2" s="2"/>
      <c r="BQ2" s="222">
        <f>Total!$D$2</f>
        <v>0</v>
      </c>
      <c r="BR2" s="943"/>
      <c r="BS2" s="42"/>
      <c r="BT2" s="63">
        <v>0</v>
      </c>
      <c r="BU2" s="270">
        <v>0</v>
      </c>
      <c r="BV2" s="271"/>
      <c r="BW2" s="213">
        <f t="shared" ref="BW2" si="9">BW113</f>
        <v>0</v>
      </c>
      <c r="BX2" s="6"/>
      <c r="BY2" s="272">
        <f t="shared" ref="BY2" si="10">BU2*BW113</f>
        <v>0</v>
      </c>
      <c r="BZ2" s="40"/>
      <c r="CA2" s="222" t="str">
        <f t="shared" ref="CA2" si="11">$EO$2</f>
        <v>A8</v>
      </c>
      <c r="CB2" s="1"/>
      <c r="CC2" s="222">
        <f>Total!$B$2</f>
        <v>0</v>
      </c>
      <c r="CD2" s="2"/>
      <c r="CE2" s="222">
        <f>Total!$D$2</f>
        <v>0</v>
      </c>
      <c r="CF2" s="943"/>
      <c r="CG2" s="42"/>
      <c r="CH2" s="63">
        <v>0</v>
      </c>
      <c r="CI2" s="270">
        <v>0</v>
      </c>
      <c r="CJ2" s="271"/>
      <c r="CK2" s="213">
        <f t="shared" ref="CK2" si="12">CK113</f>
        <v>0</v>
      </c>
      <c r="CL2" s="6"/>
      <c r="CM2" s="272">
        <f t="shared" ref="CM2" si="13">CI2*CK113</f>
        <v>0</v>
      </c>
      <c r="CN2" s="40"/>
      <c r="CO2" s="222" t="str">
        <f t="shared" ref="CO2" si="14">$EO$2</f>
        <v>A8</v>
      </c>
      <c r="CP2" s="1"/>
      <c r="CQ2" s="222">
        <f>Total!$B$2</f>
        <v>0</v>
      </c>
      <c r="CR2" s="2"/>
      <c r="CS2" s="222">
        <f>Total!$D$2</f>
        <v>0</v>
      </c>
      <c r="CT2" s="943"/>
      <c r="CU2" s="42"/>
      <c r="CV2" s="63">
        <v>0</v>
      </c>
      <c r="CW2" s="270">
        <v>0</v>
      </c>
      <c r="CX2" s="271"/>
      <c r="CY2" s="213">
        <f t="shared" ref="CY2" si="15">CY113</f>
        <v>0</v>
      </c>
      <c r="CZ2" s="6"/>
      <c r="DA2" s="272">
        <f t="shared" ref="DA2" si="16">CW2*CY113</f>
        <v>0</v>
      </c>
      <c r="DB2" s="40"/>
      <c r="DC2" s="222" t="str">
        <f t="shared" ref="DC2" si="17">$EO$2</f>
        <v>A8</v>
      </c>
      <c r="DD2" s="1"/>
      <c r="DE2" s="222">
        <f>Total!$B$2</f>
        <v>0</v>
      </c>
      <c r="DF2" s="2"/>
      <c r="DG2" s="222">
        <f>Total!$D$2</f>
        <v>0</v>
      </c>
      <c r="DH2" s="943"/>
      <c r="DI2" s="42"/>
      <c r="DJ2" s="63">
        <v>0</v>
      </c>
      <c r="DK2" s="270">
        <v>0</v>
      </c>
      <c r="DL2" s="271"/>
      <c r="DM2" s="213">
        <f t="shared" ref="DM2" si="18">DM113</f>
        <v>0</v>
      </c>
      <c r="DN2" s="6"/>
      <c r="DO2" s="272">
        <f t="shared" ref="DO2" si="19">DK2*DM113</f>
        <v>0</v>
      </c>
      <c r="DP2" s="40"/>
      <c r="DQ2" s="222" t="str">
        <f t="shared" ref="DQ2" si="20">$EO$2</f>
        <v>A8</v>
      </c>
      <c r="DR2" s="1"/>
      <c r="DS2" s="222">
        <f>Total!$B$2</f>
        <v>0</v>
      </c>
      <c r="DT2" s="2"/>
      <c r="DU2" s="222">
        <f>Total!$D$2</f>
        <v>0</v>
      </c>
      <c r="DV2" s="943"/>
      <c r="DW2" s="42"/>
      <c r="DX2" s="63">
        <v>0</v>
      </c>
      <c r="DY2" s="270">
        <v>0</v>
      </c>
      <c r="DZ2" s="271"/>
      <c r="EA2" s="213">
        <f t="shared" ref="EA2" si="21">EA113</f>
        <v>0</v>
      </c>
      <c r="EB2" s="6"/>
      <c r="EC2" s="272">
        <f t="shared" ref="EC2" si="22">DY2*EA113</f>
        <v>0</v>
      </c>
      <c r="ED2" s="40"/>
      <c r="EE2" s="222" t="str">
        <f t="shared" ref="EE2" si="23">$EO$2</f>
        <v>A8</v>
      </c>
      <c r="EF2" s="1"/>
      <c r="EG2" s="222">
        <f>Total!$B$2</f>
        <v>0</v>
      </c>
      <c r="EH2" s="2"/>
      <c r="EI2" s="222">
        <f>Total!$D$2</f>
        <v>0</v>
      </c>
      <c r="EJ2" s="943"/>
      <c r="EK2" s="42"/>
      <c r="EL2" s="271" t="s">
        <v>158</v>
      </c>
      <c r="EM2" s="193"/>
      <c r="EN2" s="1" t="s">
        <v>0</v>
      </c>
      <c r="EO2" s="3" t="str">
        <f>Setup!$K$9</f>
        <v>A8</v>
      </c>
      <c r="EP2" s="61"/>
      <c r="EQ2" s="14"/>
      <c r="ER2" s="4" t="s">
        <v>270</v>
      </c>
      <c r="ES2" s="3">
        <f>EG2</f>
        <v>0</v>
      </c>
      <c r="ET2" s="114" t="s">
        <v>1</v>
      </c>
      <c r="EU2" s="3">
        <f>EI2</f>
        <v>0</v>
      </c>
      <c r="EV2" s="102"/>
      <c r="EW2" s="102"/>
      <c r="EX2" s="764"/>
      <c r="EY2" s="87"/>
      <c r="EZ2" s="87"/>
      <c r="FA2" s="88"/>
      <c r="FC2" s="42"/>
      <c r="FD2" s="63">
        <v>0</v>
      </c>
      <c r="FE2" s="44" t="s">
        <v>450</v>
      </c>
      <c r="FF2" s="194"/>
      <c r="FG2" s="600" t="s">
        <v>0</v>
      </c>
      <c r="FH2" s="273" t="str">
        <f>Setup!$O$9</f>
        <v>A8</v>
      </c>
      <c r="FI2" s="601" t="s">
        <v>270</v>
      </c>
      <c r="FJ2" s="3">
        <f>ES2</f>
        <v>0</v>
      </c>
      <c r="FK2" s="114" t="s">
        <v>1</v>
      </c>
      <c r="FL2" s="3">
        <f>EU2</f>
        <v>0</v>
      </c>
      <c r="FM2" s="82"/>
      <c r="FN2" s="61"/>
      <c r="FO2" s="127"/>
      <c r="FP2" s="116"/>
      <c r="FQ2" s="764"/>
      <c r="FR2" s="87"/>
      <c r="FS2" s="88"/>
    </row>
    <row r="3" spans="1:175" ht="28.5" customHeight="1" thickBot="1" x14ac:dyDescent="0.3">
      <c r="A3" s="42"/>
      <c r="B3" s="8"/>
      <c r="C3" s="274"/>
      <c r="E3" s="271"/>
      <c r="F3" s="275" t="s">
        <v>6</v>
      </c>
      <c r="G3" s="6" t="s">
        <v>109</v>
      </c>
      <c r="H3" s="4" t="s">
        <v>107</v>
      </c>
      <c r="I3" s="4" t="s">
        <v>2</v>
      </c>
      <c r="J3" s="4" t="s">
        <v>157</v>
      </c>
      <c r="K3" s="4" t="s">
        <v>3</v>
      </c>
      <c r="L3" s="10"/>
      <c r="M3" s="43"/>
      <c r="N3" s="10"/>
      <c r="O3" s="42"/>
      <c r="P3" s="8"/>
      <c r="Q3" s="274"/>
      <c r="R3" s="7"/>
      <c r="S3" s="271"/>
      <c r="T3" s="275" t="s">
        <v>6</v>
      </c>
      <c r="U3" s="6" t="s">
        <v>109</v>
      </c>
      <c r="V3" s="4" t="s">
        <v>107</v>
      </c>
      <c r="W3" s="4" t="s">
        <v>2</v>
      </c>
      <c r="X3" s="4" t="s">
        <v>157</v>
      </c>
      <c r="Y3" s="4" t="s">
        <v>3</v>
      </c>
      <c r="Z3" s="10"/>
      <c r="AA3" s="43"/>
      <c r="AB3" s="10"/>
      <c r="AC3" s="42"/>
      <c r="AD3" s="8"/>
      <c r="AE3" s="274"/>
      <c r="AF3" s="7"/>
      <c r="AG3" s="271"/>
      <c r="AH3" s="275" t="s">
        <v>6</v>
      </c>
      <c r="AI3" s="6" t="s">
        <v>109</v>
      </c>
      <c r="AJ3" s="4" t="s">
        <v>107</v>
      </c>
      <c r="AK3" s="4" t="s">
        <v>2</v>
      </c>
      <c r="AL3" s="4" t="s">
        <v>157</v>
      </c>
      <c r="AM3" s="4" t="s">
        <v>3</v>
      </c>
      <c r="AN3" s="10"/>
      <c r="AO3" s="43"/>
      <c r="AP3" s="10"/>
      <c r="AQ3" s="42"/>
      <c r="AR3" s="8"/>
      <c r="AS3" s="274"/>
      <c r="AT3" s="7"/>
      <c r="AU3" s="271"/>
      <c r="AV3" s="275" t="s">
        <v>6</v>
      </c>
      <c r="AW3" s="6" t="s">
        <v>109</v>
      </c>
      <c r="AX3" s="4" t="s">
        <v>107</v>
      </c>
      <c r="AY3" s="4" t="s">
        <v>2</v>
      </c>
      <c r="AZ3" s="4" t="s">
        <v>157</v>
      </c>
      <c r="BA3" s="4" t="s">
        <v>3</v>
      </c>
      <c r="BB3" s="10"/>
      <c r="BC3" s="43"/>
      <c r="BD3" s="10"/>
      <c r="BE3" s="42"/>
      <c r="BF3" s="8"/>
      <c r="BG3" s="274"/>
      <c r="BH3" s="7"/>
      <c r="BI3" s="271"/>
      <c r="BJ3" s="275" t="s">
        <v>6</v>
      </c>
      <c r="BK3" s="6" t="s">
        <v>109</v>
      </c>
      <c r="BL3" s="4" t="s">
        <v>107</v>
      </c>
      <c r="BM3" s="4" t="s">
        <v>2</v>
      </c>
      <c r="BN3" s="4" t="s">
        <v>157</v>
      </c>
      <c r="BO3" s="4" t="s">
        <v>3</v>
      </c>
      <c r="BP3" s="10"/>
      <c r="BQ3" s="43"/>
      <c r="BR3" s="10"/>
      <c r="BS3" s="42"/>
      <c r="BT3" s="8"/>
      <c r="BU3" s="274"/>
      <c r="BV3" s="7"/>
      <c r="BW3" s="271"/>
      <c r="BX3" s="275" t="s">
        <v>6</v>
      </c>
      <c r="BY3" s="6" t="s">
        <v>109</v>
      </c>
      <c r="BZ3" s="4" t="s">
        <v>107</v>
      </c>
      <c r="CA3" s="4" t="s">
        <v>2</v>
      </c>
      <c r="CB3" s="4" t="s">
        <v>157</v>
      </c>
      <c r="CC3" s="4" t="s">
        <v>3</v>
      </c>
      <c r="CD3" s="10"/>
      <c r="CE3" s="43"/>
      <c r="CF3" s="10"/>
      <c r="CG3" s="42"/>
      <c r="CH3" s="8"/>
      <c r="CI3" s="274"/>
      <c r="CJ3" s="7"/>
      <c r="CK3" s="271"/>
      <c r="CL3" s="275" t="s">
        <v>6</v>
      </c>
      <c r="CM3" s="6" t="s">
        <v>109</v>
      </c>
      <c r="CN3" s="4" t="s">
        <v>107</v>
      </c>
      <c r="CO3" s="4" t="s">
        <v>2</v>
      </c>
      <c r="CP3" s="4" t="s">
        <v>157</v>
      </c>
      <c r="CQ3" s="4" t="s">
        <v>3</v>
      </c>
      <c r="CR3" s="10"/>
      <c r="CS3" s="43"/>
      <c r="CT3" s="10"/>
      <c r="CU3" s="42"/>
      <c r="CV3" s="8"/>
      <c r="CW3" s="274"/>
      <c r="CX3" s="7"/>
      <c r="CY3" s="271"/>
      <c r="CZ3" s="275" t="s">
        <v>6</v>
      </c>
      <c r="DA3" s="6" t="s">
        <v>109</v>
      </c>
      <c r="DB3" s="4" t="s">
        <v>107</v>
      </c>
      <c r="DC3" s="4" t="s">
        <v>2</v>
      </c>
      <c r="DD3" s="4" t="s">
        <v>157</v>
      </c>
      <c r="DE3" s="4" t="s">
        <v>3</v>
      </c>
      <c r="DF3" s="10"/>
      <c r="DG3" s="43"/>
      <c r="DH3" s="10"/>
      <c r="DI3" s="42"/>
      <c r="DJ3" s="8"/>
      <c r="DK3" s="274"/>
      <c r="DL3" s="7"/>
      <c r="DM3" s="271"/>
      <c r="DN3" s="275" t="s">
        <v>6</v>
      </c>
      <c r="DO3" s="6" t="s">
        <v>109</v>
      </c>
      <c r="DP3" s="4" t="s">
        <v>107</v>
      </c>
      <c r="DQ3" s="4" t="s">
        <v>2</v>
      </c>
      <c r="DR3" s="4" t="s">
        <v>157</v>
      </c>
      <c r="DS3" s="4" t="s">
        <v>3</v>
      </c>
      <c r="DT3" s="10"/>
      <c r="DU3" s="43"/>
      <c r="DV3" s="10"/>
      <c r="DW3" s="42"/>
      <c r="DX3" s="8"/>
      <c r="DY3" s="274"/>
      <c r="DZ3" s="7"/>
      <c r="EA3" s="271"/>
      <c r="EB3" s="275" t="s">
        <v>6</v>
      </c>
      <c r="EC3" s="6" t="s">
        <v>109</v>
      </c>
      <c r="ED3" s="4" t="s">
        <v>107</v>
      </c>
      <c r="EE3" s="4" t="s">
        <v>2</v>
      </c>
      <c r="EF3" s="4" t="s">
        <v>157</v>
      </c>
      <c r="EG3" s="4" t="s">
        <v>3</v>
      </c>
      <c r="EH3" s="10"/>
      <c r="EI3" s="43"/>
      <c r="EJ3" s="10"/>
      <c r="EK3" s="42"/>
      <c r="EL3" s="276"/>
      <c r="EM3" s="193"/>
      <c r="EN3" s="276"/>
      <c r="EO3" s="277"/>
      <c r="EP3" s="6"/>
      <c r="EQ3" s="1"/>
      <c r="ER3" s="953" t="s">
        <v>122</v>
      </c>
      <c r="ES3" s="953" t="s">
        <v>123</v>
      </c>
      <c r="ET3" s="157" t="s">
        <v>231</v>
      </c>
      <c r="EU3" s="1050"/>
      <c r="EV3" s="1050"/>
      <c r="EW3" s="412" t="s">
        <v>232</v>
      </c>
      <c r="EX3" s="559" t="s">
        <v>5</v>
      </c>
      <c r="EY3" s="598"/>
      <c r="EZ3" s="598"/>
      <c r="FA3" s="88"/>
      <c r="FC3" s="42"/>
      <c r="FD3" s="276"/>
      <c r="FE3" s="61"/>
      <c r="FF3" s="276"/>
      <c r="FG3" s="277"/>
      <c r="FH3" s="104"/>
      <c r="FI3" s="6"/>
      <c r="FJ3" s="1"/>
      <c r="FK3" s="1"/>
      <c r="FL3" s="10"/>
      <c r="FM3" s="10"/>
      <c r="FN3" s="61"/>
      <c r="FO3" s="278" t="s">
        <v>122</v>
      </c>
      <c r="FP3" s="1050"/>
      <c r="FQ3" s="1050"/>
      <c r="FR3" s="87"/>
      <c r="FS3" s="88"/>
    </row>
    <row r="4" spans="1:175" ht="13.5" thickTop="1" thickBot="1" x14ac:dyDescent="0.3">
      <c r="A4" s="44" t="s">
        <v>74</v>
      </c>
      <c r="B4" s="11" t="s">
        <v>569</v>
      </c>
      <c r="C4" s="6" t="s">
        <v>9</v>
      </c>
      <c r="D4" s="6" t="s">
        <v>10</v>
      </c>
      <c r="E4" s="6" t="s">
        <v>11</v>
      </c>
      <c r="F4" s="62">
        <v>6</v>
      </c>
      <c r="G4" s="819">
        <f>(SUM(F5:G11)*(100+F4)/100)+H5</f>
        <v>0</v>
      </c>
      <c r="H4" s="820"/>
      <c r="I4" s="13">
        <f>G4*H4</f>
        <v>0</v>
      </c>
      <c r="J4" s="13">
        <f>IF(E$113=0,0,I4/E$113)</f>
        <v>0</v>
      </c>
      <c r="K4" s="13">
        <f>(J4*G$2)</f>
        <v>0</v>
      </c>
      <c r="L4" s="13"/>
      <c r="M4" s="55"/>
      <c r="N4" s="10"/>
      <c r="O4" s="44" t="s">
        <v>74</v>
      </c>
      <c r="P4" s="11" t="s">
        <v>8</v>
      </c>
      <c r="Q4" s="6" t="s">
        <v>9</v>
      </c>
      <c r="R4" s="6" t="s">
        <v>10</v>
      </c>
      <c r="S4" s="6" t="s">
        <v>11</v>
      </c>
      <c r="T4" s="62">
        <v>6</v>
      </c>
      <c r="U4" s="12">
        <f>(SUM(T5:U11)*(100+T4)/100)+V5</f>
        <v>0</v>
      </c>
      <c r="V4" s="820"/>
      <c r="W4" s="13">
        <f>U4*V4</f>
        <v>0</v>
      </c>
      <c r="X4" s="13">
        <f>IF(S$113=0,0,W4/S$113)</f>
        <v>0</v>
      </c>
      <c r="Y4" s="13">
        <f>(X4*U$2)</f>
        <v>0</v>
      </c>
      <c r="Z4" s="13"/>
      <c r="AA4" s="55"/>
      <c r="AB4" s="10"/>
      <c r="AC4" s="44" t="s">
        <v>74</v>
      </c>
      <c r="AD4" s="11" t="s">
        <v>8</v>
      </c>
      <c r="AE4" s="6" t="s">
        <v>9</v>
      </c>
      <c r="AF4" s="6" t="s">
        <v>10</v>
      </c>
      <c r="AG4" s="6" t="s">
        <v>11</v>
      </c>
      <c r="AH4" s="62">
        <v>6</v>
      </c>
      <c r="AI4" s="12">
        <f t="shared" ref="AI4" si="24">(SUM(AH5:AI11)*(100+AH4)/100)+AJ5</f>
        <v>0</v>
      </c>
      <c r="AJ4" s="820"/>
      <c r="AK4" s="13">
        <f t="shared" ref="AK4" si="25">AI4*AJ4</f>
        <v>0</v>
      </c>
      <c r="AL4" s="13">
        <f t="shared" ref="AL4" si="26">IF(AG$113=0,0,AK4/AG$113)</f>
        <v>0</v>
      </c>
      <c r="AM4" s="13">
        <f t="shared" ref="AM4" si="27">(AL4*AI$2)</f>
        <v>0</v>
      </c>
      <c r="AN4" s="13"/>
      <c r="AO4" s="55"/>
      <c r="AP4" s="10"/>
      <c r="AQ4" s="44" t="s">
        <v>74</v>
      </c>
      <c r="AR4" s="11" t="s">
        <v>8</v>
      </c>
      <c r="AS4" s="6" t="s">
        <v>9</v>
      </c>
      <c r="AT4" s="6" t="s">
        <v>10</v>
      </c>
      <c r="AU4" s="6" t="s">
        <v>11</v>
      </c>
      <c r="AV4" s="62">
        <v>6</v>
      </c>
      <c r="AW4" s="12">
        <f t="shared" ref="AW4" si="28">(SUM(AV5:AW11)*(100+AV4)/100)+AX5</f>
        <v>0</v>
      </c>
      <c r="AX4" s="820"/>
      <c r="AY4" s="13">
        <f t="shared" ref="AY4" si="29">AW4*AX4</f>
        <v>0</v>
      </c>
      <c r="AZ4" s="13">
        <f t="shared" ref="AZ4" si="30">IF(AU$113=0,0,AY4/AU$113)</f>
        <v>0</v>
      </c>
      <c r="BA4" s="13">
        <f t="shared" ref="BA4" si="31">(AZ4*AW$2)</f>
        <v>0</v>
      </c>
      <c r="BB4" s="13"/>
      <c r="BC4" s="55"/>
      <c r="BD4" s="10"/>
      <c r="BE4" s="44" t="s">
        <v>74</v>
      </c>
      <c r="BF4" s="11" t="s">
        <v>8</v>
      </c>
      <c r="BG4" s="6" t="s">
        <v>9</v>
      </c>
      <c r="BH4" s="6" t="s">
        <v>10</v>
      </c>
      <c r="BI4" s="6" t="s">
        <v>11</v>
      </c>
      <c r="BJ4" s="62">
        <v>6</v>
      </c>
      <c r="BK4" s="12">
        <f t="shared" ref="BK4" si="32">(SUM(BJ5:BK11)*(100+BJ4)/100)+BL5</f>
        <v>0</v>
      </c>
      <c r="BL4" s="820"/>
      <c r="BM4" s="13">
        <f t="shared" ref="BM4" si="33">BK4*BL4</f>
        <v>0</v>
      </c>
      <c r="BN4" s="13">
        <f t="shared" ref="BN4" si="34">IF(BI$113=0,0,BM4/BI$113)</f>
        <v>0</v>
      </c>
      <c r="BO4" s="13">
        <f t="shared" ref="BO4" si="35">(BN4*BK$2)</f>
        <v>0</v>
      </c>
      <c r="BP4" s="13"/>
      <c r="BQ4" s="55"/>
      <c r="BR4" s="10"/>
      <c r="BS4" s="44" t="s">
        <v>74</v>
      </c>
      <c r="BT4" s="11" t="s">
        <v>8</v>
      </c>
      <c r="BU4" s="6" t="s">
        <v>9</v>
      </c>
      <c r="BV4" s="6" t="s">
        <v>10</v>
      </c>
      <c r="BW4" s="6" t="s">
        <v>11</v>
      </c>
      <c r="BX4" s="62">
        <v>6</v>
      </c>
      <c r="BY4" s="12">
        <f t="shared" ref="BY4" si="36">(SUM(BX5:BY11)*(100+BX4)/100)+BZ5</f>
        <v>0</v>
      </c>
      <c r="BZ4" s="820"/>
      <c r="CA4" s="13">
        <f t="shared" ref="CA4" si="37">BY4*BZ4</f>
        <v>0</v>
      </c>
      <c r="CB4" s="13">
        <f t="shared" ref="CB4" si="38">IF(BW$113=0,0,CA4/BW$113)</f>
        <v>0</v>
      </c>
      <c r="CC4" s="13">
        <f t="shared" ref="CC4" si="39">(CB4*BY$2)</f>
        <v>0</v>
      </c>
      <c r="CD4" s="13"/>
      <c r="CE4" s="55"/>
      <c r="CF4" s="10"/>
      <c r="CG4" s="44" t="s">
        <v>74</v>
      </c>
      <c r="CH4" s="11" t="s">
        <v>8</v>
      </c>
      <c r="CI4" s="6" t="s">
        <v>9</v>
      </c>
      <c r="CJ4" s="6" t="s">
        <v>10</v>
      </c>
      <c r="CK4" s="6" t="s">
        <v>11</v>
      </c>
      <c r="CL4" s="62">
        <v>6</v>
      </c>
      <c r="CM4" s="12">
        <f t="shared" ref="CM4" si="40">(SUM(CL5:CM11)*(100+CL4)/100)+CN5</f>
        <v>0</v>
      </c>
      <c r="CN4" s="820"/>
      <c r="CO4" s="13">
        <f t="shared" ref="CO4" si="41">CM4*CN4</f>
        <v>0</v>
      </c>
      <c r="CP4" s="13">
        <f t="shared" ref="CP4" si="42">IF(CK$113=0,0,CO4/CK$113)</f>
        <v>0</v>
      </c>
      <c r="CQ4" s="13">
        <f t="shared" ref="CQ4" si="43">(CP4*CM$2)</f>
        <v>0</v>
      </c>
      <c r="CR4" s="13"/>
      <c r="CS4" s="55"/>
      <c r="CT4" s="10"/>
      <c r="CU4" s="44" t="s">
        <v>74</v>
      </c>
      <c r="CV4" s="11" t="s">
        <v>8</v>
      </c>
      <c r="CW4" s="6" t="s">
        <v>9</v>
      </c>
      <c r="CX4" s="6" t="s">
        <v>10</v>
      </c>
      <c r="CY4" s="6" t="s">
        <v>11</v>
      </c>
      <c r="CZ4" s="62">
        <v>6</v>
      </c>
      <c r="DA4" s="12">
        <f t="shared" ref="DA4" si="44">(SUM(CZ5:DA11)*(100+CZ4)/100)+DB5</f>
        <v>0</v>
      </c>
      <c r="DB4" s="820"/>
      <c r="DC4" s="13">
        <f t="shared" ref="DC4" si="45">DA4*DB4</f>
        <v>0</v>
      </c>
      <c r="DD4" s="13">
        <f t="shared" ref="DD4" si="46">IF(CY$113=0,0,DC4/CY$113)</f>
        <v>0</v>
      </c>
      <c r="DE4" s="13">
        <f t="shared" ref="DE4" si="47">(DD4*DA$2)</f>
        <v>0</v>
      </c>
      <c r="DF4" s="13"/>
      <c r="DG4" s="55"/>
      <c r="DH4" s="10"/>
      <c r="DI4" s="44" t="s">
        <v>74</v>
      </c>
      <c r="DJ4" s="11" t="s">
        <v>8</v>
      </c>
      <c r="DK4" s="6" t="s">
        <v>9</v>
      </c>
      <c r="DL4" s="6" t="s">
        <v>10</v>
      </c>
      <c r="DM4" s="6" t="s">
        <v>11</v>
      </c>
      <c r="DN4" s="62">
        <v>6</v>
      </c>
      <c r="DO4" s="12">
        <f t="shared" ref="DO4" si="48">(SUM(DN5:DO11)*(100+DN4)/100)+DP5</f>
        <v>0</v>
      </c>
      <c r="DP4" s="820"/>
      <c r="DQ4" s="13">
        <f t="shared" ref="DQ4" si="49">DO4*DP4</f>
        <v>0</v>
      </c>
      <c r="DR4" s="13">
        <f t="shared" ref="DR4" si="50">IF(DM$113=0,0,DQ4/DM$113)</f>
        <v>0</v>
      </c>
      <c r="DS4" s="13">
        <f t="shared" ref="DS4" si="51">(DR4*DO$2)</f>
        <v>0</v>
      </c>
      <c r="DT4" s="13"/>
      <c r="DU4" s="55"/>
      <c r="DV4" s="10"/>
      <c r="DW4" s="44" t="s">
        <v>74</v>
      </c>
      <c r="DX4" s="11" t="s">
        <v>8</v>
      </c>
      <c r="DY4" s="6" t="s">
        <v>9</v>
      </c>
      <c r="DZ4" s="6" t="s">
        <v>10</v>
      </c>
      <c r="EA4" s="6" t="s">
        <v>11</v>
      </c>
      <c r="EB4" s="62">
        <v>6</v>
      </c>
      <c r="EC4" s="12">
        <f t="shared" ref="EC4" si="52">(SUM(EB5:EC11)*(100+EB4)/100)+ED5</f>
        <v>0</v>
      </c>
      <c r="ED4" s="820"/>
      <c r="EE4" s="13">
        <f t="shared" ref="EE4" si="53">EC4*ED4</f>
        <v>0</v>
      </c>
      <c r="EF4" s="13">
        <f t="shared" ref="EF4" si="54">IF(EA$113=0,0,EE4/EA$113)</f>
        <v>0</v>
      </c>
      <c r="EG4" s="13">
        <f t="shared" ref="EG4" si="55">(EF4*EC$2)</f>
        <v>0</v>
      </c>
      <c r="EH4" s="13"/>
      <c r="EI4" s="55"/>
      <c r="EJ4" s="10"/>
      <c r="EK4" s="42"/>
      <c r="EL4" s="276"/>
      <c r="EM4" s="193"/>
      <c r="EN4" s="276"/>
      <c r="EO4" s="271" t="s">
        <v>230</v>
      </c>
      <c r="EP4" s="190">
        <f>C2+Q2+AE2+AS2+BG2+BU2+CI2+CW2+DK2+DY2</f>
        <v>0</v>
      </c>
      <c r="EQ4" s="61"/>
      <c r="ER4" s="190">
        <f>G2+U2+AI2+AW2+BK2+BY2+CM2+DA2+DO2+EC2</f>
        <v>0</v>
      </c>
      <c r="ES4" s="71">
        <v>0</v>
      </c>
      <c r="ET4" s="65">
        <v>0</v>
      </c>
      <c r="EU4" s="103"/>
      <c r="EV4" s="764"/>
      <c r="EW4" s="560">
        <f>EP4+ET4</f>
        <v>0</v>
      </c>
      <c r="EX4" s="561">
        <f>ER4+ES4</f>
        <v>0</v>
      </c>
      <c r="EY4" s="61"/>
      <c r="EZ4" s="61"/>
      <c r="FA4" s="88"/>
      <c r="FC4" s="42"/>
      <c r="FD4" s="276"/>
      <c r="FE4" s="61"/>
      <c r="FF4" s="185"/>
      <c r="FG4" s="134"/>
      <c r="FH4" s="8"/>
      <c r="FI4" s="762"/>
      <c r="FJ4" s="61"/>
      <c r="FK4" s="61"/>
      <c r="FL4" s="10"/>
      <c r="FM4" s="10"/>
      <c r="FN4" s="61"/>
      <c r="FO4" s="141">
        <v>0</v>
      </c>
      <c r="FP4" s="116"/>
      <c r="FQ4" s="764"/>
      <c r="FR4" s="87"/>
      <c r="FS4" s="88"/>
    </row>
    <row r="5" spans="1:175" ht="27" customHeight="1" x14ac:dyDescent="0.25">
      <c r="A5" s="44" t="s">
        <v>74</v>
      </c>
      <c r="B5" s="11" t="s">
        <v>12</v>
      </c>
      <c r="C5" s="64">
        <v>0</v>
      </c>
      <c r="D5" s="64">
        <v>0</v>
      </c>
      <c r="E5" s="64">
        <v>0</v>
      </c>
      <c r="F5" s="11">
        <f>C5*(D5)</f>
        <v>0</v>
      </c>
      <c r="G5" s="11">
        <f>C5*(E5)</f>
        <v>0</v>
      </c>
      <c r="H5" s="16">
        <f>G26</f>
        <v>0</v>
      </c>
      <c r="I5" s="13"/>
      <c r="J5" s="13"/>
      <c r="K5" s="13"/>
      <c r="L5" s="13"/>
      <c r="M5" s="55"/>
      <c r="N5" s="10"/>
      <c r="O5" s="44" t="s">
        <v>74</v>
      </c>
      <c r="P5" s="11" t="s">
        <v>12</v>
      </c>
      <c r="Q5" s="64">
        <v>0</v>
      </c>
      <c r="R5" s="64">
        <v>0</v>
      </c>
      <c r="S5" s="64">
        <v>0</v>
      </c>
      <c r="T5" s="11">
        <f>Q5*(R5)</f>
        <v>0</v>
      </c>
      <c r="U5" s="11">
        <f>Q5*(S5)</f>
        <v>0</v>
      </c>
      <c r="V5" s="16">
        <f>U26</f>
        <v>0</v>
      </c>
      <c r="W5" s="13"/>
      <c r="X5" s="13"/>
      <c r="Y5" s="13"/>
      <c r="Z5" s="13"/>
      <c r="AA5" s="55"/>
      <c r="AB5" s="10"/>
      <c r="AC5" s="44" t="s">
        <v>74</v>
      </c>
      <c r="AD5" s="11" t="s">
        <v>12</v>
      </c>
      <c r="AE5" s="64">
        <v>0</v>
      </c>
      <c r="AF5" s="64">
        <v>0</v>
      </c>
      <c r="AG5" s="64">
        <v>0</v>
      </c>
      <c r="AH5" s="11">
        <f t="shared" ref="AH5:AH11" si="56">AE5*(AF5)</f>
        <v>0</v>
      </c>
      <c r="AI5" s="11">
        <f t="shared" ref="AI5:AI11" si="57">AE5*(AG5)</f>
        <v>0</v>
      </c>
      <c r="AJ5" s="16">
        <f t="shared" ref="AJ5" si="58">AI26</f>
        <v>0</v>
      </c>
      <c r="AK5" s="13"/>
      <c r="AL5" s="13"/>
      <c r="AM5" s="13"/>
      <c r="AN5" s="13"/>
      <c r="AO5" s="55"/>
      <c r="AP5" s="10"/>
      <c r="AQ5" s="44" t="s">
        <v>74</v>
      </c>
      <c r="AR5" s="11" t="s">
        <v>12</v>
      </c>
      <c r="AS5" s="64">
        <v>0</v>
      </c>
      <c r="AT5" s="64">
        <v>0</v>
      </c>
      <c r="AU5" s="64">
        <v>0</v>
      </c>
      <c r="AV5" s="11">
        <f t="shared" ref="AV5:AV11" si="59">AS5*(AT5)</f>
        <v>0</v>
      </c>
      <c r="AW5" s="11">
        <f t="shared" ref="AW5:AW11" si="60">AS5*(AU5)</f>
        <v>0</v>
      </c>
      <c r="AX5" s="16">
        <f t="shared" ref="AX5" si="61">AW26</f>
        <v>0</v>
      </c>
      <c r="AY5" s="13"/>
      <c r="AZ5" s="13"/>
      <c r="BA5" s="13"/>
      <c r="BB5" s="13"/>
      <c r="BC5" s="55"/>
      <c r="BD5" s="10"/>
      <c r="BE5" s="44" t="s">
        <v>74</v>
      </c>
      <c r="BF5" s="11" t="s">
        <v>12</v>
      </c>
      <c r="BG5" s="64">
        <v>0</v>
      </c>
      <c r="BH5" s="64">
        <v>0</v>
      </c>
      <c r="BI5" s="64">
        <v>0</v>
      </c>
      <c r="BJ5" s="11">
        <f t="shared" ref="BJ5:BJ11" si="62">BG5*(BH5)</f>
        <v>0</v>
      </c>
      <c r="BK5" s="11">
        <f t="shared" ref="BK5:BK11" si="63">BG5*(BI5)</f>
        <v>0</v>
      </c>
      <c r="BL5" s="16">
        <f t="shared" ref="BL5" si="64">BK26</f>
        <v>0</v>
      </c>
      <c r="BM5" s="13"/>
      <c r="BN5" s="13"/>
      <c r="BO5" s="13"/>
      <c r="BP5" s="13"/>
      <c r="BQ5" s="55"/>
      <c r="BR5" s="10"/>
      <c r="BS5" s="44" t="s">
        <v>74</v>
      </c>
      <c r="BT5" s="11" t="s">
        <v>12</v>
      </c>
      <c r="BU5" s="64">
        <v>0</v>
      </c>
      <c r="BV5" s="64">
        <v>0</v>
      </c>
      <c r="BW5" s="64">
        <v>0</v>
      </c>
      <c r="BX5" s="11">
        <f t="shared" ref="BX5:BX11" si="65">BU5*(BV5)</f>
        <v>0</v>
      </c>
      <c r="BY5" s="11">
        <f t="shared" ref="BY5:BY11" si="66">BU5*(BW5)</f>
        <v>0</v>
      </c>
      <c r="BZ5" s="16">
        <f t="shared" ref="BZ5" si="67">BY26</f>
        <v>0</v>
      </c>
      <c r="CA5" s="13"/>
      <c r="CB5" s="13"/>
      <c r="CC5" s="13"/>
      <c r="CD5" s="13"/>
      <c r="CE5" s="55"/>
      <c r="CF5" s="10"/>
      <c r="CG5" s="44" t="s">
        <v>74</v>
      </c>
      <c r="CH5" s="11" t="s">
        <v>12</v>
      </c>
      <c r="CI5" s="64">
        <v>0</v>
      </c>
      <c r="CJ5" s="64">
        <v>0</v>
      </c>
      <c r="CK5" s="64">
        <v>0</v>
      </c>
      <c r="CL5" s="11">
        <f t="shared" ref="CL5:CL11" si="68">CI5*(CJ5)</f>
        <v>0</v>
      </c>
      <c r="CM5" s="11">
        <f t="shared" ref="CM5:CM11" si="69">CI5*(CK5)</f>
        <v>0</v>
      </c>
      <c r="CN5" s="16">
        <f t="shared" ref="CN5" si="70">CM26</f>
        <v>0</v>
      </c>
      <c r="CO5" s="13"/>
      <c r="CP5" s="13"/>
      <c r="CQ5" s="13"/>
      <c r="CR5" s="13"/>
      <c r="CS5" s="55"/>
      <c r="CT5" s="10"/>
      <c r="CU5" s="44" t="s">
        <v>74</v>
      </c>
      <c r="CV5" s="11" t="s">
        <v>12</v>
      </c>
      <c r="CW5" s="64">
        <v>0</v>
      </c>
      <c r="CX5" s="64">
        <v>0</v>
      </c>
      <c r="CY5" s="64">
        <v>0</v>
      </c>
      <c r="CZ5" s="11">
        <f t="shared" ref="CZ5:CZ11" si="71">CW5*(CX5)</f>
        <v>0</v>
      </c>
      <c r="DA5" s="11">
        <f t="shared" ref="DA5:DA11" si="72">CW5*(CY5)</f>
        <v>0</v>
      </c>
      <c r="DB5" s="16">
        <f t="shared" ref="DB5" si="73">DA26</f>
        <v>0</v>
      </c>
      <c r="DC5" s="13"/>
      <c r="DD5" s="13"/>
      <c r="DE5" s="13"/>
      <c r="DF5" s="13"/>
      <c r="DG5" s="55"/>
      <c r="DH5" s="10"/>
      <c r="DI5" s="44" t="s">
        <v>74</v>
      </c>
      <c r="DJ5" s="11" t="s">
        <v>12</v>
      </c>
      <c r="DK5" s="64">
        <v>0</v>
      </c>
      <c r="DL5" s="64">
        <v>0</v>
      </c>
      <c r="DM5" s="64">
        <v>0</v>
      </c>
      <c r="DN5" s="11">
        <f t="shared" ref="DN5:DN11" si="74">DK5*(DL5)</f>
        <v>0</v>
      </c>
      <c r="DO5" s="11">
        <f t="shared" ref="DO5:DO11" si="75">DK5*(DM5)</f>
        <v>0</v>
      </c>
      <c r="DP5" s="16">
        <f t="shared" ref="DP5" si="76">DO26</f>
        <v>0</v>
      </c>
      <c r="DQ5" s="13"/>
      <c r="DR5" s="13"/>
      <c r="DS5" s="13"/>
      <c r="DT5" s="13"/>
      <c r="DU5" s="55"/>
      <c r="DV5" s="10"/>
      <c r="DW5" s="44" t="s">
        <v>74</v>
      </c>
      <c r="DX5" s="11" t="s">
        <v>12</v>
      </c>
      <c r="DY5" s="64">
        <v>0</v>
      </c>
      <c r="DZ5" s="64">
        <v>0</v>
      </c>
      <c r="EA5" s="64">
        <v>0</v>
      </c>
      <c r="EB5" s="11">
        <f t="shared" ref="EB5:EB11" si="77">DY5*(DZ5)</f>
        <v>0</v>
      </c>
      <c r="EC5" s="11">
        <f t="shared" ref="EC5:EC11" si="78">DY5*(EA5)</f>
        <v>0</v>
      </c>
      <c r="ED5" s="16">
        <f t="shared" ref="ED5" si="79">EC26</f>
        <v>0</v>
      </c>
      <c r="EE5" s="13"/>
      <c r="EF5" s="13"/>
      <c r="EG5" s="13"/>
      <c r="EH5" s="13"/>
      <c r="EI5" s="55"/>
      <c r="EJ5" s="10"/>
      <c r="EK5" s="42"/>
      <c r="EL5" s="8"/>
      <c r="EM5" s="766" t="s">
        <v>130</v>
      </c>
      <c r="EN5" s="279"/>
      <c r="EO5" s="271"/>
      <c r="EP5" s="275"/>
      <c r="EQ5" s="6" t="s">
        <v>7</v>
      </c>
      <c r="ER5" s="4" t="s">
        <v>157</v>
      </c>
      <c r="ES5" s="4"/>
      <c r="ET5" s="766" t="s">
        <v>124</v>
      </c>
      <c r="EU5" s="396"/>
      <c r="EV5" s="562" t="s">
        <v>429</v>
      </c>
      <c r="EW5" s="563" t="s">
        <v>447</v>
      </c>
      <c r="EX5" s="563" t="s">
        <v>430</v>
      </c>
      <c r="EY5" s="1055" t="s">
        <v>448</v>
      </c>
      <c r="EZ5" s="1056"/>
      <c r="FA5" s="232"/>
      <c r="FC5" s="42"/>
      <c r="FD5" s="8"/>
      <c r="FE5" s="613" t="s">
        <v>136</v>
      </c>
      <c r="FF5" s="613" t="s">
        <v>137</v>
      </c>
      <c r="FG5" s="614" t="s">
        <v>138</v>
      </c>
      <c r="FH5" s="287"/>
      <c r="FI5" s="614" t="s">
        <v>139</v>
      </c>
      <c r="FJ5" s="615" t="s">
        <v>140</v>
      </c>
      <c r="FK5" s="612" t="str">
        <f>FE2</f>
        <v>Item 1</v>
      </c>
      <c r="FL5" s="1053" t="s">
        <v>448</v>
      </c>
      <c r="FM5" s="1054"/>
      <c r="FN5" s="612" t="s">
        <v>438</v>
      </c>
      <c r="FO5" s="612" t="s">
        <v>157</v>
      </c>
      <c r="FP5" s="411"/>
      <c r="FQ5" s="616" t="s">
        <v>434</v>
      </c>
      <c r="FR5" s="617" t="s">
        <v>451</v>
      </c>
      <c r="FS5" s="618" t="s">
        <v>438</v>
      </c>
    </row>
    <row r="6" spans="1:175" x14ac:dyDescent="0.25">
      <c r="A6" s="44" t="s">
        <v>74</v>
      </c>
      <c r="B6" s="11" t="s">
        <v>13</v>
      </c>
      <c r="C6" s="64">
        <v>0</v>
      </c>
      <c r="D6" s="64">
        <v>0</v>
      </c>
      <c r="E6" s="64">
        <v>0</v>
      </c>
      <c r="F6" s="11">
        <f t="shared" ref="F6:F11" si="80">C6*(D6)</f>
        <v>0</v>
      </c>
      <c r="G6" s="11">
        <f t="shared" ref="G6:G11" si="81">C6*(E6)</f>
        <v>0</v>
      </c>
      <c r="H6" s="16"/>
      <c r="I6" s="13"/>
      <c r="J6" s="13"/>
      <c r="K6" s="13"/>
      <c r="L6" s="13"/>
      <c r="M6" s="55"/>
      <c r="N6" s="10"/>
      <c r="O6" s="44" t="s">
        <v>74</v>
      </c>
      <c r="P6" s="11" t="s">
        <v>13</v>
      </c>
      <c r="Q6" s="64">
        <v>0</v>
      </c>
      <c r="R6" s="64">
        <v>0</v>
      </c>
      <c r="S6" s="64">
        <v>0</v>
      </c>
      <c r="T6" s="11">
        <f t="shared" ref="T6:T11" si="82">Q6*(R6)</f>
        <v>0</v>
      </c>
      <c r="U6" s="11">
        <f t="shared" ref="U6:U11" si="83">Q6*(S6)</f>
        <v>0</v>
      </c>
      <c r="V6" s="16"/>
      <c r="W6" s="13"/>
      <c r="X6" s="13"/>
      <c r="Y6" s="13"/>
      <c r="Z6" s="13"/>
      <c r="AA6" s="55"/>
      <c r="AB6" s="10"/>
      <c r="AC6" s="44" t="s">
        <v>74</v>
      </c>
      <c r="AD6" s="11" t="s">
        <v>13</v>
      </c>
      <c r="AE6" s="64">
        <v>0</v>
      </c>
      <c r="AF6" s="64">
        <v>0</v>
      </c>
      <c r="AG6" s="64">
        <v>0</v>
      </c>
      <c r="AH6" s="11">
        <f t="shared" si="56"/>
        <v>0</v>
      </c>
      <c r="AI6" s="11">
        <f t="shared" si="57"/>
        <v>0</v>
      </c>
      <c r="AJ6" s="16"/>
      <c r="AK6" s="13"/>
      <c r="AL6" s="13"/>
      <c r="AM6" s="13"/>
      <c r="AN6" s="13"/>
      <c r="AO6" s="55"/>
      <c r="AP6" s="10"/>
      <c r="AQ6" s="44" t="s">
        <v>74</v>
      </c>
      <c r="AR6" s="11" t="s">
        <v>13</v>
      </c>
      <c r="AS6" s="64">
        <v>0</v>
      </c>
      <c r="AT6" s="64">
        <v>0</v>
      </c>
      <c r="AU6" s="64">
        <v>0</v>
      </c>
      <c r="AV6" s="11">
        <f t="shared" si="59"/>
        <v>0</v>
      </c>
      <c r="AW6" s="11">
        <f t="shared" si="60"/>
        <v>0</v>
      </c>
      <c r="AX6" s="16"/>
      <c r="AY6" s="13"/>
      <c r="AZ6" s="13"/>
      <c r="BA6" s="13"/>
      <c r="BB6" s="13"/>
      <c r="BC6" s="55"/>
      <c r="BD6" s="10"/>
      <c r="BE6" s="44" t="s">
        <v>74</v>
      </c>
      <c r="BF6" s="11" t="s">
        <v>13</v>
      </c>
      <c r="BG6" s="64">
        <v>0</v>
      </c>
      <c r="BH6" s="64">
        <v>0</v>
      </c>
      <c r="BI6" s="64">
        <v>0</v>
      </c>
      <c r="BJ6" s="11">
        <f t="shared" si="62"/>
        <v>0</v>
      </c>
      <c r="BK6" s="11">
        <f t="shared" si="63"/>
        <v>0</v>
      </c>
      <c r="BL6" s="16"/>
      <c r="BM6" s="13"/>
      <c r="BN6" s="13"/>
      <c r="BO6" s="13"/>
      <c r="BP6" s="13"/>
      <c r="BQ6" s="55"/>
      <c r="BR6" s="10"/>
      <c r="BS6" s="44" t="s">
        <v>74</v>
      </c>
      <c r="BT6" s="11" t="s">
        <v>13</v>
      </c>
      <c r="BU6" s="64">
        <v>0</v>
      </c>
      <c r="BV6" s="64">
        <v>0</v>
      </c>
      <c r="BW6" s="64">
        <v>0</v>
      </c>
      <c r="BX6" s="11">
        <f t="shared" si="65"/>
        <v>0</v>
      </c>
      <c r="BY6" s="11">
        <f t="shared" si="66"/>
        <v>0</v>
      </c>
      <c r="BZ6" s="16"/>
      <c r="CA6" s="13"/>
      <c r="CB6" s="13"/>
      <c r="CC6" s="13"/>
      <c r="CD6" s="13"/>
      <c r="CE6" s="55"/>
      <c r="CF6" s="10"/>
      <c r="CG6" s="44" t="s">
        <v>74</v>
      </c>
      <c r="CH6" s="11" t="s">
        <v>13</v>
      </c>
      <c r="CI6" s="64">
        <v>0</v>
      </c>
      <c r="CJ6" s="64">
        <v>0</v>
      </c>
      <c r="CK6" s="64">
        <v>0</v>
      </c>
      <c r="CL6" s="11">
        <f t="shared" si="68"/>
        <v>0</v>
      </c>
      <c r="CM6" s="11">
        <f t="shared" si="69"/>
        <v>0</v>
      </c>
      <c r="CN6" s="16"/>
      <c r="CO6" s="13"/>
      <c r="CP6" s="13"/>
      <c r="CQ6" s="13"/>
      <c r="CR6" s="13"/>
      <c r="CS6" s="55"/>
      <c r="CT6" s="10"/>
      <c r="CU6" s="44" t="s">
        <v>74</v>
      </c>
      <c r="CV6" s="11" t="s">
        <v>13</v>
      </c>
      <c r="CW6" s="64">
        <v>0</v>
      </c>
      <c r="CX6" s="64">
        <v>0</v>
      </c>
      <c r="CY6" s="64">
        <v>0</v>
      </c>
      <c r="CZ6" s="11">
        <f t="shared" si="71"/>
        <v>0</v>
      </c>
      <c r="DA6" s="11">
        <f t="shared" si="72"/>
        <v>0</v>
      </c>
      <c r="DB6" s="16"/>
      <c r="DC6" s="13"/>
      <c r="DD6" s="13"/>
      <c r="DE6" s="13"/>
      <c r="DF6" s="13"/>
      <c r="DG6" s="55"/>
      <c r="DH6" s="10"/>
      <c r="DI6" s="44" t="s">
        <v>74</v>
      </c>
      <c r="DJ6" s="11" t="s">
        <v>13</v>
      </c>
      <c r="DK6" s="64">
        <v>0</v>
      </c>
      <c r="DL6" s="64">
        <v>0</v>
      </c>
      <c r="DM6" s="64">
        <v>0</v>
      </c>
      <c r="DN6" s="11">
        <f t="shared" si="74"/>
        <v>0</v>
      </c>
      <c r="DO6" s="11">
        <f t="shared" si="75"/>
        <v>0</v>
      </c>
      <c r="DP6" s="16"/>
      <c r="DQ6" s="13"/>
      <c r="DR6" s="13"/>
      <c r="DS6" s="13"/>
      <c r="DT6" s="13"/>
      <c r="DU6" s="55"/>
      <c r="DV6" s="10"/>
      <c r="DW6" s="44" t="s">
        <v>74</v>
      </c>
      <c r="DX6" s="11" t="s">
        <v>13</v>
      </c>
      <c r="DY6" s="64">
        <v>0</v>
      </c>
      <c r="DZ6" s="64">
        <v>0</v>
      </c>
      <c r="EA6" s="64">
        <v>0</v>
      </c>
      <c r="EB6" s="11">
        <f t="shared" si="77"/>
        <v>0</v>
      </c>
      <c r="EC6" s="11">
        <f t="shared" si="78"/>
        <v>0</v>
      </c>
      <c r="ED6" s="16"/>
      <c r="EE6" s="13"/>
      <c r="EF6" s="13"/>
      <c r="EG6" s="13"/>
      <c r="EH6" s="13"/>
      <c r="EI6" s="55"/>
      <c r="EJ6" s="10"/>
      <c r="EK6" s="44" t="s">
        <v>74</v>
      </c>
      <c r="EL6" s="11" t="s">
        <v>8</v>
      </c>
      <c r="EM6" s="14">
        <f>K4+Y4+AM4+BA4+BO4+CC4+CQ4+DE4+DS4+EG4</f>
        <v>0</v>
      </c>
      <c r="EN6" s="762"/>
      <c r="EO6" s="762"/>
      <c r="EP6" s="275"/>
      <c r="EQ6" s="51">
        <f>G4*$C$2+U4*$Q$2+AI4*$AE$2+AW4*$AS$2+BK4*$BG$2+BY4*$BU$2+CM4*$CI$2+DA4*$CW$2+DO4*$DK$2+EC4*$DY$2</f>
        <v>0</v>
      </c>
      <c r="ER6" s="116">
        <f>IF(ER$4=0,0,EM6/ER$4)</f>
        <v>0</v>
      </c>
      <c r="ES6" s="81">
        <f>ER6*ET6+ER6</f>
        <v>0</v>
      </c>
      <c r="ET6" s="280">
        <v>0</v>
      </c>
      <c r="EU6" s="9" t="s">
        <v>109</v>
      </c>
      <c r="EV6" s="518">
        <f>IF(ER$4=0,0,EQ6/$ER$4*$EX$4)</f>
        <v>0</v>
      </c>
      <c r="EW6" s="578">
        <f>IF(EV6=0,0,EX6/EV6)</f>
        <v>0</v>
      </c>
      <c r="EX6" s="511">
        <f>ER6*ER$4+ES6*ES$4</f>
        <v>0</v>
      </c>
      <c r="EY6" s="137"/>
      <c r="EZ6" s="568"/>
      <c r="FA6" s="88"/>
      <c r="FC6" s="44" t="s">
        <v>74</v>
      </c>
      <c r="FD6" s="11" t="s">
        <v>8</v>
      </c>
      <c r="FE6" s="141">
        <v>0</v>
      </c>
      <c r="FF6" s="141">
        <v>0</v>
      </c>
      <c r="FG6" s="142">
        <v>0</v>
      </c>
      <c r="FH6" s="9" t="s">
        <v>109</v>
      </c>
      <c r="FI6" s="122">
        <f t="shared" ref="FI6:FI17" si="84">FE6*FF6*FG6</f>
        <v>0</v>
      </c>
      <c r="FJ6" s="602">
        <v>0</v>
      </c>
      <c r="FK6" s="603">
        <f>FI6*FJ6</f>
        <v>0</v>
      </c>
      <c r="FL6" s="588"/>
      <c r="FM6" s="589"/>
      <c r="FN6" s="609">
        <f>SUM(FK6:FK9)</f>
        <v>0</v>
      </c>
      <c r="FO6" s="127">
        <f>IF(FO$4=0,0,FN6/$FO$4)</f>
        <v>0</v>
      </c>
      <c r="FP6" s="87" t="s">
        <v>74</v>
      </c>
      <c r="FQ6" s="599">
        <f>SUM(EX6:EX7)</f>
        <v>0</v>
      </c>
      <c r="FR6" s="496">
        <f>FN6</f>
        <v>0</v>
      </c>
      <c r="FS6" s="567">
        <f>SUM(FQ6:FR7)</f>
        <v>0</v>
      </c>
    </row>
    <row r="7" spans="1:175" x14ac:dyDescent="0.25">
      <c r="A7" s="44" t="s">
        <v>74</v>
      </c>
      <c r="B7" s="11" t="s">
        <v>14</v>
      </c>
      <c r="C7" s="64">
        <v>0</v>
      </c>
      <c r="D7" s="64">
        <v>0</v>
      </c>
      <c r="E7" s="64">
        <v>0</v>
      </c>
      <c r="F7" s="11">
        <f t="shared" si="80"/>
        <v>0</v>
      </c>
      <c r="G7" s="11">
        <f t="shared" si="81"/>
        <v>0</v>
      </c>
      <c r="H7" s="16"/>
      <c r="I7" s="13"/>
      <c r="J7" s="13"/>
      <c r="K7" s="13"/>
      <c r="L7" s="13"/>
      <c r="M7" s="55"/>
      <c r="N7" s="10"/>
      <c r="O7" s="44" t="s">
        <v>74</v>
      </c>
      <c r="P7" s="11" t="s">
        <v>14</v>
      </c>
      <c r="Q7" s="64">
        <v>0</v>
      </c>
      <c r="R7" s="64">
        <v>0</v>
      </c>
      <c r="S7" s="64">
        <v>0</v>
      </c>
      <c r="T7" s="11">
        <f t="shared" si="82"/>
        <v>0</v>
      </c>
      <c r="U7" s="11">
        <f t="shared" si="83"/>
        <v>0</v>
      </c>
      <c r="V7" s="16"/>
      <c r="W7" s="13"/>
      <c r="X7" s="13"/>
      <c r="Y7" s="13"/>
      <c r="Z7" s="13"/>
      <c r="AA7" s="55"/>
      <c r="AB7" s="10"/>
      <c r="AC7" s="44" t="s">
        <v>74</v>
      </c>
      <c r="AD7" s="11" t="s">
        <v>14</v>
      </c>
      <c r="AE7" s="64">
        <v>0</v>
      </c>
      <c r="AF7" s="64">
        <v>0</v>
      </c>
      <c r="AG7" s="64">
        <v>0</v>
      </c>
      <c r="AH7" s="11">
        <f t="shared" si="56"/>
        <v>0</v>
      </c>
      <c r="AI7" s="11">
        <f t="shared" si="57"/>
        <v>0</v>
      </c>
      <c r="AJ7" s="16"/>
      <c r="AK7" s="13"/>
      <c r="AL7" s="13"/>
      <c r="AM7" s="13"/>
      <c r="AN7" s="13"/>
      <c r="AO7" s="55"/>
      <c r="AP7" s="10"/>
      <c r="AQ7" s="44" t="s">
        <v>74</v>
      </c>
      <c r="AR7" s="11" t="s">
        <v>14</v>
      </c>
      <c r="AS7" s="64">
        <v>0</v>
      </c>
      <c r="AT7" s="64">
        <v>0</v>
      </c>
      <c r="AU7" s="64">
        <v>0</v>
      </c>
      <c r="AV7" s="11">
        <f t="shared" si="59"/>
        <v>0</v>
      </c>
      <c r="AW7" s="11">
        <f t="shared" si="60"/>
        <v>0</v>
      </c>
      <c r="AX7" s="16"/>
      <c r="AY7" s="13"/>
      <c r="AZ7" s="13"/>
      <c r="BA7" s="13"/>
      <c r="BB7" s="13"/>
      <c r="BC7" s="55"/>
      <c r="BD7" s="10"/>
      <c r="BE7" s="44" t="s">
        <v>74</v>
      </c>
      <c r="BF7" s="11" t="s">
        <v>14</v>
      </c>
      <c r="BG7" s="64">
        <v>0</v>
      </c>
      <c r="BH7" s="64">
        <v>0</v>
      </c>
      <c r="BI7" s="64">
        <v>0</v>
      </c>
      <c r="BJ7" s="11">
        <f t="shared" si="62"/>
        <v>0</v>
      </c>
      <c r="BK7" s="11">
        <f t="shared" si="63"/>
        <v>0</v>
      </c>
      <c r="BL7" s="16"/>
      <c r="BM7" s="13"/>
      <c r="BN7" s="13"/>
      <c r="BO7" s="13"/>
      <c r="BP7" s="13"/>
      <c r="BQ7" s="55"/>
      <c r="BR7" s="10"/>
      <c r="BS7" s="44" t="s">
        <v>74</v>
      </c>
      <c r="BT7" s="11" t="s">
        <v>14</v>
      </c>
      <c r="BU7" s="64">
        <v>0</v>
      </c>
      <c r="BV7" s="64">
        <v>0</v>
      </c>
      <c r="BW7" s="64">
        <v>0</v>
      </c>
      <c r="BX7" s="11">
        <f t="shared" si="65"/>
        <v>0</v>
      </c>
      <c r="BY7" s="11">
        <f t="shared" si="66"/>
        <v>0</v>
      </c>
      <c r="BZ7" s="16"/>
      <c r="CA7" s="13"/>
      <c r="CB7" s="13"/>
      <c r="CC7" s="13"/>
      <c r="CD7" s="13"/>
      <c r="CE7" s="55"/>
      <c r="CF7" s="10"/>
      <c r="CG7" s="44" t="s">
        <v>74</v>
      </c>
      <c r="CH7" s="11" t="s">
        <v>14</v>
      </c>
      <c r="CI7" s="64">
        <v>0</v>
      </c>
      <c r="CJ7" s="64">
        <v>0</v>
      </c>
      <c r="CK7" s="64">
        <v>0</v>
      </c>
      <c r="CL7" s="11">
        <f t="shared" si="68"/>
        <v>0</v>
      </c>
      <c r="CM7" s="11">
        <f t="shared" si="69"/>
        <v>0</v>
      </c>
      <c r="CN7" s="16"/>
      <c r="CO7" s="13"/>
      <c r="CP7" s="13"/>
      <c r="CQ7" s="13"/>
      <c r="CR7" s="13"/>
      <c r="CS7" s="55"/>
      <c r="CT7" s="10"/>
      <c r="CU7" s="44" t="s">
        <v>74</v>
      </c>
      <c r="CV7" s="11" t="s">
        <v>14</v>
      </c>
      <c r="CW7" s="64">
        <v>0</v>
      </c>
      <c r="CX7" s="64">
        <v>0</v>
      </c>
      <c r="CY7" s="64">
        <v>0</v>
      </c>
      <c r="CZ7" s="11">
        <f t="shared" si="71"/>
        <v>0</v>
      </c>
      <c r="DA7" s="11">
        <f t="shared" si="72"/>
        <v>0</v>
      </c>
      <c r="DB7" s="16"/>
      <c r="DC7" s="13"/>
      <c r="DD7" s="13"/>
      <c r="DE7" s="13"/>
      <c r="DF7" s="13"/>
      <c r="DG7" s="55"/>
      <c r="DH7" s="10"/>
      <c r="DI7" s="44" t="s">
        <v>74</v>
      </c>
      <c r="DJ7" s="11" t="s">
        <v>14</v>
      </c>
      <c r="DK7" s="64">
        <v>0</v>
      </c>
      <c r="DL7" s="64">
        <v>0</v>
      </c>
      <c r="DM7" s="64">
        <v>0</v>
      </c>
      <c r="DN7" s="11">
        <f t="shared" si="74"/>
        <v>0</v>
      </c>
      <c r="DO7" s="11">
        <f t="shared" si="75"/>
        <v>0</v>
      </c>
      <c r="DP7" s="16"/>
      <c r="DQ7" s="13"/>
      <c r="DR7" s="13"/>
      <c r="DS7" s="13"/>
      <c r="DT7" s="13"/>
      <c r="DU7" s="55"/>
      <c r="DV7" s="10"/>
      <c r="DW7" s="44" t="s">
        <v>74</v>
      </c>
      <c r="DX7" s="11" t="s">
        <v>14</v>
      </c>
      <c r="DY7" s="64">
        <v>0</v>
      </c>
      <c r="DZ7" s="64">
        <v>0</v>
      </c>
      <c r="EA7" s="64">
        <v>0</v>
      </c>
      <c r="EB7" s="11">
        <f t="shared" si="77"/>
        <v>0</v>
      </c>
      <c r="EC7" s="11">
        <f t="shared" si="78"/>
        <v>0</v>
      </c>
      <c r="ED7" s="16"/>
      <c r="EE7" s="13"/>
      <c r="EF7" s="13"/>
      <c r="EG7" s="13"/>
      <c r="EH7" s="13"/>
      <c r="EI7" s="55"/>
      <c r="EJ7" s="10"/>
      <c r="EK7" s="44" t="s">
        <v>74</v>
      </c>
      <c r="EL7" s="11" t="s">
        <v>18</v>
      </c>
      <c r="EM7" s="14">
        <f>K14+Y14+AM14+BA14+BO14+CC14+CQ14+DE14+DS14+EG14</f>
        <v>0</v>
      </c>
      <c r="EN7" s="33"/>
      <c r="EO7" s="33"/>
      <c r="EP7" s="275"/>
      <c r="EQ7" s="51">
        <f>G14*$C$2+U14*$Q$2+AI14*$AE$2+AW14*$AS$2+BK14*$BG$2+BY14*$BU$2+CM14*$CI$2+DA14*$CW$2+DO14*$DK$2+EC14*$DY$2</f>
        <v>0</v>
      </c>
      <c r="ER7" s="116">
        <f>IF(ER$4=0,0,EM7/ER$4)</f>
        <v>0</v>
      </c>
      <c r="ES7" s="81">
        <f>ER7*ET7+ER7</f>
        <v>0</v>
      </c>
      <c r="ET7" s="280">
        <v>0</v>
      </c>
      <c r="EU7" s="9" t="s">
        <v>109</v>
      </c>
      <c r="EV7" s="518">
        <f>IF(ER$4=0,0,EQ7/$ER$4*$EX$4)</f>
        <v>0</v>
      </c>
      <c r="EW7" s="579">
        <f>IF(EV7=0,0,EX7/EV7)</f>
        <v>0</v>
      </c>
      <c r="EX7" s="511">
        <f>ER7*ER$4+ES7*ES$4</f>
        <v>0</v>
      </c>
      <c r="EY7" s="137"/>
      <c r="EZ7" s="569"/>
      <c r="FA7" s="88"/>
      <c r="FC7" s="44" t="s">
        <v>74</v>
      </c>
      <c r="FD7" s="11" t="s">
        <v>8</v>
      </c>
      <c r="FE7" s="141">
        <v>0</v>
      </c>
      <c r="FF7" s="141">
        <v>0</v>
      </c>
      <c r="FG7" s="142">
        <v>0</v>
      </c>
      <c r="FH7" s="9" t="s">
        <v>109</v>
      </c>
      <c r="FI7" s="122">
        <f t="shared" si="84"/>
        <v>0</v>
      </c>
      <c r="FJ7" s="602">
        <v>0</v>
      </c>
      <c r="FK7" s="604">
        <f t="shared" ref="FK7:FK17" si="85">FI7*FJ7</f>
        <v>0</v>
      </c>
      <c r="FL7" s="588"/>
      <c r="FM7" s="589"/>
      <c r="FN7" s="610"/>
      <c r="FO7" s="127"/>
      <c r="FP7" s="87"/>
      <c r="FQ7" s="522">
        <f>EX15</f>
        <v>0</v>
      </c>
      <c r="FR7" s="496">
        <f>FN16</f>
        <v>0</v>
      </c>
      <c r="FS7" s="567"/>
    </row>
    <row r="8" spans="1:175" x14ac:dyDescent="0.25">
      <c r="A8" s="44" t="s">
        <v>74</v>
      </c>
      <c r="B8" s="11" t="s">
        <v>15</v>
      </c>
      <c r="C8" s="64">
        <v>0</v>
      </c>
      <c r="D8" s="64">
        <v>0</v>
      </c>
      <c r="E8" s="64">
        <v>0</v>
      </c>
      <c r="F8" s="11">
        <f t="shared" si="80"/>
        <v>0</v>
      </c>
      <c r="G8" s="11">
        <f t="shared" si="81"/>
        <v>0</v>
      </c>
      <c r="H8" s="16"/>
      <c r="I8" s="13"/>
      <c r="J8" s="13"/>
      <c r="K8" s="13"/>
      <c r="L8" s="13"/>
      <c r="M8" s="55"/>
      <c r="N8" s="10"/>
      <c r="O8" s="44" t="s">
        <v>74</v>
      </c>
      <c r="P8" s="11" t="s">
        <v>15</v>
      </c>
      <c r="Q8" s="64">
        <v>0</v>
      </c>
      <c r="R8" s="64">
        <v>0</v>
      </c>
      <c r="S8" s="64">
        <v>0</v>
      </c>
      <c r="T8" s="11">
        <f t="shared" si="82"/>
        <v>0</v>
      </c>
      <c r="U8" s="11">
        <f t="shared" si="83"/>
        <v>0</v>
      </c>
      <c r="V8" s="16"/>
      <c r="W8" s="13"/>
      <c r="X8" s="13"/>
      <c r="Y8" s="13"/>
      <c r="Z8" s="13"/>
      <c r="AA8" s="55"/>
      <c r="AB8" s="10"/>
      <c r="AC8" s="44" t="s">
        <v>74</v>
      </c>
      <c r="AD8" s="11" t="s">
        <v>15</v>
      </c>
      <c r="AE8" s="64">
        <v>0</v>
      </c>
      <c r="AF8" s="64">
        <v>0</v>
      </c>
      <c r="AG8" s="64">
        <v>0</v>
      </c>
      <c r="AH8" s="11">
        <f t="shared" si="56"/>
        <v>0</v>
      </c>
      <c r="AI8" s="11">
        <f t="shared" si="57"/>
        <v>0</v>
      </c>
      <c r="AJ8" s="16"/>
      <c r="AK8" s="13"/>
      <c r="AL8" s="13"/>
      <c r="AM8" s="13"/>
      <c r="AN8" s="13"/>
      <c r="AO8" s="55"/>
      <c r="AP8" s="10"/>
      <c r="AQ8" s="44" t="s">
        <v>74</v>
      </c>
      <c r="AR8" s="11" t="s">
        <v>15</v>
      </c>
      <c r="AS8" s="64">
        <v>0</v>
      </c>
      <c r="AT8" s="64">
        <v>0</v>
      </c>
      <c r="AU8" s="64">
        <v>0</v>
      </c>
      <c r="AV8" s="11">
        <f t="shared" si="59"/>
        <v>0</v>
      </c>
      <c r="AW8" s="11">
        <f t="shared" si="60"/>
        <v>0</v>
      </c>
      <c r="AX8" s="16"/>
      <c r="AY8" s="13"/>
      <c r="AZ8" s="13"/>
      <c r="BA8" s="13"/>
      <c r="BB8" s="13"/>
      <c r="BC8" s="55"/>
      <c r="BD8" s="10"/>
      <c r="BE8" s="44" t="s">
        <v>74</v>
      </c>
      <c r="BF8" s="11" t="s">
        <v>15</v>
      </c>
      <c r="BG8" s="64">
        <v>0</v>
      </c>
      <c r="BH8" s="64">
        <v>0</v>
      </c>
      <c r="BI8" s="64">
        <v>0</v>
      </c>
      <c r="BJ8" s="11">
        <f t="shared" si="62"/>
        <v>0</v>
      </c>
      <c r="BK8" s="11">
        <f t="shared" si="63"/>
        <v>0</v>
      </c>
      <c r="BL8" s="16"/>
      <c r="BM8" s="13"/>
      <c r="BN8" s="13"/>
      <c r="BO8" s="13"/>
      <c r="BP8" s="13"/>
      <c r="BQ8" s="55"/>
      <c r="BR8" s="10"/>
      <c r="BS8" s="44" t="s">
        <v>74</v>
      </c>
      <c r="BT8" s="11" t="s">
        <v>15</v>
      </c>
      <c r="BU8" s="64">
        <v>0</v>
      </c>
      <c r="BV8" s="64">
        <v>0</v>
      </c>
      <c r="BW8" s="64">
        <v>0</v>
      </c>
      <c r="BX8" s="11">
        <f t="shared" si="65"/>
        <v>0</v>
      </c>
      <c r="BY8" s="11">
        <f t="shared" si="66"/>
        <v>0</v>
      </c>
      <c r="BZ8" s="16"/>
      <c r="CA8" s="13"/>
      <c r="CB8" s="13"/>
      <c r="CC8" s="13"/>
      <c r="CD8" s="13"/>
      <c r="CE8" s="55"/>
      <c r="CF8" s="10"/>
      <c r="CG8" s="44" t="s">
        <v>74</v>
      </c>
      <c r="CH8" s="11" t="s">
        <v>15</v>
      </c>
      <c r="CI8" s="64">
        <v>0</v>
      </c>
      <c r="CJ8" s="64">
        <v>0</v>
      </c>
      <c r="CK8" s="64">
        <v>0</v>
      </c>
      <c r="CL8" s="11">
        <f t="shared" si="68"/>
        <v>0</v>
      </c>
      <c r="CM8" s="11">
        <f t="shared" si="69"/>
        <v>0</v>
      </c>
      <c r="CN8" s="16"/>
      <c r="CO8" s="13"/>
      <c r="CP8" s="13"/>
      <c r="CQ8" s="13"/>
      <c r="CR8" s="13"/>
      <c r="CS8" s="55"/>
      <c r="CT8" s="10"/>
      <c r="CU8" s="44" t="s">
        <v>74</v>
      </c>
      <c r="CV8" s="11" t="s">
        <v>15</v>
      </c>
      <c r="CW8" s="64">
        <v>0</v>
      </c>
      <c r="CX8" s="64">
        <v>0</v>
      </c>
      <c r="CY8" s="64">
        <v>0</v>
      </c>
      <c r="CZ8" s="11">
        <f t="shared" si="71"/>
        <v>0</v>
      </c>
      <c r="DA8" s="11">
        <f t="shared" si="72"/>
        <v>0</v>
      </c>
      <c r="DB8" s="16"/>
      <c r="DC8" s="13"/>
      <c r="DD8" s="13"/>
      <c r="DE8" s="13"/>
      <c r="DF8" s="13"/>
      <c r="DG8" s="55"/>
      <c r="DH8" s="10"/>
      <c r="DI8" s="44" t="s">
        <v>74</v>
      </c>
      <c r="DJ8" s="11" t="s">
        <v>15</v>
      </c>
      <c r="DK8" s="64">
        <v>0</v>
      </c>
      <c r="DL8" s="64">
        <v>0</v>
      </c>
      <c r="DM8" s="64">
        <v>0</v>
      </c>
      <c r="DN8" s="11">
        <f t="shared" si="74"/>
        <v>0</v>
      </c>
      <c r="DO8" s="11">
        <f t="shared" si="75"/>
        <v>0</v>
      </c>
      <c r="DP8" s="16"/>
      <c r="DQ8" s="13"/>
      <c r="DR8" s="13"/>
      <c r="DS8" s="13"/>
      <c r="DT8" s="13"/>
      <c r="DU8" s="55"/>
      <c r="DV8" s="10"/>
      <c r="DW8" s="44" t="s">
        <v>74</v>
      </c>
      <c r="DX8" s="11" t="s">
        <v>15</v>
      </c>
      <c r="DY8" s="64">
        <v>0</v>
      </c>
      <c r="DZ8" s="64">
        <v>0</v>
      </c>
      <c r="EA8" s="64">
        <v>0</v>
      </c>
      <c r="EB8" s="11">
        <f t="shared" si="77"/>
        <v>0</v>
      </c>
      <c r="EC8" s="11">
        <f t="shared" si="78"/>
        <v>0</v>
      </c>
      <c r="ED8" s="16"/>
      <c r="EE8" s="13"/>
      <c r="EF8" s="13"/>
      <c r="EG8" s="13"/>
      <c r="EH8" s="13"/>
      <c r="EI8" s="55"/>
      <c r="EJ8" s="10"/>
      <c r="EK8" s="44"/>
      <c r="EL8" s="11"/>
      <c r="EM8" s="14"/>
      <c r="EN8" s="134"/>
      <c r="EO8" s="281"/>
      <c r="EP8" s="281"/>
      <c r="EQ8" s="6" t="s">
        <v>7</v>
      </c>
      <c r="ER8" s="121"/>
      <c r="ES8" s="111"/>
      <c r="ET8" s="128"/>
      <c r="EU8" s="9"/>
      <c r="EV8" s="518"/>
      <c r="EW8" s="579"/>
      <c r="EX8" s="511"/>
      <c r="EY8" s="137"/>
      <c r="EZ8" s="569"/>
      <c r="FA8" s="88"/>
      <c r="FC8" s="44" t="s">
        <v>74</v>
      </c>
      <c r="FD8" s="11" t="s">
        <v>18</v>
      </c>
      <c r="FE8" s="141">
        <v>0</v>
      </c>
      <c r="FF8" s="141">
        <v>0</v>
      </c>
      <c r="FG8" s="142">
        <v>0</v>
      </c>
      <c r="FH8" s="9" t="s">
        <v>109</v>
      </c>
      <c r="FI8" s="122">
        <f t="shared" si="84"/>
        <v>0</v>
      </c>
      <c r="FJ8" s="602">
        <v>0</v>
      </c>
      <c r="FK8" s="604">
        <f t="shared" si="85"/>
        <v>0</v>
      </c>
      <c r="FL8" s="588"/>
      <c r="FM8" s="589"/>
      <c r="FN8" s="610"/>
      <c r="FO8" s="127"/>
      <c r="FP8" s="87"/>
      <c r="FQ8" s="599"/>
      <c r="FR8" s="61"/>
      <c r="FS8" s="567"/>
    </row>
    <row r="9" spans="1:175" x14ac:dyDescent="0.25">
      <c r="A9" s="44" t="s">
        <v>74</v>
      </c>
      <c r="B9" s="11" t="s">
        <v>16</v>
      </c>
      <c r="C9" s="64">
        <v>0</v>
      </c>
      <c r="D9" s="64">
        <v>0</v>
      </c>
      <c r="E9" s="64">
        <v>0</v>
      </c>
      <c r="F9" s="11">
        <f t="shared" si="80"/>
        <v>0</v>
      </c>
      <c r="G9" s="11">
        <f t="shared" si="81"/>
        <v>0</v>
      </c>
      <c r="H9" s="16"/>
      <c r="I9" s="13"/>
      <c r="J9" s="13"/>
      <c r="K9" s="13"/>
      <c r="L9" s="13"/>
      <c r="M9" s="55"/>
      <c r="N9" s="10"/>
      <c r="O9" s="44" t="s">
        <v>74</v>
      </c>
      <c r="P9" s="11" t="s">
        <v>16</v>
      </c>
      <c r="Q9" s="64">
        <v>0</v>
      </c>
      <c r="R9" s="64">
        <v>0</v>
      </c>
      <c r="S9" s="64">
        <v>0</v>
      </c>
      <c r="T9" s="11">
        <f t="shared" si="82"/>
        <v>0</v>
      </c>
      <c r="U9" s="11">
        <f t="shared" si="83"/>
        <v>0</v>
      </c>
      <c r="V9" s="16"/>
      <c r="W9" s="13"/>
      <c r="X9" s="13"/>
      <c r="Y9" s="13"/>
      <c r="Z9" s="13"/>
      <c r="AA9" s="55"/>
      <c r="AB9" s="10"/>
      <c r="AC9" s="44" t="s">
        <v>74</v>
      </c>
      <c r="AD9" s="11" t="s">
        <v>16</v>
      </c>
      <c r="AE9" s="64">
        <v>0</v>
      </c>
      <c r="AF9" s="64">
        <v>0</v>
      </c>
      <c r="AG9" s="64">
        <v>0</v>
      </c>
      <c r="AH9" s="11">
        <f t="shared" si="56"/>
        <v>0</v>
      </c>
      <c r="AI9" s="11">
        <f t="shared" si="57"/>
        <v>0</v>
      </c>
      <c r="AJ9" s="16"/>
      <c r="AK9" s="13"/>
      <c r="AL9" s="13"/>
      <c r="AM9" s="13"/>
      <c r="AN9" s="13"/>
      <c r="AO9" s="55"/>
      <c r="AP9" s="10"/>
      <c r="AQ9" s="44" t="s">
        <v>74</v>
      </c>
      <c r="AR9" s="11" t="s">
        <v>16</v>
      </c>
      <c r="AS9" s="64">
        <v>0</v>
      </c>
      <c r="AT9" s="64">
        <v>0</v>
      </c>
      <c r="AU9" s="64">
        <v>0</v>
      </c>
      <c r="AV9" s="11">
        <f t="shared" si="59"/>
        <v>0</v>
      </c>
      <c r="AW9" s="11">
        <f t="shared" si="60"/>
        <v>0</v>
      </c>
      <c r="AX9" s="16"/>
      <c r="AY9" s="13"/>
      <c r="AZ9" s="13"/>
      <c r="BA9" s="13"/>
      <c r="BB9" s="13"/>
      <c r="BC9" s="55"/>
      <c r="BD9" s="10"/>
      <c r="BE9" s="44" t="s">
        <v>74</v>
      </c>
      <c r="BF9" s="11" t="s">
        <v>16</v>
      </c>
      <c r="BG9" s="64">
        <v>0</v>
      </c>
      <c r="BH9" s="64">
        <v>0</v>
      </c>
      <c r="BI9" s="64">
        <v>0</v>
      </c>
      <c r="BJ9" s="11">
        <f t="shared" si="62"/>
        <v>0</v>
      </c>
      <c r="BK9" s="11">
        <f t="shared" si="63"/>
        <v>0</v>
      </c>
      <c r="BL9" s="16"/>
      <c r="BM9" s="13"/>
      <c r="BN9" s="13"/>
      <c r="BO9" s="13"/>
      <c r="BP9" s="13"/>
      <c r="BQ9" s="55"/>
      <c r="BR9" s="10"/>
      <c r="BS9" s="44" t="s">
        <v>74</v>
      </c>
      <c r="BT9" s="11" t="s">
        <v>16</v>
      </c>
      <c r="BU9" s="64">
        <v>0</v>
      </c>
      <c r="BV9" s="64">
        <v>0</v>
      </c>
      <c r="BW9" s="64">
        <v>0</v>
      </c>
      <c r="BX9" s="11">
        <f t="shared" si="65"/>
        <v>0</v>
      </c>
      <c r="BY9" s="11">
        <f t="shared" si="66"/>
        <v>0</v>
      </c>
      <c r="BZ9" s="16"/>
      <c r="CA9" s="13"/>
      <c r="CB9" s="13"/>
      <c r="CC9" s="13"/>
      <c r="CD9" s="13"/>
      <c r="CE9" s="55"/>
      <c r="CF9" s="10"/>
      <c r="CG9" s="44" t="s">
        <v>74</v>
      </c>
      <c r="CH9" s="11" t="s">
        <v>16</v>
      </c>
      <c r="CI9" s="64">
        <v>0</v>
      </c>
      <c r="CJ9" s="64">
        <v>0</v>
      </c>
      <c r="CK9" s="64">
        <v>0</v>
      </c>
      <c r="CL9" s="11">
        <f t="shared" si="68"/>
        <v>0</v>
      </c>
      <c r="CM9" s="11">
        <f t="shared" si="69"/>
        <v>0</v>
      </c>
      <c r="CN9" s="16"/>
      <c r="CO9" s="13"/>
      <c r="CP9" s="13"/>
      <c r="CQ9" s="13"/>
      <c r="CR9" s="13"/>
      <c r="CS9" s="55"/>
      <c r="CT9" s="10"/>
      <c r="CU9" s="44" t="s">
        <v>74</v>
      </c>
      <c r="CV9" s="11" t="s">
        <v>16</v>
      </c>
      <c r="CW9" s="64">
        <v>0</v>
      </c>
      <c r="CX9" s="64">
        <v>0</v>
      </c>
      <c r="CY9" s="64">
        <v>0</v>
      </c>
      <c r="CZ9" s="11">
        <f t="shared" si="71"/>
        <v>0</v>
      </c>
      <c r="DA9" s="11">
        <f t="shared" si="72"/>
        <v>0</v>
      </c>
      <c r="DB9" s="16"/>
      <c r="DC9" s="13"/>
      <c r="DD9" s="13"/>
      <c r="DE9" s="13"/>
      <c r="DF9" s="13"/>
      <c r="DG9" s="55"/>
      <c r="DH9" s="10"/>
      <c r="DI9" s="44" t="s">
        <v>74</v>
      </c>
      <c r="DJ9" s="11" t="s">
        <v>16</v>
      </c>
      <c r="DK9" s="64">
        <v>0</v>
      </c>
      <c r="DL9" s="64">
        <v>0</v>
      </c>
      <c r="DM9" s="64">
        <v>0</v>
      </c>
      <c r="DN9" s="11">
        <f t="shared" si="74"/>
        <v>0</v>
      </c>
      <c r="DO9" s="11">
        <f t="shared" si="75"/>
        <v>0</v>
      </c>
      <c r="DP9" s="16"/>
      <c r="DQ9" s="13"/>
      <c r="DR9" s="13"/>
      <c r="DS9" s="13"/>
      <c r="DT9" s="13"/>
      <c r="DU9" s="55"/>
      <c r="DV9" s="10"/>
      <c r="DW9" s="44" t="s">
        <v>74</v>
      </c>
      <c r="DX9" s="11" t="s">
        <v>16</v>
      </c>
      <c r="DY9" s="64">
        <v>0</v>
      </c>
      <c r="DZ9" s="64">
        <v>0</v>
      </c>
      <c r="EA9" s="64">
        <v>0</v>
      </c>
      <c r="EB9" s="11">
        <f t="shared" si="77"/>
        <v>0</v>
      </c>
      <c r="EC9" s="11">
        <f t="shared" si="78"/>
        <v>0</v>
      </c>
      <c r="ED9" s="16"/>
      <c r="EE9" s="13"/>
      <c r="EF9" s="13"/>
      <c r="EG9" s="13"/>
      <c r="EH9" s="13"/>
      <c r="EI9" s="55"/>
      <c r="EJ9" s="10"/>
      <c r="EK9" s="44" t="s">
        <v>75</v>
      </c>
      <c r="EL9" s="11" t="s">
        <v>23</v>
      </c>
      <c r="EM9" s="14">
        <f>K17+Y17+AM17+BA17+BO17+CC17+CQ17+DE17+DS17+EG17</f>
        <v>0</v>
      </c>
      <c r="EN9" s="79"/>
      <c r="EO9" s="281"/>
      <c r="EP9" s="6" t="s">
        <v>4</v>
      </c>
      <c r="EQ9" s="51">
        <f>G17*$C$2+U17*$Q$2+AI17*$AE$2+AW17*$AS$2+BK17*$BG$2+BY17*$BU$2+CM17*$CI$2+DA17*$CW$2+DO17*$DK$2+EC17*$DY$2</f>
        <v>0</v>
      </c>
      <c r="ER9" s="116">
        <f>IF(ER$4=0,0,EM9/ER$4)</f>
        <v>0</v>
      </c>
      <c r="ES9" s="81">
        <f>ER9*ET9+ER9</f>
        <v>0</v>
      </c>
      <c r="ET9" s="280">
        <v>0</v>
      </c>
      <c r="EU9" s="9" t="s">
        <v>109</v>
      </c>
      <c r="EV9" s="518">
        <f>IF(ER$4=0,0,EQ9/$ER$4*$EX$4)</f>
        <v>0</v>
      </c>
      <c r="EW9" s="579">
        <f t="shared" ref="EW9:EW79" si="86">IF(EV9=0,0,EX9/EV9)</f>
        <v>0</v>
      </c>
      <c r="EX9" s="511">
        <f>ER9*ER$4+ES9*ES$4</f>
        <v>0</v>
      </c>
      <c r="EY9" s="137"/>
      <c r="EZ9" s="569"/>
      <c r="FA9" s="88"/>
      <c r="FC9" s="44" t="s">
        <v>74</v>
      </c>
      <c r="FD9" s="11" t="s">
        <v>18</v>
      </c>
      <c r="FE9" s="141">
        <v>0</v>
      </c>
      <c r="FF9" s="141">
        <v>0</v>
      </c>
      <c r="FG9" s="142">
        <v>0</v>
      </c>
      <c r="FH9" s="9" t="s">
        <v>109</v>
      </c>
      <c r="FI9" s="122">
        <f t="shared" si="84"/>
        <v>0</v>
      </c>
      <c r="FJ9" s="602">
        <v>0</v>
      </c>
      <c r="FK9" s="604">
        <f t="shared" si="85"/>
        <v>0</v>
      </c>
      <c r="FL9" s="588"/>
      <c r="FM9" s="589"/>
      <c r="FN9" s="610"/>
      <c r="FO9" s="127"/>
      <c r="FP9" s="87"/>
      <c r="FQ9" s="599"/>
      <c r="FR9" s="61"/>
      <c r="FS9" s="567"/>
    </row>
    <row r="10" spans="1:175" x14ac:dyDescent="0.25">
      <c r="A10" s="44" t="s">
        <v>74</v>
      </c>
      <c r="B10" s="11" t="s">
        <v>16</v>
      </c>
      <c r="C10" s="64">
        <v>0</v>
      </c>
      <c r="D10" s="64">
        <v>0</v>
      </c>
      <c r="E10" s="64">
        <v>0</v>
      </c>
      <c r="F10" s="11">
        <f t="shared" si="80"/>
        <v>0</v>
      </c>
      <c r="G10" s="11">
        <f t="shared" si="81"/>
        <v>0</v>
      </c>
      <c r="H10" s="16"/>
      <c r="I10" s="13"/>
      <c r="J10" s="13"/>
      <c r="K10" s="13"/>
      <c r="L10" s="13"/>
      <c r="M10" s="55"/>
      <c r="N10" s="10"/>
      <c r="O10" s="44" t="s">
        <v>74</v>
      </c>
      <c r="P10" s="11" t="s">
        <v>16</v>
      </c>
      <c r="Q10" s="64">
        <v>0</v>
      </c>
      <c r="R10" s="64">
        <v>0</v>
      </c>
      <c r="S10" s="64">
        <v>0</v>
      </c>
      <c r="T10" s="11">
        <f t="shared" si="82"/>
        <v>0</v>
      </c>
      <c r="U10" s="11">
        <f t="shared" si="83"/>
        <v>0</v>
      </c>
      <c r="V10" s="16"/>
      <c r="W10" s="13"/>
      <c r="X10" s="13"/>
      <c r="Y10" s="13"/>
      <c r="Z10" s="13"/>
      <c r="AA10" s="55"/>
      <c r="AB10" s="10"/>
      <c r="AC10" s="44" t="s">
        <v>74</v>
      </c>
      <c r="AD10" s="11" t="s">
        <v>16</v>
      </c>
      <c r="AE10" s="64">
        <v>0</v>
      </c>
      <c r="AF10" s="64">
        <v>0</v>
      </c>
      <c r="AG10" s="64">
        <v>0</v>
      </c>
      <c r="AH10" s="11">
        <f t="shared" si="56"/>
        <v>0</v>
      </c>
      <c r="AI10" s="11">
        <f t="shared" si="57"/>
        <v>0</v>
      </c>
      <c r="AJ10" s="16"/>
      <c r="AK10" s="13"/>
      <c r="AL10" s="13"/>
      <c r="AM10" s="13"/>
      <c r="AN10" s="13"/>
      <c r="AO10" s="55"/>
      <c r="AP10" s="10"/>
      <c r="AQ10" s="44" t="s">
        <v>74</v>
      </c>
      <c r="AR10" s="11" t="s">
        <v>16</v>
      </c>
      <c r="AS10" s="64">
        <v>0</v>
      </c>
      <c r="AT10" s="64">
        <v>0</v>
      </c>
      <c r="AU10" s="64">
        <v>0</v>
      </c>
      <c r="AV10" s="11">
        <f t="shared" si="59"/>
        <v>0</v>
      </c>
      <c r="AW10" s="11">
        <f t="shared" si="60"/>
        <v>0</v>
      </c>
      <c r="AX10" s="16"/>
      <c r="AY10" s="13"/>
      <c r="AZ10" s="13"/>
      <c r="BA10" s="13"/>
      <c r="BB10" s="13"/>
      <c r="BC10" s="55"/>
      <c r="BD10" s="10"/>
      <c r="BE10" s="44" t="s">
        <v>74</v>
      </c>
      <c r="BF10" s="11" t="s">
        <v>16</v>
      </c>
      <c r="BG10" s="64">
        <v>0</v>
      </c>
      <c r="BH10" s="64">
        <v>0</v>
      </c>
      <c r="BI10" s="64">
        <v>0</v>
      </c>
      <c r="BJ10" s="11">
        <f t="shared" si="62"/>
        <v>0</v>
      </c>
      <c r="BK10" s="11">
        <f t="shared" si="63"/>
        <v>0</v>
      </c>
      <c r="BL10" s="16"/>
      <c r="BM10" s="13"/>
      <c r="BN10" s="13"/>
      <c r="BO10" s="13"/>
      <c r="BP10" s="13"/>
      <c r="BQ10" s="55"/>
      <c r="BR10" s="10"/>
      <c r="BS10" s="44" t="s">
        <v>74</v>
      </c>
      <c r="BT10" s="11" t="s">
        <v>16</v>
      </c>
      <c r="BU10" s="64">
        <v>0</v>
      </c>
      <c r="BV10" s="64">
        <v>0</v>
      </c>
      <c r="BW10" s="64">
        <v>0</v>
      </c>
      <c r="BX10" s="11">
        <f t="shared" si="65"/>
        <v>0</v>
      </c>
      <c r="BY10" s="11">
        <f t="shared" si="66"/>
        <v>0</v>
      </c>
      <c r="BZ10" s="16"/>
      <c r="CA10" s="13"/>
      <c r="CB10" s="13"/>
      <c r="CC10" s="13"/>
      <c r="CD10" s="13"/>
      <c r="CE10" s="55"/>
      <c r="CF10" s="10"/>
      <c r="CG10" s="44" t="s">
        <v>74</v>
      </c>
      <c r="CH10" s="11" t="s">
        <v>16</v>
      </c>
      <c r="CI10" s="64">
        <v>0</v>
      </c>
      <c r="CJ10" s="64">
        <v>0</v>
      </c>
      <c r="CK10" s="64">
        <v>0</v>
      </c>
      <c r="CL10" s="11">
        <f t="shared" si="68"/>
        <v>0</v>
      </c>
      <c r="CM10" s="11">
        <f t="shared" si="69"/>
        <v>0</v>
      </c>
      <c r="CN10" s="16"/>
      <c r="CO10" s="13"/>
      <c r="CP10" s="13"/>
      <c r="CQ10" s="13"/>
      <c r="CR10" s="13"/>
      <c r="CS10" s="55"/>
      <c r="CT10" s="10"/>
      <c r="CU10" s="44" t="s">
        <v>74</v>
      </c>
      <c r="CV10" s="11" t="s">
        <v>16</v>
      </c>
      <c r="CW10" s="64">
        <v>0</v>
      </c>
      <c r="CX10" s="64">
        <v>0</v>
      </c>
      <c r="CY10" s="64">
        <v>0</v>
      </c>
      <c r="CZ10" s="11">
        <f t="shared" si="71"/>
        <v>0</v>
      </c>
      <c r="DA10" s="11">
        <f t="shared" si="72"/>
        <v>0</v>
      </c>
      <c r="DB10" s="16"/>
      <c r="DC10" s="13"/>
      <c r="DD10" s="13"/>
      <c r="DE10" s="13"/>
      <c r="DF10" s="13"/>
      <c r="DG10" s="55"/>
      <c r="DH10" s="10"/>
      <c r="DI10" s="44" t="s">
        <v>74</v>
      </c>
      <c r="DJ10" s="11" t="s">
        <v>16</v>
      </c>
      <c r="DK10" s="64">
        <v>0</v>
      </c>
      <c r="DL10" s="64">
        <v>0</v>
      </c>
      <c r="DM10" s="64">
        <v>0</v>
      </c>
      <c r="DN10" s="11">
        <f t="shared" si="74"/>
        <v>0</v>
      </c>
      <c r="DO10" s="11">
        <f t="shared" si="75"/>
        <v>0</v>
      </c>
      <c r="DP10" s="16"/>
      <c r="DQ10" s="13"/>
      <c r="DR10" s="13"/>
      <c r="DS10" s="13"/>
      <c r="DT10" s="13"/>
      <c r="DU10" s="55"/>
      <c r="DV10" s="10"/>
      <c r="DW10" s="44" t="s">
        <v>74</v>
      </c>
      <c r="DX10" s="11" t="s">
        <v>16</v>
      </c>
      <c r="DY10" s="64">
        <v>0</v>
      </c>
      <c r="DZ10" s="64">
        <v>0</v>
      </c>
      <c r="EA10" s="64">
        <v>0</v>
      </c>
      <c r="EB10" s="11">
        <f t="shared" si="77"/>
        <v>0</v>
      </c>
      <c r="EC10" s="11">
        <f t="shared" si="78"/>
        <v>0</v>
      </c>
      <c r="ED10" s="16"/>
      <c r="EE10" s="13"/>
      <c r="EF10" s="13"/>
      <c r="EG10" s="13"/>
      <c r="EH10" s="13"/>
      <c r="EI10" s="55"/>
      <c r="EJ10" s="10"/>
      <c r="EK10" s="44" t="s">
        <v>75</v>
      </c>
      <c r="EL10" s="11" t="s">
        <v>24</v>
      </c>
      <c r="EM10" s="14">
        <f>K18+Y18+AM18+BA18+BO18+CC18+CQ18+DE18+DS18+EG18</f>
        <v>0</v>
      </c>
      <c r="EN10" s="191"/>
      <c r="EO10" s="281"/>
      <c r="EP10" s="51">
        <f>D18*$C$2+R18*$Q$2+AF18*$AE$2+AT18*$AS$2+BH18*$BG$2+BV18*$BU$2+CJ18*$CI$2+CX18*$CW$2+DL18*$DK$2+DZ18*$DY$2</f>
        <v>0</v>
      </c>
      <c r="ER10" s="116">
        <f>IF(ER$4=0,0,EM10/ER$4)</f>
        <v>0</v>
      </c>
      <c r="ES10" s="81">
        <f>ER10*ET10+ER10</f>
        <v>0</v>
      </c>
      <c r="ET10" s="280">
        <v>0</v>
      </c>
      <c r="EU10" s="9" t="s">
        <v>4</v>
      </c>
      <c r="EV10" s="518">
        <f>IF(ER$4=0,0,EP10/$ER$4*$EX$4)</f>
        <v>0</v>
      </c>
      <c r="EW10" s="579">
        <f t="shared" si="86"/>
        <v>0</v>
      </c>
      <c r="EX10" s="511">
        <f>ER10*ER$4+ES10*ES$4</f>
        <v>0</v>
      </c>
      <c r="EY10" s="137"/>
      <c r="EZ10" s="569"/>
      <c r="FA10" s="88"/>
      <c r="FC10" s="44" t="s">
        <v>75</v>
      </c>
      <c r="FD10" s="11" t="s">
        <v>23</v>
      </c>
      <c r="FE10" s="141">
        <v>0</v>
      </c>
      <c r="FF10" s="141">
        <v>0</v>
      </c>
      <c r="FG10" s="142">
        <v>0</v>
      </c>
      <c r="FH10" s="9" t="s">
        <v>109</v>
      </c>
      <c r="FI10" s="122">
        <f t="shared" si="84"/>
        <v>0</v>
      </c>
      <c r="FJ10" s="602">
        <v>0</v>
      </c>
      <c r="FK10" s="604">
        <f t="shared" si="85"/>
        <v>0</v>
      </c>
      <c r="FL10" s="588"/>
      <c r="FM10" s="589"/>
      <c r="FN10" s="610">
        <f>SUM(FK10:FK13)</f>
        <v>0</v>
      </c>
      <c r="FO10" s="127">
        <f>IF(FO$4=0,0,FN10/$FO$4)</f>
        <v>0</v>
      </c>
      <c r="FP10" s="87" t="s">
        <v>75</v>
      </c>
      <c r="FQ10" s="599">
        <f>SUM(EX9:EX12)</f>
        <v>0</v>
      </c>
      <c r="FR10" s="496">
        <f>FN10</f>
        <v>0</v>
      </c>
      <c r="FS10" s="567">
        <f>SUM(FQ10:FR10)</f>
        <v>0</v>
      </c>
    </row>
    <row r="11" spans="1:175" x14ac:dyDescent="0.25">
      <c r="A11" s="44" t="s">
        <v>74</v>
      </c>
      <c r="B11" s="98" t="s">
        <v>17</v>
      </c>
      <c r="C11" s="64">
        <v>0</v>
      </c>
      <c r="D11" s="64">
        <v>0</v>
      </c>
      <c r="E11" s="64">
        <v>0</v>
      </c>
      <c r="F11" s="11">
        <f t="shared" si="80"/>
        <v>0</v>
      </c>
      <c r="G11" s="11">
        <f t="shared" si="81"/>
        <v>0</v>
      </c>
      <c r="H11" s="16"/>
      <c r="I11" s="13"/>
      <c r="J11" s="13"/>
      <c r="K11" s="13"/>
      <c r="L11" s="13"/>
      <c r="M11" s="55"/>
      <c r="N11" s="10"/>
      <c r="O11" s="44" t="s">
        <v>74</v>
      </c>
      <c r="P11" s="98" t="s">
        <v>17</v>
      </c>
      <c r="Q11" s="64">
        <v>0</v>
      </c>
      <c r="R11" s="64">
        <v>0</v>
      </c>
      <c r="S11" s="64">
        <v>0</v>
      </c>
      <c r="T11" s="11">
        <f t="shared" si="82"/>
        <v>0</v>
      </c>
      <c r="U11" s="11">
        <f t="shared" si="83"/>
        <v>0</v>
      </c>
      <c r="V11" s="16"/>
      <c r="W11" s="13"/>
      <c r="X11" s="13"/>
      <c r="Y11" s="13"/>
      <c r="Z11" s="13"/>
      <c r="AA11" s="55"/>
      <c r="AB11" s="10"/>
      <c r="AC11" s="44" t="s">
        <v>74</v>
      </c>
      <c r="AD11" s="98" t="s">
        <v>17</v>
      </c>
      <c r="AE11" s="64">
        <v>0</v>
      </c>
      <c r="AF11" s="64">
        <v>0</v>
      </c>
      <c r="AG11" s="64">
        <v>0</v>
      </c>
      <c r="AH11" s="11">
        <f t="shared" si="56"/>
        <v>0</v>
      </c>
      <c r="AI11" s="11">
        <f t="shared" si="57"/>
        <v>0</v>
      </c>
      <c r="AJ11" s="16"/>
      <c r="AK11" s="13"/>
      <c r="AL11" s="13"/>
      <c r="AM11" s="13"/>
      <c r="AN11" s="13"/>
      <c r="AO11" s="55"/>
      <c r="AP11" s="10"/>
      <c r="AQ11" s="44" t="s">
        <v>74</v>
      </c>
      <c r="AR11" s="98" t="s">
        <v>17</v>
      </c>
      <c r="AS11" s="64">
        <v>0</v>
      </c>
      <c r="AT11" s="64">
        <v>0</v>
      </c>
      <c r="AU11" s="64">
        <v>0</v>
      </c>
      <c r="AV11" s="11">
        <f t="shared" si="59"/>
        <v>0</v>
      </c>
      <c r="AW11" s="11">
        <f t="shared" si="60"/>
        <v>0</v>
      </c>
      <c r="AX11" s="16"/>
      <c r="AY11" s="13"/>
      <c r="AZ11" s="13"/>
      <c r="BA11" s="13"/>
      <c r="BB11" s="13"/>
      <c r="BC11" s="55"/>
      <c r="BD11" s="10"/>
      <c r="BE11" s="44" t="s">
        <v>74</v>
      </c>
      <c r="BF11" s="98" t="s">
        <v>17</v>
      </c>
      <c r="BG11" s="64">
        <v>0</v>
      </c>
      <c r="BH11" s="64">
        <v>0</v>
      </c>
      <c r="BI11" s="64">
        <v>0</v>
      </c>
      <c r="BJ11" s="11">
        <f t="shared" si="62"/>
        <v>0</v>
      </c>
      <c r="BK11" s="11">
        <f t="shared" si="63"/>
        <v>0</v>
      </c>
      <c r="BL11" s="16"/>
      <c r="BM11" s="13"/>
      <c r="BN11" s="13"/>
      <c r="BO11" s="13"/>
      <c r="BP11" s="13"/>
      <c r="BQ11" s="55"/>
      <c r="BR11" s="10"/>
      <c r="BS11" s="44" t="s">
        <v>74</v>
      </c>
      <c r="BT11" s="98" t="s">
        <v>17</v>
      </c>
      <c r="BU11" s="64">
        <v>0</v>
      </c>
      <c r="BV11" s="64">
        <v>0</v>
      </c>
      <c r="BW11" s="64">
        <v>0</v>
      </c>
      <c r="BX11" s="11">
        <f t="shared" si="65"/>
        <v>0</v>
      </c>
      <c r="BY11" s="11">
        <f t="shared" si="66"/>
        <v>0</v>
      </c>
      <c r="BZ11" s="16"/>
      <c r="CA11" s="13"/>
      <c r="CB11" s="13"/>
      <c r="CC11" s="13"/>
      <c r="CD11" s="13"/>
      <c r="CE11" s="55"/>
      <c r="CF11" s="10"/>
      <c r="CG11" s="44" t="s">
        <v>74</v>
      </c>
      <c r="CH11" s="98" t="s">
        <v>17</v>
      </c>
      <c r="CI11" s="64">
        <v>0</v>
      </c>
      <c r="CJ11" s="64">
        <v>0</v>
      </c>
      <c r="CK11" s="64">
        <v>0</v>
      </c>
      <c r="CL11" s="11">
        <f t="shared" si="68"/>
        <v>0</v>
      </c>
      <c r="CM11" s="11">
        <f t="shared" si="69"/>
        <v>0</v>
      </c>
      <c r="CN11" s="16"/>
      <c r="CO11" s="13"/>
      <c r="CP11" s="13"/>
      <c r="CQ11" s="13"/>
      <c r="CR11" s="13"/>
      <c r="CS11" s="55"/>
      <c r="CT11" s="10"/>
      <c r="CU11" s="44" t="s">
        <v>74</v>
      </c>
      <c r="CV11" s="98" t="s">
        <v>17</v>
      </c>
      <c r="CW11" s="64">
        <v>0</v>
      </c>
      <c r="CX11" s="64">
        <v>0</v>
      </c>
      <c r="CY11" s="64">
        <v>0</v>
      </c>
      <c r="CZ11" s="11">
        <f t="shared" si="71"/>
        <v>0</v>
      </c>
      <c r="DA11" s="11">
        <f t="shared" si="72"/>
        <v>0</v>
      </c>
      <c r="DB11" s="16"/>
      <c r="DC11" s="13"/>
      <c r="DD11" s="13"/>
      <c r="DE11" s="13"/>
      <c r="DF11" s="13"/>
      <c r="DG11" s="55"/>
      <c r="DH11" s="10"/>
      <c r="DI11" s="44" t="s">
        <v>74</v>
      </c>
      <c r="DJ11" s="98" t="s">
        <v>17</v>
      </c>
      <c r="DK11" s="64">
        <v>0</v>
      </c>
      <c r="DL11" s="64">
        <v>0</v>
      </c>
      <c r="DM11" s="64">
        <v>0</v>
      </c>
      <c r="DN11" s="11">
        <f t="shared" si="74"/>
        <v>0</v>
      </c>
      <c r="DO11" s="11">
        <f t="shared" si="75"/>
        <v>0</v>
      </c>
      <c r="DP11" s="16"/>
      <c r="DQ11" s="13"/>
      <c r="DR11" s="13"/>
      <c r="DS11" s="13"/>
      <c r="DT11" s="13"/>
      <c r="DU11" s="55"/>
      <c r="DV11" s="10"/>
      <c r="DW11" s="44" t="s">
        <v>74</v>
      </c>
      <c r="DX11" s="98" t="s">
        <v>17</v>
      </c>
      <c r="DY11" s="64">
        <v>0</v>
      </c>
      <c r="DZ11" s="64">
        <v>0</v>
      </c>
      <c r="EA11" s="64">
        <v>0</v>
      </c>
      <c r="EB11" s="11">
        <f t="shared" si="77"/>
        <v>0</v>
      </c>
      <c r="EC11" s="11">
        <f t="shared" si="78"/>
        <v>0</v>
      </c>
      <c r="ED11" s="16"/>
      <c r="EE11" s="13"/>
      <c r="EF11" s="13"/>
      <c r="EG11" s="13"/>
      <c r="EH11" s="13"/>
      <c r="EI11" s="55"/>
      <c r="EJ11" s="10"/>
      <c r="EK11" s="44" t="s">
        <v>75</v>
      </c>
      <c r="EL11" s="11" t="s">
        <v>25</v>
      </c>
      <c r="EM11" s="14">
        <f>K19+Y19+AM19+BA19+BO19+CC19+CQ19+DE19+DS19+EG19</f>
        <v>0</v>
      </c>
      <c r="EN11" s="112"/>
      <c r="EO11" s="143"/>
      <c r="EP11" s="6" t="s">
        <v>4</v>
      </c>
      <c r="EQ11" s="51">
        <f>G19*$C$2+U19*$Q$2+AI19*$AE$2+AW19*$AS$2+BK19*$BG$2+BY19*$BU$2+CM19*$CI$2+DA19*$CW$2+DO19*$DK$2+EC19*$DY$2</f>
        <v>0</v>
      </c>
      <c r="ER11" s="116">
        <f>IF(ER$4=0,0,EM11/ER$4)</f>
        <v>0</v>
      </c>
      <c r="ES11" s="81">
        <f>ER11*ET11+ER11</f>
        <v>0</v>
      </c>
      <c r="ET11" s="280">
        <v>0</v>
      </c>
      <c r="EU11" s="9" t="s">
        <v>109</v>
      </c>
      <c r="EV11" s="518">
        <f>IF(ER$4=0,0,EQ11/$ER$4*$EX$4)</f>
        <v>0</v>
      </c>
      <c r="EW11" s="579">
        <f t="shared" si="86"/>
        <v>0</v>
      </c>
      <c r="EX11" s="511">
        <f>ER11*ER$4+ES11*ES$4</f>
        <v>0</v>
      </c>
      <c r="EY11" s="137"/>
      <c r="EZ11" s="569"/>
      <c r="FA11" s="88"/>
      <c r="FC11" s="44" t="s">
        <v>75</v>
      </c>
      <c r="FD11" s="11" t="s">
        <v>134</v>
      </c>
      <c r="FE11" s="141">
        <v>0</v>
      </c>
      <c r="FF11" s="141">
        <v>0</v>
      </c>
      <c r="FG11" s="142">
        <v>0</v>
      </c>
      <c r="FH11" s="9" t="s">
        <v>21</v>
      </c>
      <c r="FI11" s="122">
        <f t="shared" si="84"/>
        <v>0</v>
      </c>
      <c r="FJ11" s="602">
        <v>0</v>
      </c>
      <c r="FK11" s="604">
        <f t="shared" si="85"/>
        <v>0</v>
      </c>
      <c r="FL11" s="588"/>
      <c r="FM11" s="589"/>
      <c r="FN11" s="610"/>
      <c r="FO11" s="127"/>
      <c r="FP11" s="87"/>
      <c r="FQ11" s="599"/>
      <c r="FR11" s="61"/>
      <c r="FS11" s="567"/>
    </row>
    <row r="12" spans="1:175" x14ac:dyDescent="0.25">
      <c r="A12" s="44"/>
      <c r="B12" s="98"/>
      <c r="C12" s="17"/>
      <c r="D12" s="17"/>
      <c r="E12" s="17" t="s">
        <v>108</v>
      </c>
      <c r="F12" s="52">
        <f>SUM(F5:F11)</f>
        <v>0</v>
      </c>
      <c r="G12" s="52">
        <f>SUM(G5:G11)</f>
        <v>0</v>
      </c>
      <c r="H12" s="16"/>
      <c r="I12" s="13"/>
      <c r="J12" s="13"/>
      <c r="K12" s="13"/>
      <c r="L12" s="13"/>
      <c r="M12" s="55"/>
      <c r="N12" s="10"/>
      <c r="O12" s="44"/>
      <c r="P12" s="98"/>
      <c r="Q12" s="17"/>
      <c r="R12" s="17"/>
      <c r="S12" s="17" t="s">
        <v>108</v>
      </c>
      <c r="T12" s="52">
        <f>SUM(T5:T11)</f>
        <v>0</v>
      </c>
      <c r="U12" s="52">
        <f>SUM(U5:U11)</f>
        <v>0</v>
      </c>
      <c r="V12" s="16"/>
      <c r="W12" s="13"/>
      <c r="X12" s="13"/>
      <c r="Y12" s="13"/>
      <c r="Z12" s="13"/>
      <c r="AA12" s="55"/>
      <c r="AB12" s="10"/>
      <c r="AC12" s="44"/>
      <c r="AD12" s="98"/>
      <c r="AE12" s="17"/>
      <c r="AF12" s="17"/>
      <c r="AG12" s="17" t="s">
        <v>108</v>
      </c>
      <c r="AH12" s="52">
        <f t="shared" ref="AH12:AI12" si="87">SUM(AH5:AH11)</f>
        <v>0</v>
      </c>
      <c r="AI12" s="52">
        <f t="shared" si="87"/>
        <v>0</v>
      </c>
      <c r="AJ12" s="16"/>
      <c r="AK12" s="13"/>
      <c r="AL12" s="13"/>
      <c r="AM12" s="13"/>
      <c r="AN12" s="13"/>
      <c r="AO12" s="55"/>
      <c r="AP12" s="10"/>
      <c r="AQ12" s="44"/>
      <c r="AR12" s="98"/>
      <c r="AS12" s="17"/>
      <c r="AT12" s="17"/>
      <c r="AU12" s="17" t="s">
        <v>108</v>
      </c>
      <c r="AV12" s="52">
        <f t="shared" ref="AV12:AW12" si="88">SUM(AV5:AV11)</f>
        <v>0</v>
      </c>
      <c r="AW12" s="52">
        <f t="shared" si="88"/>
        <v>0</v>
      </c>
      <c r="AX12" s="16"/>
      <c r="AY12" s="13"/>
      <c r="AZ12" s="13"/>
      <c r="BA12" s="13"/>
      <c r="BB12" s="13"/>
      <c r="BC12" s="55"/>
      <c r="BD12" s="10"/>
      <c r="BE12" s="44"/>
      <c r="BF12" s="98"/>
      <c r="BG12" s="17"/>
      <c r="BH12" s="17"/>
      <c r="BI12" s="17" t="s">
        <v>108</v>
      </c>
      <c r="BJ12" s="52">
        <f t="shared" ref="BJ12:BK12" si="89">SUM(BJ5:BJ11)</f>
        <v>0</v>
      </c>
      <c r="BK12" s="52">
        <f t="shared" si="89"/>
        <v>0</v>
      </c>
      <c r="BL12" s="16"/>
      <c r="BM12" s="13"/>
      <c r="BN12" s="13"/>
      <c r="BO12" s="13"/>
      <c r="BP12" s="13"/>
      <c r="BQ12" s="55"/>
      <c r="BR12" s="10"/>
      <c r="BS12" s="44"/>
      <c r="BT12" s="98"/>
      <c r="BU12" s="17"/>
      <c r="BV12" s="17"/>
      <c r="BW12" s="17" t="s">
        <v>108</v>
      </c>
      <c r="BX12" s="52">
        <f t="shared" ref="BX12:BY12" si="90">SUM(BX5:BX11)</f>
        <v>0</v>
      </c>
      <c r="BY12" s="52">
        <f t="shared" si="90"/>
        <v>0</v>
      </c>
      <c r="BZ12" s="16"/>
      <c r="CA12" s="13"/>
      <c r="CB12" s="13"/>
      <c r="CC12" s="13"/>
      <c r="CD12" s="13"/>
      <c r="CE12" s="55"/>
      <c r="CF12" s="10"/>
      <c r="CG12" s="44"/>
      <c r="CH12" s="98"/>
      <c r="CI12" s="17"/>
      <c r="CJ12" s="17"/>
      <c r="CK12" s="17" t="s">
        <v>108</v>
      </c>
      <c r="CL12" s="52">
        <f t="shared" ref="CL12:CM12" si="91">SUM(CL5:CL11)</f>
        <v>0</v>
      </c>
      <c r="CM12" s="52">
        <f t="shared" si="91"/>
        <v>0</v>
      </c>
      <c r="CN12" s="16"/>
      <c r="CO12" s="13"/>
      <c r="CP12" s="13"/>
      <c r="CQ12" s="13"/>
      <c r="CR12" s="13"/>
      <c r="CS12" s="55"/>
      <c r="CT12" s="10"/>
      <c r="CU12" s="44"/>
      <c r="CV12" s="98"/>
      <c r="CW12" s="17"/>
      <c r="CX12" s="17"/>
      <c r="CY12" s="17" t="s">
        <v>108</v>
      </c>
      <c r="CZ12" s="52">
        <f t="shared" ref="CZ12:DA12" si="92">SUM(CZ5:CZ11)</f>
        <v>0</v>
      </c>
      <c r="DA12" s="52">
        <f t="shared" si="92"/>
        <v>0</v>
      </c>
      <c r="DB12" s="16"/>
      <c r="DC12" s="13"/>
      <c r="DD12" s="13"/>
      <c r="DE12" s="13"/>
      <c r="DF12" s="13"/>
      <c r="DG12" s="55"/>
      <c r="DH12" s="10"/>
      <c r="DI12" s="44"/>
      <c r="DJ12" s="98"/>
      <c r="DK12" s="17"/>
      <c r="DL12" s="17"/>
      <c r="DM12" s="17" t="s">
        <v>108</v>
      </c>
      <c r="DN12" s="52">
        <f t="shared" ref="DN12:DO12" si="93">SUM(DN5:DN11)</f>
        <v>0</v>
      </c>
      <c r="DO12" s="52">
        <f t="shared" si="93"/>
        <v>0</v>
      </c>
      <c r="DP12" s="16"/>
      <c r="DQ12" s="13"/>
      <c r="DR12" s="13"/>
      <c r="DS12" s="13"/>
      <c r="DT12" s="13"/>
      <c r="DU12" s="55"/>
      <c r="DV12" s="10"/>
      <c r="DW12" s="44"/>
      <c r="DX12" s="98"/>
      <c r="DY12" s="17"/>
      <c r="DZ12" s="17"/>
      <c r="EA12" s="17" t="s">
        <v>108</v>
      </c>
      <c r="EB12" s="52">
        <f t="shared" ref="EB12:EC12" si="94">SUM(EB5:EB11)</f>
        <v>0</v>
      </c>
      <c r="EC12" s="52">
        <f t="shared" si="94"/>
        <v>0</v>
      </c>
      <c r="ED12" s="16"/>
      <c r="EE12" s="13"/>
      <c r="EF12" s="13"/>
      <c r="EG12" s="13"/>
      <c r="EH12" s="13"/>
      <c r="EI12" s="55"/>
      <c r="EJ12" s="10"/>
      <c r="EK12" s="44" t="s">
        <v>75</v>
      </c>
      <c r="EL12" s="11" t="s">
        <v>24</v>
      </c>
      <c r="EM12" s="14">
        <f>K20+Y20+AM20+BA20+BO20+CC20+CQ20+DE20+DS20+EG20</f>
        <v>0</v>
      </c>
      <c r="EN12" s="112"/>
      <c r="EO12" s="762" t="s">
        <v>155</v>
      </c>
      <c r="EP12" s="51">
        <f>D20*$C$2+R20*$Q$2+AF20*$AE$2+AT20*$AS$2+BH20*$BG$2+BV20*$BU$2+CJ20*$CI$2+CX20*$CW$2+DL20*$DK$2+DZ20*$DY$2</f>
        <v>0</v>
      </c>
      <c r="ER12" s="116">
        <f>IF(ER$4=0,0,EM12/ER$4)</f>
        <v>0</v>
      </c>
      <c r="ES12" s="81">
        <f>ER12*ET12+ER12</f>
        <v>0</v>
      </c>
      <c r="ET12" s="280">
        <v>0</v>
      </c>
      <c r="EU12" s="9" t="s">
        <v>4</v>
      </c>
      <c r="EV12" s="518">
        <f>IF(ER$4=0,0,EP12/$ER$4*$EX$4)</f>
        <v>0</v>
      </c>
      <c r="EW12" s="579">
        <f t="shared" si="86"/>
        <v>0</v>
      </c>
      <c r="EX12" s="511">
        <f>ER12*ER$4+ES12*ES$4</f>
        <v>0</v>
      </c>
      <c r="EY12" s="137"/>
      <c r="EZ12" s="569"/>
      <c r="FA12" s="138"/>
      <c r="FC12" s="44" t="s">
        <v>75</v>
      </c>
      <c r="FD12" s="11" t="s">
        <v>135</v>
      </c>
      <c r="FE12" s="141">
        <v>0</v>
      </c>
      <c r="FF12" s="141">
        <v>0</v>
      </c>
      <c r="FG12" s="142">
        <v>0</v>
      </c>
      <c r="FH12" s="9" t="s">
        <v>109</v>
      </c>
      <c r="FI12" s="122">
        <f t="shared" si="84"/>
        <v>0</v>
      </c>
      <c r="FJ12" s="602">
        <v>0</v>
      </c>
      <c r="FK12" s="604">
        <f t="shared" si="85"/>
        <v>0</v>
      </c>
      <c r="FL12" s="588"/>
      <c r="FM12" s="589"/>
      <c r="FN12" s="610"/>
      <c r="FO12" s="127"/>
      <c r="FP12" s="87"/>
      <c r="FQ12" s="599"/>
      <c r="FR12" s="61"/>
      <c r="FS12" s="567"/>
    </row>
    <row r="13" spans="1:175" ht="13" thickBot="1" x14ac:dyDescent="0.3">
      <c r="A13" s="44"/>
      <c r="B13" s="11"/>
      <c r="C13" s="17"/>
      <c r="D13" s="17"/>
      <c r="E13" s="17"/>
      <c r="F13" s="17"/>
      <c r="G13" s="6" t="s">
        <v>109</v>
      </c>
      <c r="H13" s="4" t="s">
        <v>107</v>
      </c>
      <c r="I13" s="13"/>
      <c r="J13" s="13"/>
      <c r="K13" s="13"/>
      <c r="L13" s="13"/>
      <c r="M13" s="55"/>
      <c r="N13" s="10"/>
      <c r="O13" s="44"/>
      <c r="P13" s="11"/>
      <c r="Q13" s="17"/>
      <c r="R13" s="17"/>
      <c r="S13" s="17"/>
      <c r="T13" s="17"/>
      <c r="U13" s="6" t="s">
        <v>109</v>
      </c>
      <c r="V13" s="4" t="s">
        <v>107</v>
      </c>
      <c r="W13" s="13"/>
      <c r="X13" s="13"/>
      <c r="Y13" s="13"/>
      <c r="Z13" s="13"/>
      <c r="AA13" s="55"/>
      <c r="AB13" s="10"/>
      <c r="AC13" s="44"/>
      <c r="AD13" s="11"/>
      <c r="AE13" s="17"/>
      <c r="AF13" s="17"/>
      <c r="AG13" s="17"/>
      <c r="AH13" s="17"/>
      <c r="AI13" s="6" t="s">
        <v>109</v>
      </c>
      <c r="AJ13" s="4" t="s">
        <v>107</v>
      </c>
      <c r="AK13" s="13"/>
      <c r="AL13" s="13"/>
      <c r="AM13" s="13"/>
      <c r="AN13" s="13"/>
      <c r="AO13" s="55"/>
      <c r="AP13" s="10"/>
      <c r="AQ13" s="44"/>
      <c r="AR13" s="11"/>
      <c r="AS13" s="17"/>
      <c r="AT13" s="17"/>
      <c r="AU13" s="17"/>
      <c r="AV13" s="17"/>
      <c r="AW13" s="6" t="s">
        <v>109</v>
      </c>
      <c r="AX13" s="4" t="s">
        <v>107</v>
      </c>
      <c r="AY13" s="13"/>
      <c r="AZ13" s="13"/>
      <c r="BA13" s="13"/>
      <c r="BB13" s="13"/>
      <c r="BC13" s="55"/>
      <c r="BD13" s="10"/>
      <c r="BE13" s="44"/>
      <c r="BF13" s="11"/>
      <c r="BG13" s="17"/>
      <c r="BH13" s="17"/>
      <c r="BI13" s="17"/>
      <c r="BJ13" s="17"/>
      <c r="BK13" s="6" t="s">
        <v>109</v>
      </c>
      <c r="BL13" s="4" t="s">
        <v>107</v>
      </c>
      <c r="BM13" s="13"/>
      <c r="BN13" s="13"/>
      <c r="BO13" s="13"/>
      <c r="BP13" s="13"/>
      <c r="BQ13" s="55"/>
      <c r="BR13" s="10"/>
      <c r="BS13" s="44"/>
      <c r="BT13" s="11"/>
      <c r="BU13" s="17"/>
      <c r="BV13" s="17"/>
      <c r="BW13" s="17"/>
      <c r="BX13" s="17"/>
      <c r="BY13" s="6" t="s">
        <v>109</v>
      </c>
      <c r="BZ13" s="4" t="s">
        <v>107</v>
      </c>
      <c r="CA13" s="13"/>
      <c r="CB13" s="13"/>
      <c r="CC13" s="13"/>
      <c r="CD13" s="13"/>
      <c r="CE13" s="55"/>
      <c r="CF13" s="10"/>
      <c r="CG13" s="44"/>
      <c r="CH13" s="11"/>
      <c r="CI13" s="17"/>
      <c r="CJ13" s="17"/>
      <c r="CK13" s="17"/>
      <c r="CL13" s="17"/>
      <c r="CM13" s="6" t="s">
        <v>109</v>
      </c>
      <c r="CN13" s="4" t="s">
        <v>107</v>
      </c>
      <c r="CO13" s="13"/>
      <c r="CP13" s="13"/>
      <c r="CQ13" s="13"/>
      <c r="CR13" s="13"/>
      <c r="CS13" s="55"/>
      <c r="CT13" s="10"/>
      <c r="CU13" s="44"/>
      <c r="CV13" s="11"/>
      <c r="CW13" s="17"/>
      <c r="CX13" s="17"/>
      <c r="CY13" s="17"/>
      <c r="CZ13" s="17"/>
      <c r="DA13" s="6" t="s">
        <v>109</v>
      </c>
      <c r="DB13" s="4" t="s">
        <v>107</v>
      </c>
      <c r="DC13" s="13"/>
      <c r="DD13" s="13"/>
      <c r="DE13" s="13"/>
      <c r="DF13" s="13"/>
      <c r="DG13" s="55"/>
      <c r="DH13" s="10"/>
      <c r="DI13" s="44"/>
      <c r="DJ13" s="11"/>
      <c r="DK13" s="17"/>
      <c r="DL13" s="17"/>
      <c r="DM13" s="17"/>
      <c r="DN13" s="17"/>
      <c r="DO13" s="6" t="s">
        <v>109</v>
      </c>
      <c r="DP13" s="4" t="s">
        <v>107</v>
      </c>
      <c r="DQ13" s="13"/>
      <c r="DR13" s="13"/>
      <c r="DS13" s="13"/>
      <c r="DT13" s="13"/>
      <c r="DU13" s="55"/>
      <c r="DV13" s="10"/>
      <c r="DW13" s="44"/>
      <c r="DX13" s="11"/>
      <c r="DY13" s="17"/>
      <c r="DZ13" s="17"/>
      <c r="EA13" s="17"/>
      <c r="EB13" s="17"/>
      <c r="EC13" s="6" t="s">
        <v>109</v>
      </c>
      <c r="ED13" s="4" t="s">
        <v>107</v>
      </c>
      <c r="EE13" s="13"/>
      <c r="EF13" s="13"/>
      <c r="EG13" s="13"/>
      <c r="EH13" s="13"/>
      <c r="EI13" s="55"/>
      <c r="EJ13" s="10"/>
      <c r="EK13" s="44" t="s">
        <v>72</v>
      </c>
      <c r="EL13" s="11" t="s">
        <v>141</v>
      </c>
      <c r="EM13" s="14">
        <f>K21+Y21+AM21+BA21+BO21+CC21+CQ21+DE21+DS21+EG21</f>
        <v>0</v>
      </c>
      <c r="EN13" s="14"/>
      <c r="EO13" s="190">
        <f>(G21+G22)*$C$2+(U21+U22)*$Q$2+(AI21+AI22)*$AE$2+(AW21+AW22)*$AS$2+(BK21+BK22)*$BG$2+(BY21+BY22)*$BU$2+(CM21+CM22)*$CI$2+(DA21+DA22)*$CW$2+(DO21+DO22)*$DK$2+(EC21+EC22)*$DY$2</f>
        <v>0</v>
      </c>
      <c r="EP13" s="80"/>
      <c r="EQ13" s="80"/>
      <c r="ER13" s="116">
        <f>IF(ER$4=0,0,EM13/ER$4)</f>
        <v>0</v>
      </c>
      <c r="ES13" s="81">
        <f>ER13*ET13+ER13</f>
        <v>0</v>
      </c>
      <c r="ET13" s="280">
        <v>0</v>
      </c>
      <c r="EU13" s="9" t="s">
        <v>156</v>
      </c>
      <c r="EV13" s="518">
        <f>IF(ER$4=0,0,EO13/$ER$4*$EX$4)</f>
        <v>0</v>
      </c>
      <c r="EW13" s="579">
        <f t="shared" si="86"/>
        <v>0</v>
      </c>
      <c r="EX13" s="511">
        <f>ER13*ER$4+ES13*ES$4</f>
        <v>0</v>
      </c>
      <c r="EY13" s="570">
        <f>EZ142</f>
        <v>0</v>
      </c>
      <c r="EZ13" s="571"/>
      <c r="FA13" s="566"/>
      <c r="FC13" s="44" t="s">
        <v>75</v>
      </c>
      <c r="FD13" s="11" t="s">
        <v>134</v>
      </c>
      <c r="FE13" s="141">
        <v>0</v>
      </c>
      <c r="FF13" s="141">
        <v>0</v>
      </c>
      <c r="FG13" s="142">
        <v>0</v>
      </c>
      <c r="FH13" s="9" t="s">
        <v>21</v>
      </c>
      <c r="FI13" s="122">
        <f t="shared" si="84"/>
        <v>0</v>
      </c>
      <c r="FJ13" s="602">
        <v>0</v>
      </c>
      <c r="FK13" s="604">
        <f t="shared" si="85"/>
        <v>0</v>
      </c>
      <c r="FL13" s="588"/>
      <c r="FM13" s="589"/>
      <c r="FN13" s="610"/>
      <c r="FO13" s="127"/>
      <c r="FP13" s="87"/>
      <c r="FQ13" s="599"/>
      <c r="FR13" s="61"/>
      <c r="FS13" s="567"/>
    </row>
    <row r="14" spans="1:175" ht="13.5" thickTop="1" thickBot="1" x14ac:dyDescent="0.3">
      <c r="A14" s="44" t="s">
        <v>74</v>
      </c>
      <c r="B14" s="11" t="s">
        <v>18</v>
      </c>
      <c r="C14" s="17"/>
      <c r="D14" s="17"/>
      <c r="E14" s="17"/>
      <c r="F14" s="8"/>
      <c r="G14" s="18">
        <f>G4</f>
        <v>0</v>
      </c>
      <c r="H14" s="820"/>
      <c r="I14" s="13">
        <f>G14*H14+G15*H15</f>
        <v>0</v>
      </c>
      <c r="J14" s="13">
        <f>IF(E$113=0,0,I14/E$113)</f>
        <v>0</v>
      </c>
      <c r="K14" s="13">
        <f>(J14*G$2)</f>
        <v>0</v>
      </c>
      <c r="L14" s="13"/>
      <c r="M14" s="55"/>
      <c r="N14" s="10"/>
      <c r="O14" s="44" t="s">
        <v>74</v>
      </c>
      <c r="P14" s="11" t="s">
        <v>18</v>
      </c>
      <c r="Q14" s="17"/>
      <c r="R14" s="17"/>
      <c r="S14" s="17"/>
      <c r="T14" s="8"/>
      <c r="U14" s="18">
        <f>U4</f>
        <v>0</v>
      </c>
      <c r="V14" s="820"/>
      <c r="W14" s="13">
        <f>U14*V14+U15*V15</f>
        <v>0</v>
      </c>
      <c r="X14" s="13">
        <f>IF(S$113=0,0,W14/S$113)</f>
        <v>0</v>
      </c>
      <c r="Y14" s="13">
        <f>(X14*U$2)</f>
        <v>0</v>
      </c>
      <c r="Z14" s="13"/>
      <c r="AA14" s="55"/>
      <c r="AB14" s="10"/>
      <c r="AC14" s="44" t="s">
        <v>74</v>
      </c>
      <c r="AD14" s="11" t="s">
        <v>18</v>
      </c>
      <c r="AE14" s="17"/>
      <c r="AF14" s="17"/>
      <c r="AG14" s="17"/>
      <c r="AH14" s="8"/>
      <c r="AI14" s="18">
        <f t="shared" ref="AI14" si="95">AI4</f>
        <v>0</v>
      </c>
      <c r="AJ14" s="820"/>
      <c r="AK14" s="13">
        <f t="shared" ref="AK14" si="96">AI14*AJ14+AI15*AJ15</f>
        <v>0</v>
      </c>
      <c r="AL14" s="13">
        <f t="shared" ref="AL14" si="97">IF(AG$113=0,0,AK14/AG$113)</f>
        <v>0</v>
      </c>
      <c r="AM14" s="13">
        <f t="shared" ref="AM14" si="98">(AL14*AI$2)</f>
        <v>0</v>
      </c>
      <c r="AN14" s="13"/>
      <c r="AO14" s="55"/>
      <c r="AP14" s="10"/>
      <c r="AQ14" s="44" t="s">
        <v>74</v>
      </c>
      <c r="AR14" s="11" t="s">
        <v>18</v>
      </c>
      <c r="AS14" s="17"/>
      <c r="AT14" s="17"/>
      <c r="AU14" s="17"/>
      <c r="AV14" s="8"/>
      <c r="AW14" s="18">
        <f t="shared" ref="AW14" si="99">AW4</f>
        <v>0</v>
      </c>
      <c r="AX14" s="820"/>
      <c r="AY14" s="13">
        <f t="shared" ref="AY14" si="100">AW14*AX14+AW15*AX15</f>
        <v>0</v>
      </c>
      <c r="AZ14" s="13">
        <f t="shared" ref="AZ14" si="101">IF(AU$113=0,0,AY14/AU$113)</f>
        <v>0</v>
      </c>
      <c r="BA14" s="13">
        <f t="shared" ref="BA14" si="102">(AZ14*AW$2)</f>
        <v>0</v>
      </c>
      <c r="BB14" s="13"/>
      <c r="BC14" s="55"/>
      <c r="BD14" s="10"/>
      <c r="BE14" s="44" t="s">
        <v>74</v>
      </c>
      <c r="BF14" s="11" t="s">
        <v>18</v>
      </c>
      <c r="BG14" s="17"/>
      <c r="BH14" s="17"/>
      <c r="BI14" s="17"/>
      <c r="BJ14" s="8"/>
      <c r="BK14" s="18">
        <f t="shared" ref="BK14" si="103">BK4</f>
        <v>0</v>
      </c>
      <c r="BL14" s="820"/>
      <c r="BM14" s="13">
        <f t="shared" ref="BM14" si="104">BK14*BL14+BK15*BL15</f>
        <v>0</v>
      </c>
      <c r="BN14" s="13">
        <f t="shared" ref="BN14" si="105">IF(BI$113=0,0,BM14/BI$113)</f>
        <v>0</v>
      </c>
      <c r="BO14" s="13">
        <f t="shared" ref="BO14" si="106">(BN14*BK$2)</f>
        <v>0</v>
      </c>
      <c r="BP14" s="13"/>
      <c r="BQ14" s="55"/>
      <c r="BR14" s="10"/>
      <c r="BS14" s="44" t="s">
        <v>74</v>
      </c>
      <c r="BT14" s="11" t="s">
        <v>18</v>
      </c>
      <c r="BU14" s="17"/>
      <c r="BV14" s="17"/>
      <c r="BW14" s="17"/>
      <c r="BX14" s="8"/>
      <c r="BY14" s="18">
        <f t="shared" ref="BY14" si="107">BY4</f>
        <v>0</v>
      </c>
      <c r="BZ14" s="820"/>
      <c r="CA14" s="13">
        <f t="shared" ref="CA14" si="108">BY14*BZ14+BY15*BZ15</f>
        <v>0</v>
      </c>
      <c r="CB14" s="13">
        <f t="shared" ref="CB14" si="109">IF(BW$113=0,0,CA14/BW$113)</f>
        <v>0</v>
      </c>
      <c r="CC14" s="13">
        <f t="shared" ref="CC14" si="110">(CB14*BY$2)</f>
        <v>0</v>
      </c>
      <c r="CD14" s="13"/>
      <c r="CE14" s="55"/>
      <c r="CF14" s="10"/>
      <c r="CG14" s="44" t="s">
        <v>74</v>
      </c>
      <c r="CH14" s="11" t="s">
        <v>18</v>
      </c>
      <c r="CI14" s="17"/>
      <c r="CJ14" s="17"/>
      <c r="CK14" s="17"/>
      <c r="CL14" s="8"/>
      <c r="CM14" s="18">
        <f t="shared" ref="CM14" si="111">CM4</f>
        <v>0</v>
      </c>
      <c r="CN14" s="820"/>
      <c r="CO14" s="13">
        <f t="shared" ref="CO14" si="112">CM14*CN14+CM15*CN15</f>
        <v>0</v>
      </c>
      <c r="CP14" s="13">
        <f t="shared" ref="CP14" si="113">IF(CK$113=0,0,CO14/CK$113)</f>
        <v>0</v>
      </c>
      <c r="CQ14" s="13">
        <f t="shared" ref="CQ14" si="114">(CP14*CM$2)</f>
        <v>0</v>
      </c>
      <c r="CR14" s="13"/>
      <c r="CS14" s="55"/>
      <c r="CT14" s="10"/>
      <c r="CU14" s="44" t="s">
        <v>74</v>
      </c>
      <c r="CV14" s="11" t="s">
        <v>18</v>
      </c>
      <c r="CW14" s="17"/>
      <c r="CX14" s="17"/>
      <c r="CY14" s="17"/>
      <c r="CZ14" s="8"/>
      <c r="DA14" s="18">
        <f t="shared" ref="DA14" si="115">DA4</f>
        <v>0</v>
      </c>
      <c r="DB14" s="820"/>
      <c r="DC14" s="13">
        <f t="shared" ref="DC14" si="116">DA14*DB14+DA15*DB15</f>
        <v>0</v>
      </c>
      <c r="DD14" s="13">
        <f t="shared" ref="DD14" si="117">IF(CY$113=0,0,DC14/CY$113)</f>
        <v>0</v>
      </c>
      <c r="DE14" s="13">
        <f t="shared" ref="DE14" si="118">(DD14*DA$2)</f>
        <v>0</v>
      </c>
      <c r="DF14" s="13"/>
      <c r="DG14" s="55"/>
      <c r="DH14" s="10"/>
      <c r="DI14" s="44" t="s">
        <v>74</v>
      </c>
      <c r="DJ14" s="11" t="s">
        <v>18</v>
      </c>
      <c r="DK14" s="17"/>
      <c r="DL14" s="17"/>
      <c r="DM14" s="17"/>
      <c r="DN14" s="8"/>
      <c r="DO14" s="18">
        <f t="shared" ref="DO14" si="119">DO4</f>
        <v>0</v>
      </c>
      <c r="DP14" s="820"/>
      <c r="DQ14" s="13">
        <f t="shared" ref="DQ14" si="120">DO14*DP14+DO15*DP15</f>
        <v>0</v>
      </c>
      <c r="DR14" s="13">
        <f t="shared" ref="DR14" si="121">IF(DM$113=0,0,DQ14/DM$113)</f>
        <v>0</v>
      </c>
      <c r="DS14" s="13">
        <f t="shared" ref="DS14" si="122">(DR14*DO$2)</f>
        <v>0</v>
      </c>
      <c r="DT14" s="13"/>
      <c r="DU14" s="55"/>
      <c r="DV14" s="10"/>
      <c r="DW14" s="44" t="s">
        <v>74</v>
      </c>
      <c r="DX14" s="11" t="s">
        <v>18</v>
      </c>
      <c r="DY14" s="17"/>
      <c r="DZ14" s="17"/>
      <c r="EA14" s="17"/>
      <c r="EB14" s="8"/>
      <c r="EC14" s="18">
        <f t="shared" ref="EC14" si="123">EC4</f>
        <v>0</v>
      </c>
      <c r="ED14" s="820"/>
      <c r="EE14" s="13">
        <f t="shared" ref="EE14" si="124">EC14*ED14+EC15*ED15</f>
        <v>0</v>
      </c>
      <c r="EF14" s="13">
        <f t="shared" ref="EF14" si="125">IF(EA$113=0,0,EE14/EA$113)</f>
        <v>0</v>
      </c>
      <c r="EG14" s="13">
        <f t="shared" ref="EG14" si="126">(EF14*EC$2)</f>
        <v>0</v>
      </c>
      <c r="EH14" s="13"/>
      <c r="EI14" s="55"/>
      <c r="EJ14" s="10"/>
      <c r="EK14" s="44"/>
      <c r="EL14" s="11"/>
      <c r="EM14" s="14"/>
      <c r="EN14" s="33"/>
      <c r="EO14" s="765"/>
      <c r="EP14" s="79"/>
      <c r="EQ14" s="134" t="s">
        <v>20</v>
      </c>
      <c r="ER14" s="121"/>
      <c r="ES14" s="111"/>
      <c r="ET14" s="128"/>
      <c r="EU14" s="9"/>
      <c r="EV14" s="518"/>
      <c r="EW14" s="579"/>
      <c r="EX14" s="511"/>
      <c r="EY14" s="572"/>
      <c r="EZ14" s="573"/>
      <c r="FA14" s="88"/>
      <c r="FC14" s="44" t="s">
        <v>72</v>
      </c>
      <c r="FD14" s="11" t="s">
        <v>121</v>
      </c>
      <c r="FE14" s="141">
        <v>0</v>
      </c>
      <c r="FF14" s="141">
        <v>0</v>
      </c>
      <c r="FG14" s="142">
        <v>0</v>
      </c>
      <c r="FH14" s="9" t="s">
        <v>109</v>
      </c>
      <c r="FI14" s="122">
        <f t="shared" si="84"/>
        <v>0</v>
      </c>
      <c r="FJ14" s="602">
        <v>0</v>
      </c>
      <c r="FK14" s="604">
        <f t="shared" si="85"/>
        <v>0</v>
      </c>
      <c r="FL14" s="590"/>
      <c r="FM14" s="569"/>
      <c r="FN14" s="610">
        <f>SUM(FK14:FK15)+FL15</f>
        <v>0</v>
      </c>
      <c r="FO14" s="127">
        <f>IF(FO$4=0,0,FN14/$FO$4)</f>
        <v>0</v>
      </c>
      <c r="FP14" s="87" t="s">
        <v>72</v>
      </c>
      <c r="FQ14" s="522">
        <f>EX13+EX18+EX19+EY13</f>
        <v>0</v>
      </c>
      <c r="FR14" s="496">
        <f>FN14</f>
        <v>0</v>
      </c>
      <c r="FS14" s="567">
        <f>SUM(FQ14:FR14)</f>
        <v>0</v>
      </c>
    </row>
    <row r="15" spans="1:175" ht="13" thickTop="1" x14ac:dyDescent="0.25">
      <c r="A15" s="44" t="s">
        <v>74</v>
      </c>
      <c r="B15" s="8" t="s">
        <v>19</v>
      </c>
      <c r="C15" s="8"/>
      <c r="D15" s="8"/>
      <c r="E15" s="8"/>
      <c r="F15" s="8"/>
      <c r="G15" s="68">
        <v>0</v>
      </c>
      <c r="H15" s="63">
        <v>0</v>
      </c>
      <c r="I15" s="13"/>
      <c r="J15" s="13"/>
      <c r="K15" s="13"/>
      <c r="L15" s="13"/>
      <c r="M15" s="55"/>
      <c r="N15" s="10"/>
      <c r="O15" s="44" t="s">
        <v>74</v>
      </c>
      <c r="P15" s="8" t="s">
        <v>19</v>
      </c>
      <c r="Q15" s="8"/>
      <c r="R15" s="8"/>
      <c r="S15" s="8"/>
      <c r="T15" s="8"/>
      <c r="U15" s="68">
        <v>0</v>
      </c>
      <c r="V15" s="63">
        <v>0</v>
      </c>
      <c r="W15" s="13"/>
      <c r="X15" s="13"/>
      <c r="Y15" s="13"/>
      <c r="Z15" s="13"/>
      <c r="AA15" s="55"/>
      <c r="AB15" s="10"/>
      <c r="AC15" s="44" t="s">
        <v>74</v>
      </c>
      <c r="AD15" s="8" t="s">
        <v>19</v>
      </c>
      <c r="AE15" s="8"/>
      <c r="AF15" s="8"/>
      <c r="AG15" s="8"/>
      <c r="AH15" s="8"/>
      <c r="AI15" s="68">
        <v>0</v>
      </c>
      <c r="AJ15" s="63">
        <v>0</v>
      </c>
      <c r="AK15" s="13"/>
      <c r="AL15" s="13"/>
      <c r="AM15" s="13"/>
      <c r="AN15" s="13"/>
      <c r="AO15" s="55"/>
      <c r="AP15" s="10"/>
      <c r="AQ15" s="44" t="s">
        <v>74</v>
      </c>
      <c r="AR15" s="8" t="s">
        <v>19</v>
      </c>
      <c r="AS15" s="8"/>
      <c r="AT15" s="8"/>
      <c r="AU15" s="8"/>
      <c r="AV15" s="8"/>
      <c r="AW15" s="68">
        <v>0</v>
      </c>
      <c r="AX15" s="63">
        <v>0</v>
      </c>
      <c r="AY15" s="13"/>
      <c r="AZ15" s="13"/>
      <c r="BA15" s="13"/>
      <c r="BB15" s="13"/>
      <c r="BC15" s="55"/>
      <c r="BD15" s="10"/>
      <c r="BE15" s="44" t="s">
        <v>74</v>
      </c>
      <c r="BF15" s="8" t="s">
        <v>19</v>
      </c>
      <c r="BG15" s="8"/>
      <c r="BH15" s="8"/>
      <c r="BI15" s="8"/>
      <c r="BJ15" s="8"/>
      <c r="BK15" s="68">
        <v>0</v>
      </c>
      <c r="BL15" s="63">
        <v>0</v>
      </c>
      <c r="BM15" s="13"/>
      <c r="BN15" s="13"/>
      <c r="BO15" s="13"/>
      <c r="BP15" s="13"/>
      <c r="BQ15" s="55"/>
      <c r="BR15" s="10"/>
      <c r="BS15" s="44" t="s">
        <v>74</v>
      </c>
      <c r="BT15" s="8" t="s">
        <v>19</v>
      </c>
      <c r="BU15" s="8"/>
      <c r="BV15" s="8"/>
      <c r="BW15" s="8"/>
      <c r="BX15" s="8"/>
      <c r="BY15" s="68">
        <v>0</v>
      </c>
      <c r="BZ15" s="63">
        <v>0</v>
      </c>
      <c r="CA15" s="13"/>
      <c r="CB15" s="13"/>
      <c r="CC15" s="13"/>
      <c r="CD15" s="13"/>
      <c r="CE15" s="55"/>
      <c r="CF15" s="10"/>
      <c r="CG15" s="44" t="s">
        <v>74</v>
      </c>
      <c r="CH15" s="8" t="s">
        <v>19</v>
      </c>
      <c r="CI15" s="8"/>
      <c r="CJ15" s="8"/>
      <c r="CK15" s="8"/>
      <c r="CL15" s="8"/>
      <c r="CM15" s="68">
        <v>0</v>
      </c>
      <c r="CN15" s="63">
        <v>0</v>
      </c>
      <c r="CO15" s="13"/>
      <c r="CP15" s="13"/>
      <c r="CQ15" s="13"/>
      <c r="CR15" s="13"/>
      <c r="CS15" s="55"/>
      <c r="CT15" s="10"/>
      <c r="CU15" s="44" t="s">
        <v>74</v>
      </c>
      <c r="CV15" s="8" t="s">
        <v>19</v>
      </c>
      <c r="CW15" s="8"/>
      <c r="CX15" s="8"/>
      <c r="CY15" s="8"/>
      <c r="CZ15" s="8"/>
      <c r="DA15" s="68">
        <v>0</v>
      </c>
      <c r="DB15" s="63">
        <v>0</v>
      </c>
      <c r="DC15" s="13"/>
      <c r="DD15" s="13"/>
      <c r="DE15" s="13"/>
      <c r="DF15" s="13"/>
      <c r="DG15" s="55"/>
      <c r="DH15" s="10"/>
      <c r="DI15" s="44" t="s">
        <v>74</v>
      </c>
      <c r="DJ15" s="8" t="s">
        <v>19</v>
      </c>
      <c r="DK15" s="8"/>
      <c r="DL15" s="8"/>
      <c r="DM15" s="8"/>
      <c r="DN15" s="8"/>
      <c r="DO15" s="68">
        <v>0</v>
      </c>
      <c r="DP15" s="63">
        <v>0</v>
      </c>
      <c r="DQ15" s="13"/>
      <c r="DR15" s="13"/>
      <c r="DS15" s="13"/>
      <c r="DT15" s="13"/>
      <c r="DU15" s="55"/>
      <c r="DV15" s="10"/>
      <c r="DW15" s="44" t="s">
        <v>74</v>
      </c>
      <c r="DX15" s="8" t="s">
        <v>19</v>
      </c>
      <c r="DY15" s="8"/>
      <c r="DZ15" s="8"/>
      <c r="EA15" s="8"/>
      <c r="EB15" s="8"/>
      <c r="EC15" s="68">
        <v>0</v>
      </c>
      <c r="ED15" s="63">
        <v>0</v>
      </c>
      <c r="EE15" s="13"/>
      <c r="EF15" s="13"/>
      <c r="EG15" s="13"/>
      <c r="EH15" s="13"/>
      <c r="EI15" s="55"/>
      <c r="EJ15" s="10"/>
      <c r="EK15" s="44" t="s">
        <v>74</v>
      </c>
      <c r="EL15" s="11" t="s">
        <v>28</v>
      </c>
      <c r="EM15" s="14">
        <f>K24+Y24+AM24+BA24+BO24+CC24+CQ24+DE24+DS24+EG24</f>
        <v>0</v>
      </c>
      <c r="EN15" s="765"/>
      <c r="EO15" s="765"/>
      <c r="EQ15" s="51">
        <f>G24*$C$2+U24*$Q$2+AI24*$AE$2+AW24*$AS$2+BK24*$BG$2+BY24*$BU$2+CM24*$CI$2+DA24*$CW$2+DO24*$DK$2+EC24*$DY$2</f>
        <v>0</v>
      </c>
      <c r="ER15" s="116">
        <f>IF(ER$4=0,0,EM15/ER$4)</f>
        <v>0</v>
      </c>
      <c r="ES15" s="81">
        <f>ER15*ET15+ER15</f>
        <v>0</v>
      </c>
      <c r="ET15" s="280">
        <v>0</v>
      </c>
      <c r="EU15" s="9" t="s">
        <v>20</v>
      </c>
      <c r="EV15" s="518">
        <f>IF(ER$4=0,0,EQ15/$ER$4*$EX$4)</f>
        <v>0</v>
      </c>
      <c r="EW15" s="579">
        <f>IF(EV15=0,0,EX15/EV15)</f>
        <v>0</v>
      </c>
      <c r="EX15" s="511">
        <f>ER15*ER$4+ES15*ES$4</f>
        <v>0</v>
      </c>
      <c r="EY15" s="572"/>
      <c r="EZ15" s="573"/>
      <c r="FA15" s="88"/>
      <c r="FC15" s="44" t="s">
        <v>72</v>
      </c>
      <c r="FD15" s="11" t="s">
        <v>141</v>
      </c>
      <c r="FE15" s="141">
        <v>0</v>
      </c>
      <c r="FF15" s="141">
        <v>0</v>
      </c>
      <c r="FG15" s="142">
        <v>0</v>
      </c>
      <c r="FH15" s="9" t="s">
        <v>125</v>
      </c>
      <c r="FI15" s="122">
        <f t="shared" si="84"/>
        <v>0</v>
      </c>
      <c r="FJ15" s="602">
        <v>0</v>
      </c>
      <c r="FK15" s="604">
        <f t="shared" si="85"/>
        <v>0</v>
      </c>
      <c r="FL15" s="591">
        <f>FR134</f>
        <v>0</v>
      </c>
      <c r="FM15" s="575"/>
      <c r="FN15" s="610"/>
      <c r="FO15" s="127"/>
      <c r="FP15" s="87"/>
      <c r="FQ15" s="522"/>
      <c r="FR15" s="61"/>
      <c r="FS15" s="567"/>
    </row>
    <row r="16" spans="1:175" ht="13" thickBot="1" x14ac:dyDescent="0.3">
      <c r="A16" s="44"/>
      <c r="B16" s="11"/>
      <c r="C16" s="942" t="s">
        <v>20</v>
      </c>
      <c r="D16" s="87" t="s">
        <v>21</v>
      </c>
      <c r="E16" s="6" t="s">
        <v>22</v>
      </c>
      <c r="F16" s="275" t="s">
        <v>6</v>
      </c>
      <c r="G16" s="6" t="s">
        <v>109</v>
      </c>
      <c r="H16" s="16"/>
      <c r="I16" s="13"/>
      <c r="J16" s="13"/>
      <c r="K16" s="13"/>
      <c r="L16" s="13"/>
      <c r="M16" s="55"/>
      <c r="N16" s="10"/>
      <c r="O16" s="44"/>
      <c r="P16" s="11"/>
      <c r="Q16" s="942" t="s">
        <v>20</v>
      </c>
      <c r="R16" s="87" t="s">
        <v>21</v>
      </c>
      <c r="S16" s="6" t="s">
        <v>22</v>
      </c>
      <c r="T16" s="275" t="s">
        <v>6</v>
      </c>
      <c r="U16" s="6" t="s">
        <v>109</v>
      </c>
      <c r="V16" s="16"/>
      <c r="W16" s="13"/>
      <c r="X16" s="13"/>
      <c r="Y16" s="13"/>
      <c r="Z16" s="13"/>
      <c r="AA16" s="55"/>
      <c r="AB16" s="10"/>
      <c r="AC16" s="44"/>
      <c r="AD16" s="11"/>
      <c r="AE16" s="942" t="s">
        <v>20</v>
      </c>
      <c r="AF16" s="87" t="s">
        <v>21</v>
      </c>
      <c r="AG16" s="6" t="s">
        <v>22</v>
      </c>
      <c r="AH16" s="275" t="s">
        <v>6</v>
      </c>
      <c r="AI16" s="6" t="s">
        <v>109</v>
      </c>
      <c r="AJ16" s="16"/>
      <c r="AK16" s="13"/>
      <c r="AL16" s="13"/>
      <c r="AM16" s="13"/>
      <c r="AN16" s="13"/>
      <c r="AO16" s="55"/>
      <c r="AP16" s="10"/>
      <c r="AQ16" s="44"/>
      <c r="AR16" s="11"/>
      <c r="AS16" s="942" t="s">
        <v>20</v>
      </c>
      <c r="AT16" s="87" t="s">
        <v>21</v>
      </c>
      <c r="AU16" s="6" t="s">
        <v>22</v>
      </c>
      <c r="AV16" s="275" t="s">
        <v>6</v>
      </c>
      <c r="AW16" s="6" t="s">
        <v>109</v>
      </c>
      <c r="AX16" s="16"/>
      <c r="AY16" s="13"/>
      <c r="AZ16" s="13"/>
      <c r="BA16" s="13"/>
      <c r="BB16" s="13"/>
      <c r="BC16" s="55"/>
      <c r="BD16" s="10"/>
      <c r="BE16" s="44"/>
      <c r="BF16" s="11"/>
      <c r="BG16" s="942" t="s">
        <v>20</v>
      </c>
      <c r="BH16" s="87" t="s">
        <v>21</v>
      </c>
      <c r="BI16" s="6" t="s">
        <v>22</v>
      </c>
      <c r="BJ16" s="275" t="s">
        <v>6</v>
      </c>
      <c r="BK16" s="6" t="s">
        <v>109</v>
      </c>
      <c r="BL16" s="16"/>
      <c r="BM16" s="13"/>
      <c r="BN16" s="13"/>
      <c r="BO16" s="13"/>
      <c r="BP16" s="13"/>
      <c r="BQ16" s="55"/>
      <c r="BR16" s="10"/>
      <c r="BS16" s="44"/>
      <c r="BT16" s="11"/>
      <c r="BU16" s="942" t="s">
        <v>20</v>
      </c>
      <c r="BV16" s="87" t="s">
        <v>21</v>
      </c>
      <c r="BW16" s="6" t="s">
        <v>22</v>
      </c>
      <c r="BX16" s="275" t="s">
        <v>6</v>
      </c>
      <c r="BY16" s="6" t="s">
        <v>109</v>
      </c>
      <c r="BZ16" s="16"/>
      <c r="CA16" s="13"/>
      <c r="CB16" s="13"/>
      <c r="CC16" s="13"/>
      <c r="CD16" s="13"/>
      <c r="CE16" s="55"/>
      <c r="CF16" s="10"/>
      <c r="CG16" s="44"/>
      <c r="CH16" s="11"/>
      <c r="CI16" s="942" t="s">
        <v>20</v>
      </c>
      <c r="CJ16" s="87" t="s">
        <v>21</v>
      </c>
      <c r="CK16" s="6" t="s">
        <v>22</v>
      </c>
      <c r="CL16" s="275" t="s">
        <v>6</v>
      </c>
      <c r="CM16" s="6" t="s">
        <v>109</v>
      </c>
      <c r="CN16" s="16"/>
      <c r="CO16" s="13"/>
      <c r="CP16" s="13"/>
      <c r="CQ16" s="13"/>
      <c r="CR16" s="13"/>
      <c r="CS16" s="55"/>
      <c r="CT16" s="10"/>
      <c r="CU16" s="44"/>
      <c r="CV16" s="11"/>
      <c r="CW16" s="942" t="s">
        <v>20</v>
      </c>
      <c r="CX16" s="87" t="s">
        <v>21</v>
      </c>
      <c r="CY16" s="6" t="s">
        <v>22</v>
      </c>
      <c r="CZ16" s="275" t="s">
        <v>6</v>
      </c>
      <c r="DA16" s="6" t="s">
        <v>109</v>
      </c>
      <c r="DB16" s="16"/>
      <c r="DC16" s="13"/>
      <c r="DD16" s="13"/>
      <c r="DE16" s="13"/>
      <c r="DF16" s="13"/>
      <c r="DG16" s="55"/>
      <c r="DH16" s="10"/>
      <c r="DI16" s="44"/>
      <c r="DJ16" s="11"/>
      <c r="DK16" s="942" t="s">
        <v>20</v>
      </c>
      <c r="DL16" s="87" t="s">
        <v>21</v>
      </c>
      <c r="DM16" s="6" t="s">
        <v>22</v>
      </c>
      <c r="DN16" s="275" t="s">
        <v>6</v>
      </c>
      <c r="DO16" s="6" t="s">
        <v>109</v>
      </c>
      <c r="DP16" s="16"/>
      <c r="DQ16" s="13"/>
      <c r="DR16" s="13"/>
      <c r="DS16" s="13"/>
      <c r="DT16" s="13"/>
      <c r="DU16" s="55"/>
      <c r="DV16" s="10"/>
      <c r="DW16" s="44"/>
      <c r="DX16" s="11"/>
      <c r="DY16" s="942" t="s">
        <v>20</v>
      </c>
      <c r="DZ16" s="87" t="s">
        <v>21</v>
      </c>
      <c r="EA16" s="6" t="s">
        <v>22</v>
      </c>
      <c r="EB16" s="275" t="s">
        <v>6</v>
      </c>
      <c r="EC16" s="6" t="s">
        <v>109</v>
      </c>
      <c r="ED16" s="16"/>
      <c r="EE16" s="13"/>
      <c r="EF16" s="13"/>
      <c r="EG16" s="13"/>
      <c r="EH16" s="13"/>
      <c r="EI16" s="55"/>
      <c r="EJ16" s="10"/>
      <c r="EK16" s="44" t="s">
        <v>67</v>
      </c>
      <c r="EL16" s="11" t="s">
        <v>70</v>
      </c>
      <c r="EM16" s="14">
        <f>K33+Y33+AM33+BA33+BO33+CC33+CQ33+DE33+DS33+EG33</f>
        <v>0</v>
      </c>
      <c r="EN16" s="143"/>
      <c r="EO16" s="144"/>
      <c r="EP16" s="283"/>
      <c r="EQ16" s="765"/>
      <c r="ER16" s="116">
        <f>IF(ER$4=0,0,EM16/ER$4)</f>
        <v>0</v>
      </c>
      <c r="ES16" s="81">
        <f>ER16*ET16+ER16</f>
        <v>0</v>
      </c>
      <c r="ET16" s="280">
        <v>0</v>
      </c>
      <c r="EU16" s="9" t="s">
        <v>233</v>
      </c>
      <c r="EV16" s="580">
        <f>EW$4</f>
        <v>0</v>
      </c>
      <c r="EW16" s="579">
        <f t="shared" ref="EW16:EW38" si="127">IF(EV16=0,0,EX16/EV16)</f>
        <v>0</v>
      </c>
      <c r="EX16" s="439">
        <f>ER16*ER$4+ES16*ES$4</f>
        <v>0</v>
      </c>
      <c r="EY16" s="572"/>
      <c r="EZ16" s="573"/>
      <c r="FA16" s="88"/>
      <c r="FC16" s="44" t="s">
        <v>74</v>
      </c>
      <c r="FD16" s="11" t="s">
        <v>28</v>
      </c>
      <c r="FE16" s="141">
        <v>0</v>
      </c>
      <c r="FF16" s="141">
        <v>0</v>
      </c>
      <c r="FG16" s="142">
        <v>0</v>
      </c>
      <c r="FH16" s="9" t="s">
        <v>20</v>
      </c>
      <c r="FI16" s="122">
        <f t="shared" si="84"/>
        <v>0</v>
      </c>
      <c r="FJ16" s="602">
        <v>0</v>
      </c>
      <c r="FK16" s="604">
        <f t="shared" si="85"/>
        <v>0</v>
      </c>
      <c r="FL16" s="592"/>
      <c r="FM16" s="573"/>
      <c r="FN16" s="610">
        <f>SUM(FK16:FK17)</f>
        <v>0</v>
      </c>
      <c r="FO16" s="127">
        <f>IF(FO$4=0,0,FN16/$FO$4)</f>
        <v>0</v>
      </c>
      <c r="FP16" s="87"/>
      <c r="FQ16" s="61"/>
      <c r="FR16" s="61"/>
      <c r="FS16" s="567"/>
    </row>
    <row r="17" spans="1:175" ht="13" thickBot="1" x14ac:dyDescent="0.3">
      <c r="A17" s="44" t="s">
        <v>75</v>
      </c>
      <c r="B17" s="11" t="s">
        <v>23</v>
      </c>
      <c r="C17" s="18">
        <f>SUM(C5:C10)</f>
        <v>0</v>
      </c>
      <c r="D17" s="19"/>
      <c r="E17" s="65">
        <v>0</v>
      </c>
      <c r="F17" s="62">
        <v>10</v>
      </c>
      <c r="G17" s="20">
        <f>C17*E17/1000*(100+F17)/100</f>
        <v>0</v>
      </c>
      <c r="H17" s="66">
        <v>0</v>
      </c>
      <c r="I17" s="13">
        <f>G17*H17</f>
        <v>0</v>
      </c>
      <c r="J17" s="13">
        <f>IF(E$113=0,0,I17/E$113)</f>
        <v>0</v>
      </c>
      <c r="K17" s="13">
        <f>(J17*G$2)</f>
        <v>0</v>
      </c>
      <c r="L17" s="13"/>
      <c r="M17" s="55"/>
      <c r="N17" s="10"/>
      <c r="O17" s="44" t="s">
        <v>75</v>
      </c>
      <c r="P17" s="11" t="s">
        <v>23</v>
      </c>
      <c r="Q17" s="18">
        <f>SUM(Q5:Q10)</f>
        <v>0</v>
      </c>
      <c r="R17" s="19"/>
      <c r="S17" s="65">
        <v>0</v>
      </c>
      <c r="T17" s="62">
        <v>10</v>
      </c>
      <c r="U17" s="20">
        <f>Q17*S17/1000*(100+T17)/100</f>
        <v>0</v>
      </c>
      <c r="V17" s="66">
        <v>0</v>
      </c>
      <c r="W17" s="13">
        <f>U17*V17</f>
        <v>0</v>
      </c>
      <c r="X17" s="13">
        <f>IF(S$113=0,0,W17/S$113)</f>
        <v>0</v>
      </c>
      <c r="Y17" s="13">
        <f>(X17*U$2)</f>
        <v>0</v>
      </c>
      <c r="Z17" s="13"/>
      <c r="AA17" s="55"/>
      <c r="AB17" s="10"/>
      <c r="AC17" s="44" t="s">
        <v>75</v>
      </c>
      <c r="AD17" s="11" t="s">
        <v>23</v>
      </c>
      <c r="AE17" s="18">
        <f t="shared" ref="AE17" si="128">SUM(AE5:AE10)</f>
        <v>0</v>
      </c>
      <c r="AF17" s="19"/>
      <c r="AG17" s="65">
        <v>0</v>
      </c>
      <c r="AH17" s="62">
        <v>10</v>
      </c>
      <c r="AI17" s="20">
        <f t="shared" ref="AI17" si="129">AE17*AG17/1000*(100+AH17)/100</f>
        <v>0</v>
      </c>
      <c r="AJ17" s="66">
        <v>0</v>
      </c>
      <c r="AK17" s="13">
        <f t="shared" ref="AK17" si="130">AI17*AJ17</f>
        <v>0</v>
      </c>
      <c r="AL17" s="13">
        <f t="shared" ref="AL17:AL21" si="131">IF(AG$113=0,0,AK17/AG$113)</f>
        <v>0</v>
      </c>
      <c r="AM17" s="13">
        <f t="shared" ref="AM17:AM21" si="132">(AL17*AI$2)</f>
        <v>0</v>
      </c>
      <c r="AN17" s="13"/>
      <c r="AO17" s="55"/>
      <c r="AP17" s="10"/>
      <c r="AQ17" s="44" t="s">
        <v>75</v>
      </c>
      <c r="AR17" s="11" t="s">
        <v>23</v>
      </c>
      <c r="AS17" s="18">
        <f t="shared" ref="AS17" si="133">SUM(AS5:AS10)</f>
        <v>0</v>
      </c>
      <c r="AT17" s="19"/>
      <c r="AU17" s="65">
        <v>0</v>
      </c>
      <c r="AV17" s="62">
        <v>10</v>
      </c>
      <c r="AW17" s="20">
        <f t="shared" ref="AW17" si="134">AS17*AU17/1000*(100+AV17)/100</f>
        <v>0</v>
      </c>
      <c r="AX17" s="66">
        <v>0</v>
      </c>
      <c r="AY17" s="13">
        <f t="shared" ref="AY17" si="135">AW17*AX17</f>
        <v>0</v>
      </c>
      <c r="AZ17" s="13">
        <f t="shared" ref="AZ17:AZ21" si="136">IF(AU$113=0,0,AY17/AU$113)</f>
        <v>0</v>
      </c>
      <c r="BA17" s="13">
        <f t="shared" ref="BA17:BA21" si="137">(AZ17*AW$2)</f>
        <v>0</v>
      </c>
      <c r="BB17" s="13"/>
      <c r="BC17" s="55"/>
      <c r="BD17" s="10"/>
      <c r="BE17" s="44" t="s">
        <v>75</v>
      </c>
      <c r="BF17" s="11" t="s">
        <v>23</v>
      </c>
      <c r="BG17" s="18">
        <f t="shared" ref="BG17" si="138">SUM(BG5:BG10)</f>
        <v>0</v>
      </c>
      <c r="BH17" s="19"/>
      <c r="BI17" s="65">
        <v>0</v>
      </c>
      <c r="BJ17" s="62">
        <v>10</v>
      </c>
      <c r="BK17" s="20">
        <f t="shared" ref="BK17" si="139">BG17*BI17/1000*(100+BJ17)/100</f>
        <v>0</v>
      </c>
      <c r="BL17" s="66">
        <v>0</v>
      </c>
      <c r="BM17" s="13">
        <f t="shared" ref="BM17" si="140">BK17*BL17</f>
        <v>0</v>
      </c>
      <c r="BN17" s="13">
        <f t="shared" ref="BN17:BN21" si="141">IF(BI$113=0,0,BM17/BI$113)</f>
        <v>0</v>
      </c>
      <c r="BO17" s="13">
        <f t="shared" ref="BO17:BO21" si="142">(BN17*BK$2)</f>
        <v>0</v>
      </c>
      <c r="BP17" s="13"/>
      <c r="BQ17" s="55"/>
      <c r="BR17" s="10"/>
      <c r="BS17" s="44" t="s">
        <v>75</v>
      </c>
      <c r="BT17" s="11" t="s">
        <v>23</v>
      </c>
      <c r="BU17" s="18">
        <f t="shared" ref="BU17" si="143">SUM(BU5:BU10)</f>
        <v>0</v>
      </c>
      <c r="BV17" s="19"/>
      <c r="BW17" s="65">
        <v>0</v>
      </c>
      <c r="BX17" s="62">
        <v>10</v>
      </c>
      <c r="BY17" s="20">
        <f t="shared" ref="BY17" si="144">BU17*BW17/1000*(100+BX17)/100</f>
        <v>0</v>
      </c>
      <c r="BZ17" s="66">
        <v>0</v>
      </c>
      <c r="CA17" s="13">
        <f t="shared" ref="CA17" si="145">BY17*BZ17</f>
        <v>0</v>
      </c>
      <c r="CB17" s="13">
        <f t="shared" ref="CB17:CB21" si="146">IF(BW$113=0,0,CA17/BW$113)</f>
        <v>0</v>
      </c>
      <c r="CC17" s="13">
        <f t="shared" ref="CC17:CC21" si="147">(CB17*BY$2)</f>
        <v>0</v>
      </c>
      <c r="CD17" s="13"/>
      <c r="CE17" s="55"/>
      <c r="CF17" s="10"/>
      <c r="CG17" s="44" t="s">
        <v>75</v>
      </c>
      <c r="CH17" s="11" t="s">
        <v>23</v>
      </c>
      <c r="CI17" s="18">
        <f t="shared" ref="CI17" si="148">SUM(CI5:CI10)</f>
        <v>0</v>
      </c>
      <c r="CJ17" s="19"/>
      <c r="CK17" s="65">
        <v>0</v>
      </c>
      <c r="CL17" s="62">
        <v>10</v>
      </c>
      <c r="CM17" s="20">
        <f t="shared" ref="CM17" si="149">CI17*CK17/1000*(100+CL17)/100</f>
        <v>0</v>
      </c>
      <c r="CN17" s="66">
        <v>0</v>
      </c>
      <c r="CO17" s="13">
        <f t="shared" ref="CO17" si="150">CM17*CN17</f>
        <v>0</v>
      </c>
      <c r="CP17" s="13">
        <f t="shared" ref="CP17:CP21" si="151">IF(CK$113=0,0,CO17/CK$113)</f>
        <v>0</v>
      </c>
      <c r="CQ17" s="13">
        <f t="shared" ref="CQ17:CQ21" si="152">(CP17*CM$2)</f>
        <v>0</v>
      </c>
      <c r="CR17" s="13"/>
      <c r="CS17" s="55"/>
      <c r="CT17" s="10"/>
      <c r="CU17" s="44" t="s">
        <v>75</v>
      </c>
      <c r="CV17" s="11" t="s">
        <v>23</v>
      </c>
      <c r="CW17" s="18">
        <f t="shared" ref="CW17" si="153">SUM(CW5:CW10)</f>
        <v>0</v>
      </c>
      <c r="CX17" s="19"/>
      <c r="CY17" s="65">
        <v>0</v>
      </c>
      <c r="CZ17" s="62">
        <v>10</v>
      </c>
      <c r="DA17" s="20">
        <f t="shared" ref="DA17" si="154">CW17*CY17/1000*(100+CZ17)/100</f>
        <v>0</v>
      </c>
      <c r="DB17" s="66">
        <v>0</v>
      </c>
      <c r="DC17" s="13">
        <f t="shared" ref="DC17" si="155">DA17*DB17</f>
        <v>0</v>
      </c>
      <c r="DD17" s="13">
        <f t="shared" ref="DD17:DD21" si="156">IF(CY$113=0,0,DC17/CY$113)</f>
        <v>0</v>
      </c>
      <c r="DE17" s="13">
        <f t="shared" ref="DE17:DE21" si="157">(DD17*DA$2)</f>
        <v>0</v>
      </c>
      <c r="DF17" s="13"/>
      <c r="DG17" s="55"/>
      <c r="DH17" s="10"/>
      <c r="DI17" s="44" t="s">
        <v>75</v>
      </c>
      <c r="DJ17" s="11" t="s">
        <v>23</v>
      </c>
      <c r="DK17" s="18">
        <f t="shared" ref="DK17" si="158">SUM(DK5:DK10)</f>
        <v>0</v>
      </c>
      <c r="DL17" s="19"/>
      <c r="DM17" s="65">
        <v>0</v>
      </c>
      <c r="DN17" s="62">
        <v>10</v>
      </c>
      <c r="DO17" s="20">
        <f t="shared" ref="DO17" si="159">DK17*DM17/1000*(100+DN17)/100</f>
        <v>0</v>
      </c>
      <c r="DP17" s="66">
        <v>0</v>
      </c>
      <c r="DQ17" s="13">
        <f t="shared" ref="DQ17" si="160">DO17*DP17</f>
        <v>0</v>
      </c>
      <c r="DR17" s="13">
        <f t="shared" ref="DR17:DR21" si="161">IF(DM$113=0,0,DQ17/DM$113)</f>
        <v>0</v>
      </c>
      <c r="DS17" s="13">
        <f t="shared" ref="DS17:DS21" si="162">(DR17*DO$2)</f>
        <v>0</v>
      </c>
      <c r="DT17" s="13"/>
      <c r="DU17" s="55"/>
      <c r="DV17" s="10"/>
      <c r="DW17" s="44" t="s">
        <v>75</v>
      </c>
      <c r="DX17" s="11" t="s">
        <v>23</v>
      </c>
      <c r="DY17" s="18">
        <f t="shared" ref="DY17" si="163">SUM(DY5:DY10)</f>
        <v>0</v>
      </c>
      <c r="DZ17" s="19"/>
      <c r="EA17" s="65">
        <v>0</v>
      </c>
      <c r="EB17" s="62">
        <v>10</v>
      </c>
      <c r="EC17" s="20">
        <f t="shared" ref="EC17" si="164">DY17*EA17/1000*(100+EB17)/100</f>
        <v>0</v>
      </c>
      <c r="ED17" s="66">
        <v>0</v>
      </c>
      <c r="EE17" s="13">
        <f t="shared" ref="EE17" si="165">EC17*ED17</f>
        <v>0</v>
      </c>
      <c r="EF17" s="13">
        <f t="shared" ref="EF17:EF21" si="166">IF(EA$113=0,0,EE17/EA$113)</f>
        <v>0</v>
      </c>
      <c r="EG17" s="13">
        <f t="shared" ref="EG17:EG21" si="167">(EF17*EC$2)</f>
        <v>0</v>
      </c>
      <c r="EH17" s="13"/>
      <c r="EI17" s="55"/>
      <c r="EJ17" s="10"/>
      <c r="EK17" s="44" t="s">
        <v>65</v>
      </c>
      <c r="EL17" s="11" t="s">
        <v>64</v>
      </c>
      <c r="EM17" s="14">
        <f t="shared" ref="EM17:EM18" si="168">K34+Y34+AM34+BA34+BO34+CC34+CQ34+DE34+DS34+EG34</f>
        <v>0</v>
      </c>
      <c r="EN17" s="765"/>
      <c r="EO17" s="765"/>
      <c r="EP17" s="765"/>
      <c r="EQ17" s="765"/>
      <c r="ER17" s="116">
        <f>IF(ER$4=0,0,EM17/ER$4)</f>
        <v>0</v>
      </c>
      <c r="ES17" s="81">
        <f>ER17*ET17+ER17</f>
        <v>0</v>
      </c>
      <c r="ET17" s="280">
        <v>0</v>
      </c>
      <c r="EU17" s="9" t="s">
        <v>233</v>
      </c>
      <c r="EV17" s="580">
        <f t="shared" ref="EV17:EV38" si="169">EW$4</f>
        <v>0</v>
      </c>
      <c r="EW17" s="579">
        <f t="shared" si="127"/>
        <v>0</v>
      </c>
      <c r="EX17" s="439">
        <f>ER17*ER$4+ES17*ES$4</f>
        <v>0</v>
      </c>
      <c r="EY17" s="572"/>
      <c r="EZ17" s="573"/>
      <c r="FA17" s="88"/>
      <c r="FC17" s="44" t="s">
        <v>74</v>
      </c>
      <c r="FD17" s="11" t="s">
        <v>28</v>
      </c>
      <c r="FE17" s="141">
        <v>0</v>
      </c>
      <c r="FF17" s="141">
        <v>0</v>
      </c>
      <c r="FG17" s="142">
        <v>0</v>
      </c>
      <c r="FH17" s="9" t="s">
        <v>20</v>
      </c>
      <c r="FI17" s="122">
        <f t="shared" si="84"/>
        <v>0</v>
      </c>
      <c r="FJ17" s="602">
        <v>0</v>
      </c>
      <c r="FK17" s="604">
        <f t="shared" si="85"/>
        <v>0</v>
      </c>
      <c r="FL17" s="592"/>
      <c r="FM17" s="573"/>
      <c r="FN17" s="610"/>
      <c r="FO17" s="127"/>
      <c r="FP17" s="87"/>
      <c r="FQ17" s="522"/>
      <c r="FR17" s="61"/>
      <c r="FS17" s="567"/>
    </row>
    <row r="18" spans="1:175" ht="14.25" customHeight="1" thickBot="1" x14ac:dyDescent="0.3">
      <c r="A18" s="44" t="s">
        <v>75</v>
      </c>
      <c r="B18" s="11" t="s">
        <v>24</v>
      </c>
      <c r="C18" s="18"/>
      <c r="D18" s="65">
        <v>0</v>
      </c>
      <c r="E18" s="944"/>
      <c r="F18" s="21"/>
      <c r="G18" s="23"/>
      <c r="H18" s="66">
        <v>0</v>
      </c>
      <c r="I18" s="13">
        <f>D18*H18</f>
        <v>0</v>
      </c>
      <c r="J18" s="13">
        <f>IF(E$113=0,0,I18/E$113)</f>
        <v>0</v>
      </c>
      <c r="K18" s="13">
        <f>(J18*G$2)</f>
        <v>0</v>
      </c>
      <c r="L18" s="13"/>
      <c r="M18" s="55"/>
      <c r="N18" s="10"/>
      <c r="O18" s="44" t="s">
        <v>75</v>
      </c>
      <c r="P18" s="11" t="s">
        <v>24</v>
      </c>
      <c r="Q18" s="18"/>
      <c r="R18" s="65">
        <v>0</v>
      </c>
      <c r="S18" s="944"/>
      <c r="T18" s="21"/>
      <c r="U18" s="23"/>
      <c r="V18" s="66">
        <v>0</v>
      </c>
      <c r="W18" s="13">
        <f>R18*V18</f>
        <v>0</v>
      </c>
      <c r="X18" s="13">
        <f>IF(S$113=0,0,W18/S$113)</f>
        <v>0</v>
      </c>
      <c r="Y18" s="13">
        <f>(X18*U$2)</f>
        <v>0</v>
      </c>
      <c r="Z18" s="13"/>
      <c r="AA18" s="55"/>
      <c r="AB18" s="10"/>
      <c r="AC18" s="44" t="s">
        <v>75</v>
      </c>
      <c r="AD18" s="11" t="s">
        <v>24</v>
      </c>
      <c r="AE18" s="18"/>
      <c r="AF18" s="65">
        <v>0</v>
      </c>
      <c r="AG18" s="944"/>
      <c r="AH18" s="21"/>
      <c r="AI18" s="23"/>
      <c r="AJ18" s="66">
        <v>0</v>
      </c>
      <c r="AK18" s="13">
        <f t="shared" ref="AK18" si="170">AF18*AJ18</f>
        <v>0</v>
      </c>
      <c r="AL18" s="13">
        <f t="shared" si="131"/>
        <v>0</v>
      </c>
      <c r="AM18" s="13">
        <f t="shared" si="132"/>
        <v>0</v>
      </c>
      <c r="AN18" s="13"/>
      <c r="AO18" s="55"/>
      <c r="AP18" s="10"/>
      <c r="AQ18" s="44" t="s">
        <v>75</v>
      </c>
      <c r="AR18" s="11" t="s">
        <v>24</v>
      </c>
      <c r="AS18" s="18"/>
      <c r="AT18" s="65">
        <v>0</v>
      </c>
      <c r="AU18" s="944"/>
      <c r="AV18" s="21"/>
      <c r="AW18" s="23"/>
      <c r="AX18" s="66">
        <v>0</v>
      </c>
      <c r="AY18" s="13">
        <f t="shared" ref="AY18" si="171">AT18*AX18</f>
        <v>0</v>
      </c>
      <c r="AZ18" s="13">
        <f t="shared" si="136"/>
        <v>0</v>
      </c>
      <c r="BA18" s="13">
        <f t="shared" si="137"/>
        <v>0</v>
      </c>
      <c r="BB18" s="13"/>
      <c r="BC18" s="55"/>
      <c r="BD18" s="10"/>
      <c r="BE18" s="44" t="s">
        <v>75</v>
      </c>
      <c r="BF18" s="11" t="s">
        <v>24</v>
      </c>
      <c r="BG18" s="18"/>
      <c r="BH18" s="65">
        <v>0</v>
      </c>
      <c r="BI18" s="944"/>
      <c r="BJ18" s="21"/>
      <c r="BK18" s="23"/>
      <c r="BL18" s="66">
        <v>0</v>
      </c>
      <c r="BM18" s="13">
        <f t="shared" ref="BM18" si="172">BH18*BL18</f>
        <v>0</v>
      </c>
      <c r="BN18" s="13">
        <f t="shared" si="141"/>
        <v>0</v>
      </c>
      <c r="BO18" s="13">
        <f t="shared" si="142"/>
        <v>0</v>
      </c>
      <c r="BP18" s="13"/>
      <c r="BQ18" s="55"/>
      <c r="BR18" s="10"/>
      <c r="BS18" s="44" t="s">
        <v>75</v>
      </c>
      <c r="BT18" s="11" t="s">
        <v>24</v>
      </c>
      <c r="BU18" s="18"/>
      <c r="BV18" s="65">
        <v>0</v>
      </c>
      <c r="BW18" s="944"/>
      <c r="BX18" s="21"/>
      <c r="BY18" s="23"/>
      <c r="BZ18" s="66">
        <v>0</v>
      </c>
      <c r="CA18" s="13">
        <f t="shared" ref="CA18" si="173">BV18*BZ18</f>
        <v>0</v>
      </c>
      <c r="CB18" s="13">
        <f t="shared" si="146"/>
        <v>0</v>
      </c>
      <c r="CC18" s="13">
        <f t="shared" si="147"/>
        <v>0</v>
      </c>
      <c r="CD18" s="13"/>
      <c r="CE18" s="55"/>
      <c r="CF18" s="10"/>
      <c r="CG18" s="44" t="s">
        <v>75</v>
      </c>
      <c r="CH18" s="11" t="s">
        <v>24</v>
      </c>
      <c r="CI18" s="18"/>
      <c r="CJ18" s="65">
        <v>0</v>
      </c>
      <c r="CK18" s="944"/>
      <c r="CL18" s="21"/>
      <c r="CM18" s="23"/>
      <c r="CN18" s="66">
        <v>0</v>
      </c>
      <c r="CO18" s="13">
        <f t="shared" ref="CO18" si="174">CJ18*CN18</f>
        <v>0</v>
      </c>
      <c r="CP18" s="13">
        <f t="shared" si="151"/>
        <v>0</v>
      </c>
      <c r="CQ18" s="13">
        <f t="shared" si="152"/>
        <v>0</v>
      </c>
      <c r="CR18" s="13"/>
      <c r="CS18" s="55"/>
      <c r="CT18" s="10"/>
      <c r="CU18" s="44" t="s">
        <v>75</v>
      </c>
      <c r="CV18" s="11" t="s">
        <v>24</v>
      </c>
      <c r="CW18" s="18"/>
      <c r="CX18" s="65">
        <v>0</v>
      </c>
      <c r="CY18" s="944"/>
      <c r="CZ18" s="21"/>
      <c r="DA18" s="23"/>
      <c r="DB18" s="66">
        <v>0</v>
      </c>
      <c r="DC18" s="13">
        <f t="shared" ref="DC18" si="175">CX18*DB18</f>
        <v>0</v>
      </c>
      <c r="DD18" s="13">
        <f t="shared" si="156"/>
        <v>0</v>
      </c>
      <c r="DE18" s="13">
        <f t="shared" si="157"/>
        <v>0</v>
      </c>
      <c r="DF18" s="13"/>
      <c r="DG18" s="55"/>
      <c r="DH18" s="10"/>
      <c r="DI18" s="44" t="s">
        <v>75</v>
      </c>
      <c r="DJ18" s="11" t="s">
        <v>24</v>
      </c>
      <c r="DK18" s="18"/>
      <c r="DL18" s="65">
        <v>0</v>
      </c>
      <c r="DM18" s="944"/>
      <c r="DN18" s="21"/>
      <c r="DO18" s="23"/>
      <c r="DP18" s="66">
        <v>0</v>
      </c>
      <c r="DQ18" s="13">
        <f t="shared" ref="DQ18" si="176">DL18*DP18</f>
        <v>0</v>
      </c>
      <c r="DR18" s="13">
        <f t="shared" si="161"/>
        <v>0</v>
      </c>
      <c r="DS18" s="13">
        <f t="shared" si="162"/>
        <v>0</v>
      </c>
      <c r="DT18" s="13"/>
      <c r="DU18" s="55"/>
      <c r="DV18" s="10"/>
      <c r="DW18" s="44" t="s">
        <v>75</v>
      </c>
      <c r="DX18" s="11" t="s">
        <v>24</v>
      </c>
      <c r="DY18" s="18"/>
      <c r="DZ18" s="65">
        <v>0</v>
      </c>
      <c r="EA18" s="944"/>
      <c r="EB18" s="21"/>
      <c r="EC18" s="23"/>
      <c r="ED18" s="66">
        <v>0</v>
      </c>
      <c r="EE18" s="13">
        <f t="shared" ref="EE18" si="177">DZ18*ED18</f>
        <v>0</v>
      </c>
      <c r="EF18" s="13">
        <f t="shared" si="166"/>
        <v>0</v>
      </c>
      <c r="EG18" s="13">
        <f t="shared" si="167"/>
        <v>0</v>
      </c>
      <c r="EH18" s="13"/>
      <c r="EI18" s="55"/>
      <c r="EJ18" s="10"/>
      <c r="EK18" s="44" t="s">
        <v>72</v>
      </c>
      <c r="EL18" s="11" t="s">
        <v>71</v>
      </c>
      <c r="EM18" s="14">
        <f t="shared" si="168"/>
        <v>0</v>
      </c>
      <c r="EN18" s="765"/>
      <c r="EO18" s="765"/>
      <c r="EP18" s="765"/>
      <c r="EQ18" s="765"/>
      <c r="ER18" s="116">
        <f>IF(ER$4=0,0,EM18/ER$4)</f>
        <v>0</v>
      </c>
      <c r="ES18" s="81">
        <f>ER18*ET18+ER18</f>
        <v>0</v>
      </c>
      <c r="ET18" s="280">
        <v>0</v>
      </c>
      <c r="EU18" s="9" t="s">
        <v>233</v>
      </c>
      <c r="EV18" s="580">
        <f t="shared" si="169"/>
        <v>0</v>
      </c>
      <c r="EW18" s="579">
        <f t="shared" si="127"/>
        <v>0</v>
      </c>
      <c r="EX18" s="439">
        <f>ER18*ER$4+ES18*ES$4</f>
        <v>0</v>
      </c>
      <c r="EY18" s="572"/>
      <c r="EZ18" s="573"/>
      <c r="FA18" s="88"/>
      <c r="FC18" s="45"/>
      <c r="FD18" s="93"/>
      <c r="FE18" s="126"/>
      <c r="FF18" s="125"/>
      <c r="FG18" s="284"/>
      <c r="FH18" s="9"/>
      <c r="FI18" s="123"/>
      <c r="FJ18" s="117"/>
      <c r="FK18" s="604"/>
      <c r="FL18" s="592"/>
      <c r="FM18" s="573"/>
      <c r="FN18" s="610"/>
      <c r="FO18" s="127"/>
      <c r="FP18" s="134"/>
      <c r="FQ18" s="522"/>
      <c r="FR18" s="61"/>
      <c r="FS18" s="567"/>
    </row>
    <row r="19" spans="1:175" ht="13" thickBot="1" x14ac:dyDescent="0.3">
      <c r="A19" s="44" t="s">
        <v>75</v>
      </c>
      <c r="B19" s="11" t="s">
        <v>25</v>
      </c>
      <c r="C19" s="18">
        <f>C17</f>
        <v>0</v>
      </c>
      <c r="D19" s="19"/>
      <c r="E19" s="65">
        <v>0</v>
      </c>
      <c r="F19" s="221">
        <v>10</v>
      </c>
      <c r="G19" s="20">
        <f>C19*E19/1000*(100+F19)/100</f>
        <v>0</v>
      </c>
      <c r="H19" s="67">
        <v>0</v>
      </c>
      <c r="I19" s="13">
        <f>G19*H19</f>
        <v>0</v>
      </c>
      <c r="J19" s="13">
        <f>IF(E$113=0,0,I19/E$113)</f>
        <v>0</v>
      </c>
      <c r="K19" s="13">
        <f>(J19*G$2)</f>
        <v>0</v>
      </c>
      <c r="L19" s="13"/>
      <c r="M19" s="55"/>
      <c r="N19" s="10"/>
      <c r="O19" s="44" t="s">
        <v>75</v>
      </c>
      <c r="P19" s="11" t="s">
        <v>25</v>
      </c>
      <c r="Q19" s="18">
        <f>Q17</f>
        <v>0</v>
      </c>
      <c r="R19" s="19"/>
      <c r="S19" s="65">
        <v>0</v>
      </c>
      <c r="T19" s="221">
        <v>10</v>
      </c>
      <c r="U19" s="20">
        <f>Q19*S19/1000*(100+T19)/100</f>
        <v>0</v>
      </c>
      <c r="V19" s="67">
        <v>0</v>
      </c>
      <c r="W19" s="13">
        <f>U19*V19</f>
        <v>0</v>
      </c>
      <c r="X19" s="13">
        <f>IF(S$113=0,0,W19/S$113)</f>
        <v>0</v>
      </c>
      <c r="Y19" s="13">
        <f>(X19*U$2)</f>
        <v>0</v>
      </c>
      <c r="Z19" s="13"/>
      <c r="AA19" s="55"/>
      <c r="AB19" s="10"/>
      <c r="AC19" s="44" t="s">
        <v>75</v>
      </c>
      <c r="AD19" s="11" t="s">
        <v>25</v>
      </c>
      <c r="AE19" s="18">
        <f t="shared" ref="AE19" si="178">AE17</f>
        <v>0</v>
      </c>
      <c r="AF19" s="19"/>
      <c r="AG19" s="65">
        <v>0</v>
      </c>
      <c r="AH19" s="221">
        <v>10</v>
      </c>
      <c r="AI19" s="20">
        <f t="shared" ref="AI19" si="179">AE19*AG19/1000*(100+AH19)/100</f>
        <v>0</v>
      </c>
      <c r="AJ19" s="67">
        <v>0</v>
      </c>
      <c r="AK19" s="13">
        <f t="shared" ref="AK19" si="180">AI19*AJ19</f>
        <v>0</v>
      </c>
      <c r="AL19" s="13">
        <f t="shared" si="131"/>
        <v>0</v>
      </c>
      <c r="AM19" s="13">
        <f t="shared" si="132"/>
        <v>0</v>
      </c>
      <c r="AN19" s="13"/>
      <c r="AO19" s="55"/>
      <c r="AP19" s="10"/>
      <c r="AQ19" s="44" t="s">
        <v>75</v>
      </c>
      <c r="AR19" s="11" t="s">
        <v>25</v>
      </c>
      <c r="AS19" s="18">
        <f t="shared" ref="AS19" si="181">AS17</f>
        <v>0</v>
      </c>
      <c r="AT19" s="19"/>
      <c r="AU19" s="65">
        <v>0</v>
      </c>
      <c r="AV19" s="221">
        <v>10</v>
      </c>
      <c r="AW19" s="20">
        <f t="shared" ref="AW19" si="182">AS19*AU19/1000*(100+AV19)/100</f>
        <v>0</v>
      </c>
      <c r="AX19" s="67">
        <v>0</v>
      </c>
      <c r="AY19" s="13">
        <f t="shared" ref="AY19" si="183">AW19*AX19</f>
        <v>0</v>
      </c>
      <c r="AZ19" s="13">
        <f t="shared" si="136"/>
        <v>0</v>
      </c>
      <c r="BA19" s="13">
        <f t="shared" si="137"/>
        <v>0</v>
      </c>
      <c r="BB19" s="13"/>
      <c r="BC19" s="55"/>
      <c r="BD19" s="10"/>
      <c r="BE19" s="44" t="s">
        <v>75</v>
      </c>
      <c r="BF19" s="11" t="s">
        <v>25</v>
      </c>
      <c r="BG19" s="18">
        <f t="shared" ref="BG19" si="184">BG17</f>
        <v>0</v>
      </c>
      <c r="BH19" s="19"/>
      <c r="BI19" s="65">
        <v>0</v>
      </c>
      <c r="BJ19" s="221">
        <v>10</v>
      </c>
      <c r="BK19" s="20">
        <f t="shared" ref="BK19" si="185">BG19*BI19/1000*(100+BJ19)/100</f>
        <v>0</v>
      </c>
      <c r="BL19" s="67">
        <v>0</v>
      </c>
      <c r="BM19" s="13">
        <f t="shared" ref="BM19" si="186">BK19*BL19</f>
        <v>0</v>
      </c>
      <c r="BN19" s="13">
        <f t="shared" si="141"/>
        <v>0</v>
      </c>
      <c r="BO19" s="13">
        <f t="shared" si="142"/>
        <v>0</v>
      </c>
      <c r="BP19" s="13"/>
      <c r="BQ19" s="55"/>
      <c r="BR19" s="10"/>
      <c r="BS19" s="44" t="s">
        <v>75</v>
      </c>
      <c r="BT19" s="11" t="s">
        <v>25</v>
      </c>
      <c r="BU19" s="18">
        <f t="shared" ref="BU19" si="187">BU17</f>
        <v>0</v>
      </c>
      <c r="BV19" s="19"/>
      <c r="BW19" s="65">
        <v>0</v>
      </c>
      <c r="BX19" s="221">
        <v>10</v>
      </c>
      <c r="BY19" s="20">
        <f t="shared" ref="BY19" si="188">BU19*BW19/1000*(100+BX19)/100</f>
        <v>0</v>
      </c>
      <c r="BZ19" s="67">
        <v>0</v>
      </c>
      <c r="CA19" s="13">
        <f t="shared" ref="CA19" si="189">BY19*BZ19</f>
        <v>0</v>
      </c>
      <c r="CB19" s="13">
        <f t="shared" si="146"/>
        <v>0</v>
      </c>
      <c r="CC19" s="13">
        <f t="shared" si="147"/>
        <v>0</v>
      </c>
      <c r="CD19" s="13"/>
      <c r="CE19" s="55"/>
      <c r="CF19" s="10"/>
      <c r="CG19" s="44" t="s">
        <v>75</v>
      </c>
      <c r="CH19" s="11" t="s">
        <v>25</v>
      </c>
      <c r="CI19" s="18">
        <f t="shared" ref="CI19" si="190">CI17</f>
        <v>0</v>
      </c>
      <c r="CJ19" s="19"/>
      <c r="CK19" s="65">
        <v>0</v>
      </c>
      <c r="CL19" s="221">
        <v>10</v>
      </c>
      <c r="CM19" s="20">
        <f t="shared" ref="CM19" si="191">CI19*CK19/1000*(100+CL19)/100</f>
        <v>0</v>
      </c>
      <c r="CN19" s="67">
        <v>0</v>
      </c>
      <c r="CO19" s="13">
        <f t="shared" ref="CO19" si="192">CM19*CN19</f>
        <v>0</v>
      </c>
      <c r="CP19" s="13">
        <f t="shared" si="151"/>
        <v>0</v>
      </c>
      <c r="CQ19" s="13">
        <f t="shared" si="152"/>
        <v>0</v>
      </c>
      <c r="CR19" s="13"/>
      <c r="CS19" s="55"/>
      <c r="CT19" s="10"/>
      <c r="CU19" s="44" t="s">
        <v>75</v>
      </c>
      <c r="CV19" s="11" t="s">
        <v>25</v>
      </c>
      <c r="CW19" s="18">
        <f t="shared" ref="CW19" si="193">CW17</f>
        <v>0</v>
      </c>
      <c r="CX19" s="19"/>
      <c r="CY19" s="65">
        <v>0</v>
      </c>
      <c r="CZ19" s="221">
        <v>10</v>
      </c>
      <c r="DA19" s="20">
        <f t="shared" ref="DA19" si="194">CW19*CY19/1000*(100+CZ19)/100</f>
        <v>0</v>
      </c>
      <c r="DB19" s="67">
        <v>0</v>
      </c>
      <c r="DC19" s="13">
        <f t="shared" ref="DC19" si="195">DA19*DB19</f>
        <v>0</v>
      </c>
      <c r="DD19" s="13">
        <f t="shared" si="156"/>
        <v>0</v>
      </c>
      <c r="DE19" s="13">
        <f t="shared" si="157"/>
        <v>0</v>
      </c>
      <c r="DF19" s="13"/>
      <c r="DG19" s="55"/>
      <c r="DH19" s="10"/>
      <c r="DI19" s="44" t="s">
        <v>75</v>
      </c>
      <c r="DJ19" s="11" t="s">
        <v>25</v>
      </c>
      <c r="DK19" s="18">
        <f t="shared" ref="DK19" si="196">DK17</f>
        <v>0</v>
      </c>
      <c r="DL19" s="19"/>
      <c r="DM19" s="65">
        <v>0</v>
      </c>
      <c r="DN19" s="221">
        <v>10</v>
      </c>
      <c r="DO19" s="20">
        <f t="shared" ref="DO19" si="197">DK19*DM19/1000*(100+DN19)/100</f>
        <v>0</v>
      </c>
      <c r="DP19" s="67">
        <v>0</v>
      </c>
      <c r="DQ19" s="13">
        <f t="shared" ref="DQ19" si="198">DO19*DP19</f>
        <v>0</v>
      </c>
      <c r="DR19" s="13">
        <f t="shared" si="161"/>
        <v>0</v>
      </c>
      <c r="DS19" s="13">
        <f t="shared" si="162"/>
        <v>0</v>
      </c>
      <c r="DT19" s="13"/>
      <c r="DU19" s="55"/>
      <c r="DV19" s="10"/>
      <c r="DW19" s="44" t="s">
        <v>75</v>
      </c>
      <c r="DX19" s="11" t="s">
        <v>25</v>
      </c>
      <c r="DY19" s="18">
        <f t="shared" ref="DY19" si="199">DY17</f>
        <v>0</v>
      </c>
      <c r="DZ19" s="19"/>
      <c r="EA19" s="65">
        <v>0</v>
      </c>
      <c r="EB19" s="221">
        <v>10</v>
      </c>
      <c r="EC19" s="20">
        <f t="shared" ref="EC19" si="200">DY19*EA19/1000*(100+EB19)/100</f>
        <v>0</v>
      </c>
      <c r="ED19" s="67">
        <v>0</v>
      </c>
      <c r="EE19" s="13">
        <f t="shared" ref="EE19" si="201">EC19*ED19</f>
        <v>0</v>
      </c>
      <c r="EF19" s="13">
        <f t="shared" si="166"/>
        <v>0</v>
      </c>
      <c r="EG19" s="13">
        <f t="shared" si="167"/>
        <v>0</v>
      </c>
      <c r="EH19" s="13"/>
      <c r="EI19" s="55"/>
      <c r="EJ19" s="10"/>
      <c r="EK19" s="44" t="s">
        <v>72</v>
      </c>
      <c r="EL19" s="11" t="s">
        <v>38</v>
      </c>
      <c r="EM19" s="14">
        <f t="shared" ref="EM19:EM25" si="202">K37+Y37+AM37+BA37+BO37+CC37+CQ37+DE37+DS37+EG37</f>
        <v>0</v>
      </c>
      <c r="EN19" s="145"/>
      <c r="EO19" s="143"/>
      <c r="EP19" s="143"/>
      <c r="EQ19" s="765"/>
      <c r="ER19" s="116">
        <f t="shared" ref="ER19:ER24" si="203">IF(ER$4=0,0,EM19/ER$4)</f>
        <v>0</v>
      </c>
      <c r="ES19" s="81">
        <f t="shared" ref="ES19:ES38" si="204">ER19*ET19+ER19</f>
        <v>0</v>
      </c>
      <c r="ET19" s="280">
        <v>0</v>
      </c>
      <c r="EU19" s="9" t="s">
        <v>233</v>
      </c>
      <c r="EV19" s="581">
        <f t="shared" si="169"/>
        <v>0</v>
      </c>
      <c r="EW19" s="579">
        <f t="shared" si="127"/>
        <v>0</v>
      </c>
      <c r="EX19" s="582">
        <f t="shared" ref="EX19:EX38" si="205">ER19*ER$4+ES19*ES$4</f>
        <v>0</v>
      </c>
      <c r="EY19" s="112"/>
      <c r="EZ19" s="573"/>
      <c r="FA19" s="88"/>
      <c r="FC19" s="44" t="s">
        <v>66</v>
      </c>
      <c r="FD19" s="61" t="s">
        <v>147</v>
      </c>
      <c r="FE19" s="141">
        <v>0</v>
      </c>
      <c r="FF19" s="141">
        <v>0</v>
      </c>
      <c r="FG19" s="142">
        <v>0</v>
      </c>
      <c r="FH19" s="9" t="s">
        <v>21</v>
      </c>
      <c r="FI19" s="122">
        <f t="shared" ref="FI19:FI26" si="206">FE19*FF19*FG19</f>
        <v>0</v>
      </c>
      <c r="FJ19" s="602">
        <v>0</v>
      </c>
      <c r="FK19" s="604">
        <f t="shared" ref="FK19:FK26" si="207">FI19*FJ19</f>
        <v>0</v>
      </c>
      <c r="FL19" s="592"/>
      <c r="FM19" s="573"/>
      <c r="FN19" s="610">
        <f>SUM(FK19:FK20)</f>
        <v>0</v>
      </c>
      <c r="FO19" s="127">
        <f>IF(FO$4=0,0,FN19/$FO$4)</f>
        <v>0</v>
      </c>
      <c r="FP19" s="87"/>
      <c r="FQ19" s="61"/>
      <c r="FR19" s="61"/>
      <c r="FS19" s="567"/>
    </row>
    <row r="20" spans="1:175" ht="13" thickBot="1" x14ac:dyDescent="0.3">
      <c r="A20" s="44" t="s">
        <v>75</v>
      </c>
      <c r="B20" s="11" t="s">
        <v>24</v>
      </c>
      <c r="C20" s="18"/>
      <c r="D20" s="65">
        <v>0</v>
      </c>
      <c r="E20" s="24"/>
      <c r="F20" s="25"/>
      <c r="G20" s="26"/>
      <c r="H20" s="66">
        <v>0</v>
      </c>
      <c r="I20" s="13">
        <f>D20*H20</f>
        <v>0</v>
      </c>
      <c r="J20" s="13">
        <f>IF(E$113=0,0,I20/E$113)</f>
        <v>0</v>
      </c>
      <c r="K20" s="13">
        <f>(J20*G$2)</f>
        <v>0</v>
      </c>
      <c r="L20" s="285" t="s">
        <v>271</v>
      </c>
      <c r="M20" s="55"/>
      <c r="N20" s="10"/>
      <c r="O20" s="44" t="s">
        <v>75</v>
      </c>
      <c r="P20" s="11" t="s">
        <v>24</v>
      </c>
      <c r="Q20" s="18"/>
      <c r="R20" s="65">
        <v>0</v>
      </c>
      <c r="S20" s="24"/>
      <c r="T20" s="25"/>
      <c r="U20" s="26"/>
      <c r="V20" s="66">
        <v>0</v>
      </c>
      <c r="W20" s="13">
        <f>R20*V20</f>
        <v>0</v>
      </c>
      <c r="X20" s="13">
        <f>IF(S$113=0,0,W20/S$113)</f>
        <v>0</v>
      </c>
      <c r="Y20" s="13">
        <f>(X20*U$2)</f>
        <v>0</v>
      </c>
      <c r="Z20" s="285" t="s">
        <v>271</v>
      </c>
      <c r="AA20" s="55"/>
      <c r="AB20" s="10"/>
      <c r="AC20" s="44" t="s">
        <v>75</v>
      </c>
      <c r="AD20" s="11" t="s">
        <v>24</v>
      </c>
      <c r="AE20" s="18"/>
      <c r="AF20" s="65">
        <v>0</v>
      </c>
      <c r="AG20" s="24"/>
      <c r="AH20" s="25"/>
      <c r="AI20" s="26"/>
      <c r="AJ20" s="66">
        <v>0</v>
      </c>
      <c r="AK20" s="13">
        <f t="shared" ref="AK20" si="208">AF20*AJ20</f>
        <v>0</v>
      </c>
      <c r="AL20" s="13">
        <f t="shared" si="131"/>
        <v>0</v>
      </c>
      <c r="AM20" s="13">
        <f t="shared" si="132"/>
        <v>0</v>
      </c>
      <c r="AN20" s="285" t="s">
        <v>271</v>
      </c>
      <c r="AO20" s="55"/>
      <c r="AP20" s="10"/>
      <c r="AQ20" s="44" t="s">
        <v>75</v>
      </c>
      <c r="AR20" s="11" t="s">
        <v>24</v>
      </c>
      <c r="AS20" s="18"/>
      <c r="AT20" s="65">
        <v>0</v>
      </c>
      <c r="AU20" s="24"/>
      <c r="AV20" s="25"/>
      <c r="AW20" s="26"/>
      <c r="AX20" s="66">
        <v>0</v>
      </c>
      <c r="AY20" s="13">
        <f t="shared" ref="AY20" si="209">AT20*AX20</f>
        <v>0</v>
      </c>
      <c r="AZ20" s="13">
        <f t="shared" si="136"/>
        <v>0</v>
      </c>
      <c r="BA20" s="13">
        <f t="shared" si="137"/>
        <v>0</v>
      </c>
      <c r="BB20" s="285" t="s">
        <v>271</v>
      </c>
      <c r="BC20" s="55"/>
      <c r="BD20" s="10"/>
      <c r="BE20" s="44" t="s">
        <v>75</v>
      </c>
      <c r="BF20" s="11" t="s">
        <v>24</v>
      </c>
      <c r="BG20" s="18"/>
      <c r="BH20" s="65">
        <v>0</v>
      </c>
      <c r="BI20" s="24"/>
      <c r="BJ20" s="25"/>
      <c r="BK20" s="26"/>
      <c r="BL20" s="66">
        <v>0</v>
      </c>
      <c r="BM20" s="13">
        <f t="shared" ref="BM20" si="210">BH20*BL20</f>
        <v>0</v>
      </c>
      <c r="BN20" s="13">
        <f t="shared" si="141"/>
        <v>0</v>
      </c>
      <c r="BO20" s="13">
        <f t="shared" si="142"/>
        <v>0</v>
      </c>
      <c r="BP20" s="285" t="s">
        <v>271</v>
      </c>
      <c r="BQ20" s="55"/>
      <c r="BR20" s="10"/>
      <c r="BS20" s="44" t="s">
        <v>75</v>
      </c>
      <c r="BT20" s="11" t="s">
        <v>24</v>
      </c>
      <c r="BU20" s="18"/>
      <c r="BV20" s="65">
        <v>0</v>
      </c>
      <c r="BW20" s="24"/>
      <c r="BX20" s="25"/>
      <c r="BY20" s="26"/>
      <c r="BZ20" s="66">
        <v>0</v>
      </c>
      <c r="CA20" s="13">
        <f t="shared" ref="CA20" si="211">BV20*BZ20</f>
        <v>0</v>
      </c>
      <c r="CB20" s="13">
        <f t="shared" si="146"/>
        <v>0</v>
      </c>
      <c r="CC20" s="13">
        <f t="shared" si="147"/>
        <v>0</v>
      </c>
      <c r="CD20" s="285" t="s">
        <v>271</v>
      </c>
      <c r="CE20" s="55"/>
      <c r="CF20" s="10"/>
      <c r="CG20" s="44" t="s">
        <v>75</v>
      </c>
      <c r="CH20" s="11" t="s">
        <v>24</v>
      </c>
      <c r="CI20" s="18"/>
      <c r="CJ20" s="65">
        <v>0</v>
      </c>
      <c r="CK20" s="24"/>
      <c r="CL20" s="25"/>
      <c r="CM20" s="26"/>
      <c r="CN20" s="66">
        <v>0</v>
      </c>
      <c r="CO20" s="13">
        <f t="shared" ref="CO20" si="212">CJ20*CN20</f>
        <v>0</v>
      </c>
      <c r="CP20" s="13">
        <f t="shared" si="151"/>
        <v>0</v>
      </c>
      <c r="CQ20" s="13">
        <f t="shared" si="152"/>
        <v>0</v>
      </c>
      <c r="CR20" s="285" t="s">
        <v>271</v>
      </c>
      <c r="CS20" s="55"/>
      <c r="CT20" s="10"/>
      <c r="CU20" s="44" t="s">
        <v>75</v>
      </c>
      <c r="CV20" s="11" t="s">
        <v>24</v>
      </c>
      <c r="CW20" s="18"/>
      <c r="CX20" s="65">
        <v>0</v>
      </c>
      <c r="CY20" s="24"/>
      <c r="CZ20" s="25"/>
      <c r="DA20" s="26"/>
      <c r="DB20" s="66">
        <v>0</v>
      </c>
      <c r="DC20" s="13">
        <f t="shared" ref="DC20" si="213">CX20*DB20</f>
        <v>0</v>
      </c>
      <c r="DD20" s="13">
        <f t="shared" si="156"/>
        <v>0</v>
      </c>
      <c r="DE20" s="13">
        <f t="shared" si="157"/>
        <v>0</v>
      </c>
      <c r="DF20" s="285" t="s">
        <v>271</v>
      </c>
      <c r="DG20" s="55"/>
      <c r="DH20" s="10"/>
      <c r="DI20" s="44" t="s">
        <v>75</v>
      </c>
      <c r="DJ20" s="11" t="s">
        <v>24</v>
      </c>
      <c r="DK20" s="18"/>
      <c r="DL20" s="65">
        <v>0</v>
      </c>
      <c r="DM20" s="24"/>
      <c r="DN20" s="25"/>
      <c r="DO20" s="26"/>
      <c r="DP20" s="66">
        <v>0</v>
      </c>
      <c r="DQ20" s="13">
        <f t="shared" ref="DQ20" si="214">DL20*DP20</f>
        <v>0</v>
      </c>
      <c r="DR20" s="13">
        <f t="shared" si="161"/>
        <v>0</v>
      </c>
      <c r="DS20" s="13">
        <f t="shared" si="162"/>
        <v>0</v>
      </c>
      <c r="DT20" s="285" t="s">
        <v>271</v>
      </c>
      <c r="DU20" s="55"/>
      <c r="DV20" s="10"/>
      <c r="DW20" s="44" t="s">
        <v>75</v>
      </c>
      <c r="DX20" s="11" t="s">
        <v>24</v>
      </c>
      <c r="DY20" s="18"/>
      <c r="DZ20" s="65">
        <v>0</v>
      </c>
      <c r="EA20" s="24"/>
      <c r="EB20" s="25"/>
      <c r="EC20" s="26"/>
      <c r="ED20" s="66">
        <v>0</v>
      </c>
      <c r="EE20" s="13">
        <f t="shared" ref="EE20" si="215">DZ20*ED20</f>
        <v>0</v>
      </c>
      <c r="EF20" s="13">
        <f t="shared" si="166"/>
        <v>0</v>
      </c>
      <c r="EG20" s="13">
        <f t="shared" si="167"/>
        <v>0</v>
      </c>
      <c r="EH20" s="285" t="s">
        <v>271</v>
      </c>
      <c r="EI20" s="55"/>
      <c r="EJ20" s="10"/>
      <c r="EK20" s="44" t="s">
        <v>66</v>
      </c>
      <c r="EL20" s="61" t="s">
        <v>236</v>
      </c>
      <c r="EM20" s="14">
        <f t="shared" si="202"/>
        <v>0</v>
      </c>
      <c r="EN20" s="765"/>
      <c r="EO20" s="30"/>
      <c r="EP20" s="765"/>
      <c r="EQ20" s="765"/>
      <c r="ER20" s="116">
        <f t="shared" si="203"/>
        <v>0</v>
      </c>
      <c r="ES20" s="81">
        <f t="shared" si="204"/>
        <v>0</v>
      </c>
      <c r="ET20" s="280">
        <v>0</v>
      </c>
      <c r="EU20" s="9" t="s">
        <v>233</v>
      </c>
      <c r="EV20" s="581">
        <f t="shared" si="169"/>
        <v>0</v>
      </c>
      <c r="EW20" s="579">
        <f t="shared" si="127"/>
        <v>0</v>
      </c>
      <c r="EX20" s="582">
        <f t="shared" si="205"/>
        <v>0</v>
      </c>
      <c r="EY20" s="112"/>
      <c r="EZ20" s="573"/>
      <c r="FA20" s="88"/>
      <c r="FC20" s="44" t="s">
        <v>66</v>
      </c>
      <c r="FD20" s="61" t="s">
        <v>147</v>
      </c>
      <c r="FE20" s="141">
        <v>0</v>
      </c>
      <c r="FF20" s="141">
        <v>0</v>
      </c>
      <c r="FG20" s="142">
        <v>0</v>
      </c>
      <c r="FH20" s="9" t="s">
        <v>21</v>
      </c>
      <c r="FI20" s="122">
        <f t="shared" si="206"/>
        <v>0</v>
      </c>
      <c r="FJ20" s="602">
        <v>0</v>
      </c>
      <c r="FK20" s="604">
        <f t="shared" si="207"/>
        <v>0</v>
      </c>
      <c r="FL20" s="592"/>
      <c r="FM20" s="573"/>
      <c r="FN20" s="610"/>
      <c r="FO20" s="127"/>
      <c r="FP20" s="87"/>
      <c r="FQ20" s="522"/>
      <c r="FR20" s="61"/>
      <c r="FS20" s="567"/>
    </row>
    <row r="21" spans="1:175" ht="13" thickBot="1" x14ac:dyDescent="0.3">
      <c r="A21" s="44" t="s">
        <v>72</v>
      </c>
      <c r="B21" s="11" t="s">
        <v>26</v>
      </c>
      <c r="C21" s="18">
        <f>C17</f>
        <v>0</v>
      </c>
      <c r="D21" s="8"/>
      <c r="E21" s="65">
        <v>0</v>
      </c>
      <c r="F21" s="62">
        <v>50</v>
      </c>
      <c r="G21" s="20">
        <f>C21*E21/1000*(100+F21)/100</f>
        <v>0</v>
      </c>
      <c r="H21" s="63">
        <v>0</v>
      </c>
      <c r="I21" s="13">
        <f>(G21*H21)+(G22*H22)</f>
        <v>0</v>
      </c>
      <c r="J21" s="13">
        <f>IF(E$113=0,0,I21/E$113)</f>
        <v>0</v>
      </c>
      <c r="K21" s="13">
        <f>(J21*G$2)</f>
        <v>0</v>
      </c>
      <c r="L21" s="214">
        <f>K21+K35+K37</f>
        <v>0</v>
      </c>
      <c r="M21" s="55"/>
      <c r="N21" s="10"/>
      <c r="O21" s="44" t="s">
        <v>72</v>
      </c>
      <c r="P21" s="11" t="s">
        <v>26</v>
      </c>
      <c r="Q21" s="18">
        <f>Q17</f>
        <v>0</v>
      </c>
      <c r="R21" s="8"/>
      <c r="S21" s="65">
        <v>0</v>
      </c>
      <c r="T21" s="62">
        <v>50</v>
      </c>
      <c r="U21" s="20">
        <f>Q21*S21/1000*(100+T21)/100</f>
        <v>0</v>
      </c>
      <c r="V21" s="63">
        <v>0</v>
      </c>
      <c r="W21" s="13">
        <f>(U21*V21)+(U22*V22)</f>
        <v>0</v>
      </c>
      <c r="X21" s="13">
        <f>IF(S$113=0,0,W21/S$113)</f>
        <v>0</v>
      </c>
      <c r="Y21" s="13">
        <f>(X21*U$2)</f>
        <v>0</v>
      </c>
      <c r="Z21" s="214">
        <f>Y21+Y35+Y37</f>
        <v>0</v>
      </c>
      <c r="AA21" s="55"/>
      <c r="AB21" s="10"/>
      <c r="AC21" s="44" t="s">
        <v>72</v>
      </c>
      <c r="AD21" s="11" t="s">
        <v>26</v>
      </c>
      <c r="AE21" s="18">
        <f t="shared" ref="AE21" si="216">AE17</f>
        <v>0</v>
      </c>
      <c r="AF21" s="8"/>
      <c r="AG21" s="65">
        <v>0</v>
      </c>
      <c r="AH21" s="62">
        <v>50</v>
      </c>
      <c r="AI21" s="20">
        <f t="shared" ref="AI21:AI22" si="217">AE21*AG21/1000*(100+AH21)/100</f>
        <v>0</v>
      </c>
      <c r="AJ21" s="63">
        <v>0</v>
      </c>
      <c r="AK21" s="13">
        <f t="shared" ref="AK21" si="218">(AI21*AJ21)+(AI22*AJ22)</f>
        <v>0</v>
      </c>
      <c r="AL21" s="13">
        <f t="shared" si="131"/>
        <v>0</v>
      </c>
      <c r="AM21" s="13">
        <f t="shared" si="132"/>
        <v>0</v>
      </c>
      <c r="AN21" s="214">
        <f t="shared" ref="AN21" si="219">AM21+AM35+AM37</f>
        <v>0</v>
      </c>
      <c r="AO21" s="55"/>
      <c r="AP21" s="10"/>
      <c r="AQ21" s="44" t="s">
        <v>72</v>
      </c>
      <c r="AR21" s="11" t="s">
        <v>26</v>
      </c>
      <c r="AS21" s="18">
        <f t="shared" ref="AS21" si="220">AS17</f>
        <v>0</v>
      </c>
      <c r="AT21" s="8"/>
      <c r="AU21" s="65">
        <v>0</v>
      </c>
      <c r="AV21" s="62">
        <v>50</v>
      </c>
      <c r="AW21" s="20">
        <f t="shared" ref="AW21:AW22" si="221">AS21*AU21/1000*(100+AV21)/100</f>
        <v>0</v>
      </c>
      <c r="AX21" s="63">
        <v>0</v>
      </c>
      <c r="AY21" s="13">
        <f t="shared" ref="AY21" si="222">(AW21*AX21)+(AW22*AX22)</f>
        <v>0</v>
      </c>
      <c r="AZ21" s="13">
        <f t="shared" si="136"/>
        <v>0</v>
      </c>
      <c r="BA21" s="13">
        <f t="shared" si="137"/>
        <v>0</v>
      </c>
      <c r="BB21" s="214">
        <f t="shared" ref="BB21" si="223">BA21+BA35+BA37</f>
        <v>0</v>
      </c>
      <c r="BC21" s="55"/>
      <c r="BD21" s="10"/>
      <c r="BE21" s="44" t="s">
        <v>72</v>
      </c>
      <c r="BF21" s="11" t="s">
        <v>26</v>
      </c>
      <c r="BG21" s="18">
        <f t="shared" ref="BG21" si="224">BG17</f>
        <v>0</v>
      </c>
      <c r="BH21" s="8"/>
      <c r="BI21" s="65">
        <v>0</v>
      </c>
      <c r="BJ21" s="62">
        <v>50</v>
      </c>
      <c r="BK21" s="20">
        <f t="shared" ref="BK21:BK22" si="225">BG21*BI21/1000*(100+BJ21)/100</f>
        <v>0</v>
      </c>
      <c r="BL21" s="63">
        <v>0</v>
      </c>
      <c r="BM21" s="13">
        <f t="shared" ref="BM21" si="226">(BK21*BL21)+(BK22*BL22)</f>
        <v>0</v>
      </c>
      <c r="BN21" s="13">
        <f t="shared" si="141"/>
        <v>0</v>
      </c>
      <c r="BO21" s="13">
        <f t="shared" si="142"/>
        <v>0</v>
      </c>
      <c r="BP21" s="214">
        <f t="shared" ref="BP21" si="227">BO21+BO35+BO37</f>
        <v>0</v>
      </c>
      <c r="BQ21" s="55"/>
      <c r="BR21" s="10"/>
      <c r="BS21" s="44" t="s">
        <v>72</v>
      </c>
      <c r="BT21" s="11" t="s">
        <v>26</v>
      </c>
      <c r="BU21" s="18">
        <f t="shared" ref="BU21" si="228">BU17</f>
        <v>0</v>
      </c>
      <c r="BV21" s="8"/>
      <c r="BW21" s="65">
        <v>0</v>
      </c>
      <c r="BX21" s="62">
        <v>50</v>
      </c>
      <c r="BY21" s="20">
        <f t="shared" ref="BY21:BY22" si="229">BU21*BW21/1000*(100+BX21)/100</f>
        <v>0</v>
      </c>
      <c r="BZ21" s="63">
        <v>0</v>
      </c>
      <c r="CA21" s="13">
        <f t="shared" ref="CA21" si="230">(BY21*BZ21)+(BY22*BZ22)</f>
        <v>0</v>
      </c>
      <c r="CB21" s="13">
        <f t="shared" si="146"/>
        <v>0</v>
      </c>
      <c r="CC21" s="13">
        <f t="shared" si="147"/>
        <v>0</v>
      </c>
      <c r="CD21" s="214">
        <f t="shared" ref="CD21" si="231">CC21+CC35+CC37</f>
        <v>0</v>
      </c>
      <c r="CE21" s="55"/>
      <c r="CF21" s="10"/>
      <c r="CG21" s="44" t="s">
        <v>72</v>
      </c>
      <c r="CH21" s="11" t="s">
        <v>26</v>
      </c>
      <c r="CI21" s="18">
        <f t="shared" ref="CI21" si="232">CI17</f>
        <v>0</v>
      </c>
      <c r="CJ21" s="8"/>
      <c r="CK21" s="65">
        <v>0</v>
      </c>
      <c r="CL21" s="62">
        <v>50</v>
      </c>
      <c r="CM21" s="20">
        <f t="shared" ref="CM21:CM22" si="233">CI21*CK21/1000*(100+CL21)/100</f>
        <v>0</v>
      </c>
      <c r="CN21" s="63">
        <v>0</v>
      </c>
      <c r="CO21" s="13">
        <f t="shared" ref="CO21" si="234">(CM21*CN21)+(CM22*CN22)</f>
        <v>0</v>
      </c>
      <c r="CP21" s="13">
        <f t="shared" si="151"/>
        <v>0</v>
      </c>
      <c r="CQ21" s="13">
        <f t="shared" si="152"/>
        <v>0</v>
      </c>
      <c r="CR21" s="214">
        <f t="shared" ref="CR21" si="235">CQ21+CQ35+CQ37</f>
        <v>0</v>
      </c>
      <c r="CS21" s="55"/>
      <c r="CT21" s="10"/>
      <c r="CU21" s="44" t="s">
        <v>72</v>
      </c>
      <c r="CV21" s="11" t="s">
        <v>26</v>
      </c>
      <c r="CW21" s="18">
        <f t="shared" ref="CW21" si="236">CW17</f>
        <v>0</v>
      </c>
      <c r="CX21" s="8"/>
      <c r="CY21" s="65">
        <v>0</v>
      </c>
      <c r="CZ21" s="62">
        <v>50</v>
      </c>
      <c r="DA21" s="20">
        <f t="shared" ref="DA21:DA22" si="237">CW21*CY21/1000*(100+CZ21)/100</f>
        <v>0</v>
      </c>
      <c r="DB21" s="63">
        <v>0</v>
      </c>
      <c r="DC21" s="13">
        <f t="shared" ref="DC21" si="238">(DA21*DB21)+(DA22*DB22)</f>
        <v>0</v>
      </c>
      <c r="DD21" s="13">
        <f t="shared" si="156"/>
        <v>0</v>
      </c>
      <c r="DE21" s="13">
        <f t="shared" si="157"/>
        <v>0</v>
      </c>
      <c r="DF21" s="214">
        <f t="shared" ref="DF21" si="239">DE21+DE35+DE37</f>
        <v>0</v>
      </c>
      <c r="DG21" s="55"/>
      <c r="DH21" s="10"/>
      <c r="DI21" s="44" t="s">
        <v>72</v>
      </c>
      <c r="DJ21" s="11" t="s">
        <v>26</v>
      </c>
      <c r="DK21" s="18">
        <f t="shared" ref="DK21" si="240">DK17</f>
        <v>0</v>
      </c>
      <c r="DL21" s="8"/>
      <c r="DM21" s="65">
        <v>0</v>
      </c>
      <c r="DN21" s="62">
        <v>50</v>
      </c>
      <c r="DO21" s="20">
        <f t="shared" ref="DO21:DO22" si="241">DK21*DM21/1000*(100+DN21)/100</f>
        <v>0</v>
      </c>
      <c r="DP21" s="63">
        <v>0</v>
      </c>
      <c r="DQ21" s="13">
        <f t="shared" ref="DQ21" si="242">(DO21*DP21)+(DO22*DP22)</f>
        <v>0</v>
      </c>
      <c r="DR21" s="13">
        <f t="shared" si="161"/>
        <v>0</v>
      </c>
      <c r="DS21" s="13">
        <f t="shared" si="162"/>
        <v>0</v>
      </c>
      <c r="DT21" s="214">
        <f t="shared" ref="DT21" si="243">DS21+DS35+DS37</f>
        <v>0</v>
      </c>
      <c r="DU21" s="55"/>
      <c r="DV21" s="10"/>
      <c r="DW21" s="44" t="s">
        <v>72</v>
      </c>
      <c r="DX21" s="11" t="s">
        <v>26</v>
      </c>
      <c r="DY21" s="18">
        <f t="shared" ref="DY21" si="244">DY17</f>
        <v>0</v>
      </c>
      <c r="DZ21" s="8"/>
      <c r="EA21" s="65">
        <v>0</v>
      </c>
      <c r="EB21" s="62">
        <v>50</v>
      </c>
      <c r="EC21" s="20">
        <f t="shared" ref="EC21:EC22" si="245">DY21*EA21/1000*(100+EB21)/100</f>
        <v>0</v>
      </c>
      <c r="ED21" s="63">
        <v>0</v>
      </c>
      <c r="EE21" s="13">
        <f t="shared" ref="EE21" si="246">(EC21*ED21)+(EC22*ED22)</f>
        <v>0</v>
      </c>
      <c r="EF21" s="13">
        <f t="shared" si="166"/>
        <v>0</v>
      </c>
      <c r="EG21" s="13">
        <f t="shared" si="167"/>
        <v>0</v>
      </c>
      <c r="EH21" s="214">
        <f t="shared" ref="EH21" si="247">EG21+EG35+EG37</f>
        <v>0</v>
      </c>
      <c r="EI21" s="55"/>
      <c r="EJ21" s="10"/>
      <c r="EK21" s="44" t="s">
        <v>67</v>
      </c>
      <c r="EL21" s="94" t="s">
        <v>237</v>
      </c>
      <c r="EM21" s="14">
        <f t="shared" si="202"/>
        <v>0</v>
      </c>
      <c r="EN21" s="765"/>
      <c r="EO21" s="30"/>
      <c r="EP21" s="765"/>
      <c r="EQ21" s="765"/>
      <c r="ER21" s="116">
        <f>IF(ER$4=0,0,EM21/ER$4)</f>
        <v>0</v>
      </c>
      <c r="ES21" s="81">
        <f t="shared" si="204"/>
        <v>0</v>
      </c>
      <c r="ET21" s="280">
        <v>0</v>
      </c>
      <c r="EU21" s="9" t="s">
        <v>233</v>
      </c>
      <c r="EV21" s="581">
        <f t="shared" si="169"/>
        <v>0</v>
      </c>
      <c r="EW21" s="579">
        <f t="shared" si="127"/>
        <v>0</v>
      </c>
      <c r="EX21" s="582">
        <f t="shared" si="205"/>
        <v>0</v>
      </c>
      <c r="EY21" s="112"/>
      <c r="EZ21" s="573"/>
      <c r="FA21" s="88"/>
      <c r="FC21" s="44" t="s">
        <v>67</v>
      </c>
      <c r="FD21" s="94" t="s">
        <v>148</v>
      </c>
      <c r="FE21" s="141">
        <v>0</v>
      </c>
      <c r="FF21" s="141">
        <v>0</v>
      </c>
      <c r="FG21" s="142">
        <v>0</v>
      </c>
      <c r="FH21" s="9" t="s">
        <v>21</v>
      </c>
      <c r="FI21" s="122">
        <f t="shared" si="206"/>
        <v>0</v>
      </c>
      <c r="FJ21" s="602">
        <v>0</v>
      </c>
      <c r="FK21" s="604">
        <f t="shared" si="207"/>
        <v>0</v>
      </c>
      <c r="FL21" s="592"/>
      <c r="FM21" s="573"/>
      <c r="FN21" s="610">
        <f>SUM(FK21:FK22)</f>
        <v>0</v>
      </c>
      <c r="FO21" s="127">
        <f>IF(FO$4=0,0,FN21/$FO$4)</f>
        <v>0</v>
      </c>
      <c r="FP21" s="87"/>
      <c r="FQ21" s="61"/>
      <c r="FR21" s="61"/>
      <c r="FS21" s="567"/>
    </row>
    <row r="22" spans="1:175" ht="13" thickBot="1" x14ac:dyDescent="0.3">
      <c r="A22" s="44" t="s">
        <v>72</v>
      </c>
      <c r="B22" s="11" t="s">
        <v>27</v>
      </c>
      <c r="C22" s="68">
        <v>0</v>
      </c>
      <c r="D22" s="8"/>
      <c r="E22" s="65">
        <v>0</v>
      </c>
      <c r="F22" s="62">
        <v>25</v>
      </c>
      <c r="G22" s="20">
        <f>C22*E22/1000*(100+F22)/100</f>
        <v>0</v>
      </c>
      <c r="H22" s="63">
        <v>0</v>
      </c>
      <c r="I22" s="13"/>
      <c r="J22" s="13"/>
      <c r="K22" s="13"/>
      <c r="L22" s="13"/>
      <c r="M22" s="152"/>
      <c r="O22" s="44" t="s">
        <v>72</v>
      </c>
      <c r="P22" s="11" t="s">
        <v>27</v>
      </c>
      <c r="Q22" s="68">
        <v>0</v>
      </c>
      <c r="R22" s="8"/>
      <c r="S22" s="65">
        <v>0</v>
      </c>
      <c r="T22" s="62">
        <v>25</v>
      </c>
      <c r="U22" s="20">
        <f>Q22*S22/1000*(100+T22)/100</f>
        <v>0</v>
      </c>
      <c r="V22" s="63">
        <v>0</v>
      </c>
      <c r="W22" s="13"/>
      <c r="X22" s="13"/>
      <c r="Y22" s="13"/>
      <c r="Z22" s="13"/>
      <c r="AA22" s="152"/>
      <c r="AB22" s="27"/>
      <c r="AC22" s="44" t="s">
        <v>72</v>
      </c>
      <c r="AD22" s="11" t="s">
        <v>27</v>
      </c>
      <c r="AE22" s="68">
        <v>0</v>
      </c>
      <c r="AF22" s="8"/>
      <c r="AG22" s="65">
        <v>0</v>
      </c>
      <c r="AH22" s="62">
        <v>25</v>
      </c>
      <c r="AI22" s="20">
        <f t="shared" si="217"/>
        <v>0</v>
      </c>
      <c r="AJ22" s="63">
        <v>0</v>
      </c>
      <c r="AK22" s="13"/>
      <c r="AL22" s="13"/>
      <c r="AM22" s="13"/>
      <c r="AN22" s="13"/>
      <c r="AO22" s="152"/>
      <c r="AP22" s="27"/>
      <c r="AQ22" s="44" t="s">
        <v>72</v>
      </c>
      <c r="AR22" s="11" t="s">
        <v>27</v>
      </c>
      <c r="AS22" s="68">
        <v>0</v>
      </c>
      <c r="AT22" s="8"/>
      <c r="AU22" s="65">
        <v>0</v>
      </c>
      <c r="AV22" s="62">
        <v>25</v>
      </c>
      <c r="AW22" s="20">
        <f t="shared" si="221"/>
        <v>0</v>
      </c>
      <c r="AX22" s="63">
        <v>0</v>
      </c>
      <c r="AY22" s="13"/>
      <c r="AZ22" s="13"/>
      <c r="BA22" s="13"/>
      <c r="BB22" s="13"/>
      <c r="BC22" s="152"/>
      <c r="BD22" s="27"/>
      <c r="BE22" s="44" t="s">
        <v>72</v>
      </c>
      <c r="BF22" s="11" t="s">
        <v>27</v>
      </c>
      <c r="BG22" s="68">
        <v>0</v>
      </c>
      <c r="BH22" s="8"/>
      <c r="BI22" s="65">
        <v>0</v>
      </c>
      <c r="BJ22" s="62">
        <v>25</v>
      </c>
      <c r="BK22" s="20">
        <f t="shared" si="225"/>
        <v>0</v>
      </c>
      <c r="BL22" s="63">
        <v>0</v>
      </c>
      <c r="BM22" s="13"/>
      <c r="BN22" s="13"/>
      <c r="BO22" s="13"/>
      <c r="BP22" s="13"/>
      <c r="BQ22" s="152"/>
      <c r="BR22" s="27"/>
      <c r="BS22" s="44" t="s">
        <v>72</v>
      </c>
      <c r="BT22" s="11" t="s">
        <v>27</v>
      </c>
      <c r="BU22" s="68">
        <v>0</v>
      </c>
      <c r="BV22" s="8"/>
      <c r="BW22" s="65">
        <v>0</v>
      </c>
      <c r="BX22" s="62">
        <v>25</v>
      </c>
      <c r="BY22" s="20">
        <f t="shared" si="229"/>
        <v>0</v>
      </c>
      <c r="BZ22" s="63">
        <v>0</v>
      </c>
      <c r="CA22" s="13"/>
      <c r="CB22" s="13"/>
      <c r="CC22" s="13"/>
      <c r="CD22" s="13"/>
      <c r="CE22" s="152"/>
      <c r="CF22" s="27"/>
      <c r="CG22" s="44" t="s">
        <v>72</v>
      </c>
      <c r="CH22" s="11" t="s">
        <v>27</v>
      </c>
      <c r="CI22" s="68">
        <v>0</v>
      </c>
      <c r="CJ22" s="8"/>
      <c r="CK22" s="65">
        <v>0</v>
      </c>
      <c r="CL22" s="62">
        <v>25</v>
      </c>
      <c r="CM22" s="20">
        <f t="shared" si="233"/>
        <v>0</v>
      </c>
      <c r="CN22" s="63">
        <v>0</v>
      </c>
      <c r="CO22" s="13"/>
      <c r="CP22" s="13"/>
      <c r="CQ22" s="13"/>
      <c r="CR22" s="13"/>
      <c r="CS22" s="152"/>
      <c r="CT22" s="27"/>
      <c r="CU22" s="44" t="s">
        <v>72</v>
      </c>
      <c r="CV22" s="11" t="s">
        <v>27</v>
      </c>
      <c r="CW22" s="68">
        <v>0</v>
      </c>
      <c r="CX22" s="8"/>
      <c r="CY22" s="65">
        <v>0</v>
      </c>
      <c r="CZ22" s="62">
        <v>25</v>
      </c>
      <c r="DA22" s="20">
        <f t="shared" si="237"/>
        <v>0</v>
      </c>
      <c r="DB22" s="63">
        <v>0</v>
      </c>
      <c r="DC22" s="13"/>
      <c r="DD22" s="13"/>
      <c r="DE22" s="13"/>
      <c r="DF22" s="13"/>
      <c r="DG22" s="152"/>
      <c r="DH22" s="27"/>
      <c r="DI22" s="44" t="s">
        <v>72</v>
      </c>
      <c r="DJ22" s="11" t="s">
        <v>27</v>
      </c>
      <c r="DK22" s="68">
        <v>0</v>
      </c>
      <c r="DL22" s="8"/>
      <c r="DM22" s="65">
        <v>0</v>
      </c>
      <c r="DN22" s="62">
        <v>25</v>
      </c>
      <c r="DO22" s="20">
        <f t="shared" si="241"/>
        <v>0</v>
      </c>
      <c r="DP22" s="63">
        <v>0</v>
      </c>
      <c r="DQ22" s="13"/>
      <c r="DR22" s="13"/>
      <c r="DS22" s="13"/>
      <c r="DT22" s="13"/>
      <c r="DU22" s="152"/>
      <c r="DV22" s="27"/>
      <c r="DW22" s="44" t="s">
        <v>72</v>
      </c>
      <c r="DX22" s="11" t="s">
        <v>27</v>
      </c>
      <c r="DY22" s="68">
        <v>0</v>
      </c>
      <c r="DZ22" s="8"/>
      <c r="EA22" s="65">
        <v>0</v>
      </c>
      <c r="EB22" s="62">
        <v>25</v>
      </c>
      <c r="EC22" s="20">
        <f t="shared" si="245"/>
        <v>0</v>
      </c>
      <c r="ED22" s="63">
        <v>0</v>
      </c>
      <c r="EE22" s="13"/>
      <c r="EF22" s="13"/>
      <c r="EG22" s="13"/>
      <c r="EH22" s="13"/>
      <c r="EI22" s="152"/>
      <c r="EJ22" s="27"/>
      <c r="EK22" s="44" t="s">
        <v>68</v>
      </c>
      <c r="EL22" s="94" t="s">
        <v>238</v>
      </c>
      <c r="EM22" s="14">
        <f t="shared" si="202"/>
        <v>0</v>
      </c>
      <c r="EN22" s="765"/>
      <c r="EO22" s="30"/>
      <c r="EP22" s="765"/>
      <c r="EQ22" s="765"/>
      <c r="ER22" s="116">
        <f t="shared" si="203"/>
        <v>0</v>
      </c>
      <c r="ES22" s="81">
        <f t="shared" si="204"/>
        <v>0</v>
      </c>
      <c r="ET22" s="280">
        <v>0</v>
      </c>
      <c r="EU22" s="9" t="s">
        <v>233</v>
      </c>
      <c r="EV22" s="581">
        <f t="shared" si="169"/>
        <v>0</v>
      </c>
      <c r="EW22" s="579">
        <f t="shared" si="127"/>
        <v>0</v>
      </c>
      <c r="EX22" s="582">
        <f t="shared" si="205"/>
        <v>0</v>
      </c>
      <c r="EY22" s="112"/>
      <c r="EZ22" s="573"/>
      <c r="FA22" s="88"/>
      <c r="FC22" s="44" t="s">
        <v>67</v>
      </c>
      <c r="FD22" s="94" t="s">
        <v>148</v>
      </c>
      <c r="FE22" s="141">
        <v>0</v>
      </c>
      <c r="FF22" s="141">
        <v>0</v>
      </c>
      <c r="FG22" s="142">
        <v>0</v>
      </c>
      <c r="FH22" s="9" t="s">
        <v>21</v>
      </c>
      <c r="FI22" s="122">
        <f t="shared" si="206"/>
        <v>0</v>
      </c>
      <c r="FJ22" s="602">
        <v>0</v>
      </c>
      <c r="FK22" s="604">
        <f t="shared" si="207"/>
        <v>0</v>
      </c>
      <c r="FL22" s="592"/>
      <c r="FM22" s="573"/>
      <c r="FN22" s="610"/>
      <c r="FO22" s="127"/>
      <c r="FP22" s="87"/>
      <c r="FQ22" s="522"/>
      <c r="FR22" s="61"/>
      <c r="FS22" s="567"/>
    </row>
    <row r="23" spans="1:175" ht="13" thickBot="1" x14ac:dyDescent="0.3">
      <c r="A23" s="44"/>
      <c r="B23" s="11"/>
      <c r="C23" s="8"/>
      <c r="D23" s="17"/>
      <c r="E23" s="17"/>
      <c r="F23" s="8"/>
      <c r="G23" s="6" t="s">
        <v>20</v>
      </c>
      <c r="H23" s="16"/>
      <c r="I23" s="13"/>
      <c r="J23" s="13"/>
      <c r="K23" s="13"/>
      <c r="L23" s="13"/>
      <c r="M23" s="152"/>
      <c r="N23" s="10"/>
      <c r="O23" s="44"/>
      <c r="P23" s="11"/>
      <c r="Q23" s="8"/>
      <c r="R23" s="17"/>
      <c r="S23" s="17"/>
      <c r="T23" s="8"/>
      <c r="U23" s="6" t="s">
        <v>20</v>
      </c>
      <c r="V23" s="16"/>
      <c r="W23" s="13"/>
      <c r="X23" s="13"/>
      <c r="Y23" s="13"/>
      <c r="Z23" s="13"/>
      <c r="AA23" s="152"/>
      <c r="AB23" s="10"/>
      <c r="AC23" s="44"/>
      <c r="AD23" s="11"/>
      <c r="AE23" s="8"/>
      <c r="AF23" s="17"/>
      <c r="AG23" s="17"/>
      <c r="AH23" s="8"/>
      <c r="AI23" s="6" t="s">
        <v>20</v>
      </c>
      <c r="AJ23" s="16"/>
      <c r="AK23" s="13"/>
      <c r="AL23" s="13"/>
      <c r="AM23" s="13"/>
      <c r="AN23" s="13"/>
      <c r="AO23" s="152"/>
      <c r="AP23" s="10"/>
      <c r="AQ23" s="44"/>
      <c r="AR23" s="11"/>
      <c r="AS23" s="8"/>
      <c r="AT23" s="17"/>
      <c r="AU23" s="17"/>
      <c r="AV23" s="8"/>
      <c r="AW23" s="6" t="s">
        <v>20</v>
      </c>
      <c r="AX23" s="16"/>
      <c r="AY23" s="13"/>
      <c r="AZ23" s="13"/>
      <c r="BA23" s="13"/>
      <c r="BB23" s="13"/>
      <c r="BC23" s="152"/>
      <c r="BD23" s="10"/>
      <c r="BE23" s="44"/>
      <c r="BF23" s="11"/>
      <c r="BG23" s="8"/>
      <c r="BH23" s="17"/>
      <c r="BI23" s="17"/>
      <c r="BJ23" s="8"/>
      <c r="BK23" s="6" t="s">
        <v>20</v>
      </c>
      <c r="BL23" s="16"/>
      <c r="BM23" s="13"/>
      <c r="BN23" s="13"/>
      <c r="BO23" s="13"/>
      <c r="BP23" s="13"/>
      <c r="BQ23" s="152"/>
      <c r="BR23" s="10"/>
      <c r="BS23" s="44"/>
      <c r="BT23" s="11"/>
      <c r="BU23" s="8"/>
      <c r="BV23" s="17"/>
      <c r="BW23" s="17"/>
      <c r="BX23" s="8"/>
      <c r="BY23" s="6" t="s">
        <v>20</v>
      </c>
      <c r="BZ23" s="16"/>
      <c r="CA23" s="13"/>
      <c r="CB23" s="13"/>
      <c r="CC23" s="13"/>
      <c r="CD23" s="13"/>
      <c r="CE23" s="152"/>
      <c r="CF23" s="10"/>
      <c r="CG23" s="44"/>
      <c r="CH23" s="11"/>
      <c r="CI23" s="8"/>
      <c r="CJ23" s="17"/>
      <c r="CK23" s="17"/>
      <c r="CL23" s="8"/>
      <c r="CM23" s="6" t="s">
        <v>20</v>
      </c>
      <c r="CN23" s="16"/>
      <c r="CO23" s="13"/>
      <c r="CP23" s="13"/>
      <c r="CQ23" s="13"/>
      <c r="CR23" s="13"/>
      <c r="CS23" s="152"/>
      <c r="CT23" s="10"/>
      <c r="CU23" s="44"/>
      <c r="CV23" s="11"/>
      <c r="CW23" s="8"/>
      <c r="CX23" s="17"/>
      <c r="CY23" s="17"/>
      <c r="CZ23" s="8"/>
      <c r="DA23" s="6" t="s">
        <v>20</v>
      </c>
      <c r="DB23" s="16"/>
      <c r="DC23" s="13"/>
      <c r="DD23" s="13"/>
      <c r="DE23" s="13"/>
      <c r="DF23" s="13"/>
      <c r="DG23" s="152"/>
      <c r="DH23" s="10"/>
      <c r="DI23" s="44"/>
      <c r="DJ23" s="11"/>
      <c r="DK23" s="8"/>
      <c r="DL23" s="17"/>
      <c r="DM23" s="17"/>
      <c r="DN23" s="8"/>
      <c r="DO23" s="6" t="s">
        <v>20</v>
      </c>
      <c r="DP23" s="16"/>
      <c r="DQ23" s="13"/>
      <c r="DR23" s="13"/>
      <c r="DS23" s="13"/>
      <c r="DT23" s="13"/>
      <c r="DU23" s="152"/>
      <c r="DV23" s="10"/>
      <c r="DW23" s="44"/>
      <c r="DX23" s="11"/>
      <c r="DY23" s="8"/>
      <c r="DZ23" s="17"/>
      <c r="EA23" s="17"/>
      <c r="EB23" s="8"/>
      <c r="EC23" s="6" t="s">
        <v>20</v>
      </c>
      <c r="ED23" s="16"/>
      <c r="EE23" s="13"/>
      <c r="EF23" s="13"/>
      <c r="EG23" s="13"/>
      <c r="EH23" s="13"/>
      <c r="EI23" s="152"/>
      <c r="EJ23" s="10"/>
      <c r="EK23" s="44" t="s">
        <v>73</v>
      </c>
      <c r="EL23" s="11" t="s">
        <v>41</v>
      </c>
      <c r="EM23" s="14">
        <f t="shared" si="202"/>
        <v>0</v>
      </c>
      <c r="EN23" s="765"/>
      <c r="EO23" s="30"/>
      <c r="EP23" s="30"/>
      <c r="EQ23" s="765"/>
      <c r="ER23" s="116">
        <f t="shared" si="203"/>
        <v>0</v>
      </c>
      <c r="ES23" s="81">
        <f t="shared" si="204"/>
        <v>0</v>
      </c>
      <c r="ET23" s="280">
        <v>0</v>
      </c>
      <c r="EU23" s="9" t="s">
        <v>233</v>
      </c>
      <c r="EV23" s="581">
        <f t="shared" si="169"/>
        <v>0</v>
      </c>
      <c r="EW23" s="579">
        <f t="shared" si="127"/>
        <v>0</v>
      </c>
      <c r="EX23" s="582">
        <f t="shared" si="205"/>
        <v>0</v>
      </c>
      <c r="EY23" s="112"/>
      <c r="EZ23" s="573"/>
      <c r="FA23" s="88"/>
      <c r="FC23" s="44" t="s">
        <v>68</v>
      </c>
      <c r="FD23" s="94" t="s">
        <v>149</v>
      </c>
      <c r="FE23" s="141">
        <v>0</v>
      </c>
      <c r="FF23" s="141">
        <v>0</v>
      </c>
      <c r="FG23" s="142">
        <v>0</v>
      </c>
      <c r="FH23" s="9" t="s">
        <v>21</v>
      </c>
      <c r="FI23" s="122">
        <f t="shared" si="206"/>
        <v>0</v>
      </c>
      <c r="FJ23" s="602">
        <v>0</v>
      </c>
      <c r="FK23" s="604">
        <f t="shared" si="207"/>
        <v>0</v>
      </c>
      <c r="FL23" s="592"/>
      <c r="FM23" s="573"/>
      <c r="FN23" s="610">
        <f>SUM(FK23:FK24)</f>
        <v>0</v>
      </c>
      <c r="FO23" s="127">
        <f>IF(FO$4=0,0,FN23/$FO$4)</f>
        <v>0</v>
      </c>
      <c r="FP23" s="87"/>
      <c r="FQ23" s="61"/>
      <c r="FR23" s="61"/>
      <c r="FS23" s="567"/>
    </row>
    <row r="24" spans="1:175" ht="13.5" thickTop="1" thickBot="1" x14ac:dyDescent="0.3">
      <c r="A24" s="44" t="s">
        <v>74</v>
      </c>
      <c r="B24" s="11" t="s">
        <v>28</v>
      </c>
      <c r="C24" s="942" t="s">
        <v>29</v>
      </c>
      <c r="D24" s="942" t="s">
        <v>30</v>
      </c>
      <c r="E24" s="942" t="s">
        <v>31</v>
      </c>
      <c r="F24" s="28">
        <f>F4</f>
        <v>6</v>
      </c>
      <c r="G24" s="20">
        <f>((C25*D25*E25)+(C26*D26*E26)+(C27*D27*E27)+(C28*D28*E28)+(C29*D29*E29)+(C30*D30*E30)+(C31*D31*E31))*(100+F24)/100</f>
        <v>0</v>
      </c>
      <c r="H24" s="820"/>
      <c r="I24" s="13">
        <f>G24*H24</f>
        <v>0</v>
      </c>
      <c r="J24" s="13">
        <f>IF(E$113=0,0,I24/E$113)</f>
        <v>0</v>
      </c>
      <c r="K24" s="13">
        <f>(J24*G$2)</f>
        <v>0</v>
      </c>
      <c r="L24" s="13"/>
      <c r="M24" s="152"/>
      <c r="N24" s="10"/>
      <c r="O24" s="44" t="s">
        <v>74</v>
      </c>
      <c r="P24" s="11" t="s">
        <v>28</v>
      </c>
      <c r="Q24" s="942" t="s">
        <v>29</v>
      </c>
      <c r="R24" s="942" t="s">
        <v>30</v>
      </c>
      <c r="S24" s="942" t="s">
        <v>31</v>
      </c>
      <c r="T24" s="28">
        <f>T4</f>
        <v>6</v>
      </c>
      <c r="U24" s="20">
        <f>((Q25*R25*S25)+(Q26*R26*S26)+(Q27*R27*S27)+(Q28*R28*S28)+(Q29*R29*S29)+(Q30*R30*S30)+(Q31*R31*S31))*(100+T24)/100</f>
        <v>0</v>
      </c>
      <c r="V24" s="820"/>
      <c r="W24" s="13">
        <f>U24*V24</f>
        <v>0</v>
      </c>
      <c r="X24" s="13">
        <f>IF(S$113=0,0,W24/S$113)</f>
        <v>0</v>
      </c>
      <c r="Y24" s="13">
        <f>(X24*U$2)</f>
        <v>0</v>
      </c>
      <c r="Z24" s="13"/>
      <c r="AA24" s="152"/>
      <c r="AB24" s="10"/>
      <c r="AC24" s="44" t="s">
        <v>74</v>
      </c>
      <c r="AD24" s="11" t="s">
        <v>28</v>
      </c>
      <c r="AE24" s="942" t="s">
        <v>29</v>
      </c>
      <c r="AF24" s="942" t="s">
        <v>30</v>
      </c>
      <c r="AG24" s="942" t="s">
        <v>31</v>
      </c>
      <c r="AH24" s="28">
        <f t="shared" ref="AH24" si="248">AH4</f>
        <v>6</v>
      </c>
      <c r="AI24" s="20">
        <f t="shared" ref="AI24" si="249">((AE25*AF25*AG25)+(AE26*AF26*AG26)+(AE27*AF27*AG27)+(AE28*AF28*AG28)+(AE29*AF29*AG29)+(AE30*AF30*AG30)+(AE31*AF31*AG31))*(100+AH24)/100</f>
        <v>0</v>
      </c>
      <c r="AJ24" s="820"/>
      <c r="AK24" s="13">
        <f t="shared" ref="AK24" si="250">AI24*AJ24</f>
        <v>0</v>
      </c>
      <c r="AL24" s="13">
        <f t="shared" ref="AL24" si="251">IF(AG$113=0,0,AK24/AG$113)</f>
        <v>0</v>
      </c>
      <c r="AM24" s="13">
        <f t="shared" ref="AM24" si="252">(AL24*AI$2)</f>
        <v>0</v>
      </c>
      <c r="AN24" s="13"/>
      <c r="AO24" s="152"/>
      <c r="AP24" s="10"/>
      <c r="AQ24" s="44" t="s">
        <v>74</v>
      </c>
      <c r="AR24" s="11" t="s">
        <v>28</v>
      </c>
      <c r="AS24" s="942" t="s">
        <v>29</v>
      </c>
      <c r="AT24" s="942" t="s">
        <v>30</v>
      </c>
      <c r="AU24" s="942" t="s">
        <v>31</v>
      </c>
      <c r="AV24" s="28">
        <f t="shared" ref="AV24" si="253">AV4</f>
        <v>6</v>
      </c>
      <c r="AW24" s="20">
        <f t="shared" ref="AW24" si="254">((AS25*AT25*AU25)+(AS26*AT26*AU26)+(AS27*AT27*AU27)+(AS28*AT28*AU28)+(AS29*AT29*AU29)+(AS30*AT30*AU30)+(AS31*AT31*AU31))*(100+AV24)/100</f>
        <v>0</v>
      </c>
      <c r="AX24" s="820"/>
      <c r="AY24" s="13">
        <f t="shared" ref="AY24" si="255">AW24*AX24</f>
        <v>0</v>
      </c>
      <c r="AZ24" s="13">
        <f t="shared" ref="AZ24" si="256">IF(AU$113=0,0,AY24/AU$113)</f>
        <v>0</v>
      </c>
      <c r="BA24" s="13">
        <f t="shared" ref="BA24" si="257">(AZ24*AW$2)</f>
        <v>0</v>
      </c>
      <c r="BB24" s="13"/>
      <c r="BC24" s="152"/>
      <c r="BD24" s="10"/>
      <c r="BE24" s="44" t="s">
        <v>74</v>
      </c>
      <c r="BF24" s="11" t="s">
        <v>28</v>
      </c>
      <c r="BG24" s="942" t="s">
        <v>29</v>
      </c>
      <c r="BH24" s="942" t="s">
        <v>30</v>
      </c>
      <c r="BI24" s="942" t="s">
        <v>31</v>
      </c>
      <c r="BJ24" s="28">
        <f t="shared" ref="BJ24" si="258">BJ4</f>
        <v>6</v>
      </c>
      <c r="BK24" s="20">
        <f t="shared" ref="BK24" si="259">((BG25*BH25*BI25)+(BG26*BH26*BI26)+(BG27*BH27*BI27)+(BG28*BH28*BI28)+(BG29*BH29*BI29)+(BG30*BH30*BI30)+(BG31*BH31*BI31))*(100+BJ24)/100</f>
        <v>0</v>
      </c>
      <c r="BL24" s="820"/>
      <c r="BM24" s="13">
        <f t="shared" ref="BM24" si="260">BK24*BL24</f>
        <v>0</v>
      </c>
      <c r="BN24" s="13">
        <f t="shared" ref="BN24" si="261">IF(BI$113=0,0,BM24/BI$113)</f>
        <v>0</v>
      </c>
      <c r="BO24" s="13">
        <f t="shared" ref="BO24" si="262">(BN24*BK$2)</f>
        <v>0</v>
      </c>
      <c r="BP24" s="13"/>
      <c r="BQ24" s="152"/>
      <c r="BR24" s="10"/>
      <c r="BS24" s="44" t="s">
        <v>74</v>
      </c>
      <c r="BT24" s="11" t="s">
        <v>28</v>
      </c>
      <c r="BU24" s="942" t="s">
        <v>29</v>
      </c>
      <c r="BV24" s="942" t="s">
        <v>30</v>
      </c>
      <c r="BW24" s="942" t="s">
        <v>31</v>
      </c>
      <c r="BX24" s="28">
        <f t="shared" ref="BX24" si="263">BX4</f>
        <v>6</v>
      </c>
      <c r="BY24" s="20">
        <f t="shared" ref="BY24" si="264">((BU25*BV25*BW25)+(BU26*BV26*BW26)+(BU27*BV27*BW27)+(BU28*BV28*BW28)+(BU29*BV29*BW29)+(BU30*BV30*BW30)+(BU31*BV31*BW31))*(100+BX24)/100</f>
        <v>0</v>
      </c>
      <c r="BZ24" s="820"/>
      <c r="CA24" s="13">
        <f t="shared" ref="CA24" si="265">BY24*BZ24</f>
        <v>0</v>
      </c>
      <c r="CB24" s="13">
        <f t="shared" ref="CB24" si="266">IF(BW$113=0,0,CA24/BW$113)</f>
        <v>0</v>
      </c>
      <c r="CC24" s="13">
        <f t="shared" ref="CC24" si="267">(CB24*BY$2)</f>
        <v>0</v>
      </c>
      <c r="CD24" s="13"/>
      <c r="CE24" s="152"/>
      <c r="CF24" s="10"/>
      <c r="CG24" s="44" t="s">
        <v>74</v>
      </c>
      <c r="CH24" s="11" t="s">
        <v>28</v>
      </c>
      <c r="CI24" s="942" t="s">
        <v>29</v>
      </c>
      <c r="CJ24" s="942" t="s">
        <v>30</v>
      </c>
      <c r="CK24" s="942" t="s">
        <v>31</v>
      </c>
      <c r="CL24" s="28">
        <f t="shared" ref="CL24" si="268">CL4</f>
        <v>6</v>
      </c>
      <c r="CM24" s="20">
        <f t="shared" ref="CM24" si="269">((CI25*CJ25*CK25)+(CI26*CJ26*CK26)+(CI27*CJ27*CK27)+(CI28*CJ28*CK28)+(CI29*CJ29*CK29)+(CI30*CJ30*CK30)+(CI31*CJ31*CK31))*(100+CL24)/100</f>
        <v>0</v>
      </c>
      <c r="CN24" s="820"/>
      <c r="CO24" s="13">
        <f t="shared" ref="CO24" si="270">CM24*CN24</f>
        <v>0</v>
      </c>
      <c r="CP24" s="13">
        <f t="shared" ref="CP24" si="271">IF(CK$113=0,0,CO24/CK$113)</f>
        <v>0</v>
      </c>
      <c r="CQ24" s="13">
        <f t="shared" ref="CQ24" si="272">(CP24*CM$2)</f>
        <v>0</v>
      </c>
      <c r="CR24" s="13"/>
      <c r="CS24" s="152"/>
      <c r="CT24" s="10"/>
      <c r="CU24" s="44" t="s">
        <v>74</v>
      </c>
      <c r="CV24" s="11" t="s">
        <v>28</v>
      </c>
      <c r="CW24" s="942" t="s">
        <v>29</v>
      </c>
      <c r="CX24" s="942" t="s">
        <v>30</v>
      </c>
      <c r="CY24" s="942" t="s">
        <v>31</v>
      </c>
      <c r="CZ24" s="28">
        <f t="shared" ref="CZ24" si="273">CZ4</f>
        <v>6</v>
      </c>
      <c r="DA24" s="20">
        <f t="shared" ref="DA24" si="274">((CW25*CX25*CY25)+(CW26*CX26*CY26)+(CW27*CX27*CY27)+(CW28*CX28*CY28)+(CW29*CX29*CY29)+(CW30*CX30*CY30)+(CW31*CX31*CY31))*(100+CZ24)/100</f>
        <v>0</v>
      </c>
      <c r="DB24" s="820"/>
      <c r="DC24" s="13">
        <f t="shared" ref="DC24" si="275">DA24*DB24</f>
        <v>0</v>
      </c>
      <c r="DD24" s="13">
        <f t="shared" ref="DD24" si="276">IF(CY$113=0,0,DC24/CY$113)</f>
        <v>0</v>
      </c>
      <c r="DE24" s="13">
        <f t="shared" ref="DE24" si="277">(DD24*DA$2)</f>
        <v>0</v>
      </c>
      <c r="DF24" s="13"/>
      <c r="DG24" s="152"/>
      <c r="DH24" s="10"/>
      <c r="DI24" s="44" t="s">
        <v>74</v>
      </c>
      <c r="DJ24" s="11" t="s">
        <v>28</v>
      </c>
      <c r="DK24" s="942" t="s">
        <v>29</v>
      </c>
      <c r="DL24" s="942" t="s">
        <v>30</v>
      </c>
      <c r="DM24" s="942" t="s">
        <v>31</v>
      </c>
      <c r="DN24" s="28">
        <f t="shared" ref="DN24" si="278">DN4</f>
        <v>6</v>
      </c>
      <c r="DO24" s="20">
        <f t="shared" ref="DO24" si="279">((DK25*DL25*DM25)+(DK26*DL26*DM26)+(DK27*DL27*DM27)+(DK28*DL28*DM28)+(DK29*DL29*DM29)+(DK30*DL30*DM30)+(DK31*DL31*DM31))*(100+DN24)/100</f>
        <v>0</v>
      </c>
      <c r="DP24" s="820"/>
      <c r="DQ24" s="13">
        <f t="shared" ref="DQ24" si="280">DO24*DP24</f>
        <v>0</v>
      </c>
      <c r="DR24" s="13">
        <f t="shared" ref="DR24" si="281">IF(DM$113=0,0,DQ24/DM$113)</f>
        <v>0</v>
      </c>
      <c r="DS24" s="13">
        <f t="shared" ref="DS24" si="282">(DR24*DO$2)</f>
        <v>0</v>
      </c>
      <c r="DT24" s="13"/>
      <c r="DU24" s="152"/>
      <c r="DV24" s="10"/>
      <c r="DW24" s="44" t="s">
        <v>74</v>
      </c>
      <c r="DX24" s="11" t="s">
        <v>28</v>
      </c>
      <c r="DY24" s="942" t="s">
        <v>29</v>
      </c>
      <c r="DZ24" s="942" t="s">
        <v>30</v>
      </c>
      <c r="EA24" s="942" t="s">
        <v>31</v>
      </c>
      <c r="EB24" s="28">
        <f t="shared" ref="EB24" si="283">EB4</f>
        <v>6</v>
      </c>
      <c r="EC24" s="20">
        <f t="shared" ref="EC24" si="284">((DY25*DZ25*EA25)+(DY26*DZ26*EA26)+(DY27*DZ27*EA27)+(DY28*DZ28*EA28)+(DY29*DZ29*EA29)+(DY30*DZ30*EA30)+(DY31*DZ31*EA31))*(100+EB24)/100</f>
        <v>0</v>
      </c>
      <c r="ED24" s="820"/>
      <c r="EE24" s="13">
        <f t="shared" ref="EE24" si="285">EC24*ED24</f>
        <v>0</v>
      </c>
      <c r="EF24" s="13">
        <f t="shared" ref="EF24" si="286">IF(EA$113=0,0,EE24/EA$113)</f>
        <v>0</v>
      </c>
      <c r="EG24" s="13">
        <f t="shared" ref="EG24" si="287">(EF24*EC$2)</f>
        <v>0</v>
      </c>
      <c r="EH24" s="13"/>
      <c r="EI24" s="152"/>
      <c r="EJ24" s="10"/>
      <c r="EK24" s="44" t="s">
        <v>73</v>
      </c>
      <c r="EL24" s="11" t="s">
        <v>39</v>
      </c>
      <c r="EM24" s="14">
        <f t="shared" si="202"/>
        <v>0</v>
      </c>
      <c r="EN24" s="765"/>
      <c r="EO24" s="30"/>
      <c r="EP24" s="143"/>
      <c r="EQ24" s="765"/>
      <c r="ER24" s="116">
        <f t="shared" si="203"/>
        <v>0</v>
      </c>
      <c r="ES24" s="81">
        <f t="shared" si="204"/>
        <v>0</v>
      </c>
      <c r="ET24" s="280">
        <v>0</v>
      </c>
      <c r="EU24" s="9" t="s">
        <v>233</v>
      </c>
      <c r="EV24" s="581">
        <f t="shared" si="169"/>
        <v>0</v>
      </c>
      <c r="EW24" s="579">
        <f t="shared" si="127"/>
        <v>0</v>
      </c>
      <c r="EX24" s="582">
        <f t="shared" si="205"/>
        <v>0</v>
      </c>
      <c r="EY24" s="112"/>
      <c r="EZ24" s="573"/>
      <c r="FA24" s="138"/>
      <c r="FC24" s="44" t="s">
        <v>68</v>
      </c>
      <c r="FD24" s="94" t="s">
        <v>149</v>
      </c>
      <c r="FE24" s="141">
        <v>0</v>
      </c>
      <c r="FF24" s="141">
        <v>0</v>
      </c>
      <c r="FG24" s="142">
        <v>0</v>
      </c>
      <c r="FH24" s="9" t="s">
        <v>125</v>
      </c>
      <c r="FI24" s="122">
        <f t="shared" si="206"/>
        <v>0</v>
      </c>
      <c r="FJ24" s="602">
        <v>0</v>
      </c>
      <c r="FK24" s="604">
        <f t="shared" si="207"/>
        <v>0</v>
      </c>
      <c r="FL24" s="592"/>
      <c r="FM24" s="573"/>
      <c r="FN24" s="610"/>
      <c r="FO24" s="127"/>
      <c r="FP24" s="87"/>
      <c r="FQ24" s="522"/>
      <c r="FR24" s="61"/>
      <c r="FS24" s="567"/>
    </row>
    <row r="25" spans="1:175" x14ac:dyDescent="0.25">
      <c r="A25" s="44" t="s">
        <v>74</v>
      </c>
      <c r="B25" s="11" t="s">
        <v>12</v>
      </c>
      <c r="C25" s="29">
        <f t="shared" ref="C25:C31" si="288">C5</f>
        <v>0</v>
      </c>
      <c r="D25" s="65">
        <v>0</v>
      </c>
      <c r="E25" s="65">
        <v>0</v>
      </c>
      <c r="F25" s="17"/>
      <c r="G25" s="6" t="s">
        <v>109</v>
      </c>
      <c r="H25" s="16"/>
      <c r="I25" s="13"/>
      <c r="J25" s="13"/>
      <c r="K25" s="13"/>
      <c r="L25" s="13"/>
      <c r="M25" s="152"/>
      <c r="N25" s="10"/>
      <c r="O25" s="44" t="s">
        <v>74</v>
      </c>
      <c r="P25" s="11" t="s">
        <v>12</v>
      </c>
      <c r="Q25" s="29">
        <f t="shared" ref="Q25:Q31" si="289">Q5</f>
        <v>0</v>
      </c>
      <c r="R25" s="65">
        <v>0</v>
      </c>
      <c r="S25" s="65">
        <v>0</v>
      </c>
      <c r="T25" s="17"/>
      <c r="U25" s="6" t="s">
        <v>109</v>
      </c>
      <c r="V25" s="16"/>
      <c r="W25" s="13"/>
      <c r="X25" s="13"/>
      <c r="Y25" s="13"/>
      <c r="Z25" s="13"/>
      <c r="AA25" s="152"/>
      <c r="AB25" s="10"/>
      <c r="AC25" s="44" t="s">
        <v>74</v>
      </c>
      <c r="AD25" s="11" t="s">
        <v>12</v>
      </c>
      <c r="AE25" s="29">
        <f t="shared" ref="AE25:CI31" si="290">AE5</f>
        <v>0</v>
      </c>
      <c r="AF25" s="65">
        <v>0</v>
      </c>
      <c r="AG25" s="65">
        <v>0</v>
      </c>
      <c r="AH25" s="17"/>
      <c r="AI25" s="6" t="s">
        <v>109</v>
      </c>
      <c r="AJ25" s="16"/>
      <c r="AK25" s="13"/>
      <c r="AL25" s="13"/>
      <c r="AM25" s="13"/>
      <c r="AN25" s="13"/>
      <c r="AO25" s="152"/>
      <c r="AP25" s="10"/>
      <c r="AQ25" s="44" t="s">
        <v>74</v>
      </c>
      <c r="AR25" s="11" t="s">
        <v>12</v>
      </c>
      <c r="AS25" s="29">
        <f t="shared" si="290"/>
        <v>0</v>
      </c>
      <c r="AT25" s="65">
        <v>0</v>
      </c>
      <c r="AU25" s="65">
        <v>0</v>
      </c>
      <c r="AV25" s="17"/>
      <c r="AW25" s="6" t="s">
        <v>109</v>
      </c>
      <c r="AX25" s="16"/>
      <c r="AY25" s="13"/>
      <c r="AZ25" s="13"/>
      <c r="BA25" s="13"/>
      <c r="BB25" s="13"/>
      <c r="BC25" s="152"/>
      <c r="BD25" s="10"/>
      <c r="BE25" s="44" t="s">
        <v>74</v>
      </c>
      <c r="BF25" s="11" t="s">
        <v>12</v>
      </c>
      <c r="BG25" s="29">
        <f t="shared" si="290"/>
        <v>0</v>
      </c>
      <c r="BH25" s="65">
        <v>0</v>
      </c>
      <c r="BI25" s="65">
        <v>0</v>
      </c>
      <c r="BJ25" s="17"/>
      <c r="BK25" s="6" t="s">
        <v>109</v>
      </c>
      <c r="BL25" s="16"/>
      <c r="BM25" s="13"/>
      <c r="BN25" s="13"/>
      <c r="BO25" s="13"/>
      <c r="BP25" s="13"/>
      <c r="BQ25" s="152"/>
      <c r="BR25" s="10"/>
      <c r="BS25" s="44" t="s">
        <v>74</v>
      </c>
      <c r="BT25" s="11" t="s">
        <v>12</v>
      </c>
      <c r="BU25" s="29">
        <f t="shared" si="290"/>
        <v>0</v>
      </c>
      <c r="BV25" s="65">
        <v>0</v>
      </c>
      <c r="BW25" s="65">
        <v>0</v>
      </c>
      <c r="BX25" s="17"/>
      <c r="BY25" s="6" t="s">
        <v>109</v>
      </c>
      <c r="BZ25" s="16"/>
      <c r="CA25" s="13"/>
      <c r="CB25" s="13"/>
      <c r="CC25" s="13"/>
      <c r="CD25" s="13"/>
      <c r="CE25" s="152"/>
      <c r="CF25" s="10"/>
      <c r="CG25" s="44" t="s">
        <v>74</v>
      </c>
      <c r="CH25" s="11" t="s">
        <v>12</v>
      </c>
      <c r="CI25" s="29">
        <f t="shared" si="290"/>
        <v>0</v>
      </c>
      <c r="CJ25" s="65">
        <v>0</v>
      </c>
      <c r="CK25" s="65">
        <v>0</v>
      </c>
      <c r="CL25" s="17"/>
      <c r="CM25" s="6" t="s">
        <v>109</v>
      </c>
      <c r="CN25" s="16"/>
      <c r="CO25" s="13"/>
      <c r="CP25" s="13"/>
      <c r="CQ25" s="13"/>
      <c r="CR25" s="13"/>
      <c r="CS25" s="152"/>
      <c r="CT25" s="10"/>
      <c r="CU25" s="44" t="s">
        <v>74</v>
      </c>
      <c r="CV25" s="11" t="s">
        <v>12</v>
      </c>
      <c r="CW25" s="29">
        <f t="shared" ref="CW25:DY31" si="291">CW5</f>
        <v>0</v>
      </c>
      <c r="CX25" s="65">
        <v>0</v>
      </c>
      <c r="CY25" s="65">
        <v>0</v>
      </c>
      <c r="CZ25" s="17"/>
      <c r="DA25" s="6" t="s">
        <v>109</v>
      </c>
      <c r="DB25" s="16"/>
      <c r="DC25" s="13"/>
      <c r="DD25" s="13"/>
      <c r="DE25" s="13"/>
      <c r="DF25" s="13"/>
      <c r="DG25" s="152"/>
      <c r="DH25" s="10"/>
      <c r="DI25" s="44" t="s">
        <v>74</v>
      </c>
      <c r="DJ25" s="11" t="s">
        <v>12</v>
      </c>
      <c r="DK25" s="29">
        <f t="shared" si="291"/>
        <v>0</v>
      </c>
      <c r="DL25" s="65">
        <v>0</v>
      </c>
      <c r="DM25" s="65">
        <v>0</v>
      </c>
      <c r="DN25" s="17"/>
      <c r="DO25" s="6" t="s">
        <v>109</v>
      </c>
      <c r="DP25" s="16"/>
      <c r="DQ25" s="13"/>
      <c r="DR25" s="13"/>
      <c r="DS25" s="13"/>
      <c r="DT25" s="13"/>
      <c r="DU25" s="152"/>
      <c r="DV25" s="10"/>
      <c r="DW25" s="44" t="s">
        <v>74</v>
      </c>
      <c r="DX25" s="11" t="s">
        <v>12</v>
      </c>
      <c r="DY25" s="29">
        <f t="shared" si="291"/>
        <v>0</v>
      </c>
      <c r="DZ25" s="65">
        <v>0</v>
      </c>
      <c r="EA25" s="65">
        <v>0</v>
      </c>
      <c r="EB25" s="17"/>
      <c r="EC25" s="6" t="s">
        <v>109</v>
      </c>
      <c r="ED25" s="16"/>
      <c r="EE25" s="13"/>
      <c r="EF25" s="13"/>
      <c r="EG25" s="13"/>
      <c r="EH25" s="13"/>
      <c r="EI25" s="152"/>
      <c r="EJ25" s="10"/>
      <c r="EK25" s="44" t="s">
        <v>73</v>
      </c>
      <c r="EL25" s="11" t="s">
        <v>40</v>
      </c>
      <c r="EM25" s="14">
        <f t="shared" si="202"/>
        <v>0</v>
      </c>
      <c r="EN25" s="143"/>
      <c r="EO25" s="143"/>
      <c r="EP25" s="143"/>
      <c r="EQ25" s="765"/>
      <c r="ER25" s="116">
        <f>IF(ER$4=0,0,EM25/ER$4)</f>
        <v>0</v>
      </c>
      <c r="ES25" s="81">
        <f t="shared" si="204"/>
        <v>0</v>
      </c>
      <c r="ET25" s="280">
        <v>0</v>
      </c>
      <c r="EU25" s="9" t="s">
        <v>233</v>
      </c>
      <c r="EV25" s="581">
        <f t="shared" si="169"/>
        <v>0</v>
      </c>
      <c r="EW25" s="579">
        <f t="shared" si="127"/>
        <v>0</v>
      </c>
      <c r="EX25" s="582">
        <f t="shared" si="205"/>
        <v>0</v>
      </c>
      <c r="EY25" s="574">
        <f>EZ139</f>
        <v>0</v>
      </c>
      <c r="EZ25" s="575"/>
      <c r="FA25" s="567"/>
      <c r="FC25" s="44" t="s">
        <v>73</v>
      </c>
      <c r="FD25" s="11" t="s">
        <v>142</v>
      </c>
      <c r="FE25" s="141">
        <v>0</v>
      </c>
      <c r="FF25" s="141">
        <v>0</v>
      </c>
      <c r="FG25" s="142">
        <v>0</v>
      </c>
      <c r="FH25" s="9" t="s">
        <v>21</v>
      </c>
      <c r="FI25" s="122">
        <f t="shared" si="206"/>
        <v>0</v>
      </c>
      <c r="FJ25" s="602">
        <v>0</v>
      </c>
      <c r="FK25" s="604">
        <f t="shared" si="207"/>
        <v>0</v>
      </c>
      <c r="FL25" s="591">
        <f>FR131</f>
        <v>0</v>
      </c>
      <c r="FM25" s="575"/>
      <c r="FN25" s="610">
        <f>SUM(FK25:FK26)+FL25</f>
        <v>0</v>
      </c>
      <c r="FO25" s="127">
        <f>IF(FO$4=0,0,FN25/$FO$4)</f>
        <v>0</v>
      </c>
      <c r="FP25" s="87" t="s">
        <v>73</v>
      </c>
      <c r="FQ25" s="522">
        <f>SUM(EX23:EX25)+EY25</f>
        <v>0</v>
      </c>
      <c r="FR25" s="496">
        <f>FN25</f>
        <v>0</v>
      </c>
      <c r="FS25" s="567">
        <f>SUM(FQ25:FR25)</f>
        <v>0</v>
      </c>
    </row>
    <row r="26" spans="1:175" x14ac:dyDescent="0.25">
      <c r="A26" s="44" t="s">
        <v>74</v>
      </c>
      <c r="B26" s="11" t="s">
        <v>13</v>
      </c>
      <c r="C26" s="29">
        <f t="shared" si="288"/>
        <v>0</v>
      </c>
      <c r="D26" s="65">
        <v>0</v>
      </c>
      <c r="E26" s="65">
        <v>0</v>
      </c>
      <c r="F26" s="17"/>
      <c r="G26" s="18">
        <f>G24*G28</f>
        <v>0</v>
      </c>
      <c r="H26" s="16"/>
      <c r="I26" s="13"/>
      <c r="J26" s="13"/>
      <c r="K26" s="13"/>
      <c r="L26" s="13"/>
      <c r="M26" s="152"/>
      <c r="N26" s="10"/>
      <c r="O26" s="44" t="s">
        <v>74</v>
      </c>
      <c r="P26" s="11" t="s">
        <v>13</v>
      </c>
      <c r="Q26" s="29">
        <f t="shared" si="289"/>
        <v>0</v>
      </c>
      <c r="R26" s="65">
        <v>0</v>
      </c>
      <c r="S26" s="65">
        <v>0</v>
      </c>
      <c r="T26" s="17"/>
      <c r="U26" s="18">
        <f>U24*U28</f>
        <v>0</v>
      </c>
      <c r="V26" s="16"/>
      <c r="W26" s="13"/>
      <c r="X26" s="13"/>
      <c r="Y26" s="13"/>
      <c r="Z26" s="13"/>
      <c r="AA26" s="152"/>
      <c r="AB26" s="10"/>
      <c r="AC26" s="44" t="s">
        <v>74</v>
      </c>
      <c r="AD26" s="11" t="s">
        <v>13</v>
      </c>
      <c r="AE26" s="29">
        <f t="shared" si="290"/>
        <v>0</v>
      </c>
      <c r="AF26" s="65">
        <v>0</v>
      </c>
      <c r="AG26" s="65">
        <v>0</v>
      </c>
      <c r="AH26" s="17"/>
      <c r="AI26" s="18">
        <f t="shared" ref="AI26" si="292">AI24*AI28</f>
        <v>0</v>
      </c>
      <c r="AJ26" s="16"/>
      <c r="AK26" s="13"/>
      <c r="AL26" s="13"/>
      <c r="AM26" s="13"/>
      <c r="AN26" s="13"/>
      <c r="AO26" s="152"/>
      <c r="AP26" s="10"/>
      <c r="AQ26" s="44" t="s">
        <v>74</v>
      </c>
      <c r="AR26" s="11" t="s">
        <v>13</v>
      </c>
      <c r="AS26" s="29">
        <f t="shared" si="290"/>
        <v>0</v>
      </c>
      <c r="AT26" s="65">
        <v>0</v>
      </c>
      <c r="AU26" s="65">
        <v>0</v>
      </c>
      <c r="AV26" s="17"/>
      <c r="AW26" s="18">
        <f t="shared" ref="AW26" si="293">AW24*AW28</f>
        <v>0</v>
      </c>
      <c r="AX26" s="16"/>
      <c r="AY26" s="13"/>
      <c r="AZ26" s="13"/>
      <c r="BA26" s="13"/>
      <c r="BB26" s="13"/>
      <c r="BC26" s="152"/>
      <c r="BD26" s="10"/>
      <c r="BE26" s="44" t="s">
        <v>74</v>
      </c>
      <c r="BF26" s="11" t="s">
        <v>13</v>
      </c>
      <c r="BG26" s="29">
        <f t="shared" si="290"/>
        <v>0</v>
      </c>
      <c r="BH26" s="65">
        <v>0</v>
      </c>
      <c r="BI26" s="65">
        <v>0</v>
      </c>
      <c r="BJ26" s="17"/>
      <c r="BK26" s="18">
        <f t="shared" ref="BK26" si="294">BK24*BK28</f>
        <v>0</v>
      </c>
      <c r="BL26" s="16"/>
      <c r="BM26" s="13"/>
      <c r="BN26" s="13"/>
      <c r="BO26" s="13"/>
      <c r="BP26" s="13"/>
      <c r="BQ26" s="152"/>
      <c r="BR26" s="10"/>
      <c r="BS26" s="44" t="s">
        <v>74</v>
      </c>
      <c r="BT26" s="11" t="s">
        <v>13</v>
      </c>
      <c r="BU26" s="29">
        <f t="shared" si="290"/>
        <v>0</v>
      </c>
      <c r="BV26" s="65">
        <v>0</v>
      </c>
      <c r="BW26" s="65">
        <v>0</v>
      </c>
      <c r="BX26" s="17"/>
      <c r="BY26" s="18">
        <f t="shared" ref="BY26" si="295">BY24*BY28</f>
        <v>0</v>
      </c>
      <c r="BZ26" s="16"/>
      <c r="CA26" s="13"/>
      <c r="CB26" s="13"/>
      <c r="CC26" s="13"/>
      <c r="CD26" s="13"/>
      <c r="CE26" s="152"/>
      <c r="CF26" s="10"/>
      <c r="CG26" s="44" t="s">
        <v>74</v>
      </c>
      <c r="CH26" s="11" t="s">
        <v>13</v>
      </c>
      <c r="CI26" s="29">
        <f t="shared" si="290"/>
        <v>0</v>
      </c>
      <c r="CJ26" s="65">
        <v>0</v>
      </c>
      <c r="CK26" s="65">
        <v>0</v>
      </c>
      <c r="CL26" s="17"/>
      <c r="CM26" s="18">
        <f t="shared" ref="CM26" si="296">CM24*CM28</f>
        <v>0</v>
      </c>
      <c r="CN26" s="16"/>
      <c r="CO26" s="13"/>
      <c r="CP26" s="13"/>
      <c r="CQ26" s="13"/>
      <c r="CR26" s="13"/>
      <c r="CS26" s="152"/>
      <c r="CT26" s="10"/>
      <c r="CU26" s="44" t="s">
        <v>74</v>
      </c>
      <c r="CV26" s="11" t="s">
        <v>13</v>
      </c>
      <c r="CW26" s="29">
        <f t="shared" si="291"/>
        <v>0</v>
      </c>
      <c r="CX26" s="65">
        <v>0</v>
      </c>
      <c r="CY26" s="65">
        <v>0</v>
      </c>
      <c r="CZ26" s="17"/>
      <c r="DA26" s="18">
        <f t="shared" ref="DA26" si="297">DA24*DA28</f>
        <v>0</v>
      </c>
      <c r="DB26" s="16"/>
      <c r="DC26" s="13"/>
      <c r="DD26" s="13"/>
      <c r="DE26" s="13"/>
      <c r="DF26" s="13"/>
      <c r="DG26" s="152"/>
      <c r="DH26" s="10"/>
      <c r="DI26" s="44" t="s">
        <v>74</v>
      </c>
      <c r="DJ26" s="11" t="s">
        <v>13</v>
      </c>
      <c r="DK26" s="29">
        <f t="shared" si="291"/>
        <v>0</v>
      </c>
      <c r="DL26" s="65">
        <v>0</v>
      </c>
      <c r="DM26" s="65">
        <v>0</v>
      </c>
      <c r="DN26" s="17"/>
      <c r="DO26" s="18">
        <f t="shared" ref="DO26" si="298">DO24*DO28</f>
        <v>0</v>
      </c>
      <c r="DP26" s="16"/>
      <c r="DQ26" s="13"/>
      <c r="DR26" s="13"/>
      <c r="DS26" s="13"/>
      <c r="DT26" s="13"/>
      <c r="DU26" s="152"/>
      <c r="DV26" s="10"/>
      <c r="DW26" s="44" t="s">
        <v>74</v>
      </c>
      <c r="DX26" s="11" t="s">
        <v>13</v>
      </c>
      <c r="DY26" s="29">
        <f t="shared" si="291"/>
        <v>0</v>
      </c>
      <c r="DZ26" s="65">
        <v>0</v>
      </c>
      <c r="EA26" s="65">
        <v>0</v>
      </c>
      <c r="EB26" s="17"/>
      <c r="EC26" s="18">
        <f t="shared" ref="EC26" si="299">EC24*EC28</f>
        <v>0</v>
      </c>
      <c r="ED26" s="16"/>
      <c r="EE26" s="13"/>
      <c r="EF26" s="13"/>
      <c r="EG26" s="13"/>
      <c r="EH26" s="13"/>
      <c r="EI26" s="152"/>
      <c r="EJ26" s="10"/>
      <c r="EK26" s="46" t="s">
        <v>67</v>
      </c>
      <c r="EL26" s="11"/>
      <c r="EM26" s="14">
        <f>L45+Z45+AN45+BB45+BP45+CD45+CR45+DF45+DT45+EH45</f>
        <v>0</v>
      </c>
      <c r="EO26" s="146"/>
      <c r="EP26" s="146"/>
      <c r="EQ26" s="765"/>
      <c r="ER26" s="116">
        <f>IF(ER$4=0,0,EM26/ER$4)</f>
        <v>0</v>
      </c>
      <c r="ES26" s="81">
        <f t="shared" si="204"/>
        <v>0</v>
      </c>
      <c r="ET26" s="280">
        <v>0</v>
      </c>
      <c r="EU26" s="9" t="s">
        <v>233</v>
      </c>
      <c r="EV26" s="581">
        <f t="shared" si="169"/>
        <v>0</v>
      </c>
      <c r="EW26" s="579">
        <f t="shared" si="127"/>
        <v>0</v>
      </c>
      <c r="EX26" s="582">
        <f t="shared" si="205"/>
        <v>0</v>
      </c>
      <c r="EY26" s="112"/>
      <c r="EZ26" s="573"/>
      <c r="FA26" s="56"/>
      <c r="FC26" s="44" t="s">
        <v>73</v>
      </c>
      <c r="FD26" s="11" t="s">
        <v>143</v>
      </c>
      <c r="FE26" s="141">
        <v>0</v>
      </c>
      <c r="FF26" s="141">
        <v>0</v>
      </c>
      <c r="FG26" s="142">
        <v>0</v>
      </c>
      <c r="FH26" s="9" t="s">
        <v>125</v>
      </c>
      <c r="FI26" s="122">
        <f t="shared" si="206"/>
        <v>0</v>
      </c>
      <c r="FJ26" s="602">
        <v>0</v>
      </c>
      <c r="FK26" s="604">
        <f t="shared" si="207"/>
        <v>0</v>
      </c>
      <c r="FL26" s="592"/>
      <c r="FM26" s="573"/>
      <c r="FN26" s="607"/>
      <c r="FO26" s="127"/>
      <c r="FP26" s="87"/>
      <c r="FQ26" s="522"/>
      <c r="FR26" s="61"/>
      <c r="FS26" s="567"/>
    </row>
    <row r="27" spans="1:175" x14ac:dyDescent="0.25">
      <c r="A27" s="44" t="s">
        <v>74</v>
      </c>
      <c r="B27" s="11" t="s">
        <v>14</v>
      </c>
      <c r="C27" s="29">
        <f t="shared" si="288"/>
        <v>0</v>
      </c>
      <c r="D27" s="65">
        <v>0</v>
      </c>
      <c r="E27" s="65">
        <v>0</v>
      </c>
      <c r="F27" s="17"/>
      <c r="G27" s="942" t="s">
        <v>69</v>
      </c>
      <c r="H27" s="16"/>
      <c r="I27" s="13"/>
      <c r="J27" s="13"/>
      <c r="K27" s="13"/>
      <c r="L27" s="13"/>
      <c r="M27" s="152"/>
      <c r="N27" s="10"/>
      <c r="O27" s="44" t="s">
        <v>74</v>
      </c>
      <c r="P27" s="11" t="s">
        <v>14</v>
      </c>
      <c r="Q27" s="29">
        <f t="shared" si="289"/>
        <v>0</v>
      </c>
      <c r="R27" s="65">
        <v>0</v>
      </c>
      <c r="S27" s="65">
        <v>0</v>
      </c>
      <c r="T27" s="17"/>
      <c r="U27" s="942" t="s">
        <v>69</v>
      </c>
      <c r="V27" s="16"/>
      <c r="W27" s="13"/>
      <c r="X27" s="13"/>
      <c r="Y27" s="13"/>
      <c r="Z27" s="13"/>
      <c r="AA27" s="152"/>
      <c r="AB27" s="10"/>
      <c r="AC27" s="44" t="s">
        <v>74</v>
      </c>
      <c r="AD27" s="11" t="s">
        <v>14</v>
      </c>
      <c r="AE27" s="29">
        <f t="shared" si="290"/>
        <v>0</v>
      </c>
      <c r="AF27" s="65">
        <v>0</v>
      </c>
      <c r="AG27" s="65">
        <v>0</v>
      </c>
      <c r="AH27" s="17"/>
      <c r="AI27" s="942" t="s">
        <v>69</v>
      </c>
      <c r="AJ27" s="16"/>
      <c r="AK27" s="13"/>
      <c r="AL27" s="13"/>
      <c r="AM27" s="13"/>
      <c r="AN27" s="13"/>
      <c r="AO27" s="152"/>
      <c r="AP27" s="10"/>
      <c r="AQ27" s="44" t="s">
        <v>74</v>
      </c>
      <c r="AR27" s="11" t="s">
        <v>14</v>
      </c>
      <c r="AS27" s="29">
        <f t="shared" si="290"/>
        <v>0</v>
      </c>
      <c r="AT27" s="65">
        <v>0</v>
      </c>
      <c r="AU27" s="65">
        <v>0</v>
      </c>
      <c r="AV27" s="17"/>
      <c r="AW27" s="942" t="s">
        <v>69</v>
      </c>
      <c r="AX27" s="16"/>
      <c r="AY27" s="13"/>
      <c r="AZ27" s="13"/>
      <c r="BA27" s="13"/>
      <c r="BB27" s="13"/>
      <c r="BC27" s="152"/>
      <c r="BD27" s="10"/>
      <c r="BE27" s="44" t="s">
        <v>74</v>
      </c>
      <c r="BF27" s="11" t="s">
        <v>14</v>
      </c>
      <c r="BG27" s="29">
        <f t="shared" si="290"/>
        <v>0</v>
      </c>
      <c r="BH27" s="65">
        <v>0</v>
      </c>
      <c r="BI27" s="65">
        <v>0</v>
      </c>
      <c r="BJ27" s="17"/>
      <c r="BK27" s="942" t="s">
        <v>69</v>
      </c>
      <c r="BL27" s="16"/>
      <c r="BM27" s="13"/>
      <c r="BN27" s="13"/>
      <c r="BO27" s="13"/>
      <c r="BP27" s="13"/>
      <c r="BQ27" s="152"/>
      <c r="BR27" s="10"/>
      <c r="BS27" s="44" t="s">
        <v>74</v>
      </c>
      <c r="BT27" s="11" t="s">
        <v>14</v>
      </c>
      <c r="BU27" s="29">
        <f t="shared" si="290"/>
        <v>0</v>
      </c>
      <c r="BV27" s="65">
        <v>0</v>
      </c>
      <c r="BW27" s="65">
        <v>0</v>
      </c>
      <c r="BX27" s="17"/>
      <c r="BY27" s="942" t="s">
        <v>69</v>
      </c>
      <c r="BZ27" s="16"/>
      <c r="CA27" s="13"/>
      <c r="CB27" s="13"/>
      <c r="CC27" s="13"/>
      <c r="CD27" s="13"/>
      <c r="CE27" s="152"/>
      <c r="CF27" s="10"/>
      <c r="CG27" s="44" t="s">
        <v>74</v>
      </c>
      <c r="CH27" s="11" t="s">
        <v>14</v>
      </c>
      <c r="CI27" s="29">
        <f t="shared" si="290"/>
        <v>0</v>
      </c>
      <c r="CJ27" s="65">
        <v>0</v>
      </c>
      <c r="CK27" s="65">
        <v>0</v>
      </c>
      <c r="CL27" s="17"/>
      <c r="CM27" s="942" t="s">
        <v>69</v>
      </c>
      <c r="CN27" s="16"/>
      <c r="CO27" s="13"/>
      <c r="CP27" s="13"/>
      <c r="CQ27" s="13"/>
      <c r="CR27" s="13"/>
      <c r="CS27" s="152"/>
      <c r="CT27" s="10"/>
      <c r="CU27" s="44" t="s">
        <v>74</v>
      </c>
      <c r="CV27" s="11" t="s">
        <v>14</v>
      </c>
      <c r="CW27" s="29">
        <f t="shared" si="291"/>
        <v>0</v>
      </c>
      <c r="CX27" s="65">
        <v>0</v>
      </c>
      <c r="CY27" s="65">
        <v>0</v>
      </c>
      <c r="CZ27" s="17"/>
      <c r="DA27" s="942" t="s">
        <v>69</v>
      </c>
      <c r="DB27" s="16"/>
      <c r="DC27" s="13"/>
      <c r="DD27" s="13"/>
      <c r="DE27" s="13"/>
      <c r="DF27" s="13"/>
      <c r="DG27" s="152"/>
      <c r="DH27" s="10"/>
      <c r="DI27" s="44" t="s">
        <v>74</v>
      </c>
      <c r="DJ27" s="11" t="s">
        <v>14</v>
      </c>
      <c r="DK27" s="29">
        <f t="shared" si="291"/>
        <v>0</v>
      </c>
      <c r="DL27" s="65">
        <v>0</v>
      </c>
      <c r="DM27" s="65">
        <v>0</v>
      </c>
      <c r="DN27" s="17"/>
      <c r="DO27" s="942" t="s">
        <v>69</v>
      </c>
      <c r="DP27" s="16"/>
      <c r="DQ27" s="13"/>
      <c r="DR27" s="13"/>
      <c r="DS27" s="13"/>
      <c r="DT27" s="13"/>
      <c r="DU27" s="152"/>
      <c r="DV27" s="10"/>
      <c r="DW27" s="44" t="s">
        <v>74</v>
      </c>
      <c r="DX27" s="11" t="s">
        <v>14</v>
      </c>
      <c r="DY27" s="29">
        <f t="shared" si="291"/>
        <v>0</v>
      </c>
      <c r="DZ27" s="65">
        <v>0</v>
      </c>
      <c r="EA27" s="65">
        <v>0</v>
      </c>
      <c r="EB27" s="17"/>
      <c r="EC27" s="942" t="s">
        <v>69</v>
      </c>
      <c r="ED27" s="16"/>
      <c r="EE27" s="13"/>
      <c r="EF27" s="13"/>
      <c r="EG27" s="13"/>
      <c r="EH27" s="13"/>
      <c r="EI27" s="152"/>
      <c r="EJ27" s="10"/>
      <c r="EK27" s="46" t="s">
        <v>66</v>
      </c>
      <c r="EL27" s="11"/>
      <c r="EM27" s="14">
        <f>L48+Z48+AN48+BB48+BP48+CD48+CR48+DF48+DT48+EH48</f>
        <v>0</v>
      </c>
      <c r="EO27" s="146"/>
      <c r="EP27" s="146"/>
      <c r="EQ27" s="765"/>
      <c r="ER27" s="116">
        <f t="shared" ref="ER27:ER37" si="300">IF(ER$4=0,0,EM27/ER$4)</f>
        <v>0</v>
      </c>
      <c r="ES27" s="81">
        <f t="shared" si="204"/>
        <v>0</v>
      </c>
      <c r="ET27" s="280">
        <v>0</v>
      </c>
      <c r="EU27" s="9" t="s">
        <v>233</v>
      </c>
      <c r="EV27" s="581">
        <f t="shared" si="169"/>
        <v>0</v>
      </c>
      <c r="EW27" s="579">
        <f t="shared" si="127"/>
        <v>0</v>
      </c>
      <c r="EX27" s="582">
        <f t="shared" si="205"/>
        <v>0</v>
      </c>
      <c r="EY27" s="112"/>
      <c r="EZ27" s="573"/>
      <c r="FA27" s="56"/>
      <c r="FC27" s="45"/>
      <c r="FD27" s="93"/>
      <c r="FE27" s="126"/>
      <c r="FF27" s="126"/>
      <c r="FG27" s="436"/>
      <c r="FH27" s="9"/>
      <c r="FI27" s="123"/>
      <c r="FJ27" s="121"/>
      <c r="FK27" s="604"/>
      <c r="FL27" s="592"/>
      <c r="FM27" s="573"/>
      <c r="FN27" s="607"/>
      <c r="FO27" s="127"/>
      <c r="FP27" s="134"/>
      <c r="FQ27" s="522"/>
      <c r="FR27" s="61"/>
      <c r="FS27" s="567"/>
    </row>
    <row r="28" spans="1:175" x14ac:dyDescent="0.25">
      <c r="A28" s="44" t="s">
        <v>74</v>
      </c>
      <c r="B28" s="11" t="s">
        <v>15</v>
      </c>
      <c r="C28" s="29">
        <f t="shared" si="288"/>
        <v>0</v>
      </c>
      <c r="D28" s="65">
        <v>0</v>
      </c>
      <c r="E28" s="65">
        <v>0</v>
      </c>
      <c r="F28" s="17"/>
      <c r="G28" s="69">
        <v>0.18</v>
      </c>
      <c r="H28" s="16"/>
      <c r="I28" s="13"/>
      <c r="J28" s="13"/>
      <c r="K28" s="13"/>
      <c r="L28" s="13"/>
      <c r="M28" s="152"/>
      <c r="N28" s="10"/>
      <c r="O28" s="44" t="s">
        <v>74</v>
      </c>
      <c r="P28" s="11" t="s">
        <v>15</v>
      </c>
      <c r="Q28" s="29">
        <f t="shared" si="289"/>
        <v>0</v>
      </c>
      <c r="R28" s="65">
        <v>0</v>
      </c>
      <c r="S28" s="65">
        <v>0</v>
      </c>
      <c r="T28" s="17"/>
      <c r="U28" s="69">
        <v>0.18</v>
      </c>
      <c r="V28" s="16"/>
      <c r="W28" s="13"/>
      <c r="X28" s="13"/>
      <c r="Y28" s="13"/>
      <c r="Z28" s="13"/>
      <c r="AA28" s="152"/>
      <c r="AB28" s="10"/>
      <c r="AC28" s="44" t="s">
        <v>74</v>
      </c>
      <c r="AD28" s="11" t="s">
        <v>15</v>
      </c>
      <c r="AE28" s="29">
        <f t="shared" si="290"/>
        <v>0</v>
      </c>
      <c r="AF28" s="65">
        <v>0</v>
      </c>
      <c r="AG28" s="65">
        <v>0</v>
      </c>
      <c r="AH28" s="17"/>
      <c r="AI28" s="69">
        <v>0.18</v>
      </c>
      <c r="AJ28" s="16"/>
      <c r="AK28" s="13"/>
      <c r="AL28" s="13"/>
      <c r="AM28" s="13"/>
      <c r="AN28" s="13"/>
      <c r="AO28" s="152"/>
      <c r="AP28" s="10"/>
      <c r="AQ28" s="44" t="s">
        <v>74</v>
      </c>
      <c r="AR28" s="11" t="s">
        <v>15</v>
      </c>
      <c r="AS28" s="29">
        <f t="shared" si="290"/>
        <v>0</v>
      </c>
      <c r="AT28" s="65">
        <v>0</v>
      </c>
      <c r="AU28" s="65">
        <v>0</v>
      </c>
      <c r="AV28" s="17"/>
      <c r="AW28" s="69">
        <v>0.18</v>
      </c>
      <c r="AX28" s="16"/>
      <c r="AY28" s="13"/>
      <c r="AZ28" s="13"/>
      <c r="BA28" s="13"/>
      <c r="BB28" s="13"/>
      <c r="BC28" s="152"/>
      <c r="BD28" s="10"/>
      <c r="BE28" s="44" t="s">
        <v>74</v>
      </c>
      <c r="BF28" s="11" t="s">
        <v>15</v>
      </c>
      <c r="BG28" s="29">
        <f t="shared" si="290"/>
        <v>0</v>
      </c>
      <c r="BH28" s="65">
        <v>0</v>
      </c>
      <c r="BI28" s="65">
        <v>0</v>
      </c>
      <c r="BJ28" s="17"/>
      <c r="BK28" s="69">
        <v>0.18</v>
      </c>
      <c r="BL28" s="16"/>
      <c r="BM28" s="13"/>
      <c r="BN28" s="13"/>
      <c r="BO28" s="13"/>
      <c r="BP28" s="13"/>
      <c r="BQ28" s="152"/>
      <c r="BR28" s="10"/>
      <c r="BS28" s="44" t="s">
        <v>74</v>
      </c>
      <c r="BT28" s="11" t="s">
        <v>15</v>
      </c>
      <c r="BU28" s="29">
        <f t="shared" si="290"/>
        <v>0</v>
      </c>
      <c r="BV28" s="65">
        <v>0</v>
      </c>
      <c r="BW28" s="65">
        <v>0</v>
      </c>
      <c r="BX28" s="17"/>
      <c r="BY28" s="69">
        <v>0.18</v>
      </c>
      <c r="BZ28" s="16"/>
      <c r="CA28" s="13"/>
      <c r="CB28" s="13"/>
      <c r="CC28" s="13"/>
      <c r="CD28" s="13"/>
      <c r="CE28" s="152"/>
      <c r="CF28" s="10"/>
      <c r="CG28" s="44" t="s">
        <v>74</v>
      </c>
      <c r="CH28" s="11" t="s">
        <v>15</v>
      </c>
      <c r="CI28" s="29">
        <f t="shared" si="290"/>
        <v>0</v>
      </c>
      <c r="CJ28" s="65">
        <v>0</v>
      </c>
      <c r="CK28" s="65">
        <v>0</v>
      </c>
      <c r="CL28" s="17"/>
      <c r="CM28" s="69">
        <v>0.18</v>
      </c>
      <c r="CN28" s="16"/>
      <c r="CO28" s="13"/>
      <c r="CP28" s="13"/>
      <c r="CQ28" s="13"/>
      <c r="CR28" s="13"/>
      <c r="CS28" s="152"/>
      <c r="CT28" s="10"/>
      <c r="CU28" s="44" t="s">
        <v>74</v>
      </c>
      <c r="CV28" s="11" t="s">
        <v>15</v>
      </c>
      <c r="CW28" s="29">
        <f t="shared" si="291"/>
        <v>0</v>
      </c>
      <c r="CX28" s="65">
        <v>0</v>
      </c>
      <c r="CY28" s="65">
        <v>0</v>
      </c>
      <c r="CZ28" s="17"/>
      <c r="DA28" s="69">
        <v>0.18</v>
      </c>
      <c r="DB28" s="16"/>
      <c r="DC28" s="13"/>
      <c r="DD28" s="13"/>
      <c r="DE28" s="13"/>
      <c r="DF28" s="13"/>
      <c r="DG28" s="152"/>
      <c r="DH28" s="10"/>
      <c r="DI28" s="44" t="s">
        <v>74</v>
      </c>
      <c r="DJ28" s="11" t="s">
        <v>15</v>
      </c>
      <c r="DK28" s="29">
        <f t="shared" si="291"/>
        <v>0</v>
      </c>
      <c r="DL28" s="65">
        <v>0</v>
      </c>
      <c r="DM28" s="65">
        <v>0</v>
      </c>
      <c r="DN28" s="17"/>
      <c r="DO28" s="69">
        <v>0.18</v>
      </c>
      <c r="DP28" s="16"/>
      <c r="DQ28" s="13"/>
      <c r="DR28" s="13"/>
      <c r="DS28" s="13"/>
      <c r="DT28" s="13"/>
      <c r="DU28" s="152"/>
      <c r="DV28" s="10"/>
      <c r="DW28" s="44" t="s">
        <v>74</v>
      </c>
      <c r="DX28" s="11" t="s">
        <v>15</v>
      </c>
      <c r="DY28" s="29">
        <f t="shared" si="291"/>
        <v>0</v>
      </c>
      <c r="DZ28" s="65">
        <v>0</v>
      </c>
      <c r="EA28" s="65">
        <v>0</v>
      </c>
      <c r="EB28" s="17"/>
      <c r="EC28" s="69">
        <v>0.18</v>
      </c>
      <c r="ED28" s="16"/>
      <c r="EE28" s="13"/>
      <c r="EF28" s="13"/>
      <c r="EG28" s="13"/>
      <c r="EH28" s="13"/>
      <c r="EI28" s="152"/>
      <c r="EJ28" s="10"/>
      <c r="EK28" s="46" t="s">
        <v>68</v>
      </c>
      <c r="EL28" s="11"/>
      <c r="EM28" s="14">
        <f>L51+Z51+AN51+BB51+BP51+CD51+CR51+DF51+DT51+EH51</f>
        <v>0</v>
      </c>
      <c r="EO28" s="146"/>
      <c r="EP28" s="146"/>
      <c r="EQ28" s="765"/>
      <c r="ER28" s="116">
        <f t="shared" si="300"/>
        <v>0</v>
      </c>
      <c r="ES28" s="81">
        <f t="shared" si="204"/>
        <v>0</v>
      </c>
      <c r="ET28" s="280">
        <v>0</v>
      </c>
      <c r="EU28" s="9" t="s">
        <v>233</v>
      </c>
      <c r="EV28" s="581">
        <f t="shared" si="169"/>
        <v>0</v>
      </c>
      <c r="EW28" s="579">
        <f t="shared" si="127"/>
        <v>0</v>
      </c>
      <c r="EX28" s="582">
        <f t="shared" si="205"/>
        <v>0</v>
      </c>
      <c r="EY28" s="112"/>
      <c r="EZ28" s="573"/>
      <c r="FA28" s="162"/>
      <c r="FC28" s="46" t="s">
        <v>67</v>
      </c>
      <c r="FD28" s="72" t="s">
        <v>42</v>
      </c>
      <c r="FE28" s="141">
        <v>0</v>
      </c>
      <c r="FF28" s="141">
        <v>0</v>
      </c>
      <c r="FG28" s="142">
        <v>0</v>
      </c>
      <c r="FH28" s="9" t="s">
        <v>125</v>
      </c>
      <c r="FI28" s="122">
        <f t="shared" ref="FI28:FI39" si="301">FE28*FF28*FG28</f>
        <v>0</v>
      </c>
      <c r="FJ28" s="602">
        <v>0</v>
      </c>
      <c r="FK28" s="604">
        <f t="shared" ref="FK28:FK39" si="302">FI28*FJ28</f>
        <v>0</v>
      </c>
      <c r="FL28" s="590"/>
      <c r="FM28" s="569"/>
      <c r="FN28" s="610">
        <f>SUM(FK28:FK29)</f>
        <v>0</v>
      </c>
      <c r="FO28" s="127">
        <f>IF(FO$4=0,0,FN28/$FO$4)</f>
        <v>0</v>
      </c>
      <c r="FP28" s="135" t="s">
        <v>67</v>
      </c>
      <c r="FQ28" s="522">
        <f>EX16+EX26</f>
        <v>0</v>
      </c>
      <c r="FR28" s="496">
        <f>FN28</f>
        <v>0</v>
      </c>
      <c r="FS28" s="567">
        <f>SUM(FQ28:FR28)</f>
        <v>0</v>
      </c>
    </row>
    <row r="29" spans="1:175" x14ac:dyDescent="0.25">
      <c r="A29" s="44" t="s">
        <v>74</v>
      </c>
      <c r="B29" s="11" t="s">
        <v>16</v>
      </c>
      <c r="C29" s="29">
        <f t="shared" si="288"/>
        <v>0</v>
      </c>
      <c r="D29" s="65">
        <v>0</v>
      </c>
      <c r="E29" s="65">
        <v>0</v>
      </c>
      <c r="F29" s="17"/>
      <c r="G29" s="17"/>
      <c r="H29" s="16"/>
      <c r="I29" s="13"/>
      <c r="J29" s="13"/>
      <c r="K29" s="13"/>
      <c r="L29" s="13"/>
      <c r="M29" s="152"/>
      <c r="N29" s="10"/>
      <c r="O29" s="44" t="s">
        <v>74</v>
      </c>
      <c r="P29" s="11" t="s">
        <v>16</v>
      </c>
      <c r="Q29" s="29">
        <f t="shared" si="289"/>
        <v>0</v>
      </c>
      <c r="R29" s="65">
        <v>0</v>
      </c>
      <c r="S29" s="65">
        <v>0</v>
      </c>
      <c r="T29" s="17"/>
      <c r="U29" s="17"/>
      <c r="V29" s="16"/>
      <c r="W29" s="13"/>
      <c r="X29" s="13"/>
      <c r="Y29" s="13"/>
      <c r="Z29" s="13"/>
      <c r="AA29" s="152"/>
      <c r="AB29" s="10"/>
      <c r="AC29" s="44" t="s">
        <v>74</v>
      </c>
      <c r="AD29" s="11" t="s">
        <v>16</v>
      </c>
      <c r="AE29" s="29">
        <f t="shared" si="290"/>
        <v>0</v>
      </c>
      <c r="AF29" s="65">
        <v>0</v>
      </c>
      <c r="AG29" s="65">
        <v>0</v>
      </c>
      <c r="AH29" s="17"/>
      <c r="AI29" s="17"/>
      <c r="AJ29" s="16"/>
      <c r="AK29" s="13"/>
      <c r="AL29" s="13"/>
      <c r="AM29" s="13"/>
      <c r="AN29" s="13"/>
      <c r="AO29" s="152"/>
      <c r="AP29" s="10"/>
      <c r="AQ29" s="44" t="s">
        <v>74</v>
      </c>
      <c r="AR29" s="11" t="s">
        <v>16</v>
      </c>
      <c r="AS29" s="29">
        <f t="shared" si="290"/>
        <v>0</v>
      </c>
      <c r="AT29" s="65">
        <v>0</v>
      </c>
      <c r="AU29" s="65">
        <v>0</v>
      </c>
      <c r="AV29" s="17"/>
      <c r="AW29" s="17"/>
      <c r="AX29" s="16"/>
      <c r="AY29" s="13"/>
      <c r="AZ29" s="13"/>
      <c r="BA29" s="13"/>
      <c r="BB29" s="13"/>
      <c r="BC29" s="152"/>
      <c r="BD29" s="10"/>
      <c r="BE29" s="44" t="s">
        <v>74</v>
      </c>
      <c r="BF29" s="11" t="s">
        <v>16</v>
      </c>
      <c r="BG29" s="29">
        <f t="shared" si="290"/>
        <v>0</v>
      </c>
      <c r="BH29" s="65">
        <v>0</v>
      </c>
      <c r="BI29" s="65">
        <v>0</v>
      </c>
      <c r="BJ29" s="17"/>
      <c r="BK29" s="17"/>
      <c r="BL29" s="16"/>
      <c r="BM29" s="13"/>
      <c r="BN29" s="13"/>
      <c r="BO29" s="13"/>
      <c r="BP29" s="13"/>
      <c r="BQ29" s="152"/>
      <c r="BR29" s="10"/>
      <c r="BS29" s="44" t="s">
        <v>74</v>
      </c>
      <c r="BT29" s="11" t="s">
        <v>16</v>
      </c>
      <c r="BU29" s="29">
        <f t="shared" si="290"/>
        <v>0</v>
      </c>
      <c r="BV29" s="65">
        <v>0</v>
      </c>
      <c r="BW29" s="65">
        <v>0</v>
      </c>
      <c r="BX29" s="17"/>
      <c r="BY29" s="17"/>
      <c r="BZ29" s="16"/>
      <c r="CA29" s="13"/>
      <c r="CB29" s="13"/>
      <c r="CC29" s="13"/>
      <c r="CD29" s="13"/>
      <c r="CE29" s="152"/>
      <c r="CF29" s="10"/>
      <c r="CG29" s="44" t="s">
        <v>74</v>
      </c>
      <c r="CH29" s="11" t="s">
        <v>16</v>
      </c>
      <c r="CI29" s="29">
        <f t="shared" si="290"/>
        <v>0</v>
      </c>
      <c r="CJ29" s="65">
        <v>0</v>
      </c>
      <c r="CK29" s="65">
        <v>0</v>
      </c>
      <c r="CL29" s="17"/>
      <c r="CM29" s="17"/>
      <c r="CN29" s="16"/>
      <c r="CO29" s="13"/>
      <c r="CP29" s="13"/>
      <c r="CQ29" s="13"/>
      <c r="CR29" s="13"/>
      <c r="CS29" s="152"/>
      <c r="CT29" s="10"/>
      <c r="CU29" s="44" t="s">
        <v>74</v>
      </c>
      <c r="CV29" s="11" t="s">
        <v>16</v>
      </c>
      <c r="CW29" s="29">
        <f t="shared" si="291"/>
        <v>0</v>
      </c>
      <c r="CX29" s="65">
        <v>0</v>
      </c>
      <c r="CY29" s="65">
        <v>0</v>
      </c>
      <c r="CZ29" s="17"/>
      <c r="DA29" s="17"/>
      <c r="DB29" s="16"/>
      <c r="DC29" s="13"/>
      <c r="DD29" s="13"/>
      <c r="DE29" s="13"/>
      <c r="DF29" s="13"/>
      <c r="DG29" s="152"/>
      <c r="DH29" s="10"/>
      <c r="DI29" s="44" t="s">
        <v>74</v>
      </c>
      <c r="DJ29" s="11" t="s">
        <v>16</v>
      </c>
      <c r="DK29" s="29">
        <f t="shared" si="291"/>
        <v>0</v>
      </c>
      <c r="DL29" s="65">
        <v>0</v>
      </c>
      <c r="DM29" s="65">
        <v>0</v>
      </c>
      <c r="DN29" s="17"/>
      <c r="DO29" s="17"/>
      <c r="DP29" s="16"/>
      <c r="DQ29" s="13"/>
      <c r="DR29" s="13"/>
      <c r="DS29" s="13"/>
      <c r="DT29" s="13"/>
      <c r="DU29" s="152"/>
      <c r="DV29" s="10"/>
      <c r="DW29" s="44" t="s">
        <v>74</v>
      </c>
      <c r="DX29" s="11" t="s">
        <v>16</v>
      </c>
      <c r="DY29" s="29">
        <f t="shared" si="291"/>
        <v>0</v>
      </c>
      <c r="DZ29" s="65">
        <v>0</v>
      </c>
      <c r="EA29" s="65">
        <v>0</v>
      </c>
      <c r="EB29" s="17"/>
      <c r="EC29" s="17"/>
      <c r="ED29" s="16"/>
      <c r="EE29" s="13"/>
      <c r="EF29" s="13"/>
      <c r="EG29" s="13"/>
      <c r="EH29" s="13"/>
      <c r="EI29" s="152"/>
      <c r="EJ29" s="10"/>
      <c r="EK29" s="46" t="s">
        <v>65</v>
      </c>
      <c r="EL29" s="11"/>
      <c r="EM29" s="14">
        <f>L54+Z54+AN54+BB54+BP54+CD54+CR54+DF54+DT54+EH54</f>
        <v>0</v>
      </c>
      <c r="EO29" s="146"/>
      <c r="EP29" s="146"/>
      <c r="EQ29" s="765"/>
      <c r="ER29" s="116">
        <f t="shared" si="300"/>
        <v>0</v>
      </c>
      <c r="ES29" s="81">
        <f t="shared" si="204"/>
        <v>0</v>
      </c>
      <c r="ET29" s="280">
        <v>0</v>
      </c>
      <c r="EU29" s="9" t="s">
        <v>233</v>
      </c>
      <c r="EV29" s="581">
        <f t="shared" si="169"/>
        <v>0</v>
      </c>
      <c r="EW29" s="579">
        <f t="shared" si="127"/>
        <v>0</v>
      </c>
      <c r="EX29" s="582">
        <f t="shared" si="205"/>
        <v>0</v>
      </c>
      <c r="EY29" s="574">
        <f>EZ141</f>
        <v>0</v>
      </c>
      <c r="EZ29" s="575"/>
      <c r="FA29" s="567"/>
      <c r="FC29" s="46" t="s">
        <v>67</v>
      </c>
      <c r="FD29" s="72" t="s">
        <v>42</v>
      </c>
      <c r="FE29" s="141">
        <v>0</v>
      </c>
      <c r="FF29" s="141">
        <v>0</v>
      </c>
      <c r="FG29" s="142">
        <v>0</v>
      </c>
      <c r="FH29" s="9" t="s">
        <v>125</v>
      </c>
      <c r="FI29" s="122">
        <f t="shared" si="301"/>
        <v>0</v>
      </c>
      <c r="FJ29" s="602">
        <v>0</v>
      </c>
      <c r="FK29" s="604">
        <f t="shared" si="302"/>
        <v>0</v>
      </c>
      <c r="FL29" s="592"/>
      <c r="FM29" s="573"/>
      <c r="FN29" s="607"/>
      <c r="FO29" s="127"/>
      <c r="FP29" s="135"/>
      <c r="FQ29" s="522"/>
      <c r="FR29" s="61"/>
      <c r="FS29" s="567"/>
    </row>
    <row r="30" spans="1:175" x14ac:dyDescent="0.25">
      <c r="A30" s="44" t="s">
        <v>74</v>
      </c>
      <c r="B30" s="11" t="s">
        <v>16</v>
      </c>
      <c r="C30" s="29">
        <f t="shared" si="288"/>
        <v>0</v>
      </c>
      <c r="D30" s="65">
        <v>0</v>
      </c>
      <c r="E30" s="65">
        <v>0</v>
      </c>
      <c r="F30" s="17"/>
      <c r="G30" s="17"/>
      <c r="H30" s="16"/>
      <c r="I30" s="13"/>
      <c r="J30" s="13"/>
      <c r="K30" s="13"/>
      <c r="L30" s="13"/>
      <c r="M30" s="152"/>
      <c r="N30" s="10"/>
      <c r="O30" s="44" t="s">
        <v>74</v>
      </c>
      <c r="P30" s="11" t="s">
        <v>16</v>
      </c>
      <c r="Q30" s="29">
        <f t="shared" si="289"/>
        <v>0</v>
      </c>
      <c r="R30" s="65">
        <v>0</v>
      </c>
      <c r="S30" s="65">
        <v>0</v>
      </c>
      <c r="T30" s="17"/>
      <c r="U30" s="17"/>
      <c r="V30" s="16"/>
      <c r="W30" s="13"/>
      <c r="X30" s="13"/>
      <c r="Y30" s="13"/>
      <c r="Z30" s="13"/>
      <c r="AA30" s="152"/>
      <c r="AB30" s="10"/>
      <c r="AC30" s="44" t="s">
        <v>74</v>
      </c>
      <c r="AD30" s="11" t="s">
        <v>16</v>
      </c>
      <c r="AE30" s="29">
        <f t="shared" si="290"/>
        <v>0</v>
      </c>
      <c r="AF30" s="65">
        <v>0</v>
      </c>
      <c r="AG30" s="65">
        <v>0</v>
      </c>
      <c r="AH30" s="17"/>
      <c r="AI30" s="17"/>
      <c r="AJ30" s="16"/>
      <c r="AK30" s="13"/>
      <c r="AL30" s="13"/>
      <c r="AM30" s="13"/>
      <c r="AN30" s="13"/>
      <c r="AO30" s="152"/>
      <c r="AP30" s="10"/>
      <c r="AQ30" s="44" t="s">
        <v>74</v>
      </c>
      <c r="AR30" s="11" t="s">
        <v>16</v>
      </c>
      <c r="AS30" s="29">
        <f t="shared" si="290"/>
        <v>0</v>
      </c>
      <c r="AT30" s="65">
        <v>0</v>
      </c>
      <c r="AU30" s="65">
        <v>0</v>
      </c>
      <c r="AV30" s="17"/>
      <c r="AW30" s="17"/>
      <c r="AX30" s="16"/>
      <c r="AY30" s="13"/>
      <c r="AZ30" s="13"/>
      <c r="BA30" s="13"/>
      <c r="BB30" s="13"/>
      <c r="BC30" s="152"/>
      <c r="BD30" s="10"/>
      <c r="BE30" s="44" t="s">
        <v>74</v>
      </c>
      <c r="BF30" s="11" t="s">
        <v>16</v>
      </c>
      <c r="BG30" s="29">
        <f t="shared" si="290"/>
        <v>0</v>
      </c>
      <c r="BH30" s="65">
        <v>0</v>
      </c>
      <c r="BI30" s="65">
        <v>0</v>
      </c>
      <c r="BJ30" s="17"/>
      <c r="BK30" s="17"/>
      <c r="BL30" s="16"/>
      <c r="BM30" s="13"/>
      <c r="BN30" s="13"/>
      <c r="BO30" s="13"/>
      <c r="BP30" s="13"/>
      <c r="BQ30" s="152"/>
      <c r="BR30" s="10"/>
      <c r="BS30" s="44" t="s">
        <v>74</v>
      </c>
      <c r="BT30" s="11" t="s">
        <v>16</v>
      </c>
      <c r="BU30" s="29">
        <f t="shared" si="290"/>
        <v>0</v>
      </c>
      <c r="BV30" s="65">
        <v>0</v>
      </c>
      <c r="BW30" s="65">
        <v>0</v>
      </c>
      <c r="BX30" s="17"/>
      <c r="BY30" s="17"/>
      <c r="BZ30" s="16"/>
      <c r="CA30" s="13"/>
      <c r="CB30" s="13"/>
      <c r="CC30" s="13"/>
      <c r="CD30" s="13"/>
      <c r="CE30" s="152"/>
      <c r="CF30" s="10"/>
      <c r="CG30" s="44" t="s">
        <v>74</v>
      </c>
      <c r="CH30" s="11" t="s">
        <v>16</v>
      </c>
      <c r="CI30" s="29">
        <f t="shared" si="290"/>
        <v>0</v>
      </c>
      <c r="CJ30" s="65">
        <v>0</v>
      </c>
      <c r="CK30" s="65">
        <v>0</v>
      </c>
      <c r="CL30" s="17"/>
      <c r="CM30" s="17"/>
      <c r="CN30" s="16"/>
      <c r="CO30" s="13"/>
      <c r="CP30" s="13"/>
      <c r="CQ30" s="13"/>
      <c r="CR30" s="13"/>
      <c r="CS30" s="152"/>
      <c r="CT30" s="10"/>
      <c r="CU30" s="44" t="s">
        <v>74</v>
      </c>
      <c r="CV30" s="11" t="s">
        <v>16</v>
      </c>
      <c r="CW30" s="29">
        <f t="shared" si="291"/>
        <v>0</v>
      </c>
      <c r="CX30" s="65">
        <v>0</v>
      </c>
      <c r="CY30" s="65">
        <v>0</v>
      </c>
      <c r="CZ30" s="17"/>
      <c r="DA30" s="17"/>
      <c r="DB30" s="16"/>
      <c r="DC30" s="13"/>
      <c r="DD30" s="13"/>
      <c r="DE30" s="13"/>
      <c r="DF30" s="13"/>
      <c r="DG30" s="152"/>
      <c r="DH30" s="10"/>
      <c r="DI30" s="44" t="s">
        <v>74</v>
      </c>
      <c r="DJ30" s="11" t="s">
        <v>16</v>
      </c>
      <c r="DK30" s="29">
        <f t="shared" si="291"/>
        <v>0</v>
      </c>
      <c r="DL30" s="65">
        <v>0</v>
      </c>
      <c r="DM30" s="65">
        <v>0</v>
      </c>
      <c r="DN30" s="17"/>
      <c r="DO30" s="17"/>
      <c r="DP30" s="16"/>
      <c r="DQ30" s="13"/>
      <c r="DR30" s="13"/>
      <c r="DS30" s="13"/>
      <c r="DT30" s="13"/>
      <c r="DU30" s="152"/>
      <c r="DV30" s="10"/>
      <c r="DW30" s="44" t="s">
        <v>74</v>
      </c>
      <c r="DX30" s="11" t="s">
        <v>16</v>
      </c>
      <c r="DY30" s="29">
        <f t="shared" si="291"/>
        <v>0</v>
      </c>
      <c r="DZ30" s="65">
        <v>0</v>
      </c>
      <c r="EA30" s="65">
        <v>0</v>
      </c>
      <c r="EB30" s="17"/>
      <c r="EC30" s="17"/>
      <c r="ED30" s="16"/>
      <c r="EE30" s="13"/>
      <c r="EF30" s="13"/>
      <c r="EG30" s="13"/>
      <c r="EH30" s="13"/>
      <c r="EI30" s="152"/>
      <c r="EJ30" s="10"/>
      <c r="EK30" s="44" t="s">
        <v>76</v>
      </c>
      <c r="EL30" s="11" t="str">
        <f>$B$53</f>
        <v>special component / blind</v>
      </c>
      <c r="EM30" s="14">
        <f>K53+Y53+AM53+BA53+BO53+CC53+CQ53+DE53+DS53+EG53</f>
        <v>0</v>
      </c>
      <c r="EO30" s="30"/>
      <c r="EP30" s="146"/>
      <c r="EQ30" s="765"/>
      <c r="ER30" s="116">
        <f t="shared" si="300"/>
        <v>0</v>
      </c>
      <c r="ES30" s="81">
        <f t="shared" si="204"/>
        <v>0</v>
      </c>
      <c r="ET30" s="280">
        <v>0</v>
      </c>
      <c r="EU30" s="9" t="s">
        <v>233</v>
      </c>
      <c r="EV30" s="581">
        <f t="shared" si="169"/>
        <v>0</v>
      </c>
      <c r="EW30" s="579">
        <f t="shared" si="127"/>
        <v>0</v>
      </c>
      <c r="EX30" s="582">
        <f t="shared" si="205"/>
        <v>0</v>
      </c>
      <c r="EY30" s="574">
        <f>EZ143</f>
        <v>0</v>
      </c>
      <c r="EZ30" s="575"/>
      <c r="FA30" s="567"/>
      <c r="FC30" s="46" t="s">
        <v>66</v>
      </c>
      <c r="FD30" s="72" t="s">
        <v>42</v>
      </c>
      <c r="FE30" s="141">
        <v>0</v>
      </c>
      <c r="FF30" s="141">
        <v>0</v>
      </c>
      <c r="FG30" s="142">
        <v>0</v>
      </c>
      <c r="FH30" s="9" t="s">
        <v>125</v>
      </c>
      <c r="FI30" s="122">
        <f t="shared" si="301"/>
        <v>0</v>
      </c>
      <c r="FJ30" s="602">
        <v>0</v>
      </c>
      <c r="FK30" s="604">
        <f t="shared" si="302"/>
        <v>0</v>
      </c>
      <c r="FL30" s="592"/>
      <c r="FM30" s="573"/>
      <c r="FN30" s="610">
        <f>SUM(FK30:FK31)</f>
        <v>0</v>
      </c>
      <c r="FO30" s="127">
        <f>IF(FO$4=0,0,FN30/$FO$4)</f>
        <v>0</v>
      </c>
      <c r="FP30" s="135" t="s">
        <v>66</v>
      </c>
      <c r="FQ30" s="522">
        <f>EX27</f>
        <v>0</v>
      </c>
      <c r="FR30" s="496">
        <f>FN30</f>
        <v>0</v>
      </c>
      <c r="FS30" s="567">
        <f>SUM(FQ30:FR30)</f>
        <v>0</v>
      </c>
    </row>
    <row r="31" spans="1:175" x14ac:dyDescent="0.25">
      <c r="A31" s="44" t="s">
        <v>74</v>
      </c>
      <c r="B31" s="99" t="s">
        <v>17</v>
      </c>
      <c r="C31" s="29">
        <f t="shared" si="288"/>
        <v>0</v>
      </c>
      <c r="D31" s="65">
        <v>0</v>
      </c>
      <c r="E31" s="65">
        <v>0</v>
      </c>
      <c r="F31" s="17"/>
      <c r="G31" s="17"/>
      <c r="H31" s="16"/>
      <c r="I31" s="13"/>
      <c r="J31" s="13"/>
      <c r="K31" s="13"/>
      <c r="L31" s="13"/>
      <c r="M31" s="152"/>
      <c r="N31" s="10"/>
      <c r="O31" s="44" t="s">
        <v>74</v>
      </c>
      <c r="P31" s="99" t="s">
        <v>17</v>
      </c>
      <c r="Q31" s="29">
        <f t="shared" si="289"/>
        <v>0</v>
      </c>
      <c r="R31" s="65">
        <v>0</v>
      </c>
      <c r="S31" s="65">
        <v>0</v>
      </c>
      <c r="T31" s="17"/>
      <c r="U31" s="17"/>
      <c r="V31" s="16"/>
      <c r="W31" s="13"/>
      <c r="X31" s="13"/>
      <c r="Y31" s="13"/>
      <c r="Z31" s="13"/>
      <c r="AA31" s="152"/>
      <c r="AB31" s="10"/>
      <c r="AC31" s="44" t="s">
        <v>74</v>
      </c>
      <c r="AD31" s="99" t="s">
        <v>17</v>
      </c>
      <c r="AE31" s="29">
        <f t="shared" si="290"/>
        <v>0</v>
      </c>
      <c r="AF31" s="65">
        <v>0</v>
      </c>
      <c r="AG31" s="65">
        <v>0</v>
      </c>
      <c r="AH31" s="17"/>
      <c r="AI31" s="17"/>
      <c r="AJ31" s="16"/>
      <c r="AK31" s="13"/>
      <c r="AL31" s="13"/>
      <c r="AM31" s="13"/>
      <c r="AN31" s="13"/>
      <c r="AO31" s="152"/>
      <c r="AP31" s="10"/>
      <c r="AQ31" s="44" t="s">
        <v>74</v>
      </c>
      <c r="AR31" s="99" t="s">
        <v>17</v>
      </c>
      <c r="AS31" s="29">
        <f t="shared" si="290"/>
        <v>0</v>
      </c>
      <c r="AT31" s="65">
        <v>0</v>
      </c>
      <c r="AU31" s="65">
        <v>0</v>
      </c>
      <c r="AV31" s="17"/>
      <c r="AW31" s="17"/>
      <c r="AX31" s="16"/>
      <c r="AY31" s="13"/>
      <c r="AZ31" s="13"/>
      <c r="BA31" s="13"/>
      <c r="BB31" s="13"/>
      <c r="BC31" s="152"/>
      <c r="BD31" s="10"/>
      <c r="BE31" s="44" t="s">
        <v>74</v>
      </c>
      <c r="BF31" s="99" t="s">
        <v>17</v>
      </c>
      <c r="BG31" s="29">
        <f t="shared" si="290"/>
        <v>0</v>
      </c>
      <c r="BH31" s="65">
        <v>0</v>
      </c>
      <c r="BI31" s="65">
        <v>0</v>
      </c>
      <c r="BJ31" s="17"/>
      <c r="BK31" s="17"/>
      <c r="BL31" s="16"/>
      <c r="BM31" s="13"/>
      <c r="BN31" s="13"/>
      <c r="BO31" s="13"/>
      <c r="BP31" s="13"/>
      <c r="BQ31" s="152"/>
      <c r="BR31" s="10"/>
      <c r="BS31" s="44" t="s">
        <v>74</v>
      </c>
      <c r="BT31" s="99" t="s">
        <v>17</v>
      </c>
      <c r="BU31" s="29">
        <f t="shared" si="290"/>
        <v>0</v>
      </c>
      <c r="BV31" s="65">
        <v>0</v>
      </c>
      <c r="BW31" s="65">
        <v>0</v>
      </c>
      <c r="BX31" s="17"/>
      <c r="BY31" s="17"/>
      <c r="BZ31" s="16"/>
      <c r="CA31" s="13"/>
      <c r="CB31" s="13"/>
      <c r="CC31" s="13"/>
      <c r="CD31" s="13"/>
      <c r="CE31" s="152"/>
      <c r="CF31" s="10"/>
      <c r="CG31" s="44" t="s">
        <v>74</v>
      </c>
      <c r="CH31" s="99" t="s">
        <v>17</v>
      </c>
      <c r="CI31" s="29">
        <f t="shared" si="290"/>
        <v>0</v>
      </c>
      <c r="CJ31" s="65">
        <v>0</v>
      </c>
      <c r="CK31" s="65">
        <v>0</v>
      </c>
      <c r="CL31" s="17"/>
      <c r="CM31" s="17"/>
      <c r="CN31" s="16"/>
      <c r="CO31" s="13"/>
      <c r="CP31" s="13"/>
      <c r="CQ31" s="13"/>
      <c r="CR31" s="13"/>
      <c r="CS31" s="152"/>
      <c r="CT31" s="10"/>
      <c r="CU31" s="44" t="s">
        <v>74</v>
      </c>
      <c r="CV31" s="99" t="s">
        <v>17</v>
      </c>
      <c r="CW31" s="29">
        <f t="shared" si="291"/>
        <v>0</v>
      </c>
      <c r="CX31" s="65">
        <v>0</v>
      </c>
      <c r="CY31" s="65">
        <v>0</v>
      </c>
      <c r="CZ31" s="17"/>
      <c r="DA31" s="17"/>
      <c r="DB31" s="16"/>
      <c r="DC31" s="13"/>
      <c r="DD31" s="13"/>
      <c r="DE31" s="13"/>
      <c r="DF31" s="13"/>
      <c r="DG31" s="152"/>
      <c r="DH31" s="10"/>
      <c r="DI31" s="44" t="s">
        <v>74</v>
      </c>
      <c r="DJ31" s="99" t="s">
        <v>17</v>
      </c>
      <c r="DK31" s="29">
        <f t="shared" si="291"/>
        <v>0</v>
      </c>
      <c r="DL31" s="65">
        <v>0</v>
      </c>
      <c r="DM31" s="65">
        <v>0</v>
      </c>
      <c r="DN31" s="17"/>
      <c r="DO31" s="17"/>
      <c r="DP31" s="16"/>
      <c r="DQ31" s="13"/>
      <c r="DR31" s="13"/>
      <c r="DS31" s="13"/>
      <c r="DT31" s="13"/>
      <c r="DU31" s="152"/>
      <c r="DV31" s="10"/>
      <c r="DW31" s="44" t="s">
        <v>74</v>
      </c>
      <c r="DX31" s="99" t="s">
        <v>17</v>
      </c>
      <c r="DY31" s="29">
        <f t="shared" si="291"/>
        <v>0</v>
      </c>
      <c r="DZ31" s="65">
        <v>0</v>
      </c>
      <c r="EA31" s="65">
        <v>0</v>
      </c>
      <c r="EB31" s="17"/>
      <c r="EC31" s="17"/>
      <c r="ED31" s="16"/>
      <c r="EE31" s="13"/>
      <c r="EF31" s="13"/>
      <c r="EG31" s="13"/>
      <c r="EH31" s="13"/>
      <c r="EI31" s="152"/>
      <c r="EJ31" s="10"/>
      <c r="EK31" s="44" t="s">
        <v>76</v>
      </c>
      <c r="EL31" s="11" t="str">
        <f>$B$54</f>
        <v>special component / blind</v>
      </c>
      <c r="EM31" s="14">
        <f t="shared" ref="EM31:EM37" si="303">K54+Y54+AM54+BA54+BO54+CC54+CQ54+DE54+DS54+EG54</f>
        <v>0</v>
      </c>
      <c r="EO31" s="30"/>
      <c r="EP31" s="146"/>
      <c r="EQ31" s="765"/>
      <c r="ER31" s="116">
        <f t="shared" si="300"/>
        <v>0</v>
      </c>
      <c r="ES31" s="81">
        <f t="shared" si="204"/>
        <v>0</v>
      </c>
      <c r="ET31" s="280">
        <v>0</v>
      </c>
      <c r="EU31" s="9" t="s">
        <v>233</v>
      </c>
      <c r="EV31" s="581">
        <f t="shared" si="169"/>
        <v>0</v>
      </c>
      <c r="EW31" s="579">
        <f t="shared" si="127"/>
        <v>0</v>
      </c>
      <c r="EX31" s="582">
        <f t="shared" si="205"/>
        <v>0</v>
      </c>
      <c r="EY31" s="574"/>
      <c r="EZ31" s="575"/>
      <c r="FA31" s="567"/>
      <c r="FC31" s="46" t="s">
        <v>66</v>
      </c>
      <c r="FD31" s="72" t="s">
        <v>42</v>
      </c>
      <c r="FE31" s="141">
        <v>0</v>
      </c>
      <c r="FF31" s="141">
        <v>0</v>
      </c>
      <c r="FG31" s="142">
        <v>0</v>
      </c>
      <c r="FH31" s="9" t="s">
        <v>125</v>
      </c>
      <c r="FI31" s="122">
        <f t="shared" si="301"/>
        <v>0</v>
      </c>
      <c r="FJ31" s="602">
        <v>0</v>
      </c>
      <c r="FK31" s="604">
        <f t="shared" si="302"/>
        <v>0</v>
      </c>
      <c r="FL31" s="592"/>
      <c r="FM31" s="573"/>
      <c r="FN31" s="607"/>
      <c r="FO31" s="127"/>
      <c r="FP31" s="135"/>
      <c r="FQ31" s="522"/>
      <c r="FR31" s="61"/>
      <c r="FS31" s="567"/>
    </row>
    <row r="32" spans="1:175" x14ac:dyDescent="0.25">
      <c r="A32" s="44"/>
      <c r="B32" s="11"/>
      <c r="C32" s="8"/>
      <c r="D32" s="942" t="s">
        <v>21</v>
      </c>
      <c r="E32" s="286" t="s">
        <v>36</v>
      </c>
      <c r="F32" s="942"/>
      <c r="G32" s="942" t="s">
        <v>21</v>
      </c>
      <c r="H32" s="286" t="s">
        <v>36</v>
      </c>
      <c r="I32" s="16"/>
      <c r="J32" s="13"/>
      <c r="K32" s="13"/>
      <c r="L32" s="13"/>
      <c r="M32" s="152"/>
      <c r="N32" s="10"/>
      <c r="O32" s="44"/>
      <c r="P32" s="11"/>
      <c r="Q32" s="8"/>
      <c r="R32" s="942" t="s">
        <v>21</v>
      </c>
      <c r="S32" s="286" t="s">
        <v>36</v>
      </c>
      <c r="T32" s="942"/>
      <c r="U32" s="942" t="s">
        <v>21</v>
      </c>
      <c r="V32" s="286" t="s">
        <v>36</v>
      </c>
      <c r="W32" s="16"/>
      <c r="X32" s="13"/>
      <c r="Y32" s="13"/>
      <c r="Z32" s="13"/>
      <c r="AA32" s="152"/>
      <c r="AB32" s="10"/>
      <c r="AC32" s="44"/>
      <c r="AD32" s="11"/>
      <c r="AE32" s="8"/>
      <c r="AF32" s="942" t="s">
        <v>21</v>
      </c>
      <c r="AG32" s="286" t="s">
        <v>36</v>
      </c>
      <c r="AH32" s="942"/>
      <c r="AI32" s="942" t="s">
        <v>21</v>
      </c>
      <c r="AJ32" s="286" t="s">
        <v>36</v>
      </c>
      <c r="AK32" s="16"/>
      <c r="AL32" s="13"/>
      <c r="AM32" s="13"/>
      <c r="AN32" s="13"/>
      <c r="AO32" s="152"/>
      <c r="AP32" s="10"/>
      <c r="AQ32" s="44"/>
      <c r="AR32" s="11"/>
      <c r="AS32" s="8"/>
      <c r="AT32" s="942" t="s">
        <v>21</v>
      </c>
      <c r="AU32" s="286" t="s">
        <v>36</v>
      </c>
      <c r="AV32" s="942"/>
      <c r="AW32" s="942" t="s">
        <v>21</v>
      </c>
      <c r="AX32" s="286" t="s">
        <v>36</v>
      </c>
      <c r="AY32" s="16"/>
      <c r="AZ32" s="13"/>
      <c r="BA32" s="13"/>
      <c r="BB32" s="13"/>
      <c r="BC32" s="152"/>
      <c r="BD32" s="10"/>
      <c r="BE32" s="44"/>
      <c r="BF32" s="11"/>
      <c r="BG32" s="8"/>
      <c r="BH32" s="942" t="s">
        <v>21</v>
      </c>
      <c r="BI32" s="286" t="s">
        <v>36</v>
      </c>
      <c r="BJ32" s="942"/>
      <c r="BK32" s="942" t="s">
        <v>21</v>
      </c>
      <c r="BL32" s="286" t="s">
        <v>36</v>
      </c>
      <c r="BM32" s="16"/>
      <c r="BN32" s="13"/>
      <c r="BO32" s="13"/>
      <c r="BP32" s="13"/>
      <c r="BQ32" s="152"/>
      <c r="BR32" s="10"/>
      <c r="BS32" s="44"/>
      <c r="BT32" s="11"/>
      <c r="BU32" s="8"/>
      <c r="BV32" s="942" t="s">
        <v>21</v>
      </c>
      <c r="BW32" s="286" t="s">
        <v>36</v>
      </c>
      <c r="BX32" s="942"/>
      <c r="BY32" s="942" t="s">
        <v>21</v>
      </c>
      <c r="BZ32" s="286" t="s">
        <v>36</v>
      </c>
      <c r="CA32" s="16"/>
      <c r="CB32" s="13"/>
      <c r="CC32" s="13"/>
      <c r="CD32" s="13"/>
      <c r="CE32" s="152"/>
      <c r="CF32" s="10"/>
      <c r="CG32" s="44"/>
      <c r="CH32" s="11"/>
      <c r="CI32" s="8"/>
      <c r="CJ32" s="942" t="s">
        <v>21</v>
      </c>
      <c r="CK32" s="286" t="s">
        <v>36</v>
      </c>
      <c r="CL32" s="942"/>
      <c r="CM32" s="942" t="s">
        <v>21</v>
      </c>
      <c r="CN32" s="286" t="s">
        <v>36</v>
      </c>
      <c r="CO32" s="16"/>
      <c r="CP32" s="13"/>
      <c r="CQ32" s="13"/>
      <c r="CR32" s="13"/>
      <c r="CS32" s="152"/>
      <c r="CT32" s="10"/>
      <c r="CU32" s="44"/>
      <c r="CV32" s="11"/>
      <c r="CW32" s="8"/>
      <c r="CX32" s="942" t="s">
        <v>21</v>
      </c>
      <c r="CY32" s="286" t="s">
        <v>36</v>
      </c>
      <c r="CZ32" s="942"/>
      <c r="DA32" s="942" t="s">
        <v>21</v>
      </c>
      <c r="DB32" s="286" t="s">
        <v>36</v>
      </c>
      <c r="DC32" s="16"/>
      <c r="DD32" s="13"/>
      <c r="DE32" s="13"/>
      <c r="DF32" s="13"/>
      <c r="DG32" s="152"/>
      <c r="DH32" s="10"/>
      <c r="DI32" s="44"/>
      <c r="DJ32" s="11"/>
      <c r="DK32" s="8"/>
      <c r="DL32" s="942" t="s">
        <v>21</v>
      </c>
      <c r="DM32" s="286" t="s">
        <v>36</v>
      </c>
      <c r="DN32" s="942"/>
      <c r="DO32" s="942" t="s">
        <v>21</v>
      </c>
      <c r="DP32" s="286" t="s">
        <v>36</v>
      </c>
      <c r="DQ32" s="16"/>
      <c r="DR32" s="13"/>
      <c r="DS32" s="13"/>
      <c r="DT32" s="13"/>
      <c r="DU32" s="152"/>
      <c r="DV32" s="10"/>
      <c r="DW32" s="44"/>
      <c r="DX32" s="11"/>
      <c r="DY32" s="8"/>
      <c r="DZ32" s="942" t="s">
        <v>21</v>
      </c>
      <c r="EA32" s="286" t="s">
        <v>36</v>
      </c>
      <c r="EB32" s="942"/>
      <c r="EC32" s="942" t="s">
        <v>21</v>
      </c>
      <c r="ED32" s="286" t="s">
        <v>36</v>
      </c>
      <c r="EE32" s="16"/>
      <c r="EF32" s="13"/>
      <c r="EG32" s="13"/>
      <c r="EH32" s="13"/>
      <c r="EI32" s="152"/>
      <c r="EJ32" s="10"/>
      <c r="EK32" s="44" t="s">
        <v>76</v>
      </c>
      <c r="EL32" s="11" t="str">
        <f>$B$55</f>
        <v>special component / blind</v>
      </c>
      <c r="EM32" s="14">
        <f t="shared" si="303"/>
        <v>0</v>
      </c>
      <c r="EO32" s="30"/>
      <c r="EP32" s="146"/>
      <c r="EQ32" s="765"/>
      <c r="ER32" s="116">
        <f t="shared" si="300"/>
        <v>0</v>
      </c>
      <c r="ES32" s="81">
        <f t="shared" si="204"/>
        <v>0</v>
      </c>
      <c r="ET32" s="280">
        <v>0</v>
      </c>
      <c r="EU32" s="9" t="s">
        <v>233</v>
      </c>
      <c r="EV32" s="581">
        <f t="shared" si="169"/>
        <v>0</v>
      </c>
      <c r="EW32" s="579">
        <f t="shared" si="127"/>
        <v>0</v>
      </c>
      <c r="EX32" s="582">
        <f t="shared" si="205"/>
        <v>0</v>
      </c>
      <c r="EY32" s="574"/>
      <c r="EZ32" s="575"/>
      <c r="FA32" s="567"/>
      <c r="FC32" s="46" t="s">
        <v>585</v>
      </c>
      <c r="FD32" s="72" t="s">
        <v>42</v>
      </c>
      <c r="FE32" s="141">
        <v>0</v>
      </c>
      <c r="FF32" s="141">
        <v>0</v>
      </c>
      <c r="FG32" s="142">
        <v>0</v>
      </c>
      <c r="FH32" s="9" t="s">
        <v>125</v>
      </c>
      <c r="FI32" s="122">
        <f t="shared" si="301"/>
        <v>0</v>
      </c>
      <c r="FJ32" s="602">
        <v>0</v>
      </c>
      <c r="FK32" s="604">
        <f t="shared" si="302"/>
        <v>0</v>
      </c>
      <c r="FL32" s="592"/>
      <c r="FM32" s="573"/>
      <c r="FN32" s="610">
        <f>SUM(FK32:FK33)</f>
        <v>0</v>
      </c>
      <c r="FO32" s="127">
        <f>IF(FO$4=0,0,FN32/$FO$4)</f>
        <v>0</v>
      </c>
      <c r="FP32" s="135" t="s">
        <v>68</v>
      </c>
      <c r="FQ32" s="522">
        <f>EX28</f>
        <v>0</v>
      </c>
      <c r="FR32" s="496">
        <f>FN32</f>
        <v>0</v>
      </c>
      <c r="FS32" s="567">
        <f>SUM(FQ32:FR32)</f>
        <v>0</v>
      </c>
    </row>
    <row r="33" spans="1:175" ht="13.5" customHeight="1" x14ac:dyDescent="0.25">
      <c r="A33" s="44" t="s">
        <v>67</v>
      </c>
      <c r="B33" s="11" t="s">
        <v>70</v>
      </c>
      <c r="C33" s="8"/>
      <c r="D33" s="65">
        <v>0</v>
      </c>
      <c r="E33" s="70">
        <v>0</v>
      </c>
      <c r="F33" s="287" t="s">
        <v>120</v>
      </c>
      <c r="G33" s="65">
        <v>0</v>
      </c>
      <c r="H33" s="70">
        <v>0</v>
      </c>
      <c r="I33" s="16">
        <f>D33*E33+G33*H33</f>
        <v>0</v>
      </c>
      <c r="J33" s="13">
        <f>IF(E$113=0,0,I33/E$113)</f>
        <v>0</v>
      </c>
      <c r="K33" s="13">
        <f>(J33*G$2)</f>
        <v>0</v>
      </c>
      <c r="L33" s="13"/>
      <c r="M33" s="152"/>
      <c r="N33" s="10"/>
      <c r="O33" s="44" t="s">
        <v>67</v>
      </c>
      <c r="P33" s="11" t="s">
        <v>70</v>
      </c>
      <c r="Q33" s="8"/>
      <c r="R33" s="65">
        <v>0</v>
      </c>
      <c r="S33" s="70">
        <v>0</v>
      </c>
      <c r="T33" s="287" t="s">
        <v>120</v>
      </c>
      <c r="U33" s="65">
        <v>0</v>
      </c>
      <c r="V33" s="70">
        <v>0</v>
      </c>
      <c r="W33" s="16">
        <f>R33*S33+U33*V33</f>
        <v>0</v>
      </c>
      <c r="X33" s="13">
        <f>IF(S$113=0,0,W33/S$113)</f>
        <v>0</v>
      </c>
      <c r="Y33" s="13">
        <f>(X33*U$2)</f>
        <v>0</v>
      </c>
      <c r="Z33" s="13"/>
      <c r="AA33" s="152"/>
      <c r="AB33" s="10"/>
      <c r="AC33" s="44" t="s">
        <v>67</v>
      </c>
      <c r="AD33" s="11" t="s">
        <v>70</v>
      </c>
      <c r="AE33" s="8"/>
      <c r="AF33" s="65">
        <v>0</v>
      </c>
      <c r="AG33" s="70">
        <v>0</v>
      </c>
      <c r="AH33" s="287" t="s">
        <v>120</v>
      </c>
      <c r="AI33" s="65">
        <v>0</v>
      </c>
      <c r="AJ33" s="70">
        <v>0</v>
      </c>
      <c r="AK33" s="16">
        <f t="shared" ref="AK33" si="304">AF33*AG33+AI33*AJ33</f>
        <v>0</v>
      </c>
      <c r="AL33" s="13">
        <f t="shared" ref="AL33:AL35" si="305">IF(AG$113=0,0,AK33/AG$113)</f>
        <v>0</v>
      </c>
      <c r="AM33" s="13">
        <f t="shared" ref="AM33:AM35" si="306">(AL33*AI$2)</f>
        <v>0</v>
      </c>
      <c r="AN33" s="13"/>
      <c r="AO33" s="152"/>
      <c r="AP33" s="10"/>
      <c r="AQ33" s="44" t="s">
        <v>67</v>
      </c>
      <c r="AR33" s="11" t="s">
        <v>70</v>
      </c>
      <c r="AS33" s="8"/>
      <c r="AT33" s="65">
        <v>0</v>
      </c>
      <c r="AU33" s="70">
        <v>0</v>
      </c>
      <c r="AV33" s="287" t="s">
        <v>120</v>
      </c>
      <c r="AW33" s="65">
        <v>0</v>
      </c>
      <c r="AX33" s="70">
        <v>0</v>
      </c>
      <c r="AY33" s="16">
        <f t="shared" ref="AY33" si="307">AT33*AU33+AW33*AX33</f>
        <v>0</v>
      </c>
      <c r="AZ33" s="13">
        <f t="shared" ref="AZ33:AZ35" si="308">IF(AU$113=0,0,AY33/AU$113)</f>
        <v>0</v>
      </c>
      <c r="BA33" s="13">
        <f t="shared" ref="BA33:BA35" si="309">(AZ33*AW$2)</f>
        <v>0</v>
      </c>
      <c r="BB33" s="13"/>
      <c r="BC33" s="152"/>
      <c r="BD33" s="10"/>
      <c r="BE33" s="44" t="s">
        <v>67</v>
      </c>
      <c r="BF33" s="11" t="s">
        <v>70</v>
      </c>
      <c r="BG33" s="8"/>
      <c r="BH33" s="65">
        <v>0</v>
      </c>
      <c r="BI33" s="70">
        <v>0</v>
      </c>
      <c r="BJ33" s="287" t="s">
        <v>120</v>
      </c>
      <c r="BK33" s="65">
        <v>0</v>
      </c>
      <c r="BL33" s="70">
        <v>0</v>
      </c>
      <c r="BM33" s="16">
        <f t="shared" ref="BM33" si="310">BH33*BI33+BK33*BL33</f>
        <v>0</v>
      </c>
      <c r="BN33" s="13">
        <f t="shared" ref="BN33:BN35" si="311">IF(BI$113=0,0,BM33/BI$113)</f>
        <v>0</v>
      </c>
      <c r="BO33" s="13">
        <f t="shared" ref="BO33:BO35" si="312">(BN33*BK$2)</f>
        <v>0</v>
      </c>
      <c r="BP33" s="13"/>
      <c r="BQ33" s="152"/>
      <c r="BR33" s="10"/>
      <c r="BS33" s="44" t="s">
        <v>67</v>
      </c>
      <c r="BT33" s="11" t="s">
        <v>70</v>
      </c>
      <c r="BU33" s="8"/>
      <c r="BV33" s="65">
        <v>0</v>
      </c>
      <c r="BW33" s="70">
        <v>0</v>
      </c>
      <c r="BX33" s="287" t="s">
        <v>120</v>
      </c>
      <c r="BY33" s="65">
        <v>0</v>
      </c>
      <c r="BZ33" s="70">
        <v>0</v>
      </c>
      <c r="CA33" s="16">
        <f t="shared" ref="CA33" si="313">BV33*BW33+BY33*BZ33</f>
        <v>0</v>
      </c>
      <c r="CB33" s="13">
        <f t="shared" ref="CB33:CB35" si="314">IF(BW$113=0,0,CA33/BW$113)</f>
        <v>0</v>
      </c>
      <c r="CC33" s="13">
        <f t="shared" ref="CC33:CC35" si="315">(CB33*BY$2)</f>
        <v>0</v>
      </c>
      <c r="CD33" s="13"/>
      <c r="CE33" s="152"/>
      <c r="CF33" s="10"/>
      <c r="CG33" s="44" t="s">
        <v>67</v>
      </c>
      <c r="CH33" s="11" t="s">
        <v>70</v>
      </c>
      <c r="CI33" s="8"/>
      <c r="CJ33" s="65">
        <v>0</v>
      </c>
      <c r="CK33" s="70">
        <v>0</v>
      </c>
      <c r="CL33" s="287" t="s">
        <v>120</v>
      </c>
      <c r="CM33" s="65">
        <v>0</v>
      </c>
      <c r="CN33" s="70">
        <v>0</v>
      </c>
      <c r="CO33" s="16">
        <f t="shared" ref="CO33" si="316">CJ33*CK33+CM33*CN33</f>
        <v>0</v>
      </c>
      <c r="CP33" s="13">
        <f t="shared" ref="CP33:CP35" si="317">IF(CK$113=0,0,CO33/CK$113)</f>
        <v>0</v>
      </c>
      <c r="CQ33" s="13">
        <f t="shared" ref="CQ33:CQ35" si="318">(CP33*CM$2)</f>
        <v>0</v>
      </c>
      <c r="CR33" s="13"/>
      <c r="CS33" s="152"/>
      <c r="CT33" s="10"/>
      <c r="CU33" s="44" t="s">
        <v>67</v>
      </c>
      <c r="CV33" s="11" t="s">
        <v>70</v>
      </c>
      <c r="CW33" s="8"/>
      <c r="CX33" s="65">
        <v>0</v>
      </c>
      <c r="CY33" s="70">
        <v>0</v>
      </c>
      <c r="CZ33" s="287" t="s">
        <v>120</v>
      </c>
      <c r="DA33" s="65">
        <v>0</v>
      </c>
      <c r="DB33" s="70">
        <v>0</v>
      </c>
      <c r="DC33" s="16">
        <f t="shared" ref="DC33" si="319">CX33*CY33+DA33*DB33</f>
        <v>0</v>
      </c>
      <c r="DD33" s="13">
        <f t="shared" ref="DD33:DD35" si="320">IF(CY$113=0,0,DC33/CY$113)</f>
        <v>0</v>
      </c>
      <c r="DE33" s="13">
        <f t="shared" ref="DE33:DE35" si="321">(DD33*DA$2)</f>
        <v>0</v>
      </c>
      <c r="DF33" s="13"/>
      <c r="DG33" s="152"/>
      <c r="DH33" s="10"/>
      <c r="DI33" s="44" t="s">
        <v>67</v>
      </c>
      <c r="DJ33" s="11" t="s">
        <v>70</v>
      </c>
      <c r="DK33" s="8"/>
      <c r="DL33" s="65">
        <v>0</v>
      </c>
      <c r="DM33" s="70">
        <v>0</v>
      </c>
      <c r="DN33" s="287" t="s">
        <v>120</v>
      </c>
      <c r="DO33" s="65">
        <v>0</v>
      </c>
      <c r="DP33" s="70">
        <v>0</v>
      </c>
      <c r="DQ33" s="16">
        <f t="shared" ref="DQ33" si="322">DL33*DM33+DO33*DP33</f>
        <v>0</v>
      </c>
      <c r="DR33" s="13">
        <f t="shared" ref="DR33:DR35" si="323">IF(DM$113=0,0,DQ33/DM$113)</f>
        <v>0</v>
      </c>
      <c r="DS33" s="13">
        <f t="shared" ref="DS33:DS35" si="324">(DR33*DO$2)</f>
        <v>0</v>
      </c>
      <c r="DT33" s="13"/>
      <c r="DU33" s="152"/>
      <c r="DV33" s="10"/>
      <c r="DW33" s="44" t="s">
        <v>67</v>
      </c>
      <c r="DX33" s="11" t="s">
        <v>70</v>
      </c>
      <c r="DY33" s="8"/>
      <c r="DZ33" s="65">
        <v>0</v>
      </c>
      <c r="EA33" s="70">
        <v>0</v>
      </c>
      <c r="EB33" s="287" t="s">
        <v>120</v>
      </c>
      <c r="EC33" s="65">
        <v>0</v>
      </c>
      <c r="ED33" s="70">
        <v>0</v>
      </c>
      <c r="EE33" s="16">
        <f t="shared" ref="EE33" si="325">DZ33*EA33+EC33*ED33</f>
        <v>0</v>
      </c>
      <c r="EF33" s="13">
        <f t="shared" ref="EF33:EF35" si="326">IF(EA$113=0,0,EE33/EA$113)</f>
        <v>0</v>
      </c>
      <c r="EG33" s="13">
        <f t="shared" ref="EG33:EG35" si="327">(EF33*EC$2)</f>
        <v>0</v>
      </c>
      <c r="EH33" s="13"/>
      <c r="EI33" s="152"/>
      <c r="EJ33" s="10"/>
      <c r="EK33" s="44" t="s">
        <v>76</v>
      </c>
      <c r="EL33" s="11" t="str">
        <f>$B$56</f>
        <v>special component / blind</v>
      </c>
      <c r="EM33" s="14">
        <f t="shared" si="303"/>
        <v>0</v>
      </c>
      <c r="EO33" s="30"/>
      <c r="EP33" s="146"/>
      <c r="EQ33" s="765"/>
      <c r="ER33" s="116">
        <f t="shared" si="300"/>
        <v>0</v>
      </c>
      <c r="ES33" s="81">
        <f t="shared" si="204"/>
        <v>0</v>
      </c>
      <c r="ET33" s="280">
        <v>0</v>
      </c>
      <c r="EU33" s="9" t="s">
        <v>233</v>
      </c>
      <c r="EV33" s="581">
        <f t="shared" si="169"/>
        <v>0</v>
      </c>
      <c r="EW33" s="579">
        <f t="shared" si="127"/>
        <v>0</v>
      </c>
      <c r="EX33" s="582">
        <f t="shared" si="205"/>
        <v>0</v>
      </c>
      <c r="EY33" s="574"/>
      <c r="EZ33" s="575"/>
      <c r="FA33" s="567"/>
      <c r="FC33" s="46" t="s">
        <v>585</v>
      </c>
      <c r="FD33" s="72" t="s">
        <v>42</v>
      </c>
      <c r="FE33" s="141">
        <v>0</v>
      </c>
      <c r="FF33" s="141">
        <v>0</v>
      </c>
      <c r="FG33" s="142">
        <v>0</v>
      </c>
      <c r="FH33" s="9" t="s">
        <v>125</v>
      </c>
      <c r="FI33" s="122">
        <f t="shared" si="301"/>
        <v>0</v>
      </c>
      <c r="FJ33" s="602">
        <v>0</v>
      </c>
      <c r="FK33" s="604">
        <f t="shared" si="302"/>
        <v>0</v>
      </c>
      <c r="FL33" s="590"/>
      <c r="FM33" s="569"/>
      <c r="FN33" s="607"/>
      <c r="FO33" s="127"/>
      <c r="FP33" s="135"/>
      <c r="FQ33" s="522"/>
      <c r="FR33" s="61"/>
      <c r="FS33" s="567"/>
    </row>
    <row r="34" spans="1:175" x14ac:dyDescent="0.25">
      <c r="A34" s="44" t="s">
        <v>65</v>
      </c>
      <c r="B34" s="11" t="s">
        <v>64</v>
      </c>
      <c r="C34" s="8"/>
      <c r="D34" s="942"/>
      <c r="E34" s="942"/>
      <c r="F34" s="942"/>
      <c r="G34" s="65">
        <v>0</v>
      </c>
      <c r="H34" s="70">
        <v>0</v>
      </c>
      <c r="I34" s="16">
        <f>G34*H34</f>
        <v>0</v>
      </c>
      <c r="J34" s="13">
        <f>IF(E$113=0,0,I34/E$113)</f>
        <v>0</v>
      </c>
      <c r="K34" s="13">
        <f>(J34*G$2)</f>
        <v>0</v>
      </c>
      <c r="L34" s="13"/>
      <c r="M34" s="152"/>
      <c r="N34" s="10"/>
      <c r="O34" s="44" t="s">
        <v>65</v>
      </c>
      <c r="P34" s="11" t="s">
        <v>64</v>
      </c>
      <c r="Q34" s="8"/>
      <c r="R34" s="942"/>
      <c r="S34" s="942"/>
      <c r="T34" s="942"/>
      <c r="U34" s="65">
        <v>0</v>
      </c>
      <c r="V34" s="70">
        <v>0</v>
      </c>
      <c r="W34" s="16">
        <f>U34*V34</f>
        <v>0</v>
      </c>
      <c r="X34" s="13">
        <f>IF(S$113=0,0,W34/S$113)</f>
        <v>0</v>
      </c>
      <c r="Y34" s="13">
        <f>(X34*U$2)</f>
        <v>0</v>
      </c>
      <c r="Z34" s="13"/>
      <c r="AA34" s="152"/>
      <c r="AB34" s="10"/>
      <c r="AC34" s="44" t="s">
        <v>65</v>
      </c>
      <c r="AD34" s="11" t="s">
        <v>64</v>
      </c>
      <c r="AE34" s="8"/>
      <c r="AF34" s="942"/>
      <c r="AG34" s="942"/>
      <c r="AH34" s="942"/>
      <c r="AI34" s="65">
        <v>0</v>
      </c>
      <c r="AJ34" s="70">
        <v>0</v>
      </c>
      <c r="AK34" s="16">
        <f t="shared" ref="AK34:AK35" si="328">AI34*AJ34</f>
        <v>0</v>
      </c>
      <c r="AL34" s="13">
        <f t="shared" si="305"/>
        <v>0</v>
      </c>
      <c r="AM34" s="13">
        <f t="shared" si="306"/>
        <v>0</v>
      </c>
      <c r="AN34" s="13"/>
      <c r="AO34" s="152"/>
      <c r="AP34" s="10"/>
      <c r="AQ34" s="44" t="s">
        <v>65</v>
      </c>
      <c r="AR34" s="11" t="s">
        <v>64</v>
      </c>
      <c r="AS34" s="8"/>
      <c r="AT34" s="942"/>
      <c r="AU34" s="942"/>
      <c r="AV34" s="942"/>
      <c r="AW34" s="65">
        <v>0</v>
      </c>
      <c r="AX34" s="70">
        <v>0</v>
      </c>
      <c r="AY34" s="16">
        <f t="shared" ref="AY34:AY35" si="329">AW34*AX34</f>
        <v>0</v>
      </c>
      <c r="AZ34" s="13">
        <f t="shared" si="308"/>
        <v>0</v>
      </c>
      <c r="BA34" s="13">
        <f t="shared" si="309"/>
        <v>0</v>
      </c>
      <c r="BB34" s="13"/>
      <c r="BC34" s="152"/>
      <c r="BD34" s="10"/>
      <c r="BE34" s="44" t="s">
        <v>65</v>
      </c>
      <c r="BF34" s="11" t="s">
        <v>64</v>
      </c>
      <c r="BG34" s="8"/>
      <c r="BH34" s="942"/>
      <c r="BI34" s="942"/>
      <c r="BJ34" s="942"/>
      <c r="BK34" s="65">
        <v>0</v>
      </c>
      <c r="BL34" s="70">
        <v>0</v>
      </c>
      <c r="BM34" s="16">
        <f t="shared" ref="BM34:BM35" si="330">BK34*BL34</f>
        <v>0</v>
      </c>
      <c r="BN34" s="13">
        <f t="shared" si="311"/>
        <v>0</v>
      </c>
      <c r="BO34" s="13">
        <f t="shared" si="312"/>
        <v>0</v>
      </c>
      <c r="BP34" s="13"/>
      <c r="BQ34" s="152"/>
      <c r="BR34" s="10"/>
      <c r="BS34" s="44" t="s">
        <v>65</v>
      </c>
      <c r="BT34" s="11" t="s">
        <v>64</v>
      </c>
      <c r="BU34" s="8"/>
      <c r="BV34" s="942"/>
      <c r="BW34" s="942"/>
      <c r="BX34" s="942"/>
      <c r="BY34" s="65">
        <v>0</v>
      </c>
      <c r="BZ34" s="70">
        <v>0</v>
      </c>
      <c r="CA34" s="16">
        <f t="shared" ref="CA34:CA35" si="331">BY34*BZ34</f>
        <v>0</v>
      </c>
      <c r="CB34" s="13">
        <f t="shared" si="314"/>
        <v>0</v>
      </c>
      <c r="CC34" s="13">
        <f t="shared" si="315"/>
        <v>0</v>
      </c>
      <c r="CD34" s="13"/>
      <c r="CE34" s="152"/>
      <c r="CF34" s="10"/>
      <c r="CG34" s="44" t="s">
        <v>65</v>
      </c>
      <c r="CH34" s="11" t="s">
        <v>64</v>
      </c>
      <c r="CI34" s="8"/>
      <c r="CJ34" s="942"/>
      <c r="CK34" s="942"/>
      <c r="CL34" s="942"/>
      <c r="CM34" s="65">
        <v>0</v>
      </c>
      <c r="CN34" s="70">
        <v>0</v>
      </c>
      <c r="CO34" s="16">
        <f t="shared" ref="CO34:CO35" si="332">CM34*CN34</f>
        <v>0</v>
      </c>
      <c r="CP34" s="13">
        <f t="shared" si="317"/>
        <v>0</v>
      </c>
      <c r="CQ34" s="13">
        <f t="shared" si="318"/>
        <v>0</v>
      </c>
      <c r="CR34" s="13"/>
      <c r="CS34" s="152"/>
      <c r="CT34" s="10"/>
      <c r="CU34" s="44" t="s">
        <v>65</v>
      </c>
      <c r="CV34" s="11" t="s">
        <v>64</v>
      </c>
      <c r="CW34" s="8"/>
      <c r="CX34" s="942"/>
      <c r="CY34" s="942"/>
      <c r="CZ34" s="942"/>
      <c r="DA34" s="65">
        <v>0</v>
      </c>
      <c r="DB34" s="70">
        <v>0</v>
      </c>
      <c r="DC34" s="16">
        <f t="shared" ref="DC34:DC35" si="333">DA34*DB34</f>
        <v>0</v>
      </c>
      <c r="DD34" s="13">
        <f t="shared" si="320"/>
        <v>0</v>
      </c>
      <c r="DE34" s="13">
        <f t="shared" si="321"/>
        <v>0</v>
      </c>
      <c r="DF34" s="13"/>
      <c r="DG34" s="152"/>
      <c r="DH34" s="10"/>
      <c r="DI34" s="44" t="s">
        <v>65</v>
      </c>
      <c r="DJ34" s="11" t="s">
        <v>64</v>
      </c>
      <c r="DK34" s="8"/>
      <c r="DL34" s="942"/>
      <c r="DM34" s="942"/>
      <c r="DN34" s="942"/>
      <c r="DO34" s="65">
        <v>0</v>
      </c>
      <c r="DP34" s="70">
        <v>0</v>
      </c>
      <c r="DQ34" s="16">
        <f t="shared" ref="DQ34:DQ35" si="334">DO34*DP34</f>
        <v>0</v>
      </c>
      <c r="DR34" s="13">
        <f t="shared" si="323"/>
        <v>0</v>
      </c>
      <c r="DS34" s="13">
        <f t="shared" si="324"/>
        <v>0</v>
      </c>
      <c r="DT34" s="13"/>
      <c r="DU34" s="152"/>
      <c r="DV34" s="10"/>
      <c r="DW34" s="44" t="s">
        <v>65</v>
      </c>
      <c r="DX34" s="11" t="s">
        <v>64</v>
      </c>
      <c r="DY34" s="8"/>
      <c r="DZ34" s="942"/>
      <c r="EA34" s="942"/>
      <c r="EB34" s="942"/>
      <c r="EC34" s="65">
        <v>0</v>
      </c>
      <c r="ED34" s="70">
        <v>0</v>
      </c>
      <c r="EE34" s="16">
        <f t="shared" ref="EE34:EE35" si="335">EC34*ED34</f>
        <v>0</v>
      </c>
      <c r="EF34" s="13">
        <f t="shared" si="326"/>
        <v>0</v>
      </c>
      <c r="EG34" s="13">
        <f t="shared" si="327"/>
        <v>0</v>
      </c>
      <c r="EH34" s="13"/>
      <c r="EI34" s="152"/>
      <c r="EJ34" s="10"/>
      <c r="EK34" s="44" t="s">
        <v>76</v>
      </c>
      <c r="EL34" s="11" t="str">
        <f>$B$57</f>
        <v>special component / blind</v>
      </c>
      <c r="EM34" s="14">
        <f t="shared" si="303"/>
        <v>0</v>
      </c>
      <c r="EO34" s="30"/>
      <c r="EP34" s="146"/>
      <c r="EQ34" s="765"/>
      <c r="ER34" s="116">
        <f t="shared" si="300"/>
        <v>0</v>
      </c>
      <c r="ES34" s="81">
        <f t="shared" si="204"/>
        <v>0</v>
      </c>
      <c r="ET34" s="280">
        <v>0</v>
      </c>
      <c r="EU34" s="9" t="s">
        <v>233</v>
      </c>
      <c r="EV34" s="581">
        <f t="shared" si="169"/>
        <v>0</v>
      </c>
      <c r="EW34" s="579">
        <f t="shared" si="127"/>
        <v>0</v>
      </c>
      <c r="EX34" s="582">
        <f t="shared" si="205"/>
        <v>0</v>
      </c>
      <c r="EY34" s="574"/>
      <c r="EZ34" s="575"/>
      <c r="FA34" s="567"/>
      <c r="FC34" s="46" t="s">
        <v>65</v>
      </c>
      <c r="FD34" s="72" t="s">
        <v>42</v>
      </c>
      <c r="FE34" s="141">
        <v>0</v>
      </c>
      <c r="FF34" s="141">
        <v>0</v>
      </c>
      <c r="FG34" s="142">
        <v>0</v>
      </c>
      <c r="FH34" s="9" t="s">
        <v>125</v>
      </c>
      <c r="FI34" s="122">
        <f t="shared" si="301"/>
        <v>0</v>
      </c>
      <c r="FJ34" s="602">
        <v>0</v>
      </c>
      <c r="FK34" s="604">
        <f t="shared" si="302"/>
        <v>0</v>
      </c>
      <c r="FL34" s="591">
        <f>FR133</f>
        <v>0</v>
      </c>
      <c r="FM34" s="575"/>
      <c r="FN34" s="610">
        <f>SUM(FK34:FK35)+FL34</f>
        <v>0</v>
      </c>
      <c r="FO34" s="127">
        <f>IF(FO$4=0,0,FN34/$FO$4)</f>
        <v>0</v>
      </c>
      <c r="FP34" s="135" t="s">
        <v>65</v>
      </c>
      <c r="FQ34" s="522">
        <f>EX17+EX29+EY29</f>
        <v>0</v>
      </c>
      <c r="FR34" s="496">
        <f>FN34</f>
        <v>0</v>
      </c>
      <c r="FS34" s="567">
        <f>SUM(FQ34:FR34)</f>
        <v>0</v>
      </c>
    </row>
    <row r="35" spans="1:175" x14ac:dyDescent="0.25">
      <c r="A35" s="44" t="s">
        <v>72</v>
      </c>
      <c r="B35" s="11" t="s">
        <v>71</v>
      </c>
      <c r="C35" s="8"/>
      <c r="D35" s="942"/>
      <c r="E35" s="942"/>
      <c r="F35" s="942"/>
      <c r="G35" s="65">
        <v>0</v>
      </c>
      <c r="H35" s="70">
        <v>0</v>
      </c>
      <c r="I35" s="16">
        <f>G35*H35</f>
        <v>0</v>
      </c>
      <c r="J35" s="13">
        <f>IF(E$113=0,0,I35/E$113)</f>
        <v>0</v>
      </c>
      <c r="K35" s="13">
        <f>(J35*G$2)</f>
        <v>0</v>
      </c>
      <c r="L35" s="13"/>
      <c r="M35" s="152"/>
      <c r="N35" s="10"/>
      <c r="O35" s="44" t="s">
        <v>72</v>
      </c>
      <c r="P35" s="11" t="s">
        <v>71</v>
      </c>
      <c r="Q35" s="8"/>
      <c r="R35" s="942"/>
      <c r="S35" s="942"/>
      <c r="T35" s="942"/>
      <c r="U35" s="65">
        <v>0</v>
      </c>
      <c r="V35" s="70">
        <v>0</v>
      </c>
      <c r="W35" s="16">
        <f>U35*V35</f>
        <v>0</v>
      </c>
      <c r="X35" s="13">
        <f>IF(S$113=0,0,W35/S$113)</f>
        <v>0</v>
      </c>
      <c r="Y35" s="13">
        <f>(X35*U$2)</f>
        <v>0</v>
      </c>
      <c r="Z35" s="13"/>
      <c r="AA35" s="152"/>
      <c r="AB35" s="10"/>
      <c r="AC35" s="44" t="s">
        <v>72</v>
      </c>
      <c r="AD35" s="11" t="s">
        <v>71</v>
      </c>
      <c r="AE35" s="8"/>
      <c r="AF35" s="942"/>
      <c r="AG35" s="942"/>
      <c r="AH35" s="942"/>
      <c r="AI35" s="65">
        <v>0</v>
      </c>
      <c r="AJ35" s="70">
        <v>0</v>
      </c>
      <c r="AK35" s="16">
        <f t="shared" si="328"/>
        <v>0</v>
      </c>
      <c r="AL35" s="13">
        <f t="shared" si="305"/>
        <v>0</v>
      </c>
      <c r="AM35" s="13">
        <f t="shared" si="306"/>
        <v>0</v>
      </c>
      <c r="AN35" s="13"/>
      <c r="AO35" s="152"/>
      <c r="AP35" s="10"/>
      <c r="AQ35" s="44" t="s">
        <v>72</v>
      </c>
      <c r="AR35" s="11" t="s">
        <v>71</v>
      </c>
      <c r="AS35" s="8"/>
      <c r="AT35" s="942"/>
      <c r="AU35" s="942"/>
      <c r="AV35" s="942"/>
      <c r="AW35" s="65">
        <v>0</v>
      </c>
      <c r="AX35" s="70">
        <v>0</v>
      </c>
      <c r="AY35" s="16">
        <f t="shared" si="329"/>
        <v>0</v>
      </c>
      <c r="AZ35" s="13">
        <f t="shared" si="308"/>
        <v>0</v>
      </c>
      <c r="BA35" s="13">
        <f t="shared" si="309"/>
        <v>0</v>
      </c>
      <c r="BB35" s="13"/>
      <c r="BC35" s="152"/>
      <c r="BD35" s="10"/>
      <c r="BE35" s="44" t="s">
        <v>72</v>
      </c>
      <c r="BF35" s="11" t="s">
        <v>71</v>
      </c>
      <c r="BG35" s="8"/>
      <c r="BH35" s="942"/>
      <c r="BI35" s="942"/>
      <c r="BJ35" s="942"/>
      <c r="BK35" s="65">
        <v>0</v>
      </c>
      <c r="BL35" s="70">
        <v>0</v>
      </c>
      <c r="BM35" s="16">
        <f t="shared" si="330"/>
        <v>0</v>
      </c>
      <c r="BN35" s="13">
        <f t="shared" si="311"/>
        <v>0</v>
      </c>
      <c r="BO35" s="13">
        <f t="shared" si="312"/>
        <v>0</v>
      </c>
      <c r="BP35" s="13"/>
      <c r="BQ35" s="152"/>
      <c r="BR35" s="10"/>
      <c r="BS35" s="44" t="s">
        <v>72</v>
      </c>
      <c r="BT35" s="11" t="s">
        <v>71</v>
      </c>
      <c r="BU35" s="8"/>
      <c r="BV35" s="942"/>
      <c r="BW35" s="942"/>
      <c r="BX35" s="942"/>
      <c r="BY35" s="65">
        <v>0</v>
      </c>
      <c r="BZ35" s="70">
        <v>0</v>
      </c>
      <c r="CA35" s="16">
        <f t="shared" si="331"/>
        <v>0</v>
      </c>
      <c r="CB35" s="13">
        <f t="shared" si="314"/>
        <v>0</v>
      </c>
      <c r="CC35" s="13">
        <f t="shared" si="315"/>
        <v>0</v>
      </c>
      <c r="CD35" s="13"/>
      <c r="CE35" s="152"/>
      <c r="CF35" s="10"/>
      <c r="CG35" s="44" t="s">
        <v>72</v>
      </c>
      <c r="CH35" s="11" t="s">
        <v>71</v>
      </c>
      <c r="CI35" s="8"/>
      <c r="CJ35" s="942"/>
      <c r="CK35" s="942"/>
      <c r="CL35" s="942"/>
      <c r="CM35" s="65">
        <v>0</v>
      </c>
      <c r="CN35" s="70">
        <v>0</v>
      </c>
      <c r="CO35" s="16">
        <f t="shared" si="332"/>
        <v>0</v>
      </c>
      <c r="CP35" s="13">
        <f t="shared" si="317"/>
        <v>0</v>
      </c>
      <c r="CQ35" s="13">
        <f t="shared" si="318"/>
        <v>0</v>
      </c>
      <c r="CR35" s="13"/>
      <c r="CS35" s="152"/>
      <c r="CT35" s="10"/>
      <c r="CU35" s="44" t="s">
        <v>72</v>
      </c>
      <c r="CV35" s="11" t="s">
        <v>71</v>
      </c>
      <c r="CW35" s="8"/>
      <c r="CX35" s="942"/>
      <c r="CY35" s="942"/>
      <c r="CZ35" s="942"/>
      <c r="DA35" s="65">
        <v>0</v>
      </c>
      <c r="DB35" s="70">
        <v>0</v>
      </c>
      <c r="DC35" s="16">
        <f t="shared" si="333"/>
        <v>0</v>
      </c>
      <c r="DD35" s="13">
        <f t="shared" si="320"/>
        <v>0</v>
      </c>
      <c r="DE35" s="13">
        <f t="shared" si="321"/>
        <v>0</v>
      </c>
      <c r="DF35" s="13"/>
      <c r="DG35" s="152"/>
      <c r="DH35" s="10"/>
      <c r="DI35" s="44" t="s">
        <v>72</v>
      </c>
      <c r="DJ35" s="11" t="s">
        <v>71</v>
      </c>
      <c r="DK35" s="8"/>
      <c r="DL35" s="942"/>
      <c r="DM35" s="942"/>
      <c r="DN35" s="942"/>
      <c r="DO35" s="65">
        <v>0</v>
      </c>
      <c r="DP35" s="70">
        <v>0</v>
      </c>
      <c r="DQ35" s="16">
        <f t="shared" si="334"/>
        <v>0</v>
      </c>
      <c r="DR35" s="13">
        <f t="shared" si="323"/>
        <v>0</v>
      </c>
      <c r="DS35" s="13">
        <f t="shared" si="324"/>
        <v>0</v>
      </c>
      <c r="DT35" s="13"/>
      <c r="DU35" s="152"/>
      <c r="DV35" s="10"/>
      <c r="DW35" s="44" t="s">
        <v>72</v>
      </c>
      <c r="DX35" s="11" t="s">
        <v>71</v>
      </c>
      <c r="DY35" s="8"/>
      <c r="DZ35" s="942"/>
      <c r="EA35" s="942"/>
      <c r="EB35" s="942"/>
      <c r="EC35" s="65">
        <v>0</v>
      </c>
      <c r="ED35" s="70">
        <v>0</v>
      </c>
      <c r="EE35" s="16">
        <f t="shared" si="335"/>
        <v>0</v>
      </c>
      <c r="EF35" s="13">
        <f t="shared" si="326"/>
        <v>0</v>
      </c>
      <c r="EG35" s="13">
        <f t="shared" si="327"/>
        <v>0</v>
      </c>
      <c r="EH35" s="13"/>
      <c r="EI35" s="152"/>
      <c r="EJ35" s="10"/>
      <c r="EK35" s="44" t="s">
        <v>76</v>
      </c>
      <c r="EL35" s="11" t="str">
        <f>$B$58</f>
        <v>special component / blind</v>
      </c>
      <c r="EM35" s="14">
        <f t="shared" si="303"/>
        <v>0</v>
      </c>
      <c r="EO35" s="30"/>
      <c r="EP35" s="146"/>
      <c r="EQ35" s="765"/>
      <c r="ER35" s="116">
        <f t="shared" si="300"/>
        <v>0</v>
      </c>
      <c r="ES35" s="81">
        <f t="shared" si="204"/>
        <v>0</v>
      </c>
      <c r="ET35" s="280">
        <v>0</v>
      </c>
      <c r="EU35" s="9" t="s">
        <v>233</v>
      </c>
      <c r="EV35" s="581">
        <f t="shared" si="169"/>
        <v>0</v>
      </c>
      <c r="EW35" s="579">
        <f t="shared" si="127"/>
        <v>0</v>
      </c>
      <c r="EX35" s="582">
        <f t="shared" si="205"/>
        <v>0</v>
      </c>
      <c r="EY35" s="574"/>
      <c r="EZ35" s="575"/>
      <c r="FA35" s="567"/>
      <c r="FC35" s="46" t="s">
        <v>65</v>
      </c>
      <c r="FD35" s="72" t="s">
        <v>42</v>
      </c>
      <c r="FE35" s="141">
        <v>0</v>
      </c>
      <c r="FF35" s="141">
        <v>0</v>
      </c>
      <c r="FG35" s="142">
        <v>0</v>
      </c>
      <c r="FH35" s="9" t="s">
        <v>125</v>
      </c>
      <c r="FI35" s="122">
        <f t="shared" si="301"/>
        <v>0</v>
      </c>
      <c r="FJ35" s="602">
        <v>0</v>
      </c>
      <c r="FK35" s="604">
        <f t="shared" si="302"/>
        <v>0</v>
      </c>
      <c r="FL35" s="590"/>
      <c r="FM35" s="569"/>
      <c r="FN35" s="607"/>
      <c r="FO35" s="127"/>
      <c r="FP35" s="135"/>
      <c r="FQ35" s="522"/>
      <c r="FR35" s="61"/>
      <c r="FS35" s="567"/>
    </row>
    <row r="36" spans="1:175" x14ac:dyDescent="0.25">
      <c r="A36" s="45"/>
      <c r="B36" s="93"/>
      <c r="C36" s="941"/>
      <c r="D36" s="942" t="s">
        <v>20</v>
      </c>
      <c r="E36" s="942" t="s">
        <v>37</v>
      </c>
      <c r="F36" s="942" t="s">
        <v>37</v>
      </c>
      <c r="G36" s="288"/>
      <c r="H36" s="289"/>
      <c r="I36" s="14"/>
      <c r="J36" s="14"/>
      <c r="K36" s="14"/>
      <c r="L36" s="14"/>
      <c r="M36" s="153"/>
      <c r="N36" s="15"/>
      <c r="O36" s="45"/>
      <c r="P36" s="93"/>
      <c r="Q36" s="941"/>
      <c r="R36" s="942" t="s">
        <v>20</v>
      </c>
      <c r="S36" s="942" t="s">
        <v>37</v>
      </c>
      <c r="T36" s="942" t="s">
        <v>37</v>
      </c>
      <c r="U36" s="288"/>
      <c r="V36" s="289"/>
      <c r="W36" s="14"/>
      <c r="X36" s="14"/>
      <c r="Y36" s="14"/>
      <c r="Z36" s="14"/>
      <c r="AA36" s="153"/>
      <c r="AB36" s="15"/>
      <c r="AC36" s="45"/>
      <c r="AD36" s="93"/>
      <c r="AE36" s="941"/>
      <c r="AF36" s="942" t="s">
        <v>20</v>
      </c>
      <c r="AG36" s="942" t="s">
        <v>37</v>
      </c>
      <c r="AH36" s="942" t="s">
        <v>37</v>
      </c>
      <c r="AI36" s="288"/>
      <c r="AJ36" s="289"/>
      <c r="AK36" s="14"/>
      <c r="AL36" s="14"/>
      <c r="AM36" s="14"/>
      <c r="AN36" s="14"/>
      <c r="AO36" s="153"/>
      <c r="AP36" s="15"/>
      <c r="AQ36" s="45"/>
      <c r="AR36" s="93"/>
      <c r="AS36" s="941"/>
      <c r="AT36" s="942" t="s">
        <v>20</v>
      </c>
      <c r="AU36" s="942" t="s">
        <v>37</v>
      </c>
      <c r="AV36" s="942" t="s">
        <v>37</v>
      </c>
      <c r="AW36" s="288"/>
      <c r="AX36" s="289"/>
      <c r="AY36" s="14"/>
      <c r="AZ36" s="14"/>
      <c r="BA36" s="14"/>
      <c r="BB36" s="14"/>
      <c r="BC36" s="153"/>
      <c r="BD36" s="15"/>
      <c r="BE36" s="45"/>
      <c r="BF36" s="93"/>
      <c r="BG36" s="941"/>
      <c r="BH36" s="942" t="s">
        <v>20</v>
      </c>
      <c r="BI36" s="942" t="s">
        <v>37</v>
      </c>
      <c r="BJ36" s="942" t="s">
        <v>37</v>
      </c>
      <c r="BK36" s="288"/>
      <c r="BL36" s="289"/>
      <c r="BM36" s="14"/>
      <c r="BN36" s="14"/>
      <c r="BO36" s="14"/>
      <c r="BP36" s="14"/>
      <c r="BQ36" s="153"/>
      <c r="BR36" s="15"/>
      <c r="BS36" s="45"/>
      <c r="BT36" s="93"/>
      <c r="BU36" s="941"/>
      <c r="BV36" s="942" t="s">
        <v>20</v>
      </c>
      <c r="BW36" s="942" t="s">
        <v>37</v>
      </c>
      <c r="BX36" s="942" t="s">
        <v>37</v>
      </c>
      <c r="BY36" s="288"/>
      <c r="BZ36" s="289"/>
      <c r="CA36" s="14"/>
      <c r="CB36" s="14"/>
      <c r="CC36" s="14"/>
      <c r="CD36" s="14"/>
      <c r="CE36" s="153"/>
      <c r="CF36" s="15"/>
      <c r="CG36" s="45"/>
      <c r="CH36" s="93"/>
      <c r="CI36" s="941"/>
      <c r="CJ36" s="942" t="s">
        <v>20</v>
      </c>
      <c r="CK36" s="942" t="s">
        <v>37</v>
      </c>
      <c r="CL36" s="942" t="s">
        <v>37</v>
      </c>
      <c r="CM36" s="288"/>
      <c r="CN36" s="289"/>
      <c r="CO36" s="14"/>
      <c r="CP36" s="14"/>
      <c r="CQ36" s="14"/>
      <c r="CR36" s="14"/>
      <c r="CS36" s="153"/>
      <c r="CT36" s="15"/>
      <c r="CU36" s="45"/>
      <c r="CV36" s="93"/>
      <c r="CW36" s="941"/>
      <c r="CX36" s="942" t="s">
        <v>20</v>
      </c>
      <c r="CY36" s="942" t="s">
        <v>37</v>
      </c>
      <c r="CZ36" s="942" t="s">
        <v>37</v>
      </c>
      <c r="DA36" s="288"/>
      <c r="DB36" s="289"/>
      <c r="DC36" s="14"/>
      <c r="DD36" s="14"/>
      <c r="DE36" s="14"/>
      <c r="DF36" s="14"/>
      <c r="DG36" s="153"/>
      <c r="DH36" s="15"/>
      <c r="DI36" s="45"/>
      <c r="DJ36" s="93"/>
      <c r="DK36" s="941"/>
      <c r="DL36" s="942" t="s">
        <v>20</v>
      </c>
      <c r="DM36" s="942" t="s">
        <v>37</v>
      </c>
      <c r="DN36" s="942" t="s">
        <v>37</v>
      </c>
      <c r="DO36" s="288"/>
      <c r="DP36" s="289"/>
      <c r="DQ36" s="14"/>
      <c r="DR36" s="14"/>
      <c r="DS36" s="14"/>
      <c r="DT36" s="14"/>
      <c r="DU36" s="153"/>
      <c r="DV36" s="15"/>
      <c r="DW36" s="45"/>
      <c r="DX36" s="93"/>
      <c r="DY36" s="941"/>
      <c r="DZ36" s="942" t="s">
        <v>20</v>
      </c>
      <c r="EA36" s="942" t="s">
        <v>37</v>
      </c>
      <c r="EB36" s="942" t="s">
        <v>37</v>
      </c>
      <c r="EC36" s="288"/>
      <c r="ED36" s="289"/>
      <c r="EE36" s="14"/>
      <c r="EF36" s="14"/>
      <c r="EG36" s="14"/>
      <c r="EH36" s="14"/>
      <c r="EI36" s="153"/>
      <c r="EJ36" s="15"/>
      <c r="EK36" s="44" t="s">
        <v>76</v>
      </c>
      <c r="EL36" s="11" t="str">
        <f>$B$59</f>
        <v>special component / blind</v>
      </c>
      <c r="EM36" s="14">
        <f t="shared" si="303"/>
        <v>0</v>
      </c>
      <c r="EO36" s="30"/>
      <c r="EP36" s="146"/>
      <c r="EQ36" s="765"/>
      <c r="ER36" s="116">
        <f t="shared" si="300"/>
        <v>0</v>
      </c>
      <c r="ES36" s="81">
        <f t="shared" si="204"/>
        <v>0</v>
      </c>
      <c r="ET36" s="280">
        <v>0</v>
      </c>
      <c r="EU36" s="9" t="s">
        <v>233</v>
      </c>
      <c r="EV36" s="581">
        <f t="shared" si="169"/>
        <v>0</v>
      </c>
      <c r="EW36" s="579">
        <f t="shared" si="127"/>
        <v>0</v>
      </c>
      <c r="EX36" s="582">
        <f t="shared" si="205"/>
        <v>0</v>
      </c>
      <c r="EY36" s="574"/>
      <c r="EZ36" s="575"/>
      <c r="FA36" s="567"/>
      <c r="FC36" s="44" t="s">
        <v>76</v>
      </c>
      <c r="FD36" s="72" t="s">
        <v>42</v>
      </c>
      <c r="FE36" s="141">
        <v>0</v>
      </c>
      <c r="FF36" s="141">
        <v>0</v>
      </c>
      <c r="FG36" s="142">
        <v>0</v>
      </c>
      <c r="FH36" s="9" t="s">
        <v>125</v>
      </c>
      <c r="FI36" s="122">
        <f t="shared" si="301"/>
        <v>0</v>
      </c>
      <c r="FJ36" s="602">
        <v>0</v>
      </c>
      <c r="FK36" s="604">
        <f t="shared" si="302"/>
        <v>0</v>
      </c>
      <c r="FL36" s="591">
        <f>FR135</f>
        <v>0</v>
      </c>
      <c r="FM36" s="575"/>
      <c r="FN36" s="610">
        <f>SUM(FK36:FK37)+FL36</f>
        <v>0</v>
      </c>
      <c r="FO36" s="127">
        <f>IF(FO$4=0,0,FN36/$FO$4)</f>
        <v>0</v>
      </c>
      <c r="FP36" s="87" t="s">
        <v>76</v>
      </c>
      <c r="FQ36" s="522">
        <f>EY30+EX30+EX31+EX32+EX33+EX34+EX35+EX36+EX37</f>
        <v>0</v>
      </c>
      <c r="FR36" s="496">
        <f>FN36</f>
        <v>0</v>
      </c>
      <c r="FS36" s="567">
        <f>SUM(FQ36:FR36)</f>
        <v>0</v>
      </c>
    </row>
    <row r="37" spans="1:175" ht="13" thickBot="1" x14ac:dyDescent="0.3">
      <c r="A37" s="44" t="s">
        <v>72</v>
      </c>
      <c r="B37" s="11" t="s">
        <v>38</v>
      </c>
      <c r="C37" s="8"/>
      <c r="D37" s="71">
        <v>0</v>
      </c>
      <c r="E37" s="65">
        <v>0</v>
      </c>
      <c r="F37" s="65">
        <v>0</v>
      </c>
      <c r="G37" s="31">
        <v>1.4</v>
      </c>
      <c r="H37" s="70">
        <v>0</v>
      </c>
      <c r="I37" s="13">
        <f>D37*E37*F37*G37*H37/1000</f>
        <v>0</v>
      </c>
      <c r="J37" s="13">
        <f t="shared" ref="J37:J43" si="336">IF(E$113=0,0,I37/E$113)</f>
        <v>0</v>
      </c>
      <c r="K37" s="13">
        <f t="shared" ref="K37:K43" si="337">(J37*G$2)</f>
        <v>0</v>
      </c>
      <c r="L37" s="13"/>
      <c r="M37" s="152"/>
      <c r="N37" s="10"/>
      <c r="O37" s="44" t="s">
        <v>72</v>
      </c>
      <c r="P37" s="11" t="s">
        <v>38</v>
      </c>
      <c r="Q37" s="8"/>
      <c r="R37" s="71">
        <v>0</v>
      </c>
      <c r="S37" s="65">
        <v>0</v>
      </c>
      <c r="T37" s="65">
        <v>0</v>
      </c>
      <c r="U37" s="31">
        <v>1.4</v>
      </c>
      <c r="V37" s="70">
        <v>0</v>
      </c>
      <c r="W37" s="13">
        <f>R37*S37*T37*U37*V37/1000</f>
        <v>0</v>
      </c>
      <c r="X37" s="13">
        <f t="shared" ref="X37:X43" si="338">IF(S$113=0,0,W37/S$113)</f>
        <v>0</v>
      </c>
      <c r="Y37" s="13">
        <f t="shared" ref="Y37:Y43" si="339">(X37*U$2)</f>
        <v>0</v>
      </c>
      <c r="Z37" s="13"/>
      <c r="AA37" s="152"/>
      <c r="AB37" s="10"/>
      <c r="AC37" s="44" t="s">
        <v>72</v>
      </c>
      <c r="AD37" s="11" t="s">
        <v>38</v>
      </c>
      <c r="AE37" s="8"/>
      <c r="AF37" s="71">
        <v>0</v>
      </c>
      <c r="AG37" s="65">
        <v>0</v>
      </c>
      <c r="AH37" s="65">
        <v>0</v>
      </c>
      <c r="AI37" s="31">
        <v>1.4</v>
      </c>
      <c r="AJ37" s="70">
        <v>0</v>
      </c>
      <c r="AK37" s="13">
        <f t="shared" ref="AK37" si="340">AF37*AG37*AH37*AI37*AJ37/1000</f>
        <v>0</v>
      </c>
      <c r="AL37" s="13">
        <f t="shared" ref="AL37:AL43" si="341">IF(AG$113=0,0,AK37/AG$113)</f>
        <v>0</v>
      </c>
      <c r="AM37" s="13">
        <f t="shared" ref="AM37:AM43" si="342">(AL37*AI$2)</f>
        <v>0</v>
      </c>
      <c r="AN37" s="13"/>
      <c r="AO37" s="152"/>
      <c r="AP37" s="10"/>
      <c r="AQ37" s="44" t="s">
        <v>72</v>
      </c>
      <c r="AR37" s="11" t="s">
        <v>38</v>
      </c>
      <c r="AS37" s="8"/>
      <c r="AT37" s="71">
        <v>0</v>
      </c>
      <c r="AU37" s="65">
        <v>0</v>
      </c>
      <c r="AV37" s="65">
        <v>0</v>
      </c>
      <c r="AW37" s="31">
        <v>1.4</v>
      </c>
      <c r="AX37" s="70">
        <v>0</v>
      </c>
      <c r="AY37" s="13">
        <f t="shared" ref="AY37" si="343">AT37*AU37*AV37*AW37*AX37/1000</f>
        <v>0</v>
      </c>
      <c r="AZ37" s="13">
        <f t="shared" ref="AZ37:AZ43" si="344">IF(AU$113=0,0,AY37/AU$113)</f>
        <v>0</v>
      </c>
      <c r="BA37" s="13">
        <f t="shared" ref="BA37:BA43" si="345">(AZ37*AW$2)</f>
        <v>0</v>
      </c>
      <c r="BB37" s="13"/>
      <c r="BC37" s="152"/>
      <c r="BD37" s="10"/>
      <c r="BE37" s="44" t="s">
        <v>72</v>
      </c>
      <c r="BF37" s="11" t="s">
        <v>38</v>
      </c>
      <c r="BG37" s="8"/>
      <c r="BH37" s="71">
        <v>0</v>
      </c>
      <c r="BI37" s="65">
        <v>0</v>
      </c>
      <c r="BJ37" s="65">
        <v>0</v>
      </c>
      <c r="BK37" s="31">
        <v>1.4</v>
      </c>
      <c r="BL37" s="70">
        <v>0</v>
      </c>
      <c r="BM37" s="13">
        <f t="shared" ref="BM37" si="346">BH37*BI37*BJ37*BK37*BL37/1000</f>
        <v>0</v>
      </c>
      <c r="BN37" s="13">
        <f t="shared" ref="BN37:BN43" si="347">IF(BI$113=0,0,BM37/BI$113)</f>
        <v>0</v>
      </c>
      <c r="BO37" s="13">
        <f t="shared" ref="BO37:BO43" si="348">(BN37*BK$2)</f>
        <v>0</v>
      </c>
      <c r="BP37" s="13"/>
      <c r="BQ37" s="152"/>
      <c r="BR37" s="10"/>
      <c r="BS37" s="44" t="s">
        <v>72</v>
      </c>
      <c r="BT37" s="11" t="s">
        <v>38</v>
      </c>
      <c r="BU37" s="8"/>
      <c r="BV37" s="71">
        <v>0</v>
      </c>
      <c r="BW37" s="65">
        <v>0</v>
      </c>
      <c r="BX37" s="65">
        <v>0</v>
      </c>
      <c r="BY37" s="31">
        <v>1.4</v>
      </c>
      <c r="BZ37" s="70">
        <v>0</v>
      </c>
      <c r="CA37" s="13">
        <f t="shared" ref="CA37" si="349">BV37*BW37*BX37*BY37*BZ37/1000</f>
        <v>0</v>
      </c>
      <c r="CB37" s="13">
        <f t="shared" ref="CB37:CB43" si="350">IF(BW$113=0,0,CA37/BW$113)</f>
        <v>0</v>
      </c>
      <c r="CC37" s="13">
        <f t="shared" ref="CC37:CC43" si="351">(CB37*BY$2)</f>
        <v>0</v>
      </c>
      <c r="CD37" s="13"/>
      <c r="CE37" s="152"/>
      <c r="CF37" s="10"/>
      <c r="CG37" s="44" t="s">
        <v>72</v>
      </c>
      <c r="CH37" s="11" t="s">
        <v>38</v>
      </c>
      <c r="CI37" s="8"/>
      <c r="CJ37" s="71">
        <v>0</v>
      </c>
      <c r="CK37" s="65">
        <v>0</v>
      </c>
      <c r="CL37" s="65">
        <v>0</v>
      </c>
      <c r="CM37" s="31">
        <v>1.4</v>
      </c>
      <c r="CN37" s="70">
        <v>0</v>
      </c>
      <c r="CO37" s="13">
        <f t="shared" ref="CO37" si="352">CJ37*CK37*CL37*CM37*CN37/1000</f>
        <v>0</v>
      </c>
      <c r="CP37" s="13">
        <f t="shared" ref="CP37:CP43" si="353">IF(CK$113=0,0,CO37/CK$113)</f>
        <v>0</v>
      </c>
      <c r="CQ37" s="13">
        <f t="shared" ref="CQ37:CQ43" si="354">(CP37*CM$2)</f>
        <v>0</v>
      </c>
      <c r="CR37" s="13"/>
      <c r="CS37" s="152"/>
      <c r="CT37" s="10"/>
      <c r="CU37" s="44" t="s">
        <v>72</v>
      </c>
      <c r="CV37" s="11" t="s">
        <v>38</v>
      </c>
      <c r="CW37" s="8"/>
      <c r="CX37" s="71">
        <v>0</v>
      </c>
      <c r="CY37" s="65">
        <v>0</v>
      </c>
      <c r="CZ37" s="65">
        <v>0</v>
      </c>
      <c r="DA37" s="31">
        <v>1.4</v>
      </c>
      <c r="DB37" s="70">
        <v>0</v>
      </c>
      <c r="DC37" s="13">
        <f t="shared" ref="DC37" si="355">CX37*CY37*CZ37*DA37*DB37/1000</f>
        <v>0</v>
      </c>
      <c r="DD37" s="13">
        <f t="shared" ref="DD37:DD43" si="356">IF(CY$113=0,0,DC37/CY$113)</f>
        <v>0</v>
      </c>
      <c r="DE37" s="13">
        <f t="shared" ref="DE37:DE43" si="357">(DD37*DA$2)</f>
        <v>0</v>
      </c>
      <c r="DF37" s="13"/>
      <c r="DG37" s="152"/>
      <c r="DH37" s="10"/>
      <c r="DI37" s="44" t="s">
        <v>72</v>
      </c>
      <c r="DJ37" s="11" t="s">
        <v>38</v>
      </c>
      <c r="DK37" s="8"/>
      <c r="DL37" s="71">
        <v>0</v>
      </c>
      <c r="DM37" s="65">
        <v>0</v>
      </c>
      <c r="DN37" s="65">
        <v>0</v>
      </c>
      <c r="DO37" s="31">
        <v>1.4</v>
      </c>
      <c r="DP37" s="70">
        <v>0</v>
      </c>
      <c r="DQ37" s="13">
        <f t="shared" ref="DQ37" si="358">DL37*DM37*DN37*DO37*DP37/1000</f>
        <v>0</v>
      </c>
      <c r="DR37" s="13">
        <f t="shared" ref="DR37:DR43" si="359">IF(DM$113=0,0,DQ37/DM$113)</f>
        <v>0</v>
      </c>
      <c r="DS37" s="13">
        <f t="shared" ref="DS37:DS43" si="360">(DR37*DO$2)</f>
        <v>0</v>
      </c>
      <c r="DT37" s="13"/>
      <c r="DU37" s="152"/>
      <c r="DV37" s="10"/>
      <c r="DW37" s="44" t="s">
        <v>72</v>
      </c>
      <c r="DX37" s="11" t="s">
        <v>38</v>
      </c>
      <c r="DY37" s="8"/>
      <c r="DZ37" s="71">
        <v>0</v>
      </c>
      <c r="EA37" s="65">
        <v>0</v>
      </c>
      <c r="EB37" s="65">
        <v>0</v>
      </c>
      <c r="EC37" s="31">
        <v>1.4</v>
      </c>
      <c r="ED37" s="70">
        <v>0</v>
      </c>
      <c r="EE37" s="13">
        <f t="shared" ref="EE37" si="361">DZ37*EA37*EB37*EC37*ED37/1000</f>
        <v>0</v>
      </c>
      <c r="EF37" s="13">
        <f t="shared" ref="EF37:EF43" si="362">IF(EA$113=0,0,EE37/EA$113)</f>
        <v>0</v>
      </c>
      <c r="EG37" s="13">
        <f t="shared" ref="EG37:EG43" si="363">(EF37*EC$2)</f>
        <v>0</v>
      </c>
      <c r="EH37" s="13"/>
      <c r="EI37" s="152"/>
      <c r="EJ37" s="10"/>
      <c r="EK37" s="44" t="s">
        <v>76</v>
      </c>
      <c r="EL37" s="11" t="str">
        <f>$B$60</f>
        <v>special component / blind</v>
      </c>
      <c r="EM37" s="14">
        <f t="shared" si="303"/>
        <v>0</v>
      </c>
      <c r="EO37" s="30"/>
      <c r="EP37" s="146"/>
      <c r="EQ37" s="765"/>
      <c r="ER37" s="116">
        <f t="shared" si="300"/>
        <v>0</v>
      </c>
      <c r="ES37" s="81">
        <f t="shared" si="204"/>
        <v>0</v>
      </c>
      <c r="ET37" s="280">
        <v>0</v>
      </c>
      <c r="EU37" s="9" t="s">
        <v>233</v>
      </c>
      <c r="EV37" s="581">
        <f t="shared" si="169"/>
        <v>0</v>
      </c>
      <c r="EW37" s="579">
        <f t="shared" si="127"/>
        <v>0</v>
      </c>
      <c r="EX37" s="582">
        <f t="shared" si="205"/>
        <v>0</v>
      </c>
      <c r="EY37" s="574"/>
      <c r="EZ37" s="575"/>
      <c r="FA37" s="567"/>
      <c r="FC37" s="44" t="s">
        <v>76</v>
      </c>
      <c r="FD37" s="72" t="s">
        <v>42</v>
      </c>
      <c r="FE37" s="141">
        <v>0</v>
      </c>
      <c r="FF37" s="141">
        <v>0</v>
      </c>
      <c r="FG37" s="142">
        <v>0</v>
      </c>
      <c r="FH37" s="9" t="s">
        <v>125</v>
      </c>
      <c r="FI37" s="122">
        <f t="shared" si="301"/>
        <v>0</v>
      </c>
      <c r="FJ37" s="602">
        <v>0</v>
      </c>
      <c r="FK37" s="604">
        <f t="shared" si="302"/>
        <v>0</v>
      </c>
      <c r="FL37" s="592"/>
      <c r="FM37" s="573"/>
      <c r="FN37" s="607"/>
      <c r="FO37" s="127"/>
      <c r="FP37" s="87"/>
      <c r="FQ37" s="522"/>
      <c r="FR37" s="61"/>
      <c r="FS37" s="567"/>
    </row>
    <row r="38" spans="1:175" ht="13.5" thickTop="1" thickBot="1" x14ac:dyDescent="0.3">
      <c r="A38" s="44" t="s">
        <v>66</v>
      </c>
      <c r="B38" s="61" t="s">
        <v>740</v>
      </c>
      <c r="C38" s="8"/>
      <c r="D38" s="944"/>
      <c r="E38" s="30"/>
      <c r="F38" s="944"/>
      <c r="G38" s="65">
        <v>0</v>
      </c>
      <c r="H38" s="820"/>
      <c r="I38" s="13">
        <f>(G38*H38)</f>
        <v>0</v>
      </c>
      <c r="J38" s="13">
        <f t="shared" si="336"/>
        <v>0</v>
      </c>
      <c r="K38" s="13">
        <f t="shared" si="337"/>
        <v>0</v>
      </c>
      <c r="L38" s="13"/>
      <c r="M38" s="152"/>
      <c r="N38" s="10"/>
      <c r="O38" s="44" t="s">
        <v>66</v>
      </c>
      <c r="P38" s="61" t="s">
        <v>236</v>
      </c>
      <c r="Q38" s="8"/>
      <c r="R38" s="944"/>
      <c r="S38" s="30"/>
      <c r="T38" s="944"/>
      <c r="U38" s="65">
        <v>0</v>
      </c>
      <c r="V38" s="820"/>
      <c r="W38" s="13">
        <f>(U38*V38)</f>
        <v>0</v>
      </c>
      <c r="X38" s="13">
        <f t="shared" si="338"/>
        <v>0</v>
      </c>
      <c r="Y38" s="13">
        <f t="shared" si="339"/>
        <v>0</v>
      </c>
      <c r="Z38" s="13"/>
      <c r="AA38" s="152"/>
      <c r="AB38" s="10"/>
      <c r="AC38" s="44" t="s">
        <v>66</v>
      </c>
      <c r="AD38" s="61" t="s">
        <v>236</v>
      </c>
      <c r="AE38" s="8"/>
      <c r="AF38" s="944"/>
      <c r="AG38" s="30"/>
      <c r="AH38" s="944"/>
      <c r="AI38" s="65">
        <v>0</v>
      </c>
      <c r="AJ38" s="820"/>
      <c r="AK38" s="13">
        <f t="shared" ref="AK38:AK41" si="364">(AI38*AJ38)</f>
        <v>0</v>
      </c>
      <c r="AL38" s="13">
        <f t="shared" si="341"/>
        <v>0</v>
      </c>
      <c r="AM38" s="13">
        <f t="shared" si="342"/>
        <v>0</v>
      </c>
      <c r="AN38" s="13"/>
      <c r="AO38" s="152"/>
      <c r="AP38" s="10"/>
      <c r="AQ38" s="44" t="s">
        <v>66</v>
      </c>
      <c r="AR38" s="61" t="s">
        <v>236</v>
      </c>
      <c r="AS38" s="8"/>
      <c r="AT38" s="944"/>
      <c r="AU38" s="30"/>
      <c r="AV38" s="944"/>
      <c r="AW38" s="65">
        <v>0</v>
      </c>
      <c r="AX38" s="820"/>
      <c r="AY38" s="13">
        <f t="shared" ref="AY38:AY41" si="365">(AW38*AX38)</f>
        <v>0</v>
      </c>
      <c r="AZ38" s="13">
        <f t="shared" si="344"/>
        <v>0</v>
      </c>
      <c r="BA38" s="13">
        <f t="shared" si="345"/>
        <v>0</v>
      </c>
      <c r="BB38" s="13"/>
      <c r="BC38" s="152"/>
      <c r="BD38" s="10"/>
      <c r="BE38" s="44" t="s">
        <v>66</v>
      </c>
      <c r="BF38" s="61" t="s">
        <v>236</v>
      </c>
      <c r="BG38" s="8"/>
      <c r="BH38" s="944"/>
      <c r="BI38" s="30"/>
      <c r="BJ38" s="944"/>
      <c r="BK38" s="65">
        <v>0</v>
      </c>
      <c r="BL38" s="820"/>
      <c r="BM38" s="13">
        <f t="shared" ref="BM38:BM41" si="366">(BK38*BL38)</f>
        <v>0</v>
      </c>
      <c r="BN38" s="13">
        <f t="shared" si="347"/>
        <v>0</v>
      </c>
      <c r="BO38" s="13">
        <f t="shared" si="348"/>
        <v>0</v>
      </c>
      <c r="BP38" s="13"/>
      <c r="BQ38" s="152"/>
      <c r="BR38" s="10"/>
      <c r="BS38" s="44" t="s">
        <v>66</v>
      </c>
      <c r="BT38" s="61" t="s">
        <v>236</v>
      </c>
      <c r="BU38" s="8"/>
      <c r="BV38" s="944"/>
      <c r="BW38" s="30"/>
      <c r="BX38" s="944"/>
      <c r="BY38" s="65">
        <v>0</v>
      </c>
      <c r="BZ38" s="820"/>
      <c r="CA38" s="13">
        <f t="shared" ref="CA38:CA41" si="367">(BY38*BZ38)</f>
        <v>0</v>
      </c>
      <c r="CB38" s="13">
        <f t="shared" si="350"/>
        <v>0</v>
      </c>
      <c r="CC38" s="13">
        <f t="shared" si="351"/>
        <v>0</v>
      </c>
      <c r="CD38" s="13"/>
      <c r="CE38" s="152"/>
      <c r="CF38" s="10"/>
      <c r="CG38" s="44" t="s">
        <v>66</v>
      </c>
      <c r="CH38" s="61" t="s">
        <v>236</v>
      </c>
      <c r="CI38" s="8"/>
      <c r="CJ38" s="944"/>
      <c r="CK38" s="30"/>
      <c r="CL38" s="944"/>
      <c r="CM38" s="65">
        <v>0</v>
      </c>
      <c r="CN38" s="820"/>
      <c r="CO38" s="13">
        <f t="shared" ref="CO38:CO41" si="368">(CM38*CN38)</f>
        <v>0</v>
      </c>
      <c r="CP38" s="13">
        <f t="shared" si="353"/>
        <v>0</v>
      </c>
      <c r="CQ38" s="13">
        <f t="shared" si="354"/>
        <v>0</v>
      </c>
      <c r="CR38" s="13"/>
      <c r="CS38" s="152"/>
      <c r="CT38" s="10"/>
      <c r="CU38" s="44" t="s">
        <v>66</v>
      </c>
      <c r="CV38" s="61" t="s">
        <v>236</v>
      </c>
      <c r="CW38" s="8"/>
      <c r="CX38" s="944"/>
      <c r="CY38" s="30"/>
      <c r="CZ38" s="944"/>
      <c r="DA38" s="65">
        <v>0</v>
      </c>
      <c r="DB38" s="820"/>
      <c r="DC38" s="13">
        <f t="shared" ref="DC38:DC41" si="369">(DA38*DB38)</f>
        <v>0</v>
      </c>
      <c r="DD38" s="13">
        <f t="shared" si="356"/>
        <v>0</v>
      </c>
      <c r="DE38" s="13">
        <f t="shared" si="357"/>
        <v>0</v>
      </c>
      <c r="DF38" s="13"/>
      <c r="DG38" s="152"/>
      <c r="DH38" s="10"/>
      <c r="DI38" s="44" t="s">
        <v>66</v>
      </c>
      <c r="DJ38" s="61" t="s">
        <v>236</v>
      </c>
      <c r="DK38" s="8"/>
      <c r="DL38" s="944"/>
      <c r="DM38" s="30"/>
      <c r="DN38" s="944"/>
      <c r="DO38" s="65">
        <v>0</v>
      </c>
      <c r="DP38" s="820"/>
      <c r="DQ38" s="13">
        <f t="shared" ref="DQ38:DQ41" si="370">(DO38*DP38)</f>
        <v>0</v>
      </c>
      <c r="DR38" s="13">
        <f t="shared" si="359"/>
        <v>0</v>
      </c>
      <c r="DS38" s="13">
        <f t="shared" si="360"/>
        <v>0</v>
      </c>
      <c r="DT38" s="13"/>
      <c r="DU38" s="152"/>
      <c r="DV38" s="10"/>
      <c r="DW38" s="44" t="s">
        <v>66</v>
      </c>
      <c r="DX38" s="61" t="s">
        <v>236</v>
      </c>
      <c r="DY38" s="8"/>
      <c r="DZ38" s="944"/>
      <c r="EA38" s="30"/>
      <c r="EB38" s="944"/>
      <c r="EC38" s="65">
        <v>0</v>
      </c>
      <c r="ED38" s="820"/>
      <c r="EE38" s="13">
        <f t="shared" ref="EE38:EE41" si="371">(EC38*ED38)</f>
        <v>0</v>
      </c>
      <c r="EF38" s="13">
        <f t="shared" si="362"/>
        <v>0</v>
      </c>
      <c r="EG38" s="13">
        <f t="shared" si="363"/>
        <v>0</v>
      </c>
      <c r="EH38" s="13"/>
      <c r="EI38" s="152"/>
      <c r="EJ38" s="10"/>
      <c r="EK38" s="44" t="s">
        <v>133</v>
      </c>
      <c r="EL38" s="11"/>
      <c r="EM38" s="14">
        <f>L61+Z61+AN61+BB61+BP61+CD61+CR61+DF61+DT61+EH61</f>
        <v>0</v>
      </c>
      <c r="EO38" s="30"/>
      <c r="EP38" s="146"/>
      <c r="EQ38" s="765"/>
      <c r="ER38" s="116">
        <f>IF(ER$4=0,0,EM38/ER$4)</f>
        <v>0</v>
      </c>
      <c r="ES38" s="81">
        <f t="shared" si="204"/>
        <v>0</v>
      </c>
      <c r="ET38" s="280">
        <v>0</v>
      </c>
      <c r="EU38" s="9" t="s">
        <v>233</v>
      </c>
      <c r="EV38" s="581">
        <f t="shared" si="169"/>
        <v>0</v>
      </c>
      <c r="EW38" s="579">
        <f t="shared" si="127"/>
        <v>0</v>
      </c>
      <c r="EX38" s="582">
        <f t="shared" si="205"/>
        <v>0</v>
      </c>
      <c r="EY38" s="574">
        <f>EZ140</f>
        <v>0</v>
      </c>
      <c r="EZ38" s="575"/>
      <c r="FA38" s="567"/>
      <c r="FC38" s="44" t="s">
        <v>133</v>
      </c>
      <c r="FD38" s="72" t="s">
        <v>42</v>
      </c>
      <c r="FE38" s="141">
        <v>0</v>
      </c>
      <c r="FF38" s="141">
        <v>0</v>
      </c>
      <c r="FG38" s="142">
        <v>0</v>
      </c>
      <c r="FH38" s="9" t="s">
        <v>125</v>
      </c>
      <c r="FI38" s="122">
        <f t="shared" si="301"/>
        <v>0</v>
      </c>
      <c r="FJ38" s="602">
        <v>0</v>
      </c>
      <c r="FK38" s="604">
        <f t="shared" si="302"/>
        <v>0</v>
      </c>
      <c r="FL38" s="591">
        <f>FR132</f>
        <v>0</v>
      </c>
      <c r="FM38" s="575"/>
      <c r="FN38" s="610">
        <f>SUM(FK38:FK39)+FL38</f>
        <v>0</v>
      </c>
      <c r="FO38" s="127">
        <f>IF(FO$4=0,0,FN38/$FO$4)</f>
        <v>0</v>
      </c>
      <c r="FP38" s="87" t="s">
        <v>133</v>
      </c>
      <c r="FQ38" s="522">
        <f>SUM(EX38:EY38)</f>
        <v>0</v>
      </c>
      <c r="FR38" s="496">
        <f>FN38</f>
        <v>0</v>
      </c>
      <c r="FS38" s="567">
        <f>SUM(FQ38:FR38)</f>
        <v>0</v>
      </c>
    </row>
    <row r="39" spans="1:175" ht="13" thickTop="1" x14ac:dyDescent="0.25">
      <c r="A39" s="44" t="s">
        <v>67</v>
      </c>
      <c r="B39" s="94" t="s">
        <v>237</v>
      </c>
      <c r="C39" s="8"/>
      <c r="D39" s="944"/>
      <c r="E39" s="30"/>
      <c r="F39" s="944"/>
      <c r="G39" s="65">
        <v>0</v>
      </c>
      <c r="H39" s="70">
        <v>0</v>
      </c>
      <c r="I39" s="13">
        <f>(G39*H39)</f>
        <v>0</v>
      </c>
      <c r="J39" s="13">
        <f t="shared" si="336"/>
        <v>0</v>
      </c>
      <c r="K39" s="13">
        <f t="shared" si="337"/>
        <v>0</v>
      </c>
      <c r="L39" s="13"/>
      <c r="M39" s="152"/>
      <c r="N39" s="10"/>
      <c r="O39" s="44" t="s">
        <v>67</v>
      </c>
      <c r="P39" s="94" t="s">
        <v>237</v>
      </c>
      <c r="Q39" s="8"/>
      <c r="R39" s="944"/>
      <c r="S39" s="30"/>
      <c r="T39" s="944"/>
      <c r="U39" s="65">
        <v>0</v>
      </c>
      <c r="V39" s="70">
        <v>0</v>
      </c>
      <c r="W39" s="13">
        <f>(U39*V39)</f>
        <v>0</v>
      </c>
      <c r="X39" s="13">
        <f t="shared" si="338"/>
        <v>0</v>
      </c>
      <c r="Y39" s="13">
        <f t="shared" si="339"/>
        <v>0</v>
      </c>
      <c r="Z39" s="13"/>
      <c r="AA39" s="152"/>
      <c r="AB39" s="10"/>
      <c r="AC39" s="44" t="s">
        <v>67</v>
      </c>
      <c r="AD39" s="94" t="s">
        <v>237</v>
      </c>
      <c r="AE39" s="8"/>
      <c r="AF39" s="944"/>
      <c r="AG39" s="30"/>
      <c r="AH39" s="944"/>
      <c r="AI39" s="65">
        <v>0</v>
      </c>
      <c r="AJ39" s="70">
        <v>0</v>
      </c>
      <c r="AK39" s="13">
        <f t="shared" si="364"/>
        <v>0</v>
      </c>
      <c r="AL39" s="13">
        <f t="shared" si="341"/>
        <v>0</v>
      </c>
      <c r="AM39" s="13">
        <f t="shared" si="342"/>
        <v>0</v>
      </c>
      <c r="AN39" s="13"/>
      <c r="AO39" s="152"/>
      <c r="AP39" s="10"/>
      <c r="AQ39" s="44" t="s">
        <v>67</v>
      </c>
      <c r="AR39" s="94" t="s">
        <v>237</v>
      </c>
      <c r="AS39" s="8"/>
      <c r="AT39" s="944"/>
      <c r="AU39" s="30"/>
      <c r="AV39" s="944"/>
      <c r="AW39" s="65">
        <v>0</v>
      </c>
      <c r="AX39" s="70">
        <v>0</v>
      </c>
      <c r="AY39" s="13">
        <f t="shared" si="365"/>
        <v>0</v>
      </c>
      <c r="AZ39" s="13">
        <f t="shared" si="344"/>
        <v>0</v>
      </c>
      <c r="BA39" s="13">
        <f t="shared" si="345"/>
        <v>0</v>
      </c>
      <c r="BB39" s="13"/>
      <c r="BC39" s="152"/>
      <c r="BD39" s="10"/>
      <c r="BE39" s="44" t="s">
        <v>67</v>
      </c>
      <c r="BF39" s="94" t="s">
        <v>237</v>
      </c>
      <c r="BG39" s="8"/>
      <c r="BH39" s="944"/>
      <c r="BI39" s="30"/>
      <c r="BJ39" s="944"/>
      <c r="BK39" s="65">
        <v>0</v>
      </c>
      <c r="BL39" s="70">
        <v>0</v>
      </c>
      <c r="BM39" s="13">
        <f t="shared" si="366"/>
        <v>0</v>
      </c>
      <c r="BN39" s="13">
        <f t="shared" si="347"/>
        <v>0</v>
      </c>
      <c r="BO39" s="13">
        <f t="shared" si="348"/>
        <v>0</v>
      </c>
      <c r="BP39" s="13"/>
      <c r="BQ39" s="152"/>
      <c r="BR39" s="10"/>
      <c r="BS39" s="44" t="s">
        <v>67</v>
      </c>
      <c r="BT39" s="94" t="s">
        <v>237</v>
      </c>
      <c r="BU39" s="8"/>
      <c r="BV39" s="944"/>
      <c r="BW39" s="30"/>
      <c r="BX39" s="944"/>
      <c r="BY39" s="65">
        <v>0</v>
      </c>
      <c r="BZ39" s="70">
        <v>0</v>
      </c>
      <c r="CA39" s="13">
        <f t="shared" si="367"/>
        <v>0</v>
      </c>
      <c r="CB39" s="13">
        <f t="shared" si="350"/>
        <v>0</v>
      </c>
      <c r="CC39" s="13">
        <f t="shared" si="351"/>
        <v>0</v>
      </c>
      <c r="CD39" s="13"/>
      <c r="CE39" s="152"/>
      <c r="CF39" s="10"/>
      <c r="CG39" s="44" t="s">
        <v>67</v>
      </c>
      <c r="CH39" s="94" t="s">
        <v>237</v>
      </c>
      <c r="CI39" s="8"/>
      <c r="CJ39" s="944"/>
      <c r="CK39" s="30"/>
      <c r="CL39" s="944"/>
      <c r="CM39" s="65">
        <v>0</v>
      </c>
      <c r="CN39" s="70">
        <v>0</v>
      </c>
      <c r="CO39" s="13">
        <f t="shared" si="368"/>
        <v>0</v>
      </c>
      <c r="CP39" s="13">
        <f t="shared" si="353"/>
        <v>0</v>
      </c>
      <c r="CQ39" s="13">
        <f t="shared" si="354"/>
        <v>0</v>
      </c>
      <c r="CR39" s="13"/>
      <c r="CS39" s="152"/>
      <c r="CT39" s="10"/>
      <c r="CU39" s="44" t="s">
        <v>67</v>
      </c>
      <c r="CV39" s="94" t="s">
        <v>237</v>
      </c>
      <c r="CW39" s="8"/>
      <c r="CX39" s="944"/>
      <c r="CY39" s="30"/>
      <c r="CZ39" s="944"/>
      <c r="DA39" s="65">
        <v>0</v>
      </c>
      <c r="DB39" s="70">
        <v>0</v>
      </c>
      <c r="DC39" s="13">
        <f t="shared" si="369"/>
        <v>0</v>
      </c>
      <c r="DD39" s="13">
        <f t="shared" si="356"/>
        <v>0</v>
      </c>
      <c r="DE39" s="13">
        <f t="shared" si="357"/>
        <v>0</v>
      </c>
      <c r="DF39" s="13"/>
      <c r="DG39" s="152"/>
      <c r="DH39" s="10"/>
      <c r="DI39" s="44" t="s">
        <v>67</v>
      </c>
      <c r="DJ39" s="94" t="s">
        <v>237</v>
      </c>
      <c r="DK39" s="8"/>
      <c r="DL39" s="944"/>
      <c r="DM39" s="30"/>
      <c r="DN39" s="944"/>
      <c r="DO39" s="65">
        <v>0</v>
      </c>
      <c r="DP39" s="70">
        <v>0</v>
      </c>
      <c r="DQ39" s="13">
        <f t="shared" si="370"/>
        <v>0</v>
      </c>
      <c r="DR39" s="13">
        <f t="shared" si="359"/>
        <v>0</v>
      </c>
      <c r="DS39" s="13">
        <f t="shared" si="360"/>
        <v>0</v>
      </c>
      <c r="DT39" s="13"/>
      <c r="DU39" s="152"/>
      <c r="DV39" s="10"/>
      <c r="DW39" s="44" t="s">
        <v>67</v>
      </c>
      <c r="DX39" s="94" t="s">
        <v>237</v>
      </c>
      <c r="DY39" s="8"/>
      <c r="DZ39" s="944"/>
      <c r="EA39" s="30"/>
      <c r="EB39" s="944"/>
      <c r="EC39" s="65">
        <v>0</v>
      </c>
      <c r="ED39" s="70">
        <v>0</v>
      </c>
      <c r="EE39" s="13">
        <f t="shared" si="371"/>
        <v>0</v>
      </c>
      <c r="EF39" s="13">
        <f t="shared" si="362"/>
        <v>0</v>
      </c>
      <c r="EG39" s="13">
        <f t="shared" si="363"/>
        <v>0</v>
      </c>
      <c r="EH39" s="13"/>
      <c r="EI39" s="152"/>
      <c r="EJ39" s="10"/>
      <c r="EK39" s="44"/>
      <c r="EL39" s="11"/>
      <c r="EM39" s="14"/>
      <c r="EN39" s="1051" t="s">
        <v>44</v>
      </c>
      <c r="EO39" s="1051"/>
      <c r="EP39" s="765" t="s">
        <v>45</v>
      </c>
      <c r="EQ39" s="30"/>
      <c r="ER39" s="121"/>
      <c r="ES39" s="111"/>
      <c r="ET39" s="128"/>
      <c r="EU39" s="9"/>
      <c r="EV39" s="583"/>
      <c r="EW39" s="579"/>
      <c r="EX39" s="582"/>
      <c r="EY39" s="112"/>
      <c r="EZ39" s="573"/>
      <c r="FA39" s="162"/>
      <c r="FC39" s="44" t="s">
        <v>133</v>
      </c>
      <c r="FD39" s="72" t="s">
        <v>42</v>
      </c>
      <c r="FE39" s="141">
        <v>0</v>
      </c>
      <c r="FF39" s="141">
        <v>0</v>
      </c>
      <c r="FG39" s="142">
        <v>0</v>
      </c>
      <c r="FH39" s="9" t="s">
        <v>125</v>
      </c>
      <c r="FI39" s="122">
        <f t="shared" si="301"/>
        <v>0</v>
      </c>
      <c r="FJ39" s="602">
        <v>0</v>
      </c>
      <c r="FK39" s="604">
        <f t="shared" si="302"/>
        <v>0</v>
      </c>
      <c r="FL39" s="592"/>
      <c r="FM39" s="573"/>
      <c r="FN39" s="607"/>
      <c r="FO39" s="127"/>
      <c r="FP39" s="87"/>
      <c r="FQ39" s="522"/>
      <c r="FR39" s="61"/>
      <c r="FS39" s="567"/>
    </row>
    <row r="40" spans="1:175" ht="13" thickBot="1" x14ac:dyDescent="0.3">
      <c r="A40" s="44" t="s">
        <v>68</v>
      </c>
      <c r="B40" s="94" t="s">
        <v>238</v>
      </c>
      <c r="C40" s="8"/>
      <c r="D40" s="944"/>
      <c r="E40" s="30"/>
      <c r="F40" s="944"/>
      <c r="G40" s="65">
        <v>0</v>
      </c>
      <c r="H40" s="70">
        <v>0</v>
      </c>
      <c r="I40" s="13">
        <f>(G40*H40)</f>
        <v>0</v>
      </c>
      <c r="J40" s="13">
        <f t="shared" si="336"/>
        <v>0</v>
      </c>
      <c r="K40" s="13">
        <f t="shared" si="337"/>
        <v>0</v>
      </c>
      <c r="L40" s="13"/>
      <c r="M40" s="152"/>
      <c r="N40" s="10"/>
      <c r="O40" s="44" t="s">
        <v>68</v>
      </c>
      <c r="P40" s="94" t="s">
        <v>238</v>
      </c>
      <c r="Q40" s="8"/>
      <c r="R40" s="944"/>
      <c r="S40" s="30"/>
      <c r="T40" s="944"/>
      <c r="U40" s="65">
        <v>0</v>
      </c>
      <c r="V40" s="70">
        <v>0</v>
      </c>
      <c r="W40" s="13">
        <f>(U40*V40)</f>
        <v>0</v>
      </c>
      <c r="X40" s="13">
        <f t="shared" si="338"/>
        <v>0</v>
      </c>
      <c r="Y40" s="13">
        <f t="shared" si="339"/>
        <v>0</v>
      </c>
      <c r="Z40" s="13"/>
      <c r="AA40" s="152"/>
      <c r="AB40" s="10"/>
      <c r="AC40" s="44" t="s">
        <v>68</v>
      </c>
      <c r="AD40" s="94" t="s">
        <v>238</v>
      </c>
      <c r="AE40" s="8"/>
      <c r="AF40" s="944"/>
      <c r="AG40" s="30"/>
      <c r="AH40" s="944"/>
      <c r="AI40" s="65">
        <v>0</v>
      </c>
      <c r="AJ40" s="70">
        <v>0</v>
      </c>
      <c r="AK40" s="13">
        <f t="shared" si="364"/>
        <v>0</v>
      </c>
      <c r="AL40" s="13">
        <f t="shared" si="341"/>
        <v>0</v>
      </c>
      <c r="AM40" s="13">
        <f t="shared" si="342"/>
        <v>0</v>
      </c>
      <c r="AN40" s="13"/>
      <c r="AO40" s="152"/>
      <c r="AP40" s="10"/>
      <c r="AQ40" s="44" t="s">
        <v>68</v>
      </c>
      <c r="AR40" s="94" t="s">
        <v>238</v>
      </c>
      <c r="AS40" s="8"/>
      <c r="AT40" s="944"/>
      <c r="AU40" s="30"/>
      <c r="AV40" s="944"/>
      <c r="AW40" s="65">
        <v>0</v>
      </c>
      <c r="AX40" s="70">
        <v>0</v>
      </c>
      <c r="AY40" s="13">
        <f t="shared" si="365"/>
        <v>0</v>
      </c>
      <c r="AZ40" s="13">
        <f t="shared" si="344"/>
        <v>0</v>
      </c>
      <c r="BA40" s="13">
        <f t="shared" si="345"/>
        <v>0</v>
      </c>
      <c r="BB40" s="13"/>
      <c r="BC40" s="152"/>
      <c r="BD40" s="10"/>
      <c r="BE40" s="44" t="s">
        <v>68</v>
      </c>
      <c r="BF40" s="94" t="s">
        <v>238</v>
      </c>
      <c r="BG40" s="8"/>
      <c r="BH40" s="944"/>
      <c r="BI40" s="30"/>
      <c r="BJ40" s="944"/>
      <c r="BK40" s="65">
        <v>0</v>
      </c>
      <c r="BL40" s="70">
        <v>0</v>
      </c>
      <c r="BM40" s="13">
        <f t="shared" si="366"/>
        <v>0</v>
      </c>
      <c r="BN40" s="13">
        <f t="shared" si="347"/>
        <v>0</v>
      </c>
      <c r="BO40" s="13">
        <f t="shared" si="348"/>
        <v>0</v>
      </c>
      <c r="BP40" s="13"/>
      <c r="BQ40" s="152"/>
      <c r="BR40" s="10"/>
      <c r="BS40" s="44" t="s">
        <v>68</v>
      </c>
      <c r="BT40" s="94" t="s">
        <v>238</v>
      </c>
      <c r="BU40" s="8"/>
      <c r="BV40" s="944"/>
      <c r="BW40" s="30"/>
      <c r="BX40" s="944"/>
      <c r="BY40" s="65">
        <v>0</v>
      </c>
      <c r="BZ40" s="70">
        <v>0</v>
      </c>
      <c r="CA40" s="13">
        <f t="shared" si="367"/>
        <v>0</v>
      </c>
      <c r="CB40" s="13">
        <f t="shared" si="350"/>
        <v>0</v>
      </c>
      <c r="CC40" s="13">
        <f t="shared" si="351"/>
        <v>0</v>
      </c>
      <c r="CD40" s="13"/>
      <c r="CE40" s="152"/>
      <c r="CF40" s="10"/>
      <c r="CG40" s="44" t="s">
        <v>68</v>
      </c>
      <c r="CH40" s="94" t="s">
        <v>238</v>
      </c>
      <c r="CI40" s="8"/>
      <c r="CJ40" s="944"/>
      <c r="CK40" s="30"/>
      <c r="CL40" s="944"/>
      <c r="CM40" s="65">
        <v>0</v>
      </c>
      <c r="CN40" s="70">
        <v>0</v>
      </c>
      <c r="CO40" s="13">
        <f t="shared" si="368"/>
        <v>0</v>
      </c>
      <c r="CP40" s="13">
        <f t="shared" si="353"/>
        <v>0</v>
      </c>
      <c r="CQ40" s="13">
        <f t="shared" si="354"/>
        <v>0</v>
      </c>
      <c r="CR40" s="13"/>
      <c r="CS40" s="152"/>
      <c r="CT40" s="10"/>
      <c r="CU40" s="44" t="s">
        <v>68</v>
      </c>
      <c r="CV40" s="94" t="s">
        <v>238</v>
      </c>
      <c r="CW40" s="8"/>
      <c r="CX40" s="944"/>
      <c r="CY40" s="30"/>
      <c r="CZ40" s="944"/>
      <c r="DA40" s="65">
        <v>0</v>
      </c>
      <c r="DB40" s="70">
        <v>0</v>
      </c>
      <c r="DC40" s="13">
        <f t="shared" si="369"/>
        <v>0</v>
      </c>
      <c r="DD40" s="13">
        <f t="shared" si="356"/>
        <v>0</v>
      </c>
      <c r="DE40" s="13">
        <f t="shared" si="357"/>
        <v>0</v>
      </c>
      <c r="DF40" s="13"/>
      <c r="DG40" s="152"/>
      <c r="DH40" s="10"/>
      <c r="DI40" s="44" t="s">
        <v>68</v>
      </c>
      <c r="DJ40" s="94" t="s">
        <v>238</v>
      </c>
      <c r="DK40" s="8"/>
      <c r="DL40" s="944"/>
      <c r="DM40" s="30"/>
      <c r="DN40" s="944"/>
      <c r="DO40" s="65">
        <v>0</v>
      </c>
      <c r="DP40" s="70">
        <v>0</v>
      </c>
      <c r="DQ40" s="13">
        <f t="shared" si="370"/>
        <v>0</v>
      </c>
      <c r="DR40" s="13">
        <f t="shared" si="359"/>
        <v>0</v>
      </c>
      <c r="DS40" s="13">
        <f t="shared" si="360"/>
        <v>0</v>
      </c>
      <c r="DT40" s="13"/>
      <c r="DU40" s="152"/>
      <c r="DV40" s="10"/>
      <c r="DW40" s="44" t="s">
        <v>68</v>
      </c>
      <c r="DX40" s="94" t="s">
        <v>238</v>
      </c>
      <c r="DY40" s="8"/>
      <c r="DZ40" s="944"/>
      <c r="EA40" s="30"/>
      <c r="EB40" s="944"/>
      <c r="EC40" s="65">
        <v>0</v>
      </c>
      <c r="ED40" s="70">
        <v>0</v>
      </c>
      <c r="EE40" s="13">
        <f t="shared" si="371"/>
        <v>0</v>
      </c>
      <c r="EF40" s="13">
        <f t="shared" si="362"/>
        <v>0</v>
      </c>
      <c r="EG40" s="13">
        <f t="shared" si="363"/>
        <v>0</v>
      </c>
      <c r="EH40" s="13"/>
      <c r="EI40" s="152"/>
      <c r="EJ40" s="10"/>
      <c r="EK40" s="44" t="s">
        <v>77</v>
      </c>
      <c r="EL40" s="761" t="str">
        <f>Prices!$A$103</f>
        <v xml:space="preserve">glazing  </v>
      </c>
      <c r="EM40" s="767">
        <f>K63+Y63+AM63+BA63+BO63+CC63+CQ63+DE63+DS63+EG63</f>
        <v>0</v>
      </c>
      <c r="EN40" s="1042" t="s">
        <v>78</v>
      </c>
      <c r="EO40" s="1042"/>
      <c r="EP40" s="190">
        <f>F63*$C$2+T63*$Q$2+AH63*$AE$2+AV63*$AS$2+BJ63*$BG$2+BX63*$BU$2+CL63*$CI$2+CZ63*$CW$2+DN63*$DK$2+EB63*$DY$2</f>
        <v>0</v>
      </c>
      <c r="EQ40" s="79"/>
      <c r="ER40" s="116">
        <f t="shared" ref="ER40:ER59" si="372">IF(ER$4=0,0,EM40/ER$4)</f>
        <v>0</v>
      </c>
      <c r="ES40" s="81">
        <f t="shared" ref="ES40:ES59" si="373">ER40*ET40+ER40</f>
        <v>0</v>
      </c>
      <c r="ET40" s="280">
        <v>0</v>
      </c>
      <c r="EU40" s="9" t="s">
        <v>45</v>
      </c>
      <c r="EV40" s="583">
        <f t="shared" ref="EV40:EV59" si="374">IF(ER$4=0,0,EP40/$ER$4*$EX$4)</f>
        <v>0</v>
      </c>
      <c r="EW40" s="579">
        <f t="shared" si="86"/>
        <v>0</v>
      </c>
      <c r="EX40" s="582">
        <f t="shared" ref="EX40:EX59" si="375">ER40*ER$4+ES40*ES$4</f>
        <v>0</v>
      </c>
      <c r="EY40" s="112"/>
      <c r="EZ40" s="573"/>
      <c r="FA40" s="55"/>
      <c r="FC40" s="44"/>
      <c r="FD40" s="11"/>
      <c r="FE40" s="126"/>
      <c r="FF40" s="126"/>
      <c r="FG40" s="436"/>
      <c r="FH40" s="9"/>
      <c r="FI40" s="123"/>
      <c r="FJ40" s="121"/>
      <c r="FK40" s="604"/>
      <c r="FL40" s="592"/>
      <c r="FM40" s="573"/>
      <c r="FN40" s="607"/>
      <c r="FO40" s="127"/>
      <c r="FP40" s="87"/>
      <c r="FQ40" s="522"/>
      <c r="FR40" s="61"/>
      <c r="FS40" s="567"/>
    </row>
    <row r="41" spans="1:175" ht="13.5" thickTop="1" thickBot="1" x14ac:dyDescent="0.3">
      <c r="A41" s="44" t="s">
        <v>73</v>
      </c>
      <c r="B41" s="11" t="s">
        <v>41</v>
      </c>
      <c r="C41" s="8"/>
      <c r="D41" s="944"/>
      <c r="E41" s="30"/>
      <c r="F41" s="30"/>
      <c r="G41" s="65">
        <v>0</v>
      </c>
      <c r="H41" s="820"/>
      <c r="I41" s="13">
        <f>(G41*H41)</f>
        <v>0</v>
      </c>
      <c r="J41" s="13">
        <f t="shared" si="336"/>
        <v>0</v>
      </c>
      <c r="K41" s="13">
        <f t="shared" si="337"/>
        <v>0</v>
      </c>
      <c r="L41" s="13"/>
      <c r="M41" s="152"/>
      <c r="N41" s="10"/>
      <c r="O41" s="44" t="s">
        <v>73</v>
      </c>
      <c r="P41" s="11" t="s">
        <v>41</v>
      </c>
      <c r="Q41" s="8"/>
      <c r="R41" s="944"/>
      <c r="S41" s="30"/>
      <c r="T41" s="30"/>
      <c r="U41" s="65">
        <v>0</v>
      </c>
      <c r="V41" s="820"/>
      <c r="W41" s="13">
        <f>(U41*V41)</f>
        <v>0</v>
      </c>
      <c r="X41" s="13">
        <f t="shared" si="338"/>
        <v>0</v>
      </c>
      <c r="Y41" s="13">
        <f t="shared" si="339"/>
        <v>0</v>
      </c>
      <c r="Z41" s="13"/>
      <c r="AA41" s="152"/>
      <c r="AB41" s="10"/>
      <c r="AC41" s="44" t="s">
        <v>73</v>
      </c>
      <c r="AD41" s="11" t="s">
        <v>41</v>
      </c>
      <c r="AE41" s="8"/>
      <c r="AF41" s="944"/>
      <c r="AG41" s="30"/>
      <c r="AH41" s="30"/>
      <c r="AI41" s="65">
        <v>0</v>
      </c>
      <c r="AJ41" s="820"/>
      <c r="AK41" s="13">
        <f t="shared" si="364"/>
        <v>0</v>
      </c>
      <c r="AL41" s="13">
        <f t="shared" si="341"/>
        <v>0</v>
      </c>
      <c r="AM41" s="13">
        <f t="shared" si="342"/>
        <v>0</v>
      </c>
      <c r="AN41" s="13"/>
      <c r="AO41" s="152"/>
      <c r="AP41" s="10"/>
      <c r="AQ41" s="44" t="s">
        <v>73</v>
      </c>
      <c r="AR41" s="11" t="s">
        <v>41</v>
      </c>
      <c r="AS41" s="8"/>
      <c r="AT41" s="944"/>
      <c r="AU41" s="30"/>
      <c r="AV41" s="30"/>
      <c r="AW41" s="65">
        <v>0</v>
      </c>
      <c r="AX41" s="820"/>
      <c r="AY41" s="13">
        <f t="shared" si="365"/>
        <v>0</v>
      </c>
      <c r="AZ41" s="13">
        <f t="shared" si="344"/>
        <v>0</v>
      </c>
      <c r="BA41" s="13">
        <f t="shared" si="345"/>
        <v>0</v>
      </c>
      <c r="BB41" s="13"/>
      <c r="BC41" s="152"/>
      <c r="BD41" s="10"/>
      <c r="BE41" s="44" t="s">
        <v>73</v>
      </c>
      <c r="BF41" s="11" t="s">
        <v>41</v>
      </c>
      <c r="BG41" s="8"/>
      <c r="BH41" s="944"/>
      <c r="BI41" s="30"/>
      <c r="BJ41" s="30"/>
      <c r="BK41" s="65">
        <v>0</v>
      </c>
      <c r="BL41" s="820"/>
      <c r="BM41" s="13">
        <f t="shared" si="366"/>
        <v>0</v>
      </c>
      <c r="BN41" s="13">
        <f t="shared" si="347"/>
        <v>0</v>
      </c>
      <c r="BO41" s="13">
        <f t="shared" si="348"/>
        <v>0</v>
      </c>
      <c r="BP41" s="13"/>
      <c r="BQ41" s="152"/>
      <c r="BR41" s="10"/>
      <c r="BS41" s="44" t="s">
        <v>73</v>
      </c>
      <c r="BT41" s="11" t="s">
        <v>41</v>
      </c>
      <c r="BU41" s="8"/>
      <c r="BV41" s="944"/>
      <c r="BW41" s="30"/>
      <c r="BX41" s="30"/>
      <c r="BY41" s="65">
        <v>0</v>
      </c>
      <c r="BZ41" s="820"/>
      <c r="CA41" s="13">
        <f t="shared" si="367"/>
        <v>0</v>
      </c>
      <c r="CB41" s="13">
        <f t="shared" si="350"/>
        <v>0</v>
      </c>
      <c r="CC41" s="13">
        <f t="shared" si="351"/>
        <v>0</v>
      </c>
      <c r="CD41" s="13"/>
      <c r="CE41" s="152"/>
      <c r="CF41" s="10"/>
      <c r="CG41" s="44" t="s">
        <v>73</v>
      </c>
      <c r="CH41" s="11" t="s">
        <v>41</v>
      </c>
      <c r="CI41" s="8"/>
      <c r="CJ41" s="944"/>
      <c r="CK41" s="30"/>
      <c r="CL41" s="30"/>
      <c r="CM41" s="65">
        <v>0</v>
      </c>
      <c r="CN41" s="820"/>
      <c r="CO41" s="13">
        <f t="shared" si="368"/>
        <v>0</v>
      </c>
      <c r="CP41" s="13">
        <f t="shared" si="353"/>
        <v>0</v>
      </c>
      <c r="CQ41" s="13">
        <f t="shared" si="354"/>
        <v>0</v>
      </c>
      <c r="CR41" s="13"/>
      <c r="CS41" s="152"/>
      <c r="CT41" s="10"/>
      <c r="CU41" s="44" t="s">
        <v>73</v>
      </c>
      <c r="CV41" s="11" t="s">
        <v>41</v>
      </c>
      <c r="CW41" s="8"/>
      <c r="CX41" s="944"/>
      <c r="CY41" s="30"/>
      <c r="CZ41" s="30"/>
      <c r="DA41" s="65">
        <v>0</v>
      </c>
      <c r="DB41" s="820"/>
      <c r="DC41" s="13">
        <f t="shared" si="369"/>
        <v>0</v>
      </c>
      <c r="DD41" s="13">
        <f t="shared" si="356"/>
        <v>0</v>
      </c>
      <c r="DE41" s="13">
        <f t="shared" si="357"/>
        <v>0</v>
      </c>
      <c r="DF41" s="13"/>
      <c r="DG41" s="152"/>
      <c r="DH41" s="10"/>
      <c r="DI41" s="44" t="s">
        <v>73</v>
      </c>
      <c r="DJ41" s="11" t="s">
        <v>41</v>
      </c>
      <c r="DK41" s="8"/>
      <c r="DL41" s="944"/>
      <c r="DM41" s="30"/>
      <c r="DN41" s="30"/>
      <c r="DO41" s="65">
        <v>0</v>
      </c>
      <c r="DP41" s="820"/>
      <c r="DQ41" s="13">
        <f t="shared" si="370"/>
        <v>0</v>
      </c>
      <c r="DR41" s="13">
        <f t="shared" si="359"/>
        <v>0</v>
      </c>
      <c r="DS41" s="13">
        <f t="shared" si="360"/>
        <v>0</v>
      </c>
      <c r="DT41" s="13"/>
      <c r="DU41" s="152"/>
      <c r="DV41" s="10"/>
      <c r="DW41" s="44" t="s">
        <v>73</v>
      </c>
      <c r="DX41" s="11" t="s">
        <v>41</v>
      </c>
      <c r="DY41" s="8"/>
      <c r="DZ41" s="944"/>
      <c r="EA41" s="30"/>
      <c r="EB41" s="30"/>
      <c r="EC41" s="65">
        <v>0</v>
      </c>
      <c r="ED41" s="820"/>
      <c r="EE41" s="13">
        <f t="shared" si="371"/>
        <v>0</v>
      </c>
      <c r="EF41" s="13">
        <f t="shared" si="362"/>
        <v>0</v>
      </c>
      <c r="EG41" s="13">
        <f t="shared" si="363"/>
        <v>0</v>
      </c>
      <c r="EH41" s="13"/>
      <c r="EI41" s="152"/>
      <c r="EJ41" s="10"/>
      <c r="EK41" s="44" t="s">
        <v>77</v>
      </c>
      <c r="EL41" s="761" t="str">
        <f>Prices!$A$104</f>
        <v xml:space="preserve">glazing  </v>
      </c>
      <c r="EM41" s="761">
        <f t="shared" ref="EM41:EM59" si="376">K64+Y64+AM64+BA64+BO64+CC64+CQ64+DE64+DS64+EG64</f>
        <v>0</v>
      </c>
      <c r="EN41" s="1042" t="s">
        <v>79</v>
      </c>
      <c r="EO41" s="1052"/>
      <c r="EP41" s="190">
        <f t="shared" ref="EP41:EP59" si="377">F64*$C$2+T64*$Q$2+AH64*$AE$2+AV64*$AS$2+BJ64*$BG$2+BX64*$BU$2+CL64*$CI$2+CZ64*$CW$2+DN64*$DK$2+EB64*$DY$2</f>
        <v>0</v>
      </c>
      <c r="EQ41" s="79"/>
      <c r="ER41" s="116">
        <f t="shared" si="372"/>
        <v>0</v>
      </c>
      <c r="ES41" s="81">
        <f t="shared" si="373"/>
        <v>0</v>
      </c>
      <c r="ET41" s="280">
        <v>0</v>
      </c>
      <c r="EU41" s="9" t="s">
        <v>45</v>
      </c>
      <c r="EV41" s="583">
        <f t="shared" si="374"/>
        <v>0</v>
      </c>
      <c r="EW41" s="579">
        <f t="shared" si="86"/>
        <v>0</v>
      </c>
      <c r="EX41" s="582">
        <f t="shared" si="375"/>
        <v>0</v>
      </c>
      <c r="EY41" s="112"/>
      <c r="EZ41" s="573"/>
      <c r="FA41" s="55"/>
      <c r="FC41" s="44" t="s">
        <v>77</v>
      </c>
      <c r="FD41" s="72" t="s">
        <v>62</v>
      </c>
      <c r="FE41" s="141">
        <v>0</v>
      </c>
      <c r="FF41" s="141">
        <v>0</v>
      </c>
      <c r="FG41" s="142">
        <v>0</v>
      </c>
      <c r="FH41" s="9" t="s">
        <v>45</v>
      </c>
      <c r="FI41" s="122">
        <f t="shared" ref="FI41:FI52" si="378">FE41*FF41*FG41</f>
        <v>0</v>
      </c>
      <c r="FJ41" s="602">
        <v>0</v>
      </c>
      <c r="FK41" s="604">
        <f t="shared" ref="FK41:FK52" si="379">FI41*FJ41</f>
        <v>0</v>
      </c>
      <c r="FL41" s="592"/>
      <c r="FM41" s="573"/>
      <c r="FN41" s="610">
        <f>SUM(FK41:FK42)</f>
        <v>0</v>
      </c>
      <c r="FO41" s="127">
        <f>IF(FO$4=0,0,FN41/$FO$4)</f>
        <v>0</v>
      </c>
      <c r="FP41" s="87" t="s">
        <v>77</v>
      </c>
      <c r="FQ41" s="522">
        <f>SUM(EX40:EX59)</f>
        <v>0</v>
      </c>
      <c r="FR41" s="496">
        <f>FN41</f>
        <v>0</v>
      </c>
      <c r="FS41" s="567">
        <f>SUM(FQ41:FR41)</f>
        <v>0</v>
      </c>
    </row>
    <row r="42" spans="1:175" ht="13.5" thickTop="1" thickBot="1" x14ac:dyDescent="0.3">
      <c r="A42" s="44" t="s">
        <v>73</v>
      </c>
      <c r="B42" s="11" t="s">
        <v>39</v>
      </c>
      <c r="C42" s="8"/>
      <c r="D42" s="944"/>
      <c r="E42" s="30"/>
      <c r="F42" s="65">
        <v>0</v>
      </c>
      <c r="G42" s="65">
        <v>1</v>
      </c>
      <c r="H42" s="820"/>
      <c r="I42" s="16">
        <f>F42*G42*H42</f>
        <v>0</v>
      </c>
      <c r="J42" s="13">
        <f t="shared" si="336"/>
        <v>0</v>
      </c>
      <c r="K42" s="13">
        <f t="shared" si="337"/>
        <v>0</v>
      </c>
      <c r="L42" s="13"/>
      <c r="M42" s="152"/>
      <c r="N42" s="10"/>
      <c r="O42" s="44" t="s">
        <v>73</v>
      </c>
      <c r="P42" s="11" t="s">
        <v>39</v>
      </c>
      <c r="Q42" s="8"/>
      <c r="R42" s="944"/>
      <c r="S42" s="30"/>
      <c r="T42" s="65">
        <v>0</v>
      </c>
      <c r="U42" s="65">
        <v>1</v>
      </c>
      <c r="V42" s="820"/>
      <c r="W42" s="16">
        <f>T42*U42*V42</f>
        <v>0</v>
      </c>
      <c r="X42" s="13">
        <f t="shared" si="338"/>
        <v>0</v>
      </c>
      <c r="Y42" s="13">
        <f t="shared" si="339"/>
        <v>0</v>
      </c>
      <c r="Z42" s="13"/>
      <c r="AA42" s="152"/>
      <c r="AB42" s="10"/>
      <c r="AC42" s="44" t="s">
        <v>73</v>
      </c>
      <c r="AD42" s="11" t="s">
        <v>39</v>
      </c>
      <c r="AE42" s="8"/>
      <c r="AF42" s="944"/>
      <c r="AG42" s="30"/>
      <c r="AH42" s="65">
        <v>0</v>
      </c>
      <c r="AI42" s="65">
        <v>1</v>
      </c>
      <c r="AJ42" s="820"/>
      <c r="AK42" s="16">
        <f t="shared" ref="AK42" si="380">AH42*AI42*AJ42</f>
        <v>0</v>
      </c>
      <c r="AL42" s="13">
        <f t="shared" si="341"/>
        <v>0</v>
      </c>
      <c r="AM42" s="13">
        <f t="shared" si="342"/>
        <v>0</v>
      </c>
      <c r="AN42" s="13"/>
      <c r="AO42" s="152"/>
      <c r="AP42" s="10"/>
      <c r="AQ42" s="44" t="s">
        <v>73</v>
      </c>
      <c r="AR42" s="11" t="s">
        <v>39</v>
      </c>
      <c r="AS42" s="8"/>
      <c r="AT42" s="944"/>
      <c r="AU42" s="30"/>
      <c r="AV42" s="65">
        <v>0</v>
      </c>
      <c r="AW42" s="65">
        <v>1</v>
      </c>
      <c r="AX42" s="820"/>
      <c r="AY42" s="16">
        <f t="shared" ref="AY42" si="381">AV42*AW42*AX42</f>
        <v>0</v>
      </c>
      <c r="AZ42" s="13">
        <f t="shared" si="344"/>
        <v>0</v>
      </c>
      <c r="BA42" s="13">
        <f t="shared" si="345"/>
        <v>0</v>
      </c>
      <c r="BB42" s="13"/>
      <c r="BC42" s="152"/>
      <c r="BD42" s="10"/>
      <c r="BE42" s="44" t="s">
        <v>73</v>
      </c>
      <c r="BF42" s="11" t="s">
        <v>39</v>
      </c>
      <c r="BG42" s="8"/>
      <c r="BH42" s="944"/>
      <c r="BI42" s="30"/>
      <c r="BJ42" s="65">
        <v>0</v>
      </c>
      <c r="BK42" s="65">
        <v>1</v>
      </c>
      <c r="BL42" s="820"/>
      <c r="BM42" s="16">
        <f t="shared" ref="BM42" si="382">BJ42*BK42*BL42</f>
        <v>0</v>
      </c>
      <c r="BN42" s="13">
        <f t="shared" si="347"/>
        <v>0</v>
      </c>
      <c r="BO42" s="13">
        <f t="shared" si="348"/>
        <v>0</v>
      </c>
      <c r="BP42" s="13"/>
      <c r="BQ42" s="152"/>
      <c r="BR42" s="10"/>
      <c r="BS42" s="44" t="s">
        <v>73</v>
      </c>
      <c r="BT42" s="11" t="s">
        <v>39</v>
      </c>
      <c r="BU42" s="8"/>
      <c r="BV42" s="944"/>
      <c r="BW42" s="30"/>
      <c r="BX42" s="65">
        <v>0</v>
      </c>
      <c r="BY42" s="65">
        <v>1</v>
      </c>
      <c r="BZ42" s="820"/>
      <c r="CA42" s="16">
        <f t="shared" ref="CA42" si="383">BX42*BY42*BZ42</f>
        <v>0</v>
      </c>
      <c r="CB42" s="13">
        <f t="shared" si="350"/>
        <v>0</v>
      </c>
      <c r="CC42" s="13">
        <f t="shared" si="351"/>
        <v>0</v>
      </c>
      <c r="CD42" s="13"/>
      <c r="CE42" s="152"/>
      <c r="CF42" s="10"/>
      <c r="CG42" s="44" t="s">
        <v>73</v>
      </c>
      <c r="CH42" s="11" t="s">
        <v>39</v>
      </c>
      <c r="CI42" s="8"/>
      <c r="CJ42" s="944"/>
      <c r="CK42" s="30"/>
      <c r="CL42" s="65">
        <v>0</v>
      </c>
      <c r="CM42" s="65">
        <v>1</v>
      </c>
      <c r="CN42" s="820"/>
      <c r="CO42" s="16">
        <f t="shared" ref="CO42" si="384">CL42*CM42*CN42</f>
        <v>0</v>
      </c>
      <c r="CP42" s="13">
        <f t="shared" si="353"/>
        <v>0</v>
      </c>
      <c r="CQ42" s="13">
        <f t="shared" si="354"/>
        <v>0</v>
      </c>
      <c r="CR42" s="13"/>
      <c r="CS42" s="152"/>
      <c r="CT42" s="10"/>
      <c r="CU42" s="44" t="s">
        <v>73</v>
      </c>
      <c r="CV42" s="11" t="s">
        <v>39</v>
      </c>
      <c r="CW42" s="8"/>
      <c r="CX42" s="944"/>
      <c r="CY42" s="30"/>
      <c r="CZ42" s="65">
        <v>0</v>
      </c>
      <c r="DA42" s="65">
        <v>1</v>
      </c>
      <c r="DB42" s="820"/>
      <c r="DC42" s="16">
        <f t="shared" ref="DC42" si="385">CZ42*DA42*DB42</f>
        <v>0</v>
      </c>
      <c r="DD42" s="13">
        <f t="shared" si="356"/>
        <v>0</v>
      </c>
      <c r="DE42" s="13">
        <f t="shared" si="357"/>
        <v>0</v>
      </c>
      <c r="DF42" s="13"/>
      <c r="DG42" s="152"/>
      <c r="DH42" s="10"/>
      <c r="DI42" s="44" t="s">
        <v>73</v>
      </c>
      <c r="DJ42" s="11" t="s">
        <v>39</v>
      </c>
      <c r="DK42" s="8"/>
      <c r="DL42" s="944"/>
      <c r="DM42" s="30"/>
      <c r="DN42" s="65">
        <v>0</v>
      </c>
      <c r="DO42" s="65">
        <v>1</v>
      </c>
      <c r="DP42" s="820"/>
      <c r="DQ42" s="16">
        <f t="shared" ref="DQ42" si="386">DN42*DO42*DP42</f>
        <v>0</v>
      </c>
      <c r="DR42" s="13">
        <f t="shared" si="359"/>
        <v>0</v>
      </c>
      <c r="DS42" s="13">
        <f t="shared" si="360"/>
        <v>0</v>
      </c>
      <c r="DT42" s="13"/>
      <c r="DU42" s="152"/>
      <c r="DV42" s="10"/>
      <c r="DW42" s="44" t="s">
        <v>73</v>
      </c>
      <c r="DX42" s="11" t="s">
        <v>39</v>
      </c>
      <c r="DY42" s="8"/>
      <c r="DZ42" s="944"/>
      <c r="EA42" s="30"/>
      <c r="EB42" s="65">
        <v>0</v>
      </c>
      <c r="EC42" s="65">
        <v>1</v>
      </c>
      <c r="ED42" s="820"/>
      <c r="EE42" s="16">
        <f t="shared" ref="EE42" si="387">EB42*EC42*ED42</f>
        <v>0</v>
      </c>
      <c r="EF42" s="13">
        <f t="shared" si="362"/>
        <v>0</v>
      </c>
      <c r="EG42" s="13">
        <f t="shared" si="363"/>
        <v>0</v>
      </c>
      <c r="EH42" s="13"/>
      <c r="EI42" s="152"/>
      <c r="EJ42" s="10"/>
      <c r="EK42" s="44" t="s">
        <v>77</v>
      </c>
      <c r="EL42" s="761" t="str">
        <f>Prices!$A$105</f>
        <v xml:space="preserve">glazing  </v>
      </c>
      <c r="EM42" s="761">
        <f t="shared" si="376"/>
        <v>0</v>
      </c>
      <c r="EN42" s="1042" t="s">
        <v>80</v>
      </c>
      <c r="EO42" s="1052"/>
      <c r="EP42" s="190">
        <f t="shared" si="377"/>
        <v>0</v>
      </c>
      <c r="EQ42" s="79"/>
      <c r="ER42" s="116">
        <f t="shared" si="372"/>
        <v>0</v>
      </c>
      <c r="ES42" s="81">
        <f t="shared" si="373"/>
        <v>0</v>
      </c>
      <c r="ET42" s="280">
        <v>0</v>
      </c>
      <c r="EU42" s="9" t="s">
        <v>45</v>
      </c>
      <c r="EV42" s="583">
        <f t="shared" si="374"/>
        <v>0</v>
      </c>
      <c r="EW42" s="579">
        <f t="shared" si="86"/>
        <v>0</v>
      </c>
      <c r="EX42" s="582">
        <f t="shared" si="375"/>
        <v>0</v>
      </c>
      <c r="EY42" s="112"/>
      <c r="EZ42" s="573"/>
      <c r="FA42" s="55"/>
      <c r="FC42" s="44" t="s">
        <v>77</v>
      </c>
      <c r="FD42" s="72" t="s">
        <v>62</v>
      </c>
      <c r="FE42" s="141">
        <v>0</v>
      </c>
      <c r="FF42" s="141">
        <v>0</v>
      </c>
      <c r="FG42" s="142">
        <v>0</v>
      </c>
      <c r="FH42" s="9" t="s">
        <v>45</v>
      </c>
      <c r="FI42" s="122">
        <f t="shared" si="378"/>
        <v>0</v>
      </c>
      <c r="FJ42" s="602">
        <v>0</v>
      </c>
      <c r="FK42" s="604">
        <f t="shared" si="379"/>
        <v>0</v>
      </c>
      <c r="FL42" s="592"/>
      <c r="FM42" s="576"/>
      <c r="FN42" s="607"/>
      <c r="FO42" s="127"/>
      <c r="FP42" s="87"/>
      <c r="FQ42" s="522"/>
      <c r="FR42" s="61"/>
      <c r="FS42" s="567"/>
    </row>
    <row r="43" spans="1:175" ht="13" thickTop="1" x14ac:dyDescent="0.25">
      <c r="A43" s="44" t="s">
        <v>73</v>
      </c>
      <c r="B43" s="11" t="s">
        <v>40</v>
      </c>
      <c r="C43" s="8"/>
      <c r="D43" s="65">
        <v>0</v>
      </c>
      <c r="E43" s="65">
        <v>0</v>
      </c>
      <c r="F43" s="65">
        <v>0</v>
      </c>
      <c r="G43" s="30"/>
      <c r="H43" s="70">
        <v>0</v>
      </c>
      <c r="I43" s="13">
        <f>((D43+E43+F43)*H43)</f>
        <v>0</v>
      </c>
      <c r="J43" s="13">
        <f t="shared" si="336"/>
        <v>0</v>
      </c>
      <c r="K43" s="13">
        <f t="shared" si="337"/>
        <v>0</v>
      </c>
      <c r="L43" s="13"/>
      <c r="M43" s="152"/>
      <c r="N43" s="10"/>
      <c r="O43" s="44" t="s">
        <v>73</v>
      </c>
      <c r="P43" s="11" t="s">
        <v>40</v>
      </c>
      <c r="Q43" s="8"/>
      <c r="R43" s="65">
        <v>0</v>
      </c>
      <c r="S43" s="65">
        <v>0</v>
      </c>
      <c r="T43" s="65">
        <v>0</v>
      </c>
      <c r="U43" s="30"/>
      <c r="V43" s="70">
        <v>0</v>
      </c>
      <c r="W43" s="13">
        <f>((R43+S43+T43)*V43)</f>
        <v>0</v>
      </c>
      <c r="X43" s="13">
        <f t="shared" si="338"/>
        <v>0</v>
      </c>
      <c r="Y43" s="13">
        <f t="shared" si="339"/>
        <v>0</v>
      </c>
      <c r="Z43" s="13"/>
      <c r="AA43" s="152"/>
      <c r="AB43" s="10"/>
      <c r="AC43" s="44" t="s">
        <v>73</v>
      </c>
      <c r="AD43" s="11" t="s">
        <v>40</v>
      </c>
      <c r="AE43" s="8"/>
      <c r="AF43" s="65">
        <v>0</v>
      </c>
      <c r="AG43" s="65">
        <v>0</v>
      </c>
      <c r="AH43" s="65">
        <v>0</v>
      </c>
      <c r="AI43" s="30"/>
      <c r="AJ43" s="70">
        <v>0</v>
      </c>
      <c r="AK43" s="13">
        <f t="shared" ref="AK43" si="388">((AF43+AG43+AH43)*AJ43)</f>
        <v>0</v>
      </c>
      <c r="AL43" s="13">
        <f t="shared" si="341"/>
        <v>0</v>
      </c>
      <c r="AM43" s="13">
        <f t="shared" si="342"/>
        <v>0</v>
      </c>
      <c r="AN43" s="13"/>
      <c r="AO43" s="152"/>
      <c r="AP43" s="10"/>
      <c r="AQ43" s="44" t="s">
        <v>73</v>
      </c>
      <c r="AR43" s="11" t="s">
        <v>40</v>
      </c>
      <c r="AS43" s="8"/>
      <c r="AT43" s="65">
        <v>0</v>
      </c>
      <c r="AU43" s="65">
        <v>0</v>
      </c>
      <c r="AV43" s="65">
        <v>0</v>
      </c>
      <c r="AW43" s="30"/>
      <c r="AX43" s="70">
        <v>0</v>
      </c>
      <c r="AY43" s="13">
        <f t="shared" ref="AY43" si="389">((AT43+AU43+AV43)*AX43)</f>
        <v>0</v>
      </c>
      <c r="AZ43" s="13">
        <f t="shared" si="344"/>
        <v>0</v>
      </c>
      <c r="BA43" s="13">
        <f t="shared" si="345"/>
        <v>0</v>
      </c>
      <c r="BB43" s="13"/>
      <c r="BC43" s="152"/>
      <c r="BD43" s="10"/>
      <c r="BE43" s="44" t="s">
        <v>73</v>
      </c>
      <c r="BF43" s="11" t="s">
        <v>40</v>
      </c>
      <c r="BG43" s="8"/>
      <c r="BH43" s="65">
        <v>0</v>
      </c>
      <c r="BI43" s="65">
        <v>0</v>
      </c>
      <c r="BJ43" s="65">
        <v>0</v>
      </c>
      <c r="BK43" s="30"/>
      <c r="BL43" s="70">
        <v>0</v>
      </c>
      <c r="BM43" s="13">
        <f t="shared" ref="BM43" si="390">((BH43+BI43+BJ43)*BL43)</f>
        <v>0</v>
      </c>
      <c r="BN43" s="13">
        <f t="shared" si="347"/>
        <v>0</v>
      </c>
      <c r="BO43" s="13">
        <f t="shared" si="348"/>
        <v>0</v>
      </c>
      <c r="BP43" s="13"/>
      <c r="BQ43" s="152"/>
      <c r="BR43" s="10"/>
      <c r="BS43" s="44" t="s">
        <v>73</v>
      </c>
      <c r="BT43" s="11" t="s">
        <v>40</v>
      </c>
      <c r="BU43" s="8"/>
      <c r="BV43" s="65">
        <v>0</v>
      </c>
      <c r="BW43" s="65">
        <v>0</v>
      </c>
      <c r="BX43" s="65">
        <v>0</v>
      </c>
      <c r="BY43" s="30"/>
      <c r="BZ43" s="70">
        <v>0</v>
      </c>
      <c r="CA43" s="13">
        <f t="shared" ref="CA43" si="391">((BV43+BW43+BX43)*BZ43)</f>
        <v>0</v>
      </c>
      <c r="CB43" s="13">
        <f t="shared" si="350"/>
        <v>0</v>
      </c>
      <c r="CC43" s="13">
        <f t="shared" si="351"/>
        <v>0</v>
      </c>
      <c r="CD43" s="13"/>
      <c r="CE43" s="152"/>
      <c r="CF43" s="10"/>
      <c r="CG43" s="44" t="s">
        <v>73</v>
      </c>
      <c r="CH43" s="11" t="s">
        <v>40</v>
      </c>
      <c r="CI43" s="8"/>
      <c r="CJ43" s="65">
        <v>0</v>
      </c>
      <c r="CK43" s="65">
        <v>0</v>
      </c>
      <c r="CL43" s="65">
        <v>0</v>
      </c>
      <c r="CM43" s="30"/>
      <c r="CN43" s="70">
        <v>0</v>
      </c>
      <c r="CO43" s="13">
        <f t="shared" ref="CO43" si="392">((CJ43+CK43+CL43)*CN43)</f>
        <v>0</v>
      </c>
      <c r="CP43" s="13">
        <f t="shared" si="353"/>
        <v>0</v>
      </c>
      <c r="CQ43" s="13">
        <f t="shared" si="354"/>
        <v>0</v>
      </c>
      <c r="CR43" s="13"/>
      <c r="CS43" s="152"/>
      <c r="CT43" s="10"/>
      <c r="CU43" s="44" t="s">
        <v>73</v>
      </c>
      <c r="CV43" s="11" t="s">
        <v>40</v>
      </c>
      <c r="CW43" s="8"/>
      <c r="CX43" s="65">
        <v>0</v>
      </c>
      <c r="CY43" s="65">
        <v>0</v>
      </c>
      <c r="CZ43" s="65">
        <v>0</v>
      </c>
      <c r="DA43" s="30"/>
      <c r="DB43" s="70">
        <v>0</v>
      </c>
      <c r="DC43" s="13">
        <f t="shared" ref="DC43" si="393">((CX43+CY43+CZ43)*DB43)</f>
        <v>0</v>
      </c>
      <c r="DD43" s="13">
        <f t="shared" si="356"/>
        <v>0</v>
      </c>
      <c r="DE43" s="13">
        <f t="shared" si="357"/>
        <v>0</v>
      </c>
      <c r="DF43" s="13"/>
      <c r="DG43" s="152"/>
      <c r="DH43" s="10"/>
      <c r="DI43" s="44" t="s">
        <v>73</v>
      </c>
      <c r="DJ43" s="11" t="s">
        <v>40</v>
      </c>
      <c r="DK43" s="8"/>
      <c r="DL43" s="65">
        <v>0</v>
      </c>
      <c r="DM43" s="65">
        <v>0</v>
      </c>
      <c r="DN43" s="65">
        <v>0</v>
      </c>
      <c r="DO43" s="30"/>
      <c r="DP43" s="70">
        <v>0</v>
      </c>
      <c r="DQ43" s="13">
        <f t="shared" ref="DQ43" si="394">((DL43+DM43+DN43)*DP43)</f>
        <v>0</v>
      </c>
      <c r="DR43" s="13">
        <f t="shared" si="359"/>
        <v>0</v>
      </c>
      <c r="DS43" s="13">
        <f t="shared" si="360"/>
        <v>0</v>
      </c>
      <c r="DT43" s="13"/>
      <c r="DU43" s="152"/>
      <c r="DV43" s="10"/>
      <c r="DW43" s="44" t="s">
        <v>73</v>
      </c>
      <c r="DX43" s="11" t="s">
        <v>40</v>
      </c>
      <c r="DY43" s="8"/>
      <c r="DZ43" s="65">
        <v>0</v>
      </c>
      <c r="EA43" s="65">
        <v>0</v>
      </c>
      <c r="EB43" s="65">
        <v>0</v>
      </c>
      <c r="EC43" s="30"/>
      <c r="ED43" s="70">
        <v>0</v>
      </c>
      <c r="EE43" s="13">
        <f t="shared" ref="EE43" si="395">((DZ43+EA43+EB43)*ED43)</f>
        <v>0</v>
      </c>
      <c r="EF43" s="13">
        <f t="shared" si="362"/>
        <v>0</v>
      </c>
      <c r="EG43" s="13">
        <f t="shared" si="363"/>
        <v>0</v>
      </c>
      <c r="EH43" s="13"/>
      <c r="EI43" s="152"/>
      <c r="EJ43" s="10"/>
      <c r="EK43" s="44" t="s">
        <v>77</v>
      </c>
      <c r="EL43" s="761" t="str">
        <f>Prices!$A$106</f>
        <v xml:space="preserve">glazing  </v>
      </c>
      <c r="EM43" s="761">
        <f t="shared" si="376"/>
        <v>0</v>
      </c>
      <c r="EN43" s="1042" t="s">
        <v>81</v>
      </c>
      <c r="EO43" s="1052"/>
      <c r="EP43" s="190">
        <f t="shared" si="377"/>
        <v>0</v>
      </c>
      <c r="EQ43" s="79"/>
      <c r="ER43" s="116">
        <f t="shared" si="372"/>
        <v>0</v>
      </c>
      <c r="ES43" s="81">
        <f t="shared" si="373"/>
        <v>0</v>
      </c>
      <c r="ET43" s="280">
        <v>0</v>
      </c>
      <c r="EU43" s="9" t="s">
        <v>45</v>
      </c>
      <c r="EV43" s="583">
        <f t="shared" si="374"/>
        <v>0</v>
      </c>
      <c r="EW43" s="579">
        <f t="shared" si="86"/>
        <v>0</v>
      </c>
      <c r="EX43" s="582">
        <f t="shared" si="375"/>
        <v>0</v>
      </c>
      <c r="EY43" s="112"/>
      <c r="EZ43" s="573"/>
      <c r="FA43" s="55"/>
      <c r="FC43" s="44" t="s">
        <v>90</v>
      </c>
      <c r="FD43" s="95" t="s">
        <v>111</v>
      </c>
      <c r="FE43" s="141">
        <v>0</v>
      </c>
      <c r="FF43" s="141">
        <v>0</v>
      </c>
      <c r="FG43" s="142">
        <v>0</v>
      </c>
      <c r="FH43" s="9" t="s">
        <v>109</v>
      </c>
      <c r="FI43" s="122">
        <f t="shared" si="378"/>
        <v>0</v>
      </c>
      <c r="FJ43" s="602">
        <v>0</v>
      </c>
      <c r="FK43" s="604">
        <f t="shared" si="379"/>
        <v>0</v>
      </c>
      <c r="FL43" s="591">
        <f>FR126</f>
        <v>0</v>
      </c>
      <c r="FM43" s="542">
        <f>FL126</f>
        <v>0</v>
      </c>
      <c r="FN43" s="610">
        <f>SUM(FK43:FK45)+FL43</f>
        <v>0</v>
      </c>
      <c r="FO43" s="127">
        <f>IF(FO$4=0,0,FN43/$FO$4)</f>
        <v>0</v>
      </c>
      <c r="FP43" s="87" t="s">
        <v>90</v>
      </c>
      <c r="FQ43" s="522">
        <f>SUM(EX61:EX63)+EY61</f>
        <v>0</v>
      </c>
      <c r="FR43" s="496">
        <f>FN43</f>
        <v>0</v>
      </c>
      <c r="FS43" s="567">
        <f>SUM(FQ43:FR43)</f>
        <v>0</v>
      </c>
    </row>
    <row r="44" spans="1:175" x14ac:dyDescent="0.25">
      <c r="A44" s="45"/>
      <c r="B44" s="93"/>
      <c r="C44" s="941"/>
      <c r="D44" s="942" t="s">
        <v>32</v>
      </c>
      <c r="E44" s="942" t="s">
        <v>33</v>
      </c>
      <c r="F44" s="942" t="s">
        <v>34</v>
      </c>
      <c r="G44" s="942" t="s">
        <v>35</v>
      </c>
      <c r="H44" s="286" t="s">
        <v>36</v>
      </c>
      <c r="I44" s="14"/>
      <c r="J44" s="13"/>
      <c r="K44" s="14"/>
      <c r="L44" s="201" t="s">
        <v>574</v>
      </c>
      <c r="M44" s="154"/>
      <c r="N44" s="15"/>
      <c r="O44" s="45"/>
      <c r="P44" s="93"/>
      <c r="Q44" s="941"/>
      <c r="R44" s="942" t="s">
        <v>32</v>
      </c>
      <c r="S44" s="942" t="s">
        <v>33</v>
      </c>
      <c r="T44" s="942" t="s">
        <v>34</v>
      </c>
      <c r="U44" s="942" t="s">
        <v>35</v>
      </c>
      <c r="V44" s="286" t="s">
        <v>36</v>
      </c>
      <c r="W44" s="14"/>
      <c r="X44" s="13"/>
      <c r="Y44" s="14"/>
      <c r="Z44" s="201" t="s">
        <v>574</v>
      </c>
      <c r="AA44" s="154"/>
      <c r="AB44" s="15"/>
      <c r="AC44" s="45"/>
      <c r="AD44" s="93"/>
      <c r="AE44" s="941"/>
      <c r="AF44" s="942" t="s">
        <v>32</v>
      </c>
      <c r="AG44" s="942" t="s">
        <v>33</v>
      </c>
      <c r="AH44" s="942" t="s">
        <v>34</v>
      </c>
      <c r="AI44" s="942" t="s">
        <v>35</v>
      </c>
      <c r="AJ44" s="286" t="s">
        <v>36</v>
      </c>
      <c r="AK44" s="14"/>
      <c r="AL44" s="13"/>
      <c r="AM44" s="14"/>
      <c r="AN44" s="201" t="s">
        <v>574</v>
      </c>
      <c r="AO44" s="154"/>
      <c r="AP44" s="15"/>
      <c r="AQ44" s="45"/>
      <c r="AR44" s="93"/>
      <c r="AS44" s="941"/>
      <c r="AT44" s="942" t="s">
        <v>32</v>
      </c>
      <c r="AU44" s="942" t="s">
        <v>33</v>
      </c>
      <c r="AV44" s="942" t="s">
        <v>34</v>
      </c>
      <c r="AW44" s="942" t="s">
        <v>35</v>
      </c>
      <c r="AX44" s="286" t="s">
        <v>36</v>
      </c>
      <c r="AY44" s="14"/>
      <c r="AZ44" s="13"/>
      <c r="BA44" s="14"/>
      <c r="BB44" s="201" t="s">
        <v>574</v>
      </c>
      <c r="BC44" s="154"/>
      <c r="BD44" s="15"/>
      <c r="BE44" s="45"/>
      <c r="BF44" s="93"/>
      <c r="BG44" s="941"/>
      <c r="BH44" s="942" t="s">
        <v>32</v>
      </c>
      <c r="BI44" s="942" t="s">
        <v>33</v>
      </c>
      <c r="BJ44" s="942" t="s">
        <v>34</v>
      </c>
      <c r="BK44" s="942" t="s">
        <v>35</v>
      </c>
      <c r="BL44" s="286" t="s">
        <v>36</v>
      </c>
      <c r="BM44" s="14"/>
      <c r="BN44" s="13"/>
      <c r="BO44" s="14"/>
      <c r="BP44" s="201" t="s">
        <v>574</v>
      </c>
      <c r="BQ44" s="154"/>
      <c r="BR44" s="15"/>
      <c r="BS44" s="45"/>
      <c r="BT44" s="93"/>
      <c r="BU44" s="941"/>
      <c r="BV44" s="942" t="s">
        <v>32</v>
      </c>
      <c r="BW44" s="942" t="s">
        <v>33</v>
      </c>
      <c r="BX44" s="942" t="s">
        <v>34</v>
      </c>
      <c r="BY44" s="942" t="s">
        <v>35</v>
      </c>
      <c r="BZ44" s="286" t="s">
        <v>36</v>
      </c>
      <c r="CA44" s="14"/>
      <c r="CB44" s="13"/>
      <c r="CC44" s="14"/>
      <c r="CD44" s="201" t="s">
        <v>574</v>
      </c>
      <c r="CE44" s="154"/>
      <c r="CF44" s="15"/>
      <c r="CG44" s="45"/>
      <c r="CH44" s="93"/>
      <c r="CI44" s="941"/>
      <c r="CJ44" s="942" t="s">
        <v>32</v>
      </c>
      <c r="CK44" s="942" t="s">
        <v>33</v>
      </c>
      <c r="CL44" s="942" t="s">
        <v>34</v>
      </c>
      <c r="CM44" s="942" t="s">
        <v>35</v>
      </c>
      <c r="CN44" s="286" t="s">
        <v>36</v>
      </c>
      <c r="CO44" s="14"/>
      <c r="CP44" s="13"/>
      <c r="CQ44" s="14"/>
      <c r="CR44" s="201" t="s">
        <v>574</v>
      </c>
      <c r="CS44" s="154"/>
      <c r="CT44" s="15"/>
      <c r="CU44" s="45"/>
      <c r="CV44" s="93"/>
      <c r="CW44" s="941"/>
      <c r="CX44" s="942" t="s">
        <v>32</v>
      </c>
      <c r="CY44" s="942" t="s">
        <v>33</v>
      </c>
      <c r="CZ44" s="942" t="s">
        <v>34</v>
      </c>
      <c r="DA44" s="942" t="s">
        <v>35</v>
      </c>
      <c r="DB44" s="286" t="s">
        <v>36</v>
      </c>
      <c r="DC44" s="14"/>
      <c r="DD44" s="13"/>
      <c r="DE44" s="14"/>
      <c r="DF44" s="201" t="s">
        <v>574</v>
      </c>
      <c r="DG44" s="154"/>
      <c r="DH44" s="15"/>
      <c r="DI44" s="45"/>
      <c r="DJ44" s="93"/>
      <c r="DK44" s="941"/>
      <c r="DL44" s="942" t="s">
        <v>32</v>
      </c>
      <c r="DM44" s="942" t="s">
        <v>33</v>
      </c>
      <c r="DN44" s="942" t="s">
        <v>34</v>
      </c>
      <c r="DO44" s="942" t="s">
        <v>35</v>
      </c>
      <c r="DP44" s="286" t="s">
        <v>36</v>
      </c>
      <c r="DQ44" s="14"/>
      <c r="DR44" s="13"/>
      <c r="DS44" s="14"/>
      <c r="DT44" s="201" t="s">
        <v>574</v>
      </c>
      <c r="DU44" s="154"/>
      <c r="DV44" s="15"/>
      <c r="DW44" s="45"/>
      <c r="DX44" s="93"/>
      <c r="DY44" s="941"/>
      <c r="DZ44" s="942" t="s">
        <v>32</v>
      </c>
      <c r="EA44" s="942" t="s">
        <v>33</v>
      </c>
      <c r="EB44" s="942" t="s">
        <v>34</v>
      </c>
      <c r="EC44" s="942" t="s">
        <v>35</v>
      </c>
      <c r="ED44" s="286" t="s">
        <v>36</v>
      </c>
      <c r="EE44" s="14"/>
      <c r="EF44" s="13"/>
      <c r="EG44" s="14"/>
      <c r="EH44" s="201" t="s">
        <v>574</v>
      </c>
      <c r="EI44" s="154"/>
      <c r="EJ44" s="15"/>
      <c r="EK44" s="44" t="s">
        <v>77</v>
      </c>
      <c r="EL44" s="761" t="str">
        <f>Prices!$A$107</f>
        <v xml:space="preserve">glazing  </v>
      </c>
      <c r="EM44" s="761">
        <f t="shared" si="376"/>
        <v>0</v>
      </c>
      <c r="EN44" s="1042" t="s">
        <v>82</v>
      </c>
      <c r="EO44" s="1052"/>
      <c r="EP44" s="190">
        <f t="shared" si="377"/>
        <v>0</v>
      </c>
      <c r="EQ44" s="79"/>
      <c r="ER44" s="116">
        <f t="shared" si="372"/>
        <v>0</v>
      </c>
      <c r="ES44" s="81">
        <f t="shared" si="373"/>
        <v>0</v>
      </c>
      <c r="ET44" s="280">
        <v>0</v>
      </c>
      <c r="EU44" s="9" t="s">
        <v>45</v>
      </c>
      <c r="EV44" s="583">
        <f t="shared" si="374"/>
        <v>0</v>
      </c>
      <c r="EW44" s="579">
        <f t="shared" si="86"/>
        <v>0</v>
      </c>
      <c r="EX44" s="582">
        <f t="shared" si="375"/>
        <v>0</v>
      </c>
      <c r="EY44" s="112"/>
      <c r="EZ44" s="573"/>
      <c r="FA44" s="55"/>
      <c r="FC44" s="44" t="s">
        <v>90</v>
      </c>
      <c r="FD44" s="95" t="s">
        <v>111</v>
      </c>
      <c r="FE44" s="141">
        <v>0</v>
      </c>
      <c r="FF44" s="141">
        <v>0</v>
      </c>
      <c r="FG44" s="142">
        <v>0</v>
      </c>
      <c r="FH44" s="9" t="s">
        <v>109</v>
      </c>
      <c r="FI44" s="122">
        <f t="shared" si="378"/>
        <v>0</v>
      </c>
      <c r="FJ44" s="602">
        <v>0</v>
      </c>
      <c r="FK44" s="604">
        <f t="shared" si="379"/>
        <v>0</v>
      </c>
      <c r="FL44" s="592"/>
      <c r="FM44" s="573"/>
      <c r="FN44" s="607"/>
      <c r="FO44" s="127"/>
      <c r="FP44" s="87"/>
      <c r="FQ44" s="522"/>
      <c r="FR44" s="61"/>
      <c r="FS44" s="567"/>
    </row>
    <row r="45" spans="1:175" x14ac:dyDescent="0.25">
      <c r="A45" s="46" t="s">
        <v>67</v>
      </c>
      <c r="B45" s="72" t="s">
        <v>42</v>
      </c>
      <c r="C45" s="53"/>
      <c r="D45" s="73">
        <v>1</v>
      </c>
      <c r="E45" s="68">
        <v>1</v>
      </c>
      <c r="F45" s="68">
        <v>1</v>
      </c>
      <c r="G45" s="68">
        <v>1</v>
      </c>
      <c r="H45" s="70">
        <v>0</v>
      </c>
      <c r="I45" s="13">
        <f>D45*E45*F45*G45*H45</f>
        <v>0</v>
      </c>
      <c r="J45" s="13">
        <f t="shared" ref="J45:J61" si="396">IF(E$113=0,0,I45/E$113)</f>
        <v>0</v>
      </c>
      <c r="K45" s="13">
        <f t="shared" ref="K45:K61" si="397">(J45*G$2)</f>
        <v>0</v>
      </c>
      <c r="L45" s="215">
        <f>SUM(K45:K46)</f>
        <v>0</v>
      </c>
      <c r="M45" s="154"/>
      <c r="N45" s="10"/>
      <c r="O45" s="46" t="s">
        <v>67</v>
      </c>
      <c r="P45" s="72" t="s">
        <v>42</v>
      </c>
      <c r="Q45" s="53"/>
      <c r="R45" s="73">
        <v>1</v>
      </c>
      <c r="S45" s="68">
        <v>1</v>
      </c>
      <c r="T45" s="68">
        <v>1</v>
      </c>
      <c r="U45" s="68">
        <v>1</v>
      </c>
      <c r="V45" s="70">
        <v>0</v>
      </c>
      <c r="W45" s="13">
        <f>R45*S45*T45*U45*V45</f>
        <v>0</v>
      </c>
      <c r="X45" s="13">
        <f t="shared" ref="X45:X61" si="398">IF(S$113=0,0,W45/S$113)</f>
        <v>0</v>
      </c>
      <c r="Y45" s="13">
        <f t="shared" ref="Y45:Y61" si="399">(X45*U$2)</f>
        <v>0</v>
      </c>
      <c r="Z45" s="215">
        <f>SUM(Y45:Y46)</f>
        <v>0</v>
      </c>
      <c r="AA45" s="154"/>
      <c r="AB45" s="10"/>
      <c r="AC45" s="46" t="s">
        <v>67</v>
      </c>
      <c r="AD45" s="72" t="s">
        <v>42</v>
      </c>
      <c r="AE45" s="53"/>
      <c r="AF45" s="73">
        <v>1</v>
      </c>
      <c r="AG45" s="68">
        <v>1</v>
      </c>
      <c r="AH45" s="68">
        <v>1</v>
      </c>
      <c r="AI45" s="68">
        <v>1</v>
      </c>
      <c r="AJ45" s="70">
        <v>0</v>
      </c>
      <c r="AK45" s="13">
        <f t="shared" ref="AK45:AK52" si="400">AF45*AG45*AH45*AI45*AJ45</f>
        <v>0</v>
      </c>
      <c r="AL45" s="13">
        <f t="shared" ref="AL45:AL61" si="401">IF(AG$113=0,0,AK45/AG$113)</f>
        <v>0</v>
      </c>
      <c r="AM45" s="13">
        <f t="shared" ref="AM45:AM61" si="402">(AL45*AI$2)</f>
        <v>0</v>
      </c>
      <c r="AN45" s="215">
        <f t="shared" ref="AN45" si="403">SUM(AM45:AM46)</f>
        <v>0</v>
      </c>
      <c r="AO45" s="154"/>
      <c r="AP45" s="10"/>
      <c r="AQ45" s="46" t="s">
        <v>67</v>
      </c>
      <c r="AR45" s="72" t="s">
        <v>42</v>
      </c>
      <c r="AS45" s="53"/>
      <c r="AT45" s="73">
        <v>1</v>
      </c>
      <c r="AU45" s="68">
        <v>1</v>
      </c>
      <c r="AV45" s="68">
        <v>1</v>
      </c>
      <c r="AW45" s="68">
        <v>1</v>
      </c>
      <c r="AX45" s="70">
        <v>0</v>
      </c>
      <c r="AY45" s="13">
        <f t="shared" ref="AY45:AY52" si="404">AT45*AU45*AV45*AW45*AX45</f>
        <v>0</v>
      </c>
      <c r="AZ45" s="13">
        <f t="shared" ref="AZ45:AZ61" si="405">IF(AU$113=0,0,AY45/AU$113)</f>
        <v>0</v>
      </c>
      <c r="BA45" s="13">
        <f t="shared" ref="BA45:BA61" si="406">(AZ45*AW$2)</f>
        <v>0</v>
      </c>
      <c r="BB45" s="215">
        <f t="shared" ref="BB45" si="407">SUM(BA45:BA46)</f>
        <v>0</v>
      </c>
      <c r="BC45" s="154"/>
      <c r="BD45" s="10"/>
      <c r="BE45" s="46" t="s">
        <v>67</v>
      </c>
      <c r="BF45" s="72" t="s">
        <v>42</v>
      </c>
      <c r="BG45" s="53"/>
      <c r="BH45" s="73">
        <v>1</v>
      </c>
      <c r="BI45" s="68">
        <v>1</v>
      </c>
      <c r="BJ45" s="68">
        <v>1</v>
      </c>
      <c r="BK45" s="68">
        <v>1</v>
      </c>
      <c r="BL45" s="70">
        <v>0</v>
      </c>
      <c r="BM45" s="13">
        <f t="shared" ref="BM45:BM52" si="408">BH45*BI45*BJ45*BK45*BL45</f>
        <v>0</v>
      </c>
      <c r="BN45" s="13">
        <f t="shared" ref="BN45:BN61" si="409">IF(BI$113=0,0,BM45/BI$113)</f>
        <v>0</v>
      </c>
      <c r="BO45" s="13">
        <f t="shared" ref="BO45:BO61" si="410">(BN45*BK$2)</f>
        <v>0</v>
      </c>
      <c r="BP45" s="215">
        <f t="shared" ref="BP45" si="411">SUM(BO45:BO46)</f>
        <v>0</v>
      </c>
      <c r="BQ45" s="154"/>
      <c r="BR45" s="10"/>
      <c r="BS45" s="46" t="s">
        <v>67</v>
      </c>
      <c r="BT45" s="72" t="s">
        <v>42</v>
      </c>
      <c r="BU45" s="53"/>
      <c r="BV45" s="73">
        <v>1</v>
      </c>
      <c r="BW45" s="68">
        <v>1</v>
      </c>
      <c r="BX45" s="68">
        <v>1</v>
      </c>
      <c r="BY45" s="68">
        <v>1</v>
      </c>
      <c r="BZ45" s="70">
        <v>0</v>
      </c>
      <c r="CA45" s="13">
        <f t="shared" ref="CA45:CA52" si="412">BV45*BW45*BX45*BY45*BZ45</f>
        <v>0</v>
      </c>
      <c r="CB45" s="13">
        <f t="shared" ref="CB45:CB61" si="413">IF(BW$113=0,0,CA45/BW$113)</f>
        <v>0</v>
      </c>
      <c r="CC45" s="13">
        <f t="shared" ref="CC45:CC61" si="414">(CB45*BY$2)</f>
        <v>0</v>
      </c>
      <c r="CD45" s="215">
        <f t="shared" ref="CD45" si="415">SUM(CC45:CC46)</f>
        <v>0</v>
      </c>
      <c r="CE45" s="154"/>
      <c r="CF45" s="10"/>
      <c r="CG45" s="46" t="s">
        <v>67</v>
      </c>
      <c r="CH45" s="72" t="s">
        <v>42</v>
      </c>
      <c r="CI45" s="53"/>
      <c r="CJ45" s="73">
        <v>1</v>
      </c>
      <c r="CK45" s="68">
        <v>1</v>
      </c>
      <c r="CL45" s="68">
        <v>1</v>
      </c>
      <c r="CM45" s="68">
        <v>1</v>
      </c>
      <c r="CN45" s="70">
        <v>0</v>
      </c>
      <c r="CO45" s="13">
        <f t="shared" ref="CO45:CO52" si="416">CJ45*CK45*CL45*CM45*CN45</f>
        <v>0</v>
      </c>
      <c r="CP45" s="13">
        <f t="shared" ref="CP45:CP61" si="417">IF(CK$113=0,0,CO45/CK$113)</f>
        <v>0</v>
      </c>
      <c r="CQ45" s="13">
        <f t="shared" ref="CQ45:CQ61" si="418">(CP45*CM$2)</f>
        <v>0</v>
      </c>
      <c r="CR45" s="215">
        <f t="shared" ref="CR45" si="419">SUM(CQ45:CQ46)</f>
        <v>0</v>
      </c>
      <c r="CS45" s="154"/>
      <c r="CT45" s="10"/>
      <c r="CU45" s="46" t="s">
        <v>67</v>
      </c>
      <c r="CV45" s="72" t="s">
        <v>42</v>
      </c>
      <c r="CW45" s="53"/>
      <c r="CX45" s="73">
        <v>1</v>
      </c>
      <c r="CY45" s="68">
        <v>1</v>
      </c>
      <c r="CZ45" s="68">
        <v>1</v>
      </c>
      <c r="DA45" s="68">
        <v>1</v>
      </c>
      <c r="DB45" s="70">
        <v>0</v>
      </c>
      <c r="DC45" s="13">
        <f t="shared" ref="DC45:DC52" si="420">CX45*CY45*CZ45*DA45*DB45</f>
        <v>0</v>
      </c>
      <c r="DD45" s="13">
        <f t="shared" ref="DD45:DD61" si="421">IF(CY$113=0,0,DC45/CY$113)</f>
        <v>0</v>
      </c>
      <c r="DE45" s="13">
        <f t="shared" ref="DE45:DE61" si="422">(DD45*DA$2)</f>
        <v>0</v>
      </c>
      <c r="DF45" s="215">
        <f t="shared" ref="DF45" si="423">SUM(DE45:DE46)</f>
        <v>0</v>
      </c>
      <c r="DG45" s="154"/>
      <c r="DH45" s="10"/>
      <c r="DI45" s="46" t="s">
        <v>67</v>
      </c>
      <c r="DJ45" s="72" t="s">
        <v>42</v>
      </c>
      <c r="DK45" s="53"/>
      <c r="DL45" s="73">
        <v>1</v>
      </c>
      <c r="DM45" s="68">
        <v>1</v>
      </c>
      <c r="DN45" s="68">
        <v>1</v>
      </c>
      <c r="DO45" s="68">
        <v>1</v>
      </c>
      <c r="DP45" s="70">
        <v>0</v>
      </c>
      <c r="DQ45" s="13">
        <f t="shared" ref="DQ45:DQ52" si="424">DL45*DM45*DN45*DO45*DP45</f>
        <v>0</v>
      </c>
      <c r="DR45" s="13">
        <f t="shared" ref="DR45:DR61" si="425">IF(DM$113=0,0,DQ45/DM$113)</f>
        <v>0</v>
      </c>
      <c r="DS45" s="13">
        <f t="shared" ref="DS45:DS61" si="426">(DR45*DO$2)</f>
        <v>0</v>
      </c>
      <c r="DT45" s="215">
        <f t="shared" ref="DT45" si="427">SUM(DS45:DS46)</f>
        <v>0</v>
      </c>
      <c r="DU45" s="154"/>
      <c r="DV45" s="10"/>
      <c r="DW45" s="46" t="s">
        <v>67</v>
      </c>
      <c r="DX45" s="72" t="s">
        <v>42</v>
      </c>
      <c r="DY45" s="53"/>
      <c r="DZ45" s="73">
        <v>1</v>
      </c>
      <c r="EA45" s="68">
        <v>1</v>
      </c>
      <c r="EB45" s="68">
        <v>1</v>
      </c>
      <c r="EC45" s="68">
        <v>1</v>
      </c>
      <c r="ED45" s="70">
        <v>0</v>
      </c>
      <c r="EE45" s="13">
        <f t="shared" ref="EE45:EE52" si="428">DZ45*EA45*EB45*EC45*ED45</f>
        <v>0</v>
      </c>
      <c r="EF45" s="13">
        <f t="shared" ref="EF45:EF61" si="429">IF(EA$113=0,0,EE45/EA$113)</f>
        <v>0</v>
      </c>
      <c r="EG45" s="13">
        <f t="shared" ref="EG45:EG61" si="430">(EF45*EC$2)</f>
        <v>0</v>
      </c>
      <c r="EH45" s="215">
        <f t="shared" ref="EH45" si="431">SUM(EG45:EG46)</f>
        <v>0</v>
      </c>
      <c r="EI45" s="154"/>
      <c r="EJ45" s="10"/>
      <c r="EK45" s="44" t="s">
        <v>77</v>
      </c>
      <c r="EL45" s="761" t="str">
        <f>Prices!$A$108</f>
        <v xml:space="preserve">glazing  </v>
      </c>
      <c r="EM45" s="761">
        <f t="shared" si="376"/>
        <v>0</v>
      </c>
      <c r="EN45" s="1042" t="s">
        <v>83</v>
      </c>
      <c r="EO45" s="1052"/>
      <c r="EP45" s="190">
        <f t="shared" si="377"/>
        <v>0</v>
      </c>
      <c r="EQ45" s="79"/>
      <c r="ER45" s="116">
        <f t="shared" si="372"/>
        <v>0</v>
      </c>
      <c r="ES45" s="81">
        <f t="shared" si="373"/>
        <v>0</v>
      </c>
      <c r="ET45" s="280">
        <v>0</v>
      </c>
      <c r="EU45" s="9" t="s">
        <v>45</v>
      </c>
      <c r="EV45" s="583">
        <f t="shared" si="374"/>
        <v>0</v>
      </c>
      <c r="EW45" s="579">
        <f t="shared" si="86"/>
        <v>0</v>
      </c>
      <c r="EX45" s="582">
        <f t="shared" si="375"/>
        <v>0</v>
      </c>
      <c r="EY45" s="112"/>
      <c r="EZ45" s="573"/>
      <c r="FA45" s="55"/>
      <c r="FC45" s="44" t="s">
        <v>90</v>
      </c>
      <c r="FD45" s="95" t="s">
        <v>152</v>
      </c>
      <c r="FE45" s="141">
        <v>0</v>
      </c>
      <c r="FF45" s="141">
        <v>0</v>
      </c>
      <c r="FG45" s="142">
        <v>0</v>
      </c>
      <c r="FH45" s="9" t="s">
        <v>45</v>
      </c>
      <c r="FI45" s="122">
        <f t="shared" si="378"/>
        <v>0</v>
      </c>
      <c r="FJ45" s="602">
        <v>0</v>
      </c>
      <c r="FK45" s="604">
        <f t="shared" si="379"/>
        <v>0</v>
      </c>
      <c r="FL45" s="592"/>
      <c r="FM45" s="576"/>
      <c r="FN45" s="605"/>
      <c r="FO45" s="127"/>
      <c r="FP45" s="522"/>
      <c r="FQ45" s="61"/>
      <c r="FR45" s="61"/>
      <c r="FS45" s="88"/>
    </row>
    <row r="46" spans="1:175" x14ac:dyDescent="0.25">
      <c r="A46" s="46" t="s">
        <v>67</v>
      </c>
      <c r="B46" s="72" t="s">
        <v>42</v>
      </c>
      <c r="C46" s="53"/>
      <c r="D46" s="73">
        <v>1</v>
      </c>
      <c r="E46" s="68">
        <v>1</v>
      </c>
      <c r="F46" s="68">
        <v>1</v>
      </c>
      <c r="G46" s="68">
        <v>1</v>
      </c>
      <c r="H46" s="70">
        <v>0</v>
      </c>
      <c r="I46" s="13">
        <f t="shared" ref="I46:I52" si="432">D46*E46*F46*G46*H46</f>
        <v>0</v>
      </c>
      <c r="J46" s="13">
        <f t="shared" si="396"/>
        <v>0</v>
      </c>
      <c r="K46" s="13">
        <f t="shared" si="397"/>
        <v>0</v>
      </c>
      <c r="L46" s="117"/>
      <c r="M46" s="154"/>
      <c r="N46" s="10"/>
      <c r="O46" s="46" t="s">
        <v>67</v>
      </c>
      <c r="P46" s="72" t="s">
        <v>42</v>
      </c>
      <c r="Q46" s="53"/>
      <c r="R46" s="73">
        <v>1</v>
      </c>
      <c r="S46" s="68">
        <v>1</v>
      </c>
      <c r="T46" s="68">
        <v>1</v>
      </c>
      <c r="U46" s="68">
        <v>1</v>
      </c>
      <c r="V46" s="70">
        <v>0</v>
      </c>
      <c r="W46" s="13">
        <f t="shared" ref="W46:W52" si="433">R46*S46*T46*U46*V46</f>
        <v>0</v>
      </c>
      <c r="X46" s="13">
        <f t="shared" si="398"/>
        <v>0</v>
      </c>
      <c r="Y46" s="13">
        <f t="shared" si="399"/>
        <v>0</v>
      </c>
      <c r="Z46" s="117"/>
      <c r="AA46" s="154"/>
      <c r="AB46" s="10"/>
      <c r="AC46" s="46" t="s">
        <v>67</v>
      </c>
      <c r="AD46" s="72" t="s">
        <v>42</v>
      </c>
      <c r="AE46" s="53"/>
      <c r="AF46" s="73">
        <v>1</v>
      </c>
      <c r="AG46" s="68">
        <v>1</v>
      </c>
      <c r="AH46" s="68">
        <v>1</v>
      </c>
      <c r="AI46" s="68">
        <v>1</v>
      </c>
      <c r="AJ46" s="70">
        <v>0</v>
      </c>
      <c r="AK46" s="13">
        <f t="shared" si="400"/>
        <v>0</v>
      </c>
      <c r="AL46" s="13">
        <f t="shared" si="401"/>
        <v>0</v>
      </c>
      <c r="AM46" s="13">
        <f t="shared" si="402"/>
        <v>0</v>
      </c>
      <c r="AN46" s="117"/>
      <c r="AO46" s="154"/>
      <c r="AP46" s="10"/>
      <c r="AQ46" s="46" t="s">
        <v>67</v>
      </c>
      <c r="AR46" s="72" t="s">
        <v>42</v>
      </c>
      <c r="AS46" s="53"/>
      <c r="AT46" s="73">
        <v>1</v>
      </c>
      <c r="AU46" s="68">
        <v>1</v>
      </c>
      <c r="AV46" s="68">
        <v>1</v>
      </c>
      <c r="AW46" s="68">
        <v>1</v>
      </c>
      <c r="AX46" s="70">
        <v>0</v>
      </c>
      <c r="AY46" s="13">
        <f t="shared" si="404"/>
        <v>0</v>
      </c>
      <c r="AZ46" s="13">
        <f t="shared" si="405"/>
        <v>0</v>
      </c>
      <c r="BA46" s="13">
        <f t="shared" si="406"/>
        <v>0</v>
      </c>
      <c r="BB46" s="117"/>
      <c r="BC46" s="154"/>
      <c r="BD46" s="10"/>
      <c r="BE46" s="46" t="s">
        <v>67</v>
      </c>
      <c r="BF46" s="72" t="s">
        <v>42</v>
      </c>
      <c r="BG46" s="53"/>
      <c r="BH46" s="73">
        <v>1</v>
      </c>
      <c r="BI46" s="68">
        <v>1</v>
      </c>
      <c r="BJ46" s="68">
        <v>1</v>
      </c>
      <c r="BK46" s="68">
        <v>1</v>
      </c>
      <c r="BL46" s="70">
        <v>0</v>
      </c>
      <c r="BM46" s="13">
        <f t="shared" si="408"/>
        <v>0</v>
      </c>
      <c r="BN46" s="13">
        <f t="shared" si="409"/>
        <v>0</v>
      </c>
      <c r="BO46" s="13">
        <f t="shared" si="410"/>
        <v>0</v>
      </c>
      <c r="BP46" s="117"/>
      <c r="BQ46" s="154"/>
      <c r="BR46" s="10"/>
      <c r="BS46" s="46" t="s">
        <v>67</v>
      </c>
      <c r="BT46" s="72" t="s">
        <v>42</v>
      </c>
      <c r="BU46" s="53"/>
      <c r="BV46" s="73">
        <v>1</v>
      </c>
      <c r="BW46" s="68">
        <v>1</v>
      </c>
      <c r="BX46" s="68">
        <v>1</v>
      </c>
      <c r="BY46" s="68">
        <v>1</v>
      </c>
      <c r="BZ46" s="70">
        <v>0</v>
      </c>
      <c r="CA46" s="13">
        <f t="shared" si="412"/>
        <v>0</v>
      </c>
      <c r="CB46" s="13">
        <f t="shared" si="413"/>
        <v>0</v>
      </c>
      <c r="CC46" s="13">
        <f t="shared" si="414"/>
        <v>0</v>
      </c>
      <c r="CD46" s="117"/>
      <c r="CE46" s="154"/>
      <c r="CF46" s="10"/>
      <c r="CG46" s="46" t="s">
        <v>67</v>
      </c>
      <c r="CH46" s="72" t="s">
        <v>42</v>
      </c>
      <c r="CI46" s="53"/>
      <c r="CJ46" s="73">
        <v>1</v>
      </c>
      <c r="CK46" s="68">
        <v>1</v>
      </c>
      <c r="CL46" s="68">
        <v>1</v>
      </c>
      <c r="CM46" s="68">
        <v>1</v>
      </c>
      <c r="CN46" s="70">
        <v>0</v>
      </c>
      <c r="CO46" s="13">
        <f t="shared" si="416"/>
        <v>0</v>
      </c>
      <c r="CP46" s="13">
        <f t="shared" si="417"/>
        <v>0</v>
      </c>
      <c r="CQ46" s="13">
        <f t="shared" si="418"/>
        <v>0</v>
      </c>
      <c r="CR46" s="117"/>
      <c r="CS46" s="154"/>
      <c r="CT46" s="10"/>
      <c r="CU46" s="46" t="s">
        <v>67</v>
      </c>
      <c r="CV46" s="72" t="s">
        <v>42</v>
      </c>
      <c r="CW46" s="53"/>
      <c r="CX46" s="73">
        <v>1</v>
      </c>
      <c r="CY46" s="68">
        <v>1</v>
      </c>
      <c r="CZ46" s="68">
        <v>1</v>
      </c>
      <c r="DA46" s="68">
        <v>1</v>
      </c>
      <c r="DB46" s="70">
        <v>0</v>
      </c>
      <c r="DC46" s="13">
        <f t="shared" si="420"/>
        <v>0</v>
      </c>
      <c r="DD46" s="13">
        <f t="shared" si="421"/>
        <v>0</v>
      </c>
      <c r="DE46" s="13">
        <f t="shared" si="422"/>
        <v>0</v>
      </c>
      <c r="DF46" s="117"/>
      <c r="DG46" s="154"/>
      <c r="DH46" s="10"/>
      <c r="DI46" s="46" t="s">
        <v>67</v>
      </c>
      <c r="DJ46" s="72" t="s">
        <v>42</v>
      </c>
      <c r="DK46" s="53"/>
      <c r="DL46" s="73">
        <v>1</v>
      </c>
      <c r="DM46" s="68">
        <v>1</v>
      </c>
      <c r="DN46" s="68">
        <v>1</v>
      </c>
      <c r="DO46" s="68">
        <v>1</v>
      </c>
      <c r="DP46" s="70">
        <v>0</v>
      </c>
      <c r="DQ46" s="13">
        <f t="shared" si="424"/>
        <v>0</v>
      </c>
      <c r="DR46" s="13">
        <f t="shared" si="425"/>
        <v>0</v>
      </c>
      <c r="DS46" s="13">
        <f t="shared" si="426"/>
        <v>0</v>
      </c>
      <c r="DT46" s="117"/>
      <c r="DU46" s="154"/>
      <c r="DV46" s="10"/>
      <c r="DW46" s="46" t="s">
        <v>67</v>
      </c>
      <c r="DX46" s="72" t="s">
        <v>42</v>
      </c>
      <c r="DY46" s="53"/>
      <c r="DZ46" s="73">
        <v>1</v>
      </c>
      <c r="EA46" s="68">
        <v>1</v>
      </c>
      <c r="EB46" s="68">
        <v>1</v>
      </c>
      <c r="EC46" s="68">
        <v>1</v>
      </c>
      <c r="ED46" s="70">
        <v>0</v>
      </c>
      <c r="EE46" s="13">
        <f t="shared" si="428"/>
        <v>0</v>
      </c>
      <c r="EF46" s="13">
        <f t="shared" si="429"/>
        <v>0</v>
      </c>
      <c r="EG46" s="13">
        <f t="shared" si="430"/>
        <v>0</v>
      </c>
      <c r="EH46" s="117"/>
      <c r="EI46" s="154"/>
      <c r="EJ46" s="10"/>
      <c r="EK46" s="44" t="s">
        <v>77</v>
      </c>
      <c r="EL46" s="761" t="str">
        <f>Prices!$A$109</f>
        <v xml:space="preserve">glazing  </v>
      </c>
      <c r="EM46" s="761">
        <f t="shared" si="376"/>
        <v>0</v>
      </c>
      <c r="EN46" s="1042" t="s">
        <v>84</v>
      </c>
      <c r="EO46" s="1052"/>
      <c r="EP46" s="190">
        <f t="shared" si="377"/>
        <v>0</v>
      </c>
      <c r="EQ46" s="79"/>
      <c r="ER46" s="116">
        <f t="shared" si="372"/>
        <v>0</v>
      </c>
      <c r="ES46" s="81">
        <f t="shared" si="373"/>
        <v>0</v>
      </c>
      <c r="ET46" s="280">
        <v>0</v>
      </c>
      <c r="EU46" s="9" t="s">
        <v>45</v>
      </c>
      <c r="EV46" s="583">
        <f t="shared" si="374"/>
        <v>0</v>
      </c>
      <c r="EW46" s="579">
        <f t="shared" si="86"/>
        <v>0</v>
      </c>
      <c r="EX46" s="582">
        <f t="shared" si="375"/>
        <v>0</v>
      </c>
      <c r="EY46" s="112"/>
      <c r="EZ46" s="573"/>
      <c r="FA46" s="55"/>
      <c r="FC46" s="44" t="s">
        <v>99</v>
      </c>
      <c r="FD46" s="95" t="s">
        <v>112</v>
      </c>
      <c r="FE46" s="141">
        <v>0</v>
      </c>
      <c r="FF46" s="141">
        <v>0</v>
      </c>
      <c r="FG46" s="142">
        <v>0</v>
      </c>
      <c r="FH46" s="9" t="s">
        <v>109</v>
      </c>
      <c r="FI46" s="122">
        <f t="shared" si="378"/>
        <v>0</v>
      </c>
      <c r="FJ46" s="602">
        <v>0</v>
      </c>
      <c r="FK46" s="604">
        <f t="shared" si="379"/>
        <v>0</v>
      </c>
      <c r="FL46" s="591">
        <f>FR127</f>
        <v>0</v>
      </c>
      <c r="FM46" s="542">
        <f>FL127</f>
        <v>0</v>
      </c>
      <c r="FN46" s="610">
        <f>SUM(FK46:FK48)+FL46</f>
        <v>0</v>
      </c>
      <c r="FO46" s="127">
        <f>IF(FO$4=0,0,FN46/$FO$4)</f>
        <v>0</v>
      </c>
      <c r="FP46" s="87" t="s">
        <v>99</v>
      </c>
      <c r="FQ46" s="522">
        <f>SUM(EX64:EX66)+EY64</f>
        <v>0</v>
      </c>
      <c r="FR46" s="496">
        <f>FN46</f>
        <v>0</v>
      </c>
      <c r="FS46" s="567">
        <f>SUM(FQ46:FR46)</f>
        <v>0</v>
      </c>
    </row>
    <row r="47" spans="1:175" x14ac:dyDescent="0.25">
      <c r="A47" s="46" t="s">
        <v>66</v>
      </c>
      <c r="B47" s="72" t="s">
        <v>42</v>
      </c>
      <c r="C47" s="53"/>
      <c r="D47" s="73">
        <v>1</v>
      </c>
      <c r="E47" s="68">
        <v>1</v>
      </c>
      <c r="F47" s="68">
        <v>1</v>
      </c>
      <c r="G47" s="68">
        <v>1</v>
      </c>
      <c r="H47" s="70">
        <v>0</v>
      </c>
      <c r="I47" s="13">
        <f t="shared" si="432"/>
        <v>0</v>
      </c>
      <c r="J47" s="13">
        <f t="shared" si="396"/>
        <v>0</v>
      </c>
      <c r="K47" s="13">
        <f t="shared" si="397"/>
        <v>0</v>
      </c>
      <c r="L47" s="201" t="s">
        <v>575</v>
      </c>
      <c r="M47" s="154"/>
      <c r="N47" s="10"/>
      <c r="O47" s="46" t="s">
        <v>66</v>
      </c>
      <c r="P47" s="72" t="s">
        <v>42</v>
      </c>
      <c r="Q47" s="53"/>
      <c r="R47" s="73">
        <v>1</v>
      </c>
      <c r="S47" s="68">
        <v>1</v>
      </c>
      <c r="T47" s="68">
        <v>1</v>
      </c>
      <c r="U47" s="68">
        <v>1</v>
      </c>
      <c r="V47" s="70">
        <v>0</v>
      </c>
      <c r="W47" s="13">
        <f t="shared" si="433"/>
        <v>0</v>
      </c>
      <c r="X47" s="13">
        <f t="shared" si="398"/>
        <v>0</v>
      </c>
      <c r="Y47" s="13">
        <f t="shared" si="399"/>
        <v>0</v>
      </c>
      <c r="Z47" s="201" t="s">
        <v>575</v>
      </c>
      <c r="AA47" s="154"/>
      <c r="AB47" s="10"/>
      <c r="AC47" s="46" t="s">
        <v>66</v>
      </c>
      <c r="AD47" s="72" t="s">
        <v>42</v>
      </c>
      <c r="AE47" s="53"/>
      <c r="AF47" s="73">
        <v>1</v>
      </c>
      <c r="AG47" s="68">
        <v>1</v>
      </c>
      <c r="AH47" s="68">
        <v>1</v>
      </c>
      <c r="AI47" s="68">
        <v>1</v>
      </c>
      <c r="AJ47" s="70">
        <v>0</v>
      </c>
      <c r="AK47" s="13">
        <f t="shared" si="400"/>
        <v>0</v>
      </c>
      <c r="AL47" s="13">
        <f t="shared" si="401"/>
        <v>0</v>
      </c>
      <c r="AM47" s="13">
        <f t="shared" si="402"/>
        <v>0</v>
      </c>
      <c r="AN47" s="201" t="s">
        <v>575</v>
      </c>
      <c r="AO47" s="154"/>
      <c r="AP47" s="10"/>
      <c r="AQ47" s="46" t="s">
        <v>66</v>
      </c>
      <c r="AR47" s="72" t="s">
        <v>42</v>
      </c>
      <c r="AS47" s="53"/>
      <c r="AT47" s="73">
        <v>1</v>
      </c>
      <c r="AU47" s="68">
        <v>1</v>
      </c>
      <c r="AV47" s="68">
        <v>1</v>
      </c>
      <c r="AW47" s="68">
        <v>1</v>
      </c>
      <c r="AX47" s="70">
        <v>0</v>
      </c>
      <c r="AY47" s="13">
        <f t="shared" si="404"/>
        <v>0</v>
      </c>
      <c r="AZ47" s="13">
        <f t="shared" si="405"/>
        <v>0</v>
      </c>
      <c r="BA47" s="13">
        <f t="shared" si="406"/>
        <v>0</v>
      </c>
      <c r="BB47" s="201" t="s">
        <v>575</v>
      </c>
      <c r="BC47" s="154"/>
      <c r="BD47" s="10"/>
      <c r="BE47" s="46" t="s">
        <v>66</v>
      </c>
      <c r="BF47" s="72" t="s">
        <v>42</v>
      </c>
      <c r="BG47" s="53"/>
      <c r="BH47" s="73">
        <v>1</v>
      </c>
      <c r="BI47" s="68">
        <v>1</v>
      </c>
      <c r="BJ47" s="68">
        <v>1</v>
      </c>
      <c r="BK47" s="68">
        <v>1</v>
      </c>
      <c r="BL47" s="70">
        <v>0</v>
      </c>
      <c r="BM47" s="13">
        <f t="shared" si="408"/>
        <v>0</v>
      </c>
      <c r="BN47" s="13">
        <f t="shared" si="409"/>
        <v>0</v>
      </c>
      <c r="BO47" s="13">
        <f t="shared" si="410"/>
        <v>0</v>
      </c>
      <c r="BP47" s="201" t="s">
        <v>575</v>
      </c>
      <c r="BQ47" s="154"/>
      <c r="BR47" s="10"/>
      <c r="BS47" s="46" t="s">
        <v>66</v>
      </c>
      <c r="BT47" s="72" t="s">
        <v>42</v>
      </c>
      <c r="BU47" s="53"/>
      <c r="BV47" s="73">
        <v>1</v>
      </c>
      <c r="BW47" s="68">
        <v>1</v>
      </c>
      <c r="BX47" s="68">
        <v>1</v>
      </c>
      <c r="BY47" s="68">
        <v>1</v>
      </c>
      <c r="BZ47" s="70">
        <v>0</v>
      </c>
      <c r="CA47" s="13">
        <f t="shared" si="412"/>
        <v>0</v>
      </c>
      <c r="CB47" s="13">
        <f t="shared" si="413"/>
        <v>0</v>
      </c>
      <c r="CC47" s="13">
        <f t="shared" si="414"/>
        <v>0</v>
      </c>
      <c r="CD47" s="201" t="s">
        <v>575</v>
      </c>
      <c r="CE47" s="154"/>
      <c r="CF47" s="10"/>
      <c r="CG47" s="46" t="s">
        <v>66</v>
      </c>
      <c r="CH47" s="72" t="s">
        <v>42</v>
      </c>
      <c r="CI47" s="53"/>
      <c r="CJ47" s="73">
        <v>1</v>
      </c>
      <c r="CK47" s="68">
        <v>1</v>
      </c>
      <c r="CL47" s="68">
        <v>1</v>
      </c>
      <c r="CM47" s="68">
        <v>1</v>
      </c>
      <c r="CN47" s="70">
        <v>0</v>
      </c>
      <c r="CO47" s="13">
        <f t="shared" si="416"/>
        <v>0</v>
      </c>
      <c r="CP47" s="13">
        <f t="shared" si="417"/>
        <v>0</v>
      </c>
      <c r="CQ47" s="13">
        <f t="shared" si="418"/>
        <v>0</v>
      </c>
      <c r="CR47" s="201" t="s">
        <v>575</v>
      </c>
      <c r="CS47" s="154"/>
      <c r="CT47" s="10"/>
      <c r="CU47" s="46" t="s">
        <v>66</v>
      </c>
      <c r="CV47" s="72" t="s">
        <v>42</v>
      </c>
      <c r="CW47" s="53"/>
      <c r="CX47" s="73">
        <v>1</v>
      </c>
      <c r="CY47" s="68">
        <v>1</v>
      </c>
      <c r="CZ47" s="68">
        <v>1</v>
      </c>
      <c r="DA47" s="68">
        <v>1</v>
      </c>
      <c r="DB47" s="70">
        <v>0</v>
      </c>
      <c r="DC47" s="13">
        <f t="shared" si="420"/>
        <v>0</v>
      </c>
      <c r="DD47" s="13">
        <f t="shared" si="421"/>
        <v>0</v>
      </c>
      <c r="DE47" s="13">
        <f t="shared" si="422"/>
        <v>0</v>
      </c>
      <c r="DF47" s="201" t="s">
        <v>575</v>
      </c>
      <c r="DG47" s="154"/>
      <c r="DH47" s="10"/>
      <c r="DI47" s="46" t="s">
        <v>66</v>
      </c>
      <c r="DJ47" s="72" t="s">
        <v>42</v>
      </c>
      <c r="DK47" s="53"/>
      <c r="DL47" s="73">
        <v>1</v>
      </c>
      <c r="DM47" s="68">
        <v>1</v>
      </c>
      <c r="DN47" s="68">
        <v>1</v>
      </c>
      <c r="DO47" s="68">
        <v>1</v>
      </c>
      <c r="DP47" s="70">
        <v>0</v>
      </c>
      <c r="DQ47" s="13">
        <f t="shared" si="424"/>
        <v>0</v>
      </c>
      <c r="DR47" s="13">
        <f t="shared" si="425"/>
        <v>0</v>
      </c>
      <c r="DS47" s="13">
        <f t="shared" si="426"/>
        <v>0</v>
      </c>
      <c r="DT47" s="201" t="s">
        <v>575</v>
      </c>
      <c r="DU47" s="154"/>
      <c r="DV47" s="10"/>
      <c r="DW47" s="46" t="s">
        <v>66</v>
      </c>
      <c r="DX47" s="72" t="s">
        <v>42</v>
      </c>
      <c r="DY47" s="53"/>
      <c r="DZ47" s="73">
        <v>1</v>
      </c>
      <c r="EA47" s="68">
        <v>1</v>
      </c>
      <c r="EB47" s="68">
        <v>1</v>
      </c>
      <c r="EC47" s="68">
        <v>1</v>
      </c>
      <c r="ED47" s="70">
        <v>0</v>
      </c>
      <c r="EE47" s="13">
        <f t="shared" si="428"/>
        <v>0</v>
      </c>
      <c r="EF47" s="13">
        <f t="shared" si="429"/>
        <v>0</v>
      </c>
      <c r="EG47" s="13">
        <f t="shared" si="430"/>
        <v>0</v>
      </c>
      <c r="EH47" s="201" t="s">
        <v>575</v>
      </c>
      <c r="EI47" s="154"/>
      <c r="EJ47" s="10"/>
      <c r="EK47" s="44" t="s">
        <v>77</v>
      </c>
      <c r="EL47" s="761" t="str">
        <f>Prices!$A$110</f>
        <v xml:space="preserve">glazing  </v>
      </c>
      <c r="EM47" s="761">
        <f t="shared" si="376"/>
        <v>0</v>
      </c>
      <c r="EN47" s="1042" t="s">
        <v>85</v>
      </c>
      <c r="EO47" s="1052"/>
      <c r="EP47" s="190">
        <f t="shared" si="377"/>
        <v>0</v>
      </c>
      <c r="EQ47" s="79"/>
      <c r="ER47" s="116">
        <f t="shared" si="372"/>
        <v>0</v>
      </c>
      <c r="ES47" s="81">
        <f t="shared" si="373"/>
        <v>0</v>
      </c>
      <c r="ET47" s="280">
        <v>0</v>
      </c>
      <c r="EU47" s="9" t="s">
        <v>45</v>
      </c>
      <c r="EV47" s="583">
        <f t="shared" si="374"/>
        <v>0</v>
      </c>
      <c r="EW47" s="579">
        <f t="shared" si="86"/>
        <v>0</v>
      </c>
      <c r="EX47" s="582">
        <f t="shared" si="375"/>
        <v>0</v>
      </c>
      <c r="EY47" s="112"/>
      <c r="EZ47" s="573"/>
      <c r="FA47" s="55"/>
      <c r="FC47" s="44" t="s">
        <v>99</v>
      </c>
      <c r="FD47" s="95" t="s">
        <v>112</v>
      </c>
      <c r="FE47" s="141">
        <v>0</v>
      </c>
      <c r="FF47" s="141">
        <v>0</v>
      </c>
      <c r="FG47" s="142">
        <v>0</v>
      </c>
      <c r="FH47" s="9" t="s">
        <v>109</v>
      </c>
      <c r="FI47" s="122">
        <f t="shared" si="378"/>
        <v>0</v>
      </c>
      <c r="FJ47" s="602">
        <v>0</v>
      </c>
      <c r="FK47" s="604">
        <f t="shared" si="379"/>
        <v>0</v>
      </c>
      <c r="FL47" s="592"/>
      <c r="FM47" s="573"/>
      <c r="FN47" s="607"/>
      <c r="FO47" s="127"/>
      <c r="FP47" s="87"/>
      <c r="FQ47" s="522"/>
      <c r="FR47" s="61"/>
      <c r="FS47" s="567"/>
    </row>
    <row r="48" spans="1:175" x14ac:dyDescent="0.25">
      <c r="A48" s="44" t="s">
        <v>66</v>
      </c>
      <c r="B48" s="72" t="s">
        <v>42</v>
      </c>
      <c r="C48" s="53"/>
      <c r="D48" s="73">
        <v>1</v>
      </c>
      <c r="E48" s="68">
        <v>1</v>
      </c>
      <c r="F48" s="68">
        <v>1</v>
      </c>
      <c r="G48" s="68">
        <v>1</v>
      </c>
      <c r="H48" s="70">
        <v>0</v>
      </c>
      <c r="I48" s="13">
        <f t="shared" si="432"/>
        <v>0</v>
      </c>
      <c r="J48" s="13">
        <f t="shared" si="396"/>
        <v>0</v>
      </c>
      <c r="K48" s="13">
        <f t="shared" si="397"/>
        <v>0</v>
      </c>
      <c r="L48" s="215">
        <f>SUM(K47:K48)</f>
        <v>0</v>
      </c>
      <c r="M48" s="154"/>
      <c r="N48" s="10"/>
      <c r="O48" s="44" t="s">
        <v>66</v>
      </c>
      <c r="P48" s="72" t="s">
        <v>42</v>
      </c>
      <c r="Q48" s="53"/>
      <c r="R48" s="73">
        <v>1</v>
      </c>
      <c r="S48" s="68">
        <v>1</v>
      </c>
      <c r="T48" s="68">
        <v>1</v>
      </c>
      <c r="U48" s="68">
        <v>1</v>
      </c>
      <c r="V48" s="70">
        <v>0</v>
      </c>
      <c r="W48" s="13">
        <f t="shared" si="433"/>
        <v>0</v>
      </c>
      <c r="X48" s="13">
        <f t="shared" si="398"/>
        <v>0</v>
      </c>
      <c r="Y48" s="13">
        <f t="shared" si="399"/>
        <v>0</v>
      </c>
      <c r="Z48" s="215">
        <f>SUM(Y47:Y48)</f>
        <v>0</v>
      </c>
      <c r="AA48" s="154"/>
      <c r="AB48" s="10"/>
      <c r="AC48" s="44" t="s">
        <v>66</v>
      </c>
      <c r="AD48" s="72" t="s">
        <v>42</v>
      </c>
      <c r="AE48" s="53"/>
      <c r="AF48" s="73">
        <v>1</v>
      </c>
      <c r="AG48" s="68">
        <v>1</v>
      </c>
      <c r="AH48" s="68">
        <v>1</v>
      </c>
      <c r="AI48" s="68">
        <v>1</v>
      </c>
      <c r="AJ48" s="70">
        <v>0</v>
      </c>
      <c r="AK48" s="13">
        <f t="shared" si="400"/>
        <v>0</v>
      </c>
      <c r="AL48" s="13">
        <f t="shared" si="401"/>
        <v>0</v>
      </c>
      <c r="AM48" s="13">
        <f t="shared" si="402"/>
        <v>0</v>
      </c>
      <c r="AN48" s="215">
        <f t="shared" ref="AN48" si="434">SUM(AM47:AM48)</f>
        <v>0</v>
      </c>
      <c r="AO48" s="154"/>
      <c r="AP48" s="10"/>
      <c r="AQ48" s="44" t="s">
        <v>66</v>
      </c>
      <c r="AR48" s="72" t="s">
        <v>42</v>
      </c>
      <c r="AS48" s="53"/>
      <c r="AT48" s="73">
        <v>1</v>
      </c>
      <c r="AU48" s="68">
        <v>1</v>
      </c>
      <c r="AV48" s="68">
        <v>1</v>
      </c>
      <c r="AW48" s="68">
        <v>1</v>
      </c>
      <c r="AX48" s="70">
        <v>0</v>
      </c>
      <c r="AY48" s="13">
        <f t="shared" si="404"/>
        <v>0</v>
      </c>
      <c r="AZ48" s="13">
        <f t="shared" si="405"/>
        <v>0</v>
      </c>
      <c r="BA48" s="13">
        <f t="shared" si="406"/>
        <v>0</v>
      </c>
      <c r="BB48" s="215">
        <f t="shared" ref="BB48" si="435">SUM(BA47:BA48)</f>
        <v>0</v>
      </c>
      <c r="BC48" s="154"/>
      <c r="BD48" s="10"/>
      <c r="BE48" s="44" t="s">
        <v>66</v>
      </c>
      <c r="BF48" s="72" t="s">
        <v>42</v>
      </c>
      <c r="BG48" s="53"/>
      <c r="BH48" s="73">
        <v>1</v>
      </c>
      <c r="BI48" s="68">
        <v>1</v>
      </c>
      <c r="BJ48" s="68">
        <v>1</v>
      </c>
      <c r="BK48" s="68">
        <v>1</v>
      </c>
      <c r="BL48" s="70">
        <v>0</v>
      </c>
      <c r="BM48" s="13">
        <f t="shared" si="408"/>
        <v>0</v>
      </c>
      <c r="BN48" s="13">
        <f t="shared" si="409"/>
        <v>0</v>
      </c>
      <c r="BO48" s="13">
        <f t="shared" si="410"/>
        <v>0</v>
      </c>
      <c r="BP48" s="215">
        <f t="shared" ref="BP48" si="436">SUM(BO47:BO48)</f>
        <v>0</v>
      </c>
      <c r="BQ48" s="154"/>
      <c r="BR48" s="10"/>
      <c r="BS48" s="44" t="s">
        <v>66</v>
      </c>
      <c r="BT48" s="72" t="s">
        <v>42</v>
      </c>
      <c r="BU48" s="53"/>
      <c r="BV48" s="73">
        <v>1</v>
      </c>
      <c r="BW48" s="68">
        <v>1</v>
      </c>
      <c r="BX48" s="68">
        <v>1</v>
      </c>
      <c r="BY48" s="68">
        <v>1</v>
      </c>
      <c r="BZ48" s="70">
        <v>0</v>
      </c>
      <c r="CA48" s="13">
        <f t="shared" si="412"/>
        <v>0</v>
      </c>
      <c r="CB48" s="13">
        <f t="shared" si="413"/>
        <v>0</v>
      </c>
      <c r="CC48" s="13">
        <f t="shared" si="414"/>
        <v>0</v>
      </c>
      <c r="CD48" s="215">
        <f t="shared" ref="CD48" si="437">SUM(CC47:CC48)</f>
        <v>0</v>
      </c>
      <c r="CE48" s="154"/>
      <c r="CF48" s="10"/>
      <c r="CG48" s="44" t="s">
        <v>66</v>
      </c>
      <c r="CH48" s="72" t="s">
        <v>42</v>
      </c>
      <c r="CI48" s="53"/>
      <c r="CJ48" s="73">
        <v>1</v>
      </c>
      <c r="CK48" s="68">
        <v>1</v>
      </c>
      <c r="CL48" s="68">
        <v>1</v>
      </c>
      <c r="CM48" s="68">
        <v>1</v>
      </c>
      <c r="CN48" s="70">
        <v>0</v>
      </c>
      <c r="CO48" s="13">
        <f t="shared" si="416"/>
        <v>0</v>
      </c>
      <c r="CP48" s="13">
        <f t="shared" si="417"/>
        <v>0</v>
      </c>
      <c r="CQ48" s="13">
        <f t="shared" si="418"/>
        <v>0</v>
      </c>
      <c r="CR48" s="215">
        <f t="shared" ref="CR48" si="438">SUM(CQ47:CQ48)</f>
        <v>0</v>
      </c>
      <c r="CS48" s="154"/>
      <c r="CT48" s="10"/>
      <c r="CU48" s="44" t="s">
        <v>66</v>
      </c>
      <c r="CV48" s="72" t="s">
        <v>42</v>
      </c>
      <c r="CW48" s="53"/>
      <c r="CX48" s="73">
        <v>1</v>
      </c>
      <c r="CY48" s="68">
        <v>1</v>
      </c>
      <c r="CZ48" s="68">
        <v>1</v>
      </c>
      <c r="DA48" s="68">
        <v>1</v>
      </c>
      <c r="DB48" s="70">
        <v>0</v>
      </c>
      <c r="DC48" s="13">
        <f t="shared" si="420"/>
        <v>0</v>
      </c>
      <c r="DD48" s="13">
        <f t="shared" si="421"/>
        <v>0</v>
      </c>
      <c r="DE48" s="13">
        <f t="shared" si="422"/>
        <v>0</v>
      </c>
      <c r="DF48" s="215">
        <f t="shared" ref="DF48" si="439">SUM(DE47:DE48)</f>
        <v>0</v>
      </c>
      <c r="DG48" s="154"/>
      <c r="DH48" s="10"/>
      <c r="DI48" s="44" t="s">
        <v>66</v>
      </c>
      <c r="DJ48" s="72" t="s">
        <v>42</v>
      </c>
      <c r="DK48" s="53"/>
      <c r="DL48" s="73">
        <v>1</v>
      </c>
      <c r="DM48" s="68">
        <v>1</v>
      </c>
      <c r="DN48" s="68">
        <v>1</v>
      </c>
      <c r="DO48" s="68">
        <v>1</v>
      </c>
      <c r="DP48" s="70">
        <v>0</v>
      </c>
      <c r="DQ48" s="13">
        <f t="shared" si="424"/>
        <v>0</v>
      </c>
      <c r="DR48" s="13">
        <f t="shared" si="425"/>
        <v>0</v>
      </c>
      <c r="DS48" s="13">
        <f t="shared" si="426"/>
        <v>0</v>
      </c>
      <c r="DT48" s="215">
        <f t="shared" ref="DT48" si="440">SUM(DS47:DS48)</f>
        <v>0</v>
      </c>
      <c r="DU48" s="154"/>
      <c r="DV48" s="10"/>
      <c r="DW48" s="44" t="s">
        <v>66</v>
      </c>
      <c r="DX48" s="72" t="s">
        <v>42</v>
      </c>
      <c r="DY48" s="53"/>
      <c r="DZ48" s="73">
        <v>1</v>
      </c>
      <c r="EA48" s="68">
        <v>1</v>
      </c>
      <c r="EB48" s="68">
        <v>1</v>
      </c>
      <c r="EC48" s="68">
        <v>1</v>
      </c>
      <c r="ED48" s="70">
        <v>0</v>
      </c>
      <c r="EE48" s="13">
        <f t="shared" si="428"/>
        <v>0</v>
      </c>
      <c r="EF48" s="13">
        <f t="shared" si="429"/>
        <v>0</v>
      </c>
      <c r="EG48" s="13">
        <f t="shared" si="430"/>
        <v>0</v>
      </c>
      <c r="EH48" s="215">
        <f t="shared" ref="EH48" si="441">SUM(EG47:EG48)</f>
        <v>0</v>
      </c>
      <c r="EI48" s="154"/>
      <c r="EJ48" s="10"/>
      <c r="EK48" s="44" t="s">
        <v>77</v>
      </c>
      <c r="EL48" s="761" t="str">
        <f>Prices!$A$111</f>
        <v xml:space="preserve">glazing  </v>
      </c>
      <c r="EM48" s="761">
        <f t="shared" si="376"/>
        <v>0</v>
      </c>
      <c r="EN48" s="1042" t="s">
        <v>86</v>
      </c>
      <c r="EO48" s="1052"/>
      <c r="EP48" s="190">
        <f t="shared" si="377"/>
        <v>0</v>
      </c>
      <c r="EQ48" s="79"/>
      <c r="ER48" s="116">
        <f t="shared" si="372"/>
        <v>0</v>
      </c>
      <c r="ES48" s="81">
        <f t="shared" si="373"/>
        <v>0</v>
      </c>
      <c r="ET48" s="280">
        <v>0</v>
      </c>
      <c r="EU48" s="9" t="s">
        <v>45</v>
      </c>
      <c r="EV48" s="583">
        <f>IF(ER$4=0,0,EP48/$ER$4*$EX$4)</f>
        <v>0</v>
      </c>
      <c r="EW48" s="579">
        <f t="shared" si="86"/>
        <v>0</v>
      </c>
      <c r="EX48" s="582">
        <f t="shared" si="375"/>
        <v>0</v>
      </c>
      <c r="EY48" s="112"/>
      <c r="EZ48" s="573"/>
      <c r="FA48" s="55"/>
      <c r="FC48" s="44" t="s">
        <v>99</v>
      </c>
      <c r="FD48" s="95" t="s">
        <v>153</v>
      </c>
      <c r="FE48" s="141">
        <v>0</v>
      </c>
      <c r="FF48" s="141">
        <v>0</v>
      </c>
      <c r="FG48" s="142">
        <v>0</v>
      </c>
      <c r="FH48" s="9" t="s">
        <v>45</v>
      </c>
      <c r="FI48" s="122">
        <f t="shared" si="378"/>
        <v>0</v>
      </c>
      <c r="FJ48" s="602">
        <v>0</v>
      </c>
      <c r="FK48" s="604">
        <f t="shared" si="379"/>
        <v>0</v>
      </c>
      <c r="FL48" s="592"/>
      <c r="FM48" s="576"/>
      <c r="FN48" s="605"/>
      <c r="FO48" s="127"/>
      <c r="FP48" s="522"/>
      <c r="FQ48" s="61"/>
      <c r="FR48" s="61"/>
      <c r="FS48" s="88"/>
    </row>
    <row r="49" spans="1:175" x14ac:dyDescent="0.25">
      <c r="A49" s="44" t="s">
        <v>68</v>
      </c>
      <c r="B49" s="72" t="s">
        <v>42</v>
      </c>
      <c r="C49" s="53"/>
      <c r="D49" s="73">
        <v>1</v>
      </c>
      <c r="E49" s="68">
        <v>1</v>
      </c>
      <c r="F49" s="68">
        <v>1</v>
      </c>
      <c r="G49" s="68">
        <v>1</v>
      </c>
      <c r="H49" s="70">
        <v>0</v>
      </c>
      <c r="I49" s="13">
        <f t="shared" si="432"/>
        <v>0</v>
      </c>
      <c r="J49" s="13">
        <f t="shared" si="396"/>
        <v>0</v>
      </c>
      <c r="K49" s="13">
        <f t="shared" si="397"/>
        <v>0</v>
      </c>
      <c r="L49" s="117"/>
      <c r="M49" s="154"/>
      <c r="N49" s="10"/>
      <c r="O49" s="44" t="s">
        <v>68</v>
      </c>
      <c r="P49" s="72" t="s">
        <v>42</v>
      </c>
      <c r="Q49" s="53"/>
      <c r="R49" s="73">
        <v>1</v>
      </c>
      <c r="S49" s="68">
        <v>1</v>
      </c>
      <c r="T49" s="68">
        <v>1</v>
      </c>
      <c r="U49" s="68">
        <v>1</v>
      </c>
      <c r="V49" s="70">
        <v>0</v>
      </c>
      <c r="W49" s="13">
        <f t="shared" si="433"/>
        <v>0</v>
      </c>
      <c r="X49" s="13">
        <f t="shared" si="398"/>
        <v>0</v>
      </c>
      <c r="Y49" s="13">
        <f t="shared" si="399"/>
        <v>0</v>
      </c>
      <c r="Z49" s="117"/>
      <c r="AA49" s="154"/>
      <c r="AB49" s="10"/>
      <c r="AC49" s="44" t="s">
        <v>68</v>
      </c>
      <c r="AD49" s="72" t="s">
        <v>42</v>
      </c>
      <c r="AE49" s="53"/>
      <c r="AF49" s="73">
        <v>1</v>
      </c>
      <c r="AG49" s="68">
        <v>1</v>
      </c>
      <c r="AH49" s="68">
        <v>1</v>
      </c>
      <c r="AI49" s="68">
        <v>1</v>
      </c>
      <c r="AJ49" s="70">
        <v>0</v>
      </c>
      <c r="AK49" s="13">
        <f t="shared" si="400"/>
        <v>0</v>
      </c>
      <c r="AL49" s="13">
        <f t="shared" si="401"/>
        <v>0</v>
      </c>
      <c r="AM49" s="13">
        <f t="shared" si="402"/>
        <v>0</v>
      </c>
      <c r="AN49" s="117"/>
      <c r="AO49" s="154"/>
      <c r="AP49" s="10"/>
      <c r="AQ49" s="44" t="s">
        <v>68</v>
      </c>
      <c r="AR49" s="72" t="s">
        <v>42</v>
      </c>
      <c r="AS49" s="53"/>
      <c r="AT49" s="73">
        <v>1</v>
      </c>
      <c r="AU49" s="68">
        <v>1</v>
      </c>
      <c r="AV49" s="68">
        <v>1</v>
      </c>
      <c r="AW49" s="68">
        <v>1</v>
      </c>
      <c r="AX49" s="70">
        <v>0</v>
      </c>
      <c r="AY49" s="13">
        <f t="shared" si="404"/>
        <v>0</v>
      </c>
      <c r="AZ49" s="13">
        <f t="shared" si="405"/>
        <v>0</v>
      </c>
      <c r="BA49" s="13">
        <f t="shared" si="406"/>
        <v>0</v>
      </c>
      <c r="BB49" s="117"/>
      <c r="BC49" s="154"/>
      <c r="BD49" s="10"/>
      <c r="BE49" s="44" t="s">
        <v>68</v>
      </c>
      <c r="BF49" s="72" t="s">
        <v>42</v>
      </c>
      <c r="BG49" s="53"/>
      <c r="BH49" s="73">
        <v>1</v>
      </c>
      <c r="BI49" s="68">
        <v>1</v>
      </c>
      <c r="BJ49" s="68">
        <v>1</v>
      </c>
      <c r="BK49" s="68">
        <v>1</v>
      </c>
      <c r="BL49" s="70">
        <v>0</v>
      </c>
      <c r="BM49" s="13">
        <f t="shared" si="408"/>
        <v>0</v>
      </c>
      <c r="BN49" s="13">
        <f t="shared" si="409"/>
        <v>0</v>
      </c>
      <c r="BO49" s="13">
        <f t="shared" si="410"/>
        <v>0</v>
      </c>
      <c r="BP49" s="117"/>
      <c r="BQ49" s="154"/>
      <c r="BR49" s="10"/>
      <c r="BS49" s="44" t="s">
        <v>68</v>
      </c>
      <c r="BT49" s="72" t="s">
        <v>42</v>
      </c>
      <c r="BU49" s="53"/>
      <c r="BV49" s="73">
        <v>1</v>
      </c>
      <c r="BW49" s="68">
        <v>1</v>
      </c>
      <c r="BX49" s="68">
        <v>1</v>
      </c>
      <c r="BY49" s="68">
        <v>1</v>
      </c>
      <c r="BZ49" s="70">
        <v>0</v>
      </c>
      <c r="CA49" s="13">
        <f t="shared" si="412"/>
        <v>0</v>
      </c>
      <c r="CB49" s="13">
        <f t="shared" si="413"/>
        <v>0</v>
      </c>
      <c r="CC49" s="13">
        <f t="shared" si="414"/>
        <v>0</v>
      </c>
      <c r="CD49" s="117"/>
      <c r="CE49" s="154"/>
      <c r="CF49" s="10"/>
      <c r="CG49" s="44" t="s">
        <v>68</v>
      </c>
      <c r="CH49" s="72" t="s">
        <v>42</v>
      </c>
      <c r="CI49" s="53"/>
      <c r="CJ49" s="73">
        <v>1</v>
      </c>
      <c r="CK49" s="68">
        <v>1</v>
      </c>
      <c r="CL49" s="68">
        <v>1</v>
      </c>
      <c r="CM49" s="68">
        <v>1</v>
      </c>
      <c r="CN49" s="70">
        <v>0</v>
      </c>
      <c r="CO49" s="13">
        <f t="shared" si="416"/>
        <v>0</v>
      </c>
      <c r="CP49" s="13">
        <f t="shared" si="417"/>
        <v>0</v>
      </c>
      <c r="CQ49" s="13">
        <f t="shared" si="418"/>
        <v>0</v>
      </c>
      <c r="CR49" s="117"/>
      <c r="CS49" s="154"/>
      <c r="CT49" s="10"/>
      <c r="CU49" s="44" t="s">
        <v>68</v>
      </c>
      <c r="CV49" s="72" t="s">
        <v>42</v>
      </c>
      <c r="CW49" s="53"/>
      <c r="CX49" s="73">
        <v>1</v>
      </c>
      <c r="CY49" s="68">
        <v>1</v>
      </c>
      <c r="CZ49" s="68">
        <v>1</v>
      </c>
      <c r="DA49" s="68">
        <v>1</v>
      </c>
      <c r="DB49" s="70">
        <v>0</v>
      </c>
      <c r="DC49" s="13">
        <f t="shared" si="420"/>
        <v>0</v>
      </c>
      <c r="DD49" s="13">
        <f t="shared" si="421"/>
        <v>0</v>
      </c>
      <c r="DE49" s="13">
        <f t="shared" si="422"/>
        <v>0</v>
      </c>
      <c r="DF49" s="117"/>
      <c r="DG49" s="154"/>
      <c r="DH49" s="10"/>
      <c r="DI49" s="44" t="s">
        <v>68</v>
      </c>
      <c r="DJ49" s="72" t="s">
        <v>42</v>
      </c>
      <c r="DK49" s="53"/>
      <c r="DL49" s="73">
        <v>1</v>
      </c>
      <c r="DM49" s="68">
        <v>1</v>
      </c>
      <c r="DN49" s="68">
        <v>1</v>
      </c>
      <c r="DO49" s="68">
        <v>1</v>
      </c>
      <c r="DP49" s="70">
        <v>0</v>
      </c>
      <c r="DQ49" s="13">
        <f t="shared" si="424"/>
        <v>0</v>
      </c>
      <c r="DR49" s="13">
        <f t="shared" si="425"/>
        <v>0</v>
      </c>
      <c r="DS49" s="13">
        <f t="shared" si="426"/>
        <v>0</v>
      </c>
      <c r="DT49" s="117"/>
      <c r="DU49" s="154"/>
      <c r="DV49" s="10"/>
      <c r="DW49" s="44" t="s">
        <v>68</v>
      </c>
      <c r="DX49" s="72" t="s">
        <v>42</v>
      </c>
      <c r="DY49" s="53"/>
      <c r="DZ49" s="73">
        <v>1</v>
      </c>
      <c r="EA49" s="68">
        <v>1</v>
      </c>
      <c r="EB49" s="68">
        <v>1</v>
      </c>
      <c r="EC49" s="68">
        <v>1</v>
      </c>
      <c r="ED49" s="70">
        <v>0</v>
      </c>
      <c r="EE49" s="13">
        <f t="shared" si="428"/>
        <v>0</v>
      </c>
      <c r="EF49" s="13">
        <f t="shared" si="429"/>
        <v>0</v>
      </c>
      <c r="EG49" s="13">
        <f t="shared" si="430"/>
        <v>0</v>
      </c>
      <c r="EH49" s="117"/>
      <c r="EI49" s="154"/>
      <c r="EJ49" s="10"/>
      <c r="EK49" s="44" t="s">
        <v>77</v>
      </c>
      <c r="EL49" s="761" t="str">
        <f>Prices!$A$112</f>
        <v xml:space="preserve">glazing  </v>
      </c>
      <c r="EM49" s="761">
        <f t="shared" si="376"/>
        <v>0</v>
      </c>
      <c r="EN49" s="1042" t="s">
        <v>87</v>
      </c>
      <c r="EO49" s="1052"/>
      <c r="EP49" s="190">
        <f t="shared" si="377"/>
        <v>0</v>
      </c>
      <c r="EQ49" s="79"/>
      <c r="ER49" s="116">
        <f t="shared" si="372"/>
        <v>0</v>
      </c>
      <c r="ES49" s="81">
        <f t="shared" si="373"/>
        <v>0</v>
      </c>
      <c r="ET49" s="280">
        <v>0</v>
      </c>
      <c r="EU49" s="9" t="s">
        <v>45</v>
      </c>
      <c r="EV49" s="583">
        <f t="shared" si="374"/>
        <v>0</v>
      </c>
      <c r="EW49" s="579">
        <f t="shared" si="86"/>
        <v>0</v>
      </c>
      <c r="EX49" s="582">
        <f t="shared" si="375"/>
        <v>0</v>
      </c>
      <c r="EY49" s="112"/>
      <c r="EZ49" s="573"/>
      <c r="FA49" s="55"/>
      <c r="FC49" s="44" t="s">
        <v>91</v>
      </c>
      <c r="FD49" s="95" t="s">
        <v>113</v>
      </c>
      <c r="FE49" s="141">
        <v>0</v>
      </c>
      <c r="FF49" s="141">
        <v>0</v>
      </c>
      <c r="FG49" s="142">
        <v>0</v>
      </c>
      <c r="FH49" s="9" t="s">
        <v>109</v>
      </c>
      <c r="FI49" s="122">
        <f t="shared" si="378"/>
        <v>0</v>
      </c>
      <c r="FJ49" s="602">
        <v>0</v>
      </c>
      <c r="FK49" s="604">
        <f t="shared" si="379"/>
        <v>0</v>
      </c>
      <c r="FL49" s="591">
        <f>FR128</f>
        <v>0</v>
      </c>
      <c r="FM49" s="542">
        <f>FL128</f>
        <v>0</v>
      </c>
      <c r="FN49" s="610">
        <f>SUM(FK49:FK50)+FL49</f>
        <v>0</v>
      </c>
      <c r="FO49" s="127">
        <f>IF(FO$4=0,0,FN49/$FO$4)</f>
        <v>0</v>
      </c>
      <c r="FP49" s="87" t="s">
        <v>91</v>
      </c>
      <c r="FQ49" s="522">
        <f>SUM(EX67:EX68)+EY67</f>
        <v>0</v>
      </c>
      <c r="FR49" s="496">
        <f>FN49</f>
        <v>0</v>
      </c>
      <c r="FS49" s="567">
        <f>SUM(FQ49:FR49)</f>
        <v>0</v>
      </c>
    </row>
    <row r="50" spans="1:175" x14ac:dyDescent="0.25">
      <c r="A50" s="44" t="s">
        <v>68</v>
      </c>
      <c r="B50" s="72" t="s">
        <v>42</v>
      </c>
      <c r="C50" s="53"/>
      <c r="D50" s="73">
        <v>1</v>
      </c>
      <c r="E50" s="68">
        <v>1</v>
      </c>
      <c r="F50" s="68">
        <v>1</v>
      </c>
      <c r="G50" s="68">
        <v>1</v>
      </c>
      <c r="H50" s="70">
        <v>0</v>
      </c>
      <c r="I50" s="13">
        <f t="shared" si="432"/>
        <v>0</v>
      </c>
      <c r="J50" s="13">
        <f t="shared" si="396"/>
        <v>0</v>
      </c>
      <c r="K50" s="13">
        <f t="shared" si="397"/>
        <v>0</v>
      </c>
      <c r="L50" s="201" t="s">
        <v>576</v>
      </c>
      <c r="M50" s="154"/>
      <c r="N50" s="10"/>
      <c r="O50" s="44" t="s">
        <v>68</v>
      </c>
      <c r="P50" s="72" t="s">
        <v>42</v>
      </c>
      <c r="Q50" s="53"/>
      <c r="R50" s="73">
        <v>1</v>
      </c>
      <c r="S50" s="68">
        <v>1</v>
      </c>
      <c r="T50" s="68">
        <v>1</v>
      </c>
      <c r="U50" s="68">
        <v>1</v>
      </c>
      <c r="V50" s="70">
        <v>0</v>
      </c>
      <c r="W50" s="13">
        <f t="shared" si="433"/>
        <v>0</v>
      </c>
      <c r="X50" s="13">
        <f t="shared" si="398"/>
        <v>0</v>
      </c>
      <c r="Y50" s="13">
        <f t="shared" si="399"/>
        <v>0</v>
      </c>
      <c r="Z50" s="201" t="s">
        <v>576</v>
      </c>
      <c r="AA50" s="154"/>
      <c r="AB50" s="10"/>
      <c r="AC50" s="44" t="s">
        <v>68</v>
      </c>
      <c r="AD50" s="72" t="s">
        <v>42</v>
      </c>
      <c r="AE50" s="53"/>
      <c r="AF50" s="73">
        <v>1</v>
      </c>
      <c r="AG50" s="68">
        <v>1</v>
      </c>
      <c r="AH50" s="68">
        <v>1</v>
      </c>
      <c r="AI50" s="68">
        <v>1</v>
      </c>
      <c r="AJ50" s="70">
        <v>0</v>
      </c>
      <c r="AK50" s="13">
        <f t="shared" si="400"/>
        <v>0</v>
      </c>
      <c r="AL50" s="13">
        <f t="shared" si="401"/>
        <v>0</v>
      </c>
      <c r="AM50" s="13">
        <f t="shared" si="402"/>
        <v>0</v>
      </c>
      <c r="AN50" s="201" t="s">
        <v>576</v>
      </c>
      <c r="AO50" s="154"/>
      <c r="AP50" s="10"/>
      <c r="AQ50" s="44" t="s">
        <v>68</v>
      </c>
      <c r="AR50" s="72" t="s">
        <v>42</v>
      </c>
      <c r="AS50" s="53"/>
      <c r="AT50" s="73">
        <v>1</v>
      </c>
      <c r="AU50" s="68">
        <v>1</v>
      </c>
      <c r="AV50" s="68">
        <v>1</v>
      </c>
      <c r="AW50" s="68">
        <v>1</v>
      </c>
      <c r="AX50" s="70">
        <v>0</v>
      </c>
      <c r="AY50" s="13">
        <f t="shared" si="404"/>
        <v>0</v>
      </c>
      <c r="AZ50" s="13">
        <f t="shared" si="405"/>
        <v>0</v>
      </c>
      <c r="BA50" s="13">
        <f t="shared" si="406"/>
        <v>0</v>
      </c>
      <c r="BB50" s="201" t="s">
        <v>576</v>
      </c>
      <c r="BC50" s="154"/>
      <c r="BD50" s="10"/>
      <c r="BE50" s="44" t="s">
        <v>68</v>
      </c>
      <c r="BF50" s="72" t="s">
        <v>42</v>
      </c>
      <c r="BG50" s="53"/>
      <c r="BH50" s="73">
        <v>1</v>
      </c>
      <c r="BI50" s="68">
        <v>1</v>
      </c>
      <c r="BJ50" s="68">
        <v>1</v>
      </c>
      <c r="BK50" s="68">
        <v>1</v>
      </c>
      <c r="BL50" s="70">
        <v>0</v>
      </c>
      <c r="BM50" s="13">
        <f t="shared" si="408"/>
        <v>0</v>
      </c>
      <c r="BN50" s="13">
        <f t="shared" si="409"/>
        <v>0</v>
      </c>
      <c r="BO50" s="13">
        <f t="shared" si="410"/>
        <v>0</v>
      </c>
      <c r="BP50" s="201" t="s">
        <v>576</v>
      </c>
      <c r="BQ50" s="154"/>
      <c r="BR50" s="10"/>
      <c r="BS50" s="44" t="s">
        <v>68</v>
      </c>
      <c r="BT50" s="72" t="s">
        <v>42</v>
      </c>
      <c r="BU50" s="53"/>
      <c r="BV50" s="73">
        <v>1</v>
      </c>
      <c r="BW50" s="68">
        <v>1</v>
      </c>
      <c r="BX50" s="68">
        <v>1</v>
      </c>
      <c r="BY50" s="68">
        <v>1</v>
      </c>
      <c r="BZ50" s="70">
        <v>0</v>
      </c>
      <c r="CA50" s="13">
        <f t="shared" si="412"/>
        <v>0</v>
      </c>
      <c r="CB50" s="13">
        <f t="shared" si="413"/>
        <v>0</v>
      </c>
      <c r="CC50" s="13">
        <f t="shared" si="414"/>
        <v>0</v>
      </c>
      <c r="CD50" s="201" t="s">
        <v>576</v>
      </c>
      <c r="CE50" s="154"/>
      <c r="CF50" s="10"/>
      <c r="CG50" s="44" t="s">
        <v>68</v>
      </c>
      <c r="CH50" s="72" t="s">
        <v>42</v>
      </c>
      <c r="CI50" s="53"/>
      <c r="CJ50" s="73">
        <v>1</v>
      </c>
      <c r="CK50" s="68">
        <v>1</v>
      </c>
      <c r="CL50" s="68">
        <v>1</v>
      </c>
      <c r="CM50" s="68">
        <v>1</v>
      </c>
      <c r="CN50" s="70">
        <v>0</v>
      </c>
      <c r="CO50" s="13">
        <f t="shared" si="416"/>
        <v>0</v>
      </c>
      <c r="CP50" s="13">
        <f t="shared" si="417"/>
        <v>0</v>
      </c>
      <c r="CQ50" s="13">
        <f t="shared" si="418"/>
        <v>0</v>
      </c>
      <c r="CR50" s="201" t="s">
        <v>576</v>
      </c>
      <c r="CS50" s="154"/>
      <c r="CT50" s="10"/>
      <c r="CU50" s="44" t="s">
        <v>68</v>
      </c>
      <c r="CV50" s="72" t="s">
        <v>42</v>
      </c>
      <c r="CW50" s="53"/>
      <c r="CX50" s="73">
        <v>1</v>
      </c>
      <c r="CY50" s="68">
        <v>1</v>
      </c>
      <c r="CZ50" s="68">
        <v>1</v>
      </c>
      <c r="DA50" s="68">
        <v>1</v>
      </c>
      <c r="DB50" s="70">
        <v>0</v>
      </c>
      <c r="DC50" s="13">
        <f t="shared" si="420"/>
        <v>0</v>
      </c>
      <c r="DD50" s="13">
        <f t="shared" si="421"/>
        <v>0</v>
      </c>
      <c r="DE50" s="13">
        <f t="shared" si="422"/>
        <v>0</v>
      </c>
      <c r="DF50" s="201" t="s">
        <v>576</v>
      </c>
      <c r="DG50" s="154"/>
      <c r="DH50" s="10"/>
      <c r="DI50" s="44" t="s">
        <v>68</v>
      </c>
      <c r="DJ50" s="72" t="s">
        <v>42</v>
      </c>
      <c r="DK50" s="53"/>
      <c r="DL50" s="73">
        <v>1</v>
      </c>
      <c r="DM50" s="68">
        <v>1</v>
      </c>
      <c r="DN50" s="68">
        <v>1</v>
      </c>
      <c r="DO50" s="68">
        <v>1</v>
      </c>
      <c r="DP50" s="70">
        <v>0</v>
      </c>
      <c r="DQ50" s="13">
        <f t="shared" si="424"/>
        <v>0</v>
      </c>
      <c r="DR50" s="13">
        <f t="shared" si="425"/>
        <v>0</v>
      </c>
      <c r="DS50" s="13">
        <f t="shared" si="426"/>
        <v>0</v>
      </c>
      <c r="DT50" s="201" t="s">
        <v>576</v>
      </c>
      <c r="DU50" s="154"/>
      <c r="DV50" s="10"/>
      <c r="DW50" s="44" t="s">
        <v>68</v>
      </c>
      <c r="DX50" s="72" t="s">
        <v>42</v>
      </c>
      <c r="DY50" s="53"/>
      <c r="DZ50" s="73">
        <v>1</v>
      </c>
      <c r="EA50" s="68">
        <v>1</v>
      </c>
      <c r="EB50" s="68">
        <v>1</v>
      </c>
      <c r="EC50" s="68">
        <v>1</v>
      </c>
      <c r="ED50" s="70">
        <v>0</v>
      </c>
      <c r="EE50" s="13">
        <f t="shared" si="428"/>
        <v>0</v>
      </c>
      <c r="EF50" s="13">
        <f t="shared" si="429"/>
        <v>0</v>
      </c>
      <c r="EG50" s="13">
        <f t="shared" si="430"/>
        <v>0</v>
      </c>
      <c r="EH50" s="201" t="s">
        <v>576</v>
      </c>
      <c r="EI50" s="154"/>
      <c r="EJ50" s="10"/>
      <c r="EK50" s="44" t="s">
        <v>77</v>
      </c>
      <c r="EL50" s="761" t="str">
        <f>Prices!$A$113</f>
        <v xml:space="preserve">glazing  </v>
      </c>
      <c r="EM50" s="761">
        <f t="shared" si="376"/>
        <v>0</v>
      </c>
      <c r="EN50" s="1042" t="s">
        <v>88</v>
      </c>
      <c r="EO50" s="1052"/>
      <c r="EP50" s="190">
        <f t="shared" si="377"/>
        <v>0</v>
      </c>
      <c r="EQ50" s="79"/>
      <c r="ER50" s="116">
        <f t="shared" si="372"/>
        <v>0</v>
      </c>
      <c r="ES50" s="81">
        <f t="shared" si="373"/>
        <v>0</v>
      </c>
      <c r="ET50" s="280">
        <v>0</v>
      </c>
      <c r="EU50" s="9" t="s">
        <v>45</v>
      </c>
      <c r="EV50" s="583">
        <f t="shared" si="374"/>
        <v>0</v>
      </c>
      <c r="EW50" s="579">
        <f t="shared" si="86"/>
        <v>0</v>
      </c>
      <c r="EX50" s="582">
        <f t="shared" si="375"/>
        <v>0</v>
      </c>
      <c r="EY50" s="112"/>
      <c r="EZ50" s="573"/>
      <c r="FA50" s="55"/>
      <c r="FC50" s="44" t="s">
        <v>91</v>
      </c>
      <c r="FD50" s="95" t="s">
        <v>113</v>
      </c>
      <c r="FE50" s="141">
        <v>0</v>
      </c>
      <c r="FF50" s="141">
        <v>0</v>
      </c>
      <c r="FG50" s="142">
        <v>0</v>
      </c>
      <c r="FH50" s="9" t="s">
        <v>109</v>
      </c>
      <c r="FI50" s="122">
        <f t="shared" si="378"/>
        <v>0</v>
      </c>
      <c r="FJ50" s="602">
        <v>0</v>
      </c>
      <c r="FK50" s="604">
        <f t="shared" si="379"/>
        <v>0</v>
      </c>
      <c r="FL50" s="592"/>
      <c r="FM50" s="576"/>
      <c r="FN50" s="607"/>
      <c r="FO50" s="127"/>
      <c r="FP50" s="87"/>
      <c r="FQ50" s="522"/>
      <c r="FR50" s="61"/>
      <c r="FS50" s="567"/>
    </row>
    <row r="51" spans="1:175" x14ac:dyDescent="0.25">
      <c r="A51" s="44" t="s">
        <v>65</v>
      </c>
      <c r="B51" s="72" t="s">
        <v>42</v>
      </c>
      <c r="C51" s="53"/>
      <c r="D51" s="73">
        <v>1</v>
      </c>
      <c r="E51" s="68">
        <v>1</v>
      </c>
      <c r="F51" s="68">
        <v>1</v>
      </c>
      <c r="G51" s="68">
        <v>1</v>
      </c>
      <c r="H51" s="70">
        <v>0</v>
      </c>
      <c r="I51" s="13">
        <f t="shared" si="432"/>
        <v>0</v>
      </c>
      <c r="J51" s="13">
        <f t="shared" si="396"/>
        <v>0</v>
      </c>
      <c r="K51" s="13">
        <f t="shared" si="397"/>
        <v>0</v>
      </c>
      <c r="L51" s="215">
        <f>SUM(K49:K50)</f>
        <v>0</v>
      </c>
      <c r="M51" s="154"/>
      <c r="N51" s="10"/>
      <c r="O51" s="44" t="s">
        <v>65</v>
      </c>
      <c r="P51" s="72" t="s">
        <v>42</v>
      </c>
      <c r="Q51" s="53"/>
      <c r="R51" s="73">
        <v>1</v>
      </c>
      <c r="S51" s="68">
        <v>1</v>
      </c>
      <c r="T51" s="68">
        <v>1</v>
      </c>
      <c r="U51" s="68">
        <v>1</v>
      </c>
      <c r="V51" s="70">
        <v>0</v>
      </c>
      <c r="W51" s="13">
        <f t="shared" si="433"/>
        <v>0</v>
      </c>
      <c r="X51" s="13">
        <f t="shared" si="398"/>
        <v>0</v>
      </c>
      <c r="Y51" s="13">
        <f t="shared" si="399"/>
        <v>0</v>
      </c>
      <c r="Z51" s="215">
        <f>SUM(Y49:Y50)</f>
        <v>0</v>
      </c>
      <c r="AA51" s="154"/>
      <c r="AB51" s="10"/>
      <c r="AC51" s="44" t="s">
        <v>65</v>
      </c>
      <c r="AD51" s="72" t="s">
        <v>42</v>
      </c>
      <c r="AE51" s="53"/>
      <c r="AF51" s="73">
        <v>1</v>
      </c>
      <c r="AG51" s="68">
        <v>1</v>
      </c>
      <c r="AH51" s="68">
        <v>1</v>
      </c>
      <c r="AI51" s="68">
        <v>1</v>
      </c>
      <c r="AJ51" s="70">
        <v>0</v>
      </c>
      <c r="AK51" s="13">
        <f t="shared" si="400"/>
        <v>0</v>
      </c>
      <c r="AL51" s="13">
        <f t="shared" si="401"/>
        <v>0</v>
      </c>
      <c r="AM51" s="13">
        <f t="shared" si="402"/>
        <v>0</v>
      </c>
      <c r="AN51" s="215">
        <f t="shared" ref="AN51" si="442">SUM(AM49:AM50)</f>
        <v>0</v>
      </c>
      <c r="AO51" s="154"/>
      <c r="AP51" s="10"/>
      <c r="AQ51" s="44" t="s">
        <v>65</v>
      </c>
      <c r="AR51" s="72" t="s">
        <v>42</v>
      </c>
      <c r="AS51" s="53"/>
      <c r="AT51" s="73">
        <v>1</v>
      </c>
      <c r="AU51" s="68">
        <v>1</v>
      </c>
      <c r="AV51" s="68">
        <v>1</v>
      </c>
      <c r="AW51" s="68">
        <v>1</v>
      </c>
      <c r="AX51" s="70">
        <v>0</v>
      </c>
      <c r="AY51" s="13">
        <f t="shared" si="404"/>
        <v>0</v>
      </c>
      <c r="AZ51" s="13">
        <f t="shared" si="405"/>
        <v>0</v>
      </c>
      <c r="BA51" s="13">
        <f t="shared" si="406"/>
        <v>0</v>
      </c>
      <c r="BB51" s="215">
        <f t="shared" ref="BB51" si="443">SUM(BA49:BA50)</f>
        <v>0</v>
      </c>
      <c r="BC51" s="154"/>
      <c r="BD51" s="10"/>
      <c r="BE51" s="44" t="s">
        <v>65</v>
      </c>
      <c r="BF51" s="72" t="s">
        <v>42</v>
      </c>
      <c r="BG51" s="53"/>
      <c r="BH51" s="73">
        <v>1</v>
      </c>
      <c r="BI51" s="68">
        <v>1</v>
      </c>
      <c r="BJ51" s="68">
        <v>1</v>
      </c>
      <c r="BK51" s="68">
        <v>1</v>
      </c>
      <c r="BL51" s="70">
        <v>0</v>
      </c>
      <c r="BM51" s="13">
        <f t="shared" si="408"/>
        <v>0</v>
      </c>
      <c r="BN51" s="13">
        <f t="shared" si="409"/>
        <v>0</v>
      </c>
      <c r="BO51" s="13">
        <f t="shared" si="410"/>
        <v>0</v>
      </c>
      <c r="BP51" s="215">
        <f t="shared" ref="BP51" si="444">SUM(BO49:BO50)</f>
        <v>0</v>
      </c>
      <c r="BQ51" s="154"/>
      <c r="BR51" s="10"/>
      <c r="BS51" s="44" t="s">
        <v>65</v>
      </c>
      <c r="BT51" s="72" t="s">
        <v>42</v>
      </c>
      <c r="BU51" s="53"/>
      <c r="BV51" s="73">
        <v>1</v>
      </c>
      <c r="BW51" s="68">
        <v>1</v>
      </c>
      <c r="BX51" s="68">
        <v>1</v>
      </c>
      <c r="BY51" s="68">
        <v>1</v>
      </c>
      <c r="BZ51" s="70">
        <v>0</v>
      </c>
      <c r="CA51" s="13">
        <f t="shared" si="412"/>
        <v>0</v>
      </c>
      <c r="CB51" s="13">
        <f t="shared" si="413"/>
        <v>0</v>
      </c>
      <c r="CC51" s="13">
        <f t="shared" si="414"/>
        <v>0</v>
      </c>
      <c r="CD51" s="215">
        <f t="shared" ref="CD51" si="445">SUM(CC49:CC50)</f>
        <v>0</v>
      </c>
      <c r="CE51" s="154"/>
      <c r="CF51" s="10"/>
      <c r="CG51" s="44" t="s">
        <v>65</v>
      </c>
      <c r="CH51" s="72" t="s">
        <v>42</v>
      </c>
      <c r="CI51" s="53"/>
      <c r="CJ51" s="73">
        <v>1</v>
      </c>
      <c r="CK51" s="68">
        <v>1</v>
      </c>
      <c r="CL51" s="68">
        <v>1</v>
      </c>
      <c r="CM51" s="68">
        <v>1</v>
      </c>
      <c r="CN51" s="70">
        <v>0</v>
      </c>
      <c r="CO51" s="13">
        <f t="shared" si="416"/>
        <v>0</v>
      </c>
      <c r="CP51" s="13">
        <f t="shared" si="417"/>
        <v>0</v>
      </c>
      <c r="CQ51" s="13">
        <f t="shared" si="418"/>
        <v>0</v>
      </c>
      <c r="CR51" s="215">
        <f t="shared" ref="CR51" si="446">SUM(CQ49:CQ50)</f>
        <v>0</v>
      </c>
      <c r="CS51" s="154"/>
      <c r="CT51" s="10"/>
      <c r="CU51" s="44" t="s">
        <v>65</v>
      </c>
      <c r="CV51" s="72" t="s">
        <v>42</v>
      </c>
      <c r="CW51" s="53"/>
      <c r="CX51" s="73">
        <v>1</v>
      </c>
      <c r="CY51" s="68">
        <v>1</v>
      </c>
      <c r="CZ51" s="68">
        <v>1</v>
      </c>
      <c r="DA51" s="68">
        <v>1</v>
      </c>
      <c r="DB51" s="70">
        <v>0</v>
      </c>
      <c r="DC51" s="13">
        <f t="shared" si="420"/>
        <v>0</v>
      </c>
      <c r="DD51" s="13">
        <f t="shared" si="421"/>
        <v>0</v>
      </c>
      <c r="DE51" s="13">
        <f t="shared" si="422"/>
        <v>0</v>
      </c>
      <c r="DF51" s="215">
        <f t="shared" ref="DF51" si="447">SUM(DE49:DE50)</f>
        <v>0</v>
      </c>
      <c r="DG51" s="154"/>
      <c r="DH51" s="10"/>
      <c r="DI51" s="44" t="s">
        <v>65</v>
      </c>
      <c r="DJ51" s="72" t="s">
        <v>42</v>
      </c>
      <c r="DK51" s="53"/>
      <c r="DL51" s="73">
        <v>1</v>
      </c>
      <c r="DM51" s="68">
        <v>1</v>
      </c>
      <c r="DN51" s="68">
        <v>1</v>
      </c>
      <c r="DO51" s="68">
        <v>1</v>
      </c>
      <c r="DP51" s="70">
        <v>0</v>
      </c>
      <c r="DQ51" s="13">
        <f t="shared" si="424"/>
        <v>0</v>
      </c>
      <c r="DR51" s="13">
        <f t="shared" si="425"/>
        <v>0</v>
      </c>
      <c r="DS51" s="13">
        <f t="shared" si="426"/>
        <v>0</v>
      </c>
      <c r="DT51" s="215">
        <f t="shared" ref="DT51" si="448">SUM(DS49:DS50)</f>
        <v>0</v>
      </c>
      <c r="DU51" s="154"/>
      <c r="DV51" s="10"/>
      <c r="DW51" s="44" t="s">
        <v>65</v>
      </c>
      <c r="DX51" s="72" t="s">
        <v>42</v>
      </c>
      <c r="DY51" s="53"/>
      <c r="DZ51" s="73">
        <v>1</v>
      </c>
      <c r="EA51" s="68">
        <v>1</v>
      </c>
      <c r="EB51" s="68">
        <v>1</v>
      </c>
      <c r="EC51" s="68">
        <v>1</v>
      </c>
      <c r="ED51" s="70">
        <v>0</v>
      </c>
      <c r="EE51" s="13">
        <f t="shared" si="428"/>
        <v>0</v>
      </c>
      <c r="EF51" s="13">
        <f t="shared" si="429"/>
        <v>0</v>
      </c>
      <c r="EG51" s="13">
        <f t="shared" si="430"/>
        <v>0</v>
      </c>
      <c r="EH51" s="215">
        <f t="shared" ref="EH51" si="449">SUM(EG49:EG50)</f>
        <v>0</v>
      </c>
      <c r="EI51" s="154"/>
      <c r="EJ51" s="10"/>
      <c r="EK51" s="44" t="s">
        <v>77</v>
      </c>
      <c r="EL51" s="761" t="str">
        <f>Prices!$A$114</f>
        <v xml:space="preserve">glazing  </v>
      </c>
      <c r="EM51" s="761">
        <f t="shared" si="376"/>
        <v>0</v>
      </c>
      <c r="EN51" s="1042" t="s">
        <v>89</v>
      </c>
      <c r="EO51" s="1052"/>
      <c r="EP51" s="190">
        <f t="shared" si="377"/>
        <v>0</v>
      </c>
      <c r="EQ51" s="79"/>
      <c r="ER51" s="116">
        <f t="shared" si="372"/>
        <v>0</v>
      </c>
      <c r="ES51" s="81">
        <f t="shared" si="373"/>
        <v>0</v>
      </c>
      <c r="ET51" s="280">
        <v>0</v>
      </c>
      <c r="EU51" s="9" t="s">
        <v>45</v>
      </c>
      <c r="EV51" s="583">
        <f t="shared" si="374"/>
        <v>0</v>
      </c>
      <c r="EW51" s="579">
        <f t="shared" si="86"/>
        <v>0</v>
      </c>
      <c r="EX51" s="582">
        <f t="shared" si="375"/>
        <v>0</v>
      </c>
      <c r="EY51" s="112"/>
      <c r="EZ51" s="573"/>
      <c r="FA51" s="55"/>
      <c r="FC51" s="44" t="s">
        <v>240</v>
      </c>
      <c r="FD51" s="95" t="s">
        <v>114</v>
      </c>
      <c r="FE51" s="141">
        <v>0</v>
      </c>
      <c r="FF51" s="141">
        <v>0</v>
      </c>
      <c r="FG51" s="142">
        <v>0</v>
      </c>
      <c r="FH51" s="9" t="s">
        <v>109</v>
      </c>
      <c r="FI51" s="122">
        <f t="shared" si="378"/>
        <v>0</v>
      </c>
      <c r="FJ51" s="602">
        <v>0</v>
      </c>
      <c r="FK51" s="604">
        <f t="shared" si="379"/>
        <v>0</v>
      </c>
      <c r="FL51" s="591">
        <f>FR129</f>
        <v>0</v>
      </c>
      <c r="FM51" s="542">
        <f>FL129</f>
        <v>0</v>
      </c>
      <c r="FN51" s="610">
        <f>SUM(FK51:FL51)</f>
        <v>0</v>
      </c>
      <c r="FO51" s="127">
        <f>IF(FO$4=0,0,FN51/$FO$4)</f>
        <v>0</v>
      </c>
      <c r="FP51" s="44" t="s">
        <v>240</v>
      </c>
      <c r="FQ51" s="522">
        <f>SUM(EX69:EY69)</f>
        <v>0</v>
      </c>
      <c r="FR51" s="496">
        <f>FN51</f>
        <v>0</v>
      </c>
      <c r="FS51" s="567">
        <f>SUM(FQ51:FR51)</f>
        <v>0</v>
      </c>
    </row>
    <row r="52" spans="1:175" x14ac:dyDescent="0.25">
      <c r="A52" s="44" t="s">
        <v>65</v>
      </c>
      <c r="B52" s="72" t="s">
        <v>524</v>
      </c>
      <c r="C52" s="53"/>
      <c r="D52" s="73">
        <v>1</v>
      </c>
      <c r="E52" s="68">
        <v>1</v>
      </c>
      <c r="F52" s="68">
        <v>1</v>
      </c>
      <c r="G52" s="68">
        <v>1</v>
      </c>
      <c r="H52" s="70">
        <v>0</v>
      </c>
      <c r="I52" s="13">
        <f t="shared" si="432"/>
        <v>0</v>
      </c>
      <c r="J52" s="13">
        <f t="shared" si="396"/>
        <v>0</v>
      </c>
      <c r="K52" s="13">
        <f t="shared" si="397"/>
        <v>0</v>
      </c>
      <c r="L52" s="117"/>
      <c r="M52" s="154"/>
      <c r="N52" s="10"/>
      <c r="O52" s="44" t="s">
        <v>65</v>
      </c>
      <c r="P52" s="72" t="s">
        <v>524</v>
      </c>
      <c r="Q52" s="53"/>
      <c r="R52" s="73">
        <v>1</v>
      </c>
      <c r="S52" s="68">
        <v>1</v>
      </c>
      <c r="T52" s="68">
        <v>1</v>
      </c>
      <c r="U52" s="68">
        <v>1</v>
      </c>
      <c r="V52" s="70">
        <v>0</v>
      </c>
      <c r="W52" s="13">
        <f t="shared" si="433"/>
        <v>0</v>
      </c>
      <c r="X52" s="13">
        <f t="shared" si="398"/>
        <v>0</v>
      </c>
      <c r="Y52" s="13">
        <f t="shared" si="399"/>
        <v>0</v>
      </c>
      <c r="Z52" s="117"/>
      <c r="AA52" s="154"/>
      <c r="AB52" s="10"/>
      <c r="AC52" s="44" t="s">
        <v>65</v>
      </c>
      <c r="AD52" s="72" t="s">
        <v>524</v>
      </c>
      <c r="AE52" s="53"/>
      <c r="AF52" s="73">
        <v>1</v>
      </c>
      <c r="AG52" s="68">
        <v>1</v>
      </c>
      <c r="AH52" s="68">
        <v>1</v>
      </c>
      <c r="AI52" s="68">
        <v>1</v>
      </c>
      <c r="AJ52" s="70">
        <v>0</v>
      </c>
      <c r="AK52" s="13">
        <f t="shared" si="400"/>
        <v>0</v>
      </c>
      <c r="AL52" s="13">
        <f t="shared" si="401"/>
        <v>0</v>
      </c>
      <c r="AM52" s="13">
        <f t="shared" si="402"/>
        <v>0</v>
      </c>
      <c r="AN52" s="117"/>
      <c r="AO52" s="154"/>
      <c r="AP52" s="10"/>
      <c r="AQ52" s="44" t="s">
        <v>65</v>
      </c>
      <c r="AR52" s="72" t="s">
        <v>524</v>
      </c>
      <c r="AS52" s="53"/>
      <c r="AT52" s="73">
        <v>1</v>
      </c>
      <c r="AU52" s="68">
        <v>1</v>
      </c>
      <c r="AV52" s="68">
        <v>1</v>
      </c>
      <c r="AW52" s="68">
        <v>1</v>
      </c>
      <c r="AX52" s="70">
        <v>0</v>
      </c>
      <c r="AY52" s="13">
        <f t="shared" si="404"/>
        <v>0</v>
      </c>
      <c r="AZ52" s="13">
        <f t="shared" si="405"/>
        <v>0</v>
      </c>
      <c r="BA52" s="13">
        <f t="shared" si="406"/>
        <v>0</v>
      </c>
      <c r="BB52" s="117"/>
      <c r="BC52" s="154"/>
      <c r="BD52" s="10"/>
      <c r="BE52" s="44" t="s">
        <v>65</v>
      </c>
      <c r="BF52" s="72" t="s">
        <v>524</v>
      </c>
      <c r="BG52" s="53"/>
      <c r="BH52" s="73">
        <v>1</v>
      </c>
      <c r="BI52" s="68">
        <v>1</v>
      </c>
      <c r="BJ52" s="68">
        <v>1</v>
      </c>
      <c r="BK52" s="68">
        <v>1</v>
      </c>
      <c r="BL52" s="70">
        <v>0</v>
      </c>
      <c r="BM52" s="13">
        <f t="shared" si="408"/>
        <v>0</v>
      </c>
      <c r="BN52" s="13">
        <f t="shared" si="409"/>
        <v>0</v>
      </c>
      <c r="BO52" s="13">
        <f t="shared" si="410"/>
        <v>0</v>
      </c>
      <c r="BP52" s="117"/>
      <c r="BQ52" s="154"/>
      <c r="BR52" s="10"/>
      <c r="BS52" s="44" t="s">
        <v>65</v>
      </c>
      <c r="BT52" s="72" t="s">
        <v>524</v>
      </c>
      <c r="BU52" s="53"/>
      <c r="BV52" s="73">
        <v>1</v>
      </c>
      <c r="BW52" s="68">
        <v>1</v>
      </c>
      <c r="BX52" s="68">
        <v>1</v>
      </c>
      <c r="BY52" s="68">
        <v>1</v>
      </c>
      <c r="BZ52" s="70">
        <v>0</v>
      </c>
      <c r="CA52" s="13">
        <f t="shared" si="412"/>
        <v>0</v>
      </c>
      <c r="CB52" s="13">
        <f t="shared" si="413"/>
        <v>0</v>
      </c>
      <c r="CC52" s="13">
        <f t="shared" si="414"/>
        <v>0</v>
      </c>
      <c r="CD52" s="117"/>
      <c r="CE52" s="154"/>
      <c r="CF52" s="10"/>
      <c r="CG52" s="44" t="s">
        <v>65</v>
      </c>
      <c r="CH52" s="72" t="s">
        <v>524</v>
      </c>
      <c r="CI52" s="53"/>
      <c r="CJ52" s="73">
        <v>1</v>
      </c>
      <c r="CK52" s="68">
        <v>1</v>
      </c>
      <c r="CL52" s="68">
        <v>1</v>
      </c>
      <c r="CM52" s="68">
        <v>1</v>
      </c>
      <c r="CN52" s="70">
        <v>0</v>
      </c>
      <c r="CO52" s="13">
        <f t="shared" si="416"/>
        <v>0</v>
      </c>
      <c r="CP52" s="13">
        <f t="shared" si="417"/>
        <v>0</v>
      </c>
      <c r="CQ52" s="13">
        <f t="shared" si="418"/>
        <v>0</v>
      </c>
      <c r="CR52" s="117"/>
      <c r="CS52" s="154"/>
      <c r="CT52" s="10"/>
      <c r="CU52" s="44" t="s">
        <v>65</v>
      </c>
      <c r="CV52" s="72" t="s">
        <v>524</v>
      </c>
      <c r="CW52" s="53"/>
      <c r="CX52" s="73">
        <v>1</v>
      </c>
      <c r="CY52" s="68">
        <v>1</v>
      </c>
      <c r="CZ52" s="68">
        <v>1</v>
      </c>
      <c r="DA52" s="68">
        <v>1</v>
      </c>
      <c r="DB52" s="70">
        <v>0</v>
      </c>
      <c r="DC52" s="13">
        <f t="shared" si="420"/>
        <v>0</v>
      </c>
      <c r="DD52" s="13">
        <f t="shared" si="421"/>
        <v>0</v>
      </c>
      <c r="DE52" s="13">
        <f t="shared" si="422"/>
        <v>0</v>
      </c>
      <c r="DF52" s="117"/>
      <c r="DG52" s="154"/>
      <c r="DH52" s="10"/>
      <c r="DI52" s="44" t="s">
        <v>65</v>
      </c>
      <c r="DJ52" s="72" t="s">
        <v>524</v>
      </c>
      <c r="DK52" s="53"/>
      <c r="DL52" s="73">
        <v>1</v>
      </c>
      <c r="DM52" s="68">
        <v>1</v>
      </c>
      <c r="DN52" s="68">
        <v>1</v>
      </c>
      <c r="DO52" s="68">
        <v>1</v>
      </c>
      <c r="DP52" s="70">
        <v>0</v>
      </c>
      <c r="DQ52" s="13">
        <f t="shared" si="424"/>
        <v>0</v>
      </c>
      <c r="DR52" s="13">
        <f t="shared" si="425"/>
        <v>0</v>
      </c>
      <c r="DS52" s="13">
        <f t="shared" si="426"/>
        <v>0</v>
      </c>
      <c r="DT52" s="117"/>
      <c r="DU52" s="154"/>
      <c r="DV52" s="10"/>
      <c r="DW52" s="44" t="s">
        <v>65</v>
      </c>
      <c r="DX52" s="72" t="s">
        <v>524</v>
      </c>
      <c r="DY52" s="53"/>
      <c r="DZ52" s="73">
        <v>1</v>
      </c>
      <c r="EA52" s="68">
        <v>1</v>
      </c>
      <c r="EB52" s="68">
        <v>1</v>
      </c>
      <c r="EC52" s="68">
        <v>1</v>
      </c>
      <c r="ED52" s="70">
        <v>0</v>
      </c>
      <c r="EE52" s="13">
        <f t="shared" si="428"/>
        <v>0</v>
      </c>
      <c r="EF52" s="13">
        <f t="shared" si="429"/>
        <v>0</v>
      </c>
      <c r="EG52" s="13">
        <f t="shared" si="430"/>
        <v>0</v>
      </c>
      <c r="EH52" s="117"/>
      <c r="EI52" s="154"/>
      <c r="EJ52" s="10"/>
      <c r="EK52" s="44" t="s">
        <v>77</v>
      </c>
      <c r="EL52" s="761" t="str">
        <f>Prices!$A$115</f>
        <v xml:space="preserve">glazing  </v>
      </c>
      <c r="EM52" s="761">
        <f t="shared" si="376"/>
        <v>0</v>
      </c>
      <c r="EN52" s="1042" t="s">
        <v>577</v>
      </c>
      <c r="EO52" s="1052"/>
      <c r="EP52" s="190">
        <f t="shared" si="377"/>
        <v>0</v>
      </c>
      <c r="EQ52" s="79"/>
      <c r="ER52" s="116">
        <f t="shared" si="372"/>
        <v>0</v>
      </c>
      <c r="ES52" s="81">
        <f t="shared" si="373"/>
        <v>0</v>
      </c>
      <c r="ET52" s="280">
        <v>0</v>
      </c>
      <c r="EU52" s="9" t="s">
        <v>45</v>
      </c>
      <c r="EV52" s="583">
        <f t="shared" si="374"/>
        <v>0</v>
      </c>
      <c r="EW52" s="579">
        <f t="shared" si="86"/>
        <v>0</v>
      </c>
      <c r="EX52" s="582">
        <f t="shared" si="375"/>
        <v>0</v>
      </c>
      <c r="EY52" s="112"/>
      <c r="EZ52" s="573"/>
      <c r="FA52" s="55"/>
      <c r="FC52" s="44" t="s">
        <v>241</v>
      </c>
      <c r="FD52" s="95" t="s">
        <v>115</v>
      </c>
      <c r="FE52" s="141">
        <v>0</v>
      </c>
      <c r="FF52" s="141">
        <v>0</v>
      </c>
      <c r="FG52" s="142">
        <v>0</v>
      </c>
      <c r="FH52" s="9" t="s">
        <v>109</v>
      </c>
      <c r="FI52" s="122">
        <f t="shared" si="378"/>
        <v>0</v>
      </c>
      <c r="FJ52" s="602">
        <v>0</v>
      </c>
      <c r="FK52" s="604">
        <f t="shared" si="379"/>
        <v>0</v>
      </c>
      <c r="FL52" s="592"/>
      <c r="FM52" s="573"/>
      <c r="FN52" s="610">
        <f>SUM(FK52)</f>
        <v>0</v>
      </c>
      <c r="FO52" s="127">
        <f>IF(FO$4=0,0,FN52/$FO$4)</f>
        <v>0</v>
      </c>
      <c r="FP52" s="44" t="s">
        <v>241</v>
      </c>
      <c r="FQ52" s="522">
        <f>SUM(EX70)</f>
        <v>0</v>
      </c>
      <c r="FR52" s="496">
        <f>FN52</f>
        <v>0</v>
      </c>
      <c r="FS52" s="567">
        <f>SUM(FQ52:FR52)</f>
        <v>0</v>
      </c>
    </row>
    <row r="53" spans="1:175" x14ac:dyDescent="0.25">
      <c r="A53" s="44" t="s">
        <v>76</v>
      </c>
      <c r="B53" s="72" t="s">
        <v>43</v>
      </c>
      <c r="C53" s="733"/>
      <c r="D53" s="734"/>
      <c r="E53" s="30"/>
      <c r="F53" s="68">
        <v>1</v>
      </c>
      <c r="G53" s="68">
        <v>1</v>
      </c>
      <c r="H53" s="70">
        <v>0</v>
      </c>
      <c r="I53" s="13">
        <f t="shared" ref="I53:I56" si="450">F53*G53*H53</f>
        <v>0</v>
      </c>
      <c r="J53" s="13">
        <f t="shared" si="396"/>
        <v>0</v>
      </c>
      <c r="K53" s="13">
        <f t="shared" si="397"/>
        <v>0</v>
      </c>
      <c r="L53" s="201" t="s">
        <v>272</v>
      </c>
      <c r="M53" s="154"/>
      <c r="N53" s="10"/>
      <c r="O53" s="44" t="s">
        <v>76</v>
      </c>
      <c r="P53" s="148" t="str">
        <f>$B$53</f>
        <v>special component / blind</v>
      </c>
      <c r="Q53" s="733"/>
      <c r="R53" s="734"/>
      <c r="S53" s="30"/>
      <c r="T53" s="68">
        <v>1</v>
      </c>
      <c r="U53" s="68">
        <v>1</v>
      </c>
      <c r="V53" s="70">
        <v>0</v>
      </c>
      <c r="W53" s="13">
        <f t="shared" ref="W53:W56" si="451">T53*U53*V53</f>
        <v>0</v>
      </c>
      <c r="X53" s="13">
        <f t="shared" si="398"/>
        <v>0</v>
      </c>
      <c r="Y53" s="13">
        <f t="shared" si="399"/>
        <v>0</v>
      </c>
      <c r="Z53" s="201" t="s">
        <v>272</v>
      </c>
      <c r="AA53" s="154"/>
      <c r="AB53" s="10"/>
      <c r="AC53" s="44" t="s">
        <v>76</v>
      </c>
      <c r="AD53" s="148" t="str">
        <f t="shared" ref="AD53" si="452">$B$53</f>
        <v>special component / blind</v>
      </c>
      <c r="AE53" s="733"/>
      <c r="AF53" s="734"/>
      <c r="AG53" s="30"/>
      <c r="AH53" s="68">
        <v>1</v>
      </c>
      <c r="AI53" s="68">
        <v>1</v>
      </c>
      <c r="AJ53" s="70">
        <v>0</v>
      </c>
      <c r="AK53" s="13">
        <f t="shared" ref="AK53:AK61" si="453">AH53*AI53*AJ53</f>
        <v>0</v>
      </c>
      <c r="AL53" s="13">
        <f t="shared" si="401"/>
        <v>0</v>
      </c>
      <c r="AM53" s="13">
        <f t="shared" si="402"/>
        <v>0</v>
      </c>
      <c r="AN53" s="201" t="s">
        <v>272</v>
      </c>
      <c r="AO53" s="154"/>
      <c r="AP53" s="10"/>
      <c r="AQ53" s="44" t="s">
        <v>76</v>
      </c>
      <c r="AR53" s="148" t="str">
        <f t="shared" ref="AR53" si="454">$B$53</f>
        <v>special component / blind</v>
      </c>
      <c r="AS53" s="733"/>
      <c r="AT53" s="734"/>
      <c r="AU53" s="30"/>
      <c r="AV53" s="68">
        <v>1</v>
      </c>
      <c r="AW53" s="68">
        <v>1</v>
      </c>
      <c r="AX53" s="70">
        <v>0</v>
      </c>
      <c r="AY53" s="13">
        <f t="shared" ref="AY53:AY61" si="455">AV53*AW53*AX53</f>
        <v>0</v>
      </c>
      <c r="AZ53" s="13">
        <f t="shared" si="405"/>
        <v>0</v>
      </c>
      <c r="BA53" s="13">
        <f t="shared" si="406"/>
        <v>0</v>
      </c>
      <c r="BB53" s="201" t="s">
        <v>272</v>
      </c>
      <c r="BC53" s="154"/>
      <c r="BD53" s="10"/>
      <c r="BE53" s="44" t="s">
        <v>76</v>
      </c>
      <c r="BF53" s="148" t="str">
        <f t="shared" ref="BF53" si="456">$B$53</f>
        <v>special component / blind</v>
      </c>
      <c r="BG53" s="733"/>
      <c r="BH53" s="734"/>
      <c r="BI53" s="30"/>
      <c r="BJ53" s="68">
        <v>1</v>
      </c>
      <c r="BK53" s="68">
        <v>1</v>
      </c>
      <c r="BL53" s="70">
        <v>0</v>
      </c>
      <c r="BM53" s="13">
        <f t="shared" ref="BM53:BM61" si="457">BJ53*BK53*BL53</f>
        <v>0</v>
      </c>
      <c r="BN53" s="13">
        <f t="shared" si="409"/>
        <v>0</v>
      </c>
      <c r="BO53" s="13">
        <f t="shared" si="410"/>
        <v>0</v>
      </c>
      <c r="BP53" s="201" t="s">
        <v>272</v>
      </c>
      <c r="BQ53" s="154"/>
      <c r="BR53" s="10"/>
      <c r="BS53" s="44" t="s">
        <v>76</v>
      </c>
      <c r="BT53" s="148" t="str">
        <f t="shared" ref="BT53" si="458">$B$53</f>
        <v>special component / blind</v>
      </c>
      <c r="BU53" s="733"/>
      <c r="BV53" s="734"/>
      <c r="BW53" s="30"/>
      <c r="BX53" s="68">
        <v>1</v>
      </c>
      <c r="BY53" s="68">
        <v>1</v>
      </c>
      <c r="BZ53" s="70">
        <v>0</v>
      </c>
      <c r="CA53" s="13">
        <f t="shared" ref="CA53:CA61" si="459">BX53*BY53*BZ53</f>
        <v>0</v>
      </c>
      <c r="CB53" s="13">
        <f t="shared" si="413"/>
        <v>0</v>
      </c>
      <c r="CC53" s="13">
        <f t="shared" si="414"/>
        <v>0</v>
      </c>
      <c r="CD53" s="201" t="s">
        <v>272</v>
      </c>
      <c r="CE53" s="154"/>
      <c r="CF53" s="10"/>
      <c r="CG53" s="44" t="s">
        <v>76</v>
      </c>
      <c r="CH53" s="148" t="str">
        <f t="shared" ref="CH53" si="460">$B$53</f>
        <v>special component / blind</v>
      </c>
      <c r="CI53" s="733"/>
      <c r="CJ53" s="734"/>
      <c r="CK53" s="30"/>
      <c r="CL53" s="68">
        <v>1</v>
      </c>
      <c r="CM53" s="68">
        <v>1</v>
      </c>
      <c r="CN53" s="70">
        <v>0</v>
      </c>
      <c r="CO53" s="13">
        <f t="shared" ref="CO53:CO61" si="461">CL53*CM53*CN53</f>
        <v>0</v>
      </c>
      <c r="CP53" s="13">
        <f t="shared" si="417"/>
        <v>0</v>
      </c>
      <c r="CQ53" s="13">
        <f t="shared" si="418"/>
        <v>0</v>
      </c>
      <c r="CR53" s="201" t="s">
        <v>272</v>
      </c>
      <c r="CS53" s="154"/>
      <c r="CT53" s="10"/>
      <c r="CU53" s="44" t="s">
        <v>76</v>
      </c>
      <c r="CV53" s="148" t="str">
        <f t="shared" ref="CV53" si="462">$B$53</f>
        <v>special component / blind</v>
      </c>
      <c r="CW53" s="733"/>
      <c r="CX53" s="734"/>
      <c r="CY53" s="30"/>
      <c r="CZ53" s="68">
        <v>1</v>
      </c>
      <c r="DA53" s="68">
        <v>1</v>
      </c>
      <c r="DB53" s="70">
        <v>0</v>
      </c>
      <c r="DC53" s="13">
        <f t="shared" ref="DC53:DC61" si="463">CZ53*DA53*DB53</f>
        <v>0</v>
      </c>
      <c r="DD53" s="13">
        <f t="shared" si="421"/>
        <v>0</v>
      </c>
      <c r="DE53" s="13">
        <f t="shared" si="422"/>
        <v>0</v>
      </c>
      <c r="DF53" s="201" t="s">
        <v>272</v>
      </c>
      <c r="DG53" s="154"/>
      <c r="DH53" s="10"/>
      <c r="DI53" s="44" t="s">
        <v>76</v>
      </c>
      <c r="DJ53" s="148" t="str">
        <f t="shared" ref="DJ53" si="464">$B$53</f>
        <v>special component / blind</v>
      </c>
      <c r="DK53" s="733"/>
      <c r="DL53" s="734"/>
      <c r="DM53" s="30"/>
      <c r="DN53" s="68">
        <v>1</v>
      </c>
      <c r="DO53" s="68">
        <v>1</v>
      </c>
      <c r="DP53" s="70">
        <v>0</v>
      </c>
      <c r="DQ53" s="13">
        <f t="shared" ref="DQ53:DQ61" si="465">DN53*DO53*DP53</f>
        <v>0</v>
      </c>
      <c r="DR53" s="13">
        <f t="shared" si="425"/>
        <v>0</v>
      </c>
      <c r="DS53" s="13">
        <f t="shared" si="426"/>
        <v>0</v>
      </c>
      <c r="DT53" s="201" t="s">
        <v>272</v>
      </c>
      <c r="DU53" s="154"/>
      <c r="DV53" s="10"/>
      <c r="DW53" s="44" t="s">
        <v>76</v>
      </c>
      <c r="DX53" s="148" t="str">
        <f t="shared" ref="DX53" si="466">$B$53</f>
        <v>special component / blind</v>
      </c>
      <c r="DY53" s="733"/>
      <c r="DZ53" s="734"/>
      <c r="EA53" s="30"/>
      <c r="EB53" s="68">
        <v>1</v>
      </c>
      <c r="EC53" s="68">
        <v>1</v>
      </c>
      <c r="ED53" s="70">
        <v>0</v>
      </c>
      <c r="EE53" s="13">
        <f t="shared" ref="EE53:EE61" si="467">EB53*EC53*ED53</f>
        <v>0</v>
      </c>
      <c r="EF53" s="13">
        <f t="shared" si="429"/>
        <v>0</v>
      </c>
      <c r="EG53" s="13">
        <f t="shared" si="430"/>
        <v>0</v>
      </c>
      <c r="EH53" s="201" t="s">
        <v>272</v>
      </c>
      <c r="EI53" s="154"/>
      <c r="EJ53" s="10"/>
      <c r="EK53" s="44" t="s">
        <v>77</v>
      </c>
      <c r="EL53" s="761" t="str">
        <f>Prices!$A$116</f>
        <v xml:space="preserve">glazing  </v>
      </c>
      <c r="EM53" s="761">
        <f t="shared" si="376"/>
        <v>0</v>
      </c>
      <c r="EN53" s="1042" t="s">
        <v>578</v>
      </c>
      <c r="EO53" s="1052"/>
      <c r="EP53" s="190">
        <f t="shared" si="377"/>
        <v>0</v>
      </c>
      <c r="EQ53" s="79"/>
      <c r="ER53" s="116">
        <f t="shared" si="372"/>
        <v>0</v>
      </c>
      <c r="ES53" s="81">
        <f t="shared" si="373"/>
        <v>0</v>
      </c>
      <c r="ET53" s="280">
        <v>0</v>
      </c>
      <c r="EU53" s="9" t="s">
        <v>45</v>
      </c>
      <c r="EV53" s="583">
        <f t="shared" si="374"/>
        <v>0</v>
      </c>
      <c r="EW53" s="579">
        <f t="shared" si="86"/>
        <v>0</v>
      </c>
      <c r="EX53" s="582">
        <f t="shared" si="375"/>
        <v>0</v>
      </c>
      <c r="EY53" s="112"/>
      <c r="EZ53" s="573"/>
      <c r="FA53" s="55"/>
      <c r="FC53" s="44"/>
      <c r="FD53" s="96"/>
      <c r="FE53" s="126"/>
      <c r="FF53" s="126"/>
      <c r="FG53" s="436"/>
      <c r="FH53" s="9"/>
      <c r="FI53" s="123"/>
      <c r="FJ53" s="121"/>
      <c r="FK53" s="604"/>
      <c r="FL53" s="590"/>
      <c r="FM53" s="569"/>
      <c r="FN53" s="607"/>
      <c r="FO53" s="127"/>
      <c r="FP53" s="87"/>
      <c r="FQ53" s="522"/>
      <c r="FR53" s="61"/>
      <c r="FS53" s="567"/>
    </row>
    <row r="54" spans="1:175" x14ac:dyDescent="0.25">
      <c r="A54" s="44" t="s">
        <v>76</v>
      </c>
      <c r="B54" s="72" t="s">
        <v>43</v>
      </c>
      <c r="C54" s="733"/>
      <c r="D54" s="17"/>
      <c r="E54" s="30"/>
      <c r="F54" s="68">
        <v>1</v>
      </c>
      <c r="G54" s="68">
        <v>1</v>
      </c>
      <c r="H54" s="70">
        <v>0</v>
      </c>
      <c r="I54" s="13">
        <f t="shared" si="450"/>
        <v>0</v>
      </c>
      <c r="J54" s="13">
        <f t="shared" si="396"/>
        <v>0</v>
      </c>
      <c r="K54" s="13">
        <f t="shared" si="397"/>
        <v>0</v>
      </c>
      <c r="L54" s="215">
        <f>SUM(K51:K52)</f>
        <v>0</v>
      </c>
      <c r="M54" s="154"/>
      <c r="N54" s="10"/>
      <c r="O54" s="44" t="s">
        <v>76</v>
      </c>
      <c r="P54" s="148" t="str">
        <f>$B$54</f>
        <v>special component / blind</v>
      </c>
      <c r="Q54" s="733"/>
      <c r="R54" s="17"/>
      <c r="S54" s="30"/>
      <c r="T54" s="68">
        <v>1</v>
      </c>
      <c r="U54" s="68">
        <v>1</v>
      </c>
      <c r="V54" s="70">
        <v>0</v>
      </c>
      <c r="W54" s="13">
        <f t="shared" si="451"/>
        <v>0</v>
      </c>
      <c r="X54" s="13">
        <f t="shared" si="398"/>
        <v>0</v>
      </c>
      <c r="Y54" s="13">
        <f t="shared" si="399"/>
        <v>0</v>
      </c>
      <c r="Z54" s="215">
        <f>SUM(Y51:Y52)</f>
        <v>0</v>
      </c>
      <c r="AA54" s="154"/>
      <c r="AB54" s="10"/>
      <c r="AC54" s="44" t="s">
        <v>76</v>
      </c>
      <c r="AD54" s="148" t="str">
        <f t="shared" ref="AD54" si="468">$B$54</f>
        <v>special component / blind</v>
      </c>
      <c r="AE54" s="733"/>
      <c r="AF54" s="17"/>
      <c r="AG54" s="30"/>
      <c r="AH54" s="68">
        <v>1</v>
      </c>
      <c r="AI54" s="68">
        <v>1</v>
      </c>
      <c r="AJ54" s="70">
        <v>0</v>
      </c>
      <c r="AK54" s="13">
        <f t="shared" si="453"/>
        <v>0</v>
      </c>
      <c r="AL54" s="13">
        <f t="shared" si="401"/>
        <v>0</v>
      </c>
      <c r="AM54" s="13">
        <f t="shared" si="402"/>
        <v>0</v>
      </c>
      <c r="AN54" s="215">
        <f t="shared" ref="AN54" si="469">SUM(AM51:AM52)</f>
        <v>0</v>
      </c>
      <c r="AO54" s="154"/>
      <c r="AP54" s="10"/>
      <c r="AQ54" s="44" t="s">
        <v>76</v>
      </c>
      <c r="AR54" s="148" t="str">
        <f t="shared" ref="AR54" si="470">$B$54</f>
        <v>special component / blind</v>
      </c>
      <c r="AS54" s="733"/>
      <c r="AT54" s="17"/>
      <c r="AU54" s="30"/>
      <c r="AV54" s="68">
        <v>1</v>
      </c>
      <c r="AW54" s="68">
        <v>1</v>
      </c>
      <c r="AX54" s="70">
        <v>0</v>
      </c>
      <c r="AY54" s="13">
        <f t="shared" si="455"/>
        <v>0</v>
      </c>
      <c r="AZ54" s="13">
        <f t="shared" si="405"/>
        <v>0</v>
      </c>
      <c r="BA54" s="13">
        <f t="shared" si="406"/>
        <v>0</v>
      </c>
      <c r="BB54" s="215">
        <f t="shared" ref="BB54" si="471">SUM(BA51:BA52)</f>
        <v>0</v>
      </c>
      <c r="BC54" s="154"/>
      <c r="BD54" s="10"/>
      <c r="BE54" s="44" t="s">
        <v>76</v>
      </c>
      <c r="BF54" s="148" t="str">
        <f t="shared" ref="BF54" si="472">$B$54</f>
        <v>special component / blind</v>
      </c>
      <c r="BG54" s="733"/>
      <c r="BH54" s="17"/>
      <c r="BI54" s="30"/>
      <c r="BJ54" s="68">
        <v>1</v>
      </c>
      <c r="BK54" s="68">
        <v>1</v>
      </c>
      <c r="BL54" s="70">
        <v>0</v>
      </c>
      <c r="BM54" s="13">
        <f t="shared" si="457"/>
        <v>0</v>
      </c>
      <c r="BN54" s="13">
        <f t="shared" si="409"/>
        <v>0</v>
      </c>
      <c r="BO54" s="13">
        <f t="shared" si="410"/>
        <v>0</v>
      </c>
      <c r="BP54" s="215">
        <f t="shared" ref="BP54" si="473">SUM(BO51:BO52)</f>
        <v>0</v>
      </c>
      <c r="BQ54" s="154"/>
      <c r="BR54" s="10"/>
      <c r="BS54" s="44" t="s">
        <v>76</v>
      </c>
      <c r="BT54" s="148" t="str">
        <f t="shared" ref="BT54" si="474">$B$54</f>
        <v>special component / blind</v>
      </c>
      <c r="BU54" s="733"/>
      <c r="BV54" s="17"/>
      <c r="BW54" s="30"/>
      <c r="BX54" s="68">
        <v>1</v>
      </c>
      <c r="BY54" s="68">
        <v>1</v>
      </c>
      <c r="BZ54" s="70">
        <v>0</v>
      </c>
      <c r="CA54" s="13">
        <f t="shared" si="459"/>
        <v>0</v>
      </c>
      <c r="CB54" s="13">
        <f t="shared" si="413"/>
        <v>0</v>
      </c>
      <c r="CC54" s="13">
        <f t="shared" si="414"/>
        <v>0</v>
      </c>
      <c r="CD54" s="215">
        <f t="shared" ref="CD54" si="475">SUM(CC51:CC52)</f>
        <v>0</v>
      </c>
      <c r="CE54" s="154"/>
      <c r="CF54" s="10"/>
      <c r="CG54" s="44" t="s">
        <v>76</v>
      </c>
      <c r="CH54" s="148" t="str">
        <f t="shared" ref="CH54" si="476">$B$54</f>
        <v>special component / blind</v>
      </c>
      <c r="CI54" s="733"/>
      <c r="CJ54" s="17"/>
      <c r="CK54" s="30"/>
      <c r="CL54" s="68">
        <v>1</v>
      </c>
      <c r="CM54" s="68">
        <v>1</v>
      </c>
      <c r="CN54" s="70">
        <v>0</v>
      </c>
      <c r="CO54" s="13">
        <f t="shared" si="461"/>
        <v>0</v>
      </c>
      <c r="CP54" s="13">
        <f t="shared" si="417"/>
        <v>0</v>
      </c>
      <c r="CQ54" s="13">
        <f t="shared" si="418"/>
        <v>0</v>
      </c>
      <c r="CR54" s="215">
        <f t="shared" ref="CR54" si="477">SUM(CQ51:CQ52)</f>
        <v>0</v>
      </c>
      <c r="CS54" s="154"/>
      <c r="CT54" s="10"/>
      <c r="CU54" s="44" t="s">
        <v>76</v>
      </c>
      <c r="CV54" s="148" t="str">
        <f t="shared" ref="CV54" si="478">$B$54</f>
        <v>special component / blind</v>
      </c>
      <c r="CW54" s="733"/>
      <c r="CX54" s="17"/>
      <c r="CY54" s="30"/>
      <c r="CZ54" s="68">
        <v>1</v>
      </c>
      <c r="DA54" s="68">
        <v>1</v>
      </c>
      <c r="DB54" s="70">
        <v>0</v>
      </c>
      <c r="DC54" s="13">
        <f t="shared" si="463"/>
        <v>0</v>
      </c>
      <c r="DD54" s="13">
        <f t="shared" si="421"/>
        <v>0</v>
      </c>
      <c r="DE54" s="13">
        <f t="shared" si="422"/>
        <v>0</v>
      </c>
      <c r="DF54" s="215">
        <f t="shared" ref="DF54" si="479">SUM(DE51:DE52)</f>
        <v>0</v>
      </c>
      <c r="DG54" s="154"/>
      <c r="DH54" s="10"/>
      <c r="DI54" s="44" t="s">
        <v>76</v>
      </c>
      <c r="DJ54" s="148" t="str">
        <f t="shared" ref="DJ54" si="480">$B$54</f>
        <v>special component / blind</v>
      </c>
      <c r="DK54" s="733"/>
      <c r="DL54" s="17"/>
      <c r="DM54" s="30"/>
      <c r="DN54" s="68">
        <v>1</v>
      </c>
      <c r="DO54" s="68">
        <v>1</v>
      </c>
      <c r="DP54" s="70">
        <v>0</v>
      </c>
      <c r="DQ54" s="13">
        <f t="shared" si="465"/>
        <v>0</v>
      </c>
      <c r="DR54" s="13">
        <f t="shared" si="425"/>
        <v>0</v>
      </c>
      <c r="DS54" s="13">
        <f t="shared" si="426"/>
        <v>0</v>
      </c>
      <c r="DT54" s="215">
        <f t="shared" ref="DT54" si="481">SUM(DS51:DS52)</f>
        <v>0</v>
      </c>
      <c r="DU54" s="154"/>
      <c r="DV54" s="10"/>
      <c r="DW54" s="44" t="s">
        <v>76</v>
      </c>
      <c r="DX54" s="148" t="str">
        <f t="shared" ref="DX54" si="482">$B$54</f>
        <v>special component / blind</v>
      </c>
      <c r="DY54" s="733"/>
      <c r="DZ54" s="17"/>
      <c r="EA54" s="30"/>
      <c r="EB54" s="68">
        <v>1</v>
      </c>
      <c r="EC54" s="68">
        <v>1</v>
      </c>
      <c r="ED54" s="70">
        <v>0</v>
      </c>
      <c r="EE54" s="13">
        <f t="shared" si="467"/>
        <v>0</v>
      </c>
      <c r="EF54" s="13">
        <f t="shared" si="429"/>
        <v>0</v>
      </c>
      <c r="EG54" s="13">
        <f t="shared" si="430"/>
        <v>0</v>
      </c>
      <c r="EH54" s="215">
        <f t="shared" ref="EH54" si="483">SUM(EG51:EG52)</f>
        <v>0</v>
      </c>
      <c r="EI54" s="154"/>
      <c r="EJ54" s="10"/>
      <c r="EK54" s="44" t="s">
        <v>77</v>
      </c>
      <c r="EL54" s="761" t="str">
        <f>Prices!$A$117</f>
        <v xml:space="preserve">glazing  </v>
      </c>
      <c r="EM54" s="761">
        <f t="shared" si="376"/>
        <v>0</v>
      </c>
      <c r="EN54" s="1042" t="s">
        <v>579</v>
      </c>
      <c r="EO54" s="1052"/>
      <c r="EP54" s="190">
        <f t="shared" si="377"/>
        <v>0</v>
      </c>
      <c r="EQ54" s="79"/>
      <c r="ER54" s="116">
        <f t="shared" si="372"/>
        <v>0</v>
      </c>
      <c r="ES54" s="81">
        <f t="shared" si="373"/>
        <v>0</v>
      </c>
      <c r="ET54" s="280">
        <v>0</v>
      </c>
      <c r="EU54" s="9" t="s">
        <v>45</v>
      </c>
      <c r="EV54" s="583">
        <f t="shared" si="374"/>
        <v>0</v>
      </c>
      <c r="EW54" s="579">
        <f t="shared" si="86"/>
        <v>0</v>
      </c>
      <c r="EX54" s="582">
        <f t="shared" si="375"/>
        <v>0</v>
      </c>
      <c r="EY54" s="112"/>
      <c r="EZ54" s="573"/>
      <c r="FA54" s="55"/>
      <c r="FC54" s="44" t="s">
        <v>92</v>
      </c>
      <c r="FD54" s="72"/>
      <c r="FE54" s="141">
        <v>0</v>
      </c>
      <c r="FF54" s="141">
        <v>0</v>
      </c>
      <c r="FG54" s="142">
        <v>0</v>
      </c>
      <c r="FH54" s="9" t="s">
        <v>45</v>
      </c>
      <c r="FI54" s="122">
        <f>FE54*FF54*FG54</f>
        <v>0</v>
      </c>
      <c r="FJ54" s="602">
        <v>0</v>
      </c>
      <c r="FK54" s="604">
        <f>FI54*FJ54</f>
        <v>0</v>
      </c>
      <c r="FL54" s="592"/>
      <c r="FM54" s="573"/>
      <c r="FN54" s="610">
        <f>SUM(FK54:FK55)</f>
        <v>0</v>
      </c>
      <c r="FO54" s="127">
        <f>IF(FO$4=0,0,FN54/$FO$4)</f>
        <v>0</v>
      </c>
      <c r="FP54" s="87" t="s">
        <v>92</v>
      </c>
      <c r="FQ54" s="522">
        <f>SUM(EX71:EX72)</f>
        <v>0</v>
      </c>
      <c r="FR54" s="496">
        <f>FN54</f>
        <v>0</v>
      </c>
      <c r="FS54" s="567">
        <f>SUM(FQ54:FR54)</f>
        <v>0</v>
      </c>
    </row>
    <row r="55" spans="1:175" x14ac:dyDescent="0.25">
      <c r="A55" s="44" t="s">
        <v>76</v>
      </c>
      <c r="B55" s="72" t="s">
        <v>43</v>
      </c>
      <c r="C55" s="733"/>
      <c r="D55" s="17"/>
      <c r="E55" s="30"/>
      <c r="F55" s="68">
        <v>1</v>
      </c>
      <c r="G55" s="68">
        <v>1</v>
      </c>
      <c r="H55" s="70">
        <v>0</v>
      </c>
      <c r="I55" s="13">
        <f t="shared" si="450"/>
        <v>0</v>
      </c>
      <c r="J55" s="13">
        <f t="shared" si="396"/>
        <v>0</v>
      </c>
      <c r="K55" s="13">
        <f t="shared" si="397"/>
        <v>0</v>
      </c>
      <c r="L55" s="117"/>
      <c r="M55" s="154"/>
      <c r="N55" s="10"/>
      <c r="O55" s="44" t="s">
        <v>76</v>
      </c>
      <c r="P55" s="148" t="str">
        <f>$B$55</f>
        <v>special component / blind</v>
      </c>
      <c r="Q55" s="733"/>
      <c r="R55" s="17"/>
      <c r="S55" s="30"/>
      <c r="T55" s="68">
        <v>1</v>
      </c>
      <c r="U55" s="68">
        <v>1</v>
      </c>
      <c r="V55" s="70">
        <v>0</v>
      </c>
      <c r="W55" s="13">
        <f t="shared" si="451"/>
        <v>0</v>
      </c>
      <c r="X55" s="13">
        <f t="shared" si="398"/>
        <v>0</v>
      </c>
      <c r="Y55" s="13">
        <f t="shared" si="399"/>
        <v>0</v>
      </c>
      <c r="Z55" s="117"/>
      <c r="AA55" s="154"/>
      <c r="AB55" s="10"/>
      <c r="AC55" s="44" t="s">
        <v>76</v>
      </c>
      <c r="AD55" s="148" t="str">
        <f t="shared" ref="AD55" si="484">$B$55</f>
        <v>special component / blind</v>
      </c>
      <c r="AE55" s="733"/>
      <c r="AF55" s="17"/>
      <c r="AG55" s="30"/>
      <c r="AH55" s="68">
        <v>1</v>
      </c>
      <c r="AI55" s="68">
        <v>1</v>
      </c>
      <c r="AJ55" s="70">
        <v>0</v>
      </c>
      <c r="AK55" s="13">
        <f t="shared" si="453"/>
        <v>0</v>
      </c>
      <c r="AL55" s="13">
        <f t="shared" si="401"/>
        <v>0</v>
      </c>
      <c r="AM55" s="13">
        <f t="shared" si="402"/>
        <v>0</v>
      </c>
      <c r="AN55" s="117"/>
      <c r="AO55" s="154"/>
      <c r="AP55" s="10"/>
      <c r="AQ55" s="44" t="s">
        <v>76</v>
      </c>
      <c r="AR55" s="148" t="str">
        <f t="shared" ref="AR55" si="485">$B$55</f>
        <v>special component / blind</v>
      </c>
      <c r="AS55" s="733"/>
      <c r="AT55" s="17"/>
      <c r="AU55" s="30"/>
      <c r="AV55" s="68">
        <v>1</v>
      </c>
      <c r="AW55" s="68">
        <v>1</v>
      </c>
      <c r="AX55" s="70">
        <v>0</v>
      </c>
      <c r="AY55" s="13">
        <f t="shared" si="455"/>
        <v>0</v>
      </c>
      <c r="AZ55" s="13">
        <f t="shared" si="405"/>
        <v>0</v>
      </c>
      <c r="BA55" s="13">
        <f t="shared" si="406"/>
        <v>0</v>
      </c>
      <c r="BB55" s="117"/>
      <c r="BC55" s="154"/>
      <c r="BD55" s="10"/>
      <c r="BE55" s="44" t="s">
        <v>76</v>
      </c>
      <c r="BF55" s="148" t="str">
        <f t="shared" ref="BF55" si="486">$B$55</f>
        <v>special component / blind</v>
      </c>
      <c r="BG55" s="733"/>
      <c r="BH55" s="17"/>
      <c r="BI55" s="30"/>
      <c r="BJ55" s="68">
        <v>1</v>
      </c>
      <c r="BK55" s="68">
        <v>1</v>
      </c>
      <c r="BL55" s="70">
        <v>0</v>
      </c>
      <c r="BM55" s="13">
        <f t="shared" si="457"/>
        <v>0</v>
      </c>
      <c r="BN55" s="13">
        <f t="shared" si="409"/>
        <v>0</v>
      </c>
      <c r="BO55" s="13">
        <f t="shared" si="410"/>
        <v>0</v>
      </c>
      <c r="BP55" s="117"/>
      <c r="BQ55" s="154"/>
      <c r="BR55" s="10"/>
      <c r="BS55" s="44" t="s">
        <v>76</v>
      </c>
      <c r="BT55" s="148" t="str">
        <f t="shared" ref="BT55" si="487">$B$55</f>
        <v>special component / blind</v>
      </c>
      <c r="BU55" s="733"/>
      <c r="BV55" s="17"/>
      <c r="BW55" s="30"/>
      <c r="BX55" s="68">
        <v>1</v>
      </c>
      <c r="BY55" s="68">
        <v>1</v>
      </c>
      <c r="BZ55" s="70">
        <v>0</v>
      </c>
      <c r="CA55" s="13">
        <f t="shared" si="459"/>
        <v>0</v>
      </c>
      <c r="CB55" s="13">
        <f t="shared" si="413"/>
        <v>0</v>
      </c>
      <c r="CC55" s="13">
        <f t="shared" si="414"/>
        <v>0</v>
      </c>
      <c r="CD55" s="117"/>
      <c r="CE55" s="154"/>
      <c r="CF55" s="10"/>
      <c r="CG55" s="44" t="s">
        <v>76</v>
      </c>
      <c r="CH55" s="148" t="str">
        <f t="shared" ref="CH55" si="488">$B$55</f>
        <v>special component / blind</v>
      </c>
      <c r="CI55" s="733"/>
      <c r="CJ55" s="17"/>
      <c r="CK55" s="30"/>
      <c r="CL55" s="68">
        <v>1</v>
      </c>
      <c r="CM55" s="68">
        <v>1</v>
      </c>
      <c r="CN55" s="70">
        <v>0</v>
      </c>
      <c r="CO55" s="13">
        <f t="shared" si="461"/>
        <v>0</v>
      </c>
      <c r="CP55" s="13">
        <f t="shared" si="417"/>
        <v>0</v>
      </c>
      <c r="CQ55" s="13">
        <f t="shared" si="418"/>
        <v>0</v>
      </c>
      <c r="CR55" s="117"/>
      <c r="CS55" s="154"/>
      <c r="CT55" s="10"/>
      <c r="CU55" s="44" t="s">
        <v>76</v>
      </c>
      <c r="CV55" s="148" t="str">
        <f t="shared" ref="CV55" si="489">$B$55</f>
        <v>special component / blind</v>
      </c>
      <c r="CW55" s="733"/>
      <c r="CX55" s="17"/>
      <c r="CY55" s="30"/>
      <c r="CZ55" s="68">
        <v>1</v>
      </c>
      <c r="DA55" s="68">
        <v>1</v>
      </c>
      <c r="DB55" s="70">
        <v>0</v>
      </c>
      <c r="DC55" s="13">
        <f t="shared" si="463"/>
        <v>0</v>
      </c>
      <c r="DD55" s="13">
        <f t="shared" si="421"/>
        <v>0</v>
      </c>
      <c r="DE55" s="13">
        <f t="shared" si="422"/>
        <v>0</v>
      </c>
      <c r="DF55" s="117"/>
      <c r="DG55" s="154"/>
      <c r="DH55" s="10"/>
      <c r="DI55" s="44" t="s">
        <v>76</v>
      </c>
      <c r="DJ55" s="148" t="str">
        <f t="shared" ref="DJ55" si="490">$B$55</f>
        <v>special component / blind</v>
      </c>
      <c r="DK55" s="733"/>
      <c r="DL55" s="17"/>
      <c r="DM55" s="30"/>
      <c r="DN55" s="68">
        <v>1</v>
      </c>
      <c r="DO55" s="68">
        <v>1</v>
      </c>
      <c r="DP55" s="70">
        <v>0</v>
      </c>
      <c r="DQ55" s="13">
        <f t="shared" si="465"/>
        <v>0</v>
      </c>
      <c r="DR55" s="13">
        <f t="shared" si="425"/>
        <v>0</v>
      </c>
      <c r="DS55" s="13">
        <f t="shared" si="426"/>
        <v>0</v>
      </c>
      <c r="DT55" s="117"/>
      <c r="DU55" s="154"/>
      <c r="DV55" s="10"/>
      <c r="DW55" s="44" t="s">
        <v>76</v>
      </c>
      <c r="DX55" s="148" t="str">
        <f t="shared" ref="DX55" si="491">$B$55</f>
        <v>special component / blind</v>
      </c>
      <c r="DY55" s="733"/>
      <c r="DZ55" s="17"/>
      <c r="EA55" s="30"/>
      <c r="EB55" s="68">
        <v>1</v>
      </c>
      <c r="EC55" s="68">
        <v>1</v>
      </c>
      <c r="ED55" s="70">
        <v>0</v>
      </c>
      <c r="EE55" s="13">
        <f t="shared" si="467"/>
        <v>0</v>
      </c>
      <c r="EF55" s="13">
        <f t="shared" si="429"/>
        <v>0</v>
      </c>
      <c r="EG55" s="13">
        <f t="shared" si="430"/>
        <v>0</v>
      </c>
      <c r="EH55" s="117"/>
      <c r="EI55" s="154"/>
      <c r="EJ55" s="10"/>
      <c r="EK55" s="44" t="s">
        <v>77</v>
      </c>
      <c r="EL55" s="761" t="str">
        <f>Prices!$A$118</f>
        <v xml:space="preserve">glazing  </v>
      </c>
      <c r="EM55" s="761">
        <f t="shared" si="376"/>
        <v>0</v>
      </c>
      <c r="EN55" s="1042" t="s">
        <v>580</v>
      </c>
      <c r="EO55" s="1052"/>
      <c r="EP55" s="190">
        <f t="shared" si="377"/>
        <v>0</v>
      </c>
      <c r="EQ55" s="79"/>
      <c r="ER55" s="116">
        <f t="shared" si="372"/>
        <v>0</v>
      </c>
      <c r="ES55" s="81">
        <f t="shared" si="373"/>
        <v>0</v>
      </c>
      <c r="ET55" s="280">
        <v>0</v>
      </c>
      <c r="EU55" s="9" t="s">
        <v>45</v>
      </c>
      <c r="EV55" s="583">
        <f t="shared" si="374"/>
        <v>0</v>
      </c>
      <c r="EW55" s="579">
        <f t="shared" si="86"/>
        <v>0</v>
      </c>
      <c r="EX55" s="582">
        <f t="shared" si="375"/>
        <v>0</v>
      </c>
      <c r="EY55" s="112"/>
      <c r="EZ55" s="573"/>
      <c r="FA55" s="55"/>
      <c r="FC55" s="44" t="s">
        <v>92</v>
      </c>
      <c r="FD55" s="72"/>
      <c r="FE55" s="141">
        <v>0</v>
      </c>
      <c r="FF55" s="141">
        <v>0</v>
      </c>
      <c r="FG55" s="142">
        <v>0</v>
      </c>
      <c r="FH55" s="9" t="s">
        <v>45</v>
      </c>
      <c r="FI55" s="122">
        <f>FE55*FF55*FG55</f>
        <v>0</v>
      </c>
      <c r="FJ55" s="602">
        <v>0</v>
      </c>
      <c r="FK55" s="604">
        <f>FI55*FJ55</f>
        <v>0</v>
      </c>
      <c r="FL55" s="592"/>
      <c r="FM55" s="573"/>
      <c r="FN55" s="607"/>
      <c r="FO55" s="127"/>
      <c r="FP55" s="87"/>
      <c r="FQ55" s="522"/>
      <c r="FR55" s="61"/>
      <c r="FS55" s="567"/>
    </row>
    <row r="56" spans="1:175" x14ac:dyDescent="0.25">
      <c r="A56" s="44" t="s">
        <v>76</v>
      </c>
      <c r="B56" s="72" t="s">
        <v>43</v>
      </c>
      <c r="C56" s="733"/>
      <c r="D56" s="17"/>
      <c r="E56" s="30"/>
      <c r="F56" s="68">
        <v>1</v>
      </c>
      <c r="G56" s="68">
        <v>1</v>
      </c>
      <c r="H56" s="70">
        <v>0</v>
      </c>
      <c r="I56" s="13">
        <f t="shared" si="450"/>
        <v>0</v>
      </c>
      <c r="J56" s="13">
        <f t="shared" si="396"/>
        <v>0</v>
      </c>
      <c r="K56" s="13">
        <f t="shared" si="397"/>
        <v>0</v>
      </c>
      <c r="L56" s="201" t="s">
        <v>273</v>
      </c>
      <c r="M56" s="154"/>
      <c r="N56" s="7"/>
      <c r="O56" s="44" t="s">
        <v>76</v>
      </c>
      <c r="P56" s="148" t="str">
        <f>$B$56</f>
        <v>special component / blind</v>
      </c>
      <c r="Q56" s="733"/>
      <c r="R56" s="17"/>
      <c r="S56" s="30"/>
      <c r="T56" s="68">
        <v>1</v>
      </c>
      <c r="U56" s="68">
        <v>1</v>
      </c>
      <c r="V56" s="70">
        <v>0</v>
      </c>
      <c r="W56" s="13">
        <f t="shared" si="451"/>
        <v>0</v>
      </c>
      <c r="X56" s="13">
        <f t="shared" si="398"/>
        <v>0</v>
      </c>
      <c r="Y56" s="13">
        <f t="shared" si="399"/>
        <v>0</v>
      </c>
      <c r="Z56" s="201" t="s">
        <v>273</v>
      </c>
      <c r="AA56" s="154"/>
      <c r="AB56" s="7"/>
      <c r="AC56" s="44" t="s">
        <v>76</v>
      </c>
      <c r="AD56" s="148" t="str">
        <f t="shared" ref="AD56" si="492">$B$56</f>
        <v>special component / blind</v>
      </c>
      <c r="AE56" s="733"/>
      <c r="AF56" s="17"/>
      <c r="AG56" s="30"/>
      <c r="AH56" s="68">
        <v>1</v>
      </c>
      <c r="AI56" s="68">
        <v>1</v>
      </c>
      <c r="AJ56" s="70">
        <v>0</v>
      </c>
      <c r="AK56" s="13">
        <f t="shared" si="453"/>
        <v>0</v>
      </c>
      <c r="AL56" s="13">
        <f t="shared" si="401"/>
        <v>0</v>
      </c>
      <c r="AM56" s="13">
        <f t="shared" si="402"/>
        <v>0</v>
      </c>
      <c r="AN56" s="201" t="s">
        <v>273</v>
      </c>
      <c r="AO56" s="154"/>
      <c r="AP56" s="7"/>
      <c r="AQ56" s="44" t="s">
        <v>76</v>
      </c>
      <c r="AR56" s="148" t="str">
        <f t="shared" ref="AR56" si="493">$B$56</f>
        <v>special component / blind</v>
      </c>
      <c r="AS56" s="733"/>
      <c r="AT56" s="17"/>
      <c r="AU56" s="30"/>
      <c r="AV56" s="68">
        <v>1</v>
      </c>
      <c r="AW56" s="68">
        <v>1</v>
      </c>
      <c r="AX56" s="70">
        <v>0</v>
      </c>
      <c r="AY56" s="13">
        <f t="shared" si="455"/>
        <v>0</v>
      </c>
      <c r="AZ56" s="13">
        <f t="shared" si="405"/>
        <v>0</v>
      </c>
      <c r="BA56" s="13">
        <f t="shared" si="406"/>
        <v>0</v>
      </c>
      <c r="BB56" s="201" t="s">
        <v>273</v>
      </c>
      <c r="BC56" s="154"/>
      <c r="BD56" s="7"/>
      <c r="BE56" s="44" t="s">
        <v>76</v>
      </c>
      <c r="BF56" s="148" t="str">
        <f t="shared" ref="BF56" si="494">$B$56</f>
        <v>special component / blind</v>
      </c>
      <c r="BG56" s="733"/>
      <c r="BH56" s="17"/>
      <c r="BI56" s="30"/>
      <c r="BJ56" s="68">
        <v>1</v>
      </c>
      <c r="BK56" s="68">
        <v>1</v>
      </c>
      <c r="BL56" s="70">
        <v>0</v>
      </c>
      <c r="BM56" s="13">
        <f t="shared" si="457"/>
        <v>0</v>
      </c>
      <c r="BN56" s="13">
        <f t="shared" si="409"/>
        <v>0</v>
      </c>
      <c r="BO56" s="13">
        <f t="shared" si="410"/>
        <v>0</v>
      </c>
      <c r="BP56" s="201" t="s">
        <v>273</v>
      </c>
      <c r="BQ56" s="154"/>
      <c r="BR56" s="7"/>
      <c r="BS56" s="44" t="s">
        <v>76</v>
      </c>
      <c r="BT56" s="148" t="str">
        <f t="shared" ref="BT56" si="495">$B$56</f>
        <v>special component / blind</v>
      </c>
      <c r="BU56" s="733"/>
      <c r="BV56" s="17"/>
      <c r="BW56" s="30"/>
      <c r="BX56" s="68">
        <v>1</v>
      </c>
      <c r="BY56" s="68">
        <v>1</v>
      </c>
      <c r="BZ56" s="70">
        <v>0</v>
      </c>
      <c r="CA56" s="13">
        <f t="shared" si="459"/>
        <v>0</v>
      </c>
      <c r="CB56" s="13">
        <f t="shared" si="413"/>
        <v>0</v>
      </c>
      <c r="CC56" s="13">
        <f t="shared" si="414"/>
        <v>0</v>
      </c>
      <c r="CD56" s="201" t="s">
        <v>273</v>
      </c>
      <c r="CE56" s="154"/>
      <c r="CF56" s="7"/>
      <c r="CG56" s="44" t="s">
        <v>76</v>
      </c>
      <c r="CH56" s="148" t="str">
        <f t="shared" ref="CH56" si="496">$B$56</f>
        <v>special component / blind</v>
      </c>
      <c r="CI56" s="733"/>
      <c r="CJ56" s="17"/>
      <c r="CK56" s="30"/>
      <c r="CL56" s="68">
        <v>1</v>
      </c>
      <c r="CM56" s="68">
        <v>1</v>
      </c>
      <c r="CN56" s="70">
        <v>0</v>
      </c>
      <c r="CO56" s="13">
        <f t="shared" si="461"/>
        <v>0</v>
      </c>
      <c r="CP56" s="13">
        <f t="shared" si="417"/>
        <v>0</v>
      </c>
      <c r="CQ56" s="13">
        <f t="shared" si="418"/>
        <v>0</v>
      </c>
      <c r="CR56" s="201" t="s">
        <v>273</v>
      </c>
      <c r="CS56" s="154"/>
      <c r="CT56" s="7"/>
      <c r="CU56" s="44" t="s">
        <v>76</v>
      </c>
      <c r="CV56" s="148" t="str">
        <f t="shared" ref="CV56" si="497">$B$56</f>
        <v>special component / blind</v>
      </c>
      <c r="CW56" s="733"/>
      <c r="CX56" s="17"/>
      <c r="CY56" s="30"/>
      <c r="CZ56" s="68">
        <v>1</v>
      </c>
      <c r="DA56" s="68">
        <v>1</v>
      </c>
      <c r="DB56" s="70">
        <v>0</v>
      </c>
      <c r="DC56" s="13">
        <f t="shared" si="463"/>
        <v>0</v>
      </c>
      <c r="DD56" s="13">
        <f t="shared" si="421"/>
        <v>0</v>
      </c>
      <c r="DE56" s="13">
        <f t="shared" si="422"/>
        <v>0</v>
      </c>
      <c r="DF56" s="201" t="s">
        <v>273</v>
      </c>
      <c r="DG56" s="154"/>
      <c r="DH56" s="7"/>
      <c r="DI56" s="44" t="s">
        <v>76</v>
      </c>
      <c r="DJ56" s="148" t="str">
        <f t="shared" ref="DJ56" si="498">$B$56</f>
        <v>special component / blind</v>
      </c>
      <c r="DK56" s="733"/>
      <c r="DL56" s="17"/>
      <c r="DM56" s="30"/>
      <c r="DN56" s="68">
        <v>1</v>
      </c>
      <c r="DO56" s="68">
        <v>1</v>
      </c>
      <c r="DP56" s="70">
        <v>0</v>
      </c>
      <c r="DQ56" s="13">
        <f t="shared" si="465"/>
        <v>0</v>
      </c>
      <c r="DR56" s="13">
        <f t="shared" si="425"/>
        <v>0</v>
      </c>
      <c r="DS56" s="13">
        <f t="shared" si="426"/>
        <v>0</v>
      </c>
      <c r="DT56" s="201" t="s">
        <v>273</v>
      </c>
      <c r="DU56" s="154"/>
      <c r="DV56" s="7"/>
      <c r="DW56" s="44" t="s">
        <v>76</v>
      </c>
      <c r="DX56" s="148" t="str">
        <f t="shared" ref="DX56" si="499">$B$56</f>
        <v>special component / blind</v>
      </c>
      <c r="DY56" s="733"/>
      <c r="DZ56" s="17"/>
      <c r="EA56" s="30"/>
      <c r="EB56" s="68">
        <v>1</v>
      </c>
      <c r="EC56" s="68">
        <v>1</v>
      </c>
      <c r="ED56" s="70">
        <v>0</v>
      </c>
      <c r="EE56" s="13">
        <f t="shared" si="467"/>
        <v>0</v>
      </c>
      <c r="EF56" s="13">
        <f t="shared" si="429"/>
        <v>0</v>
      </c>
      <c r="EG56" s="13">
        <f t="shared" si="430"/>
        <v>0</v>
      </c>
      <c r="EH56" s="201" t="s">
        <v>273</v>
      </c>
      <c r="EI56" s="154"/>
      <c r="EJ56" s="7"/>
      <c r="EK56" s="44" t="s">
        <v>77</v>
      </c>
      <c r="EL56" s="761" t="str">
        <f>Prices!$A$119</f>
        <v xml:space="preserve">glazing  </v>
      </c>
      <c r="EM56" s="761">
        <f t="shared" si="376"/>
        <v>0</v>
      </c>
      <c r="EN56" s="1042" t="s">
        <v>581</v>
      </c>
      <c r="EO56" s="1052"/>
      <c r="EP56" s="190">
        <f t="shared" si="377"/>
        <v>0</v>
      </c>
      <c r="EQ56" s="79"/>
      <c r="ER56" s="116">
        <f t="shared" si="372"/>
        <v>0</v>
      </c>
      <c r="ES56" s="81">
        <f t="shared" si="373"/>
        <v>0</v>
      </c>
      <c r="ET56" s="280">
        <v>0</v>
      </c>
      <c r="EU56" s="9" t="s">
        <v>45</v>
      </c>
      <c r="EV56" s="583">
        <f t="shared" si="374"/>
        <v>0</v>
      </c>
      <c r="EW56" s="579">
        <f t="shared" si="86"/>
        <v>0</v>
      </c>
      <c r="EX56" s="582">
        <f t="shared" si="375"/>
        <v>0</v>
      </c>
      <c r="EY56" s="112"/>
      <c r="EZ56" s="573"/>
      <c r="FA56" s="55"/>
      <c r="FC56" s="44" t="s">
        <v>93</v>
      </c>
      <c r="FD56" s="72"/>
      <c r="FE56" s="141">
        <v>0</v>
      </c>
      <c r="FF56" s="141">
        <v>0</v>
      </c>
      <c r="FG56" s="142">
        <v>0</v>
      </c>
      <c r="FH56" s="9" t="s">
        <v>45</v>
      </c>
      <c r="FI56" s="122">
        <f>FE56*FF56*FG56</f>
        <v>0</v>
      </c>
      <c r="FJ56" s="602">
        <v>0</v>
      </c>
      <c r="FK56" s="604">
        <f>FI56*FJ56</f>
        <v>0</v>
      </c>
      <c r="FL56" s="590"/>
      <c r="FM56" s="569"/>
      <c r="FN56" s="610">
        <f>SUM(FK56:FK57)</f>
        <v>0</v>
      </c>
      <c r="FO56" s="127">
        <f>IF(FO$4=0,0,FN56/$FO$4)</f>
        <v>0</v>
      </c>
      <c r="FP56" s="87" t="s">
        <v>93</v>
      </c>
      <c r="FQ56" s="522">
        <f>SUM(EX73:EX74)</f>
        <v>0</v>
      </c>
      <c r="FR56" s="496">
        <f>FN56</f>
        <v>0</v>
      </c>
      <c r="FS56" s="567">
        <f>SUM(FQ56:FR56)</f>
        <v>0</v>
      </c>
    </row>
    <row r="57" spans="1:175" x14ac:dyDescent="0.25">
      <c r="A57" s="44" t="s">
        <v>76</v>
      </c>
      <c r="B57" s="72" t="s">
        <v>43</v>
      </c>
      <c r="C57" s="17"/>
      <c r="D57" s="17"/>
      <c r="E57" s="30"/>
      <c r="F57" s="68">
        <v>1</v>
      </c>
      <c r="G57" s="68">
        <v>1</v>
      </c>
      <c r="H57" s="70">
        <v>0</v>
      </c>
      <c r="I57" s="13">
        <f>F57*G57*H57</f>
        <v>0</v>
      </c>
      <c r="J57" s="13">
        <f t="shared" si="396"/>
        <v>0</v>
      </c>
      <c r="K57" s="13">
        <f t="shared" si="397"/>
        <v>0</v>
      </c>
      <c r="L57" s="215">
        <f>SUM(K53:K60)</f>
        <v>0</v>
      </c>
      <c r="M57" s="154"/>
      <c r="N57" s="15"/>
      <c r="O57" s="44" t="s">
        <v>76</v>
      </c>
      <c r="P57" s="148" t="str">
        <f>$B$57</f>
        <v>special component / blind</v>
      </c>
      <c r="Q57" s="17"/>
      <c r="R57" s="17"/>
      <c r="S57" s="30"/>
      <c r="T57" s="68">
        <v>1</v>
      </c>
      <c r="U57" s="68">
        <v>1</v>
      </c>
      <c r="V57" s="70">
        <v>0</v>
      </c>
      <c r="W57" s="13">
        <f>T57*U57*V57</f>
        <v>0</v>
      </c>
      <c r="X57" s="13">
        <f t="shared" si="398"/>
        <v>0</v>
      </c>
      <c r="Y57" s="13">
        <f t="shared" si="399"/>
        <v>0</v>
      </c>
      <c r="Z57" s="215">
        <f>SUM(Y53:Y60)</f>
        <v>0</v>
      </c>
      <c r="AA57" s="154"/>
      <c r="AB57" s="15"/>
      <c r="AC57" s="44" t="s">
        <v>76</v>
      </c>
      <c r="AD57" s="148" t="str">
        <f t="shared" ref="AD57" si="500">$B$57</f>
        <v>special component / blind</v>
      </c>
      <c r="AE57" s="17"/>
      <c r="AF57" s="17"/>
      <c r="AG57" s="30"/>
      <c r="AH57" s="68">
        <v>1</v>
      </c>
      <c r="AI57" s="68">
        <v>1</v>
      </c>
      <c r="AJ57" s="70">
        <v>0</v>
      </c>
      <c r="AK57" s="13">
        <f t="shared" si="453"/>
        <v>0</v>
      </c>
      <c r="AL57" s="13">
        <f t="shared" si="401"/>
        <v>0</v>
      </c>
      <c r="AM57" s="13">
        <f t="shared" si="402"/>
        <v>0</v>
      </c>
      <c r="AN57" s="215">
        <f t="shared" ref="AN57" si="501">SUM(AM53:AM60)</f>
        <v>0</v>
      </c>
      <c r="AO57" s="154"/>
      <c r="AP57" s="15"/>
      <c r="AQ57" s="44" t="s">
        <v>76</v>
      </c>
      <c r="AR57" s="148" t="str">
        <f t="shared" ref="AR57" si="502">$B$57</f>
        <v>special component / blind</v>
      </c>
      <c r="AS57" s="17"/>
      <c r="AT57" s="17"/>
      <c r="AU57" s="30"/>
      <c r="AV57" s="68">
        <v>1</v>
      </c>
      <c r="AW57" s="68">
        <v>1</v>
      </c>
      <c r="AX57" s="70">
        <v>0</v>
      </c>
      <c r="AY57" s="13">
        <f t="shared" si="455"/>
        <v>0</v>
      </c>
      <c r="AZ57" s="13">
        <f t="shared" si="405"/>
        <v>0</v>
      </c>
      <c r="BA57" s="13">
        <f t="shared" si="406"/>
        <v>0</v>
      </c>
      <c r="BB57" s="215">
        <f t="shared" ref="BB57" si="503">SUM(BA53:BA60)</f>
        <v>0</v>
      </c>
      <c r="BC57" s="154"/>
      <c r="BD57" s="15"/>
      <c r="BE57" s="44" t="s">
        <v>76</v>
      </c>
      <c r="BF57" s="148" t="str">
        <f t="shared" ref="BF57" si="504">$B$57</f>
        <v>special component / blind</v>
      </c>
      <c r="BG57" s="17"/>
      <c r="BH57" s="17"/>
      <c r="BI57" s="30"/>
      <c r="BJ57" s="68">
        <v>1</v>
      </c>
      <c r="BK57" s="68">
        <v>1</v>
      </c>
      <c r="BL57" s="70">
        <v>0</v>
      </c>
      <c r="BM57" s="13">
        <f t="shared" si="457"/>
        <v>0</v>
      </c>
      <c r="BN57" s="13">
        <f t="shared" si="409"/>
        <v>0</v>
      </c>
      <c r="BO57" s="13">
        <f t="shared" si="410"/>
        <v>0</v>
      </c>
      <c r="BP57" s="215">
        <f t="shared" ref="BP57" si="505">SUM(BO53:BO60)</f>
        <v>0</v>
      </c>
      <c r="BQ57" s="154"/>
      <c r="BR57" s="15"/>
      <c r="BS57" s="44" t="s">
        <v>76</v>
      </c>
      <c r="BT57" s="148" t="str">
        <f t="shared" ref="BT57" si="506">$B$57</f>
        <v>special component / blind</v>
      </c>
      <c r="BU57" s="17"/>
      <c r="BV57" s="17"/>
      <c r="BW57" s="30"/>
      <c r="BX57" s="68">
        <v>1</v>
      </c>
      <c r="BY57" s="68">
        <v>1</v>
      </c>
      <c r="BZ57" s="70">
        <v>0</v>
      </c>
      <c r="CA57" s="13">
        <f t="shared" si="459"/>
        <v>0</v>
      </c>
      <c r="CB57" s="13">
        <f t="shared" si="413"/>
        <v>0</v>
      </c>
      <c r="CC57" s="13">
        <f t="shared" si="414"/>
        <v>0</v>
      </c>
      <c r="CD57" s="215">
        <f t="shared" ref="CD57" si="507">SUM(CC53:CC60)</f>
        <v>0</v>
      </c>
      <c r="CE57" s="154"/>
      <c r="CF57" s="15"/>
      <c r="CG57" s="44" t="s">
        <v>76</v>
      </c>
      <c r="CH57" s="148" t="str">
        <f t="shared" ref="CH57" si="508">$B$57</f>
        <v>special component / blind</v>
      </c>
      <c r="CI57" s="17"/>
      <c r="CJ57" s="17"/>
      <c r="CK57" s="30"/>
      <c r="CL57" s="68">
        <v>1</v>
      </c>
      <c r="CM57" s="68">
        <v>1</v>
      </c>
      <c r="CN57" s="70">
        <v>0</v>
      </c>
      <c r="CO57" s="13">
        <f t="shared" si="461"/>
        <v>0</v>
      </c>
      <c r="CP57" s="13">
        <f t="shared" si="417"/>
        <v>0</v>
      </c>
      <c r="CQ57" s="13">
        <f t="shared" si="418"/>
        <v>0</v>
      </c>
      <c r="CR57" s="215">
        <f t="shared" ref="CR57" si="509">SUM(CQ53:CQ60)</f>
        <v>0</v>
      </c>
      <c r="CS57" s="154"/>
      <c r="CT57" s="15"/>
      <c r="CU57" s="44" t="s">
        <v>76</v>
      </c>
      <c r="CV57" s="148" t="str">
        <f t="shared" ref="CV57" si="510">$B$57</f>
        <v>special component / blind</v>
      </c>
      <c r="CW57" s="17"/>
      <c r="CX57" s="17"/>
      <c r="CY57" s="30"/>
      <c r="CZ57" s="68">
        <v>1</v>
      </c>
      <c r="DA57" s="68">
        <v>1</v>
      </c>
      <c r="DB57" s="70">
        <v>0</v>
      </c>
      <c r="DC57" s="13">
        <f t="shared" si="463"/>
        <v>0</v>
      </c>
      <c r="DD57" s="13">
        <f t="shared" si="421"/>
        <v>0</v>
      </c>
      <c r="DE57" s="13">
        <f t="shared" si="422"/>
        <v>0</v>
      </c>
      <c r="DF57" s="215">
        <f t="shared" ref="DF57" si="511">SUM(DE53:DE60)</f>
        <v>0</v>
      </c>
      <c r="DG57" s="154"/>
      <c r="DH57" s="15"/>
      <c r="DI57" s="44" t="s">
        <v>76</v>
      </c>
      <c r="DJ57" s="148" t="str">
        <f t="shared" ref="DJ57" si="512">$B$57</f>
        <v>special component / blind</v>
      </c>
      <c r="DK57" s="17"/>
      <c r="DL57" s="17"/>
      <c r="DM57" s="30"/>
      <c r="DN57" s="68">
        <v>1</v>
      </c>
      <c r="DO57" s="68">
        <v>1</v>
      </c>
      <c r="DP57" s="70">
        <v>0</v>
      </c>
      <c r="DQ57" s="13">
        <f t="shared" si="465"/>
        <v>0</v>
      </c>
      <c r="DR57" s="13">
        <f t="shared" si="425"/>
        <v>0</v>
      </c>
      <c r="DS57" s="13">
        <f t="shared" si="426"/>
        <v>0</v>
      </c>
      <c r="DT57" s="215">
        <f t="shared" ref="DT57" si="513">SUM(DS53:DS60)</f>
        <v>0</v>
      </c>
      <c r="DU57" s="154"/>
      <c r="DV57" s="15"/>
      <c r="DW57" s="44" t="s">
        <v>76</v>
      </c>
      <c r="DX57" s="148" t="str">
        <f t="shared" ref="DX57" si="514">$B$57</f>
        <v>special component / blind</v>
      </c>
      <c r="DY57" s="17"/>
      <c r="DZ57" s="17"/>
      <c r="EA57" s="30"/>
      <c r="EB57" s="68">
        <v>1</v>
      </c>
      <c r="EC57" s="68">
        <v>1</v>
      </c>
      <c r="ED57" s="70">
        <v>0</v>
      </c>
      <c r="EE57" s="13">
        <f t="shared" si="467"/>
        <v>0</v>
      </c>
      <c r="EF57" s="13">
        <f t="shared" si="429"/>
        <v>0</v>
      </c>
      <c r="EG57" s="13">
        <f t="shared" si="430"/>
        <v>0</v>
      </c>
      <c r="EH57" s="215">
        <f t="shared" ref="EH57" si="515">SUM(EG53:EG60)</f>
        <v>0</v>
      </c>
      <c r="EI57" s="154"/>
      <c r="EJ57" s="15"/>
      <c r="EK57" s="44" t="s">
        <v>77</v>
      </c>
      <c r="EL57" s="761" t="str">
        <f>Prices!$A$120</f>
        <v xml:space="preserve">glazing  </v>
      </c>
      <c r="EM57" s="761">
        <f t="shared" si="376"/>
        <v>0</v>
      </c>
      <c r="EN57" s="1042" t="s">
        <v>582</v>
      </c>
      <c r="EO57" s="1052"/>
      <c r="EP57" s="190">
        <f t="shared" si="377"/>
        <v>0</v>
      </c>
      <c r="EQ57" s="79"/>
      <c r="ER57" s="116">
        <f t="shared" si="372"/>
        <v>0</v>
      </c>
      <c r="ES57" s="81">
        <f t="shared" si="373"/>
        <v>0</v>
      </c>
      <c r="ET57" s="280">
        <v>0</v>
      </c>
      <c r="EU57" s="9" t="s">
        <v>45</v>
      </c>
      <c r="EV57" s="583">
        <f t="shared" si="374"/>
        <v>0</v>
      </c>
      <c r="EW57" s="579">
        <f t="shared" si="86"/>
        <v>0</v>
      </c>
      <c r="EX57" s="582">
        <f t="shared" si="375"/>
        <v>0</v>
      </c>
      <c r="EY57" s="112"/>
      <c r="EZ57" s="573"/>
      <c r="FA57" s="55"/>
      <c r="FC57" s="44" t="s">
        <v>93</v>
      </c>
      <c r="FD57" s="72"/>
      <c r="FE57" s="141">
        <v>0</v>
      </c>
      <c r="FF57" s="141">
        <v>0</v>
      </c>
      <c r="FG57" s="142">
        <v>0</v>
      </c>
      <c r="FH57" s="9" t="s">
        <v>45</v>
      </c>
      <c r="FI57" s="122">
        <f>FE57*FF57*FG57</f>
        <v>0</v>
      </c>
      <c r="FJ57" s="602">
        <v>0</v>
      </c>
      <c r="FK57" s="604">
        <f>FI57*FJ57</f>
        <v>0</v>
      </c>
      <c r="FL57" s="592"/>
      <c r="FM57" s="573"/>
      <c r="FN57" s="607"/>
      <c r="FO57" s="127"/>
      <c r="FP57" s="87"/>
      <c r="FQ57" s="522"/>
      <c r="FR57" s="61"/>
      <c r="FS57" s="567"/>
    </row>
    <row r="58" spans="1:175" x14ac:dyDescent="0.25">
      <c r="A58" s="44" t="s">
        <v>76</v>
      </c>
      <c r="B58" s="72" t="s">
        <v>43</v>
      </c>
      <c r="C58" s="17"/>
      <c r="D58" s="17"/>
      <c r="E58" s="30"/>
      <c r="F58" s="68">
        <v>1</v>
      </c>
      <c r="G58" s="68">
        <v>1</v>
      </c>
      <c r="H58" s="70">
        <v>0</v>
      </c>
      <c r="I58" s="13">
        <f>F58*G58*H58</f>
        <v>0</v>
      </c>
      <c r="J58" s="13">
        <f t="shared" si="396"/>
        <v>0</v>
      </c>
      <c r="K58" s="13">
        <f t="shared" si="397"/>
        <v>0</v>
      </c>
      <c r="L58" s="117"/>
      <c r="M58" s="154"/>
      <c r="N58" s="7"/>
      <c r="O58" s="44" t="s">
        <v>76</v>
      </c>
      <c r="P58" s="148" t="str">
        <f>$B$58</f>
        <v>special component / blind</v>
      </c>
      <c r="Q58" s="17"/>
      <c r="R58" s="17"/>
      <c r="S58" s="30"/>
      <c r="T58" s="68">
        <v>1</v>
      </c>
      <c r="U58" s="68">
        <v>1</v>
      </c>
      <c r="V58" s="70">
        <v>0</v>
      </c>
      <c r="W58" s="13">
        <f>T58*U58*V58</f>
        <v>0</v>
      </c>
      <c r="X58" s="13">
        <f t="shared" si="398"/>
        <v>0</v>
      </c>
      <c r="Y58" s="13">
        <f t="shared" si="399"/>
        <v>0</v>
      </c>
      <c r="Z58" s="117"/>
      <c r="AA58" s="154"/>
      <c r="AB58" s="7"/>
      <c r="AC58" s="44" t="s">
        <v>76</v>
      </c>
      <c r="AD58" s="148" t="str">
        <f t="shared" ref="AD58" si="516">$B$58</f>
        <v>special component / blind</v>
      </c>
      <c r="AE58" s="17"/>
      <c r="AF58" s="17"/>
      <c r="AG58" s="30"/>
      <c r="AH58" s="68">
        <v>1</v>
      </c>
      <c r="AI58" s="68">
        <v>1</v>
      </c>
      <c r="AJ58" s="70">
        <v>0</v>
      </c>
      <c r="AK58" s="13">
        <f t="shared" si="453"/>
        <v>0</v>
      </c>
      <c r="AL58" s="13">
        <f t="shared" si="401"/>
        <v>0</v>
      </c>
      <c r="AM58" s="13">
        <f t="shared" si="402"/>
        <v>0</v>
      </c>
      <c r="AN58" s="117"/>
      <c r="AO58" s="154"/>
      <c r="AP58" s="7"/>
      <c r="AQ58" s="44" t="s">
        <v>76</v>
      </c>
      <c r="AR58" s="148" t="str">
        <f t="shared" ref="AR58" si="517">$B$58</f>
        <v>special component / blind</v>
      </c>
      <c r="AS58" s="17"/>
      <c r="AT58" s="17"/>
      <c r="AU58" s="30"/>
      <c r="AV58" s="68">
        <v>1</v>
      </c>
      <c r="AW58" s="68">
        <v>1</v>
      </c>
      <c r="AX58" s="70">
        <v>0</v>
      </c>
      <c r="AY58" s="13">
        <f t="shared" si="455"/>
        <v>0</v>
      </c>
      <c r="AZ58" s="13">
        <f t="shared" si="405"/>
        <v>0</v>
      </c>
      <c r="BA58" s="13">
        <f t="shared" si="406"/>
        <v>0</v>
      </c>
      <c r="BB58" s="117"/>
      <c r="BC58" s="154"/>
      <c r="BD58" s="7"/>
      <c r="BE58" s="44" t="s">
        <v>76</v>
      </c>
      <c r="BF58" s="148" t="str">
        <f t="shared" ref="BF58" si="518">$B$58</f>
        <v>special component / blind</v>
      </c>
      <c r="BG58" s="17"/>
      <c r="BH58" s="17"/>
      <c r="BI58" s="30"/>
      <c r="BJ58" s="68">
        <v>1</v>
      </c>
      <c r="BK58" s="68">
        <v>1</v>
      </c>
      <c r="BL58" s="70">
        <v>0</v>
      </c>
      <c r="BM58" s="13">
        <f t="shared" si="457"/>
        <v>0</v>
      </c>
      <c r="BN58" s="13">
        <f t="shared" si="409"/>
        <v>0</v>
      </c>
      <c r="BO58" s="13">
        <f t="shared" si="410"/>
        <v>0</v>
      </c>
      <c r="BP58" s="117"/>
      <c r="BQ58" s="154"/>
      <c r="BR58" s="7"/>
      <c r="BS58" s="44" t="s">
        <v>76</v>
      </c>
      <c r="BT58" s="148" t="str">
        <f t="shared" ref="BT58" si="519">$B$58</f>
        <v>special component / blind</v>
      </c>
      <c r="BU58" s="17"/>
      <c r="BV58" s="17"/>
      <c r="BW58" s="30"/>
      <c r="BX58" s="68">
        <v>1</v>
      </c>
      <c r="BY58" s="68">
        <v>1</v>
      </c>
      <c r="BZ58" s="70">
        <v>0</v>
      </c>
      <c r="CA58" s="13">
        <f t="shared" si="459"/>
        <v>0</v>
      </c>
      <c r="CB58" s="13">
        <f t="shared" si="413"/>
        <v>0</v>
      </c>
      <c r="CC58" s="13">
        <f t="shared" si="414"/>
        <v>0</v>
      </c>
      <c r="CD58" s="117"/>
      <c r="CE58" s="154"/>
      <c r="CF58" s="7"/>
      <c r="CG58" s="44" t="s">
        <v>76</v>
      </c>
      <c r="CH58" s="148" t="str">
        <f t="shared" ref="CH58" si="520">$B$58</f>
        <v>special component / blind</v>
      </c>
      <c r="CI58" s="17"/>
      <c r="CJ58" s="17"/>
      <c r="CK58" s="30"/>
      <c r="CL58" s="68">
        <v>1</v>
      </c>
      <c r="CM58" s="68">
        <v>1</v>
      </c>
      <c r="CN58" s="70">
        <v>0</v>
      </c>
      <c r="CO58" s="13">
        <f t="shared" si="461"/>
        <v>0</v>
      </c>
      <c r="CP58" s="13">
        <f t="shared" si="417"/>
        <v>0</v>
      </c>
      <c r="CQ58" s="13">
        <f t="shared" si="418"/>
        <v>0</v>
      </c>
      <c r="CR58" s="117"/>
      <c r="CS58" s="154"/>
      <c r="CT58" s="7"/>
      <c r="CU58" s="44" t="s">
        <v>76</v>
      </c>
      <c r="CV58" s="148" t="str">
        <f t="shared" ref="CV58" si="521">$B$58</f>
        <v>special component / blind</v>
      </c>
      <c r="CW58" s="17"/>
      <c r="CX58" s="17"/>
      <c r="CY58" s="30"/>
      <c r="CZ58" s="68">
        <v>1</v>
      </c>
      <c r="DA58" s="68">
        <v>1</v>
      </c>
      <c r="DB58" s="70">
        <v>0</v>
      </c>
      <c r="DC58" s="13">
        <f t="shared" si="463"/>
        <v>0</v>
      </c>
      <c r="DD58" s="13">
        <f t="shared" si="421"/>
        <v>0</v>
      </c>
      <c r="DE58" s="13">
        <f t="shared" si="422"/>
        <v>0</v>
      </c>
      <c r="DF58" s="117"/>
      <c r="DG58" s="154"/>
      <c r="DH58" s="7"/>
      <c r="DI58" s="44" t="s">
        <v>76</v>
      </c>
      <c r="DJ58" s="148" t="str">
        <f t="shared" ref="DJ58" si="522">$B$58</f>
        <v>special component / blind</v>
      </c>
      <c r="DK58" s="17"/>
      <c r="DL58" s="17"/>
      <c r="DM58" s="30"/>
      <c r="DN58" s="68">
        <v>1</v>
      </c>
      <c r="DO58" s="68">
        <v>1</v>
      </c>
      <c r="DP58" s="70">
        <v>0</v>
      </c>
      <c r="DQ58" s="13">
        <f t="shared" si="465"/>
        <v>0</v>
      </c>
      <c r="DR58" s="13">
        <f t="shared" si="425"/>
        <v>0</v>
      </c>
      <c r="DS58" s="13">
        <f t="shared" si="426"/>
        <v>0</v>
      </c>
      <c r="DT58" s="117"/>
      <c r="DU58" s="154"/>
      <c r="DV58" s="7"/>
      <c r="DW58" s="44" t="s">
        <v>76</v>
      </c>
      <c r="DX58" s="148" t="str">
        <f t="shared" ref="DX58" si="523">$B$58</f>
        <v>special component / blind</v>
      </c>
      <c r="DY58" s="17"/>
      <c r="DZ58" s="17"/>
      <c r="EA58" s="30"/>
      <c r="EB58" s="68">
        <v>1</v>
      </c>
      <c r="EC58" s="68">
        <v>1</v>
      </c>
      <c r="ED58" s="70">
        <v>0</v>
      </c>
      <c r="EE58" s="13">
        <f t="shared" si="467"/>
        <v>0</v>
      </c>
      <c r="EF58" s="13">
        <f t="shared" si="429"/>
        <v>0</v>
      </c>
      <c r="EG58" s="13">
        <f t="shared" si="430"/>
        <v>0</v>
      </c>
      <c r="EH58" s="117"/>
      <c r="EI58" s="154"/>
      <c r="EJ58" s="7"/>
      <c r="EK58" s="44" t="s">
        <v>77</v>
      </c>
      <c r="EL58" s="761" t="str">
        <f>Prices!$A$121</f>
        <v xml:space="preserve">glazing  </v>
      </c>
      <c r="EM58" s="761">
        <f t="shared" si="376"/>
        <v>0</v>
      </c>
      <c r="EN58" s="1042" t="s">
        <v>583</v>
      </c>
      <c r="EO58" s="1052"/>
      <c r="EP58" s="190">
        <f t="shared" si="377"/>
        <v>0</v>
      </c>
      <c r="EQ58" s="79"/>
      <c r="ER58" s="116">
        <f t="shared" si="372"/>
        <v>0</v>
      </c>
      <c r="ES58" s="81">
        <f t="shared" si="373"/>
        <v>0</v>
      </c>
      <c r="ET58" s="280">
        <v>0</v>
      </c>
      <c r="EU58" s="9" t="s">
        <v>45</v>
      </c>
      <c r="EV58" s="583">
        <f t="shared" si="374"/>
        <v>0</v>
      </c>
      <c r="EW58" s="579">
        <f t="shared" si="86"/>
        <v>0</v>
      </c>
      <c r="EX58" s="582">
        <f t="shared" si="375"/>
        <v>0</v>
      </c>
      <c r="EY58" s="112"/>
      <c r="EZ58" s="573"/>
      <c r="FA58" s="55"/>
      <c r="FC58" s="44"/>
      <c r="FD58" s="96"/>
      <c r="FE58" s="126"/>
      <c r="FF58" s="126"/>
      <c r="FG58" s="436"/>
      <c r="FH58" s="9"/>
      <c r="FI58" s="123"/>
      <c r="FJ58" s="121"/>
      <c r="FK58" s="604"/>
      <c r="FL58" s="592"/>
      <c r="FM58" s="573"/>
      <c r="FN58" s="607"/>
      <c r="FO58" s="127"/>
      <c r="FP58" s="87"/>
      <c r="FQ58" s="522"/>
      <c r="FR58" s="61"/>
      <c r="FS58" s="567"/>
    </row>
    <row r="59" spans="1:175" x14ac:dyDescent="0.25">
      <c r="A59" s="44" t="s">
        <v>76</v>
      </c>
      <c r="B59" s="72" t="s">
        <v>43</v>
      </c>
      <c r="C59" s="17"/>
      <c r="D59" s="17"/>
      <c r="E59" s="30"/>
      <c r="F59" s="68">
        <v>1</v>
      </c>
      <c r="G59" s="68">
        <v>1</v>
      </c>
      <c r="H59" s="70">
        <v>0</v>
      </c>
      <c r="I59" s="13">
        <f>F59*G59*H59</f>
        <v>0</v>
      </c>
      <c r="J59" s="13">
        <f t="shared" si="396"/>
        <v>0</v>
      </c>
      <c r="K59" s="13">
        <f t="shared" si="397"/>
        <v>0</v>
      </c>
      <c r="L59" s="117"/>
      <c r="M59" s="154"/>
      <c r="N59" s="7"/>
      <c r="O59" s="44" t="s">
        <v>76</v>
      </c>
      <c r="P59" s="148" t="str">
        <f>$B$59</f>
        <v>special component / blind</v>
      </c>
      <c r="Q59" s="17"/>
      <c r="R59" s="17"/>
      <c r="S59" s="30"/>
      <c r="T59" s="68">
        <v>1</v>
      </c>
      <c r="U59" s="68">
        <v>1</v>
      </c>
      <c r="V59" s="70">
        <v>0</v>
      </c>
      <c r="W59" s="13">
        <f>T59*U59*V59</f>
        <v>0</v>
      </c>
      <c r="X59" s="13">
        <f t="shared" si="398"/>
        <v>0</v>
      </c>
      <c r="Y59" s="13">
        <f t="shared" si="399"/>
        <v>0</v>
      </c>
      <c r="Z59" s="117"/>
      <c r="AA59" s="154"/>
      <c r="AB59" s="7"/>
      <c r="AC59" s="44" t="s">
        <v>76</v>
      </c>
      <c r="AD59" s="148" t="str">
        <f t="shared" ref="AD59" si="524">$B$59</f>
        <v>special component / blind</v>
      </c>
      <c r="AE59" s="17"/>
      <c r="AF59" s="17"/>
      <c r="AG59" s="30"/>
      <c r="AH59" s="68">
        <v>1</v>
      </c>
      <c r="AI59" s="68">
        <v>1</v>
      </c>
      <c r="AJ59" s="70">
        <v>0</v>
      </c>
      <c r="AK59" s="13">
        <f t="shared" si="453"/>
        <v>0</v>
      </c>
      <c r="AL59" s="13">
        <f t="shared" si="401"/>
        <v>0</v>
      </c>
      <c r="AM59" s="13">
        <f t="shared" si="402"/>
        <v>0</v>
      </c>
      <c r="AN59" s="117"/>
      <c r="AO59" s="154"/>
      <c r="AP59" s="7"/>
      <c r="AQ59" s="44" t="s">
        <v>76</v>
      </c>
      <c r="AR59" s="148" t="str">
        <f t="shared" ref="AR59" si="525">$B$59</f>
        <v>special component / blind</v>
      </c>
      <c r="AS59" s="17"/>
      <c r="AT59" s="17"/>
      <c r="AU59" s="30"/>
      <c r="AV59" s="68">
        <v>1</v>
      </c>
      <c r="AW59" s="68">
        <v>1</v>
      </c>
      <c r="AX59" s="70">
        <v>0</v>
      </c>
      <c r="AY59" s="13">
        <f t="shared" si="455"/>
        <v>0</v>
      </c>
      <c r="AZ59" s="13">
        <f t="shared" si="405"/>
        <v>0</v>
      </c>
      <c r="BA59" s="13">
        <f t="shared" si="406"/>
        <v>0</v>
      </c>
      <c r="BB59" s="117"/>
      <c r="BC59" s="154"/>
      <c r="BD59" s="7"/>
      <c r="BE59" s="44" t="s">
        <v>76</v>
      </c>
      <c r="BF59" s="148" t="str">
        <f t="shared" ref="BF59" si="526">$B$59</f>
        <v>special component / blind</v>
      </c>
      <c r="BG59" s="17"/>
      <c r="BH59" s="17"/>
      <c r="BI59" s="30"/>
      <c r="BJ59" s="68">
        <v>1</v>
      </c>
      <c r="BK59" s="68">
        <v>1</v>
      </c>
      <c r="BL59" s="70">
        <v>0</v>
      </c>
      <c r="BM59" s="13">
        <f t="shared" si="457"/>
        <v>0</v>
      </c>
      <c r="BN59" s="13">
        <f t="shared" si="409"/>
        <v>0</v>
      </c>
      <c r="BO59" s="13">
        <f t="shared" si="410"/>
        <v>0</v>
      </c>
      <c r="BP59" s="117"/>
      <c r="BQ59" s="154"/>
      <c r="BR59" s="7"/>
      <c r="BS59" s="44" t="s">
        <v>76</v>
      </c>
      <c r="BT59" s="148" t="str">
        <f t="shared" ref="BT59" si="527">$B$59</f>
        <v>special component / blind</v>
      </c>
      <c r="BU59" s="17"/>
      <c r="BV59" s="17"/>
      <c r="BW59" s="30"/>
      <c r="BX59" s="68">
        <v>1</v>
      </c>
      <c r="BY59" s="68">
        <v>1</v>
      </c>
      <c r="BZ59" s="70">
        <v>0</v>
      </c>
      <c r="CA59" s="13">
        <f t="shared" si="459"/>
        <v>0</v>
      </c>
      <c r="CB59" s="13">
        <f t="shared" si="413"/>
        <v>0</v>
      </c>
      <c r="CC59" s="13">
        <f t="shared" si="414"/>
        <v>0</v>
      </c>
      <c r="CD59" s="117"/>
      <c r="CE59" s="154"/>
      <c r="CF59" s="7"/>
      <c r="CG59" s="44" t="s">
        <v>76</v>
      </c>
      <c r="CH59" s="148" t="str">
        <f t="shared" ref="CH59" si="528">$B$59</f>
        <v>special component / blind</v>
      </c>
      <c r="CI59" s="17"/>
      <c r="CJ59" s="17"/>
      <c r="CK59" s="30"/>
      <c r="CL59" s="68">
        <v>1</v>
      </c>
      <c r="CM59" s="68">
        <v>1</v>
      </c>
      <c r="CN59" s="70">
        <v>0</v>
      </c>
      <c r="CO59" s="13">
        <f t="shared" si="461"/>
        <v>0</v>
      </c>
      <c r="CP59" s="13">
        <f t="shared" si="417"/>
        <v>0</v>
      </c>
      <c r="CQ59" s="13">
        <f t="shared" si="418"/>
        <v>0</v>
      </c>
      <c r="CR59" s="117"/>
      <c r="CS59" s="154"/>
      <c r="CT59" s="7"/>
      <c r="CU59" s="44" t="s">
        <v>76</v>
      </c>
      <c r="CV59" s="148" t="str">
        <f t="shared" ref="CV59" si="529">$B$59</f>
        <v>special component / blind</v>
      </c>
      <c r="CW59" s="17"/>
      <c r="CX59" s="17"/>
      <c r="CY59" s="30"/>
      <c r="CZ59" s="68">
        <v>1</v>
      </c>
      <c r="DA59" s="68">
        <v>1</v>
      </c>
      <c r="DB59" s="70">
        <v>0</v>
      </c>
      <c r="DC59" s="13">
        <f t="shared" si="463"/>
        <v>0</v>
      </c>
      <c r="DD59" s="13">
        <f t="shared" si="421"/>
        <v>0</v>
      </c>
      <c r="DE59" s="13">
        <f t="shared" si="422"/>
        <v>0</v>
      </c>
      <c r="DF59" s="117"/>
      <c r="DG59" s="154"/>
      <c r="DH59" s="7"/>
      <c r="DI59" s="44" t="s">
        <v>76</v>
      </c>
      <c r="DJ59" s="148" t="str">
        <f t="shared" ref="DJ59" si="530">$B$59</f>
        <v>special component / blind</v>
      </c>
      <c r="DK59" s="17"/>
      <c r="DL59" s="17"/>
      <c r="DM59" s="30"/>
      <c r="DN59" s="68">
        <v>1</v>
      </c>
      <c r="DO59" s="68">
        <v>1</v>
      </c>
      <c r="DP59" s="70">
        <v>0</v>
      </c>
      <c r="DQ59" s="13">
        <f t="shared" si="465"/>
        <v>0</v>
      </c>
      <c r="DR59" s="13">
        <f t="shared" si="425"/>
        <v>0</v>
      </c>
      <c r="DS59" s="13">
        <f t="shared" si="426"/>
        <v>0</v>
      </c>
      <c r="DT59" s="117"/>
      <c r="DU59" s="154"/>
      <c r="DV59" s="7"/>
      <c r="DW59" s="44" t="s">
        <v>76</v>
      </c>
      <c r="DX59" s="148" t="str">
        <f t="shared" ref="DX59" si="531">$B$59</f>
        <v>special component / blind</v>
      </c>
      <c r="DY59" s="17"/>
      <c r="DZ59" s="17"/>
      <c r="EA59" s="30"/>
      <c r="EB59" s="68">
        <v>1</v>
      </c>
      <c r="EC59" s="68">
        <v>1</v>
      </c>
      <c r="ED59" s="70">
        <v>0</v>
      </c>
      <c r="EE59" s="13">
        <f t="shared" si="467"/>
        <v>0</v>
      </c>
      <c r="EF59" s="13">
        <f t="shared" si="429"/>
        <v>0</v>
      </c>
      <c r="EG59" s="13">
        <f t="shared" si="430"/>
        <v>0</v>
      </c>
      <c r="EH59" s="117"/>
      <c r="EI59" s="154"/>
      <c r="EJ59" s="7"/>
      <c r="EK59" s="44" t="s">
        <v>77</v>
      </c>
      <c r="EL59" s="761" t="str">
        <f>Prices!$A$122</f>
        <v xml:space="preserve">glazing  </v>
      </c>
      <c r="EM59" s="761">
        <f t="shared" si="376"/>
        <v>0</v>
      </c>
      <c r="EN59" s="1042" t="s">
        <v>584</v>
      </c>
      <c r="EO59" s="1052"/>
      <c r="EP59" s="190">
        <f t="shared" si="377"/>
        <v>0</v>
      </c>
      <c r="EQ59" s="79"/>
      <c r="ER59" s="116">
        <f t="shared" si="372"/>
        <v>0</v>
      </c>
      <c r="ES59" s="81">
        <f t="shared" si="373"/>
        <v>0</v>
      </c>
      <c r="ET59" s="280">
        <v>0</v>
      </c>
      <c r="EU59" s="9" t="s">
        <v>45</v>
      </c>
      <c r="EV59" s="583">
        <f t="shared" si="374"/>
        <v>0</v>
      </c>
      <c r="EW59" s="579">
        <f t="shared" si="86"/>
        <v>0</v>
      </c>
      <c r="EX59" s="582">
        <f t="shared" si="375"/>
        <v>0</v>
      </c>
      <c r="EY59" s="112"/>
      <c r="EZ59" s="573"/>
      <c r="FA59" s="55"/>
      <c r="FC59" s="44" t="s">
        <v>94</v>
      </c>
      <c r="FD59" s="96" t="s">
        <v>95</v>
      </c>
      <c r="FE59" s="141">
        <v>0</v>
      </c>
      <c r="FF59" s="141">
        <v>0</v>
      </c>
      <c r="FG59" s="142">
        <v>0</v>
      </c>
      <c r="FH59" s="9" t="s">
        <v>45</v>
      </c>
      <c r="FI59" s="122">
        <f>FE59*FF59*FG59</f>
        <v>0</v>
      </c>
      <c r="FJ59" s="602">
        <v>0</v>
      </c>
      <c r="FK59" s="604">
        <f>FI59*FJ59</f>
        <v>0</v>
      </c>
      <c r="FL59" s="592"/>
      <c r="FM59" s="573"/>
      <c r="FN59" s="610">
        <f>SUM(FK59:FK60)</f>
        <v>0</v>
      </c>
      <c r="FO59" s="127">
        <f>IF(FO$4=0,0,FN59/$FO$4)</f>
        <v>0</v>
      </c>
      <c r="FP59" s="87" t="s">
        <v>94</v>
      </c>
      <c r="FQ59" s="522">
        <f>SUM(EX75:EX76)</f>
        <v>0</v>
      </c>
      <c r="FR59" s="496">
        <f>FN59</f>
        <v>0</v>
      </c>
      <c r="FS59" s="567">
        <f>SUM(FQ59:FR59)</f>
        <v>0</v>
      </c>
    </row>
    <row r="60" spans="1:175" x14ac:dyDescent="0.25">
      <c r="A60" s="44" t="s">
        <v>76</v>
      </c>
      <c r="B60" s="72" t="s">
        <v>43</v>
      </c>
      <c r="C60" s="17"/>
      <c r="D60" s="17"/>
      <c r="E60" s="30"/>
      <c r="F60" s="68">
        <v>1</v>
      </c>
      <c r="G60" s="68">
        <v>1</v>
      </c>
      <c r="H60" s="70">
        <v>0</v>
      </c>
      <c r="I60" s="13">
        <f>F60*G60*H60</f>
        <v>0</v>
      </c>
      <c r="J60" s="13">
        <f t="shared" si="396"/>
        <v>0</v>
      </c>
      <c r="K60" s="13">
        <f t="shared" si="397"/>
        <v>0</v>
      </c>
      <c r="L60" s="201" t="s">
        <v>274</v>
      </c>
      <c r="M60" s="154"/>
      <c r="N60" s="7"/>
      <c r="O60" s="44" t="s">
        <v>76</v>
      </c>
      <c r="P60" s="148" t="str">
        <f>$B$60</f>
        <v>special component / blind</v>
      </c>
      <c r="Q60" s="17"/>
      <c r="R60" s="17"/>
      <c r="S60" s="30"/>
      <c r="T60" s="68">
        <v>1</v>
      </c>
      <c r="U60" s="68">
        <v>1</v>
      </c>
      <c r="V60" s="70">
        <v>0</v>
      </c>
      <c r="W60" s="13">
        <f>T60*U60*V60</f>
        <v>0</v>
      </c>
      <c r="X60" s="13">
        <f t="shared" si="398"/>
        <v>0</v>
      </c>
      <c r="Y60" s="13">
        <f t="shared" si="399"/>
        <v>0</v>
      </c>
      <c r="Z60" s="201" t="s">
        <v>274</v>
      </c>
      <c r="AA60" s="154"/>
      <c r="AB60" s="7"/>
      <c r="AC60" s="44" t="s">
        <v>76</v>
      </c>
      <c r="AD60" s="148" t="str">
        <f t="shared" ref="AD60" si="532">$B$60</f>
        <v>special component / blind</v>
      </c>
      <c r="AE60" s="17"/>
      <c r="AF60" s="17"/>
      <c r="AG60" s="30"/>
      <c r="AH60" s="68">
        <v>1</v>
      </c>
      <c r="AI60" s="68">
        <v>1</v>
      </c>
      <c r="AJ60" s="70">
        <v>0</v>
      </c>
      <c r="AK60" s="13">
        <f t="shared" si="453"/>
        <v>0</v>
      </c>
      <c r="AL60" s="13">
        <f t="shared" si="401"/>
        <v>0</v>
      </c>
      <c r="AM60" s="13">
        <f t="shared" si="402"/>
        <v>0</v>
      </c>
      <c r="AN60" s="201" t="s">
        <v>274</v>
      </c>
      <c r="AO60" s="154"/>
      <c r="AP60" s="7"/>
      <c r="AQ60" s="44" t="s">
        <v>76</v>
      </c>
      <c r="AR60" s="148" t="str">
        <f t="shared" ref="AR60" si="533">$B$60</f>
        <v>special component / blind</v>
      </c>
      <c r="AS60" s="17"/>
      <c r="AT60" s="17"/>
      <c r="AU60" s="30"/>
      <c r="AV60" s="68">
        <v>1</v>
      </c>
      <c r="AW60" s="68">
        <v>1</v>
      </c>
      <c r="AX60" s="70">
        <v>0</v>
      </c>
      <c r="AY60" s="13">
        <f t="shared" si="455"/>
        <v>0</v>
      </c>
      <c r="AZ60" s="13">
        <f t="shared" si="405"/>
        <v>0</v>
      </c>
      <c r="BA60" s="13">
        <f t="shared" si="406"/>
        <v>0</v>
      </c>
      <c r="BB60" s="201" t="s">
        <v>274</v>
      </c>
      <c r="BC60" s="154"/>
      <c r="BD60" s="7"/>
      <c r="BE60" s="44" t="s">
        <v>76</v>
      </c>
      <c r="BF60" s="148" t="str">
        <f t="shared" ref="BF60" si="534">$B$60</f>
        <v>special component / blind</v>
      </c>
      <c r="BG60" s="17"/>
      <c r="BH60" s="17"/>
      <c r="BI60" s="30"/>
      <c r="BJ60" s="68">
        <v>1</v>
      </c>
      <c r="BK60" s="68">
        <v>1</v>
      </c>
      <c r="BL60" s="70">
        <v>0</v>
      </c>
      <c r="BM60" s="13">
        <f t="shared" si="457"/>
        <v>0</v>
      </c>
      <c r="BN60" s="13">
        <f t="shared" si="409"/>
        <v>0</v>
      </c>
      <c r="BO60" s="13">
        <f t="shared" si="410"/>
        <v>0</v>
      </c>
      <c r="BP60" s="201" t="s">
        <v>274</v>
      </c>
      <c r="BQ60" s="154"/>
      <c r="BR60" s="7"/>
      <c r="BS60" s="44" t="s">
        <v>76</v>
      </c>
      <c r="BT60" s="148" t="str">
        <f t="shared" ref="BT60" si="535">$B$60</f>
        <v>special component / blind</v>
      </c>
      <c r="BU60" s="17"/>
      <c r="BV60" s="17"/>
      <c r="BW60" s="30"/>
      <c r="BX60" s="68">
        <v>1</v>
      </c>
      <c r="BY60" s="68">
        <v>1</v>
      </c>
      <c r="BZ60" s="70">
        <v>0</v>
      </c>
      <c r="CA60" s="13">
        <f t="shared" si="459"/>
        <v>0</v>
      </c>
      <c r="CB60" s="13">
        <f t="shared" si="413"/>
        <v>0</v>
      </c>
      <c r="CC60" s="13">
        <f t="shared" si="414"/>
        <v>0</v>
      </c>
      <c r="CD60" s="201" t="s">
        <v>274</v>
      </c>
      <c r="CE60" s="154"/>
      <c r="CF60" s="7"/>
      <c r="CG60" s="44" t="s">
        <v>76</v>
      </c>
      <c r="CH60" s="148" t="str">
        <f t="shared" ref="CH60" si="536">$B$60</f>
        <v>special component / blind</v>
      </c>
      <c r="CI60" s="17"/>
      <c r="CJ60" s="17"/>
      <c r="CK60" s="30"/>
      <c r="CL60" s="68">
        <v>1</v>
      </c>
      <c r="CM60" s="68">
        <v>1</v>
      </c>
      <c r="CN60" s="70">
        <v>0</v>
      </c>
      <c r="CO60" s="13">
        <f t="shared" si="461"/>
        <v>0</v>
      </c>
      <c r="CP60" s="13">
        <f t="shared" si="417"/>
        <v>0</v>
      </c>
      <c r="CQ60" s="13">
        <f t="shared" si="418"/>
        <v>0</v>
      </c>
      <c r="CR60" s="201" t="s">
        <v>274</v>
      </c>
      <c r="CS60" s="154"/>
      <c r="CT60" s="7"/>
      <c r="CU60" s="44" t="s">
        <v>76</v>
      </c>
      <c r="CV60" s="148" t="str">
        <f t="shared" ref="CV60" si="537">$B$60</f>
        <v>special component / blind</v>
      </c>
      <c r="CW60" s="17"/>
      <c r="CX60" s="17"/>
      <c r="CY60" s="30"/>
      <c r="CZ60" s="68">
        <v>1</v>
      </c>
      <c r="DA60" s="68">
        <v>1</v>
      </c>
      <c r="DB60" s="70">
        <v>0</v>
      </c>
      <c r="DC60" s="13">
        <f t="shared" si="463"/>
        <v>0</v>
      </c>
      <c r="DD60" s="13">
        <f t="shared" si="421"/>
        <v>0</v>
      </c>
      <c r="DE60" s="13">
        <f t="shared" si="422"/>
        <v>0</v>
      </c>
      <c r="DF60" s="201" t="s">
        <v>274</v>
      </c>
      <c r="DG60" s="154"/>
      <c r="DH60" s="7"/>
      <c r="DI60" s="44" t="s">
        <v>76</v>
      </c>
      <c r="DJ60" s="148" t="str">
        <f t="shared" ref="DJ60" si="538">$B$60</f>
        <v>special component / blind</v>
      </c>
      <c r="DK60" s="17"/>
      <c r="DL60" s="17"/>
      <c r="DM60" s="30"/>
      <c r="DN60" s="68">
        <v>1</v>
      </c>
      <c r="DO60" s="68">
        <v>1</v>
      </c>
      <c r="DP60" s="70">
        <v>0</v>
      </c>
      <c r="DQ60" s="13">
        <f t="shared" si="465"/>
        <v>0</v>
      </c>
      <c r="DR60" s="13">
        <f t="shared" si="425"/>
        <v>0</v>
      </c>
      <c r="DS60" s="13">
        <f t="shared" si="426"/>
        <v>0</v>
      </c>
      <c r="DT60" s="201" t="s">
        <v>274</v>
      </c>
      <c r="DU60" s="154"/>
      <c r="DV60" s="7"/>
      <c r="DW60" s="44" t="s">
        <v>76</v>
      </c>
      <c r="DX60" s="148" t="str">
        <f t="shared" ref="DX60" si="539">$B$60</f>
        <v>special component / blind</v>
      </c>
      <c r="DY60" s="17"/>
      <c r="DZ60" s="17"/>
      <c r="EA60" s="30"/>
      <c r="EB60" s="68">
        <v>1</v>
      </c>
      <c r="EC60" s="68">
        <v>1</v>
      </c>
      <c r="ED60" s="70">
        <v>0</v>
      </c>
      <c r="EE60" s="13">
        <f t="shared" si="467"/>
        <v>0</v>
      </c>
      <c r="EF60" s="13">
        <f t="shared" si="429"/>
        <v>0</v>
      </c>
      <c r="EG60" s="13">
        <f t="shared" si="430"/>
        <v>0</v>
      </c>
      <c r="EH60" s="201" t="s">
        <v>274</v>
      </c>
      <c r="EI60" s="154"/>
      <c r="EJ60" s="7"/>
      <c r="EK60" s="45"/>
      <c r="EL60" s="93"/>
      <c r="EM60" s="14"/>
      <c r="EN60" s="765"/>
      <c r="EO60" s="765"/>
      <c r="EP60" s="38" t="s">
        <v>45</v>
      </c>
      <c r="EQ60" s="765" t="s">
        <v>47</v>
      </c>
      <c r="ER60" s="121"/>
      <c r="ES60" s="111"/>
      <c r="ET60" s="128"/>
      <c r="EU60" s="9" t="s">
        <v>45</v>
      </c>
      <c r="EV60" s="584">
        <f>SUM(EV40:EV59)</f>
        <v>0</v>
      </c>
      <c r="EW60" s="579"/>
      <c r="EX60" s="582"/>
      <c r="EY60" s="112"/>
      <c r="EZ60" s="576"/>
      <c r="FA60" s="162"/>
      <c r="FC60" s="44" t="s">
        <v>94</v>
      </c>
      <c r="FD60" s="96" t="s">
        <v>95</v>
      </c>
      <c r="FE60" s="141">
        <v>0</v>
      </c>
      <c r="FF60" s="141">
        <v>0</v>
      </c>
      <c r="FG60" s="142">
        <v>0</v>
      </c>
      <c r="FH60" s="9" t="s">
        <v>45</v>
      </c>
      <c r="FI60" s="122">
        <f>FE60*FF60*FG60</f>
        <v>0</v>
      </c>
      <c r="FJ60" s="602">
        <v>0</v>
      </c>
      <c r="FK60" s="604">
        <f>FI60*FJ60</f>
        <v>0</v>
      </c>
      <c r="FL60" s="592"/>
      <c r="FM60" s="576"/>
      <c r="FN60" s="607"/>
      <c r="FO60" s="127"/>
      <c r="FP60" s="87"/>
      <c r="FQ60" s="522"/>
      <c r="FR60" s="61"/>
      <c r="FS60" s="567">
        <f>SUM(FQ60:FR60)</f>
        <v>0</v>
      </c>
    </row>
    <row r="61" spans="1:175" x14ac:dyDescent="0.25">
      <c r="A61" s="44" t="s">
        <v>133</v>
      </c>
      <c r="B61" s="72" t="s">
        <v>146</v>
      </c>
      <c r="C61" s="17"/>
      <c r="D61" s="17"/>
      <c r="E61" s="30"/>
      <c r="F61" s="68">
        <v>1</v>
      </c>
      <c r="G61" s="68">
        <v>1</v>
      </c>
      <c r="H61" s="70">
        <v>0</v>
      </c>
      <c r="I61" s="13">
        <f>F61*G61*H61</f>
        <v>0</v>
      </c>
      <c r="J61" s="13">
        <f t="shared" si="396"/>
        <v>0</v>
      </c>
      <c r="K61" s="13">
        <f t="shared" si="397"/>
        <v>0</v>
      </c>
      <c r="L61" s="216">
        <f>K61</f>
        <v>0</v>
      </c>
      <c r="M61" s="154"/>
      <c r="N61" s="7"/>
      <c r="O61" s="44" t="s">
        <v>133</v>
      </c>
      <c r="P61" s="72" t="s">
        <v>146</v>
      </c>
      <c r="Q61" s="17"/>
      <c r="R61" s="17"/>
      <c r="S61" s="30"/>
      <c r="T61" s="68">
        <v>1</v>
      </c>
      <c r="U61" s="68">
        <v>1</v>
      </c>
      <c r="V61" s="70">
        <v>0</v>
      </c>
      <c r="W61" s="13">
        <f>T61*U61*V61</f>
        <v>0</v>
      </c>
      <c r="X61" s="13">
        <f t="shared" si="398"/>
        <v>0</v>
      </c>
      <c r="Y61" s="13">
        <f t="shared" si="399"/>
        <v>0</v>
      </c>
      <c r="Z61" s="216">
        <f>Y61</f>
        <v>0</v>
      </c>
      <c r="AA61" s="154"/>
      <c r="AB61" s="7"/>
      <c r="AC61" s="44" t="s">
        <v>133</v>
      </c>
      <c r="AD61" s="72" t="s">
        <v>146</v>
      </c>
      <c r="AE61" s="17"/>
      <c r="AF61" s="17"/>
      <c r="AG61" s="30"/>
      <c r="AH61" s="68">
        <v>1</v>
      </c>
      <c r="AI61" s="68">
        <v>1</v>
      </c>
      <c r="AJ61" s="70">
        <v>0</v>
      </c>
      <c r="AK61" s="13">
        <f t="shared" si="453"/>
        <v>0</v>
      </c>
      <c r="AL61" s="13">
        <f t="shared" si="401"/>
        <v>0</v>
      </c>
      <c r="AM61" s="13">
        <f t="shared" si="402"/>
        <v>0</v>
      </c>
      <c r="AN61" s="216">
        <f t="shared" ref="AN61" si="540">AM61</f>
        <v>0</v>
      </c>
      <c r="AO61" s="154"/>
      <c r="AP61" s="7"/>
      <c r="AQ61" s="44" t="s">
        <v>133</v>
      </c>
      <c r="AR61" s="72" t="s">
        <v>146</v>
      </c>
      <c r="AS61" s="17"/>
      <c r="AT61" s="17"/>
      <c r="AU61" s="30"/>
      <c r="AV61" s="68">
        <v>1</v>
      </c>
      <c r="AW61" s="68">
        <v>1</v>
      </c>
      <c r="AX61" s="70">
        <v>0</v>
      </c>
      <c r="AY61" s="13">
        <f t="shared" si="455"/>
        <v>0</v>
      </c>
      <c r="AZ61" s="13">
        <f t="shared" si="405"/>
        <v>0</v>
      </c>
      <c r="BA61" s="13">
        <f t="shared" si="406"/>
        <v>0</v>
      </c>
      <c r="BB61" s="216">
        <f t="shared" ref="BB61" si="541">BA61</f>
        <v>0</v>
      </c>
      <c r="BC61" s="154"/>
      <c r="BD61" s="7"/>
      <c r="BE61" s="44" t="s">
        <v>133</v>
      </c>
      <c r="BF61" s="72" t="s">
        <v>146</v>
      </c>
      <c r="BG61" s="17"/>
      <c r="BH61" s="17"/>
      <c r="BI61" s="30"/>
      <c r="BJ61" s="68">
        <v>1</v>
      </c>
      <c r="BK61" s="68">
        <v>1</v>
      </c>
      <c r="BL61" s="70">
        <v>0</v>
      </c>
      <c r="BM61" s="13">
        <f t="shared" si="457"/>
        <v>0</v>
      </c>
      <c r="BN61" s="13">
        <f t="shared" si="409"/>
        <v>0</v>
      </c>
      <c r="BO61" s="13">
        <f t="shared" si="410"/>
        <v>0</v>
      </c>
      <c r="BP61" s="216">
        <f t="shared" ref="BP61" si="542">BO61</f>
        <v>0</v>
      </c>
      <c r="BQ61" s="154"/>
      <c r="BR61" s="7"/>
      <c r="BS61" s="44" t="s">
        <v>133</v>
      </c>
      <c r="BT61" s="72" t="s">
        <v>146</v>
      </c>
      <c r="BU61" s="17"/>
      <c r="BV61" s="17"/>
      <c r="BW61" s="30"/>
      <c r="BX61" s="68">
        <v>1</v>
      </c>
      <c r="BY61" s="68">
        <v>1</v>
      </c>
      <c r="BZ61" s="70">
        <v>0</v>
      </c>
      <c r="CA61" s="13">
        <f t="shared" si="459"/>
        <v>0</v>
      </c>
      <c r="CB61" s="13">
        <f t="shared" si="413"/>
        <v>0</v>
      </c>
      <c r="CC61" s="13">
        <f t="shared" si="414"/>
        <v>0</v>
      </c>
      <c r="CD61" s="216">
        <f t="shared" ref="CD61" si="543">CC61</f>
        <v>0</v>
      </c>
      <c r="CE61" s="154"/>
      <c r="CF61" s="7"/>
      <c r="CG61" s="44" t="s">
        <v>133</v>
      </c>
      <c r="CH61" s="72" t="s">
        <v>146</v>
      </c>
      <c r="CI61" s="17"/>
      <c r="CJ61" s="17"/>
      <c r="CK61" s="30"/>
      <c r="CL61" s="68">
        <v>1</v>
      </c>
      <c r="CM61" s="68">
        <v>1</v>
      </c>
      <c r="CN61" s="70">
        <v>0</v>
      </c>
      <c r="CO61" s="13">
        <f t="shared" si="461"/>
        <v>0</v>
      </c>
      <c r="CP61" s="13">
        <f t="shared" si="417"/>
        <v>0</v>
      </c>
      <c r="CQ61" s="13">
        <f t="shared" si="418"/>
        <v>0</v>
      </c>
      <c r="CR61" s="216">
        <f t="shared" ref="CR61" si="544">CQ61</f>
        <v>0</v>
      </c>
      <c r="CS61" s="154"/>
      <c r="CT61" s="7"/>
      <c r="CU61" s="44" t="s">
        <v>133</v>
      </c>
      <c r="CV61" s="72" t="s">
        <v>146</v>
      </c>
      <c r="CW61" s="17"/>
      <c r="CX61" s="17"/>
      <c r="CY61" s="30"/>
      <c r="CZ61" s="68">
        <v>1</v>
      </c>
      <c r="DA61" s="68">
        <v>1</v>
      </c>
      <c r="DB61" s="70">
        <v>0</v>
      </c>
      <c r="DC61" s="13">
        <f t="shared" si="463"/>
        <v>0</v>
      </c>
      <c r="DD61" s="13">
        <f t="shared" si="421"/>
        <v>0</v>
      </c>
      <c r="DE61" s="13">
        <f t="shared" si="422"/>
        <v>0</v>
      </c>
      <c r="DF61" s="216">
        <f t="shared" ref="DF61" si="545">DE61</f>
        <v>0</v>
      </c>
      <c r="DG61" s="154"/>
      <c r="DH61" s="7"/>
      <c r="DI61" s="44" t="s">
        <v>133</v>
      </c>
      <c r="DJ61" s="72" t="s">
        <v>146</v>
      </c>
      <c r="DK61" s="17"/>
      <c r="DL61" s="17"/>
      <c r="DM61" s="30"/>
      <c r="DN61" s="68">
        <v>1</v>
      </c>
      <c r="DO61" s="68">
        <v>1</v>
      </c>
      <c r="DP61" s="70">
        <v>0</v>
      </c>
      <c r="DQ61" s="13">
        <f t="shared" si="465"/>
        <v>0</v>
      </c>
      <c r="DR61" s="13">
        <f t="shared" si="425"/>
        <v>0</v>
      </c>
      <c r="DS61" s="13">
        <f t="shared" si="426"/>
        <v>0</v>
      </c>
      <c r="DT61" s="216">
        <f t="shared" ref="DT61" si="546">DS61</f>
        <v>0</v>
      </c>
      <c r="DU61" s="154"/>
      <c r="DV61" s="7"/>
      <c r="DW61" s="44" t="s">
        <v>133</v>
      </c>
      <c r="DX61" s="72" t="s">
        <v>146</v>
      </c>
      <c r="DY61" s="17"/>
      <c r="DZ61" s="17"/>
      <c r="EA61" s="30"/>
      <c r="EB61" s="68">
        <v>1</v>
      </c>
      <c r="EC61" s="68">
        <v>1</v>
      </c>
      <c r="ED61" s="70">
        <v>0</v>
      </c>
      <c r="EE61" s="13">
        <f t="shared" si="467"/>
        <v>0</v>
      </c>
      <c r="EF61" s="13">
        <f t="shared" si="429"/>
        <v>0</v>
      </c>
      <c r="EG61" s="13">
        <f t="shared" si="430"/>
        <v>0</v>
      </c>
      <c r="EH61" s="216">
        <f t="shared" ref="EH61" si="547">EG61</f>
        <v>0</v>
      </c>
      <c r="EI61" s="154"/>
      <c r="EJ61" s="7"/>
      <c r="EK61" s="44" t="s">
        <v>90</v>
      </c>
      <c r="EL61" s="95" t="s">
        <v>111</v>
      </c>
      <c r="EM61" s="744">
        <f t="shared" ref="EM61:EM70" si="548">K84+Y84+AM84+BA84+BO84+CC84+CQ84+DE84+DS84+EG84</f>
        <v>0</v>
      </c>
      <c r="EN61" s="147"/>
      <c r="EO61" s="147"/>
      <c r="EP61" s="744">
        <f t="shared" ref="EP61:EP70" si="549">F84*$C$2+T84*$Q$2+AH84*$AE$2+AV84*$AS$2+BJ84*$BG$2+BX84*$BU$2+CL84*$CI$2+CZ84*$CW$2+DN84*$DK$2+EB84*$DY$2</f>
        <v>0</v>
      </c>
      <c r="EQ61" s="190">
        <f>G84*$C$2+U84*$Q$2+AI84*$AE$2+AW84*$AS$2+BK84*$BG$2+BY84*$BU$2+CM84*$CI$2+DA84*$CW$2+DO84*$DK$2+EC84*$DY$2</f>
        <v>0</v>
      </c>
      <c r="ER61" s="116">
        <f t="shared" ref="ER61:ER79" si="550">IF(ER$4=0,0,EM61/ER$4)</f>
        <v>0</v>
      </c>
      <c r="ES61" s="81">
        <f t="shared" ref="ES61:ES79" si="551">ER61*ET61+ER61</f>
        <v>0</v>
      </c>
      <c r="ET61" s="280">
        <v>0</v>
      </c>
      <c r="EU61" s="9" t="s">
        <v>109</v>
      </c>
      <c r="EV61" s="583">
        <f>IF(ER$4=0,0,EQ61/$ER$4*$EX$4)</f>
        <v>0</v>
      </c>
      <c r="EW61" s="579">
        <f t="shared" si="86"/>
        <v>0</v>
      </c>
      <c r="EX61" s="582">
        <f t="shared" ref="EX61:EX86" si="552">ER61*ER$4+ES61*ES$4</f>
        <v>0</v>
      </c>
      <c r="EY61" s="574">
        <f>EZ134</f>
        <v>0</v>
      </c>
      <c r="EZ61" s="542">
        <f>ET134</f>
        <v>0</v>
      </c>
      <c r="FA61" s="567"/>
      <c r="FC61" s="44" t="s">
        <v>96</v>
      </c>
      <c r="FD61" s="8" t="s">
        <v>46</v>
      </c>
      <c r="FE61" s="141">
        <v>0</v>
      </c>
      <c r="FF61" s="141">
        <v>0</v>
      </c>
      <c r="FG61" s="142">
        <v>0</v>
      </c>
      <c r="FH61" s="9" t="s">
        <v>45</v>
      </c>
      <c r="FI61" s="122">
        <f>FE61*FF61*FG61</f>
        <v>0</v>
      </c>
      <c r="FJ61" s="602">
        <v>0</v>
      </c>
      <c r="FK61" s="604">
        <f>FI61*FJ61</f>
        <v>0</v>
      </c>
      <c r="FL61" s="591">
        <f>FR130</f>
        <v>0</v>
      </c>
      <c r="FM61" s="543">
        <f>FL130</f>
        <v>0</v>
      </c>
      <c r="FN61" s="610">
        <f>SUM(FK61:FK62)+FL61</f>
        <v>0</v>
      </c>
      <c r="FO61" s="127">
        <f>IF(FO$4=0,0,FN61/$FO$4)</f>
        <v>0</v>
      </c>
      <c r="FP61" s="87" t="s">
        <v>96</v>
      </c>
      <c r="FQ61" s="522">
        <f>SUM(EX77:EX78)+EY77</f>
        <v>0</v>
      </c>
      <c r="FR61" s="496">
        <f>FN61</f>
        <v>0</v>
      </c>
      <c r="FS61" s="567">
        <f>SUM(FQ61:FR61)</f>
        <v>0</v>
      </c>
    </row>
    <row r="62" spans="1:175" ht="13" thickBot="1" x14ac:dyDescent="0.3">
      <c r="A62" s="44"/>
      <c r="B62" s="11"/>
      <c r="C62" s="290"/>
      <c r="D62" s="1043" t="s">
        <v>44</v>
      </c>
      <c r="E62" s="1043"/>
      <c r="F62" s="942" t="s">
        <v>45</v>
      </c>
      <c r="G62" s="54"/>
      <c r="H62" s="286" t="s">
        <v>36</v>
      </c>
      <c r="I62" s="13"/>
      <c r="J62" s="13"/>
      <c r="K62" s="13"/>
      <c r="L62" s="1044" t="s">
        <v>275</v>
      </c>
      <c r="M62" s="1045"/>
      <c r="N62" s="10"/>
      <c r="O62" s="44"/>
      <c r="P62" s="11"/>
      <c r="Q62" s="290"/>
      <c r="R62" s="1043" t="s">
        <v>44</v>
      </c>
      <c r="S62" s="1043"/>
      <c r="T62" s="942" t="s">
        <v>45</v>
      </c>
      <c r="U62" s="54"/>
      <c r="V62" s="286" t="s">
        <v>36</v>
      </c>
      <c r="W62" s="13"/>
      <c r="X62" s="13"/>
      <c r="Y62" s="13"/>
      <c r="Z62" s="1044" t="s">
        <v>275</v>
      </c>
      <c r="AA62" s="1045"/>
      <c r="AB62" s="10"/>
      <c r="AC62" s="44"/>
      <c r="AD62" s="11"/>
      <c r="AE62" s="290"/>
      <c r="AF62" s="1043" t="s">
        <v>44</v>
      </c>
      <c r="AG62" s="1043"/>
      <c r="AH62" s="942" t="s">
        <v>45</v>
      </c>
      <c r="AI62" s="54"/>
      <c r="AJ62" s="286" t="s">
        <v>36</v>
      </c>
      <c r="AK62" s="13"/>
      <c r="AL62" s="13"/>
      <c r="AM62" s="13"/>
      <c r="AN62" s="1044" t="s">
        <v>275</v>
      </c>
      <c r="AO62" s="1045"/>
      <c r="AP62" s="10"/>
      <c r="AQ62" s="44"/>
      <c r="AR62" s="11"/>
      <c r="AS62" s="290"/>
      <c r="AT62" s="1043" t="s">
        <v>44</v>
      </c>
      <c r="AU62" s="1043"/>
      <c r="AV62" s="942" t="s">
        <v>45</v>
      </c>
      <c r="AW62" s="54"/>
      <c r="AX62" s="286" t="s">
        <v>36</v>
      </c>
      <c r="AY62" s="13"/>
      <c r="AZ62" s="13"/>
      <c r="BA62" s="13"/>
      <c r="BB62" s="1044" t="s">
        <v>275</v>
      </c>
      <c r="BC62" s="1045"/>
      <c r="BD62" s="10"/>
      <c r="BE62" s="44"/>
      <c r="BF62" s="11"/>
      <c r="BG62" s="290"/>
      <c r="BH62" s="1043" t="s">
        <v>44</v>
      </c>
      <c r="BI62" s="1043"/>
      <c r="BJ62" s="942" t="s">
        <v>45</v>
      </c>
      <c r="BK62" s="54"/>
      <c r="BL62" s="286" t="s">
        <v>36</v>
      </c>
      <c r="BM62" s="13"/>
      <c r="BN62" s="13"/>
      <c r="BO62" s="13"/>
      <c r="BP62" s="1044" t="s">
        <v>275</v>
      </c>
      <c r="BQ62" s="1045"/>
      <c r="BR62" s="10"/>
      <c r="BS62" s="44"/>
      <c r="BT62" s="11"/>
      <c r="BU62" s="290"/>
      <c r="BV62" s="1043" t="s">
        <v>44</v>
      </c>
      <c r="BW62" s="1043"/>
      <c r="BX62" s="942" t="s">
        <v>45</v>
      </c>
      <c r="BY62" s="54"/>
      <c r="BZ62" s="286" t="s">
        <v>36</v>
      </c>
      <c r="CA62" s="13"/>
      <c r="CB62" s="13"/>
      <c r="CC62" s="13"/>
      <c r="CD62" s="1044" t="s">
        <v>275</v>
      </c>
      <c r="CE62" s="1045"/>
      <c r="CF62" s="10"/>
      <c r="CG62" s="44"/>
      <c r="CH62" s="11"/>
      <c r="CI62" s="290"/>
      <c r="CJ62" s="1043" t="s">
        <v>44</v>
      </c>
      <c r="CK62" s="1043"/>
      <c r="CL62" s="942" t="s">
        <v>45</v>
      </c>
      <c r="CM62" s="54"/>
      <c r="CN62" s="286" t="s">
        <v>36</v>
      </c>
      <c r="CO62" s="13"/>
      <c r="CP62" s="13"/>
      <c r="CQ62" s="13"/>
      <c r="CR62" s="1044" t="s">
        <v>275</v>
      </c>
      <c r="CS62" s="1045"/>
      <c r="CT62" s="10"/>
      <c r="CU62" s="44"/>
      <c r="CV62" s="11"/>
      <c r="CW62" s="290"/>
      <c r="CX62" s="1043" t="s">
        <v>44</v>
      </c>
      <c r="CY62" s="1043"/>
      <c r="CZ62" s="942" t="s">
        <v>45</v>
      </c>
      <c r="DA62" s="54"/>
      <c r="DB62" s="286" t="s">
        <v>36</v>
      </c>
      <c r="DC62" s="13"/>
      <c r="DD62" s="13"/>
      <c r="DE62" s="13"/>
      <c r="DF62" s="1044" t="s">
        <v>275</v>
      </c>
      <c r="DG62" s="1045"/>
      <c r="DH62" s="10"/>
      <c r="DI62" s="44"/>
      <c r="DJ62" s="11"/>
      <c r="DK62" s="290"/>
      <c r="DL62" s="1043" t="s">
        <v>44</v>
      </c>
      <c r="DM62" s="1043"/>
      <c r="DN62" s="942" t="s">
        <v>45</v>
      </c>
      <c r="DO62" s="54"/>
      <c r="DP62" s="286" t="s">
        <v>36</v>
      </c>
      <c r="DQ62" s="13"/>
      <c r="DR62" s="13"/>
      <c r="DS62" s="13"/>
      <c r="DT62" s="1044" t="s">
        <v>275</v>
      </c>
      <c r="DU62" s="1045"/>
      <c r="DV62" s="10"/>
      <c r="DW62" s="44"/>
      <c r="DX62" s="11"/>
      <c r="DY62" s="290"/>
      <c r="DZ62" s="1043" t="s">
        <v>44</v>
      </c>
      <c r="EA62" s="1043"/>
      <c r="EB62" s="942" t="s">
        <v>45</v>
      </c>
      <c r="EC62" s="54"/>
      <c r="ED62" s="286" t="s">
        <v>36</v>
      </c>
      <c r="EE62" s="13"/>
      <c r="EF62" s="13"/>
      <c r="EG62" s="13"/>
      <c r="EH62" s="1044" t="s">
        <v>275</v>
      </c>
      <c r="EI62" s="1045"/>
      <c r="EJ62" s="10"/>
      <c r="EK62" s="44" t="s">
        <v>90</v>
      </c>
      <c r="EL62" s="95" t="s">
        <v>111</v>
      </c>
      <c r="EM62" s="744">
        <f t="shared" si="548"/>
        <v>0</v>
      </c>
      <c r="EN62" s="147"/>
      <c r="EO62" s="147"/>
      <c r="EP62" s="744">
        <f t="shared" si="549"/>
        <v>0</v>
      </c>
      <c r="EQ62" s="190">
        <f>G85*$C$2+U85*$Q$2+AI85*$AE$2+AW85*$AS$2+BK85*$BG$2+BY85*$BU$2+CM85*$CI$2+DA85*$CW$2+DO85*$DK$2+EC85*$DY$2</f>
        <v>0</v>
      </c>
      <c r="ER62" s="116">
        <f t="shared" si="550"/>
        <v>0</v>
      </c>
      <c r="ES62" s="81">
        <f t="shared" si="551"/>
        <v>0</v>
      </c>
      <c r="ET62" s="280">
        <v>0</v>
      </c>
      <c r="EU62" s="9" t="s">
        <v>109</v>
      </c>
      <c r="EV62" s="583">
        <f>IF(ER$4=0,0,EQ62/$ER$4*$EX$4)</f>
        <v>0</v>
      </c>
      <c r="EW62" s="579">
        <f t="shared" si="86"/>
        <v>0</v>
      </c>
      <c r="EX62" s="582">
        <f t="shared" si="552"/>
        <v>0</v>
      </c>
      <c r="EY62" s="112"/>
      <c r="EZ62" s="573"/>
      <c r="FA62" s="162"/>
      <c r="FC62" s="44" t="s">
        <v>96</v>
      </c>
      <c r="FD62" s="8" t="s">
        <v>46</v>
      </c>
      <c r="FE62" s="141">
        <v>0</v>
      </c>
      <c r="FF62" s="141">
        <v>0</v>
      </c>
      <c r="FG62" s="142">
        <v>0</v>
      </c>
      <c r="FH62" s="9" t="s">
        <v>45</v>
      </c>
      <c r="FI62" s="122">
        <f>FE62*FF62*FG62</f>
        <v>0</v>
      </c>
      <c r="FJ62" s="602">
        <v>0</v>
      </c>
      <c r="FK62" s="604">
        <f>FI62*FJ62</f>
        <v>0</v>
      </c>
      <c r="FL62" s="592"/>
      <c r="FM62" s="573"/>
      <c r="FN62" s="607"/>
      <c r="FO62" s="127"/>
      <c r="FP62" s="87"/>
      <c r="FQ62" s="522"/>
      <c r="FR62" s="61"/>
      <c r="FS62" s="567"/>
    </row>
    <row r="63" spans="1:175" x14ac:dyDescent="0.25">
      <c r="A63" s="44" t="s">
        <v>77</v>
      </c>
      <c r="B63" s="1041" t="str">
        <f>Prices!$A$103</f>
        <v xml:space="preserve">glazing  </v>
      </c>
      <c r="C63" s="1041"/>
      <c r="D63" s="1042" t="s">
        <v>78</v>
      </c>
      <c r="E63" s="1042"/>
      <c r="F63" s="68">
        <v>0</v>
      </c>
      <c r="G63" s="8"/>
      <c r="H63" s="719">
        <f>Prices!$D103</f>
        <v>0</v>
      </c>
      <c r="I63" s="13">
        <f>(F63*H63)</f>
        <v>0</v>
      </c>
      <c r="J63" s="13">
        <f t="shared" ref="J63:J82" si="553">IF(E$113=0,0,I63/E$113)</f>
        <v>0</v>
      </c>
      <c r="K63" s="13">
        <f t="shared" ref="K63:K82" si="554">(J63*G$2)</f>
        <v>0</v>
      </c>
      <c r="L63" s="217">
        <f>SUM(K63:K82)</f>
        <v>0</v>
      </c>
      <c r="M63" s="218">
        <f>SUM(F63:F82)*C2</f>
        <v>0</v>
      </c>
      <c r="N63" s="10"/>
      <c r="O63" s="44" t="s">
        <v>77</v>
      </c>
      <c r="P63" s="1041" t="str">
        <f>Prices!$A$103</f>
        <v xml:space="preserve">glazing  </v>
      </c>
      <c r="Q63" s="1041"/>
      <c r="R63" s="1042" t="s">
        <v>78</v>
      </c>
      <c r="S63" s="1042"/>
      <c r="T63" s="68">
        <v>0</v>
      </c>
      <c r="U63" s="8"/>
      <c r="V63" s="719">
        <f>Prices!$D103</f>
        <v>0</v>
      </c>
      <c r="W63" s="13">
        <f>(T63*V63)</f>
        <v>0</v>
      </c>
      <c r="X63" s="13">
        <f t="shared" ref="X63:X82" si="555">IF(S$113=0,0,W63/S$113)</f>
        <v>0</v>
      </c>
      <c r="Y63" s="13">
        <f t="shared" ref="Y63:Y82" si="556">(X63*U$2)</f>
        <v>0</v>
      </c>
      <c r="Z63" s="217">
        <f>SUM(Y63:Y82)</f>
        <v>0</v>
      </c>
      <c r="AA63" s="218">
        <f>SUM(T63:T82)*Q2</f>
        <v>0</v>
      </c>
      <c r="AB63" s="10"/>
      <c r="AC63" s="44" t="s">
        <v>77</v>
      </c>
      <c r="AD63" s="1041" t="str">
        <f>Prices!$A$103</f>
        <v xml:space="preserve">glazing  </v>
      </c>
      <c r="AE63" s="1041"/>
      <c r="AF63" s="1042" t="s">
        <v>78</v>
      </c>
      <c r="AG63" s="1042"/>
      <c r="AH63" s="68">
        <v>0</v>
      </c>
      <c r="AI63" s="8"/>
      <c r="AJ63" s="719">
        <f>Prices!$D103</f>
        <v>0</v>
      </c>
      <c r="AK63" s="13">
        <f t="shared" ref="AK63:AK82" si="557">(AH63*AJ63)</f>
        <v>0</v>
      </c>
      <c r="AL63" s="13">
        <f t="shared" ref="AL63:AL82" si="558">IF(AG$113=0,0,AK63/AG$113)</f>
        <v>0</v>
      </c>
      <c r="AM63" s="13">
        <f t="shared" ref="AM63:AM82" si="559">(AL63*AI$2)</f>
        <v>0</v>
      </c>
      <c r="AN63" s="217">
        <f t="shared" ref="AN63" si="560">SUM(AM63:AM82)</f>
        <v>0</v>
      </c>
      <c r="AO63" s="218">
        <f t="shared" ref="AO63" si="561">SUM(AH63:AH82)*AE2</f>
        <v>0</v>
      </c>
      <c r="AP63" s="10"/>
      <c r="AQ63" s="44" t="s">
        <v>77</v>
      </c>
      <c r="AR63" s="1041" t="str">
        <f>Prices!$A$103</f>
        <v xml:space="preserve">glazing  </v>
      </c>
      <c r="AS63" s="1041"/>
      <c r="AT63" s="1042" t="s">
        <v>78</v>
      </c>
      <c r="AU63" s="1042"/>
      <c r="AV63" s="68">
        <v>0</v>
      </c>
      <c r="AW63" s="8"/>
      <c r="AX63" s="719">
        <f>Prices!$D103</f>
        <v>0</v>
      </c>
      <c r="AY63" s="13">
        <f t="shared" ref="AY63:AY82" si="562">(AV63*AX63)</f>
        <v>0</v>
      </c>
      <c r="AZ63" s="13">
        <f t="shared" ref="AZ63:AZ82" si="563">IF(AU$113=0,0,AY63/AU$113)</f>
        <v>0</v>
      </c>
      <c r="BA63" s="13">
        <f t="shared" ref="BA63:BA82" si="564">(AZ63*AW$2)</f>
        <v>0</v>
      </c>
      <c r="BB63" s="217">
        <f t="shared" ref="BB63" si="565">SUM(BA63:BA82)</f>
        <v>0</v>
      </c>
      <c r="BC63" s="218">
        <f t="shared" ref="BC63" si="566">SUM(AV63:AV82)*AS2</f>
        <v>0</v>
      </c>
      <c r="BD63" s="10"/>
      <c r="BE63" s="44" t="s">
        <v>77</v>
      </c>
      <c r="BF63" s="1041" t="str">
        <f>Prices!$A$103</f>
        <v xml:space="preserve">glazing  </v>
      </c>
      <c r="BG63" s="1041"/>
      <c r="BH63" s="1042" t="s">
        <v>78</v>
      </c>
      <c r="BI63" s="1042"/>
      <c r="BJ63" s="68">
        <v>0</v>
      </c>
      <c r="BK63" s="8"/>
      <c r="BL63" s="719">
        <f>Prices!$D103</f>
        <v>0</v>
      </c>
      <c r="BM63" s="13">
        <f t="shared" ref="BM63:BM82" si="567">(BJ63*BL63)</f>
        <v>0</v>
      </c>
      <c r="BN63" s="13">
        <f t="shared" ref="BN63:BN82" si="568">IF(BI$113=0,0,BM63/BI$113)</f>
        <v>0</v>
      </c>
      <c r="BO63" s="13">
        <f t="shared" ref="BO63:BO82" si="569">(BN63*BK$2)</f>
        <v>0</v>
      </c>
      <c r="BP63" s="217">
        <f t="shared" ref="BP63" si="570">SUM(BO63:BO82)</f>
        <v>0</v>
      </c>
      <c r="BQ63" s="218">
        <f t="shared" ref="BQ63" si="571">SUM(BJ63:BJ82)*BG2</f>
        <v>0</v>
      </c>
      <c r="BR63" s="10"/>
      <c r="BS63" s="44" t="s">
        <v>77</v>
      </c>
      <c r="BT63" s="1041" t="str">
        <f>Prices!$A$103</f>
        <v xml:space="preserve">glazing  </v>
      </c>
      <c r="BU63" s="1041"/>
      <c r="BV63" s="1042" t="s">
        <v>78</v>
      </c>
      <c r="BW63" s="1042"/>
      <c r="BX63" s="68">
        <v>0</v>
      </c>
      <c r="BY63" s="8"/>
      <c r="BZ63" s="719">
        <f>Prices!$D103</f>
        <v>0</v>
      </c>
      <c r="CA63" s="13">
        <f t="shared" ref="CA63:CA82" si="572">(BX63*BZ63)</f>
        <v>0</v>
      </c>
      <c r="CB63" s="13">
        <f t="shared" ref="CB63:CB82" si="573">IF(BW$113=0,0,CA63/BW$113)</f>
        <v>0</v>
      </c>
      <c r="CC63" s="13">
        <f t="shared" ref="CC63:CC82" si="574">(CB63*BY$2)</f>
        <v>0</v>
      </c>
      <c r="CD63" s="217">
        <f t="shared" ref="CD63" si="575">SUM(CC63:CC82)</f>
        <v>0</v>
      </c>
      <c r="CE63" s="218">
        <f t="shared" ref="CE63" si="576">SUM(BX63:BX82)*BU2</f>
        <v>0</v>
      </c>
      <c r="CF63" s="10"/>
      <c r="CG63" s="44" t="s">
        <v>77</v>
      </c>
      <c r="CH63" s="1041" t="str">
        <f>Prices!$A$103</f>
        <v xml:space="preserve">glazing  </v>
      </c>
      <c r="CI63" s="1041"/>
      <c r="CJ63" s="1042" t="s">
        <v>78</v>
      </c>
      <c r="CK63" s="1042"/>
      <c r="CL63" s="68">
        <v>0</v>
      </c>
      <c r="CM63" s="8"/>
      <c r="CN63" s="719">
        <f>Prices!$D103</f>
        <v>0</v>
      </c>
      <c r="CO63" s="13">
        <f t="shared" ref="CO63:CO82" si="577">(CL63*CN63)</f>
        <v>0</v>
      </c>
      <c r="CP63" s="13">
        <f t="shared" ref="CP63:CP82" si="578">IF(CK$113=0,0,CO63/CK$113)</f>
        <v>0</v>
      </c>
      <c r="CQ63" s="13">
        <f t="shared" ref="CQ63:CQ82" si="579">(CP63*CM$2)</f>
        <v>0</v>
      </c>
      <c r="CR63" s="217">
        <f t="shared" ref="CR63" si="580">SUM(CQ63:CQ82)</f>
        <v>0</v>
      </c>
      <c r="CS63" s="218">
        <f t="shared" ref="CS63" si="581">SUM(CL63:CL82)*CI2</f>
        <v>0</v>
      </c>
      <c r="CT63" s="10"/>
      <c r="CU63" s="44" t="s">
        <v>77</v>
      </c>
      <c r="CV63" s="1041" t="str">
        <f>Prices!$A$103</f>
        <v xml:space="preserve">glazing  </v>
      </c>
      <c r="CW63" s="1041"/>
      <c r="CX63" s="1042" t="s">
        <v>78</v>
      </c>
      <c r="CY63" s="1042"/>
      <c r="CZ63" s="68">
        <v>0</v>
      </c>
      <c r="DA63" s="8"/>
      <c r="DB63" s="719">
        <f>Prices!$D103</f>
        <v>0</v>
      </c>
      <c r="DC63" s="13">
        <f t="shared" ref="DC63:DC82" si="582">(CZ63*DB63)</f>
        <v>0</v>
      </c>
      <c r="DD63" s="13">
        <f t="shared" ref="DD63:DD82" si="583">IF(CY$113=0,0,DC63/CY$113)</f>
        <v>0</v>
      </c>
      <c r="DE63" s="13">
        <f t="shared" ref="DE63:DE82" si="584">(DD63*DA$2)</f>
        <v>0</v>
      </c>
      <c r="DF63" s="217">
        <f t="shared" ref="DF63" si="585">SUM(DE63:DE82)</f>
        <v>0</v>
      </c>
      <c r="DG63" s="218">
        <f t="shared" ref="DG63" si="586">SUM(CZ63:CZ82)*CW2</f>
        <v>0</v>
      </c>
      <c r="DH63" s="10"/>
      <c r="DI63" s="44" t="s">
        <v>77</v>
      </c>
      <c r="DJ63" s="1041" t="str">
        <f>Prices!$A$103</f>
        <v xml:space="preserve">glazing  </v>
      </c>
      <c r="DK63" s="1041"/>
      <c r="DL63" s="1042" t="s">
        <v>78</v>
      </c>
      <c r="DM63" s="1042"/>
      <c r="DN63" s="68">
        <v>0</v>
      </c>
      <c r="DO63" s="8"/>
      <c r="DP63" s="719">
        <f>Prices!$D103</f>
        <v>0</v>
      </c>
      <c r="DQ63" s="13">
        <f t="shared" ref="DQ63:DQ82" si="587">(DN63*DP63)</f>
        <v>0</v>
      </c>
      <c r="DR63" s="13">
        <f t="shared" ref="DR63:DR82" si="588">IF(DM$113=0,0,DQ63/DM$113)</f>
        <v>0</v>
      </c>
      <c r="DS63" s="13">
        <f t="shared" ref="DS63:DS82" si="589">(DR63*DO$2)</f>
        <v>0</v>
      </c>
      <c r="DT63" s="217">
        <f t="shared" ref="DT63" si="590">SUM(DS63:DS82)</f>
        <v>0</v>
      </c>
      <c r="DU63" s="218">
        <f t="shared" ref="DU63" si="591">SUM(DN63:DN82)*DK2</f>
        <v>0</v>
      </c>
      <c r="DV63" s="10"/>
      <c r="DW63" s="44" t="s">
        <v>77</v>
      </c>
      <c r="DX63" s="1041" t="str">
        <f>Prices!$A$103</f>
        <v xml:space="preserve">glazing  </v>
      </c>
      <c r="DY63" s="1041"/>
      <c r="DZ63" s="1042" t="s">
        <v>78</v>
      </c>
      <c r="EA63" s="1042"/>
      <c r="EB63" s="68">
        <v>0</v>
      </c>
      <c r="EC63" s="8"/>
      <c r="ED63" s="719">
        <f>Prices!$D103</f>
        <v>0</v>
      </c>
      <c r="EE63" s="13">
        <f t="shared" ref="EE63:EE82" si="592">(EB63*ED63)</f>
        <v>0</v>
      </c>
      <c r="EF63" s="13">
        <f t="shared" ref="EF63:EF82" si="593">IF(EA$113=0,0,EE63/EA$113)</f>
        <v>0</v>
      </c>
      <c r="EG63" s="13">
        <f t="shared" ref="EG63:EG82" si="594">(EF63*EC$2)</f>
        <v>0</v>
      </c>
      <c r="EH63" s="217">
        <f t="shared" ref="EH63" si="595">SUM(EG63:EG82)</f>
        <v>0</v>
      </c>
      <c r="EI63" s="218">
        <f t="shared" ref="EI63" si="596">SUM(EB63:EB82)*DY2</f>
        <v>0</v>
      </c>
      <c r="EJ63" s="10"/>
      <c r="EK63" s="44" t="s">
        <v>90</v>
      </c>
      <c r="EL63" s="95" t="s">
        <v>152</v>
      </c>
      <c r="EM63" s="744">
        <f t="shared" si="548"/>
        <v>0</v>
      </c>
      <c r="EN63" s="112"/>
      <c r="EO63" s="112"/>
      <c r="EP63" s="745">
        <f t="shared" si="549"/>
        <v>0</v>
      </c>
      <c r="EQ63" s="14"/>
      <c r="ER63" s="116">
        <f t="shared" si="550"/>
        <v>0</v>
      </c>
      <c r="ES63" s="81">
        <f t="shared" si="551"/>
        <v>0</v>
      </c>
      <c r="ET63" s="280">
        <v>0</v>
      </c>
      <c r="EU63" s="9" t="s">
        <v>45</v>
      </c>
      <c r="EV63" s="583">
        <f>IF(ER$4=0,0,EP63/$ER$4*$EX$4)</f>
        <v>0</v>
      </c>
      <c r="EW63" s="579">
        <f t="shared" si="86"/>
        <v>0</v>
      </c>
      <c r="EX63" s="582">
        <f t="shared" si="552"/>
        <v>0</v>
      </c>
      <c r="EY63" s="112"/>
      <c r="EZ63" s="576"/>
      <c r="FA63" s="162"/>
      <c r="FC63" s="44"/>
      <c r="FD63" s="8"/>
      <c r="FE63" s="126"/>
      <c r="FF63" s="126"/>
      <c r="FG63" s="436"/>
      <c r="FH63" s="9"/>
      <c r="FI63" s="123"/>
      <c r="FJ63" s="121"/>
      <c r="FK63" s="604"/>
      <c r="FL63" s="592"/>
      <c r="FM63" s="573"/>
      <c r="FN63" s="607"/>
      <c r="FO63" s="127"/>
      <c r="FP63" s="87"/>
      <c r="FQ63" s="522"/>
      <c r="FR63" s="61"/>
      <c r="FS63" s="567"/>
    </row>
    <row r="64" spans="1:175" x14ac:dyDescent="0.25">
      <c r="A64" s="44" t="s">
        <v>77</v>
      </c>
      <c r="B64" s="1041" t="str">
        <f>Prices!$A$104</f>
        <v xml:space="preserve">glazing  </v>
      </c>
      <c r="C64" s="1041"/>
      <c r="D64" s="1042" t="s">
        <v>79</v>
      </c>
      <c r="E64" s="1042"/>
      <c r="F64" s="68">
        <v>0</v>
      </c>
      <c r="G64" s="8"/>
      <c r="H64" s="720">
        <f>Prices!$D104</f>
        <v>0</v>
      </c>
      <c r="I64" s="13">
        <f t="shared" ref="I64:I82" si="597">(F64*H64)</f>
        <v>0</v>
      </c>
      <c r="J64" s="13">
        <f t="shared" si="553"/>
        <v>0</v>
      </c>
      <c r="K64" s="13">
        <f t="shared" si="554"/>
        <v>0</v>
      </c>
      <c r="L64" s="151"/>
      <c r="M64" s="155"/>
      <c r="N64" s="15"/>
      <c r="O64" s="44" t="s">
        <v>77</v>
      </c>
      <c r="P64" s="1041" t="str">
        <f>Prices!$A$104</f>
        <v xml:space="preserve">glazing  </v>
      </c>
      <c r="Q64" s="1041"/>
      <c r="R64" s="1042" t="s">
        <v>79</v>
      </c>
      <c r="S64" s="1042"/>
      <c r="T64" s="68">
        <v>0</v>
      </c>
      <c r="U64" s="8"/>
      <c r="V64" s="720">
        <f>Prices!$D104</f>
        <v>0</v>
      </c>
      <c r="W64" s="13">
        <f t="shared" ref="W64:W82" si="598">(T64*V64)</f>
        <v>0</v>
      </c>
      <c r="X64" s="13">
        <f t="shared" si="555"/>
        <v>0</v>
      </c>
      <c r="Y64" s="13">
        <f t="shared" si="556"/>
        <v>0</v>
      </c>
      <c r="Z64" s="151"/>
      <c r="AA64" s="155"/>
      <c r="AB64" s="15"/>
      <c r="AC64" s="44" t="s">
        <v>77</v>
      </c>
      <c r="AD64" s="1041" t="str">
        <f>Prices!$A$104</f>
        <v xml:space="preserve">glazing  </v>
      </c>
      <c r="AE64" s="1041"/>
      <c r="AF64" s="1042" t="s">
        <v>79</v>
      </c>
      <c r="AG64" s="1042"/>
      <c r="AH64" s="68">
        <v>0</v>
      </c>
      <c r="AI64" s="8"/>
      <c r="AJ64" s="720">
        <f>Prices!$D104</f>
        <v>0</v>
      </c>
      <c r="AK64" s="13">
        <f t="shared" si="557"/>
        <v>0</v>
      </c>
      <c r="AL64" s="13">
        <f t="shared" si="558"/>
        <v>0</v>
      </c>
      <c r="AM64" s="13">
        <f t="shared" si="559"/>
        <v>0</v>
      </c>
      <c r="AN64" s="151"/>
      <c r="AO64" s="155"/>
      <c r="AP64" s="15"/>
      <c r="AQ64" s="44" t="s">
        <v>77</v>
      </c>
      <c r="AR64" s="1041" t="str">
        <f>Prices!$A$104</f>
        <v xml:space="preserve">glazing  </v>
      </c>
      <c r="AS64" s="1041"/>
      <c r="AT64" s="1042" t="s">
        <v>79</v>
      </c>
      <c r="AU64" s="1042"/>
      <c r="AV64" s="68">
        <v>0</v>
      </c>
      <c r="AW64" s="8"/>
      <c r="AX64" s="720">
        <f>Prices!$D104</f>
        <v>0</v>
      </c>
      <c r="AY64" s="13">
        <f t="shared" si="562"/>
        <v>0</v>
      </c>
      <c r="AZ64" s="13">
        <f t="shared" si="563"/>
        <v>0</v>
      </c>
      <c r="BA64" s="13">
        <f t="shared" si="564"/>
        <v>0</v>
      </c>
      <c r="BB64" s="151"/>
      <c r="BC64" s="155"/>
      <c r="BD64" s="15"/>
      <c r="BE64" s="44" t="s">
        <v>77</v>
      </c>
      <c r="BF64" s="1041" t="str">
        <f>Prices!$A$104</f>
        <v xml:space="preserve">glazing  </v>
      </c>
      <c r="BG64" s="1041"/>
      <c r="BH64" s="1042" t="s">
        <v>79</v>
      </c>
      <c r="BI64" s="1042"/>
      <c r="BJ64" s="68">
        <v>0</v>
      </c>
      <c r="BK64" s="8"/>
      <c r="BL64" s="720">
        <f>Prices!$D104</f>
        <v>0</v>
      </c>
      <c r="BM64" s="13">
        <f t="shared" si="567"/>
        <v>0</v>
      </c>
      <c r="BN64" s="13">
        <f t="shared" si="568"/>
        <v>0</v>
      </c>
      <c r="BO64" s="13">
        <f t="shared" si="569"/>
        <v>0</v>
      </c>
      <c r="BP64" s="151"/>
      <c r="BQ64" s="155"/>
      <c r="BR64" s="15"/>
      <c r="BS64" s="44" t="s">
        <v>77</v>
      </c>
      <c r="BT64" s="1041" t="str">
        <f>Prices!$A$104</f>
        <v xml:space="preserve">glazing  </v>
      </c>
      <c r="BU64" s="1041"/>
      <c r="BV64" s="1042" t="s">
        <v>79</v>
      </c>
      <c r="BW64" s="1042"/>
      <c r="BX64" s="68">
        <v>0</v>
      </c>
      <c r="BY64" s="8"/>
      <c r="BZ64" s="720">
        <f>Prices!$D104</f>
        <v>0</v>
      </c>
      <c r="CA64" s="13">
        <f t="shared" si="572"/>
        <v>0</v>
      </c>
      <c r="CB64" s="13">
        <f t="shared" si="573"/>
        <v>0</v>
      </c>
      <c r="CC64" s="13">
        <f t="shared" si="574"/>
        <v>0</v>
      </c>
      <c r="CD64" s="151"/>
      <c r="CE64" s="155"/>
      <c r="CF64" s="15"/>
      <c r="CG64" s="44" t="s">
        <v>77</v>
      </c>
      <c r="CH64" s="1041" t="str">
        <f>Prices!$A$104</f>
        <v xml:space="preserve">glazing  </v>
      </c>
      <c r="CI64" s="1041"/>
      <c r="CJ64" s="1042" t="s">
        <v>79</v>
      </c>
      <c r="CK64" s="1042"/>
      <c r="CL64" s="68">
        <v>0</v>
      </c>
      <c r="CM64" s="8"/>
      <c r="CN64" s="720">
        <f>Prices!$D104</f>
        <v>0</v>
      </c>
      <c r="CO64" s="13">
        <f t="shared" si="577"/>
        <v>0</v>
      </c>
      <c r="CP64" s="13">
        <f t="shared" si="578"/>
        <v>0</v>
      </c>
      <c r="CQ64" s="13">
        <f t="shared" si="579"/>
        <v>0</v>
      </c>
      <c r="CR64" s="151"/>
      <c r="CS64" s="155"/>
      <c r="CT64" s="15"/>
      <c r="CU64" s="44" t="s">
        <v>77</v>
      </c>
      <c r="CV64" s="1041" t="str">
        <f>Prices!$A$104</f>
        <v xml:space="preserve">glazing  </v>
      </c>
      <c r="CW64" s="1041"/>
      <c r="CX64" s="1042" t="s">
        <v>79</v>
      </c>
      <c r="CY64" s="1042"/>
      <c r="CZ64" s="68">
        <v>0</v>
      </c>
      <c r="DA64" s="8"/>
      <c r="DB64" s="720">
        <f>Prices!$D104</f>
        <v>0</v>
      </c>
      <c r="DC64" s="13">
        <f t="shared" si="582"/>
        <v>0</v>
      </c>
      <c r="DD64" s="13">
        <f t="shared" si="583"/>
        <v>0</v>
      </c>
      <c r="DE64" s="13">
        <f t="shared" si="584"/>
        <v>0</v>
      </c>
      <c r="DF64" s="151"/>
      <c r="DG64" s="155"/>
      <c r="DH64" s="15"/>
      <c r="DI64" s="44" t="s">
        <v>77</v>
      </c>
      <c r="DJ64" s="1041" t="str">
        <f>Prices!$A$104</f>
        <v xml:space="preserve">glazing  </v>
      </c>
      <c r="DK64" s="1041"/>
      <c r="DL64" s="1042" t="s">
        <v>79</v>
      </c>
      <c r="DM64" s="1042"/>
      <c r="DN64" s="68">
        <v>0</v>
      </c>
      <c r="DO64" s="8"/>
      <c r="DP64" s="720">
        <f>Prices!$D104</f>
        <v>0</v>
      </c>
      <c r="DQ64" s="13">
        <f t="shared" si="587"/>
        <v>0</v>
      </c>
      <c r="DR64" s="13">
        <f t="shared" si="588"/>
        <v>0</v>
      </c>
      <c r="DS64" s="13">
        <f t="shared" si="589"/>
        <v>0</v>
      </c>
      <c r="DT64" s="151"/>
      <c r="DU64" s="155"/>
      <c r="DV64" s="15"/>
      <c r="DW64" s="44" t="s">
        <v>77</v>
      </c>
      <c r="DX64" s="1041" t="str">
        <f>Prices!$A$104</f>
        <v xml:space="preserve">glazing  </v>
      </c>
      <c r="DY64" s="1041"/>
      <c r="DZ64" s="1042" t="s">
        <v>79</v>
      </c>
      <c r="EA64" s="1042"/>
      <c r="EB64" s="68">
        <v>0</v>
      </c>
      <c r="EC64" s="8"/>
      <c r="ED64" s="720">
        <f>Prices!$D104</f>
        <v>0</v>
      </c>
      <c r="EE64" s="13">
        <f t="shared" si="592"/>
        <v>0</v>
      </c>
      <c r="EF64" s="13">
        <f t="shared" si="593"/>
        <v>0</v>
      </c>
      <c r="EG64" s="13">
        <f t="shared" si="594"/>
        <v>0</v>
      </c>
      <c r="EH64" s="151"/>
      <c r="EI64" s="155"/>
      <c r="EJ64" s="15"/>
      <c r="EK64" s="44" t="s">
        <v>99</v>
      </c>
      <c r="EL64" s="95" t="s">
        <v>112</v>
      </c>
      <c r="EM64" s="744">
        <f t="shared" si="548"/>
        <v>0</v>
      </c>
      <c r="EN64" s="147"/>
      <c r="EO64" s="147"/>
      <c r="EP64" s="744">
        <f t="shared" si="549"/>
        <v>0</v>
      </c>
      <c r="EQ64" s="190">
        <f>G87*$C$2+U87*$Q$2+AI87*$AE$2+AW87*$AS$2+BK87*$BG$2+BY87*$BU$2+CM87*$CI$2+DA87*$CW$2+DO87*$DK$2+EC87*$DY$2</f>
        <v>0</v>
      </c>
      <c r="ER64" s="116">
        <f t="shared" si="550"/>
        <v>0</v>
      </c>
      <c r="ES64" s="81">
        <f t="shared" si="551"/>
        <v>0</v>
      </c>
      <c r="ET64" s="280">
        <v>0</v>
      </c>
      <c r="EU64" s="9" t="s">
        <v>109</v>
      </c>
      <c r="EV64" s="583">
        <f>IF(ER$4=0,0,EQ64/$ER$4*$EX$4)</f>
        <v>0</v>
      </c>
      <c r="EW64" s="579">
        <f t="shared" si="86"/>
        <v>0</v>
      </c>
      <c r="EX64" s="582">
        <f t="shared" si="552"/>
        <v>0</v>
      </c>
      <c r="EY64" s="574">
        <f>EZ135</f>
        <v>0</v>
      </c>
      <c r="EZ64" s="542">
        <f>ET135</f>
        <v>0</v>
      </c>
      <c r="FA64" s="567"/>
      <c r="FC64" s="44" t="s">
        <v>66</v>
      </c>
      <c r="FD64" s="11" t="s">
        <v>48</v>
      </c>
      <c r="FE64" s="141">
        <v>0</v>
      </c>
      <c r="FF64" s="141">
        <v>0</v>
      </c>
      <c r="FG64" s="142">
        <v>0</v>
      </c>
      <c r="FH64" s="139" t="s">
        <v>109</v>
      </c>
      <c r="FI64" s="122">
        <f t="shared" ref="FI64:FI69" si="599">FE64*FF64*FG64</f>
        <v>0</v>
      </c>
      <c r="FJ64" s="602">
        <v>0</v>
      </c>
      <c r="FK64" s="604">
        <f t="shared" ref="FK64:FK69" si="600">FI64*FJ64</f>
        <v>0</v>
      </c>
      <c r="FL64" s="592"/>
      <c r="FM64" s="573"/>
      <c r="FN64" s="610">
        <f>SUM(FK64:FK65)</f>
        <v>0</v>
      </c>
      <c r="FO64" s="127">
        <f>IF(FO$4=0,0,FN64/$FO$4)</f>
        <v>0</v>
      </c>
      <c r="FP64" s="87" t="s">
        <v>66</v>
      </c>
      <c r="FQ64" s="522">
        <f>EX81</f>
        <v>0</v>
      </c>
      <c r="FR64" s="496">
        <f>FN64</f>
        <v>0</v>
      </c>
      <c r="FS64" s="567">
        <f>SUM(FQ64:FR65)</f>
        <v>0</v>
      </c>
    </row>
    <row r="65" spans="1:175" x14ac:dyDescent="0.25">
      <c r="A65" s="44" t="s">
        <v>77</v>
      </c>
      <c r="B65" s="1041" t="str">
        <f>Prices!$A$105</f>
        <v xml:space="preserve">glazing  </v>
      </c>
      <c r="C65" s="1041"/>
      <c r="D65" s="1042" t="s">
        <v>80</v>
      </c>
      <c r="E65" s="1042"/>
      <c r="F65" s="68">
        <v>0</v>
      </c>
      <c r="G65" s="8"/>
      <c r="H65" s="720">
        <f>Prices!$D105</f>
        <v>0</v>
      </c>
      <c r="I65" s="13">
        <f t="shared" si="597"/>
        <v>0</v>
      </c>
      <c r="J65" s="13">
        <f t="shared" si="553"/>
        <v>0</v>
      </c>
      <c r="K65" s="13">
        <f t="shared" si="554"/>
        <v>0</v>
      </c>
      <c r="L65" s="151"/>
      <c r="M65" s="155"/>
      <c r="N65" s="10"/>
      <c r="O65" s="44" t="s">
        <v>77</v>
      </c>
      <c r="P65" s="1041" t="str">
        <f>Prices!$A$105</f>
        <v xml:space="preserve">glazing  </v>
      </c>
      <c r="Q65" s="1041"/>
      <c r="R65" s="1042" t="s">
        <v>80</v>
      </c>
      <c r="S65" s="1042"/>
      <c r="T65" s="68">
        <v>0</v>
      </c>
      <c r="U65" s="8"/>
      <c r="V65" s="720">
        <f>Prices!$D105</f>
        <v>0</v>
      </c>
      <c r="W65" s="13">
        <f t="shared" si="598"/>
        <v>0</v>
      </c>
      <c r="X65" s="13">
        <f t="shared" si="555"/>
        <v>0</v>
      </c>
      <c r="Y65" s="13">
        <f t="shared" si="556"/>
        <v>0</v>
      </c>
      <c r="Z65" s="151"/>
      <c r="AA65" s="155"/>
      <c r="AB65" s="10"/>
      <c r="AC65" s="44" t="s">
        <v>77</v>
      </c>
      <c r="AD65" s="1041" t="str">
        <f>Prices!$A$105</f>
        <v xml:space="preserve">glazing  </v>
      </c>
      <c r="AE65" s="1041"/>
      <c r="AF65" s="1042" t="s">
        <v>80</v>
      </c>
      <c r="AG65" s="1042"/>
      <c r="AH65" s="68">
        <v>0</v>
      </c>
      <c r="AI65" s="8"/>
      <c r="AJ65" s="720">
        <f>Prices!$D105</f>
        <v>0</v>
      </c>
      <c r="AK65" s="13">
        <f t="shared" si="557"/>
        <v>0</v>
      </c>
      <c r="AL65" s="13">
        <f t="shared" si="558"/>
        <v>0</v>
      </c>
      <c r="AM65" s="13">
        <f t="shared" si="559"/>
        <v>0</v>
      </c>
      <c r="AN65" s="151"/>
      <c r="AO65" s="155"/>
      <c r="AP65" s="10"/>
      <c r="AQ65" s="44" t="s">
        <v>77</v>
      </c>
      <c r="AR65" s="1041" t="str">
        <f>Prices!$A$105</f>
        <v xml:space="preserve">glazing  </v>
      </c>
      <c r="AS65" s="1041"/>
      <c r="AT65" s="1042" t="s">
        <v>80</v>
      </c>
      <c r="AU65" s="1042"/>
      <c r="AV65" s="68">
        <v>0</v>
      </c>
      <c r="AW65" s="8"/>
      <c r="AX65" s="720">
        <f>Prices!$D105</f>
        <v>0</v>
      </c>
      <c r="AY65" s="13">
        <f t="shared" si="562"/>
        <v>0</v>
      </c>
      <c r="AZ65" s="13">
        <f t="shared" si="563"/>
        <v>0</v>
      </c>
      <c r="BA65" s="13">
        <f t="shared" si="564"/>
        <v>0</v>
      </c>
      <c r="BB65" s="151"/>
      <c r="BC65" s="155"/>
      <c r="BD65" s="10"/>
      <c r="BE65" s="44" t="s">
        <v>77</v>
      </c>
      <c r="BF65" s="1041" t="str">
        <f>Prices!$A$105</f>
        <v xml:space="preserve">glazing  </v>
      </c>
      <c r="BG65" s="1041"/>
      <c r="BH65" s="1042" t="s">
        <v>80</v>
      </c>
      <c r="BI65" s="1042"/>
      <c r="BJ65" s="68">
        <v>0</v>
      </c>
      <c r="BK65" s="8"/>
      <c r="BL65" s="720">
        <f>Prices!$D105</f>
        <v>0</v>
      </c>
      <c r="BM65" s="13">
        <f t="shared" si="567"/>
        <v>0</v>
      </c>
      <c r="BN65" s="13">
        <f t="shared" si="568"/>
        <v>0</v>
      </c>
      <c r="BO65" s="13">
        <f t="shared" si="569"/>
        <v>0</v>
      </c>
      <c r="BP65" s="151"/>
      <c r="BQ65" s="155"/>
      <c r="BR65" s="10"/>
      <c r="BS65" s="44" t="s">
        <v>77</v>
      </c>
      <c r="BT65" s="1041" t="str">
        <f>Prices!$A$105</f>
        <v xml:space="preserve">glazing  </v>
      </c>
      <c r="BU65" s="1041"/>
      <c r="BV65" s="1042" t="s">
        <v>80</v>
      </c>
      <c r="BW65" s="1042"/>
      <c r="BX65" s="68">
        <v>0</v>
      </c>
      <c r="BY65" s="8"/>
      <c r="BZ65" s="720">
        <f>Prices!$D105</f>
        <v>0</v>
      </c>
      <c r="CA65" s="13">
        <f t="shared" si="572"/>
        <v>0</v>
      </c>
      <c r="CB65" s="13">
        <f t="shared" si="573"/>
        <v>0</v>
      </c>
      <c r="CC65" s="13">
        <f t="shared" si="574"/>
        <v>0</v>
      </c>
      <c r="CD65" s="151"/>
      <c r="CE65" s="155"/>
      <c r="CF65" s="10"/>
      <c r="CG65" s="44" t="s">
        <v>77</v>
      </c>
      <c r="CH65" s="1041" t="str">
        <f>Prices!$A$105</f>
        <v xml:space="preserve">glazing  </v>
      </c>
      <c r="CI65" s="1041"/>
      <c r="CJ65" s="1042" t="s">
        <v>80</v>
      </c>
      <c r="CK65" s="1042"/>
      <c r="CL65" s="68">
        <v>0</v>
      </c>
      <c r="CM65" s="8"/>
      <c r="CN65" s="720">
        <f>Prices!$D105</f>
        <v>0</v>
      </c>
      <c r="CO65" s="13">
        <f t="shared" si="577"/>
        <v>0</v>
      </c>
      <c r="CP65" s="13">
        <f t="shared" si="578"/>
        <v>0</v>
      </c>
      <c r="CQ65" s="13">
        <f t="shared" si="579"/>
        <v>0</v>
      </c>
      <c r="CR65" s="151"/>
      <c r="CS65" s="155"/>
      <c r="CT65" s="10"/>
      <c r="CU65" s="44" t="s">
        <v>77</v>
      </c>
      <c r="CV65" s="1041" t="str">
        <f>Prices!$A$105</f>
        <v xml:space="preserve">glazing  </v>
      </c>
      <c r="CW65" s="1041"/>
      <c r="CX65" s="1042" t="s">
        <v>80</v>
      </c>
      <c r="CY65" s="1042"/>
      <c r="CZ65" s="68">
        <v>0</v>
      </c>
      <c r="DA65" s="8"/>
      <c r="DB65" s="720">
        <f>Prices!$D105</f>
        <v>0</v>
      </c>
      <c r="DC65" s="13">
        <f t="shared" si="582"/>
        <v>0</v>
      </c>
      <c r="DD65" s="13">
        <f t="shared" si="583"/>
        <v>0</v>
      </c>
      <c r="DE65" s="13">
        <f t="shared" si="584"/>
        <v>0</v>
      </c>
      <c r="DF65" s="151"/>
      <c r="DG65" s="155"/>
      <c r="DH65" s="10"/>
      <c r="DI65" s="44" t="s">
        <v>77</v>
      </c>
      <c r="DJ65" s="1041" t="str">
        <f>Prices!$A$105</f>
        <v xml:space="preserve">glazing  </v>
      </c>
      <c r="DK65" s="1041"/>
      <c r="DL65" s="1042" t="s">
        <v>80</v>
      </c>
      <c r="DM65" s="1042"/>
      <c r="DN65" s="68">
        <v>0</v>
      </c>
      <c r="DO65" s="8"/>
      <c r="DP65" s="720">
        <f>Prices!$D105</f>
        <v>0</v>
      </c>
      <c r="DQ65" s="13">
        <f t="shared" si="587"/>
        <v>0</v>
      </c>
      <c r="DR65" s="13">
        <f t="shared" si="588"/>
        <v>0</v>
      </c>
      <c r="DS65" s="13">
        <f t="shared" si="589"/>
        <v>0</v>
      </c>
      <c r="DT65" s="151"/>
      <c r="DU65" s="155"/>
      <c r="DV65" s="10"/>
      <c r="DW65" s="44" t="s">
        <v>77</v>
      </c>
      <c r="DX65" s="1041" t="str">
        <f>Prices!$A$105</f>
        <v xml:space="preserve">glazing  </v>
      </c>
      <c r="DY65" s="1041"/>
      <c r="DZ65" s="1042" t="s">
        <v>80</v>
      </c>
      <c r="EA65" s="1042"/>
      <c r="EB65" s="68">
        <v>0</v>
      </c>
      <c r="EC65" s="8"/>
      <c r="ED65" s="720">
        <f>Prices!$D105</f>
        <v>0</v>
      </c>
      <c r="EE65" s="13">
        <f t="shared" si="592"/>
        <v>0</v>
      </c>
      <c r="EF65" s="13">
        <f t="shared" si="593"/>
        <v>0</v>
      </c>
      <c r="EG65" s="13">
        <f t="shared" si="594"/>
        <v>0</v>
      </c>
      <c r="EH65" s="151"/>
      <c r="EI65" s="155"/>
      <c r="EJ65" s="10"/>
      <c r="EK65" s="44" t="s">
        <v>99</v>
      </c>
      <c r="EL65" s="95" t="s">
        <v>112</v>
      </c>
      <c r="EM65" s="744">
        <f t="shared" si="548"/>
        <v>0</v>
      </c>
      <c r="EN65" s="147"/>
      <c r="EO65" s="147"/>
      <c r="EP65" s="744">
        <f t="shared" si="549"/>
        <v>0</v>
      </c>
      <c r="EQ65" s="190">
        <f>G88*$C$2+U88*$Q$2+AI88*$AE$2+AW88*$AS$2+BK88*$BG$2+BY88*$BU$2+CM88*$CI$2+DA88*$CW$2+DO88*$DK$2+EC88*$DY$2</f>
        <v>0</v>
      </c>
      <c r="ER65" s="116">
        <f t="shared" si="550"/>
        <v>0</v>
      </c>
      <c r="ES65" s="81">
        <f t="shared" si="551"/>
        <v>0</v>
      </c>
      <c r="ET65" s="280">
        <v>0</v>
      </c>
      <c r="EU65" s="9" t="s">
        <v>109</v>
      </c>
      <c r="EV65" s="583">
        <f>IF(ER$4=0,0,EQ65/$ER$4*$EX$4)</f>
        <v>0</v>
      </c>
      <c r="EW65" s="579">
        <f t="shared" si="86"/>
        <v>0</v>
      </c>
      <c r="EX65" s="582">
        <f t="shared" si="552"/>
        <v>0</v>
      </c>
      <c r="EY65" s="112"/>
      <c r="EZ65" s="573"/>
      <c r="FA65" s="55"/>
      <c r="FC65" s="44" t="s">
        <v>66</v>
      </c>
      <c r="FD65" s="11" t="s">
        <v>48</v>
      </c>
      <c r="FE65" s="141">
        <v>0</v>
      </c>
      <c r="FF65" s="141">
        <v>0</v>
      </c>
      <c r="FG65" s="142">
        <v>0</v>
      </c>
      <c r="FH65" s="139" t="s">
        <v>21</v>
      </c>
      <c r="FI65" s="122">
        <f t="shared" si="599"/>
        <v>0</v>
      </c>
      <c r="FJ65" s="602">
        <v>0</v>
      </c>
      <c r="FK65" s="604">
        <f t="shared" si="600"/>
        <v>0</v>
      </c>
      <c r="FL65" s="592"/>
      <c r="FM65" s="573"/>
      <c r="FN65" s="607"/>
      <c r="FO65" s="127"/>
      <c r="FP65" s="87" t="s">
        <v>244</v>
      </c>
      <c r="FQ65" s="522">
        <f>EX20</f>
        <v>0</v>
      </c>
      <c r="FR65" s="496">
        <f>FN19</f>
        <v>0</v>
      </c>
      <c r="FS65" s="567"/>
    </row>
    <row r="66" spans="1:175" x14ac:dyDescent="0.25">
      <c r="A66" s="44" t="s">
        <v>77</v>
      </c>
      <c r="B66" s="1041" t="str">
        <f>Prices!$A$106</f>
        <v xml:space="preserve">glazing  </v>
      </c>
      <c r="C66" s="1041"/>
      <c r="D66" s="1042" t="s">
        <v>81</v>
      </c>
      <c r="E66" s="1042"/>
      <c r="F66" s="68">
        <v>0</v>
      </c>
      <c r="G66" s="8"/>
      <c r="H66" s="720">
        <f>Prices!$D106</f>
        <v>0</v>
      </c>
      <c r="I66" s="13">
        <f t="shared" si="597"/>
        <v>0</v>
      </c>
      <c r="J66" s="13">
        <f t="shared" si="553"/>
        <v>0</v>
      </c>
      <c r="K66" s="13">
        <f t="shared" si="554"/>
        <v>0</v>
      </c>
      <c r="L66" s="151"/>
      <c r="M66" s="155"/>
      <c r="N66" s="10"/>
      <c r="O66" s="44" t="s">
        <v>77</v>
      </c>
      <c r="P66" s="1041" t="str">
        <f>Prices!$A$106</f>
        <v xml:space="preserve">glazing  </v>
      </c>
      <c r="Q66" s="1041"/>
      <c r="R66" s="1042" t="s">
        <v>81</v>
      </c>
      <c r="S66" s="1042"/>
      <c r="T66" s="68">
        <v>0</v>
      </c>
      <c r="U66" s="8"/>
      <c r="V66" s="720">
        <f>Prices!$D106</f>
        <v>0</v>
      </c>
      <c r="W66" s="13">
        <f t="shared" si="598"/>
        <v>0</v>
      </c>
      <c r="X66" s="13">
        <f t="shared" si="555"/>
        <v>0</v>
      </c>
      <c r="Y66" s="13">
        <f t="shared" si="556"/>
        <v>0</v>
      </c>
      <c r="Z66" s="151"/>
      <c r="AA66" s="155"/>
      <c r="AB66" s="10"/>
      <c r="AC66" s="44" t="s">
        <v>77</v>
      </c>
      <c r="AD66" s="1041" t="str">
        <f>Prices!$A$106</f>
        <v xml:space="preserve">glazing  </v>
      </c>
      <c r="AE66" s="1041"/>
      <c r="AF66" s="1042" t="s">
        <v>81</v>
      </c>
      <c r="AG66" s="1042"/>
      <c r="AH66" s="68">
        <v>0</v>
      </c>
      <c r="AI66" s="8"/>
      <c r="AJ66" s="720">
        <f>Prices!$D106</f>
        <v>0</v>
      </c>
      <c r="AK66" s="13">
        <f t="shared" si="557"/>
        <v>0</v>
      </c>
      <c r="AL66" s="13">
        <f t="shared" si="558"/>
        <v>0</v>
      </c>
      <c r="AM66" s="13">
        <f t="shared" si="559"/>
        <v>0</v>
      </c>
      <c r="AN66" s="151"/>
      <c r="AO66" s="155"/>
      <c r="AP66" s="10"/>
      <c r="AQ66" s="44" t="s">
        <v>77</v>
      </c>
      <c r="AR66" s="1041" t="str">
        <f>Prices!$A$106</f>
        <v xml:space="preserve">glazing  </v>
      </c>
      <c r="AS66" s="1041"/>
      <c r="AT66" s="1042" t="s">
        <v>81</v>
      </c>
      <c r="AU66" s="1042"/>
      <c r="AV66" s="68">
        <v>0</v>
      </c>
      <c r="AW66" s="8"/>
      <c r="AX66" s="720">
        <f>Prices!$D106</f>
        <v>0</v>
      </c>
      <c r="AY66" s="13">
        <f t="shared" si="562"/>
        <v>0</v>
      </c>
      <c r="AZ66" s="13">
        <f t="shared" si="563"/>
        <v>0</v>
      </c>
      <c r="BA66" s="13">
        <f t="shared" si="564"/>
        <v>0</v>
      </c>
      <c r="BB66" s="151"/>
      <c r="BC66" s="155"/>
      <c r="BD66" s="10"/>
      <c r="BE66" s="44" t="s">
        <v>77</v>
      </c>
      <c r="BF66" s="1041" t="str">
        <f>Prices!$A$106</f>
        <v xml:space="preserve">glazing  </v>
      </c>
      <c r="BG66" s="1041"/>
      <c r="BH66" s="1042" t="s">
        <v>81</v>
      </c>
      <c r="BI66" s="1042"/>
      <c r="BJ66" s="68">
        <v>0</v>
      </c>
      <c r="BK66" s="8"/>
      <c r="BL66" s="720">
        <f>Prices!$D106</f>
        <v>0</v>
      </c>
      <c r="BM66" s="13">
        <f t="shared" si="567"/>
        <v>0</v>
      </c>
      <c r="BN66" s="13">
        <f t="shared" si="568"/>
        <v>0</v>
      </c>
      <c r="BO66" s="13">
        <f t="shared" si="569"/>
        <v>0</v>
      </c>
      <c r="BP66" s="151"/>
      <c r="BQ66" s="155"/>
      <c r="BR66" s="10"/>
      <c r="BS66" s="44" t="s">
        <v>77</v>
      </c>
      <c r="BT66" s="1041" t="str">
        <f>Prices!$A$106</f>
        <v xml:space="preserve">glazing  </v>
      </c>
      <c r="BU66" s="1041"/>
      <c r="BV66" s="1042" t="s">
        <v>81</v>
      </c>
      <c r="BW66" s="1042"/>
      <c r="BX66" s="68">
        <v>0</v>
      </c>
      <c r="BY66" s="8"/>
      <c r="BZ66" s="720">
        <f>Prices!$D106</f>
        <v>0</v>
      </c>
      <c r="CA66" s="13">
        <f t="shared" si="572"/>
        <v>0</v>
      </c>
      <c r="CB66" s="13">
        <f t="shared" si="573"/>
        <v>0</v>
      </c>
      <c r="CC66" s="13">
        <f t="shared" si="574"/>
        <v>0</v>
      </c>
      <c r="CD66" s="151"/>
      <c r="CE66" s="155"/>
      <c r="CF66" s="10"/>
      <c r="CG66" s="44" t="s">
        <v>77</v>
      </c>
      <c r="CH66" s="1041" t="str">
        <f>Prices!$A$106</f>
        <v xml:space="preserve">glazing  </v>
      </c>
      <c r="CI66" s="1041"/>
      <c r="CJ66" s="1042" t="s">
        <v>81</v>
      </c>
      <c r="CK66" s="1042"/>
      <c r="CL66" s="68">
        <v>0</v>
      </c>
      <c r="CM66" s="8"/>
      <c r="CN66" s="720">
        <f>Prices!$D106</f>
        <v>0</v>
      </c>
      <c r="CO66" s="13">
        <f t="shared" si="577"/>
        <v>0</v>
      </c>
      <c r="CP66" s="13">
        <f t="shared" si="578"/>
        <v>0</v>
      </c>
      <c r="CQ66" s="13">
        <f t="shared" si="579"/>
        <v>0</v>
      </c>
      <c r="CR66" s="151"/>
      <c r="CS66" s="155"/>
      <c r="CT66" s="10"/>
      <c r="CU66" s="44" t="s">
        <v>77</v>
      </c>
      <c r="CV66" s="1041" t="str">
        <f>Prices!$A$106</f>
        <v xml:space="preserve">glazing  </v>
      </c>
      <c r="CW66" s="1041"/>
      <c r="CX66" s="1042" t="s">
        <v>81</v>
      </c>
      <c r="CY66" s="1042"/>
      <c r="CZ66" s="68">
        <v>0</v>
      </c>
      <c r="DA66" s="8"/>
      <c r="DB66" s="720">
        <f>Prices!$D106</f>
        <v>0</v>
      </c>
      <c r="DC66" s="13">
        <f t="shared" si="582"/>
        <v>0</v>
      </c>
      <c r="DD66" s="13">
        <f t="shared" si="583"/>
        <v>0</v>
      </c>
      <c r="DE66" s="13">
        <f t="shared" si="584"/>
        <v>0</v>
      </c>
      <c r="DF66" s="151"/>
      <c r="DG66" s="155"/>
      <c r="DH66" s="10"/>
      <c r="DI66" s="44" t="s">
        <v>77</v>
      </c>
      <c r="DJ66" s="1041" t="str">
        <f>Prices!$A$106</f>
        <v xml:space="preserve">glazing  </v>
      </c>
      <c r="DK66" s="1041"/>
      <c r="DL66" s="1042" t="s">
        <v>81</v>
      </c>
      <c r="DM66" s="1042"/>
      <c r="DN66" s="68">
        <v>0</v>
      </c>
      <c r="DO66" s="8"/>
      <c r="DP66" s="720">
        <f>Prices!$D106</f>
        <v>0</v>
      </c>
      <c r="DQ66" s="13">
        <f t="shared" si="587"/>
        <v>0</v>
      </c>
      <c r="DR66" s="13">
        <f t="shared" si="588"/>
        <v>0</v>
      </c>
      <c r="DS66" s="13">
        <f t="shared" si="589"/>
        <v>0</v>
      </c>
      <c r="DT66" s="151"/>
      <c r="DU66" s="155"/>
      <c r="DV66" s="10"/>
      <c r="DW66" s="44" t="s">
        <v>77</v>
      </c>
      <c r="DX66" s="1041" t="str">
        <f>Prices!$A$106</f>
        <v xml:space="preserve">glazing  </v>
      </c>
      <c r="DY66" s="1041"/>
      <c r="DZ66" s="1042" t="s">
        <v>81</v>
      </c>
      <c r="EA66" s="1042"/>
      <c r="EB66" s="68">
        <v>0</v>
      </c>
      <c r="EC66" s="8"/>
      <c r="ED66" s="720">
        <f>Prices!$D106</f>
        <v>0</v>
      </c>
      <c r="EE66" s="13">
        <f t="shared" si="592"/>
        <v>0</v>
      </c>
      <c r="EF66" s="13">
        <f t="shared" si="593"/>
        <v>0</v>
      </c>
      <c r="EG66" s="13">
        <f t="shared" si="594"/>
        <v>0</v>
      </c>
      <c r="EH66" s="151"/>
      <c r="EI66" s="155"/>
      <c r="EJ66" s="10"/>
      <c r="EK66" s="44" t="s">
        <v>99</v>
      </c>
      <c r="EL66" s="95" t="s">
        <v>153</v>
      </c>
      <c r="EM66" s="744">
        <f t="shared" si="548"/>
        <v>0</v>
      </c>
      <c r="EN66" s="112"/>
      <c r="EO66" s="112"/>
      <c r="EP66" s="745">
        <f t="shared" si="549"/>
        <v>0</v>
      </c>
      <c r="EQ66" s="14"/>
      <c r="ER66" s="116">
        <f t="shared" si="550"/>
        <v>0</v>
      </c>
      <c r="ES66" s="81">
        <f t="shared" si="551"/>
        <v>0</v>
      </c>
      <c r="ET66" s="280">
        <v>0</v>
      </c>
      <c r="EU66" s="9" t="s">
        <v>45</v>
      </c>
      <c r="EV66" s="583">
        <f>IF(ER$4=0,0,EP66/$ER$4*$EX$4)</f>
        <v>0</v>
      </c>
      <c r="EW66" s="579">
        <f t="shared" si="86"/>
        <v>0</v>
      </c>
      <c r="EX66" s="582">
        <f t="shared" si="552"/>
        <v>0</v>
      </c>
      <c r="EY66" s="112"/>
      <c r="EZ66" s="576"/>
      <c r="FA66" s="162"/>
      <c r="FC66" s="44" t="s">
        <v>67</v>
      </c>
      <c r="FD66" s="11" t="s">
        <v>144</v>
      </c>
      <c r="FE66" s="141">
        <v>0</v>
      </c>
      <c r="FF66" s="141">
        <v>0</v>
      </c>
      <c r="FG66" s="142">
        <v>0</v>
      </c>
      <c r="FH66" s="139" t="s">
        <v>109</v>
      </c>
      <c r="FI66" s="122">
        <f t="shared" si="599"/>
        <v>0</v>
      </c>
      <c r="FJ66" s="602">
        <v>0</v>
      </c>
      <c r="FK66" s="604">
        <f t="shared" si="600"/>
        <v>0</v>
      </c>
      <c r="FL66" s="592"/>
      <c r="FM66" s="573"/>
      <c r="FN66" s="610">
        <f>SUM(FK66:FK67)</f>
        <v>0</v>
      </c>
      <c r="FO66" s="127">
        <f>IF(FO$4=0,0,FN66/$FO$4)</f>
        <v>0</v>
      </c>
      <c r="FP66" s="87" t="s">
        <v>67</v>
      </c>
      <c r="FQ66" s="522">
        <f>EX82</f>
        <v>0</v>
      </c>
      <c r="FR66" s="496">
        <f>FN66</f>
        <v>0</v>
      </c>
      <c r="FS66" s="567">
        <f>SUM(FQ66:FR67)</f>
        <v>0</v>
      </c>
    </row>
    <row r="67" spans="1:175" x14ac:dyDescent="0.25">
      <c r="A67" s="44" t="s">
        <v>77</v>
      </c>
      <c r="B67" s="1041" t="str">
        <f>Prices!$A$107</f>
        <v xml:space="preserve">glazing  </v>
      </c>
      <c r="C67" s="1041"/>
      <c r="D67" s="1042" t="s">
        <v>82</v>
      </c>
      <c r="E67" s="1042"/>
      <c r="F67" s="68">
        <v>0</v>
      </c>
      <c r="G67" s="8"/>
      <c r="H67" s="720">
        <f>Prices!$D107</f>
        <v>0</v>
      </c>
      <c r="I67" s="13">
        <f t="shared" si="597"/>
        <v>0</v>
      </c>
      <c r="J67" s="13">
        <f t="shared" si="553"/>
        <v>0</v>
      </c>
      <c r="K67" s="13">
        <f t="shared" si="554"/>
        <v>0</v>
      </c>
      <c r="L67" s="151"/>
      <c r="M67" s="155"/>
      <c r="N67" s="10"/>
      <c r="O67" s="44" t="s">
        <v>77</v>
      </c>
      <c r="P67" s="1041" t="str">
        <f>Prices!$A$107</f>
        <v xml:space="preserve">glazing  </v>
      </c>
      <c r="Q67" s="1041"/>
      <c r="R67" s="1042" t="s">
        <v>82</v>
      </c>
      <c r="S67" s="1042"/>
      <c r="T67" s="68">
        <v>0</v>
      </c>
      <c r="U67" s="8"/>
      <c r="V67" s="720">
        <f>Prices!$D107</f>
        <v>0</v>
      </c>
      <c r="W67" s="13">
        <f t="shared" si="598"/>
        <v>0</v>
      </c>
      <c r="X67" s="13">
        <f t="shared" si="555"/>
        <v>0</v>
      </c>
      <c r="Y67" s="13">
        <f t="shared" si="556"/>
        <v>0</v>
      </c>
      <c r="Z67" s="151"/>
      <c r="AA67" s="155"/>
      <c r="AB67" s="10"/>
      <c r="AC67" s="44" t="s">
        <v>77</v>
      </c>
      <c r="AD67" s="1041" t="str">
        <f>Prices!$A$107</f>
        <v xml:space="preserve">glazing  </v>
      </c>
      <c r="AE67" s="1041"/>
      <c r="AF67" s="1042" t="s">
        <v>82</v>
      </c>
      <c r="AG67" s="1042"/>
      <c r="AH67" s="68">
        <v>0</v>
      </c>
      <c r="AI67" s="8"/>
      <c r="AJ67" s="720">
        <f>Prices!$D107</f>
        <v>0</v>
      </c>
      <c r="AK67" s="13">
        <f t="shared" si="557"/>
        <v>0</v>
      </c>
      <c r="AL67" s="13">
        <f t="shared" si="558"/>
        <v>0</v>
      </c>
      <c r="AM67" s="13">
        <f t="shared" si="559"/>
        <v>0</v>
      </c>
      <c r="AN67" s="151"/>
      <c r="AO67" s="155"/>
      <c r="AP67" s="10"/>
      <c r="AQ67" s="44" t="s">
        <v>77</v>
      </c>
      <c r="AR67" s="1041" t="str">
        <f>Prices!$A$107</f>
        <v xml:space="preserve">glazing  </v>
      </c>
      <c r="AS67" s="1041"/>
      <c r="AT67" s="1042" t="s">
        <v>82</v>
      </c>
      <c r="AU67" s="1042"/>
      <c r="AV67" s="68">
        <v>0</v>
      </c>
      <c r="AW67" s="8"/>
      <c r="AX67" s="720">
        <f>Prices!$D107</f>
        <v>0</v>
      </c>
      <c r="AY67" s="13">
        <f t="shared" si="562"/>
        <v>0</v>
      </c>
      <c r="AZ67" s="13">
        <f t="shared" si="563"/>
        <v>0</v>
      </c>
      <c r="BA67" s="13">
        <f t="shared" si="564"/>
        <v>0</v>
      </c>
      <c r="BB67" s="151"/>
      <c r="BC67" s="155"/>
      <c r="BD67" s="10"/>
      <c r="BE67" s="44" t="s">
        <v>77</v>
      </c>
      <c r="BF67" s="1041" t="str">
        <f>Prices!$A$107</f>
        <v xml:space="preserve">glazing  </v>
      </c>
      <c r="BG67" s="1041"/>
      <c r="BH67" s="1042" t="s">
        <v>82</v>
      </c>
      <c r="BI67" s="1042"/>
      <c r="BJ67" s="68">
        <v>0</v>
      </c>
      <c r="BK67" s="8"/>
      <c r="BL67" s="720">
        <f>Prices!$D107</f>
        <v>0</v>
      </c>
      <c r="BM67" s="13">
        <f t="shared" si="567"/>
        <v>0</v>
      </c>
      <c r="BN67" s="13">
        <f t="shared" si="568"/>
        <v>0</v>
      </c>
      <c r="BO67" s="13">
        <f t="shared" si="569"/>
        <v>0</v>
      </c>
      <c r="BP67" s="151"/>
      <c r="BQ67" s="155"/>
      <c r="BR67" s="10"/>
      <c r="BS67" s="44" t="s">
        <v>77</v>
      </c>
      <c r="BT67" s="1041" t="str">
        <f>Prices!$A$107</f>
        <v xml:space="preserve">glazing  </v>
      </c>
      <c r="BU67" s="1041"/>
      <c r="BV67" s="1042" t="s">
        <v>82</v>
      </c>
      <c r="BW67" s="1042"/>
      <c r="BX67" s="68">
        <v>0</v>
      </c>
      <c r="BY67" s="8"/>
      <c r="BZ67" s="720">
        <f>Prices!$D107</f>
        <v>0</v>
      </c>
      <c r="CA67" s="13">
        <f t="shared" si="572"/>
        <v>0</v>
      </c>
      <c r="CB67" s="13">
        <f t="shared" si="573"/>
        <v>0</v>
      </c>
      <c r="CC67" s="13">
        <f t="shared" si="574"/>
        <v>0</v>
      </c>
      <c r="CD67" s="151"/>
      <c r="CE67" s="155"/>
      <c r="CF67" s="10"/>
      <c r="CG67" s="44" t="s">
        <v>77</v>
      </c>
      <c r="CH67" s="1041" t="str">
        <f>Prices!$A$107</f>
        <v xml:space="preserve">glazing  </v>
      </c>
      <c r="CI67" s="1041"/>
      <c r="CJ67" s="1042" t="s">
        <v>82</v>
      </c>
      <c r="CK67" s="1042"/>
      <c r="CL67" s="68">
        <v>0</v>
      </c>
      <c r="CM67" s="8"/>
      <c r="CN67" s="720">
        <f>Prices!$D107</f>
        <v>0</v>
      </c>
      <c r="CO67" s="13">
        <f t="shared" si="577"/>
        <v>0</v>
      </c>
      <c r="CP67" s="13">
        <f t="shared" si="578"/>
        <v>0</v>
      </c>
      <c r="CQ67" s="13">
        <f t="shared" si="579"/>
        <v>0</v>
      </c>
      <c r="CR67" s="151"/>
      <c r="CS67" s="155"/>
      <c r="CT67" s="10"/>
      <c r="CU67" s="44" t="s">
        <v>77</v>
      </c>
      <c r="CV67" s="1041" t="str">
        <f>Prices!$A$107</f>
        <v xml:space="preserve">glazing  </v>
      </c>
      <c r="CW67" s="1041"/>
      <c r="CX67" s="1042" t="s">
        <v>82</v>
      </c>
      <c r="CY67" s="1042"/>
      <c r="CZ67" s="68">
        <v>0</v>
      </c>
      <c r="DA67" s="8"/>
      <c r="DB67" s="720">
        <f>Prices!$D107</f>
        <v>0</v>
      </c>
      <c r="DC67" s="13">
        <f t="shared" si="582"/>
        <v>0</v>
      </c>
      <c r="DD67" s="13">
        <f t="shared" si="583"/>
        <v>0</v>
      </c>
      <c r="DE67" s="13">
        <f t="shared" si="584"/>
        <v>0</v>
      </c>
      <c r="DF67" s="151"/>
      <c r="DG67" s="155"/>
      <c r="DH67" s="10"/>
      <c r="DI67" s="44" t="s">
        <v>77</v>
      </c>
      <c r="DJ67" s="1041" t="str">
        <f>Prices!$A$107</f>
        <v xml:space="preserve">glazing  </v>
      </c>
      <c r="DK67" s="1041"/>
      <c r="DL67" s="1042" t="s">
        <v>82</v>
      </c>
      <c r="DM67" s="1042"/>
      <c r="DN67" s="68">
        <v>0</v>
      </c>
      <c r="DO67" s="8"/>
      <c r="DP67" s="720">
        <f>Prices!$D107</f>
        <v>0</v>
      </c>
      <c r="DQ67" s="13">
        <f t="shared" si="587"/>
        <v>0</v>
      </c>
      <c r="DR67" s="13">
        <f t="shared" si="588"/>
        <v>0</v>
      </c>
      <c r="DS67" s="13">
        <f t="shared" si="589"/>
        <v>0</v>
      </c>
      <c r="DT67" s="151"/>
      <c r="DU67" s="155"/>
      <c r="DV67" s="10"/>
      <c r="DW67" s="44" t="s">
        <v>77</v>
      </c>
      <c r="DX67" s="1041" t="str">
        <f>Prices!$A$107</f>
        <v xml:space="preserve">glazing  </v>
      </c>
      <c r="DY67" s="1041"/>
      <c r="DZ67" s="1042" t="s">
        <v>82</v>
      </c>
      <c r="EA67" s="1042"/>
      <c r="EB67" s="68">
        <v>0</v>
      </c>
      <c r="EC67" s="8"/>
      <c r="ED67" s="720">
        <f>Prices!$D107</f>
        <v>0</v>
      </c>
      <c r="EE67" s="13">
        <f t="shared" si="592"/>
        <v>0</v>
      </c>
      <c r="EF67" s="13">
        <f t="shared" si="593"/>
        <v>0</v>
      </c>
      <c r="EG67" s="13">
        <f t="shared" si="594"/>
        <v>0</v>
      </c>
      <c r="EH67" s="151"/>
      <c r="EI67" s="155"/>
      <c r="EJ67" s="10"/>
      <c r="EK67" s="44" t="s">
        <v>91</v>
      </c>
      <c r="EL67" s="95" t="s">
        <v>113</v>
      </c>
      <c r="EM67" s="744">
        <f t="shared" si="548"/>
        <v>0</v>
      </c>
      <c r="EN67" s="147"/>
      <c r="EO67" s="147"/>
      <c r="EP67" s="744">
        <f t="shared" si="549"/>
        <v>0</v>
      </c>
      <c r="EQ67" s="190">
        <f>G90*$C$2+U90*$Q$2+AI90*$AE$2+AW90*$AS$2+BK90*$BG$2+BY90*$BU$2+CM90*$CI$2+DA90*$CW$2+DO90*$DK$2+EC90*$DY$2</f>
        <v>0</v>
      </c>
      <c r="ER67" s="116">
        <f t="shared" si="550"/>
        <v>0</v>
      </c>
      <c r="ES67" s="81">
        <f t="shared" si="551"/>
        <v>0</v>
      </c>
      <c r="ET67" s="280">
        <v>0</v>
      </c>
      <c r="EU67" s="9" t="s">
        <v>109</v>
      </c>
      <c r="EV67" s="583">
        <f>IF(ER$4=0,0,EQ67/$ER$4*$EX$4)</f>
        <v>0</v>
      </c>
      <c r="EW67" s="579">
        <f t="shared" si="86"/>
        <v>0</v>
      </c>
      <c r="EX67" s="582">
        <f t="shared" si="552"/>
        <v>0</v>
      </c>
      <c r="EY67" s="574">
        <f>EZ136</f>
        <v>0</v>
      </c>
      <c r="EZ67" s="542">
        <f>ET136</f>
        <v>0</v>
      </c>
      <c r="FA67" s="567"/>
      <c r="FC67" s="44" t="s">
        <v>67</v>
      </c>
      <c r="FD67" s="11" t="s">
        <v>144</v>
      </c>
      <c r="FE67" s="141">
        <v>0</v>
      </c>
      <c r="FF67" s="141">
        <v>0</v>
      </c>
      <c r="FG67" s="142">
        <v>0</v>
      </c>
      <c r="FH67" s="139" t="s">
        <v>21</v>
      </c>
      <c r="FI67" s="122">
        <f t="shared" si="599"/>
        <v>0</v>
      </c>
      <c r="FJ67" s="602">
        <v>0</v>
      </c>
      <c r="FK67" s="604">
        <f t="shared" si="600"/>
        <v>0</v>
      </c>
      <c r="FL67" s="592"/>
      <c r="FM67" s="573"/>
      <c r="FN67" s="607"/>
      <c r="FO67" s="127"/>
      <c r="FP67" s="87" t="s">
        <v>243</v>
      </c>
      <c r="FQ67" s="522">
        <f>EX21</f>
        <v>0</v>
      </c>
      <c r="FR67" s="496">
        <f>FN21</f>
        <v>0</v>
      </c>
      <c r="FS67" s="567"/>
    </row>
    <row r="68" spans="1:175" x14ac:dyDescent="0.25">
      <c r="A68" s="44" t="s">
        <v>77</v>
      </c>
      <c r="B68" s="1041" t="str">
        <f>Prices!$A$108</f>
        <v xml:space="preserve">glazing  </v>
      </c>
      <c r="C68" s="1041"/>
      <c r="D68" s="1042" t="s">
        <v>83</v>
      </c>
      <c r="E68" s="1042"/>
      <c r="F68" s="68">
        <v>0</v>
      </c>
      <c r="G68" s="8"/>
      <c r="H68" s="720">
        <f>Prices!$D108</f>
        <v>0</v>
      </c>
      <c r="I68" s="13">
        <f t="shared" si="597"/>
        <v>0</v>
      </c>
      <c r="J68" s="13">
        <f t="shared" si="553"/>
        <v>0</v>
      </c>
      <c r="K68" s="13">
        <f t="shared" si="554"/>
        <v>0</v>
      </c>
      <c r="L68" s="151"/>
      <c r="M68" s="155"/>
      <c r="N68" s="15"/>
      <c r="O68" s="44" t="s">
        <v>77</v>
      </c>
      <c r="P68" s="1041" t="str">
        <f>Prices!$A$108</f>
        <v xml:space="preserve">glazing  </v>
      </c>
      <c r="Q68" s="1041"/>
      <c r="R68" s="1042" t="s">
        <v>83</v>
      </c>
      <c r="S68" s="1042"/>
      <c r="T68" s="68">
        <v>0</v>
      </c>
      <c r="U68" s="8"/>
      <c r="V68" s="720">
        <f>Prices!$D108</f>
        <v>0</v>
      </c>
      <c r="W68" s="13">
        <f t="shared" si="598"/>
        <v>0</v>
      </c>
      <c r="X68" s="13">
        <f t="shared" si="555"/>
        <v>0</v>
      </c>
      <c r="Y68" s="13">
        <f t="shared" si="556"/>
        <v>0</v>
      </c>
      <c r="Z68" s="151"/>
      <c r="AA68" s="155"/>
      <c r="AB68" s="15"/>
      <c r="AC68" s="44" t="s">
        <v>77</v>
      </c>
      <c r="AD68" s="1041" t="str">
        <f>Prices!$A$108</f>
        <v xml:space="preserve">glazing  </v>
      </c>
      <c r="AE68" s="1041"/>
      <c r="AF68" s="1042" t="s">
        <v>83</v>
      </c>
      <c r="AG68" s="1042"/>
      <c r="AH68" s="68">
        <v>0</v>
      </c>
      <c r="AI68" s="8"/>
      <c r="AJ68" s="720">
        <f>Prices!$D108</f>
        <v>0</v>
      </c>
      <c r="AK68" s="13">
        <f t="shared" si="557"/>
        <v>0</v>
      </c>
      <c r="AL68" s="13">
        <f t="shared" si="558"/>
        <v>0</v>
      </c>
      <c r="AM68" s="13">
        <f t="shared" si="559"/>
        <v>0</v>
      </c>
      <c r="AN68" s="151"/>
      <c r="AO68" s="155"/>
      <c r="AP68" s="15"/>
      <c r="AQ68" s="44" t="s">
        <v>77</v>
      </c>
      <c r="AR68" s="1041" t="str">
        <f>Prices!$A$108</f>
        <v xml:space="preserve">glazing  </v>
      </c>
      <c r="AS68" s="1041"/>
      <c r="AT68" s="1042" t="s">
        <v>83</v>
      </c>
      <c r="AU68" s="1042"/>
      <c r="AV68" s="68">
        <v>0</v>
      </c>
      <c r="AW68" s="8"/>
      <c r="AX68" s="720">
        <f>Prices!$D108</f>
        <v>0</v>
      </c>
      <c r="AY68" s="13">
        <f t="shared" si="562"/>
        <v>0</v>
      </c>
      <c r="AZ68" s="13">
        <f t="shared" si="563"/>
        <v>0</v>
      </c>
      <c r="BA68" s="13">
        <f t="shared" si="564"/>
        <v>0</v>
      </c>
      <c r="BB68" s="151"/>
      <c r="BC68" s="155"/>
      <c r="BD68" s="15"/>
      <c r="BE68" s="44" t="s">
        <v>77</v>
      </c>
      <c r="BF68" s="1041" t="str">
        <f>Prices!$A$108</f>
        <v xml:space="preserve">glazing  </v>
      </c>
      <c r="BG68" s="1041"/>
      <c r="BH68" s="1042" t="s">
        <v>83</v>
      </c>
      <c r="BI68" s="1042"/>
      <c r="BJ68" s="68">
        <v>0</v>
      </c>
      <c r="BK68" s="8"/>
      <c r="BL68" s="720">
        <f>Prices!$D108</f>
        <v>0</v>
      </c>
      <c r="BM68" s="13">
        <f t="shared" si="567"/>
        <v>0</v>
      </c>
      <c r="BN68" s="13">
        <f t="shared" si="568"/>
        <v>0</v>
      </c>
      <c r="BO68" s="13">
        <f t="shared" si="569"/>
        <v>0</v>
      </c>
      <c r="BP68" s="151"/>
      <c r="BQ68" s="155"/>
      <c r="BR68" s="15"/>
      <c r="BS68" s="44" t="s">
        <v>77</v>
      </c>
      <c r="BT68" s="1041" t="str">
        <f>Prices!$A$108</f>
        <v xml:space="preserve">glazing  </v>
      </c>
      <c r="BU68" s="1041"/>
      <c r="BV68" s="1042" t="s">
        <v>83</v>
      </c>
      <c r="BW68" s="1042"/>
      <c r="BX68" s="68">
        <v>0</v>
      </c>
      <c r="BY68" s="8"/>
      <c r="BZ68" s="720">
        <f>Prices!$D108</f>
        <v>0</v>
      </c>
      <c r="CA68" s="13">
        <f t="shared" si="572"/>
        <v>0</v>
      </c>
      <c r="CB68" s="13">
        <f t="shared" si="573"/>
        <v>0</v>
      </c>
      <c r="CC68" s="13">
        <f t="shared" si="574"/>
        <v>0</v>
      </c>
      <c r="CD68" s="151"/>
      <c r="CE68" s="155"/>
      <c r="CF68" s="15"/>
      <c r="CG68" s="44" t="s">
        <v>77</v>
      </c>
      <c r="CH68" s="1041" t="str">
        <f>Prices!$A$108</f>
        <v xml:space="preserve">glazing  </v>
      </c>
      <c r="CI68" s="1041"/>
      <c r="CJ68" s="1042" t="s">
        <v>83</v>
      </c>
      <c r="CK68" s="1042"/>
      <c r="CL68" s="68">
        <v>0</v>
      </c>
      <c r="CM68" s="8"/>
      <c r="CN68" s="720">
        <f>Prices!$D108</f>
        <v>0</v>
      </c>
      <c r="CO68" s="13">
        <f t="shared" si="577"/>
        <v>0</v>
      </c>
      <c r="CP68" s="13">
        <f t="shared" si="578"/>
        <v>0</v>
      </c>
      <c r="CQ68" s="13">
        <f t="shared" si="579"/>
        <v>0</v>
      </c>
      <c r="CR68" s="151"/>
      <c r="CS68" s="155"/>
      <c r="CT68" s="15"/>
      <c r="CU68" s="44" t="s">
        <v>77</v>
      </c>
      <c r="CV68" s="1041" t="str">
        <f>Prices!$A$108</f>
        <v xml:space="preserve">glazing  </v>
      </c>
      <c r="CW68" s="1041"/>
      <c r="CX68" s="1042" t="s">
        <v>83</v>
      </c>
      <c r="CY68" s="1042"/>
      <c r="CZ68" s="68">
        <v>0</v>
      </c>
      <c r="DA68" s="8"/>
      <c r="DB68" s="720">
        <f>Prices!$D108</f>
        <v>0</v>
      </c>
      <c r="DC68" s="13">
        <f t="shared" si="582"/>
        <v>0</v>
      </c>
      <c r="DD68" s="13">
        <f t="shared" si="583"/>
        <v>0</v>
      </c>
      <c r="DE68" s="13">
        <f t="shared" si="584"/>
        <v>0</v>
      </c>
      <c r="DF68" s="151"/>
      <c r="DG68" s="155"/>
      <c r="DH68" s="15"/>
      <c r="DI68" s="44" t="s">
        <v>77</v>
      </c>
      <c r="DJ68" s="1041" t="str">
        <f>Prices!$A$108</f>
        <v xml:space="preserve">glazing  </v>
      </c>
      <c r="DK68" s="1041"/>
      <c r="DL68" s="1042" t="s">
        <v>83</v>
      </c>
      <c r="DM68" s="1042"/>
      <c r="DN68" s="68">
        <v>0</v>
      </c>
      <c r="DO68" s="8"/>
      <c r="DP68" s="720">
        <f>Prices!$D108</f>
        <v>0</v>
      </c>
      <c r="DQ68" s="13">
        <f t="shared" si="587"/>
        <v>0</v>
      </c>
      <c r="DR68" s="13">
        <f t="shared" si="588"/>
        <v>0</v>
      </c>
      <c r="DS68" s="13">
        <f t="shared" si="589"/>
        <v>0</v>
      </c>
      <c r="DT68" s="151"/>
      <c r="DU68" s="155"/>
      <c r="DV68" s="15"/>
      <c r="DW68" s="44" t="s">
        <v>77</v>
      </c>
      <c r="DX68" s="1041" t="str">
        <f>Prices!$A$108</f>
        <v xml:space="preserve">glazing  </v>
      </c>
      <c r="DY68" s="1041"/>
      <c r="DZ68" s="1042" t="s">
        <v>83</v>
      </c>
      <c r="EA68" s="1042"/>
      <c r="EB68" s="68">
        <v>0</v>
      </c>
      <c r="EC68" s="8"/>
      <c r="ED68" s="720">
        <f>Prices!$D108</f>
        <v>0</v>
      </c>
      <c r="EE68" s="13">
        <f t="shared" si="592"/>
        <v>0</v>
      </c>
      <c r="EF68" s="13">
        <f t="shared" si="593"/>
        <v>0</v>
      </c>
      <c r="EG68" s="13">
        <f t="shared" si="594"/>
        <v>0</v>
      </c>
      <c r="EH68" s="151"/>
      <c r="EI68" s="155"/>
      <c r="EJ68" s="15"/>
      <c r="EK68" s="44" t="s">
        <v>91</v>
      </c>
      <c r="EL68" s="95" t="s">
        <v>113</v>
      </c>
      <c r="EM68" s="744">
        <f t="shared" si="548"/>
        <v>0</v>
      </c>
      <c r="EN68" s="147"/>
      <c r="EO68" s="147"/>
      <c r="EP68" s="744">
        <f t="shared" si="549"/>
        <v>0</v>
      </c>
      <c r="EQ68" s="190">
        <f>G91*$C$2+U91*$Q$2+AI91*$AE$2+AW91*$AS$2+BK91*$BG$2+BY91*$BU$2+CM91*$CI$2+DA91*$CW$2+DO91*$DK$2+EC91*$DY$2</f>
        <v>0</v>
      </c>
      <c r="ER68" s="116">
        <f t="shared" si="550"/>
        <v>0</v>
      </c>
      <c r="ES68" s="81">
        <f t="shared" si="551"/>
        <v>0</v>
      </c>
      <c r="ET68" s="280">
        <v>0</v>
      </c>
      <c r="EU68" s="9" t="s">
        <v>109</v>
      </c>
      <c r="EV68" s="583">
        <f>IF(ER$4=0,0,EQ68/$ER$4*$EX$4)</f>
        <v>0</v>
      </c>
      <c r="EW68" s="579">
        <f t="shared" si="86"/>
        <v>0</v>
      </c>
      <c r="EX68" s="582">
        <f t="shared" si="552"/>
        <v>0</v>
      </c>
      <c r="EY68" s="574"/>
      <c r="EZ68" s="576"/>
      <c r="FA68" s="162"/>
      <c r="FC68" s="44" t="s">
        <v>68</v>
      </c>
      <c r="FD68" s="11" t="s">
        <v>145</v>
      </c>
      <c r="FE68" s="141">
        <v>0</v>
      </c>
      <c r="FF68" s="141">
        <v>0</v>
      </c>
      <c r="FG68" s="142">
        <v>0</v>
      </c>
      <c r="FH68" s="139" t="s">
        <v>109</v>
      </c>
      <c r="FI68" s="122">
        <f t="shared" si="599"/>
        <v>0</v>
      </c>
      <c r="FJ68" s="602">
        <v>0</v>
      </c>
      <c r="FK68" s="604">
        <f t="shared" si="600"/>
        <v>0</v>
      </c>
      <c r="FL68" s="590"/>
      <c r="FM68" s="569"/>
      <c r="FN68" s="610">
        <f>SUM(FK68:FK69)</f>
        <v>0</v>
      </c>
      <c r="FO68" s="127">
        <f>IF(FO$4=0,0,FN68/$FO$4)</f>
        <v>0</v>
      </c>
      <c r="FP68" s="87" t="s">
        <v>68</v>
      </c>
      <c r="FQ68" s="522">
        <f>EX83</f>
        <v>0</v>
      </c>
      <c r="FR68" s="496">
        <f>FN68</f>
        <v>0</v>
      </c>
      <c r="FS68" s="567">
        <f>SUM(FQ68:FR69)</f>
        <v>0</v>
      </c>
    </row>
    <row r="69" spans="1:175" x14ac:dyDescent="0.25">
      <c r="A69" s="44" t="s">
        <v>77</v>
      </c>
      <c r="B69" s="1041" t="str">
        <f>Prices!$A$109</f>
        <v xml:space="preserve">glazing  </v>
      </c>
      <c r="C69" s="1041"/>
      <c r="D69" s="1042" t="s">
        <v>84</v>
      </c>
      <c r="E69" s="1042"/>
      <c r="F69" s="68">
        <v>0</v>
      </c>
      <c r="G69" s="8"/>
      <c r="H69" s="720">
        <f>Prices!$D109</f>
        <v>0</v>
      </c>
      <c r="I69" s="13">
        <f t="shared" si="597"/>
        <v>0</v>
      </c>
      <c r="J69" s="13">
        <f t="shared" si="553"/>
        <v>0</v>
      </c>
      <c r="K69" s="13">
        <f t="shared" si="554"/>
        <v>0</v>
      </c>
      <c r="L69" s="151"/>
      <c r="M69" s="155"/>
      <c r="N69" s="10"/>
      <c r="O69" s="44" t="s">
        <v>77</v>
      </c>
      <c r="P69" s="1041" t="str">
        <f>Prices!$A$109</f>
        <v xml:space="preserve">glazing  </v>
      </c>
      <c r="Q69" s="1041"/>
      <c r="R69" s="1042" t="s">
        <v>84</v>
      </c>
      <c r="S69" s="1042"/>
      <c r="T69" s="68">
        <v>0</v>
      </c>
      <c r="U69" s="8"/>
      <c r="V69" s="720">
        <f>Prices!$D109</f>
        <v>0</v>
      </c>
      <c r="W69" s="13">
        <f t="shared" si="598"/>
        <v>0</v>
      </c>
      <c r="X69" s="13">
        <f t="shared" si="555"/>
        <v>0</v>
      </c>
      <c r="Y69" s="13">
        <f t="shared" si="556"/>
        <v>0</v>
      </c>
      <c r="Z69" s="151"/>
      <c r="AA69" s="155"/>
      <c r="AB69" s="10"/>
      <c r="AC69" s="44" t="s">
        <v>77</v>
      </c>
      <c r="AD69" s="1041" t="str">
        <f>Prices!$A$109</f>
        <v xml:space="preserve">glazing  </v>
      </c>
      <c r="AE69" s="1041"/>
      <c r="AF69" s="1042" t="s">
        <v>84</v>
      </c>
      <c r="AG69" s="1042"/>
      <c r="AH69" s="68">
        <v>0</v>
      </c>
      <c r="AI69" s="8"/>
      <c r="AJ69" s="720">
        <f>Prices!$D109</f>
        <v>0</v>
      </c>
      <c r="AK69" s="13">
        <f t="shared" si="557"/>
        <v>0</v>
      </c>
      <c r="AL69" s="13">
        <f t="shared" si="558"/>
        <v>0</v>
      </c>
      <c r="AM69" s="13">
        <f t="shared" si="559"/>
        <v>0</v>
      </c>
      <c r="AN69" s="151"/>
      <c r="AO69" s="155"/>
      <c r="AP69" s="10"/>
      <c r="AQ69" s="44" t="s">
        <v>77</v>
      </c>
      <c r="AR69" s="1041" t="str">
        <f>Prices!$A$109</f>
        <v xml:space="preserve">glazing  </v>
      </c>
      <c r="AS69" s="1041"/>
      <c r="AT69" s="1042" t="s">
        <v>84</v>
      </c>
      <c r="AU69" s="1042"/>
      <c r="AV69" s="68">
        <v>0</v>
      </c>
      <c r="AW69" s="8"/>
      <c r="AX69" s="720">
        <f>Prices!$D109</f>
        <v>0</v>
      </c>
      <c r="AY69" s="13">
        <f t="shared" si="562"/>
        <v>0</v>
      </c>
      <c r="AZ69" s="13">
        <f t="shared" si="563"/>
        <v>0</v>
      </c>
      <c r="BA69" s="13">
        <f t="shared" si="564"/>
        <v>0</v>
      </c>
      <c r="BB69" s="151"/>
      <c r="BC69" s="155"/>
      <c r="BD69" s="10"/>
      <c r="BE69" s="44" t="s">
        <v>77</v>
      </c>
      <c r="BF69" s="1041" t="str">
        <f>Prices!$A$109</f>
        <v xml:space="preserve">glazing  </v>
      </c>
      <c r="BG69" s="1041"/>
      <c r="BH69" s="1042" t="s">
        <v>84</v>
      </c>
      <c r="BI69" s="1042"/>
      <c r="BJ69" s="68">
        <v>0</v>
      </c>
      <c r="BK69" s="8"/>
      <c r="BL69" s="720">
        <f>Prices!$D109</f>
        <v>0</v>
      </c>
      <c r="BM69" s="13">
        <f t="shared" si="567"/>
        <v>0</v>
      </c>
      <c r="BN69" s="13">
        <f t="shared" si="568"/>
        <v>0</v>
      </c>
      <c r="BO69" s="13">
        <f t="shared" si="569"/>
        <v>0</v>
      </c>
      <c r="BP69" s="151"/>
      <c r="BQ69" s="155"/>
      <c r="BR69" s="10"/>
      <c r="BS69" s="44" t="s">
        <v>77</v>
      </c>
      <c r="BT69" s="1041" t="str">
        <f>Prices!$A$109</f>
        <v xml:space="preserve">glazing  </v>
      </c>
      <c r="BU69" s="1041"/>
      <c r="BV69" s="1042" t="s">
        <v>84</v>
      </c>
      <c r="BW69" s="1042"/>
      <c r="BX69" s="68">
        <v>0</v>
      </c>
      <c r="BY69" s="8"/>
      <c r="BZ69" s="720">
        <f>Prices!$D109</f>
        <v>0</v>
      </c>
      <c r="CA69" s="13">
        <f t="shared" si="572"/>
        <v>0</v>
      </c>
      <c r="CB69" s="13">
        <f t="shared" si="573"/>
        <v>0</v>
      </c>
      <c r="CC69" s="13">
        <f t="shared" si="574"/>
        <v>0</v>
      </c>
      <c r="CD69" s="151"/>
      <c r="CE69" s="155"/>
      <c r="CF69" s="10"/>
      <c r="CG69" s="44" t="s">
        <v>77</v>
      </c>
      <c r="CH69" s="1041" t="str">
        <f>Prices!$A$109</f>
        <v xml:space="preserve">glazing  </v>
      </c>
      <c r="CI69" s="1041"/>
      <c r="CJ69" s="1042" t="s">
        <v>84</v>
      </c>
      <c r="CK69" s="1042"/>
      <c r="CL69" s="68">
        <v>0</v>
      </c>
      <c r="CM69" s="8"/>
      <c r="CN69" s="720">
        <f>Prices!$D109</f>
        <v>0</v>
      </c>
      <c r="CO69" s="13">
        <f t="shared" si="577"/>
        <v>0</v>
      </c>
      <c r="CP69" s="13">
        <f t="shared" si="578"/>
        <v>0</v>
      </c>
      <c r="CQ69" s="13">
        <f t="shared" si="579"/>
        <v>0</v>
      </c>
      <c r="CR69" s="151"/>
      <c r="CS69" s="155"/>
      <c r="CT69" s="10"/>
      <c r="CU69" s="44" t="s">
        <v>77</v>
      </c>
      <c r="CV69" s="1041" t="str">
        <f>Prices!$A$109</f>
        <v xml:space="preserve">glazing  </v>
      </c>
      <c r="CW69" s="1041"/>
      <c r="CX69" s="1042" t="s">
        <v>84</v>
      </c>
      <c r="CY69" s="1042"/>
      <c r="CZ69" s="68">
        <v>0</v>
      </c>
      <c r="DA69" s="8"/>
      <c r="DB69" s="720">
        <f>Prices!$D109</f>
        <v>0</v>
      </c>
      <c r="DC69" s="13">
        <f t="shared" si="582"/>
        <v>0</v>
      </c>
      <c r="DD69" s="13">
        <f t="shared" si="583"/>
        <v>0</v>
      </c>
      <c r="DE69" s="13">
        <f t="shared" si="584"/>
        <v>0</v>
      </c>
      <c r="DF69" s="151"/>
      <c r="DG69" s="155"/>
      <c r="DH69" s="10"/>
      <c r="DI69" s="44" t="s">
        <v>77</v>
      </c>
      <c r="DJ69" s="1041" t="str">
        <f>Prices!$A$109</f>
        <v xml:space="preserve">glazing  </v>
      </c>
      <c r="DK69" s="1041"/>
      <c r="DL69" s="1042" t="s">
        <v>84</v>
      </c>
      <c r="DM69" s="1042"/>
      <c r="DN69" s="68">
        <v>0</v>
      </c>
      <c r="DO69" s="8"/>
      <c r="DP69" s="720">
        <f>Prices!$D109</f>
        <v>0</v>
      </c>
      <c r="DQ69" s="13">
        <f t="shared" si="587"/>
        <v>0</v>
      </c>
      <c r="DR69" s="13">
        <f t="shared" si="588"/>
        <v>0</v>
      </c>
      <c r="DS69" s="13">
        <f t="shared" si="589"/>
        <v>0</v>
      </c>
      <c r="DT69" s="151"/>
      <c r="DU69" s="155"/>
      <c r="DV69" s="10"/>
      <c r="DW69" s="44" t="s">
        <v>77</v>
      </c>
      <c r="DX69" s="1041" t="str">
        <f>Prices!$A$109</f>
        <v xml:space="preserve">glazing  </v>
      </c>
      <c r="DY69" s="1041"/>
      <c r="DZ69" s="1042" t="s">
        <v>84</v>
      </c>
      <c r="EA69" s="1042"/>
      <c r="EB69" s="68">
        <v>0</v>
      </c>
      <c r="EC69" s="8"/>
      <c r="ED69" s="720">
        <f>Prices!$D109</f>
        <v>0</v>
      </c>
      <c r="EE69" s="13">
        <f t="shared" si="592"/>
        <v>0</v>
      </c>
      <c r="EF69" s="13">
        <f t="shared" si="593"/>
        <v>0</v>
      </c>
      <c r="EG69" s="13">
        <f t="shared" si="594"/>
        <v>0</v>
      </c>
      <c r="EH69" s="151"/>
      <c r="EI69" s="155"/>
      <c r="EJ69" s="10"/>
      <c r="EK69" s="44" t="s">
        <v>240</v>
      </c>
      <c r="EL69" s="95" t="s">
        <v>114</v>
      </c>
      <c r="EM69" s="744">
        <f t="shared" si="548"/>
        <v>0</v>
      </c>
      <c r="EN69" s="147"/>
      <c r="EO69" s="147"/>
      <c r="EP69" s="744">
        <f t="shared" si="549"/>
        <v>0</v>
      </c>
      <c r="EQ69" s="190">
        <f>G92*$C$2+U92*$Q$2+AI92*$AE$2+AW92*$AS$2+BK92*$BG$2+BY92*$BU$2+CM92*$CI$2+DA92*$CW$2+DO92*$DK$2+EC92*$DY$2</f>
        <v>0</v>
      </c>
      <c r="ER69" s="116">
        <f t="shared" si="550"/>
        <v>0</v>
      </c>
      <c r="ES69" s="81">
        <f t="shared" si="551"/>
        <v>0</v>
      </c>
      <c r="ET69" s="280">
        <v>0</v>
      </c>
      <c r="EU69" s="9" t="s">
        <v>109</v>
      </c>
      <c r="EV69" s="583">
        <f>IF(ER$4=0,0,EQ69/$ER$4*$EX$4)</f>
        <v>0</v>
      </c>
      <c r="EW69" s="579">
        <f t="shared" si="86"/>
        <v>0</v>
      </c>
      <c r="EX69" s="582">
        <f t="shared" si="552"/>
        <v>0</v>
      </c>
      <c r="EY69" s="574">
        <f>EZ137</f>
        <v>0</v>
      </c>
      <c r="EZ69" s="542">
        <f>ET137</f>
        <v>0</v>
      </c>
      <c r="FA69" s="567"/>
      <c r="FC69" s="44" t="s">
        <v>68</v>
      </c>
      <c r="FD69" s="11" t="s">
        <v>145</v>
      </c>
      <c r="FE69" s="141">
        <v>0</v>
      </c>
      <c r="FF69" s="141">
        <v>0</v>
      </c>
      <c r="FG69" s="142">
        <v>0</v>
      </c>
      <c r="FH69" s="139" t="s">
        <v>21</v>
      </c>
      <c r="FI69" s="122">
        <f t="shared" si="599"/>
        <v>0</v>
      </c>
      <c r="FJ69" s="602">
        <v>0</v>
      </c>
      <c r="FK69" s="604">
        <f t="shared" si="600"/>
        <v>0</v>
      </c>
      <c r="FL69" s="592"/>
      <c r="FM69" s="573"/>
      <c r="FN69" s="607"/>
      <c r="FO69" s="127"/>
      <c r="FP69" s="87" t="s">
        <v>242</v>
      </c>
      <c r="FQ69" s="522">
        <f>EX22</f>
        <v>0</v>
      </c>
      <c r="FR69" s="496">
        <f>FN23</f>
        <v>0</v>
      </c>
      <c r="FS69" s="567"/>
    </row>
    <row r="70" spans="1:175" x14ac:dyDescent="0.25">
      <c r="A70" s="44" t="s">
        <v>77</v>
      </c>
      <c r="B70" s="1041" t="str">
        <f>Prices!$A$110</f>
        <v xml:space="preserve">glazing  </v>
      </c>
      <c r="C70" s="1041"/>
      <c r="D70" s="1042" t="s">
        <v>85</v>
      </c>
      <c r="E70" s="1042"/>
      <c r="F70" s="68">
        <v>0</v>
      </c>
      <c r="G70" s="8"/>
      <c r="H70" s="720">
        <f>Prices!$D110</f>
        <v>0</v>
      </c>
      <c r="I70" s="13">
        <f t="shared" si="597"/>
        <v>0</v>
      </c>
      <c r="J70" s="13">
        <f t="shared" si="553"/>
        <v>0</v>
      </c>
      <c r="K70" s="13">
        <f t="shared" si="554"/>
        <v>0</v>
      </c>
      <c r="L70" s="151"/>
      <c r="M70" s="155"/>
      <c r="N70" s="10"/>
      <c r="O70" s="44" t="s">
        <v>77</v>
      </c>
      <c r="P70" s="1041" t="str">
        <f>Prices!$A$110</f>
        <v xml:space="preserve">glazing  </v>
      </c>
      <c r="Q70" s="1041"/>
      <c r="R70" s="1042" t="s">
        <v>85</v>
      </c>
      <c r="S70" s="1042"/>
      <c r="T70" s="68">
        <v>0</v>
      </c>
      <c r="U70" s="8"/>
      <c r="V70" s="720">
        <f>Prices!$D110</f>
        <v>0</v>
      </c>
      <c r="W70" s="13">
        <f t="shared" si="598"/>
        <v>0</v>
      </c>
      <c r="X70" s="13">
        <f t="shared" si="555"/>
        <v>0</v>
      </c>
      <c r="Y70" s="13">
        <f t="shared" si="556"/>
        <v>0</v>
      </c>
      <c r="Z70" s="151"/>
      <c r="AA70" s="155"/>
      <c r="AB70" s="10"/>
      <c r="AC70" s="44" t="s">
        <v>77</v>
      </c>
      <c r="AD70" s="1041" t="str">
        <f>Prices!$A$110</f>
        <v xml:space="preserve">glazing  </v>
      </c>
      <c r="AE70" s="1041"/>
      <c r="AF70" s="1042" t="s">
        <v>85</v>
      </c>
      <c r="AG70" s="1042"/>
      <c r="AH70" s="68">
        <v>0</v>
      </c>
      <c r="AI70" s="8"/>
      <c r="AJ70" s="720">
        <f>Prices!$D110</f>
        <v>0</v>
      </c>
      <c r="AK70" s="13">
        <f t="shared" si="557"/>
        <v>0</v>
      </c>
      <c r="AL70" s="13">
        <f t="shared" si="558"/>
        <v>0</v>
      </c>
      <c r="AM70" s="13">
        <f t="shared" si="559"/>
        <v>0</v>
      </c>
      <c r="AN70" s="151"/>
      <c r="AO70" s="155"/>
      <c r="AP70" s="10"/>
      <c r="AQ70" s="44" t="s">
        <v>77</v>
      </c>
      <c r="AR70" s="1041" t="str">
        <f>Prices!$A$110</f>
        <v xml:space="preserve">glazing  </v>
      </c>
      <c r="AS70" s="1041"/>
      <c r="AT70" s="1042" t="s">
        <v>85</v>
      </c>
      <c r="AU70" s="1042"/>
      <c r="AV70" s="68">
        <v>0</v>
      </c>
      <c r="AW70" s="8"/>
      <c r="AX70" s="720">
        <f>Prices!$D110</f>
        <v>0</v>
      </c>
      <c r="AY70" s="13">
        <f t="shared" si="562"/>
        <v>0</v>
      </c>
      <c r="AZ70" s="13">
        <f t="shared" si="563"/>
        <v>0</v>
      </c>
      <c r="BA70" s="13">
        <f t="shared" si="564"/>
        <v>0</v>
      </c>
      <c r="BB70" s="151"/>
      <c r="BC70" s="155"/>
      <c r="BD70" s="10"/>
      <c r="BE70" s="44" t="s">
        <v>77</v>
      </c>
      <c r="BF70" s="1041" t="str">
        <f>Prices!$A$110</f>
        <v xml:space="preserve">glazing  </v>
      </c>
      <c r="BG70" s="1041"/>
      <c r="BH70" s="1042" t="s">
        <v>85</v>
      </c>
      <c r="BI70" s="1042"/>
      <c r="BJ70" s="68">
        <v>0</v>
      </c>
      <c r="BK70" s="8"/>
      <c r="BL70" s="720">
        <f>Prices!$D110</f>
        <v>0</v>
      </c>
      <c r="BM70" s="13">
        <f t="shared" si="567"/>
        <v>0</v>
      </c>
      <c r="BN70" s="13">
        <f t="shared" si="568"/>
        <v>0</v>
      </c>
      <c r="BO70" s="13">
        <f t="shared" si="569"/>
        <v>0</v>
      </c>
      <c r="BP70" s="151"/>
      <c r="BQ70" s="155"/>
      <c r="BR70" s="10"/>
      <c r="BS70" s="44" t="s">
        <v>77</v>
      </c>
      <c r="BT70" s="1041" t="str">
        <f>Prices!$A$110</f>
        <v xml:space="preserve">glazing  </v>
      </c>
      <c r="BU70" s="1041"/>
      <c r="BV70" s="1042" t="s">
        <v>85</v>
      </c>
      <c r="BW70" s="1042"/>
      <c r="BX70" s="68">
        <v>0</v>
      </c>
      <c r="BY70" s="8"/>
      <c r="BZ70" s="720">
        <f>Prices!$D110</f>
        <v>0</v>
      </c>
      <c r="CA70" s="13">
        <f t="shared" si="572"/>
        <v>0</v>
      </c>
      <c r="CB70" s="13">
        <f t="shared" si="573"/>
        <v>0</v>
      </c>
      <c r="CC70" s="13">
        <f t="shared" si="574"/>
        <v>0</v>
      </c>
      <c r="CD70" s="151"/>
      <c r="CE70" s="155"/>
      <c r="CF70" s="10"/>
      <c r="CG70" s="44" t="s">
        <v>77</v>
      </c>
      <c r="CH70" s="1041" t="str">
        <f>Prices!$A$110</f>
        <v xml:space="preserve">glazing  </v>
      </c>
      <c r="CI70" s="1041"/>
      <c r="CJ70" s="1042" t="s">
        <v>85</v>
      </c>
      <c r="CK70" s="1042"/>
      <c r="CL70" s="68">
        <v>0</v>
      </c>
      <c r="CM70" s="8"/>
      <c r="CN70" s="720">
        <f>Prices!$D110</f>
        <v>0</v>
      </c>
      <c r="CO70" s="13">
        <f t="shared" si="577"/>
        <v>0</v>
      </c>
      <c r="CP70" s="13">
        <f t="shared" si="578"/>
        <v>0</v>
      </c>
      <c r="CQ70" s="13">
        <f t="shared" si="579"/>
        <v>0</v>
      </c>
      <c r="CR70" s="151"/>
      <c r="CS70" s="155"/>
      <c r="CT70" s="10"/>
      <c r="CU70" s="44" t="s">
        <v>77</v>
      </c>
      <c r="CV70" s="1041" t="str">
        <f>Prices!$A$110</f>
        <v xml:space="preserve">glazing  </v>
      </c>
      <c r="CW70" s="1041"/>
      <c r="CX70" s="1042" t="s">
        <v>85</v>
      </c>
      <c r="CY70" s="1042"/>
      <c r="CZ70" s="68">
        <v>0</v>
      </c>
      <c r="DA70" s="8"/>
      <c r="DB70" s="720">
        <f>Prices!$D110</f>
        <v>0</v>
      </c>
      <c r="DC70" s="13">
        <f t="shared" si="582"/>
        <v>0</v>
      </c>
      <c r="DD70" s="13">
        <f t="shared" si="583"/>
        <v>0</v>
      </c>
      <c r="DE70" s="13">
        <f t="shared" si="584"/>
        <v>0</v>
      </c>
      <c r="DF70" s="151"/>
      <c r="DG70" s="155"/>
      <c r="DH70" s="10"/>
      <c r="DI70" s="44" t="s">
        <v>77</v>
      </c>
      <c r="DJ70" s="1041" t="str">
        <f>Prices!$A$110</f>
        <v xml:space="preserve">glazing  </v>
      </c>
      <c r="DK70" s="1041"/>
      <c r="DL70" s="1042" t="s">
        <v>85</v>
      </c>
      <c r="DM70" s="1042"/>
      <c r="DN70" s="68">
        <v>0</v>
      </c>
      <c r="DO70" s="8"/>
      <c r="DP70" s="720">
        <f>Prices!$D110</f>
        <v>0</v>
      </c>
      <c r="DQ70" s="13">
        <f t="shared" si="587"/>
        <v>0</v>
      </c>
      <c r="DR70" s="13">
        <f t="shared" si="588"/>
        <v>0</v>
      </c>
      <c r="DS70" s="13">
        <f t="shared" si="589"/>
        <v>0</v>
      </c>
      <c r="DT70" s="151"/>
      <c r="DU70" s="155"/>
      <c r="DV70" s="10"/>
      <c r="DW70" s="44" t="s">
        <v>77</v>
      </c>
      <c r="DX70" s="1041" t="str">
        <f>Prices!$A$110</f>
        <v xml:space="preserve">glazing  </v>
      </c>
      <c r="DY70" s="1041"/>
      <c r="DZ70" s="1042" t="s">
        <v>85</v>
      </c>
      <c r="EA70" s="1042"/>
      <c r="EB70" s="68">
        <v>0</v>
      </c>
      <c r="EC70" s="8"/>
      <c r="ED70" s="720">
        <f>Prices!$D110</f>
        <v>0</v>
      </c>
      <c r="EE70" s="13">
        <f t="shared" si="592"/>
        <v>0</v>
      </c>
      <c r="EF70" s="13">
        <f t="shared" si="593"/>
        <v>0</v>
      </c>
      <c r="EG70" s="13">
        <f t="shared" si="594"/>
        <v>0</v>
      </c>
      <c r="EH70" s="151"/>
      <c r="EI70" s="155"/>
      <c r="EJ70" s="10"/>
      <c r="EK70" s="44" t="s">
        <v>241</v>
      </c>
      <c r="EL70" s="95" t="s">
        <v>115</v>
      </c>
      <c r="EM70" s="744">
        <f t="shared" si="548"/>
        <v>0</v>
      </c>
      <c r="EN70" s="147"/>
      <c r="EO70" s="147"/>
      <c r="EP70" s="744">
        <f t="shared" si="549"/>
        <v>0</v>
      </c>
      <c r="EQ70" s="190">
        <f>G93*$C$2+U93*$Q$2+AI93*$AE$2+AW93*$AS$2+BK93*$BG$2+BY93*$BU$2+CM93*$CI$2+DA93*$CW$2+DO93*$DK$2+EC93*$DY$2</f>
        <v>0</v>
      </c>
      <c r="ER70" s="116">
        <f t="shared" si="550"/>
        <v>0</v>
      </c>
      <c r="ES70" s="81">
        <f t="shared" si="551"/>
        <v>0</v>
      </c>
      <c r="ET70" s="280">
        <v>0</v>
      </c>
      <c r="EU70" s="9" t="s">
        <v>109</v>
      </c>
      <c r="EV70" s="583">
        <f>IF(ER$4=0,0,EQ70/$ER$4*$EX$4)</f>
        <v>0</v>
      </c>
      <c r="EW70" s="579">
        <f t="shared" si="86"/>
        <v>0</v>
      </c>
      <c r="EX70" s="582">
        <f t="shared" si="552"/>
        <v>0</v>
      </c>
      <c r="EY70" s="112"/>
      <c r="EZ70" s="573"/>
      <c r="FA70" s="55"/>
      <c r="FC70" s="44"/>
      <c r="FD70" s="11"/>
      <c r="FE70" s="126"/>
      <c r="FF70" s="126"/>
      <c r="FG70" s="436"/>
      <c r="FH70" s="9"/>
      <c r="FI70" s="123"/>
      <c r="FJ70" s="121"/>
      <c r="FK70" s="604"/>
      <c r="FL70" s="592"/>
      <c r="FM70" s="573"/>
      <c r="FN70" s="607"/>
      <c r="FO70" s="127"/>
      <c r="FP70" s="87"/>
      <c r="FQ70" s="522"/>
      <c r="FR70" s="61"/>
      <c r="FS70" s="567"/>
    </row>
    <row r="71" spans="1:175" x14ac:dyDescent="0.25">
      <c r="A71" s="44" t="s">
        <v>77</v>
      </c>
      <c r="B71" s="1041" t="str">
        <f>Prices!$A$111</f>
        <v xml:space="preserve">glazing  </v>
      </c>
      <c r="C71" s="1041"/>
      <c r="D71" s="1042" t="s">
        <v>86</v>
      </c>
      <c r="E71" s="1042"/>
      <c r="F71" s="68">
        <v>0</v>
      </c>
      <c r="G71" s="8"/>
      <c r="H71" s="720">
        <f>Prices!$D111</f>
        <v>0</v>
      </c>
      <c r="I71" s="13">
        <f t="shared" si="597"/>
        <v>0</v>
      </c>
      <c r="J71" s="13">
        <f t="shared" si="553"/>
        <v>0</v>
      </c>
      <c r="K71" s="13">
        <f t="shared" si="554"/>
        <v>0</v>
      </c>
      <c r="L71" s="151"/>
      <c r="M71" s="155"/>
      <c r="N71" s="15"/>
      <c r="O71" s="44" t="s">
        <v>77</v>
      </c>
      <c r="P71" s="1041" t="str">
        <f>Prices!$A$111</f>
        <v xml:space="preserve">glazing  </v>
      </c>
      <c r="Q71" s="1041"/>
      <c r="R71" s="1042" t="s">
        <v>86</v>
      </c>
      <c r="S71" s="1042"/>
      <c r="T71" s="68">
        <v>0</v>
      </c>
      <c r="U71" s="8"/>
      <c r="V71" s="720">
        <f>Prices!$D111</f>
        <v>0</v>
      </c>
      <c r="W71" s="13">
        <f t="shared" si="598"/>
        <v>0</v>
      </c>
      <c r="X71" s="13">
        <f t="shared" si="555"/>
        <v>0</v>
      </c>
      <c r="Y71" s="13">
        <f t="shared" si="556"/>
        <v>0</v>
      </c>
      <c r="Z71" s="151"/>
      <c r="AA71" s="155"/>
      <c r="AB71" s="15"/>
      <c r="AC71" s="44" t="s">
        <v>77</v>
      </c>
      <c r="AD71" s="1041" t="str">
        <f>Prices!$A$111</f>
        <v xml:space="preserve">glazing  </v>
      </c>
      <c r="AE71" s="1041"/>
      <c r="AF71" s="1042" t="s">
        <v>86</v>
      </c>
      <c r="AG71" s="1042"/>
      <c r="AH71" s="68">
        <v>0</v>
      </c>
      <c r="AI71" s="8"/>
      <c r="AJ71" s="720">
        <f>Prices!$D111</f>
        <v>0</v>
      </c>
      <c r="AK71" s="13">
        <f t="shared" si="557"/>
        <v>0</v>
      </c>
      <c r="AL71" s="13">
        <f t="shared" si="558"/>
        <v>0</v>
      </c>
      <c r="AM71" s="13">
        <f t="shared" si="559"/>
        <v>0</v>
      </c>
      <c r="AN71" s="151"/>
      <c r="AO71" s="155"/>
      <c r="AP71" s="15"/>
      <c r="AQ71" s="44" t="s">
        <v>77</v>
      </c>
      <c r="AR71" s="1041" t="str">
        <f>Prices!$A$111</f>
        <v xml:space="preserve">glazing  </v>
      </c>
      <c r="AS71" s="1041"/>
      <c r="AT71" s="1042" t="s">
        <v>86</v>
      </c>
      <c r="AU71" s="1042"/>
      <c r="AV71" s="68">
        <v>0</v>
      </c>
      <c r="AW71" s="8"/>
      <c r="AX71" s="720">
        <f>Prices!$D111</f>
        <v>0</v>
      </c>
      <c r="AY71" s="13">
        <f t="shared" si="562"/>
        <v>0</v>
      </c>
      <c r="AZ71" s="13">
        <f t="shared" si="563"/>
        <v>0</v>
      </c>
      <c r="BA71" s="13">
        <f t="shared" si="564"/>
        <v>0</v>
      </c>
      <c r="BB71" s="151"/>
      <c r="BC71" s="155"/>
      <c r="BD71" s="15"/>
      <c r="BE71" s="44" t="s">
        <v>77</v>
      </c>
      <c r="BF71" s="1041" t="str">
        <f>Prices!$A$111</f>
        <v xml:space="preserve">glazing  </v>
      </c>
      <c r="BG71" s="1041"/>
      <c r="BH71" s="1042" t="s">
        <v>86</v>
      </c>
      <c r="BI71" s="1042"/>
      <c r="BJ71" s="68">
        <v>0</v>
      </c>
      <c r="BK71" s="8"/>
      <c r="BL71" s="720">
        <f>Prices!$D111</f>
        <v>0</v>
      </c>
      <c r="BM71" s="13">
        <f t="shared" si="567"/>
        <v>0</v>
      </c>
      <c r="BN71" s="13">
        <f t="shared" si="568"/>
        <v>0</v>
      </c>
      <c r="BO71" s="13">
        <f t="shared" si="569"/>
        <v>0</v>
      </c>
      <c r="BP71" s="151"/>
      <c r="BQ71" s="155"/>
      <c r="BR71" s="15"/>
      <c r="BS71" s="44" t="s">
        <v>77</v>
      </c>
      <c r="BT71" s="1041" t="str">
        <f>Prices!$A$111</f>
        <v xml:space="preserve">glazing  </v>
      </c>
      <c r="BU71" s="1041"/>
      <c r="BV71" s="1042" t="s">
        <v>86</v>
      </c>
      <c r="BW71" s="1042"/>
      <c r="BX71" s="68">
        <v>0</v>
      </c>
      <c r="BY71" s="8"/>
      <c r="BZ71" s="720">
        <f>Prices!$D111</f>
        <v>0</v>
      </c>
      <c r="CA71" s="13">
        <f t="shared" si="572"/>
        <v>0</v>
      </c>
      <c r="CB71" s="13">
        <f t="shared" si="573"/>
        <v>0</v>
      </c>
      <c r="CC71" s="13">
        <f t="shared" si="574"/>
        <v>0</v>
      </c>
      <c r="CD71" s="151"/>
      <c r="CE71" s="155"/>
      <c r="CF71" s="15"/>
      <c r="CG71" s="44" t="s">
        <v>77</v>
      </c>
      <c r="CH71" s="1041" t="str">
        <f>Prices!$A$111</f>
        <v xml:space="preserve">glazing  </v>
      </c>
      <c r="CI71" s="1041"/>
      <c r="CJ71" s="1042" t="s">
        <v>86</v>
      </c>
      <c r="CK71" s="1042"/>
      <c r="CL71" s="68">
        <v>0</v>
      </c>
      <c r="CM71" s="8"/>
      <c r="CN71" s="720">
        <f>Prices!$D111</f>
        <v>0</v>
      </c>
      <c r="CO71" s="13">
        <f t="shared" si="577"/>
        <v>0</v>
      </c>
      <c r="CP71" s="13">
        <f t="shared" si="578"/>
        <v>0</v>
      </c>
      <c r="CQ71" s="13">
        <f t="shared" si="579"/>
        <v>0</v>
      </c>
      <c r="CR71" s="151"/>
      <c r="CS71" s="155"/>
      <c r="CT71" s="15"/>
      <c r="CU71" s="44" t="s">
        <v>77</v>
      </c>
      <c r="CV71" s="1041" t="str">
        <f>Prices!$A$111</f>
        <v xml:space="preserve">glazing  </v>
      </c>
      <c r="CW71" s="1041"/>
      <c r="CX71" s="1042" t="s">
        <v>86</v>
      </c>
      <c r="CY71" s="1042"/>
      <c r="CZ71" s="68">
        <v>0</v>
      </c>
      <c r="DA71" s="8"/>
      <c r="DB71" s="720">
        <f>Prices!$D111</f>
        <v>0</v>
      </c>
      <c r="DC71" s="13">
        <f t="shared" si="582"/>
        <v>0</v>
      </c>
      <c r="DD71" s="13">
        <f t="shared" si="583"/>
        <v>0</v>
      </c>
      <c r="DE71" s="13">
        <f t="shared" si="584"/>
        <v>0</v>
      </c>
      <c r="DF71" s="151"/>
      <c r="DG71" s="155"/>
      <c r="DH71" s="15"/>
      <c r="DI71" s="44" t="s">
        <v>77</v>
      </c>
      <c r="DJ71" s="1041" t="str">
        <f>Prices!$A$111</f>
        <v xml:space="preserve">glazing  </v>
      </c>
      <c r="DK71" s="1041"/>
      <c r="DL71" s="1042" t="s">
        <v>86</v>
      </c>
      <c r="DM71" s="1042"/>
      <c r="DN71" s="68">
        <v>0</v>
      </c>
      <c r="DO71" s="8"/>
      <c r="DP71" s="720">
        <f>Prices!$D111</f>
        <v>0</v>
      </c>
      <c r="DQ71" s="13">
        <f t="shared" si="587"/>
        <v>0</v>
      </c>
      <c r="DR71" s="13">
        <f t="shared" si="588"/>
        <v>0</v>
      </c>
      <c r="DS71" s="13">
        <f t="shared" si="589"/>
        <v>0</v>
      </c>
      <c r="DT71" s="151"/>
      <c r="DU71" s="155"/>
      <c r="DV71" s="15"/>
      <c r="DW71" s="44" t="s">
        <v>77</v>
      </c>
      <c r="DX71" s="1041" t="str">
        <f>Prices!$A$111</f>
        <v xml:space="preserve">glazing  </v>
      </c>
      <c r="DY71" s="1041"/>
      <c r="DZ71" s="1042" t="s">
        <v>86</v>
      </c>
      <c r="EA71" s="1042"/>
      <c r="EB71" s="68">
        <v>0</v>
      </c>
      <c r="EC71" s="8"/>
      <c r="ED71" s="720">
        <f>Prices!$D111</f>
        <v>0</v>
      </c>
      <c r="EE71" s="13">
        <f t="shared" si="592"/>
        <v>0</v>
      </c>
      <c r="EF71" s="13">
        <f t="shared" si="593"/>
        <v>0</v>
      </c>
      <c r="EG71" s="13">
        <f t="shared" si="594"/>
        <v>0</v>
      </c>
      <c r="EH71" s="151"/>
      <c r="EI71" s="155"/>
      <c r="EJ71" s="15"/>
      <c r="EK71" s="44" t="s">
        <v>92</v>
      </c>
      <c r="EL71" s="148"/>
      <c r="EM71" s="744">
        <f>K95+Y95+AM95+BA95+BO95+CC95+CQ95+DE95+DS95+EG95</f>
        <v>0</v>
      </c>
      <c r="EN71" s="147"/>
      <c r="EO71" s="765" t="s">
        <v>45</v>
      </c>
      <c r="EP71" s="190">
        <f>F95*$C$2+T95*$Q$2+AH95*$AE$2+AV95*$AS$2+BJ95*$BG$2+BX95*$BU$2+CL95*$CI$2+CZ95*$CW$2+DN95*$DK$2+EB95*$DY$2</f>
        <v>0</v>
      </c>
      <c r="EQ71" s="79"/>
      <c r="ER71" s="116">
        <f t="shared" si="550"/>
        <v>0</v>
      </c>
      <c r="ES71" s="81">
        <f t="shared" si="551"/>
        <v>0</v>
      </c>
      <c r="ET71" s="280">
        <v>0</v>
      </c>
      <c r="EU71" s="9" t="s">
        <v>45</v>
      </c>
      <c r="EV71" s="583">
        <f t="shared" ref="EV71:EV79" si="601">IF(ER$4=0,0,EP71/$ER$4*$EX$4)</f>
        <v>0</v>
      </c>
      <c r="EW71" s="579">
        <f t="shared" si="86"/>
        <v>0</v>
      </c>
      <c r="EX71" s="582">
        <f t="shared" si="552"/>
        <v>0</v>
      </c>
      <c r="EY71" s="112"/>
      <c r="EZ71" s="573"/>
      <c r="FA71" s="55"/>
      <c r="FC71" s="44" t="s">
        <v>100</v>
      </c>
      <c r="FD71" s="11" t="s">
        <v>52</v>
      </c>
      <c r="FE71" s="141">
        <v>0</v>
      </c>
      <c r="FF71" s="141">
        <v>0</v>
      </c>
      <c r="FG71" s="142">
        <v>0</v>
      </c>
      <c r="FH71" s="9" t="s">
        <v>63</v>
      </c>
      <c r="FI71" s="122">
        <f>FE71*FF71*FG71</f>
        <v>0</v>
      </c>
      <c r="FJ71" s="602">
        <v>0</v>
      </c>
      <c r="FK71" s="604">
        <f>FI71*FJ71</f>
        <v>0</v>
      </c>
      <c r="FL71" s="591">
        <f>FM133</f>
        <v>0</v>
      </c>
      <c r="FM71" s="544">
        <f>IF(FJ71=0,0,FL71/FJ71)</f>
        <v>0</v>
      </c>
      <c r="FN71" s="610">
        <f>SUM(FK71:FK72)+FL71</f>
        <v>0</v>
      </c>
      <c r="FO71" s="127">
        <f>IF(FO$4=0,0,FN71/$FO$4)</f>
        <v>0</v>
      </c>
      <c r="FP71" s="87" t="s">
        <v>100</v>
      </c>
      <c r="FQ71" s="522">
        <f>EX85+EY85</f>
        <v>0</v>
      </c>
      <c r="FR71" s="496">
        <f>FN71</f>
        <v>0</v>
      </c>
      <c r="FS71" s="567">
        <f>SUM(FQ71:FR71)</f>
        <v>0</v>
      </c>
    </row>
    <row r="72" spans="1:175" x14ac:dyDescent="0.25">
      <c r="A72" s="44" t="s">
        <v>77</v>
      </c>
      <c r="B72" s="1041" t="str">
        <f>Prices!$A$112</f>
        <v xml:space="preserve">glazing  </v>
      </c>
      <c r="C72" s="1041"/>
      <c r="D72" s="1042" t="s">
        <v>87</v>
      </c>
      <c r="E72" s="1042"/>
      <c r="F72" s="68">
        <v>0</v>
      </c>
      <c r="G72" s="8"/>
      <c r="H72" s="720">
        <f>Prices!$D112</f>
        <v>0</v>
      </c>
      <c r="I72" s="13">
        <f t="shared" si="597"/>
        <v>0</v>
      </c>
      <c r="J72" s="13">
        <f t="shared" si="553"/>
        <v>0</v>
      </c>
      <c r="K72" s="13">
        <f t="shared" si="554"/>
        <v>0</v>
      </c>
      <c r="L72" s="151"/>
      <c r="M72" s="155"/>
      <c r="N72" s="10"/>
      <c r="O72" s="44" t="s">
        <v>77</v>
      </c>
      <c r="P72" s="1041" t="str">
        <f>Prices!$A$112</f>
        <v xml:space="preserve">glazing  </v>
      </c>
      <c r="Q72" s="1041"/>
      <c r="R72" s="1042" t="s">
        <v>87</v>
      </c>
      <c r="S72" s="1042"/>
      <c r="T72" s="68">
        <v>0</v>
      </c>
      <c r="U72" s="8"/>
      <c r="V72" s="720">
        <f>Prices!$D112</f>
        <v>0</v>
      </c>
      <c r="W72" s="13">
        <f t="shared" si="598"/>
        <v>0</v>
      </c>
      <c r="X72" s="13">
        <f t="shared" si="555"/>
        <v>0</v>
      </c>
      <c r="Y72" s="13">
        <f t="shared" si="556"/>
        <v>0</v>
      </c>
      <c r="Z72" s="151"/>
      <c r="AA72" s="155"/>
      <c r="AB72" s="10"/>
      <c r="AC72" s="44" t="s">
        <v>77</v>
      </c>
      <c r="AD72" s="1041" t="str">
        <f>Prices!$A$112</f>
        <v xml:space="preserve">glazing  </v>
      </c>
      <c r="AE72" s="1041"/>
      <c r="AF72" s="1042" t="s">
        <v>87</v>
      </c>
      <c r="AG72" s="1042"/>
      <c r="AH72" s="68">
        <v>0</v>
      </c>
      <c r="AI72" s="8"/>
      <c r="AJ72" s="720">
        <f>Prices!$D112</f>
        <v>0</v>
      </c>
      <c r="AK72" s="13">
        <f t="shared" si="557"/>
        <v>0</v>
      </c>
      <c r="AL72" s="13">
        <f t="shared" si="558"/>
        <v>0</v>
      </c>
      <c r="AM72" s="13">
        <f t="shared" si="559"/>
        <v>0</v>
      </c>
      <c r="AN72" s="151"/>
      <c r="AO72" s="155"/>
      <c r="AP72" s="10"/>
      <c r="AQ72" s="44" t="s">
        <v>77</v>
      </c>
      <c r="AR72" s="1041" t="str">
        <f>Prices!$A$112</f>
        <v xml:space="preserve">glazing  </v>
      </c>
      <c r="AS72" s="1041"/>
      <c r="AT72" s="1042" t="s">
        <v>87</v>
      </c>
      <c r="AU72" s="1042"/>
      <c r="AV72" s="68">
        <v>0</v>
      </c>
      <c r="AW72" s="8"/>
      <c r="AX72" s="720">
        <f>Prices!$D112</f>
        <v>0</v>
      </c>
      <c r="AY72" s="13">
        <f t="shared" si="562"/>
        <v>0</v>
      </c>
      <c r="AZ72" s="13">
        <f t="shared" si="563"/>
        <v>0</v>
      </c>
      <c r="BA72" s="13">
        <f t="shared" si="564"/>
        <v>0</v>
      </c>
      <c r="BB72" s="151"/>
      <c r="BC72" s="155"/>
      <c r="BD72" s="10"/>
      <c r="BE72" s="44" t="s">
        <v>77</v>
      </c>
      <c r="BF72" s="1041" t="str">
        <f>Prices!$A$112</f>
        <v xml:space="preserve">glazing  </v>
      </c>
      <c r="BG72" s="1041"/>
      <c r="BH72" s="1042" t="s">
        <v>87</v>
      </c>
      <c r="BI72" s="1042"/>
      <c r="BJ72" s="68">
        <v>0</v>
      </c>
      <c r="BK72" s="8"/>
      <c r="BL72" s="720">
        <f>Prices!$D112</f>
        <v>0</v>
      </c>
      <c r="BM72" s="13">
        <f t="shared" si="567"/>
        <v>0</v>
      </c>
      <c r="BN72" s="13">
        <f t="shared" si="568"/>
        <v>0</v>
      </c>
      <c r="BO72" s="13">
        <f t="shared" si="569"/>
        <v>0</v>
      </c>
      <c r="BP72" s="151"/>
      <c r="BQ72" s="155"/>
      <c r="BR72" s="10"/>
      <c r="BS72" s="44" t="s">
        <v>77</v>
      </c>
      <c r="BT72" s="1041" t="str">
        <f>Prices!$A$112</f>
        <v xml:space="preserve">glazing  </v>
      </c>
      <c r="BU72" s="1041"/>
      <c r="BV72" s="1042" t="s">
        <v>87</v>
      </c>
      <c r="BW72" s="1042"/>
      <c r="BX72" s="68">
        <v>0</v>
      </c>
      <c r="BY72" s="8"/>
      <c r="BZ72" s="720">
        <f>Prices!$D112</f>
        <v>0</v>
      </c>
      <c r="CA72" s="13">
        <f t="shared" si="572"/>
        <v>0</v>
      </c>
      <c r="CB72" s="13">
        <f t="shared" si="573"/>
        <v>0</v>
      </c>
      <c r="CC72" s="13">
        <f t="shared" si="574"/>
        <v>0</v>
      </c>
      <c r="CD72" s="151"/>
      <c r="CE72" s="155"/>
      <c r="CF72" s="10"/>
      <c r="CG72" s="44" t="s">
        <v>77</v>
      </c>
      <c r="CH72" s="1041" t="str">
        <f>Prices!$A$112</f>
        <v xml:space="preserve">glazing  </v>
      </c>
      <c r="CI72" s="1041"/>
      <c r="CJ72" s="1042" t="s">
        <v>87</v>
      </c>
      <c r="CK72" s="1042"/>
      <c r="CL72" s="68">
        <v>0</v>
      </c>
      <c r="CM72" s="8"/>
      <c r="CN72" s="720">
        <f>Prices!$D112</f>
        <v>0</v>
      </c>
      <c r="CO72" s="13">
        <f t="shared" si="577"/>
        <v>0</v>
      </c>
      <c r="CP72" s="13">
        <f t="shared" si="578"/>
        <v>0</v>
      </c>
      <c r="CQ72" s="13">
        <f t="shared" si="579"/>
        <v>0</v>
      </c>
      <c r="CR72" s="151"/>
      <c r="CS72" s="155"/>
      <c r="CT72" s="10"/>
      <c r="CU72" s="44" t="s">
        <v>77</v>
      </c>
      <c r="CV72" s="1041" t="str">
        <f>Prices!$A$112</f>
        <v xml:space="preserve">glazing  </v>
      </c>
      <c r="CW72" s="1041"/>
      <c r="CX72" s="1042" t="s">
        <v>87</v>
      </c>
      <c r="CY72" s="1042"/>
      <c r="CZ72" s="68">
        <v>0</v>
      </c>
      <c r="DA72" s="8"/>
      <c r="DB72" s="720">
        <f>Prices!$D112</f>
        <v>0</v>
      </c>
      <c r="DC72" s="13">
        <f t="shared" si="582"/>
        <v>0</v>
      </c>
      <c r="DD72" s="13">
        <f t="shared" si="583"/>
        <v>0</v>
      </c>
      <c r="DE72" s="13">
        <f t="shared" si="584"/>
        <v>0</v>
      </c>
      <c r="DF72" s="151"/>
      <c r="DG72" s="155"/>
      <c r="DH72" s="10"/>
      <c r="DI72" s="44" t="s">
        <v>77</v>
      </c>
      <c r="DJ72" s="1041" t="str">
        <f>Prices!$A$112</f>
        <v xml:space="preserve">glazing  </v>
      </c>
      <c r="DK72" s="1041"/>
      <c r="DL72" s="1042" t="s">
        <v>87</v>
      </c>
      <c r="DM72" s="1042"/>
      <c r="DN72" s="68">
        <v>0</v>
      </c>
      <c r="DO72" s="8"/>
      <c r="DP72" s="720">
        <f>Prices!$D112</f>
        <v>0</v>
      </c>
      <c r="DQ72" s="13">
        <f t="shared" si="587"/>
        <v>0</v>
      </c>
      <c r="DR72" s="13">
        <f t="shared" si="588"/>
        <v>0</v>
      </c>
      <c r="DS72" s="13">
        <f t="shared" si="589"/>
        <v>0</v>
      </c>
      <c r="DT72" s="151"/>
      <c r="DU72" s="155"/>
      <c r="DV72" s="10"/>
      <c r="DW72" s="44" t="s">
        <v>77</v>
      </c>
      <c r="DX72" s="1041" t="str">
        <f>Prices!$A$112</f>
        <v xml:space="preserve">glazing  </v>
      </c>
      <c r="DY72" s="1041"/>
      <c r="DZ72" s="1042" t="s">
        <v>87</v>
      </c>
      <c r="EA72" s="1042"/>
      <c r="EB72" s="68">
        <v>0</v>
      </c>
      <c r="EC72" s="8"/>
      <c r="ED72" s="720">
        <f>Prices!$D112</f>
        <v>0</v>
      </c>
      <c r="EE72" s="13">
        <f t="shared" si="592"/>
        <v>0</v>
      </c>
      <c r="EF72" s="13">
        <f t="shared" si="593"/>
        <v>0</v>
      </c>
      <c r="EG72" s="13">
        <f t="shared" si="594"/>
        <v>0</v>
      </c>
      <c r="EH72" s="151"/>
      <c r="EI72" s="155"/>
      <c r="EJ72" s="10"/>
      <c r="EK72" s="44" t="s">
        <v>92</v>
      </c>
      <c r="EL72" s="148"/>
      <c r="EM72" s="744">
        <f>K96+Y96+AM96+BA96+BO96+CC96+CQ96+DE96+DS96+EG96</f>
        <v>0</v>
      </c>
      <c r="EN72" s="147"/>
      <c r="EO72" s="765" t="s">
        <v>45</v>
      </c>
      <c r="EP72" s="190">
        <f>F96*$C$2+T96*$Q$2+AH96*$AE$2+AV96*$AS$2+BJ96*$BG$2+BX96*$BU$2+CL96*$CI$2+CZ96*$CW$2+DN96*$DK$2+EB96*$DY$2</f>
        <v>0</v>
      </c>
      <c r="EQ72" s="79"/>
      <c r="ER72" s="116">
        <f t="shared" si="550"/>
        <v>0</v>
      </c>
      <c r="ES72" s="81">
        <f t="shared" si="551"/>
        <v>0</v>
      </c>
      <c r="ET72" s="280">
        <v>0</v>
      </c>
      <c r="EU72" s="9" t="s">
        <v>45</v>
      </c>
      <c r="EV72" s="583">
        <f t="shared" si="601"/>
        <v>0</v>
      </c>
      <c r="EW72" s="579">
        <f t="shared" si="86"/>
        <v>0</v>
      </c>
      <c r="EX72" s="582">
        <f t="shared" si="552"/>
        <v>0</v>
      </c>
      <c r="EY72" s="112"/>
      <c r="EZ72" s="573"/>
      <c r="FA72" s="55"/>
      <c r="FC72" s="44" t="s">
        <v>100</v>
      </c>
      <c r="FD72" s="11" t="s">
        <v>52</v>
      </c>
      <c r="FE72" s="141">
        <v>0</v>
      </c>
      <c r="FF72" s="141">
        <v>0</v>
      </c>
      <c r="FG72" s="142">
        <v>0</v>
      </c>
      <c r="FH72" s="9" t="s">
        <v>63</v>
      </c>
      <c r="FI72" s="122">
        <f>FE72*FF72*FG72</f>
        <v>0</v>
      </c>
      <c r="FJ72" s="602">
        <v>0</v>
      </c>
      <c r="FK72" s="604">
        <f>FI72*FJ72</f>
        <v>0</v>
      </c>
      <c r="FL72" s="592"/>
      <c r="FM72" s="573"/>
      <c r="FN72" s="607"/>
      <c r="FO72" s="127"/>
      <c r="FP72" s="87"/>
      <c r="FQ72" s="522"/>
      <c r="FR72" s="61"/>
      <c r="FS72" s="567"/>
    </row>
    <row r="73" spans="1:175" x14ac:dyDescent="0.25">
      <c r="A73" s="44" t="s">
        <v>77</v>
      </c>
      <c r="B73" s="1041" t="str">
        <f>Prices!$A$113</f>
        <v xml:space="preserve">glazing  </v>
      </c>
      <c r="C73" s="1041"/>
      <c r="D73" s="1042" t="s">
        <v>88</v>
      </c>
      <c r="E73" s="1042"/>
      <c r="F73" s="68">
        <v>0</v>
      </c>
      <c r="G73" s="8"/>
      <c r="H73" s="720">
        <f>Prices!$D113</f>
        <v>0</v>
      </c>
      <c r="I73" s="13">
        <f t="shared" si="597"/>
        <v>0</v>
      </c>
      <c r="J73" s="13">
        <f t="shared" si="553"/>
        <v>0</v>
      </c>
      <c r="K73" s="13">
        <f t="shared" si="554"/>
        <v>0</v>
      </c>
      <c r="L73" s="151"/>
      <c r="M73" s="155"/>
      <c r="N73" s="10"/>
      <c r="O73" s="44" t="s">
        <v>77</v>
      </c>
      <c r="P73" s="1041" t="str">
        <f>Prices!$A$113</f>
        <v xml:space="preserve">glazing  </v>
      </c>
      <c r="Q73" s="1041"/>
      <c r="R73" s="1042" t="s">
        <v>88</v>
      </c>
      <c r="S73" s="1042"/>
      <c r="T73" s="68">
        <v>0</v>
      </c>
      <c r="U73" s="8"/>
      <c r="V73" s="720">
        <f>Prices!$D113</f>
        <v>0</v>
      </c>
      <c r="W73" s="13">
        <f t="shared" si="598"/>
        <v>0</v>
      </c>
      <c r="X73" s="13">
        <f t="shared" si="555"/>
        <v>0</v>
      </c>
      <c r="Y73" s="13">
        <f t="shared" si="556"/>
        <v>0</v>
      </c>
      <c r="Z73" s="151"/>
      <c r="AA73" s="155"/>
      <c r="AB73" s="10"/>
      <c r="AC73" s="44" t="s">
        <v>77</v>
      </c>
      <c r="AD73" s="1041" t="str">
        <f>Prices!$A$113</f>
        <v xml:space="preserve">glazing  </v>
      </c>
      <c r="AE73" s="1041"/>
      <c r="AF73" s="1042" t="s">
        <v>88</v>
      </c>
      <c r="AG73" s="1042"/>
      <c r="AH73" s="68">
        <v>0</v>
      </c>
      <c r="AI73" s="8"/>
      <c r="AJ73" s="720">
        <f>Prices!$D113</f>
        <v>0</v>
      </c>
      <c r="AK73" s="13">
        <f t="shared" si="557"/>
        <v>0</v>
      </c>
      <c r="AL73" s="13">
        <f t="shared" si="558"/>
        <v>0</v>
      </c>
      <c r="AM73" s="13">
        <f t="shared" si="559"/>
        <v>0</v>
      </c>
      <c r="AN73" s="151"/>
      <c r="AO73" s="155"/>
      <c r="AP73" s="10"/>
      <c r="AQ73" s="44" t="s">
        <v>77</v>
      </c>
      <c r="AR73" s="1041" t="str">
        <f>Prices!$A$113</f>
        <v xml:space="preserve">glazing  </v>
      </c>
      <c r="AS73" s="1041"/>
      <c r="AT73" s="1042" t="s">
        <v>88</v>
      </c>
      <c r="AU73" s="1042"/>
      <c r="AV73" s="68">
        <v>0</v>
      </c>
      <c r="AW73" s="8"/>
      <c r="AX73" s="720">
        <f>Prices!$D113</f>
        <v>0</v>
      </c>
      <c r="AY73" s="13">
        <f t="shared" si="562"/>
        <v>0</v>
      </c>
      <c r="AZ73" s="13">
        <f t="shared" si="563"/>
        <v>0</v>
      </c>
      <c r="BA73" s="13">
        <f t="shared" si="564"/>
        <v>0</v>
      </c>
      <c r="BB73" s="151"/>
      <c r="BC73" s="155"/>
      <c r="BD73" s="10"/>
      <c r="BE73" s="44" t="s">
        <v>77</v>
      </c>
      <c r="BF73" s="1041" t="str">
        <f>Prices!$A$113</f>
        <v xml:space="preserve">glazing  </v>
      </c>
      <c r="BG73" s="1041"/>
      <c r="BH73" s="1042" t="s">
        <v>88</v>
      </c>
      <c r="BI73" s="1042"/>
      <c r="BJ73" s="68">
        <v>0</v>
      </c>
      <c r="BK73" s="8"/>
      <c r="BL73" s="720">
        <f>Prices!$D113</f>
        <v>0</v>
      </c>
      <c r="BM73" s="13">
        <f t="shared" si="567"/>
        <v>0</v>
      </c>
      <c r="BN73" s="13">
        <f t="shared" si="568"/>
        <v>0</v>
      </c>
      <c r="BO73" s="13">
        <f t="shared" si="569"/>
        <v>0</v>
      </c>
      <c r="BP73" s="151"/>
      <c r="BQ73" s="155"/>
      <c r="BR73" s="10"/>
      <c r="BS73" s="44" t="s">
        <v>77</v>
      </c>
      <c r="BT73" s="1041" t="str">
        <f>Prices!$A$113</f>
        <v xml:space="preserve">glazing  </v>
      </c>
      <c r="BU73" s="1041"/>
      <c r="BV73" s="1042" t="s">
        <v>88</v>
      </c>
      <c r="BW73" s="1042"/>
      <c r="BX73" s="68">
        <v>0</v>
      </c>
      <c r="BY73" s="8"/>
      <c r="BZ73" s="720">
        <f>Prices!$D113</f>
        <v>0</v>
      </c>
      <c r="CA73" s="13">
        <f t="shared" si="572"/>
        <v>0</v>
      </c>
      <c r="CB73" s="13">
        <f t="shared" si="573"/>
        <v>0</v>
      </c>
      <c r="CC73" s="13">
        <f t="shared" si="574"/>
        <v>0</v>
      </c>
      <c r="CD73" s="151"/>
      <c r="CE73" s="155"/>
      <c r="CF73" s="10"/>
      <c r="CG73" s="44" t="s">
        <v>77</v>
      </c>
      <c r="CH73" s="1041" t="str">
        <f>Prices!$A$113</f>
        <v xml:space="preserve">glazing  </v>
      </c>
      <c r="CI73" s="1041"/>
      <c r="CJ73" s="1042" t="s">
        <v>88</v>
      </c>
      <c r="CK73" s="1042"/>
      <c r="CL73" s="68">
        <v>0</v>
      </c>
      <c r="CM73" s="8"/>
      <c r="CN73" s="720">
        <f>Prices!$D113</f>
        <v>0</v>
      </c>
      <c r="CO73" s="13">
        <f t="shared" si="577"/>
        <v>0</v>
      </c>
      <c r="CP73" s="13">
        <f t="shared" si="578"/>
        <v>0</v>
      </c>
      <c r="CQ73" s="13">
        <f t="shared" si="579"/>
        <v>0</v>
      </c>
      <c r="CR73" s="151"/>
      <c r="CS73" s="155"/>
      <c r="CT73" s="10"/>
      <c r="CU73" s="44" t="s">
        <v>77</v>
      </c>
      <c r="CV73" s="1041" t="str">
        <f>Prices!$A$113</f>
        <v xml:space="preserve">glazing  </v>
      </c>
      <c r="CW73" s="1041"/>
      <c r="CX73" s="1042" t="s">
        <v>88</v>
      </c>
      <c r="CY73" s="1042"/>
      <c r="CZ73" s="68">
        <v>0</v>
      </c>
      <c r="DA73" s="8"/>
      <c r="DB73" s="720">
        <f>Prices!$D113</f>
        <v>0</v>
      </c>
      <c r="DC73" s="13">
        <f t="shared" si="582"/>
        <v>0</v>
      </c>
      <c r="DD73" s="13">
        <f t="shared" si="583"/>
        <v>0</v>
      </c>
      <c r="DE73" s="13">
        <f t="shared" si="584"/>
        <v>0</v>
      </c>
      <c r="DF73" s="151"/>
      <c r="DG73" s="155"/>
      <c r="DH73" s="10"/>
      <c r="DI73" s="44" t="s">
        <v>77</v>
      </c>
      <c r="DJ73" s="1041" t="str">
        <f>Prices!$A$113</f>
        <v xml:space="preserve">glazing  </v>
      </c>
      <c r="DK73" s="1041"/>
      <c r="DL73" s="1042" t="s">
        <v>88</v>
      </c>
      <c r="DM73" s="1042"/>
      <c r="DN73" s="68">
        <v>0</v>
      </c>
      <c r="DO73" s="8"/>
      <c r="DP73" s="720">
        <f>Prices!$D113</f>
        <v>0</v>
      </c>
      <c r="DQ73" s="13">
        <f t="shared" si="587"/>
        <v>0</v>
      </c>
      <c r="DR73" s="13">
        <f t="shared" si="588"/>
        <v>0</v>
      </c>
      <c r="DS73" s="13">
        <f t="shared" si="589"/>
        <v>0</v>
      </c>
      <c r="DT73" s="151"/>
      <c r="DU73" s="155"/>
      <c r="DV73" s="10"/>
      <c r="DW73" s="44" t="s">
        <v>77</v>
      </c>
      <c r="DX73" s="1041" t="str">
        <f>Prices!$A$113</f>
        <v xml:space="preserve">glazing  </v>
      </c>
      <c r="DY73" s="1041"/>
      <c r="DZ73" s="1042" t="s">
        <v>88</v>
      </c>
      <c r="EA73" s="1042"/>
      <c r="EB73" s="68">
        <v>0</v>
      </c>
      <c r="EC73" s="8"/>
      <c r="ED73" s="720">
        <f>Prices!$D113</f>
        <v>0</v>
      </c>
      <c r="EE73" s="13">
        <f t="shared" si="592"/>
        <v>0</v>
      </c>
      <c r="EF73" s="13">
        <f t="shared" si="593"/>
        <v>0</v>
      </c>
      <c r="EG73" s="13">
        <f t="shared" si="594"/>
        <v>0</v>
      </c>
      <c r="EH73" s="151"/>
      <c r="EI73" s="155"/>
      <c r="EJ73" s="10"/>
      <c r="EK73" s="44" t="s">
        <v>93</v>
      </c>
      <c r="EL73" s="148"/>
      <c r="EM73" s="744">
        <f>K97+Y97+AM97+BA97+BO97+CC97+CQ97+DE97+DS97+EG97</f>
        <v>0</v>
      </c>
      <c r="EN73" s="147"/>
      <c r="EO73" s="765" t="s">
        <v>45</v>
      </c>
      <c r="EP73" s="190">
        <f>F97*$C$2+T97*$Q$2+AH97*$AE$2+AV97*$AS$2+BJ97*$BG$2+BX97*$BU$2+CL97*$CI$2+CZ97*$CW$2+DN97*$DK$2+EB97*$DY$2</f>
        <v>0</v>
      </c>
      <c r="EQ73" s="79"/>
      <c r="ER73" s="116">
        <f t="shared" si="550"/>
        <v>0</v>
      </c>
      <c r="ES73" s="81">
        <f t="shared" si="551"/>
        <v>0</v>
      </c>
      <c r="ET73" s="280">
        <v>0</v>
      </c>
      <c r="EU73" s="9" t="s">
        <v>45</v>
      </c>
      <c r="EV73" s="583">
        <f t="shared" si="601"/>
        <v>0</v>
      </c>
      <c r="EW73" s="579">
        <f t="shared" si="86"/>
        <v>0</v>
      </c>
      <c r="EX73" s="582">
        <f t="shared" si="552"/>
        <v>0</v>
      </c>
      <c r="EY73" s="112"/>
      <c r="EZ73" s="573"/>
      <c r="FA73" s="55"/>
      <c r="FC73" s="44" t="s">
        <v>97</v>
      </c>
      <c r="FD73" s="11" t="s">
        <v>53</v>
      </c>
      <c r="FE73" s="141">
        <v>0</v>
      </c>
      <c r="FF73" s="141">
        <v>0</v>
      </c>
      <c r="FG73" s="142">
        <v>0</v>
      </c>
      <c r="FH73" s="9" t="s">
        <v>63</v>
      </c>
      <c r="FI73" s="122">
        <f>FE73*FF73*FG73</f>
        <v>0</v>
      </c>
      <c r="FJ73" s="602">
        <v>0</v>
      </c>
      <c r="FK73" s="604">
        <f>FI73*FJ73</f>
        <v>0</v>
      </c>
      <c r="FL73" s="592"/>
      <c r="FM73" s="573"/>
      <c r="FN73" s="610">
        <f>SUM(FK73:FK74)</f>
        <v>0</v>
      </c>
      <c r="FO73" s="127">
        <f>IF(FO$4=0,0,FN73/$FO$4)</f>
        <v>0</v>
      </c>
      <c r="FP73" s="87" t="s">
        <v>97</v>
      </c>
      <c r="FQ73" s="522">
        <f>EX79+EX86</f>
        <v>0</v>
      </c>
      <c r="FR73" s="496">
        <f>FN73</f>
        <v>0</v>
      </c>
      <c r="FS73" s="567">
        <f>SUM(FQ73:FR73)</f>
        <v>0</v>
      </c>
    </row>
    <row r="74" spans="1:175" x14ac:dyDescent="0.25">
      <c r="A74" s="44" t="s">
        <v>77</v>
      </c>
      <c r="B74" s="1041" t="str">
        <f>Prices!$A$114</f>
        <v xml:space="preserve">glazing  </v>
      </c>
      <c r="C74" s="1041"/>
      <c r="D74" s="1042" t="s">
        <v>89</v>
      </c>
      <c r="E74" s="1042"/>
      <c r="F74" s="68">
        <v>0</v>
      </c>
      <c r="G74" s="8"/>
      <c r="H74" s="720">
        <f>Prices!$D114</f>
        <v>0</v>
      </c>
      <c r="I74" s="13">
        <f t="shared" si="597"/>
        <v>0</v>
      </c>
      <c r="J74" s="13">
        <f t="shared" si="553"/>
        <v>0</v>
      </c>
      <c r="K74" s="13">
        <f t="shared" si="554"/>
        <v>0</v>
      </c>
      <c r="L74" s="151"/>
      <c r="M74" s="155"/>
      <c r="N74" s="10"/>
      <c r="O74" s="44" t="s">
        <v>77</v>
      </c>
      <c r="P74" s="1041" t="str">
        <f>Prices!$A$114</f>
        <v xml:space="preserve">glazing  </v>
      </c>
      <c r="Q74" s="1041"/>
      <c r="R74" s="1042" t="s">
        <v>89</v>
      </c>
      <c r="S74" s="1042"/>
      <c r="T74" s="68">
        <v>0</v>
      </c>
      <c r="U74" s="8"/>
      <c r="V74" s="720">
        <f>Prices!$D114</f>
        <v>0</v>
      </c>
      <c r="W74" s="13">
        <f t="shared" si="598"/>
        <v>0</v>
      </c>
      <c r="X74" s="13">
        <f t="shared" si="555"/>
        <v>0</v>
      </c>
      <c r="Y74" s="13">
        <f t="shared" si="556"/>
        <v>0</v>
      </c>
      <c r="Z74" s="151"/>
      <c r="AA74" s="155"/>
      <c r="AB74" s="10"/>
      <c r="AC74" s="44" t="s">
        <v>77</v>
      </c>
      <c r="AD74" s="1041" t="str">
        <f>Prices!$A$114</f>
        <v xml:space="preserve">glazing  </v>
      </c>
      <c r="AE74" s="1041"/>
      <c r="AF74" s="1042" t="s">
        <v>89</v>
      </c>
      <c r="AG74" s="1042"/>
      <c r="AH74" s="68">
        <v>0</v>
      </c>
      <c r="AI74" s="8"/>
      <c r="AJ74" s="720">
        <f>Prices!$D114</f>
        <v>0</v>
      </c>
      <c r="AK74" s="13">
        <f t="shared" si="557"/>
        <v>0</v>
      </c>
      <c r="AL74" s="13">
        <f t="shared" si="558"/>
        <v>0</v>
      </c>
      <c r="AM74" s="13">
        <f t="shared" si="559"/>
        <v>0</v>
      </c>
      <c r="AN74" s="151"/>
      <c r="AO74" s="155"/>
      <c r="AP74" s="10"/>
      <c r="AQ74" s="44" t="s">
        <v>77</v>
      </c>
      <c r="AR74" s="1041" t="str">
        <f>Prices!$A$114</f>
        <v xml:space="preserve">glazing  </v>
      </c>
      <c r="AS74" s="1041"/>
      <c r="AT74" s="1042" t="s">
        <v>89</v>
      </c>
      <c r="AU74" s="1042"/>
      <c r="AV74" s="68">
        <v>0</v>
      </c>
      <c r="AW74" s="8"/>
      <c r="AX74" s="720">
        <f>Prices!$D114</f>
        <v>0</v>
      </c>
      <c r="AY74" s="13">
        <f t="shared" si="562"/>
        <v>0</v>
      </c>
      <c r="AZ74" s="13">
        <f t="shared" si="563"/>
        <v>0</v>
      </c>
      <c r="BA74" s="13">
        <f t="shared" si="564"/>
        <v>0</v>
      </c>
      <c r="BB74" s="151"/>
      <c r="BC74" s="155"/>
      <c r="BD74" s="10"/>
      <c r="BE74" s="44" t="s">
        <v>77</v>
      </c>
      <c r="BF74" s="1041" t="str">
        <f>Prices!$A$114</f>
        <v xml:space="preserve">glazing  </v>
      </c>
      <c r="BG74" s="1041"/>
      <c r="BH74" s="1042" t="s">
        <v>89</v>
      </c>
      <c r="BI74" s="1042"/>
      <c r="BJ74" s="68">
        <v>0</v>
      </c>
      <c r="BK74" s="8"/>
      <c r="BL74" s="720">
        <f>Prices!$D114</f>
        <v>0</v>
      </c>
      <c r="BM74" s="13">
        <f t="shared" si="567"/>
        <v>0</v>
      </c>
      <c r="BN74" s="13">
        <f t="shared" si="568"/>
        <v>0</v>
      </c>
      <c r="BO74" s="13">
        <f t="shared" si="569"/>
        <v>0</v>
      </c>
      <c r="BP74" s="151"/>
      <c r="BQ74" s="155"/>
      <c r="BR74" s="10"/>
      <c r="BS74" s="44" t="s">
        <v>77</v>
      </c>
      <c r="BT74" s="1041" t="str">
        <f>Prices!$A$114</f>
        <v xml:space="preserve">glazing  </v>
      </c>
      <c r="BU74" s="1041"/>
      <c r="BV74" s="1042" t="s">
        <v>89</v>
      </c>
      <c r="BW74" s="1042"/>
      <c r="BX74" s="68">
        <v>0</v>
      </c>
      <c r="BY74" s="8"/>
      <c r="BZ74" s="720">
        <f>Prices!$D114</f>
        <v>0</v>
      </c>
      <c r="CA74" s="13">
        <f t="shared" si="572"/>
        <v>0</v>
      </c>
      <c r="CB74" s="13">
        <f t="shared" si="573"/>
        <v>0</v>
      </c>
      <c r="CC74" s="13">
        <f t="shared" si="574"/>
        <v>0</v>
      </c>
      <c r="CD74" s="151"/>
      <c r="CE74" s="155"/>
      <c r="CF74" s="10"/>
      <c r="CG74" s="44" t="s">
        <v>77</v>
      </c>
      <c r="CH74" s="1041" t="str">
        <f>Prices!$A$114</f>
        <v xml:space="preserve">glazing  </v>
      </c>
      <c r="CI74" s="1041"/>
      <c r="CJ74" s="1042" t="s">
        <v>89</v>
      </c>
      <c r="CK74" s="1042"/>
      <c r="CL74" s="68">
        <v>0</v>
      </c>
      <c r="CM74" s="8"/>
      <c r="CN74" s="720">
        <f>Prices!$D114</f>
        <v>0</v>
      </c>
      <c r="CO74" s="13">
        <f t="shared" si="577"/>
        <v>0</v>
      </c>
      <c r="CP74" s="13">
        <f t="shared" si="578"/>
        <v>0</v>
      </c>
      <c r="CQ74" s="13">
        <f t="shared" si="579"/>
        <v>0</v>
      </c>
      <c r="CR74" s="151"/>
      <c r="CS74" s="155"/>
      <c r="CT74" s="10"/>
      <c r="CU74" s="44" t="s">
        <v>77</v>
      </c>
      <c r="CV74" s="1041" t="str">
        <f>Prices!$A$114</f>
        <v xml:space="preserve">glazing  </v>
      </c>
      <c r="CW74" s="1041"/>
      <c r="CX74" s="1042" t="s">
        <v>89</v>
      </c>
      <c r="CY74" s="1042"/>
      <c r="CZ74" s="68">
        <v>0</v>
      </c>
      <c r="DA74" s="8"/>
      <c r="DB74" s="720">
        <f>Prices!$D114</f>
        <v>0</v>
      </c>
      <c r="DC74" s="13">
        <f t="shared" si="582"/>
        <v>0</v>
      </c>
      <c r="DD74" s="13">
        <f t="shared" si="583"/>
        <v>0</v>
      </c>
      <c r="DE74" s="13">
        <f t="shared" si="584"/>
        <v>0</v>
      </c>
      <c r="DF74" s="151"/>
      <c r="DG74" s="155"/>
      <c r="DH74" s="10"/>
      <c r="DI74" s="44" t="s">
        <v>77</v>
      </c>
      <c r="DJ74" s="1041" t="str">
        <f>Prices!$A$114</f>
        <v xml:space="preserve">glazing  </v>
      </c>
      <c r="DK74" s="1041"/>
      <c r="DL74" s="1042" t="s">
        <v>89</v>
      </c>
      <c r="DM74" s="1042"/>
      <c r="DN74" s="68">
        <v>0</v>
      </c>
      <c r="DO74" s="8"/>
      <c r="DP74" s="720">
        <f>Prices!$D114</f>
        <v>0</v>
      </c>
      <c r="DQ74" s="13">
        <f t="shared" si="587"/>
        <v>0</v>
      </c>
      <c r="DR74" s="13">
        <f t="shared" si="588"/>
        <v>0</v>
      </c>
      <c r="DS74" s="13">
        <f t="shared" si="589"/>
        <v>0</v>
      </c>
      <c r="DT74" s="151"/>
      <c r="DU74" s="155"/>
      <c r="DV74" s="10"/>
      <c r="DW74" s="44" t="s">
        <v>77</v>
      </c>
      <c r="DX74" s="1041" t="str">
        <f>Prices!$A$114</f>
        <v xml:space="preserve">glazing  </v>
      </c>
      <c r="DY74" s="1041"/>
      <c r="DZ74" s="1042" t="s">
        <v>89</v>
      </c>
      <c r="EA74" s="1042"/>
      <c r="EB74" s="68">
        <v>0</v>
      </c>
      <c r="EC74" s="8"/>
      <c r="ED74" s="720">
        <f>Prices!$D114</f>
        <v>0</v>
      </c>
      <c r="EE74" s="13">
        <f t="shared" si="592"/>
        <v>0</v>
      </c>
      <c r="EF74" s="13">
        <f t="shared" si="593"/>
        <v>0</v>
      </c>
      <c r="EG74" s="13">
        <f t="shared" si="594"/>
        <v>0</v>
      </c>
      <c r="EH74" s="151"/>
      <c r="EI74" s="155"/>
      <c r="EJ74" s="10"/>
      <c r="EK74" s="44" t="s">
        <v>93</v>
      </c>
      <c r="EL74" s="148"/>
      <c r="EM74" s="744">
        <f>K98+Y98+AM98+BA98+BO98+CC98+CQ98+DE98+DS98+EG98</f>
        <v>0</v>
      </c>
      <c r="EN74" s="147"/>
      <c r="EO74" s="765" t="s">
        <v>45</v>
      </c>
      <c r="EP74" s="190">
        <f>F98*$C$2+T98*$Q$2+AH98*$AE$2+AV98*$AS$2+BJ98*$BG$2+BX98*$BU$2+CL98*$CI$2+CZ98*$CW$2+DN98*$DK$2+EB98*$DY$2</f>
        <v>0</v>
      </c>
      <c r="EQ74" s="79"/>
      <c r="ER74" s="116">
        <f t="shared" si="550"/>
        <v>0</v>
      </c>
      <c r="ES74" s="81">
        <f t="shared" si="551"/>
        <v>0</v>
      </c>
      <c r="ET74" s="280">
        <v>0</v>
      </c>
      <c r="EU74" s="9" t="s">
        <v>45</v>
      </c>
      <c r="EV74" s="583">
        <f t="shared" si="601"/>
        <v>0</v>
      </c>
      <c r="EW74" s="579">
        <f t="shared" si="86"/>
        <v>0</v>
      </c>
      <c r="EX74" s="582">
        <f t="shared" si="552"/>
        <v>0</v>
      </c>
      <c r="EY74" s="112"/>
      <c r="EZ74" s="573"/>
      <c r="FA74" s="55"/>
      <c r="FC74" s="44" t="s">
        <v>97</v>
      </c>
      <c r="FD74" s="11" t="s">
        <v>53</v>
      </c>
      <c r="FE74" s="141">
        <v>0</v>
      </c>
      <c r="FF74" s="141">
        <v>0</v>
      </c>
      <c r="FG74" s="142">
        <v>0</v>
      </c>
      <c r="FH74" s="9" t="s">
        <v>63</v>
      </c>
      <c r="FI74" s="122">
        <f>FE74*FF74*FG74</f>
        <v>0</v>
      </c>
      <c r="FJ74" s="602">
        <v>0</v>
      </c>
      <c r="FK74" s="604">
        <f>FI74*FJ74</f>
        <v>0</v>
      </c>
      <c r="FL74" s="592"/>
      <c r="FM74" s="573"/>
      <c r="FN74" s="607"/>
      <c r="FO74" s="127"/>
      <c r="FP74" s="87"/>
      <c r="FQ74" s="522"/>
      <c r="FR74" s="61"/>
      <c r="FS74" s="567"/>
    </row>
    <row r="75" spans="1:175" x14ac:dyDescent="0.25">
      <c r="A75" s="44" t="s">
        <v>77</v>
      </c>
      <c r="B75" s="1041" t="str">
        <f>Prices!$A$115</f>
        <v xml:space="preserve">glazing  </v>
      </c>
      <c r="C75" s="1041"/>
      <c r="D75" s="1042" t="s">
        <v>577</v>
      </c>
      <c r="E75" s="1042"/>
      <c r="F75" s="68">
        <v>0</v>
      </c>
      <c r="G75" s="8"/>
      <c r="H75" s="720">
        <f>Prices!$D115</f>
        <v>0</v>
      </c>
      <c r="I75" s="13">
        <f t="shared" si="597"/>
        <v>0</v>
      </c>
      <c r="J75" s="13">
        <f t="shared" si="553"/>
        <v>0</v>
      </c>
      <c r="K75" s="13">
        <f t="shared" si="554"/>
        <v>0</v>
      </c>
      <c r="L75" s="151"/>
      <c r="M75" s="155"/>
      <c r="N75" s="15"/>
      <c r="O75" s="44" t="s">
        <v>77</v>
      </c>
      <c r="P75" s="1041" t="str">
        <f>Prices!$A$115</f>
        <v xml:space="preserve">glazing  </v>
      </c>
      <c r="Q75" s="1041"/>
      <c r="R75" s="1042" t="s">
        <v>577</v>
      </c>
      <c r="S75" s="1042"/>
      <c r="T75" s="68">
        <v>0</v>
      </c>
      <c r="U75" s="8"/>
      <c r="V75" s="720">
        <f>Prices!$D115</f>
        <v>0</v>
      </c>
      <c r="W75" s="13">
        <f t="shared" si="598"/>
        <v>0</v>
      </c>
      <c r="X75" s="13">
        <f t="shared" si="555"/>
        <v>0</v>
      </c>
      <c r="Y75" s="13">
        <f t="shared" si="556"/>
        <v>0</v>
      </c>
      <c r="Z75" s="151"/>
      <c r="AA75" s="155"/>
      <c r="AB75" s="15"/>
      <c r="AC75" s="44" t="s">
        <v>77</v>
      </c>
      <c r="AD75" s="1041" t="str">
        <f>Prices!$A$115</f>
        <v xml:space="preserve">glazing  </v>
      </c>
      <c r="AE75" s="1041"/>
      <c r="AF75" s="1042" t="s">
        <v>577</v>
      </c>
      <c r="AG75" s="1042"/>
      <c r="AH75" s="68">
        <v>0</v>
      </c>
      <c r="AI75" s="8"/>
      <c r="AJ75" s="720">
        <f>Prices!$D115</f>
        <v>0</v>
      </c>
      <c r="AK75" s="13">
        <f t="shared" si="557"/>
        <v>0</v>
      </c>
      <c r="AL75" s="13">
        <f t="shared" si="558"/>
        <v>0</v>
      </c>
      <c r="AM75" s="13">
        <f t="shared" si="559"/>
        <v>0</v>
      </c>
      <c r="AN75" s="151"/>
      <c r="AO75" s="155"/>
      <c r="AP75" s="15"/>
      <c r="AQ75" s="44" t="s">
        <v>77</v>
      </c>
      <c r="AR75" s="1041" t="str">
        <f>Prices!$A$115</f>
        <v xml:space="preserve">glazing  </v>
      </c>
      <c r="AS75" s="1041"/>
      <c r="AT75" s="1042" t="s">
        <v>577</v>
      </c>
      <c r="AU75" s="1042"/>
      <c r="AV75" s="68">
        <v>0</v>
      </c>
      <c r="AW75" s="8"/>
      <c r="AX75" s="720">
        <f>Prices!$D115</f>
        <v>0</v>
      </c>
      <c r="AY75" s="13">
        <f t="shared" si="562"/>
        <v>0</v>
      </c>
      <c r="AZ75" s="13">
        <f t="shared" si="563"/>
        <v>0</v>
      </c>
      <c r="BA75" s="13">
        <f t="shared" si="564"/>
        <v>0</v>
      </c>
      <c r="BB75" s="151"/>
      <c r="BC75" s="155"/>
      <c r="BD75" s="15"/>
      <c r="BE75" s="44" t="s">
        <v>77</v>
      </c>
      <c r="BF75" s="1041" t="str">
        <f>Prices!$A$115</f>
        <v xml:space="preserve">glazing  </v>
      </c>
      <c r="BG75" s="1041"/>
      <c r="BH75" s="1042" t="s">
        <v>577</v>
      </c>
      <c r="BI75" s="1042"/>
      <c r="BJ75" s="68">
        <v>0</v>
      </c>
      <c r="BK75" s="8"/>
      <c r="BL75" s="720">
        <f>Prices!$D115</f>
        <v>0</v>
      </c>
      <c r="BM75" s="13">
        <f t="shared" si="567"/>
        <v>0</v>
      </c>
      <c r="BN75" s="13">
        <f t="shared" si="568"/>
        <v>0</v>
      </c>
      <c r="BO75" s="13">
        <f t="shared" si="569"/>
        <v>0</v>
      </c>
      <c r="BP75" s="151"/>
      <c r="BQ75" s="155"/>
      <c r="BR75" s="15"/>
      <c r="BS75" s="44" t="s">
        <v>77</v>
      </c>
      <c r="BT75" s="1041" t="str">
        <f>Prices!$A$115</f>
        <v xml:space="preserve">glazing  </v>
      </c>
      <c r="BU75" s="1041"/>
      <c r="BV75" s="1042" t="s">
        <v>577</v>
      </c>
      <c r="BW75" s="1042"/>
      <c r="BX75" s="68">
        <v>0</v>
      </c>
      <c r="BY75" s="8"/>
      <c r="BZ75" s="720">
        <f>Prices!$D115</f>
        <v>0</v>
      </c>
      <c r="CA75" s="13">
        <f t="shared" si="572"/>
        <v>0</v>
      </c>
      <c r="CB75" s="13">
        <f t="shared" si="573"/>
        <v>0</v>
      </c>
      <c r="CC75" s="13">
        <f t="shared" si="574"/>
        <v>0</v>
      </c>
      <c r="CD75" s="151"/>
      <c r="CE75" s="155"/>
      <c r="CF75" s="15"/>
      <c r="CG75" s="44" t="s">
        <v>77</v>
      </c>
      <c r="CH75" s="1041" t="str">
        <f>Prices!$A$115</f>
        <v xml:space="preserve">glazing  </v>
      </c>
      <c r="CI75" s="1041"/>
      <c r="CJ75" s="1042" t="s">
        <v>577</v>
      </c>
      <c r="CK75" s="1042"/>
      <c r="CL75" s="68">
        <v>0</v>
      </c>
      <c r="CM75" s="8"/>
      <c r="CN75" s="720">
        <f>Prices!$D115</f>
        <v>0</v>
      </c>
      <c r="CO75" s="13">
        <f t="shared" si="577"/>
        <v>0</v>
      </c>
      <c r="CP75" s="13">
        <f t="shared" si="578"/>
        <v>0</v>
      </c>
      <c r="CQ75" s="13">
        <f t="shared" si="579"/>
        <v>0</v>
      </c>
      <c r="CR75" s="151"/>
      <c r="CS75" s="155"/>
      <c r="CT75" s="15"/>
      <c r="CU75" s="44" t="s">
        <v>77</v>
      </c>
      <c r="CV75" s="1041" t="str">
        <f>Prices!$A$115</f>
        <v xml:space="preserve">glazing  </v>
      </c>
      <c r="CW75" s="1041"/>
      <c r="CX75" s="1042" t="s">
        <v>577</v>
      </c>
      <c r="CY75" s="1042"/>
      <c r="CZ75" s="68">
        <v>0</v>
      </c>
      <c r="DA75" s="8"/>
      <c r="DB75" s="720">
        <f>Prices!$D115</f>
        <v>0</v>
      </c>
      <c r="DC75" s="13">
        <f t="shared" si="582"/>
        <v>0</v>
      </c>
      <c r="DD75" s="13">
        <f t="shared" si="583"/>
        <v>0</v>
      </c>
      <c r="DE75" s="13">
        <f t="shared" si="584"/>
        <v>0</v>
      </c>
      <c r="DF75" s="151"/>
      <c r="DG75" s="155"/>
      <c r="DH75" s="15"/>
      <c r="DI75" s="44" t="s">
        <v>77</v>
      </c>
      <c r="DJ75" s="1041" t="str">
        <f>Prices!$A$115</f>
        <v xml:space="preserve">glazing  </v>
      </c>
      <c r="DK75" s="1041"/>
      <c r="DL75" s="1042" t="s">
        <v>577</v>
      </c>
      <c r="DM75" s="1042"/>
      <c r="DN75" s="68">
        <v>0</v>
      </c>
      <c r="DO75" s="8"/>
      <c r="DP75" s="720">
        <f>Prices!$D115</f>
        <v>0</v>
      </c>
      <c r="DQ75" s="13">
        <f t="shared" si="587"/>
        <v>0</v>
      </c>
      <c r="DR75" s="13">
        <f t="shared" si="588"/>
        <v>0</v>
      </c>
      <c r="DS75" s="13">
        <f t="shared" si="589"/>
        <v>0</v>
      </c>
      <c r="DT75" s="151"/>
      <c r="DU75" s="155"/>
      <c r="DV75" s="15"/>
      <c r="DW75" s="44" t="s">
        <v>77</v>
      </c>
      <c r="DX75" s="1041" t="str">
        <f>Prices!$A$115</f>
        <v xml:space="preserve">glazing  </v>
      </c>
      <c r="DY75" s="1041"/>
      <c r="DZ75" s="1042" t="s">
        <v>577</v>
      </c>
      <c r="EA75" s="1042"/>
      <c r="EB75" s="68">
        <v>0</v>
      </c>
      <c r="EC75" s="8"/>
      <c r="ED75" s="720">
        <f>Prices!$D115</f>
        <v>0</v>
      </c>
      <c r="EE75" s="13">
        <f t="shared" si="592"/>
        <v>0</v>
      </c>
      <c r="EF75" s="13">
        <f t="shared" si="593"/>
        <v>0</v>
      </c>
      <c r="EG75" s="13">
        <f t="shared" si="594"/>
        <v>0</v>
      </c>
      <c r="EH75" s="151"/>
      <c r="EI75" s="155"/>
      <c r="EJ75" s="15"/>
      <c r="EK75" s="44" t="s">
        <v>94</v>
      </c>
      <c r="EL75" s="96" t="s">
        <v>95</v>
      </c>
      <c r="EM75" s="744">
        <f>K100+Y100+AM100+BA100+BO100+CC100+CQ100+DE100+DS100+EG100</f>
        <v>0</v>
      </c>
      <c r="EN75" s="33"/>
      <c r="EO75" s="765" t="s">
        <v>45</v>
      </c>
      <c r="EP75" s="190">
        <f>F100*$C$2+T100*$Q$2+AH100*$AE$2+AV100*$AS$2+BJ100*$BG$2+BX100*$BU$2+CL100*$CI$2+CZ100*$CW$2+DN100*$DK$2+EB100*$DY$2</f>
        <v>0</v>
      </c>
      <c r="EQ75" s="33"/>
      <c r="ER75" s="116">
        <f t="shared" si="550"/>
        <v>0</v>
      </c>
      <c r="ES75" s="81">
        <f t="shared" si="551"/>
        <v>0</v>
      </c>
      <c r="ET75" s="280">
        <v>0</v>
      </c>
      <c r="EU75" s="9" t="s">
        <v>45</v>
      </c>
      <c r="EV75" s="583">
        <f t="shared" si="601"/>
        <v>0</v>
      </c>
      <c r="EW75" s="579">
        <f t="shared" si="86"/>
        <v>0</v>
      </c>
      <c r="EX75" s="582">
        <f t="shared" si="552"/>
        <v>0</v>
      </c>
      <c r="EY75" s="112"/>
      <c r="EZ75" s="573"/>
      <c r="FA75" s="55"/>
      <c r="FC75" s="44"/>
      <c r="FD75" s="61"/>
      <c r="FE75" s="126"/>
      <c r="FF75" s="126"/>
      <c r="FG75" s="436"/>
      <c r="FH75" s="9"/>
      <c r="FI75" s="123"/>
      <c r="FJ75" s="121"/>
      <c r="FK75" s="604"/>
      <c r="FL75" s="592"/>
      <c r="FM75" s="573"/>
      <c r="FN75" s="607"/>
      <c r="FO75" s="127"/>
      <c r="FP75" s="87"/>
      <c r="FQ75" s="522"/>
      <c r="FR75" s="61"/>
      <c r="FS75" s="567"/>
    </row>
    <row r="76" spans="1:175" x14ac:dyDescent="0.25">
      <c r="A76" s="44" t="s">
        <v>77</v>
      </c>
      <c r="B76" s="1041" t="str">
        <f>Prices!$A$116</f>
        <v xml:space="preserve">glazing  </v>
      </c>
      <c r="C76" s="1041"/>
      <c r="D76" s="1042" t="s">
        <v>578</v>
      </c>
      <c r="E76" s="1042"/>
      <c r="F76" s="68">
        <v>0</v>
      </c>
      <c r="G76" s="8"/>
      <c r="H76" s="720">
        <f>Prices!$D116</f>
        <v>0</v>
      </c>
      <c r="I76" s="13">
        <f t="shared" si="597"/>
        <v>0</v>
      </c>
      <c r="J76" s="13">
        <f t="shared" si="553"/>
        <v>0</v>
      </c>
      <c r="K76" s="13">
        <f t="shared" si="554"/>
        <v>0</v>
      </c>
      <c r="L76" s="151"/>
      <c r="M76" s="155"/>
      <c r="N76" s="10"/>
      <c r="O76" s="44" t="s">
        <v>77</v>
      </c>
      <c r="P76" s="1041" t="str">
        <f>Prices!$A$116</f>
        <v xml:space="preserve">glazing  </v>
      </c>
      <c r="Q76" s="1041"/>
      <c r="R76" s="1042" t="s">
        <v>578</v>
      </c>
      <c r="S76" s="1042"/>
      <c r="T76" s="68">
        <v>0</v>
      </c>
      <c r="U76" s="8"/>
      <c r="V76" s="720">
        <f>Prices!$D116</f>
        <v>0</v>
      </c>
      <c r="W76" s="13">
        <f t="shared" si="598"/>
        <v>0</v>
      </c>
      <c r="X76" s="13">
        <f t="shared" si="555"/>
        <v>0</v>
      </c>
      <c r="Y76" s="13">
        <f t="shared" si="556"/>
        <v>0</v>
      </c>
      <c r="Z76" s="151"/>
      <c r="AA76" s="155"/>
      <c r="AB76" s="10"/>
      <c r="AC76" s="44" t="s">
        <v>77</v>
      </c>
      <c r="AD76" s="1041" t="str">
        <f>Prices!$A$116</f>
        <v xml:space="preserve">glazing  </v>
      </c>
      <c r="AE76" s="1041"/>
      <c r="AF76" s="1042" t="s">
        <v>578</v>
      </c>
      <c r="AG76" s="1042"/>
      <c r="AH76" s="68">
        <v>0</v>
      </c>
      <c r="AI76" s="8"/>
      <c r="AJ76" s="720">
        <f>Prices!$D116</f>
        <v>0</v>
      </c>
      <c r="AK76" s="13">
        <f t="shared" si="557"/>
        <v>0</v>
      </c>
      <c r="AL76" s="13">
        <f t="shared" si="558"/>
        <v>0</v>
      </c>
      <c r="AM76" s="13">
        <f t="shared" si="559"/>
        <v>0</v>
      </c>
      <c r="AN76" s="151"/>
      <c r="AO76" s="155"/>
      <c r="AP76" s="10"/>
      <c r="AQ76" s="44" t="s">
        <v>77</v>
      </c>
      <c r="AR76" s="1041" t="str">
        <f>Prices!$A$116</f>
        <v xml:space="preserve">glazing  </v>
      </c>
      <c r="AS76" s="1041"/>
      <c r="AT76" s="1042" t="s">
        <v>578</v>
      </c>
      <c r="AU76" s="1042"/>
      <c r="AV76" s="68">
        <v>0</v>
      </c>
      <c r="AW76" s="8"/>
      <c r="AX76" s="720">
        <f>Prices!$D116</f>
        <v>0</v>
      </c>
      <c r="AY76" s="13">
        <f t="shared" si="562"/>
        <v>0</v>
      </c>
      <c r="AZ76" s="13">
        <f t="shared" si="563"/>
        <v>0</v>
      </c>
      <c r="BA76" s="13">
        <f t="shared" si="564"/>
        <v>0</v>
      </c>
      <c r="BB76" s="151"/>
      <c r="BC76" s="155"/>
      <c r="BD76" s="10"/>
      <c r="BE76" s="44" t="s">
        <v>77</v>
      </c>
      <c r="BF76" s="1041" t="str">
        <f>Prices!$A$116</f>
        <v xml:space="preserve">glazing  </v>
      </c>
      <c r="BG76" s="1041"/>
      <c r="BH76" s="1042" t="s">
        <v>578</v>
      </c>
      <c r="BI76" s="1042"/>
      <c r="BJ76" s="68">
        <v>0</v>
      </c>
      <c r="BK76" s="8"/>
      <c r="BL76" s="720">
        <f>Prices!$D116</f>
        <v>0</v>
      </c>
      <c r="BM76" s="13">
        <f t="shared" si="567"/>
        <v>0</v>
      </c>
      <c r="BN76" s="13">
        <f t="shared" si="568"/>
        <v>0</v>
      </c>
      <c r="BO76" s="13">
        <f t="shared" si="569"/>
        <v>0</v>
      </c>
      <c r="BP76" s="151"/>
      <c r="BQ76" s="155"/>
      <c r="BR76" s="10"/>
      <c r="BS76" s="44" t="s">
        <v>77</v>
      </c>
      <c r="BT76" s="1041" t="str">
        <f>Prices!$A$116</f>
        <v xml:space="preserve">glazing  </v>
      </c>
      <c r="BU76" s="1041"/>
      <c r="BV76" s="1042" t="s">
        <v>578</v>
      </c>
      <c r="BW76" s="1042"/>
      <c r="BX76" s="68">
        <v>0</v>
      </c>
      <c r="BY76" s="8"/>
      <c r="BZ76" s="720">
        <f>Prices!$D116</f>
        <v>0</v>
      </c>
      <c r="CA76" s="13">
        <f t="shared" si="572"/>
        <v>0</v>
      </c>
      <c r="CB76" s="13">
        <f t="shared" si="573"/>
        <v>0</v>
      </c>
      <c r="CC76" s="13">
        <f t="shared" si="574"/>
        <v>0</v>
      </c>
      <c r="CD76" s="151"/>
      <c r="CE76" s="155"/>
      <c r="CF76" s="10"/>
      <c r="CG76" s="44" t="s">
        <v>77</v>
      </c>
      <c r="CH76" s="1041" t="str">
        <f>Prices!$A$116</f>
        <v xml:space="preserve">glazing  </v>
      </c>
      <c r="CI76" s="1041"/>
      <c r="CJ76" s="1042" t="s">
        <v>578</v>
      </c>
      <c r="CK76" s="1042"/>
      <c r="CL76" s="68">
        <v>0</v>
      </c>
      <c r="CM76" s="8"/>
      <c r="CN76" s="720">
        <f>Prices!$D116</f>
        <v>0</v>
      </c>
      <c r="CO76" s="13">
        <f t="shared" si="577"/>
        <v>0</v>
      </c>
      <c r="CP76" s="13">
        <f t="shared" si="578"/>
        <v>0</v>
      </c>
      <c r="CQ76" s="13">
        <f t="shared" si="579"/>
        <v>0</v>
      </c>
      <c r="CR76" s="151"/>
      <c r="CS76" s="155"/>
      <c r="CT76" s="10"/>
      <c r="CU76" s="44" t="s">
        <v>77</v>
      </c>
      <c r="CV76" s="1041" t="str">
        <f>Prices!$A$116</f>
        <v xml:space="preserve">glazing  </v>
      </c>
      <c r="CW76" s="1041"/>
      <c r="CX76" s="1042" t="s">
        <v>578</v>
      </c>
      <c r="CY76" s="1042"/>
      <c r="CZ76" s="68">
        <v>0</v>
      </c>
      <c r="DA76" s="8"/>
      <c r="DB76" s="720">
        <f>Prices!$D116</f>
        <v>0</v>
      </c>
      <c r="DC76" s="13">
        <f t="shared" si="582"/>
        <v>0</v>
      </c>
      <c r="DD76" s="13">
        <f t="shared" si="583"/>
        <v>0</v>
      </c>
      <c r="DE76" s="13">
        <f t="shared" si="584"/>
        <v>0</v>
      </c>
      <c r="DF76" s="151"/>
      <c r="DG76" s="155"/>
      <c r="DH76" s="10"/>
      <c r="DI76" s="44" t="s">
        <v>77</v>
      </c>
      <c r="DJ76" s="1041" t="str">
        <f>Prices!$A$116</f>
        <v xml:space="preserve">glazing  </v>
      </c>
      <c r="DK76" s="1041"/>
      <c r="DL76" s="1042" t="s">
        <v>578</v>
      </c>
      <c r="DM76" s="1042"/>
      <c r="DN76" s="68">
        <v>0</v>
      </c>
      <c r="DO76" s="8"/>
      <c r="DP76" s="720">
        <f>Prices!$D116</f>
        <v>0</v>
      </c>
      <c r="DQ76" s="13">
        <f t="shared" si="587"/>
        <v>0</v>
      </c>
      <c r="DR76" s="13">
        <f t="shared" si="588"/>
        <v>0</v>
      </c>
      <c r="DS76" s="13">
        <f t="shared" si="589"/>
        <v>0</v>
      </c>
      <c r="DT76" s="151"/>
      <c r="DU76" s="155"/>
      <c r="DV76" s="10"/>
      <c r="DW76" s="44" t="s">
        <v>77</v>
      </c>
      <c r="DX76" s="1041" t="str">
        <f>Prices!$A$116</f>
        <v xml:space="preserve">glazing  </v>
      </c>
      <c r="DY76" s="1041"/>
      <c r="DZ76" s="1042" t="s">
        <v>578</v>
      </c>
      <c r="EA76" s="1042"/>
      <c r="EB76" s="68">
        <v>0</v>
      </c>
      <c r="EC76" s="8"/>
      <c r="ED76" s="720">
        <f>Prices!$D116</f>
        <v>0</v>
      </c>
      <c r="EE76" s="13">
        <f t="shared" si="592"/>
        <v>0</v>
      </c>
      <c r="EF76" s="13">
        <f t="shared" si="593"/>
        <v>0</v>
      </c>
      <c r="EG76" s="13">
        <f t="shared" si="594"/>
        <v>0</v>
      </c>
      <c r="EH76" s="151"/>
      <c r="EI76" s="155"/>
      <c r="EJ76" s="10"/>
      <c r="EK76" s="44" t="s">
        <v>94</v>
      </c>
      <c r="EL76" s="96" t="s">
        <v>95</v>
      </c>
      <c r="EM76" s="744">
        <f>K101+Y101+AM101+BA101+BO101+CC101+CQ101+DE101+DS101+EG101</f>
        <v>0</v>
      </c>
      <c r="EN76" s="33"/>
      <c r="EO76" s="765" t="s">
        <v>45</v>
      </c>
      <c r="EP76" s="190">
        <f>F101*$C$2+T101*$Q$2+AH101*$AE$2+AV101*$AS$2+BJ101*$BG$2+BX101*$BU$2+CL101*$CI$2+CZ101*$CW$2+DN101*$DK$2+EB101*$DY$2</f>
        <v>0</v>
      </c>
      <c r="EQ76" s="33"/>
      <c r="ER76" s="116">
        <f t="shared" si="550"/>
        <v>0</v>
      </c>
      <c r="ES76" s="81">
        <f t="shared" si="551"/>
        <v>0</v>
      </c>
      <c r="ET76" s="280">
        <v>0</v>
      </c>
      <c r="EU76" s="9" t="s">
        <v>45</v>
      </c>
      <c r="EV76" s="583">
        <f t="shared" si="601"/>
        <v>0</v>
      </c>
      <c r="EW76" s="579">
        <f t="shared" si="86"/>
        <v>0</v>
      </c>
      <c r="EX76" s="582">
        <f t="shared" si="552"/>
        <v>0</v>
      </c>
      <c r="EY76" s="112"/>
      <c r="EZ76" s="576"/>
      <c r="FA76" s="162"/>
      <c r="FC76" s="44" t="s">
        <v>101</v>
      </c>
      <c r="FD76" s="11" t="s">
        <v>102</v>
      </c>
      <c r="FE76" s="141">
        <v>0</v>
      </c>
      <c r="FF76" s="141">
        <v>0</v>
      </c>
      <c r="FG76" s="142">
        <v>0</v>
      </c>
      <c r="FH76" s="9" t="s">
        <v>21</v>
      </c>
      <c r="FI76" s="122">
        <f>FE76*FF76*FG76</f>
        <v>0</v>
      </c>
      <c r="FJ76" s="602">
        <v>0</v>
      </c>
      <c r="FK76" s="604">
        <f>FI76*FJ76</f>
        <v>0</v>
      </c>
      <c r="FL76" s="591">
        <f>FM132</f>
        <v>0</v>
      </c>
      <c r="FM76" s="543">
        <f>IF(FJ76=0,0,FL76/FJ76)</f>
        <v>0</v>
      </c>
      <c r="FN76" s="610">
        <f>FK76+FL76</f>
        <v>0</v>
      </c>
      <c r="FO76" s="127">
        <f>IF(FO$4=0,0,FN76/$FO$4)</f>
        <v>0</v>
      </c>
      <c r="FP76" s="87" t="s">
        <v>101</v>
      </c>
      <c r="FQ76" s="522">
        <f>EX88+EY88</f>
        <v>0</v>
      </c>
      <c r="FR76" s="496">
        <f>FN76</f>
        <v>0</v>
      </c>
      <c r="FS76" s="567">
        <f>SUM(FQ76:FR76)</f>
        <v>0</v>
      </c>
    </row>
    <row r="77" spans="1:175" x14ac:dyDescent="0.25">
      <c r="A77" s="44" t="s">
        <v>77</v>
      </c>
      <c r="B77" s="1041" t="str">
        <f>Prices!$A$117</f>
        <v xml:space="preserve">glazing  </v>
      </c>
      <c r="C77" s="1041"/>
      <c r="D77" s="1042" t="s">
        <v>579</v>
      </c>
      <c r="E77" s="1042"/>
      <c r="F77" s="68">
        <v>0</v>
      </c>
      <c r="G77" s="8"/>
      <c r="H77" s="720">
        <f>Prices!$D117</f>
        <v>0</v>
      </c>
      <c r="I77" s="13">
        <f t="shared" si="597"/>
        <v>0</v>
      </c>
      <c r="J77" s="13">
        <f t="shared" si="553"/>
        <v>0</v>
      </c>
      <c r="K77" s="13">
        <f t="shared" si="554"/>
        <v>0</v>
      </c>
      <c r="L77" s="151"/>
      <c r="M77" s="155"/>
      <c r="N77" s="15"/>
      <c r="O77" s="44" t="s">
        <v>77</v>
      </c>
      <c r="P77" s="1041" t="str">
        <f>Prices!$A$117</f>
        <v xml:space="preserve">glazing  </v>
      </c>
      <c r="Q77" s="1041"/>
      <c r="R77" s="1042" t="s">
        <v>579</v>
      </c>
      <c r="S77" s="1042"/>
      <c r="T77" s="68">
        <v>0</v>
      </c>
      <c r="U77" s="8"/>
      <c r="V77" s="720">
        <f>Prices!$D117</f>
        <v>0</v>
      </c>
      <c r="W77" s="13">
        <f t="shared" si="598"/>
        <v>0</v>
      </c>
      <c r="X77" s="13">
        <f t="shared" si="555"/>
        <v>0</v>
      </c>
      <c r="Y77" s="13">
        <f t="shared" si="556"/>
        <v>0</v>
      </c>
      <c r="Z77" s="151"/>
      <c r="AA77" s="155"/>
      <c r="AB77" s="15"/>
      <c r="AC77" s="44" t="s">
        <v>77</v>
      </c>
      <c r="AD77" s="1041" t="str">
        <f>Prices!$A$117</f>
        <v xml:space="preserve">glazing  </v>
      </c>
      <c r="AE77" s="1041"/>
      <c r="AF77" s="1042" t="s">
        <v>579</v>
      </c>
      <c r="AG77" s="1042"/>
      <c r="AH77" s="68">
        <v>0</v>
      </c>
      <c r="AI77" s="8"/>
      <c r="AJ77" s="720">
        <f>Prices!$D117</f>
        <v>0</v>
      </c>
      <c r="AK77" s="13">
        <f t="shared" si="557"/>
        <v>0</v>
      </c>
      <c r="AL77" s="13">
        <f t="shared" si="558"/>
        <v>0</v>
      </c>
      <c r="AM77" s="13">
        <f t="shared" si="559"/>
        <v>0</v>
      </c>
      <c r="AN77" s="151"/>
      <c r="AO77" s="155"/>
      <c r="AP77" s="15"/>
      <c r="AQ77" s="44" t="s">
        <v>77</v>
      </c>
      <c r="AR77" s="1041" t="str">
        <f>Prices!$A$117</f>
        <v xml:space="preserve">glazing  </v>
      </c>
      <c r="AS77" s="1041"/>
      <c r="AT77" s="1042" t="s">
        <v>579</v>
      </c>
      <c r="AU77" s="1042"/>
      <c r="AV77" s="68">
        <v>0</v>
      </c>
      <c r="AW77" s="8"/>
      <c r="AX77" s="720">
        <f>Prices!$D117</f>
        <v>0</v>
      </c>
      <c r="AY77" s="13">
        <f t="shared" si="562"/>
        <v>0</v>
      </c>
      <c r="AZ77" s="13">
        <f t="shared" si="563"/>
        <v>0</v>
      </c>
      <c r="BA77" s="13">
        <f t="shared" si="564"/>
        <v>0</v>
      </c>
      <c r="BB77" s="151"/>
      <c r="BC77" s="155"/>
      <c r="BD77" s="15"/>
      <c r="BE77" s="44" t="s">
        <v>77</v>
      </c>
      <c r="BF77" s="1041" t="str">
        <f>Prices!$A$117</f>
        <v xml:space="preserve">glazing  </v>
      </c>
      <c r="BG77" s="1041"/>
      <c r="BH77" s="1042" t="s">
        <v>579</v>
      </c>
      <c r="BI77" s="1042"/>
      <c r="BJ77" s="68">
        <v>0</v>
      </c>
      <c r="BK77" s="8"/>
      <c r="BL77" s="720">
        <f>Prices!$D117</f>
        <v>0</v>
      </c>
      <c r="BM77" s="13">
        <f t="shared" si="567"/>
        <v>0</v>
      </c>
      <c r="BN77" s="13">
        <f t="shared" si="568"/>
        <v>0</v>
      </c>
      <c r="BO77" s="13">
        <f t="shared" si="569"/>
        <v>0</v>
      </c>
      <c r="BP77" s="151"/>
      <c r="BQ77" s="155"/>
      <c r="BR77" s="15"/>
      <c r="BS77" s="44" t="s">
        <v>77</v>
      </c>
      <c r="BT77" s="1041" t="str">
        <f>Prices!$A$117</f>
        <v xml:space="preserve">glazing  </v>
      </c>
      <c r="BU77" s="1041"/>
      <c r="BV77" s="1042" t="s">
        <v>579</v>
      </c>
      <c r="BW77" s="1042"/>
      <c r="BX77" s="68">
        <v>0</v>
      </c>
      <c r="BY77" s="8"/>
      <c r="BZ77" s="720">
        <f>Prices!$D117</f>
        <v>0</v>
      </c>
      <c r="CA77" s="13">
        <f t="shared" si="572"/>
        <v>0</v>
      </c>
      <c r="CB77" s="13">
        <f t="shared" si="573"/>
        <v>0</v>
      </c>
      <c r="CC77" s="13">
        <f t="shared" si="574"/>
        <v>0</v>
      </c>
      <c r="CD77" s="151"/>
      <c r="CE77" s="155"/>
      <c r="CF77" s="15"/>
      <c r="CG77" s="44" t="s">
        <v>77</v>
      </c>
      <c r="CH77" s="1041" t="str">
        <f>Prices!$A$117</f>
        <v xml:space="preserve">glazing  </v>
      </c>
      <c r="CI77" s="1041"/>
      <c r="CJ77" s="1042" t="s">
        <v>579</v>
      </c>
      <c r="CK77" s="1042"/>
      <c r="CL77" s="68">
        <v>0</v>
      </c>
      <c r="CM77" s="8"/>
      <c r="CN77" s="720">
        <f>Prices!$D117</f>
        <v>0</v>
      </c>
      <c r="CO77" s="13">
        <f t="shared" si="577"/>
        <v>0</v>
      </c>
      <c r="CP77" s="13">
        <f t="shared" si="578"/>
        <v>0</v>
      </c>
      <c r="CQ77" s="13">
        <f t="shared" si="579"/>
        <v>0</v>
      </c>
      <c r="CR77" s="151"/>
      <c r="CS77" s="155"/>
      <c r="CT77" s="15"/>
      <c r="CU77" s="44" t="s">
        <v>77</v>
      </c>
      <c r="CV77" s="1041" t="str">
        <f>Prices!$A$117</f>
        <v xml:space="preserve">glazing  </v>
      </c>
      <c r="CW77" s="1041"/>
      <c r="CX77" s="1042" t="s">
        <v>579</v>
      </c>
      <c r="CY77" s="1042"/>
      <c r="CZ77" s="68">
        <v>0</v>
      </c>
      <c r="DA77" s="8"/>
      <c r="DB77" s="720">
        <f>Prices!$D117</f>
        <v>0</v>
      </c>
      <c r="DC77" s="13">
        <f t="shared" si="582"/>
        <v>0</v>
      </c>
      <c r="DD77" s="13">
        <f t="shared" si="583"/>
        <v>0</v>
      </c>
      <c r="DE77" s="13">
        <f t="shared" si="584"/>
        <v>0</v>
      </c>
      <c r="DF77" s="151"/>
      <c r="DG77" s="155"/>
      <c r="DH77" s="15"/>
      <c r="DI77" s="44" t="s">
        <v>77</v>
      </c>
      <c r="DJ77" s="1041" t="str">
        <f>Prices!$A$117</f>
        <v xml:space="preserve">glazing  </v>
      </c>
      <c r="DK77" s="1041"/>
      <c r="DL77" s="1042" t="s">
        <v>579</v>
      </c>
      <c r="DM77" s="1042"/>
      <c r="DN77" s="68">
        <v>0</v>
      </c>
      <c r="DO77" s="8"/>
      <c r="DP77" s="720">
        <f>Prices!$D117</f>
        <v>0</v>
      </c>
      <c r="DQ77" s="13">
        <f t="shared" si="587"/>
        <v>0</v>
      </c>
      <c r="DR77" s="13">
        <f t="shared" si="588"/>
        <v>0</v>
      </c>
      <c r="DS77" s="13">
        <f t="shared" si="589"/>
        <v>0</v>
      </c>
      <c r="DT77" s="151"/>
      <c r="DU77" s="155"/>
      <c r="DV77" s="15"/>
      <c r="DW77" s="44" t="s">
        <v>77</v>
      </c>
      <c r="DX77" s="1041" t="str">
        <f>Prices!$A$117</f>
        <v xml:space="preserve">glazing  </v>
      </c>
      <c r="DY77" s="1041"/>
      <c r="DZ77" s="1042" t="s">
        <v>579</v>
      </c>
      <c r="EA77" s="1042"/>
      <c r="EB77" s="68">
        <v>0</v>
      </c>
      <c r="EC77" s="8"/>
      <c r="ED77" s="720">
        <f>Prices!$D117</f>
        <v>0</v>
      </c>
      <c r="EE77" s="13">
        <f t="shared" si="592"/>
        <v>0</v>
      </c>
      <c r="EF77" s="13">
        <f t="shared" si="593"/>
        <v>0</v>
      </c>
      <c r="EG77" s="13">
        <f t="shared" si="594"/>
        <v>0</v>
      </c>
      <c r="EH77" s="151"/>
      <c r="EI77" s="155"/>
      <c r="EJ77" s="15"/>
      <c r="EK77" s="44" t="s">
        <v>96</v>
      </c>
      <c r="EL77" s="8" t="s">
        <v>46</v>
      </c>
      <c r="EM77" s="744">
        <f>K102+Y102+AM102+BA102+BO102+CC102+CQ102+DE102+DS102+EG102</f>
        <v>0</v>
      </c>
      <c r="EN77" s="79"/>
      <c r="EO77" s="765" t="s">
        <v>45</v>
      </c>
      <c r="EP77" s="190">
        <f>F102*$C$2+T102*$Q$2+AH102*$AE$2+AV102*$AS$2+BJ102*$BG$2+BX102*$BU$2+CL102*$CI$2+CZ102*$CW$2+DN102*$DK$2+EB102*$DY$2</f>
        <v>0</v>
      </c>
      <c r="EQ77" s="33"/>
      <c r="ER77" s="116">
        <f t="shared" si="550"/>
        <v>0</v>
      </c>
      <c r="ES77" s="81">
        <f t="shared" si="551"/>
        <v>0</v>
      </c>
      <c r="ET77" s="280">
        <v>0</v>
      </c>
      <c r="EU77" s="9" t="s">
        <v>45</v>
      </c>
      <c r="EV77" s="583">
        <f t="shared" si="601"/>
        <v>0</v>
      </c>
      <c r="EW77" s="579">
        <f t="shared" si="86"/>
        <v>0</v>
      </c>
      <c r="EX77" s="582">
        <f t="shared" si="552"/>
        <v>0</v>
      </c>
      <c r="EY77" s="574">
        <f>EZ138</f>
        <v>0</v>
      </c>
      <c r="EZ77" s="543">
        <f>ET138</f>
        <v>0</v>
      </c>
      <c r="FA77" s="567"/>
      <c r="FC77" s="137"/>
      <c r="FD77" s="61"/>
      <c r="FE77" s="8"/>
      <c r="FF77" s="8"/>
      <c r="FG77" s="8"/>
      <c r="FH77" s="61"/>
      <c r="FI77" s="61"/>
      <c r="FJ77" s="8"/>
      <c r="FK77" s="605"/>
      <c r="FL77" s="592"/>
      <c r="FM77" s="573"/>
      <c r="FN77" s="607"/>
      <c r="FO77" s="127"/>
      <c r="FP77" s="87"/>
      <c r="FQ77" s="522"/>
      <c r="FR77" s="61"/>
      <c r="FS77" s="567"/>
    </row>
    <row r="78" spans="1:175" x14ac:dyDescent="0.25">
      <c r="A78" s="44" t="s">
        <v>77</v>
      </c>
      <c r="B78" s="1041" t="str">
        <f>Prices!$A$118</f>
        <v xml:space="preserve">glazing  </v>
      </c>
      <c r="C78" s="1041"/>
      <c r="D78" s="1042" t="s">
        <v>580</v>
      </c>
      <c r="E78" s="1042"/>
      <c r="F78" s="68">
        <v>0</v>
      </c>
      <c r="G78" s="8"/>
      <c r="H78" s="720">
        <f>Prices!$D118</f>
        <v>0</v>
      </c>
      <c r="I78" s="13">
        <f t="shared" si="597"/>
        <v>0</v>
      </c>
      <c r="J78" s="13">
        <f t="shared" si="553"/>
        <v>0</v>
      </c>
      <c r="K78" s="13">
        <f t="shared" si="554"/>
        <v>0</v>
      </c>
      <c r="L78" s="151"/>
      <c r="M78" s="155"/>
      <c r="N78" s="15"/>
      <c r="O78" s="44" t="s">
        <v>77</v>
      </c>
      <c r="P78" s="1041" t="str">
        <f>Prices!$A$118</f>
        <v xml:space="preserve">glazing  </v>
      </c>
      <c r="Q78" s="1041"/>
      <c r="R78" s="1042" t="s">
        <v>580</v>
      </c>
      <c r="S78" s="1042"/>
      <c r="T78" s="68">
        <v>0</v>
      </c>
      <c r="U78" s="8"/>
      <c r="V78" s="720">
        <f>Prices!$D118</f>
        <v>0</v>
      </c>
      <c r="W78" s="13">
        <f t="shared" si="598"/>
        <v>0</v>
      </c>
      <c r="X78" s="13">
        <f t="shared" si="555"/>
        <v>0</v>
      </c>
      <c r="Y78" s="13">
        <f t="shared" si="556"/>
        <v>0</v>
      </c>
      <c r="Z78" s="151"/>
      <c r="AA78" s="155"/>
      <c r="AB78" s="15"/>
      <c r="AC78" s="44" t="s">
        <v>77</v>
      </c>
      <c r="AD78" s="1041" t="str">
        <f>Prices!$A$118</f>
        <v xml:space="preserve">glazing  </v>
      </c>
      <c r="AE78" s="1041"/>
      <c r="AF78" s="1042" t="s">
        <v>580</v>
      </c>
      <c r="AG78" s="1042"/>
      <c r="AH78" s="68">
        <v>0</v>
      </c>
      <c r="AI78" s="8"/>
      <c r="AJ78" s="720">
        <f>Prices!$D118</f>
        <v>0</v>
      </c>
      <c r="AK78" s="13">
        <f t="shared" si="557"/>
        <v>0</v>
      </c>
      <c r="AL78" s="13">
        <f t="shared" si="558"/>
        <v>0</v>
      </c>
      <c r="AM78" s="13">
        <f t="shared" si="559"/>
        <v>0</v>
      </c>
      <c r="AN78" s="151"/>
      <c r="AO78" s="155"/>
      <c r="AP78" s="15"/>
      <c r="AQ78" s="44" t="s">
        <v>77</v>
      </c>
      <c r="AR78" s="1041" t="str">
        <f>Prices!$A$118</f>
        <v xml:space="preserve">glazing  </v>
      </c>
      <c r="AS78" s="1041"/>
      <c r="AT78" s="1042" t="s">
        <v>580</v>
      </c>
      <c r="AU78" s="1042"/>
      <c r="AV78" s="68">
        <v>0</v>
      </c>
      <c r="AW78" s="8"/>
      <c r="AX78" s="720">
        <f>Prices!$D118</f>
        <v>0</v>
      </c>
      <c r="AY78" s="13">
        <f t="shared" si="562"/>
        <v>0</v>
      </c>
      <c r="AZ78" s="13">
        <f t="shared" si="563"/>
        <v>0</v>
      </c>
      <c r="BA78" s="13">
        <f t="shared" si="564"/>
        <v>0</v>
      </c>
      <c r="BB78" s="151"/>
      <c r="BC78" s="155"/>
      <c r="BD78" s="15"/>
      <c r="BE78" s="44" t="s">
        <v>77</v>
      </c>
      <c r="BF78" s="1041" t="str">
        <f>Prices!$A$118</f>
        <v xml:space="preserve">glazing  </v>
      </c>
      <c r="BG78" s="1041"/>
      <c r="BH78" s="1042" t="s">
        <v>580</v>
      </c>
      <c r="BI78" s="1042"/>
      <c r="BJ78" s="68">
        <v>0</v>
      </c>
      <c r="BK78" s="8"/>
      <c r="BL78" s="720">
        <f>Prices!$D118</f>
        <v>0</v>
      </c>
      <c r="BM78" s="13">
        <f t="shared" si="567"/>
        <v>0</v>
      </c>
      <c r="BN78" s="13">
        <f t="shared" si="568"/>
        <v>0</v>
      </c>
      <c r="BO78" s="13">
        <f t="shared" si="569"/>
        <v>0</v>
      </c>
      <c r="BP78" s="151"/>
      <c r="BQ78" s="155"/>
      <c r="BR78" s="15"/>
      <c r="BS78" s="44" t="s">
        <v>77</v>
      </c>
      <c r="BT78" s="1041" t="str">
        <f>Prices!$A$118</f>
        <v xml:space="preserve">glazing  </v>
      </c>
      <c r="BU78" s="1041"/>
      <c r="BV78" s="1042" t="s">
        <v>580</v>
      </c>
      <c r="BW78" s="1042"/>
      <c r="BX78" s="68">
        <v>0</v>
      </c>
      <c r="BY78" s="8"/>
      <c r="BZ78" s="720">
        <f>Prices!$D118</f>
        <v>0</v>
      </c>
      <c r="CA78" s="13">
        <f t="shared" si="572"/>
        <v>0</v>
      </c>
      <c r="CB78" s="13">
        <f t="shared" si="573"/>
        <v>0</v>
      </c>
      <c r="CC78" s="13">
        <f t="shared" si="574"/>
        <v>0</v>
      </c>
      <c r="CD78" s="151"/>
      <c r="CE78" s="155"/>
      <c r="CF78" s="15"/>
      <c r="CG78" s="44" t="s">
        <v>77</v>
      </c>
      <c r="CH78" s="1041" t="str">
        <f>Prices!$A$118</f>
        <v xml:space="preserve">glazing  </v>
      </c>
      <c r="CI78" s="1041"/>
      <c r="CJ78" s="1042" t="s">
        <v>580</v>
      </c>
      <c r="CK78" s="1042"/>
      <c r="CL78" s="68">
        <v>0</v>
      </c>
      <c r="CM78" s="8"/>
      <c r="CN78" s="720">
        <f>Prices!$D118</f>
        <v>0</v>
      </c>
      <c r="CO78" s="13">
        <f t="shared" si="577"/>
        <v>0</v>
      </c>
      <c r="CP78" s="13">
        <f t="shared" si="578"/>
        <v>0</v>
      </c>
      <c r="CQ78" s="13">
        <f t="shared" si="579"/>
        <v>0</v>
      </c>
      <c r="CR78" s="151"/>
      <c r="CS78" s="155"/>
      <c r="CT78" s="15"/>
      <c r="CU78" s="44" t="s">
        <v>77</v>
      </c>
      <c r="CV78" s="1041" t="str">
        <f>Prices!$A$118</f>
        <v xml:space="preserve">glazing  </v>
      </c>
      <c r="CW78" s="1041"/>
      <c r="CX78" s="1042" t="s">
        <v>580</v>
      </c>
      <c r="CY78" s="1042"/>
      <c r="CZ78" s="68">
        <v>0</v>
      </c>
      <c r="DA78" s="8"/>
      <c r="DB78" s="720">
        <f>Prices!$D118</f>
        <v>0</v>
      </c>
      <c r="DC78" s="13">
        <f t="shared" si="582"/>
        <v>0</v>
      </c>
      <c r="DD78" s="13">
        <f t="shared" si="583"/>
        <v>0</v>
      </c>
      <c r="DE78" s="13">
        <f t="shared" si="584"/>
        <v>0</v>
      </c>
      <c r="DF78" s="151"/>
      <c r="DG78" s="155"/>
      <c r="DH78" s="15"/>
      <c r="DI78" s="44" t="s">
        <v>77</v>
      </c>
      <c r="DJ78" s="1041" t="str">
        <f>Prices!$A$118</f>
        <v xml:space="preserve">glazing  </v>
      </c>
      <c r="DK78" s="1041"/>
      <c r="DL78" s="1042" t="s">
        <v>580</v>
      </c>
      <c r="DM78" s="1042"/>
      <c r="DN78" s="68">
        <v>0</v>
      </c>
      <c r="DO78" s="8"/>
      <c r="DP78" s="720">
        <f>Prices!$D118</f>
        <v>0</v>
      </c>
      <c r="DQ78" s="13">
        <f t="shared" si="587"/>
        <v>0</v>
      </c>
      <c r="DR78" s="13">
        <f t="shared" si="588"/>
        <v>0</v>
      </c>
      <c r="DS78" s="13">
        <f t="shared" si="589"/>
        <v>0</v>
      </c>
      <c r="DT78" s="151"/>
      <c r="DU78" s="155"/>
      <c r="DV78" s="15"/>
      <c r="DW78" s="44" t="s">
        <v>77</v>
      </c>
      <c r="DX78" s="1041" t="str">
        <f>Prices!$A$118</f>
        <v xml:space="preserve">glazing  </v>
      </c>
      <c r="DY78" s="1041"/>
      <c r="DZ78" s="1042" t="s">
        <v>580</v>
      </c>
      <c r="EA78" s="1042"/>
      <c r="EB78" s="68">
        <v>0</v>
      </c>
      <c r="EC78" s="8"/>
      <c r="ED78" s="720">
        <f>Prices!$D118</f>
        <v>0</v>
      </c>
      <c r="EE78" s="13">
        <f t="shared" si="592"/>
        <v>0</v>
      </c>
      <c r="EF78" s="13">
        <f t="shared" si="593"/>
        <v>0</v>
      </c>
      <c r="EG78" s="13">
        <f t="shared" si="594"/>
        <v>0</v>
      </c>
      <c r="EH78" s="151"/>
      <c r="EI78" s="155"/>
      <c r="EJ78" s="15"/>
      <c r="EK78" s="44" t="s">
        <v>96</v>
      </c>
      <c r="EL78" s="8" t="s">
        <v>46</v>
      </c>
      <c r="EM78" s="744">
        <f>K103+Y103+AM103+BA103+BO103+CC103+CQ103+DE103+DS103+EG103</f>
        <v>0</v>
      </c>
      <c r="EN78" s="79"/>
      <c r="EO78" s="765" t="s">
        <v>45</v>
      </c>
      <c r="EP78" s="190">
        <f>F103*$C$2+T103*$Q$2+AH103*$AE$2+AV103*$AS$2+BJ103*$BG$2+BX103*$BU$2+CL103*$CI$2+CZ103*$CW$2+DN103*$DK$2+EB103*$DY$2</f>
        <v>0</v>
      </c>
      <c r="EQ78" s="33"/>
      <c r="ER78" s="116">
        <f t="shared" si="550"/>
        <v>0</v>
      </c>
      <c r="ES78" s="81">
        <f t="shared" si="551"/>
        <v>0</v>
      </c>
      <c r="ET78" s="280">
        <v>0</v>
      </c>
      <c r="EU78" s="9" t="s">
        <v>45</v>
      </c>
      <c r="EV78" s="583">
        <f t="shared" si="601"/>
        <v>0</v>
      </c>
      <c r="EW78" s="579">
        <f t="shared" si="86"/>
        <v>0</v>
      </c>
      <c r="EX78" s="582">
        <f t="shared" si="552"/>
        <v>0</v>
      </c>
      <c r="EY78" s="112"/>
      <c r="EZ78" s="573"/>
      <c r="FA78" s="55"/>
      <c r="FC78" s="44" t="s">
        <v>104</v>
      </c>
      <c r="FD78" s="11" t="s">
        <v>56</v>
      </c>
      <c r="FE78" s="141">
        <v>0</v>
      </c>
      <c r="FF78" s="141">
        <v>0</v>
      </c>
      <c r="FG78" s="142">
        <v>0</v>
      </c>
      <c r="FH78" s="9" t="s">
        <v>21</v>
      </c>
      <c r="FI78" s="122">
        <f>FE78*FF78*FG78</f>
        <v>0</v>
      </c>
      <c r="FJ78" s="602">
        <v>0</v>
      </c>
      <c r="FK78" s="604">
        <f>FI78*FJ78</f>
        <v>0</v>
      </c>
      <c r="FL78" s="591">
        <f>FM134</f>
        <v>0</v>
      </c>
      <c r="FM78" s="545">
        <f>IF(FJ78=0,0,FL78/FJ78)</f>
        <v>0</v>
      </c>
      <c r="FN78" s="607">
        <f>FK78+FL78</f>
        <v>0</v>
      </c>
      <c r="FO78" s="127">
        <f>IF(FO$4=0,0,FN78/$FO$4)</f>
        <v>0</v>
      </c>
      <c r="FP78" s="87" t="s">
        <v>104</v>
      </c>
      <c r="FQ78" s="522">
        <f>EX90+EY90</f>
        <v>0</v>
      </c>
      <c r="FR78" s="496">
        <f>FN78</f>
        <v>0</v>
      </c>
      <c r="FS78" s="567">
        <f>SUM(FQ78:FR78)</f>
        <v>0</v>
      </c>
    </row>
    <row r="79" spans="1:175" x14ac:dyDescent="0.25">
      <c r="A79" s="44" t="s">
        <v>77</v>
      </c>
      <c r="B79" s="1041" t="str">
        <f>Prices!$A$119</f>
        <v xml:space="preserve">glazing  </v>
      </c>
      <c r="C79" s="1041"/>
      <c r="D79" s="1042" t="s">
        <v>581</v>
      </c>
      <c r="E79" s="1042"/>
      <c r="F79" s="68">
        <v>0</v>
      </c>
      <c r="G79" s="8"/>
      <c r="H79" s="720">
        <f>Prices!$D119</f>
        <v>0</v>
      </c>
      <c r="I79" s="13">
        <f t="shared" si="597"/>
        <v>0</v>
      </c>
      <c r="J79" s="13">
        <f t="shared" si="553"/>
        <v>0</v>
      </c>
      <c r="K79" s="13">
        <f t="shared" si="554"/>
        <v>0</v>
      </c>
      <c r="L79" s="151"/>
      <c r="M79" s="155"/>
      <c r="N79" s="15"/>
      <c r="O79" s="44" t="s">
        <v>77</v>
      </c>
      <c r="P79" s="1041" t="str">
        <f>Prices!$A$119</f>
        <v xml:space="preserve">glazing  </v>
      </c>
      <c r="Q79" s="1041"/>
      <c r="R79" s="1042" t="s">
        <v>581</v>
      </c>
      <c r="S79" s="1042"/>
      <c r="T79" s="68">
        <v>0</v>
      </c>
      <c r="U79" s="8"/>
      <c r="V79" s="720">
        <f>Prices!$D119</f>
        <v>0</v>
      </c>
      <c r="W79" s="13">
        <f t="shared" si="598"/>
        <v>0</v>
      </c>
      <c r="X79" s="13">
        <f t="shared" si="555"/>
        <v>0</v>
      </c>
      <c r="Y79" s="13">
        <f t="shared" si="556"/>
        <v>0</v>
      </c>
      <c r="Z79" s="151"/>
      <c r="AA79" s="155"/>
      <c r="AB79" s="15"/>
      <c r="AC79" s="44" t="s">
        <v>77</v>
      </c>
      <c r="AD79" s="1041" t="str">
        <f>Prices!$A$119</f>
        <v xml:space="preserve">glazing  </v>
      </c>
      <c r="AE79" s="1041"/>
      <c r="AF79" s="1042" t="s">
        <v>581</v>
      </c>
      <c r="AG79" s="1042"/>
      <c r="AH79" s="68">
        <v>0</v>
      </c>
      <c r="AI79" s="8"/>
      <c r="AJ79" s="720">
        <f>Prices!$D119</f>
        <v>0</v>
      </c>
      <c r="AK79" s="13">
        <f t="shared" si="557"/>
        <v>0</v>
      </c>
      <c r="AL79" s="13">
        <f t="shared" si="558"/>
        <v>0</v>
      </c>
      <c r="AM79" s="13">
        <f t="shared" si="559"/>
        <v>0</v>
      </c>
      <c r="AN79" s="151"/>
      <c r="AO79" s="155"/>
      <c r="AP79" s="15"/>
      <c r="AQ79" s="44" t="s">
        <v>77</v>
      </c>
      <c r="AR79" s="1041" t="str">
        <f>Prices!$A$119</f>
        <v xml:space="preserve">glazing  </v>
      </c>
      <c r="AS79" s="1041"/>
      <c r="AT79" s="1042" t="s">
        <v>581</v>
      </c>
      <c r="AU79" s="1042"/>
      <c r="AV79" s="68">
        <v>0</v>
      </c>
      <c r="AW79" s="8"/>
      <c r="AX79" s="720">
        <f>Prices!$D119</f>
        <v>0</v>
      </c>
      <c r="AY79" s="13">
        <f t="shared" si="562"/>
        <v>0</v>
      </c>
      <c r="AZ79" s="13">
        <f t="shared" si="563"/>
        <v>0</v>
      </c>
      <c r="BA79" s="13">
        <f t="shared" si="564"/>
        <v>0</v>
      </c>
      <c r="BB79" s="151"/>
      <c r="BC79" s="155"/>
      <c r="BD79" s="15"/>
      <c r="BE79" s="44" t="s">
        <v>77</v>
      </c>
      <c r="BF79" s="1041" t="str">
        <f>Prices!$A$119</f>
        <v xml:space="preserve">glazing  </v>
      </c>
      <c r="BG79" s="1041"/>
      <c r="BH79" s="1042" t="s">
        <v>581</v>
      </c>
      <c r="BI79" s="1042"/>
      <c r="BJ79" s="68">
        <v>0</v>
      </c>
      <c r="BK79" s="8"/>
      <c r="BL79" s="720">
        <f>Prices!$D119</f>
        <v>0</v>
      </c>
      <c r="BM79" s="13">
        <f t="shared" si="567"/>
        <v>0</v>
      </c>
      <c r="BN79" s="13">
        <f t="shared" si="568"/>
        <v>0</v>
      </c>
      <c r="BO79" s="13">
        <f t="shared" si="569"/>
        <v>0</v>
      </c>
      <c r="BP79" s="151"/>
      <c r="BQ79" s="155"/>
      <c r="BR79" s="15"/>
      <c r="BS79" s="44" t="s">
        <v>77</v>
      </c>
      <c r="BT79" s="1041" t="str">
        <f>Prices!$A$119</f>
        <v xml:space="preserve">glazing  </v>
      </c>
      <c r="BU79" s="1041"/>
      <c r="BV79" s="1042" t="s">
        <v>581</v>
      </c>
      <c r="BW79" s="1042"/>
      <c r="BX79" s="68">
        <v>0</v>
      </c>
      <c r="BY79" s="8"/>
      <c r="BZ79" s="720">
        <f>Prices!$D119</f>
        <v>0</v>
      </c>
      <c r="CA79" s="13">
        <f t="shared" si="572"/>
        <v>0</v>
      </c>
      <c r="CB79" s="13">
        <f t="shared" si="573"/>
        <v>0</v>
      </c>
      <c r="CC79" s="13">
        <f t="shared" si="574"/>
        <v>0</v>
      </c>
      <c r="CD79" s="151"/>
      <c r="CE79" s="155"/>
      <c r="CF79" s="15"/>
      <c r="CG79" s="44" t="s">
        <v>77</v>
      </c>
      <c r="CH79" s="1041" t="str">
        <f>Prices!$A$119</f>
        <v xml:space="preserve">glazing  </v>
      </c>
      <c r="CI79" s="1041"/>
      <c r="CJ79" s="1042" t="s">
        <v>581</v>
      </c>
      <c r="CK79" s="1042"/>
      <c r="CL79" s="68">
        <v>0</v>
      </c>
      <c r="CM79" s="8"/>
      <c r="CN79" s="720">
        <f>Prices!$D119</f>
        <v>0</v>
      </c>
      <c r="CO79" s="13">
        <f t="shared" si="577"/>
        <v>0</v>
      </c>
      <c r="CP79" s="13">
        <f t="shared" si="578"/>
        <v>0</v>
      </c>
      <c r="CQ79" s="13">
        <f t="shared" si="579"/>
        <v>0</v>
      </c>
      <c r="CR79" s="151"/>
      <c r="CS79" s="155"/>
      <c r="CT79" s="15"/>
      <c r="CU79" s="44" t="s">
        <v>77</v>
      </c>
      <c r="CV79" s="1041" t="str">
        <f>Prices!$A$119</f>
        <v xml:space="preserve">glazing  </v>
      </c>
      <c r="CW79" s="1041"/>
      <c r="CX79" s="1042" t="s">
        <v>581</v>
      </c>
      <c r="CY79" s="1042"/>
      <c r="CZ79" s="68">
        <v>0</v>
      </c>
      <c r="DA79" s="8"/>
      <c r="DB79" s="720">
        <f>Prices!$D119</f>
        <v>0</v>
      </c>
      <c r="DC79" s="13">
        <f t="shared" si="582"/>
        <v>0</v>
      </c>
      <c r="DD79" s="13">
        <f t="shared" si="583"/>
        <v>0</v>
      </c>
      <c r="DE79" s="13">
        <f t="shared" si="584"/>
        <v>0</v>
      </c>
      <c r="DF79" s="151"/>
      <c r="DG79" s="155"/>
      <c r="DH79" s="15"/>
      <c r="DI79" s="44" t="s">
        <v>77</v>
      </c>
      <c r="DJ79" s="1041" t="str">
        <f>Prices!$A$119</f>
        <v xml:space="preserve">glazing  </v>
      </c>
      <c r="DK79" s="1041"/>
      <c r="DL79" s="1042" t="s">
        <v>581</v>
      </c>
      <c r="DM79" s="1042"/>
      <c r="DN79" s="68">
        <v>0</v>
      </c>
      <c r="DO79" s="8"/>
      <c r="DP79" s="720">
        <f>Prices!$D119</f>
        <v>0</v>
      </c>
      <c r="DQ79" s="13">
        <f t="shared" si="587"/>
        <v>0</v>
      </c>
      <c r="DR79" s="13">
        <f t="shared" si="588"/>
        <v>0</v>
      </c>
      <c r="DS79" s="13">
        <f t="shared" si="589"/>
        <v>0</v>
      </c>
      <c r="DT79" s="151"/>
      <c r="DU79" s="155"/>
      <c r="DV79" s="15"/>
      <c r="DW79" s="44" t="s">
        <v>77</v>
      </c>
      <c r="DX79" s="1041" t="str">
        <f>Prices!$A$119</f>
        <v xml:space="preserve">glazing  </v>
      </c>
      <c r="DY79" s="1041"/>
      <c r="DZ79" s="1042" t="s">
        <v>581</v>
      </c>
      <c r="EA79" s="1042"/>
      <c r="EB79" s="68">
        <v>0</v>
      </c>
      <c r="EC79" s="8"/>
      <c r="ED79" s="720">
        <f>Prices!$D119</f>
        <v>0</v>
      </c>
      <c r="EE79" s="13">
        <f t="shared" si="592"/>
        <v>0</v>
      </c>
      <c r="EF79" s="13">
        <f t="shared" si="593"/>
        <v>0</v>
      </c>
      <c r="EG79" s="13">
        <f t="shared" si="594"/>
        <v>0</v>
      </c>
      <c r="EH79" s="151"/>
      <c r="EI79" s="155"/>
      <c r="EJ79" s="15"/>
      <c r="EK79" s="45" t="s">
        <v>97</v>
      </c>
      <c r="EL79" s="93" t="s">
        <v>98</v>
      </c>
      <c r="EM79" s="744">
        <f>K104+Y104+AM104+BA104+BO104+CC104+CQ104+DE104+DS104+EG104</f>
        <v>0</v>
      </c>
      <c r="EN79" s="762"/>
      <c r="EO79" s="765" t="s">
        <v>45</v>
      </c>
      <c r="EP79" s="190">
        <f>F104*$C$2+T104*$Q$2+AH104*$AE$2+AV104*$AS$2+BJ104*$BG$2+BX104*$BU$2+CL104*$CI$2+CZ104*$CW$2+DN104*$DK$2+EB104*$DY$2</f>
        <v>0</v>
      </c>
      <c r="EQ79" s="33"/>
      <c r="ER79" s="116">
        <f t="shared" si="550"/>
        <v>0</v>
      </c>
      <c r="ES79" s="81">
        <f t="shared" si="551"/>
        <v>0</v>
      </c>
      <c r="ET79" s="280">
        <v>0</v>
      </c>
      <c r="EU79" s="9" t="s">
        <v>45</v>
      </c>
      <c r="EV79" s="583">
        <f t="shared" si="601"/>
        <v>0</v>
      </c>
      <c r="EW79" s="579">
        <f t="shared" si="86"/>
        <v>0</v>
      </c>
      <c r="EX79" s="582">
        <f t="shared" si="552"/>
        <v>0</v>
      </c>
      <c r="EY79" s="112"/>
      <c r="EZ79" s="573"/>
      <c r="FA79" s="55"/>
      <c r="FC79" s="44"/>
      <c r="FD79" s="11"/>
      <c r="FE79" s="126"/>
      <c r="FF79" s="126"/>
      <c r="FG79" s="436"/>
      <c r="FH79" s="9"/>
      <c r="FI79" s="123"/>
      <c r="FJ79" s="121"/>
      <c r="FK79" s="604"/>
      <c r="FL79" s="592"/>
      <c r="FM79" s="573"/>
      <c r="FN79" s="607"/>
      <c r="FO79" s="127"/>
      <c r="FP79" s="87"/>
      <c r="FQ79" s="522"/>
      <c r="FR79" s="61"/>
      <c r="FS79" s="567"/>
    </row>
    <row r="80" spans="1:175" x14ac:dyDescent="0.25">
      <c r="A80" s="44" t="s">
        <v>77</v>
      </c>
      <c r="B80" s="1041" t="str">
        <f>Prices!$A$120</f>
        <v xml:space="preserve">glazing  </v>
      </c>
      <c r="C80" s="1041"/>
      <c r="D80" s="1042" t="s">
        <v>582</v>
      </c>
      <c r="E80" s="1042"/>
      <c r="F80" s="68">
        <v>0</v>
      </c>
      <c r="G80" s="8"/>
      <c r="H80" s="720">
        <f>Prices!$D120</f>
        <v>0</v>
      </c>
      <c r="I80" s="13">
        <f t="shared" si="597"/>
        <v>0</v>
      </c>
      <c r="J80" s="13">
        <f t="shared" si="553"/>
        <v>0</v>
      </c>
      <c r="K80" s="13">
        <f t="shared" si="554"/>
        <v>0</v>
      </c>
      <c r="L80" s="151"/>
      <c r="M80" s="155"/>
      <c r="N80" s="15"/>
      <c r="O80" s="44" t="s">
        <v>77</v>
      </c>
      <c r="P80" s="1041" t="str">
        <f>Prices!$A$120</f>
        <v xml:space="preserve">glazing  </v>
      </c>
      <c r="Q80" s="1041"/>
      <c r="R80" s="1042" t="s">
        <v>582</v>
      </c>
      <c r="S80" s="1042"/>
      <c r="T80" s="68">
        <v>0</v>
      </c>
      <c r="U80" s="8"/>
      <c r="V80" s="720">
        <f>Prices!$D120</f>
        <v>0</v>
      </c>
      <c r="W80" s="13">
        <f t="shared" si="598"/>
        <v>0</v>
      </c>
      <c r="X80" s="13">
        <f t="shared" si="555"/>
        <v>0</v>
      </c>
      <c r="Y80" s="13">
        <f t="shared" si="556"/>
        <v>0</v>
      </c>
      <c r="Z80" s="151"/>
      <c r="AA80" s="155"/>
      <c r="AB80" s="15"/>
      <c r="AC80" s="44" t="s">
        <v>77</v>
      </c>
      <c r="AD80" s="1041" t="str">
        <f>Prices!$A$120</f>
        <v xml:space="preserve">glazing  </v>
      </c>
      <c r="AE80" s="1041"/>
      <c r="AF80" s="1042" t="s">
        <v>582</v>
      </c>
      <c r="AG80" s="1042"/>
      <c r="AH80" s="68">
        <v>0</v>
      </c>
      <c r="AI80" s="8"/>
      <c r="AJ80" s="720">
        <f>Prices!$D120</f>
        <v>0</v>
      </c>
      <c r="AK80" s="13">
        <f t="shared" si="557"/>
        <v>0</v>
      </c>
      <c r="AL80" s="13">
        <f t="shared" si="558"/>
        <v>0</v>
      </c>
      <c r="AM80" s="13">
        <f t="shared" si="559"/>
        <v>0</v>
      </c>
      <c r="AN80" s="151"/>
      <c r="AO80" s="155"/>
      <c r="AP80" s="15"/>
      <c r="AQ80" s="44" t="s">
        <v>77</v>
      </c>
      <c r="AR80" s="1041" t="str">
        <f>Prices!$A$120</f>
        <v xml:space="preserve">glazing  </v>
      </c>
      <c r="AS80" s="1041"/>
      <c r="AT80" s="1042" t="s">
        <v>582</v>
      </c>
      <c r="AU80" s="1042"/>
      <c r="AV80" s="68">
        <v>0</v>
      </c>
      <c r="AW80" s="8"/>
      <c r="AX80" s="720">
        <f>Prices!$D120</f>
        <v>0</v>
      </c>
      <c r="AY80" s="13">
        <f t="shared" si="562"/>
        <v>0</v>
      </c>
      <c r="AZ80" s="13">
        <f t="shared" si="563"/>
        <v>0</v>
      </c>
      <c r="BA80" s="13">
        <f t="shared" si="564"/>
        <v>0</v>
      </c>
      <c r="BB80" s="151"/>
      <c r="BC80" s="155"/>
      <c r="BD80" s="15"/>
      <c r="BE80" s="44" t="s">
        <v>77</v>
      </c>
      <c r="BF80" s="1041" t="str">
        <f>Prices!$A$120</f>
        <v xml:space="preserve">glazing  </v>
      </c>
      <c r="BG80" s="1041"/>
      <c r="BH80" s="1042" t="s">
        <v>582</v>
      </c>
      <c r="BI80" s="1042"/>
      <c r="BJ80" s="68">
        <v>0</v>
      </c>
      <c r="BK80" s="8"/>
      <c r="BL80" s="720">
        <f>Prices!$D120</f>
        <v>0</v>
      </c>
      <c r="BM80" s="13">
        <f t="shared" si="567"/>
        <v>0</v>
      </c>
      <c r="BN80" s="13">
        <f t="shared" si="568"/>
        <v>0</v>
      </c>
      <c r="BO80" s="13">
        <f t="shared" si="569"/>
        <v>0</v>
      </c>
      <c r="BP80" s="151"/>
      <c r="BQ80" s="155"/>
      <c r="BR80" s="15"/>
      <c r="BS80" s="44" t="s">
        <v>77</v>
      </c>
      <c r="BT80" s="1041" t="str">
        <f>Prices!$A$120</f>
        <v xml:space="preserve">glazing  </v>
      </c>
      <c r="BU80" s="1041"/>
      <c r="BV80" s="1042" t="s">
        <v>582</v>
      </c>
      <c r="BW80" s="1042"/>
      <c r="BX80" s="68">
        <v>0</v>
      </c>
      <c r="BY80" s="8"/>
      <c r="BZ80" s="720">
        <f>Prices!$D120</f>
        <v>0</v>
      </c>
      <c r="CA80" s="13">
        <f t="shared" si="572"/>
        <v>0</v>
      </c>
      <c r="CB80" s="13">
        <f t="shared" si="573"/>
        <v>0</v>
      </c>
      <c r="CC80" s="13">
        <f t="shared" si="574"/>
        <v>0</v>
      </c>
      <c r="CD80" s="151"/>
      <c r="CE80" s="155"/>
      <c r="CF80" s="15"/>
      <c r="CG80" s="44" t="s">
        <v>77</v>
      </c>
      <c r="CH80" s="1041" t="str">
        <f>Prices!$A$120</f>
        <v xml:space="preserve">glazing  </v>
      </c>
      <c r="CI80" s="1041"/>
      <c r="CJ80" s="1042" t="s">
        <v>582</v>
      </c>
      <c r="CK80" s="1042"/>
      <c r="CL80" s="68">
        <v>0</v>
      </c>
      <c r="CM80" s="8"/>
      <c r="CN80" s="720">
        <f>Prices!$D120</f>
        <v>0</v>
      </c>
      <c r="CO80" s="13">
        <f t="shared" si="577"/>
        <v>0</v>
      </c>
      <c r="CP80" s="13">
        <f t="shared" si="578"/>
        <v>0</v>
      </c>
      <c r="CQ80" s="13">
        <f t="shared" si="579"/>
        <v>0</v>
      </c>
      <c r="CR80" s="151"/>
      <c r="CS80" s="155"/>
      <c r="CT80" s="15"/>
      <c r="CU80" s="44" t="s">
        <v>77</v>
      </c>
      <c r="CV80" s="1041" t="str">
        <f>Prices!$A$120</f>
        <v xml:space="preserve">glazing  </v>
      </c>
      <c r="CW80" s="1041"/>
      <c r="CX80" s="1042" t="s">
        <v>582</v>
      </c>
      <c r="CY80" s="1042"/>
      <c r="CZ80" s="68">
        <v>0</v>
      </c>
      <c r="DA80" s="8"/>
      <c r="DB80" s="720">
        <f>Prices!$D120</f>
        <v>0</v>
      </c>
      <c r="DC80" s="13">
        <f t="shared" si="582"/>
        <v>0</v>
      </c>
      <c r="DD80" s="13">
        <f t="shared" si="583"/>
        <v>0</v>
      </c>
      <c r="DE80" s="13">
        <f t="shared" si="584"/>
        <v>0</v>
      </c>
      <c r="DF80" s="151"/>
      <c r="DG80" s="155"/>
      <c r="DH80" s="15"/>
      <c r="DI80" s="44" t="s">
        <v>77</v>
      </c>
      <c r="DJ80" s="1041" t="str">
        <f>Prices!$A$120</f>
        <v xml:space="preserve">glazing  </v>
      </c>
      <c r="DK80" s="1041"/>
      <c r="DL80" s="1042" t="s">
        <v>582</v>
      </c>
      <c r="DM80" s="1042"/>
      <c r="DN80" s="68">
        <v>0</v>
      </c>
      <c r="DO80" s="8"/>
      <c r="DP80" s="720">
        <f>Prices!$D120</f>
        <v>0</v>
      </c>
      <c r="DQ80" s="13">
        <f t="shared" si="587"/>
        <v>0</v>
      </c>
      <c r="DR80" s="13">
        <f t="shared" si="588"/>
        <v>0</v>
      </c>
      <c r="DS80" s="13">
        <f t="shared" si="589"/>
        <v>0</v>
      </c>
      <c r="DT80" s="151"/>
      <c r="DU80" s="155"/>
      <c r="DV80" s="15"/>
      <c r="DW80" s="44" t="s">
        <v>77</v>
      </c>
      <c r="DX80" s="1041" t="str">
        <f>Prices!$A$120</f>
        <v xml:space="preserve">glazing  </v>
      </c>
      <c r="DY80" s="1041"/>
      <c r="DZ80" s="1042" t="s">
        <v>582</v>
      </c>
      <c r="EA80" s="1042"/>
      <c r="EB80" s="68">
        <v>0</v>
      </c>
      <c r="EC80" s="8"/>
      <c r="ED80" s="720">
        <f>Prices!$D120</f>
        <v>0</v>
      </c>
      <c r="EE80" s="13">
        <f t="shared" si="592"/>
        <v>0</v>
      </c>
      <c r="EF80" s="13">
        <f t="shared" si="593"/>
        <v>0</v>
      </c>
      <c r="EG80" s="13">
        <f t="shared" si="594"/>
        <v>0</v>
      </c>
      <c r="EH80" s="151"/>
      <c r="EI80" s="155"/>
      <c r="EJ80" s="15"/>
      <c r="EK80" s="44"/>
      <c r="EL80" s="8"/>
      <c r="EM80" s="14"/>
      <c r="EN80" s="765"/>
      <c r="EO80" s="765"/>
      <c r="EP80" s="38"/>
      <c r="EQ80" s="765"/>
      <c r="ER80" s="121"/>
      <c r="ES80" s="111"/>
      <c r="ET80" s="128"/>
      <c r="EU80" s="9"/>
      <c r="EV80" s="583"/>
      <c r="EW80" s="579"/>
      <c r="EX80" s="582"/>
      <c r="EY80" s="112"/>
      <c r="EZ80" s="573"/>
      <c r="FA80" s="162"/>
      <c r="FC80" s="44" t="s">
        <v>105</v>
      </c>
      <c r="FD80" s="11" t="s">
        <v>57</v>
      </c>
      <c r="FE80" s="141">
        <v>0</v>
      </c>
      <c r="FF80" s="141">
        <v>0</v>
      </c>
      <c r="FG80" s="142">
        <v>0</v>
      </c>
      <c r="FH80" s="9" t="s">
        <v>63</v>
      </c>
      <c r="FI80" s="122">
        <f>FE80*FF80*FG80</f>
        <v>0</v>
      </c>
      <c r="FJ80" s="602">
        <v>0</v>
      </c>
      <c r="FK80" s="604">
        <f>FI80*FJ80</f>
        <v>0</v>
      </c>
      <c r="FL80" s="591">
        <f>FR136</f>
        <v>0</v>
      </c>
      <c r="FM80" s="544">
        <f>IF(FJ80=0,0,FL80/FJ80)</f>
        <v>0</v>
      </c>
      <c r="FN80" s="610">
        <f>SUM(FK80:FK81)+FL80</f>
        <v>0</v>
      </c>
      <c r="FO80" s="127">
        <f>IF(FO$4=0,0,FN80/$FO$4)</f>
        <v>0</v>
      </c>
      <c r="FP80" s="87" t="s">
        <v>105</v>
      </c>
      <c r="FQ80" s="522">
        <f>EX92+EY92</f>
        <v>0</v>
      </c>
      <c r="FR80" s="496">
        <f>FN80</f>
        <v>0</v>
      </c>
      <c r="FS80" s="567">
        <f>SUM(FQ80:FR80)</f>
        <v>0</v>
      </c>
    </row>
    <row r="81" spans="1:175" x14ac:dyDescent="0.25">
      <c r="A81" s="44" t="s">
        <v>77</v>
      </c>
      <c r="B81" s="1041" t="str">
        <f>Prices!$A$121</f>
        <v xml:space="preserve">glazing  </v>
      </c>
      <c r="C81" s="1041"/>
      <c r="D81" s="1042" t="s">
        <v>583</v>
      </c>
      <c r="E81" s="1042"/>
      <c r="F81" s="68">
        <v>0</v>
      </c>
      <c r="G81" s="8"/>
      <c r="H81" s="720">
        <f>Prices!$D121</f>
        <v>0</v>
      </c>
      <c r="I81" s="13">
        <f t="shared" si="597"/>
        <v>0</v>
      </c>
      <c r="J81" s="13">
        <f t="shared" si="553"/>
        <v>0</v>
      </c>
      <c r="K81" s="13">
        <f t="shared" si="554"/>
        <v>0</v>
      </c>
      <c r="L81" s="151"/>
      <c r="M81" s="155"/>
      <c r="N81" s="15"/>
      <c r="O81" s="44" t="s">
        <v>77</v>
      </c>
      <c r="P81" s="1041" t="str">
        <f>Prices!$A$121</f>
        <v xml:space="preserve">glazing  </v>
      </c>
      <c r="Q81" s="1041"/>
      <c r="R81" s="1042" t="s">
        <v>583</v>
      </c>
      <c r="S81" s="1042"/>
      <c r="T81" s="68">
        <v>0</v>
      </c>
      <c r="U81" s="8"/>
      <c r="V81" s="720">
        <f>Prices!$D121</f>
        <v>0</v>
      </c>
      <c r="W81" s="13">
        <f t="shared" si="598"/>
        <v>0</v>
      </c>
      <c r="X81" s="13">
        <f t="shared" si="555"/>
        <v>0</v>
      </c>
      <c r="Y81" s="13">
        <f t="shared" si="556"/>
        <v>0</v>
      </c>
      <c r="Z81" s="151"/>
      <c r="AA81" s="155"/>
      <c r="AB81" s="15"/>
      <c r="AC81" s="44" t="s">
        <v>77</v>
      </c>
      <c r="AD81" s="1041" t="str">
        <f>Prices!$A$121</f>
        <v xml:space="preserve">glazing  </v>
      </c>
      <c r="AE81" s="1041"/>
      <c r="AF81" s="1042" t="s">
        <v>583</v>
      </c>
      <c r="AG81" s="1042"/>
      <c r="AH81" s="68">
        <v>0</v>
      </c>
      <c r="AI81" s="8"/>
      <c r="AJ81" s="720">
        <f>Prices!$D121</f>
        <v>0</v>
      </c>
      <c r="AK81" s="13">
        <f t="shared" si="557"/>
        <v>0</v>
      </c>
      <c r="AL81" s="13">
        <f t="shared" si="558"/>
        <v>0</v>
      </c>
      <c r="AM81" s="13">
        <f t="shared" si="559"/>
        <v>0</v>
      </c>
      <c r="AN81" s="151"/>
      <c r="AO81" s="155"/>
      <c r="AP81" s="15"/>
      <c r="AQ81" s="44" t="s">
        <v>77</v>
      </c>
      <c r="AR81" s="1041" t="str">
        <f>Prices!$A$121</f>
        <v xml:space="preserve">glazing  </v>
      </c>
      <c r="AS81" s="1041"/>
      <c r="AT81" s="1042" t="s">
        <v>583</v>
      </c>
      <c r="AU81" s="1042"/>
      <c r="AV81" s="68">
        <v>0</v>
      </c>
      <c r="AW81" s="8"/>
      <c r="AX81" s="720">
        <f>Prices!$D121</f>
        <v>0</v>
      </c>
      <c r="AY81" s="13">
        <f t="shared" si="562"/>
        <v>0</v>
      </c>
      <c r="AZ81" s="13">
        <f t="shared" si="563"/>
        <v>0</v>
      </c>
      <c r="BA81" s="13">
        <f t="shared" si="564"/>
        <v>0</v>
      </c>
      <c r="BB81" s="151"/>
      <c r="BC81" s="155"/>
      <c r="BD81" s="15"/>
      <c r="BE81" s="44" t="s">
        <v>77</v>
      </c>
      <c r="BF81" s="1041" t="str">
        <f>Prices!$A$121</f>
        <v xml:space="preserve">glazing  </v>
      </c>
      <c r="BG81" s="1041"/>
      <c r="BH81" s="1042" t="s">
        <v>583</v>
      </c>
      <c r="BI81" s="1042"/>
      <c r="BJ81" s="68">
        <v>0</v>
      </c>
      <c r="BK81" s="8"/>
      <c r="BL81" s="720">
        <f>Prices!$D121</f>
        <v>0</v>
      </c>
      <c r="BM81" s="13">
        <f t="shared" si="567"/>
        <v>0</v>
      </c>
      <c r="BN81" s="13">
        <f t="shared" si="568"/>
        <v>0</v>
      </c>
      <c r="BO81" s="13">
        <f t="shared" si="569"/>
        <v>0</v>
      </c>
      <c r="BP81" s="151"/>
      <c r="BQ81" s="155"/>
      <c r="BR81" s="15"/>
      <c r="BS81" s="44" t="s">
        <v>77</v>
      </c>
      <c r="BT81" s="1041" t="str">
        <f>Prices!$A$121</f>
        <v xml:space="preserve">glazing  </v>
      </c>
      <c r="BU81" s="1041"/>
      <c r="BV81" s="1042" t="s">
        <v>583</v>
      </c>
      <c r="BW81" s="1042"/>
      <c r="BX81" s="68">
        <v>0</v>
      </c>
      <c r="BY81" s="8"/>
      <c r="BZ81" s="720">
        <f>Prices!$D121</f>
        <v>0</v>
      </c>
      <c r="CA81" s="13">
        <f t="shared" si="572"/>
        <v>0</v>
      </c>
      <c r="CB81" s="13">
        <f t="shared" si="573"/>
        <v>0</v>
      </c>
      <c r="CC81" s="13">
        <f t="shared" si="574"/>
        <v>0</v>
      </c>
      <c r="CD81" s="151"/>
      <c r="CE81" s="155"/>
      <c r="CF81" s="15"/>
      <c r="CG81" s="44" t="s">
        <v>77</v>
      </c>
      <c r="CH81" s="1041" t="str">
        <f>Prices!$A$121</f>
        <v xml:space="preserve">glazing  </v>
      </c>
      <c r="CI81" s="1041"/>
      <c r="CJ81" s="1042" t="s">
        <v>583</v>
      </c>
      <c r="CK81" s="1042"/>
      <c r="CL81" s="68">
        <v>0</v>
      </c>
      <c r="CM81" s="8"/>
      <c r="CN81" s="720">
        <f>Prices!$D121</f>
        <v>0</v>
      </c>
      <c r="CO81" s="13">
        <f t="shared" si="577"/>
        <v>0</v>
      </c>
      <c r="CP81" s="13">
        <f t="shared" si="578"/>
        <v>0</v>
      </c>
      <c r="CQ81" s="13">
        <f t="shared" si="579"/>
        <v>0</v>
      </c>
      <c r="CR81" s="151"/>
      <c r="CS81" s="155"/>
      <c r="CT81" s="15"/>
      <c r="CU81" s="44" t="s">
        <v>77</v>
      </c>
      <c r="CV81" s="1041" t="str">
        <f>Prices!$A$121</f>
        <v xml:space="preserve">glazing  </v>
      </c>
      <c r="CW81" s="1041"/>
      <c r="CX81" s="1042" t="s">
        <v>583</v>
      </c>
      <c r="CY81" s="1042"/>
      <c r="CZ81" s="68">
        <v>0</v>
      </c>
      <c r="DA81" s="8"/>
      <c r="DB81" s="720">
        <f>Prices!$D121</f>
        <v>0</v>
      </c>
      <c r="DC81" s="13">
        <f t="shared" si="582"/>
        <v>0</v>
      </c>
      <c r="DD81" s="13">
        <f t="shared" si="583"/>
        <v>0</v>
      </c>
      <c r="DE81" s="13">
        <f t="shared" si="584"/>
        <v>0</v>
      </c>
      <c r="DF81" s="151"/>
      <c r="DG81" s="155"/>
      <c r="DH81" s="15"/>
      <c r="DI81" s="44" t="s">
        <v>77</v>
      </c>
      <c r="DJ81" s="1041" t="str">
        <f>Prices!$A$121</f>
        <v xml:space="preserve">glazing  </v>
      </c>
      <c r="DK81" s="1041"/>
      <c r="DL81" s="1042" t="s">
        <v>583</v>
      </c>
      <c r="DM81" s="1042"/>
      <c r="DN81" s="68">
        <v>0</v>
      </c>
      <c r="DO81" s="8"/>
      <c r="DP81" s="720">
        <f>Prices!$D121</f>
        <v>0</v>
      </c>
      <c r="DQ81" s="13">
        <f t="shared" si="587"/>
        <v>0</v>
      </c>
      <c r="DR81" s="13">
        <f t="shared" si="588"/>
        <v>0</v>
      </c>
      <c r="DS81" s="13">
        <f t="shared" si="589"/>
        <v>0</v>
      </c>
      <c r="DT81" s="151"/>
      <c r="DU81" s="155"/>
      <c r="DV81" s="15"/>
      <c r="DW81" s="44" t="s">
        <v>77</v>
      </c>
      <c r="DX81" s="1041" t="str">
        <f>Prices!$A$121</f>
        <v xml:space="preserve">glazing  </v>
      </c>
      <c r="DY81" s="1041"/>
      <c r="DZ81" s="1042" t="s">
        <v>583</v>
      </c>
      <c r="EA81" s="1042"/>
      <c r="EB81" s="68">
        <v>0</v>
      </c>
      <c r="EC81" s="8"/>
      <c r="ED81" s="720">
        <f>Prices!$D121</f>
        <v>0</v>
      </c>
      <c r="EE81" s="13">
        <f t="shared" si="592"/>
        <v>0</v>
      </c>
      <c r="EF81" s="13">
        <f t="shared" si="593"/>
        <v>0</v>
      </c>
      <c r="EG81" s="13">
        <f t="shared" si="594"/>
        <v>0</v>
      </c>
      <c r="EH81" s="151"/>
      <c r="EI81" s="155"/>
      <c r="EJ81" s="15"/>
      <c r="EK81" s="44" t="s">
        <v>66</v>
      </c>
      <c r="EL81" s="11" t="s">
        <v>48</v>
      </c>
      <c r="EM81" s="744">
        <f>L106+Z106+AN106+BB106+BP106+CD106+CR106+DF106+DT106+EH106</f>
        <v>0</v>
      </c>
      <c r="EN81" s="14"/>
      <c r="EP81" s="765" t="s">
        <v>109</v>
      </c>
      <c r="EQ81" s="190">
        <f>M106+AA106+AO106+BC106+BQ106+CE106+CS106+DG106+DU106+EI106</f>
        <v>0</v>
      </c>
      <c r="ER81" s="116">
        <f>IF(ER$4=0,0,EM81/ER$4)</f>
        <v>0</v>
      </c>
      <c r="ES81" s="81">
        <f>ER81*ET81+ER81</f>
        <v>0</v>
      </c>
      <c r="ET81" s="280">
        <v>0</v>
      </c>
      <c r="EU81" s="9" t="s">
        <v>109</v>
      </c>
      <c r="EV81" s="583">
        <f>IF(ER$4=0,0,EQ81/$ER$4*$EX$4)</f>
        <v>0</v>
      </c>
      <c r="EW81" s="579">
        <f t="shared" ref="EW81:EW92" si="602">IF(EV81=0,0,EX81/EV81)</f>
        <v>0</v>
      </c>
      <c r="EX81" s="582">
        <f t="shared" si="552"/>
        <v>0</v>
      </c>
      <c r="EY81" s="112"/>
      <c r="EZ81" s="573"/>
      <c r="FA81" s="55"/>
      <c r="FC81" s="44" t="s">
        <v>105</v>
      </c>
      <c r="FD81" s="11" t="s">
        <v>57</v>
      </c>
      <c r="FE81" s="141">
        <v>0</v>
      </c>
      <c r="FF81" s="141">
        <v>0</v>
      </c>
      <c r="FG81" s="142">
        <v>0</v>
      </c>
      <c r="FH81" s="9" t="s">
        <v>63</v>
      </c>
      <c r="FI81" s="122">
        <f>FE81*FF81*FG81</f>
        <v>0</v>
      </c>
      <c r="FJ81" s="602">
        <v>0</v>
      </c>
      <c r="FK81" s="604">
        <f>FI81*FJ81</f>
        <v>0</v>
      </c>
      <c r="FL81" s="592"/>
      <c r="FM81" s="573"/>
      <c r="FN81" s="607"/>
      <c r="FO81" s="127"/>
      <c r="FP81" s="87"/>
      <c r="FQ81" s="522"/>
      <c r="FR81" s="61"/>
      <c r="FS81" s="567"/>
    </row>
    <row r="82" spans="1:175" ht="13" thickBot="1" x14ac:dyDescent="0.3">
      <c r="A82" s="44" t="s">
        <v>77</v>
      </c>
      <c r="B82" s="1041" t="str">
        <f>Prices!$A$122</f>
        <v xml:space="preserve">glazing  </v>
      </c>
      <c r="C82" s="1041"/>
      <c r="D82" s="1042" t="s">
        <v>584</v>
      </c>
      <c r="E82" s="1042"/>
      <c r="F82" s="68">
        <v>0</v>
      </c>
      <c r="G82" s="8"/>
      <c r="H82" s="721">
        <f>Prices!$D122</f>
        <v>0</v>
      </c>
      <c r="I82" s="13">
        <f t="shared" si="597"/>
        <v>0</v>
      </c>
      <c r="J82" s="13">
        <f t="shared" si="553"/>
        <v>0</v>
      </c>
      <c r="K82" s="13">
        <f t="shared" si="554"/>
        <v>0</v>
      </c>
      <c r="L82" s="151"/>
      <c r="M82" s="155"/>
      <c r="N82" s="10"/>
      <c r="O82" s="44" t="s">
        <v>77</v>
      </c>
      <c r="P82" s="1041" t="str">
        <f>Prices!$A$122</f>
        <v xml:space="preserve">glazing  </v>
      </c>
      <c r="Q82" s="1041"/>
      <c r="R82" s="1042" t="s">
        <v>584</v>
      </c>
      <c r="S82" s="1042"/>
      <c r="T82" s="68">
        <v>0</v>
      </c>
      <c r="U82" s="8"/>
      <c r="V82" s="721">
        <f>Prices!$D122</f>
        <v>0</v>
      </c>
      <c r="W82" s="13">
        <f t="shared" si="598"/>
        <v>0</v>
      </c>
      <c r="X82" s="13">
        <f t="shared" si="555"/>
        <v>0</v>
      </c>
      <c r="Y82" s="13">
        <f t="shared" si="556"/>
        <v>0</v>
      </c>
      <c r="Z82" s="151"/>
      <c r="AA82" s="155"/>
      <c r="AB82" s="10"/>
      <c r="AC82" s="44" t="s">
        <v>77</v>
      </c>
      <c r="AD82" s="1041" t="str">
        <f>Prices!$A$122</f>
        <v xml:space="preserve">glazing  </v>
      </c>
      <c r="AE82" s="1041"/>
      <c r="AF82" s="1042" t="s">
        <v>584</v>
      </c>
      <c r="AG82" s="1042"/>
      <c r="AH82" s="68">
        <v>0</v>
      </c>
      <c r="AI82" s="8"/>
      <c r="AJ82" s="721">
        <f>Prices!$D122</f>
        <v>0</v>
      </c>
      <c r="AK82" s="13">
        <f t="shared" si="557"/>
        <v>0</v>
      </c>
      <c r="AL82" s="13">
        <f t="shared" si="558"/>
        <v>0</v>
      </c>
      <c r="AM82" s="13">
        <f t="shared" si="559"/>
        <v>0</v>
      </c>
      <c r="AN82" s="151"/>
      <c r="AO82" s="155"/>
      <c r="AP82" s="10"/>
      <c r="AQ82" s="44" t="s">
        <v>77</v>
      </c>
      <c r="AR82" s="1041" t="str">
        <f>Prices!$A$122</f>
        <v xml:space="preserve">glazing  </v>
      </c>
      <c r="AS82" s="1041"/>
      <c r="AT82" s="1042" t="s">
        <v>584</v>
      </c>
      <c r="AU82" s="1042"/>
      <c r="AV82" s="68">
        <v>0</v>
      </c>
      <c r="AW82" s="8"/>
      <c r="AX82" s="721">
        <f>Prices!$D122</f>
        <v>0</v>
      </c>
      <c r="AY82" s="13">
        <f t="shared" si="562"/>
        <v>0</v>
      </c>
      <c r="AZ82" s="13">
        <f t="shared" si="563"/>
        <v>0</v>
      </c>
      <c r="BA82" s="13">
        <f t="shared" si="564"/>
        <v>0</v>
      </c>
      <c r="BB82" s="151"/>
      <c r="BC82" s="155"/>
      <c r="BD82" s="10"/>
      <c r="BE82" s="44" t="s">
        <v>77</v>
      </c>
      <c r="BF82" s="1041" t="str">
        <f>Prices!$A$122</f>
        <v xml:space="preserve">glazing  </v>
      </c>
      <c r="BG82" s="1041"/>
      <c r="BH82" s="1042" t="s">
        <v>584</v>
      </c>
      <c r="BI82" s="1042"/>
      <c r="BJ82" s="68">
        <v>0</v>
      </c>
      <c r="BK82" s="8"/>
      <c r="BL82" s="721">
        <f>Prices!$D122</f>
        <v>0</v>
      </c>
      <c r="BM82" s="13">
        <f t="shared" si="567"/>
        <v>0</v>
      </c>
      <c r="BN82" s="13">
        <f t="shared" si="568"/>
        <v>0</v>
      </c>
      <c r="BO82" s="13">
        <f t="shared" si="569"/>
        <v>0</v>
      </c>
      <c r="BP82" s="151"/>
      <c r="BQ82" s="155"/>
      <c r="BR82" s="10"/>
      <c r="BS82" s="44" t="s">
        <v>77</v>
      </c>
      <c r="BT82" s="1041" t="str">
        <f>Prices!$A$122</f>
        <v xml:space="preserve">glazing  </v>
      </c>
      <c r="BU82" s="1041"/>
      <c r="BV82" s="1042" t="s">
        <v>584</v>
      </c>
      <c r="BW82" s="1042"/>
      <c r="BX82" s="68">
        <v>0</v>
      </c>
      <c r="BY82" s="8"/>
      <c r="BZ82" s="721">
        <f>Prices!$D122</f>
        <v>0</v>
      </c>
      <c r="CA82" s="13">
        <f t="shared" si="572"/>
        <v>0</v>
      </c>
      <c r="CB82" s="13">
        <f t="shared" si="573"/>
        <v>0</v>
      </c>
      <c r="CC82" s="13">
        <f t="shared" si="574"/>
        <v>0</v>
      </c>
      <c r="CD82" s="151"/>
      <c r="CE82" s="155"/>
      <c r="CF82" s="10"/>
      <c r="CG82" s="44" t="s">
        <v>77</v>
      </c>
      <c r="CH82" s="1041" t="str">
        <f>Prices!$A$122</f>
        <v xml:space="preserve">glazing  </v>
      </c>
      <c r="CI82" s="1041"/>
      <c r="CJ82" s="1042" t="s">
        <v>584</v>
      </c>
      <c r="CK82" s="1042"/>
      <c r="CL82" s="68">
        <v>0</v>
      </c>
      <c r="CM82" s="8"/>
      <c r="CN82" s="721">
        <f>Prices!$D122</f>
        <v>0</v>
      </c>
      <c r="CO82" s="13">
        <f t="shared" si="577"/>
        <v>0</v>
      </c>
      <c r="CP82" s="13">
        <f t="shared" si="578"/>
        <v>0</v>
      </c>
      <c r="CQ82" s="13">
        <f t="shared" si="579"/>
        <v>0</v>
      </c>
      <c r="CR82" s="151"/>
      <c r="CS82" s="155"/>
      <c r="CT82" s="10"/>
      <c r="CU82" s="44" t="s">
        <v>77</v>
      </c>
      <c r="CV82" s="1041" t="str">
        <f>Prices!$A$122</f>
        <v xml:space="preserve">glazing  </v>
      </c>
      <c r="CW82" s="1041"/>
      <c r="CX82" s="1042" t="s">
        <v>584</v>
      </c>
      <c r="CY82" s="1042"/>
      <c r="CZ82" s="68">
        <v>0</v>
      </c>
      <c r="DA82" s="8"/>
      <c r="DB82" s="721">
        <f>Prices!$D122</f>
        <v>0</v>
      </c>
      <c r="DC82" s="13">
        <f t="shared" si="582"/>
        <v>0</v>
      </c>
      <c r="DD82" s="13">
        <f t="shared" si="583"/>
        <v>0</v>
      </c>
      <c r="DE82" s="13">
        <f t="shared" si="584"/>
        <v>0</v>
      </c>
      <c r="DF82" s="151"/>
      <c r="DG82" s="155"/>
      <c r="DH82" s="10"/>
      <c r="DI82" s="44" t="s">
        <v>77</v>
      </c>
      <c r="DJ82" s="1041" t="str">
        <f>Prices!$A$122</f>
        <v xml:space="preserve">glazing  </v>
      </c>
      <c r="DK82" s="1041"/>
      <c r="DL82" s="1042" t="s">
        <v>584</v>
      </c>
      <c r="DM82" s="1042"/>
      <c r="DN82" s="68">
        <v>0</v>
      </c>
      <c r="DO82" s="8"/>
      <c r="DP82" s="721">
        <f>Prices!$D122</f>
        <v>0</v>
      </c>
      <c r="DQ82" s="13">
        <f t="shared" si="587"/>
        <v>0</v>
      </c>
      <c r="DR82" s="13">
        <f t="shared" si="588"/>
        <v>0</v>
      </c>
      <c r="DS82" s="13">
        <f t="shared" si="589"/>
        <v>0</v>
      </c>
      <c r="DT82" s="151"/>
      <c r="DU82" s="155"/>
      <c r="DV82" s="10"/>
      <c r="DW82" s="44" t="s">
        <v>77</v>
      </c>
      <c r="DX82" s="1041" t="str">
        <f>Prices!$A$122</f>
        <v xml:space="preserve">glazing  </v>
      </c>
      <c r="DY82" s="1041"/>
      <c r="DZ82" s="1042" t="s">
        <v>584</v>
      </c>
      <c r="EA82" s="1042"/>
      <c r="EB82" s="68">
        <v>0</v>
      </c>
      <c r="EC82" s="8"/>
      <c r="ED82" s="721">
        <f>Prices!$D122</f>
        <v>0</v>
      </c>
      <c r="EE82" s="13">
        <f t="shared" si="592"/>
        <v>0</v>
      </c>
      <c r="EF82" s="13">
        <f t="shared" si="593"/>
        <v>0</v>
      </c>
      <c r="EG82" s="13">
        <f t="shared" si="594"/>
        <v>0</v>
      </c>
      <c r="EH82" s="151"/>
      <c r="EI82" s="155"/>
      <c r="EJ82" s="10"/>
      <c r="EK82" s="44" t="s">
        <v>67</v>
      </c>
      <c r="EL82" s="11" t="s">
        <v>144</v>
      </c>
      <c r="EM82" s="744">
        <f>L108+Z108+AN108+BB108+BP108+CD108+CR108+DF108+DT108+EH108</f>
        <v>0</v>
      </c>
      <c r="EN82" s="14"/>
      <c r="EP82" s="765" t="s">
        <v>109</v>
      </c>
      <c r="EQ82" s="190">
        <f>M108+AA108+AO108+BC108+BQ108+CE108+CS108+DG108+DU108+EI108</f>
        <v>0</v>
      </c>
      <c r="ER82" s="116">
        <f t="shared" ref="ER82" si="603">IF(ER$4=0,0,EM82/ER$4)</f>
        <v>0</v>
      </c>
      <c r="ES82" s="81">
        <f>ER82*ET82+ER82</f>
        <v>0</v>
      </c>
      <c r="ET82" s="280">
        <v>0</v>
      </c>
      <c r="EU82" s="9" t="s">
        <v>109</v>
      </c>
      <c r="EV82" s="583">
        <f t="shared" ref="EV82:EV83" si="604">IF(ER$4=0,0,EQ82/$ER$4*$EX$4)</f>
        <v>0</v>
      </c>
      <c r="EW82" s="579">
        <f t="shared" si="602"/>
        <v>0</v>
      </c>
      <c r="EX82" s="582">
        <f t="shared" si="552"/>
        <v>0</v>
      </c>
      <c r="EY82" s="112"/>
      <c r="EZ82" s="573"/>
      <c r="FA82" s="55"/>
      <c r="FC82" s="44"/>
      <c r="FD82" s="11"/>
      <c r="FE82" s="17"/>
      <c r="FF82" s="17"/>
      <c r="FG82" s="18"/>
      <c r="FH82" s="17"/>
      <c r="FI82" s="765"/>
      <c r="FJ82" s="765"/>
      <c r="FK82" s="606"/>
      <c r="FL82" s="592"/>
      <c r="FM82" s="573"/>
      <c r="FN82" s="607"/>
      <c r="FO82" s="127"/>
      <c r="FP82" s="87"/>
      <c r="FQ82" s="522"/>
      <c r="FR82" s="61"/>
      <c r="FS82" s="567"/>
    </row>
    <row r="83" spans="1:175" ht="13" thickBot="1" x14ac:dyDescent="0.3">
      <c r="A83" s="45"/>
      <c r="B83" s="93"/>
      <c r="C83" s="6" t="s">
        <v>37</v>
      </c>
      <c r="D83" s="942" t="s">
        <v>20</v>
      </c>
      <c r="E83" s="942" t="s">
        <v>20</v>
      </c>
      <c r="F83" s="18" t="s">
        <v>45</v>
      </c>
      <c r="G83" s="6" t="s">
        <v>109</v>
      </c>
      <c r="H83" s="286" t="s">
        <v>36</v>
      </c>
      <c r="I83" s="13"/>
      <c r="J83" s="13"/>
      <c r="K83" s="13"/>
      <c r="L83" s="1044" t="s">
        <v>276</v>
      </c>
      <c r="M83" s="1045"/>
      <c r="N83" s="10"/>
      <c r="O83" s="45"/>
      <c r="P83" s="93"/>
      <c r="Q83" s="6" t="s">
        <v>37</v>
      </c>
      <c r="R83" s="942" t="s">
        <v>20</v>
      </c>
      <c r="S83" s="942" t="s">
        <v>20</v>
      </c>
      <c r="T83" s="18" t="s">
        <v>45</v>
      </c>
      <c r="U83" s="6" t="s">
        <v>109</v>
      </c>
      <c r="V83" s="286" t="s">
        <v>36</v>
      </c>
      <c r="W83" s="13"/>
      <c r="X83" s="13"/>
      <c r="Y83" s="13"/>
      <c r="Z83" s="1044" t="s">
        <v>276</v>
      </c>
      <c r="AA83" s="1045"/>
      <c r="AB83" s="10"/>
      <c r="AC83" s="45"/>
      <c r="AD83" s="93"/>
      <c r="AE83" s="6" t="s">
        <v>37</v>
      </c>
      <c r="AF83" s="942" t="s">
        <v>20</v>
      </c>
      <c r="AG83" s="942" t="s">
        <v>20</v>
      </c>
      <c r="AH83" s="18" t="s">
        <v>45</v>
      </c>
      <c r="AI83" s="6" t="s">
        <v>109</v>
      </c>
      <c r="AJ83" s="286" t="s">
        <v>36</v>
      </c>
      <c r="AK83" s="13"/>
      <c r="AL83" s="13"/>
      <c r="AM83" s="13"/>
      <c r="AN83" s="1044" t="s">
        <v>276</v>
      </c>
      <c r="AO83" s="1045"/>
      <c r="AP83" s="10"/>
      <c r="AQ83" s="45"/>
      <c r="AR83" s="93"/>
      <c r="AS83" s="6" t="s">
        <v>37</v>
      </c>
      <c r="AT83" s="942" t="s">
        <v>20</v>
      </c>
      <c r="AU83" s="942" t="s">
        <v>20</v>
      </c>
      <c r="AV83" s="18" t="s">
        <v>45</v>
      </c>
      <c r="AW83" s="6" t="s">
        <v>109</v>
      </c>
      <c r="AX83" s="286" t="s">
        <v>36</v>
      </c>
      <c r="AY83" s="13"/>
      <c r="AZ83" s="13"/>
      <c r="BA83" s="13"/>
      <c r="BB83" s="1044" t="s">
        <v>276</v>
      </c>
      <c r="BC83" s="1045"/>
      <c r="BD83" s="10"/>
      <c r="BE83" s="45"/>
      <c r="BF83" s="93"/>
      <c r="BG83" s="6" t="s">
        <v>37</v>
      </c>
      <c r="BH83" s="942" t="s">
        <v>20</v>
      </c>
      <c r="BI83" s="942" t="s">
        <v>20</v>
      </c>
      <c r="BJ83" s="18" t="s">
        <v>45</v>
      </c>
      <c r="BK83" s="6" t="s">
        <v>109</v>
      </c>
      <c r="BL83" s="286" t="s">
        <v>36</v>
      </c>
      <c r="BM83" s="13"/>
      <c r="BN83" s="13"/>
      <c r="BO83" s="13"/>
      <c r="BP83" s="1044" t="s">
        <v>276</v>
      </c>
      <c r="BQ83" s="1045"/>
      <c r="BR83" s="10"/>
      <c r="BS83" s="45"/>
      <c r="BT83" s="93"/>
      <c r="BU83" s="6" t="s">
        <v>37</v>
      </c>
      <c r="BV83" s="942" t="s">
        <v>20</v>
      </c>
      <c r="BW83" s="942" t="s">
        <v>20</v>
      </c>
      <c r="BX83" s="18" t="s">
        <v>45</v>
      </c>
      <c r="BY83" s="6" t="s">
        <v>109</v>
      </c>
      <c r="BZ83" s="286" t="s">
        <v>36</v>
      </c>
      <c r="CA83" s="13"/>
      <c r="CB83" s="13"/>
      <c r="CC83" s="13"/>
      <c r="CD83" s="1044" t="s">
        <v>276</v>
      </c>
      <c r="CE83" s="1045"/>
      <c r="CF83" s="10"/>
      <c r="CG83" s="45"/>
      <c r="CH83" s="93"/>
      <c r="CI83" s="6" t="s">
        <v>37</v>
      </c>
      <c r="CJ83" s="942" t="s">
        <v>20</v>
      </c>
      <c r="CK83" s="942" t="s">
        <v>20</v>
      </c>
      <c r="CL83" s="18" t="s">
        <v>45</v>
      </c>
      <c r="CM83" s="6" t="s">
        <v>109</v>
      </c>
      <c r="CN83" s="286" t="s">
        <v>36</v>
      </c>
      <c r="CO83" s="13"/>
      <c r="CP83" s="13"/>
      <c r="CQ83" s="13"/>
      <c r="CR83" s="1044" t="s">
        <v>276</v>
      </c>
      <c r="CS83" s="1045"/>
      <c r="CT83" s="10"/>
      <c r="CU83" s="45"/>
      <c r="CV83" s="93"/>
      <c r="CW83" s="6" t="s">
        <v>37</v>
      </c>
      <c r="CX83" s="942" t="s">
        <v>20</v>
      </c>
      <c r="CY83" s="942" t="s">
        <v>20</v>
      </c>
      <c r="CZ83" s="18" t="s">
        <v>45</v>
      </c>
      <c r="DA83" s="6" t="s">
        <v>109</v>
      </c>
      <c r="DB83" s="286" t="s">
        <v>36</v>
      </c>
      <c r="DC83" s="13"/>
      <c r="DD83" s="13"/>
      <c r="DE83" s="13"/>
      <c r="DF83" s="1044" t="s">
        <v>276</v>
      </c>
      <c r="DG83" s="1045"/>
      <c r="DH83" s="10"/>
      <c r="DI83" s="45"/>
      <c r="DJ83" s="93"/>
      <c r="DK83" s="6" t="s">
        <v>37</v>
      </c>
      <c r="DL83" s="942" t="s">
        <v>20</v>
      </c>
      <c r="DM83" s="942" t="s">
        <v>20</v>
      </c>
      <c r="DN83" s="18" t="s">
        <v>45</v>
      </c>
      <c r="DO83" s="6" t="s">
        <v>109</v>
      </c>
      <c r="DP83" s="286" t="s">
        <v>36</v>
      </c>
      <c r="DQ83" s="13"/>
      <c r="DR83" s="13"/>
      <c r="DS83" s="13"/>
      <c r="DT83" s="1044" t="s">
        <v>276</v>
      </c>
      <c r="DU83" s="1045"/>
      <c r="DV83" s="10"/>
      <c r="DW83" s="45"/>
      <c r="DX83" s="93"/>
      <c r="DY83" s="6" t="s">
        <v>37</v>
      </c>
      <c r="DZ83" s="942" t="s">
        <v>20</v>
      </c>
      <c r="EA83" s="942" t="s">
        <v>20</v>
      </c>
      <c r="EB83" s="18" t="s">
        <v>45</v>
      </c>
      <c r="EC83" s="6" t="s">
        <v>109</v>
      </c>
      <c r="ED83" s="286" t="s">
        <v>36</v>
      </c>
      <c r="EE83" s="13"/>
      <c r="EF83" s="13"/>
      <c r="EG83" s="13"/>
      <c r="EH83" s="1044" t="s">
        <v>276</v>
      </c>
      <c r="EI83" s="1045"/>
      <c r="EJ83" s="10"/>
      <c r="EK83" s="44" t="s">
        <v>68</v>
      </c>
      <c r="EL83" s="11" t="s">
        <v>145</v>
      </c>
      <c r="EM83" s="744">
        <f>L110+Z110+AN110+BB110+BP110+CD110+CR110+DF110+DT110+EH110</f>
        <v>0</v>
      </c>
      <c r="EN83" s="14"/>
      <c r="EP83" s="765" t="s">
        <v>109</v>
      </c>
      <c r="EQ83" s="190">
        <f>M110+AA110+AO110+BC110+BQ110+CE110+CS110+DG110+DU110+EI110</f>
        <v>0</v>
      </c>
      <c r="ER83" s="116">
        <f>IF(ER$4=0,0,EM83/ER$4)</f>
        <v>0</v>
      </c>
      <c r="ES83" s="81">
        <f>ER83*ET83+ER83</f>
        <v>0</v>
      </c>
      <c r="ET83" s="280">
        <v>0</v>
      </c>
      <c r="EU83" s="9" t="s">
        <v>109</v>
      </c>
      <c r="EV83" s="583">
        <f t="shared" si="604"/>
        <v>0</v>
      </c>
      <c r="EW83" s="579">
        <f t="shared" si="602"/>
        <v>0</v>
      </c>
      <c r="EX83" s="582">
        <f t="shared" si="552"/>
        <v>0</v>
      </c>
      <c r="EY83" s="112"/>
      <c r="EZ83" s="573"/>
      <c r="FA83" s="55"/>
      <c r="FC83" s="44"/>
      <c r="FD83" s="61"/>
      <c r="FE83" s="61"/>
      <c r="FF83" s="61"/>
      <c r="FG83" s="61"/>
      <c r="FH83" s="61"/>
      <c r="FI83" s="61"/>
      <c r="FJ83" s="61"/>
      <c r="FK83" s="607"/>
      <c r="FL83" s="590"/>
      <c r="FM83" s="569"/>
      <c r="FN83" s="606"/>
      <c r="FO83" s="127"/>
      <c r="FP83" s="522"/>
      <c r="FQ83" s="599"/>
      <c r="FR83" s="61"/>
      <c r="FS83" s="567"/>
    </row>
    <row r="84" spans="1:175" ht="13" thickTop="1" x14ac:dyDescent="0.25">
      <c r="A84" s="44" t="s">
        <v>90</v>
      </c>
      <c r="B84" s="95" t="s">
        <v>111</v>
      </c>
      <c r="C84" s="68">
        <v>0</v>
      </c>
      <c r="D84" s="74">
        <v>0</v>
      </c>
      <c r="E84" s="74">
        <v>0</v>
      </c>
      <c r="F84" s="129">
        <f>D84*E84</f>
        <v>0</v>
      </c>
      <c r="G84" s="722">
        <f>C84*F84*2.7</f>
        <v>0</v>
      </c>
      <c r="H84" s="821"/>
      <c r="I84" s="13">
        <f>(G84*H84)</f>
        <v>0</v>
      </c>
      <c r="J84" s="13">
        <f>IF(E$113=0,0,I84/E$113)</f>
        <v>0</v>
      </c>
      <c r="K84" s="13">
        <f t="shared" ref="K84:K93" si="605">(J84*G$2)</f>
        <v>0</v>
      </c>
      <c r="L84" s="217">
        <f>SUM(K84:K86)</f>
        <v>0</v>
      </c>
      <c r="M84" s="218">
        <f>SUM(F84:F85)*C$2</f>
        <v>0</v>
      </c>
      <c r="N84" s="10"/>
      <c r="O84" s="44" t="s">
        <v>90</v>
      </c>
      <c r="P84" s="95" t="s">
        <v>111</v>
      </c>
      <c r="Q84" s="68">
        <v>0</v>
      </c>
      <c r="R84" s="74">
        <v>0</v>
      </c>
      <c r="S84" s="74">
        <v>0</v>
      </c>
      <c r="T84" s="129">
        <f>R84*S84</f>
        <v>0</v>
      </c>
      <c r="U84" s="722">
        <f>Q84*T84*2.7</f>
        <v>0</v>
      </c>
      <c r="V84" s="821"/>
      <c r="W84" s="13">
        <f>(U84*V84)</f>
        <v>0</v>
      </c>
      <c r="X84" s="13">
        <f>IF(S$113=0,0,W84/S$113)</f>
        <v>0</v>
      </c>
      <c r="Y84" s="13">
        <f t="shared" ref="Y84:Y93" si="606">(X84*U$2)</f>
        <v>0</v>
      </c>
      <c r="Z84" s="217">
        <f>SUM(Y84:Y86)</f>
        <v>0</v>
      </c>
      <c r="AA84" s="218">
        <f>SUM(T84:T85)*Q$2</f>
        <v>0</v>
      </c>
      <c r="AB84" s="10"/>
      <c r="AC84" s="44" t="s">
        <v>90</v>
      </c>
      <c r="AD84" s="95" t="s">
        <v>111</v>
      </c>
      <c r="AE84" s="68">
        <v>0</v>
      </c>
      <c r="AF84" s="74">
        <v>0</v>
      </c>
      <c r="AG84" s="74">
        <v>0</v>
      </c>
      <c r="AH84" s="129">
        <f t="shared" ref="AH84:AH85" si="607">AF84*AG84</f>
        <v>0</v>
      </c>
      <c r="AI84" s="722">
        <f t="shared" ref="AI84:AI85" si="608">AE84*AH84*2.7</f>
        <v>0</v>
      </c>
      <c r="AJ84" s="821"/>
      <c r="AK84" s="13">
        <f t="shared" ref="AK84:AK85" si="609">(AI84*AJ84)</f>
        <v>0</v>
      </c>
      <c r="AL84" s="13">
        <f t="shared" ref="AL84:AL93" si="610">IF(AG$113=0,0,AK84/AG$113)</f>
        <v>0</v>
      </c>
      <c r="AM84" s="13">
        <f t="shared" ref="AM84:AM93" si="611">(AL84*AI$2)</f>
        <v>0</v>
      </c>
      <c r="AN84" s="217">
        <f t="shared" ref="AN84" si="612">SUM(AM84:AM86)</f>
        <v>0</v>
      </c>
      <c r="AO84" s="218">
        <f t="shared" ref="AO84" si="613">SUM(AH84:AH85)*AE$2</f>
        <v>0</v>
      </c>
      <c r="AP84" s="10"/>
      <c r="AQ84" s="44" t="s">
        <v>90</v>
      </c>
      <c r="AR84" s="95" t="s">
        <v>111</v>
      </c>
      <c r="AS84" s="68">
        <v>0</v>
      </c>
      <c r="AT84" s="74">
        <v>0</v>
      </c>
      <c r="AU84" s="74">
        <v>0</v>
      </c>
      <c r="AV84" s="129">
        <f t="shared" ref="AV84:AV85" si="614">AT84*AU84</f>
        <v>0</v>
      </c>
      <c r="AW84" s="722">
        <f t="shared" ref="AW84:AW85" si="615">AS84*AV84*2.7</f>
        <v>0</v>
      </c>
      <c r="AX84" s="821"/>
      <c r="AY84" s="13">
        <f t="shared" ref="AY84:AY85" si="616">(AW84*AX84)</f>
        <v>0</v>
      </c>
      <c r="AZ84" s="13">
        <f t="shared" ref="AZ84:AZ93" si="617">IF(AU$113=0,0,AY84/AU$113)</f>
        <v>0</v>
      </c>
      <c r="BA84" s="13">
        <f t="shared" ref="BA84:BA93" si="618">(AZ84*AW$2)</f>
        <v>0</v>
      </c>
      <c r="BB84" s="217">
        <f t="shared" ref="BB84" si="619">SUM(BA84:BA86)</f>
        <v>0</v>
      </c>
      <c r="BC84" s="218">
        <f t="shared" ref="BC84" si="620">SUM(AV84:AV85)*AS$2</f>
        <v>0</v>
      </c>
      <c r="BD84" s="10"/>
      <c r="BE84" s="44" t="s">
        <v>90</v>
      </c>
      <c r="BF84" s="95" t="s">
        <v>111</v>
      </c>
      <c r="BG84" s="68">
        <v>0</v>
      </c>
      <c r="BH84" s="74">
        <v>0</v>
      </c>
      <c r="BI84" s="74">
        <v>0</v>
      </c>
      <c r="BJ84" s="129">
        <f t="shared" ref="BJ84:BJ85" si="621">BH84*BI84</f>
        <v>0</v>
      </c>
      <c r="BK84" s="722">
        <f t="shared" ref="BK84:BK85" si="622">BG84*BJ84*2.7</f>
        <v>0</v>
      </c>
      <c r="BL84" s="821"/>
      <c r="BM84" s="13">
        <f t="shared" ref="BM84:BM85" si="623">(BK84*BL84)</f>
        <v>0</v>
      </c>
      <c r="BN84" s="13">
        <f t="shared" ref="BN84:BN93" si="624">IF(BI$113=0,0,BM84/BI$113)</f>
        <v>0</v>
      </c>
      <c r="BO84" s="13">
        <f t="shared" ref="BO84:BO93" si="625">(BN84*BK$2)</f>
        <v>0</v>
      </c>
      <c r="BP84" s="217">
        <f t="shared" ref="BP84" si="626">SUM(BO84:BO86)</f>
        <v>0</v>
      </c>
      <c r="BQ84" s="218">
        <f t="shared" ref="BQ84" si="627">SUM(BJ84:BJ85)*BG$2</f>
        <v>0</v>
      </c>
      <c r="BR84" s="10"/>
      <c r="BS84" s="44" t="s">
        <v>90</v>
      </c>
      <c r="BT84" s="95" t="s">
        <v>111</v>
      </c>
      <c r="BU84" s="68">
        <v>0</v>
      </c>
      <c r="BV84" s="74">
        <v>0</v>
      </c>
      <c r="BW84" s="74">
        <v>0</v>
      </c>
      <c r="BX84" s="129">
        <f t="shared" ref="BX84:BX85" si="628">BV84*BW84</f>
        <v>0</v>
      </c>
      <c r="BY84" s="722">
        <f t="shared" ref="BY84:BY85" si="629">BU84*BX84*2.7</f>
        <v>0</v>
      </c>
      <c r="BZ84" s="821"/>
      <c r="CA84" s="13">
        <f t="shared" ref="CA84:CA85" si="630">(BY84*BZ84)</f>
        <v>0</v>
      </c>
      <c r="CB84" s="13">
        <f t="shared" ref="CB84:CB93" si="631">IF(BW$113=0,0,CA84/BW$113)</f>
        <v>0</v>
      </c>
      <c r="CC84" s="13">
        <f t="shared" ref="CC84:CC93" si="632">(CB84*BY$2)</f>
        <v>0</v>
      </c>
      <c r="CD84" s="217">
        <f t="shared" ref="CD84" si="633">SUM(CC84:CC86)</f>
        <v>0</v>
      </c>
      <c r="CE84" s="218">
        <f t="shared" ref="CE84" si="634">SUM(BX84:BX85)*BU$2</f>
        <v>0</v>
      </c>
      <c r="CF84" s="10"/>
      <c r="CG84" s="44" t="s">
        <v>90</v>
      </c>
      <c r="CH84" s="95" t="s">
        <v>111</v>
      </c>
      <c r="CI84" s="68">
        <v>0</v>
      </c>
      <c r="CJ84" s="74">
        <v>0</v>
      </c>
      <c r="CK84" s="74">
        <v>0</v>
      </c>
      <c r="CL84" s="129">
        <f t="shared" ref="CL84:CL85" si="635">CJ84*CK84</f>
        <v>0</v>
      </c>
      <c r="CM84" s="722">
        <f t="shared" ref="CM84:CM85" si="636">CI84*CL84*2.7</f>
        <v>0</v>
      </c>
      <c r="CN84" s="821"/>
      <c r="CO84" s="13">
        <f t="shared" ref="CO84:CO85" si="637">(CM84*CN84)</f>
        <v>0</v>
      </c>
      <c r="CP84" s="13">
        <f t="shared" ref="CP84:CP93" si="638">IF(CK$113=0,0,CO84/CK$113)</f>
        <v>0</v>
      </c>
      <c r="CQ84" s="13">
        <f t="shared" ref="CQ84:CQ93" si="639">(CP84*CM$2)</f>
        <v>0</v>
      </c>
      <c r="CR84" s="217">
        <f t="shared" ref="CR84" si="640">SUM(CQ84:CQ86)</f>
        <v>0</v>
      </c>
      <c r="CS84" s="218">
        <f t="shared" ref="CS84" si="641">SUM(CL84:CL85)*CI$2</f>
        <v>0</v>
      </c>
      <c r="CT84" s="10"/>
      <c r="CU84" s="44" t="s">
        <v>90</v>
      </c>
      <c r="CV84" s="95" t="s">
        <v>111</v>
      </c>
      <c r="CW84" s="68">
        <v>0</v>
      </c>
      <c r="CX84" s="74">
        <v>0</v>
      </c>
      <c r="CY84" s="74">
        <v>0</v>
      </c>
      <c r="CZ84" s="129">
        <f t="shared" ref="CZ84:CZ85" si="642">CX84*CY84</f>
        <v>0</v>
      </c>
      <c r="DA84" s="722">
        <f t="shared" ref="DA84:DA85" si="643">CW84*CZ84*2.7</f>
        <v>0</v>
      </c>
      <c r="DB84" s="821"/>
      <c r="DC84" s="13">
        <f t="shared" ref="DC84:DC85" si="644">(DA84*DB84)</f>
        <v>0</v>
      </c>
      <c r="DD84" s="13">
        <f t="shared" ref="DD84:DD93" si="645">IF(CY$113=0,0,DC84/CY$113)</f>
        <v>0</v>
      </c>
      <c r="DE84" s="13">
        <f t="shared" ref="DE84:DE93" si="646">(DD84*DA$2)</f>
        <v>0</v>
      </c>
      <c r="DF84" s="217">
        <f t="shared" ref="DF84" si="647">SUM(DE84:DE86)</f>
        <v>0</v>
      </c>
      <c r="DG84" s="218">
        <f t="shared" ref="DG84" si="648">SUM(CZ84:CZ85)*CW$2</f>
        <v>0</v>
      </c>
      <c r="DH84" s="10"/>
      <c r="DI84" s="44" t="s">
        <v>90</v>
      </c>
      <c r="DJ84" s="95" t="s">
        <v>111</v>
      </c>
      <c r="DK84" s="68">
        <v>0</v>
      </c>
      <c r="DL84" s="74">
        <v>0</v>
      </c>
      <c r="DM84" s="74">
        <v>0</v>
      </c>
      <c r="DN84" s="129">
        <f t="shared" ref="DN84:DN85" si="649">DL84*DM84</f>
        <v>0</v>
      </c>
      <c r="DO84" s="722">
        <f t="shared" ref="DO84:DO85" si="650">DK84*DN84*2.7</f>
        <v>0</v>
      </c>
      <c r="DP84" s="821"/>
      <c r="DQ84" s="13">
        <f t="shared" ref="DQ84:DQ85" si="651">(DO84*DP84)</f>
        <v>0</v>
      </c>
      <c r="DR84" s="13">
        <f t="shared" ref="DR84:DR93" si="652">IF(DM$113=0,0,DQ84/DM$113)</f>
        <v>0</v>
      </c>
      <c r="DS84" s="13">
        <f t="shared" ref="DS84:DS93" si="653">(DR84*DO$2)</f>
        <v>0</v>
      </c>
      <c r="DT84" s="217">
        <f t="shared" ref="DT84" si="654">SUM(DS84:DS86)</f>
        <v>0</v>
      </c>
      <c r="DU84" s="218">
        <f t="shared" ref="DU84" si="655">SUM(DN84:DN85)*DK$2</f>
        <v>0</v>
      </c>
      <c r="DV84" s="10"/>
      <c r="DW84" s="44" t="s">
        <v>90</v>
      </c>
      <c r="DX84" s="95" t="s">
        <v>111</v>
      </c>
      <c r="DY84" s="68">
        <v>0</v>
      </c>
      <c r="DZ84" s="74">
        <v>0</v>
      </c>
      <c r="EA84" s="74">
        <v>0</v>
      </c>
      <c r="EB84" s="129">
        <f t="shared" ref="EB84:EB85" si="656">DZ84*EA84</f>
        <v>0</v>
      </c>
      <c r="EC84" s="722">
        <f t="shared" ref="EC84:EC85" si="657">DY84*EB84*2.7</f>
        <v>0</v>
      </c>
      <c r="ED84" s="821"/>
      <c r="EE84" s="13">
        <f t="shared" ref="EE84:EE85" si="658">(EC84*ED84)</f>
        <v>0</v>
      </c>
      <c r="EF84" s="13">
        <f t="shared" ref="EF84:EF93" si="659">IF(EA$113=0,0,EE84/EA$113)</f>
        <v>0</v>
      </c>
      <c r="EG84" s="13">
        <f t="shared" ref="EG84:EG93" si="660">(EF84*EC$2)</f>
        <v>0</v>
      </c>
      <c r="EH84" s="217">
        <f t="shared" ref="EH84" si="661">SUM(EG84:EG86)</f>
        <v>0</v>
      </c>
      <c r="EI84" s="218">
        <f t="shared" ref="EI84" si="662">SUM(EB84:EB85)*DY$2</f>
        <v>0</v>
      </c>
      <c r="EJ84" s="10"/>
      <c r="EK84" s="44"/>
      <c r="EL84" s="11"/>
      <c r="EM84" s="14"/>
      <c r="EN84" s="14"/>
      <c r="EO84" s="38"/>
      <c r="EP84" s="765"/>
      <c r="ER84" s="131"/>
      <c r="ES84" s="111"/>
      <c r="ET84" s="128"/>
      <c r="EU84" s="9"/>
      <c r="EV84" s="583"/>
      <c r="EW84" s="579"/>
      <c r="EX84" s="582"/>
      <c r="EY84" s="112"/>
      <c r="EZ84" s="573"/>
      <c r="FA84" s="162"/>
      <c r="FC84" s="44"/>
      <c r="FD84" s="61"/>
      <c r="FE84" s="61"/>
      <c r="FF84" s="61"/>
      <c r="FG84" s="61"/>
      <c r="FH84" s="61"/>
      <c r="FI84" s="61"/>
      <c r="FJ84" s="61"/>
      <c r="FK84" s="608"/>
      <c r="FL84" s="593"/>
      <c r="FM84" s="577"/>
      <c r="FN84" s="608"/>
      <c r="FO84" s="127"/>
      <c r="FP84" s="522"/>
      <c r="FQ84" s="61"/>
      <c r="FR84" s="61"/>
      <c r="FS84" s="567"/>
    </row>
    <row r="85" spans="1:175" ht="13" thickBot="1" x14ac:dyDescent="0.3">
      <c r="A85" s="44" t="s">
        <v>90</v>
      </c>
      <c r="B85" s="95" t="s">
        <v>111</v>
      </c>
      <c r="C85" s="68">
        <v>0</v>
      </c>
      <c r="D85" s="74">
        <v>0</v>
      </c>
      <c r="E85" s="74">
        <v>0</v>
      </c>
      <c r="F85" s="129">
        <f t="shared" ref="F85:F93" si="663">D85*E85</f>
        <v>0</v>
      </c>
      <c r="G85" s="722">
        <f>C85*F85*2.7</f>
        <v>0</v>
      </c>
      <c r="H85" s="822"/>
      <c r="I85" s="13">
        <f>(G85*H85)</f>
        <v>0</v>
      </c>
      <c r="J85" s="13">
        <f t="shared" ref="J85:J93" si="664">IF(E$113=0,0,I85/E$113)</f>
        <v>0</v>
      </c>
      <c r="K85" s="13">
        <f t="shared" si="605"/>
        <v>0</v>
      </c>
      <c r="L85" s="151"/>
      <c r="M85" s="155"/>
      <c r="N85" s="15"/>
      <c r="O85" s="44" t="s">
        <v>90</v>
      </c>
      <c r="P85" s="95" t="s">
        <v>111</v>
      </c>
      <c r="Q85" s="68">
        <v>0</v>
      </c>
      <c r="R85" s="74">
        <v>0</v>
      </c>
      <c r="S85" s="74">
        <v>0</v>
      </c>
      <c r="T85" s="129">
        <f t="shared" ref="T85" si="665">R85*S85</f>
        <v>0</v>
      </c>
      <c r="U85" s="722">
        <f>Q85*T85*2.7</f>
        <v>0</v>
      </c>
      <c r="V85" s="822"/>
      <c r="W85" s="13">
        <f>(U85*V85)</f>
        <v>0</v>
      </c>
      <c r="X85" s="13">
        <f t="shared" ref="X85:X88" si="666">IF(S$113=0,0,W85/S$113)</f>
        <v>0</v>
      </c>
      <c r="Y85" s="13">
        <f t="shared" si="606"/>
        <v>0</v>
      </c>
      <c r="Z85" s="151"/>
      <c r="AA85" s="155"/>
      <c r="AB85" s="15"/>
      <c r="AC85" s="44" t="s">
        <v>90</v>
      </c>
      <c r="AD85" s="95" t="s">
        <v>111</v>
      </c>
      <c r="AE85" s="68">
        <v>0</v>
      </c>
      <c r="AF85" s="74">
        <v>0</v>
      </c>
      <c r="AG85" s="74">
        <v>0</v>
      </c>
      <c r="AH85" s="129">
        <f t="shared" si="607"/>
        <v>0</v>
      </c>
      <c r="AI85" s="722">
        <f t="shared" si="608"/>
        <v>0</v>
      </c>
      <c r="AJ85" s="822"/>
      <c r="AK85" s="13">
        <f t="shared" si="609"/>
        <v>0</v>
      </c>
      <c r="AL85" s="13">
        <f t="shared" si="610"/>
        <v>0</v>
      </c>
      <c r="AM85" s="13">
        <f t="shared" si="611"/>
        <v>0</v>
      </c>
      <c r="AN85" s="151"/>
      <c r="AO85" s="155"/>
      <c r="AP85" s="15"/>
      <c r="AQ85" s="44" t="s">
        <v>90</v>
      </c>
      <c r="AR85" s="95" t="s">
        <v>111</v>
      </c>
      <c r="AS85" s="68">
        <v>0</v>
      </c>
      <c r="AT85" s="74">
        <v>0</v>
      </c>
      <c r="AU85" s="74">
        <v>0</v>
      </c>
      <c r="AV85" s="129">
        <f t="shared" si="614"/>
        <v>0</v>
      </c>
      <c r="AW85" s="722">
        <f t="shared" si="615"/>
        <v>0</v>
      </c>
      <c r="AX85" s="822"/>
      <c r="AY85" s="13">
        <f t="shared" si="616"/>
        <v>0</v>
      </c>
      <c r="AZ85" s="13">
        <f t="shared" si="617"/>
        <v>0</v>
      </c>
      <c r="BA85" s="13">
        <f t="shared" si="618"/>
        <v>0</v>
      </c>
      <c r="BB85" s="151"/>
      <c r="BC85" s="155"/>
      <c r="BD85" s="15"/>
      <c r="BE85" s="44" t="s">
        <v>90</v>
      </c>
      <c r="BF85" s="95" t="s">
        <v>111</v>
      </c>
      <c r="BG85" s="68">
        <v>0</v>
      </c>
      <c r="BH85" s="74">
        <v>0</v>
      </c>
      <c r="BI85" s="74">
        <v>0</v>
      </c>
      <c r="BJ85" s="129">
        <f t="shared" si="621"/>
        <v>0</v>
      </c>
      <c r="BK85" s="722">
        <f t="shared" si="622"/>
        <v>0</v>
      </c>
      <c r="BL85" s="822"/>
      <c r="BM85" s="13">
        <f t="shared" si="623"/>
        <v>0</v>
      </c>
      <c r="BN85" s="13">
        <f t="shared" si="624"/>
        <v>0</v>
      </c>
      <c r="BO85" s="13">
        <f t="shared" si="625"/>
        <v>0</v>
      </c>
      <c r="BP85" s="151"/>
      <c r="BQ85" s="155"/>
      <c r="BR85" s="15"/>
      <c r="BS85" s="44" t="s">
        <v>90</v>
      </c>
      <c r="BT85" s="95" t="s">
        <v>111</v>
      </c>
      <c r="BU85" s="68">
        <v>0</v>
      </c>
      <c r="BV85" s="74">
        <v>0</v>
      </c>
      <c r="BW85" s="74">
        <v>0</v>
      </c>
      <c r="BX85" s="129">
        <f t="shared" si="628"/>
        <v>0</v>
      </c>
      <c r="BY85" s="722">
        <f t="shared" si="629"/>
        <v>0</v>
      </c>
      <c r="BZ85" s="822"/>
      <c r="CA85" s="13">
        <f t="shared" si="630"/>
        <v>0</v>
      </c>
      <c r="CB85" s="13">
        <f t="shared" si="631"/>
        <v>0</v>
      </c>
      <c r="CC85" s="13">
        <f t="shared" si="632"/>
        <v>0</v>
      </c>
      <c r="CD85" s="151"/>
      <c r="CE85" s="155"/>
      <c r="CF85" s="15"/>
      <c r="CG85" s="44" t="s">
        <v>90</v>
      </c>
      <c r="CH85" s="95" t="s">
        <v>111</v>
      </c>
      <c r="CI85" s="68">
        <v>0</v>
      </c>
      <c r="CJ85" s="74">
        <v>0</v>
      </c>
      <c r="CK85" s="74">
        <v>0</v>
      </c>
      <c r="CL85" s="129">
        <f t="shared" si="635"/>
        <v>0</v>
      </c>
      <c r="CM85" s="722">
        <f t="shared" si="636"/>
        <v>0</v>
      </c>
      <c r="CN85" s="822"/>
      <c r="CO85" s="13">
        <f t="shared" si="637"/>
        <v>0</v>
      </c>
      <c r="CP85" s="13">
        <f t="shared" si="638"/>
        <v>0</v>
      </c>
      <c r="CQ85" s="13">
        <f t="shared" si="639"/>
        <v>0</v>
      </c>
      <c r="CR85" s="151"/>
      <c r="CS85" s="155"/>
      <c r="CT85" s="15"/>
      <c r="CU85" s="44" t="s">
        <v>90</v>
      </c>
      <c r="CV85" s="95" t="s">
        <v>111</v>
      </c>
      <c r="CW85" s="68">
        <v>0</v>
      </c>
      <c r="CX85" s="74">
        <v>0</v>
      </c>
      <c r="CY85" s="74">
        <v>0</v>
      </c>
      <c r="CZ85" s="129">
        <f t="shared" si="642"/>
        <v>0</v>
      </c>
      <c r="DA85" s="722">
        <f t="shared" si="643"/>
        <v>0</v>
      </c>
      <c r="DB85" s="822"/>
      <c r="DC85" s="13">
        <f t="shared" si="644"/>
        <v>0</v>
      </c>
      <c r="DD85" s="13">
        <f t="shared" si="645"/>
        <v>0</v>
      </c>
      <c r="DE85" s="13">
        <f t="shared" si="646"/>
        <v>0</v>
      </c>
      <c r="DF85" s="151"/>
      <c r="DG85" s="155"/>
      <c r="DH85" s="15"/>
      <c r="DI85" s="44" t="s">
        <v>90</v>
      </c>
      <c r="DJ85" s="95" t="s">
        <v>111</v>
      </c>
      <c r="DK85" s="68">
        <v>0</v>
      </c>
      <c r="DL85" s="74">
        <v>0</v>
      </c>
      <c r="DM85" s="74">
        <v>0</v>
      </c>
      <c r="DN85" s="129">
        <f t="shared" si="649"/>
        <v>0</v>
      </c>
      <c r="DO85" s="722">
        <f t="shared" si="650"/>
        <v>0</v>
      </c>
      <c r="DP85" s="822"/>
      <c r="DQ85" s="13">
        <f t="shared" si="651"/>
        <v>0</v>
      </c>
      <c r="DR85" s="13">
        <f t="shared" si="652"/>
        <v>0</v>
      </c>
      <c r="DS85" s="13">
        <f t="shared" si="653"/>
        <v>0</v>
      </c>
      <c r="DT85" s="151"/>
      <c r="DU85" s="155"/>
      <c r="DV85" s="15"/>
      <c r="DW85" s="44" t="s">
        <v>90</v>
      </c>
      <c r="DX85" s="95" t="s">
        <v>111</v>
      </c>
      <c r="DY85" s="68">
        <v>0</v>
      </c>
      <c r="DZ85" s="74">
        <v>0</v>
      </c>
      <c r="EA85" s="74">
        <v>0</v>
      </c>
      <c r="EB85" s="129">
        <f t="shared" si="656"/>
        <v>0</v>
      </c>
      <c r="EC85" s="722">
        <f t="shared" si="657"/>
        <v>0</v>
      </c>
      <c r="ED85" s="822"/>
      <c r="EE85" s="13">
        <f t="shared" si="658"/>
        <v>0</v>
      </c>
      <c r="EF85" s="13">
        <f t="shared" si="659"/>
        <v>0</v>
      </c>
      <c r="EG85" s="13">
        <f t="shared" si="660"/>
        <v>0</v>
      </c>
      <c r="EH85" s="151"/>
      <c r="EI85" s="155"/>
      <c r="EJ85" s="15"/>
      <c r="EK85" s="44" t="s">
        <v>100</v>
      </c>
      <c r="EL85" s="11" t="s">
        <v>52</v>
      </c>
      <c r="EM85" s="744">
        <f>K113+Y113+AM113+BA113+BO113+CC113+CQ113+DE113+DS113+EG113</f>
        <v>0</v>
      </c>
      <c r="EN85" s="112"/>
      <c r="EO85" s="38"/>
      <c r="EP85" s="60" t="s">
        <v>169</v>
      </c>
      <c r="EQ85" s="156">
        <f>IF(EM85=0,0,EM85/(EI113+DU113+DG113+CS113+CE113+BQ113+BC113+AO113+AA113+M113))</f>
        <v>0</v>
      </c>
      <c r="ER85" s="116">
        <f>IF(ER$4=0,0,EM85/ER$4)</f>
        <v>0</v>
      </c>
      <c r="ES85" s="81">
        <f>ER85*ET85+ER85</f>
        <v>0</v>
      </c>
      <c r="ET85" s="280">
        <v>0</v>
      </c>
      <c r="EU85" s="9" t="s">
        <v>63</v>
      </c>
      <c r="EV85" s="583">
        <f>IF(EQ85=0,0,EX85/EQ85)</f>
        <v>0</v>
      </c>
      <c r="EW85" s="579">
        <f t="shared" si="602"/>
        <v>0</v>
      </c>
      <c r="EX85" s="582">
        <f>ER85*ER$4+ES85*ES$4</f>
        <v>0</v>
      </c>
      <c r="EY85" s="574">
        <f>EU141</f>
        <v>0</v>
      </c>
      <c r="EZ85" s="544">
        <f>IF(EQ85=0,0,EY85/EQ85)</f>
        <v>0</v>
      </c>
      <c r="FA85" s="567"/>
      <c r="FC85" s="199" t="s">
        <v>375</v>
      </c>
      <c r="FD85" s="61"/>
      <c r="FE85" s="61"/>
      <c r="FF85" s="61"/>
      <c r="FG85" s="61"/>
      <c r="FH85" s="61"/>
      <c r="FI85" s="61"/>
      <c r="FJ85" s="1046"/>
      <c r="FK85" s="163"/>
      <c r="FL85" s="265"/>
      <c r="FM85" s="594"/>
      <c r="FN85" s="167"/>
      <c r="FO85" s="201"/>
      <c r="FP85" s="1048"/>
      <c r="FQ85" s="164"/>
      <c r="FR85" s="167"/>
      <c r="FS85" s="165"/>
    </row>
    <row r="86" spans="1:175" ht="13.5" thickTop="1" thickBot="1" x14ac:dyDescent="0.3">
      <c r="A86" s="44" t="s">
        <v>90</v>
      </c>
      <c r="B86" s="95" t="s">
        <v>152</v>
      </c>
      <c r="C86" s="129"/>
      <c r="D86" s="129"/>
      <c r="E86" s="129"/>
      <c r="F86" s="35">
        <f>SUM(F84:F85)</f>
        <v>0</v>
      </c>
      <c r="G86" s="41"/>
      <c r="H86" s="820"/>
      <c r="I86" s="13">
        <f>F86*H86</f>
        <v>0</v>
      </c>
      <c r="J86" s="13">
        <f t="shared" si="664"/>
        <v>0</v>
      </c>
      <c r="K86" s="13">
        <f t="shared" si="605"/>
        <v>0</v>
      </c>
      <c r="L86" s="1044" t="s">
        <v>277</v>
      </c>
      <c r="M86" s="1045"/>
      <c r="N86" s="15"/>
      <c r="O86" s="44" t="s">
        <v>90</v>
      </c>
      <c r="P86" s="95" t="s">
        <v>152</v>
      </c>
      <c r="Q86" s="129"/>
      <c r="R86" s="129"/>
      <c r="S86" s="129"/>
      <c r="T86" s="35">
        <f>SUM(T84:T85)</f>
        <v>0</v>
      </c>
      <c r="U86" s="41"/>
      <c r="V86" s="820"/>
      <c r="W86" s="13">
        <f>T86*V86</f>
        <v>0</v>
      </c>
      <c r="X86" s="13">
        <f t="shared" si="666"/>
        <v>0</v>
      </c>
      <c r="Y86" s="13">
        <f t="shared" si="606"/>
        <v>0</v>
      </c>
      <c r="Z86" s="1044" t="s">
        <v>277</v>
      </c>
      <c r="AA86" s="1045"/>
      <c r="AB86" s="15"/>
      <c r="AC86" s="44" t="s">
        <v>90</v>
      </c>
      <c r="AD86" s="95" t="s">
        <v>152</v>
      </c>
      <c r="AE86" s="129"/>
      <c r="AF86" s="129"/>
      <c r="AG86" s="129"/>
      <c r="AH86" s="35">
        <f t="shared" ref="AH86" si="667">SUM(AH84:AH85)</f>
        <v>0</v>
      </c>
      <c r="AI86" s="41"/>
      <c r="AJ86" s="820"/>
      <c r="AK86" s="13">
        <f t="shared" ref="AK86" si="668">AH86*AJ86</f>
        <v>0</v>
      </c>
      <c r="AL86" s="13">
        <f t="shared" si="610"/>
        <v>0</v>
      </c>
      <c r="AM86" s="13">
        <f t="shared" si="611"/>
        <v>0</v>
      </c>
      <c r="AN86" s="1044" t="s">
        <v>277</v>
      </c>
      <c r="AO86" s="1045"/>
      <c r="AP86" s="15"/>
      <c r="AQ86" s="44" t="s">
        <v>90</v>
      </c>
      <c r="AR86" s="95" t="s">
        <v>152</v>
      </c>
      <c r="AS86" s="129"/>
      <c r="AT86" s="129"/>
      <c r="AU86" s="129"/>
      <c r="AV86" s="35">
        <f t="shared" ref="AV86" si="669">SUM(AV84:AV85)</f>
        <v>0</v>
      </c>
      <c r="AW86" s="41"/>
      <c r="AX86" s="820"/>
      <c r="AY86" s="13">
        <f t="shared" ref="AY86" si="670">AV86*AX86</f>
        <v>0</v>
      </c>
      <c r="AZ86" s="13">
        <f t="shared" si="617"/>
        <v>0</v>
      </c>
      <c r="BA86" s="13">
        <f t="shared" si="618"/>
        <v>0</v>
      </c>
      <c r="BB86" s="1044" t="s">
        <v>277</v>
      </c>
      <c r="BC86" s="1045"/>
      <c r="BD86" s="15"/>
      <c r="BE86" s="44" t="s">
        <v>90</v>
      </c>
      <c r="BF86" s="95" t="s">
        <v>152</v>
      </c>
      <c r="BG86" s="129"/>
      <c r="BH86" s="129"/>
      <c r="BI86" s="129"/>
      <c r="BJ86" s="35">
        <f t="shared" ref="BJ86" si="671">SUM(BJ84:BJ85)</f>
        <v>0</v>
      </c>
      <c r="BK86" s="41"/>
      <c r="BL86" s="820"/>
      <c r="BM86" s="13">
        <f t="shared" ref="BM86" si="672">BJ86*BL86</f>
        <v>0</v>
      </c>
      <c r="BN86" s="13">
        <f t="shared" si="624"/>
        <v>0</v>
      </c>
      <c r="BO86" s="13">
        <f t="shared" si="625"/>
        <v>0</v>
      </c>
      <c r="BP86" s="1044" t="s">
        <v>277</v>
      </c>
      <c r="BQ86" s="1045"/>
      <c r="BR86" s="15"/>
      <c r="BS86" s="44" t="s">
        <v>90</v>
      </c>
      <c r="BT86" s="95" t="s">
        <v>152</v>
      </c>
      <c r="BU86" s="129"/>
      <c r="BV86" s="129"/>
      <c r="BW86" s="129"/>
      <c r="BX86" s="35">
        <f t="shared" ref="BX86" si="673">SUM(BX84:BX85)</f>
        <v>0</v>
      </c>
      <c r="BY86" s="41"/>
      <c r="BZ86" s="820"/>
      <c r="CA86" s="13">
        <f t="shared" ref="CA86" si="674">BX86*BZ86</f>
        <v>0</v>
      </c>
      <c r="CB86" s="13">
        <f t="shared" si="631"/>
        <v>0</v>
      </c>
      <c r="CC86" s="13">
        <f t="shared" si="632"/>
        <v>0</v>
      </c>
      <c r="CD86" s="1044" t="s">
        <v>277</v>
      </c>
      <c r="CE86" s="1045"/>
      <c r="CF86" s="15"/>
      <c r="CG86" s="44" t="s">
        <v>90</v>
      </c>
      <c r="CH86" s="95" t="s">
        <v>152</v>
      </c>
      <c r="CI86" s="129"/>
      <c r="CJ86" s="129"/>
      <c r="CK86" s="129"/>
      <c r="CL86" s="35">
        <f t="shared" ref="CL86" si="675">SUM(CL84:CL85)</f>
        <v>0</v>
      </c>
      <c r="CM86" s="41"/>
      <c r="CN86" s="820"/>
      <c r="CO86" s="13">
        <f t="shared" ref="CO86" si="676">CL86*CN86</f>
        <v>0</v>
      </c>
      <c r="CP86" s="13">
        <f t="shared" si="638"/>
        <v>0</v>
      </c>
      <c r="CQ86" s="13">
        <f t="shared" si="639"/>
        <v>0</v>
      </c>
      <c r="CR86" s="1044" t="s">
        <v>277</v>
      </c>
      <c r="CS86" s="1045"/>
      <c r="CT86" s="15"/>
      <c r="CU86" s="44" t="s">
        <v>90</v>
      </c>
      <c r="CV86" s="95" t="s">
        <v>152</v>
      </c>
      <c r="CW86" s="129"/>
      <c r="CX86" s="129"/>
      <c r="CY86" s="129"/>
      <c r="CZ86" s="35">
        <f t="shared" ref="CZ86" si="677">SUM(CZ84:CZ85)</f>
        <v>0</v>
      </c>
      <c r="DA86" s="41"/>
      <c r="DB86" s="820"/>
      <c r="DC86" s="13">
        <f t="shared" ref="DC86" si="678">CZ86*DB86</f>
        <v>0</v>
      </c>
      <c r="DD86" s="13">
        <f t="shared" si="645"/>
        <v>0</v>
      </c>
      <c r="DE86" s="13">
        <f t="shared" si="646"/>
        <v>0</v>
      </c>
      <c r="DF86" s="1044" t="s">
        <v>277</v>
      </c>
      <c r="DG86" s="1045"/>
      <c r="DH86" s="15"/>
      <c r="DI86" s="44" t="s">
        <v>90</v>
      </c>
      <c r="DJ86" s="95" t="s">
        <v>152</v>
      </c>
      <c r="DK86" s="129"/>
      <c r="DL86" s="129"/>
      <c r="DM86" s="129"/>
      <c r="DN86" s="35">
        <f t="shared" ref="DN86" si="679">SUM(DN84:DN85)</f>
        <v>0</v>
      </c>
      <c r="DO86" s="41"/>
      <c r="DP86" s="820"/>
      <c r="DQ86" s="13">
        <f t="shared" ref="DQ86" si="680">DN86*DP86</f>
        <v>0</v>
      </c>
      <c r="DR86" s="13">
        <f t="shared" si="652"/>
        <v>0</v>
      </c>
      <c r="DS86" s="13">
        <f t="shared" si="653"/>
        <v>0</v>
      </c>
      <c r="DT86" s="1044" t="s">
        <v>277</v>
      </c>
      <c r="DU86" s="1045"/>
      <c r="DV86" s="15"/>
      <c r="DW86" s="44" t="s">
        <v>90</v>
      </c>
      <c r="DX86" s="95" t="s">
        <v>152</v>
      </c>
      <c r="DY86" s="129"/>
      <c r="DZ86" s="129"/>
      <c r="EA86" s="129"/>
      <c r="EB86" s="35">
        <f t="shared" ref="EB86" si="681">SUM(EB84:EB85)</f>
        <v>0</v>
      </c>
      <c r="EC86" s="41"/>
      <c r="ED86" s="820"/>
      <c r="EE86" s="13">
        <f t="shared" ref="EE86" si="682">EB86*ED86</f>
        <v>0</v>
      </c>
      <c r="EF86" s="13">
        <f t="shared" si="659"/>
        <v>0</v>
      </c>
      <c r="EG86" s="13">
        <f t="shared" si="660"/>
        <v>0</v>
      </c>
      <c r="EH86" s="1044" t="s">
        <v>277</v>
      </c>
      <c r="EI86" s="1045"/>
      <c r="EJ86" s="15"/>
      <c r="EK86" s="44" t="s">
        <v>97</v>
      </c>
      <c r="EL86" s="11" t="s">
        <v>53</v>
      </c>
      <c r="EM86" s="744">
        <f>K116+Y116+AM116+BA116+BO116+CC116+CQ116+DE116+DS116+EG116</f>
        <v>0</v>
      </c>
      <c r="EN86" s="14"/>
      <c r="EO86" s="38"/>
      <c r="EP86" s="60" t="s">
        <v>169</v>
      </c>
      <c r="EQ86" s="156">
        <f>IF(EM86=0,0,EM86/(EI116+DU116+DG116+CS116+CE116+BQ116+BC116+AO116+AA116+M116))</f>
        <v>0</v>
      </c>
      <c r="ER86" s="116">
        <f>IF(ER$4=0,0,EM86/ER$4)</f>
        <v>0</v>
      </c>
      <c r="ES86" s="81">
        <f>ER86*ET86+ER86</f>
        <v>0</v>
      </c>
      <c r="ET86" s="280">
        <v>0</v>
      </c>
      <c r="EU86" s="9" t="s">
        <v>63</v>
      </c>
      <c r="EV86" s="583">
        <f>IF(EQ86=0,0,EX86/EQ86)</f>
        <v>0</v>
      </c>
      <c r="EW86" s="579">
        <f t="shared" si="602"/>
        <v>0</v>
      </c>
      <c r="EX86" s="582">
        <f t="shared" si="552"/>
        <v>0</v>
      </c>
      <c r="EY86" s="112"/>
      <c r="EZ86" s="573"/>
      <c r="FA86" s="567"/>
      <c r="FC86" s="266">
        <v>8</v>
      </c>
      <c r="FD86" s="171"/>
      <c r="FE86" s="130"/>
      <c r="FF86" s="130"/>
      <c r="FG86" s="172"/>
      <c r="FH86" s="173"/>
      <c r="FI86" s="173"/>
      <c r="FJ86" s="1047"/>
      <c r="FK86" s="597">
        <f>SUM(FK6:FK81)</f>
        <v>0</v>
      </c>
      <c r="FL86" s="595">
        <f>SUM(FL6:FL81)</f>
        <v>0</v>
      </c>
      <c r="FM86" s="596"/>
      <c r="FN86" s="597">
        <f>SUM(FN6:FN80)</f>
        <v>0</v>
      </c>
      <c r="FO86" s="611">
        <f>IF(FO$4=0,0,FN86/$FO$4)</f>
        <v>0</v>
      </c>
      <c r="FP86" s="1049"/>
      <c r="FQ86" s="626">
        <f>SUM(FQ6:FQ80)</f>
        <v>0</v>
      </c>
      <c r="FR86" s="626">
        <f>SUM(FR6:FR80)</f>
        <v>0</v>
      </c>
      <c r="FS86" s="627">
        <f>SUM(FQ86:FR86)</f>
        <v>0</v>
      </c>
    </row>
    <row r="87" spans="1:175" ht="13" thickTop="1" x14ac:dyDescent="0.25">
      <c r="A87" s="44" t="s">
        <v>99</v>
      </c>
      <c r="B87" s="95" t="s">
        <v>112</v>
      </c>
      <c r="C87" s="68">
        <v>0</v>
      </c>
      <c r="D87" s="74">
        <v>0</v>
      </c>
      <c r="E87" s="74">
        <v>0</v>
      </c>
      <c r="F87" s="129">
        <f t="shared" si="663"/>
        <v>0</v>
      </c>
      <c r="G87" s="722">
        <f>C87*F87*7.8</f>
        <v>0</v>
      </c>
      <c r="H87" s="821"/>
      <c r="I87" s="13">
        <f>(G87*H87)</f>
        <v>0</v>
      </c>
      <c r="J87" s="13">
        <f t="shared" si="664"/>
        <v>0</v>
      </c>
      <c r="K87" s="13">
        <f t="shared" si="605"/>
        <v>0</v>
      </c>
      <c r="L87" s="217">
        <f>SUM(K87:K89)</f>
        <v>0</v>
      </c>
      <c r="M87" s="218">
        <f>SUM(F87:F88)*C$2</f>
        <v>0</v>
      </c>
      <c r="N87" s="10"/>
      <c r="O87" s="44" t="s">
        <v>99</v>
      </c>
      <c r="P87" s="95" t="s">
        <v>112</v>
      </c>
      <c r="Q87" s="68">
        <v>0</v>
      </c>
      <c r="R87" s="74">
        <v>0</v>
      </c>
      <c r="S87" s="74">
        <v>0</v>
      </c>
      <c r="T87" s="129">
        <f t="shared" ref="T87:T88" si="683">R87*S87</f>
        <v>0</v>
      </c>
      <c r="U87" s="34">
        <f>Q87*T87*7.8</f>
        <v>0</v>
      </c>
      <c r="V87" s="821"/>
      <c r="W87" s="13">
        <f>(U87*V87)</f>
        <v>0</v>
      </c>
      <c r="X87" s="13">
        <f t="shared" si="666"/>
        <v>0</v>
      </c>
      <c r="Y87" s="13">
        <f t="shared" si="606"/>
        <v>0</v>
      </c>
      <c r="Z87" s="217">
        <f>SUM(Y87:Y89)</f>
        <v>0</v>
      </c>
      <c r="AA87" s="218">
        <f>SUM(T87:T88)*Q$2</f>
        <v>0</v>
      </c>
      <c r="AB87" s="10"/>
      <c r="AC87" s="44" t="s">
        <v>99</v>
      </c>
      <c r="AD87" s="95" t="s">
        <v>112</v>
      </c>
      <c r="AE87" s="68">
        <v>0</v>
      </c>
      <c r="AF87" s="74">
        <v>0</v>
      </c>
      <c r="AG87" s="74">
        <v>0</v>
      </c>
      <c r="AH87" s="129">
        <f t="shared" ref="AH87:AH88" si="684">AF87*AG87</f>
        <v>0</v>
      </c>
      <c r="AI87" s="34">
        <f t="shared" ref="AI87:AI88" si="685">AE87*AH87*7.8</f>
        <v>0</v>
      </c>
      <c r="AJ87" s="821"/>
      <c r="AK87" s="13">
        <f t="shared" ref="AK87:AK88" si="686">(AI87*AJ87)</f>
        <v>0</v>
      </c>
      <c r="AL87" s="13">
        <f t="shared" si="610"/>
        <v>0</v>
      </c>
      <c r="AM87" s="13">
        <f t="shared" si="611"/>
        <v>0</v>
      </c>
      <c r="AN87" s="217">
        <f t="shared" ref="AN87" si="687">SUM(AM87:AM89)</f>
        <v>0</v>
      </c>
      <c r="AO87" s="218">
        <f t="shared" ref="AO87" si="688">SUM(AH87:AH88)*AE$2</f>
        <v>0</v>
      </c>
      <c r="AP87" s="10"/>
      <c r="AQ87" s="44" t="s">
        <v>99</v>
      </c>
      <c r="AR87" s="95" t="s">
        <v>112</v>
      </c>
      <c r="AS87" s="68">
        <v>0</v>
      </c>
      <c r="AT87" s="74">
        <v>0</v>
      </c>
      <c r="AU87" s="74">
        <v>0</v>
      </c>
      <c r="AV87" s="129">
        <f t="shared" ref="AV87:AV88" si="689">AT87*AU87</f>
        <v>0</v>
      </c>
      <c r="AW87" s="34">
        <f t="shared" ref="AW87:AW88" si="690">AS87*AV87*7.8</f>
        <v>0</v>
      </c>
      <c r="AX87" s="821"/>
      <c r="AY87" s="13">
        <f t="shared" ref="AY87:AY88" si="691">(AW87*AX87)</f>
        <v>0</v>
      </c>
      <c r="AZ87" s="13">
        <f t="shared" si="617"/>
        <v>0</v>
      </c>
      <c r="BA87" s="13">
        <f t="shared" si="618"/>
        <v>0</v>
      </c>
      <c r="BB87" s="217">
        <f t="shared" ref="BB87" si="692">SUM(BA87:BA89)</f>
        <v>0</v>
      </c>
      <c r="BC87" s="218">
        <f t="shared" ref="BC87" si="693">SUM(AV87:AV88)*AS$2</f>
        <v>0</v>
      </c>
      <c r="BD87" s="10"/>
      <c r="BE87" s="44" t="s">
        <v>99</v>
      </c>
      <c r="BF87" s="95" t="s">
        <v>112</v>
      </c>
      <c r="BG87" s="68">
        <v>0</v>
      </c>
      <c r="BH87" s="74">
        <v>0</v>
      </c>
      <c r="BI87" s="74">
        <v>0</v>
      </c>
      <c r="BJ87" s="129">
        <f t="shared" ref="BJ87:BJ88" si="694">BH87*BI87</f>
        <v>0</v>
      </c>
      <c r="BK87" s="34">
        <f t="shared" ref="BK87:BK88" si="695">BG87*BJ87*7.8</f>
        <v>0</v>
      </c>
      <c r="BL87" s="821"/>
      <c r="BM87" s="13">
        <f t="shared" ref="BM87:BM88" si="696">(BK87*BL87)</f>
        <v>0</v>
      </c>
      <c r="BN87" s="13">
        <f t="shared" si="624"/>
        <v>0</v>
      </c>
      <c r="BO87" s="13">
        <f t="shared" si="625"/>
        <v>0</v>
      </c>
      <c r="BP87" s="217">
        <f t="shared" ref="BP87" si="697">SUM(BO87:BO89)</f>
        <v>0</v>
      </c>
      <c r="BQ87" s="218">
        <f t="shared" ref="BQ87" si="698">SUM(BJ87:BJ88)*BG$2</f>
        <v>0</v>
      </c>
      <c r="BR87" s="10"/>
      <c r="BS87" s="44" t="s">
        <v>99</v>
      </c>
      <c r="BT87" s="95" t="s">
        <v>112</v>
      </c>
      <c r="BU87" s="68">
        <v>0</v>
      </c>
      <c r="BV87" s="74">
        <v>0</v>
      </c>
      <c r="BW87" s="74">
        <v>0</v>
      </c>
      <c r="BX87" s="129">
        <f t="shared" ref="BX87:BX88" si="699">BV87*BW87</f>
        <v>0</v>
      </c>
      <c r="BY87" s="34">
        <f t="shared" ref="BY87:BY88" si="700">BU87*BX87*7.8</f>
        <v>0</v>
      </c>
      <c r="BZ87" s="821"/>
      <c r="CA87" s="13">
        <f t="shared" ref="CA87:CA88" si="701">(BY87*BZ87)</f>
        <v>0</v>
      </c>
      <c r="CB87" s="13">
        <f t="shared" si="631"/>
        <v>0</v>
      </c>
      <c r="CC87" s="13">
        <f t="shared" si="632"/>
        <v>0</v>
      </c>
      <c r="CD87" s="217">
        <f t="shared" ref="CD87" si="702">SUM(CC87:CC89)</f>
        <v>0</v>
      </c>
      <c r="CE87" s="218">
        <f t="shared" ref="CE87" si="703">SUM(BX87:BX88)*BU$2</f>
        <v>0</v>
      </c>
      <c r="CF87" s="10"/>
      <c r="CG87" s="44" t="s">
        <v>99</v>
      </c>
      <c r="CH87" s="95" t="s">
        <v>112</v>
      </c>
      <c r="CI87" s="68">
        <v>0</v>
      </c>
      <c r="CJ87" s="74">
        <v>0</v>
      </c>
      <c r="CK87" s="74">
        <v>0</v>
      </c>
      <c r="CL87" s="129">
        <f t="shared" ref="CL87:CL88" si="704">CJ87*CK87</f>
        <v>0</v>
      </c>
      <c r="CM87" s="34">
        <f t="shared" ref="CM87:CM88" si="705">CI87*CL87*7.8</f>
        <v>0</v>
      </c>
      <c r="CN87" s="821"/>
      <c r="CO87" s="13">
        <f t="shared" ref="CO87:CO88" si="706">(CM87*CN87)</f>
        <v>0</v>
      </c>
      <c r="CP87" s="13">
        <f t="shared" si="638"/>
        <v>0</v>
      </c>
      <c r="CQ87" s="13">
        <f t="shared" si="639"/>
        <v>0</v>
      </c>
      <c r="CR87" s="217">
        <f t="shared" ref="CR87" si="707">SUM(CQ87:CQ89)</f>
        <v>0</v>
      </c>
      <c r="CS87" s="218">
        <f t="shared" ref="CS87" si="708">SUM(CL87:CL88)*CI$2</f>
        <v>0</v>
      </c>
      <c r="CT87" s="10"/>
      <c r="CU87" s="44" t="s">
        <v>99</v>
      </c>
      <c r="CV87" s="95" t="s">
        <v>112</v>
      </c>
      <c r="CW87" s="68">
        <v>0</v>
      </c>
      <c r="CX87" s="74">
        <v>0</v>
      </c>
      <c r="CY87" s="74">
        <v>0</v>
      </c>
      <c r="CZ87" s="129">
        <f t="shared" ref="CZ87:CZ88" si="709">CX87*CY87</f>
        <v>0</v>
      </c>
      <c r="DA87" s="34">
        <f t="shared" ref="DA87:DA88" si="710">CW87*CZ87*7.8</f>
        <v>0</v>
      </c>
      <c r="DB87" s="821"/>
      <c r="DC87" s="13">
        <f t="shared" ref="DC87:DC88" si="711">(DA87*DB87)</f>
        <v>0</v>
      </c>
      <c r="DD87" s="13">
        <f t="shared" si="645"/>
        <v>0</v>
      </c>
      <c r="DE87" s="13">
        <f t="shared" si="646"/>
        <v>0</v>
      </c>
      <c r="DF87" s="217">
        <f t="shared" ref="DF87" si="712">SUM(DE87:DE89)</f>
        <v>0</v>
      </c>
      <c r="DG87" s="218">
        <f t="shared" ref="DG87" si="713">SUM(CZ87:CZ88)*CW$2</f>
        <v>0</v>
      </c>
      <c r="DH87" s="10"/>
      <c r="DI87" s="44" t="s">
        <v>99</v>
      </c>
      <c r="DJ87" s="95" t="s">
        <v>112</v>
      </c>
      <c r="DK87" s="68">
        <v>0</v>
      </c>
      <c r="DL87" s="74">
        <v>0</v>
      </c>
      <c r="DM87" s="74">
        <v>0</v>
      </c>
      <c r="DN87" s="129">
        <f t="shared" ref="DN87:DN88" si="714">DL87*DM87</f>
        <v>0</v>
      </c>
      <c r="DO87" s="34">
        <f t="shared" ref="DO87:DO88" si="715">DK87*DN87*7.8</f>
        <v>0</v>
      </c>
      <c r="DP87" s="821"/>
      <c r="DQ87" s="13">
        <f t="shared" ref="DQ87:DQ88" si="716">(DO87*DP87)</f>
        <v>0</v>
      </c>
      <c r="DR87" s="13">
        <f t="shared" si="652"/>
        <v>0</v>
      </c>
      <c r="DS87" s="13">
        <f t="shared" si="653"/>
        <v>0</v>
      </c>
      <c r="DT87" s="217">
        <f t="shared" ref="DT87" si="717">SUM(DS87:DS89)</f>
        <v>0</v>
      </c>
      <c r="DU87" s="218">
        <f t="shared" ref="DU87" si="718">SUM(DN87:DN88)*DK$2</f>
        <v>0</v>
      </c>
      <c r="DV87" s="10"/>
      <c r="DW87" s="44" t="s">
        <v>99</v>
      </c>
      <c r="DX87" s="95" t="s">
        <v>112</v>
      </c>
      <c r="DY87" s="68">
        <v>0</v>
      </c>
      <c r="DZ87" s="74">
        <v>0</v>
      </c>
      <c r="EA87" s="74">
        <v>0</v>
      </c>
      <c r="EB87" s="129">
        <f t="shared" ref="EB87:EB88" si="719">DZ87*EA87</f>
        <v>0</v>
      </c>
      <c r="EC87" s="34">
        <f t="shared" ref="EC87:EC88" si="720">DY87*EB87*7.8</f>
        <v>0</v>
      </c>
      <c r="ED87" s="821"/>
      <c r="EE87" s="13">
        <f t="shared" ref="EE87:EE88" si="721">(EC87*ED87)</f>
        <v>0</v>
      </c>
      <c r="EF87" s="13">
        <f t="shared" si="659"/>
        <v>0</v>
      </c>
      <c r="EG87" s="13">
        <f t="shared" si="660"/>
        <v>0</v>
      </c>
      <c r="EH87" s="217">
        <f t="shared" ref="EH87" si="722">SUM(EG87:EG89)</f>
        <v>0</v>
      </c>
      <c r="EI87" s="218">
        <f t="shared" ref="EI87" si="723">SUM(EB87:EB88)*DY$2</f>
        <v>0</v>
      </c>
      <c r="EJ87" s="10"/>
      <c r="EK87" s="44"/>
      <c r="EL87" s="61"/>
      <c r="EM87" s="14"/>
      <c r="EN87" s="112"/>
      <c r="EO87" s="38"/>
      <c r="EP87" s="143"/>
      <c r="EQ87" s="8"/>
      <c r="ER87" s="116"/>
      <c r="ES87" s="111"/>
      <c r="ET87" s="128"/>
      <c r="EU87" s="9"/>
      <c r="EV87" s="583"/>
      <c r="EW87" s="579"/>
      <c r="EX87" s="582"/>
      <c r="EY87" s="112"/>
      <c r="EZ87" s="573"/>
      <c r="FA87" s="162"/>
      <c r="FC87" s="44"/>
      <c r="FD87" s="61"/>
      <c r="FE87" s="61"/>
      <c r="FF87" s="61"/>
      <c r="FG87" s="61"/>
      <c r="FH87" s="61"/>
      <c r="FI87" s="61"/>
      <c r="FJ87" s="61"/>
      <c r="FK87" s="61"/>
      <c r="FL87" s="61"/>
      <c r="FM87" s="61"/>
      <c r="FN87" s="61"/>
      <c r="FO87" s="120"/>
      <c r="FP87" s="120"/>
      <c r="FQ87" s="61"/>
      <c r="FR87" s="61"/>
      <c r="FS87" s="88"/>
    </row>
    <row r="88" spans="1:175" ht="13" thickBot="1" x14ac:dyDescent="0.3">
      <c r="A88" s="44" t="s">
        <v>99</v>
      </c>
      <c r="B88" s="95" t="s">
        <v>112</v>
      </c>
      <c r="C88" s="68">
        <v>0</v>
      </c>
      <c r="D88" s="74">
        <v>0</v>
      </c>
      <c r="E88" s="74">
        <v>0</v>
      </c>
      <c r="F88" s="129">
        <f t="shared" si="663"/>
        <v>0</v>
      </c>
      <c r="G88" s="722">
        <f>C88*F88*7.8</f>
        <v>0</v>
      </c>
      <c r="H88" s="823"/>
      <c r="I88" s="13">
        <f>(G88*H88)</f>
        <v>0</v>
      </c>
      <c r="J88" s="13">
        <f t="shared" si="664"/>
        <v>0</v>
      </c>
      <c r="K88" s="13">
        <f t="shared" si="605"/>
        <v>0</v>
      </c>
      <c r="L88" s="151"/>
      <c r="M88" s="155"/>
      <c r="N88" s="10"/>
      <c r="O88" s="44" t="s">
        <v>99</v>
      </c>
      <c r="P88" s="95" t="s">
        <v>112</v>
      </c>
      <c r="Q88" s="68">
        <v>0</v>
      </c>
      <c r="R88" s="74">
        <v>0</v>
      </c>
      <c r="S88" s="74">
        <v>0</v>
      </c>
      <c r="T88" s="129">
        <f t="shared" si="683"/>
        <v>0</v>
      </c>
      <c r="U88" s="34">
        <f>Q88*T88*7.8</f>
        <v>0</v>
      </c>
      <c r="V88" s="823"/>
      <c r="W88" s="13">
        <f>(U88*V88)</f>
        <v>0</v>
      </c>
      <c r="X88" s="13">
        <f t="shared" si="666"/>
        <v>0</v>
      </c>
      <c r="Y88" s="13">
        <f t="shared" si="606"/>
        <v>0</v>
      </c>
      <c r="Z88" s="151"/>
      <c r="AA88" s="155"/>
      <c r="AB88" s="10"/>
      <c r="AC88" s="44" t="s">
        <v>99</v>
      </c>
      <c r="AD88" s="95" t="s">
        <v>112</v>
      </c>
      <c r="AE88" s="68">
        <v>0</v>
      </c>
      <c r="AF88" s="74">
        <v>0</v>
      </c>
      <c r="AG88" s="74">
        <v>0</v>
      </c>
      <c r="AH88" s="129">
        <f t="shared" si="684"/>
        <v>0</v>
      </c>
      <c r="AI88" s="34">
        <f t="shared" si="685"/>
        <v>0</v>
      </c>
      <c r="AJ88" s="823"/>
      <c r="AK88" s="13">
        <f t="shared" si="686"/>
        <v>0</v>
      </c>
      <c r="AL88" s="13">
        <f t="shared" si="610"/>
        <v>0</v>
      </c>
      <c r="AM88" s="13">
        <f t="shared" si="611"/>
        <v>0</v>
      </c>
      <c r="AN88" s="151"/>
      <c r="AO88" s="155"/>
      <c r="AP88" s="10"/>
      <c r="AQ88" s="44" t="s">
        <v>99</v>
      </c>
      <c r="AR88" s="95" t="s">
        <v>112</v>
      </c>
      <c r="AS88" s="68">
        <v>0</v>
      </c>
      <c r="AT88" s="74">
        <v>0</v>
      </c>
      <c r="AU88" s="74">
        <v>0</v>
      </c>
      <c r="AV88" s="129">
        <f t="shared" si="689"/>
        <v>0</v>
      </c>
      <c r="AW88" s="34">
        <f t="shared" si="690"/>
        <v>0</v>
      </c>
      <c r="AX88" s="823"/>
      <c r="AY88" s="13">
        <f t="shared" si="691"/>
        <v>0</v>
      </c>
      <c r="AZ88" s="13">
        <f t="shared" si="617"/>
        <v>0</v>
      </c>
      <c r="BA88" s="13">
        <f t="shared" si="618"/>
        <v>0</v>
      </c>
      <c r="BB88" s="151"/>
      <c r="BC88" s="155"/>
      <c r="BD88" s="10"/>
      <c r="BE88" s="44" t="s">
        <v>99</v>
      </c>
      <c r="BF88" s="95" t="s">
        <v>112</v>
      </c>
      <c r="BG88" s="68">
        <v>0</v>
      </c>
      <c r="BH88" s="74">
        <v>0</v>
      </c>
      <c r="BI88" s="74">
        <v>0</v>
      </c>
      <c r="BJ88" s="129">
        <f t="shared" si="694"/>
        <v>0</v>
      </c>
      <c r="BK88" s="34">
        <f t="shared" si="695"/>
        <v>0</v>
      </c>
      <c r="BL88" s="823"/>
      <c r="BM88" s="13">
        <f t="shared" si="696"/>
        <v>0</v>
      </c>
      <c r="BN88" s="13">
        <f t="shared" si="624"/>
        <v>0</v>
      </c>
      <c r="BO88" s="13">
        <f t="shared" si="625"/>
        <v>0</v>
      </c>
      <c r="BP88" s="151"/>
      <c r="BQ88" s="155"/>
      <c r="BR88" s="10"/>
      <c r="BS88" s="44" t="s">
        <v>99</v>
      </c>
      <c r="BT88" s="95" t="s">
        <v>112</v>
      </c>
      <c r="BU88" s="68">
        <v>0</v>
      </c>
      <c r="BV88" s="74">
        <v>0</v>
      </c>
      <c r="BW88" s="74">
        <v>0</v>
      </c>
      <c r="BX88" s="129">
        <f t="shared" si="699"/>
        <v>0</v>
      </c>
      <c r="BY88" s="34">
        <f t="shared" si="700"/>
        <v>0</v>
      </c>
      <c r="BZ88" s="823"/>
      <c r="CA88" s="13">
        <f t="shared" si="701"/>
        <v>0</v>
      </c>
      <c r="CB88" s="13">
        <f t="shared" si="631"/>
        <v>0</v>
      </c>
      <c r="CC88" s="13">
        <f t="shared" si="632"/>
        <v>0</v>
      </c>
      <c r="CD88" s="151"/>
      <c r="CE88" s="155"/>
      <c r="CF88" s="10"/>
      <c r="CG88" s="44" t="s">
        <v>99</v>
      </c>
      <c r="CH88" s="95" t="s">
        <v>112</v>
      </c>
      <c r="CI88" s="68">
        <v>0</v>
      </c>
      <c r="CJ88" s="74">
        <v>0</v>
      </c>
      <c r="CK88" s="74">
        <v>0</v>
      </c>
      <c r="CL88" s="129">
        <f t="shared" si="704"/>
        <v>0</v>
      </c>
      <c r="CM88" s="34">
        <f t="shared" si="705"/>
        <v>0</v>
      </c>
      <c r="CN88" s="823"/>
      <c r="CO88" s="13">
        <f t="shared" si="706"/>
        <v>0</v>
      </c>
      <c r="CP88" s="13">
        <f t="shared" si="638"/>
        <v>0</v>
      </c>
      <c r="CQ88" s="13">
        <f t="shared" si="639"/>
        <v>0</v>
      </c>
      <c r="CR88" s="151"/>
      <c r="CS88" s="155"/>
      <c r="CT88" s="10"/>
      <c r="CU88" s="44" t="s">
        <v>99</v>
      </c>
      <c r="CV88" s="95" t="s">
        <v>112</v>
      </c>
      <c r="CW88" s="68">
        <v>0</v>
      </c>
      <c r="CX88" s="74">
        <v>0</v>
      </c>
      <c r="CY88" s="74">
        <v>0</v>
      </c>
      <c r="CZ88" s="129">
        <f t="shared" si="709"/>
        <v>0</v>
      </c>
      <c r="DA88" s="34">
        <f t="shared" si="710"/>
        <v>0</v>
      </c>
      <c r="DB88" s="823"/>
      <c r="DC88" s="13">
        <f t="shared" si="711"/>
        <v>0</v>
      </c>
      <c r="DD88" s="13">
        <f t="shared" si="645"/>
        <v>0</v>
      </c>
      <c r="DE88" s="13">
        <f t="shared" si="646"/>
        <v>0</v>
      </c>
      <c r="DF88" s="151"/>
      <c r="DG88" s="155"/>
      <c r="DH88" s="10"/>
      <c r="DI88" s="44" t="s">
        <v>99</v>
      </c>
      <c r="DJ88" s="95" t="s">
        <v>112</v>
      </c>
      <c r="DK88" s="68">
        <v>0</v>
      </c>
      <c r="DL88" s="74">
        <v>0</v>
      </c>
      <c r="DM88" s="74">
        <v>0</v>
      </c>
      <c r="DN88" s="129">
        <f t="shared" si="714"/>
        <v>0</v>
      </c>
      <c r="DO88" s="34">
        <f t="shared" si="715"/>
        <v>0</v>
      </c>
      <c r="DP88" s="823"/>
      <c r="DQ88" s="13">
        <f t="shared" si="716"/>
        <v>0</v>
      </c>
      <c r="DR88" s="13">
        <f t="shared" si="652"/>
        <v>0</v>
      </c>
      <c r="DS88" s="13">
        <f t="shared" si="653"/>
        <v>0</v>
      </c>
      <c r="DT88" s="151"/>
      <c r="DU88" s="155"/>
      <c r="DV88" s="10"/>
      <c r="DW88" s="44" t="s">
        <v>99</v>
      </c>
      <c r="DX88" s="95" t="s">
        <v>112</v>
      </c>
      <c r="DY88" s="68">
        <v>0</v>
      </c>
      <c r="DZ88" s="74">
        <v>0</v>
      </c>
      <c r="EA88" s="74">
        <v>0</v>
      </c>
      <c r="EB88" s="129">
        <f t="shared" si="719"/>
        <v>0</v>
      </c>
      <c r="EC88" s="34">
        <f t="shared" si="720"/>
        <v>0</v>
      </c>
      <c r="ED88" s="823"/>
      <c r="EE88" s="13">
        <f t="shared" si="721"/>
        <v>0</v>
      </c>
      <c r="EF88" s="13">
        <f t="shared" si="659"/>
        <v>0</v>
      </c>
      <c r="EG88" s="13">
        <f t="shared" si="660"/>
        <v>0</v>
      </c>
      <c r="EH88" s="151"/>
      <c r="EI88" s="155"/>
      <c r="EJ88" s="10"/>
      <c r="EK88" s="44" t="s">
        <v>101</v>
      </c>
      <c r="EL88" s="11" t="s">
        <v>102</v>
      </c>
      <c r="EM88" s="744">
        <f>K118+Y118+AM118+BA118+BO118+CC118+CQ118+DE118+DS118+EG118</f>
        <v>0</v>
      </c>
      <c r="EN88" s="33"/>
      <c r="EO88" s="38"/>
      <c r="EP88" s="143"/>
      <c r="ER88" s="116">
        <f>IF(ER$4=0,0,EM88/ER$4)</f>
        <v>0</v>
      </c>
      <c r="ES88" s="81">
        <f>ER88*ET88+ER88</f>
        <v>0</v>
      </c>
      <c r="ET88" s="280">
        <v>0</v>
      </c>
      <c r="EU88" s="9" t="s">
        <v>233</v>
      </c>
      <c r="EV88" s="581">
        <f>EW$4</f>
        <v>0</v>
      </c>
      <c r="EW88" s="579">
        <f t="shared" si="602"/>
        <v>0</v>
      </c>
      <c r="EX88" s="582">
        <f>ER88*ER$4+ES88*ES$4</f>
        <v>0</v>
      </c>
      <c r="EY88" s="574">
        <f>EU140</f>
        <v>0</v>
      </c>
      <c r="EZ88" s="543">
        <f>IF(ER88=0,0,EY88/ER88)</f>
        <v>0</v>
      </c>
      <c r="FA88" s="567"/>
      <c r="FC88" s="44"/>
      <c r="FD88" s="8" t="s">
        <v>126</v>
      </c>
      <c r="FE88" s="763" t="s">
        <v>127</v>
      </c>
      <c r="FF88" s="763" t="s">
        <v>4</v>
      </c>
      <c r="FG88" s="763" t="s">
        <v>128</v>
      </c>
      <c r="FH88" s="8"/>
      <c r="FI88" s="8"/>
      <c r="FJ88" s="8"/>
      <c r="FK88" s="10"/>
      <c r="FL88" s="61"/>
      <c r="FM88" s="61"/>
      <c r="FN88" s="763" t="s">
        <v>127</v>
      </c>
      <c r="FO88" s="763" t="s">
        <v>4</v>
      </c>
      <c r="FP88" s="763" t="s">
        <v>128</v>
      </c>
      <c r="FQ88" s="10"/>
      <c r="FR88" s="8"/>
      <c r="FS88" s="88"/>
    </row>
    <row r="89" spans="1:175" ht="13.5" thickTop="1" thickBot="1" x14ac:dyDescent="0.3">
      <c r="A89" s="44" t="s">
        <v>99</v>
      </c>
      <c r="B89" s="95" t="s">
        <v>153</v>
      </c>
      <c r="C89" s="129"/>
      <c r="D89" s="129"/>
      <c r="E89" s="129"/>
      <c r="F89" s="35">
        <f>SUM(F87:F88)</f>
        <v>0</v>
      </c>
      <c r="G89" s="41"/>
      <c r="H89" s="820"/>
      <c r="I89" s="13">
        <f>F89*H89</f>
        <v>0</v>
      </c>
      <c r="J89" s="13">
        <f>IF(E$113=0,0,I89/E$113)</f>
        <v>0</v>
      </c>
      <c r="K89" s="13">
        <f t="shared" si="605"/>
        <v>0</v>
      </c>
      <c r="L89" s="1044" t="s">
        <v>278</v>
      </c>
      <c r="M89" s="1045"/>
      <c r="N89" s="15"/>
      <c r="O89" s="44" t="s">
        <v>99</v>
      </c>
      <c r="P89" s="95" t="s">
        <v>153</v>
      </c>
      <c r="Q89" s="129"/>
      <c r="R89" s="129"/>
      <c r="S89" s="129"/>
      <c r="T89" s="35">
        <f>SUM(T87:T88)</f>
        <v>0</v>
      </c>
      <c r="U89" s="41"/>
      <c r="V89" s="820"/>
      <c r="W89" s="13">
        <f>T89*V89</f>
        <v>0</v>
      </c>
      <c r="X89" s="13">
        <f>IF(S$113=0,0,W89/S$113)</f>
        <v>0</v>
      </c>
      <c r="Y89" s="13">
        <f t="shared" si="606"/>
        <v>0</v>
      </c>
      <c r="Z89" s="1044" t="s">
        <v>278</v>
      </c>
      <c r="AA89" s="1045"/>
      <c r="AB89" s="15"/>
      <c r="AC89" s="44" t="s">
        <v>99</v>
      </c>
      <c r="AD89" s="95" t="s">
        <v>153</v>
      </c>
      <c r="AE89" s="129"/>
      <c r="AF89" s="129"/>
      <c r="AG89" s="129"/>
      <c r="AH89" s="35">
        <f t="shared" ref="AH89" si="724">SUM(AH87:AH88)</f>
        <v>0</v>
      </c>
      <c r="AI89" s="41"/>
      <c r="AJ89" s="820"/>
      <c r="AK89" s="13">
        <f t="shared" ref="AK89" si="725">AH89*AJ89</f>
        <v>0</v>
      </c>
      <c r="AL89" s="13">
        <f t="shared" si="610"/>
        <v>0</v>
      </c>
      <c r="AM89" s="13">
        <f t="shared" si="611"/>
        <v>0</v>
      </c>
      <c r="AN89" s="1044" t="s">
        <v>278</v>
      </c>
      <c r="AO89" s="1045"/>
      <c r="AP89" s="15"/>
      <c r="AQ89" s="44" t="s">
        <v>99</v>
      </c>
      <c r="AR89" s="95" t="s">
        <v>153</v>
      </c>
      <c r="AS89" s="129"/>
      <c r="AT89" s="129"/>
      <c r="AU89" s="129"/>
      <c r="AV89" s="35">
        <f t="shared" ref="AV89" si="726">SUM(AV87:AV88)</f>
        <v>0</v>
      </c>
      <c r="AW89" s="41"/>
      <c r="AX89" s="820"/>
      <c r="AY89" s="13">
        <f t="shared" ref="AY89" si="727">AV89*AX89</f>
        <v>0</v>
      </c>
      <c r="AZ89" s="13">
        <f t="shared" si="617"/>
        <v>0</v>
      </c>
      <c r="BA89" s="13">
        <f t="shared" si="618"/>
        <v>0</v>
      </c>
      <c r="BB89" s="1044" t="s">
        <v>278</v>
      </c>
      <c r="BC89" s="1045"/>
      <c r="BD89" s="15"/>
      <c r="BE89" s="44" t="s">
        <v>99</v>
      </c>
      <c r="BF89" s="95" t="s">
        <v>153</v>
      </c>
      <c r="BG89" s="129"/>
      <c r="BH89" s="129"/>
      <c r="BI89" s="129"/>
      <c r="BJ89" s="35">
        <f t="shared" ref="BJ89" si="728">SUM(BJ87:BJ88)</f>
        <v>0</v>
      </c>
      <c r="BK89" s="41"/>
      <c r="BL89" s="820"/>
      <c r="BM89" s="13">
        <f t="shared" ref="BM89" si="729">BJ89*BL89</f>
        <v>0</v>
      </c>
      <c r="BN89" s="13">
        <f t="shared" si="624"/>
        <v>0</v>
      </c>
      <c r="BO89" s="13">
        <f t="shared" si="625"/>
        <v>0</v>
      </c>
      <c r="BP89" s="1044" t="s">
        <v>278</v>
      </c>
      <c r="BQ89" s="1045"/>
      <c r="BR89" s="15"/>
      <c r="BS89" s="44" t="s">
        <v>99</v>
      </c>
      <c r="BT89" s="95" t="s">
        <v>153</v>
      </c>
      <c r="BU89" s="129"/>
      <c r="BV89" s="129"/>
      <c r="BW89" s="129"/>
      <c r="BX89" s="35">
        <f t="shared" ref="BX89" si="730">SUM(BX87:BX88)</f>
        <v>0</v>
      </c>
      <c r="BY89" s="41"/>
      <c r="BZ89" s="820"/>
      <c r="CA89" s="13">
        <f t="shared" ref="CA89" si="731">BX89*BZ89</f>
        <v>0</v>
      </c>
      <c r="CB89" s="13">
        <f t="shared" si="631"/>
        <v>0</v>
      </c>
      <c r="CC89" s="13">
        <f t="shared" si="632"/>
        <v>0</v>
      </c>
      <c r="CD89" s="1044" t="s">
        <v>278</v>
      </c>
      <c r="CE89" s="1045"/>
      <c r="CF89" s="15"/>
      <c r="CG89" s="44" t="s">
        <v>99</v>
      </c>
      <c r="CH89" s="95" t="s">
        <v>153</v>
      </c>
      <c r="CI89" s="129"/>
      <c r="CJ89" s="129"/>
      <c r="CK89" s="129"/>
      <c r="CL89" s="35">
        <f t="shared" ref="CL89" si="732">SUM(CL87:CL88)</f>
        <v>0</v>
      </c>
      <c r="CM89" s="41"/>
      <c r="CN89" s="820"/>
      <c r="CO89" s="13">
        <f t="shared" ref="CO89" si="733">CL89*CN89</f>
        <v>0</v>
      </c>
      <c r="CP89" s="13">
        <f t="shared" si="638"/>
        <v>0</v>
      </c>
      <c r="CQ89" s="13">
        <f t="shared" si="639"/>
        <v>0</v>
      </c>
      <c r="CR89" s="1044" t="s">
        <v>278</v>
      </c>
      <c r="CS89" s="1045"/>
      <c r="CT89" s="15"/>
      <c r="CU89" s="44" t="s">
        <v>99</v>
      </c>
      <c r="CV89" s="95" t="s">
        <v>153</v>
      </c>
      <c r="CW89" s="129"/>
      <c r="CX89" s="129"/>
      <c r="CY89" s="129"/>
      <c r="CZ89" s="35">
        <f t="shared" ref="CZ89" si="734">SUM(CZ87:CZ88)</f>
        <v>0</v>
      </c>
      <c r="DA89" s="41"/>
      <c r="DB89" s="820"/>
      <c r="DC89" s="13">
        <f t="shared" ref="DC89" si="735">CZ89*DB89</f>
        <v>0</v>
      </c>
      <c r="DD89" s="13">
        <f t="shared" si="645"/>
        <v>0</v>
      </c>
      <c r="DE89" s="13">
        <f t="shared" si="646"/>
        <v>0</v>
      </c>
      <c r="DF89" s="1044" t="s">
        <v>278</v>
      </c>
      <c r="DG89" s="1045"/>
      <c r="DH89" s="15"/>
      <c r="DI89" s="44" t="s">
        <v>99</v>
      </c>
      <c r="DJ89" s="95" t="s">
        <v>153</v>
      </c>
      <c r="DK89" s="129"/>
      <c r="DL89" s="129"/>
      <c r="DM89" s="129"/>
      <c r="DN89" s="35">
        <f t="shared" ref="DN89" si="736">SUM(DN87:DN88)</f>
        <v>0</v>
      </c>
      <c r="DO89" s="41"/>
      <c r="DP89" s="820"/>
      <c r="DQ89" s="13">
        <f t="shared" ref="DQ89" si="737">DN89*DP89</f>
        <v>0</v>
      </c>
      <c r="DR89" s="13">
        <f t="shared" si="652"/>
        <v>0</v>
      </c>
      <c r="DS89" s="13">
        <f t="shared" si="653"/>
        <v>0</v>
      </c>
      <c r="DT89" s="1044" t="s">
        <v>278</v>
      </c>
      <c r="DU89" s="1045"/>
      <c r="DV89" s="15"/>
      <c r="DW89" s="44" t="s">
        <v>99</v>
      </c>
      <c r="DX89" s="95" t="s">
        <v>153</v>
      </c>
      <c r="DY89" s="129"/>
      <c r="DZ89" s="129"/>
      <c r="EA89" s="129"/>
      <c r="EB89" s="35">
        <f t="shared" ref="EB89" si="738">SUM(EB87:EB88)</f>
        <v>0</v>
      </c>
      <c r="EC89" s="41"/>
      <c r="ED89" s="820"/>
      <c r="EE89" s="13">
        <f t="shared" ref="EE89" si="739">EB89*ED89</f>
        <v>0</v>
      </c>
      <c r="EF89" s="13">
        <f t="shared" si="659"/>
        <v>0</v>
      </c>
      <c r="EG89" s="13">
        <f t="shared" si="660"/>
        <v>0</v>
      </c>
      <c r="EH89" s="1044" t="s">
        <v>278</v>
      </c>
      <c r="EI89" s="1045"/>
      <c r="EJ89" s="15"/>
      <c r="EK89" s="44"/>
      <c r="EL89" s="11"/>
      <c r="EM89" s="14"/>
      <c r="EN89" s="33"/>
      <c r="EO89" s="38"/>
      <c r="EP89" s="143"/>
      <c r="EQ89" s="765" t="s">
        <v>4</v>
      </c>
      <c r="ER89" s="121"/>
      <c r="ES89" s="111"/>
      <c r="ET89" s="111"/>
      <c r="EU89" s="9"/>
      <c r="EV89" s="583"/>
      <c r="EW89" s="579"/>
      <c r="EX89" s="582"/>
      <c r="EY89" s="112"/>
      <c r="EZ89" s="573"/>
      <c r="FA89" s="162"/>
      <c r="FC89" s="44"/>
      <c r="FD89" s="295" t="s">
        <v>331</v>
      </c>
      <c r="FE89" s="296">
        <v>0</v>
      </c>
      <c r="FF89" s="297">
        <v>1</v>
      </c>
      <c r="FG89" s="190">
        <f>SUM(FH90:FH100)</f>
        <v>76.39</v>
      </c>
      <c r="FH89" s="107"/>
      <c r="FI89" s="496">
        <f>SUM(FI90:FI100)</f>
        <v>0</v>
      </c>
      <c r="FJ89" s="10"/>
      <c r="FK89" s="298" t="s">
        <v>330</v>
      </c>
      <c r="FL89" s="301"/>
      <c r="FM89" s="299"/>
      <c r="FN89" s="296">
        <v>0</v>
      </c>
      <c r="FO89" s="300">
        <v>1</v>
      </c>
      <c r="FP89" s="190">
        <f>SUM(FQ90:FQ100)</f>
        <v>47.54</v>
      </c>
      <c r="FQ89" s="107"/>
      <c r="FR89" s="496">
        <f>SUM(FR90:FR100)</f>
        <v>0</v>
      </c>
      <c r="FS89" s="88"/>
    </row>
    <row r="90" spans="1:175" ht="13" thickTop="1" x14ac:dyDescent="0.25">
      <c r="A90" s="44" t="s">
        <v>91</v>
      </c>
      <c r="B90" s="95" t="s">
        <v>113</v>
      </c>
      <c r="C90" s="68">
        <v>0</v>
      </c>
      <c r="D90" s="74">
        <v>0</v>
      </c>
      <c r="E90" s="74">
        <v>0</v>
      </c>
      <c r="F90" s="129">
        <f t="shared" si="663"/>
        <v>0</v>
      </c>
      <c r="G90" s="34">
        <f>C90*F90*8</f>
        <v>0</v>
      </c>
      <c r="H90" s="63">
        <v>0</v>
      </c>
      <c r="I90" s="13">
        <f>(G90*H90)</f>
        <v>0</v>
      </c>
      <c r="J90" s="13">
        <f t="shared" si="664"/>
        <v>0</v>
      </c>
      <c r="K90" s="13">
        <f t="shared" si="605"/>
        <v>0</v>
      </c>
      <c r="L90" s="217">
        <f>SUM(K90:K91)</f>
        <v>0</v>
      </c>
      <c r="M90" s="218">
        <f>SUM(F90:F91)*C$2</f>
        <v>0</v>
      </c>
      <c r="N90" s="10"/>
      <c r="O90" s="44" t="s">
        <v>91</v>
      </c>
      <c r="P90" s="95" t="s">
        <v>113</v>
      </c>
      <c r="Q90" s="68">
        <v>0</v>
      </c>
      <c r="R90" s="74">
        <v>0</v>
      </c>
      <c r="S90" s="74">
        <v>0</v>
      </c>
      <c r="T90" s="129">
        <f t="shared" ref="T90:T93" si="740">R90*S90</f>
        <v>0</v>
      </c>
      <c r="U90" s="34">
        <f>Q90*T90*8</f>
        <v>0</v>
      </c>
      <c r="V90" s="63">
        <v>0</v>
      </c>
      <c r="W90" s="13">
        <f>(U90*V90)</f>
        <v>0</v>
      </c>
      <c r="X90" s="13">
        <f t="shared" ref="X90:X93" si="741">IF(S$113=0,0,W90/S$113)</f>
        <v>0</v>
      </c>
      <c r="Y90" s="13">
        <f t="shared" si="606"/>
        <v>0</v>
      </c>
      <c r="Z90" s="217">
        <f>SUM(Y90:Y91)</f>
        <v>0</v>
      </c>
      <c r="AA90" s="218">
        <f>SUM(T90:T91)*Q$2</f>
        <v>0</v>
      </c>
      <c r="AB90" s="10"/>
      <c r="AC90" s="44" t="s">
        <v>91</v>
      </c>
      <c r="AD90" s="95" t="s">
        <v>113</v>
      </c>
      <c r="AE90" s="68">
        <v>0</v>
      </c>
      <c r="AF90" s="74">
        <v>0</v>
      </c>
      <c r="AG90" s="74">
        <v>0</v>
      </c>
      <c r="AH90" s="129">
        <f t="shared" ref="AH90:AH93" si="742">AF90*AG90</f>
        <v>0</v>
      </c>
      <c r="AI90" s="34">
        <f t="shared" ref="AI90:AI91" si="743">AE90*AH90*8</f>
        <v>0</v>
      </c>
      <c r="AJ90" s="63">
        <v>0</v>
      </c>
      <c r="AK90" s="13">
        <f t="shared" ref="AK90:AK93" si="744">(AI90*AJ90)</f>
        <v>0</v>
      </c>
      <c r="AL90" s="13">
        <f t="shared" si="610"/>
        <v>0</v>
      </c>
      <c r="AM90" s="13">
        <f t="shared" si="611"/>
        <v>0</v>
      </c>
      <c r="AN90" s="217">
        <f t="shared" ref="AN90" si="745">SUM(AM90:AM91)</f>
        <v>0</v>
      </c>
      <c r="AO90" s="218">
        <f t="shared" ref="AO90" si="746">SUM(AH90:AH91)*AE$2</f>
        <v>0</v>
      </c>
      <c r="AP90" s="10"/>
      <c r="AQ90" s="44" t="s">
        <v>91</v>
      </c>
      <c r="AR90" s="95" t="s">
        <v>113</v>
      </c>
      <c r="AS90" s="68">
        <v>0</v>
      </c>
      <c r="AT90" s="74">
        <v>0</v>
      </c>
      <c r="AU90" s="74">
        <v>0</v>
      </c>
      <c r="AV90" s="129">
        <f t="shared" ref="AV90:AV93" si="747">AT90*AU90</f>
        <v>0</v>
      </c>
      <c r="AW90" s="34">
        <f t="shared" ref="AW90:AW91" si="748">AS90*AV90*8</f>
        <v>0</v>
      </c>
      <c r="AX90" s="63">
        <v>0</v>
      </c>
      <c r="AY90" s="13">
        <f t="shared" ref="AY90:AY93" si="749">(AW90*AX90)</f>
        <v>0</v>
      </c>
      <c r="AZ90" s="13">
        <f t="shared" si="617"/>
        <v>0</v>
      </c>
      <c r="BA90" s="13">
        <f t="shared" si="618"/>
        <v>0</v>
      </c>
      <c r="BB90" s="217">
        <f t="shared" ref="BB90" si="750">SUM(BA90:BA91)</f>
        <v>0</v>
      </c>
      <c r="BC90" s="218">
        <f t="shared" ref="BC90" si="751">SUM(AV90:AV91)*AS$2</f>
        <v>0</v>
      </c>
      <c r="BD90" s="10"/>
      <c r="BE90" s="44" t="s">
        <v>91</v>
      </c>
      <c r="BF90" s="95" t="s">
        <v>113</v>
      </c>
      <c r="BG90" s="68">
        <v>0</v>
      </c>
      <c r="BH90" s="74">
        <v>0</v>
      </c>
      <c r="BI90" s="74">
        <v>0</v>
      </c>
      <c r="BJ90" s="129">
        <f t="shared" ref="BJ90:BJ93" si="752">BH90*BI90</f>
        <v>0</v>
      </c>
      <c r="BK90" s="34">
        <f t="shared" ref="BK90:BK91" si="753">BG90*BJ90*8</f>
        <v>0</v>
      </c>
      <c r="BL90" s="63">
        <v>0</v>
      </c>
      <c r="BM90" s="13">
        <f t="shared" ref="BM90:BM93" si="754">(BK90*BL90)</f>
        <v>0</v>
      </c>
      <c r="BN90" s="13">
        <f t="shared" si="624"/>
        <v>0</v>
      </c>
      <c r="BO90" s="13">
        <f t="shared" si="625"/>
        <v>0</v>
      </c>
      <c r="BP90" s="217">
        <f t="shared" ref="BP90" si="755">SUM(BO90:BO91)</f>
        <v>0</v>
      </c>
      <c r="BQ90" s="218">
        <f t="shared" ref="BQ90" si="756">SUM(BJ90:BJ91)*BG$2</f>
        <v>0</v>
      </c>
      <c r="BR90" s="10"/>
      <c r="BS90" s="44" t="s">
        <v>91</v>
      </c>
      <c r="BT90" s="95" t="s">
        <v>113</v>
      </c>
      <c r="BU90" s="68">
        <v>0</v>
      </c>
      <c r="BV90" s="74">
        <v>0</v>
      </c>
      <c r="BW90" s="74">
        <v>0</v>
      </c>
      <c r="BX90" s="129">
        <f t="shared" ref="BX90:BX93" si="757">BV90*BW90</f>
        <v>0</v>
      </c>
      <c r="BY90" s="34">
        <f t="shared" ref="BY90:BY91" si="758">BU90*BX90*8</f>
        <v>0</v>
      </c>
      <c r="BZ90" s="63">
        <v>0</v>
      </c>
      <c r="CA90" s="13">
        <f t="shared" ref="CA90:CA93" si="759">(BY90*BZ90)</f>
        <v>0</v>
      </c>
      <c r="CB90" s="13">
        <f t="shared" si="631"/>
        <v>0</v>
      </c>
      <c r="CC90" s="13">
        <f t="shared" si="632"/>
        <v>0</v>
      </c>
      <c r="CD90" s="217">
        <f t="shared" ref="CD90" si="760">SUM(CC90:CC91)</f>
        <v>0</v>
      </c>
      <c r="CE90" s="218">
        <f t="shared" ref="CE90" si="761">SUM(BX90:BX91)*BU$2</f>
        <v>0</v>
      </c>
      <c r="CF90" s="10"/>
      <c r="CG90" s="44" t="s">
        <v>91</v>
      </c>
      <c r="CH90" s="95" t="s">
        <v>113</v>
      </c>
      <c r="CI90" s="68">
        <v>0</v>
      </c>
      <c r="CJ90" s="74">
        <v>0</v>
      </c>
      <c r="CK90" s="74">
        <v>0</v>
      </c>
      <c r="CL90" s="129">
        <f t="shared" ref="CL90:CL93" si="762">CJ90*CK90</f>
        <v>0</v>
      </c>
      <c r="CM90" s="34">
        <f t="shared" ref="CM90:CM91" si="763">CI90*CL90*8</f>
        <v>0</v>
      </c>
      <c r="CN90" s="63">
        <v>0</v>
      </c>
      <c r="CO90" s="13">
        <f t="shared" ref="CO90:CO93" si="764">(CM90*CN90)</f>
        <v>0</v>
      </c>
      <c r="CP90" s="13">
        <f t="shared" si="638"/>
        <v>0</v>
      </c>
      <c r="CQ90" s="13">
        <f t="shared" si="639"/>
        <v>0</v>
      </c>
      <c r="CR90" s="217">
        <f t="shared" ref="CR90" si="765">SUM(CQ90:CQ91)</f>
        <v>0</v>
      </c>
      <c r="CS90" s="218">
        <f t="shared" ref="CS90" si="766">SUM(CL90:CL91)*CI$2</f>
        <v>0</v>
      </c>
      <c r="CT90" s="10"/>
      <c r="CU90" s="44" t="s">
        <v>91</v>
      </c>
      <c r="CV90" s="95" t="s">
        <v>113</v>
      </c>
      <c r="CW90" s="68">
        <v>0</v>
      </c>
      <c r="CX90" s="74">
        <v>0</v>
      </c>
      <c r="CY90" s="74">
        <v>0</v>
      </c>
      <c r="CZ90" s="129">
        <f t="shared" ref="CZ90:CZ93" si="767">CX90*CY90</f>
        <v>0</v>
      </c>
      <c r="DA90" s="34">
        <f t="shared" ref="DA90:DA91" si="768">CW90*CZ90*8</f>
        <v>0</v>
      </c>
      <c r="DB90" s="63">
        <v>0</v>
      </c>
      <c r="DC90" s="13">
        <f t="shared" ref="DC90:DC93" si="769">(DA90*DB90)</f>
        <v>0</v>
      </c>
      <c r="DD90" s="13">
        <f t="shared" si="645"/>
        <v>0</v>
      </c>
      <c r="DE90" s="13">
        <f t="shared" si="646"/>
        <v>0</v>
      </c>
      <c r="DF90" s="217">
        <f t="shared" ref="DF90" si="770">SUM(DE90:DE91)</f>
        <v>0</v>
      </c>
      <c r="DG90" s="218">
        <f t="shared" ref="DG90" si="771">SUM(CZ90:CZ91)*CW$2</f>
        <v>0</v>
      </c>
      <c r="DH90" s="10"/>
      <c r="DI90" s="44" t="s">
        <v>91</v>
      </c>
      <c r="DJ90" s="95" t="s">
        <v>113</v>
      </c>
      <c r="DK90" s="68">
        <v>0</v>
      </c>
      <c r="DL90" s="74">
        <v>0</v>
      </c>
      <c r="DM90" s="74">
        <v>0</v>
      </c>
      <c r="DN90" s="129">
        <f t="shared" ref="DN90:DN93" si="772">DL90*DM90</f>
        <v>0</v>
      </c>
      <c r="DO90" s="34">
        <f t="shared" ref="DO90:DO91" si="773">DK90*DN90*8</f>
        <v>0</v>
      </c>
      <c r="DP90" s="63">
        <v>0</v>
      </c>
      <c r="DQ90" s="13">
        <f t="shared" ref="DQ90:DQ93" si="774">(DO90*DP90)</f>
        <v>0</v>
      </c>
      <c r="DR90" s="13">
        <f t="shared" si="652"/>
        <v>0</v>
      </c>
      <c r="DS90" s="13">
        <f t="shared" si="653"/>
        <v>0</v>
      </c>
      <c r="DT90" s="217">
        <f t="shared" ref="DT90" si="775">SUM(DS90:DS91)</f>
        <v>0</v>
      </c>
      <c r="DU90" s="218">
        <f t="shared" ref="DU90" si="776">SUM(DN90:DN91)*DK$2</f>
        <v>0</v>
      </c>
      <c r="DV90" s="10"/>
      <c r="DW90" s="44" t="s">
        <v>91</v>
      </c>
      <c r="DX90" s="95" t="s">
        <v>113</v>
      </c>
      <c r="DY90" s="68">
        <v>0</v>
      </c>
      <c r="DZ90" s="74">
        <v>0</v>
      </c>
      <c r="EA90" s="74">
        <v>0</v>
      </c>
      <c r="EB90" s="129">
        <f t="shared" ref="EB90:EB93" si="777">DZ90*EA90</f>
        <v>0</v>
      </c>
      <c r="EC90" s="34">
        <f t="shared" ref="EC90:EC91" si="778">DY90*EB90*8</f>
        <v>0</v>
      </c>
      <c r="ED90" s="63">
        <v>0</v>
      </c>
      <c r="EE90" s="13">
        <f t="shared" ref="EE90:EE93" si="779">(EC90*ED90)</f>
        <v>0</v>
      </c>
      <c r="EF90" s="13">
        <f t="shared" si="659"/>
        <v>0</v>
      </c>
      <c r="EG90" s="13">
        <f t="shared" si="660"/>
        <v>0</v>
      </c>
      <c r="EH90" s="217">
        <f t="shared" ref="EH90" si="780">SUM(EG90:EG91)</f>
        <v>0</v>
      </c>
      <c r="EI90" s="218">
        <f t="shared" ref="EI90" si="781">SUM(EB90:EB91)*DY$2</f>
        <v>0</v>
      </c>
      <c r="EJ90" s="10"/>
      <c r="EK90" s="44" t="s">
        <v>104</v>
      </c>
      <c r="EL90" s="11" t="s">
        <v>56</v>
      </c>
      <c r="EM90" s="744">
        <f>K120+Y120+AM120+BA120+BO120+CC120+CQ120+DE120+DS120+EG120</f>
        <v>0</v>
      </c>
      <c r="EN90" s="33"/>
      <c r="EO90" s="191"/>
      <c r="EP90" s="143"/>
      <c r="EQ90" s="190">
        <f>M120+AA120+AO120+BC120+BQ120+CE120+CS120+DG120+DU120+EI120</f>
        <v>0</v>
      </c>
      <c r="ER90" s="116">
        <f>IF(ER$4=0,0,EM90/ER$4)</f>
        <v>0</v>
      </c>
      <c r="ES90" s="81">
        <f>ER90*ET90+ER90</f>
        <v>0</v>
      </c>
      <c r="ET90" s="280">
        <v>0</v>
      </c>
      <c r="EU90" s="9" t="s">
        <v>4</v>
      </c>
      <c r="EV90" s="583">
        <f>IF(ER$4=0,0,EQ90/$ER$4*$EX$4)</f>
        <v>0</v>
      </c>
      <c r="EW90" s="579">
        <f t="shared" si="602"/>
        <v>0</v>
      </c>
      <c r="EX90" s="582">
        <f>ER90*ER$4+ES90*ES$4</f>
        <v>0</v>
      </c>
      <c r="EY90" s="574">
        <f>EU142</f>
        <v>0</v>
      </c>
      <c r="EZ90" s="545">
        <f>IF(EW90=0,0,EY90/EW90)</f>
        <v>0</v>
      </c>
      <c r="FA90" s="567"/>
      <c r="FC90" s="44"/>
      <c r="FD90" s="302"/>
      <c r="FE90" s="87" t="s">
        <v>90</v>
      </c>
      <c r="FF90" s="95" t="s">
        <v>111</v>
      </c>
      <c r="FG90" s="14"/>
      <c r="FH90" s="72">
        <v>27.32</v>
      </c>
      <c r="FI90" s="496">
        <f t="shared" ref="FI90:FI100" si="782">FE$89*FF$89*FH90</f>
        <v>0</v>
      </c>
      <c r="FJ90" s="10"/>
      <c r="FK90" s="302"/>
      <c r="FL90" s="61"/>
      <c r="FM90" s="61"/>
      <c r="FN90" s="87" t="s">
        <v>90</v>
      </c>
      <c r="FO90" s="95" t="s">
        <v>111</v>
      </c>
      <c r="FP90" s="14"/>
      <c r="FQ90" s="72">
        <v>3.29</v>
      </c>
      <c r="FR90" s="496">
        <f t="shared" ref="FR90:FR100" si="783">FN$89*FO$89*FQ90</f>
        <v>0</v>
      </c>
      <c r="FS90" s="88"/>
    </row>
    <row r="91" spans="1:175" x14ac:dyDescent="0.25">
      <c r="A91" s="44" t="s">
        <v>91</v>
      </c>
      <c r="B91" s="95" t="s">
        <v>113</v>
      </c>
      <c r="C91" s="68">
        <v>0</v>
      </c>
      <c r="D91" s="74">
        <v>0</v>
      </c>
      <c r="E91" s="74">
        <v>0</v>
      </c>
      <c r="F91" s="129">
        <f t="shared" si="663"/>
        <v>0</v>
      </c>
      <c r="G91" s="34">
        <f>C91*F91*8</f>
        <v>0</v>
      </c>
      <c r="H91" s="63">
        <v>0</v>
      </c>
      <c r="I91" s="13">
        <f>(G91*H91)</f>
        <v>0</v>
      </c>
      <c r="J91" s="13">
        <f t="shared" si="664"/>
        <v>0</v>
      </c>
      <c r="K91" s="13">
        <f t="shared" si="605"/>
        <v>0</v>
      </c>
      <c r="L91" s="151"/>
      <c r="M91" s="291"/>
      <c r="N91" s="10"/>
      <c r="O91" s="44" t="s">
        <v>91</v>
      </c>
      <c r="P91" s="95" t="s">
        <v>113</v>
      </c>
      <c r="Q91" s="68">
        <v>0</v>
      </c>
      <c r="R91" s="74">
        <v>0</v>
      </c>
      <c r="S91" s="74">
        <v>0</v>
      </c>
      <c r="T91" s="129">
        <f t="shared" si="740"/>
        <v>0</v>
      </c>
      <c r="U91" s="34">
        <f>Q91*T91*8</f>
        <v>0</v>
      </c>
      <c r="V91" s="63">
        <v>0</v>
      </c>
      <c r="W91" s="13">
        <f>(U91*V91)</f>
        <v>0</v>
      </c>
      <c r="X91" s="13">
        <f t="shared" si="741"/>
        <v>0</v>
      </c>
      <c r="Y91" s="13">
        <f t="shared" si="606"/>
        <v>0</v>
      </c>
      <c r="Z91" s="151"/>
      <c r="AA91" s="291"/>
      <c r="AB91" s="10"/>
      <c r="AC91" s="44" t="s">
        <v>91</v>
      </c>
      <c r="AD91" s="95" t="s">
        <v>113</v>
      </c>
      <c r="AE91" s="68">
        <v>0</v>
      </c>
      <c r="AF91" s="74">
        <v>0</v>
      </c>
      <c r="AG91" s="74">
        <v>0</v>
      </c>
      <c r="AH91" s="129">
        <f t="shared" si="742"/>
        <v>0</v>
      </c>
      <c r="AI91" s="34">
        <f t="shared" si="743"/>
        <v>0</v>
      </c>
      <c r="AJ91" s="63">
        <v>0</v>
      </c>
      <c r="AK91" s="13">
        <f t="shared" si="744"/>
        <v>0</v>
      </c>
      <c r="AL91" s="13">
        <f t="shared" si="610"/>
        <v>0</v>
      </c>
      <c r="AM91" s="13">
        <f t="shared" si="611"/>
        <v>0</v>
      </c>
      <c r="AN91" s="151"/>
      <c r="AO91" s="291"/>
      <c r="AP91" s="10"/>
      <c r="AQ91" s="44" t="s">
        <v>91</v>
      </c>
      <c r="AR91" s="95" t="s">
        <v>113</v>
      </c>
      <c r="AS91" s="68">
        <v>0</v>
      </c>
      <c r="AT91" s="74">
        <v>0</v>
      </c>
      <c r="AU91" s="74">
        <v>0</v>
      </c>
      <c r="AV91" s="129">
        <f t="shared" si="747"/>
        <v>0</v>
      </c>
      <c r="AW91" s="34">
        <f t="shared" si="748"/>
        <v>0</v>
      </c>
      <c r="AX91" s="63">
        <v>0</v>
      </c>
      <c r="AY91" s="13">
        <f t="shared" si="749"/>
        <v>0</v>
      </c>
      <c r="AZ91" s="13">
        <f t="shared" si="617"/>
        <v>0</v>
      </c>
      <c r="BA91" s="13">
        <f t="shared" si="618"/>
        <v>0</v>
      </c>
      <c r="BB91" s="151"/>
      <c r="BC91" s="291"/>
      <c r="BD91" s="10"/>
      <c r="BE91" s="44" t="s">
        <v>91</v>
      </c>
      <c r="BF91" s="95" t="s">
        <v>113</v>
      </c>
      <c r="BG91" s="68">
        <v>0</v>
      </c>
      <c r="BH91" s="74">
        <v>0</v>
      </c>
      <c r="BI91" s="74">
        <v>0</v>
      </c>
      <c r="BJ91" s="129">
        <f t="shared" si="752"/>
        <v>0</v>
      </c>
      <c r="BK91" s="34">
        <f t="shared" si="753"/>
        <v>0</v>
      </c>
      <c r="BL91" s="63">
        <v>0</v>
      </c>
      <c r="BM91" s="13">
        <f t="shared" si="754"/>
        <v>0</v>
      </c>
      <c r="BN91" s="13">
        <f t="shared" si="624"/>
        <v>0</v>
      </c>
      <c r="BO91" s="13">
        <f t="shared" si="625"/>
        <v>0</v>
      </c>
      <c r="BP91" s="151"/>
      <c r="BQ91" s="291"/>
      <c r="BR91" s="10"/>
      <c r="BS91" s="44" t="s">
        <v>91</v>
      </c>
      <c r="BT91" s="95" t="s">
        <v>113</v>
      </c>
      <c r="BU91" s="68">
        <v>0</v>
      </c>
      <c r="BV91" s="74">
        <v>0</v>
      </c>
      <c r="BW91" s="74">
        <v>0</v>
      </c>
      <c r="BX91" s="129">
        <f t="shared" si="757"/>
        <v>0</v>
      </c>
      <c r="BY91" s="34">
        <f t="shared" si="758"/>
        <v>0</v>
      </c>
      <c r="BZ91" s="63">
        <v>0</v>
      </c>
      <c r="CA91" s="13">
        <f t="shared" si="759"/>
        <v>0</v>
      </c>
      <c r="CB91" s="13">
        <f t="shared" si="631"/>
        <v>0</v>
      </c>
      <c r="CC91" s="13">
        <f t="shared" si="632"/>
        <v>0</v>
      </c>
      <c r="CD91" s="151"/>
      <c r="CE91" s="291"/>
      <c r="CF91" s="10"/>
      <c r="CG91" s="44" t="s">
        <v>91</v>
      </c>
      <c r="CH91" s="95" t="s">
        <v>113</v>
      </c>
      <c r="CI91" s="68">
        <v>0</v>
      </c>
      <c r="CJ91" s="74">
        <v>0</v>
      </c>
      <c r="CK91" s="74">
        <v>0</v>
      </c>
      <c r="CL91" s="129">
        <f t="shared" si="762"/>
        <v>0</v>
      </c>
      <c r="CM91" s="34">
        <f t="shared" si="763"/>
        <v>0</v>
      </c>
      <c r="CN91" s="63">
        <v>0</v>
      </c>
      <c r="CO91" s="13">
        <f t="shared" si="764"/>
        <v>0</v>
      </c>
      <c r="CP91" s="13">
        <f t="shared" si="638"/>
        <v>0</v>
      </c>
      <c r="CQ91" s="13">
        <f t="shared" si="639"/>
        <v>0</v>
      </c>
      <c r="CR91" s="151"/>
      <c r="CS91" s="291"/>
      <c r="CT91" s="10"/>
      <c r="CU91" s="44" t="s">
        <v>91</v>
      </c>
      <c r="CV91" s="95" t="s">
        <v>113</v>
      </c>
      <c r="CW91" s="68">
        <v>0</v>
      </c>
      <c r="CX91" s="74">
        <v>0</v>
      </c>
      <c r="CY91" s="74">
        <v>0</v>
      </c>
      <c r="CZ91" s="129">
        <f t="shared" si="767"/>
        <v>0</v>
      </c>
      <c r="DA91" s="34">
        <f t="shared" si="768"/>
        <v>0</v>
      </c>
      <c r="DB91" s="63">
        <v>0</v>
      </c>
      <c r="DC91" s="13">
        <f t="shared" si="769"/>
        <v>0</v>
      </c>
      <c r="DD91" s="13">
        <f t="shared" si="645"/>
        <v>0</v>
      </c>
      <c r="DE91" s="13">
        <f t="shared" si="646"/>
        <v>0</v>
      </c>
      <c r="DF91" s="151"/>
      <c r="DG91" s="291"/>
      <c r="DH91" s="10"/>
      <c r="DI91" s="44" t="s">
        <v>91</v>
      </c>
      <c r="DJ91" s="95" t="s">
        <v>113</v>
      </c>
      <c r="DK91" s="68">
        <v>0</v>
      </c>
      <c r="DL91" s="74">
        <v>0</v>
      </c>
      <c r="DM91" s="74">
        <v>0</v>
      </c>
      <c r="DN91" s="129">
        <f t="shared" si="772"/>
        <v>0</v>
      </c>
      <c r="DO91" s="34">
        <f t="shared" si="773"/>
        <v>0</v>
      </c>
      <c r="DP91" s="63">
        <v>0</v>
      </c>
      <c r="DQ91" s="13">
        <f t="shared" si="774"/>
        <v>0</v>
      </c>
      <c r="DR91" s="13">
        <f t="shared" si="652"/>
        <v>0</v>
      </c>
      <c r="DS91" s="13">
        <f t="shared" si="653"/>
        <v>0</v>
      </c>
      <c r="DT91" s="151"/>
      <c r="DU91" s="291"/>
      <c r="DV91" s="10"/>
      <c r="DW91" s="44" t="s">
        <v>91</v>
      </c>
      <c r="DX91" s="95" t="s">
        <v>113</v>
      </c>
      <c r="DY91" s="68">
        <v>0</v>
      </c>
      <c r="DZ91" s="74">
        <v>0</v>
      </c>
      <c r="EA91" s="74">
        <v>0</v>
      </c>
      <c r="EB91" s="129">
        <f t="shared" si="777"/>
        <v>0</v>
      </c>
      <c r="EC91" s="34">
        <f t="shared" si="778"/>
        <v>0</v>
      </c>
      <c r="ED91" s="63">
        <v>0</v>
      </c>
      <c r="EE91" s="13">
        <f t="shared" si="779"/>
        <v>0</v>
      </c>
      <c r="EF91" s="13">
        <f t="shared" si="659"/>
        <v>0</v>
      </c>
      <c r="EG91" s="13">
        <f t="shared" si="660"/>
        <v>0</v>
      </c>
      <c r="EH91" s="151"/>
      <c r="EI91" s="291"/>
      <c r="EJ91" s="10"/>
      <c r="EK91" s="44"/>
      <c r="EL91" s="11"/>
      <c r="EM91" s="14"/>
      <c r="EN91" s="38"/>
      <c r="EO91" s="38"/>
      <c r="EP91" s="143"/>
      <c r="EQ91" s="765" t="s">
        <v>169</v>
      </c>
      <c r="ER91" s="121"/>
      <c r="ES91" s="111"/>
      <c r="ET91" s="111"/>
      <c r="EU91" s="9"/>
      <c r="EV91" s="583"/>
      <c r="EW91" s="579"/>
      <c r="EX91" s="582"/>
      <c r="EY91" s="112"/>
      <c r="EZ91" s="573"/>
      <c r="FA91" s="162"/>
      <c r="FC91" s="44"/>
      <c r="FD91" s="302"/>
      <c r="FE91" s="87" t="s">
        <v>99</v>
      </c>
      <c r="FF91" s="95" t="s">
        <v>112</v>
      </c>
      <c r="FG91" s="14"/>
      <c r="FH91" s="72">
        <v>2.56</v>
      </c>
      <c r="FI91" s="496">
        <f t="shared" si="782"/>
        <v>0</v>
      </c>
      <c r="FJ91" s="10"/>
      <c r="FK91" s="302"/>
      <c r="FL91" s="61"/>
      <c r="FM91" s="61"/>
      <c r="FN91" s="87" t="s">
        <v>99</v>
      </c>
      <c r="FO91" s="95" t="s">
        <v>112</v>
      </c>
      <c r="FP91" s="14"/>
      <c r="FQ91" s="72">
        <v>7.43</v>
      </c>
      <c r="FR91" s="496">
        <f t="shared" si="783"/>
        <v>0</v>
      </c>
      <c r="FS91" s="88"/>
    </row>
    <row r="92" spans="1:175" x14ac:dyDescent="0.25">
      <c r="A92" s="44" t="s">
        <v>240</v>
      </c>
      <c r="B92" s="95" t="s">
        <v>114</v>
      </c>
      <c r="C92" s="68">
        <v>0</v>
      </c>
      <c r="D92" s="74">
        <v>0</v>
      </c>
      <c r="E92" s="74">
        <v>0</v>
      </c>
      <c r="F92" s="129">
        <f t="shared" si="663"/>
        <v>0</v>
      </c>
      <c r="G92" s="34">
        <f>C92*F92*2.7</f>
        <v>0</v>
      </c>
      <c r="H92" s="63">
        <v>0</v>
      </c>
      <c r="I92" s="13">
        <f>(G92*H92)</f>
        <v>0</v>
      </c>
      <c r="J92" s="13">
        <f t="shared" si="664"/>
        <v>0</v>
      </c>
      <c r="K92" s="13">
        <f t="shared" si="605"/>
        <v>0</v>
      </c>
      <c r="L92" s="151"/>
      <c r="M92" s="155"/>
      <c r="N92" s="10"/>
      <c r="O92" s="44" t="s">
        <v>240</v>
      </c>
      <c r="P92" s="95" t="s">
        <v>114</v>
      </c>
      <c r="Q92" s="68">
        <v>0</v>
      </c>
      <c r="R92" s="74">
        <v>0</v>
      </c>
      <c r="S92" s="74">
        <v>0</v>
      </c>
      <c r="T92" s="129">
        <f t="shared" si="740"/>
        <v>0</v>
      </c>
      <c r="U92" s="34">
        <f>Q92*T92*2.7</f>
        <v>0</v>
      </c>
      <c r="V92" s="63">
        <v>0</v>
      </c>
      <c r="W92" s="13">
        <f>(U92*V92)</f>
        <v>0</v>
      </c>
      <c r="X92" s="13">
        <f t="shared" si="741"/>
        <v>0</v>
      </c>
      <c r="Y92" s="13">
        <f t="shared" si="606"/>
        <v>0</v>
      </c>
      <c r="Z92" s="151"/>
      <c r="AA92" s="155"/>
      <c r="AB92" s="10"/>
      <c r="AC92" s="44" t="s">
        <v>240</v>
      </c>
      <c r="AD92" s="95" t="s">
        <v>114</v>
      </c>
      <c r="AE92" s="68">
        <v>0</v>
      </c>
      <c r="AF92" s="74">
        <v>0</v>
      </c>
      <c r="AG92" s="74">
        <v>0</v>
      </c>
      <c r="AH92" s="129">
        <f t="shared" si="742"/>
        <v>0</v>
      </c>
      <c r="AI92" s="34">
        <f t="shared" ref="AI92" si="784">AE92*AH92*2.7</f>
        <v>0</v>
      </c>
      <c r="AJ92" s="63">
        <v>0</v>
      </c>
      <c r="AK92" s="13">
        <f t="shared" si="744"/>
        <v>0</v>
      </c>
      <c r="AL92" s="13">
        <f t="shared" si="610"/>
        <v>0</v>
      </c>
      <c r="AM92" s="13">
        <f t="shared" si="611"/>
        <v>0</v>
      </c>
      <c r="AN92" s="151"/>
      <c r="AO92" s="155"/>
      <c r="AP92" s="10"/>
      <c r="AQ92" s="44" t="s">
        <v>240</v>
      </c>
      <c r="AR92" s="95" t="s">
        <v>114</v>
      </c>
      <c r="AS92" s="68">
        <v>0</v>
      </c>
      <c r="AT92" s="74">
        <v>0</v>
      </c>
      <c r="AU92" s="74">
        <v>0</v>
      </c>
      <c r="AV92" s="129">
        <f t="shared" si="747"/>
        <v>0</v>
      </c>
      <c r="AW92" s="34">
        <f t="shared" ref="AW92" si="785">AS92*AV92*2.7</f>
        <v>0</v>
      </c>
      <c r="AX92" s="63">
        <v>0</v>
      </c>
      <c r="AY92" s="13">
        <f t="shared" si="749"/>
        <v>0</v>
      </c>
      <c r="AZ92" s="13">
        <f t="shared" si="617"/>
        <v>0</v>
      </c>
      <c r="BA92" s="13">
        <f t="shared" si="618"/>
        <v>0</v>
      </c>
      <c r="BB92" s="151"/>
      <c r="BC92" s="155"/>
      <c r="BD92" s="10"/>
      <c r="BE92" s="44" t="s">
        <v>240</v>
      </c>
      <c r="BF92" s="95" t="s">
        <v>114</v>
      </c>
      <c r="BG92" s="68">
        <v>0</v>
      </c>
      <c r="BH92" s="74">
        <v>0</v>
      </c>
      <c r="BI92" s="74">
        <v>0</v>
      </c>
      <c r="BJ92" s="129">
        <f t="shared" si="752"/>
        <v>0</v>
      </c>
      <c r="BK92" s="34">
        <f t="shared" ref="BK92" si="786">BG92*BJ92*2.7</f>
        <v>0</v>
      </c>
      <c r="BL92" s="63">
        <v>0</v>
      </c>
      <c r="BM92" s="13">
        <f t="shared" si="754"/>
        <v>0</v>
      </c>
      <c r="BN92" s="13">
        <f t="shared" si="624"/>
        <v>0</v>
      </c>
      <c r="BO92" s="13">
        <f t="shared" si="625"/>
        <v>0</v>
      </c>
      <c r="BP92" s="151"/>
      <c r="BQ92" s="155"/>
      <c r="BR92" s="10"/>
      <c r="BS92" s="44" t="s">
        <v>240</v>
      </c>
      <c r="BT92" s="95" t="s">
        <v>114</v>
      </c>
      <c r="BU92" s="68">
        <v>0</v>
      </c>
      <c r="BV92" s="74">
        <v>0</v>
      </c>
      <c r="BW92" s="74">
        <v>0</v>
      </c>
      <c r="BX92" s="129">
        <f t="shared" si="757"/>
        <v>0</v>
      </c>
      <c r="BY92" s="34">
        <f t="shared" ref="BY92" si="787">BU92*BX92*2.7</f>
        <v>0</v>
      </c>
      <c r="BZ92" s="63">
        <v>0</v>
      </c>
      <c r="CA92" s="13">
        <f t="shared" si="759"/>
        <v>0</v>
      </c>
      <c r="CB92" s="13">
        <f t="shared" si="631"/>
        <v>0</v>
      </c>
      <c r="CC92" s="13">
        <f t="shared" si="632"/>
        <v>0</v>
      </c>
      <c r="CD92" s="151"/>
      <c r="CE92" s="155"/>
      <c r="CF92" s="10"/>
      <c r="CG92" s="44" t="s">
        <v>240</v>
      </c>
      <c r="CH92" s="95" t="s">
        <v>114</v>
      </c>
      <c r="CI92" s="68">
        <v>0</v>
      </c>
      <c r="CJ92" s="74">
        <v>0</v>
      </c>
      <c r="CK92" s="74">
        <v>0</v>
      </c>
      <c r="CL92" s="129">
        <f t="shared" si="762"/>
        <v>0</v>
      </c>
      <c r="CM92" s="34">
        <f t="shared" ref="CM92" si="788">CI92*CL92*2.7</f>
        <v>0</v>
      </c>
      <c r="CN92" s="63">
        <v>0</v>
      </c>
      <c r="CO92" s="13">
        <f t="shared" si="764"/>
        <v>0</v>
      </c>
      <c r="CP92" s="13">
        <f t="shared" si="638"/>
        <v>0</v>
      </c>
      <c r="CQ92" s="13">
        <f t="shared" si="639"/>
        <v>0</v>
      </c>
      <c r="CR92" s="151"/>
      <c r="CS92" s="155"/>
      <c r="CT92" s="10"/>
      <c r="CU92" s="44" t="s">
        <v>240</v>
      </c>
      <c r="CV92" s="95" t="s">
        <v>114</v>
      </c>
      <c r="CW92" s="68">
        <v>0</v>
      </c>
      <c r="CX92" s="74">
        <v>0</v>
      </c>
      <c r="CY92" s="74">
        <v>0</v>
      </c>
      <c r="CZ92" s="129">
        <f t="shared" si="767"/>
        <v>0</v>
      </c>
      <c r="DA92" s="34">
        <f t="shared" ref="DA92" si="789">CW92*CZ92*2.7</f>
        <v>0</v>
      </c>
      <c r="DB92" s="63">
        <v>0</v>
      </c>
      <c r="DC92" s="13">
        <f t="shared" si="769"/>
        <v>0</v>
      </c>
      <c r="DD92" s="13">
        <f t="shared" si="645"/>
        <v>0</v>
      </c>
      <c r="DE92" s="13">
        <f t="shared" si="646"/>
        <v>0</v>
      </c>
      <c r="DF92" s="151"/>
      <c r="DG92" s="155"/>
      <c r="DH92" s="10"/>
      <c r="DI92" s="44" t="s">
        <v>240</v>
      </c>
      <c r="DJ92" s="95" t="s">
        <v>114</v>
      </c>
      <c r="DK92" s="68">
        <v>0</v>
      </c>
      <c r="DL92" s="74">
        <v>0</v>
      </c>
      <c r="DM92" s="74">
        <v>0</v>
      </c>
      <c r="DN92" s="129">
        <f t="shared" si="772"/>
        <v>0</v>
      </c>
      <c r="DO92" s="34">
        <f t="shared" ref="DO92" si="790">DK92*DN92*2.7</f>
        <v>0</v>
      </c>
      <c r="DP92" s="63">
        <v>0</v>
      </c>
      <c r="DQ92" s="13">
        <f t="shared" si="774"/>
        <v>0</v>
      </c>
      <c r="DR92" s="13">
        <f t="shared" si="652"/>
        <v>0</v>
      </c>
      <c r="DS92" s="13">
        <f t="shared" si="653"/>
        <v>0</v>
      </c>
      <c r="DT92" s="151"/>
      <c r="DU92" s="155"/>
      <c r="DV92" s="10"/>
      <c r="DW92" s="44" t="s">
        <v>240</v>
      </c>
      <c r="DX92" s="95" t="s">
        <v>114</v>
      </c>
      <c r="DY92" s="68">
        <v>0</v>
      </c>
      <c r="DZ92" s="74">
        <v>0</v>
      </c>
      <c r="EA92" s="74">
        <v>0</v>
      </c>
      <c r="EB92" s="129">
        <f t="shared" si="777"/>
        <v>0</v>
      </c>
      <c r="EC92" s="34">
        <f t="shared" ref="EC92" si="791">DY92*EB92*2.7</f>
        <v>0</v>
      </c>
      <c r="ED92" s="63">
        <v>0</v>
      </c>
      <c r="EE92" s="13">
        <f t="shared" si="779"/>
        <v>0</v>
      </c>
      <c r="EF92" s="13">
        <f t="shared" si="659"/>
        <v>0</v>
      </c>
      <c r="EG92" s="13">
        <f t="shared" si="660"/>
        <v>0</v>
      </c>
      <c r="EH92" s="151"/>
      <c r="EI92" s="155"/>
      <c r="EJ92" s="10"/>
      <c r="EK92" s="44" t="s">
        <v>105</v>
      </c>
      <c r="EL92" s="11" t="s">
        <v>57</v>
      </c>
      <c r="EM92" s="744">
        <f>K122+Y122+AM122+BA122+BO122+CC122+CQ122+DE122+DS122+EG122</f>
        <v>0</v>
      </c>
      <c r="EN92" s="82"/>
      <c r="EO92" s="765"/>
      <c r="EP92" s="763"/>
      <c r="EQ92" s="156">
        <f>IF(EM92=0,0,EM92/(EI122+DU122+DG122+CS122+CE122+BQ122+BC122+AO122+AA122+M122))</f>
        <v>0</v>
      </c>
      <c r="ER92" s="116">
        <f>IF(ER$4=0,0,EM92/ER$4)</f>
        <v>0</v>
      </c>
      <c r="ES92" s="81">
        <f>ER92*ET92+ER92</f>
        <v>0</v>
      </c>
      <c r="ET92" s="280">
        <v>0</v>
      </c>
      <c r="EU92" s="9" t="s">
        <v>63</v>
      </c>
      <c r="EV92" s="583">
        <f>IF(EQ92=0,0,EX92/EQ92)</f>
        <v>0</v>
      </c>
      <c r="EW92" s="579">
        <f t="shared" si="602"/>
        <v>0</v>
      </c>
      <c r="EX92" s="582">
        <f>ER92*ER$4+ES92*ES$4</f>
        <v>0</v>
      </c>
      <c r="EY92" s="574">
        <f>EZ144</f>
        <v>0</v>
      </c>
      <c r="EZ92" s="544">
        <f>IF(EQ92=0,0,EY92/EQ92)</f>
        <v>0</v>
      </c>
      <c r="FA92" s="567"/>
      <c r="FC92" s="44"/>
      <c r="FD92" s="302"/>
      <c r="FE92" s="87" t="s">
        <v>91</v>
      </c>
      <c r="FF92" s="95" t="s">
        <v>321</v>
      </c>
      <c r="FG92" s="14"/>
      <c r="FH92" s="72">
        <v>0</v>
      </c>
      <c r="FI92" s="496">
        <f t="shared" si="782"/>
        <v>0</v>
      </c>
      <c r="FJ92" s="10"/>
      <c r="FK92" s="302"/>
      <c r="FL92" s="61"/>
      <c r="FM92" s="61"/>
      <c r="FN92" s="87" t="s">
        <v>91</v>
      </c>
      <c r="FO92" s="95" t="s">
        <v>321</v>
      </c>
      <c r="FP92" s="14"/>
      <c r="FQ92" s="72">
        <v>0</v>
      </c>
      <c r="FR92" s="496">
        <f t="shared" si="783"/>
        <v>0</v>
      </c>
      <c r="FS92" s="88"/>
    </row>
    <row r="93" spans="1:175" x14ac:dyDescent="0.25">
      <c r="A93" s="44" t="s">
        <v>241</v>
      </c>
      <c r="B93" s="95" t="s">
        <v>115</v>
      </c>
      <c r="C93" s="68">
        <v>0</v>
      </c>
      <c r="D93" s="74">
        <v>0</v>
      </c>
      <c r="E93" s="74">
        <v>0</v>
      </c>
      <c r="F93" s="129">
        <f t="shared" si="663"/>
        <v>0</v>
      </c>
      <c r="G93" s="34">
        <f>C93*F93*7.8</f>
        <v>0</v>
      </c>
      <c r="H93" s="63">
        <v>0</v>
      </c>
      <c r="I93" s="13">
        <f>(G93*H93)</f>
        <v>0</v>
      </c>
      <c r="J93" s="13">
        <f t="shared" si="664"/>
        <v>0</v>
      </c>
      <c r="K93" s="13">
        <f t="shared" si="605"/>
        <v>0</v>
      </c>
      <c r="L93" s="151"/>
      <c r="M93" s="155"/>
      <c r="N93" s="15"/>
      <c r="O93" s="44" t="s">
        <v>241</v>
      </c>
      <c r="P93" s="95" t="s">
        <v>115</v>
      </c>
      <c r="Q93" s="68">
        <v>0</v>
      </c>
      <c r="R93" s="74">
        <v>0</v>
      </c>
      <c r="S93" s="74">
        <v>0</v>
      </c>
      <c r="T93" s="129">
        <f t="shared" si="740"/>
        <v>0</v>
      </c>
      <c r="U93" s="34">
        <f>Q93*T93*7.8</f>
        <v>0</v>
      </c>
      <c r="V93" s="63">
        <v>0</v>
      </c>
      <c r="W93" s="13">
        <f>(U93*V93)</f>
        <v>0</v>
      </c>
      <c r="X93" s="13">
        <f t="shared" si="741"/>
        <v>0</v>
      </c>
      <c r="Y93" s="13">
        <f t="shared" si="606"/>
        <v>0</v>
      </c>
      <c r="Z93" s="151"/>
      <c r="AA93" s="155"/>
      <c r="AB93" s="15"/>
      <c r="AC93" s="44" t="s">
        <v>241</v>
      </c>
      <c r="AD93" s="95" t="s">
        <v>115</v>
      </c>
      <c r="AE93" s="68">
        <v>0</v>
      </c>
      <c r="AF93" s="74">
        <v>0</v>
      </c>
      <c r="AG93" s="74">
        <v>0</v>
      </c>
      <c r="AH93" s="129">
        <f t="shared" si="742"/>
        <v>0</v>
      </c>
      <c r="AI93" s="34">
        <f t="shared" ref="AI93" si="792">AE93*AH93*7.8</f>
        <v>0</v>
      </c>
      <c r="AJ93" s="63">
        <v>0</v>
      </c>
      <c r="AK93" s="13">
        <f t="shared" si="744"/>
        <v>0</v>
      </c>
      <c r="AL93" s="13">
        <f t="shared" si="610"/>
        <v>0</v>
      </c>
      <c r="AM93" s="13">
        <f t="shared" si="611"/>
        <v>0</v>
      </c>
      <c r="AN93" s="151"/>
      <c r="AO93" s="155"/>
      <c r="AP93" s="15"/>
      <c r="AQ93" s="44" t="s">
        <v>241</v>
      </c>
      <c r="AR93" s="95" t="s">
        <v>115</v>
      </c>
      <c r="AS93" s="68">
        <v>0</v>
      </c>
      <c r="AT93" s="74">
        <v>0</v>
      </c>
      <c r="AU93" s="74">
        <v>0</v>
      </c>
      <c r="AV93" s="129">
        <f t="shared" si="747"/>
        <v>0</v>
      </c>
      <c r="AW93" s="34">
        <f t="shared" ref="AW93" si="793">AS93*AV93*7.8</f>
        <v>0</v>
      </c>
      <c r="AX93" s="63">
        <v>0</v>
      </c>
      <c r="AY93" s="13">
        <f t="shared" si="749"/>
        <v>0</v>
      </c>
      <c r="AZ93" s="13">
        <f t="shared" si="617"/>
        <v>0</v>
      </c>
      <c r="BA93" s="13">
        <f t="shared" si="618"/>
        <v>0</v>
      </c>
      <c r="BB93" s="151"/>
      <c r="BC93" s="155"/>
      <c r="BD93" s="15"/>
      <c r="BE93" s="44" t="s">
        <v>241</v>
      </c>
      <c r="BF93" s="95" t="s">
        <v>115</v>
      </c>
      <c r="BG93" s="68">
        <v>0</v>
      </c>
      <c r="BH93" s="74">
        <v>0</v>
      </c>
      <c r="BI93" s="74">
        <v>0</v>
      </c>
      <c r="BJ93" s="129">
        <f t="shared" si="752"/>
        <v>0</v>
      </c>
      <c r="BK93" s="34">
        <f t="shared" ref="BK93" si="794">BG93*BJ93*7.8</f>
        <v>0</v>
      </c>
      <c r="BL93" s="63">
        <v>0</v>
      </c>
      <c r="BM93" s="13">
        <f t="shared" si="754"/>
        <v>0</v>
      </c>
      <c r="BN93" s="13">
        <f t="shared" si="624"/>
        <v>0</v>
      </c>
      <c r="BO93" s="13">
        <f t="shared" si="625"/>
        <v>0</v>
      </c>
      <c r="BP93" s="151"/>
      <c r="BQ93" s="155"/>
      <c r="BR93" s="15"/>
      <c r="BS93" s="44" t="s">
        <v>241</v>
      </c>
      <c r="BT93" s="95" t="s">
        <v>115</v>
      </c>
      <c r="BU93" s="68">
        <v>0</v>
      </c>
      <c r="BV93" s="74">
        <v>0</v>
      </c>
      <c r="BW93" s="74">
        <v>0</v>
      </c>
      <c r="BX93" s="129">
        <f t="shared" si="757"/>
        <v>0</v>
      </c>
      <c r="BY93" s="34">
        <f t="shared" ref="BY93" si="795">BU93*BX93*7.8</f>
        <v>0</v>
      </c>
      <c r="BZ93" s="63">
        <v>0</v>
      </c>
      <c r="CA93" s="13">
        <f t="shared" si="759"/>
        <v>0</v>
      </c>
      <c r="CB93" s="13">
        <f t="shared" si="631"/>
        <v>0</v>
      </c>
      <c r="CC93" s="13">
        <f t="shared" si="632"/>
        <v>0</v>
      </c>
      <c r="CD93" s="151"/>
      <c r="CE93" s="155"/>
      <c r="CF93" s="15"/>
      <c r="CG93" s="44" t="s">
        <v>241</v>
      </c>
      <c r="CH93" s="95" t="s">
        <v>115</v>
      </c>
      <c r="CI93" s="68">
        <v>0</v>
      </c>
      <c r="CJ93" s="74">
        <v>0</v>
      </c>
      <c r="CK93" s="74">
        <v>0</v>
      </c>
      <c r="CL93" s="129">
        <f t="shared" si="762"/>
        <v>0</v>
      </c>
      <c r="CM93" s="34">
        <f t="shared" ref="CM93" si="796">CI93*CL93*7.8</f>
        <v>0</v>
      </c>
      <c r="CN93" s="63">
        <v>0</v>
      </c>
      <c r="CO93" s="13">
        <f t="shared" si="764"/>
        <v>0</v>
      </c>
      <c r="CP93" s="13">
        <f t="shared" si="638"/>
        <v>0</v>
      </c>
      <c r="CQ93" s="13">
        <f t="shared" si="639"/>
        <v>0</v>
      </c>
      <c r="CR93" s="151"/>
      <c r="CS93" s="155"/>
      <c r="CT93" s="15"/>
      <c r="CU93" s="44" t="s">
        <v>241</v>
      </c>
      <c r="CV93" s="95" t="s">
        <v>115</v>
      </c>
      <c r="CW93" s="68">
        <v>0</v>
      </c>
      <c r="CX93" s="74">
        <v>0</v>
      </c>
      <c r="CY93" s="74">
        <v>0</v>
      </c>
      <c r="CZ93" s="129">
        <f t="shared" si="767"/>
        <v>0</v>
      </c>
      <c r="DA93" s="34">
        <f t="shared" ref="DA93" si="797">CW93*CZ93*7.8</f>
        <v>0</v>
      </c>
      <c r="DB93" s="63">
        <v>0</v>
      </c>
      <c r="DC93" s="13">
        <f t="shared" si="769"/>
        <v>0</v>
      </c>
      <c r="DD93" s="13">
        <f t="shared" si="645"/>
        <v>0</v>
      </c>
      <c r="DE93" s="13">
        <f t="shared" si="646"/>
        <v>0</v>
      </c>
      <c r="DF93" s="151"/>
      <c r="DG93" s="155"/>
      <c r="DH93" s="15"/>
      <c r="DI93" s="44" t="s">
        <v>241</v>
      </c>
      <c r="DJ93" s="95" t="s">
        <v>115</v>
      </c>
      <c r="DK93" s="68">
        <v>0</v>
      </c>
      <c r="DL93" s="74">
        <v>0</v>
      </c>
      <c r="DM93" s="74">
        <v>0</v>
      </c>
      <c r="DN93" s="129">
        <f t="shared" si="772"/>
        <v>0</v>
      </c>
      <c r="DO93" s="34">
        <f t="shared" ref="DO93" si="798">DK93*DN93*7.8</f>
        <v>0</v>
      </c>
      <c r="DP93" s="63">
        <v>0</v>
      </c>
      <c r="DQ93" s="13">
        <f t="shared" si="774"/>
        <v>0</v>
      </c>
      <c r="DR93" s="13">
        <f t="shared" si="652"/>
        <v>0</v>
      </c>
      <c r="DS93" s="13">
        <f t="shared" si="653"/>
        <v>0</v>
      </c>
      <c r="DT93" s="151"/>
      <c r="DU93" s="155"/>
      <c r="DV93" s="15"/>
      <c r="DW93" s="44" t="s">
        <v>241</v>
      </c>
      <c r="DX93" s="95" t="s">
        <v>115</v>
      </c>
      <c r="DY93" s="68">
        <v>0</v>
      </c>
      <c r="DZ93" s="74">
        <v>0</v>
      </c>
      <c r="EA93" s="74">
        <v>0</v>
      </c>
      <c r="EB93" s="129">
        <f t="shared" si="777"/>
        <v>0</v>
      </c>
      <c r="EC93" s="34">
        <f t="shared" ref="EC93" si="799">DY93*EB93*7.8</f>
        <v>0</v>
      </c>
      <c r="ED93" s="63">
        <v>0</v>
      </c>
      <c r="EE93" s="13">
        <f t="shared" si="779"/>
        <v>0</v>
      </c>
      <c r="EF93" s="13">
        <f t="shared" si="659"/>
        <v>0</v>
      </c>
      <c r="EG93" s="13">
        <f t="shared" si="660"/>
        <v>0</v>
      </c>
      <c r="EH93" s="151"/>
      <c r="EI93" s="155"/>
      <c r="EJ93" s="15"/>
      <c r="EK93" s="44"/>
      <c r="EL93" s="130"/>
      <c r="EM93" s="17"/>
      <c r="EN93" s="17"/>
      <c r="EO93" s="18"/>
      <c r="EP93" s="17"/>
      <c r="EQ93" s="159"/>
      <c r="ER93" s="13"/>
      <c r="ES93" s="13"/>
      <c r="ET93" s="13"/>
      <c r="EU93" s="9"/>
      <c r="EV93" s="585"/>
      <c r="EW93" s="586"/>
      <c r="EX93" s="577"/>
      <c r="EY93" s="61"/>
      <c r="EZ93" s="587"/>
      <c r="FA93" s="751" t="s">
        <v>235</v>
      </c>
      <c r="FC93" s="137"/>
      <c r="FD93" s="61"/>
      <c r="FE93" s="87" t="s">
        <v>240</v>
      </c>
      <c r="FF93" s="95" t="s">
        <v>246</v>
      </c>
      <c r="FG93" s="14"/>
      <c r="FH93" s="72">
        <v>19.89</v>
      </c>
      <c r="FI93" s="496">
        <f t="shared" si="782"/>
        <v>0</v>
      </c>
      <c r="FJ93" s="61"/>
      <c r="FK93" s="61"/>
      <c r="FL93" s="61"/>
      <c r="FM93" s="61"/>
      <c r="FN93" s="87" t="s">
        <v>240</v>
      </c>
      <c r="FO93" s="95" t="s">
        <v>246</v>
      </c>
      <c r="FP93" s="14"/>
      <c r="FQ93" s="72">
        <v>0</v>
      </c>
      <c r="FR93" s="496">
        <f t="shared" si="783"/>
        <v>0</v>
      </c>
      <c r="FS93" s="88"/>
    </row>
    <row r="94" spans="1:175" x14ac:dyDescent="0.25">
      <c r="A94" s="44"/>
      <c r="B94" s="96"/>
      <c r="C94" s="41"/>
      <c r="D94" s="942" t="s">
        <v>20</v>
      </c>
      <c r="E94" s="942" t="s">
        <v>20</v>
      </c>
      <c r="F94" s="942" t="s">
        <v>45</v>
      </c>
      <c r="G94" s="41"/>
      <c r="H94" s="286" t="s">
        <v>36</v>
      </c>
      <c r="I94" s="13"/>
      <c r="J94" s="13"/>
      <c r="K94" s="13"/>
      <c r="L94" s="1044" t="s">
        <v>279</v>
      </c>
      <c r="M94" s="1045"/>
      <c r="N94" s="10"/>
      <c r="O94" s="44"/>
      <c r="P94" s="96"/>
      <c r="Q94" s="41"/>
      <c r="R94" s="942" t="s">
        <v>20</v>
      </c>
      <c r="S94" s="942" t="s">
        <v>20</v>
      </c>
      <c r="T94" s="942" t="s">
        <v>45</v>
      </c>
      <c r="U94" s="41"/>
      <c r="V94" s="286" t="s">
        <v>36</v>
      </c>
      <c r="W94" s="13"/>
      <c r="X94" s="13"/>
      <c r="Y94" s="13"/>
      <c r="Z94" s="1044" t="s">
        <v>279</v>
      </c>
      <c r="AA94" s="1045"/>
      <c r="AB94" s="10"/>
      <c r="AC94" s="44"/>
      <c r="AD94" s="96"/>
      <c r="AE94" s="41"/>
      <c r="AF94" s="942" t="s">
        <v>20</v>
      </c>
      <c r="AG94" s="942" t="s">
        <v>20</v>
      </c>
      <c r="AH94" s="942" t="s">
        <v>45</v>
      </c>
      <c r="AI94" s="41"/>
      <c r="AJ94" s="286" t="s">
        <v>36</v>
      </c>
      <c r="AK94" s="13"/>
      <c r="AL94" s="13"/>
      <c r="AM94" s="13"/>
      <c r="AN94" s="1044" t="s">
        <v>279</v>
      </c>
      <c r="AO94" s="1045"/>
      <c r="AP94" s="10"/>
      <c r="AQ94" s="44"/>
      <c r="AR94" s="96"/>
      <c r="AS94" s="41"/>
      <c r="AT94" s="942" t="s">
        <v>20</v>
      </c>
      <c r="AU94" s="942" t="s">
        <v>20</v>
      </c>
      <c r="AV94" s="942" t="s">
        <v>45</v>
      </c>
      <c r="AW94" s="41"/>
      <c r="AX94" s="286" t="s">
        <v>36</v>
      </c>
      <c r="AY94" s="13"/>
      <c r="AZ94" s="13"/>
      <c r="BA94" s="13"/>
      <c r="BB94" s="1044" t="s">
        <v>279</v>
      </c>
      <c r="BC94" s="1045"/>
      <c r="BD94" s="10"/>
      <c r="BE94" s="44"/>
      <c r="BF94" s="96"/>
      <c r="BG94" s="41"/>
      <c r="BH94" s="942" t="s">
        <v>20</v>
      </c>
      <c r="BI94" s="942" t="s">
        <v>20</v>
      </c>
      <c r="BJ94" s="942" t="s">
        <v>45</v>
      </c>
      <c r="BK94" s="41"/>
      <c r="BL94" s="286" t="s">
        <v>36</v>
      </c>
      <c r="BM94" s="13"/>
      <c r="BN94" s="13"/>
      <c r="BO94" s="13"/>
      <c r="BP94" s="1044" t="s">
        <v>279</v>
      </c>
      <c r="BQ94" s="1045"/>
      <c r="BR94" s="10"/>
      <c r="BS94" s="44"/>
      <c r="BT94" s="96"/>
      <c r="BU94" s="41"/>
      <c r="BV94" s="942" t="s">
        <v>20</v>
      </c>
      <c r="BW94" s="942" t="s">
        <v>20</v>
      </c>
      <c r="BX94" s="942" t="s">
        <v>45</v>
      </c>
      <c r="BY94" s="41"/>
      <c r="BZ94" s="286" t="s">
        <v>36</v>
      </c>
      <c r="CA94" s="13"/>
      <c r="CB94" s="13"/>
      <c r="CC94" s="13"/>
      <c r="CD94" s="1044" t="s">
        <v>279</v>
      </c>
      <c r="CE94" s="1045"/>
      <c r="CF94" s="10"/>
      <c r="CG94" s="44"/>
      <c r="CH94" s="96"/>
      <c r="CI94" s="41"/>
      <c r="CJ94" s="942" t="s">
        <v>20</v>
      </c>
      <c r="CK94" s="942" t="s">
        <v>20</v>
      </c>
      <c r="CL94" s="942" t="s">
        <v>45</v>
      </c>
      <c r="CM94" s="41"/>
      <c r="CN94" s="286" t="s">
        <v>36</v>
      </c>
      <c r="CO94" s="13"/>
      <c r="CP94" s="13"/>
      <c r="CQ94" s="13"/>
      <c r="CR94" s="1044" t="s">
        <v>279</v>
      </c>
      <c r="CS94" s="1045"/>
      <c r="CT94" s="10"/>
      <c r="CU94" s="44"/>
      <c r="CV94" s="96"/>
      <c r="CW94" s="41"/>
      <c r="CX94" s="942" t="s">
        <v>20</v>
      </c>
      <c r="CY94" s="942" t="s">
        <v>20</v>
      </c>
      <c r="CZ94" s="942" t="s">
        <v>45</v>
      </c>
      <c r="DA94" s="41"/>
      <c r="DB94" s="286" t="s">
        <v>36</v>
      </c>
      <c r="DC94" s="13"/>
      <c r="DD94" s="13"/>
      <c r="DE94" s="13"/>
      <c r="DF94" s="1044" t="s">
        <v>279</v>
      </c>
      <c r="DG94" s="1045"/>
      <c r="DH94" s="10"/>
      <c r="DI94" s="44"/>
      <c r="DJ94" s="96"/>
      <c r="DK94" s="41"/>
      <c r="DL94" s="942" t="s">
        <v>20</v>
      </c>
      <c r="DM94" s="942" t="s">
        <v>20</v>
      </c>
      <c r="DN94" s="942" t="s">
        <v>45</v>
      </c>
      <c r="DO94" s="41"/>
      <c r="DP94" s="286" t="s">
        <v>36</v>
      </c>
      <c r="DQ94" s="13"/>
      <c r="DR94" s="13"/>
      <c r="DS94" s="13"/>
      <c r="DT94" s="1044" t="s">
        <v>279</v>
      </c>
      <c r="DU94" s="1045"/>
      <c r="DV94" s="10"/>
      <c r="DW94" s="44"/>
      <c r="DX94" s="96"/>
      <c r="DY94" s="41"/>
      <c r="DZ94" s="942" t="s">
        <v>20</v>
      </c>
      <c r="EA94" s="942" t="s">
        <v>20</v>
      </c>
      <c r="EB94" s="942" t="s">
        <v>45</v>
      </c>
      <c r="EC94" s="41"/>
      <c r="ED94" s="286" t="s">
        <v>36</v>
      </c>
      <c r="EE94" s="13"/>
      <c r="EF94" s="13"/>
      <c r="EG94" s="13"/>
      <c r="EH94" s="1044" t="s">
        <v>279</v>
      </c>
      <c r="EI94" s="1045"/>
      <c r="EJ94" s="10"/>
      <c r="EK94" s="292"/>
      <c r="EL94" s="293" t="s">
        <v>457</v>
      </c>
      <c r="EM94" s="100">
        <f>SUM(EM6:EM92)</f>
        <v>0</v>
      </c>
      <c r="EN94" s="160"/>
      <c r="EO94" s="48"/>
      <c r="EP94" s="49"/>
      <c r="EQ94" s="294" t="s">
        <v>157</v>
      </c>
      <c r="ER94" s="158">
        <f>IF(ER$4=0,0,EM94/ER$4)</f>
        <v>0</v>
      </c>
      <c r="ES94" s="161"/>
      <c r="ET94" s="101"/>
      <c r="EU94" s="294" t="s">
        <v>157</v>
      </c>
      <c r="EV94" s="565">
        <f>IF(EX4=0,0,EX94/EX4)</f>
        <v>0</v>
      </c>
      <c r="EW94" s="564"/>
      <c r="EX94" s="507">
        <f>SUM(EX6:EX92)</f>
        <v>0</v>
      </c>
      <c r="EY94" s="749">
        <f>SUM(EY13:EY92)</f>
        <v>0</v>
      </c>
      <c r="EZ94" s="104"/>
      <c r="FA94" s="750">
        <f>SUM(EX94:EY94)</f>
        <v>0</v>
      </c>
      <c r="FC94" s="44"/>
      <c r="FD94" s="302"/>
      <c r="FE94" s="87" t="s">
        <v>96</v>
      </c>
      <c r="FF94" s="8" t="s">
        <v>46</v>
      </c>
      <c r="FG94" s="61"/>
      <c r="FH94" s="72">
        <v>5.13</v>
      </c>
      <c r="FI94" s="496">
        <f t="shared" si="782"/>
        <v>0</v>
      </c>
      <c r="FJ94" s="10"/>
      <c r="FK94" s="302"/>
      <c r="FL94" s="61"/>
      <c r="FM94" s="61"/>
      <c r="FN94" s="87" t="s">
        <v>96</v>
      </c>
      <c r="FO94" s="8" t="s">
        <v>46</v>
      </c>
      <c r="FP94" s="61"/>
      <c r="FQ94" s="72">
        <v>23.69</v>
      </c>
      <c r="FR94" s="496">
        <f t="shared" si="783"/>
        <v>0</v>
      </c>
      <c r="FS94" s="88"/>
    </row>
    <row r="95" spans="1:175" x14ac:dyDescent="0.25">
      <c r="A95" s="44" t="s">
        <v>92</v>
      </c>
      <c r="B95" s="72" t="s">
        <v>116</v>
      </c>
      <c r="C95" s="33"/>
      <c r="D95" s="74">
        <v>0</v>
      </c>
      <c r="E95" s="74">
        <v>0</v>
      </c>
      <c r="F95" s="32">
        <f>D95*E95</f>
        <v>0</v>
      </c>
      <c r="G95" s="8"/>
      <c r="H95" s="63">
        <v>0</v>
      </c>
      <c r="I95" s="13">
        <f>(F95*H95)</f>
        <v>0</v>
      </c>
      <c r="J95" s="13">
        <f>IF(E$113=0,0,I95/E$113)</f>
        <v>0</v>
      </c>
      <c r="K95" s="13">
        <f>(J95*G$2)</f>
        <v>0</v>
      </c>
      <c r="L95" s="217">
        <f>SUM(K95:K96)</f>
        <v>0</v>
      </c>
      <c r="M95" s="218">
        <f>SUM(F95:F96)*C$2</f>
        <v>0</v>
      </c>
      <c r="N95" s="10"/>
      <c r="O95" s="44" t="s">
        <v>92</v>
      </c>
      <c r="P95" s="72" t="s">
        <v>116</v>
      </c>
      <c r="Q95" s="33"/>
      <c r="R95" s="74">
        <v>0</v>
      </c>
      <c r="S95" s="74">
        <v>0</v>
      </c>
      <c r="T95" s="32">
        <f>R95*S95</f>
        <v>0</v>
      </c>
      <c r="U95" s="8"/>
      <c r="V95" s="63">
        <v>0</v>
      </c>
      <c r="W95" s="13">
        <f>(T95*V95)</f>
        <v>0</v>
      </c>
      <c r="X95" s="13">
        <f>IF(S$113=0,0,W95/S$113)</f>
        <v>0</v>
      </c>
      <c r="Y95" s="13">
        <f>(X95*U$2)</f>
        <v>0</v>
      </c>
      <c r="Z95" s="217">
        <f>SUM(Y95:Y96)</f>
        <v>0</v>
      </c>
      <c r="AA95" s="218">
        <f>SUM(T95:T96)*Q$2</f>
        <v>0</v>
      </c>
      <c r="AB95" s="10"/>
      <c r="AC95" s="44" t="s">
        <v>92</v>
      </c>
      <c r="AD95" s="72" t="s">
        <v>116</v>
      </c>
      <c r="AE95" s="33"/>
      <c r="AF95" s="74">
        <v>0</v>
      </c>
      <c r="AG95" s="74">
        <v>0</v>
      </c>
      <c r="AH95" s="32">
        <f t="shared" ref="AH95:AH98" si="800">AF95*AG95</f>
        <v>0</v>
      </c>
      <c r="AI95" s="8"/>
      <c r="AJ95" s="63">
        <v>0</v>
      </c>
      <c r="AK95" s="13">
        <f t="shared" ref="AK95:AK98" si="801">(AH95*AJ95)</f>
        <v>0</v>
      </c>
      <c r="AL95" s="13">
        <f t="shared" ref="AL95:AL98" si="802">IF(AG$113=0,0,AK95/AG$113)</f>
        <v>0</v>
      </c>
      <c r="AM95" s="13">
        <f t="shared" ref="AM95:AM98" si="803">(AL95*AI$2)</f>
        <v>0</v>
      </c>
      <c r="AN95" s="217">
        <f t="shared" ref="AN95" si="804">SUM(AM95:AM96)</f>
        <v>0</v>
      </c>
      <c r="AO95" s="218">
        <f t="shared" ref="AO95" si="805">SUM(AH95:AH96)*AE$2</f>
        <v>0</v>
      </c>
      <c r="AP95" s="10"/>
      <c r="AQ95" s="44" t="s">
        <v>92</v>
      </c>
      <c r="AR95" s="72" t="s">
        <v>116</v>
      </c>
      <c r="AS95" s="33"/>
      <c r="AT95" s="74">
        <v>0</v>
      </c>
      <c r="AU95" s="74">
        <v>0</v>
      </c>
      <c r="AV95" s="32">
        <f t="shared" ref="AV95:AV98" si="806">AT95*AU95</f>
        <v>0</v>
      </c>
      <c r="AW95" s="8"/>
      <c r="AX95" s="63">
        <v>0</v>
      </c>
      <c r="AY95" s="13">
        <f t="shared" ref="AY95:AY98" si="807">(AV95*AX95)</f>
        <v>0</v>
      </c>
      <c r="AZ95" s="13">
        <f t="shared" ref="AZ95:AZ98" si="808">IF(AU$113=0,0,AY95/AU$113)</f>
        <v>0</v>
      </c>
      <c r="BA95" s="13">
        <f t="shared" ref="BA95:BA98" si="809">(AZ95*AW$2)</f>
        <v>0</v>
      </c>
      <c r="BB95" s="217">
        <f t="shared" ref="BB95" si="810">SUM(BA95:BA96)</f>
        <v>0</v>
      </c>
      <c r="BC95" s="218">
        <f t="shared" ref="BC95" si="811">SUM(AV95:AV96)*AS$2</f>
        <v>0</v>
      </c>
      <c r="BD95" s="10"/>
      <c r="BE95" s="44" t="s">
        <v>92</v>
      </c>
      <c r="BF95" s="72" t="s">
        <v>116</v>
      </c>
      <c r="BG95" s="33"/>
      <c r="BH95" s="74">
        <v>0</v>
      </c>
      <c r="BI95" s="74">
        <v>0</v>
      </c>
      <c r="BJ95" s="32">
        <f t="shared" ref="BJ95:BJ98" si="812">BH95*BI95</f>
        <v>0</v>
      </c>
      <c r="BK95" s="8"/>
      <c r="BL95" s="63">
        <v>0</v>
      </c>
      <c r="BM95" s="13">
        <f t="shared" ref="BM95:BM98" si="813">(BJ95*BL95)</f>
        <v>0</v>
      </c>
      <c r="BN95" s="13">
        <f t="shared" ref="BN95:BN98" si="814">IF(BI$113=0,0,BM95/BI$113)</f>
        <v>0</v>
      </c>
      <c r="BO95" s="13">
        <f t="shared" ref="BO95:BO98" si="815">(BN95*BK$2)</f>
        <v>0</v>
      </c>
      <c r="BP95" s="217">
        <f t="shared" ref="BP95" si="816">SUM(BO95:BO96)</f>
        <v>0</v>
      </c>
      <c r="BQ95" s="218">
        <f t="shared" ref="BQ95" si="817">SUM(BJ95:BJ96)*BG$2</f>
        <v>0</v>
      </c>
      <c r="BR95" s="10"/>
      <c r="BS95" s="44" t="s">
        <v>92</v>
      </c>
      <c r="BT95" s="72" t="s">
        <v>116</v>
      </c>
      <c r="BU95" s="33"/>
      <c r="BV95" s="74">
        <v>0</v>
      </c>
      <c r="BW95" s="74">
        <v>0</v>
      </c>
      <c r="BX95" s="32">
        <f t="shared" ref="BX95:BX98" si="818">BV95*BW95</f>
        <v>0</v>
      </c>
      <c r="BY95" s="8"/>
      <c r="BZ95" s="63">
        <v>0</v>
      </c>
      <c r="CA95" s="13">
        <f t="shared" ref="CA95:CA98" si="819">(BX95*BZ95)</f>
        <v>0</v>
      </c>
      <c r="CB95" s="13">
        <f t="shared" ref="CB95:CB98" si="820">IF(BW$113=0,0,CA95/BW$113)</f>
        <v>0</v>
      </c>
      <c r="CC95" s="13">
        <f t="shared" ref="CC95:CC98" si="821">(CB95*BY$2)</f>
        <v>0</v>
      </c>
      <c r="CD95" s="217">
        <f t="shared" ref="CD95" si="822">SUM(CC95:CC96)</f>
        <v>0</v>
      </c>
      <c r="CE95" s="218">
        <f t="shared" ref="CE95" si="823">SUM(BX95:BX96)*BU$2</f>
        <v>0</v>
      </c>
      <c r="CF95" s="10"/>
      <c r="CG95" s="44" t="s">
        <v>92</v>
      </c>
      <c r="CH95" s="72" t="s">
        <v>116</v>
      </c>
      <c r="CI95" s="33"/>
      <c r="CJ95" s="74">
        <v>0</v>
      </c>
      <c r="CK95" s="74">
        <v>0</v>
      </c>
      <c r="CL95" s="32">
        <f t="shared" ref="CL95:CL98" si="824">CJ95*CK95</f>
        <v>0</v>
      </c>
      <c r="CM95" s="8"/>
      <c r="CN95" s="63">
        <v>0</v>
      </c>
      <c r="CO95" s="13">
        <f t="shared" ref="CO95:CO98" si="825">(CL95*CN95)</f>
        <v>0</v>
      </c>
      <c r="CP95" s="13">
        <f t="shared" ref="CP95:CP98" si="826">IF(CK$113=0,0,CO95/CK$113)</f>
        <v>0</v>
      </c>
      <c r="CQ95" s="13">
        <f t="shared" ref="CQ95:CQ98" si="827">(CP95*CM$2)</f>
        <v>0</v>
      </c>
      <c r="CR95" s="217">
        <f t="shared" ref="CR95" si="828">SUM(CQ95:CQ96)</f>
        <v>0</v>
      </c>
      <c r="CS95" s="218">
        <f t="shared" ref="CS95" si="829">SUM(CL95:CL96)*CI$2</f>
        <v>0</v>
      </c>
      <c r="CT95" s="10"/>
      <c r="CU95" s="44" t="s">
        <v>92</v>
      </c>
      <c r="CV95" s="72" t="s">
        <v>116</v>
      </c>
      <c r="CW95" s="33"/>
      <c r="CX95" s="74">
        <v>0</v>
      </c>
      <c r="CY95" s="74">
        <v>0</v>
      </c>
      <c r="CZ95" s="32">
        <f t="shared" ref="CZ95:CZ98" si="830">CX95*CY95</f>
        <v>0</v>
      </c>
      <c r="DA95" s="8"/>
      <c r="DB95" s="63">
        <v>0</v>
      </c>
      <c r="DC95" s="13">
        <f t="shared" ref="DC95:DC98" si="831">(CZ95*DB95)</f>
        <v>0</v>
      </c>
      <c r="DD95" s="13">
        <f t="shared" ref="DD95:DD98" si="832">IF(CY$113=0,0,DC95/CY$113)</f>
        <v>0</v>
      </c>
      <c r="DE95" s="13">
        <f t="shared" ref="DE95:DE98" si="833">(DD95*DA$2)</f>
        <v>0</v>
      </c>
      <c r="DF95" s="217">
        <f t="shared" ref="DF95" si="834">SUM(DE95:DE96)</f>
        <v>0</v>
      </c>
      <c r="DG95" s="218">
        <f t="shared" ref="DG95" si="835">SUM(CZ95:CZ96)*CW$2</f>
        <v>0</v>
      </c>
      <c r="DH95" s="10"/>
      <c r="DI95" s="44" t="s">
        <v>92</v>
      </c>
      <c r="DJ95" s="72" t="s">
        <v>116</v>
      </c>
      <c r="DK95" s="33"/>
      <c r="DL95" s="74">
        <v>0</v>
      </c>
      <c r="DM95" s="74">
        <v>0</v>
      </c>
      <c r="DN95" s="32">
        <f t="shared" ref="DN95:DN98" si="836">DL95*DM95</f>
        <v>0</v>
      </c>
      <c r="DO95" s="8"/>
      <c r="DP95" s="63">
        <v>0</v>
      </c>
      <c r="DQ95" s="13">
        <f t="shared" ref="DQ95:DQ98" si="837">(DN95*DP95)</f>
        <v>0</v>
      </c>
      <c r="DR95" s="13">
        <f t="shared" ref="DR95:DR98" si="838">IF(DM$113=0,0,DQ95/DM$113)</f>
        <v>0</v>
      </c>
      <c r="DS95" s="13">
        <f t="shared" ref="DS95:DS98" si="839">(DR95*DO$2)</f>
        <v>0</v>
      </c>
      <c r="DT95" s="217">
        <f t="shared" ref="DT95" si="840">SUM(DS95:DS96)</f>
        <v>0</v>
      </c>
      <c r="DU95" s="218">
        <f t="shared" ref="DU95" si="841">SUM(DN95:DN96)*DK$2</f>
        <v>0</v>
      </c>
      <c r="DV95" s="10"/>
      <c r="DW95" s="44" t="s">
        <v>92</v>
      </c>
      <c r="DX95" s="72" t="s">
        <v>116</v>
      </c>
      <c r="DY95" s="33"/>
      <c r="DZ95" s="74">
        <v>0</v>
      </c>
      <c r="EA95" s="74">
        <v>0</v>
      </c>
      <c r="EB95" s="32">
        <f t="shared" ref="EB95:EB98" si="842">DZ95*EA95</f>
        <v>0</v>
      </c>
      <c r="EC95" s="8"/>
      <c r="ED95" s="63">
        <v>0</v>
      </c>
      <c r="EE95" s="13">
        <f t="shared" ref="EE95:EE98" si="843">(EB95*ED95)</f>
        <v>0</v>
      </c>
      <c r="EF95" s="13">
        <f t="shared" ref="EF95:EF98" si="844">IF(EA$113=0,0,EE95/EA$113)</f>
        <v>0</v>
      </c>
      <c r="EG95" s="13">
        <f t="shared" ref="EG95:EG98" si="845">(EF95*EC$2)</f>
        <v>0</v>
      </c>
      <c r="EH95" s="217">
        <f t="shared" ref="EH95" si="846">SUM(EG95:EG96)</f>
        <v>0</v>
      </c>
      <c r="EI95" s="218">
        <f t="shared" ref="EI95" si="847">SUM(EB95:EB96)*DY$2</f>
        <v>0</v>
      </c>
      <c r="EJ95" s="10"/>
      <c r="EK95" s="265"/>
      <c r="EL95" s="104"/>
      <c r="EM95" s="104"/>
      <c r="EN95" s="104"/>
      <c r="EO95" s="104"/>
      <c r="EP95" s="104"/>
      <c r="EQ95" s="104"/>
      <c r="ER95" s="105"/>
      <c r="ES95" s="105"/>
      <c r="ET95" s="105"/>
      <c r="EU95" s="105"/>
      <c r="EV95" s="492"/>
      <c r="EW95" s="504"/>
      <c r="EZ95" s="748"/>
      <c r="FA95" s="86"/>
      <c r="FC95" s="44"/>
      <c r="FD95" s="302"/>
      <c r="FE95" s="87" t="s">
        <v>73</v>
      </c>
      <c r="FF95" s="8" t="s">
        <v>129</v>
      </c>
      <c r="FG95" s="61"/>
      <c r="FH95" s="72">
        <v>1.74</v>
      </c>
      <c r="FI95" s="496">
        <f t="shared" si="782"/>
        <v>0</v>
      </c>
      <c r="FJ95" s="10"/>
      <c r="FK95" s="302"/>
      <c r="FL95" s="61"/>
      <c r="FM95" s="61"/>
      <c r="FN95" s="87" t="s">
        <v>73</v>
      </c>
      <c r="FO95" s="8" t="s">
        <v>129</v>
      </c>
      <c r="FP95" s="61"/>
      <c r="FQ95" s="72">
        <v>2.1800000000000002</v>
      </c>
      <c r="FR95" s="496">
        <f t="shared" si="783"/>
        <v>0</v>
      </c>
      <c r="FS95" s="88"/>
    </row>
    <row r="96" spans="1:175" x14ac:dyDescent="0.25">
      <c r="A96" s="44" t="s">
        <v>92</v>
      </c>
      <c r="B96" s="72" t="s">
        <v>116</v>
      </c>
      <c r="C96" s="33"/>
      <c r="D96" s="74">
        <v>0</v>
      </c>
      <c r="E96" s="74">
        <v>0</v>
      </c>
      <c r="F96" s="32">
        <f>D96*E96</f>
        <v>0</v>
      </c>
      <c r="G96" s="8"/>
      <c r="H96" s="63">
        <v>0</v>
      </c>
      <c r="I96" s="13">
        <f>(F96*H96)</f>
        <v>0</v>
      </c>
      <c r="J96" s="13">
        <f>IF(E$113=0,0,I96/E$113)</f>
        <v>0</v>
      </c>
      <c r="K96" s="13">
        <f>(J96*G$2)</f>
        <v>0</v>
      </c>
      <c r="L96" s="1044" t="s">
        <v>280</v>
      </c>
      <c r="M96" s="1045"/>
      <c r="N96" s="15"/>
      <c r="O96" s="44" t="s">
        <v>92</v>
      </c>
      <c r="P96" s="72" t="s">
        <v>116</v>
      </c>
      <c r="Q96" s="33"/>
      <c r="R96" s="74">
        <v>0</v>
      </c>
      <c r="S96" s="74">
        <v>0</v>
      </c>
      <c r="T96" s="32">
        <f>R96*S96</f>
        <v>0</v>
      </c>
      <c r="U96" s="8"/>
      <c r="V96" s="63">
        <v>0</v>
      </c>
      <c r="W96" s="13">
        <f>(T96*V96)</f>
        <v>0</v>
      </c>
      <c r="X96" s="13">
        <f>IF(S$113=0,0,W96/S$113)</f>
        <v>0</v>
      </c>
      <c r="Y96" s="13">
        <f>(X96*U$2)</f>
        <v>0</v>
      </c>
      <c r="Z96" s="1044" t="s">
        <v>280</v>
      </c>
      <c r="AA96" s="1045"/>
      <c r="AB96" s="15"/>
      <c r="AC96" s="44" t="s">
        <v>92</v>
      </c>
      <c r="AD96" s="72" t="s">
        <v>116</v>
      </c>
      <c r="AE96" s="33"/>
      <c r="AF96" s="74">
        <v>0</v>
      </c>
      <c r="AG96" s="74">
        <v>0</v>
      </c>
      <c r="AH96" s="32">
        <f t="shared" si="800"/>
        <v>0</v>
      </c>
      <c r="AI96" s="8"/>
      <c r="AJ96" s="63">
        <v>0</v>
      </c>
      <c r="AK96" s="13">
        <f t="shared" si="801"/>
        <v>0</v>
      </c>
      <c r="AL96" s="13">
        <f t="shared" si="802"/>
        <v>0</v>
      </c>
      <c r="AM96" s="13">
        <f t="shared" si="803"/>
        <v>0</v>
      </c>
      <c r="AN96" s="1044" t="s">
        <v>280</v>
      </c>
      <c r="AO96" s="1045"/>
      <c r="AP96" s="15"/>
      <c r="AQ96" s="44" t="s">
        <v>92</v>
      </c>
      <c r="AR96" s="72" t="s">
        <v>116</v>
      </c>
      <c r="AS96" s="33"/>
      <c r="AT96" s="74">
        <v>0</v>
      </c>
      <c r="AU96" s="74">
        <v>0</v>
      </c>
      <c r="AV96" s="32">
        <f t="shared" si="806"/>
        <v>0</v>
      </c>
      <c r="AW96" s="8"/>
      <c r="AX96" s="63">
        <v>0</v>
      </c>
      <c r="AY96" s="13">
        <f t="shared" si="807"/>
        <v>0</v>
      </c>
      <c r="AZ96" s="13">
        <f t="shared" si="808"/>
        <v>0</v>
      </c>
      <c r="BA96" s="13">
        <f t="shared" si="809"/>
        <v>0</v>
      </c>
      <c r="BB96" s="1044" t="s">
        <v>280</v>
      </c>
      <c r="BC96" s="1045"/>
      <c r="BD96" s="15"/>
      <c r="BE96" s="44" t="s">
        <v>92</v>
      </c>
      <c r="BF96" s="72" t="s">
        <v>116</v>
      </c>
      <c r="BG96" s="33"/>
      <c r="BH96" s="74">
        <v>0</v>
      </c>
      <c r="BI96" s="74">
        <v>0</v>
      </c>
      <c r="BJ96" s="32">
        <f t="shared" si="812"/>
        <v>0</v>
      </c>
      <c r="BK96" s="8"/>
      <c r="BL96" s="63">
        <v>0</v>
      </c>
      <c r="BM96" s="13">
        <f t="shared" si="813"/>
        <v>0</v>
      </c>
      <c r="BN96" s="13">
        <f t="shared" si="814"/>
        <v>0</v>
      </c>
      <c r="BO96" s="13">
        <f t="shared" si="815"/>
        <v>0</v>
      </c>
      <c r="BP96" s="1044" t="s">
        <v>280</v>
      </c>
      <c r="BQ96" s="1045"/>
      <c r="BR96" s="15"/>
      <c r="BS96" s="44" t="s">
        <v>92</v>
      </c>
      <c r="BT96" s="72" t="s">
        <v>116</v>
      </c>
      <c r="BU96" s="33"/>
      <c r="BV96" s="74">
        <v>0</v>
      </c>
      <c r="BW96" s="74">
        <v>0</v>
      </c>
      <c r="BX96" s="32">
        <f t="shared" si="818"/>
        <v>0</v>
      </c>
      <c r="BY96" s="8"/>
      <c r="BZ96" s="63">
        <v>0</v>
      </c>
      <c r="CA96" s="13">
        <f t="shared" si="819"/>
        <v>0</v>
      </c>
      <c r="CB96" s="13">
        <f t="shared" si="820"/>
        <v>0</v>
      </c>
      <c r="CC96" s="13">
        <f t="shared" si="821"/>
        <v>0</v>
      </c>
      <c r="CD96" s="1044" t="s">
        <v>280</v>
      </c>
      <c r="CE96" s="1045"/>
      <c r="CF96" s="15"/>
      <c r="CG96" s="44" t="s">
        <v>92</v>
      </c>
      <c r="CH96" s="72" t="s">
        <v>116</v>
      </c>
      <c r="CI96" s="33"/>
      <c r="CJ96" s="74">
        <v>0</v>
      </c>
      <c r="CK96" s="74">
        <v>0</v>
      </c>
      <c r="CL96" s="32">
        <f t="shared" si="824"/>
        <v>0</v>
      </c>
      <c r="CM96" s="8"/>
      <c r="CN96" s="63">
        <v>0</v>
      </c>
      <c r="CO96" s="13">
        <f t="shared" si="825"/>
        <v>0</v>
      </c>
      <c r="CP96" s="13">
        <f t="shared" si="826"/>
        <v>0</v>
      </c>
      <c r="CQ96" s="13">
        <f t="shared" si="827"/>
        <v>0</v>
      </c>
      <c r="CR96" s="1044" t="s">
        <v>280</v>
      </c>
      <c r="CS96" s="1045"/>
      <c r="CT96" s="15"/>
      <c r="CU96" s="44" t="s">
        <v>92</v>
      </c>
      <c r="CV96" s="72" t="s">
        <v>116</v>
      </c>
      <c r="CW96" s="33"/>
      <c r="CX96" s="74">
        <v>0</v>
      </c>
      <c r="CY96" s="74">
        <v>0</v>
      </c>
      <c r="CZ96" s="32">
        <f t="shared" si="830"/>
        <v>0</v>
      </c>
      <c r="DA96" s="8"/>
      <c r="DB96" s="63">
        <v>0</v>
      </c>
      <c r="DC96" s="13">
        <f t="shared" si="831"/>
        <v>0</v>
      </c>
      <c r="DD96" s="13">
        <f t="shared" si="832"/>
        <v>0</v>
      </c>
      <c r="DE96" s="13">
        <f t="shared" si="833"/>
        <v>0</v>
      </c>
      <c r="DF96" s="1044" t="s">
        <v>280</v>
      </c>
      <c r="DG96" s="1045"/>
      <c r="DH96" s="15"/>
      <c r="DI96" s="44" t="s">
        <v>92</v>
      </c>
      <c r="DJ96" s="72" t="s">
        <v>116</v>
      </c>
      <c r="DK96" s="33"/>
      <c r="DL96" s="74">
        <v>0</v>
      </c>
      <c r="DM96" s="74">
        <v>0</v>
      </c>
      <c r="DN96" s="32">
        <f t="shared" si="836"/>
        <v>0</v>
      </c>
      <c r="DO96" s="8"/>
      <c r="DP96" s="63">
        <v>0</v>
      </c>
      <c r="DQ96" s="13">
        <f t="shared" si="837"/>
        <v>0</v>
      </c>
      <c r="DR96" s="13">
        <f t="shared" si="838"/>
        <v>0</v>
      </c>
      <c r="DS96" s="13">
        <f t="shared" si="839"/>
        <v>0</v>
      </c>
      <c r="DT96" s="1044" t="s">
        <v>280</v>
      </c>
      <c r="DU96" s="1045"/>
      <c r="DV96" s="15"/>
      <c r="DW96" s="44" t="s">
        <v>92</v>
      </c>
      <c r="DX96" s="72" t="s">
        <v>116</v>
      </c>
      <c r="DY96" s="33"/>
      <c r="DZ96" s="74">
        <v>0</v>
      </c>
      <c r="EA96" s="74">
        <v>0</v>
      </c>
      <c r="EB96" s="32">
        <f t="shared" si="842"/>
        <v>0</v>
      </c>
      <c r="EC96" s="8"/>
      <c r="ED96" s="63">
        <v>0</v>
      </c>
      <c r="EE96" s="13">
        <f t="shared" si="843"/>
        <v>0</v>
      </c>
      <c r="EF96" s="13">
        <f t="shared" si="844"/>
        <v>0</v>
      </c>
      <c r="EG96" s="13">
        <f t="shared" si="845"/>
        <v>0</v>
      </c>
      <c r="EH96" s="1044" t="s">
        <v>280</v>
      </c>
      <c r="EI96" s="1045"/>
      <c r="EJ96" s="15"/>
      <c r="EK96" s="44"/>
      <c r="EL96" s="8" t="s">
        <v>126</v>
      </c>
      <c r="EM96" s="763" t="s">
        <v>127</v>
      </c>
      <c r="EN96" s="763" t="s">
        <v>4</v>
      </c>
      <c r="EO96" s="763" t="s">
        <v>128</v>
      </c>
      <c r="EP96" s="8"/>
      <c r="EQ96" s="8"/>
      <c r="ER96" s="10"/>
      <c r="ES96" s="61"/>
      <c r="ET96" s="10"/>
      <c r="EU96" s="10"/>
      <c r="EV96" s="763" t="s">
        <v>127</v>
      </c>
      <c r="EW96" s="763" t="s">
        <v>4</v>
      </c>
      <c r="EX96" s="763" t="s">
        <v>128</v>
      </c>
      <c r="EY96" s="8"/>
      <c r="EZ96" s="8"/>
      <c r="FA96" s="88"/>
      <c r="FC96" s="44"/>
      <c r="FD96" s="302"/>
      <c r="FE96" s="87" t="s">
        <v>133</v>
      </c>
      <c r="FF96" s="8" t="s">
        <v>132</v>
      </c>
      <c r="FG96" s="61"/>
      <c r="FH96" s="72">
        <v>3.39</v>
      </c>
      <c r="FI96" s="496">
        <f t="shared" si="782"/>
        <v>0</v>
      </c>
      <c r="FJ96" s="10"/>
      <c r="FK96" s="302"/>
      <c r="FL96" s="61"/>
      <c r="FM96" s="61"/>
      <c r="FN96" s="87" t="s">
        <v>133</v>
      </c>
      <c r="FO96" s="8" t="s">
        <v>132</v>
      </c>
      <c r="FP96" s="61"/>
      <c r="FQ96" s="72">
        <v>0</v>
      </c>
      <c r="FR96" s="496">
        <f t="shared" si="783"/>
        <v>0</v>
      </c>
      <c r="FS96" s="88"/>
    </row>
    <row r="97" spans="1:175" x14ac:dyDescent="0.25">
      <c r="A97" s="44" t="s">
        <v>93</v>
      </c>
      <c r="B97" s="72" t="s">
        <v>117</v>
      </c>
      <c r="C97" s="33"/>
      <c r="D97" s="74">
        <v>0</v>
      </c>
      <c r="E97" s="74">
        <v>0</v>
      </c>
      <c r="F97" s="32">
        <f>D97*E97</f>
        <v>0</v>
      </c>
      <c r="G97" s="8"/>
      <c r="H97" s="63">
        <v>0</v>
      </c>
      <c r="I97" s="13">
        <f>(F97*H97)</f>
        <v>0</v>
      </c>
      <c r="J97" s="13">
        <f>IF(E$113=0,0,I97/E$113)</f>
        <v>0</v>
      </c>
      <c r="K97" s="13">
        <f>(J97*G$2)</f>
        <v>0</v>
      </c>
      <c r="L97" s="217">
        <f>SUM(K97:K98)</f>
        <v>0</v>
      </c>
      <c r="M97" s="218">
        <f>SUM(F97:F98)*C$2</f>
        <v>0</v>
      </c>
      <c r="N97" s="10"/>
      <c r="O97" s="44" t="s">
        <v>93</v>
      </c>
      <c r="P97" s="72" t="s">
        <v>117</v>
      </c>
      <c r="Q97" s="33"/>
      <c r="R97" s="74">
        <v>0</v>
      </c>
      <c r="S97" s="74">
        <v>0</v>
      </c>
      <c r="T97" s="32">
        <f>R97*S97</f>
        <v>0</v>
      </c>
      <c r="U97" s="8"/>
      <c r="V97" s="63">
        <v>0</v>
      </c>
      <c r="W97" s="13">
        <f>(T97*V97)</f>
        <v>0</v>
      </c>
      <c r="X97" s="13">
        <f>IF(S$113=0,0,W97/S$113)</f>
        <v>0</v>
      </c>
      <c r="Y97" s="13">
        <f>(X97*U$2)</f>
        <v>0</v>
      </c>
      <c r="Z97" s="217">
        <f>SUM(Y97:Y98)</f>
        <v>0</v>
      </c>
      <c r="AA97" s="218">
        <f>SUM(T97:T98)*Q$2</f>
        <v>0</v>
      </c>
      <c r="AB97" s="10"/>
      <c r="AC97" s="44" t="s">
        <v>93</v>
      </c>
      <c r="AD97" s="72" t="s">
        <v>117</v>
      </c>
      <c r="AE97" s="33"/>
      <c r="AF97" s="74">
        <v>0</v>
      </c>
      <c r="AG97" s="74">
        <v>0</v>
      </c>
      <c r="AH97" s="32">
        <f t="shared" si="800"/>
        <v>0</v>
      </c>
      <c r="AI97" s="8"/>
      <c r="AJ97" s="63">
        <v>0</v>
      </c>
      <c r="AK97" s="13">
        <f t="shared" si="801"/>
        <v>0</v>
      </c>
      <c r="AL97" s="13">
        <f t="shared" si="802"/>
        <v>0</v>
      </c>
      <c r="AM97" s="13">
        <f t="shared" si="803"/>
        <v>0</v>
      </c>
      <c r="AN97" s="217">
        <f t="shared" ref="AN97" si="848">SUM(AM97:AM98)</f>
        <v>0</v>
      </c>
      <c r="AO97" s="218">
        <f t="shared" ref="AO97" si="849">SUM(AH97:AH98)*AE$2</f>
        <v>0</v>
      </c>
      <c r="AP97" s="10"/>
      <c r="AQ97" s="44" t="s">
        <v>93</v>
      </c>
      <c r="AR97" s="72" t="s">
        <v>117</v>
      </c>
      <c r="AS97" s="33"/>
      <c r="AT97" s="74">
        <v>0</v>
      </c>
      <c r="AU97" s="74">
        <v>0</v>
      </c>
      <c r="AV97" s="32">
        <f t="shared" si="806"/>
        <v>0</v>
      </c>
      <c r="AW97" s="8"/>
      <c r="AX97" s="63">
        <v>0</v>
      </c>
      <c r="AY97" s="13">
        <f t="shared" si="807"/>
        <v>0</v>
      </c>
      <c r="AZ97" s="13">
        <f t="shared" si="808"/>
        <v>0</v>
      </c>
      <c r="BA97" s="13">
        <f t="shared" si="809"/>
        <v>0</v>
      </c>
      <c r="BB97" s="217">
        <f t="shared" ref="BB97" si="850">SUM(BA97:BA98)</f>
        <v>0</v>
      </c>
      <c r="BC97" s="218">
        <f t="shared" ref="BC97" si="851">SUM(AV97:AV98)*AS$2</f>
        <v>0</v>
      </c>
      <c r="BD97" s="10"/>
      <c r="BE97" s="44" t="s">
        <v>93</v>
      </c>
      <c r="BF97" s="72" t="s">
        <v>117</v>
      </c>
      <c r="BG97" s="33"/>
      <c r="BH97" s="74">
        <v>0</v>
      </c>
      <c r="BI97" s="74">
        <v>0</v>
      </c>
      <c r="BJ97" s="32">
        <f t="shared" si="812"/>
        <v>0</v>
      </c>
      <c r="BK97" s="8"/>
      <c r="BL97" s="63">
        <v>0</v>
      </c>
      <c r="BM97" s="13">
        <f t="shared" si="813"/>
        <v>0</v>
      </c>
      <c r="BN97" s="13">
        <f t="shared" si="814"/>
        <v>0</v>
      </c>
      <c r="BO97" s="13">
        <f t="shared" si="815"/>
        <v>0</v>
      </c>
      <c r="BP97" s="217">
        <f t="shared" ref="BP97" si="852">SUM(BO97:BO98)</f>
        <v>0</v>
      </c>
      <c r="BQ97" s="218">
        <f t="shared" ref="BQ97" si="853">SUM(BJ97:BJ98)*BG$2</f>
        <v>0</v>
      </c>
      <c r="BR97" s="10"/>
      <c r="BS97" s="44" t="s">
        <v>93</v>
      </c>
      <c r="BT97" s="72" t="s">
        <v>117</v>
      </c>
      <c r="BU97" s="33"/>
      <c r="BV97" s="74">
        <v>0</v>
      </c>
      <c r="BW97" s="74">
        <v>0</v>
      </c>
      <c r="BX97" s="32">
        <f t="shared" si="818"/>
        <v>0</v>
      </c>
      <c r="BY97" s="8"/>
      <c r="BZ97" s="63">
        <v>0</v>
      </c>
      <c r="CA97" s="13">
        <f t="shared" si="819"/>
        <v>0</v>
      </c>
      <c r="CB97" s="13">
        <f t="shared" si="820"/>
        <v>0</v>
      </c>
      <c r="CC97" s="13">
        <f t="shared" si="821"/>
        <v>0</v>
      </c>
      <c r="CD97" s="217">
        <f t="shared" ref="CD97" si="854">SUM(CC97:CC98)</f>
        <v>0</v>
      </c>
      <c r="CE97" s="218">
        <f t="shared" ref="CE97" si="855">SUM(BX97:BX98)*BU$2</f>
        <v>0</v>
      </c>
      <c r="CF97" s="10"/>
      <c r="CG97" s="44" t="s">
        <v>93</v>
      </c>
      <c r="CH97" s="72" t="s">
        <v>117</v>
      </c>
      <c r="CI97" s="33"/>
      <c r="CJ97" s="74">
        <v>0</v>
      </c>
      <c r="CK97" s="74">
        <v>0</v>
      </c>
      <c r="CL97" s="32">
        <f t="shared" si="824"/>
        <v>0</v>
      </c>
      <c r="CM97" s="8"/>
      <c r="CN97" s="63">
        <v>0</v>
      </c>
      <c r="CO97" s="13">
        <f t="shared" si="825"/>
        <v>0</v>
      </c>
      <c r="CP97" s="13">
        <f t="shared" si="826"/>
        <v>0</v>
      </c>
      <c r="CQ97" s="13">
        <f t="shared" si="827"/>
        <v>0</v>
      </c>
      <c r="CR97" s="217">
        <f t="shared" ref="CR97" si="856">SUM(CQ97:CQ98)</f>
        <v>0</v>
      </c>
      <c r="CS97" s="218">
        <f t="shared" ref="CS97" si="857">SUM(CL97:CL98)*CI$2</f>
        <v>0</v>
      </c>
      <c r="CT97" s="10"/>
      <c r="CU97" s="44" t="s">
        <v>93</v>
      </c>
      <c r="CV97" s="72" t="s">
        <v>117</v>
      </c>
      <c r="CW97" s="33"/>
      <c r="CX97" s="74">
        <v>0</v>
      </c>
      <c r="CY97" s="74">
        <v>0</v>
      </c>
      <c r="CZ97" s="32">
        <f t="shared" si="830"/>
        <v>0</v>
      </c>
      <c r="DA97" s="8"/>
      <c r="DB97" s="63">
        <v>0</v>
      </c>
      <c r="DC97" s="13">
        <f t="shared" si="831"/>
        <v>0</v>
      </c>
      <c r="DD97" s="13">
        <f t="shared" si="832"/>
        <v>0</v>
      </c>
      <c r="DE97" s="13">
        <f t="shared" si="833"/>
        <v>0</v>
      </c>
      <c r="DF97" s="217">
        <f t="shared" ref="DF97" si="858">SUM(DE97:DE98)</f>
        <v>0</v>
      </c>
      <c r="DG97" s="218">
        <f t="shared" ref="DG97" si="859">SUM(CZ97:CZ98)*CW$2</f>
        <v>0</v>
      </c>
      <c r="DH97" s="10"/>
      <c r="DI97" s="44" t="s">
        <v>93</v>
      </c>
      <c r="DJ97" s="72" t="s">
        <v>117</v>
      </c>
      <c r="DK97" s="33"/>
      <c r="DL97" s="74">
        <v>0</v>
      </c>
      <c r="DM97" s="74">
        <v>0</v>
      </c>
      <c r="DN97" s="32">
        <f t="shared" si="836"/>
        <v>0</v>
      </c>
      <c r="DO97" s="8"/>
      <c r="DP97" s="63">
        <v>0</v>
      </c>
      <c r="DQ97" s="13">
        <f t="shared" si="837"/>
        <v>0</v>
      </c>
      <c r="DR97" s="13">
        <f t="shared" si="838"/>
        <v>0</v>
      </c>
      <c r="DS97" s="13">
        <f t="shared" si="839"/>
        <v>0</v>
      </c>
      <c r="DT97" s="217">
        <f t="shared" ref="DT97" si="860">SUM(DS97:DS98)</f>
        <v>0</v>
      </c>
      <c r="DU97" s="218">
        <f t="shared" ref="DU97" si="861">SUM(DN97:DN98)*DK$2</f>
        <v>0</v>
      </c>
      <c r="DV97" s="10"/>
      <c r="DW97" s="44" t="s">
        <v>93</v>
      </c>
      <c r="DX97" s="72" t="s">
        <v>117</v>
      </c>
      <c r="DY97" s="33"/>
      <c r="DZ97" s="74">
        <v>0</v>
      </c>
      <c r="EA97" s="74">
        <v>0</v>
      </c>
      <c r="EB97" s="32">
        <f t="shared" si="842"/>
        <v>0</v>
      </c>
      <c r="EC97" s="8"/>
      <c r="ED97" s="63">
        <v>0</v>
      </c>
      <c r="EE97" s="13">
        <f t="shared" si="843"/>
        <v>0</v>
      </c>
      <c r="EF97" s="13">
        <f t="shared" si="844"/>
        <v>0</v>
      </c>
      <c r="EG97" s="13">
        <f t="shared" si="845"/>
        <v>0</v>
      </c>
      <c r="EH97" s="217">
        <f t="shared" ref="EH97" si="862">SUM(EG97:EG98)</f>
        <v>0</v>
      </c>
      <c r="EI97" s="218">
        <f t="shared" ref="EI97" si="863">SUM(EB97:EB98)*DY$2</f>
        <v>0</v>
      </c>
      <c r="EJ97" s="10"/>
      <c r="EK97" s="44"/>
      <c r="EL97" s="295" t="s">
        <v>331</v>
      </c>
      <c r="EM97" s="296">
        <v>0</v>
      </c>
      <c r="EN97" s="297">
        <v>1</v>
      </c>
      <c r="EO97" s="190">
        <f>SUM(EP98:EP108)</f>
        <v>76.39</v>
      </c>
      <c r="EP97" s="107"/>
      <c r="EQ97" s="496">
        <f>SUM(EQ98:EQ108)</f>
        <v>0</v>
      </c>
      <c r="ER97" s="10"/>
      <c r="ES97" s="61"/>
      <c r="ET97" s="298" t="s">
        <v>330</v>
      </c>
      <c r="EU97" s="299"/>
      <c r="EV97" s="296">
        <v>0</v>
      </c>
      <c r="EW97" s="300">
        <v>1</v>
      </c>
      <c r="EX97" s="190">
        <f>SUM(EY98:EY108)</f>
        <v>47.54</v>
      </c>
      <c r="EY97" s="107"/>
      <c r="EZ97" s="496">
        <f>SUM(EZ98:EZ108)</f>
        <v>0</v>
      </c>
      <c r="FA97" s="88"/>
      <c r="FC97" s="44"/>
      <c r="FD97" s="302"/>
      <c r="FE97" s="87" t="s">
        <v>65</v>
      </c>
      <c r="FF97" s="95" t="s">
        <v>60</v>
      </c>
      <c r="FG97" s="14"/>
      <c r="FH97" s="72">
        <v>0.69</v>
      </c>
      <c r="FI97" s="496">
        <f t="shared" si="782"/>
        <v>0</v>
      </c>
      <c r="FJ97" s="10"/>
      <c r="FK97" s="302"/>
      <c r="FL97" s="61"/>
      <c r="FM97" s="61"/>
      <c r="FN97" s="87" t="s">
        <v>65</v>
      </c>
      <c r="FO97" s="95" t="s">
        <v>60</v>
      </c>
      <c r="FP97" s="14"/>
      <c r="FQ97" s="72">
        <v>0.83</v>
      </c>
      <c r="FR97" s="496">
        <f t="shared" si="783"/>
        <v>0</v>
      </c>
      <c r="FS97" s="88"/>
    </row>
    <row r="98" spans="1:175" x14ac:dyDescent="0.25">
      <c r="A98" s="44" t="s">
        <v>93</v>
      </c>
      <c r="B98" s="72" t="s">
        <v>117</v>
      </c>
      <c r="C98" s="33"/>
      <c r="D98" s="74">
        <v>0</v>
      </c>
      <c r="E98" s="74">
        <v>0</v>
      </c>
      <c r="F98" s="32">
        <f>D98*E98</f>
        <v>0</v>
      </c>
      <c r="G98" s="8"/>
      <c r="H98" s="63">
        <v>0</v>
      </c>
      <c r="I98" s="13">
        <f>(F98*H98)</f>
        <v>0</v>
      </c>
      <c r="J98" s="13">
        <f>IF(E$113=0,0,I98/E$113)</f>
        <v>0</v>
      </c>
      <c r="K98" s="13">
        <f>(J98*G$2)</f>
        <v>0</v>
      </c>
      <c r="L98" s="151"/>
      <c r="M98" s="155"/>
      <c r="N98" s="10"/>
      <c r="O98" s="44" t="s">
        <v>93</v>
      </c>
      <c r="P98" s="72" t="s">
        <v>117</v>
      </c>
      <c r="Q98" s="33"/>
      <c r="R98" s="74">
        <v>0</v>
      </c>
      <c r="S98" s="74">
        <v>0</v>
      </c>
      <c r="T98" s="32">
        <f>R98*S98</f>
        <v>0</v>
      </c>
      <c r="U98" s="8"/>
      <c r="V98" s="63">
        <v>0</v>
      </c>
      <c r="W98" s="13">
        <f>(T98*V98)</f>
        <v>0</v>
      </c>
      <c r="X98" s="13">
        <f>IF(S$113=0,0,W98/S$113)</f>
        <v>0</v>
      </c>
      <c r="Y98" s="13">
        <f>(X98*U$2)</f>
        <v>0</v>
      </c>
      <c r="Z98" s="151"/>
      <c r="AA98" s="155"/>
      <c r="AB98" s="10"/>
      <c r="AC98" s="44" t="s">
        <v>93</v>
      </c>
      <c r="AD98" s="72" t="s">
        <v>117</v>
      </c>
      <c r="AE98" s="33"/>
      <c r="AF98" s="74">
        <v>0</v>
      </c>
      <c r="AG98" s="74">
        <v>0</v>
      </c>
      <c r="AH98" s="32">
        <f t="shared" si="800"/>
        <v>0</v>
      </c>
      <c r="AI98" s="8"/>
      <c r="AJ98" s="63">
        <v>0</v>
      </c>
      <c r="AK98" s="13">
        <f t="shared" si="801"/>
        <v>0</v>
      </c>
      <c r="AL98" s="13">
        <f t="shared" si="802"/>
        <v>0</v>
      </c>
      <c r="AM98" s="13">
        <f t="shared" si="803"/>
        <v>0</v>
      </c>
      <c r="AN98" s="151"/>
      <c r="AO98" s="155"/>
      <c r="AP98" s="10"/>
      <c r="AQ98" s="44" t="s">
        <v>93</v>
      </c>
      <c r="AR98" s="72" t="s">
        <v>117</v>
      </c>
      <c r="AS98" s="33"/>
      <c r="AT98" s="74">
        <v>0</v>
      </c>
      <c r="AU98" s="74">
        <v>0</v>
      </c>
      <c r="AV98" s="32">
        <f t="shared" si="806"/>
        <v>0</v>
      </c>
      <c r="AW98" s="8"/>
      <c r="AX98" s="63">
        <v>0</v>
      </c>
      <c r="AY98" s="13">
        <f t="shared" si="807"/>
        <v>0</v>
      </c>
      <c r="AZ98" s="13">
        <f t="shared" si="808"/>
        <v>0</v>
      </c>
      <c r="BA98" s="13">
        <f t="shared" si="809"/>
        <v>0</v>
      </c>
      <c r="BB98" s="151"/>
      <c r="BC98" s="155"/>
      <c r="BD98" s="10"/>
      <c r="BE98" s="44" t="s">
        <v>93</v>
      </c>
      <c r="BF98" s="72" t="s">
        <v>117</v>
      </c>
      <c r="BG98" s="33"/>
      <c r="BH98" s="74">
        <v>0</v>
      </c>
      <c r="BI98" s="74">
        <v>0</v>
      </c>
      <c r="BJ98" s="32">
        <f t="shared" si="812"/>
        <v>0</v>
      </c>
      <c r="BK98" s="8"/>
      <c r="BL98" s="63">
        <v>0</v>
      </c>
      <c r="BM98" s="13">
        <f t="shared" si="813"/>
        <v>0</v>
      </c>
      <c r="BN98" s="13">
        <f t="shared" si="814"/>
        <v>0</v>
      </c>
      <c r="BO98" s="13">
        <f t="shared" si="815"/>
        <v>0</v>
      </c>
      <c r="BP98" s="151"/>
      <c r="BQ98" s="155"/>
      <c r="BR98" s="10"/>
      <c r="BS98" s="44" t="s">
        <v>93</v>
      </c>
      <c r="BT98" s="72" t="s">
        <v>117</v>
      </c>
      <c r="BU98" s="33"/>
      <c r="BV98" s="74">
        <v>0</v>
      </c>
      <c r="BW98" s="74">
        <v>0</v>
      </c>
      <c r="BX98" s="32">
        <f t="shared" si="818"/>
        <v>0</v>
      </c>
      <c r="BY98" s="8"/>
      <c r="BZ98" s="63">
        <v>0</v>
      </c>
      <c r="CA98" s="13">
        <f t="shared" si="819"/>
        <v>0</v>
      </c>
      <c r="CB98" s="13">
        <f t="shared" si="820"/>
        <v>0</v>
      </c>
      <c r="CC98" s="13">
        <f t="shared" si="821"/>
        <v>0</v>
      </c>
      <c r="CD98" s="151"/>
      <c r="CE98" s="155"/>
      <c r="CF98" s="10"/>
      <c r="CG98" s="44" t="s">
        <v>93</v>
      </c>
      <c r="CH98" s="72" t="s">
        <v>117</v>
      </c>
      <c r="CI98" s="33"/>
      <c r="CJ98" s="74">
        <v>0</v>
      </c>
      <c r="CK98" s="74">
        <v>0</v>
      </c>
      <c r="CL98" s="32">
        <f t="shared" si="824"/>
        <v>0</v>
      </c>
      <c r="CM98" s="8"/>
      <c r="CN98" s="63">
        <v>0</v>
      </c>
      <c r="CO98" s="13">
        <f t="shared" si="825"/>
        <v>0</v>
      </c>
      <c r="CP98" s="13">
        <f t="shared" si="826"/>
        <v>0</v>
      </c>
      <c r="CQ98" s="13">
        <f t="shared" si="827"/>
        <v>0</v>
      </c>
      <c r="CR98" s="151"/>
      <c r="CS98" s="155"/>
      <c r="CT98" s="10"/>
      <c r="CU98" s="44" t="s">
        <v>93</v>
      </c>
      <c r="CV98" s="72" t="s">
        <v>117</v>
      </c>
      <c r="CW98" s="33"/>
      <c r="CX98" s="74">
        <v>0</v>
      </c>
      <c r="CY98" s="74">
        <v>0</v>
      </c>
      <c r="CZ98" s="32">
        <f t="shared" si="830"/>
        <v>0</v>
      </c>
      <c r="DA98" s="8"/>
      <c r="DB98" s="63">
        <v>0</v>
      </c>
      <c r="DC98" s="13">
        <f t="shared" si="831"/>
        <v>0</v>
      </c>
      <c r="DD98" s="13">
        <f t="shared" si="832"/>
        <v>0</v>
      </c>
      <c r="DE98" s="13">
        <f t="shared" si="833"/>
        <v>0</v>
      </c>
      <c r="DF98" s="151"/>
      <c r="DG98" s="155"/>
      <c r="DH98" s="10"/>
      <c r="DI98" s="44" t="s">
        <v>93</v>
      </c>
      <c r="DJ98" s="72" t="s">
        <v>117</v>
      </c>
      <c r="DK98" s="33"/>
      <c r="DL98" s="74">
        <v>0</v>
      </c>
      <c r="DM98" s="74">
        <v>0</v>
      </c>
      <c r="DN98" s="32">
        <f t="shared" si="836"/>
        <v>0</v>
      </c>
      <c r="DO98" s="8"/>
      <c r="DP98" s="63">
        <v>0</v>
      </c>
      <c r="DQ98" s="13">
        <f t="shared" si="837"/>
        <v>0</v>
      </c>
      <c r="DR98" s="13">
        <f t="shared" si="838"/>
        <v>0</v>
      </c>
      <c r="DS98" s="13">
        <f t="shared" si="839"/>
        <v>0</v>
      </c>
      <c r="DT98" s="151"/>
      <c r="DU98" s="155"/>
      <c r="DV98" s="10"/>
      <c r="DW98" s="44" t="s">
        <v>93</v>
      </c>
      <c r="DX98" s="72" t="s">
        <v>117</v>
      </c>
      <c r="DY98" s="33"/>
      <c r="DZ98" s="74">
        <v>0</v>
      </c>
      <c r="EA98" s="74">
        <v>0</v>
      </c>
      <c r="EB98" s="32">
        <f t="shared" si="842"/>
        <v>0</v>
      </c>
      <c r="EC98" s="8"/>
      <c r="ED98" s="63">
        <v>0</v>
      </c>
      <c r="EE98" s="13">
        <f t="shared" si="843"/>
        <v>0</v>
      </c>
      <c r="EF98" s="13">
        <f t="shared" si="844"/>
        <v>0</v>
      </c>
      <c r="EG98" s="13">
        <f t="shared" si="845"/>
        <v>0</v>
      </c>
      <c r="EH98" s="151"/>
      <c r="EI98" s="155"/>
      <c r="EJ98" s="10"/>
      <c r="EK98" s="44"/>
      <c r="EL98" s="302"/>
      <c r="EM98" s="87" t="s">
        <v>90</v>
      </c>
      <c r="EN98" s="95" t="s">
        <v>111</v>
      </c>
      <c r="EO98" s="14"/>
      <c r="EP98" s="72">
        <v>27.32</v>
      </c>
      <c r="EQ98" s="496">
        <f t="shared" ref="EQ98:EQ108" si="864">EM$97*EN$97*EP98</f>
        <v>0</v>
      </c>
      <c r="ER98" s="10"/>
      <c r="ES98" s="61"/>
      <c r="ET98" s="302"/>
      <c r="EU98" s="61"/>
      <c r="EV98" s="87" t="s">
        <v>90</v>
      </c>
      <c r="EW98" s="95" t="s">
        <v>111</v>
      </c>
      <c r="EX98" s="14"/>
      <c r="EY98" s="72">
        <v>3.29</v>
      </c>
      <c r="EZ98" s="496">
        <f t="shared" ref="EZ98:EZ108" si="865">EV$97*EW$97*EY98</f>
        <v>0</v>
      </c>
      <c r="FA98" s="88"/>
      <c r="FC98" s="44"/>
      <c r="FD98" s="302"/>
      <c r="FE98" s="87" t="s">
        <v>72</v>
      </c>
      <c r="FF98" s="8" t="s">
        <v>154</v>
      </c>
      <c r="FG98" s="61"/>
      <c r="FH98" s="72">
        <v>2.4700000000000002</v>
      </c>
      <c r="FI98" s="496">
        <f t="shared" si="782"/>
        <v>0</v>
      </c>
      <c r="FJ98" s="10"/>
      <c r="FK98" s="302"/>
      <c r="FL98" s="61"/>
      <c r="FM98" s="61"/>
      <c r="FN98" s="87" t="s">
        <v>72</v>
      </c>
      <c r="FO98" s="8" t="s">
        <v>154</v>
      </c>
      <c r="FP98" s="61"/>
      <c r="FQ98" s="72">
        <v>2.27</v>
      </c>
      <c r="FR98" s="496">
        <f t="shared" si="783"/>
        <v>0</v>
      </c>
      <c r="FS98" s="88"/>
    </row>
    <row r="99" spans="1:175" x14ac:dyDescent="0.25">
      <c r="A99" s="44"/>
      <c r="B99" s="96"/>
      <c r="C99" s="33"/>
      <c r="D99" s="33"/>
      <c r="E99" s="303"/>
      <c r="F99" s="942" t="s">
        <v>45</v>
      </c>
      <c r="G99" s="33"/>
      <c r="H99" s="286" t="s">
        <v>36</v>
      </c>
      <c r="I99" s="13"/>
      <c r="J99" s="13"/>
      <c r="K99" s="13"/>
      <c r="L99" s="201" t="s">
        <v>281</v>
      </c>
      <c r="M99" s="155"/>
      <c r="N99" s="10"/>
      <c r="O99" s="44"/>
      <c r="P99" s="96"/>
      <c r="Q99" s="33"/>
      <c r="R99" s="33"/>
      <c r="S99" s="303"/>
      <c r="T99" s="942" t="s">
        <v>45</v>
      </c>
      <c r="U99" s="33"/>
      <c r="V99" s="286" t="s">
        <v>36</v>
      </c>
      <c r="W99" s="13"/>
      <c r="X99" s="13"/>
      <c r="Y99" s="13"/>
      <c r="Z99" s="201" t="s">
        <v>281</v>
      </c>
      <c r="AA99" s="155"/>
      <c r="AB99" s="10"/>
      <c r="AC99" s="44"/>
      <c r="AD99" s="96"/>
      <c r="AE99" s="33"/>
      <c r="AF99" s="33"/>
      <c r="AG99" s="303"/>
      <c r="AH99" s="942" t="s">
        <v>45</v>
      </c>
      <c r="AI99" s="33"/>
      <c r="AJ99" s="286" t="s">
        <v>36</v>
      </c>
      <c r="AK99" s="13"/>
      <c r="AL99" s="13"/>
      <c r="AM99" s="13"/>
      <c r="AN99" s="201" t="s">
        <v>281</v>
      </c>
      <c r="AO99" s="155"/>
      <c r="AP99" s="10"/>
      <c r="AQ99" s="44"/>
      <c r="AR99" s="96"/>
      <c r="AS99" s="33"/>
      <c r="AT99" s="33"/>
      <c r="AU99" s="303"/>
      <c r="AV99" s="942" t="s">
        <v>45</v>
      </c>
      <c r="AW99" s="33"/>
      <c r="AX99" s="286" t="s">
        <v>36</v>
      </c>
      <c r="AY99" s="13"/>
      <c r="AZ99" s="13"/>
      <c r="BA99" s="13"/>
      <c r="BB99" s="201" t="s">
        <v>281</v>
      </c>
      <c r="BC99" s="155"/>
      <c r="BD99" s="10"/>
      <c r="BE99" s="44"/>
      <c r="BF99" s="96"/>
      <c r="BG99" s="33"/>
      <c r="BH99" s="33"/>
      <c r="BI99" s="303"/>
      <c r="BJ99" s="942" t="s">
        <v>45</v>
      </c>
      <c r="BK99" s="33"/>
      <c r="BL99" s="286" t="s">
        <v>36</v>
      </c>
      <c r="BM99" s="13"/>
      <c r="BN99" s="13"/>
      <c r="BO99" s="13"/>
      <c r="BP99" s="201" t="s">
        <v>281</v>
      </c>
      <c r="BQ99" s="155"/>
      <c r="BR99" s="10"/>
      <c r="BS99" s="44"/>
      <c r="BT99" s="96"/>
      <c r="BU99" s="33"/>
      <c r="BV99" s="33"/>
      <c r="BW99" s="303"/>
      <c r="BX99" s="942" t="s">
        <v>45</v>
      </c>
      <c r="BY99" s="33"/>
      <c r="BZ99" s="286" t="s">
        <v>36</v>
      </c>
      <c r="CA99" s="13"/>
      <c r="CB99" s="13"/>
      <c r="CC99" s="13"/>
      <c r="CD99" s="201" t="s">
        <v>281</v>
      </c>
      <c r="CE99" s="155"/>
      <c r="CF99" s="10"/>
      <c r="CG99" s="44"/>
      <c r="CH99" s="96"/>
      <c r="CI99" s="33"/>
      <c r="CJ99" s="33"/>
      <c r="CK99" s="303"/>
      <c r="CL99" s="942" t="s">
        <v>45</v>
      </c>
      <c r="CM99" s="33"/>
      <c r="CN99" s="286" t="s">
        <v>36</v>
      </c>
      <c r="CO99" s="13"/>
      <c r="CP99" s="13"/>
      <c r="CQ99" s="13"/>
      <c r="CR99" s="201" t="s">
        <v>281</v>
      </c>
      <c r="CS99" s="155"/>
      <c r="CT99" s="10"/>
      <c r="CU99" s="44"/>
      <c r="CV99" s="96"/>
      <c r="CW99" s="33"/>
      <c r="CX99" s="33"/>
      <c r="CY99" s="303"/>
      <c r="CZ99" s="942" t="s">
        <v>45</v>
      </c>
      <c r="DA99" s="33"/>
      <c r="DB99" s="286" t="s">
        <v>36</v>
      </c>
      <c r="DC99" s="13"/>
      <c r="DD99" s="13"/>
      <c r="DE99" s="13"/>
      <c r="DF99" s="201" t="s">
        <v>281</v>
      </c>
      <c r="DG99" s="155"/>
      <c r="DH99" s="10"/>
      <c r="DI99" s="44"/>
      <c r="DJ99" s="96"/>
      <c r="DK99" s="33"/>
      <c r="DL99" s="33"/>
      <c r="DM99" s="303"/>
      <c r="DN99" s="942" t="s">
        <v>45</v>
      </c>
      <c r="DO99" s="33"/>
      <c r="DP99" s="286" t="s">
        <v>36</v>
      </c>
      <c r="DQ99" s="13"/>
      <c r="DR99" s="13"/>
      <c r="DS99" s="13"/>
      <c r="DT99" s="201" t="s">
        <v>281</v>
      </c>
      <c r="DU99" s="155"/>
      <c r="DV99" s="10"/>
      <c r="DW99" s="44"/>
      <c r="DX99" s="96"/>
      <c r="DY99" s="33"/>
      <c r="DZ99" s="33"/>
      <c r="EA99" s="303"/>
      <c r="EB99" s="942" t="s">
        <v>45</v>
      </c>
      <c r="EC99" s="33"/>
      <c r="ED99" s="286" t="s">
        <v>36</v>
      </c>
      <c r="EE99" s="13"/>
      <c r="EF99" s="13"/>
      <c r="EG99" s="13"/>
      <c r="EH99" s="201" t="s">
        <v>281</v>
      </c>
      <c r="EI99" s="155"/>
      <c r="EJ99" s="10"/>
      <c r="EK99" s="44"/>
      <c r="EL99" s="302"/>
      <c r="EM99" s="87" t="s">
        <v>99</v>
      </c>
      <c r="EN99" s="95" t="s">
        <v>112</v>
      </c>
      <c r="EO99" s="14"/>
      <c r="EP99" s="72">
        <v>2.56</v>
      </c>
      <c r="EQ99" s="496">
        <f t="shared" si="864"/>
        <v>0</v>
      </c>
      <c r="ER99" s="10"/>
      <c r="ES99" s="61"/>
      <c r="ET99" s="302"/>
      <c r="EU99" s="61"/>
      <c r="EV99" s="87" t="s">
        <v>99</v>
      </c>
      <c r="EW99" s="95" t="s">
        <v>112</v>
      </c>
      <c r="EX99" s="14"/>
      <c r="EY99" s="72">
        <v>7.43</v>
      </c>
      <c r="EZ99" s="496">
        <f t="shared" si="865"/>
        <v>0</v>
      </c>
      <c r="FA99" s="88"/>
      <c r="FC99" s="44"/>
      <c r="FD99" s="302"/>
      <c r="FE99" s="87" t="s">
        <v>76</v>
      </c>
      <c r="FF99" s="11" t="s">
        <v>53</v>
      </c>
      <c r="FG99" s="14"/>
      <c r="FH99" s="72">
        <v>0</v>
      </c>
      <c r="FI99" s="496">
        <f t="shared" si="782"/>
        <v>0</v>
      </c>
      <c r="FJ99" s="10"/>
      <c r="FK99" s="302"/>
      <c r="FL99" s="61"/>
      <c r="FM99" s="61"/>
      <c r="FN99" s="87" t="s">
        <v>76</v>
      </c>
      <c r="FO99" s="11" t="s">
        <v>53</v>
      </c>
      <c r="FP99" s="14"/>
      <c r="FQ99" s="72">
        <v>0</v>
      </c>
      <c r="FR99" s="496">
        <f t="shared" si="783"/>
        <v>0</v>
      </c>
      <c r="FS99" s="88"/>
    </row>
    <row r="100" spans="1:175" x14ac:dyDescent="0.25">
      <c r="A100" s="44" t="s">
        <v>94</v>
      </c>
      <c r="B100" s="96" t="s">
        <v>95</v>
      </c>
      <c r="C100" s="8"/>
      <c r="D100" s="17"/>
      <c r="E100" s="8"/>
      <c r="F100" s="74">
        <v>0</v>
      </c>
      <c r="G100" s="17"/>
      <c r="H100" s="63">
        <v>0</v>
      </c>
      <c r="I100" s="13">
        <f>(F100*H100)</f>
        <v>0</v>
      </c>
      <c r="J100" s="13">
        <f>IF(E$113=0,0,I100/E$113)</f>
        <v>0</v>
      </c>
      <c r="K100" s="13">
        <f>(J100*G$2)</f>
        <v>0</v>
      </c>
      <c r="L100" s="219">
        <f>SUM(K100:K104)</f>
        <v>0</v>
      </c>
      <c r="M100" s="155"/>
      <c r="N100" s="10"/>
      <c r="O100" s="44" t="s">
        <v>94</v>
      </c>
      <c r="P100" s="96" t="s">
        <v>95</v>
      </c>
      <c r="Q100" s="8"/>
      <c r="R100" s="17"/>
      <c r="S100" s="8"/>
      <c r="T100" s="74">
        <v>0</v>
      </c>
      <c r="U100" s="17"/>
      <c r="V100" s="63">
        <v>0</v>
      </c>
      <c r="W100" s="13">
        <f>(T100*V100)</f>
        <v>0</v>
      </c>
      <c r="X100" s="13">
        <f>IF(S$113=0,0,W100/S$113)</f>
        <v>0</v>
      </c>
      <c r="Y100" s="13">
        <f>(X100*U$2)</f>
        <v>0</v>
      </c>
      <c r="Z100" s="219">
        <f>SUM(Y100:Y104)</f>
        <v>0</v>
      </c>
      <c r="AA100" s="155"/>
      <c r="AB100" s="10"/>
      <c r="AC100" s="44" t="s">
        <v>94</v>
      </c>
      <c r="AD100" s="96" t="s">
        <v>95</v>
      </c>
      <c r="AE100" s="8"/>
      <c r="AF100" s="17"/>
      <c r="AG100" s="8"/>
      <c r="AH100" s="74">
        <v>0</v>
      </c>
      <c r="AI100" s="17"/>
      <c r="AJ100" s="63">
        <v>0</v>
      </c>
      <c r="AK100" s="13">
        <f t="shared" ref="AK100:AK104" si="866">(AH100*AJ100)</f>
        <v>0</v>
      </c>
      <c r="AL100" s="13">
        <f t="shared" ref="AL100:AL104" si="867">IF(AG$113=0,0,AK100/AG$113)</f>
        <v>0</v>
      </c>
      <c r="AM100" s="13">
        <f t="shared" ref="AM100:AM104" si="868">(AL100*AI$2)</f>
        <v>0</v>
      </c>
      <c r="AN100" s="219">
        <f t="shared" ref="AN100" si="869">SUM(AM100:AM104)</f>
        <v>0</v>
      </c>
      <c r="AO100" s="155"/>
      <c r="AP100" s="10"/>
      <c r="AQ100" s="44" t="s">
        <v>94</v>
      </c>
      <c r="AR100" s="96" t="s">
        <v>95</v>
      </c>
      <c r="AS100" s="8"/>
      <c r="AT100" s="17"/>
      <c r="AU100" s="8"/>
      <c r="AV100" s="74">
        <v>0</v>
      </c>
      <c r="AW100" s="17"/>
      <c r="AX100" s="63">
        <v>0</v>
      </c>
      <c r="AY100" s="13">
        <f t="shared" ref="AY100:AY104" si="870">(AV100*AX100)</f>
        <v>0</v>
      </c>
      <c r="AZ100" s="13">
        <f t="shared" ref="AZ100:AZ104" si="871">IF(AU$113=0,0,AY100/AU$113)</f>
        <v>0</v>
      </c>
      <c r="BA100" s="13">
        <f t="shared" ref="BA100:BA104" si="872">(AZ100*AW$2)</f>
        <v>0</v>
      </c>
      <c r="BB100" s="219">
        <f t="shared" ref="BB100" si="873">SUM(BA100:BA104)</f>
        <v>0</v>
      </c>
      <c r="BC100" s="155"/>
      <c r="BD100" s="10"/>
      <c r="BE100" s="44" t="s">
        <v>94</v>
      </c>
      <c r="BF100" s="96" t="s">
        <v>95</v>
      </c>
      <c r="BG100" s="8"/>
      <c r="BH100" s="17"/>
      <c r="BI100" s="8"/>
      <c r="BJ100" s="74">
        <v>0</v>
      </c>
      <c r="BK100" s="17"/>
      <c r="BL100" s="63">
        <v>0</v>
      </c>
      <c r="BM100" s="13">
        <f t="shared" ref="BM100:BM104" si="874">(BJ100*BL100)</f>
        <v>0</v>
      </c>
      <c r="BN100" s="13">
        <f t="shared" ref="BN100:BN104" si="875">IF(BI$113=0,0,BM100/BI$113)</f>
        <v>0</v>
      </c>
      <c r="BO100" s="13">
        <f t="shared" ref="BO100:BO104" si="876">(BN100*BK$2)</f>
        <v>0</v>
      </c>
      <c r="BP100" s="219">
        <f t="shared" ref="BP100" si="877">SUM(BO100:BO104)</f>
        <v>0</v>
      </c>
      <c r="BQ100" s="155"/>
      <c r="BR100" s="10"/>
      <c r="BS100" s="44" t="s">
        <v>94</v>
      </c>
      <c r="BT100" s="96" t="s">
        <v>95</v>
      </c>
      <c r="BU100" s="8"/>
      <c r="BV100" s="17"/>
      <c r="BW100" s="8"/>
      <c r="BX100" s="74">
        <v>0</v>
      </c>
      <c r="BY100" s="17"/>
      <c r="BZ100" s="63">
        <v>0</v>
      </c>
      <c r="CA100" s="13">
        <f t="shared" ref="CA100:CA104" si="878">(BX100*BZ100)</f>
        <v>0</v>
      </c>
      <c r="CB100" s="13">
        <f t="shared" ref="CB100:CB104" si="879">IF(BW$113=0,0,CA100/BW$113)</f>
        <v>0</v>
      </c>
      <c r="CC100" s="13">
        <f t="shared" ref="CC100:CC104" si="880">(CB100*BY$2)</f>
        <v>0</v>
      </c>
      <c r="CD100" s="219">
        <f t="shared" ref="CD100" si="881">SUM(CC100:CC104)</f>
        <v>0</v>
      </c>
      <c r="CE100" s="155"/>
      <c r="CF100" s="10"/>
      <c r="CG100" s="44" t="s">
        <v>94</v>
      </c>
      <c r="CH100" s="96" t="s">
        <v>95</v>
      </c>
      <c r="CI100" s="8"/>
      <c r="CJ100" s="17"/>
      <c r="CK100" s="8"/>
      <c r="CL100" s="74">
        <v>0</v>
      </c>
      <c r="CM100" s="17"/>
      <c r="CN100" s="63">
        <v>0</v>
      </c>
      <c r="CO100" s="13">
        <f t="shared" ref="CO100:CO104" si="882">(CL100*CN100)</f>
        <v>0</v>
      </c>
      <c r="CP100" s="13">
        <f t="shared" ref="CP100:CP104" si="883">IF(CK$113=0,0,CO100/CK$113)</f>
        <v>0</v>
      </c>
      <c r="CQ100" s="13">
        <f t="shared" ref="CQ100:CQ104" si="884">(CP100*CM$2)</f>
        <v>0</v>
      </c>
      <c r="CR100" s="219">
        <f t="shared" ref="CR100" si="885">SUM(CQ100:CQ104)</f>
        <v>0</v>
      </c>
      <c r="CS100" s="155"/>
      <c r="CT100" s="10"/>
      <c r="CU100" s="44" t="s">
        <v>94</v>
      </c>
      <c r="CV100" s="96" t="s">
        <v>95</v>
      </c>
      <c r="CW100" s="8"/>
      <c r="CX100" s="17"/>
      <c r="CY100" s="8"/>
      <c r="CZ100" s="74">
        <v>0</v>
      </c>
      <c r="DA100" s="17"/>
      <c r="DB100" s="63">
        <v>0</v>
      </c>
      <c r="DC100" s="13">
        <f t="shared" ref="DC100:DC104" si="886">(CZ100*DB100)</f>
        <v>0</v>
      </c>
      <c r="DD100" s="13">
        <f t="shared" ref="DD100:DD104" si="887">IF(CY$113=0,0,DC100/CY$113)</f>
        <v>0</v>
      </c>
      <c r="DE100" s="13">
        <f t="shared" ref="DE100:DE104" si="888">(DD100*DA$2)</f>
        <v>0</v>
      </c>
      <c r="DF100" s="219">
        <f t="shared" ref="DF100" si="889">SUM(DE100:DE104)</f>
        <v>0</v>
      </c>
      <c r="DG100" s="155"/>
      <c r="DH100" s="10"/>
      <c r="DI100" s="44" t="s">
        <v>94</v>
      </c>
      <c r="DJ100" s="96" t="s">
        <v>95</v>
      </c>
      <c r="DK100" s="8"/>
      <c r="DL100" s="17"/>
      <c r="DM100" s="8"/>
      <c r="DN100" s="74">
        <v>0</v>
      </c>
      <c r="DO100" s="17"/>
      <c r="DP100" s="63">
        <v>0</v>
      </c>
      <c r="DQ100" s="13">
        <f t="shared" ref="DQ100:DQ104" si="890">(DN100*DP100)</f>
        <v>0</v>
      </c>
      <c r="DR100" s="13">
        <f t="shared" ref="DR100:DR104" si="891">IF(DM$113=0,0,DQ100/DM$113)</f>
        <v>0</v>
      </c>
      <c r="DS100" s="13">
        <f t="shared" ref="DS100:DS104" si="892">(DR100*DO$2)</f>
        <v>0</v>
      </c>
      <c r="DT100" s="219">
        <f t="shared" ref="DT100" si="893">SUM(DS100:DS104)</f>
        <v>0</v>
      </c>
      <c r="DU100" s="155"/>
      <c r="DV100" s="10"/>
      <c r="DW100" s="44" t="s">
        <v>94</v>
      </c>
      <c r="DX100" s="96" t="s">
        <v>95</v>
      </c>
      <c r="DY100" s="8"/>
      <c r="DZ100" s="17"/>
      <c r="EA100" s="8"/>
      <c r="EB100" s="74">
        <v>0</v>
      </c>
      <c r="EC100" s="17"/>
      <c r="ED100" s="63">
        <v>0</v>
      </c>
      <c r="EE100" s="13">
        <f t="shared" ref="EE100:EE104" si="894">(EB100*ED100)</f>
        <v>0</v>
      </c>
      <c r="EF100" s="13">
        <f t="shared" ref="EF100:EF104" si="895">IF(EA$113=0,0,EE100/EA$113)</f>
        <v>0</v>
      </c>
      <c r="EG100" s="13">
        <f t="shared" ref="EG100:EG104" si="896">(EF100*EC$2)</f>
        <v>0</v>
      </c>
      <c r="EH100" s="219">
        <f t="shared" ref="EH100" si="897">SUM(EG100:EG104)</f>
        <v>0</v>
      </c>
      <c r="EI100" s="155"/>
      <c r="EJ100" s="10"/>
      <c r="EK100" s="44"/>
      <c r="EL100" s="302"/>
      <c r="EM100" s="87" t="s">
        <v>91</v>
      </c>
      <c r="EN100" s="95" t="s">
        <v>321</v>
      </c>
      <c r="EO100" s="14"/>
      <c r="EP100" s="72">
        <v>0</v>
      </c>
      <c r="EQ100" s="496">
        <f t="shared" si="864"/>
        <v>0</v>
      </c>
      <c r="ER100" s="10"/>
      <c r="ES100" s="61"/>
      <c r="ET100" s="302"/>
      <c r="EU100" s="61"/>
      <c r="EV100" s="87" t="s">
        <v>91</v>
      </c>
      <c r="EW100" s="95" t="s">
        <v>321</v>
      </c>
      <c r="EX100" s="14"/>
      <c r="EY100" s="72">
        <v>0</v>
      </c>
      <c r="EZ100" s="496">
        <f t="shared" si="865"/>
        <v>0</v>
      </c>
      <c r="FA100" s="88"/>
      <c r="FC100" s="44"/>
      <c r="FD100" s="302"/>
      <c r="FE100" s="87" t="s">
        <v>105</v>
      </c>
      <c r="FF100" s="11" t="s">
        <v>57</v>
      </c>
      <c r="FG100" s="14"/>
      <c r="FH100" s="72">
        <v>13.2</v>
      </c>
      <c r="FI100" s="496">
        <f t="shared" si="782"/>
        <v>0</v>
      </c>
      <c r="FJ100" s="10"/>
      <c r="FK100" s="302"/>
      <c r="FL100" s="61"/>
      <c r="FM100" s="61"/>
      <c r="FN100" s="87" t="s">
        <v>105</v>
      </c>
      <c r="FO100" s="11" t="s">
        <v>57</v>
      </c>
      <c r="FP100" s="14"/>
      <c r="FQ100" s="72">
        <v>7.85</v>
      </c>
      <c r="FR100" s="496">
        <f t="shared" si="783"/>
        <v>0</v>
      </c>
      <c r="FS100" s="88"/>
    </row>
    <row r="101" spans="1:175" x14ac:dyDescent="0.25">
      <c r="A101" s="44" t="s">
        <v>94</v>
      </c>
      <c r="B101" s="96" t="s">
        <v>95</v>
      </c>
      <c r="C101" s="8"/>
      <c r="D101" s="17"/>
      <c r="E101" s="8"/>
      <c r="F101" s="74">
        <v>0</v>
      </c>
      <c r="G101" s="17"/>
      <c r="H101" s="63">
        <v>0</v>
      </c>
      <c r="I101" s="13">
        <f>(F101*H101)</f>
        <v>0</v>
      </c>
      <c r="J101" s="13">
        <f>IF(E$113=0,0,I101/E$113)</f>
        <v>0</v>
      </c>
      <c r="K101" s="13">
        <f>(J101*G$2)</f>
        <v>0</v>
      </c>
      <c r="L101" s="151"/>
      <c r="M101" s="155"/>
      <c r="N101" s="10"/>
      <c r="O101" s="44" t="s">
        <v>94</v>
      </c>
      <c r="P101" s="96" t="s">
        <v>95</v>
      </c>
      <c r="Q101" s="8"/>
      <c r="R101" s="17"/>
      <c r="S101" s="8"/>
      <c r="T101" s="74">
        <v>0</v>
      </c>
      <c r="U101" s="17"/>
      <c r="V101" s="63">
        <v>0</v>
      </c>
      <c r="W101" s="13">
        <f>(T101*V101)</f>
        <v>0</v>
      </c>
      <c r="X101" s="13">
        <f>IF(S$113=0,0,W101/S$113)</f>
        <v>0</v>
      </c>
      <c r="Y101" s="13">
        <f>(X101*U$2)</f>
        <v>0</v>
      </c>
      <c r="Z101" s="151"/>
      <c r="AA101" s="155"/>
      <c r="AB101" s="10"/>
      <c r="AC101" s="44" t="s">
        <v>94</v>
      </c>
      <c r="AD101" s="96" t="s">
        <v>95</v>
      </c>
      <c r="AE101" s="8"/>
      <c r="AF101" s="17"/>
      <c r="AG101" s="8"/>
      <c r="AH101" s="74">
        <v>0</v>
      </c>
      <c r="AI101" s="17"/>
      <c r="AJ101" s="63">
        <v>0</v>
      </c>
      <c r="AK101" s="13">
        <f t="shared" si="866"/>
        <v>0</v>
      </c>
      <c r="AL101" s="13">
        <f t="shared" si="867"/>
        <v>0</v>
      </c>
      <c r="AM101" s="13">
        <f t="shared" si="868"/>
        <v>0</v>
      </c>
      <c r="AN101" s="151"/>
      <c r="AO101" s="155"/>
      <c r="AP101" s="10"/>
      <c r="AQ101" s="44" t="s">
        <v>94</v>
      </c>
      <c r="AR101" s="96" t="s">
        <v>95</v>
      </c>
      <c r="AS101" s="8"/>
      <c r="AT101" s="17"/>
      <c r="AU101" s="8"/>
      <c r="AV101" s="74">
        <v>0</v>
      </c>
      <c r="AW101" s="17"/>
      <c r="AX101" s="63">
        <v>0</v>
      </c>
      <c r="AY101" s="13">
        <f t="shared" si="870"/>
        <v>0</v>
      </c>
      <c r="AZ101" s="13">
        <f t="shared" si="871"/>
        <v>0</v>
      </c>
      <c r="BA101" s="13">
        <f t="shared" si="872"/>
        <v>0</v>
      </c>
      <c r="BB101" s="151"/>
      <c r="BC101" s="155"/>
      <c r="BD101" s="10"/>
      <c r="BE101" s="44" t="s">
        <v>94</v>
      </c>
      <c r="BF101" s="96" t="s">
        <v>95</v>
      </c>
      <c r="BG101" s="8"/>
      <c r="BH101" s="17"/>
      <c r="BI101" s="8"/>
      <c r="BJ101" s="74">
        <v>0</v>
      </c>
      <c r="BK101" s="17"/>
      <c r="BL101" s="63">
        <v>0</v>
      </c>
      <c r="BM101" s="13">
        <f t="shared" si="874"/>
        <v>0</v>
      </c>
      <c r="BN101" s="13">
        <f t="shared" si="875"/>
        <v>0</v>
      </c>
      <c r="BO101" s="13">
        <f t="shared" si="876"/>
        <v>0</v>
      </c>
      <c r="BP101" s="151"/>
      <c r="BQ101" s="155"/>
      <c r="BR101" s="10"/>
      <c r="BS101" s="44" t="s">
        <v>94</v>
      </c>
      <c r="BT101" s="96" t="s">
        <v>95</v>
      </c>
      <c r="BU101" s="8"/>
      <c r="BV101" s="17"/>
      <c r="BW101" s="8"/>
      <c r="BX101" s="74">
        <v>0</v>
      </c>
      <c r="BY101" s="17"/>
      <c r="BZ101" s="63">
        <v>0</v>
      </c>
      <c r="CA101" s="13">
        <f t="shared" si="878"/>
        <v>0</v>
      </c>
      <c r="CB101" s="13">
        <f t="shared" si="879"/>
        <v>0</v>
      </c>
      <c r="CC101" s="13">
        <f t="shared" si="880"/>
        <v>0</v>
      </c>
      <c r="CD101" s="151"/>
      <c r="CE101" s="155"/>
      <c r="CF101" s="10"/>
      <c r="CG101" s="44" t="s">
        <v>94</v>
      </c>
      <c r="CH101" s="96" t="s">
        <v>95</v>
      </c>
      <c r="CI101" s="8"/>
      <c r="CJ101" s="17"/>
      <c r="CK101" s="8"/>
      <c r="CL101" s="74">
        <v>0</v>
      </c>
      <c r="CM101" s="17"/>
      <c r="CN101" s="63">
        <v>0</v>
      </c>
      <c r="CO101" s="13">
        <f t="shared" si="882"/>
        <v>0</v>
      </c>
      <c r="CP101" s="13">
        <f t="shared" si="883"/>
        <v>0</v>
      </c>
      <c r="CQ101" s="13">
        <f t="shared" si="884"/>
        <v>0</v>
      </c>
      <c r="CR101" s="151"/>
      <c r="CS101" s="155"/>
      <c r="CT101" s="10"/>
      <c r="CU101" s="44" t="s">
        <v>94</v>
      </c>
      <c r="CV101" s="96" t="s">
        <v>95</v>
      </c>
      <c r="CW101" s="8"/>
      <c r="CX101" s="17"/>
      <c r="CY101" s="8"/>
      <c r="CZ101" s="74">
        <v>0</v>
      </c>
      <c r="DA101" s="17"/>
      <c r="DB101" s="63">
        <v>0</v>
      </c>
      <c r="DC101" s="13">
        <f t="shared" si="886"/>
        <v>0</v>
      </c>
      <c r="DD101" s="13">
        <f t="shared" si="887"/>
        <v>0</v>
      </c>
      <c r="DE101" s="13">
        <f t="shared" si="888"/>
        <v>0</v>
      </c>
      <c r="DF101" s="151"/>
      <c r="DG101" s="155"/>
      <c r="DH101" s="10"/>
      <c r="DI101" s="44" t="s">
        <v>94</v>
      </c>
      <c r="DJ101" s="96" t="s">
        <v>95</v>
      </c>
      <c r="DK101" s="8"/>
      <c r="DL101" s="17"/>
      <c r="DM101" s="8"/>
      <c r="DN101" s="74">
        <v>0</v>
      </c>
      <c r="DO101" s="17"/>
      <c r="DP101" s="63">
        <v>0</v>
      </c>
      <c r="DQ101" s="13">
        <f t="shared" si="890"/>
        <v>0</v>
      </c>
      <c r="DR101" s="13">
        <f t="shared" si="891"/>
        <v>0</v>
      </c>
      <c r="DS101" s="13">
        <f t="shared" si="892"/>
        <v>0</v>
      </c>
      <c r="DT101" s="151"/>
      <c r="DU101" s="155"/>
      <c r="DV101" s="10"/>
      <c r="DW101" s="44" t="s">
        <v>94</v>
      </c>
      <c r="DX101" s="96" t="s">
        <v>95</v>
      </c>
      <c r="DY101" s="8"/>
      <c r="DZ101" s="17"/>
      <c r="EA101" s="8"/>
      <c r="EB101" s="74">
        <v>0</v>
      </c>
      <c r="EC101" s="17"/>
      <c r="ED101" s="63">
        <v>0</v>
      </c>
      <c r="EE101" s="13">
        <f t="shared" si="894"/>
        <v>0</v>
      </c>
      <c r="EF101" s="13">
        <f t="shared" si="895"/>
        <v>0</v>
      </c>
      <c r="EG101" s="13">
        <f t="shared" si="896"/>
        <v>0</v>
      </c>
      <c r="EH101" s="151"/>
      <c r="EI101" s="155"/>
      <c r="EJ101" s="10"/>
      <c r="EK101" s="44"/>
      <c r="EL101" s="61"/>
      <c r="EM101" s="87" t="s">
        <v>240</v>
      </c>
      <c r="EN101" s="95" t="s">
        <v>246</v>
      </c>
      <c r="EO101" s="14"/>
      <c r="EP101" s="72">
        <v>19.89</v>
      </c>
      <c r="EQ101" s="496">
        <f t="shared" si="864"/>
        <v>0</v>
      </c>
      <c r="ER101" s="61"/>
      <c r="ES101" s="61"/>
      <c r="ET101" s="61"/>
      <c r="EU101" s="61"/>
      <c r="EV101" s="87" t="s">
        <v>240</v>
      </c>
      <c r="EW101" s="95" t="s">
        <v>246</v>
      </c>
      <c r="EX101" s="14"/>
      <c r="EY101" s="72">
        <v>0</v>
      </c>
      <c r="EZ101" s="496">
        <f t="shared" si="865"/>
        <v>0</v>
      </c>
      <c r="FA101" s="88"/>
      <c r="FC101" s="44"/>
      <c r="FD101" s="295" t="s">
        <v>332</v>
      </c>
      <c r="FE101" s="296">
        <v>0</v>
      </c>
      <c r="FF101" s="297">
        <v>1</v>
      </c>
      <c r="FG101" s="190">
        <f>SUM(FH102:FH112)</f>
        <v>39</v>
      </c>
      <c r="FH101" s="107"/>
      <c r="FI101" s="496">
        <f>SUM(FI102:FI112)</f>
        <v>0</v>
      </c>
      <c r="FJ101" s="10"/>
      <c r="FK101" s="298" t="s">
        <v>329</v>
      </c>
      <c r="FL101" s="301"/>
      <c r="FM101" s="299"/>
      <c r="FN101" s="296">
        <v>0</v>
      </c>
      <c r="FO101" s="300">
        <v>1</v>
      </c>
      <c r="FP101" s="190">
        <f>SUM(FQ102:FQ112)</f>
        <v>17.29</v>
      </c>
      <c r="FQ101" s="107"/>
      <c r="FR101" s="496">
        <f>SUM(FR102:FR112)</f>
        <v>0</v>
      </c>
      <c r="FS101" s="88"/>
    </row>
    <row r="102" spans="1:175" x14ac:dyDescent="0.25">
      <c r="A102" s="44" t="s">
        <v>96</v>
      </c>
      <c r="B102" s="8" t="s">
        <v>46</v>
      </c>
      <c r="C102" s="8"/>
      <c r="D102" s="8"/>
      <c r="E102" s="8"/>
      <c r="F102" s="74">
        <v>0</v>
      </c>
      <c r="G102" s="17"/>
      <c r="H102" s="63">
        <v>0</v>
      </c>
      <c r="I102" s="13">
        <f>(F102*H102)</f>
        <v>0</v>
      </c>
      <c r="J102" s="13">
        <f>IF(E$113=0,0,I102/E$113)</f>
        <v>0</v>
      </c>
      <c r="K102" s="13">
        <f>(J102*G$2)</f>
        <v>0</v>
      </c>
      <c r="L102" s="151"/>
      <c r="M102" s="155"/>
      <c r="N102" s="10"/>
      <c r="O102" s="44" t="s">
        <v>96</v>
      </c>
      <c r="P102" s="8" t="s">
        <v>46</v>
      </c>
      <c r="Q102" s="8"/>
      <c r="R102" s="8"/>
      <c r="S102" s="8"/>
      <c r="T102" s="74">
        <v>0</v>
      </c>
      <c r="U102" s="17"/>
      <c r="V102" s="63">
        <v>0</v>
      </c>
      <c r="W102" s="13">
        <f>(T102*V102)</f>
        <v>0</v>
      </c>
      <c r="X102" s="13">
        <f>IF(S$113=0,0,W102/S$113)</f>
        <v>0</v>
      </c>
      <c r="Y102" s="13">
        <f>(X102*U$2)</f>
        <v>0</v>
      </c>
      <c r="Z102" s="151"/>
      <c r="AA102" s="155"/>
      <c r="AB102" s="10"/>
      <c r="AC102" s="44" t="s">
        <v>96</v>
      </c>
      <c r="AD102" s="8" t="s">
        <v>46</v>
      </c>
      <c r="AE102" s="8"/>
      <c r="AF102" s="8"/>
      <c r="AG102" s="8"/>
      <c r="AH102" s="74">
        <v>0</v>
      </c>
      <c r="AI102" s="17"/>
      <c r="AJ102" s="63">
        <v>0</v>
      </c>
      <c r="AK102" s="13">
        <f t="shared" si="866"/>
        <v>0</v>
      </c>
      <c r="AL102" s="13">
        <f t="shared" si="867"/>
        <v>0</v>
      </c>
      <c r="AM102" s="13">
        <f t="shared" si="868"/>
        <v>0</v>
      </c>
      <c r="AN102" s="151"/>
      <c r="AO102" s="155"/>
      <c r="AP102" s="10"/>
      <c r="AQ102" s="44" t="s">
        <v>96</v>
      </c>
      <c r="AR102" s="8" t="s">
        <v>46</v>
      </c>
      <c r="AS102" s="8"/>
      <c r="AT102" s="8"/>
      <c r="AU102" s="8"/>
      <c r="AV102" s="74">
        <v>0</v>
      </c>
      <c r="AW102" s="17"/>
      <c r="AX102" s="63">
        <v>0</v>
      </c>
      <c r="AY102" s="13">
        <f t="shared" si="870"/>
        <v>0</v>
      </c>
      <c r="AZ102" s="13">
        <f t="shared" si="871"/>
        <v>0</v>
      </c>
      <c r="BA102" s="13">
        <f t="shared" si="872"/>
        <v>0</v>
      </c>
      <c r="BB102" s="151"/>
      <c r="BC102" s="155"/>
      <c r="BD102" s="10"/>
      <c r="BE102" s="44" t="s">
        <v>96</v>
      </c>
      <c r="BF102" s="8" t="s">
        <v>46</v>
      </c>
      <c r="BG102" s="8"/>
      <c r="BH102" s="8"/>
      <c r="BI102" s="8"/>
      <c r="BJ102" s="74">
        <v>0</v>
      </c>
      <c r="BK102" s="17"/>
      <c r="BL102" s="63">
        <v>0</v>
      </c>
      <c r="BM102" s="13">
        <f t="shared" si="874"/>
        <v>0</v>
      </c>
      <c r="BN102" s="13">
        <f t="shared" si="875"/>
        <v>0</v>
      </c>
      <c r="BO102" s="13">
        <f t="shared" si="876"/>
        <v>0</v>
      </c>
      <c r="BP102" s="151"/>
      <c r="BQ102" s="155"/>
      <c r="BR102" s="10"/>
      <c r="BS102" s="44" t="s">
        <v>96</v>
      </c>
      <c r="BT102" s="8" t="s">
        <v>46</v>
      </c>
      <c r="BU102" s="8"/>
      <c r="BV102" s="8"/>
      <c r="BW102" s="8"/>
      <c r="BX102" s="74">
        <v>0</v>
      </c>
      <c r="BY102" s="17"/>
      <c r="BZ102" s="63">
        <v>0</v>
      </c>
      <c r="CA102" s="13">
        <f t="shared" si="878"/>
        <v>0</v>
      </c>
      <c r="CB102" s="13">
        <f t="shared" si="879"/>
        <v>0</v>
      </c>
      <c r="CC102" s="13">
        <f t="shared" si="880"/>
        <v>0</v>
      </c>
      <c r="CD102" s="151"/>
      <c r="CE102" s="155"/>
      <c r="CF102" s="10"/>
      <c r="CG102" s="44" t="s">
        <v>96</v>
      </c>
      <c r="CH102" s="8" t="s">
        <v>46</v>
      </c>
      <c r="CI102" s="8"/>
      <c r="CJ102" s="8"/>
      <c r="CK102" s="8"/>
      <c r="CL102" s="74">
        <v>0</v>
      </c>
      <c r="CM102" s="17"/>
      <c r="CN102" s="63">
        <v>0</v>
      </c>
      <c r="CO102" s="13">
        <f t="shared" si="882"/>
        <v>0</v>
      </c>
      <c r="CP102" s="13">
        <f t="shared" si="883"/>
        <v>0</v>
      </c>
      <c r="CQ102" s="13">
        <f t="shared" si="884"/>
        <v>0</v>
      </c>
      <c r="CR102" s="151"/>
      <c r="CS102" s="155"/>
      <c r="CT102" s="10"/>
      <c r="CU102" s="44" t="s">
        <v>96</v>
      </c>
      <c r="CV102" s="8" t="s">
        <v>46</v>
      </c>
      <c r="CW102" s="8"/>
      <c r="CX102" s="8"/>
      <c r="CY102" s="8"/>
      <c r="CZ102" s="74">
        <v>0</v>
      </c>
      <c r="DA102" s="17"/>
      <c r="DB102" s="63">
        <v>0</v>
      </c>
      <c r="DC102" s="13">
        <f t="shared" si="886"/>
        <v>0</v>
      </c>
      <c r="DD102" s="13">
        <f t="shared" si="887"/>
        <v>0</v>
      </c>
      <c r="DE102" s="13">
        <f t="shared" si="888"/>
        <v>0</v>
      </c>
      <c r="DF102" s="151"/>
      <c r="DG102" s="155"/>
      <c r="DH102" s="10"/>
      <c r="DI102" s="44" t="s">
        <v>96</v>
      </c>
      <c r="DJ102" s="8" t="s">
        <v>46</v>
      </c>
      <c r="DK102" s="8"/>
      <c r="DL102" s="8"/>
      <c r="DM102" s="8"/>
      <c r="DN102" s="74">
        <v>0</v>
      </c>
      <c r="DO102" s="17"/>
      <c r="DP102" s="63">
        <v>0</v>
      </c>
      <c r="DQ102" s="13">
        <f t="shared" si="890"/>
        <v>0</v>
      </c>
      <c r="DR102" s="13">
        <f t="shared" si="891"/>
        <v>0</v>
      </c>
      <c r="DS102" s="13">
        <f t="shared" si="892"/>
        <v>0</v>
      </c>
      <c r="DT102" s="151"/>
      <c r="DU102" s="155"/>
      <c r="DV102" s="10"/>
      <c r="DW102" s="44" t="s">
        <v>96</v>
      </c>
      <c r="DX102" s="8" t="s">
        <v>46</v>
      </c>
      <c r="DY102" s="8"/>
      <c r="DZ102" s="8"/>
      <c r="EA102" s="8"/>
      <c r="EB102" s="74">
        <v>0</v>
      </c>
      <c r="EC102" s="17"/>
      <c r="ED102" s="63">
        <v>0</v>
      </c>
      <c r="EE102" s="13">
        <f t="shared" si="894"/>
        <v>0</v>
      </c>
      <c r="EF102" s="13">
        <f t="shared" si="895"/>
        <v>0</v>
      </c>
      <c r="EG102" s="13">
        <f t="shared" si="896"/>
        <v>0</v>
      </c>
      <c r="EH102" s="151"/>
      <c r="EI102" s="155"/>
      <c r="EJ102" s="10"/>
      <c r="EK102" s="44"/>
      <c r="EL102" s="302"/>
      <c r="EM102" s="87" t="s">
        <v>96</v>
      </c>
      <c r="EN102" s="8" t="s">
        <v>46</v>
      </c>
      <c r="EO102" s="61"/>
      <c r="EP102" s="72">
        <v>5.13</v>
      </c>
      <c r="EQ102" s="496">
        <f t="shared" si="864"/>
        <v>0</v>
      </c>
      <c r="ER102" s="10"/>
      <c r="ES102" s="61"/>
      <c r="ET102" s="302"/>
      <c r="EU102" s="61"/>
      <c r="EV102" s="87" t="s">
        <v>96</v>
      </c>
      <c r="EW102" s="8" t="s">
        <v>46</v>
      </c>
      <c r="EX102" s="61"/>
      <c r="EY102" s="72">
        <v>23.69</v>
      </c>
      <c r="EZ102" s="496">
        <f t="shared" si="865"/>
        <v>0</v>
      </c>
      <c r="FA102" s="88"/>
      <c r="FC102" s="44"/>
      <c r="FD102" s="302"/>
      <c r="FE102" s="87" t="s">
        <v>90</v>
      </c>
      <c r="FF102" s="95" t="s">
        <v>111</v>
      </c>
      <c r="FG102" s="14"/>
      <c r="FH102" s="72">
        <v>0</v>
      </c>
      <c r="FI102" s="496">
        <f t="shared" ref="FI102:FI112" si="898">FE$101*FF$101*FH102</f>
        <v>0</v>
      </c>
      <c r="FJ102" s="10"/>
      <c r="FK102" s="302"/>
      <c r="FL102" s="61"/>
      <c r="FM102" s="61"/>
      <c r="FN102" s="87" t="s">
        <v>90</v>
      </c>
      <c r="FO102" s="95" t="s">
        <v>111</v>
      </c>
      <c r="FP102" s="14"/>
      <c r="FQ102" s="72">
        <v>0</v>
      </c>
      <c r="FR102" s="496">
        <f t="shared" ref="FR102:FR112" si="899">FN$101*FO$101*FQ102</f>
        <v>0</v>
      </c>
      <c r="FS102" s="88"/>
    </row>
    <row r="103" spans="1:175" x14ac:dyDescent="0.25">
      <c r="A103" s="44" t="s">
        <v>96</v>
      </c>
      <c r="B103" s="8" t="s">
        <v>46</v>
      </c>
      <c r="C103" s="8"/>
      <c r="D103" s="8"/>
      <c r="E103" s="8"/>
      <c r="F103" s="74">
        <v>0</v>
      </c>
      <c r="G103" s="17"/>
      <c r="H103" s="63">
        <v>0</v>
      </c>
      <c r="I103" s="13">
        <f>(F103*H103)</f>
        <v>0</v>
      </c>
      <c r="J103" s="13">
        <f>IF(E$113=0,0,I103/E$113)</f>
        <v>0</v>
      </c>
      <c r="K103" s="13">
        <f>(J103*G$2)</f>
        <v>0</v>
      </c>
      <c r="L103" s="151"/>
      <c r="M103" s="155"/>
      <c r="N103" s="10"/>
      <c r="O103" s="44" t="s">
        <v>96</v>
      </c>
      <c r="P103" s="8" t="s">
        <v>46</v>
      </c>
      <c r="Q103" s="8"/>
      <c r="R103" s="8"/>
      <c r="S103" s="8"/>
      <c r="T103" s="74">
        <v>0</v>
      </c>
      <c r="U103" s="17"/>
      <c r="V103" s="63">
        <v>0</v>
      </c>
      <c r="W103" s="13">
        <f>(T103*V103)</f>
        <v>0</v>
      </c>
      <c r="X103" s="13">
        <f>IF(S$113=0,0,W103/S$113)</f>
        <v>0</v>
      </c>
      <c r="Y103" s="13">
        <f>(X103*U$2)</f>
        <v>0</v>
      </c>
      <c r="Z103" s="151"/>
      <c r="AA103" s="155"/>
      <c r="AB103" s="10"/>
      <c r="AC103" s="44" t="s">
        <v>96</v>
      </c>
      <c r="AD103" s="8" t="s">
        <v>46</v>
      </c>
      <c r="AE103" s="8"/>
      <c r="AF103" s="8"/>
      <c r="AG103" s="8"/>
      <c r="AH103" s="74">
        <v>0</v>
      </c>
      <c r="AI103" s="17"/>
      <c r="AJ103" s="63">
        <v>0</v>
      </c>
      <c r="AK103" s="13">
        <f t="shared" si="866"/>
        <v>0</v>
      </c>
      <c r="AL103" s="13">
        <f t="shared" si="867"/>
        <v>0</v>
      </c>
      <c r="AM103" s="13">
        <f t="shared" si="868"/>
        <v>0</v>
      </c>
      <c r="AN103" s="151"/>
      <c r="AO103" s="155"/>
      <c r="AP103" s="10"/>
      <c r="AQ103" s="44" t="s">
        <v>96</v>
      </c>
      <c r="AR103" s="8" t="s">
        <v>46</v>
      </c>
      <c r="AS103" s="8"/>
      <c r="AT103" s="8"/>
      <c r="AU103" s="8"/>
      <c r="AV103" s="74">
        <v>0</v>
      </c>
      <c r="AW103" s="17"/>
      <c r="AX103" s="63">
        <v>0</v>
      </c>
      <c r="AY103" s="13">
        <f t="shared" si="870"/>
        <v>0</v>
      </c>
      <c r="AZ103" s="13">
        <f t="shared" si="871"/>
        <v>0</v>
      </c>
      <c r="BA103" s="13">
        <f t="shared" si="872"/>
        <v>0</v>
      </c>
      <c r="BB103" s="151"/>
      <c r="BC103" s="155"/>
      <c r="BD103" s="10"/>
      <c r="BE103" s="44" t="s">
        <v>96</v>
      </c>
      <c r="BF103" s="8" t="s">
        <v>46</v>
      </c>
      <c r="BG103" s="8"/>
      <c r="BH103" s="8"/>
      <c r="BI103" s="8"/>
      <c r="BJ103" s="74">
        <v>0</v>
      </c>
      <c r="BK103" s="17"/>
      <c r="BL103" s="63">
        <v>0</v>
      </c>
      <c r="BM103" s="13">
        <f t="shared" si="874"/>
        <v>0</v>
      </c>
      <c r="BN103" s="13">
        <f t="shared" si="875"/>
        <v>0</v>
      </c>
      <c r="BO103" s="13">
        <f t="shared" si="876"/>
        <v>0</v>
      </c>
      <c r="BP103" s="151"/>
      <c r="BQ103" s="155"/>
      <c r="BR103" s="10"/>
      <c r="BS103" s="44" t="s">
        <v>96</v>
      </c>
      <c r="BT103" s="8" t="s">
        <v>46</v>
      </c>
      <c r="BU103" s="8"/>
      <c r="BV103" s="8"/>
      <c r="BW103" s="8"/>
      <c r="BX103" s="74">
        <v>0</v>
      </c>
      <c r="BY103" s="17"/>
      <c r="BZ103" s="63">
        <v>0</v>
      </c>
      <c r="CA103" s="13">
        <f t="shared" si="878"/>
        <v>0</v>
      </c>
      <c r="CB103" s="13">
        <f t="shared" si="879"/>
        <v>0</v>
      </c>
      <c r="CC103" s="13">
        <f t="shared" si="880"/>
        <v>0</v>
      </c>
      <c r="CD103" s="151"/>
      <c r="CE103" s="155"/>
      <c r="CF103" s="10"/>
      <c r="CG103" s="44" t="s">
        <v>96</v>
      </c>
      <c r="CH103" s="8" t="s">
        <v>46</v>
      </c>
      <c r="CI103" s="8"/>
      <c r="CJ103" s="8"/>
      <c r="CK103" s="8"/>
      <c r="CL103" s="74">
        <v>0</v>
      </c>
      <c r="CM103" s="17"/>
      <c r="CN103" s="63">
        <v>0</v>
      </c>
      <c r="CO103" s="13">
        <f t="shared" si="882"/>
        <v>0</v>
      </c>
      <c r="CP103" s="13">
        <f t="shared" si="883"/>
        <v>0</v>
      </c>
      <c r="CQ103" s="13">
        <f t="shared" si="884"/>
        <v>0</v>
      </c>
      <c r="CR103" s="151"/>
      <c r="CS103" s="155"/>
      <c r="CT103" s="10"/>
      <c r="CU103" s="44" t="s">
        <v>96</v>
      </c>
      <c r="CV103" s="8" t="s">
        <v>46</v>
      </c>
      <c r="CW103" s="8"/>
      <c r="CX103" s="8"/>
      <c r="CY103" s="8"/>
      <c r="CZ103" s="74">
        <v>0</v>
      </c>
      <c r="DA103" s="17"/>
      <c r="DB103" s="63">
        <v>0</v>
      </c>
      <c r="DC103" s="13">
        <f t="shared" si="886"/>
        <v>0</v>
      </c>
      <c r="DD103" s="13">
        <f t="shared" si="887"/>
        <v>0</v>
      </c>
      <c r="DE103" s="13">
        <f t="shared" si="888"/>
        <v>0</v>
      </c>
      <c r="DF103" s="151"/>
      <c r="DG103" s="155"/>
      <c r="DH103" s="10"/>
      <c r="DI103" s="44" t="s">
        <v>96</v>
      </c>
      <c r="DJ103" s="8" t="s">
        <v>46</v>
      </c>
      <c r="DK103" s="8"/>
      <c r="DL103" s="8"/>
      <c r="DM103" s="8"/>
      <c r="DN103" s="74">
        <v>0</v>
      </c>
      <c r="DO103" s="17"/>
      <c r="DP103" s="63">
        <v>0</v>
      </c>
      <c r="DQ103" s="13">
        <f t="shared" si="890"/>
        <v>0</v>
      </c>
      <c r="DR103" s="13">
        <f t="shared" si="891"/>
        <v>0</v>
      </c>
      <c r="DS103" s="13">
        <f t="shared" si="892"/>
        <v>0</v>
      </c>
      <c r="DT103" s="151"/>
      <c r="DU103" s="155"/>
      <c r="DV103" s="10"/>
      <c r="DW103" s="44" t="s">
        <v>96</v>
      </c>
      <c r="DX103" s="8" t="s">
        <v>46</v>
      </c>
      <c r="DY103" s="8"/>
      <c r="DZ103" s="8"/>
      <c r="EA103" s="8"/>
      <c r="EB103" s="74">
        <v>0</v>
      </c>
      <c r="EC103" s="17"/>
      <c r="ED103" s="63">
        <v>0</v>
      </c>
      <c r="EE103" s="13">
        <f t="shared" si="894"/>
        <v>0</v>
      </c>
      <c r="EF103" s="13">
        <f t="shared" si="895"/>
        <v>0</v>
      </c>
      <c r="EG103" s="13">
        <f t="shared" si="896"/>
        <v>0</v>
      </c>
      <c r="EH103" s="151"/>
      <c r="EI103" s="155"/>
      <c r="EJ103" s="10"/>
      <c r="EK103" s="44"/>
      <c r="EL103" s="302"/>
      <c r="EM103" s="87" t="s">
        <v>73</v>
      </c>
      <c r="EN103" s="8" t="s">
        <v>129</v>
      </c>
      <c r="EO103" s="61"/>
      <c r="EP103" s="72">
        <v>1.74</v>
      </c>
      <c r="EQ103" s="496">
        <f t="shared" si="864"/>
        <v>0</v>
      </c>
      <c r="ER103" s="10"/>
      <c r="ES103" s="61"/>
      <c r="ET103" s="302"/>
      <c r="EU103" s="61"/>
      <c r="EV103" s="87" t="s">
        <v>73</v>
      </c>
      <c r="EW103" s="8" t="s">
        <v>129</v>
      </c>
      <c r="EX103" s="61"/>
      <c r="EY103" s="72">
        <v>2.1800000000000002</v>
      </c>
      <c r="EZ103" s="496">
        <f t="shared" si="865"/>
        <v>0</v>
      </c>
      <c r="FA103" s="88"/>
      <c r="FC103" s="44"/>
      <c r="FD103" s="302"/>
      <c r="FE103" s="87" t="s">
        <v>99</v>
      </c>
      <c r="FF103" s="95" t="s">
        <v>112</v>
      </c>
      <c r="FG103" s="14"/>
      <c r="FH103" s="72">
        <v>3.35</v>
      </c>
      <c r="FI103" s="496">
        <f t="shared" si="898"/>
        <v>0</v>
      </c>
      <c r="FJ103" s="10"/>
      <c r="FK103" s="302"/>
      <c r="FL103" s="61"/>
      <c r="FM103" s="61"/>
      <c r="FN103" s="87" t="s">
        <v>99</v>
      </c>
      <c r="FO103" s="95" t="s">
        <v>112</v>
      </c>
      <c r="FP103" s="14"/>
      <c r="FQ103" s="72">
        <v>0</v>
      </c>
      <c r="FR103" s="496">
        <f t="shared" si="899"/>
        <v>0</v>
      </c>
      <c r="FS103" s="88"/>
    </row>
    <row r="104" spans="1:175" x14ac:dyDescent="0.25">
      <c r="A104" s="45" t="s">
        <v>97</v>
      </c>
      <c r="B104" s="93" t="s">
        <v>98</v>
      </c>
      <c r="C104" s="941"/>
      <c r="D104" s="941"/>
      <c r="E104" s="941"/>
      <c r="F104" s="74">
        <v>0</v>
      </c>
      <c r="G104" s="17"/>
      <c r="H104" s="63">
        <v>0</v>
      </c>
      <c r="I104" s="13">
        <f>(F104*H104)</f>
        <v>0</v>
      </c>
      <c r="J104" s="13">
        <f>IF(E$113=0,0,I104/E$113)</f>
        <v>0</v>
      </c>
      <c r="K104" s="13">
        <f>(J104*G$2)</f>
        <v>0</v>
      </c>
      <c r="L104" s="151"/>
      <c r="M104" s="155"/>
      <c r="N104" s="10"/>
      <c r="O104" s="45" t="s">
        <v>97</v>
      </c>
      <c r="P104" s="93" t="s">
        <v>98</v>
      </c>
      <c r="Q104" s="941"/>
      <c r="R104" s="941"/>
      <c r="S104" s="941"/>
      <c r="T104" s="74">
        <v>0</v>
      </c>
      <c r="U104" s="17"/>
      <c r="V104" s="63">
        <v>0</v>
      </c>
      <c r="W104" s="13">
        <f>(T104*V104)</f>
        <v>0</v>
      </c>
      <c r="X104" s="13">
        <f>IF(S$113=0,0,W104/S$113)</f>
        <v>0</v>
      </c>
      <c r="Y104" s="13">
        <f>(X104*U$2)</f>
        <v>0</v>
      </c>
      <c r="Z104" s="151"/>
      <c r="AA104" s="155"/>
      <c r="AB104" s="10"/>
      <c r="AC104" s="45" t="s">
        <v>97</v>
      </c>
      <c r="AD104" s="93" t="s">
        <v>98</v>
      </c>
      <c r="AE104" s="941"/>
      <c r="AF104" s="941"/>
      <c r="AG104" s="941"/>
      <c r="AH104" s="74">
        <v>0</v>
      </c>
      <c r="AI104" s="17"/>
      <c r="AJ104" s="63">
        <v>0</v>
      </c>
      <c r="AK104" s="13">
        <f t="shared" si="866"/>
        <v>0</v>
      </c>
      <c r="AL104" s="13">
        <f t="shared" si="867"/>
        <v>0</v>
      </c>
      <c r="AM104" s="13">
        <f t="shared" si="868"/>
        <v>0</v>
      </c>
      <c r="AN104" s="151"/>
      <c r="AO104" s="155"/>
      <c r="AP104" s="10"/>
      <c r="AQ104" s="45" t="s">
        <v>97</v>
      </c>
      <c r="AR104" s="93" t="s">
        <v>98</v>
      </c>
      <c r="AS104" s="941"/>
      <c r="AT104" s="941"/>
      <c r="AU104" s="941"/>
      <c r="AV104" s="74">
        <v>0</v>
      </c>
      <c r="AW104" s="17"/>
      <c r="AX104" s="63">
        <v>0</v>
      </c>
      <c r="AY104" s="13">
        <f t="shared" si="870"/>
        <v>0</v>
      </c>
      <c r="AZ104" s="13">
        <f t="shared" si="871"/>
        <v>0</v>
      </c>
      <c r="BA104" s="13">
        <f t="shared" si="872"/>
        <v>0</v>
      </c>
      <c r="BB104" s="151"/>
      <c r="BC104" s="155"/>
      <c r="BD104" s="10"/>
      <c r="BE104" s="45" t="s">
        <v>97</v>
      </c>
      <c r="BF104" s="93" t="s">
        <v>98</v>
      </c>
      <c r="BG104" s="941"/>
      <c r="BH104" s="941"/>
      <c r="BI104" s="941"/>
      <c r="BJ104" s="74">
        <v>0</v>
      </c>
      <c r="BK104" s="17"/>
      <c r="BL104" s="63">
        <v>0</v>
      </c>
      <c r="BM104" s="13">
        <f t="shared" si="874"/>
        <v>0</v>
      </c>
      <c r="BN104" s="13">
        <f t="shared" si="875"/>
        <v>0</v>
      </c>
      <c r="BO104" s="13">
        <f t="shared" si="876"/>
        <v>0</v>
      </c>
      <c r="BP104" s="151"/>
      <c r="BQ104" s="155"/>
      <c r="BR104" s="10"/>
      <c r="BS104" s="45" t="s">
        <v>97</v>
      </c>
      <c r="BT104" s="93" t="s">
        <v>98</v>
      </c>
      <c r="BU104" s="941"/>
      <c r="BV104" s="941"/>
      <c r="BW104" s="941"/>
      <c r="BX104" s="74">
        <v>0</v>
      </c>
      <c r="BY104" s="17"/>
      <c r="BZ104" s="63">
        <v>0</v>
      </c>
      <c r="CA104" s="13">
        <f t="shared" si="878"/>
        <v>0</v>
      </c>
      <c r="CB104" s="13">
        <f t="shared" si="879"/>
        <v>0</v>
      </c>
      <c r="CC104" s="13">
        <f t="shared" si="880"/>
        <v>0</v>
      </c>
      <c r="CD104" s="151"/>
      <c r="CE104" s="155"/>
      <c r="CF104" s="10"/>
      <c r="CG104" s="45" t="s">
        <v>97</v>
      </c>
      <c r="CH104" s="93" t="s">
        <v>98</v>
      </c>
      <c r="CI104" s="941"/>
      <c r="CJ104" s="941"/>
      <c r="CK104" s="941"/>
      <c r="CL104" s="74">
        <v>0</v>
      </c>
      <c r="CM104" s="17"/>
      <c r="CN104" s="63">
        <v>0</v>
      </c>
      <c r="CO104" s="13">
        <f t="shared" si="882"/>
        <v>0</v>
      </c>
      <c r="CP104" s="13">
        <f t="shared" si="883"/>
        <v>0</v>
      </c>
      <c r="CQ104" s="13">
        <f t="shared" si="884"/>
        <v>0</v>
      </c>
      <c r="CR104" s="151"/>
      <c r="CS104" s="155"/>
      <c r="CT104" s="10"/>
      <c r="CU104" s="45" t="s">
        <v>97</v>
      </c>
      <c r="CV104" s="93" t="s">
        <v>98</v>
      </c>
      <c r="CW104" s="941"/>
      <c r="CX104" s="941"/>
      <c r="CY104" s="941"/>
      <c r="CZ104" s="74">
        <v>0</v>
      </c>
      <c r="DA104" s="17"/>
      <c r="DB104" s="63">
        <v>0</v>
      </c>
      <c r="DC104" s="13">
        <f t="shared" si="886"/>
        <v>0</v>
      </c>
      <c r="DD104" s="13">
        <f t="shared" si="887"/>
        <v>0</v>
      </c>
      <c r="DE104" s="13">
        <f t="shared" si="888"/>
        <v>0</v>
      </c>
      <c r="DF104" s="151"/>
      <c r="DG104" s="155"/>
      <c r="DH104" s="10"/>
      <c r="DI104" s="45" t="s">
        <v>97</v>
      </c>
      <c r="DJ104" s="93" t="s">
        <v>98</v>
      </c>
      <c r="DK104" s="941"/>
      <c r="DL104" s="941"/>
      <c r="DM104" s="941"/>
      <c r="DN104" s="74">
        <v>0</v>
      </c>
      <c r="DO104" s="17"/>
      <c r="DP104" s="63">
        <v>0</v>
      </c>
      <c r="DQ104" s="13">
        <f t="shared" si="890"/>
        <v>0</v>
      </c>
      <c r="DR104" s="13">
        <f t="shared" si="891"/>
        <v>0</v>
      </c>
      <c r="DS104" s="13">
        <f t="shared" si="892"/>
        <v>0</v>
      </c>
      <c r="DT104" s="151"/>
      <c r="DU104" s="155"/>
      <c r="DV104" s="10"/>
      <c r="DW104" s="45" t="s">
        <v>97</v>
      </c>
      <c r="DX104" s="93" t="s">
        <v>98</v>
      </c>
      <c r="DY104" s="941"/>
      <c r="DZ104" s="941"/>
      <c r="EA104" s="941"/>
      <c r="EB104" s="74">
        <v>0</v>
      </c>
      <c r="EC104" s="17"/>
      <c r="ED104" s="63">
        <v>0</v>
      </c>
      <c r="EE104" s="13">
        <f t="shared" si="894"/>
        <v>0</v>
      </c>
      <c r="EF104" s="13">
        <f t="shared" si="895"/>
        <v>0</v>
      </c>
      <c r="EG104" s="13">
        <f t="shared" si="896"/>
        <v>0</v>
      </c>
      <c r="EH104" s="151"/>
      <c r="EI104" s="155"/>
      <c r="EJ104" s="10"/>
      <c r="EK104" s="44"/>
      <c r="EL104" s="302"/>
      <c r="EM104" s="87" t="s">
        <v>133</v>
      </c>
      <c r="EN104" s="8" t="s">
        <v>132</v>
      </c>
      <c r="EO104" s="61"/>
      <c r="EP104" s="72">
        <v>3.39</v>
      </c>
      <c r="EQ104" s="496">
        <f t="shared" si="864"/>
        <v>0</v>
      </c>
      <c r="ER104" s="10"/>
      <c r="ES104" s="61"/>
      <c r="ET104" s="302"/>
      <c r="EU104" s="61"/>
      <c r="EV104" s="87" t="s">
        <v>133</v>
      </c>
      <c r="EW104" s="8" t="s">
        <v>132</v>
      </c>
      <c r="EX104" s="61"/>
      <c r="EY104" s="72">
        <v>0</v>
      </c>
      <c r="EZ104" s="496">
        <f t="shared" si="865"/>
        <v>0</v>
      </c>
      <c r="FA104" s="88"/>
      <c r="FC104" s="44"/>
      <c r="FD104" s="302"/>
      <c r="FE104" s="87" t="s">
        <v>91</v>
      </c>
      <c r="FF104" s="95" t="s">
        <v>321</v>
      </c>
      <c r="FG104" s="14"/>
      <c r="FH104" s="72">
        <v>0</v>
      </c>
      <c r="FI104" s="496">
        <f t="shared" si="898"/>
        <v>0</v>
      </c>
      <c r="FJ104" s="10"/>
      <c r="FK104" s="302"/>
      <c r="FL104" s="61"/>
      <c r="FM104" s="61"/>
      <c r="FN104" s="87" t="s">
        <v>91</v>
      </c>
      <c r="FO104" s="95" t="s">
        <v>321</v>
      </c>
      <c r="FP104" s="14"/>
      <c r="FQ104" s="72">
        <v>0</v>
      </c>
      <c r="FR104" s="496">
        <f t="shared" si="899"/>
        <v>0</v>
      </c>
      <c r="FS104" s="88"/>
    </row>
    <row r="105" spans="1:175" x14ac:dyDescent="0.25">
      <c r="A105" s="44"/>
      <c r="B105" s="8"/>
      <c r="C105" s="6"/>
      <c r="D105" s="942"/>
      <c r="E105" s="942" t="s">
        <v>20</v>
      </c>
      <c r="F105" s="18" t="s">
        <v>110</v>
      </c>
      <c r="G105" s="942" t="s">
        <v>109</v>
      </c>
      <c r="H105" s="286" t="s">
        <v>36</v>
      </c>
      <c r="I105" s="13"/>
      <c r="J105" s="13"/>
      <c r="K105" s="13"/>
      <c r="L105" s="1044" t="s">
        <v>282</v>
      </c>
      <c r="M105" s="1045"/>
      <c r="N105" s="10"/>
      <c r="O105" s="44"/>
      <c r="P105" s="8"/>
      <c r="Q105" s="6"/>
      <c r="R105" s="942"/>
      <c r="S105" s="942" t="s">
        <v>20</v>
      </c>
      <c r="T105" s="18" t="s">
        <v>110</v>
      </c>
      <c r="U105" s="942" t="s">
        <v>109</v>
      </c>
      <c r="V105" s="286" t="s">
        <v>36</v>
      </c>
      <c r="W105" s="13"/>
      <c r="X105" s="13"/>
      <c r="Y105" s="13"/>
      <c r="Z105" s="1044" t="s">
        <v>282</v>
      </c>
      <c r="AA105" s="1045"/>
      <c r="AB105" s="10"/>
      <c r="AC105" s="44"/>
      <c r="AD105" s="8"/>
      <c r="AE105" s="6"/>
      <c r="AF105" s="942"/>
      <c r="AG105" s="942" t="s">
        <v>20</v>
      </c>
      <c r="AH105" s="18" t="s">
        <v>110</v>
      </c>
      <c r="AI105" s="942" t="s">
        <v>109</v>
      </c>
      <c r="AJ105" s="286" t="s">
        <v>36</v>
      </c>
      <c r="AK105" s="13"/>
      <c r="AL105" s="13"/>
      <c r="AM105" s="13"/>
      <c r="AN105" s="1044" t="s">
        <v>282</v>
      </c>
      <c r="AO105" s="1045"/>
      <c r="AP105" s="10"/>
      <c r="AQ105" s="44"/>
      <c r="AR105" s="8"/>
      <c r="AS105" s="6"/>
      <c r="AT105" s="942"/>
      <c r="AU105" s="942" t="s">
        <v>20</v>
      </c>
      <c r="AV105" s="18" t="s">
        <v>110</v>
      </c>
      <c r="AW105" s="942" t="s">
        <v>109</v>
      </c>
      <c r="AX105" s="286" t="s">
        <v>36</v>
      </c>
      <c r="AY105" s="13"/>
      <c r="AZ105" s="13"/>
      <c r="BA105" s="13"/>
      <c r="BB105" s="1044" t="s">
        <v>282</v>
      </c>
      <c r="BC105" s="1045"/>
      <c r="BD105" s="10"/>
      <c r="BE105" s="44"/>
      <c r="BF105" s="8"/>
      <c r="BG105" s="6"/>
      <c r="BH105" s="942"/>
      <c r="BI105" s="942" t="s">
        <v>20</v>
      </c>
      <c r="BJ105" s="18" t="s">
        <v>110</v>
      </c>
      <c r="BK105" s="942" t="s">
        <v>109</v>
      </c>
      <c r="BL105" s="286" t="s">
        <v>36</v>
      </c>
      <c r="BM105" s="13"/>
      <c r="BN105" s="13"/>
      <c r="BO105" s="13"/>
      <c r="BP105" s="1044" t="s">
        <v>282</v>
      </c>
      <c r="BQ105" s="1045"/>
      <c r="BR105" s="10"/>
      <c r="BS105" s="44"/>
      <c r="BT105" s="8"/>
      <c r="BU105" s="6"/>
      <c r="BV105" s="942"/>
      <c r="BW105" s="942" t="s">
        <v>20</v>
      </c>
      <c r="BX105" s="18" t="s">
        <v>110</v>
      </c>
      <c r="BY105" s="942" t="s">
        <v>109</v>
      </c>
      <c r="BZ105" s="286" t="s">
        <v>36</v>
      </c>
      <c r="CA105" s="13"/>
      <c r="CB105" s="13"/>
      <c r="CC105" s="13"/>
      <c r="CD105" s="1044" t="s">
        <v>282</v>
      </c>
      <c r="CE105" s="1045"/>
      <c r="CF105" s="10"/>
      <c r="CG105" s="44"/>
      <c r="CH105" s="8"/>
      <c r="CI105" s="6"/>
      <c r="CJ105" s="942"/>
      <c r="CK105" s="942" t="s">
        <v>20</v>
      </c>
      <c r="CL105" s="18" t="s">
        <v>110</v>
      </c>
      <c r="CM105" s="942" t="s">
        <v>109</v>
      </c>
      <c r="CN105" s="286" t="s">
        <v>36</v>
      </c>
      <c r="CO105" s="13"/>
      <c r="CP105" s="13"/>
      <c r="CQ105" s="13"/>
      <c r="CR105" s="1044" t="s">
        <v>282</v>
      </c>
      <c r="CS105" s="1045"/>
      <c r="CT105" s="10"/>
      <c r="CU105" s="44"/>
      <c r="CV105" s="8"/>
      <c r="CW105" s="6"/>
      <c r="CX105" s="942"/>
      <c r="CY105" s="942" t="s">
        <v>20</v>
      </c>
      <c r="CZ105" s="18" t="s">
        <v>110</v>
      </c>
      <c r="DA105" s="942" t="s">
        <v>109</v>
      </c>
      <c r="DB105" s="286" t="s">
        <v>36</v>
      </c>
      <c r="DC105" s="13"/>
      <c r="DD105" s="13"/>
      <c r="DE105" s="13"/>
      <c r="DF105" s="1044" t="s">
        <v>282</v>
      </c>
      <c r="DG105" s="1045"/>
      <c r="DH105" s="10"/>
      <c r="DI105" s="44"/>
      <c r="DJ105" s="8"/>
      <c r="DK105" s="6"/>
      <c r="DL105" s="942"/>
      <c r="DM105" s="942" t="s">
        <v>20</v>
      </c>
      <c r="DN105" s="18" t="s">
        <v>110</v>
      </c>
      <c r="DO105" s="942" t="s">
        <v>109</v>
      </c>
      <c r="DP105" s="286" t="s">
        <v>36</v>
      </c>
      <c r="DQ105" s="13"/>
      <c r="DR105" s="13"/>
      <c r="DS105" s="13"/>
      <c r="DT105" s="1044" t="s">
        <v>282</v>
      </c>
      <c r="DU105" s="1045"/>
      <c r="DV105" s="10"/>
      <c r="DW105" s="44"/>
      <c r="DX105" s="8"/>
      <c r="DY105" s="6"/>
      <c r="DZ105" s="942"/>
      <c r="EA105" s="942" t="s">
        <v>20</v>
      </c>
      <c r="EB105" s="18" t="s">
        <v>110</v>
      </c>
      <c r="EC105" s="942" t="s">
        <v>109</v>
      </c>
      <c r="ED105" s="286" t="s">
        <v>36</v>
      </c>
      <c r="EE105" s="13"/>
      <c r="EF105" s="13"/>
      <c r="EG105" s="13"/>
      <c r="EH105" s="1044" t="s">
        <v>282</v>
      </c>
      <c r="EI105" s="1045"/>
      <c r="EJ105" s="10"/>
      <c r="EK105" s="44"/>
      <c r="EL105" s="302"/>
      <c r="EM105" s="87" t="s">
        <v>65</v>
      </c>
      <c r="EN105" s="95" t="s">
        <v>60</v>
      </c>
      <c r="EO105" s="14"/>
      <c r="EP105" s="72">
        <v>0.69</v>
      </c>
      <c r="EQ105" s="496">
        <f t="shared" si="864"/>
        <v>0</v>
      </c>
      <c r="ER105" s="10"/>
      <c r="ES105" s="61"/>
      <c r="ET105" s="302"/>
      <c r="EU105" s="61"/>
      <c r="EV105" s="87" t="s">
        <v>65</v>
      </c>
      <c r="EW105" s="95" t="s">
        <v>60</v>
      </c>
      <c r="EX105" s="14"/>
      <c r="EY105" s="72">
        <v>0.83</v>
      </c>
      <c r="EZ105" s="496">
        <f t="shared" si="865"/>
        <v>0</v>
      </c>
      <c r="FA105" s="88"/>
      <c r="FC105" s="137"/>
      <c r="FD105" s="61"/>
      <c r="FE105" s="87" t="s">
        <v>240</v>
      </c>
      <c r="FF105" s="95" t="s">
        <v>246</v>
      </c>
      <c r="FG105" s="14"/>
      <c r="FH105" s="72">
        <v>9.06</v>
      </c>
      <c r="FI105" s="496">
        <f t="shared" si="898"/>
        <v>0</v>
      </c>
      <c r="FJ105" s="61"/>
      <c r="FK105" s="61"/>
      <c r="FL105" s="61"/>
      <c r="FM105" s="61"/>
      <c r="FN105" s="87" t="s">
        <v>240</v>
      </c>
      <c r="FO105" s="95" t="s">
        <v>246</v>
      </c>
      <c r="FP105" s="14"/>
      <c r="FQ105" s="72">
        <v>4.8099999999999996</v>
      </c>
      <c r="FR105" s="496">
        <f t="shared" si="899"/>
        <v>0</v>
      </c>
      <c r="FS105" s="88"/>
    </row>
    <row r="106" spans="1:175" x14ac:dyDescent="0.25">
      <c r="A106" s="44" t="s">
        <v>66</v>
      </c>
      <c r="B106" s="11" t="s">
        <v>48</v>
      </c>
      <c r="C106" s="8"/>
      <c r="D106" s="17"/>
      <c r="E106" s="74">
        <v>0</v>
      </c>
      <c r="F106" s="75">
        <v>0</v>
      </c>
      <c r="G106" s="34">
        <f t="shared" ref="G106:G111" si="900">F106*E106</f>
        <v>0</v>
      </c>
      <c r="H106" s="63">
        <v>0</v>
      </c>
      <c r="I106" s="13">
        <f t="shared" ref="I106:I111" si="901">(G106*H106)</f>
        <v>0</v>
      </c>
      <c r="J106" s="13">
        <f t="shared" ref="J106:J111" si="902">IF(E$113=0,0,I106/E$113)</f>
        <v>0</v>
      </c>
      <c r="K106" s="13">
        <f t="shared" ref="K106:K111" si="903">(J106*G$2)</f>
        <v>0</v>
      </c>
      <c r="L106" s="217">
        <f>SUM(K106:K107)</f>
        <v>0</v>
      </c>
      <c r="M106" s="218">
        <f>SUM(G106:G107)*C$2</f>
        <v>0</v>
      </c>
      <c r="N106" s="10"/>
      <c r="O106" s="44" t="s">
        <v>66</v>
      </c>
      <c r="P106" s="11" t="s">
        <v>48</v>
      </c>
      <c r="Q106" s="8"/>
      <c r="R106" s="17"/>
      <c r="S106" s="74">
        <v>0</v>
      </c>
      <c r="T106" s="75">
        <v>0</v>
      </c>
      <c r="U106" s="34">
        <f t="shared" ref="U106:U111" si="904">T106*S106</f>
        <v>0</v>
      </c>
      <c r="V106" s="63">
        <v>0</v>
      </c>
      <c r="W106" s="13">
        <f t="shared" ref="W106:W111" si="905">(U106*V106)</f>
        <v>0</v>
      </c>
      <c r="X106" s="13">
        <f t="shared" ref="X106:X111" si="906">IF(S$113=0,0,W106/S$113)</f>
        <v>0</v>
      </c>
      <c r="Y106" s="13">
        <f t="shared" ref="Y106:Y111" si="907">(X106*U$2)</f>
        <v>0</v>
      </c>
      <c r="Z106" s="217">
        <f>SUM(Y106:Y107)</f>
        <v>0</v>
      </c>
      <c r="AA106" s="218">
        <f>SUM(U106:U107)*Q$2</f>
        <v>0</v>
      </c>
      <c r="AB106" s="10"/>
      <c r="AC106" s="44" t="s">
        <v>66</v>
      </c>
      <c r="AD106" s="11" t="s">
        <v>48</v>
      </c>
      <c r="AE106" s="8"/>
      <c r="AF106" s="17"/>
      <c r="AG106" s="74">
        <v>0</v>
      </c>
      <c r="AH106" s="75">
        <v>0</v>
      </c>
      <c r="AI106" s="34">
        <f t="shared" ref="AI106:AI111" si="908">AH106*AG106</f>
        <v>0</v>
      </c>
      <c r="AJ106" s="63">
        <v>0</v>
      </c>
      <c r="AK106" s="13">
        <f t="shared" ref="AK106:AK111" si="909">(AI106*AJ106)</f>
        <v>0</v>
      </c>
      <c r="AL106" s="13">
        <f t="shared" ref="AL106:AL111" si="910">IF(AG$113=0,0,AK106/AG$113)</f>
        <v>0</v>
      </c>
      <c r="AM106" s="13">
        <f t="shared" ref="AM106:AM111" si="911">(AL106*AI$2)</f>
        <v>0</v>
      </c>
      <c r="AN106" s="217">
        <f t="shared" ref="AN106" si="912">SUM(AM106:AM107)</f>
        <v>0</v>
      </c>
      <c r="AO106" s="218">
        <f t="shared" ref="AO106" si="913">SUM(AI106:AI107)*AE$2</f>
        <v>0</v>
      </c>
      <c r="AP106" s="10"/>
      <c r="AQ106" s="44" t="s">
        <v>66</v>
      </c>
      <c r="AR106" s="11" t="s">
        <v>48</v>
      </c>
      <c r="AS106" s="8"/>
      <c r="AT106" s="17"/>
      <c r="AU106" s="74">
        <v>0</v>
      </c>
      <c r="AV106" s="75">
        <v>0</v>
      </c>
      <c r="AW106" s="34">
        <f t="shared" ref="AW106:AW111" si="914">AV106*AU106</f>
        <v>0</v>
      </c>
      <c r="AX106" s="63">
        <v>0</v>
      </c>
      <c r="AY106" s="13">
        <f t="shared" ref="AY106:AY111" si="915">(AW106*AX106)</f>
        <v>0</v>
      </c>
      <c r="AZ106" s="13">
        <f t="shared" ref="AZ106:AZ111" si="916">IF(AU$113=0,0,AY106/AU$113)</f>
        <v>0</v>
      </c>
      <c r="BA106" s="13">
        <f t="shared" ref="BA106:BA111" si="917">(AZ106*AW$2)</f>
        <v>0</v>
      </c>
      <c r="BB106" s="217">
        <f t="shared" ref="BB106" si="918">SUM(BA106:BA107)</f>
        <v>0</v>
      </c>
      <c r="BC106" s="218">
        <f t="shared" ref="BC106" si="919">SUM(AW106:AW107)*AS$2</f>
        <v>0</v>
      </c>
      <c r="BD106" s="10"/>
      <c r="BE106" s="44" t="s">
        <v>66</v>
      </c>
      <c r="BF106" s="11" t="s">
        <v>48</v>
      </c>
      <c r="BG106" s="8"/>
      <c r="BH106" s="17"/>
      <c r="BI106" s="74">
        <v>0</v>
      </c>
      <c r="BJ106" s="75">
        <v>0</v>
      </c>
      <c r="BK106" s="34">
        <f t="shared" ref="BK106:BK111" si="920">BJ106*BI106</f>
        <v>0</v>
      </c>
      <c r="BL106" s="63">
        <v>0</v>
      </c>
      <c r="BM106" s="13">
        <f t="shared" ref="BM106:BM111" si="921">(BK106*BL106)</f>
        <v>0</v>
      </c>
      <c r="BN106" s="13">
        <f t="shared" ref="BN106:BN111" si="922">IF(BI$113=0,0,BM106/BI$113)</f>
        <v>0</v>
      </c>
      <c r="BO106" s="13">
        <f t="shared" ref="BO106:BO111" si="923">(BN106*BK$2)</f>
        <v>0</v>
      </c>
      <c r="BP106" s="217">
        <f t="shared" ref="BP106" si="924">SUM(BO106:BO107)</f>
        <v>0</v>
      </c>
      <c r="BQ106" s="218">
        <f t="shared" ref="BQ106" si="925">SUM(BK106:BK107)*BG$2</f>
        <v>0</v>
      </c>
      <c r="BR106" s="10"/>
      <c r="BS106" s="44" t="s">
        <v>66</v>
      </c>
      <c r="BT106" s="11" t="s">
        <v>48</v>
      </c>
      <c r="BU106" s="8"/>
      <c r="BV106" s="17"/>
      <c r="BW106" s="74">
        <v>0</v>
      </c>
      <c r="BX106" s="75">
        <v>0</v>
      </c>
      <c r="BY106" s="34">
        <f t="shared" ref="BY106:BY111" si="926">BX106*BW106</f>
        <v>0</v>
      </c>
      <c r="BZ106" s="63">
        <v>0</v>
      </c>
      <c r="CA106" s="13">
        <f t="shared" ref="CA106:CA111" si="927">(BY106*BZ106)</f>
        <v>0</v>
      </c>
      <c r="CB106" s="13">
        <f t="shared" ref="CB106:CB111" si="928">IF(BW$113=0,0,CA106/BW$113)</f>
        <v>0</v>
      </c>
      <c r="CC106" s="13">
        <f t="shared" ref="CC106:CC111" si="929">(CB106*BY$2)</f>
        <v>0</v>
      </c>
      <c r="CD106" s="217">
        <f t="shared" ref="CD106" si="930">SUM(CC106:CC107)</f>
        <v>0</v>
      </c>
      <c r="CE106" s="218">
        <f t="shared" ref="CE106" si="931">SUM(BY106:BY107)*BU$2</f>
        <v>0</v>
      </c>
      <c r="CF106" s="10"/>
      <c r="CG106" s="44" t="s">
        <v>66</v>
      </c>
      <c r="CH106" s="11" t="s">
        <v>48</v>
      </c>
      <c r="CI106" s="8"/>
      <c r="CJ106" s="17"/>
      <c r="CK106" s="74">
        <v>0</v>
      </c>
      <c r="CL106" s="75">
        <v>0</v>
      </c>
      <c r="CM106" s="34">
        <f t="shared" ref="CM106:CM111" si="932">CL106*CK106</f>
        <v>0</v>
      </c>
      <c r="CN106" s="63">
        <v>0</v>
      </c>
      <c r="CO106" s="13">
        <f t="shared" ref="CO106:CO111" si="933">(CM106*CN106)</f>
        <v>0</v>
      </c>
      <c r="CP106" s="13">
        <f t="shared" ref="CP106:CP111" si="934">IF(CK$113=0,0,CO106/CK$113)</f>
        <v>0</v>
      </c>
      <c r="CQ106" s="13">
        <f t="shared" ref="CQ106:CQ111" si="935">(CP106*CM$2)</f>
        <v>0</v>
      </c>
      <c r="CR106" s="217">
        <f t="shared" ref="CR106" si="936">SUM(CQ106:CQ107)</f>
        <v>0</v>
      </c>
      <c r="CS106" s="218">
        <f t="shared" ref="CS106" si="937">SUM(CM106:CM107)*CI$2</f>
        <v>0</v>
      </c>
      <c r="CT106" s="10"/>
      <c r="CU106" s="44" t="s">
        <v>66</v>
      </c>
      <c r="CV106" s="11" t="s">
        <v>48</v>
      </c>
      <c r="CW106" s="8"/>
      <c r="CX106" s="17"/>
      <c r="CY106" s="74">
        <v>0</v>
      </c>
      <c r="CZ106" s="75">
        <v>0</v>
      </c>
      <c r="DA106" s="34">
        <f t="shared" ref="DA106:DA111" si="938">CZ106*CY106</f>
        <v>0</v>
      </c>
      <c r="DB106" s="63">
        <v>0</v>
      </c>
      <c r="DC106" s="13">
        <f t="shared" ref="DC106:DC111" si="939">(DA106*DB106)</f>
        <v>0</v>
      </c>
      <c r="DD106" s="13">
        <f t="shared" ref="DD106:DD111" si="940">IF(CY$113=0,0,DC106/CY$113)</f>
        <v>0</v>
      </c>
      <c r="DE106" s="13">
        <f t="shared" ref="DE106:DE111" si="941">(DD106*DA$2)</f>
        <v>0</v>
      </c>
      <c r="DF106" s="217">
        <f t="shared" ref="DF106" si="942">SUM(DE106:DE107)</f>
        <v>0</v>
      </c>
      <c r="DG106" s="218">
        <f t="shared" ref="DG106" si="943">SUM(DA106:DA107)*CW$2</f>
        <v>0</v>
      </c>
      <c r="DH106" s="10"/>
      <c r="DI106" s="44" t="s">
        <v>66</v>
      </c>
      <c r="DJ106" s="11" t="s">
        <v>48</v>
      </c>
      <c r="DK106" s="8"/>
      <c r="DL106" s="17"/>
      <c r="DM106" s="74">
        <v>0</v>
      </c>
      <c r="DN106" s="75">
        <v>0</v>
      </c>
      <c r="DO106" s="34">
        <f t="shared" ref="DO106:DO111" si="944">DN106*DM106</f>
        <v>0</v>
      </c>
      <c r="DP106" s="63">
        <v>0</v>
      </c>
      <c r="DQ106" s="13">
        <f t="shared" ref="DQ106:DQ111" si="945">(DO106*DP106)</f>
        <v>0</v>
      </c>
      <c r="DR106" s="13">
        <f t="shared" ref="DR106:DR111" si="946">IF(DM$113=0,0,DQ106/DM$113)</f>
        <v>0</v>
      </c>
      <c r="DS106" s="13">
        <f t="shared" ref="DS106:DS111" si="947">(DR106*DO$2)</f>
        <v>0</v>
      </c>
      <c r="DT106" s="217">
        <f t="shared" ref="DT106" si="948">SUM(DS106:DS107)</f>
        <v>0</v>
      </c>
      <c r="DU106" s="218">
        <f t="shared" ref="DU106" si="949">SUM(DO106:DO107)*DK$2</f>
        <v>0</v>
      </c>
      <c r="DV106" s="10"/>
      <c r="DW106" s="44" t="s">
        <v>66</v>
      </c>
      <c r="DX106" s="11" t="s">
        <v>48</v>
      </c>
      <c r="DY106" s="8"/>
      <c r="DZ106" s="17"/>
      <c r="EA106" s="74">
        <v>0</v>
      </c>
      <c r="EB106" s="75">
        <v>0</v>
      </c>
      <c r="EC106" s="34">
        <f t="shared" ref="EC106:EC111" si="950">EB106*EA106</f>
        <v>0</v>
      </c>
      <c r="ED106" s="63">
        <v>0</v>
      </c>
      <c r="EE106" s="13">
        <f t="shared" ref="EE106:EE111" si="951">(EC106*ED106)</f>
        <v>0</v>
      </c>
      <c r="EF106" s="13">
        <f t="shared" ref="EF106:EF111" si="952">IF(EA$113=0,0,EE106/EA$113)</f>
        <v>0</v>
      </c>
      <c r="EG106" s="13">
        <f t="shared" ref="EG106:EG111" si="953">(EF106*EC$2)</f>
        <v>0</v>
      </c>
      <c r="EH106" s="217">
        <f t="shared" ref="EH106" si="954">SUM(EG106:EG107)</f>
        <v>0</v>
      </c>
      <c r="EI106" s="218">
        <f t="shared" ref="EI106" si="955">SUM(EC106:EC107)*DY$2</f>
        <v>0</v>
      </c>
      <c r="EJ106" s="10"/>
      <c r="EK106" s="44"/>
      <c r="EL106" s="302"/>
      <c r="EM106" s="87" t="s">
        <v>72</v>
      </c>
      <c r="EN106" s="8" t="s">
        <v>154</v>
      </c>
      <c r="EO106" s="61"/>
      <c r="EP106" s="72">
        <v>2.4700000000000002</v>
      </c>
      <c r="EQ106" s="496">
        <f t="shared" si="864"/>
        <v>0</v>
      </c>
      <c r="ER106" s="10"/>
      <c r="ES106" s="61"/>
      <c r="ET106" s="302"/>
      <c r="EU106" s="61"/>
      <c r="EV106" s="87" t="s">
        <v>72</v>
      </c>
      <c r="EW106" s="8" t="s">
        <v>154</v>
      </c>
      <c r="EX106" s="61"/>
      <c r="EY106" s="72">
        <v>2.27</v>
      </c>
      <c r="EZ106" s="496">
        <f t="shared" si="865"/>
        <v>0</v>
      </c>
      <c r="FA106" s="88"/>
      <c r="FC106" s="44"/>
      <c r="FD106" s="302"/>
      <c r="FE106" s="87" t="s">
        <v>96</v>
      </c>
      <c r="FF106" s="8" t="s">
        <v>46</v>
      </c>
      <c r="FG106" s="61"/>
      <c r="FH106" s="72">
        <v>0.56999999999999995</v>
      </c>
      <c r="FI106" s="496">
        <f t="shared" si="898"/>
        <v>0</v>
      </c>
      <c r="FJ106" s="10"/>
      <c r="FK106" s="302"/>
      <c r="FL106" s="61"/>
      <c r="FM106" s="61"/>
      <c r="FN106" s="87" t="s">
        <v>96</v>
      </c>
      <c r="FO106" s="8" t="s">
        <v>46</v>
      </c>
      <c r="FP106" s="61"/>
      <c r="FQ106" s="72">
        <v>0.93</v>
      </c>
      <c r="FR106" s="496">
        <f t="shared" si="899"/>
        <v>0</v>
      </c>
      <c r="FS106" s="88"/>
    </row>
    <row r="107" spans="1:175" x14ac:dyDescent="0.25">
      <c r="A107" s="44" t="s">
        <v>66</v>
      </c>
      <c r="B107" s="11" t="s">
        <v>48</v>
      </c>
      <c r="C107" s="8"/>
      <c r="D107" s="17"/>
      <c r="E107" s="74">
        <v>0</v>
      </c>
      <c r="F107" s="75">
        <v>0</v>
      </c>
      <c r="G107" s="34">
        <f t="shared" si="900"/>
        <v>0</v>
      </c>
      <c r="H107" s="63">
        <v>0</v>
      </c>
      <c r="I107" s="13">
        <f t="shared" si="901"/>
        <v>0</v>
      </c>
      <c r="J107" s="13">
        <f t="shared" si="902"/>
        <v>0</v>
      </c>
      <c r="K107" s="13">
        <f t="shared" si="903"/>
        <v>0</v>
      </c>
      <c r="L107" s="1044" t="s">
        <v>283</v>
      </c>
      <c r="M107" s="1045"/>
      <c r="N107" s="10"/>
      <c r="O107" s="44" t="s">
        <v>66</v>
      </c>
      <c r="P107" s="11" t="s">
        <v>48</v>
      </c>
      <c r="Q107" s="8"/>
      <c r="R107" s="17"/>
      <c r="S107" s="74">
        <v>0</v>
      </c>
      <c r="T107" s="75">
        <v>0</v>
      </c>
      <c r="U107" s="34">
        <f t="shared" si="904"/>
        <v>0</v>
      </c>
      <c r="V107" s="63">
        <v>0</v>
      </c>
      <c r="W107" s="13">
        <f t="shared" si="905"/>
        <v>0</v>
      </c>
      <c r="X107" s="13">
        <f t="shared" si="906"/>
        <v>0</v>
      </c>
      <c r="Y107" s="13">
        <f t="shared" si="907"/>
        <v>0</v>
      </c>
      <c r="Z107" s="1044" t="s">
        <v>283</v>
      </c>
      <c r="AA107" s="1045"/>
      <c r="AB107" s="10"/>
      <c r="AC107" s="44" t="s">
        <v>66</v>
      </c>
      <c r="AD107" s="11" t="s">
        <v>48</v>
      </c>
      <c r="AE107" s="8"/>
      <c r="AF107" s="17"/>
      <c r="AG107" s="74">
        <v>0</v>
      </c>
      <c r="AH107" s="75">
        <v>0</v>
      </c>
      <c r="AI107" s="34">
        <f t="shared" si="908"/>
        <v>0</v>
      </c>
      <c r="AJ107" s="63">
        <v>0</v>
      </c>
      <c r="AK107" s="13">
        <f t="shared" si="909"/>
        <v>0</v>
      </c>
      <c r="AL107" s="13">
        <f t="shared" si="910"/>
        <v>0</v>
      </c>
      <c r="AM107" s="13">
        <f t="shared" si="911"/>
        <v>0</v>
      </c>
      <c r="AN107" s="1044" t="s">
        <v>283</v>
      </c>
      <c r="AO107" s="1045"/>
      <c r="AP107" s="10"/>
      <c r="AQ107" s="44" t="s">
        <v>66</v>
      </c>
      <c r="AR107" s="11" t="s">
        <v>48</v>
      </c>
      <c r="AS107" s="8"/>
      <c r="AT107" s="17"/>
      <c r="AU107" s="74">
        <v>0</v>
      </c>
      <c r="AV107" s="75">
        <v>0</v>
      </c>
      <c r="AW107" s="34">
        <f t="shared" si="914"/>
        <v>0</v>
      </c>
      <c r="AX107" s="63">
        <v>0</v>
      </c>
      <c r="AY107" s="13">
        <f t="shared" si="915"/>
        <v>0</v>
      </c>
      <c r="AZ107" s="13">
        <f t="shared" si="916"/>
        <v>0</v>
      </c>
      <c r="BA107" s="13">
        <f t="shared" si="917"/>
        <v>0</v>
      </c>
      <c r="BB107" s="1044" t="s">
        <v>283</v>
      </c>
      <c r="BC107" s="1045"/>
      <c r="BD107" s="10"/>
      <c r="BE107" s="44" t="s">
        <v>66</v>
      </c>
      <c r="BF107" s="11" t="s">
        <v>48</v>
      </c>
      <c r="BG107" s="8"/>
      <c r="BH107" s="17"/>
      <c r="BI107" s="74">
        <v>0</v>
      </c>
      <c r="BJ107" s="75">
        <v>0</v>
      </c>
      <c r="BK107" s="34">
        <f t="shared" si="920"/>
        <v>0</v>
      </c>
      <c r="BL107" s="63">
        <v>0</v>
      </c>
      <c r="BM107" s="13">
        <f t="shared" si="921"/>
        <v>0</v>
      </c>
      <c r="BN107" s="13">
        <f t="shared" si="922"/>
        <v>0</v>
      </c>
      <c r="BO107" s="13">
        <f t="shared" si="923"/>
        <v>0</v>
      </c>
      <c r="BP107" s="1044" t="s">
        <v>283</v>
      </c>
      <c r="BQ107" s="1045"/>
      <c r="BR107" s="10"/>
      <c r="BS107" s="44" t="s">
        <v>66</v>
      </c>
      <c r="BT107" s="11" t="s">
        <v>48</v>
      </c>
      <c r="BU107" s="8"/>
      <c r="BV107" s="17"/>
      <c r="BW107" s="74">
        <v>0</v>
      </c>
      <c r="BX107" s="75">
        <v>0</v>
      </c>
      <c r="BY107" s="34">
        <f t="shared" si="926"/>
        <v>0</v>
      </c>
      <c r="BZ107" s="63">
        <v>0</v>
      </c>
      <c r="CA107" s="13">
        <f t="shared" si="927"/>
        <v>0</v>
      </c>
      <c r="CB107" s="13">
        <f t="shared" si="928"/>
        <v>0</v>
      </c>
      <c r="CC107" s="13">
        <f t="shared" si="929"/>
        <v>0</v>
      </c>
      <c r="CD107" s="1044" t="s">
        <v>283</v>
      </c>
      <c r="CE107" s="1045"/>
      <c r="CF107" s="10"/>
      <c r="CG107" s="44" t="s">
        <v>66</v>
      </c>
      <c r="CH107" s="11" t="s">
        <v>48</v>
      </c>
      <c r="CI107" s="8"/>
      <c r="CJ107" s="17"/>
      <c r="CK107" s="74">
        <v>0</v>
      </c>
      <c r="CL107" s="75">
        <v>0</v>
      </c>
      <c r="CM107" s="34">
        <f t="shared" si="932"/>
        <v>0</v>
      </c>
      <c r="CN107" s="63">
        <v>0</v>
      </c>
      <c r="CO107" s="13">
        <f t="shared" si="933"/>
        <v>0</v>
      </c>
      <c r="CP107" s="13">
        <f t="shared" si="934"/>
        <v>0</v>
      </c>
      <c r="CQ107" s="13">
        <f t="shared" si="935"/>
        <v>0</v>
      </c>
      <c r="CR107" s="1044" t="s">
        <v>283</v>
      </c>
      <c r="CS107" s="1045"/>
      <c r="CT107" s="10"/>
      <c r="CU107" s="44" t="s">
        <v>66</v>
      </c>
      <c r="CV107" s="11" t="s">
        <v>48</v>
      </c>
      <c r="CW107" s="8"/>
      <c r="CX107" s="17"/>
      <c r="CY107" s="74">
        <v>0</v>
      </c>
      <c r="CZ107" s="75">
        <v>0</v>
      </c>
      <c r="DA107" s="34">
        <f t="shared" si="938"/>
        <v>0</v>
      </c>
      <c r="DB107" s="63">
        <v>0</v>
      </c>
      <c r="DC107" s="13">
        <f t="shared" si="939"/>
        <v>0</v>
      </c>
      <c r="DD107" s="13">
        <f t="shared" si="940"/>
        <v>0</v>
      </c>
      <c r="DE107" s="13">
        <f t="shared" si="941"/>
        <v>0</v>
      </c>
      <c r="DF107" s="1044" t="s">
        <v>283</v>
      </c>
      <c r="DG107" s="1045"/>
      <c r="DH107" s="10"/>
      <c r="DI107" s="44" t="s">
        <v>66</v>
      </c>
      <c r="DJ107" s="11" t="s">
        <v>48</v>
      </c>
      <c r="DK107" s="8"/>
      <c r="DL107" s="17"/>
      <c r="DM107" s="74">
        <v>0</v>
      </c>
      <c r="DN107" s="75">
        <v>0</v>
      </c>
      <c r="DO107" s="34">
        <f t="shared" si="944"/>
        <v>0</v>
      </c>
      <c r="DP107" s="63">
        <v>0</v>
      </c>
      <c r="DQ107" s="13">
        <f t="shared" si="945"/>
        <v>0</v>
      </c>
      <c r="DR107" s="13">
        <f t="shared" si="946"/>
        <v>0</v>
      </c>
      <c r="DS107" s="13">
        <f t="shared" si="947"/>
        <v>0</v>
      </c>
      <c r="DT107" s="1044" t="s">
        <v>283</v>
      </c>
      <c r="DU107" s="1045"/>
      <c r="DV107" s="10"/>
      <c r="DW107" s="44" t="s">
        <v>66</v>
      </c>
      <c r="DX107" s="11" t="s">
        <v>48</v>
      </c>
      <c r="DY107" s="8"/>
      <c r="DZ107" s="17"/>
      <c r="EA107" s="74">
        <v>0</v>
      </c>
      <c r="EB107" s="75">
        <v>0</v>
      </c>
      <c r="EC107" s="34">
        <f t="shared" si="950"/>
        <v>0</v>
      </c>
      <c r="ED107" s="63">
        <v>0</v>
      </c>
      <c r="EE107" s="13">
        <f t="shared" si="951"/>
        <v>0</v>
      </c>
      <c r="EF107" s="13">
        <f t="shared" si="952"/>
        <v>0</v>
      </c>
      <c r="EG107" s="13">
        <f t="shared" si="953"/>
        <v>0</v>
      </c>
      <c r="EH107" s="1044" t="s">
        <v>283</v>
      </c>
      <c r="EI107" s="1045"/>
      <c r="EJ107" s="10"/>
      <c r="EK107" s="44"/>
      <c r="EL107" s="302"/>
      <c r="EM107" s="87" t="s">
        <v>76</v>
      </c>
      <c r="EN107" s="11" t="s">
        <v>53</v>
      </c>
      <c r="EO107" s="14"/>
      <c r="EP107" s="72">
        <v>0</v>
      </c>
      <c r="EQ107" s="496">
        <f t="shared" si="864"/>
        <v>0</v>
      </c>
      <c r="ER107" s="10"/>
      <c r="ES107" s="61"/>
      <c r="ET107" s="302"/>
      <c r="EU107" s="61"/>
      <c r="EV107" s="87" t="s">
        <v>76</v>
      </c>
      <c r="EW107" s="11" t="s">
        <v>53</v>
      </c>
      <c r="EX107" s="14"/>
      <c r="EY107" s="72">
        <v>0</v>
      </c>
      <c r="EZ107" s="496">
        <f t="shared" si="865"/>
        <v>0</v>
      </c>
      <c r="FA107" s="88"/>
      <c r="FC107" s="44"/>
      <c r="FD107" s="302"/>
      <c r="FE107" s="87" t="s">
        <v>73</v>
      </c>
      <c r="FF107" s="8" t="s">
        <v>129</v>
      </c>
      <c r="FG107" s="61"/>
      <c r="FH107" s="72">
        <v>1.37</v>
      </c>
      <c r="FI107" s="496">
        <f t="shared" si="898"/>
        <v>0</v>
      </c>
      <c r="FJ107" s="10"/>
      <c r="FK107" s="302"/>
      <c r="FL107" s="61"/>
      <c r="FM107" s="61"/>
      <c r="FN107" s="87" t="s">
        <v>73</v>
      </c>
      <c r="FO107" s="8" t="s">
        <v>129</v>
      </c>
      <c r="FP107" s="61"/>
      <c r="FQ107" s="72">
        <v>2.06</v>
      </c>
      <c r="FR107" s="496">
        <f t="shared" si="899"/>
        <v>0</v>
      </c>
      <c r="FS107" s="88"/>
    </row>
    <row r="108" spans="1:175" x14ac:dyDescent="0.25">
      <c r="A108" s="44" t="s">
        <v>67</v>
      </c>
      <c r="B108" s="11" t="s">
        <v>144</v>
      </c>
      <c r="C108" s="8"/>
      <c r="D108" s="17"/>
      <c r="E108" s="74">
        <v>0</v>
      </c>
      <c r="F108" s="75">
        <v>0</v>
      </c>
      <c r="G108" s="34">
        <f t="shared" si="900"/>
        <v>0</v>
      </c>
      <c r="H108" s="63">
        <v>0</v>
      </c>
      <c r="I108" s="13">
        <f t="shared" si="901"/>
        <v>0</v>
      </c>
      <c r="J108" s="13">
        <f t="shared" si="902"/>
        <v>0</v>
      </c>
      <c r="K108" s="13">
        <f t="shared" si="903"/>
        <v>0</v>
      </c>
      <c r="L108" s="217">
        <f>SUM(K108:K109)</f>
        <v>0</v>
      </c>
      <c r="M108" s="218">
        <f>SUM(G108:G109)*C$2</f>
        <v>0</v>
      </c>
      <c r="N108" s="10"/>
      <c r="O108" s="44" t="s">
        <v>67</v>
      </c>
      <c r="P108" s="11" t="s">
        <v>144</v>
      </c>
      <c r="Q108" s="8"/>
      <c r="R108" s="17"/>
      <c r="S108" s="74">
        <v>0</v>
      </c>
      <c r="T108" s="75">
        <v>0</v>
      </c>
      <c r="U108" s="34">
        <f t="shared" si="904"/>
        <v>0</v>
      </c>
      <c r="V108" s="63">
        <v>0</v>
      </c>
      <c r="W108" s="13">
        <f t="shared" si="905"/>
        <v>0</v>
      </c>
      <c r="X108" s="13">
        <f t="shared" si="906"/>
        <v>0</v>
      </c>
      <c r="Y108" s="13">
        <f t="shared" si="907"/>
        <v>0</v>
      </c>
      <c r="Z108" s="217">
        <f>SUM(Y108:Y109)</f>
        <v>0</v>
      </c>
      <c r="AA108" s="218">
        <f>SUM(U108:U109)*Q$2</f>
        <v>0</v>
      </c>
      <c r="AB108" s="10"/>
      <c r="AC108" s="44" t="s">
        <v>67</v>
      </c>
      <c r="AD108" s="11" t="s">
        <v>144</v>
      </c>
      <c r="AE108" s="8"/>
      <c r="AF108" s="17"/>
      <c r="AG108" s="74">
        <v>0</v>
      </c>
      <c r="AH108" s="75">
        <v>0</v>
      </c>
      <c r="AI108" s="34">
        <f t="shared" si="908"/>
        <v>0</v>
      </c>
      <c r="AJ108" s="63">
        <v>0</v>
      </c>
      <c r="AK108" s="13">
        <f t="shared" si="909"/>
        <v>0</v>
      </c>
      <c r="AL108" s="13">
        <f t="shared" si="910"/>
        <v>0</v>
      </c>
      <c r="AM108" s="13">
        <f t="shared" si="911"/>
        <v>0</v>
      </c>
      <c r="AN108" s="217">
        <f t="shared" ref="AN108" si="956">SUM(AM108:AM109)</f>
        <v>0</v>
      </c>
      <c r="AO108" s="218">
        <f t="shared" ref="AO108" si="957">SUM(AI108:AI109)*AE$2</f>
        <v>0</v>
      </c>
      <c r="AP108" s="10"/>
      <c r="AQ108" s="44" t="s">
        <v>67</v>
      </c>
      <c r="AR108" s="11" t="s">
        <v>144</v>
      </c>
      <c r="AS108" s="8"/>
      <c r="AT108" s="17"/>
      <c r="AU108" s="74">
        <v>0</v>
      </c>
      <c r="AV108" s="75">
        <v>0</v>
      </c>
      <c r="AW108" s="34">
        <f t="shared" si="914"/>
        <v>0</v>
      </c>
      <c r="AX108" s="63">
        <v>0</v>
      </c>
      <c r="AY108" s="13">
        <f t="shared" si="915"/>
        <v>0</v>
      </c>
      <c r="AZ108" s="13">
        <f t="shared" si="916"/>
        <v>0</v>
      </c>
      <c r="BA108" s="13">
        <f t="shared" si="917"/>
        <v>0</v>
      </c>
      <c r="BB108" s="217">
        <f t="shared" ref="BB108" si="958">SUM(BA108:BA109)</f>
        <v>0</v>
      </c>
      <c r="BC108" s="218">
        <f t="shared" ref="BC108" si="959">SUM(AW108:AW109)*AS$2</f>
        <v>0</v>
      </c>
      <c r="BD108" s="10"/>
      <c r="BE108" s="44" t="s">
        <v>67</v>
      </c>
      <c r="BF108" s="11" t="s">
        <v>144</v>
      </c>
      <c r="BG108" s="8"/>
      <c r="BH108" s="17"/>
      <c r="BI108" s="74">
        <v>0</v>
      </c>
      <c r="BJ108" s="75">
        <v>0</v>
      </c>
      <c r="BK108" s="34">
        <f t="shared" si="920"/>
        <v>0</v>
      </c>
      <c r="BL108" s="63">
        <v>0</v>
      </c>
      <c r="BM108" s="13">
        <f t="shared" si="921"/>
        <v>0</v>
      </c>
      <c r="BN108" s="13">
        <f t="shared" si="922"/>
        <v>0</v>
      </c>
      <c r="BO108" s="13">
        <f t="shared" si="923"/>
        <v>0</v>
      </c>
      <c r="BP108" s="217">
        <f t="shared" ref="BP108" si="960">SUM(BO108:BO109)</f>
        <v>0</v>
      </c>
      <c r="BQ108" s="218">
        <f t="shared" ref="BQ108" si="961">SUM(BK108:BK109)*BG$2</f>
        <v>0</v>
      </c>
      <c r="BR108" s="10"/>
      <c r="BS108" s="44" t="s">
        <v>67</v>
      </c>
      <c r="BT108" s="11" t="s">
        <v>144</v>
      </c>
      <c r="BU108" s="8"/>
      <c r="BV108" s="17"/>
      <c r="BW108" s="74">
        <v>0</v>
      </c>
      <c r="BX108" s="75">
        <v>0</v>
      </c>
      <c r="BY108" s="34">
        <f t="shared" si="926"/>
        <v>0</v>
      </c>
      <c r="BZ108" s="63">
        <v>0</v>
      </c>
      <c r="CA108" s="13">
        <f t="shared" si="927"/>
        <v>0</v>
      </c>
      <c r="CB108" s="13">
        <f t="shared" si="928"/>
        <v>0</v>
      </c>
      <c r="CC108" s="13">
        <f t="shared" si="929"/>
        <v>0</v>
      </c>
      <c r="CD108" s="217">
        <f t="shared" ref="CD108" si="962">SUM(CC108:CC109)</f>
        <v>0</v>
      </c>
      <c r="CE108" s="218">
        <f t="shared" ref="CE108" si="963">SUM(BY108:BY109)*BU$2</f>
        <v>0</v>
      </c>
      <c r="CF108" s="10"/>
      <c r="CG108" s="44" t="s">
        <v>67</v>
      </c>
      <c r="CH108" s="11" t="s">
        <v>144</v>
      </c>
      <c r="CI108" s="8"/>
      <c r="CJ108" s="17"/>
      <c r="CK108" s="74">
        <v>0</v>
      </c>
      <c r="CL108" s="75">
        <v>0</v>
      </c>
      <c r="CM108" s="34">
        <f t="shared" si="932"/>
        <v>0</v>
      </c>
      <c r="CN108" s="63">
        <v>0</v>
      </c>
      <c r="CO108" s="13">
        <f t="shared" si="933"/>
        <v>0</v>
      </c>
      <c r="CP108" s="13">
        <f t="shared" si="934"/>
        <v>0</v>
      </c>
      <c r="CQ108" s="13">
        <f t="shared" si="935"/>
        <v>0</v>
      </c>
      <c r="CR108" s="217">
        <f t="shared" ref="CR108" si="964">SUM(CQ108:CQ109)</f>
        <v>0</v>
      </c>
      <c r="CS108" s="218">
        <f t="shared" ref="CS108" si="965">SUM(CM108:CM109)*CI$2</f>
        <v>0</v>
      </c>
      <c r="CT108" s="10"/>
      <c r="CU108" s="44" t="s">
        <v>67</v>
      </c>
      <c r="CV108" s="11" t="s">
        <v>144</v>
      </c>
      <c r="CW108" s="8"/>
      <c r="CX108" s="17"/>
      <c r="CY108" s="74">
        <v>0</v>
      </c>
      <c r="CZ108" s="75">
        <v>0</v>
      </c>
      <c r="DA108" s="34">
        <f t="shared" si="938"/>
        <v>0</v>
      </c>
      <c r="DB108" s="63">
        <v>0</v>
      </c>
      <c r="DC108" s="13">
        <f t="shared" si="939"/>
        <v>0</v>
      </c>
      <c r="DD108" s="13">
        <f t="shared" si="940"/>
        <v>0</v>
      </c>
      <c r="DE108" s="13">
        <f t="shared" si="941"/>
        <v>0</v>
      </c>
      <c r="DF108" s="217">
        <f t="shared" ref="DF108" si="966">SUM(DE108:DE109)</f>
        <v>0</v>
      </c>
      <c r="DG108" s="218">
        <f t="shared" ref="DG108" si="967">SUM(DA108:DA109)*CW$2</f>
        <v>0</v>
      </c>
      <c r="DH108" s="10"/>
      <c r="DI108" s="44" t="s">
        <v>67</v>
      </c>
      <c r="DJ108" s="11" t="s">
        <v>144</v>
      </c>
      <c r="DK108" s="8"/>
      <c r="DL108" s="17"/>
      <c r="DM108" s="74">
        <v>0</v>
      </c>
      <c r="DN108" s="75">
        <v>0</v>
      </c>
      <c r="DO108" s="34">
        <f t="shared" si="944"/>
        <v>0</v>
      </c>
      <c r="DP108" s="63">
        <v>0</v>
      </c>
      <c r="DQ108" s="13">
        <f t="shared" si="945"/>
        <v>0</v>
      </c>
      <c r="DR108" s="13">
        <f t="shared" si="946"/>
        <v>0</v>
      </c>
      <c r="DS108" s="13">
        <f t="shared" si="947"/>
        <v>0</v>
      </c>
      <c r="DT108" s="217">
        <f t="shared" ref="DT108" si="968">SUM(DS108:DS109)</f>
        <v>0</v>
      </c>
      <c r="DU108" s="218">
        <f t="shared" ref="DU108" si="969">SUM(DO108:DO109)*DK$2</f>
        <v>0</v>
      </c>
      <c r="DV108" s="10"/>
      <c r="DW108" s="44" t="s">
        <v>67</v>
      </c>
      <c r="DX108" s="11" t="s">
        <v>144</v>
      </c>
      <c r="DY108" s="8"/>
      <c r="DZ108" s="17"/>
      <c r="EA108" s="74">
        <v>0</v>
      </c>
      <c r="EB108" s="75">
        <v>0</v>
      </c>
      <c r="EC108" s="34">
        <f t="shared" si="950"/>
        <v>0</v>
      </c>
      <c r="ED108" s="63">
        <v>0</v>
      </c>
      <c r="EE108" s="13">
        <f t="shared" si="951"/>
        <v>0</v>
      </c>
      <c r="EF108" s="13">
        <f t="shared" si="952"/>
        <v>0</v>
      </c>
      <c r="EG108" s="13">
        <f t="shared" si="953"/>
        <v>0</v>
      </c>
      <c r="EH108" s="217">
        <f t="shared" ref="EH108" si="970">SUM(EG108:EG109)</f>
        <v>0</v>
      </c>
      <c r="EI108" s="218">
        <f t="shared" ref="EI108" si="971">SUM(EC108:EC109)*DY$2</f>
        <v>0</v>
      </c>
      <c r="EJ108" s="10"/>
      <c r="EK108" s="44"/>
      <c r="EL108" s="302"/>
      <c r="EM108" s="87" t="s">
        <v>105</v>
      </c>
      <c r="EN108" s="11" t="s">
        <v>57</v>
      </c>
      <c r="EO108" s="14"/>
      <c r="EP108" s="72">
        <v>13.2</v>
      </c>
      <c r="EQ108" s="496">
        <f t="shared" si="864"/>
        <v>0</v>
      </c>
      <c r="ER108" s="10"/>
      <c r="ES108" s="61"/>
      <c r="ET108" s="302"/>
      <c r="EU108" s="61"/>
      <c r="EV108" s="87" t="s">
        <v>105</v>
      </c>
      <c r="EW108" s="11" t="s">
        <v>57</v>
      </c>
      <c r="EX108" s="14"/>
      <c r="EY108" s="72">
        <v>7.85</v>
      </c>
      <c r="EZ108" s="496">
        <f t="shared" si="865"/>
        <v>0</v>
      </c>
      <c r="FA108" s="88"/>
      <c r="FC108" s="44"/>
      <c r="FD108" s="302"/>
      <c r="FE108" s="87" t="s">
        <v>133</v>
      </c>
      <c r="FF108" s="8" t="s">
        <v>132</v>
      </c>
      <c r="FG108" s="61"/>
      <c r="FH108" s="72">
        <v>1.98</v>
      </c>
      <c r="FI108" s="496">
        <f t="shared" si="898"/>
        <v>0</v>
      </c>
      <c r="FJ108" s="10"/>
      <c r="FK108" s="302"/>
      <c r="FL108" s="61"/>
      <c r="FM108" s="61"/>
      <c r="FN108" s="87" t="s">
        <v>133</v>
      </c>
      <c r="FO108" s="8" t="s">
        <v>132</v>
      </c>
      <c r="FP108" s="61"/>
      <c r="FQ108" s="72">
        <v>1.3</v>
      </c>
      <c r="FR108" s="496">
        <f t="shared" si="899"/>
        <v>0</v>
      </c>
      <c r="FS108" s="88"/>
    </row>
    <row r="109" spans="1:175" x14ac:dyDescent="0.25">
      <c r="A109" s="44" t="s">
        <v>67</v>
      </c>
      <c r="B109" s="11" t="s">
        <v>144</v>
      </c>
      <c r="C109" s="8"/>
      <c r="D109" s="17"/>
      <c r="E109" s="74">
        <v>0</v>
      </c>
      <c r="F109" s="75">
        <v>0</v>
      </c>
      <c r="G109" s="34">
        <f t="shared" si="900"/>
        <v>0</v>
      </c>
      <c r="H109" s="63">
        <v>0</v>
      </c>
      <c r="I109" s="13">
        <f t="shared" si="901"/>
        <v>0</v>
      </c>
      <c r="J109" s="13">
        <f t="shared" si="902"/>
        <v>0</v>
      </c>
      <c r="K109" s="13">
        <f t="shared" si="903"/>
        <v>0</v>
      </c>
      <c r="L109" s="1044" t="s">
        <v>284</v>
      </c>
      <c r="M109" s="1045"/>
      <c r="N109" s="10"/>
      <c r="O109" s="44" t="s">
        <v>67</v>
      </c>
      <c r="P109" s="11" t="s">
        <v>144</v>
      </c>
      <c r="Q109" s="8"/>
      <c r="R109" s="17"/>
      <c r="S109" s="74">
        <v>0</v>
      </c>
      <c r="T109" s="75">
        <v>0</v>
      </c>
      <c r="U109" s="34">
        <f t="shared" si="904"/>
        <v>0</v>
      </c>
      <c r="V109" s="63">
        <v>0</v>
      </c>
      <c r="W109" s="13">
        <f t="shared" si="905"/>
        <v>0</v>
      </c>
      <c r="X109" s="13">
        <f t="shared" si="906"/>
        <v>0</v>
      </c>
      <c r="Y109" s="13">
        <f t="shared" si="907"/>
        <v>0</v>
      </c>
      <c r="Z109" s="1044" t="s">
        <v>284</v>
      </c>
      <c r="AA109" s="1045"/>
      <c r="AB109" s="10"/>
      <c r="AC109" s="44" t="s">
        <v>67</v>
      </c>
      <c r="AD109" s="11" t="s">
        <v>144</v>
      </c>
      <c r="AE109" s="8"/>
      <c r="AF109" s="17"/>
      <c r="AG109" s="74">
        <v>0</v>
      </c>
      <c r="AH109" s="75">
        <v>0</v>
      </c>
      <c r="AI109" s="34">
        <f t="shared" si="908"/>
        <v>0</v>
      </c>
      <c r="AJ109" s="63">
        <v>0</v>
      </c>
      <c r="AK109" s="13">
        <f t="shared" si="909"/>
        <v>0</v>
      </c>
      <c r="AL109" s="13">
        <f t="shared" si="910"/>
        <v>0</v>
      </c>
      <c r="AM109" s="13">
        <f t="shared" si="911"/>
        <v>0</v>
      </c>
      <c r="AN109" s="1044" t="s">
        <v>284</v>
      </c>
      <c r="AO109" s="1045"/>
      <c r="AP109" s="10"/>
      <c r="AQ109" s="44" t="s">
        <v>67</v>
      </c>
      <c r="AR109" s="11" t="s">
        <v>144</v>
      </c>
      <c r="AS109" s="8"/>
      <c r="AT109" s="17"/>
      <c r="AU109" s="74">
        <v>0</v>
      </c>
      <c r="AV109" s="75">
        <v>0</v>
      </c>
      <c r="AW109" s="34">
        <f t="shared" si="914"/>
        <v>0</v>
      </c>
      <c r="AX109" s="63">
        <v>0</v>
      </c>
      <c r="AY109" s="13">
        <f t="shared" si="915"/>
        <v>0</v>
      </c>
      <c r="AZ109" s="13">
        <f t="shared" si="916"/>
        <v>0</v>
      </c>
      <c r="BA109" s="13">
        <f t="shared" si="917"/>
        <v>0</v>
      </c>
      <c r="BB109" s="1044" t="s">
        <v>284</v>
      </c>
      <c r="BC109" s="1045"/>
      <c r="BD109" s="10"/>
      <c r="BE109" s="44" t="s">
        <v>67</v>
      </c>
      <c r="BF109" s="11" t="s">
        <v>144</v>
      </c>
      <c r="BG109" s="8"/>
      <c r="BH109" s="17"/>
      <c r="BI109" s="74">
        <v>0</v>
      </c>
      <c r="BJ109" s="75">
        <v>0</v>
      </c>
      <c r="BK109" s="34">
        <f t="shared" si="920"/>
        <v>0</v>
      </c>
      <c r="BL109" s="63">
        <v>0</v>
      </c>
      <c r="BM109" s="13">
        <f t="shared" si="921"/>
        <v>0</v>
      </c>
      <c r="BN109" s="13">
        <f t="shared" si="922"/>
        <v>0</v>
      </c>
      <c r="BO109" s="13">
        <f t="shared" si="923"/>
        <v>0</v>
      </c>
      <c r="BP109" s="1044" t="s">
        <v>284</v>
      </c>
      <c r="BQ109" s="1045"/>
      <c r="BR109" s="10"/>
      <c r="BS109" s="44" t="s">
        <v>67</v>
      </c>
      <c r="BT109" s="11" t="s">
        <v>144</v>
      </c>
      <c r="BU109" s="8"/>
      <c r="BV109" s="17"/>
      <c r="BW109" s="74">
        <v>0</v>
      </c>
      <c r="BX109" s="75">
        <v>0</v>
      </c>
      <c r="BY109" s="34">
        <f t="shared" si="926"/>
        <v>0</v>
      </c>
      <c r="BZ109" s="63">
        <v>0</v>
      </c>
      <c r="CA109" s="13">
        <f t="shared" si="927"/>
        <v>0</v>
      </c>
      <c r="CB109" s="13">
        <f t="shared" si="928"/>
        <v>0</v>
      </c>
      <c r="CC109" s="13">
        <f t="shared" si="929"/>
        <v>0</v>
      </c>
      <c r="CD109" s="1044" t="s">
        <v>284</v>
      </c>
      <c r="CE109" s="1045"/>
      <c r="CF109" s="10"/>
      <c r="CG109" s="44" t="s">
        <v>67</v>
      </c>
      <c r="CH109" s="11" t="s">
        <v>144</v>
      </c>
      <c r="CI109" s="8"/>
      <c r="CJ109" s="17"/>
      <c r="CK109" s="74">
        <v>0</v>
      </c>
      <c r="CL109" s="75">
        <v>0</v>
      </c>
      <c r="CM109" s="34">
        <f t="shared" si="932"/>
        <v>0</v>
      </c>
      <c r="CN109" s="63">
        <v>0</v>
      </c>
      <c r="CO109" s="13">
        <f t="shared" si="933"/>
        <v>0</v>
      </c>
      <c r="CP109" s="13">
        <f t="shared" si="934"/>
        <v>0</v>
      </c>
      <c r="CQ109" s="13">
        <f t="shared" si="935"/>
        <v>0</v>
      </c>
      <c r="CR109" s="1044" t="s">
        <v>284</v>
      </c>
      <c r="CS109" s="1045"/>
      <c r="CT109" s="10"/>
      <c r="CU109" s="44" t="s">
        <v>67</v>
      </c>
      <c r="CV109" s="11" t="s">
        <v>144</v>
      </c>
      <c r="CW109" s="8"/>
      <c r="CX109" s="17"/>
      <c r="CY109" s="74">
        <v>0</v>
      </c>
      <c r="CZ109" s="75">
        <v>0</v>
      </c>
      <c r="DA109" s="34">
        <f t="shared" si="938"/>
        <v>0</v>
      </c>
      <c r="DB109" s="63">
        <v>0</v>
      </c>
      <c r="DC109" s="13">
        <f t="shared" si="939"/>
        <v>0</v>
      </c>
      <c r="DD109" s="13">
        <f t="shared" si="940"/>
        <v>0</v>
      </c>
      <c r="DE109" s="13">
        <f t="shared" si="941"/>
        <v>0</v>
      </c>
      <c r="DF109" s="1044" t="s">
        <v>284</v>
      </c>
      <c r="DG109" s="1045"/>
      <c r="DH109" s="10"/>
      <c r="DI109" s="44" t="s">
        <v>67</v>
      </c>
      <c r="DJ109" s="11" t="s">
        <v>144</v>
      </c>
      <c r="DK109" s="8"/>
      <c r="DL109" s="17"/>
      <c r="DM109" s="74">
        <v>0</v>
      </c>
      <c r="DN109" s="75">
        <v>0</v>
      </c>
      <c r="DO109" s="34">
        <f t="shared" si="944"/>
        <v>0</v>
      </c>
      <c r="DP109" s="63">
        <v>0</v>
      </c>
      <c r="DQ109" s="13">
        <f t="shared" si="945"/>
        <v>0</v>
      </c>
      <c r="DR109" s="13">
        <f t="shared" si="946"/>
        <v>0</v>
      </c>
      <c r="DS109" s="13">
        <f t="shared" si="947"/>
        <v>0</v>
      </c>
      <c r="DT109" s="1044" t="s">
        <v>284</v>
      </c>
      <c r="DU109" s="1045"/>
      <c r="DV109" s="10"/>
      <c r="DW109" s="44" t="s">
        <v>67</v>
      </c>
      <c r="DX109" s="11" t="s">
        <v>144</v>
      </c>
      <c r="DY109" s="8"/>
      <c r="DZ109" s="17"/>
      <c r="EA109" s="74">
        <v>0</v>
      </c>
      <c r="EB109" s="75">
        <v>0</v>
      </c>
      <c r="EC109" s="34">
        <f t="shared" si="950"/>
        <v>0</v>
      </c>
      <c r="ED109" s="63">
        <v>0</v>
      </c>
      <c r="EE109" s="13">
        <f t="shared" si="951"/>
        <v>0</v>
      </c>
      <c r="EF109" s="13">
        <f t="shared" si="952"/>
        <v>0</v>
      </c>
      <c r="EG109" s="13">
        <f t="shared" si="953"/>
        <v>0</v>
      </c>
      <c r="EH109" s="1044" t="s">
        <v>284</v>
      </c>
      <c r="EI109" s="1045"/>
      <c r="EJ109" s="10"/>
      <c r="EK109" s="44"/>
      <c r="EL109" s="295" t="s">
        <v>332</v>
      </c>
      <c r="EM109" s="296">
        <v>0</v>
      </c>
      <c r="EN109" s="297">
        <v>1</v>
      </c>
      <c r="EO109" s="190">
        <f>SUM(EP110:EP120)</f>
        <v>39</v>
      </c>
      <c r="EP109" s="107"/>
      <c r="EQ109" s="496">
        <f>SUM(EQ110:EQ120)</f>
        <v>0</v>
      </c>
      <c r="ER109" s="10"/>
      <c r="ES109" s="61"/>
      <c r="ET109" s="298" t="s">
        <v>329</v>
      </c>
      <c r="EU109" s="299"/>
      <c r="EV109" s="296">
        <v>0</v>
      </c>
      <c r="EW109" s="300">
        <v>1</v>
      </c>
      <c r="EX109" s="190">
        <f>SUM(EY110:EY120)</f>
        <v>17.29</v>
      </c>
      <c r="EY109" s="107"/>
      <c r="EZ109" s="496">
        <f>SUM(EZ110:EZ120)</f>
        <v>0</v>
      </c>
      <c r="FA109" s="88"/>
      <c r="FC109" s="44"/>
      <c r="FD109" s="302"/>
      <c r="FE109" s="87" t="s">
        <v>65</v>
      </c>
      <c r="FF109" s="95" t="s">
        <v>60</v>
      </c>
      <c r="FG109" s="14"/>
      <c r="FH109" s="72">
        <v>8.85</v>
      </c>
      <c r="FI109" s="496">
        <f t="shared" si="898"/>
        <v>0</v>
      </c>
      <c r="FJ109" s="10"/>
      <c r="FK109" s="302"/>
      <c r="FL109" s="61"/>
      <c r="FM109" s="61"/>
      <c r="FN109" s="87" t="s">
        <v>65</v>
      </c>
      <c r="FO109" s="95" t="s">
        <v>60</v>
      </c>
      <c r="FP109" s="14"/>
      <c r="FQ109" s="72">
        <v>2.69</v>
      </c>
      <c r="FR109" s="496">
        <f t="shared" si="899"/>
        <v>0</v>
      </c>
      <c r="FS109" s="88"/>
    </row>
    <row r="110" spans="1:175" x14ac:dyDescent="0.25">
      <c r="A110" s="44" t="s">
        <v>68</v>
      </c>
      <c r="B110" s="11" t="s">
        <v>145</v>
      </c>
      <c r="C110" s="8"/>
      <c r="D110" s="17"/>
      <c r="E110" s="74">
        <v>0</v>
      </c>
      <c r="F110" s="75">
        <v>0</v>
      </c>
      <c r="G110" s="34">
        <f t="shared" si="900"/>
        <v>0</v>
      </c>
      <c r="H110" s="63">
        <v>0</v>
      </c>
      <c r="I110" s="13">
        <f t="shared" si="901"/>
        <v>0</v>
      </c>
      <c r="J110" s="13">
        <f t="shared" si="902"/>
        <v>0</v>
      </c>
      <c r="K110" s="13">
        <f t="shared" si="903"/>
        <v>0</v>
      </c>
      <c r="L110" s="217">
        <f>SUM(K110:K111)</f>
        <v>0</v>
      </c>
      <c r="M110" s="218">
        <f>SUM(G110:G111)*C$2</f>
        <v>0</v>
      </c>
      <c r="N110" s="10"/>
      <c r="O110" s="44" t="s">
        <v>68</v>
      </c>
      <c r="P110" s="11" t="s">
        <v>145</v>
      </c>
      <c r="Q110" s="8"/>
      <c r="R110" s="17"/>
      <c r="S110" s="74">
        <v>0</v>
      </c>
      <c r="T110" s="75">
        <v>0</v>
      </c>
      <c r="U110" s="34">
        <f t="shared" si="904"/>
        <v>0</v>
      </c>
      <c r="V110" s="63">
        <v>0</v>
      </c>
      <c r="W110" s="13">
        <f t="shared" si="905"/>
        <v>0</v>
      </c>
      <c r="X110" s="13">
        <f t="shared" si="906"/>
        <v>0</v>
      </c>
      <c r="Y110" s="13">
        <f t="shared" si="907"/>
        <v>0</v>
      </c>
      <c r="Z110" s="217">
        <f>SUM(Y110:Y111)</f>
        <v>0</v>
      </c>
      <c r="AA110" s="218">
        <f>SUM(U110:U111)*Q$2</f>
        <v>0</v>
      </c>
      <c r="AB110" s="10"/>
      <c r="AC110" s="44" t="s">
        <v>68</v>
      </c>
      <c r="AD110" s="11" t="s">
        <v>145</v>
      </c>
      <c r="AE110" s="8"/>
      <c r="AF110" s="17"/>
      <c r="AG110" s="74">
        <v>0</v>
      </c>
      <c r="AH110" s="75">
        <v>0</v>
      </c>
      <c r="AI110" s="34">
        <f t="shared" si="908"/>
        <v>0</v>
      </c>
      <c r="AJ110" s="63">
        <v>0</v>
      </c>
      <c r="AK110" s="13">
        <f t="shared" si="909"/>
        <v>0</v>
      </c>
      <c r="AL110" s="13">
        <f t="shared" si="910"/>
        <v>0</v>
      </c>
      <c r="AM110" s="13">
        <f t="shared" si="911"/>
        <v>0</v>
      </c>
      <c r="AN110" s="217">
        <f t="shared" ref="AN110" si="972">SUM(AM110:AM111)</f>
        <v>0</v>
      </c>
      <c r="AO110" s="218">
        <f t="shared" ref="AO110" si="973">SUM(AI110:AI111)*AE$2</f>
        <v>0</v>
      </c>
      <c r="AP110" s="10"/>
      <c r="AQ110" s="44" t="s">
        <v>68</v>
      </c>
      <c r="AR110" s="11" t="s">
        <v>145</v>
      </c>
      <c r="AS110" s="8"/>
      <c r="AT110" s="17"/>
      <c r="AU110" s="74">
        <v>0</v>
      </c>
      <c r="AV110" s="75">
        <v>0</v>
      </c>
      <c r="AW110" s="34">
        <f t="shared" si="914"/>
        <v>0</v>
      </c>
      <c r="AX110" s="63">
        <v>0</v>
      </c>
      <c r="AY110" s="13">
        <f t="shared" si="915"/>
        <v>0</v>
      </c>
      <c r="AZ110" s="13">
        <f t="shared" si="916"/>
        <v>0</v>
      </c>
      <c r="BA110" s="13">
        <f t="shared" si="917"/>
        <v>0</v>
      </c>
      <c r="BB110" s="217">
        <f t="shared" ref="BB110" si="974">SUM(BA110:BA111)</f>
        <v>0</v>
      </c>
      <c r="BC110" s="218">
        <f t="shared" ref="BC110" si="975">SUM(AW110:AW111)*AS$2</f>
        <v>0</v>
      </c>
      <c r="BD110" s="10"/>
      <c r="BE110" s="44" t="s">
        <v>68</v>
      </c>
      <c r="BF110" s="11" t="s">
        <v>145</v>
      </c>
      <c r="BG110" s="8"/>
      <c r="BH110" s="17"/>
      <c r="BI110" s="74">
        <v>0</v>
      </c>
      <c r="BJ110" s="75">
        <v>0</v>
      </c>
      <c r="BK110" s="34">
        <f t="shared" si="920"/>
        <v>0</v>
      </c>
      <c r="BL110" s="63">
        <v>0</v>
      </c>
      <c r="BM110" s="13">
        <f t="shared" si="921"/>
        <v>0</v>
      </c>
      <c r="BN110" s="13">
        <f t="shared" si="922"/>
        <v>0</v>
      </c>
      <c r="BO110" s="13">
        <f t="shared" si="923"/>
        <v>0</v>
      </c>
      <c r="BP110" s="217">
        <f t="shared" ref="BP110" si="976">SUM(BO110:BO111)</f>
        <v>0</v>
      </c>
      <c r="BQ110" s="218">
        <f t="shared" ref="BQ110" si="977">SUM(BK110:BK111)*BG$2</f>
        <v>0</v>
      </c>
      <c r="BR110" s="10"/>
      <c r="BS110" s="44" t="s">
        <v>68</v>
      </c>
      <c r="BT110" s="11" t="s">
        <v>145</v>
      </c>
      <c r="BU110" s="8"/>
      <c r="BV110" s="17"/>
      <c r="BW110" s="74">
        <v>0</v>
      </c>
      <c r="BX110" s="75">
        <v>0</v>
      </c>
      <c r="BY110" s="34">
        <f t="shared" si="926"/>
        <v>0</v>
      </c>
      <c r="BZ110" s="63">
        <v>0</v>
      </c>
      <c r="CA110" s="13">
        <f t="shared" si="927"/>
        <v>0</v>
      </c>
      <c r="CB110" s="13">
        <f t="shared" si="928"/>
        <v>0</v>
      </c>
      <c r="CC110" s="13">
        <f t="shared" si="929"/>
        <v>0</v>
      </c>
      <c r="CD110" s="217">
        <f t="shared" ref="CD110" si="978">SUM(CC110:CC111)</f>
        <v>0</v>
      </c>
      <c r="CE110" s="218">
        <f t="shared" ref="CE110" si="979">SUM(BY110:BY111)*BU$2</f>
        <v>0</v>
      </c>
      <c r="CF110" s="10"/>
      <c r="CG110" s="44" t="s">
        <v>68</v>
      </c>
      <c r="CH110" s="11" t="s">
        <v>145</v>
      </c>
      <c r="CI110" s="8"/>
      <c r="CJ110" s="17"/>
      <c r="CK110" s="74">
        <v>0</v>
      </c>
      <c r="CL110" s="75">
        <v>0</v>
      </c>
      <c r="CM110" s="34">
        <f t="shared" si="932"/>
        <v>0</v>
      </c>
      <c r="CN110" s="63">
        <v>0</v>
      </c>
      <c r="CO110" s="13">
        <f t="shared" si="933"/>
        <v>0</v>
      </c>
      <c r="CP110" s="13">
        <f t="shared" si="934"/>
        <v>0</v>
      </c>
      <c r="CQ110" s="13">
        <f t="shared" si="935"/>
        <v>0</v>
      </c>
      <c r="CR110" s="217">
        <f t="shared" ref="CR110" si="980">SUM(CQ110:CQ111)</f>
        <v>0</v>
      </c>
      <c r="CS110" s="218">
        <f t="shared" ref="CS110" si="981">SUM(CM110:CM111)*CI$2</f>
        <v>0</v>
      </c>
      <c r="CT110" s="10"/>
      <c r="CU110" s="44" t="s">
        <v>68</v>
      </c>
      <c r="CV110" s="11" t="s">
        <v>145</v>
      </c>
      <c r="CW110" s="8"/>
      <c r="CX110" s="17"/>
      <c r="CY110" s="74">
        <v>0</v>
      </c>
      <c r="CZ110" s="75">
        <v>0</v>
      </c>
      <c r="DA110" s="34">
        <f t="shared" si="938"/>
        <v>0</v>
      </c>
      <c r="DB110" s="63">
        <v>0</v>
      </c>
      <c r="DC110" s="13">
        <f t="shared" si="939"/>
        <v>0</v>
      </c>
      <c r="DD110" s="13">
        <f t="shared" si="940"/>
        <v>0</v>
      </c>
      <c r="DE110" s="13">
        <f t="shared" si="941"/>
        <v>0</v>
      </c>
      <c r="DF110" s="217">
        <f t="shared" ref="DF110" si="982">SUM(DE110:DE111)</f>
        <v>0</v>
      </c>
      <c r="DG110" s="218">
        <f t="shared" ref="DG110" si="983">SUM(DA110:DA111)*CW$2</f>
        <v>0</v>
      </c>
      <c r="DH110" s="10"/>
      <c r="DI110" s="44" t="s">
        <v>68</v>
      </c>
      <c r="DJ110" s="11" t="s">
        <v>145</v>
      </c>
      <c r="DK110" s="8"/>
      <c r="DL110" s="17"/>
      <c r="DM110" s="74">
        <v>0</v>
      </c>
      <c r="DN110" s="75">
        <v>0</v>
      </c>
      <c r="DO110" s="34">
        <f t="shared" si="944"/>
        <v>0</v>
      </c>
      <c r="DP110" s="63">
        <v>0</v>
      </c>
      <c r="DQ110" s="13">
        <f t="shared" si="945"/>
        <v>0</v>
      </c>
      <c r="DR110" s="13">
        <f t="shared" si="946"/>
        <v>0</v>
      </c>
      <c r="DS110" s="13">
        <f t="shared" si="947"/>
        <v>0</v>
      </c>
      <c r="DT110" s="217">
        <f t="shared" ref="DT110" si="984">SUM(DS110:DS111)</f>
        <v>0</v>
      </c>
      <c r="DU110" s="218">
        <f t="shared" ref="DU110" si="985">SUM(DO110:DO111)*DK$2</f>
        <v>0</v>
      </c>
      <c r="DV110" s="10"/>
      <c r="DW110" s="44" t="s">
        <v>68</v>
      </c>
      <c r="DX110" s="11" t="s">
        <v>145</v>
      </c>
      <c r="DY110" s="8"/>
      <c r="DZ110" s="17"/>
      <c r="EA110" s="74">
        <v>0</v>
      </c>
      <c r="EB110" s="75">
        <v>0</v>
      </c>
      <c r="EC110" s="34">
        <f t="shared" si="950"/>
        <v>0</v>
      </c>
      <c r="ED110" s="63">
        <v>0</v>
      </c>
      <c r="EE110" s="13">
        <f t="shared" si="951"/>
        <v>0</v>
      </c>
      <c r="EF110" s="13">
        <f t="shared" si="952"/>
        <v>0</v>
      </c>
      <c r="EG110" s="13">
        <f t="shared" si="953"/>
        <v>0</v>
      </c>
      <c r="EH110" s="217">
        <f t="shared" ref="EH110" si="986">SUM(EG110:EG111)</f>
        <v>0</v>
      </c>
      <c r="EI110" s="218">
        <f t="shared" ref="EI110" si="987">SUM(EC110:EC111)*DY$2</f>
        <v>0</v>
      </c>
      <c r="EJ110" s="10"/>
      <c r="EK110" s="44"/>
      <c r="EL110" s="302"/>
      <c r="EM110" s="87" t="s">
        <v>90</v>
      </c>
      <c r="EN110" s="95" t="s">
        <v>111</v>
      </c>
      <c r="EO110" s="14"/>
      <c r="EP110" s="72">
        <v>0</v>
      </c>
      <c r="EQ110" s="496">
        <f t="shared" ref="EQ110:EQ120" si="988">EM$109*EN$109*EP110</f>
        <v>0</v>
      </c>
      <c r="ER110" s="10"/>
      <c r="ES110" s="61"/>
      <c r="ET110" s="302"/>
      <c r="EU110" s="61"/>
      <c r="EV110" s="87" t="s">
        <v>90</v>
      </c>
      <c r="EW110" s="95" t="s">
        <v>111</v>
      </c>
      <c r="EX110" s="14"/>
      <c r="EY110" s="72">
        <v>0</v>
      </c>
      <c r="EZ110" s="496">
        <f t="shared" ref="EZ110:EZ120" si="989">EV$109*EW$109*EY110</f>
        <v>0</v>
      </c>
      <c r="FA110" s="88"/>
      <c r="FC110" s="44"/>
      <c r="FD110" s="302"/>
      <c r="FE110" s="87" t="s">
        <v>72</v>
      </c>
      <c r="FF110" s="8" t="s">
        <v>154</v>
      </c>
      <c r="FG110" s="61"/>
      <c r="FH110" s="72">
        <v>0.62</v>
      </c>
      <c r="FI110" s="496">
        <f t="shared" si="898"/>
        <v>0</v>
      </c>
      <c r="FJ110" s="10"/>
      <c r="FK110" s="302"/>
      <c r="FL110" s="61"/>
      <c r="FM110" s="61"/>
      <c r="FN110" s="87" t="s">
        <v>72</v>
      </c>
      <c r="FO110" s="8" t="s">
        <v>154</v>
      </c>
      <c r="FP110" s="61"/>
      <c r="FQ110" s="72">
        <v>0</v>
      </c>
      <c r="FR110" s="496">
        <f t="shared" si="899"/>
        <v>0</v>
      </c>
      <c r="FS110" s="88"/>
    </row>
    <row r="111" spans="1:175" x14ac:dyDescent="0.25">
      <c r="A111" s="44" t="s">
        <v>68</v>
      </c>
      <c r="B111" s="11" t="s">
        <v>145</v>
      </c>
      <c r="C111" s="8"/>
      <c r="D111" s="17"/>
      <c r="E111" s="74">
        <v>0</v>
      </c>
      <c r="F111" s="75">
        <v>0</v>
      </c>
      <c r="G111" s="34">
        <f t="shared" si="900"/>
        <v>0</v>
      </c>
      <c r="H111" s="63">
        <v>0</v>
      </c>
      <c r="I111" s="13">
        <f t="shared" si="901"/>
        <v>0</v>
      </c>
      <c r="J111" s="13">
        <f t="shared" si="902"/>
        <v>0</v>
      </c>
      <c r="K111" s="13">
        <f t="shared" si="903"/>
        <v>0</v>
      </c>
      <c r="L111" s="151"/>
      <c r="M111" s="155"/>
      <c r="N111" s="10"/>
      <c r="O111" s="44" t="s">
        <v>68</v>
      </c>
      <c r="P111" s="11" t="s">
        <v>145</v>
      </c>
      <c r="Q111" s="8"/>
      <c r="R111" s="17"/>
      <c r="S111" s="74">
        <v>0</v>
      </c>
      <c r="T111" s="75">
        <v>0</v>
      </c>
      <c r="U111" s="34">
        <f t="shared" si="904"/>
        <v>0</v>
      </c>
      <c r="V111" s="63">
        <v>0</v>
      </c>
      <c r="W111" s="13">
        <f t="shared" si="905"/>
        <v>0</v>
      </c>
      <c r="X111" s="13">
        <f t="shared" si="906"/>
        <v>0</v>
      </c>
      <c r="Y111" s="13">
        <f t="shared" si="907"/>
        <v>0</v>
      </c>
      <c r="Z111" s="151"/>
      <c r="AA111" s="155"/>
      <c r="AB111" s="10"/>
      <c r="AC111" s="44" t="s">
        <v>68</v>
      </c>
      <c r="AD111" s="11" t="s">
        <v>145</v>
      </c>
      <c r="AE111" s="8"/>
      <c r="AF111" s="17"/>
      <c r="AG111" s="74">
        <v>0</v>
      </c>
      <c r="AH111" s="75">
        <v>0</v>
      </c>
      <c r="AI111" s="34">
        <f t="shared" si="908"/>
        <v>0</v>
      </c>
      <c r="AJ111" s="63">
        <v>0</v>
      </c>
      <c r="AK111" s="13">
        <f t="shared" si="909"/>
        <v>0</v>
      </c>
      <c r="AL111" s="13">
        <f t="shared" si="910"/>
        <v>0</v>
      </c>
      <c r="AM111" s="13">
        <f t="shared" si="911"/>
        <v>0</v>
      </c>
      <c r="AN111" s="151"/>
      <c r="AO111" s="155"/>
      <c r="AP111" s="10"/>
      <c r="AQ111" s="44" t="s">
        <v>68</v>
      </c>
      <c r="AR111" s="11" t="s">
        <v>145</v>
      </c>
      <c r="AS111" s="8"/>
      <c r="AT111" s="17"/>
      <c r="AU111" s="74">
        <v>0</v>
      </c>
      <c r="AV111" s="75">
        <v>0</v>
      </c>
      <c r="AW111" s="34">
        <f t="shared" si="914"/>
        <v>0</v>
      </c>
      <c r="AX111" s="63">
        <v>0</v>
      </c>
      <c r="AY111" s="13">
        <f t="shared" si="915"/>
        <v>0</v>
      </c>
      <c r="AZ111" s="13">
        <f t="shared" si="916"/>
        <v>0</v>
      </c>
      <c r="BA111" s="13">
        <f t="shared" si="917"/>
        <v>0</v>
      </c>
      <c r="BB111" s="151"/>
      <c r="BC111" s="155"/>
      <c r="BD111" s="10"/>
      <c r="BE111" s="44" t="s">
        <v>68</v>
      </c>
      <c r="BF111" s="11" t="s">
        <v>145</v>
      </c>
      <c r="BG111" s="8"/>
      <c r="BH111" s="17"/>
      <c r="BI111" s="74">
        <v>0</v>
      </c>
      <c r="BJ111" s="75">
        <v>0</v>
      </c>
      <c r="BK111" s="34">
        <f t="shared" si="920"/>
        <v>0</v>
      </c>
      <c r="BL111" s="63">
        <v>0</v>
      </c>
      <c r="BM111" s="13">
        <f t="shared" si="921"/>
        <v>0</v>
      </c>
      <c r="BN111" s="13">
        <f t="shared" si="922"/>
        <v>0</v>
      </c>
      <c r="BO111" s="13">
        <f t="shared" si="923"/>
        <v>0</v>
      </c>
      <c r="BP111" s="151"/>
      <c r="BQ111" s="155"/>
      <c r="BR111" s="10"/>
      <c r="BS111" s="44" t="s">
        <v>68</v>
      </c>
      <c r="BT111" s="11" t="s">
        <v>145</v>
      </c>
      <c r="BU111" s="8"/>
      <c r="BV111" s="17"/>
      <c r="BW111" s="74">
        <v>0</v>
      </c>
      <c r="BX111" s="75">
        <v>0</v>
      </c>
      <c r="BY111" s="34">
        <f t="shared" si="926"/>
        <v>0</v>
      </c>
      <c r="BZ111" s="63">
        <v>0</v>
      </c>
      <c r="CA111" s="13">
        <f t="shared" si="927"/>
        <v>0</v>
      </c>
      <c r="CB111" s="13">
        <f t="shared" si="928"/>
        <v>0</v>
      </c>
      <c r="CC111" s="13">
        <f t="shared" si="929"/>
        <v>0</v>
      </c>
      <c r="CD111" s="151"/>
      <c r="CE111" s="155"/>
      <c r="CF111" s="10"/>
      <c r="CG111" s="44" t="s">
        <v>68</v>
      </c>
      <c r="CH111" s="11" t="s">
        <v>145</v>
      </c>
      <c r="CI111" s="8"/>
      <c r="CJ111" s="17"/>
      <c r="CK111" s="74">
        <v>0</v>
      </c>
      <c r="CL111" s="75">
        <v>0</v>
      </c>
      <c r="CM111" s="34">
        <f t="shared" si="932"/>
        <v>0</v>
      </c>
      <c r="CN111" s="63">
        <v>0</v>
      </c>
      <c r="CO111" s="13">
        <f t="shared" si="933"/>
        <v>0</v>
      </c>
      <c r="CP111" s="13">
        <f t="shared" si="934"/>
        <v>0</v>
      </c>
      <c r="CQ111" s="13">
        <f t="shared" si="935"/>
        <v>0</v>
      </c>
      <c r="CR111" s="151"/>
      <c r="CS111" s="155"/>
      <c r="CT111" s="10"/>
      <c r="CU111" s="44" t="s">
        <v>68</v>
      </c>
      <c r="CV111" s="11" t="s">
        <v>145</v>
      </c>
      <c r="CW111" s="8"/>
      <c r="CX111" s="17"/>
      <c r="CY111" s="74">
        <v>0</v>
      </c>
      <c r="CZ111" s="75">
        <v>0</v>
      </c>
      <c r="DA111" s="34">
        <f t="shared" si="938"/>
        <v>0</v>
      </c>
      <c r="DB111" s="63">
        <v>0</v>
      </c>
      <c r="DC111" s="13">
        <f t="shared" si="939"/>
        <v>0</v>
      </c>
      <c r="DD111" s="13">
        <f t="shared" si="940"/>
        <v>0</v>
      </c>
      <c r="DE111" s="13">
        <f t="shared" si="941"/>
        <v>0</v>
      </c>
      <c r="DF111" s="151"/>
      <c r="DG111" s="155"/>
      <c r="DH111" s="10"/>
      <c r="DI111" s="44" t="s">
        <v>68</v>
      </c>
      <c r="DJ111" s="11" t="s">
        <v>145</v>
      </c>
      <c r="DK111" s="8"/>
      <c r="DL111" s="17"/>
      <c r="DM111" s="74">
        <v>0</v>
      </c>
      <c r="DN111" s="75">
        <v>0</v>
      </c>
      <c r="DO111" s="34">
        <f t="shared" si="944"/>
        <v>0</v>
      </c>
      <c r="DP111" s="63">
        <v>0</v>
      </c>
      <c r="DQ111" s="13">
        <f t="shared" si="945"/>
        <v>0</v>
      </c>
      <c r="DR111" s="13">
        <f t="shared" si="946"/>
        <v>0</v>
      </c>
      <c r="DS111" s="13">
        <f t="shared" si="947"/>
        <v>0</v>
      </c>
      <c r="DT111" s="151"/>
      <c r="DU111" s="155"/>
      <c r="DV111" s="10"/>
      <c r="DW111" s="44" t="s">
        <v>68</v>
      </c>
      <c r="DX111" s="11" t="s">
        <v>145</v>
      </c>
      <c r="DY111" s="8"/>
      <c r="DZ111" s="17"/>
      <c r="EA111" s="74">
        <v>0</v>
      </c>
      <c r="EB111" s="75">
        <v>0</v>
      </c>
      <c r="EC111" s="34">
        <f t="shared" si="950"/>
        <v>0</v>
      </c>
      <c r="ED111" s="63">
        <v>0</v>
      </c>
      <c r="EE111" s="13">
        <f t="shared" si="951"/>
        <v>0</v>
      </c>
      <c r="EF111" s="13">
        <f t="shared" si="952"/>
        <v>0</v>
      </c>
      <c r="EG111" s="13">
        <f t="shared" si="953"/>
        <v>0</v>
      </c>
      <c r="EH111" s="151"/>
      <c r="EI111" s="155"/>
      <c r="EJ111" s="10"/>
      <c r="EK111" s="44"/>
      <c r="EL111" s="302"/>
      <c r="EM111" s="87" t="s">
        <v>99</v>
      </c>
      <c r="EN111" s="95" t="s">
        <v>112</v>
      </c>
      <c r="EO111" s="14"/>
      <c r="EP111" s="72">
        <v>3.35</v>
      </c>
      <c r="EQ111" s="496">
        <f t="shared" si="988"/>
        <v>0</v>
      </c>
      <c r="ER111" s="10"/>
      <c r="ES111" s="61"/>
      <c r="ET111" s="302"/>
      <c r="EU111" s="61"/>
      <c r="EV111" s="87" t="s">
        <v>99</v>
      </c>
      <c r="EW111" s="95" t="s">
        <v>112</v>
      </c>
      <c r="EX111" s="14"/>
      <c r="EY111" s="72">
        <v>0</v>
      </c>
      <c r="EZ111" s="496">
        <f t="shared" si="989"/>
        <v>0</v>
      </c>
      <c r="FA111" s="88"/>
      <c r="FC111" s="44"/>
      <c r="FD111" s="302"/>
      <c r="FE111" s="87" t="s">
        <v>76</v>
      </c>
      <c r="FF111" s="11" t="s">
        <v>53</v>
      </c>
      <c r="FG111" s="14"/>
      <c r="FH111" s="72">
        <v>0</v>
      </c>
      <c r="FI111" s="496">
        <f t="shared" si="898"/>
        <v>0</v>
      </c>
      <c r="FJ111" s="10"/>
      <c r="FK111" s="302"/>
      <c r="FL111" s="61"/>
      <c r="FM111" s="61"/>
      <c r="FN111" s="87" t="s">
        <v>76</v>
      </c>
      <c r="FO111" s="11" t="s">
        <v>53</v>
      </c>
      <c r="FP111" s="14"/>
      <c r="FQ111" s="72">
        <v>0</v>
      </c>
      <c r="FR111" s="496">
        <f t="shared" si="899"/>
        <v>0</v>
      </c>
      <c r="FS111" s="88"/>
    </row>
    <row r="112" spans="1:175" ht="13" thickBot="1" x14ac:dyDescent="0.3">
      <c r="A112" s="44"/>
      <c r="B112" s="11"/>
      <c r="C112" s="17"/>
      <c r="D112" s="942" t="s">
        <v>49</v>
      </c>
      <c r="E112" s="18" t="s">
        <v>45</v>
      </c>
      <c r="F112" s="942" t="s">
        <v>4</v>
      </c>
      <c r="G112" s="942" t="s">
        <v>50</v>
      </c>
      <c r="H112" s="304" t="s">
        <v>51</v>
      </c>
      <c r="I112" s="61"/>
      <c r="J112" s="61"/>
      <c r="K112" s="61"/>
      <c r="L112" s="117"/>
      <c r="M112" s="305" t="s">
        <v>285</v>
      </c>
      <c r="N112" s="10"/>
      <c r="O112" s="44"/>
      <c r="P112" s="11"/>
      <c r="Q112" s="17"/>
      <c r="R112" s="942" t="s">
        <v>49</v>
      </c>
      <c r="S112" s="18" t="s">
        <v>45</v>
      </c>
      <c r="T112" s="942" t="s">
        <v>4</v>
      </c>
      <c r="U112" s="942" t="s">
        <v>50</v>
      </c>
      <c r="V112" s="304" t="s">
        <v>51</v>
      </c>
      <c r="W112" s="61"/>
      <c r="X112" s="61"/>
      <c r="Y112" s="61"/>
      <c r="Z112" s="117"/>
      <c r="AA112" s="305" t="s">
        <v>285</v>
      </c>
      <c r="AB112" s="10"/>
      <c r="AC112" s="44"/>
      <c r="AD112" s="11"/>
      <c r="AE112" s="17"/>
      <c r="AF112" s="942" t="s">
        <v>49</v>
      </c>
      <c r="AG112" s="18" t="s">
        <v>45</v>
      </c>
      <c r="AH112" s="942" t="s">
        <v>4</v>
      </c>
      <c r="AI112" s="942" t="s">
        <v>50</v>
      </c>
      <c r="AJ112" s="304" t="s">
        <v>51</v>
      </c>
      <c r="AK112" s="61"/>
      <c r="AL112" s="61"/>
      <c r="AM112" s="61"/>
      <c r="AN112" s="117"/>
      <c r="AO112" s="305" t="s">
        <v>285</v>
      </c>
      <c r="AP112" s="10"/>
      <c r="AQ112" s="44"/>
      <c r="AR112" s="11"/>
      <c r="AS112" s="17"/>
      <c r="AT112" s="942" t="s">
        <v>49</v>
      </c>
      <c r="AU112" s="18" t="s">
        <v>45</v>
      </c>
      <c r="AV112" s="942" t="s">
        <v>4</v>
      </c>
      <c r="AW112" s="942" t="s">
        <v>50</v>
      </c>
      <c r="AX112" s="304" t="s">
        <v>51</v>
      </c>
      <c r="AY112" s="61"/>
      <c r="AZ112" s="61"/>
      <c r="BA112" s="61"/>
      <c r="BB112" s="117"/>
      <c r="BC112" s="305" t="s">
        <v>285</v>
      </c>
      <c r="BD112" s="10"/>
      <c r="BE112" s="44"/>
      <c r="BF112" s="11"/>
      <c r="BG112" s="17"/>
      <c r="BH112" s="942" t="s">
        <v>49</v>
      </c>
      <c r="BI112" s="18" t="s">
        <v>45</v>
      </c>
      <c r="BJ112" s="942" t="s">
        <v>4</v>
      </c>
      <c r="BK112" s="942" t="s">
        <v>50</v>
      </c>
      <c r="BL112" s="304" t="s">
        <v>51</v>
      </c>
      <c r="BM112" s="61"/>
      <c r="BN112" s="61"/>
      <c r="BO112" s="61"/>
      <c r="BP112" s="117"/>
      <c r="BQ112" s="305" t="s">
        <v>285</v>
      </c>
      <c r="BR112" s="10"/>
      <c r="BS112" s="44"/>
      <c r="BT112" s="11"/>
      <c r="BU112" s="17"/>
      <c r="BV112" s="942" t="s">
        <v>49</v>
      </c>
      <c r="BW112" s="18" t="s">
        <v>45</v>
      </c>
      <c r="BX112" s="942" t="s">
        <v>4</v>
      </c>
      <c r="BY112" s="942" t="s">
        <v>50</v>
      </c>
      <c r="BZ112" s="304" t="s">
        <v>51</v>
      </c>
      <c r="CA112" s="61"/>
      <c r="CB112" s="61"/>
      <c r="CC112" s="61"/>
      <c r="CD112" s="117"/>
      <c r="CE112" s="305" t="s">
        <v>285</v>
      </c>
      <c r="CF112" s="10"/>
      <c r="CG112" s="44"/>
      <c r="CH112" s="11"/>
      <c r="CI112" s="17"/>
      <c r="CJ112" s="942" t="s">
        <v>49</v>
      </c>
      <c r="CK112" s="18" t="s">
        <v>45</v>
      </c>
      <c r="CL112" s="942" t="s">
        <v>4</v>
      </c>
      <c r="CM112" s="942" t="s">
        <v>50</v>
      </c>
      <c r="CN112" s="304" t="s">
        <v>51</v>
      </c>
      <c r="CO112" s="61"/>
      <c r="CP112" s="61"/>
      <c r="CQ112" s="61"/>
      <c r="CR112" s="117"/>
      <c r="CS112" s="305" t="s">
        <v>285</v>
      </c>
      <c r="CT112" s="10"/>
      <c r="CU112" s="44"/>
      <c r="CV112" s="11"/>
      <c r="CW112" s="17"/>
      <c r="CX112" s="942" t="s">
        <v>49</v>
      </c>
      <c r="CY112" s="18" t="s">
        <v>45</v>
      </c>
      <c r="CZ112" s="942" t="s">
        <v>4</v>
      </c>
      <c r="DA112" s="942" t="s">
        <v>50</v>
      </c>
      <c r="DB112" s="304" t="s">
        <v>51</v>
      </c>
      <c r="DC112" s="61"/>
      <c r="DD112" s="61"/>
      <c r="DE112" s="61"/>
      <c r="DF112" s="117"/>
      <c r="DG112" s="305" t="s">
        <v>285</v>
      </c>
      <c r="DH112" s="10"/>
      <c r="DI112" s="44"/>
      <c r="DJ112" s="11"/>
      <c r="DK112" s="17"/>
      <c r="DL112" s="942" t="s">
        <v>49</v>
      </c>
      <c r="DM112" s="18" t="s">
        <v>45</v>
      </c>
      <c r="DN112" s="942" t="s">
        <v>4</v>
      </c>
      <c r="DO112" s="942" t="s">
        <v>50</v>
      </c>
      <c r="DP112" s="304" t="s">
        <v>51</v>
      </c>
      <c r="DQ112" s="61"/>
      <c r="DR112" s="61"/>
      <c r="DS112" s="61"/>
      <c r="DT112" s="117"/>
      <c r="DU112" s="305" t="s">
        <v>285</v>
      </c>
      <c r="DV112" s="10"/>
      <c r="DW112" s="44"/>
      <c r="DX112" s="11"/>
      <c r="DY112" s="17"/>
      <c r="DZ112" s="942" t="s">
        <v>49</v>
      </c>
      <c r="EA112" s="18" t="s">
        <v>45</v>
      </c>
      <c r="EB112" s="942" t="s">
        <v>4</v>
      </c>
      <c r="EC112" s="942" t="s">
        <v>50</v>
      </c>
      <c r="ED112" s="304" t="s">
        <v>51</v>
      </c>
      <c r="EE112" s="61"/>
      <c r="EF112" s="61"/>
      <c r="EG112" s="61"/>
      <c r="EH112" s="117"/>
      <c r="EI112" s="305" t="s">
        <v>285</v>
      </c>
      <c r="EJ112" s="10"/>
      <c r="EK112" s="44"/>
      <c r="EL112" s="302"/>
      <c r="EM112" s="87" t="s">
        <v>91</v>
      </c>
      <c r="EN112" s="95" t="s">
        <v>321</v>
      </c>
      <c r="EO112" s="14"/>
      <c r="EP112" s="72">
        <v>0</v>
      </c>
      <c r="EQ112" s="496">
        <f t="shared" si="988"/>
        <v>0</v>
      </c>
      <c r="ER112" s="10"/>
      <c r="ES112" s="61"/>
      <c r="ET112" s="302"/>
      <c r="EU112" s="61"/>
      <c r="EV112" s="87" t="s">
        <v>91</v>
      </c>
      <c r="EW112" s="95" t="s">
        <v>321</v>
      </c>
      <c r="EX112" s="14"/>
      <c r="EY112" s="72">
        <v>0</v>
      </c>
      <c r="EZ112" s="496">
        <f t="shared" si="989"/>
        <v>0</v>
      </c>
      <c r="FA112" s="88"/>
      <c r="FC112" s="44"/>
      <c r="FD112" s="302"/>
      <c r="FE112" s="87" t="s">
        <v>105</v>
      </c>
      <c r="FF112" s="11" t="s">
        <v>57</v>
      </c>
      <c r="FG112" s="14"/>
      <c r="FH112" s="72">
        <v>13.2</v>
      </c>
      <c r="FI112" s="496">
        <f t="shared" si="898"/>
        <v>0</v>
      </c>
      <c r="FJ112" s="10"/>
      <c r="FK112" s="302"/>
      <c r="FL112" s="61"/>
      <c r="FM112" s="61"/>
      <c r="FN112" s="87" t="s">
        <v>105</v>
      </c>
      <c r="FO112" s="11" t="s">
        <v>57</v>
      </c>
      <c r="FP112" s="14"/>
      <c r="FQ112" s="72">
        <v>5.5</v>
      </c>
      <c r="FR112" s="496">
        <f t="shared" si="899"/>
        <v>0</v>
      </c>
      <c r="FS112" s="88"/>
    </row>
    <row r="113" spans="1:175" ht="13" thickBot="1" x14ac:dyDescent="0.3">
      <c r="A113" s="44" t="s">
        <v>100</v>
      </c>
      <c r="B113" s="11" t="s">
        <v>52</v>
      </c>
      <c r="C113" s="17"/>
      <c r="D113" s="17"/>
      <c r="E113" s="36">
        <f>C5*C6</f>
        <v>0</v>
      </c>
      <c r="F113" s="65">
        <v>1</v>
      </c>
      <c r="G113" s="65">
        <v>0</v>
      </c>
      <c r="H113" s="63">
        <v>0</v>
      </c>
      <c r="I113" s="13">
        <f>(E113*F113*G113*H113/60)+(E114*F114*G114*H114/60)+(E115*G115*H115/60)</f>
        <v>0</v>
      </c>
      <c r="J113" s="13">
        <f>IF(E$113=0,0,I113/E$113)</f>
        <v>0</v>
      </c>
      <c r="K113" s="13">
        <f>(J113*G$2)</f>
        <v>0</v>
      </c>
      <c r="L113" s="151"/>
      <c r="M113" s="220">
        <f>IF(H113=0,0,K113/H113)</f>
        <v>0</v>
      </c>
      <c r="N113" s="10"/>
      <c r="O113" s="44" t="s">
        <v>100</v>
      </c>
      <c r="P113" s="11" t="s">
        <v>52</v>
      </c>
      <c r="Q113" s="17"/>
      <c r="R113" s="17"/>
      <c r="S113" s="36">
        <f>Q5*Q6</f>
        <v>0</v>
      </c>
      <c r="T113" s="65">
        <v>1</v>
      </c>
      <c r="U113" s="65">
        <v>0</v>
      </c>
      <c r="V113" s="63">
        <v>0</v>
      </c>
      <c r="W113" s="13">
        <f>(S113*T113*U113*V113/60)+(S114*T114*U114*V114/60)+(S115*U115*V115/60)</f>
        <v>0</v>
      </c>
      <c r="X113" s="13">
        <f>IF(S$113=0,0,W113/S$113)</f>
        <v>0</v>
      </c>
      <c r="Y113" s="13">
        <f>(X113*U$2)</f>
        <v>0</v>
      </c>
      <c r="Z113" s="151"/>
      <c r="AA113" s="220">
        <f>IF(V113=0,0,Y113/V113)</f>
        <v>0</v>
      </c>
      <c r="AB113" s="10"/>
      <c r="AC113" s="44" t="s">
        <v>100</v>
      </c>
      <c r="AD113" s="11" t="s">
        <v>52</v>
      </c>
      <c r="AE113" s="17"/>
      <c r="AF113" s="17"/>
      <c r="AG113" s="36">
        <f t="shared" ref="AG113" si="990">AE5*AE6</f>
        <v>0</v>
      </c>
      <c r="AH113" s="65">
        <v>1</v>
      </c>
      <c r="AI113" s="65">
        <v>0</v>
      </c>
      <c r="AJ113" s="63">
        <v>0</v>
      </c>
      <c r="AK113" s="13">
        <f t="shared" ref="AK113" si="991">(AG113*AH113*AI113*AJ113/60)+(AG114*AH114*AI114*AJ114/60)+(AG115*AI115*AJ115/60)</f>
        <v>0</v>
      </c>
      <c r="AL113" s="13">
        <f t="shared" ref="AL113" si="992">IF(AG$113=0,0,AK113/AG$113)</f>
        <v>0</v>
      </c>
      <c r="AM113" s="13">
        <f t="shared" ref="AM113" si="993">(AL113*AI$2)</f>
        <v>0</v>
      </c>
      <c r="AN113" s="151"/>
      <c r="AO113" s="220">
        <f t="shared" ref="AO113" si="994">IF(AJ113=0,0,AM113/AJ113)</f>
        <v>0</v>
      </c>
      <c r="AP113" s="10"/>
      <c r="AQ113" s="44" t="s">
        <v>100</v>
      </c>
      <c r="AR113" s="11" t="s">
        <v>52</v>
      </c>
      <c r="AS113" s="17"/>
      <c r="AT113" s="17"/>
      <c r="AU113" s="36">
        <f t="shared" ref="AU113" si="995">AS5*AS6</f>
        <v>0</v>
      </c>
      <c r="AV113" s="65">
        <v>1</v>
      </c>
      <c r="AW113" s="65">
        <v>0</v>
      </c>
      <c r="AX113" s="63">
        <v>0</v>
      </c>
      <c r="AY113" s="13">
        <f t="shared" ref="AY113" si="996">(AU113*AV113*AW113*AX113/60)+(AU114*AV114*AW114*AX114/60)+(AU115*AW115*AX115/60)</f>
        <v>0</v>
      </c>
      <c r="AZ113" s="13">
        <f t="shared" ref="AZ113" si="997">IF(AU$113=0,0,AY113/AU$113)</f>
        <v>0</v>
      </c>
      <c r="BA113" s="13">
        <f t="shared" ref="BA113" si="998">(AZ113*AW$2)</f>
        <v>0</v>
      </c>
      <c r="BB113" s="151"/>
      <c r="BC113" s="220">
        <f t="shared" ref="BC113" si="999">IF(AX113=0,0,BA113/AX113)</f>
        <v>0</v>
      </c>
      <c r="BD113" s="10"/>
      <c r="BE113" s="44" t="s">
        <v>100</v>
      </c>
      <c r="BF113" s="11" t="s">
        <v>52</v>
      </c>
      <c r="BG113" s="17"/>
      <c r="BH113" s="17"/>
      <c r="BI113" s="36">
        <f t="shared" ref="BI113" si="1000">BG5*BG6</f>
        <v>0</v>
      </c>
      <c r="BJ113" s="65">
        <v>1</v>
      </c>
      <c r="BK113" s="65">
        <v>0</v>
      </c>
      <c r="BL113" s="63">
        <v>0</v>
      </c>
      <c r="BM113" s="13">
        <f t="shared" ref="BM113" si="1001">(BI113*BJ113*BK113*BL113/60)+(BI114*BJ114*BK114*BL114/60)+(BI115*BK115*BL115/60)</f>
        <v>0</v>
      </c>
      <c r="BN113" s="13">
        <f t="shared" ref="BN113" si="1002">IF(BI$113=0,0,BM113/BI$113)</f>
        <v>0</v>
      </c>
      <c r="BO113" s="13">
        <f t="shared" ref="BO113" si="1003">(BN113*BK$2)</f>
        <v>0</v>
      </c>
      <c r="BP113" s="151"/>
      <c r="BQ113" s="220">
        <f t="shared" ref="BQ113" si="1004">IF(BL113=0,0,BO113/BL113)</f>
        <v>0</v>
      </c>
      <c r="BR113" s="10"/>
      <c r="BS113" s="44" t="s">
        <v>100</v>
      </c>
      <c r="BT113" s="11" t="s">
        <v>52</v>
      </c>
      <c r="BU113" s="17"/>
      <c r="BV113" s="17"/>
      <c r="BW113" s="36">
        <f t="shared" ref="BW113" si="1005">BU5*BU6</f>
        <v>0</v>
      </c>
      <c r="BX113" s="65">
        <v>1</v>
      </c>
      <c r="BY113" s="65">
        <v>0</v>
      </c>
      <c r="BZ113" s="63">
        <v>0</v>
      </c>
      <c r="CA113" s="13">
        <f t="shared" ref="CA113" si="1006">(BW113*BX113*BY113*BZ113/60)+(BW114*BX114*BY114*BZ114/60)+(BW115*BY115*BZ115/60)</f>
        <v>0</v>
      </c>
      <c r="CB113" s="13">
        <f t="shared" ref="CB113" si="1007">IF(BW$113=0,0,CA113/BW$113)</f>
        <v>0</v>
      </c>
      <c r="CC113" s="13">
        <f t="shared" ref="CC113" si="1008">(CB113*BY$2)</f>
        <v>0</v>
      </c>
      <c r="CD113" s="151"/>
      <c r="CE113" s="220">
        <f t="shared" ref="CE113" si="1009">IF(BZ113=0,0,CC113/BZ113)</f>
        <v>0</v>
      </c>
      <c r="CF113" s="10"/>
      <c r="CG113" s="44" t="s">
        <v>100</v>
      </c>
      <c r="CH113" s="11" t="s">
        <v>52</v>
      </c>
      <c r="CI113" s="17"/>
      <c r="CJ113" s="17"/>
      <c r="CK113" s="36">
        <f t="shared" ref="CK113" si="1010">CI5*CI6</f>
        <v>0</v>
      </c>
      <c r="CL113" s="65">
        <v>1</v>
      </c>
      <c r="CM113" s="65">
        <v>0</v>
      </c>
      <c r="CN113" s="63">
        <v>0</v>
      </c>
      <c r="CO113" s="13">
        <f t="shared" ref="CO113" si="1011">(CK113*CL113*CM113*CN113/60)+(CK114*CL114*CM114*CN114/60)+(CK115*CM115*CN115/60)</f>
        <v>0</v>
      </c>
      <c r="CP113" s="13">
        <f t="shared" ref="CP113" si="1012">IF(CK$113=0,0,CO113/CK$113)</f>
        <v>0</v>
      </c>
      <c r="CQ113" s="13">
        <f t="shared" ref="CQ113" si="1013">(CP113*CM$2)</f>
        <v>0</v>
      </c>
      <c r="CR113" s="151"/>
      <c r="CS113" s="220">
        <f t="shared" ref="CS113" si="1014">IF(CN113=0,0,CQ113/CN113)</f>
        <v>0</v>
      </c>
      <c r="CT113" s="10"/>
      <c r="CU113" s="44" t="s">
        <v>100</v>
      </c>
      <c r="CV113" s="11" t="s">
        <v>52</v>
      </c>
      <c r="CW113" s="17"/>
      <c r="CX113" s="17"/>
      <c r="CY113" s="36">
        <f t="shared" ref="CY113" si="1015">CW5*CW6</f>
        <v>0</v>
      </c>
      <c r="CZ113" s="65">
        <v>1</v>
      </c>
      <c r="DA113" s="65">
        <v>0</v>
      </c>
      <c r="DB113" s="63">
        <v>0</v>
      </c>
      <c r="DC113" s="13">
        <f t="shared" ref="DC113" si="1016">(CY113*CZ113*DA113*DB113/60)+(CY114*CZ114*DA114*DB114/60)+(CY115*DA115*DB115/60)</f>
        <v>0</v>
      </c>
      <c r="DD113" s="13">
        <f t="shared" ref="DD113" si="1017">IF(CY$113=0,0,DC113/CY$113)</f>
        <v>0</v>
      </c>
      <c r="DE113" s="13">
        <f t="shared" ref="DE113" si="1018">(DD113*DA$2)</f>
        <v>0</v>
      </c>
      <c r="DF113" s="151"/>
      <c r="DG113" s="220">
        <f t="shared" ref="DG113" si="1019">IF(DB113=0,0,DE113/DB113)</f>
        <v>0</v>
      </c>
      <c r="DH113" s="10"/>
      <c r="DI113" s="44" t="s">
        <v>100</v>
      </c>
      <c r="DJ113" s="11" t="s">
        <v>52</v>
      </c>
      <c r="DK113" s="17"/>
      <c r="DL113" s="17"/>
      <c r="DM113" s="36">
        <f t="shared" ref="DM113" si="1020">DK5*DK6</f>
        <v>0</v>
      </c>
      <c r="DN113" s="65">
        <v>1</v>
      </c>
      <c r="DO113" s="65">
        <v>0</v>
      </c>
      <c r="DP113" s="63">
        <v>0</v>
      </c>
      <c r="DQ113" s="13">
        <f t="shared" ref="DQ113" si="1021">(DM113*DN113*DO113*DP113/60)+(DM114*DN114*DO114*DP114/60)+(DM115*DO115*DP115/60)</f>
        <v>0</v>
      </c>
      <c r="DR113" s="13">
        <f t="shared" ref="DR113" si="1022">IF(DM$113=0,0,DQ113/DM$113)</f>
        <v>0</v>
      </c>
      <c r="DS113" s="13">
        <f t="shared" ref="DS113" si="1023">(DR113*DO$2)</f>
        <v>0</v>
      </c>
      <c r="DT113" s="151"/>
      <c r="DU113" s="220">
        <f t="shared" ref="DU113" si="1024">IF(DP113=0,0,DS113/DP113)</f>
        <v>0</v>
      </c>
      <c r="DV113" s="10"/>
      <c r="DW113" s="44" t="s">
        <v>100</v>
      </c>
      <c r="DX113" s="11" t="s">
        <v>52</v>
      </c>
      <c r="DY113" s="17"/>
      <c r="DZ113" s="17"/>
      <c r="EA113" s="36">
        <f t="shared" ref="EA113" si="1025">DY5*DY6</f>
        <v>0</v>
      </c>
      <c r="EB113" s="65">
        <v>1</v>
      </c>
      <c r="EC113" s="65">
        <v>0</v>
      </c>
      <c r="ED113" s="63">
        <v>0</v>
      </c>
      <c r="EE113" s="13">
        <f t="shared" ref="EE113" si="1026">(EA113*EB113*EC113*ED113/60)+(EA114*EB114*EC114*ED114/60)+(EA115*EC115*ED115/60)</f>
        <v>0</v>
      </c>
      <c r="EF113" s="13">
        <f t="shared" ref="EF113" si="1027">IF(EA$113=0,0,EE113/EA$113)</f>
        <v>0</v>
      </c>
      <c r="EG113" s="13">
        <f t="shared" ref="EG113" si="1028">(EF113*EC$2)</f>
        <v>0</v>
      </c>
      <c r="EH113" s="151"/>
      <c r="EI113" s="220">
        <f t="shared" ref="EI113" si="1029">IF(ED113=0,0,EG113/ED113)</f>
        <v>0</v>
      </c>
      <c r="EJ113" s="10"/>
      <c r="EK113" s="44"/>
      <c r="EL113" s="61"/>
      <c r="EM113" s="87" t="s">
        <v>240</v>
      </c>
      <c r="EN113" s="95" t="s">
        <v>246</v>
      </c>
      <c r="EO113" s="14"/>
      <c r="EP113" s="72">
        <v>9.06</v>
      </c>
      <c r="EQ113" s="496">
        <f t="shared" si="988"/>
        <v>0</v>
      </c>
      <c r="ER113" s="61"/>
      <c r="ES113" s="61"/>
      <c r="ET113" s="61"/>
      <c r="EU113" s="61"/>
      <c r="EV113" s="87" t="s">
        <v>240</v>
      </c>
      <c r="EW113" s="95" t="s">
        <v>246</v>
      </c>
      <c r="EX113" s="14"/>
      <c r="EY113" s="72">
        <v>4.8099999999999996</v>
      </c>
      <c r="EZ113" s="496">
        <f t="shared" si="989"/>
        <v>0</v>
      </c>
      <c r="FA113" s="88"/>
      <c r="FC113" s="44"/>
      <c r="FD113" s="295" t="s">
        <v>333</v>
      </c>
      <c r="FE113" s="296">
        <v>0</v>
      </c>
      <c r="FF113" s="297">
        <v>1</v>
      </c>
      <c r="FG113" s="190">
        <f>SUM(FH114:FH124)</f>
        <v>19.54</v>
      </c>
      <c r="FH113" s="107"/>
      <c r="FI113" s="496">
        <f>SUM(FI114:FI124)</f>
        <v>0</v>
      </c>
      <c r="FJ113" s="10"/>
      <c r="FK113" s="307" t="s">
        <v>334</v>
      </c>
      <c r="FL113" s="309"/>
      <c r="FM113" s="308"/>
      <c r="FN113" s="296">
        <v>0</v>
      </c>
      <c r="FO113" s="300">
        <v>1</v>
      </c>
      <c r="FP113" s="190">
        <f>SUM(FQ114:FQ124)</f>
        <v>0</v>
      </c>
      <c r="FQ113" s="107"/>
      <c r="FR113" s="496">
        <f>SUM(FR114:FR124)</f>
        <v>0</v>
      </c>
      <c r="FS113" s="88"/>
    </row>
    <row r="114" spans="1:175" x14ac:dyDescent="0.25">
      <c r="A114" s="44" t="s">
        <v>100</v>
      </c>
      <c r="B114" s="11" t="s">
        <v>52</v>
      </c>
      <c r="C114" s="17"/>
      <c r="D114" s="17"/>
      <c r="E114" s="76">
        <v>0</v>
      </c>
      <c r="F114" s="65">
        <v>1</v>
      </c>
      <c r="G114" s="65">
        <v>0</v>
      </c>
      <c r="H114" s="59">
        <f>H113</f>
        <v>0</v>
      </c>
      <c r="I114" s="13"/>
      <c r="J114" s="13"/>
      <c r="K114" s="13"/>
      <c r="L114" s="151"/>
      <c r="M114" s="155"/>
      <c r="N114" s="10"/>
      <c r="O114" s="44" t="s">
        <v>100</v>
      </c>
      <c r="P114" s="11" t="s">
        <v>52</v>
      </c>
      <c r="Q114" s="17"/>
      <c r="R114" s="17"/>
      <c r="S114" s="76">
        <v>0</v>
      </c>
      <c r="T114" s="65">
        <v>1</v>
      </c>
      <c r="U114" s="65">
        <v>0</v>
      </c>
      <c r="V114" s="59">
        <f>V113</f>
        <v>0</v>
      </c>
      <c r="W114" s="13"/>
      <c r="X114" s="13"/>
      <c r="Y114" s="13"/>
      <c r="Z114" s="151"/>
      <c r="AA114" s="155"/>
      <c r="AB114" s="10"/>
      <c r="AC114" s="44" t="s">
        <v>100</v>
      </c>
      <c r="AD114" s="11" t="s">
        <v>52</v>
      </c>
      <c r="AE114" s="17"/>
      <c r="AF114" s="17"/>
      <c r="AG114" s="76">
        <v>0</v>
      </c>
      <c r="AH114" s="65">
        <v>1</v>
      </c>
      <c r="AI114" s="65">
        <v>0</v>
      </c>
      <c r="AJ114" s="59">
        <f t="shared" ref="AJ114" si="1030">AJ113</f>
        <v>0</v>
      </c>
      <c r="AK114" s="13"/>
      <c r="AL114" s="13"/>
      <c r="AM114" s="13"/>
      <c r="AN114" s="151"/>
      <c r="AO114" s="155"/>
      <c r="AP114" s="10"/>
      <c r="AQ114" s="44" t="s">
        <v>100</v>
      </c>
      <c r="AR114" s="11" t="s">
        <v>52</v>
      </c>
      <c r="AS114" s="17"/>
      <c r="AT114" s="17"/>
      <c r="AU114" s="76">
        <v>0</v>
      </c>
      <c r="AV114" s="65">
        <v>1</v>
      </c>
      <c r="AW114" s="65">
        <v>0</v>
      </c>
      <c r="AX114" s="59">
        <f t="shared" ref="AX114" si="1031">AX113</f>
        <v>0</v>
      </c>
      <c r="AY114" s="13"/>
      <c r="AZ114" s="13"/>
      <c r="BA114" s="13"/>
      <c r="BB114" s="151"/>
      <c r="BC114" s="155"/>
      <c r="BD114" s="10"/>
      <c r="BE114" s="44" t="s">
        <v>100</v>
      </c>
      <c r="BF114" s="11" t="s">
        <v>52</v>
      </c>
      <c r="BG114" s="17"/>
      <c r="BH114" s="17"/>
      <c r="BI114" s="76">
        <v>0</v>
      </c>
      <c r="BJ114" s="65">
        <v>1</v>
      </c>
      <c r="BK114" s="65">
        <v>0</v>
      </c>
      <c r="BL114" s="59">
        <f t="shared" ref="BL114" si="1032">BL113</f>
        <v>0</v>
      </c>
      <c r="BM114" s="13"/>
      <c r="BN114" s="13"/>
      <c r="BO114" s="13"/>
      <c r="BP114" s="151"/>
      <c r="BQ114" s="155"/>
      <c r="BR114" s="10"/>
      <c r="BS114" s="44" t="s">
        <v>100</v>
      </c>
      <c r="BT114" s="11" t="s">
        <v>52</v>
      </c>
      <c r="BU114" s="17"/>
      <c r="BV114" s="17"/>
      <c r="BW114" s="76">
        <v>0</v>
      </c>
      <c r="BX114" s="65">
        <v>1</v>
      </c>
      <c r="BY114" s="65">
        <v>0</v>
      </c>
      <c r="BZ114" s="59">
        <f t="shared" ref="BZ114" si="1033">BZ113</f>
        <v>0</v>
      </c>
      <c r="CA114" s="13"/>
      <c r="CB114" s="13"/>
      <c r="CC114" s="13"/>
      <c r="CD114" s="151"/>
      <c r="CE114" s="155"/>
      <c r="CF114" s="10"/>
      <c r="CG114" s="44" t="s">
        <v>100</v>
      </c>
      <c r="CH114" s="11" t="s">
        <v>52</v>
      </c>
      <c r="CI114" s="17"/>
      <c r="CJ114" s="17"/>
      <c r="CK114" s="76">
        <v>0</v>
      </c>
      <c r="CL114" s="65">
        <v>1</v>
      </c>
      <c r="CM114" s="65">
        <v>0</v>
      </c>
      <c r="CN114" s="59">
        <f t="shared" ref="CN114" si="1034">CN113</f>
        <v>0</v>
      </c>
      <c r="CO114" s="13"/>
      <c r="CP114" s="13"/>
      <c r="CQ114" s="13"/>
      <c r="CR114" s="151"/>
      <c r="CS114" s="155"/>
      <c r="CT114" s="10"/>
      <c r="CU114" s="44" t="s">
        <v>100</v>
      </c>
      <c r="CV114" s="11" t="s">
        <v>52</v>
      </c>
      <c r="CW114" s="17"/>
      <c r="CX114" s="17"/>
      <c r="CY114" s="76">
        <v>0</v>
      </c>
      <c r="CZ114" s="65">
        <v>1</v>
      </c>
      <c r="DA114" s="65">
        <v>0</v>
      </c>
      <c r="DB114" s="59">
        <f t="shared" ref="DB114" si="1035">DB113</f>
        <v>0</v>
      </c>
      <c r="DC114" s="13"/>
      <c r="DD114" s="13"/>
      <c r="DE114" s="13"/>
      <c r="DF114" s="151"/>
      <c r="DG114" s="155"/>
      <c r="DH114" s="10"/>
      <c r="DI114" s="44" t="s">
        <v>100</v>
      </c>
      <c r="DJ114" s="11" t="s">
        <v>52</v>
      </c>
      <c r="DK114" s="17"/>
      <c r="DL114" s="17"/>
      <c r="DM114" s="76">
        <v>0</v>
      </c>
      <c r="DN114" s="65">
        <v>1</v>
      </c>
      <c r="DO114" s="65">
        <v>0</v>
      </c>
      <c r="DP114" s="59">
        <f t="shared" ref="DP114" si="1036">DP113</f>
        <v>0</v>
      </c>
      <c r="DQ114" s="13"/>
      <c r="DR114" s="13"/>
      <c r="DS114" s="13"/>
      <c r="DT114" s="151"/>
      <c r="DU114" s="155"/>
      <c r="DV114" s="10"/>
      <c r="DW114" s="44" t="s">
        <v>100</v>
      </c>
      <c r="DX114" s="11" t="s">
        <v>52</v>
      </c>
      <c r="DY114" s="17"/>
      <c r="DZ114" s="17"/>
      <c r="EA114" s="76">
        <v>0</v>
      </c>
      <c r="EB114" s="65">
        <v>1</v>
      </c>
      <c r="EC114" s="65">
        <v>0</v>
      </c>
      <c r="ED114" s="59">
        <f t="shared" ref="ED114" si="1037">ED113</f>
        <v>0</v>
      </c>
      <c r="EE114" s="13"/>
      <c r="EF114" s="13"/>
      <c r="EG114" s="13"/>
      <c r="EH114" s="151"/>
      <c r="EI114" s="155"/>
      <c r="EJ114" s="10"/>
      <c r="EK114" s="44"/>
      <c r="EL114" s="302"/>
      <c r="EM114" s="87" t="s">
        <v>96</v>
      </c>
      <c r="EN114" s="8" t="s">
        <v>46</v>
      </c>
      <c r="EO114" s="61"/>
      <c r="EP114" s="72">
        <v>0.56999999999999995</v>
      </c>
      <c r="EQ114" s="496">
        <f t="shared" si="988"/>
        <v>0</v>
      </c>
      <c r="ER114" s="10"/>
      <c r="ES114" s="61"/>
      <c r="ET114" s="302"/>
      <c r="EU114" s="61"/>
      <c r="EV114" s="87" t="s">
        <v>96</v>
      </c>
      <c r="EW114" s="8" t="s">
        <v>46</v>
      </c>
      <c r="EX114" s="61"/>
      <c r="EY114" s="72">
        <v>0.93</v>
      </c>
      <c r="EZ114" s="496">
        <f t="shared" si="989"/>
        <v>0</v>
      </c>
      <c r="FA114" s="88"/>
      <c r="FC114" s="44"/>
      <c r="FD114" s="302"/>
      <c r="FE114" s="87" t="s">
        <v>90</v>
      </c>
      <c r="FF114" s="95" t="s">
        <v>111</v>
      </c>
      <c r="FG114" s="14"/>
      <c r="FH114" s="72">
        <v>0</v>
      </c>
      <c r="FI114" s="496">
        <f t="shared" ref="FI114:FI124" si="1038">FE$113*FF$113*FH114</f>
        <v>0</v>
      </c>
      <c r="FJ114" s="10"/>
      <c r="FK114" s="8"/>
      <c r="FL114" s="61"/>
      <c r="FM114" s="61"/>
      <c r="FN114" s="87" t="s">
        <v>90</v>
      </c>
      <c r="FO114" s="95" t="s">
        <v>111</v>
      </c>
      <c r="FP114" s="14"/>
      <c r="FQ114" s="72">
        <v>0</v>
      </c>
      <c r="FR114" s="496">
        <f t="shared" ref="FR114:FR124" si="1039">FN$113*FO$113*FQ114</f>
        <v>0</v>
      </c>
      <c r="FS114" s="88"/>
    </row>
    <row r="115" spans="1:175" x14ac:dyDescent="0.25">
      <c r="A115" s="44" t="s">
        <v>100</v>
      </c>
      <c r="B115" s="11" t="s">
        <v>103</v>
      </c>
      <c r="C115" s="17"/>
      <c r="D115" s="17"/>
      <c r="E115" s="18">
        <f>E113</f>
        <v>0</v>
      </c>
      <c r="F115" s="17"/>
      <c r="G115" s="65">
        <v>0</v>
      </c>
      <c r="H115" s="59">
        <f>H113</f>
        <v>0</v>
      </c>
      <c r="I115" s="13"/>
      <c r="J115" s="13"/>
      <c r="K115" s="13"/>
      <c r="L115" s="151"/>
      <c r="M115" s="305" t="s">
        <v>286</v>
      </c>
      <c r="N115" s="15"/>
      <c r="O115" s="44" t="s">
        <v>100</v>
      </c>
      <c r="P115" s="11" t="s">
        <v>103</v>
      </c>
      <c r="Q115" s="17"/>
      <c r="R115" s="17"/>
      <c r="S115" s="18">
        <f>S113</f>
        <v>0</v>
      </c>
      <c r="T115" s="17"/>
      <c r="U115" s="65">
        <v>0</v>
      </c>
      <c r="V115" s="59">
        <f>V113</f>
        <v>0</v>
      </c>
      <c r="W115" s="13"/>
      <c r="X115" s="13"/>
      <c r="Y115" s="13"/>
      <c r="Z115" s="151"/>
      <c r="AA115" s="305" t="s">
        <v>286</v>
      </c>
      <c r="AB115" s="15"/>
      <c r="AC115" s="44" t="s">
        <v>100</v>
      </c>
      <c r="AD115" s="11" t="s">
        <v>103</v>
      </c>
      <c r="AE115" s="17"/>
      <c r="AF115" s="17"/>
      <c r="AG115" s="18">
        <f t="shared" ref="AG115" si="1040">AG113</f>
        <v>0</v>
      </c>
      <c r="AH115" s="17"/>
      <c r="AI115" s="65">
        <v>0</v>
      </c>
      <c r="AJ115" s="59">
        <f t="shared" ref="AJ115" si="1041">AJ113</f>
        <v>0</v>
      </c>
      <c r="AK115" s="13"/>
      <c r="AL115" s="13"/>
      <c r="AM115" s="13"/>
      <c r="AN115" s="151"/>
      <c r="AO115" s="305" t="s">
        <v>286</v>
      </c>
      <c r="AP115" s="15"/>
      <c r="AQ115" s="44" t="s">
        <v>100</v>
      </c>
      <c r="AR115" s="11" t="s">
        <v>103</v>
      </c>
      <c r="AS115" s="17"/>
      <c r="AT115" s="17"/>
      <c r="AU115" s="18">
        <f t="shared" ref="AU115" si="1042">AU113</f>
        <v>0</v>
      </c>
      <c r="AV115" s="17"/>
      <c r="AW115" s="65">
        <v>0</v>
      </c>
      <c r="AX115" s="59">
        <f t="shared" ref="AX115" si="1043">AX113</f>
        <v>0</v>
      </c>
      <c r="AY115" s="13"/>
      <c r="AZ115" s="13"/>
      <c r="BA115" s="13"/>
      <c r="BB115" s="151"/>
      <c r="BC115" s="305" t="s">
        <v>286</v>
      </c>
      <c r="BD115" s="15"/>
      <c r="BE115" s="44" t="s">
        <v>100</v>
      </c>
      <c r="BF115" s="11" t="s">
        <v>103</v>
      </c>
      <c r="BG115" s="17"/>
      <c r="BH115" s="17"/>
      <c r="BI115" s="18">
        <f t="shared" ref="BI115" si="1044">BI113</f>
        <v>0</v>
      </c>
      <c r="BJ115" s="17"/>
      <c r="BK115" s="65">
        <v>0</v>
      </c>
      <c r="BL115" s="59">
        <f t="shared" ref="BL115" si="1045">BL113</f>
        <v>0</v>
      </c>
      <c r="BM115" s="13"/>
      <c r="BN115" s="13"/>
      <c r="BO115" s="13"/>
      <c r="BP115" s="151"/>
      <c r="BQ115" s="305" t="s">
        <v>286</v>
      </c>
      <c r="BR115" s="15"/>
      <c r="BS115" s="44" t="s">
        <v>100</v>
      </c>
      <c r="BT115" s="11" t="s">
        <v>103</v>
      </c>
      <c r="BU115" s="17"/>
      <c r="BV115" s="17"/>
      <c r="BW115" s="18">
        <f t="shared" ref="BW115" si="1046">BW113</f>
        <v>0</v>
      </c>
      <c r="BX115" s="17"/>
      <c r="BY115" s="65">
        <v>0</v>
      </c>
      <c r="BZ115" s="59">
        <f t="shared" ref="BZ115" si="1047">BZ113</f>
        <v>0</v>
      </c>
      <c r="CA115" s="13"/>
      <c r="CB115" s="13"/>
      <c r="CC115" s="13"/>
      <c r="CD115" s="151"/>
      <c r="CE115" s="305" t="s">
        <v>286</v>
      </c>
      <c r="CF115" s="15"/>
      <c r="CG115" s="44" t="s">
        <v>100</v>
      </c>
      <c r="CH115" s="11" t="s">
        <v>103</v>
      </c>
      <c r="CI115" s="17"/>
      <c r="CJ115" s="17"/>
      <c r="CK115" s="18">
        <f t="shared" ref="CK115" si="1048">CK113</f>
        <v>0</v>
      </c>
      <c r="CL115" s="17"/>
      <c r="CM115" s="65">
        <v>0</v>
      </c>
      <c r="CN115" s="59">
        <f t="shared" ref="CN115" si="1049">CN113</f>
        <v>0</v>
      </c>
      <c r="CO115" s="13"/>
      <c r="CP115" s="13"/>
      <c r="CQ115" s="13"/>
      <c r="CR115" s="151"/>
      <c r="CS115" s="305" t="s">
        <v>286</v>
      </c>
      <c r="CT115" s="15"/>
      <c r="CU115" s="44" t="s">
        <v>100</v>
      </c>
      <c r="CV115" s="11" t="s">
        <v>103</v>
      </c>
      <c r="CW115" s="17"/>
      <c r="CX115" s="17"/>
      <c r="CY115" s="18">
        <f t="shared" ref="CY115" si="1050">CY113</f>
        <v>0</v>
      </c>
      <c r="CZ115" s="17"/>
      <c r="DA115" s="65">
        <v>0</v>
      </c>
      <c r="DB115" s="59">
        <f t="shared" ref="DB115" si="1051">DB113</f>
        <v>0</v>
      </c>
      <c r="DC115" s="13"/>
      <c r="DD115" s="13"/>
      <c r="DE115" s="13"/>
      <c r="DF115" s="151"/>
      <c r="DG115" s="305" t="s">
        <v>286</v>
      </c>
      <c r="DH115" s="15"/>
      <c r="DI115" s="44" t="s">
        <v>100</v>
      </c>
      <c r="DJ115" s="11" t="s">
        <v>103</v>
      </c>
      <c r="DK115" s="17"/>
      <c r="DL115" s="17"/>
      <c r="DM115" s="18">
        <f t="shared" ref="DM115" si="1052">DM113</f>
        <v>0</v>
      </c>
      <c r="DN115" s="17"/>
      <c r="DO115" s="65">
        <v>0</v>
      </c>
      <c r="DP115" s="59">
        <f t="shared" ref="DP115" si="1053">DP113</f>
        <v>0</v>
      </c>
      <c r="DQ115" s="13"/>
      <c r="DR115" s="13"/>
      <c r="DS115" s="13"/>
      <c r="DT115" s="151"/>
      <c r="DU115" s="305" t="s">
        <v>286</v>
      </c>
      <c r="DV115" s="15"/>
      <c r="DW115" s="44" t="s">
        <v>100</v>
      </c>
      <c r="DX115" s="11" t="s">
        <v>103</v>
      </c>
      <c r="DY115" s="17"/>
      <c r="DZ115" s="17"/>
      <c r="EA115" s="18">
        <f t="shared" ref="EA115" si="1054">EA113</f>
        <v>0</v>
      </c>
      <c r="EB115" s="17"/>
      <c r="EC115" s="65">
        <v>0</v>
      </c>
      <c r="ED115" s="59">
        <f t="shared" ref="ED115" si="1055">ED113</f>
        <v>0</v>
      </c>
      <c r="EE115" s="13"/>
      <c r="EF115" s="13"/>
      <c r="EG115" s="13"/>
      <c r="EH115" s="151"/>
      <c r="EI115" s="305" t="s">
        <v>286</v>
      </c>
      <c r="EJ115" s="15"/>
      <c r="EK115" s="44"/>
      <c r="EL115" s="302"/>
      <c r="EM115" s="87" t="s">
        <v>73</v>
      </c>
      <c r="EN115" s="8" t="s">
        <v>129</v>
      </c>
      <c r="EO115" s="61"/>
      <c r="EP115" s="72">
        <v>1.37</v>
      </c>
      <c r="EQ115" s="496">
        <f t="shared" si="988"/>
        <v>0</v>
      </c>
      <c r="ER115" s="10"/>
      <c r="ES115" s="61"/>
      <c r="ET115" s="302"/>
      <c r="EU115" s="61"/>
      <c r="EV115" s="87" t="s">
        <v>73</v>
      </c>
      <c r="EW115" s="8" t="s">
        <v>129</v>
      </c>
      <c r="EX115" s="61"/>
      <c r="EY115" s="72">
        <v>2.06</v>
      </c>
      <c r="EZ115" s="496">
        <f t="shared" si="989"/>
        <v>0</v>
      </c>
      <c r="FA115" s="88"/>
      <c r="FC115" s="44"/>
      <c r="FD115" s="302"/>
      <c r="FE115" s="87" t="s">
        <v>99</v>
      </c>
      <c r="FF115" s="95" t="s">
        <v>112</v>
      </c>
      <c r="FG115" s="14"/>
      <c r="FH115" s="72">
        <v>2.48</v>
      </c>
      <c r="FI115" s="496">
        <f t="shared" si="1038"/>
        <v>0</v>
      </c>
      <c r="FJ115" s="10"/>
      <c r="FK115" s="8"/>
      <c r="FL115" s="61"/>
      <c r="FM115" s="61"/>
      <c r="FN115" s="87" t="s">
        <v>99</v>
      </c>
      <c r="FO115" s="95" t="s">
        <v>112</v>
      </c>
      <c r="FP115" s="14"/>
      <c r="FQ115" s="72">
        <v>0</v>
      </c>
      <c r="FR115" s="496">
        <f t="shared" si="1039"/>
        <v>0</v>
      </c>
      <c r="FS115" s="88"/>
    </row>
    <row r="116" spans="1:175" x14ac:dyDescent="0.25">
      <c r="A116" s="44" t="s">
        <v>97</v>
      </c>
      <c r="B116" s="11" t="s">
        <v>53</v>
      </c>
      <c r="C116" s="17"/>
      <c r="D116" s="68">
        <v>0</v>
      </c>
      <c r="E116" s="8"/>
      <c r="F116" s="65">
        <v>1</v>
      </c>
      <c r="G116" s="65">
        <v>0</v>
      </c>
      <c r="H116" s="63">
        <v>0</v>
      </c>
      <c r="I116" s="13">
        <f>+(D116*F116*G116*H116/60)</f>
        <v>0</v>
      </c>
      <c r="J116" s="13">
        <f>IF(E$113=0,0,I116/E$113)</f>
        <v>0</v>
      </c>
      <c r="K116" s="13">
        <f>(J116*G$2)</f>
        <v>0</v>
      </c>
      <c r="L116" s="151"/>
      <c r="M116" s="220">
        <f>IF(H116=0,0,K116/H116)</f>
        <v>0</v>
      </c>
      <c r="N116" s="10"/>
      <c r="O116" s="44" t="s">
        <v>97</v>
      </c>
      <c r="P116" s="11" t="s">
        <v>53</v>
      </c>
      <c r="Q116" s="17"/>
      <c r="R116" s="68">
        <v>0</v>
      </c>
      <c r="S116" s="8"/>
      <c r="T116" s="65">
        <v>1</v>
      </c>
      <c r="U116" s="65">
        <v>0</v>
      </c>
      <c r="V116" s="63">
        <v>0</v>
      </c>
      <c r="W116" s="13">
        <f>+(R116*T116*U116*V116/60)</f>
        <v>0</v>
      </c>
      <c r="X116" s="13">
        <f>IF(S$113=0,0,W116/S$113)</f>
        <v>0</v>
      </c>
      <c r="Y116" s="13">
        <f>(X116*U$2)</f>
        <v>0</v>
      </c>
      <c r="Z116" s="151"/>
      <c r="AA116" s="220">
        <f>IF(V116=0,0,Y116/V116)</f>
        <v>0</v>
      </c>
      <c r="AB116" s="10"/>
      <c r="AC116" s="44" t="s">
        <v>97</v>
      </c>
      <c r="AD116" s="11" t="s">
        <v>53</v>
      </c>
      <c r="AE116" s="17"/>
      <c r="AF116" s="68">
        <v>0</v>
      </c>
      <c r="AG116" s="8"/>
      <c r="AH116" s="65">
        <v>1</v>
      </c>
      <c r="AI116" s="65">
        <v>0</v>
      </c>
      <c r="AJ116" s="63">
        <v>0</v>
      </c>
      <c r="AK116" s="13">
        <f t="shared" ref="AK116" si="1056">+(AF116*AH116*AI116*AJ116/60)</f>
        <v>0</v>
      </c>
      <c r="AL116" s="13">
        <f t="shared" ref="AL116" si="1057">IF(AG$113=0,0,AK116/AG$113)</f>
        <v>0</v>
      </c>
      <c r="AM116" s="13">
        <f t="shared" ref="AM116" si="1058">(AL116*AI$2)</f>
        <v>0</v>
      </c>
      <c r="AN116" s="151"/>
      <c r="AO116" s="220">
        <f t="shared" ref="AO116" si="1059">IF(AJ116=0,0,AM116/AJ116)</f>
        <v>0</v>
      </c>
      <c r="AP116" s="10"/>
      <c r="AQ116" s="44" t="s">
        <v>97</v>
      </c>
      <c r="AR116" s="11" t="s">
        <v>53</v>
      </c>
      <c r="AS116" s="17"/>
      <c r="AT116" s="68">
        <v>0</v>
      </c>
      <c r="AU116" s="8"/>
      <c r="AV116" s="65">
        <v>1</v>
      </c>
      <c r="AW116" s="65">
        <v>0</v>
      </c>
      <c r="AX116" s="63">
        <v>0</v>
      </c>
      <c r="AY116" s="13">
        <f t="shared" ref="AY116" si="1060">+(AT116*AV116*AW116*AX116/60)</f>
        <v>0</v>
      </c>
      <c r="AZ116" s="13">
        <f t="shared" ref="AZ116" si="1061">IF(AU$113=0,0,AY116/AU$113)</f>
        <v>0</v>
      </c>
      <c r="BA116" s="13">
        <f t="shared" ref="BA116" si="1062">(AZ116*AW$2)</f>
        <v>0</v>
      </c>
      <c r="BB116" s="151"/>
      <c r="BC116" s="220">
        <f t="shared" ref="BC116" si="1063">IF(AX116=0,0,BA116/AX116)</f>
        <v>0</v>
      </c>
      <c r="BD116" s="10"/>
      <c r="BE116" s="44" t="s">
        <v>97</v>
      </c>
      <c r="BF116" s="11" t="s">
        <v>53</v>
      </c>
      <c r="BG116" s="17"/>
      <c r="BH116" s="68">
        <v>0</v>
      </c>
      <c r="BI116" s="8"/>
      <c r="BJ116" s="65">
        <v>1</v>
      </c>
      <c r="BK116" s="65">
        <v>0</v>
      </c>
      <c r="BL116" s="63">
        <v>0</v>
      </c>
      <c r="BM116" s="13">
        <f t="shared" ref="BM116" si="1064">+(BH116*BJ116*BK116*BL116/60)</f>
        <v>0</v>
      </c>
      <c r="BN116" s="13">
        <f t="shared" ref="BN116" si="1065">IF(BI$113=0,0,BM116/BI$113)</f>
        <v>0</v>
      </c>
      <c r="BO116" s="13">
        <f t="shared" ref="BO116" si="1066">(BN116*BK$2)</f>
        <v>0</v>
      </c>
      <c r="BP116" s="151"/>
      <c r="BQ116" s="220">
        <f t="shared" ref="BQ116" si="1067">IF(BL116=0,0,BO116/BL116)</f>
        <v>0</v>
      </c>
      <c r="BR116" s="10"/>
      <c r="BS116" s="44" t="s">
        <v>97</v>
      </c>
      <c r="BT116" s="11" t="s">
        <v>53</v>
      </c>
      <c r="BU116" s="17"/>
      <c r="BV116" s="68">
        <v>0</v>
      </c>
      <c r="BW116" s="8"/>
      <c r="BX116" s="65">
        <v>1</v>
      </c>
      <c r="BY116" s="65">
        <v>0</v>
      </c>
      <c r="BZ116" s="63">
        <v>0</v>
      </c>
      <c r="CA116" s="13">
        <f t="shared" ref="CA116" si="1068">+(BV116*BX116*BY116*BZ116/60)</f>
        <v>0</v>
      </c>
      <c r="CB116" s="13">
        <f t="shared" ref="CB116" si="1069">IF(BW$113=0,0,CA116/BW$113)</f>
        <v>0</v>
      </c>
      <c r="CC116" s="13">
        <f t="shared" ref="CC116" si="1070">(CB116*BY$2)</f>
        <v>0</v>
      </c>
      <c r="CD116" s="151"/>
      <c r="CE116" s="220">
        <f t="shared" ref="CE116" si="1071">IF(BZ116=0,0,CC116/BZ116)</f>
        <v>0</v>
      </c>
      <c r="CF116" s="10"/>
      <c r="CG116" s="44" t="s">
        <v>97</v>
      </c>
      <c r="CH116" s="11" t="s">
        <v>53</v>
      </c>
      <c r="CI116" s="17"/>
      <c r="CJ116" s="68">
        <v>0</v>
      </c>
      <c r="CK116" s="8"/>
      <c r="CL116" s="65">
        <v>1</v>
      </c>
      <c r="CM116" s="65">
        <v>0</v>
      </c>
      <c r="CN116" s="63">
        <v>0</v>
      </c>
      <c r="CO116" s="13">
        <f t="shared" ref="CO116" si="1072">+(CJ116*CL116*CM116*CN116/60)</f>
        <v>0</v>
      </c>
      <c r="CP116" s="13">
        <f t="shared" ref="CP116" si="1073">IF(CK$113=0,0,CO116/CK$113)</f>
        <v>0</v>
      </c>
      <c r="CQ116" s="13">
        <f t="shared" ref="CQ116" si="1074">(CP116*CM$2)</f>
        <v>0</v>
      </c>
      <c r="CR116" s="151"/>
      <c r="CS116" s="220">
        <f t="shared" ref="CS116" si="1075">IF(CN116=0,0,CQ116/CN116)</f>
        <v>0</v>
      </c>
      <c r="CT116" s="10"/>
      <c r="CU116" s="44" t="s">
        <v>97</v>
      </c>
      <c r="CV116" s="11" t="s">
        <v>53</v>
      </c>
      <c r="CW116" s="17"/>
      <c r="CX116" s="68">
        <v>0</v>
      </c>
      <c r="CY116" s="8"/>
      <c r="CZ116" s="65">
        <v>1</v>
      </c>
      <c r="DA116" s="65">
        <v>0</v>
      </c>
      <c r="DB116" s="63">
        <v>0</v>
      </c>
      <c r="DC116" s="13">
        <f t="shared" ref="DC116" si="1076">+(CX116*CZ116*DA116*DB116/60)</f>
        <v>0</v>
      </c>
      <c r="DD116" s="13">
        <f t="shared" ref="DD116" si="1077">IF(CY$113=0,0,DC116/CY$113)</f>
        <v>0</v>
      </c>
      <c r="DE116" s="13">
        <f t="shared" ref="DE116" si="1078">(DD116*DA$2)</f>
        <v>0</v>
      </c>
      <c r="DF116" s="151"/>
      <c r="DG116" s="220">
        <f t="shared" ref="DG116" si="1079">IF(DB116=0,0,DE116/DB116)</f>
        <v>0</v>
      </c>
      <c r="DH116" s="10"/>
      <c r="DI116" s="44" t="s">
        <v>97</v>
      </c>
      <c r="DJ116" s="11" t="s">
        <v>53</v>
      </c>
      <c r="DK116" s="17"/>
      <c r="DL116" s="68">
        <v>0</v>
      </c>
      <c r="DM116" s="8"/>
      <c r="DN116" s="65">
        <v>1</v>
      </c>
      <c r="DO116" s="65">
        <v>0</v>
      </c>
      <c r="DP116" s="63">
        <v>0</v>
      </c>
      <c r="DQ116" s="13">
        <f t="shared" ref="DQ116" si="1080">+(DL116*DN116*DO116*DP116/60)</f>
        <v>0</v>
      </c>
      <c r="DR116" s="13">
        <f t="shared" ref="DR116" si="1081">IF(DM$113=0,0,DQ116/DM$113)</f>
        <v>0</v>
      </c>
      <c r="DS116" s="13">
        <f t="shared" ref="DS116" si="1082">(DR116*DO$2)</f>
        <v>0</v>
      </c>
      <c r="DT116" s="151"/>
      <c r="DU116" s="220">
        <f t="shared" ref="DU116" si="1083">IF(DP116=0,0,DS116/DP116)</f>
        <v>0</v>
      </c>
      <c r="DV116" s="10"/>
      <c r="DW116" s="44" t="s">
        <v>97</v>
      </c>
      <c r="DX116" s="11" t="s">
        <v>53</v>
      </c>
      <c r="DY116" s="17"/>
      <c r="DZ116" s="68">
        <v>0</v>
      </c>
      <c r="EA116" s="8"/>
      <c r="EB116" s="65">
        <v>1</v>
      </c>
      <c r="EC116" s="65">
        <v>0</v>
      </c>
      <c r="ED116" s="63">
        <v>0</v>
      </c>
      <c r="EE116" s="13">
        <f t="shared" ref="EE116" si="1084">+(DZ116*EB116*EC116*ED116/60)</f>
        <v>0</v>
      </c>
      <c r="EF116" s="13">
        <f t="shared" ref="EF116" si="1085">IF(EA$113=0,0,EE116/EA$113)</f>
        <v>0</v>
      </c>
      <c r="EG116" s="13">
        <f t="shared" ref="EG116" si="1086">(EF116*EC$2)</f>
        <v>0</v>
      </c>
      <c r="EH116" s="151"/>
      <c r="EI116" s="220">
        <f t="shared" ref="EI116" si="1087">IF(ED116=0,0,EG116/ED116)</f>
        <v>0</v>
      </c>
      <c r="EJ116" s="10"/>
      <c r="EK116" s="44"/>
      <c r="EL116" s="302"/>
      <c r="EM116" s="87" t="s">
        <v>133</v>
      </c>
      <c r="EN116" s="8" t="s">
        <v>132</v>
      </c>
      <c r="EO116" s="61"/>
      <c r="EP116" s="72">
        <v>1.98</v>
      </c>
      <c r="EQ116" s="496">
        <f t="shared" si="988"/>
        <v>0</v>
      </c>
      <c r="ER116" s="10"/>
      <c r="ES116" s="61"/>
      <c r="ET116" s="302"/>
      <c r="EU116" s="61"/>
      <c r="EV116" s="87" t="s">
        <v>133</v>
      </c>
      <c r="EW116" s="8" t="s">
        <v>132</v>
      </c>
      <c r="EX116" s="61"/>
      <c r="EY116" s="72">
        <v>1.3</v>
      </c>
      <c r="EZ116" s="496">
        <f t="shared" si="989"/>
        <v>0</v>
      </c>
      <c r="FA116" s="88"/>
      <c r="FC116" s="44"/>
      <c r="FD116" s="302"/>
      <c r="FE116" s="87" t="s">
        <v>91</v>
      </c>
      <c r="FF116" s="95" t="s">
        <v>321</v>
      </c>
      <c r="FG116" s="14"/>
      <c r="FH116" s="72">
        <v>0</v>
      </c>
      <c r="FI116" s="496">
        <f t="shared" si="1038"/>
        <v>0</v>
      </c>
      <c r="FJ116" s="10"/>
      <c r="FK116" s="8"/>
      <c r="FL116" s="61"/>
      <c r="FM116" s="61"/>
      <c r="FN116" s="87" t="s">
        <v>91</v>
      </c>
      <c r="FO116" s="95" t="s">
        <v>321</v>
      </c>
      <c r="FP116" s="14"/>
      <c r="FQ116" s="72">
        <v>0</v>
      </c>
      <c r="FR116" s="496">
        <f t="shared" si="1039"/>
        <v>0</v>
      </c>
      <c r="FS116" s="88"/>
    </row>
    <row r="117" spans="1:175" x14ac:dyDescent="0.25">
      <c r="A117" s="44"/>
      <c r="B117" s="61"/>
      <c r="C117" s="61"/>
      <c r="D117" s="61"/>
      <c r="E117" s="61"/>
      <c r="F117" s="61"/>
      <c r="G117" s="61"/>
      <c r="H117" s="286" t="s">
        <v>36</v>
      </c>
      <c r="I117" s="13"/>
      <c r="J117" s="13"/>
      <c r="K117" s="13"/>
      <c r="L117" s="151"/>
      <c r="M117" s="155"/>
      <c r="N117" s="10"/>
      <c r="O117" s="44"/>
      <c r="P117" s="61"/>
      <c r="Q117" s="61"/>
      <c r="R117" s="61"/>
      <c r="S117" s="61"/>
      <c r="T117" s="61"/>
      <c r="U117" s="61"/>
      <c r="V117" s="286" t="s">
        <v>36</v>
      </c>
      <c r="W117" s="13"/>
      <c r="X117" s="13"/>
      <c r="Y117" s="13"/>
      <c r="Z117" s="151"/>
      <c r="AA117" s="155"/>
      <c r="AB117" s="10"/>
      <c r="AC117" s="44"/>
      <c r="AD117" s="61"/>
      <c r="AE117" s="61"/>
      <c r="AF117" s="61"/>
      <c r="AG117" s="61"/>
      <c r="AH117" s="61"/>
      <c r="AI117" s="61"/>
      <c r="AJ117" s="286" t="s">
        <v>36</v>
      </c>
      <c r="AK117" s="13"/>
      <c r="AL117" s="13"/>
      <c r="AM117" s="13"/>
      <c r="AN117" s="151"/>
      <c r="AO117" s="155"/>
      <c r="AP117" s="10"/>
      <c r="AQ117" s="44"/>
      <c r="AR117" s="61"/>
      <c r="AS117" s="61"/>
      <c r="AT117" s="61"/>
      <c r="AU117" s="61"/>
      <c r="AV117" s="61"/>
      <c r="AW117" s="61"/>
      <c r="AX117" s="286" t="s">
        <v>36</v>
      </c>
      <c r="AY117" s="13"/>
      <c r="AZ117" s="13"/>
      <c r="BA117" s="13"/>
      <c r="BB117" s="151"/>
      <c r="BC117" s="155"/>
      <c r="BD117" s="10"/>
      <c r="BE117" s="44"/>
      <c r="BF117" s="61"/>
      <c r="BG117" s="61"/>
      <c r="BH117" s="61"/>
      <c r="BI117" s="61"/>
      <c r="BJ117" s="61"/>
      <c r="BK117" s="61"/>
      <c r="BL117" s="286" t="s">
        <v>36</v>
      </c>
      <c r="BM117" s="13"/>
      <c r="BN117" s="13"/>
      <c r="BO117" s="13"/>
      <c r="BP117" s="151"/>
      <c r="BQ117" s="155"/>
      <c r="BR117" s="10"/>
      <c r="BS117" s="44"/>
      <c r="BT117" s="61"/>
      <c r="BU117" s="61"/>
      <c r="BV117" s="61"/>
      <c r="BW117" s="61"/>
      <c r="BX117" s="61"/>
      <c r="BY117" s="61"/>
      <c r="BZ117" s="286" t="s">
        <v>36</v>
      </c>
      <c r="CA117" s="13"/>
      <c r="CB117" s="13"/>
      <c r="CC117" s="13"/>
      <c r="CD117" s="151"/>
      <c r="CE117" s="155"/>
      <c r="CF117" s="10"/>
      <c r="CG117" s="44"/>
      <c r="CH117" s="61"/>
      <c r="CI117" s="61"/>
      <c r="CJ117" s="61"/>
      <c r="CK117" s="61"/>
      <c r="CL117" s="61"/>
      <c r="CM117" s="61"/>
      <c r="CN117" s="286" t="s">
        <v>36</v>
      </c>
      <c r="CO117" s="13"/>
      <c r="CP117" s="13"/>
      <c r="CQ117" s="13"/>
      <c r="CR117" s="151"/>
      <c r="CS117" s="155"/>
      <c r="CT117" s="10"/>
      <c r="CU117" s="44"/>
      <c r="CV117" s="61"/>
      <c r="CW117" s="61"/>
      <c r="CX117" s="61"/>
      <c r="CY117" s="61"/>
      <c r="CZ117" s="61"/>
      <c r="DA117" s="61"/>
      <c r="DB117" s="286" t="s">
        <v>36</v>
      </c>
      <c r="DC117" s="13"/>
      <c r="DD117" s="13"/>
      <c r="DE117" s="13"/>
      <c r="DF117" s="151"/>
      <c r="DG117" s="155"/>
      <c r="DH117" s="10"/>
      <c r="DI117" s="44"/>
      <c r="DJ117" s="61"/>
      <c r="DK117" s="61"/>
      <c r="DL117" s="61"/>
      <c r="DM117" s="61"/>
      <c r="DN117" s="61"/>
      <c r="DO117" s="61"/>
      <c r="DP117" s="286" t="s">
        <v>36</v>
      </c>
      <c r="DQ117" s="13"/>
      <c r="DR117" s="13"/>
      <c r="DS117" s="13"/>
      <c r="DT117" s="151"/>
      <c r="DU117" s="155"/>
      <c r="DV117" s="10"/>
      <c r="DW117" s="44"/>
      <c r="DX117" s="61"/>
      <c r="DY117" s="61"/>
      <c r="DZ117" s="61"/>
      <c r="EA117" s="61"/>
      <c r="EB117" s="61"/>
      <c r="EC117" s="61"/>
      <c r="ED117" s="286" t="s">
        <v>36</v>
      </c>
      <c r="EE117" s="13"/>
      <c r="EF117" s="13"/>
      <c r="EG117" s="13"/>
      <c r="EH117" s="151"/>
      <c r="EI117" s="155"/>
      <c r="EJ117" s="10"/>
      <c r="EK117" s="44"/>
      <c r="EL117" s="302"/>
      <c r="EM117" s="87" t="s">
        <v>65</v>
      </c>
      <c r="EN117" s="95" t="s">
        <v>60</v>
      </c>
      <c r="EO117" s="14"/>
      <c r="EP117" s="72">
        <v>8.85</v>
      </c>
      <c r="EQ117" s="496">
        <f t="shared" si="988"/>
        <v>0</v>
      </c>
      <c r="ER117" s="10"/>
      <c r="ES117" s="61"/>
      <c r="ET117" s="302"/>
      <c r="EU117" s="61"/>
      <c r="EV117" s="87" t="s">
        <v>65</v>
      </c>
      <c r="EW117" s="95" t="s">
        <v>60</v>
      </c>
      <c r="EX117" s="14"/>
      <c r="EY117" s="72">
        <v>2.69</v>
      </c>
      <c r="EZ117" s="496">
        <f t="shared" si="989"/>
        <v>0</v>
      </c>
      <c r="FA117" s="88"/>
      <c r="FC117" s="137"/>
      <c r="FD117" s="61"/>
      <c r="FE117" s="87" t="s">
        <v>240</v>
      </c>
      <c r="FF117" s="95" t="s">
        <v>246</v>
      </c>
      <c r="FG117" s="14"/>
      <c r="FH117" s="72">
        <v>6.02</v>
      </c>
      <c r="FI117" s="496">
        <f t="shared" si="1038"/>
        <v>0</v>
      </c>
      <c r="FJ117" s="61"/>
      <c r="FK117" s="61"/>
      <c r="FL117" s="61"/>
      <c r="FM117" s="61"/>
      <c r="FN117" s="87" t="s">
        <v>240</v>
      </c>
      <c r="FO117" s="95" t="s">
        <v>246</v>
      </c>
      <c r="FP117" s="14"/>
      <c r="FQ117" s="72">
        <v>0</v>
      </c>
      <c r="FR117" s="496">
        <f t="shared" si="1039"/>
        <v>0</v>
      </c>
      <c r="FS117" s="88"/>
    </row>
    <row r="118" spans="1:175" x14ac:dyDescent="0.25">
      <c r="A118" s="44" t="s">
        <v>101</v>
      </c>
      <c r="B118" s="11" t="s">
        <v>102</v>
      </c>
      <c r="C118" s="8"/>
      <c r="D118" s="17"/>
      <c r="E118" s="18">
        <f>E113</f>
        <v>0</v>
      </c>
      <c r="F118" s="17"/>
      <c r="G118" s="17"/>
      <c r="H118" s="78">
        <v>0</v>
      </c>
      <c r="I118" s="13">
        <f>(E118*H118)</f>
        <v>0</v>
      </c>
      <c r="J118" s="13">
        <f>IF(E$113=0,0,I118/E$113)</f>
        <v>0</v>
      </c>
      <c r="K118" s="13">
        <f>(J118*G$2)</f>
        <v>0</v>
      </c>
      <c r="L118" s="151"/>
      <c r="M118" s="155"/>
      <c r="N118" s="10"/>
      <c r="O118" s="44" t="s">
        <v>101</v>
      </c>
      <c r="P118" s="11" t="s">
        <v>102</v>
      </c>
      <c r="Q118" s="8"/>
      <c r="R118" s="17"/>
      <c r="S118" s="18">
        <f>S113</f>
        <v>0</v>
      </c>
      <c r="T118" s="17"/>
      <c r="U118" s="17"/>
      <c r="V118" s="78">
        <v>0</v>
      </c>
      <c r="W118" s="13">
        <f>(S118*V118)</f>
        <v>0</v>
      </c>
      <c r="X118" s="13">
        <f>IF(S$113=0,0,W118/S$113)</f>
        <v>0</v>
      </c>
      <c r="Y118" s="13">
        <f>(X118*U$2)</f>
        <v>0</v>
      </c>
      <c r="Z118" s="151"/>
      <c r="AA118" s="155"/>
      <c r="AB118" s="10"/>
      <c r="AC118" s="44" t="s">
        <v>101</v>
      </c>
      <c r="AD118" s="11" t="s">
        <v>102</v>
      </c>
      <c r="AE118" s="8"/>
      <c r="AF118" s="17"/>
      <c r="AG118" s="18">
        <f t="shared" ref="AG118" si="1088">AG113</f>
        <v>0</v>
      </c>
      <c r="AH118" s="17"/>
      <c r="AI118" s="17"/>
      <c r="AJ118" s="78">
        <v>0</v>
      </c>
      <c r="AK118" s="13">
        <f t="shared" ref="AK118" si="1089">(AG118*AJ118)</f>
        <v>0</v>
      </c>
      <c r="AL118" s="13">
        <f t="shared" ref="AL118" si="1090">IF(AG$113=0,0,AK118/AG$113)</f>
        <v>0</v>
      </c>
      <c r="AM118" s="13">
        <f t="shared" ref="AM118" si="1091">(AL118*AI$2)</f>
        <v>0</v>
      </c>
      <c r="AN118" s="151"/>
      <c r="AO118" s="155"/>
      <c r="AP118" s="10"/>
      <c r="AQ118" s="44" t="s">
        <v>101</v>
      </c>
      <c r="AR118" s="11" t="s">
        <v>102</v>
      </c>
      <c r="AS118" s="8"/>
      <c r="AT118" s="17"/>
      <c r="AU118" s="18">
        <f t="shared" ref="AU118" si="1092">AU113</f>
        <v>0</v>
      </c>
      <c r="AV118" s="17"/>
      <c r="AW118" s="17"/>
      <c r="AX118" s="78">
        <v>0</v>
      </c>
      <c r="AY118" s="13">
        <f t="shared" ref="AY118" si="1093">(AU118*AX118)</f>
        <v>0</v>
      </c>
      <c r="AZ118" s="13">
        <f t="shared" ref="AZ118" si="1094">IF(AU$113=0,0,AY118/AU$113)</f>
        <v>0</v>
      </c>
      <c r="BA118" s="13">
        <f t="shared" ref="BA118" si="1095">(AZ118*AW$2)</f>
        <v>0</v>
      </c>
      <c r="BB118" s="151"/>
      <c r="BC118" s="155"/>
      <c r="BD118" s="10"/>
      <c r="BE118" s="44" t="s">
        <v>101</v>
      </c>
      <c r="BF118" s="11" t="s">
        <v>102</v>
      </c>
      <c r="BG118" s="8"/>
      <c r="BH118" s="17"/>
      <c r="BI118" s="18">
        <f t="shared" ref="BI118" si="1096">BI113</f>
        <v>0</v>
      </c>
      <c r="BJ118" s="17"/>
      <c r="BK118" s="17"/>
      <c r="BL118" s="78">
        <v>0</v>
      </c>
      <c r="BM118" s="13">
        <f t="shared" ref="BM118" si="1097">(BI118*BL118)</f>
        <v>0</v>
      </c>
      <c r="BN118" s="13">
        <f t="shared" ref="BN118" si="1098">IF(BI$113=0,0,BM118/BI$113)</f>
        <v>0</v>
      </c>
      <c r="BO118" s="13">
        <f t="shared" ref="BO118" si="1099">(BN118*BK$2)</f>
        <v>0</v>
      </c>
      <c r="BP118" s="151"/>
      <c r="BQ118" s="155"/>
      <c r="BR118" s="10"/>
      <c r="BS118" s="44" t="s">
        <v>101</v>
      </c>
      <c r="BT118" s="11" t="s">
        <v>102</v>
      </c>
      <c r="BU118" s="8"/>
      <c r="BV118" s="17"/>
      <c r="BW118" s="18">
        <f t="shared" ref="BW118" si="1100">BW113</f>
        <v>0</v>
      </c>
      <c r="BX118" s="17"/>
      <c r="BY118" s="17"/>
      <c r="BZ118" s="78">
        <v>0</v>
      </c>
      <c r="CA118" s="13">
        <f t="shared" ref="CA118" si="1101">(BW118*BZ118)</f>
        <v>0</v>
      </c>
      <c r="CB118" s="13">
        <f t="shared" ref="CB118" si="1102">IF(BW$113=0,0,CA118/BW$113)</f>
        <v>0</v>
      </c>
      <c r="CC118" s="13">
        <f t="shared" ref="CC118" si="1103">(CB118*BY$2)</f>
        <v>0</v>
      </c>
      <c r="CD118" s="151"/>
      <c r="CE118" s="155"/>
      <c r="CF118" s="10"/>
      <c r="CG118" s="44" t="s">
        <v>101</v>
      </c>
      <c r="CH118" s="11" t="s">
        <v>102</v>
      </c>
      <c r="CI118" s="8"/>
      <c r="CJ118" s="17"/>
      <c r="CK118" s="18">
        <f t="shared" ref="CK118" si="1104">CK113</f>
        <v>0</v>
      </c>
      <c r="CL118" s="17"/>
      <c r="CM118" s="17"/>
      <c r="CN118" s="78">
        <v>0</v>
      </c>
      <c r="CO118" s="13">
        <f t="shared" ref="CO118" si="1105">(CK118*CN118)</f>
        <v>0</v>
      </c>
      <c r="CP118" s="13">
        <f t="shared" ref="CP118" si="1106">IF(CK$113=0,0,CO118/CK$113)</f>
        <v>0</v>
      </c>
      <c r="CQ118" s="13">
        <f t="shared" ref="CQ118" si="1107">(CP118*CM$2)</f>
        <v>0</v>
      </c>
      <c r="CR118" s="151"/>
      <c r="CS118" s="155"/>
      <c r="CT118" s="10"/>
      <c r="CU118" s="44" t="s">
        <v>101</v>
      </c>
      <c r="CV118" s="11" t="s">
        <v>102</v>
      </c>
      <c r="CW118" s="8"/>
      <c r="CX118" s="17"/>
      <c r="CY118" s="18">
        <f t="shared" ref="CY118" si="1108">CY113</f>
        <v>0</v>
      </c>
      <c r="CZ118" s="17"/>
      <c r="DA118" s="17"/>
      <c r="DB118" s="78">
        <v>0</v>
      </c>
      <c r="DC118" s="13">
        <f t="shared" ref="DC118" si="1109">(CY118*DB118)</f>
        <v>0</v>
      </c>
      <c r="DD118" s="13">
        <f t="shared" ref="DD118" si="1110">IF(CY$113=0,0,DC118/CY$113)</f>
        <v>0</v>
      </c>
      <c r="DE118" s="13">
        <f t="shared" ref="DE118" si="1111">(DD118*DA$2)</f>
        <v>0</v>
      </c>
      <c r="DF118" s="151"/>
      <c r="DG118" s="155"/>
      <c r="DH118" s="10"/>
      <c r="DI118" s="44" t="s">
        <v>101</v>
      </c>
      <c r="DJ118" s="11" t="s">
        <v>102</v>
      </c>
      <c r="DK118" s="8"/>
      <c r="DL118" s="17"/>
      <c r="DM118" s="18">
        <f t="shared" ref="DM118" si="1112">DM113</f>
        <v>0</v>
      </c>
      <c r="DN118" s="17"/>
      <c r="DO118" s="17"/>
      <c r="DP118" s="78">
        <v>0</v>
      </c>
      <c r="DQ118" s="13">
        <f t="shared" ref="DQ118" si="1113">(DM118*DP118)</f>
        <v>0</v>
      </c>
      <c r="DR118" s="13">
        <f t="shared" ref="DR118" si="1114">IF(DM$113=0,0,DQ118/DM$113)</f>
        <v>0</v>
      </c>
      <c r="DS118" s="13">
        <f t="shared" ref="DS118" si="1115">(DR118*DO$2)</f>
        <v>0</v>
      </c>
      <c r="DT118" s="151"/>
      <c r="DU118" s="155"/>
      <c r="DV118" s="10"/>
      <c r="DW118" s="44" t="s">
        <v>101</v>
      </c>
      <c r="DX118" s="11" t="s">
        <v>102</v>
      </c>
      <c r="DY118" s="8"/>
      <c r="DZ118" s="17"/>
      <c r="EA118" s="18">
        <f t="shared" ref="EA118" si="1116">EA113</f>
        <v>0</v>
      </c>
      <c r="EB118" s="17"/>
      <c r="EC118" s="17"/>
      <c r="ED118" s="78">
        <v>0</v>
      </c>
      <c r="EE118" s="13">
        <f t="shared" ref="EE118" si="1117">(EA118*ED118)</f>
        <v>0</v>
      </c>
      <c r="EF118" s="13">
        <f t="shared" ref="EF118" si="1118">IF(EA$113=0,0,EE118/EA$113)</f>
        <v>0</v>
      </c>
      <c r="EG118" s="13">
        <f t="shared" ref="EG118" si="1119">(EF118*EC$2)</f>
        <v>0</v>
      </c>
      <c r="EH118" s="151"/>
      <c r="EI118" s="155"/>
      <c r="EJ118" s="10"/>
      <c r="EK118" s="44"/>
      <c r="EL118" s="302"/>
      <c r="EM118" s="87" t="s">
        <v>72</v>
      </c>
      <c r="EN118" s="8" t="s">
        <v>154</v>
      </c>
      <c r="EO118" s="61"/>
      <c r="EP118" s="72">
        <v>0.62</v>
      </c>
      <c r="EQ118" s="496">
        <f t="shared" si="988"/>
        <v>0</v>
      </c>
      <c r="ER118" s="10"/>
      <c r="ES118" s="61"/>
      <c r="ET118" s="302"/>
      <c r="EU118" s="61"/>
      <c r="EV118" s="87" t="s">
        <v>72</v>
      </c>
      <c r="EW118" s="8" t="s">
        <v>154</v>
      </c>
      <c r="EX118" s="61"/>
      <c r="EY118" s="72">
        <v>0</v>
      </c>
      <c r="EZ118" s="496">
        <f t="shared" si="989"/>
        <v>0</v>
      </c>
      <c r="FA118" s="88"/>
      <c r="FC118" s="44"/>
      <c r="FD118" s="302"/>
      <c r="FE118" s="87" t="s">
        <v>96</v>
      </c>
      <c r="FF118" s="8" t="s">
        <v>46</v>
      </c>
      <c r="FG118" s="61"/>
      <c r="FH118" s="72">
        <v>0.64</v>
      </c>
      <c r="FI118" s="496">
        <f t="shared" si="1038"/>
        <v>0</v>
      </c>
      <c r="FJ118" s="10"/>
      <c r="FK118" s="8"/>
      <c r="FL118" s="61"/>
      <c r="FM118" s="61"/>
      <c r="FN118" s="87" t="s">
        <v>96</v>
      </c>
      <c r="FO118" s="8" t="s">
        <v>46</v>
      </c>
      <c r="FP118" s="61"/>
      <c r="FQ118" s="72">
        <v>0</v>
      </c>
      <c r="FR118" s="496">
        <f t="shared" si="1039"/>
        <v>0</v>
      </c>
      <c r="FS118" s="88"/>
    </row>
    <row r="119" spans="1:175" ht="13" thickBot="1" x14ac:dyDescent="0.3">
      <c r="A119" s="44"/>
      <c r="B119" s="11"/>
      <c r="C119" s="8"/>
      <c r="D119" s="17"/>
      <c r="E119" s="18"/>
      <c r="F119" s="942" t="s">
        <v>54</v>
      </c>
      <c r="G119" s="17"/>
      <c r="H119" s="304" t="s">
        <v>55</v>
      </c>
      <c r="I119" s="13"/>
      <c r="J119" s="13"/>
      <c r="K119" s="13"/>
      <c r="L119" s="151"/>
      <c r="M119" s="306" t="s">
        <v>287</v>
      </c>
      <c r="N119" s="10"/>
      <c r="O119" s="44"/>
      <c r="P119" s="11"/>
      <c r="Q119" s="8"/>
      <c r="R119" s="17"/>
      <c r="S119" s="18"/>
      <c r="T119" s="942" t="s">
        <v>54</v>
      </c>
      <c r="U119" s="17"/>
      <c r="V119" s="304" t="s">
        <v>55</v>
      </c>
      <c r="W119" s="13"/>
      <c r="X119" s="13"/>
      <c r="Y119" s="13"/>
      <c r="Z119" s="151"/>
      <c r="AA119" s="306" t="s">
        <v>287</v>
      </c>
      <c r="AB119" s="10"/>
      <c r="AC119" s="44"/>
      <c r="AD119" s="11"/>
      <c r="AE119" s="8"/>
      <c r="AF119" s="17"/>
      <c r="AG119" s="18"/>
      <c r="AH119" s="942" t="s">
        <v>54</v>
      </c>
      <c r="AI119" s="17"/>
      <c r="AJ119" s="304" t="s">
        <v>55</v>
      </c>
      <c r="AK119" s="13"/>
      <c r="AL119" s="13"/>
      <c r="AM119" s="13"/>
      <c r="AN119" s="151"/>
      <c r="AO119" s="306" t="s">
        <v>287</v>
      </c>
      <c r="AP119" s="10"/>
      <c r="AQ119" s="44"/>
      <c r="AR119" s="11"/>
      <c r="AS119" s="8"/>
      <c r="AT119" s="17"/>
      <c r="AU119" s="18"/>
      <c r="AV119" s="942" t="s">
        <v>54</v>
      </c>
      <c r="AW119" s="17"/>
      <c r="AX119" s="304" t="s">
        <v>55</v>
      </c>
      <c r="AY119" s="13"/>
      <c r="AZ119" s="13"/>
      <c r="BA119" s="13"/>
      <c r="BB119" s="151"/>
      <c r="BC119" s="306" t="s">
        <v>287</v>
      </c>
      <c r="BD119" s="10"/>
      <c r="BE119" s="44"/>
      <c r="BF119" s="11"/>
      <c r="BG119" s="8"/>
      <c r="BH119" s="17"/>
      <c r="BI119" s="18"/>
      <c r="BJ119" s="942" t="s">
        <v>54</v>
      </c>
      <c r="BK119" s="17"/>
      <c r="BL119" s="304" t="s">
        <v>55</v>
      </c>
      <c r="BM119" s="13"/>
      <c r="BN119" s="13"/>
      <c r="BO119" s="13"/>
      <c r="BP119" s="151"/>
      <c r="BQ119" s="306" t="s">
        <v>287</v>
      </c>
      <c r="BR119" s="10"/>
      <c r="BS119" s="44"/>
      <c r="BT119" s="11"/>
      <c r="BU119" s="8"/>
      <c r="BV119" s="17"/>
      <c r="BW119" s="18"/>
      <c r="BX119" s="942" t="s">
        <v>54</v>
      </c>
      <c r="BY119" s="17"/>
      <c r="BZ119" s="304" t="s">
        <v>55</v>
      </c>
      <c r="CA119" s="13"/>
      <c r="CB119" s="13"/>
      <c r="CC119" s="13"/>
      <c r="CD119" s="151"/>
      <c r="CE119" s="306" t="s">
        <v>287</v>
      </c>
      <c r="CF119" s="10"/>
      <c r="CG119" s="44"/>
      <c r="CH119" s="11"/>
      <c r="CI119" s="8"/>
      <c r="CJ119" s="17"/>
      <c r="CK119" s="18"/>
      <c r="CL119" s="942" t="s">
        <v>54</v>
      </c>
      <c r="CM119" s="17"/>
      <c r="CN119" s="304" t="s">
        <v>55</v>
      </c>
      <c r="CO119" s="13"/>
      <c r="CP119" s="13"/>
      <c r="CQ119" s="13"/>
      <c r="CR119" s="151"/>
      <c r="CS119" s="306" t="s">
        <v>287</v>
      </c>
      <c r="CT119" s="10"/>
      <c r="CU119" s="44"/>
      <c r="CV119" s="11"/>
      <c r="CW119" s="8"/>
      <c r="CX119" s="17"/>
      <c r="CY119" s="18"/>
      <c r="CZ119" s="942" t="s">
        <v>54</v>
      </c>
      <c r="DA119" s="17"/>
      <c r="DB119" s="304" t="s">
        <v>55</v>
      </c>
      <c r="DC119" s="13"/>
      <c r="DD119" s="13"/>
      <c r="DE119" s="13"/>
      <c r="DF119" s="151"/>
      <c r="DG119" s="306" t="s">
        <v>287</v>
      </c>
      <c r="DH119" s="10"/>
      <c r="DI119" s="44"/>
      <c r="DJ119" s="11"/>
      <c r="DK119" s="8"/>
      <c r="DL119" s="17"/>
      <c r="DM119" s="18"/>
      <c r="DN119" s="942" t="s">
        <v>54</v>
      </c>
      <c r="DO119" s="17"/>
      <c r="DP119" s="304" t="s">
        <v>55</v>
      </c>
      <c r="DQ119" s="13"/>
      <c r="DR119" s="13"/>
      <c r="DS119" s="13"/>
      <c r="DT119" s="151"/>
      <c r="DU119" s="306" t="s">
        <v>287</v>
      </c>
      <c r="DV119" s="10"/>
      <c r="DW119" s="44"/>
      <c r="DX119" s="11"/>
      <c r="DY119" s="8"/>
      <c r="DZ119" s="17"/>
      <c r="EA119" s="18"/>
      <c r="EB119" s="942" t="s">
        <v>54</v>
      </c>
      <c r="EC119" s="17"/>
      <c r="ED119" s="304" t="s">
        <v>55</v>
      </c>
      <c r="EE119" s="13"/>
      <c r="EF119" s="13"/>
      <c r="EG119" s="13"/>
      <c r="EH119" s="151"/>
      <c r="EI119" s="306" t="s">
        <v>287</v>
      </c>
      <c r="EJ119" s="10"/>
      <c r="EK119" s="44"/>
      <c r="EL119" s="302"/>
      <c r="EM119" s="87" t="s">
        <v>76</v>
      </c>
      <c r="EN119" s="11" t="s">
        <v>53</v>
      </c>
      <c r="EO119" s="14"/>
      <c r="EP119" s="72">
        <v>0</v>
      </c>
      <c r="EQ119" s="496">
        <f t="shared" si="988"/>
        <v>0</v>
      </c>
      <c r="ER119" s="10"/>
      <c r="ES119" s="61"/>
      <c r="ET119" s="302"/>
      <c r="EU119" s="61"/>
      <c r="EV119" s="87" t="s">
        <v>76</v>
      </c>
      <c r="EW119" s="11" t="s">
        <v>53</v>
      </c>
      <c r="EX119" s="14"/>
      <c r="EY119" s="72">
        <v>0</v>
      </c>
      <c r="EZ119" s="496">
        <f t="shared" si="989"/>
        <v>0</v>
      </c>
      <c r="FA119" s="88"/>
      <c r="FC119" s="44"/>
      <c r="FD119" s="302"/>
      <c r="FE119" s="87" t="s">
        <v>73</v>
      </c>
      <c r="FF119" s="8" t="s">
        <v>129</v>
      </c>
      <c r="FG119" s="61"/>
      <c r="FH119" s="72">
        <v>2.31</v>
      </c>
      <c r="FI119" s="496">
        <f t="shared" si="1038"/>
        <v>0</v>
      </c>
      <c r="FJ119" s="10"/>
      <c r="FK119" s="8"/>
      <c r="FL119" s="61"/>
      <c r="FM119" s="61"/>
      <c r="FN119" s="87" t="s">
        <v>73</v>
      </c>
      <c r="FO119" s="8" t="s">
        <v>129</v>
      </c>
      <c r="FP119" s="61"/>
      <c r="FQ119" s="72">
        <v>0</v>
      </c>
      <c r="FR119" s="496">
        <f t="shared" si="1039"/>
        <v>0</v>
      </c>
      <c r="FS119" s="88"/>
    </row>
    <row r="120" spans="1:175" ht="13.5" thickTop="1" thickBot="1" x14ac:dyDescent="0.3">
      <c r="A120" s="44" t="s">
        <v>104</v>
      </c>
      <c r="B120" s="11" t="s">
        <v>56</v>
      </c>
      <c r="C120" s="8"/>
      <c r="D120" s="17"/>
      <c r="E120" s="17"/>
      <c r="F120" s="77">
        <v>0</v>
      </c>
      <c r="G120" s="17"/>
      <c r="H120" s="820"/>
      <c r="I120" s="13">
        <f>IF(F120=0,0,H120/F120*E$113)</f>
        <v>0</v>
      </c>
      <c r="J120" s="13">
        <f>IF(E$113=0,0,I120/E$113)</f>
        <v>0</v>
      </c>
      <c r="K120" s="13">
        <f>(J120*G$2)</f>
        <v>0</v>
      </c>
      <c r="L120" s="151"/>
      <c r="M120" s="220">
        <f>IF(H120=0,0,K120/H120)</f>
        <v>0</v>
      </c>
      <c r="N120" s="10"/>
      <c r="O120" s="44" t="s">
        <v>104</v>
      </c>
      <c r="P120" s="11" t="s">
        <v>56</v>
      </c>
      <c r="Q120" s="8"/>
      <c r="R120" s="17"/>
      <c r="S120" s="17"/>
      <c r="T120" s="77">
        <v>0</v>
      </c>
      <c r="U120" s="17"/>
      <c r="V120" s="820"/>
      <c r="W120" s="13">
        <f>IF(T120=0,0,V120/T120*S$113)</f>
        <v>0</v>
      </c>
      <c r="X120" s="13">
        <f>IF(S$113=0,0,W120/S$113)</f>
        <v>0</v>
      </c>
      <c r="Y120" s="13">
        <f>(X120*U$2)</f>
        <v>0</v>
      </c>
      <c r="Z120" s="151"/>
      <c r="AA120" s="220">
        <f>IF(V120=0,0,Y120/V120)</f>
        <v>0</v>
      </c>
      <c r="AB120" s="10"/>
      <c r="AC120" s="44" t="s">
        <v>104</v>
      </c>
      <c r="AD120" s="11" t="s">
        <v>56</v>
      </c>
      <c r="AE120" s="8"/>
      <c r="AF120" s="17"/>
      <c r="AG120" s="17"/>
      <c r="AH120" s="77">
        <v>0</v>
      </c>
      <c r="AI120" s="17"/>
      <c r="AJ120" s="820"/>
      <c r="AK120" s="13">
        <f t="shared" ref="AK120" si="1120">IF(AH120=0,0,AJ120/AH120*AG$113)</f>
        <v>0</v>
      </c>
      <c r="AL120" s="13">
        <f t="shared" ref="AL120" si="1121">IF(AG$113=0,0,AK120/AG$113)</f>
        <v>0</v>
      </c>
      <c r="AM120" s="13">
        <f t="shared" ref="AM120" si="1122">(AL120*AI$2)</f>
        <v>0</v>
      </c>
      <c r="AN120" s="151"/>
      <c r="AO120" s="220">
        <f t="shared" ref="AO120" si="1123">IF(AJ120=0,0,AM120/AJ120)</f>
        <v>0</v>
      </c>
      <c r="AP120" s="10"/>
      <c r="AQ120" s="44" t="s">
        <v>104</v>
      </c>
      <c r="AR120" s="11" t="s">
        <v>56</v>
      </c>
      <c r="AS120" s="8"/>
      <c r="AT120" s="17"/>
      <c r="AU120" s="17"/>
      <c r="AV120" s="77">
        <v>0</v>
      </c>
      <c r="AW120" s="17"/>
      <c r="AX120" s="820"/>
      <c r="AY120" s="13">
        <f t="shared" ref="AY120" si="1124">IF(AV120=0,0,AX120/AV120*AU$113)</f>
        <v>0</v>
      </c>
      <c r="AZ120" s="13">
        <f t="shared" ref="AZ120" si="1125">IF(AU$113=0,0,AY120/AU$113)</f>
        <v>0</v>
      </c>
      <c r="BA120" s="13">
        <f t="shared" ref="BA120" si="1126">(AZ120*AW$2)</f>
        <v>0</v>
      </c>
      <c r="BB120" s="151"/>
      <c r="BC120" s="220">
        <f t="shared" ref="BC120" si="1127">IF(AX120=0,0,BA120/AX120)</f>
        <v>0</v>
      </c>
      <c r="BD120" s="10"/>
      <c r="BE120" s="44" t="s">
        <v>104</v>
      </c>
      <c r="BF120" s="11" t="s">
        <v>56</v>
      </c>
      <c r="BG120" s="8"/>
      <c r="BH120" s="17"/>
      <c r="BI120" s="17"/>
      <c r="BJ120" s="77">
        <v>0</v>
      </c>
      <c r="BK120" s="17"/>
      <c r="BL120" s="820"/>
      <c r="BM120" s="13">
        <f t="shared" ref="BM120" si="1128">IF(BJ120=0,0,BL120/BJ120*BI$113)</f>
        <v>0</v>
      </c>
      <c r="BN120" s="13">
        <f t="shared" ref="BN120" si="1129">IF(BI$113=0,0,BM120/BI$113)</f>
        <v>0</v>
      </c>
      <c r="BO120" s="13">
        <f t="shared" ref="BO120" si="1130">(BN120*BK$2)</f>
        <v>0</v>
      </c>
      <c r="BP120" s="151"/>
      <c r="BQ120" s="220">
        <f t="shared" ref="BQ120" si="1131">IF(BL120=0,0,BO120/BL120)</f>
        <v>0</v>
      </c>
      <c r="BR120" s="10"/>
      <c r="BS120" s="44" t="s">
        <v>104</v>
      </c>
      <c r="BT120" s="11" t="s">
        <v>56</v>
      </c>
      <c r="BU120" s="8"/>
      <c r="BV120" s="17"/>
      <c r="BW120" s="17"/>
      <c r="BX120" s="77">
        <v>0</v>
      </c>
      <c r="BY120" s="17"/>
      <c r="BZ120" s="820"/>
      <c r="CA120" s="13">
        <f t="shared" ref="CA120" si="1132">IF(BX120=0,0,BZ120/BX120*BW$113)</f>
        <v>0</v>
      </c>
      <c r="CB120" s="13">
        <f t="shared" ref="CB120" si="1133">IF(BW$113=0,0,CA120/BW$113)</f>
        <v>0</v>
      </c>
      <c r="CC120" s="13">
        <f t="shared" ref="CC120" si="1134">(CB120*BY$2)</f>
        <v>0</v>
      </c>
      <c r="CD120" s="151"/>
      <c r="CE120" s="220">
        <f t="shared" ref="CE120" si="1135">IF(BZ120=0,0,CC120/BZ120)</f>
        <v>0</v>
      </c>
      <c r="CF120" s="10"/>
      <c r="CG120" s="44" t="s">
        <v>104</v>
      </c>
      <c r="CH120" s="11" t="s">
        <v>56</v>
      </c>
      <c r="CI120" s="8"/>
      <c r="CJ120" s="17"/>
      <c r="CK120" s="17"/>
      <c r="CL120" s="77">
        <v>0</v>
      </c>
      <c r="CM120" s="17"/>
      <c r="CN120" s="820"/>
      <c r="CO120" s="13">
        <f t="shared" ref="CO120" si="1136">IF(CL120=0,0,CN120/CL120*CK$113)</f>
        <v>0</v>
      </c>
      <c r="CP120" s="13">
        <f t="shared" ref="CP120" si="1137">IF(CK$113=0,0,CO120/CK$113)</f>
        <v>0</v>
      </c>
      <c r="CQ120" s="13">
        <f t="shared" ref="CQ120" si="1138">(CP120*CM$2)</f>
        <v>0</v>
      </c>
      <c r="CR120" s="151"/>
      <c r="CS120" s="220">
        <f t="shared" ref="CS120" si="1139">IF(CN120=0,0,CQ120/CN120)</f>
        <v>0</v>
      </c>
      <c r="CT120" s="10"/>
      <c r="CU120" s="44" t="s">
        <v>104</v>
      </c>
      <c r="CV120" s="11" t="s">
        <v>56</v>
      </c>
      <c r="CW120" s="8"/>
      <c r="CX120" s="17"/>
      <c r="CY120" s="17"/>
      <c r="CZ120" s="77">
        <v>0</v>
      </c>
      <c r="DA120" s="17"/>
      <c r="DB120" s="820"/>
      <c r="DC120" s="13">
        <f t="shared" ref="DC120" si="1140">IF(CZ120=0,0,DB120/CZ120*CY$113)</f>
        <v>0</v>
      </c>
      <c r="DD120" s="13">
        <f t="shared" ref="DD120" si="1141">IF(CY$113=0,0,DC120/CY$113)</f>
        <v>0</v>
      </c>
      <c r="DE120" s="13">
        <f t="shared" ref="DE120" si="1142">(DD120*DA$2)</f>
        <v>0</v>
      </c>
      <c r="DF120" s="151"/>
      <c r="DG120" s="220">
        <f t="shared" ref="DG120" si="1143">IF(DB120=0,0,DE120/DB120)</f>
        <v>0</v>
      </c>
      <c r="DH120" s="10"/>
      <c r="DI120" s="44" t="s">
        <v>104</v>
      </c>
      <c r="DJ120" s="11" t="s">
        <v>56</v>
      </c>
      <c r="DK120" s="8"/>
      <c r="DL120" s="17"/>
      <c r="DM120" s="17"/>
      <c r="DN120" s="77">
        <v>0</v>
      </c>
      <c r="DO120" s="17"/>
      <c r="DP120" s="820"/>
      <c r="DQ120" s="13">
        <f t="shared" ref="DQ120" si="1144">IF(DN120=0,0,DP120/DN120*DM$113)</f>
        <v>0</v>
      </c>
      <c r="DR120" s="13">
        <f t="shared" ref="DR120" si="1145">IF(DM$113=0,0,DQ120/DM$113)</f>
        <v>0</v>
      </c>
      <c r="DS120" s="13">
        <f t="shared" ref="DS120" si="1146">(DR120*DO$2)</f>
        <v>0</v>
      </c>
      <c r="DT120" s="151"/>
      <c r="DU120" s="220">
        <f t="shared" ref="DU120" si="1147">IF(DP120=0,0,DS120/DP120)</f>
        <v>0</v>
      </c>
      <c r="DV120" s="10"/>
      <c r="DW120" s="44" t="s">
        <v>104</v>
      </c>
      <c r="DX120" s="11" t="s">
        <v>56</v>
      </c>
      <c r="DY120" s="8"/>
      <c r="DZ120" s="17"/>
      <c r="EA120" s="17"/>
      <c r="EB120" s="77">
        <v>0</v>
      </c>
      <c r="EC120" s="17"/>
      <c r="ED120" s="820"/>
      <c r="EE120" s="13">
        <f t="shared" ref="EE120" si="1148">IF(EB120=0,0,ED120/EB120*EA$113)</f>
        <v>0</v>
      </c>
      <c r="EF120" s="13">
        <f t="shared" ref="EF120" si="1149">IF(EA$113=0,0,EE120/EA$113)</f>
        <v>0</v>
      </c>
      <c r="EG120" s="13">
        <f t="shared" ref="EG120" si="1150">(EF120*EC$2)</f>
        <v>0</v>
      </c>
      <c r="EH120" s="151"/>
      <c r="EI120" s="220">
        <f t="shared" ref="EI120" si="1151">IF(ED120=0,0,EG120/ED120)</f>
        <v>0</v>
      </c>
      <c r="EJ120" s="10"/>
      <c r="EK120" s="44"/>
      <c r="EL120" s="302"/>
      <c r="EM120" s="87" t="s">
        <v>105</v>
      </c>
      <c r="EN120" s="11" t="s">
        <v>57</v>
      </c>
      <c r="EO120" s="14"/>
      <c r="EP120" s="72">
        <v>13.2</v>
      </c>
      <c r="EQ120" s="496">
        <f t="shared" si="988"/>
        <v>0</v>
      </c>
      <c r="ER120" s="10"/>
      <c r="ES120" s="61"/>
      <c r="ET120" s="302"/>
      <c r="EU120" s="61"/>
      <c r="EV120" s="87" t="s">
        <v>105</v>
      </c>
      <c r="EW120" s="11" t="s">
        <v>57</v>
      </c>
      <c r="EX120" s="14"/>
      <c r="EY120" s="72">
        <v>5.5</v>
      </c>
      <c r="EZ120" s="496">
        <f t="shared" si="989"/>
        <v>0</v>
      </c>
      <c r="FA120" s="88"/>
      <c r="FC120" s="44"/>
      <c r="FD120" s="302"/>
      <c r="FE120" s="87" t="s">
        <v>133</v>
      </c>
      <c r="FF120" s="8" t="s">
        <v>132</v>
      </c>
      <c r="FG120" s="61"/>
      <c r="FH120" s="72">
        <v>1.08</v>
      </c>
      <c r="FI120" s="496">
        <f t="shared" si="1038"/>
        <v>0</v>
      </c>
      <c r="FJ120" s="10"/>
      <c r="FK120" s="8"/>
      <c r="FL120" s="61"/>
      <c r="FM120" s="61"/>
      <c r="FN120" s="87" t="s">
        <v>133</v>
      </c>
      <c r="FO120" s="8" t="s">
        <v>132</v>
      </c>
      <c r="FP120" s="61"/>
      <c r="FQ120" s="72">
        <v>0</v>
      </c>
      <c r="FR120" s="496">
        <f t="shared" si="1039"/>
        <v>0</v>
      </c>
      <c r="FS120" s="88"/>
    </row>
    <row r="121" spans="1:175" ht="13.5" thickTop="1" thickBot="1" x14ac:dyDescent="0.3">
      <c r="A121" s="44"/>
      <c r="B121" s="11"/>
      <c r="C121" s="33"/>
      <c r="D121" s="18" t="s">
        <v>45</v>
      </c>
      <c r="E121" s="33"/>
      <c r="F121" s="33"/>
      <c r="G121" s="33"/>
      <c r="H121" s="304" t="s">
        <v>51</v>
      </c>
      <c r="I121" s="13"/>
      <c r="J121" s="13"/>
      <c r="K121" s="13"/>
      <c r="L121" s="13"/>
      <c r="M121" s="306" t="s">
        <v>288</v>
      </c>
      <c r="N121" s="10"/>
      <c r="O121" s="44"/>
      <c r="P121" s="11"/>
      <c r="Q121" s="33"/>
      <c r="R121" s="18" t="s">
        <v>45</v>
      </c>
      <c r="S121" s="33"/>
      <c r="T121" s="33"/>
      <c r="U121" s="33"/>
      <c r="V121" s="304" t="s">
        <v>51</v>
      </c>
      <c r="W121" s="13"/>
      <c r="X121" s="13"/>
      <c r="Y121" s="13"/>
      <c r="Z121" s="13"/>
      <c r="AA121" s="306" t="s">
        <v>288</v>
      </c>
      <c r="AB121" s="10"/>
      <c r="AC121" s="44"/>
      <c r="AD121" s="11"/>
      <c r="AE121" s="33"/>
      <c r="AF121" s="18" t="s">
        <v>45</v>
      </c>
      <c r="AG121" s="33"/>
      <c r="AH121" s="33"/>
      <c r="AI121" s="33"/>
      <c r="AJ121" s="304" t="s">
        <v>51</v>
      </c>
      <c r="AK121" s="13"/>
      <c r="AL121" s="13"/>
      <c r="AM121" s="13"/>
      <c r="AN121" s="13"/>
      <c r="AO121" s="306" t="s">
        <v>288</v>
      </c>
      <c r="AP121" s="10"/>
      <c r="AQ121" s="44"/>
      <c r="AR121" s="11"/>
      <c r="AS121" s="33"/>
      <c r="AT121" s="18" t="s">
        <v>45</v>
      </c>
      <c r="AU121" s="33"/>
      <c r="AV121" s="33"/>
      <c r="AW121" s="33"/>
      <c r="AX121" s="304" t="s">
        <v>51</v>
      </c>
      <c r="AY121" s="13"/>
      <c r="AZ121" s="13"/>
      <c r="BA121" s="13"/>
      <c r="BB121" s="13"/>
      <c r="BC121" s="306" t="s">
        <v>288</v>
      </c>
      <c r="BD121" s="10"/>
      <c r="BE121" s="44"/>
      <c r="BF121" s="11"/>
      <c r="BG121" s="33"/>
      <c r="BH121" s="18" t="s">
        <v>45</v>
      </c>
      <c r="BI121" s="33"/>
      <c r="BJ121" s="33"/>
      <c r="BK121" s="33"/>
      <c r="BL121" s="304" t="s">
        <v>51</v>
      </c>
      <c r="BM121" s="13"/>
      <c r="BN121" s="13"/>
      <c r="BO121" s="13"/>
      <c r="BP121" s="13"/>
      <c r="BQ121" s="306" t="s">
        <v>288</v>
      </c>
      <c r="BR121" s="10"/>
      <c r="BS121" s="44"/>
      <c r="BT121" s="11"/>
      <c r="BU121" s="33"/>
      <c r="BV121" s="18" t="s">
        <v>45</v>
      </c>
      <c r="BW121" s="33"/>
      <c r="BX121" s="33"/>
      <c r="BY121" s="33"/>
      <c r="BZ121" s="304" t="s">
        <v>51</v>
      </c>
      <c r="CA121" s="13"/>
      <c r="CB121" s="13"/>
      <c r="CC121" s="13"/>
      <c r="CD121" s="13"/>
      <c r="CE121" s="306" t="s">
        <v>288</v>
      </c>
      <c r="CF121" s="10"/>
      <c r="CG121" s="44"/>
      <c r="CH121" s="11"/>
      <c r="CI121" s="33"/>
      <c r="CJ121" s="18" t="s">
        <v>45</v>
      </c>
      <c r="CK121" s="33"/>
      <c r="CL121" s="33"/>
      <c r="CM121" s="33"/>
      <c r="CN121" s="304" t="s">
        <v>51</v>
      </c>
      <c r="CO121" s="13"/>
      <c r="CP121" s="13"/>
      <c r="CQ121" s="13"/>
      <c r="CR121" s="13"/>
      <c r="CS121" s="306" t="s">
        <v>288</v>
      </c>
      <c r="CT121" s="10"/>
      <c r="CU121" s="44"/>
      <c r="CV121" s="11"/>
      <c r="CW121" s="33"/>
      <c r="CX121" s="18" t="s">
        <v>45</v>
      </c>
      <c r="CY121" s="33"/>
      <c r="CZ121" s="33"/>
      <c r="DA121" s="33"/>
      <c r="DB121" s="304" t="s">
        <v>51</v>
      </c>
      <c r="DC121" s="13"/>
      <c r="DD121" s="13"/>
      <c r="DE121" s="13"/>
      <c r="DF121" s="13"/>
      <c r="DG121" s="306" t="s">
        <v>288</v>
      </c>
      <c r="DH121" s="10"/>
      <c r="DI121" s="44"/>
      <c r="DJ121" s="11"/>
      <c r="DK121" s="33"/>
      <c r="DL121" s="18" t="s">
        <v>45</v>
      </c>
      <c r="DM121" s="33"/>
      <c r="DN121" s="33"/>
      <c r="DO121" s="33"/>
      <c r="DP121" s="304" t="s">
        <v>51</v>
      </c>
      <c r="DQ121" s="13"/>
      <c r="DR121" s="13"/>
      <c r="DS121" s="13"/>
      <c r="DT121" s="13"/>
      <c r="DU121" s="306" t="s">
        <v>288</v>
      </c>
      <c r="DV121" s="10"/>
      <c r="DW121" s="44"/>
      <c r="DX121" s="11"/>
      <c r="DY121" s="33"/>
      <c r="DZ121" s="18" t="s">
        <v>45</v>
      </c>
      <c r="EA121" s="33"/>
      <c r="EB121" s="33"/>
      <c r="EC121" s="33"/>
      <c r="ED121" s="304" t="s">
        <v>51</v>
      </c>
      <c r="EE121" s="13"/>
      <c r="EF121" s="13"/>
      <c r="EG121" s="13"/>
      <c r="EH121" s="13"/>
      <c r="EI121" s="306" t="s">
        <v>288</v>
      </c>
      <c r="EJ121" s="10"/>
      <c r="EK121" s="44"/>
      <c r="EL121" s="295" t="s">
        <v>333</v>
      </c>
      <c r="EM121" s="296">
        <v>0</v>
      </c>
      <c r="EN121" s="297">
        <v>1</v>
      </c>
      <c r="EO121" s="190">
        <f>SUM(EP122:EP132)</f>
        <v>19.54</v>
      </c>
      <c r="EP121" s="107"/>
      <c r="EQ121" s="496">
        <f>SUM(EQ122:EQ132)</f>
        <v>0</v>
      </c>
      <c r="ER121" s="10"/>
      <c r="ES121" s="61"/>
      <c r="ET121" s="307" t="s">
        <v>334</v>
      </c>
      <c r="EU121" s="308"/>
      <c r="EV121" s="296">
        <v>0</v>
      </c>
      <c r="EW121" s="300">
        <v>1</v>
      </c>
      <c r="EX121" s="190">
        <f>SUM(EY122:EY132)</f>
        <v>0</v>
      </c>
      <c r="EY121" s="107"/>
      <c r="EZ121" s="496">
        <f>SUM(EZ122:EZ132)</f>
        <v>0</v>
      </c>
      <c r="FA121" s="88"/>
      <c r="FC121" s="44"/>
      <c r="FD121" s="302"/>
      <c r="FE121" s="87" t="s">
        <v>65</v>
      </c>
      <c r="FF121" s="95" t="s">
        <v>60</v>
      </c>
      <c r="FG121" s="14"/>
      <c r="FH121" s="72">
        <v>0.87</v>
      </c>
      <c r="FI121" s="496">
        <f t="shared" si="1038"/>
        <v>0</v>
      </c>
      <c r="FJ121" s="10"/>
      <c r="FK121" s="8"/>
      <c r="FL121" s="61"/>
      <c r="FM121" s="61"/>
      <c r="FN121" s="87" t="s">
        <v>65</v>
      </c>
      <c r="FO121" s="95" t="s">
        <v>60</v>
      </c>
      <c r="FP121" s="14"/>
      <c r="FQ121" s="72">
        <v>0</v>
      </c>
      <c r="FR121" s="496">
        <f t="shared" si="1039"/>
        <v>0</v>
      </c>
      <c r="FS121" s="88"/>
    </row>
    <row r="122" spans="1:175" ht="13.5" thickTop="1" thickBot="1" x14ac:dyDescent="0.3">
      <c r="A122" s="44" t="s">
        <v>105</v>
      </c>
      <c r="B122" s="11" t="s">
        <v>57</v>
      </c>
      <c r="C122" s="8"/>
      <c r="D122" s="18">
        <f>E113</f>
        <v>0</v>
      </c>
      <c r="E122" s="942" t="s">
        <v>58</v>
      </c>
      <c r="F122" s="942" t="s">
        <v>21</v>
      </c>
      <c r="G122" s="778" t="s">
        <v>625</v>
      </c>
      <c r="H122" s="820"/>
      <c r="I122" s="13">
        <f>IF(D122=0,0,H122*((G124/60)+(G125/60)+(H126/60)+(G127/60*D122)+(G128/60*D122)))</f>
        <v>0</v>
      </c>
      <c r="J122" s="13">
        <f>IF(E$113=0,0,I122/E$113)</f>
        <v>0</v>
      </c>
      <c r="K122" s="13">
        <f>(J122*G$2)</f>
        <v>0</v>
      </c>
      <c r="L122" s="13"/>
      <c r="M122" s="220">
        <f>IF(H122=0,0,K122/H122)</f>
        <v>0</v>
      </c>
      <c r="N122" s="10"/>
      <c r="O122" s="44" t="s">
        <v>105</v>
      </c>
      <c r="P122" s="11" t="s">
        <v>57</v>
      </c>
      <c r="Q122" s="8"/>
      <c r="R122" s="18">
        <f>S113</f>
        <v>0</v>
      </c>
      <c r="S122" s="942" t="s">
        <v>58</v>
      </c>
      <c r="T122" s="942" t="s">
        <v>21</v>
      </c>
      <c r="U122" s="778" t="s">
        <v>625</v>
      </c>
      <c r="V122" s="820"/>
      <c r="W122" s="13">
        <f>IF(R122=0,0,V122*((U124/60)+(U125/60)+(V126/60)+(U127/60*R122)+(U128/60*R122)))</f>
        <v>0</v>
      </c>
      <c r="X122" s="13">
        <f>IF(S$113=0,0,W122/S$113)</f>
        <v>0</v>
      </c>
      <c r="Y122" s="13">
        <f>(X122*U$2)</f>
        <v>0</v>
      </c>
      <c r="Z122" s="13"/>
      <c r="AA122" s="220">
        <f>IF(V122=0,0,Y122/V122)</f>
        <v>0</v>
      </c>
      <c r="AB122" s="10"/>
      <c r="AC122" s="44" t="s">
        <v>105</v>
      </c>
      <c r="AD122" s="11" t="s">
        <v>57</v>
      </c>
      <c r="AE122" s="8"/>
      <c r="AF122" s="18">
        <f t="shared" ref="AF122" si="1152">AG113</f>
        <v>0</v>
      </c>
      <c r="AG122" s="942" t="s">
        <v>58</v>
      </c>
      <c r="AH122" s="942" t="s">
        <v>21</v>
      </c>
      <c r="AI122" s="778" t="s">
        <v>625</v>
      </c>
      <c r="AJ122" s="820"/>
      <c r="AK122" s="13">
        <f t="shared" ref="AK122" si="1153">IF(AF122=0,0,AJ122*((AI124/60)+(AI125/60)+(AJ126/60)+(AI127/60*AF122)+(AI128/60*AF122)))</f>
        <v>0</v>
      </c>
      <c r="AL122" s="13">
        <f t="shared" ref="AL122" si="1154">IF(AG$113=0,0,AK122/AG$113)</f>
        <v>0</v>
      </c>
      <c r="AM122" s="13">
        <f t="shared" ref="AM122" si="1155">(AL122*AI$2)</f>
        <v>0</v>
      </c>
      <c r="AN122" s="13"/>
      <c r="AO122" s="220">
        <f t="shared" ref="AO122" si="1156">IF(AJ122=0,0,AM122/AJ122)</f>
        <v>0</v>
      </c>
      <c r="AP122" s="10"/>
      <c r="AQ122" s="44" t="s">
        <v>105</v>
      </c>
      <c r="AR122" s="11" t="s">
        <v>57</v>
      </c>
      <c r="AS122" s="8"/>
      <c r="AT122" s="18">
        <f t="shared" ref="AT122" si="1157">AU113</f>
        <v>0</v>
      </c>
      <c r="AU122" s="942" t="s">
        <v>58</v>
      </c>
      <c r="AV122" s="942" t="s">
        <v>21</v>
      </c>
      <c r="AW122" s="778" t="s">
        <v>625</v>
      </c>
      <c r="AX122" s="820"/>
      <c r="AY122" s="13">
        <f t="shared" ref="AY122" si="1158">IF(AT122=0,0,AX122*((AW124/60)+(AW125/60)+(AX126/60)+(AW127/60*AT122)+(AW128/60*AT122)))</f>
        <v>0</v>
      </c>
      <c r="AZ122" s="13">
        <f t="shared" ref="AZ122" si="1159">IF(AU$113=0,0,AY122/AU$113)</f>
        <v>0</v>
      </c>
      <c r="BA122" s="13">
        <f t="shared" ref="BA122" si="1160">(AZ122*AW$2)</f>
        <v>0</v>
      </c>
      <c r="BB122" s="13"/>
      <c r="BC122" s="220">
        <f t="shared" ref="BC122" si="1161">IF(AX122=0,0,BA122/AX122)</f>
        <v>0</v>
      </c>
      <c r="BD122" s="10"/>
      <c r="BE122" s="44" t="s">
        <v>105</v>
      </c>
      <c r="BF122" s="11" t="s">
        <v>57</v>
      </c>
      <c r="BG122" s="8"/>
      <c r="BH122" s="18">
        <f t="shared" ref="BH122" si="1162">BI113</f>
        <v>0</v>
      </c>
      <c r="BI122" s="942" t="s">
        <v>58</v>
      </c>
      <c r="BJ122" s="942" t="s">
        <v>21</v>
      </c>
      <c r="BK122" s="778" t="s">
        <v>625</v>
      </c>
      <c r="BL122" s="820"/>
      <c r="BM122" s="13">
        <f t="shared" ref="BM122" si="1163">IF(BH122=0,0,BL122*((BK124/60)+(BK125/60)+(BL126/60)+(BK127/60*BH122)+(BK128/60*BH122)))</f>
        <v>0</v>
      </c>
      <c r="BN122" s="13">
        <f t="shared" ref="BN122" si="1164">IF(BI$113=0,0,BM122/BI$113)</f>
        <v>0</v>
      </c>
      <c r="BO122" s="13">
        <f t="shared" ref="BO122" si="1165">(BN122*BK$2)</f>
        <v>0</v>
      </c>
      <c r="BP122" s="13"/>
      <c r="BQ122" s="220">
        <f t="shared" ref="BQ122" si="1166">IF(BL122=0,0,BO122/BL122)</f>
        <v>0</v>
      </c>
      <c r="BR122" s="10"/>
      <c r="BS122" s="44" t="s">
        <v>105</v>
      </c>
      <c r="BT122" s="11" t="s">
        <v>57</v>
      </c>
      <c r="BU122" s="8"/>
      <c r="BV122" s="18">
        <f t="shared" ref="BV122" si="1167">BW113</f>
        <v>0</v>
      </c>
      <c r="BW122" s="942" t="s">
        <v>58</v>
      </c>
      <c r="BX122" s="942" t="s">
        <v>21</v>
      </c>
      <c r="BY122" s="778" t="s">
        <v>625</v>
      </c>
      <c r="BZ122" s="820"/>
      <c r="CA122" s="13">
        <f t="shared" ref="CA122" si="1168">IF(BV122=0,0,BZ122*((BY124/60)+(BY125/60)+(BZ126/60)+(BY127/60*BV122)+(BY128/60*BV122)))</f>
        <v>0</v>
      </c>
      <c r="CB122" s="13">
        <f t="shared" ref="CB122" si="1169">IF(BW$113=0,0,CA122/BW$113)</f>
        <v>0</v>
      </c>
      <c r="CC122" s="13">
        <f t="shared" ref="CC122" si="1170">(CB122*BY$2)</f>
        <v>0</v>
      </c>
      <c r="CD122" s="13"/>
      <c r="CE122" s="220">
        <f t="shared" ref="CE122" si="1171">IF(BZ122=0,0,CC122/BZ122)</f>
        <v>0</v>
      </c>
      <c r="CF122" s="10"/>
      <c r="CG122" s="44" t="s">
        <v>105</v>
      </c>
      <c r="CH122" s="11" t="s">
        <v>57</v>
      </c>
      <c r="CI122" s="8"/>
      <c r="CJ122" s="18">
        <f t="shared" ref="CJ122" si="1172">CK113</f>
        <v>0</v>
      </c>
      <c r="CK122" s="942" t="s">
        <v>58</v>
      </c>
      <c r="CL122" s="942" t="s">
        <v>21</v>
      </c>
      <c r="CM122" s="778" t="s">
        <v>625</v>
      </c>
      <c r="CN122" s="820"/>
      <c r="CO122" s="13">
        <f t="shared" ref="CO122" si="1173">IF(CJ122=0,0,CN122*((CM124/60)+(CM125/60)+(CN126/60)+(CM127/60*CJ122)+(CM128/60*CJ122)))</f>
        <v>0</v>
      </c>
      <c r="CP122" s="13">
        <f t="shared" ref="CP122" si="1174">IF(CK$113=0,0,CO122/CK$113)</f>
        <v>0</v>
      </c>
      <c r="CQ122" s="13">
        <f t="shared" ref="CQ122" si="1175">(CP122*CM$2)</f>
        <v>0</v>
      </c>
      <c r="CR122" s="13"/>
      <c r="CS122" s="220">
        <f t="shared" ref="CS122" si="1176">IF(CN122=0,0,CQ122/CN122)</f>
        <v>0</v>
      </c>
      <c r="CT122" s="10"/>
      <c r="CU122" s="44" t="s">
        <v>105</v>
      </c>
      <c r="CV122" s="11" t="s">
        <v>57</v>
      </c>
      <c r="CW122" s="8"/>
      <c r="CX122" s="18">
        <f t="shared" ref="CX122" si="1177">CY113</f>
        <v>0</v>
      </c>
      <c r="CY122" s="942" t="s">
        <v>58</v>
      </c>
      <c r="CZ122" s="942" t="s">
        <v>21</v>
      </c>
      <c r="DA122" s="778" t="s">
        <v>625</v>
      </c>
      <c r="DB122" s="820"/>
      <c r="DC122" s="13">
        <f t="shared" ref="DC122" si="1178">IF(CX122=0,0,DB122*((DA124/60)+(DA125/60)+(DB126/60)+(DA127/60*CX122)+(DA128/60*CX122)))</f>
        <v>0</v>
      </c>
      <c r="DD122" s="13">
        <f t="shared" ref="DD122" si="1179">IF(CY$113=0,0,DC122/CY$113)</f>
        <v>0</v>
      </c>
      <c r="DE122" s="13">
        <f t="shared" ref="DE122" si="1180">(DD122*DA$2)</f>
        <v>0</v>
      </c>
      <c r="DF122" s="13"/>
      <c r="DG122" s="220">
        <f t="shared" ref="DG122" si="1181">IF(DB122=0,0,DE122/DB122)</f>
        <v>0</v>
      </c>
      <c r="DH122" s="10"/>
      <c r="DI122" s="44" t="s">
        <v>105</v>
      </c>
      <c r="DJ122" s="11" t="s">
        <v>57</v>
      </c>
      <c r="DK122" s="8"/>
      <c r="DL122" s="18">
        <f t="shared" ref="DL122" si="1182">DM113</f>
        <v>0</v>
      </c>
      <c r="DM122" s="942" t="s">
        <v>58</v>
      </c>
      <c r="DN122" s="942" t="s">
        <v>21</v>
      </c>
      <c r="DO122" s="778" t="s">
        <v>625</v>
      </c>
      <c r="DP122" s="820"/>
      <c r="DQ122" s="13">
        <f t="shared" ref="DQ122" si="1183">IF(DL122=0,0,DP122*((DO124/60)+(DO125/60)+(DP126/60)+(DO127/60*DL122)+(DO128/60*DL122)))</f>
        <v>0</v>
      </c>
      <c r="DR122" s="13">
        <f t="shared" ref="DR122" si="1184">IF(DM$113=0,0,DQ122/DM$113)</f>
        <v>0</v>
      </c>
      <c r="DS122" s="13">
        <f t="shared" ref="DS122" si="1185">(DR122*DO$2)</f>
        <v>0</v>
      </c>
      <c r="DT122" s="13"/>
      <c r="DU122" s="220">
        <f t="shared" ref="DU122" si="1186">IF(DP122=0,0,DS122/DP122)</f>
        <v>0</v>
      </c>
      <c r="DV122" s="10"/>
      <c r="DW122" s="44" t="s">
        <v>105</v>
      </c>
      <c r="DX122" s="11" t="s">
        <v>57</v>
      </c>
      <c r="DY122" s="8"/>
      <c r="DZ122" s="18">
        <f t="shared" ref="DZ122" si="1187">EA113</f>
        <v>0</v>
      </c>
      <c r="EA122" s="942" t="s">
        <v>58</v>
      </c>
      <c r="EB122" s="942" t="s">
        <v>21</v>
      </c>
      <c r="EC122" s="778" t="s">
        <v>625</v>
      </c>
      <c r="ED122" s="820"/>
      <c r="EE122" s="13">
        <f t="shared" ref="EE122" si="1188">IF(DZ122=0,0,ED122*((EC124/60)+(EC125/60)+(ED126/60)+(EC127/60*DZ122)+(EC128/60*DZ122)))</f>
        <v>0</v>
      </c>
      <c r="EF122" s="13">
        <f t="shared" ref="EF122" si="1189">IF(EA$113=0,0,EE122/EA$113)</f>
        <v>0</v>
      </c>
      <c r="EG122" s="13">
        <f t="shared" ref="EG122" si="1190">(EF122*EC$2)</f>
        <v>0</v>
      </c>
      <c r="EH122" s="13"/>
      <c r="EI122" s="220">
        <f t="shared" ref="EI122" si="1191">IF(ED122=0,0,EG122/ED122)</f>
        <v>0</v>
      </c>
      <c r="EJ122" s="10"/>
      <c r="EK122" s="44"/>
      <c r="EL122" s="302"/>
      <c r="EM122" s="87" t="s">
        <v>90</v>
      </c>
      <c r="EN122" s="95" t="s">
        <v>111</v>
      </c>
      <c r="EO122" s="14"/>
      <c r="EP122" s="72">
        <v>0</v>
      </c>
      <c r="EQ122" s="496">
        <f>EM$121*EN$121*EP122</f>
        <v>0</v>
      </c>
      <c r="ER122" s="10"/>
      <c r="ES122" s="61"/>
      <c r="ET122" s="8"/>
      <c r="EU122" s="61"/>
      <c r="EV122" s="87" t="s">
        <v>90</v>
      </c>
      <c r="EW122" s="95" t="s">
        <v>111</v>
      </c>
      <c r="EX122" s="14"/>
      <c r="EY122" s="72">
        <v>0</v>
      </c>
      <c r="EZ122" s="496">
        <f t="shared" ref="EZ122:EZ132" si="1192">EV$121*EW$121*EY122</f>
        <v>0</v>
      </c>
      <c r="FA122" s="88"/>
      <c r="FC122" s="44"/>
      <c r="FD122" s="302"/>
      <c r="FE122" s="87" t="s">
        <v>72</v>
      </c>
      <c r="FF122" s="8" t="s">
        <v>154</v>
      </c>
      <c r="FG122" s="61"/>
      <c r="FH122" s="72">
        <v>0.64</v>
      </c>
      <c r="FI122" s="496">
        <f t="shared" si="1038"/>
        <v>0</v>
      </c>
      <c r="FJ122" s="10"/>
      <c r="FK122" s="8"/>
      <c r="FL122" s="61"/>
      <c r="FM122" s="61"/>
      <c r="FN122" s="87" t="s">
        <v>72</v>
      </c>
      <c r="FO122" s="8" t="s">
        <v>154</v>
      </c>
      <c r="FP122" s="61"/>
      <c r="FQ122" s="72">
        <v>0</v>
      </c>
      <c r="FR122" s="496">
        <f t="shared" si="1039"/>
        <v>0</v>
      </c>
      <c r="FS122" s="88"/>
    </row>
    <row r="123" spans="1:175" ht="13" thickTop="1" x14ac:dyDescent="0.25">
      <c r="A123" s="44"/>
      <c r="B123" s="93"/>
      <c r="C123" s="941"/>
      <c r="D123" s="941"/>
      <c r="E123" s="941"/>
      <c r="F123" s="21"/>
      <c r="G123" s="941"/>
      <c r="H123" s="188"/>
      <c r="I123" s="14"/>
      <c r="J123" s="14"/>
      <c r="K123" s="14"/>
      <c r="L123" s="14"/>
      <c r="M123" s="56"/>
      <c r="O123" s="44"/>
      <c r="P123" s="93"/>
      <c r="Q123" s="941"/>
      <c r="R123" s="941"/>
      <c r="S123" s="941"/>
      <c r="T123" s="21"/>
      <c r="U123" s="941"/>
      <c r="V123" s="188"/>
      <c r="W123" s="14"/>
      <c r="X123" s="14"/>
      <c r="Y123" s="14"/>
      <c r="Z123" s="14"/>
      <c r="AA123" s="56"/>
      <c r="AB123" s="27"/>
      <c r="AC123" s="44"/>
      <c r="AD123" s="93"/>
      <c r="AE123" s="941"/>
      <c r="AF123" s="941"/>
      <c r="AG123" s="941"/>
      <c r="AH123" s="21"/>
      <c r="AI123" s="941"/>
      <c r="AJ123" s="188"/>
      <c r="AK123" s="14"/>
      <c r="AL123" s="14"/>
      <c r="AM123" s="14"/>
      <c r="AN123" s="14"/>
      <c r="AO123" s="56"/>
      <c r="AP123" s="27"/>
      <c r="AQ123" s="44"/>
      <c r="AR123" s="93"/>
      <c r="AS123" s="941"/>
      <c r="AT123" s="941"/>
      <c r="AU123" s="941"/>
      <c r="AV123" s="21"/>
      <c r="AW123" s="941"/>
      <c r="AX123" s="188"/>
      <c r="AY123" s="14"/>
      <c r="AZ123" s="14"/>
      <c r="BA123" s="14"/>
      <c r="BB123" s="14"/>
      <c r="BC123" s="56"/>
      <c r="BD123" s="27"/>
      <c r="BE123" s="44"/>
      <c r="BF123" s="93"/>
      <c r="BG123" s="941"/>
      <c r="BH123" s="941"/>
      <c r="BI123" s="941"/>
      <c r="BJ123" s="21"/>
      <c r="BK123" s="941"/>
      <c r="BL123" s="188"/>
      <c r="BM123" s="14"/>
      <c r="BN123" s="14"/>
      <c r="BO123" s="14"/>
      <c r="BP123" s="14"/>
      <c r="BQ123" s="56"/>
      <c r="BR123" s="27"/>
      <c r="BS123" s="44"/>
      <c r="BT123" s="93"/>
      <c r="BU123" s="941"/>
      <c r="BV123" s="941"/>
      <c r="BW123" s="941"/>
      <c r="BX123" s="21"/>
      <c r="BY123" s="941"/>
      <c r="BZ123" s="188"/>
      <c r="CA123" s="14"/>
      <c r="CB123" s="14"/>
      <c r="CC123" s="14"/>
      <c r="CD123" s="14"/>
      <c r="CE123" s="56"/>
      <c r="CF123" s="27"/>
      <c r="CG123" s="44"/>
      <c r="CH123" s="93"/>
      <c r="CI123" s="941"/>
      <c r="CJ123" s="941"/>
      <c r="CK123" s="941"/>
      <c r="CL123" s="21"/>
      <c r="CM123" s="941"/>
      <c r="CN123" s="188"/>
      <c r="CO123" s="14"/>
      <c r="CP123" s="14"/>
      <c r="CQ123" s="14"/>
      <c r="CR123" s="14"/>
      <c r="CS123" s="56"/>
      <c r="CT123" s="27"/>
      <c r="CU123" s="44"/>
      <c r="CV123" s="93"/>
      <c r="CW123" s="941"/>
      <c r="CX123" s="941"/>
      <c r="CY123" s="941"/>
      <c r="CZ123" s="21"/>
      <c r="DA123" s="941"/>
      <c r="DB123" s="188"/>
      <c r="DC123" s="14"/>
      <c r="DD123" s="14"/>
      <c r="DE123" s="14"/>
      <c r="DF123" s="14"/>
      <c r="DG123" s="56"/>
      <c r="DH123" s="27"/>
      <c r="DI123" s="44"/>
      <c r="DJ123" s="93"/>
      <c r="DK123" s="941"/>
      <c r="DL123" s="941"/>
      <c r="DM123" s="941"/>
      <c r="DN123" s="21"/>
      <c r="DO123" s="941"/>
      <c r="DP123" s="188"/>
      <c r="DQ123" s="14"/>
      <c r="DR123" s="14"/>
      <c r="DS123" s="14"/>
      <c r="DT123" s="14"/>
      <c r="DU123" s="56"/>
      <c r="DV123" s="27"/>
      <c r="DW123" s="44"/>
      <c r="DX123" s="93"/>
      <c r="DY123" s="941"/>
      <c r="DZ123" s="941"/>
      <c r="EA123" s="941"/>
      <c r="EB123" s="21"/>
      <c r="EC123" s="941"/>
      <c r="ED123" s="188"/>
      <c r="EE123" s="14"/>
      <c r="EF123" s="14"/>
      <c r="EG123" s="14"/>
      <c r="EH123" s="14"/>
      <c r="EI123" s="56"/>
      <c r="EJ123" s="27"/>
      <c r="EK123" s="44"/>
      <c r="EL123" s="302"/>
      <c r="EM123" s="87" t="s">
        <v>99</v>
      </c>
      <c r="EN123" s="95" t="s">
        <v>112</v>
      </c>
      <c r="EO123" s="14"/>
      <c r="EP123" s="72">
        <v>2.48</v>
      </c>
      <c r="EQ123" s="496">
        <f>EM$121*EN$121*EP123</f>
        <v>0</v>
      </c>
      <c r="ER123" s="10"/>
      <c r="ES123" s="61"/>
      <c r="ET123" s="8"/>
      <c r="EU123" s="61"/>
      <c r="EV123" s="87" t="s">
        <v>99</v>
      </c>
      <c r="EW123" s="95" t="s">
        <v>112</v>
      </c>
      <c r="EX123" s="14"/>
      <c r="EY123" s="72">
        <v>0</v>
      </c>
      <c r="EZ123" s="496">
        <f t="shared" si="1192"/>
        <v>0</v>
      </c>
      <c r="FA123" s="88"/>
      <c r="FC123" s="44"/>
      <c r="FD123" s="302"/>
      <c r="FE123" s="87" t="s">
        <v>76</v>
      </c>
      <c r="FF123" s="11" t="s">
        <v>53</v>
      </c>
      <c r="FG123" s="14"/>
      <c r="FH123" s="72">
        <v>0</v>
      </c>
      <c r="FI123" s="496">
        <f t="shared" si="1038"/>
        <v>0</v>
      </c>
      <c r="FJ123" s="10"/>
      <c r="FK123" s="8"/>
      <c r="FL123" s="61"/>
      <c r="FM123" s="61"/>
      <c r="FN123" s="87" t="s">
        <v>76</v>
      </c>
      <c r="FO123" s="11" t="s">
        <v>53</v>
      </c>
      <c r="FP123" s="14"/>
      <c r="FQ123" s="72">
        <v>0</v>
      </c>
      <c r="FR123" s="496">
        <f t="shared" si="1039"/>
        <v>0</v>
      </c>
      <c r="FS123" s="88"/>
    </row>
    <row r="124" spans="1:175" x14ac:dyDescent="0.25">
      <c r="A124" s="44" t="s">
        <v>105</v>
      </c>
      <c r="B124" s="11" t="s">
        <v>118</v>
      </c>
      <c r="C124" s="8"/>
      <c r="D124" s="8"/>
      <c r="E124" s="65">
        <v>0</v>
      </c>
      <c r="F124" s="65">
        <v>0</v>
      </c>
      <c r="G124" s="944">
        <f>IF(F124=0,0,E124*8/F124*60)</f>
        <v>0</v>
      </c>
      <c r="H124" s="9"/>
      <c r="I124" s="13"/>
      <c r="J124" s="13"/>
      <c r="K124" s="13"/>
      <c r="L124" s="13"/>
      <c r="M124" s="55"/>
      <c r="O124" s="44" t="s">
        <v>105</v>
      </c>
      <c r="P124" s="11" t="s">
        <v>118</v>
      </c>
      <c r="Q124" s="8"/>
      <c r="R124" s="8"/>
      <c r="S124" s="65">
        <v>0</v>
      </c>
      <c r="T124" s="65">
        <v>0</v>
      </c>
      <c r="U124" s="944">
        <f>IF(T124=0,0,S124*8/T124*60)</f>
        <v>0</v>
      </c>
      <c r="V124" s="9"/>
      <c r="W124" s="13"/>
      <c r="X124" s="13"/>
      <c r="Y124" s="13"/>
      <c r="Z124" s="13"/>
      <c r="AA124" s="55"/>
      <c r="AC124" s="44" t="s">
        <v>105</v>
      </c>
      <c r="AD124" s="11" t="s">
        <v>118</v>
      </c>
      <c r="AE124" s="8"/>
      <c r="AF124" s="8"/>
      <c r="AG124" s="65">
        <v>0</v>
      </c>
      <c r="AH124" s="65">
        <v>0</v>
      </c>
      <c r="AI124" s="944">
        <f t="shared" ref="AI124:AI125" si="1193">IF(AH124=0,0,AG124*8/AH124*60)</f>
        <v>0</v>
      </c>
      <c r="AJ124" s="9"/>
      <c r="AK124" s="13"/>
      <c r="AL124" s="13"/>
      <c r="AM124" s="13"/>
      <c r="AN124" s="13"/>
      <c r="AO124" s="55"/>
      <c r="AQ124" s="44" t="s">
        <v>105</v>
      </c>
      <c r="AR124" s="11" t="s">
        <v>118</v>
      </c>
      <c r="AS124" s="8"/>
      <c r="AT124" s="8"/>
      <c r="AU124" s="65">
        <v>0</v>
      </c>
      <c r="AV124" s="65">
        <v>0</v>
      </c>
      <c r="AW124" s="944">
        <f t="shared" ref="AW124:AW125" si="1194">IF(AV124=0,0,AU124*8/AV124*60)</f>
        <v>0</v>
      </c>
      <c r="AX124" s="9"/>
      <c r="AY124" s="13"/>
      <c r="AZ124" s="13"/>
      <c r="BA124" s="13"/>
      <c r="BB124" s="13"/>
      <c r="BC124" s="55"/>
      <c r="BE124" s="44" t="s">
        <v>105</v>
      </c>
      <c r="BF124" s="11" t="s">
        <v>118</v>
      </c>
      <c r="BG124" s="8"/>
      <c r="BH124" s="8"/>
      <c r="BI124" s="65">
        <v>0</v>
      </c>
      <c r="BJ124" s="65">
        <v>0</v>
      </c>
      <c r="BK124" s="944">
        <f t="shared" ref="BK124:BK125" si="1195">IF(BJ124=0,0,BI124*8/BJ124*60)</f>
        <v>0</v>
      </c>
      <c r="BL124" s="9"/>
      <c r="BM124" s="13"/>
      <c r="BN124" s="13"/>
      <c r="BO124" s="13"/>
      <c r="BP124" s="13"/>
      <c r="BQ124" s="55"/>
      <c r="BS124" s="44" t="s">
        <v>105</v>
      </c>
      <c r="BT124" s="11" t="s">
        <v>118</v>
      </c>
      <c r="BU124" s="8"/>
      <c r="BV124" s="8"/>
      <c r="BW124" s="65">
        <v>0</v>
      </c>
      <c r="BX124" s="65">
        <v>0</v>
      </c>
      <c r="BY124" s="944">
        <f t="shared" ref="BY124:BY125" si="1196">IF(BX124=0,0,BW124*8/BX124*60)</f>
        <v>0</v>
      </c>
      <c r="BZ124" s="9"/>
      <c r="CA124" s="13"/>
      <c r="CB124" s="13"/>
      <c r="CC124" s="13"/>
      <c r="CD124" s="13"/>
      <c r="CE124" s="55"/>
      <c r="CG124" s="44" t="s">
        <v>105</v>
      </c>
      <c r="CH124" s="11" t="s">
        <v>118</v>
      </c>
      <c r="CI124" s="8"/>
      <c r="CJ124" s="8"/>
      <c r="CK124" s="65">
        <v>0</v>
      </c>
      <c r="CL124" s="65">
        <v>0</v>
      </c>
      <c r="CM124" s="944">
        <f t="shared" ref="CM124:CM125" si="1197">IF(CL124=0,0,CK124*8/CL124*60)</f>
        <v>0</v>
      </c>
      <c r="CN124" s="9"/>
      <c r="CO124" s="13"/>
      <c r="CP124" s="13"/>
      <c r="CQ124" s="13"/>
      <c r="CR124" s="13"/>
      <c r="CS124" s="55"/>
      <c r="CU124" s="44" t="s">
        <v>105</v>
      </c>
      <c r="CV124" s="11" t="s">
        <v>118</v>
      </c>
      <c r="CW124" s="8"/>
      <c r="CX124" s="8"/>
      <c r="CY124" s="65">
        <v>0</v>
      </c>
      <c r="CZ124" s="65">
        <v>0</v>
      </c>
      <c r="DA124" s="944">
        <f t="shared" ref="DA124:DA125" si="1198">IF(CZ124=0,0,CY124*8/CZ124*60)</f>
        <v>0</v>
      </c>
      <c r="DB124" s="9"/>
      <c r="DC124" s="13"/>
      <c r="DD124" s="13"/>
      <c r="DE124" s="13"/>
      <c r="DF124" s="13"/>
      <c r="DG124" s="55"/>
      <c r="DI124" s="44" t="s">
        <v>105</v>
      </c>
      <c r="DJ124" s="11" t="s">
        <v>118</v>
      </c>
      <c r="DK124" s="8"/>
      <c r="DL124" s="8"/>
      <c r="DM124" s="65">
        <v>0</v>
      </c>
      <c r="DN124" s="65">
        <v>0</v>
      </c>
      <c r="DO124" s="944">
        <f t="shared" ref="DO124:DO125" si="1199">IF(DN124=0,0,DM124*8/DN124*60)</f>
        <v>0</v>
      </c>
      <c r="DP124" s="9"/>
      <c r="DQ124" s="13"/>
      <c r="DR124" s="13"/>
      <c r="DS124" s="13"/>
      <c r="DT124" s="13"/>
      <c r="DU124" s="55"/>
      <c r="DW124" s="44" t="s">
        <v>105</v>
      </c>
      <c r="DX124" s="11" t="s">
        <v>118</v>
      </c>
      <c r="DY124" s="8"/>
      <c r="DZ124" s="8"/>
      <c r="EA124" s="65">
        <v>0</v>
      </c>
      <c r="EB124" s="65">
        <v>0</v>
      </c>
      <c r="EC124" s="944">
        <f t="shared" ref="EC124:EC125" si="1200">IF(EB124=0,0,EA124*8/EB124*60)</f>
        <v>0</v>
      </c>
      <c r="ED124" s="9"/>
      <c r="EE124" s="13"/>
      <c r="EF124" s="13"/>
      <c r="EG124" s="13"/>
      <c r="EH124" s="13"/>
      <c r="EI124" s="55"/>
      <c r="EK124" s="44"/>
      <c r="EL124" s="302"/>
      <c r="EM124" s="87" t="s">
        <v>91</v>
      </c>
      <c r="EN124" s="95" t="s">
        <v>321</v>
      </c>
      <c r="EO124" s="14"/>
      <c r="EP124" s="72">
        <v>0</v>
      </c>
      <c r="EQ124" s="496">
        <f>EM$121*EN$121*EP124</f>
        <v>0</v>
      </c>
      <c r="ER124" s="10"/>
      <c r="ES124" s="61"/>
      <c r="ET124" s="8"/>
      <c r="EU124" s="61"/>
      <c r="EV124" s="87" t="s">
        <v>91</v>
      </c>
      <c r="EW124" s="95" t="s">
        <v>321</v>
      </c>
      <c r="EX124" s="14"/>
      <c r="EY124" s="72">
        <v>0</v>
      </c>
      <c r="EZ124" s="496">
        <f t="shared" si="1192"/>
        <v>0</v>
      </c>
      <c r="FA124" s="88"/>
      <c r="FC124" s="44"/>
      <c r="FD124" s="302"/>
      <c r="FE124" s="87" t="s">
        <v>105</v>
      </c>
      <c r="FF124" s="11" t="s">
        <v>57</v>
      </c>
      <c r="FG124" s="14"/>
      <c r="FH124" s="72">
        <v>5.5</v>
      </c>
      <c r="FI124" s="496">
        <f t="shared" si="1038"/>
        <v>0</v>
      </c>
      <c r="FJ124" s="10"/>
      <c r="FK124" s="8"/>
      <c r="FL124" s="61"/>
      <c r="FM124" s="61"/>
      <c r="FN124" s="87" t="s">
        <v>105</v>
      </c>
      <c r="FO124" s="11" t="s">
        <v>57</v>
      </c>
      <c r="FP124" s="14"/>
      <c r="FQ124" s="72">
        <v>0</v>
      </c>
      <c r="FR124" s="496">
        <f t="shared" si="1039"/>
        <v>0</v>
      </c>
      <c r="FS124" s="88"/>
    </row>
    <row r="125" spans="1:175" x14ac:dyDescent="0.25">
      <c r="A125" s="44" t="s">
        <v>105</v>
      </c>
      <c r="B125" s="8" t="s">
        <v>106</v>
      </c>
      <c r="C125" s="8"/>
      <c r="D125" s="8"/>
      <c r="E125" s="65">
        <v>0</v>
      </c>
      <c r="F125" s="65">
        <v>0</v>
      </c>
      <c r="G125" s="944">
        <f>IF(F125=0,0,E125*8/F125*60)</f>
        <v>0</v>
      </c>
      <c r="H125" s="943" t="s">
        <v>59</v>
      </c>
      <c r="I125" s="13"/>
      <c r="J125" s="13"/>
      <c r="K125" s="13"/>
      <c r="L125" s="13"/>
      <c r="M125" s="55"/>
      <c r="O125" s="44" t="s">
        <v>105</v>
      </c>
      <c r="P125" s="8" t="s">
        <v>106</v>
      </c>
      <c r="Q125" s="8"/>
      <c r="R125" s="8"/>
      <c r="S125" s="65">
        <v>0</v>
      </c>
      <c r="T125" s="65">
        <v>0</v>
      </c>
      <c r="U125" s="944">
        <f>IF(T125=0,0,S125*8/T125*60)</f>
        <v>0</v>
      </c>
      <c r="V125" s="943" t="s">
        <v>59</v>
      </c>
      <c r="W125" s="13"/>
      <c r="X125" s="13"/>
      <c r="Y125" s="13"/>
      <c r="Z125" s="13"/>
      <c r="AA125" s="55"/>
      <c r="AC125" s="44" t="s">
        <v>105</v>
      </c>
      <c r="AD125" s="8" t="s">
        <v>106</v>
      </c>
      <c r="AE125" s="8"/>
      <c r="AF125" s="8"/>
      <c r="AG125" s="65">
        <v>0</v>
      </c>
      <c r="AH125" s="65">
        <v>0</v>
      </c>
      <c r="AI125" s="944">
        <f t="shared" si="1193"/>
        <v>0</v>
      </c>
      <c r="AJ125" s="943" t="s">
        <v>59</v>
      </c>
      <c r="AK125" s="13"/>
      <c r="AL125" s="13"/>
      <c r="AM125" s="13"/>
      <c r="AN125" s="13"/>
      <c r="AO125" s="55"/>
      <c r="AQ125" s="44" t="s">
        <v>105</v>
      </c>
      <c r="AR125" s="8" t="s">
        <v>106</v>
      </c>
      <c r="AS125" s="8"/>
      <c r="AT125" s="8"/>
      <c r="AU125" s="65">
        <v>0</v>
      </c>
      <c r="AV125" s="65">
        <v>0</v>
      </c>
      <c r="AW125" s="944">
        <f t="shared" si="1194"/>
        <v>0</v>
      </c>
      <c r="AX125" s="943" t="s">
        <v>59</v>
      </c>
      <c r="AY125" s="13"/>
      <c r="AZ125" s="13"/>
      <c r="BA125" s="13"/>
      <c r="BB125" s="13"/>
      <c r="BC125" s="55"/>
      <c r="BE125" s="44" t="s">
        <v>105</v>
      </c>
      <c r="BF125" s="8" t="s">
        <v>106</v>
      </c>
      <c r="BG125" s="8"/>
      <c r="BH125" s="8"/>
      <c r="BI125" s="65">
        <v>0</v>
      </c>
      <c r="BJ125" s="65">
        <v>0</v>
      </c>
      <c r="BK125" s="944">
        <f t="shared" si="1195"/>
        <v>0</v>
      </c>
      <c r="BL125" s="943" t="s">
        <v>59</v>
      </c>
      <c r="BM125" s="13"/>
      <c r="BN125" s="13"/>
      <c r="BO125" s="13"/>
      <c r="BP125" s="13"/>
      <c r="BQ125" s="55"/>
      <c r="BS125" s="44" t="s">
        <v>105</v>
      </c>
      <c r="BT125" s="8" t="s">
        <v>106</v>
      </c>
      <c r="BU125" s="8"/>
      <c r="BV125" s="8"/>
      <c r="BW125" s="65">
        <v>0</v>
      </c>
      <c r="BX125" s="65">
        <v>0</v>
      </c>
      <c r="BY125" s="944">
        <f t="shared" si="1196"/>
        <v>0</v>
      </c>
      <c r="BZ125" s="943" t="s">
        <v>59</v>
      </c>
      <c r="CA125" s="13"/>
      <c r="CB125" s="13"/>
      <c r="CC125" s="13"/>
      <c r="CD125" s="13"/>
      <c r="CE125" s="55"/>
      <c r="CG125" s="44" t="s">
        <v>105</v>
      </c>
      <c r="CH125" s="8" t="s">
        <v>106</v>
      </c>
      <c r="CI125" s="8"/>
      <c r="CJ125" s="8"/>
      <c r="CK125" s="65">
        <v>0</v>
      </c>
      <c r="CL125" s="65">
        <v>0</v>
      </c>
      <c r="CM125" s="944">
        <f t="shared" si="1197"/>
        <v>0</v>
      </c>
      <c r="CN125" s="943" t="s">
        <v>59</v>
      </c>
      <c r="CO125" s="13"/>
      <c r="CP125" s="13"/>
      <c r="CQ125" s="13"/>
      <c r="CR125" s="13"/>
      <c r="CS125" s="55"/>
      <c r="CU125" s="44" t="s">
        <v>105</v>
      </c>
      <c r="CV125" s="8" t="s">
        <v>106</v>
      </c>
      <c r="CW125" s="8"/>
      <c r="CX125" s="8"/>
      <c r="CY125" s="65">
        <v>0</v>
      </c>
      <c r="CZ125" s="65">
        <v>0</v>
      </c>
      <c r="DA125" s="944">
        <f t="shared" si="1198"/>
        <v>0</v>
      </c>
      <c r="DB125" s="943" t="s">
        <v>59</v>
      </c>
      <c r="DC125" s="13"/>
      <c r="DD125" s="13"/>
      <c r="DE125" s="13"/>
      <c r="DF125" s="13"/>
      <c r="DG125" s="55"/>
      <c r="DI125" s="44" t="s">
        <v>105</v>
      </c>
      <c r="DJ125" s="8" t="s">
        <v>106</v>
      </c>
      <c r="DK125" s="8"/>
      <c r="DL125" s="8"/>
      <c r="DM125" s="65">
        <v>0</v>
      </c>
      <c r="DN125" s="65">
        <v>0</v>
      </c>
      <c r="DO125" s="944">
        <f t="shared" si="1199"/>
        <v>0</v>
      </c>
      <c r="DP125" s="943" t="s">
        <v>59</v>
      </c>
      <c r="DQ125" s="13"/>
      <c r="DR125" s="13"/>
      <c r="DS125" s="13"/>
      <c r="DT125" s="13"/>
      <c r="DU125" s="55"/>
      <c r="DW125" s="44" t="s">
        <v>105</v>
      </c>
      <c r="DX125" s="8" t="s">
        <v>106</v>
      </c>
      <c r="DY125" s="8"/>
      <c r="DZ125" s="8"/>
      <c r="EA125" s="65">
        <v>0</v>
      </c>
      <c r="EB125" s="65">
        <v>0</v>
      </c>
      <c r="EC125" s="944">
        <f t="shared" si="1200"/>
        <v>0</v>
      </c>
      <c r="ED125" s="943" t="s">
        <v>59</v>
      </c>
      <c r="EE125" s="13"/>
      <c r="EF125" s="13"/>
      <c r="EG125" s="13"/>
      <c r="EH125" s="13"/>
      <c r="EI125" s="55"/>
      <c r="EK125" s="44"/>
      <c r="EL125" s="61"/>
      <c r="EM125" s="87" t="s">
        <v>240</v>
      </c>
      <c r="EN125" s="95" t="s">
        <v>246</v>
      </c>
      <c r="EO125" s="14"/>
      <c r="EP125" s="72">
        <v>6.02</v>
      </c>
      <c r="EQ125" s="496">
        <f>EM$121*EN$121*EP125</f>
        <v>0</v>
      </c>
      <c r="ER125" s="61"/>
      <c r="ES125" s="61"/>
      <c r="ET125" s="61"/>
      <c r="EU125" s="61"/>
      <c r="EV125" s="87" t="s">
        <v>240</v>
      </c>
      <c r="EW125" s="95" t="s">
        <v>246</v>
      </c>
      <c r="EX125" s="14"/>
      <c r="EY125" s="72">
        <v>0</v>
      </c>
      <c r="EZ125" s="496">
        <f t="shared" si="1192"/>
        <v>0</v>
      </c>
      <c r="FA125" s="88"/>
      <c r="FC125" s="44"/>
      <c r="FD125" s="295" t="s">
        <v>335</v>
      </c>
      <c r="FE125" s="296">
        <v>0</v>
      </c>
      <c r="FF125" s="297">
        <v>1</v>
      </c>
      <c r="FG125" s="190">
        <f>SUM(FH126:FH136)</f>
        <v>32.5</v>
      </c>
      <c r="FH125" s="107"/>
      <c r="FI125" s="496">
        <f>SUM(FI126:FI136)</f>
        <v>0</v>
      </c>
      <c r="FJ125" s="10"/>
      <c r="FK125" s="61"/>
      <c r="FL125" s="87"/>
      <c r="FM125" s="598" t="s">
        <v>229</v>
      </c>
      <c r="FN125" s="8"/>
      <c r="FO125" s="8"/>
      <c r="FP125" s="8"/>
      <c r="FQ125" s="8"/>
      <c r="FR125" s="109"/>
      <c r="FS125" s="88"/>
    </row>
    <row r="126" spans="1:175" x14ac:dyDescent="0.25">
      <c r="A126" s="44" t="s">
        <v>105</v>
      </c>
      <c r="B126" s="93" t="s">
        <v>119</v>
      </c>
      <c r="C126" s="37"/>
      <c r="D126" s="38"/>
      <c r="E126" s="65">
        <v>0</v>
      </c>
      <c r="F126" s="39"/>
      <c r="G126" s="65">
        <v>0</v>
      </c>
      <c r="H126" s="9">
        <f>IF(F120=0,0,E126*G126/F120*D122)</f>
        <v>0</v>
      </c>
      <c r="I126" s="13"/>
      <c r="J126" s="13"/>
      <c r="K126" s="13"/>
      <c r="L126" s="13"/>
      <c r="M126" s="55"/>
      <c r="O126" s="44" t="s">
        <v>105</v>
      </c>
      <c r="P126" s="93" t="s">
        <v>119</v>
      </c>
      <c r="Q126" s="37"/>
      <c r="R126" s="38"/>
      <c r="S126" s="65">
        <v>0</v>
      </c>
      <c r="T126" s="39"/>
      <c r="U126" s="65">
        <v>0</v>
      </c>
      <c r="V126" s="9">
        <f>IF(T120=0,0,S126*U126/T120*R122)</f>
        <v>0</v>
      </c>
      <c r="W126" s="13"/>
      <c r="X126" s="13"/>
      <c r="Y126" s="13"/>
      <c r="Z126" s="13"/>
      <c r="AA126" s="55"/>
      <c r="AC126" s="44" t="s">
        <v>105</v>
      </c>
      <c r="AD126" s="93" t="s">
        <v>119</v>
      </c>
      <c r="AE126" s="37"/>
      <c r="AF126" s="38"/>
      <c r="AG126" s="65">
        <v>0</v>
      </c>
      <c r="AH126" s="39"/>
      <c r="AI126" s="65">
        <v>0</v>
      </c>
      <c r="AJ126" s="9">
        <f t="shared" ref="AJ126" si="1201">IF(AH120=0,0,AG126*AI126/AH120*AF122)</f>
        <v>0</v>
      </c>
      <c r="AK126" s="13"/>
      <c r="AL126" s="13"/>
      <c r="AM126" s="13"/>
      <c r="AN126" s="13"/>
      <c r="AO126" s="55"/>
      <c r="AQ126" s="44" t="s">
        <v>105</v>
      </c>
      <c r="AR126" s="93" t="s">
        <v>119</v>
      </c>
      <c r="AS126" s="37"/>
      <c r="AT126" s="38"/>
      <c r="AU126" s="65">
        <v>0</v>
      </c>
      <c r="AV126" s="39"/>
      <c r="AW126" s="65">
        <v>0</v>
      </c>
      <c r="AX126" s="9">
        <f t="shared" ref="AX126" si="1202">IF(AV120=0,0,AU126*AW126/AV120*AT122)</f>
        <v>0</v>
      </c>
      <c r="AY126" s="13"/>
      <c r="AZ126" s="13"/>
      <c r="BA126" s="13"/>
      <c r="BB126" s="13"/>
      <c r="BC126" s="55"/>
      <c r="BE126" s="44" t="s">
        <v>105</v>
      </c>
      <c r="BF126" s="93" t="s">
        <v>119</v>
      </c>
      <c r="BG126" s="37"/>
      <c r="BH126" s="38"/>
      <c r="BI126" s="65">
        <v>0</v>
      </c>
      <c r="BJ126" s="39"/>
      <c r="BK126" s="65">
        <v>0</v>
      </c>
      <c r="BL126" s="9">
        <f t="shared" ref="BL126" si="1203">IF(BJ120=0,0,BI126*BK126/BJ120*BH122)</f>
        <v>0</v>
      </c>
      <c r="BM126" s="13"/>
      <c r="BN126" s="13"/>
      <c r="BO126" s="13"/>
      <c r="BP126" s="13"/>
      <c r="BQ126" s="55"/>
      <c r="BS126" s="44" t="s">
        <v>105</v>
      </c>
      <c r="BT126" s="93" t="s">
        <v>119</v>
      </c>
      <c r="BU126" s="37"/>
      <c r="BV126" s="38"/>
      <c r="BW126" s="65">
        <v>0</v>
      </c>
      <c r="BX126" s="39"/>
      <c r="BY126" s="65">
        <v>0</v>
      </c>
      <c r="BZ126" s="9">
        <f t="shared" ref="BZ126" si="1204">IF(BX120=0,0,BW126*BY126/BX120*BV122)</f>
        <v>0</v>
      </c>
      <c r="CA126" s="13"/>
      <c r="CB126" s="13"/>
      <c r="CC126" s="13"/>
      <c r="CD126" s="13"/>
      <c r="CE126" s="55"/>
      <c r="CG126" s="44" t="s">
        <v>105</v>
      </c>
      <c r="CH126" s="93" t="s">
        <v>119</v>
      </c>
      <c r="CI126" s="37"/>
      <c r="CJ126" s="38"/>
      <c r="CK126" s="65">
        <v>0</v>
      </c>
      <c r="CL126" s="39"/>
      <c r="CM126" s="65">
        <v>0</v>
      </c>
      <c r="CN126" s="9">
        <f t="shared" ref="CN126" si="1205">IF(CL120=0,0,CK126*CM126/CL120*CJ122)</f>
        <v>0</v>
      </c>
      <c r="CO126" s="13"/>
      <c r="CP126" s="13"/>
      <c r="CQ126" s="13"/>
      <c r="CR126" s="13"/>
      <c r="CS126" s="55"/>
      <c r="CU126" s="44" t="s">
        <v>105</v>
      </c>
      <c r="CV126" s="93" t="s">
        <v>119</v>
      </c>
      <c r="CW126" s="37"/>
      <c r="CX126" s="38"/>
      <c r="CY126" s="65">
        <v>0</v>
      </c>
      <c r="CZ126" s="39"/>
      <c r="DA126" s="65">
        <v>0</v>
      </c>
      <c r="DB126" s="9">
        <f t="shared" ref="DB126" si="1206">IF(CZ120=0,0,CY126*DA126/CZ120*CX122)</f>
        <v>0</v>
      </c>
      <c r="DC126" s="13"/>
      <c r="DD126" s="13"/>
      <c r="DE126" s="13"/>
      <c r="DF126" s="13"/>
      <c r="DG126" s="55"/>
      <c r="DI126" s="44" t="s">
        <v>105</v>
      </c>
      <c r="DJ126" s="93" t="s">
        <v>119</v>
      </c>
      <c r="DK126" s="37"/>
      <c r="DL126" s="38"/>
      <c r="DM126" s="65">
        <v>0</v>
      </c>
      <c r="DN126" s="39"/>
      <c r="DO126" s="65">
        <v>0</v>
      </c>
      <c r="DP126" s="9">
        <f t="shared" ref="DP126" si="1207">IF(DN120=0,0,DM126*DO126/DN120*DL122)</f>
        <v>0</v>
      </c>
      <c r="DQ126" s="13"/>
      <c r="DR126" s="13"/>
      <c r="DS126" s="13"/>
      <c r="DT126" s="13"/>
      <c r="DU126" s="55"/>
      <c r="DW126" s="44" t="s">
        <v>105</v>
      </c>
      <c r="DX126" s="93" t="s">
        <v>119</v>
      </c>
      <c r="DY126" s="37"/>
      <c r="DZ126" s="38"/>
      <c r="EA126" s="65">
        <v>0</v>
      </c>
      <c r="EB126" s="39"/>
      <c r="EC126" s="65">
        <v>0</v>
      </c>
      <c r="ED126" s="9">
        <f t="shared" ref="ED126" si="1208">IF(EB120=0,0,EA126*EC126/EB120*DZ122)</f>
        <v>0</v>
      </c>
      <c r="EE126" s="13"/>
      <c r="EF126" s="13"/>
      <c r="EG126" s="13"/>
      <c r="EH126" s="13"/>
      <c r="EI126" s="55"/>
      <c r="EK126" s="44"/>
      <c r="EL126" s="302"/>
      <c r="EM126" s="87" t="s">
        <v>96</v>
      </c>
      <c r="EN126" s="8" t="s">
        <v>46</v>
      </c>
      <c r="EO126" s="61"/>
      <c r="EP126" s="72">
        <v>0.64</v>
      </c>
      <c r="EQ126" s="496">
        <f t="shared" ref="EQ126:EQ132" si="1209">EM$121*EN$121*EP126</f>
        <v>0</v>
      </c>
      <c r="ER126" s="10"/>
      <c r="ES126" s="61"/>
      <c r="ET126" s="8"/>
      <c r="EU126" s="61"/>
      <c r="EV126" s="87" t="s">
        <v>96</v>
      </c>
      <c r="EW126" s="8" t="s">
        <v>46</v>
      </c>
      <c r="EX126" s="61"/>
      <c r="EY126" s="72">
        <v>0</v>
      </c>
      <c r="EZ126" s="496">
        <f t="shared" si="1192"/>
        <v>0</v>
      </c>
      <c r="FA126" s="88"/>
      <c r="FC126" s="44"/>
      <c r="FD126" s="302"/>
      <c r="FE126" s="87" t="s">
        <v>90</v>
      </c>
      <c r="FF126" s="95" t="s">
        <v>111</v>
      </c>
      <c r="FG126" s="14"/>
      <c r="FH126" s="72">
        <v>0</v>
      </c>
      <c r="FI126" s="496">
        <f t="shared" ref="FI126:FI136" si="1210">FE$125*FF$125*FH126</f>
        <v>0</v>
      </c>
      <c r="FJ126" s="10"/>
      <c r="FK126" s="175" t="s">
        <v>109</v>
      </c>
      <c r="FL126" s="240">
        <f>IF(FM126=0,0,FR126/FM126)</f>
        <v>0</v>
      </c>
      <c r="FM126" s="72">
        <f>5.5+(9.6/2/2.75)</f>
        <v>7.2454545454545451</v>
      </c>
      <c r="FN126" s="87" t="s">
        <v>90</v>
      </c>
      <c r="FO126" s="95" t="s">
        <v>111</v>
      </c>
      <c r="FP126" s="14"/>
      <c r="FQ126" s="109"/>
      <c r="FR126" s="109">
        <f t="shared" ref="FR126:FR136" si="1211">FR114+FR102+FR90+FI126+FI114+FI102+FI90</f>
        <v>0</v>
      </c>
      <c r="FS126" s="88"/>
    </row>
    <row r="127" spans="1:175" x14ac:dyDescent="0.25">
      <c r="A127" s="44" t="s">
        <v>105</v>
      </c>
      <c r="B127" s="72" t="s">
        <v>525</v>
      </c>
      <c r="C127" s="37"/>
      <c r="D127" s="38">
        <f>D122</f>
        <v>0</v>
      </c>
      <c r="E127" s="8"/>
      <c r="F127" s="8"/>
      <c r="G127" s="65">
        <v>0</v>
      </c>
      <c r="H127" s="9"/>
      <c r="I127" s="13"/>
      <c r="J127" s="13"/>
      <c r="K127" s="13"/>
      <c r="L127" s="13"/>
      <c r="M127" s="55"/>
      <c r="O127" s="44" t="s">
        <v>105</v>
      </c>
      <c r="P127" s="72" t="s">
        <v>525</v>
      </c>
      <c r="Q127" s="37"/>
      <c r="R127" s="38">
        <f>R122</f>
        <v>0</v>
      </c>
      <c r="S127" s="8"/>
      <c r="T127" s="8"/>
      <c r="U127" s="65">
        <v>0</v>
      </c>
      <c r="V127" s="9"/>
      <c r="W127" s="13"/>
      <c r="X127" s="13"/>
      <c r="Y127" s="13"/>
      <c r="Z127" s="13"/>
      <c r="AA127" s="55"/>
      <c r="AC127" s="44" t="s">
        <v>105</v>
      </c>
      <c r="AD127" s="72" t="s">
        <v>525</v>
      </c>
      <c r="AE127" s="37"/>
      <c r="AF127" s="38">
        <f t="shared" ref="AF127" si="1212">AF122</f>
        <v>0</v>
      </c>
      <c r="AG127" s="8"/>
      <c r="AH127" s="8"/>
      <c r="AI127" s="65">
        <v>0</v>
      </c>
      <c r="AJ127" s="9"/>
      <c r="AK127" s="13"/>
      <c r="AL127" s="13"/>
      <c r="AM127" s="13"/>
      <c r="AN127" s="13"/>
      <c r="AO127" s="55"/>
      <c r="AQ127" s="44" t="s">
        <v>105</v>
      </c>
      <c r="AR127" s="72" t="s">
        <v>525</v>
      </c>
      <c r="AS127" s="37"/>
      <c r="AT127" s="38">
        <f t="shared" ref="AT127" si="1213">AT122</f>
        <v>0</v>
      </c>
      <c r="AU127" s="8"/>
      <c r="AV127" s="8"/>
      <c r="AW127" s="65">
        <v>0</v>
      </c>
      <c r="AX127" s="9"/>
      <c r="AY127" s="13"/>
      <c r="AZ127" s="13"/>
      <c r="BA127" s="13"/>
      <c r="BB127" s="13"/>
      <c r="BC127" s="55"/>
      <c r="BE127" s="44" t="s">
        <v>105</v>
      </c>
      <c r="BF127" s="72" t="s">
        <v>525</v>
      </c>
      <c r="BG127" s="37"/>
      <c r="BH127" s="38">
        <f t="shared" ref="BH127" si="1214">BH122</f>
        <v>0</v>
      </c>
      <c r="BI127" s="8"/>
      <c r="BJ127" s="8"/>
      <c r="BK127" s="65">
        <v>0</v>
      </c>
      <c r="BL127" s="9"/>
      <c r="BM127" s="13"/>
      <c r="BN127" s="13"/>
      <c r="BO127" s="13"/>
      <c r="BP127" s="13"/>
      <c r="BQ127" s="55"/>
      <c r="BS127" s="44" t="s">
        <v>105</v>
      </c>
      <c r="BT127" s="72" t="s">
        <v>525</v>
      </c>
      <c r="BU127" s="37"/>
      <c r="BV127" s="38">
        <f t="shared" ref="BV127" si="1215">BV122</f>
        <v>0</v>
      </c>
      <c r="BW127" s="8"/>
      <c r="BX127" s="8"/>
      <c r="BY127" s="65">
        <v>0</v>
      </c>
      <c r="BZ127" s="9"/>
      <c r="CA127" s="13"/>
      <c r="CB127" s="13"/>
      <c r="CC127" s="13"/>
      <c r="CD127" s="13"/>
      <c r="CE127" s="55"/>
      <c r="CG127" s="44" t="s">
        <v>105</v>
      </c>
      <c r="CH127" s="72" t="s">
        <v>525</v>
      </c>
      <c r="CI127" s="37"/>
      <c r="CJ127" s="38">
        <f t="shared" ref="CJ127" si="1216">CJ122</f>
        <v>0</v>
      </c>
      <c r="CK127" s="8"/>
      <c r="CL127" s="8"/>
      <c r="CM127" s="65">
        <v>0</v>
      </c>
      <c r="CN127" s="9"/>
      <c r="CO127" s="13"/>
      <c r="CP127" s="13"/>
      <c r="CQ127" s="13"/>
      <c r="CR127" s="13"/>
      <c r="CS127" s="55"/>
      <c r="CU127" s="44" t="s">
        <v>105</v>
      </c>
      <c r="CV127" s="72" t="s">
        <v>525</v>
      </c>
      <c r="CW127" s="37"/>
      <c r="CX127" s="38">
        <f t="shared" ref="CX127" si="1217">CX122</f>
        <v>0</v>
      </c>
      <c r="CY127" s="8"/>
      <c r="CZ127" s="8"/>
      <c r="DA127" s="65">
        <v>0</v>
      </c>
      <c r="DB127" s="9"/>
      <c r="DC127" s="13"/>
      <c r="DD127" s="13"/>
      <c r="DE127" s="13"/>
      <c r="DF127" s="13"/>
      <c r="DG127" s="55"/>
      <c r="DI127" s="44" t="s">
        <v>105</v>
      </c>
      <c r="DJ127" s="72" t="s">
        <v>525</v>
      </c>
      <c r="DK127" s="37"/>
      <c r="DL127" s="38">
        <f t="shared" ref="DL127" si="1218">DL122</f>
        <v>0</v>
      </c>
      <c r="DM127" s="8"/>
      <c r="DN127" s="8"/>
      <c r="DO127" s="65">
        <v>0</v>
      </c>
      <c r="DP127" s="9"/>
      <c r="DQ127" s="13"/>
      <c r="DR127" s="13"/>
      <c r="DS127" s="13"/>
      <c r="DT127" s="13"/>
      <c r="DU127" s="55"/>
      <c r="DW127" s="44" t="s">
        <v>105</v>
      </c>
      <c r="DX127" s="72" t="s">
        <v>525</v>
      </c>
      <c r="DY127" s="37"/>
      <c r="DZ127" s="38">
        <f t="shared" ref="DZ127" si="1219">DZ122</f>
        <v>0</v>
      </c>
      <c r="EA127" s="8"/>
      <c r="EB127" s="8"/>
      <c r="EC127" s="65">
        <v>0</v>
      </c>
      <c r="ED127" s="9"/>
      <c r="EE127" s="13"/>
      <c r="EF127" s="13"/>
      <c r="EG127" s="13"/>
      <c r="EH127" s="13"/>
      <c r="EI127" s="55"/>
      <c r="EK127" s="44"/>
      <c r="EL127" s="302"/>
      <c r="EM127" s="87" t="s">
        <v>73</v>
      </c>
      <c r="EN127" s="8" t="s">
        <v>129</v>
      </c>
      <c r="EO127" s="61"/>
      <c r="EP127" s="72">
        <v>2.31</v>
      </c>
      <c r="EQ127" s="496">
        <f t="shared" si="1209"/>
        <v>0</v>
      </c>
      <c r="ER127" s="10"/>
      <c r="ES127" s="61"/>
      <c r="ET127" s="8"/>
      <c r="EU127" s="61"/>
      <c r="EV127" s="87" t="s">
        <v>73</v>
      </c>
      <c r="EW127" s="8" t="s">
        <v>129</v>
      </c>
      <c r="EX127" s="61"/>
      <c r="EY127" s="72">
        <v>0</v>
      </c>
      <c r="EZ127" s="496">
        <f t="shared" si="1192"/>
        <v>0</v>
      </c>
      <c r="FA127" s="88"/>
      <c r="FC127" s="44"/>
      <c r="FD127" s="302"/>
      <c r="FE127" s="87" t="s">
        <v>99</v>
      </c>
      <c r="FF127" s="95" t="s">
        <v>112</v>
      </c>
      <c r="FG127" s="14"/>
      <c r="FH127" s="72">
        <v>0</v>
      </c>
      <c r="FI127" s="496">
        <f t="shared" si="1210"/>
        <v>0</v>
      </c>
      <c r="FJ127" s="10"/>
      <c r="FK127" s="175" t="s">
        <v>109</v>
      </c>
      <c r="FL127" s="240">
        <f>IF(FM127=0,0,FR127/FM127)</f>
        <v>0</v>
      </c>
      <c r="FM127" s="72">
        <f>1.75+(9.3/2/7.85)</f>
        <v>2.3423566878980893</v>
      </c>
      <c r="FN127" s="87" t="s">
        <v>99</v>
      </c>
      <c r="FO127" s="95" t="s">
        <v>112</v>
      </c>
      <c r="FP127" s="14"/>
      <c r="FQ127" s="109"/>
      <c r="FR127" s="109">
        <f t="shared" si="1211"/>
        <v>0</v>
      </c>
      <c r="FS127" s="88"/>
    </row>
    <row r="128" spans="1:175" x14ac:dyDescent="0.25">
      <c r="A128" s="44" t="s">
        <v>105</v>
      </c>
      <c r="B128" s="72" t="s">
        <v>60</v>
      </c>
      <c r="C128" s="37"/>
      <c r="D128" s="38">
        <f>D122</f>
        <v>0</v>
      </c>
      <c r="E128" s="8"/>
      <c r="F128" s="8"/>
      <c r="G128" s="65">
        <v>0</v>
      </c>
      <c r="H128" s="9"/>
      <c r="I128" s="13"/>
      <c r="J128" s="13"/>
      <c r="K128" s="13"/>
      <c r="L128" s="10"/>
      <c r="M128" s="43"/>
      <c r="O128" s="44" t="s">
        <v>105</v>
      </c>
      <c r="P128" s="72" t="s">
        <v>60</v>
      </c>
      <c r="Q128" s="37"/>
      <c r="R128" s="38">
        <f>R122</f>
        <v>0</v>
      </c>
      <c r="S128" s="8"/>
      <c r="T128" s="8"/>
      <c r="U128" s="65">
        <v>0</v>
      </c>
      <c r="V128" s="9"/>
      <c r="W128" s="13"/>
      <c r="X128" s="13"/>
      <c r="Y128" s="13"/>
      <c r="Z128" s="10"/>
      <c r="AA128" s="43"/>
      <c r="AC128" s="44" t="s">
        <v>105</v>
      </c>
      <c r="AD128" s="72" t="s">
        <v>60</v>
      </c>
      <c r="AE128" s="37"/>
      <c r="AF128" s="38">
        <f t="shared" ref="AF128" si="1220">AF122</f>
        <v>0</v>
      </c>
      <c r="AG128" s="8"/>
      <c r="AH128" s="8"/>
      <c r="AI128" s="65">
        <v>0</v>
      </c>
      <c r="AJ128" s="9"/>
      <c r="AK128" s="13"/>
      <c r="AL128" s="13"/>
      <c r="AM128" s="13"/>
      <c r="AN128" s="10"/>
      <c r="AO128" s="43"/>
      <c r="AQ128" s="44" t="s">
        <v>105</v>
      </c>
      <c r="AR128" s="72" t="s">
        <v>60</v>
      </c>
      <c r="AS128" s="37"/>
      <c r="AT128" s="38">
        <f t="shared" ref="AT128" si="1221">AT122</f>
        <v>0</v>
      </c>
      <c r="AU128" s="8"/>
      <c r="AV128" s="8"/>
      <c r="AW128" s="65">
        <v>0</v>
      </c>
      <c r="AX128" s="9"/>
      <c r="AY128" s="13"/>
      <c r="AZ128" s="13"/>
      <c r="BA128" s="13"/>
      <c r="BB128" s="10"/>
      <c r="BC128" s="43"/>
      <c r="BE128" s="44" t="s">
        <v>105</v>
      </c>
      <c r="BF128" s="72" t="s">
        <v>60</v>
      </c>
      <c r="BG128" s="37"/>
      <c r="BH128" s="38">
        <f t="shared" ref="BH128" si="1222">BH122</f>
        <v>0</v>
      </c>
      <c r="BI128" s="8"/>
      <c r="BJ128" s="8"/>
      <c r="BK128" s="65">
        <v>0</v>
      </c>
      <c r="BL128" s="9"/>
      <c r="BM128" s="13"/>
      <c r="BN128" s="13"/>
      <c r="BO128" s="13"/>
      <c r="BP128" s="10"/>
      <c r="BQ128" s="43"/>
      <c r="BS128" s="44" t="s">
        <v>105</v>
      </c>
      <c r="BT128" s="72" t="s">
        <v>60</v>
      </c>
      <c r="BU128" s="37"/>
      <c r="BV128" s="38">
        <f t="shared" ref="BV128" si="1223">BV122</f>
        <v>0</v>
      </c>
      <c r="BW128" s="8"/>
      <c r="BX128" s="8"/>
      <c r="BY128" s="65">
        <v>0</v>
      </c>
      <c r="BZ128" s="9"/>
      <c r="CA128" s="13"/>
      <c r="CB128" s="13"/>
      <c r="CC128" s="13"/>
      <c r="CD128" s="10"/>
      <c r="CE128" s="43"/>
      <c r="CG128" s="44" t="s">
        <v>105</v>
      </c>
      <c r="CH128" s="72" t="s">
        <v>60</v>
      </c>
      <c r="CI128" s="37"/>
      <c r="CJ128" s="38">
        <f t="shared" ref="CJ128" si="1224">CJ122</f>
        <v>0</v>
      </c>
      <c r="CK128" s="8"/>
      <c r="CL128" s="8"/>
      <c r="CM128" s="65">
        <v>0</v>
      </c>
      <c r="CN128" s="9"/>
      <c r="CO128" s="13"/>
      <c r="CP128" s="13"/>
      <c r="CQ128" s="13"/>
      <c r="CR128" s="10"/>
      <c r="CS128" s="43"/>
      <c r="CU128" s="44" t="s">
        <v>105</v>
      </c>
      <c r="CV128" s="72" t="s">
        <v>60</v>
      </c>
      <c r="CW128" s="37"/>
      <c r="CX128" s="38">
        <f t="shared" ref="CX128" si="1225">CX122</f>
        <v>0</v>
      </c>
      <c r="CY128" s="8"/>
      <c r="CZ128" s="8"/>
      <c r="DA128" s="65">
        <v>0</v>
      </c>
      <c r="DB128" s="9"/>
      <c r="DC128" s="13"/>
      <c r="DD128" s="13"/>
      <c r="DE128" s="13"/>
      <c r="DF128" s="10"/>
      <c r="DG128" s="43"/>
      <c r="DI128" s="44" t="s">
        <v>105</v>
      </c>
      <c r="DJ128" s="72" t="s">
        <v>60</v>
      </c>
      <c r="DK128" s="37"/>
      <c r="DL128" s="38">
        <f t="shared" ref="DL128" si="1226">DL122</f>
        <v>0</v>
      </c>
      <c r="DM128" s="8"/>
      <c r="DN128" s="8"/>
      <c r="DO128" s="65">
        <v>0</v>
      </c>
      <c r="DP128" s="9"/>
      <c r="DQ128" s="13"/>
      <c r="DR128" s="13"/>
      <c r="DS128" s="13"/>
      <c r="DT128" s="10"/>
      <c r="DU128" s="43"/>
      <c r="DW128" s="44" t="s">
        <v>105</v>
      </c>
      <c r="DX128" s="72" t="s">
        <v>60</v>
      </c>
      <c r="DY128" s="37"/>
      <c r="DZ128" s="38">
        <f t="shared" ref="DZ128" si="1227">DZ122</f>
        <v>0</v>
      </c>
      <c r="EA128" s="8"/>
      <c r="EB128" s="8"/>
      <c r="EC128" s="65">
        <v>0</v>
      </c>
      <c r="ED128" s="9"/>
      <c r="EE128" s="13"/>
      <c r="EF128" s="13"/>
      <c r="EG128" s="13"/>
      <c r="EH128" s="10"/>
      <c r="EI128" s="43"/>
      <c r="EK128" s="44"/>
      <c r="EL128" s="302"/>
      <c r="EM128" s="87" t="s">
        <v>133</v>
      </c>
      <c r="EN128" s="8" t="s">
        <v>132</v>
      </c>
      <c r="EO128" s="61"/>
      <c r="EP128" s="72">
        <v>1.08</v>
      </c>
      <c r="EQ128" s="496">
        <f t="shared" si="1209"/>
        <v>0</v>
      </c>
      <c r="ER128" s="10"/>
      <c r="ES128" s="61"/>
      <c r="ET128" s="8"/>
      <c r="EU128" s="61"/>
      <c r="EV128" s="87" t="s">
        <v>133</v>
      </c>
      <c r="EW128" s="8" t="s">
        <v>132</v>
      </c>
      <c r="EX128" s="61"/>
      <c r="EY128" s="72">
        <v>0</v>
      </c>
      <c r="EZ128" s="496">
        <f t="shared" si="1192"/>
        <v>0</v>
      </c>
      <c r="FA128" s="88"/>
      <c r="FC128" s="44"/>
      <c r="FD128" s="302"/>
      <c r="FE128" s="87" t="s">
        <v>91</v>
      </c>
      <c r="FF128" s="95" t="s">
        <v>321</v>
      </c>
      <c r="FG128" s="14"/>
      <c r="FH128" s="72">
        <v>0</v>
      </c>
      <c r="FI128" s="496">
        <f t="shared" si="1210"/>
        <v>0</v>
      </c>
      <c r="FJ128" s="10"/>
      <c r="FK128" s="175" t="s">
        <v>109</v>
      </c>
      <c r="FL128" s="240">
        <f>IF(FM128=0,0,FR128/FM128)</f>
        <v>0</v>
      </c>
      <c r="FM128" s="72">
        <v>8.8000000000000007</v>
      </c>
      <c r="FN128" s="87" t="s">
        <v>91</v>
      </c>
      <c r="FO128" s="95" t="s">
        <v>113</v>
      </c>
      <c r="FP128" s="14"/>
      <c r="FQ128" s="109"/>
      <c r="FR128" s="109">
        <f t="shared" si="1211"/>
        <v>0</v>
      </c>
      <c r="FS128" s="88"/>
    </row>
    <row r="129" spans="1:175" x14ac:dyDescent="0.25">
      <c r="A129" s="44"/>
      <c r="B129" s="11"/>
      <c r="C129" s="17"/>
      <c r="D129" s="17"/>
      <c r="E129" s="18"/>
      <c r="F129" s="17"/>
      <c r="G129" s="944"/>
      <c r="H129" s="9"/>
      <c r="I129" s="13"/>
      <c r="J129" s="13"/>
      <c r="K129" s="13"/>
      <c r="L129" s="10"/>
      <c r="M129" s="43"/>
      <c r="O129" s="44"/>
      <c r="P129" s="11"/>
      <c r="Q129" s="17"/>
      <c r="R129" s="17"/>
      <c r="S129" s="18"/>
      <c r="T129" s="17"/>
      <c r="U129" s="944"/>
      <c r="V129" s="9"/>
      <c r="W129" s="13"/>
      <c r="X129" s="13"/>
      <c r="Y129" s="13"/>
      <c r="Z129" s="10"/>
      <c r="AA129" s="43"/>
      <c r="AC129" s="44"/>
      <c r="AD129" s="11"/>
      <c r="AE129" s="17"/>
      <c r="AF129" s="17"/>
      <c r="AG129" s="18"/>
      <c r="AH129" s="17"/>
      <c r="AI129" s="944"/>
      <c r="AJ129" s="9"/>
      <c r="AK129" s="13"/>
      <c r="AL129" s="13"/>
      <c r="AM129" s="13"/>
      <c r="AN129" s="10"/>
      <c r="AO129" s="43"/>
      <c r="AQ129" s="44"/>
      <c r="AR129" s="11"/>
      <c r="AS129" s="17"/>
      <c r="AT129" s="17"/>
      <c r="AU129" s="18"/>
      <c r="AV129" s="17"/>
      <c r="AW129" s="944"/>
      <c r="AX129" s="9"/>
      <c r="AY129" s="13"/>
      <c r="AZ129" s="13"/>
      <c r="BA129" s="13"/>
      <c r="BB129" s="10"/>
      <c r="BC129" s="43"/>
      <c r="BE129" s="44"/>
      <c r="BF129" s="11"/>
      <c r="BG129" s="17"/>
      <c r="BH129" s="17"/>
      <c r="BI129" s="18"/>
      <c r="BJ129" s="17"/>
      <c r="BK129" s="944"/>
      <c r="BL129" s="9"/>
      <c r="BM129" s="13"/>
      <c r="BN129" s="13"/>
      <c r="BO129" s="13"/>
      <c r="BP129" s="10"/>
      <c r="BQ129" s="43"/>
      <c r="BS129" s="44"/>
      <c r="BT129" s="11"/>
      <c r="BU129" s="17"/>
      <c r="BV129" s="17"/>
      <c r="BW129" s="18"/>
      <c r="BX129" s="17"/>
      <c r="BY129" s="944"/>
      <c r="BZ129" s="9"/>
      <c r="CA129" s="13"/>
      <c r="CB129" s="13"/>
      <c r="CC129" s="13"/>
      <c r="CD129" s="10"/>
      <c r="CE129" s="43"/>
      <c r="CG129" s="44"/>
      <c r="CH129" s="11"/>
      <c r="CI129" s="17"/>
      <c r="CJ129" s="17"/>
      <c r="CK129" s="18"/>
      <c r="CL129" s="17"/>
      <c r="CM129" s="944"/>
      <c r="CN129" s="9"/>
      <c r="CO129" s="13"/>
      <c r="CP129" s="13"/>
      <c r="CQ129" s="13"/>
      <c r="CR129" s="10"/>
      <c r="CS129" s="43"/>
      <c r="CU129" s="44"/>
      <c r="CV129" s="11"/>
      <c r="CW129" s="17"/>
      <c r="CX129" s="17"/>
      <c r="CY129" s="18"/>
      <c r="CZ129" s="17"/>
      <c r="DA129" s="944"/>
      <c r="DB129" s="9"/>
      <c r="DC129" s="13"/>
      <c r="DD129" s="13"/>
      <c r="DE129" s="13"/>
      <c r="DF129" s="10"/>
      <c r="DG129" s="43"/>
      <c r="DI129" s="44"/>
      <c r="DJ129" s="11"/>
      <c r="DK129" s="17"/>
      <c r="DL129" s="17"/>
      <c r="DM129" s="18"/>
      <c r="DN129" s="17"/>
      <c r="DO129" s="944"/>
      <c r="DP129" s="9"/>
      <c r="DQ129" s="13"/>
      <c r="DR129" s="13"/>
      <c r="DS129" s="13"/>
      <c r="DT129" s="10"/>
      <c r="DU129" s="43"/>
      <c r="DW129" s="44"/>
      <c r="DX129" s="11"/>
      <c r="DY129" s="17"/>
      <c r="DZ129" s="17"/>
      <c r="EA129" s="18"/>
      <c r="EB129" s="17"/>
      <c r="EC129" s="944"/>
      <c r="ED129" s="9"/>
      <c r="EE129" s="13"/>
      <c r="EF129" s="13"/>
      <c r="EG129" s="13"/>
      <c r="EH129" s="10"/>
      <c r="EI129" s="43"/>
      <c r="EK129" s="44"/>
      <c r="EL129" s="302"/>
      <c r="EM129" s="87" t="s">
        <v>65</v>
      </c>
      <c r="EN129" s="95" t="s">
        <v>60</v>
      </c>
      <c r="EO129" s="14"/>
      <c r="EP129" s="72">
        <v>0.87</v>
      </c>
      <c r="EQ129" s="496">
        <f t="shared" si="1209"/>
        <v>0</v>
      </c>
      <c r="ER129" s="10"/>
      <c r="ES129" s="61"/>
      <c r="ET129" s="8"/>
      <c r="EU129" s="61"/>
      <c r="EV129" s="87" t="s">
        <v>65</v>
      </c>
      <c r="EW129" s="95" t="s">
        <v>60</v>
      </c>
      <c r="EX129" s="14"/>
      <c r="EY129" s="72">
        <v>0</v>
      </c>
      <c r="EZ129" s="496">
        <f t="shared" si="1192"/>
        <v>0</v>
      </c>
      <c r="FA129" s="88"/>
      <c r="FC129" s="137"/>
      <c r="FD129" s="61"/>
      <c r="FE129" s="87" t="s">
        <v>240</v>
      </c>
      <c r="FF129" s="95" t="s">
        <v>246</v>
      </c>
      <c r="FG129" s="14"/>
      <c r="FH129" s="72">
        <v>0</v>
      </c>
      <c r="FI129" s="496">
        <f t="shared" si="1210"/>
        <v>0</v>
      </c>
      <c r="FJ129" s="61"/>
      <c r="FK129" s="175" t="s">
        <v>109</v>
      </c>
      <c r="FL129" s="240">
        <f>IF(FM129=0,0,FR129/FM129)</f>
        <v>0</v>
      </c>
      <c r="FM129" s="72">
        <v>6.3</v>
      </c>
      <c r="FN129" s="87" t="s">
        <v>240</v>
      </c>
      <c r="FO129" s="95" t="s">
        <v>246</v>
      </c>
      <c r="FP129" s="14"/>
      <c r="FQ129" s="109"/>
      <c r="FR129" s="109">
        <f t="shared" si="1211"/>
        <v>0</v>
      </c>
      <c r="FS129" s="88"/>
    </row>
    <row r="130" spans="1:175" x14ac:dyDescent="0.25">
      <c r="A130" s="945"/>
      <c r="B130" s="97" t="s">
        <v>61</v>
      </c>
      <c r="C130" s="47"/>
      <c r="D130" s="47"/>
      <c r="E130" s="48"/>
      <c r="F130" s="49"/>
      <c r="G130" s="49"/>
      <c r="H130" s="50"/>
      <c r="I130" s="51">
        <f>SUM(I4:I122)</f>
        <v>0</v>
      </c>
      <c r="J130" s="51">
        <f>SUM(J4:J122)</f>
        <v>0</v>
      </c>
      <c r="K130" s="51">
        <f>SUM(K4:K122)</f>
        <v>0</v>
      </c>
      <c r="L130" s="57"/>
      <c r="M130" s="58"/>
      <c r="O130" s="945"/>
      <c r="P130" s="97" t="s">
        <v>61</v>
      </c>
      <c r="Q130" s="47"/>
      <c r="R130" s="47"/>
      <c r="S130" s="48"/>
      <c r="T130" s="49"/>
      <c r="U130" s="49"/>
      <c r="V130" s="50"/>
      <c r="W130" s="51">
        <f>SUM(W4:W122)</f>
        <v>0</v>
      </c>
      <c r="X130" s="51">
        <f>SUM(X4:X122)</f>
        <v>0</v>
      </c>
      <c r="Y130" s="51">
        <f>SUM(Y4:Y122)</f>
        <v>0</v>
      </c>
      <c r="Z130" s="57"/>
      <c r="AA130" s="58"/>
      <c r="AC130" s="945"/>
      <c r="AD130" s="97" t="s">
        <v>61</v>
      </c>
      <c r="AE130" s="47"/>
      <c r="AF130" s="47"/>
      <c r="AG130" s="48"/>
      <c r="AH130" s="49"/>
      <c r="AI130" s="49"/>
      <c r="AJ130" s="50"/>
      <c r="AK130" s="51">
        <f t="shared" ref="AK130:AM130" si="1228">SUM(AK4:AK122)</f>
        <v>0</v>
      </c>
      <c r="AL130" s="51">
        <f t="shared" si="1228"/>
        <v>0</v>
      </c>
      <c r="AM130" s="51">
        <f t="shared" si="1228"/>
        <v>0</v>
      </c>
      <c r="AN130" s="57"/>
      <c r="AO130" s="58"/>
      <c r="AQ130" s="945"/>
      <c r="AR130" s="97" t="s">
        <v>61</v>
      </c>
      <c r="AS130" s="47"/>
      <c r="AT130" s="47"/>
      <c r="AU130" s="48"/>
      <c r="AV130" s="49"/>
      <c r="AW130" s="49"/>
      <c r="AX130" s="50"/>
      <c r="AY130" s="51">
        <f t="shared" ref="AY130:BA130" si="1229">SUM(AY4:AY122)</f>
        <v>0</v>
      </c>
      <c r="AZ130" s="51">
        <f t="shared" si="1229"/>
        <v>0</v>
      </c>
      <c r="BA130" s="51">
        <f t="shared" si="1229"/>
        <v>0</v>
      </c>
      <c r="BB130" s="57"/>
      <c r="BC130" s="58"/>
      <c r="BE130" s="945"/>
      <c r="BF130" s="97" t="s">
        <v>61</v>
      </c>
      <c r="BG130" s="47"/>
      <c r="BH130" s="47"/>
      <c r="BI130" s="48"/>
      <c r="BJ130" s="49"/>
      <c r="BK130" s="49"/>
      <c r="BL130" s="50"/>
      <c r="BM130" s="51">
        <f t="shared" ref="BM130:BO130" si="1230">SUM(BM4:BM122)</f>
        <v>0</v>
      </c>
      <c r="BN130" s="51">
        <f t="shared" si="1230"/>
        <v>0</v>
      </c>
      <c r="BO130" s="51">
        <f t="shared" si="1230"/>
        <v>0</v>
      </c>
      <c r="BP130" s="57"/>
      <c r="BQ130" s="58"/>
      <c r="BS130" s="945"/>
      <c r="BT130" s="97" t="s">
        <v>61</v>
      </c>
      <c r="BU130" s="47"/>
      <c r="BV130" s="47"/>
      <c r="BW130" s="48"/>
      <c r="BX130" s="49"/>
      <c r="BY130" s="49"/>
      <c r="BZ130" s="50"/>
      <c r="CA130" s="51">
        <f t="shared" ref="CA130:CC130" si="1231">SUM(CA4:CA122)</f>
        <v>0</v>
      </c>
      <c r="CB130" s="51">
        <f t="shared" si="1231"/>
        <v>0</v>
      </c>
      <c r="CC130" s="51">
        <f t="shared" si="1231"/>
        <v>0</v>
      </c>
      <c r="CD130" s="57"/>
      <c r="CE130" s="58"/>
      <c r="CG130" s="945"/>
      <c r="CH130" s="97" t="s">
        <v>61</v>
      </c>
      <c r="CI130" s="47"/>
      <c r="CJ130" s="47"/>
      <c r="CK130" s="48"/>
      <c r="CL130" s="49"/>
      <c r="CM130" s="49"/>
      <c r="CN130" s="50"/>
      <c r="CO130" s="51">
        <f t="shared" ref="CO130:CQ130" si="1232">SUM(CO4:CO122)</f>
        <v>0</v>
      </c>
      <c r="CP130" s="51">
        <f t="shared" si="1232"/>
        <v>0</v>
      </c>
      <c r="CQ130" s="51">
        <f t="shared" si="1232"/>
        <v>0</v>
      </c>
      <c r="CR130" s="57"/>
      <c r="CS130" s="58"/>
      <c r="CU130" s="945"/>
      <c r="CV130" s="97" t="s">
        <v>61</v>
      </c>
      <c r="CW130" s="47"/>
      <c r="CX130" s="47"/>
      <c r="CY130" s="48"/>
      <c r="CZ130" s="49"/>
      <c r="DA130" s="49"/>
      <c r="DB130" s="50"/>
      <c r="DC130" s="51">
        <f t="shared" ref="DC130:DE130" si="1233">SUM(DC4:DC122)</f>
        <v>0</v>
      </c>
      <c r="DD130" s="51">
        <f t="shared" si="1233"/>
        <v>0</v>
      </c>
      <c r="DE130" s="51">
        <f t="shared" si="1233"/>
        <v>0</v>
      </c>
      <c r="DF130" s="57"/>
      <c r="DG130" s="58"/>
      <c r="DI130" s="945"/>
      <c r="DJ130" s="97" t="s">
        <v>61</v>
      </c>
      <c r="DK130" s="47"/>
      <c r="DL130" s="47"/>
      <c r="DM130" s="48"/>
      <c r="DN130" s="49"/>
      <c r="DO130" s="49"/>
      <c r="DP130" s="50"/>
      <c r="DQ130" s="51">
        <f t="shared" ref="DQ130:DS130" si="1234">SUM(DQ4:DQ122)</f>
        <v>0</v>
      </c>
      <c r="DR130" s="51">
        <f t="shared" si="1234"/>
        <v>0</v>
      </c>
      <c r="DS130" s="51">
        <f t="shared" si="1234"/>
        <v>0</v>
      </c>
      <c r="DT130" s="57"/>
      <c r="DU130" s="58"/>
      <c r="DW130" s="945"/>
      <c r="DX130" s="97" t="s">
        <v>61</v>
      </c>
      <c r="DY130" s="47"/>
      <c r="DZ130" s="47"/>
      <c r="EA130" s="48"/>
      <c r="EB130" s="49"/>
      <c r="EC130" s="49"/>
      <c r="ED130" s="50"/>
      <c r="EE130" s="51">
        <f t="shared" ref="EE130:EG130" si="1235">SUM(EE4:EE122)</f>
        <v>0</v>
      </c>
      <c r="EF130" s="51">
        <f t="shared" si="1235"/>
        <v>0</v>
      </c>
      <c r="EG130" s="51">
        <f t="shared" si="1235"/>
        <v>0</v>
      </c>
      <c r="EH130" s="57"/>
      <c r="EI130" s="58"/>
      <c r="EK130" s="44"/>
      <c r="EL130" s="302"/>
      <c r="EM130" s="87" t="s">
        <v>72</v>
      </c>
      <c r="EN130" s="8" t="s">
        <v>154</v>
      </c>
      <c r="EO130" s="61"/>
      <c r="EP130" s="72">
        <v>0.64</v>
      </c>
      <c r="EQ130" s="496">
        <f t="shared" si="1209"/>
        <v>0</v>
      </c>
      <c r="ER130" s="10"/>
      <c r="ES130" s="61"/>
      <c r="ET130" s="8"/>
      <c r="EU130" s="61"/>
      <c r="EV130" s="87" t="s">
        <v>72</v>
      </c>
      <c r="EW130" s="8" t="s">
        <v>154</v>
      </c>
      <c r="EX130" s="61"/>
      <c r="EY130" s="72">
        <v>0</v>
      </c>
      <c r="EZ130" s="496">
        <f t="shared" si="1192"/>
        <v>0</v>
      </c>
      <c r="FA130" s="88"/>
      <c r="FC130" s="44"/>
      <c r="FD130" s="302"/>
      <c r="FE130" s="236" t="s">
        <v>101</v>
      </c>
      <c r="FF130" s="238" t="s">
        <v>322</v>
      </c>
      <c r="FG130" s="238"/>
      <c r="FH130" s="239">
        <v>7.5</v>
      </c>
      <c r="FI130" s="496">
        <f t="shared" si="1210"/>
        <v>0</v>
      </c>
      <c r="FJ130" s="10"/>
      <c r="FK130" s="175" t="s">
        <v>45</v>
      </c>
      <c r="FL130" s="240">
        <f>IF(FM130=0,0,FR130/FM130)</f>
        <v>0</v>
      </c>
      <c r="FM130" s="72">
        <v>7</v>
      </c>
      <c r="FN130" s="87" t="s">
        <v>96</v>
      </c>
      <c r="FO130" s="8" t="s">
        <v>46</v>
      </c>
      <c r="FP130" s="61"/>
      <c r="FQ130" s="109"/>
      <c r="FR130" s="109">
        <f>FR118+FR106+FR94+FI118+FI106+FI94</f>
        <v>0</v>
      </c>
      <c r="FS130" s="88"/>
    </row>
    <row r="131" spans="1:175" x14ac:dyDescent="0.25">
      <c r="O131" s="5"/>
      <c r="P131" s="7"/>
      <c r="Q131" s="7"/>
      <c r="R131" s="7"/>
      <c r="S131" s="7"/>
      <c r="T131" s="7"/>
      <c r="U131" s="7"/>
      <c r="V131" s="40"/>
      <c r="W131" s="27"/>
      <c r="X131" s="27"/>
      <c r="Y131" s="27"/>
      <c r="Z131" s="27"/>
      <c r="AA131" s="27"/>
      <c r="AC131" s="5"/>
      <c r="AD131" s="7"/>
      <c r="AE131" s="7"/>
      <c r="AF131" s="7"/>
      <c r="AG131" s="7"/>
      <c r="AH131" s="7"/>
      <c r="AI131" s="7"/>
      <c r="AJ131" s="40"/>
      <c r="AK131" s="27"/>
      <c r="AL131" s="27"/>
      <c r="AM131" s="27"/>
      <c r="AN131" s="27"/>
      <c r="AO131" s="27"/>
      <c r="AQ131" s="5"/>
      <c r="AR131" s="7"/>
      <c r="AS131" s="7"/>
      <c r="AT131" s="7"/>
      <c r="AU131" s="7"/>
      <c r="AV131" s="7"/>
      <c r="AW131" s="7"/>
      <c r="AX131" s="40"/>
      <c r="AY131" s="27"/>
      <c r="AZ131" s="27"/>
      <c r="BA131" s="27"/>
      <c r="BB131" s="27"/>
      <c r="BC131" s="27"/>
      <c r="BE131" s="5"/>
      <c r="BF131" s="7"/>
      <c r="BG131" s="7"/>
      <c r="BH131" s="7"/>
      <c r="BI131" s="7"/>
      <c r="BJ131" s="7"/>
      <c r="BK131" s="7"/>
      <c r="BL131" s="40"/>
      <c r="BM131" s="27"/>
      <c r="BN131" s="27"/>
      <c r="BO131" s="27"/>
      <c r="BP131" s="27"/>
      <c r="BQ131" s="27"/>
      <c r="BS131" s="5"/>
      <c r="BT131" s="7"/>
      <c r="BU131" s="7"/>
      <c r="BV131" s="7"/>
      <c r="BW131" s="7"/>
      <c r="BX131" s="7"/>
      <c r="BY131" s="7"/>
      <c r="BZ131" s="40"/>
      <c r="CA131" s="27"/>
      <c r="CB131" s="27"/>
      <c r="CC131" s="27"/>
      <c r="CD131" s="27"/>
      <c r="CE131" s="27"/>
      <c r="CG131" s="5"/>
      <c r="CH131" s="7"/>
      <c r="CI131" s="7"/>
      <c r="CJ131" s="7"/>
      <c r="CK131" s="7"/>
      <c r="CL131" s="7"/>
      <c r="CM131" s="7"/>
      <c r="CN131" s="40"/>
      <c r="CO131" s="27"/>
      <c r="CP131" s="27"/>
      <c r="CQ131" s="27"/>
      <c r="CR131" s="27"/>
      <c r="CS131" s="27"/>
      <c r="CU131" s="5"/>
      <c r="CV131" s="7"/>
      <c r="CW131" s="7"/>
      <c r="CX131" s="7"/>
      <c r="CY131" s="7"/>
      <c r="CZ131" s="7"/>
      <c r="DA131" s="7"/>
      <c r="DB131" s="40"/>
      <c r="DC131" s="27"/>
      <c r="DD131" s="27"/>
      <c r="DE131" s="27"/>
      <c r="DF131" s="27"/>
      <c r="DG131" s="27"/>
      <c r="DI131" s="5"/>
      <c r="DJ131" s="7"/>
      <c r="DK131" s="7"/>
      <c r="DL131" s="7"/>
      <c r="DM131" s="7"/>
      <c r="DN131" s="7"/>
      <c r="DO131" s="7"/>
      <c r="DP131" s="40"/>
      <c r="DQ131" s="27"/>
      <c r="DR131" s="27"/>
      <c r="DS131" s="27"/>
      <c r="DT131" s="27"/>
      <c r="DU131" s="27"/>
      <c r="DW131" s="5"/>
      <c r="DX131" s="7"/>
      <c r="DY131" s="7"/>
      <c r="DZ131" s="7"/>
      <c r="EA131" s="7"/>
      <c r="EB131" s="7"/>
      <c r="EC131" s="7"/>
      <c r="ED131" s="40"/>
      <c r="EE131" s="27"/>
      <c r="EF131" s="27"/>
      <c r="EG131" s="27"/>
      <c r="EH131" s="27"/>
      <c r="EI131" s="27"/>
      <c r="EK131" s="44"/>
      <c r="EL131" s="302"/>
      <c r="EM131" s="87" t="s">
        <v>76</v>
      </c>
      <c r="EN131" s="11" t="s">
        <v>53</v>
      </c>
      <c r="EO131" s="14"/>
      <c r="EP131" s="72">
        <v>0</v>
      </c>
      <c r="EQ131" s="496">
        <f t="shared" si="1209"/>
        <v>0</v>
      </c>
      <c r="ER131" s="10"/>
      <c r="ES131" s="61"/>
      <c r="ET131" s="8"/>
      <c r="EU131" s="61"/>
      <c r="EV131" s="87" t="s">
        <v>76</v>
      </c>
      <c r="EW131" s="11" t="s">
        <v>53</v>
      </c>
      <c r="EX131" s="14"/>
      <c r="EY131" s="72">
        <v>0</v>
      </c>
      <c r="EZ131" s="496">
        <f t="shared" si="1192"/>
        <v>0</v>
      </c>
      <c r="FA131" s="88"/>
      <c r="FC131" s="44"/>
      <c r="FD131" s="302"/>
      <c r="FE131" s="87" t="s">
        <v>73</v>
      </c>
      <c r="FF131" s="8" t="s">
        <v>129</v>
      </c>
      <c r="FG131" s="61"/>
      <c r="FH131" s="72">
        <v>0</v>
      </c>
      <c r="FI131" s="496">
        <f t="shared" si="1210"/>
        <v>0</v>
      </c>
      <c r="FJ131" s="10"/>
      <c r="FK131" s="8"/>
      <c r="FL131" s="61"/>
      <c r="FM131" s="61"/>
      <c r="FN131" s="87" t="s">
        <v>73</v>
      </c>
      <c r="FO131" s="8" t="s">
        <v>129</v>
      </c>
      <c r="FP131" s="61"/>
      <c r="FQ131" s="109"/>
      <c r="FR131" s="109">
        <f t="shared" si="1211"/>
        <v>0</v>
      </c>
      <c r="FS131" s="88"/>
    </row>
    <row r="132" spans="1:175" x14ac:dyDescent="0.25">
      <c r="O132" s="5"/>
      <c r="P132" s="7"/>
      <c r="Q132" s="7"/>
      <c r="R132" s="7"/>
      <c r="S132" s="7"/>
      <c r="T132" s="7"/>
      <c r="U132" s="7"/>
      <c r="V132" s="40"/>
      <c r="W132" s="27"/>
      <c r="X132" s="27"/>
      <c r="Y132" s="27"/>
      <c r="Z132" s="27"/>
      <c r="AA132" s="27"/>
      <c r="EK132" s="44"/>
      <c r="EL132" s="302"/>
      <c r="EM132" s="87" t="s">
        <v>105</v>
      </c>
      <c r="EN132" s="11" t="s">
        <v>57</v>
      </c>
      <c r="EO132" s="14"/>
      <c r="EP132" s="72">
        <v>5.5</v>
      </c>
      <c r="EQ132" s="496">
        <f t="shared" si="1209"/>
        <v>0</v>
      </c>
      <c r="ER132" s="10"/>
      <c r="ES132" s="61"/>
      <c r="ET132" s="8"/>
      <c r="EU132" s="61"/>
      <c r="EV132" s="87" t="s">
        <v>105</v>
      </c>
      <c r="EW132" s="11" t="s">
        <v>57</v>
      </c>
      <c r="EX132" s="14"/>
      <c r="EY132" s="72">
        <v>0</v>
      </c>
      <c r="EZ132" s="496">
        <f t="shared" si="1192"/>
        <v>0</v>
      </c>
      <c r="FA132" s="88"/>
      <c r="FC132" s="44"/>
      <c r="FD132" s="302"/>
      <c r="FE132" s="236" t="s">
        <v>100</v>
      </c>
      <c r="FF132" s="238" t="s">
        <v>52</v>
      </c>
      <c r="FG132" s="238"/>
      <c r="FH132" s="239">
        <f>IF($EX$4=0,0,$EX$85/$EX$4*3)</f>
        <v>0</v>
      </c>
      <c r="FI132" s="496">
        <f t="shared" si="1210"/>
        <v>0</v>
      </c>
      <c r="FJ132" s="252" t="str">
        <f>IF(FH132&gt;0,"","CONTROL")</f>
        <v>CONTROL</v>
      </c>
      <c r="FK132" s="87" t="s">
        <v>101</v>
      </c>
      <c r="FL132" s="8" t="s">
        <v>322</v>
      </c>
      <c r="FM132" s="109">
        <f>FI130</f>
        <v>0</v>
      </c>
      <c r="FN132" s="87" t="s">
        <v>133</v>
      </c>
      <c r="FO132" s="8" t="s">
        <v>132</v>
      </c>
      <c r="FP132" s="61"/>
      <c r="FQ132" s="109"/>
      <c r="FR132" s="109">
        <f>FR120+FR108+FR96+FI120+FI108+FI96</f>
        <v>0</v>
      </c>
      <c r="FS132" s="88"/>
    </row>
    <row r="133" spans="1:175" x14ac:dyDescent="0.25">
      <c r="O133" s="5"/>
      <c r="P133" s="7"/>
      <c r="Q133" s="7"/>
      <c r="R133" s="7"/>
      <c r="S133" s="7"/>
      <c r="T133" s="7"/>
      <c r="U133" s="7"/>
      <c r="V133" s="40"/>
      <c r="W133" s="27"/>
      <c r="X133" s="27"/>
      <c r="Y133" s="27"/>
      <c r="Z133" s="27"/>
      <c r="AA133" s="27"/>
      <c r="EK133" s="44"/>
      <c r="EL133" s="295" t="s">
        <v>335</v>
      </c>
      <c r="EM133" s="296">
        <v>0</v>
      </c>
      <c r="EN133" s="297">
        <v>1</v>
      </c>
      <c r="EO133" s="190">
        <f>SUM(EP134:EP144)</f>
        <v>32.5</v>
      </c>
      <c r="EP133" s="107"/>
      <c r="EQ133" s="496">
        <f>SUM(EQ134:EQ144)</f>
        <v>0</v>
      </c>
      <c r="ER133" s="10"/>
      <c r="ES133" s="61"/>
      <c r="ET133" s="87"/>
      <c r="EU133" s="598" t="s">
        <v>229</v>
      </c>
      <c r="EV133" s="8"/>
      <c r="EW133" s="8"/>
      <c r="EX133" s="8"/>
      <c r="EY133" s="8"/>
      <c r="EZ133" s="109"/>
      <c r="FA133" s="88"/>
      <c r="FC133" s="44"/>
      <c r="FD133" s="302"/>
      <c r="FE133" s="87" t="s">
        <v>65</v>
      </c>
      <c r="FF133" s="95" t="s">
        <v>60</v>
      </c>
      <c r="FG133" s="14"/>
      <c r="FH133" s="72">
        <v>0</v>
      </c>
      <c r="FI133" s="496">
        <f t="shared" si="1210"/>
        <v>0</v>
      </c>
      <c r="FJ133" s="10"/>
      <c r="FK133" s="87" t="s">
        <v>100</v>
      </c>
      <c r="FL133" s="8" t="s">
        <v>52</v>
      </c>
      <c r="FM133" s="109">
        <f>FI132</f>
        <v>0</v>
      </c>
      <c r="FN133" s="87" t="s">
        <v>65</v>
      </c>
      <c r="FO133" s="95" t="s">
        <v>60</v>
      </c>
      <c r="FP133" s="14"/>
      <c r="FQ133" s="109"/>
      <c r="FR133" s="109">
        <f t="shared" si="1211"/>
        <v>0</v>
      </c>
      <c r="FS133" s="88"/>
    </row>
    <row r="134" spans="1:175" x14ac:dyDescent="0.25">
      <c r="EK134" s="44"/>
      <c r="EL134" s="302"/>
      <c r="EM134" s="87" t="s">
        <v>90</v>
      </c>
      <c r="EN134" s="95" t="s">
        <v>111</v>
      </c>
      <c r="EO134" s="14"/>
      <c r="EP134" s="72">
        <v>0</v>
      </c>
      <c r="EQ134" s="496">
        <f t="shared" ref="EQ134:EQ144" si="1236">EM$133*EN$133*EP134</f>
        <v>0</v>
      </c>
      <c r="ER134" s="10"/>
      <c r="ES134" s="175" t="s">
        <v>109</v>
      </c>
      <c r="ET134" s="240">
        <f>IF(EU134=0,0,EZ134/EU134)</f>
        <v>0</v>
      </c>
      <c r="EU134" s="72">
        <f>5.5+(9.6/2/2.75)</f>
        <v>7.2454545454545451</v>
      </c>
      <c r="EV134" s="87" t="s">
        <v>90</v>
      </c>
      <c r="EW134" s="95" t="s">
        <v>111</v>
      </c>
      <c r="EX134" s="14"/>
      <c r="EY134" s="109"/>
      <c r="EZ134" s="109">
        <f t="shared" ref="EZ134:EZ144" si="1237">EZ122+EZ110+EZ98+EQ134+EQ122+EQ110+EQ98</f>
        <v>0</v>
      </c>
      <c r="FA134" s="88"/>
      <c r="FC134" s="44"/>
      <c r="FD134" s="302"/>
      <c r="FE134" s="87" t="s">
        <v>72</v>
      </c>
      <c r="FF134" s="8" t="s">
        <v>154</v>
      </c>
      <c r="FG134" s="61"/>
      <c r="FH134" s="72">
        <v>0</v>
      </c>
      <c r="FI134" s="496">
        <f t="shared" si="1210"/>
        <v>0</v>
      </c>
      <c r="FJ134" s="10"/>
      <c r="FK134" s="87" t="s">
        <v>104</v>
      </c>
      <c r="FL134" s="11" t="s">
        <v>56</v>
      </c>
      <c r="FM134" s="109">
        <f>FI135</f>
        <v>0</v>
      </c>
      <c r="FN134" s="87" t="s">
        <v>72</v>
      </c>
      <c r="FO134" s="8" t="s">
        <v>154</v>
      </c>
      <c r="FP134" s="61"/>
      <c r="FQ134" s="109"/>
      <c r="FR134" s="109">
        <f t="shared" si="1211"/>
        <v>0</v>
      </c>
      <c r="FS134" s="88"/>
    </row>
    <row r="135" spans="1:175" x14ac:dyDescent="0.25">
      <c r="EK135" s="44"/>
      <c r="EL135" s="302"/>
      <c r="EM135" s="87" t="s">
        <v>99</v>
      </c>
      <c r="EN135" s="95" t="s">
        <v>112</v>
      </c>
      <c r="EO135" s="14"/>
      <c r="EP135" s="72">
        <v>0</v>
      </c>
      <c r="EQ135" s="496">
        <f t="shared" si="1236"/>
        <v>0</v>
      </c>
      <c r="ER135" s="10"/>
      <c r="ES135" s="175" t="s">
        <v>109</v>
      </c>
      <c r="ET135" s="240">
        <f>IF(EU135=0,0,EZ135/EU135)</f>
        <v>0</v>
      </c>
      <c r="EU135" s="72">
        <f>1.75+(9.3/2/7.85)</f>
        <v>2.3423566878980893</v>
      </c>
      <c r="EV135" s="87" t="s">
        <v>99</v>
      </c>
      <c r="EW135" s="95" t="s">
        <v>112</v>
      </c>
      <c r="EX135" s="14"/>
      <c r="EY135" s="109"/>
      <c r="EZ135" s="109">
        <f t="shared" si="1237"/>
        <v>0</v>
      </c>
      <c r="FA135" s="88"/>
      <c r="FC135" s="44"/>
      <c r="FD135" s="302"/>
      <c r="FE135" s="236" t="s">
        <v>104</v>
      </c>
      <c r="FF135" s="237" t="s">
        <v>56</v>
      </c>
      <c r="FG135" s="310"/>
      <c r="FH135" s="239">
        <f>IF($EV$90=0,0,$EX$90/$EV$90/6/4/2)</f>
        <v>0</v>
      </c>
      <c r="FI135" s="496">
        <f t="shared" si="1210"/>
        <v>0</v>
      </c>
      <c r="FJ135" s="252" t="str">
        <f>IF(FH135&gt;0,"","CONTROL")</f>
        <v>CONTROL</v>
      </c>
      <c r="FK135" s="8"/>
      <c r="FL135" s="61"/>
      <c r="FM135" s="61"/>
      <c r="FN135" s="87" t="s">
        <v>76</v>
      </c>
      <c r="FO135" s="11" t="s">
        <v>53</v>
      </c>
      <c r="FP135" s="14"/>
      <c r="FQ135" s="109"/>
      <c r="FR135" s="109">
        <f>FR123+FR111+FR99+FI123+FI111+FI99</f>
        <v>0</v>
      </c>
      <c r="FS135" s="88"/>
    </row>
    <row r="136" spans="1:175" x14ac:dyDescent="0.25">
      <c r="EK136" s="44"/>
      <c r="EL136" s="302"/>
      <c r="EM136" s="87" t="s">
        <v>91</v>
      </c>
      <c r="EN136" s="95" t="s">
        <v>321</v>
      </c>
      <c r="EO136" s="14"/>
      <c r="EP136" s="72">
        <v>0</v>
      </c>
      <c r="EQ136" s="496">
        <f t="shared" si="1236"/>
        <v>0</v>
      </c>
      <c r="ER136" s="10"/>
      <c r="ES136" s="175" t="s">
        <v>109</v>
      </c>
      <c r="ET136" s="240">
        <f>IF(EU136=0,0,EZ136/EU136)</f>
        <v>0</v>
      </c>
      <c r="EU136" s="72">
        <v>8.8000000000000007</v>
      </c>
      <c r="EV136" s="87" t="s">
        <v>91</v>
      </c>
      <c r="EW136" s="95" t="s">
        <v>321</v>
      </c>
      <c r="EX136" s="14"/>
      <c r="EY136" s="109"/>
      <c r="EZ136" s="109">
        <f t="shared" si="1237"/>
        <v>0</v>
      </c>
      <c r="FA136" s="88"/>
      <c r="FC136" s="44"/>
      <c r="FD136" s="302"/>
      <c r="FE136" s="87" t="s">
        <v>105</v>
      </c>
      <c r="FF136" s="11" t="s">
        <v>57</v>
      </c>
      <c r="FG136" s="14"/>
      <c r="FH136" s="72">
        <v>25</v>
      </c>
      <c r="FI136" s="496">
        <f t="shared" si="1210"/>
        <v>0</v>
      </c>
      <c r="FJ136" s="10"/>
      <c r="FK136" s="8"/>
      <c r="FL136" s="61"/>
      <c r="FM136" s="61"/>
      <c r="FN136" s="87" t="s">
        <v>105</v>
      </c>
      <c r="FO136" s="11" t="s">
        <v>57</v>
      </c>
      <c r="FP136" s="14"/>
      <c r="FQ136" s="109"/>
      <c r="FR136" s="109">
        <f t="shared" si="1211"/>
        <v>0</v>
      </c>
      <c r="FS136" s="88"/>
    </row>
    <row r="137" spans="1:175" x14ac:dyDescent="0.25">
      <c r="EK137" s="44"/>
      <c r="EL137" s="61"/>
      <c r="EM137" s="87" t="s">
        <v>240</v>
      </c>
      <c r="EN137" s="95" t="s">
        <v>246</v>
      </c>
      <c r="EO137" s="14"/>
      <c r="EP137" s="72">
        <v>0</v>
      </c>
      <c r="EQ137" s="496">
        <f t="shared" si="1236"/>
        <v>0</v>
      </c>
      <c r="ER137" s="61"/>
      <c r="ES137" s="175" t="s">
        <v>109</v>
      </c>
      <c r="ET137" s="240">
        <f>IF(EU137=0,0,EZ137/EU137)</f>
        <v>0</v>
      </c>
      <c r="EU137" s="72">
        <v>6.3</v>
      </c>
      <c r="EV137" s="87" t="s">
        <v>240</v>
      </c>
      <c r="EW137" s="95" t="s">
        <v>246</v>
      </c>
      <c r="EX137" s="14"/>
      <c r="EY137" s="109"/>
      <c r="EZ137" s="109">
        <f t="shared" si="1237"/>
        <v>0</v>
      </c>
      <c r="FA137" s="88"/>
      <c r="FC137" s="110"/>
      <c r="FD137" s="113"/>
      <c r="FE137" s="113"/>
      <c r="FF137" s="113"/>
      <c r="FG137" s="113"/>
      <c r="FH137" s="113"/>
      <c r="FI137" s="113"/>
      <c r="FJ137" s="89"/>
      <c r="FK137" s="90"/>
      <c r="FL137" s="113"/>
      <c r="FM137" s="113"/>
      <c r="FN137" s="176"/>
      <c r="FO137" s="90"/>
      <c r="FP137" s="90"/>
      <c r="FQ137" s="90"/>
      <c r="FR137" s="133">
        <f>SUM(FR126:FR136)+FM132+FM133+FM134</f>
        <v>0</v>
      </c>
      <c r="FS137" s="91" t="s">
        <v>245</v>
      </c>
    </row>
    <row r="138" spans="1:175" x14ac:dyDescent="0.25">
      <c r="EK138" s="44"/>
      <c r="EL138" s="302"/>
      <c r="EM138" s="236" t="s">
        <v>101</v>
      </c>
      <c r="EN138" s="238" t="s">
        <v>322</v>
      </c>
      <c r="EO138" s="238"/>
      <c r="EP138" s="239">
        <v>7.5</v>
      </c>
      <c r="EQ138" s="496">
        <f t="shared" si="1236"/>
        <v>0</v>
      </c>
      <c r="ER138" s="10"/>
      <c r="ES138" s="175" t="s">
        <v>45</v>
      </c>
      <c r="ET138" s="240">
        <f>IF(EU138=0,0,EZ138/EU138)</f>
        <v>0</v>
      </c>
      <c r="EU138" s="72">
        <v>7</v>
      </c>
      <c r="EV138" s="87" t="s">
        <v>96</v>
      </c>
      <c r="EW138" s="8" t="s">
        <v>46</v>
      </c>
      <c r="EX138" s="61"/>
      <c r="EY138" s="109"/>
      <c r="EZ138" s="109">
        <f>EZ126+EZ114+EZ102+EQ126+EQ114+EQ102</f>
        <v>0</v>
      </c>
      <c r="FA138" s="88"/>
      <c r="FB138" s="61"/>
      <c r="FC138" s="87"/>
      <c r="FD138" s="61"/>
      <c r="FE138" s="61"/>
      <c r="FF138" s="61"/>
      <c r="FG138" s="61"/>
      <c r="FH138" s="61"/>
      <c r="FI138" s="61"/>
      <c r="FJ138" s="496"/>
      <c r="FK138" s="10"/>
      <c r="FL138" s="10"/>
      <c r="FM138" s="10"/>
      <c r="FN138" s="10"/>
      <c r="FO138" s="119"/>
      <c r="FP138" s="118"/>
      <c r="FQ138" s="10"/>
      <c r="FR138" s="8"/>
      <c r="FS138" s="61"/>
    </row>
    <row r="139" spans="1:175" x14ac:dyDescent="0.25">
      <c r="EK139" s="44"/>
      <c r="EL139" s="302"/>
      <c r="EM139" s="87" t="s">
        <v>73</v>
      </c>
      <c r="EN139" s="8" t="s">
        <v>129</v>
      </c>
      <c r="EO139" s="61"/>
      <c r="EP139" s="72">
        <v>0</v>
      </c>
      <c r="EQ139" s="496">
        <f t="shared" si="1236"/>
        <v>0</v>
      </c>
      <c r="ER139" s="10"/>
      <c r="ES139" s="61"/>
      <c r="ET139" s="8"/>
      <c r="EU139" s="61"/>
      <c r="EV139" s="87" t="s">
        <v>73</v>
      </c>
      <c r="EW139" s="8" t="s">
        <v>129</v>
      </c>
      <c r="EX139" s="61"/>
      <c r="EY139" s="109"/>
      <c r="EZ139" s="109">
        <f t="shared" si="1237"/>
        <v>0</v>
      </c>
      <c r="FA139" s="88"/>
      <c r="FB139" s="61"/>
      <c r="FC139" s="87"/>
      <c r="FD139" s="61"/>
      <c r="FE139" s="61"/>
      <c r="FF139" s="61"/>
      <c r="FG139" s="61"/>
      <c r="FH139" s="61"/>
      <c r="FI139" s="61"/>
      <c r="FJ139" s="496"/>
      <c r="FK139" s="10"/>
      <c r="FL139" s="10"/>
      <c r="FM139" s="10"/>
      <c r="FN139" s="10"/>
      <c r="FO139" s="119"/>
      <c r="FP139" s="118"/>
      <c r="FQ139" s="10"/>
      <c r="FR139" s="8"/>
      <c r="FS139" s="61"/>
    </row>
    <row r="140" spans="1:175" x14ac:dyDescent="0.25">
      <c r="EK140" s="44"/>
      <c r="EL140" s="302"/>
      <c r="EM140" s="236" t="s">
        <v>100</v>
      </c>
      <c r="EN140" s="238" t="s">
        <v>52</v>
      </c>
      <c r="EO140" s="238"/>
      <c r="EP140" s="239">
        <f>IF($EX$4=0,0,$EX$85/$EX$4*3)</f>
        <v>0</v>
      </c>
      <c r="EQ140" s="496">
        <f t="shared" si="1236"/>
        <v>0</v>
      </c>
      <c r="ER140" s="251" t="str">
        <f>IF(EP140&gt;0,"","CONTROL")</f>
        <v>CONTROL</v>
      </c>
      <c r="ES140" s="87" t="s">
        <v>101</v>
      </c>
      <c r="ET140" s="8" t="s">
        <v>322</v>
      </c>
      <c r="EU140" s="109">
        <f>EQ138</f>
        <v>0</v>
      </c>
      <c r="EV140" s="87" t="s">
        <v>133</v>
      </c>
      <c r="EW140" s="8" t="s">
        <v>132</v>
      </c>
      <c r="EX140" s="61"/>
      <c r="EY140" s="109"/>
      <c r="EZ140" s="109">
        <f>EZ128+EZ116+EZ104+EQ128+EQ116+EQ104</f>
        <v>0</v>
      </c>
      <c r="FA140" s="88"/>
      <c r="FB140" s="61"/>
      <c r="FC140" s="87"/>
      <c r="FD140" s="61"/>
      <c r="FE140" s="61"/>
      <c r="FF140" s="61"/>
      <c r="FG140" s="61"/>
      <c r="FH140" s="61"/>
      <c r="FI140" s="61"/>
      <c r="FJ140" s="496"/>
      <c r="FK140" s="10"/>
      <c r="FL140" s="10"/>
      <c r="FM140" s="10"/>
      <c r="FN140" s="10"/>
      <c r="FO140" s="119"/>
      <c r="FP140" s="118"/>
      <c r="FQ140" s="10"/>
      <c r="FR140" s="8"/>
      <c r="FS140" s="61"/>
    </row>
    <row r="141" spans="1:175" x14ac:dyDescent="0.25">
      <c r="EK141" s="44"/>
      <c r="EL141" s="302"/>
      <c r="EM141" s="87" t="s">
        <v>65</v>
      </c>
      <c r="EN141" s="95" t="s">
        <v>60</v>
      </c>
      <c r="EO141" s="14"/>
      <c r="EP141" s="72">
        <v>0</v>
      </c>
      <c r="EQ141" s="496">
        <f t="shared" si="1236"/>
        <v>0</v>
      </c>
      <c r="ER141" s="10"/>
      <c r="ES141" s="87" t="s">
        <v>100</v>
      </c>
      <c r="ET141" s="8" t="s">
        <v>52</v>
      </c>
      <c r="EU141" s="109">
        <f>EQ140</f>
        <v>0</v>
      </c>
      <c r="EV141" s="87" t="s">
        <v>65</v>
      </c>
      <c r="EW141" s="95" t="s">
        <v>60</v>
      </c>
      <c r="EX141" s="14"/>
      <c r="EY141" s="109"/>
      <c r="EZ141" s="109">
        <f t="shared" si="1237"/>
        <v>0</v>
      </c>
      <c r="FA141" s="88"/>
      <c r="FB141" s="61"/>
      <c r="FC141" s="87"/>
      <c r="FD141" s="61"/>
      <c r="FE141" s="61"/>
      <c r="FF141" s="61"/>
      <c r="FG141" s="61"/>
      <c r="FH141" s="61"/>
      <c r="FI141" s="61"/>
      <c r="FJ141" s="496"/>
      <c r="FK141" s="10"/>
      <c r="FL141" s="10"/>
      <c r="FM141" s="10"/>
      <c r="FN141" s="10"/>
      <c r="FO141" s="119"/>
      <c r="FP141" s="118"/>
      <c r="FQ141" s="10"/>
      <c r="FR141" s="8"/>
      <c r="FS141" s="61"/>
    </row>
    <row r="142" spans="1:175" x14ac:dyDescent="0.25">
      <c r="EK142" s="44"/>
      <c r="EL142" s="302"/>
      <c r="EM142" s="87" t="s">
        <v>72</v>
      </c>
      <c r="EN142" s="8" t="s">
        <v>154</v>
      </c>
      <c r="EO142" s="61"/>
      <c r="EP142" s="72">
        <v>0</v>
      </c>
      <c r="EQ142" s="496">
        <f t="shared" si="1236"/>
        <v>0</v>
      </c>
      <c r="ER142" s="10"/>
      <c r="ES142" s="87" t="s">
        <v>104</v>
      </c>
      <c r="ET142" s="11" t="s">
        <v>56</v>
      </c>
      <c r="EU142" s="109">
        <f>EQ143</f>
        <v>0</v>
      </c>
      <c r="EV142" s="87" t="s">
        <v>72</v>
      </c>
      <c r="EW142" s="8" t="s">
        <v>154</v>
      </c>
      <c r="EX142" s="61"/>
      <c r="EY142" s="109"/>
      <c r="EZ142" s="109">
        <f t="shared" si="1237"/>
        <v>0</v>
      </c>
      <c r="FA142" s="88"/>
      <c r="FB142" s="61"/>
      <c r="FC142" s="87"/>
      <c r="FD142" s="61"/>
      <c r="FE142" s="61"/>
      <c r="FF142" s="61"/>
      <c r="FG142" s="61"/>
      <c r="FH142" s="61"/>
      <c r="FI142" s="61"/>
      <c r="FJ142" s="496"/>
      <c r="FK142" s="10"/>
      <c r="FL142" s="10"/>
      <c r="FM142" s="10"/>
      <c r="FN142" s="10"/>
      <c r="FO142" s="119"/>
      <c r="FP142" s="118"/>
      <c r="FQ142" s="10"/>
      <c r="FR142" s="8"/>
      <c r="FS142" s="61"/>
    </row>
    <row r="143" spans="1:175" x14ac:dyDescent="0.25">
      <c r="EK143" s="44"/>
      <c r="EL143" s="302"/>
      <c r="EM143" s="236" t="s">
        <v>104</v>
      </c>
      <c r="EN143" s="237" t="s">
        <v>56</v>
      </c>
      <c r="EO143" s="310"/>
      <c r="EP143" s="239">
        <f>IF($EV$90=0,0,$EX$90/$EV$90/6/4/2)</f>
        <v>0</v>
      </c>
      <c r="EQ143" s="496">
        <f t="shared" si="1236"/>
        <v>0</v>
      </c>
      <c r="ER143" s="251" t="str">
        <f>IF(EP143&gt;0,"","CONTROL")</f>
        <v>CONTROL</v>
      </c>
      <c r="ES143" s="61"/>
      <c r="ET143" s="8"/>
      <c r="EU143" s="61"/>
      <c r="EV143" s="87" t="s">
        <v>76</v>
      </c>
      <c r="EW143" s="11" t="s">
        <v>53</v>
      </c>
      <c r="EX143" s="14"/>
      <c r="EY143" s="109"/>
      <c r="EZ143" s="109">
        <f>EZ131+EZ119+EZ107+EQ131+EQ119+EQ107</f>
        <v>0</v>
      </c>
      <c r="FA143" s="88"/>
      <c r="FB143" s="61"/>
      <c r="FC143" s="87"/>
      <c r="FD143" s="61"/>
      <c r="FE143" s="61"/>
      <c r="FF143" s="61"/>
      <c r="FG143" s="61"/>
      <c r="FH143" s="61"/>
      <c r="FI143" s="61"/>
      <c r="FJ143" s="496"/>
      <c r="FK143" s="10"/>
      <c r="FL143" s="10"/>
      <c r="FM143" s="10"/>
      <c r="FN143" s="10"/>
      <c r="FO143" s="119"/>
      <c r="FP143" s="118"/>
      <c r="FQ143" s="10"/>
      <c r="FR143" s="8"/>
      <c r="FS143" s="61"/>
    </row>
    <row r="144" spans="1:175" x14ac:dyDescent="0.25">
      <c r="EK144" s="44"/>
      <c r="EL144" s="302"/>
      <c r="EM144" s="87" t="s">
        <v>105</v>
      </c>
      <c r="EN144" s="11" t="s">
        <v>57</v>
      </c>
      <c r="EO144" s="14"/>
      <c r="EP144" s="72">
        <v>25</v>
      </c>
      <c r="EQ144" s="496">
        <f t="shared" si="1236"/>
        <v>0</v>
      </c>
      <c r="ER144" s="10"/>
      <c r="ES144" s="61"/>
      <c r="ET144" s="8"/>
      <c r="EU144" s="61"/>
      <c r="EV144" s="87" t="s">
        <v>105</v>
      </c>
      <c r="EW144" s="11" t="s">
        <v>57</v>
      </c>
      <c r="EX144" s="14"/>
      <c r="EY144" s="109"/>
      <c r="EZ144" s="109">
        <f t="shared" si="1237"/>
        <v>0</v>
      </c>
      <c r="FA144" s="88"/>
      <c r="FB144" s="61"/>
      <c r="FC144" s="87"/>
      <c r="FD144" s="61"/>
      <c r="FE144" s="61"/>
      <c r="FF144" s="61"/>
      <c r="FG144" s="61"/>
      <c r="FH144" s="61"/>
      <c r="FI144" s="61"/>
      <c r="FJ144" s="496"/>
      <c r="FK144" s="10"/>
      <c r="FL144" s="10"/>
      <c r="FM144" s="10"/>
      <c r="FN144" s="10"/>
      <c r="FO144" s="119"/>
      <c r="FP144" s="118"/>
      <c r="FQ144" s="10"/>
      <c r="FR144" s="8"/>
      <c r="FS144" s="61"/>
    </row>
    <row r="145" spans="141:175" x14ac:dyDescent="0.25">
      <c r="EK145" s="110"/>
      <c r="EL145" s="113"/>
      <c r="EM145" s="113"/>
      <c r="EN145" s="113"/>
      <c r="EO145" s="113"/>
      <c r="EP145" s="113"/>
      <c r="EQ145" s="113"/>
      <c r="ER145" s="89"/>
      <c r="ES145" s="176"/>
      <c r="ET145" s="113"/>
      <c r="EU145" s="90"/>
      <c r="EV145" s="90"/>
      <c r="EW145" s="90"/>
      <c r="EX145" s="90"/>
      <c r="EY145" s="90"/>
      <c r="EZ145" s="133">
        <f>SUM(EZ134:EZ144)+EU140+EU141+EU142</f>
        <v>0</v>
      </c>
      <c r="FA145" s="91" t="s">
        <v>245</v>
      </c>
      <c r="FB145" s="61"/>
      <c r="FC145" s="87"/>
      <c r="FD145" s="61"/>
      <c r="FE145" s="61"/>
      <c r="FF145" s="61"/>
      <c r="FG145" s="61"/>
      <c r="FH145" s="61"/>
      <c r="FI145" s="61"/>
      <c r="FJ145" s="496"/>
      <c r="FK145" s="10"/>
      <c r="FL145" s="10"/>
      <c r="FM145" s="10"/>
      <c r="FN145" s="10"/>
      <c r="FO145" s="119"/>
      <c r="FP145" s="118"/>
      <c r="FQ145" s="10"/>
      <c r="FR145" s="8"/>
      <c r="FS145" s="61"/>
    </row>
  </sheetData>
  <mergeCells count="527">
    <mergeCell ref="BH78:BI78"/>
    <mergeCell ref="BT78:BU78"/>
    <mergeCell ref="BV78:BW78"/>
    <mergeCell ref="CH78:CI78"/>
    <mergeCell ref="CJ78:CK78"/>
    <mergeCell ref="L86:M86"/>
    <mergeCell ref="Z86:AA86"/>
    <mergeCell ref="AN86:AO86"/>
    <mergeCell ref="BB86:BC86"/>
    <mergeCell ref="BP86:BQ86"/>
    <mergeCell ref="CD86:CE86"/>
    <mergeCell ref="BH79:BI79"/>
    <mergeCell ref="BT79:BU79"/>
    <mergeCell ref="BV79:BW79"/>
    <mergeCell ref="CH79:CI79"/>
    <mergeCell ref="CJ79:CK79"/>
    <mergeCell ref="EN39:EO39"/>
    <mergeCell ref="EN40:EO40"/>
    <mergeCell ref="EN41:EO41"/>
    <mergeCell ref="EN42:EO42"/>
    <mergeCell ref="EN43:EO43"/>
    <mergeCell ref="EN44:EO44"/>
    <mergeCell ref="EU3:EV3"/>
    <mergeCell ref="FP3:FQ3"/>
    <mergeCell ref="FL5:FM5"/>
    <mergeCell ref="EY5:EZ5"/>
    <mergeCell ref="EN45:EO45"/>
    <mergeCell ref="EN46:EO46"/>
    <mergeCell ref="EN47:EO47"/>
    <mergeCell ref="EN48:EO48"/>
    <mergeCell ref="D62:E62"/>
    <mergeCell ref="R62:S62"/>
    <mergeCell ref="AF62:AG62"/>
    <mergeCell ref="AT62:AU62"/>
    <mergeCell ref="BH62:BI62"/>
    <mergeCell ref="BV62:BW62"/>
    <mergeCell ref="CJ62:CK62"/>
    <mergeCell ref="CX62:CY62"/>
    <mergeCell ref="DL62:DM62"/>
    <mergeCell ref="DZ62:EA62"/>
    <mergeCell ref="L62:M62"/>
    <mergeCell ref="Z62:AA62"/>
    <mergeCell ref="AN62:AO62"/>
    <mergeCell ref="BB62:BC62"/>
    <mergeCell ref="BP62:BQ62"/>
    <mergeCell ref="CD62:CE62"/>
    <mergeCell ref="CR62:CS62"/>
    <mergeCell ref="DF62:DG62"/>
    <mergeCell ref="DT62:DU62"/>
    <mergeCell ref="EH62:EI62"/>
    <mergeCell ref="B63:C63"/>
    <mergeCell ref="D63:E63"/>
    <mergeCell ref="P63:Q63"/>
    <mergeCell ref="R63:S63"/>
    <mergeCell ref="AD63:AE63"/>
    <mergeCell ref="AF63:AG63"/>
    <mergeCell ref="DX63:DY63"/>
    <mergeCell ref="DZ63:EA63"/>
    <mergeCell ref="B64:C64"/>
    <mergeCell ref="D64:E64"/>
    <mergeCell ref="P64:Q64"/>
    <mergeCell ref="R64:S64"/>
    <mergeCell ref="AD64:AE64"/>
    <mergeCell ref="AF64:AG64"/>
    <mergeCell ref="AR64:AS64"/>
    <mergeCell ref="AT64:AU64"/>
    <mergeCell ref="CH63:CI63"/>
    <mergeCell ref="CJ63:CK63"/>
    <mergeCell ref="CV63:CW63"/>
    <mergeCell ref="CX63:CY63"/>
    <mergeCell ref="DJ63:DK63"/>
    <mergeCell ref="DL63:DM63"/>
    <mergeCell ref="AR63:AS63"/>
    <mergeCell ref="AT63:AU63"/>
    <mergeCell ref="BF63:BG63"/>
    <mergeCell ref="BH63:BI63"/>
    <mergeCell ref="BT63:BU63"/>
    <mergeCell ref="BV63:BW63"/>
    <mergeCell ref="CV64:CW64"/>
    <mergeCell ref="CX64:CY64"/>
    <mergeCell ref="DJ64:DK64"/>
    <mergeCell ref="DL64:DM64"/>
    <mergeCell ref="DX64:DY64"/>
    <mergeCell ref="DZ64:EA64"/>
    <mergeCell ref="BF64:BG64"/>
    <mergeCell ref="BH64:BI64"/>
    <mergeCell ref="BT64:BU64"/>
    <mergeCell ref="BV64:BW64"/>
    <mergeCell ref="CH64:CI64"/>
    <mergeCell ref="CJ64:CK64"/>
    <mergeCell ref="B66:C66"/>
    <mergeCell ref="D66:E66"/>
    <mergeCell ref="P66:Q66"/>
    <mergeCell ref="R66:S66"/>
    <mergeCell ref="AD66:AE66"/>
    <mergeCell ref="AF66:AG66"/>
    <mergeCell ref="AR66:AS66"/>
    <mergeCell ref="AT66:AU66"/>
    <mergeCell ref="CH65:CI65"/>
    <mergeCell ref="AR65:AS65"/>
    <mergeCell ref="AT65:AU65"/>
    <mergeCell ref="BF65:BG65"/>
    <mergeCell ref="BH65:BI65"/>
    <mergeCell ref="BT65:BU65"/>
    <mergeCell ref="BV65:BW65"/>
    <mergeCell ref="B65:C65"/>
    <mergeCell ref="D65:E65"/>
    <mergeCell ref="P65:Q65"/>
    <mergeCell ref="R65:S65"/>
    <mergeCell ref="AD65:AE65"/>
    <mergeCell ref="AF65:AG65"/>
    <mergeCell ref="DZ66:EA66"/>
    <mergeCell ref="BF66:BG66"/>
    <mergeCell ref="BH66:BI66"/>
    <mergeCell ref="BT66:BU66"/>
    <mergeCell ref="BV66:BW66"/>
    <mergeCell ref="CH66:CI66"/>
    <mergeCell ref="CJ66:CK66"/>
    <mergeCell ref="DX65:DY65"/>
    <mergeCell ref="DZ65:EA65"/>
    <mergeCell ref="CJ65:CK65"/>
    <mergeCell ref="CV65:CW65"/>
    <mergeCell ref="CX65:CY65"/>
    <mergeCell ref="DJ65:DK65"/>
    <mergeCell ref="DL65:DM65"/>
    <mergeCell ref="P67:Q67"/>
    <mergeCell ref="R67:S67"/>
    <mergeCell ref="AD67:AE67"/>
    <mergeCell ref="AF67:AG67"/>
    <mergeCell ref="CV66:CW66"/>
    <mergeCell ref="CX66:CY66"/>
    <mergeCell ref="DJ66:DK66"/>
    <mergeCell ref="DL66:DM66"/>
    <mergeCell ref="DX66:DY66"/>
    <mergeCell ref="DX67:DY67"/>
    <mergeCell ref="DZ67:EA67"/>
    <mergeCell ref="B68:C68"/>
    <mergeCell ref="D68:E68"/>
    <mergeCell ref="P68:Q68"/>
    <mergeCell ref="R68:S68"/>
    <mergeCell ref="AD68:AE68"/>
    <mergeCell ref="AF68:AG68"/>
    <mergeCell ref="AR68:AS68"/>
    <mergeCell ref="AT68:AU68"/>
    <mergeCell ref="CH67:CI67"/>
    <mergeCell ref="CJ67:CK67"/>
    <mergeCell ref="CV67:CW67"/>
    <mergeCell ref="CX67:CY67"/>
    <mergeCell ref="DJ67:DK67"/>
    <mergeCell ref="DL67:DM67"/>
    <mergeCell ref="AR67:AS67"/>
    <mergeCell ref="AT67:AU67"/>
    <mergeCell ref="BF67:BG67"/>
    <mergeCell ref="BH67:BI67"/>
    <mergeCell ref="BT67:BU67"/>
    <mergeCell ref="BV67:BW67"/>
    <mergeCell ref="B67:C67"/>
    <mergeCell ref="D67:E67"/>
    <mergeCell ref="CV68:CW68"/>
    <mergeCell ref="CX68:CY68"/>
    <mergeCell ref="DJ68:DK68"/>
    <mergeCell ref="DL68:DM68"/>
    <mergeCell ref="DX68:DY68"/>
    <mergeCell ref="DZ68:EA68"/>
    <mergeCell ref="BF68:BG68"/>
    <mergeCell ref="BH68:BI68"/>
    <mergeCell ref="BT68:BU68"/>
    <mergeCell ref="BV68:BW68"/>
    <mergeCell ref="CH68:CI68"/>
    <mergeCell ref="CJ68:CK68"/>
    <mergeCell ref="B70:C70"/>
    <mergeCell ref="D70:E70"/>
    <mergeCell ref="P70:Q70"/>
    <mergeCell ref="R70:S70"/>
    <mergeCell ref="AD70:AE70"/>
    <mergeCell ref="AF70:AG70"/>
    <mergeCell ref="AR70:AS70"/>
    <mergeCell ref="AT70:AU70"/>
    <mergeCell ref="CH69:CI69"/>
    <mergeCell ref="AR69:AS69"/>
    <mergeCell ref="AT69:AU69"/>
    <mergeCell ref="BF69:BG69"/>
    <mergeCell ref="BH69:BI69"/>
    <mergeCell ref="BT69:BU69"/>
    <mergeCell ref="BV69:BW69"/>
    <mergeCell ref="B69:C69"/>
    <mergeCell ref="D69:E69"/>
    <mergeCell ref="P69:Q69"/>
    <mergeCell ref="R69:S69"/>
    <mergeCell ref="AD69:AE69"/>
    <mergeCell ref="AF69:AG69"/>
    <mergeCell ref="DZ70:EA70"/>
    <mergeCell ref="BF70:BG70"/>
    <mergeCell ref="BH70:BI70"/>
    <mergeCell ref="BT70:BU70"/>
    <mergeCell ref="BV70:BW70"/>
    <mergeCell ref="CH70:CI70"/>
    <mergeCell ref="CJ70:CK70"/>
    <mergeCell ref="DX69:DY69"/>
    <mergeCell ref="DZ69:EA69"/>
    <mergeCell ref="CJ69:CK69"/>
    <mergeCell ref="CV69:CW69"/>
    <mergeCell ref="CX69:CY69"/>
    <mergeCell ref="DJ69:DK69"/>
    <mergeCell ref="DL69:DM69"/>
    <mergeCell ref="P71:Q71"/>
    <mergeCell ref="R71:S71"/>
    <mergeCell ref="AD71:AE71"/>
    <mergeCell ref="AF71:AG71"/>
    <mergeCell ref="CV70:CW70"/>
    <mergeCell ref="CX70:CY70"/>
    <mergeCell ref="DJ70:DK70"/>
    <mergeCell ref="DL70:DM70"/>
    <mergeCell ref="DX70:DY70"/>
    <mergeCell ref="DX71:DY71"/>
    <mergeCell ref="DZ71:EA71"/>
    <mergeCell ref="B72:C72"/>
    <mergeCell ref="D72:E72"/>
    <mergeCell ref="P72:Q72"/>
    <mergeCell ref="R72:S72"/>
    <mergeCell ref="AD72:AE72"/>
    <mergeCell ref="AF72:AG72"/>
    <mergeCell ref="AR72:AS72"/>
    <mergeCell ref="AT72:AU72"/>
    <mergeCell ref="CH71:CI71"/>
    <mergeCell ref="CJ71:CK71"/>
    <mergeCell ref="CV71:CW71"/>
    <mergeCell ref="CX71:CY71"/>
    <mergeCell ref="DJ71:DK71"/>
    <mergeCell ref="DL71:DM71"/>
    <mergeCell ref="AR71:AS71"/>
    <mergeCell ref="AT71:AU71"/>
    <mergeCell ref="BF71:BG71"/>
    <mergeCell ref="BH71:BI71"/>
    <mergeCell ref="BT71:BU71"/>
    <mergeCell ref="BV71:BW71"/>
    <mergeCell ref="B71:C71"/>
    <mergeCell ref="D71:E71"/>
    <mergeCell ref="CV72:CW72"/>
    <mergeCell ref="DJ72:DK72"/>
    <mergeCell ref="DL72:DM72"/>
    <mergeCell ref="DX72:DY72"/>
    <mergeCell ref="DZ72:EA72"/>
    <mergeCell ref="BF72:BG72"/>
    <mergeCell ref="BH72:BI72"/>
    <mergeCell ref="BT72:BU72"/>
    <mergeCell ref="BV72:BW72"/>
    <mergeCell ref="CH72:CI72"/>
    <mergeCell ref="CJ72:CK72"/>
    <mergeCell ref="BT73:BU73"/>
    <mergeCell ref="BV73:BW73"/>
    <mergeCell ref="B73:C73"/>
    <mergeCell ref="D73:E73"/>
    <mergeCell ref="P73:Q73"/>
    <mergeCell ref="R73:S73"/>
    <mergeCell ref="AD73:AE73"/>
    <mergeCell ref="AF73:AG73"/>
    <mergeCell ref="CX72:CY72"/>
    <mergeCell ref="BT74:BU74"/>
    <mergeCell ref="BV74:BW74"/>
    <mergeCell ref="CH74:CI74"/>
    <mergeCell ref="CJ74:CK74"/>
    <mergeCell ref="DX73:DY73"/>
    <mergeCell ref="DZ73:EA73"/>
    <mergeCell ref="B74:C74"/>
    <mergeCell ref="D74:E74"/>
    <mergeCell ref="P74:Q74"/>
    <mergeCell ref="R74:S74"/>
    <mergeCell ref="AD74:AE74"/>
    <mergeCell ref="AF74:AG74"/>
    <mergeCell ref="AR74:AS74"/>
    <mergeCell ref="AT74:AU74"/>
    <mergeCell ref="CH73:CI73"/>
    <mergeCell ref="CJ73:CK73"/>
    <mergeCell ref="CV73:CW73"/>
    <mergeCell ref="CX73:CY73"/>
    <mergeCell ref="DJ73:DK73"/>
    <mergeCell ref="DL73:DM73"/>
    <mergeCell ref="AR73:AS73"/>
    <mergeCell ref="AT73:AU73"/>
    <mergeCell ref="BF73:BG73"/>
    <mergeCell ref="BH73:BI73"/>
    <mergeCell ref="FJ85:FJ86"/>
    <mergeCell ref="FP85:FP86"/>
    <mergeCell ref="CV74:CW74"/>
    <mergeCell ref="CX74:CY74"/>
    <mergeCell ref="DJ74:DK74"/>
    <mergeCell ref="DL74:DM74"/>
    <mergeCell ref="DX74:DY74"/>
    <mergeCell ref="DZ74:EA74"/>
    <mergeCell ref="EH86:EI86"/>
    <mergeCell ref="DX76:DY76"/>
    <mergeCell ref="DZ76:EA76"/>
    <mergeCell ref="DX77:DY77"/>
    <mergeCell ref="DZ77:EA77"/>
    <mergeCell ref="CV78:CW78"/>
    <mergeCell ref="CX78:CY78"/>
    <mergeCell ref="DJ78:DK78"/>
    <mergeCell ref="DL78:DM78"/>
    <mergeCell ref="DX78:DY78"/>
    <mergeCell ref="DZ78:EA78"/>
    <mergeCell ref="DX79:DY79"/>
    <mergeCell ref="DZ79:EA79"/>
    <mergeCell ref="DF86:DG86"/>
    <mergeCell ref="DT86:DU86"/>
    <mergeCell ref="CV79:CW79"/>
    <mergeCell ref="EN49:EO49"/>
    <mergeCell ref="EN50:EO50"/>
    <mergeCell ref="EN51:EO51"/>
    <mergeCell ref="EN52:EO52"/>
    <mergeCell ref="EN53:EO53"/>
    <mergeCell ref="EN54:EO54"/>
    <mergeCell ref="EN55:EO55"/>
    <mergeCell ref="EN56:EO56"/>
    <mergeCell ref="EN57:EO57"/>
    <mergeCell ref="EN58:EO58"/>
    <mergeCell ref="EN59:EO59"/>
    <mergeCell ref="B75:C75"/>
    <mergeCell ref="D75:E75"/>
    <mergeCell ref="P75:Q75"/>
    <mergeCell ref="R75:S75"/>
    <mergeCell ref="AD75:AE75"/>
    <mergeCell ref="AF75:AG75"/>
    <mergeCell ref="AR75:AS75"/>
    <mergeCell ref="AT75:AU75"/>
    <mergeCell ref="BF75:BG75"/>
    <mergeCell ref="BH75:BI75"/>
    <mergeCell ref="BT75:BU75"/>
    <mergeCell ref="BV75:BW75"/>
    <mergeCell ref="CH75:CI75"/>
    <mergeCell ref="CJ75:CK75"/>
    <mergeCell ref="CV75:CW75"/>
    <mergeCell ref="CX75:CY75"/>
    <mergeCell ref="DJ75:DK75"/>
    <mergeCell ref="DL75:DM75"/>
    <mergeCell ref="DX75:DY75"/>
    <mergeCell ref="DZ75:EA75"/>
    <mergeCell ref="BF74:BG74"/>
    <mergeCell ref="BH74:BI74"/>
    <mergeCell ref="B76:C76"/>
    <mergeCell ref="D76:E76"/>
    <mergeCell ref="P76:Q76"/>
    <mergeCell ref="R76:S76"/>
    <mergeCell ref="AD76:AE76"/>
    <mergeCell ref="AF76:AG76"/>
    <mergeCell ref="AR76:AS76"/>
    <mergeCell ref="AT76:AU76"/>
    <mergeCell ref="BF76:BG76"/>
    <mergeCell ref="BH76:BI76"/>
    <mergeCell ref="BT76:BU76"/>
    <mergeCell ref="BV76:BW76"/>
    <mergeCell ref="CH76:CI76"/>
    <mergeCell ref="CJ76:CK76"/>
    <mergeCell ref="CV76:CW76"/>
    <mergeCell ref="CX76:CY76"/>
    <mergeCell ref="DJ76:DK76"/>
    <mergeCell ref="DL76:DM76"/>
    <mergeCell ref="B77:C77"/>
    <mergeCell ref="D77:E77"/>
    <mergeCell ref="P77:Q77"/>
    <mergeCell ref="R77:S77"/>
    <mergeCell ref="AD77:AE77"/>
    <mergeCell ref="AF77:AG77"/>
    <mergeCell ref="AR77:AS77"/>
    <mergeCell ref="AT77:AU77"/>
    <mergeCell ref="BF77:BG77"/>
    <mergeCell ref="BH77:BI77"/>
    <mergeCell ref="BT77:BU77"/>
    <mergeCell ref="BV77:BW77"/>
    <mergeCell ref="CH77:CI77"/>
    <mergeCell ref="CJ77:CK77"/>
    <mergeCell ref="CV77:CW77"/>
    <mergeCell ref="CX77:CY77"/>
    <mergeCell ref="DJ77:DK77"/>
    <mergeCell ref="DL77:DM77"/>
    <mergeCell ref="B78:C78"/>
    <mergeCell ref="D78:E78"/>
    <mergeCell ref="P78:Q78"/>
    <mergeCell ref="R78:S78"/>
    <mergeCell ref="AD78:AE78"/>
    <mergeCell ref="AF78:AG78"/>
    <mergeCell ref="AR78:AS78"/>
    <mergeCell ref="AT78:AU78"/>
    <mergeCell ref="BF78:BG78"/>
    <mergeCell ref="B79:C79"/>
    <mergeCell ref="D79:E79"/>
    <mergeCell ref="P79:Q79"/>
    <mergeCell ref="R79:S79"/>
    <mergeCell ref="AD79:AE79"/>
    <mergeCell ref="AF79:AG79"/>
    <mergeCell ref="AR79:AS79"/>
    <mergeCell ref="AT79:AU79"/>
    <mergeCell ref="BF79:BG79"/>
    <mergeCell ref="CX79:CY79"/>
    <mergeCell ref="DJ79:DK79"/>
    <mergeCell ref="DL79:DM79"/>
    <mergeCell ref="BV80:BW80"/>
    <mergeCell ref="CH80:CI80"/>
    <mergeCell ref="CJ80:CK80"/>
    <mergeCell ref="CV80:CW80"/>
    <mergeCell ref="CX80:CY80"/>
    <mergeCell ref="DJ80:DK80"/>
    <mergeCell ref="DL80:DM80"/>
    <mergeCell ref="B80:C80"/>
    <mergeCell ref="D80:E80"/>
    <mergeCell ref="P80:Q80"/>
    <mergeCell ref="R80:S80"/>
    <mergeCell ref="AD80:AE80"/>
    <mergeCell ref="AF80:AG80"/>
    <mergeCell ref="AR80:AS80"/>
    <mergeCell ref="AT80:AU80"/>
    <mergeCell ref="BF80:BG80"/>
    <mergeCell ref="DX80:DY80"/>
    <mergeCell ref="DZ80:EA80"/>
    <mergeCell ref="B81:C81"/>
    <mergeCell ref="D81:E81"/>
    <mergeCell ref="P81:Q81"/>
    <mergeCell ref="R81:S81"/>
    <mergeCell ref="AD81:AE81"/>
    <mergeCell ref="AF81:AG81"/>
    <mergeCell ref="AR81:AS81"/>
    <mergeCell ref="AT81:AU81"/>
    <mergeCell ref="BF81:BG81"/>
    <mergeCell ref="BH81:BI81"/>
    <mergeCell ref="BT81:BU81"/>
    <mergeCell ref="BV81:BW81"/>
    <mergeCell ref="CH81:CI81"/>
    <mergeCell ref="CJ81:CK81"/>
    <mergeCell ref="CV81:CW81"/>
    <mergeCell ref="CX81:CY81"/>
    <mergeCell ref="DJ81:DK81"/>
    <mergeCell ref="DL81:DM81"/>
    <mergeCell ref="DX81:DY81"/>
    <mergeCell ref="DZ81:EA81"/>
    <mergeCell ref="BH80:BI80"/>
    <mergeCell ref="BT80:BU80"/>
    <mergeCell ref="B82:C82"/>
    <mergeCell ref="D82:E82"/>
    <mergeCell ref="P82:Q82"/>
    <mergeCell ref="R82:S82"/>
    <mergeCell ref="AD82:AE82"/>
    <mergeCell ref="AF82:AG82"/>
    <mergeCell ref="AR82:AS82"/>
    <mergeCell ref="AT82:AU82"/>
    <mergeCell ref="BF82:BG82"/>
    <mergeCell ref="DX82:DY82"/>
    <mergeCell ref="DZ82:EA82"/>
    <mergeCell ref="L83:M83"/>
    <mergeCell ref="Z83:AA83"/>
    <mergeCell ref="AN83:AO83"/>
    <mergeCell ref="BB83:BC83"/>
    <mergeCell ref="BP83:BQ83"/>
    <mergeCell ref="CD83:CE83"/>
    <mergeCell ref="CR83:CS83"/>
    <mergeCell ref="DF83:DG83"/>
    <mergeCell ref="DT83:DU83"/>
    <mergeCell ref="BH82:BI82"/>
    <mergeCell ref="BT82:BU82"/>
    <mergeCell ref="BV82:BW82"/>
    <mergeCell ref="CH82:CI82"/>
    <mergeCell ref="CJ82:CK82"/>
    <mergeCell ref="CV82:CW82"/>
    <mergeCell ref="CX82:CY82"/>
    <mergeCell ref="DJ82:DK82"/>
    <mergeCell ref="DL82:DM82"/>
    <mergeCell ref="EH83:EI83"/>
    <mergeCell ref="L89:M89"/>
    <mergeCell ref="Z89:AA89"/>
    <mergeCell ref="AN89:AO89"/>
    <mergeCell ref="BB89:BC89"/>
    <mergeCell ref="BP89:BQ89"/>
    <mergeCell ref="CD89:CE89"/>
    <mergeCell ref="CR89:CS89"/>
    <mergeCell ref="DF89:DG89"/>
    <mergeCell ref="DT89:DU89"/>
    <mergeCell ref="EH89:EI89"/>
    <mergeCell ref="CR86:CS86"/>
    <mergeCell ref="BP94:BQ94"/>
    <mergeCell ref="CD94:CE94"/>
    <mergeCell ref="CR94:CS94"/>
    <mergeCell ref="DF94:DG94"/>
    <mergeCell ref="DT94:DU94"/>
    <mergeCell ref="EH94:EI94"/>
    <mergeCell ref="L96:M96"/>
    <mergeCell ref="Z96:AA96"/>
    <mergeCell ref="AN96:AO96"/>
    <mergeCell ref="BB96:BC96"/>
    <mergeCell ref="BP96:BQ96"/>
    <mergeCell ref="CD96:CE96"/>
    <mergeCell ref="CR96:CS96"/>
    <mergeCell ref="DF96:DG96"/>
    <mergeCell ref="DT96:DU96"/>
    <mergeCell ref="EH96:EI96"/>
    <mergeCell ref="L94:M94"/>
    <mergeCell ref="Z94:AA94"/>
    <mergeCell ref="AN94:AO94"/>
    <mergeCell ref="BB94:BC94"/>
    <mergeCell ref="EH105:EI105"/>
    <mergeCell ref="L107:M107"/>
    <mergeCell ref="Z107:AA107"/>
    <mergeCell ref="AN107:AO107"/>
    <mergeCell ref="BB107:BC107"/>
    <mergeCell ref="BP107:BQ107"/>
    <mergeCell ref="CD107:CE107"/>
    <mergeCell ref="CR107:CS107"/>
    <mergeCell ref="DF107:DG107"/>
    <mergeCell ref="DT107:DU107"/>
    <mergeCell ref="EH107:EI107"/>
    <mergeCell ref="L105:M105"/>
    <mergeCell ref="Z105:AA105"/>
    <mergeCell ref="AN105:AO105"/>
    <mergeCell ref="BB105:BC105"/>
    <mergeCell ref="BP105:BQ105"/>
    <mergeCell ref="CD105:CE105"/>
    <mergeCell ref="CR105:CS105"/>
    <mergeCell ref="DF105:DG105"/>
    <mergeCell ref="DT105:DU105"/>
    <mergeCell ref="EH109:EI109"/>
    <mergeCell ref="L109:M109"/>
    <mergeCell ref="Z109:AA109"/>
    <mergeCell ref="AN109:AO109"/>
    <mergeCell ref="BB109:BC109"/>
    <mergeCell ref="BP109:BQ109"/>
    <mergeCell ref="CD109:CE109"/>
    <mergeCell ref="CR109:CS109"/>
    <mergeCell ref="DF109:DG109"/>
    <mergeCell ref="DT109:DU109"/>
  </mergeCells>
  <dataValidations count="3">
    <dataValidation type="custom" allowBlank="1" showInputMessage="1" showErrorMessage="1" errorTitle="Focchi massage" error="Accepted only  ref" sqref="FC85">
      <formula1>"ref"</formula1>
    </dataValidation>
    <dataValidation type="decimal" allowBlank="1" showInputMessage="1" showErrorMessage="1" errorTitle="Focchi." error="No, You can't." sqref="EP134:EP144 ET81:ET83 ET85:ET86 ET88 ET90 ET92 ET61:ET79 ET40:ET59 ET9:ET13 FJ19:FJ26 FJ6:FJ17 FN89:FO89 FJ54:FJ57 EV97:EW97 FN101:FO101 FN113:FO113 FH90:FH100 FH102:FH112 FE89:FF89 FE101:FF101 FE113:FF113 FH114:FH124 FE125:FF125 FH126:FH136 FM126:FM130 EM133:EN133 FQ114:FQ124 FQ102:FQ112 EM97:EN97 FQ90:FQ100 FJ41:FJ52 EM121:EN121 FJ76 EM109:EN109 ES4:ET4 FJ28:FJ39 ET6:ET7 ET15:ET38 FO4 FE6:FG17 FE19:FG26 FE28:FG39 FE41:FG52 FE54:FG57 FE59:FG62 FE64:FG69 FE71:FG74 EY98:EY108 FE76:FG76 EY110:EY120 EY122:EY132 EU134:EU138 EP122:EP132 EP110:EP120 EP98:EP108 EV121:EW121 EV109:EW109 FE78:FG78 FE80:FG81 FJ80:FJ81 FJ78 FJ71:FJ74 FJ64:FJ69 FJ59:FJ62 V120 T120 V118 V116 T116 R116 U115:U116 S114:U114 T113:V113 V106:V111 S106:T111 V100:V104 T100:T104 V95:V98 R95:S98 Q2 R45:S52 Q5:S11 Q90:S93 D45:E52 T4 T45:V61 Q87:S88 Q84:S85 Q22 S17:T17 R18 S19:T19 R20 S21:T22 U15 V17:V22 V4 R25:S31 U28 R33:S33 U33:V35 V84:V93 R37:T37 T42:T43 R43:S43 H63:H82 U38:U42 V14:V15 V24 T63:T82 CW2 C2 U126:U128 S126 S124:T125 G126:G128 E126 E124:F125 H84:H93 H122 F120 H118 H116 F116 D116 G115:G116 E114:G114 F113:H113 H106:H111 E106:F111 H100:H104 F100:F104 H95:H98 D95:E98 C90:E93 C87:E88 C84:E85 H120 F45:H61 V122 F4 H4 C22 E17:F17 D18 E19:F19 D20 E21:F22 G15 H17:H22 H14:H15 D25:E31 G28 D33:E33 G33:H35 D37:F37 F42:F43 D43:E43 G38:G42 H24 H37:H43 C5:E11 V37:V43 F63:F82 DK2 DY2 DP63:DP82 AE2 AS2 BG2 BU2 CI2 AJ120 AX120 BL120 BZ120 CN120 DB120 DP120 ED120 AH120 AV120 BJ120 BX120 CL120 CZ120 DN120 EB120 AJ118 AX118 BL118 BZ118 CN118 DB118 DP118 ED118 AJ116 AX116 BL116 BZ116 CN116 DB116 DP116 ED116 AH116 AV116 BJ116 BX116 CL116 CZ116 DN116 EB116 AF116 AT116 BH116 BV116 CJ116 CX116 DL116 DZ116 AI115:AI116 AW115:AW116 BK115:BK116 BY115:BY116 CM115:CM116 DA115:DA116 DO115:DO116 EC115:EC116 AG114:AI114 AU114:AW114 BI114:BK114 BW114:BY114 CK114:CM114 CY114:DA114 DM114:DO114 EA114:EC114 AH113:AJ113 AV113:AX113 BJ113:BL113 BX113:BZ113 CL113:CN113 CZ113:DB113 DN113:DP113 EB113:ED113 AJ106:AJ111 AX106:AX111 BL106:BL111 BZ106:BZ111 CN106:CN111 DB106:DB111 DP106:DP111 ED106:ED111 AG106:AH111 AU106:AV111 BI106:BJ111 BW106:BX111 CK106:CL111 CY106:CZ111 DM106:DN111 EA106:EB111 AJ100:AJ104 AX100:AX104 BL100:BL104 BZ100:BZ104 CN100:CN104 DB100:DB104 DP100:DP104 ED100:ED104 AH100:AH104 AV100:AV104 BJ100:BJ104 BX100:BX104 CL100:CL104 CZ100:CZ104 DN100:DN104 EB100:EB104 AJ95:AJ98 AX95:AX98 BL95:BL98 BZ95:BZ98 CN95:CN98 DB95:DB98 DP95:DP98 ED95:ED98 AF95:AG98 AT95:AU98 BH95:BI98 BV95:BW98 CJ95:CK98 CX95:CY98 DL95:DM98 DZ95:EA98 AF45:AG52 AT45:AU52 BH45:BI52 BV45:BW52 CJ45:CK52 CX45:CY52 DL45:DM52 DZ45:EA52 AE5:AG11 AS5:AU11 BG5:BI11 BU5:BW11 CI5:CK11 CW5:CY11 DK5:DM11 DY5:EA11 AE90:AG93 AS90:AU93 BG90:BI93 BU90:BW93 CI90:CK93 CW90:CY93 DK90:DM93 DY90:EA93 AH4 AV4 BJ4 BX4 CL4 CZ4 DN4 EB4 AH45:AJ61 AV45:AX61 BJ45:BL61 BX45:BZ61 CL45:CN61 CZ45:DB61 DN45:DP61 EB45:ED61 AE87:AG88 AS87:AU88 BG87:BI88 BU87:BW88 CI87:CK88 CW87:CY88 DK87:DM88 DY87:EA88 AE84:AG85 AS84:AU85 BG84:BI85 BU84:BW85 CI84:CK85 CW84:CY85 DK84:DM85 DY84:EA85 AE22 AS22 BG22 BU22 CI22 CW22 DK22 DY22 AG17:AH17 AU17:AV17 BI17:BJ17 BW17:BX17 CK17:CL17 CY17:CZ17 DM17:DN17 EA17:EB17 AF18 AT18 BH18 BV18 CJ18 CX18 DL18 DZ18 AG19:AH19 AU19:AV19 BI19:BJ19 BW19:BX19 CK19:CL19 CY19:CZ19 DM19:DN19 EA19:EB19 AF20 AT20 BH20 BV20 CJ20 CX20 DL20 DZ20 AG21:AH22 AU21:AV22 BI21:BJ22 BW21:BX22 CK21:CL22 CY21:CZ22 DM21:DN22 EA21:EB22 AI15 AW15 BK15 BY15 CM15 DA15 DO15 EC15 AJ17:AJ22 AX17:AX22 BL17:BL22 BZ17:BZ22 CN17:CN22 DB17:DB22 DP17:DP22 ED17:ED22 AJ4 AX4 BL4 BZ4 CN4 DB4 DP4 ED4 AF25:AG31 AT25:AU31 BH25:BI31 BV25:BW31 CJ25:CK31 CX25:CY31 DL25:DM31 DZ25:EA31 AI28 AW28 BK28 BY28 CM28 DA28 DO28 EC28 AF33:AG33 AT33:AU33 BH33:BI33 BV33:BW33 CJ33:CK33 CX33:CY33 DL33:DM33 DZ33:EA33 AI33:AJ35 AW33:AX35 BK33:BL35 BY33:BZ35 CM33:CN35 DA33:DB35 DO33:DP35 EC33:ED35 AJ84:AJ93 AX84:AX93 BL84:BL93 BZ84:BZ93 CN84:CN93 DB84:DB93 DP84:DP93 ED84:ED93 AF37:AH37 AT37:AV37 BH37:BJ37 BV37:BX37 CJ37:CL37 CX37:CZ37 DL37:DN37 DZ37:EB37 AH42:AH43 AV42:AV43 BJ42:BJ43 BX42:BX43 CL42:CL43 CZ42:CZ43 DN42:DN43 EB42:EB43 AF43:AG43 AT43:AU43 BH43:BI43 BV43:BW43 CJ43:CK43 CX43:CY43 DL43:DM43 DZ43:EA43 AI38:AI42 AW38:AW42 BK38:BK42 BY38:BY42 CM38:CM42 DA38:DA42 DO38:DO42 EC38:EC42 AJ14:AJ15 AX14:AX15 BL14:BL15 BZ14:BZ15 CN14:CN15 DB14:DB15 DP14:DP15 ED14:ED15 AJ24 AX24 BL24 BZ24 CN24 DB24 DP24 ED24 AH63:AH82 AV63:AV82 BJ63:BJ82 BX63:BX82 CL63:CL82 CZ63:CZ82 DN63:DN82 EB63:EB82 AI126:AI128 AW126:AW128 BK126:BK128 BY126:BY128 CM126:CM128 DA126:DA128 DO126:DO128 EC126:EC128 AG126 AU126 BI126 BW126 CK126 CY126 DM126 EA126 AG124:AH125 AU124:AV125 BI124:BJ125 BW124:BX125 CK124:CL125 CY124:CZ125 DM124:DN125 EA124:EB125 AJ122 AX122 BL122 BZ122 CN122 DB122 DP122 ED122 AJ37:AJ43 AX37:AX43 BL37:BL43 BZ37:BZ43 CN37:CN43 DB37:DB43 DP37:DP43 ED37:ED43 V63:V82 AJ63:AJ82 AX63:AX82 BL63:BL82 BZ63:BZ82 CN63:CN82 DB63:DB82 ED63:ED82">
      <formula1>-999999999999</formula1>
      <formula2>999999999999</formula2>
    </dataValidation>
    <dataValidation type="whole" showInputMessage="1" showErrorMessage="1" errorTitle="Focchi message " error="Accepted only 8" sqref="FC86">
      <formula1>8</formula1>
      <formula2>8</formula2>
    </dataValidation>
  </dataValidations>
  <printOptions horizontalCentered="1" verticalCentered="1"/>
  <pageMargins left="0" right="0" top="0.19685039370078741" bottom="0.19685039370078741" header="0" footer="0"/>
  <pageSetup paperSize="8" scale="59" orientation="portrait" r:id="rId1"/>
  <headerFooter>
    <oddFooter>&amp;L     &amp;F     &amp;A&amp;C&amp;D     &amp;T&amp;R&amp;P/&amp;N          .</oddFooter>
  </headerFooter>
  <colBreaks count="11" manualBreakCount="11">
    <brk id="14" max="1048575" man="1"/>
    <brk id="28" max="1048575" man="1"/>
    <brk id="42" max="1048575" man="1"/>
    <brk id="56" max="1048575" man="1"/>
    <brk id="70" max="1048575" man="1"/>
    <brk id="84" max="1048575" man="1"/>
    <brk id="98" max="1048575" man="1"/>
    <brk id="112" max="1048575" man="1"/>
    <brk id="126" max="1048575" man="1"/>
    <brk id="140" max="1048575" man="1"/>
    <brk id="158"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A1:FS145"/>
  <sheetViews>
    <sheetView zoomScale="85" zoomScaleNormal="85" workbookViewId="0">
      <pane ySplit="2" topLeftCell="A3" activePane="bottomLeft" state="frozen"/>
      <selection pane="bottomLeft" activeCell="B2" sqref="B2"/>
    </sheetView>
  </sheetViews>
  <sheetFormatPr defaultColWidth="9.08984375" defaultRowHeight="12.5" x14ac:dyDescent="0.25"/>
  <cols>
    <col min="1" max="1" width="6" style="5" bestFit="1" customWidth="1"/>
    <col min="2" max="2" width="53.90625" style="7" customWidth="1"/>
    <col min="3" max="6" width="11.453125" style="7" customWidth="1"/>
    <col min="7" max="7" width="11.36328125" style="7" customWidth="1"/>
    <col min="8" max="8" width="12.90625" style="40" customWidth="1"/>
    <col min="9" max="9" width="14.453125" style="27" customWidth="1"/>
    <col min="10" max="13" width="14.36328125" style="27" customWidth="1"/>
    <col min="14" max="14" width="9.08984375" style="27"/>
    <col min="15" max="15" width="6" style="7" hidden="1" customWidth="1"/>
    <col min="16" max="16" width="53.90625" style="60" hidden="1" customWidth="1"/>
    <col min="17" max="20" width="11.453125" style="60" hidden="1" customWidth="1"/>
    <col min="21" max="21" width="11.36328125" style="60" hidden="1" customWidth="1"/>
    <col min="22" max="22" width="12.90625" style="60" hidden="1" customWidth="1"/>
    <col min="23" max="23" width="14.453125" style="60" hidden="1" customWidth="1"/>
    <col min="24" max="27" width="14.36328125" style="60" hidden="1" customWidth="1"/>
    <col min="28" max="28" width="9.08984375" style="60" hidden="1" customWidth="1"/>
    <col min="29" max="29" width="6" style="60" hidden="1" customWidth="1"/>
    <col min="30" max="30" width="53.90625" style="60" hidden="1" customWidth="1"/>
    <col min="31" max="34" width="11.453125" style="60" hidden="1" customWidth="1"/>
    <col min="35" max="35" width="11.36328125" style="60" hidden="1" customWidth="1"/>
    <col min="36" max="36" width="12.90625" style="60" hidden="1" customWidth="1"/>
    <col min="37" max="37" width="14.453125" style="60" hidden="1" customWidth="1"/>
    <col min="38" max="41" width="14.36328125" style="60" hidden="1" customWidth="1"/>
    <col min="42" max="42" width="9.08984375" style="60" hidden="1" customWidth="1"/>
    <col min="43" max="43" width="6" style="60" hidden="1" customWidth="1"/>
    <col min="44" max="44" width="53.90625" style="60" hidden="1" customWidth="1"/>
    <col min="45" max="48" width="11.453125" style="60" hidden="1" customWidth="1"/>
    <col min="49" max="49" width="11.36328125" style="60" hidden="1" customWidth="1"/>
    <col min="50" max="50" width="12.90625" style="60" hidden="1" customWidth="1"/>
    <col min="51" max="51" width="14.453125" style="60" hidden="1" customWidth="1"/>
    <col min="52" max="55" width="14.36328125" style="60" hidden="1" customWidth="1"/>
    <col min="56" max="56" width="9.08984375" style="60" hidden="1" customWidth="1"/>
    <col min="57" max="57" width="6" style="60" hidden="1" customWidth="1"/>
    <col min="58" max="58" width="53.90625" style="60" hidden="1" customWidth="1"/>
    <col min="59" max="62" width="11.453125" style="60" hidden="1" customWidth="1"/>
    <col min="63" max="63" width="11.36328125" style="60" hidden="1" customWidth="1"/>
    <col min="64" max="64" width="12.90625" style="60" hidden="1" customWidth="1"/>
    <col min="65" max="65" width="14.453125" style="60" hidden="1" customWidth="1"/>
    <col min="66" max="69" width="14.36328125" style="60" hidden="1" customWidth="1"/>
    <col min="70" max="70" width="9.08984375" style="60" hidden="1" customWidth="1"/>
    <col min="71" max="71" width="6" style="60" hidden="1" customWidth="1"/>
    <col min="72" max="72" width="53.90625" style="60" hidden="1" customWidth="1"/>
    <col min="73" max="76" width="11.453125" style="60" hidden="1" customWidth="1"/>
    <col min="77" max="77" width="11.36328125" style="60" hidden="1" customWidth="1"/>
    <col min="78" max="78" width="12.90625" style="60" hidden="1" customWidth="1"/>
    <col min="79" max="79" width="14.453125" style="60" hidden="1" customWidth="1"/>
    <col min="80" max="83" width="14.36328125" style="60" hidden="1" customWidth="1"/>
    <col min="84" max="84" width="9.08984375" style="60" hidden="1" customWidth="1"/>
    <col min="85" max="85" width="6" style="60" hidden="1" customWidth="1"/>
    <col min="86" max="86" width="53.90625" style="60" hidden="1" customWidth="1"/>
    <col min="87" max="90" width="11.453125" style="60" hidden="1" customWidth="1"/>
    <col min="91" max="91" width="11.36328125" style="60" hidden="1" customWidth="1"/>
    <col min="92" max="92" width="12.90625" style="60" hidden="1" customWidth="1"/>
    <col min="93" max="93" width="14.453125" style="60" hidden="1" customWidth="1"/>
    <col min="94" max="97" width="14.36328125" style="60" hidden="1" customWidth="1"/>
    <col min="98" max="98" width="9.08984375" style="60" hidden="1" customWidth="1"/>
    <col min="99" max="99" width="6" style="60" hidden="1" customWidth="1"/>
    <col min="100" max="100" width="53.90625" style="60" hidden="1" customWidth="1"/>
    <col min="101" max="104" width="11.453125" style="60" hidden="1" customWidth="1"/>
    <col min="105" max="105" width="11.36328125" style="60" hidden="1" customWidth="1"/>
    <col min="106" max="106" width="12.90625" style="60" hidden="1" customWidth="1"/>
    <col min="107" max="107" width="14.453125" style="60" hidden="1" customWidth="1"/>
    <col min="108" max="111" width="14.36328125" style="60" hidden="1" customWidth="1"/>
    <col min="112" max="112" width="9.08984375" style="60" hidden="1" customWidth="1"/>
    <col min="113" max="113" width="6" style="60" hidden="1" customWidth="1"/>
    <col min="114" max="114" width="53.90625" style="60" hidden="1" customWidth="1"/>
    <col min="115" max="118" width="11.453125" style="60" hidden="1" customWidth="1"/>
    <col min="119" max="119" width="11.36328125" style="60" hidden="1" customWidth="1"/>
    <col min="120" max="120" width="12.90625" style="60" hidden="1" customWidth="1"/>
    <col min="121" max="121" width="14.453125" style="60" hidden="1" customWidth="1"/>
    <col min="122" max="125" width="14.36328125" style="60" hidden="1" customWidth="1"/>
    <col min="126" max="126" width="9.08984375" style="60" hidden="1" customWidth="1"/>
    <col min="127" max="127" width="6" style="60" hidden="1" customWidth="1"/>
    <col min="128" max="128" width="53.90625" style="60" hidden="1" customWidth="1"/>
    <col min="129" max="132" width="11.453125" style="60" hidden="1" customWidth="1"/>
    <col min="133" max="133" width="11.36328125" style="60" hidden="1" customWidth="1"/>
    <col min="134" max="134" width="12.90625" style="60" hidden="1" customWidth="1"/>
    <col min="135" max="135" width="14.453125" style="60" hidden="1" customWidth="1"/>
    <col min="136" max="139" width="14.36328125" style="60" hidden="1" customWidth="1"/>
    <col min="140" max="140" width="9.08984375" style="60" hidden="1" customWidth="1"/>
    <col min="141" max="141" width="6" style="60" bestFit="1" customWidth="1"/>
    <col min="142" max="142" width="53.90625" style="60" customWidth="1"/>
    <col min="143" max="143" width="14.453125" style="60" customWidth="1"/>
    <col min="144" max="144" width="9.08984375" style="60" customWidth="1"/>
    <col min="145" max="145" width="10.08984375" style="60" customWidth="1"/>
    <col min="146" max="146" width="11.54296875" style="60" customWidth="1"/>
    <col min="147" max="147" width="11.453125" style="60" customWidth="1"/>
    <col min="148" max="149" width="12.6328125" style="60" customWidth="1"/>
    <col min="150" max="150" width="11.453125" style="60" customWidth="1"/>
    <col min="151" max="151" width="12.90625" style="60" customWidth="1"/>
    <col min="152" max="157" width="12.6328125" style="60" customWidth="1"/>
    <col min="158" max="158" width="7.6328125" style="60" customWidth="1"/>
    <col min="159" max="159" width="6" style="60" bestFit="1" customWidth="1"/>
    <col min="160" max="160" width="36.08984375" style="60" customWidth="1"/>
    <col min="161" max="161" width="10.36328125" style="60" customWidth="1"/>
    <col min="162" max="162" width="10.6328125" style="60" customWidth="1"/>
    <col min="163" max="163" width="10.453125" style="60" customWidth="1"/>
    <col min="164" max="164" width="11.08984375" style="60" customWidth="1"/>
    <col min="165" max="165" width="12.90625" style="60" customWidth="1"/>
    <col min="166" max="166" width="11.453125" style="60" customWidth="1"/>
    <col min="167" max="167" width="16.36328125" style="60" customWidth="1"/>
    <col min="168" max="169" width="12.90625" style="60" customWidth="1"/>
    <col min="170" max="170" width="14.36328125" style="60" customWidth="1"/>
    <col min="171" max="172" width="11.6328125" style="115" customWidth="1"/>
    <col min="173" max="173" width="14.08984375" style="60" customWidth="1"/>
    <col min="174" max="175" width="14.453125" style="60" customWidth="1"/>
    <col min="176" max="16384" width="9.08984375" style="60"/>
  </cols>
  <sheetData>
    <row r="1" spans="1:175" ht="15" customHeight="1" thickBot="1" x14ac:dyDescent="0.3">
      <c r="A1" s="83"/>
      <c r="B1" s="84" t="s">
        <v>159</v>
      </c>
      <c r="C1" s="84" t="s">
        <v>4</v>
      </c>
      <c r="D1" s="84"/>
      <c r="E1" s="84" t="s">
        <v>45</v>
      </c>
      <c r="F1" s="84"/>
      <c r="G1" s="85" t="s">
        <v>5</v>
      </c>
      <c r="H1" s="106"/>
      <c r="I1" s="85" t="s">
        <v>0</v>
      </c>
      <c r="J1" s="85"/>
      <c r="K1" s="85" t="s">
        <v>270</v>
      </c>
      <c r="L1" s="85"/>
      <c r="M1" s="212" t="s">
        <v>269</v>
      </c>
      <c r="N1" s="4"/>
      <c r="O1" s="83"/>
      <c r="P1" s="84" t="s">
        <v>160</v>
      </c>
      <c r="Q1" s="84" t="s">
        <v>4</v>
      </c>
      <c r="R1" s="84"/>
      <c r="S1" s="84" t="s">
        <v>45</v>
      </c>
      <c r="T1" s="84"/>
      <c r="U1" s="85" t="s">
        <v>5</v>
      </c>
      <c r="V1" s="106"/>
      <c r="W1" s="85" t="s">
        <v>0</v>
      </c>
      <c r="X1" s="85"/>
      <c r="Y1" s="85" t="s">
        <v>270</v>
      </c>
      <c r="Z1" s="85"/>
      <c r="AA1" s="212" t="s">
        <v>269</v>
      </c>
      <c r="AB1" s="4"/>
      <c r="AC1" s="83"/>
      <c r="AD1" s="84" t="s">
        <v>161</v>
      </c>
      <c r="AE1" s="84" t="s">
        <v>4</v>
      </c>
      <c r="AF1" s="84"/>
      <c r="AG1" s="84" t="s">
        <v>45</v>
      </c>
      <c r="AH1" s="84"/>
      <c r="AI1" s="85" t="s">
        <v>5</v>
      </c>
      <c r="AJ1" s="106"/>
      <c r="AK1" s="85" t="s">
        <v>0</v>
      </c>
      <c r="AL1" s="85"/>
      <c r="AM1" s="85" t="s">
        <v>270</v>
      </c>
      <c r="AN1" s="85"/>
      <c r="AO1" s="212" t="s">
        <v>269</v>
      </c>
      <c r="AP1" s="4"/>
      <c r="AQ1" s="83"/>
      <c r="AR1" s="84" t="s">
        <v>162</v>
      </c>
      <c r="AS1" s="84" t="s">
        <v>4</v>
      </c>
      <c r="AT1" s="84"/>
      <c r="AU1" s="84" t="s">
        <v>45</v>
      </c>
      <c r="AV1" s="84"/>
      <c r="AW1" s="85" t="s">
        <v>5</v>
      </c>
      <c r="AX1" s="106"/>
      <c r="AY1" s="85" t="s">
        <v>0</v>
      </c>
      <c r="AZ1" s="85"/>
      <c r="BA1" s="85" t="s">
        <v>270</v>
      </c>
      <c r="BB1" s="85"/>
      <c r="BC1" s="212" t="s">
        <v>269</v>
      </c>
      <c r="BD1" s="4"/>
      <c r="BE1" s="83"/>
      <c r="BF1" s="84" t="s">
        <v>163</v>
      </c>
      <c r="BG1" s="84" t="s">
        <v>4</v>
      </c>
      <c r="BH1" s="84"/>
      <c r="BI1" s="84" t="s">
        <v>45</v>
      </c>
      <c r="BJ1" s="84"/>
      <c r="BK1" s="85" t="s">
        <v>5</v>
      </c>
      <c r="BL1" s="106"/>
      <c r="BM1" s="85" t="s">
        <v>0</v>
      </c>
      <c r="BN1" s="85"/>
      <c r="BO1" s="85" t="s">
        <v>270</v>
      </c>
      <c r="BP1" s="85"/>
      <c r="BQ1" s="212" t="s">
        <v>269</v>
      </c>
      <c r="BR1" s="4"/>
      <c r="BS1" s="83"/>
      <c r="BT1" s="84" t="s">
        <v>164</v>
      </c>
      <c r="BU1" s="84" t="s">
        <v>4</v>
      </c>
      <c r="BV1" s="84"/>
      <c r="BW1" s="84" t="s">
        <v>45</v>
      </c>
      <c r="BX1" s="84"/>
      <c r="BY1" s="85" t="s">
        <v>5</v>
      </c>
      <c r="BZ1" s="106"/>
      <c r="CA1" s="85" t="s">
        <v>0</v>
      </c>
      <c r="CB1" s="85"/>
      <c r="CC1" s="85" t="s">
        <v>270</v>
      </c>
      <c r="CD1" s="85"/>
      <c r="CE1" s="212" t="s">
        <v>269</v>
      </c>
      <c r="CF1" s="4"/>
      <c r="CG1" s="83"/>
      <c r="CH1" s="84" t="s">
        <v>165</v>
      </c>
      <c r="CI1" s="84" t="s">
        <v>4</v>
      </c>
      <c r="CJ1" s="84"/>
      <c r="CK1" s="84" t="s">
        <v>45</v>
      </c>
      <c r="CL1" s="84"/>
      <c r="CM1" s="85" t="s">
        <v>5</v>
      </c>
      <c r="CN1" s="106"/>
      <c r="CO1" s="85" t="s">
        <v>0</v>
      </c>
      <c r="CP1" s="85"/>
      <c r="CQ1" s="85" t="s">
        <v>270</v>
      </c>
      <c r="CR1" s="85"/>
      <c r="CS1" s="212" t="s">
        <v>269</v>
      </c>
      <c r="CT1" s="4"/>
      <c r="CU1" s="83"/>
      <c r="CV1" s="84" t="s">
        <v>166</v>
      </c>
      <c r="CW1" s="84" t="s">
        <v>4</v>
      </c>
      <c r="CX1" s="84"/>
      <c r="CY1" s="84" t="s">
        <v>45</v>
      </c>
      <c r="CZ1" s="84"/>
      <c r="DA1" s="85" t="s">
        <v>5</v>
      </c>
      <c r="DB1" s="106"/>
      <c r="DC1" s="85" t="s">
        <v>0</v>
      </c>
      <c r="DD1" s="85"/>
      <c r="DE1" s="85" t="s">
        <v>270</v>
      </c>
      <c r="DF1" s="85"/>
      <c r="DG1" s="212" t="s">
        <v>269</v>
      </c>
      <c r="DH1" s="4"/>
      <c r="DI1" s="83"/>
      <c r="DJ1" s="84" t="s">
        <v>167</v>
      </c>
      <c r="DK1" s="84" t="s">
        <v>4</v>
      </c>
      <c r="DL1" s="84"/>
      <c r="DM1" s="84" t="s">
        <v>45</v>
      </c>
      <c r="DN1" s="84"/>
      <c r="DO1" s="85" t="s">
        <v>5</v>
      </c>
      <c r="DP1" s="106"/>
      <c r="DQ1" s="85" t="s">
        <v>0</v>
      </c>
      <c r="DR1" s="85"/>
      <c r="DS1" s="85" t="s">
        <v>270</v>
      </c>
      <c r="DT1" s="85"/>
      <c r="DU1" s="212" t="s">
        <v>269</v>
      </c>
      <c r="DV1" s="4"/>
      <c r="DW1" s="83"/>
      <c r="DX1" s="84" t="s">
        <v>168</v>
      </c>
      <c r="DY1" s="84" t="s">
        <v>4</v>
      </c>
      <c r="DZ1" s="84"/>
      <c r="EA1" s="84" t="s">
        <v>45</v>
      </c>
      <c r="EB1" s="84"/>
      <c r="EC1" s="85" t="s">
        <v>5</v>
      </c>
      <c r="ED1" s="106"/>
      <c r="EE1" s="85" t="s">
        <v>0</v>
      </c>
      <c r="EF1" s="85"/>
      <c r="EG1" s="85" t="s">
        <v>270</v>
      </c>
      <c r="EH1" s="85"/>
      <c r="EI1" s="212" t="s">
        <v>269</v>
      </c>
      <c r="EJ1" s="4"/>
      <c r="EK1" s="83"/>
      <c r="EL1" s="92"/>
      <c r="EM1" s="84"/>
      <c r="EN1" s="84"/>
      <c r="EO1" s="84"/>
      <c r="EP1" s="84"/>
      <c r="EQ1" s="84"/>
      <c r="ER1" s="85"/>
      <c r="ES1" s="85"/>
      <c r="ET1" s="85"/>
      <c r="EU1" s="85"/>
      <c r="EV1" s="267"/>
      <c r="EW1" s="267"/>
      <c r="EX1" s="85"/>
      <c r="EY1" s="84"/>
      <c r="EZ1" s="84"/>
      <c r="FA1" s="86"/>
      <c r="FC1" s="83"/>
      <c r="FD1" s="92"/>
      <c r="FE1" s="234"/>
      <c r="FF1" s="84"/>
      <c r="FG1" s="84"/>
      <c r="FH1" s="84"/>
      <c r="FI1" s="84"/>
      <c r="FJ1" s="84"/>
      <c r="FK1" s="85"/>
      <c r="FL1" s="85"/>
      <c r="FM1" s="85"/>
      <c r="FN1" s="85"/>
      <c r="FO1" s="268"/>
      <c r="FP1" s="269"/>
      <c r="FQ1" s="85"/>
      <c r="FR1" s="84"/>
      <c r="FS1" s="86"/>
    </row>
    <row r="2" spans="1:175" ht="18" customHeight="1" thickBot="1" x14ac:dyDescent="0.3">
      <c r="A2" s="42"/>
      <c r="B2" s="63">
        <v>0</v>
      </c>
      <c r="C2" s="270">
        <v>0</v>
      </c>
      <c r="D2" s="271"/>
      <c r="E2" s="213">
        <f>E113</f>
        <v>0</v>
      </c>
      <c r="F2" s="6"/>
      <c r="G2" s="272">
        <f>C2*E113</f>
        <v>0</v>
      </c>
      <c r="I2" s="222" t="str">
        <f>$EO$2</f>
        <v>A9</v>
      </c>
      <c r="J2" s="1"/>
      <c r="K2" s="222">
        <f>Total!$B$2</f>
        <v>0</v>
      </c>
      <c r="L2" s="2"/>
      <c r="M2" s="222">
        <f>Total!$D$2</f>
        <v>0</v>
      </c>
      <c r="N2" s="943"/>
      <c r="O2" s="42"/>
      <c r="P2" s="63">
        <v>0</v>
      </c>
      <c r="Q2" s="270">
        <v>0</v>
      </c>
      <c r="R2" s="271"/>
      <c r="S2" s="213">
        <f>S113</f>
        <v>0</v>
      </c>
      <c r="T2" s="6"/>
      <c r="U2" s="272">
        <f>Q2*S113</f>
        <v>0</v>
      </c>
      <c r="V2" s="40"/>
      <c r="W2" s="222" t="str">
        <f>$EO$2</f>
        <v>A9</v>
      </c>
      <c r="X2" s="1"/>
      <c r="Y2" s="222">
        <f>Total!$B$2</f>
        <v>0</v>
      </c>
      <c r="Z2" s="2"/>
      <c r="AA2" s="222">
        <f>Total!$D$2</f>
        <v>0</v>
      </c>
      <c r="AB2" s="943"/>
      <c r="AC2" s="42"/>
      <c r="AD2" s="63">
        <v>0</v>
      </c>
      <c r="AE2" s="270">
        <v>0</v>
      </c>
      <c r="AF2" s="271"/>
      <c r="AG2" s="213">
        <f t="shared" ref="AG2" si="0">AG113</f>
        <v>0</v>
      </c>
      <c r="AH2" s="6"/>
      <c r="AI2" s="272">
        <f t="shared" ref="AI2" si="1">AE2*AG113</f>
        <v>0</v>
      </c>
      <c r="AJ2" s="40"/>
      <c r="AK2" s="222" t="str">
        <f t="shared" ref="AK2" si="2">$EO$2</f>
        <v>A9</v>
      </c>
      <c r="AL2" s="1"/>
      <c r="AM2" s="222">
        <f>Total!$B$2</f>
        <v>0</v>
      </c>
      <c r="AN2" s="2"/>
      <c r="AO2" s="222">
        <f>Total!$D$2</f>
        <v>0</v>
      </c>
      <c r="AP2" s="943"/>
      <c r="AQ2" s="42"/>
      <c r="AR2" s="63">
        <v>0</v>
      </c>
      <c r="AS2" s="270">
        <v>0</v>
      </c>
      <c r="AT2" s="271"/>
      <c r="AU2" s="213">
        <f t="shared" ref="AU2" si="3">AU113</f>
        <v>0</v>
      </c>
      <c r="AV2" s="6"/>
      <c r="AW2" s="272">
        <f t="shared" ref="AW2" si="4">AS2*AU113</f>
        <v>0</v>
      </c>
      <c r="AX2" s="40"/>
      <c r="AY2" s="222" t="str">
        <f t="shared" ref="AY2" si="5">$EO$2</f>
        <v>A9</v>
      </c>
      <c r="AZ2" s="1"/>
      <c r="BA2" s="222">
        <f>Total!$B$2</f>
        <v>0</v>
      </c>
      <c r="BB2" s="2"/>
      <c r="BC2" s="222">
        <f>Total!$D$2</f>
        <v>0</v>
      </c>
      <c r="BD2" s="943"/>
      <c r="BE2" s="42"/>
      <c r="BF2" s="63">
        <v>0</v>
      </c>
      <c r="BG2" s="270">
        <v>0</v>
      </c>
      <c r="BH2" s="271"/>
      <c r="BI2" s="213">
        <f t="shared" ref="BI2" si="6">BI113</f>
        <v>0</v>
      </c>
      <c r="BJ2" s="6"/>
      <c r="BK2" s="272">
        <f t="shared" ref="BK2" si="7">BG2*BI113</f>
        <v>0</v>
      </c>
      <c r="BL2" s="40"/>
      <c r="BM2" s="222" t="str">
        <f t="shared" ref="BM2" si="8">$EO$2</f>
        <v>A9</v>
      </c>
      <c r="BN2" s="1"/>
      <c r="BO2" s="222">
        <f>Total!$B$2</f>
        <v>0</v>
      </c>
      <c r="BP2" s="2"/>
      <c r="BQ2" s="222">
        <f>Total!$D$2</f>
        <v>0</v>
      </c>
      <c r="BR2" s="943"/>
      <c r="BS2" s="42"/>
      <c r="BT2" s="63">
        <v>0</v>
      </c>
      <c r="BU2" s="270">
        <v>0</v>
      </c>
      <c r="BV2" s="271"/>
      <c r="BW2" s="213">
        <f t="shared" ref="BW2" si="9">BW113</f>
        <v>0</v>
      </c>
      <c r="BX2" s="6"/>
      <c r="BY2" s="272">
        <f t="shared" ref="BY2" si="10">BU2*BW113</f>
        <v>0</v>
      </c>
      <c r="BZ2" s="40"/>
      <c r="CA2" s="222" t="str">
        <f t="shared" ref="CA2" si="11">$EO$2</f>
        <v>A9</v>
      </c>
      <c r="CB2" s="1"/>
      <c r="CC2" s="222">
        <f>Total!$B$2</f>
        <v>0</v>
      </c>
      <c r="CD2" s="2"/>
      <c r="CE2" s="222">
        <f>Total!$D$2</f>
        <v>0</v>
      </c>
      <c r="CF2" s="943"/>
      <c r="CG2" s="42"/>
      <c r="CH2" s="63">
        <v>0</v>
      </c>
      <c r="CI2" s="270">
        <v>0</v>
      </c>
      <c r="CJ2" s="271"/>
      <c r="CK2" s="213">
        <f t="shared" ref="CK2" si="12">CK113</f>
        <v>0</v>
      </c>
      <c r="CL2" s="6"/>
      <c r="CM2" s="272">
        <f t="shared" ref="CM2" si="13">CI2*CK113</f>
        <v>0</v>
      </c>
      <c r="CN2" s="40"/>
      <c r="CO2" s="222" t="str">
        <f t="shared" ref="CO2" si="14">$EO$2</f>
        <v>A9</v>
      </c>
      <c r="CP2" s="1"/>
      <c r="CQ2" s="222">
        <f>Total!$B$2</f>
        <v>0</v>
      </c>
      <c r="CR2" s="2"/>
      <c r="CS2" s="222">
        <f>Total!$D$2</f>
        <v>0</v>
      </c>
      <c r="CT2" s="943"/>
      <c r="CU2" s="42"/>
      <c r="CV2" s="63">
        <v>0</v>
      </c>
      <c r="CW2" s="270">
        <v>0</v>
      </c>
      <c r="CX2" s="271"/>
      <c r="CY2" s="213">
        <f t="shared" ref="CY2" si="15">CY113</f>
        <v>0</v>
      </c>
      <c r="CZ2" s="6"/>
      <c r="DA2" s="272">
        <f t="shared" ref="DA2" si="16">CW2*CY113</f>
        <v>0</v>
      </c>
      <c r="DB2" s="40"/>
      <c r="DC2" s="222" t="str">
        <f t="shared" ref="DC2" si="17">$EO$2</f>
        <v>A9</v>
      </c>
      <c r="DD2" s="1"/>
      <c r="DE2" s="222">
        <f>Total!$B$2</f>
        <v>0</v>
      </c>
      <c r="DF2" s="2"/>
      <c r="DG2" s="222">
        <f>Total!$D$2</f>
        <v>0</v>
      </c>
      <c r="DH2" s="943"/>
      <c r="DI2" s="42"/>
      <c r="DJ2" s="63">
        <v>0</v>
      </c>
      <c r="DK2" s="270">
        <v>0</v>
      </c>
      <c r="DL2" s="271"/>
      <c r="DM2" s="213">
        <f t="shared" ref="DM2" si="18">DM113</f>
        <v>0</v>
      </c>
      <c r="DN2" s="6"/>
      <c r="DO2" s="272">
        <f t="shared" ref="DO2" si="19">DK2*DM113</f>
        <v>0</v>
      </c>
      <c r="DP2" s="40"/>
      <c r="DQ2" s="222" t="str">
        <f t="shared" ref="DQ2" si="20">$EO$2</f>
        <v>A9</v>
      </c>
      <c r="DR2" s="1"/>
      <c r="DS2" s="222">
        <f>Total!$B$2</f>
        <v>0</v>
      </c>
      <c r="DT2" s="2"/>
      <c r="DU2" s="222">
        <f>Total!$D$2</f>
        <v>0</v>
      </c>
      <c r="DV2" s="943"/>
      <c r="DW2" s="42"/>
      <c r="DX2" s="63">
        <v>0</v>
      </c>
      <c r="DY2" s="270">
        <v>0</v>
      </c>
      <c r="DZ2" s="271"/>
      <c r="EA2" s="213">
        <f t="shared" ref="EA2" si="21">EA113</f>
        <v>0</v>
      </c>
      <c r="EB2" s="6"/>
      <c r="EC2" s="272">
        <f t="shared" ref="EC2" si="22">DY2*EA113</f>
        <v>0</v>
      </c>
      <c r="ED2" s="40"/>
      <c r="EE2" s="222" t="str">
        <f t="shared" ref="EE2" si="23">$EO$2</f>
        <v>A9</v>
      </c>
      <c r="EF2" s="1"/>
      <c r="EG2" s="222">
        <f>Total!$B$2</f>
        <v>0</v>
      </c>
      <c r="EH2" s="2"/>
      <c r="EI2" s="222">
        <f>Total!$D$2</f>
        <v>0</v>
      </c>
      <c r="EJ2" s="943"/>
      <c r="EK2" s="42"/>
      <c r="EL2" s="271" t="s">
        <v>158</v>
      </c>
      <c r="EM2" s="193"/>
      <c r="EN2" s="1" t="s">
        <v>0</v>
      </c>
      <c r="EO2" s="3" t="str">
        <f>Setup!$K$10</f>
        <v>A9</v>
      </c>
      <c r="EP2" s="61"/>
      <c r="EQ2" s="14"/>
      <c r="ER2" s="4" t="s">
        <v>270</v>
      </c>
      <c r="ES2" s="3">
        <f>EG2</f>
        <v>0</v>
      </c>
      <c r="ET2" s="114" t="s">
        <v>1</v>
      </c>
      <c r="EU2" s="3">
        <f>EI2</f>
        <v>0</v>
      </c>
      <c r="EV2" s="102"/>
      <c r="EW2" s="102"/>
      <c r="EX2" s="764"/>
      <c r="EY2" s="87"/>
      <c r="EZ2" s="87"/>
      <c r="FA2" s="88"/>
      <c r="FC2" s="42"/>
      <c r="FD2" s="63">
        <v>0</v>
      </c>
      <c r="FE2" s="44" t="s">
        <v>450</v>
      </c>
      <c r="FF2" s="194"/>
      <c r="FG2" s="600" t="s">
        <v>0</v>
      </c>
      <c r="FH2" s="273" t="str">
        <f>Setup!$O$10</f>
        <v>A9</v>
      </c>
      <c r="FI2" s="601" t="s">
        <v>270</v>
      </c>
      <c r="FJ2" s="3">
        <f>ES2</f>
        <v>0</v>
      </c>
      <c r="FK2" s="114" t="s">
        <v>1</v>
      </c>
      <c r="FL2" s="3">
        <f>EU2</f>
        <v>0</v>
      </c>
      <c r="FM2" s="82"/>
      <c r="FN2" s="61"/>
      <c r="FO2" s="127"/>
      <c r="FP2" s="116"/>
      <c r="FQ2" s="764"/>
      <c r="FR2" s="87"/>
      <c r="FS2" s="88"/>
    </row>
    <row r="3" spans="1:175" ht="28.5" customHeight="1" thickBot="1" x14ac:dyDescent="0.3">
      <c r="A3" s="42"/>
      <c r="B3" s="8"/>
      <c r="C3" s="274"/>
      <c r="E3" s="271"/>
      <c r="F3" s="275" t="s">
        <v>6</v>
      </c>
      <c r="G3" s="6" t="s">
        <v>109</v>
      </c>
      <c r="H3" s="4" t="s">
        <v>107</v>
      </c>
      <c r="I3" s="4" t="s">
        <v>2</v>
      </c>
      <c r="J3" s="4" t="s">
        <v>157</v>
      </c>
      <c r="K3" s="4" t="s">
        <v>3</v>
      </c>
      <c r="L3" s="10"/>
      <c r="M3" s="43"/>
      <c r="N3" s="10"/>
      <c r="O3" s="42"/>
      <c r="P3" s="8"/>
      <c r="Q3" s="274"/>
      <c r="R3" s="7"/>
      <c r="S3" s="271"/>
      <c r="T3" s="275" t="s">
        <v>6</v>
      </c>
      <c r="U3" s="6" t="s">
        <v>109</v>
      </c>
      <c r="V3" s="4" t="s">
        <v>107</v>
      </c>
      <c r="W3" s="4" t="s">
        <v>2</v>
      </c>
      <c r="X3" s="4" t="s">
        <v>157</v>
      </c>
      <c r="Y3" s="4" t="s">
        <v>3</v>
      </c>
      <c r="Z3" s="10"/>
      <c r="AA3" s="43"/>
      <c r="AB3" s="10"/>
      <c r="AC3" s="42"/>
      <c r="AD3" s="8"/>
      <c r="AE3" s="274"/>
      <c r="AF3" s="7"/>
      <c r="AG3" s="271"/>
      <c r="AH3" s="275" t="s">
        <v>6</v>
      </c>
      <c r="AI3" s="6" t="s">
        <v>109</v>
      </c>
      <c r="AJ3" s="4" t="s">
        <v>107</v>
      </c>
      <c r="AK3" s="4" t="s">
        <v>2</v>
      </c>
      <c r="AL3" s="4" t="s">
        <v>157</v>
      </c>
      <c r="AM3" s="4" t="s">
        <v>3</v>
      </c>
      <c r="AN3" s="10"/>
      <c r="AO3" s="43"/>
      <c r="AP3" s="10"/>
      <c r="AQ3" s="42"/>
      <c r="AR3" s="8"/>
      <c r="AS3" s="274"/>
      <c r="AT3" s="7"/>
      <c r="AU3" s="271"/>
      <c r="AV3" s="275" t="s">
        <v>6</v>
      </c>
      <c r="AW3" s="6" t="s">
        <v>109</v>
      </c>
      <c r="AX3" s="4" t="s">
        <v>107</v>
      </c>
      <c r="AY3" s="4" t="s">
        <v>2</v>
      </c>
      <c r="AZ3" s="4" t="s">
        <v>157</v>
      </c>
      <c r="BA3" s="4" t="s">
        <v>3</v>
      </c>
      <c r="BB3" s="10"/>
      <c r="BC3" s="43"/>
      <c r="BD3" s="10"/>
      <c r="BE3" s="42"/>
      <c r="BF3" s="8"/>
      <c r="BG3" s="274"/>
      <c r="BH3" s="7"/>
      <c r="BI3" s="271"/>
      <c r="BJ3" s="275" t="s">
        <v>6</v>
      </c>
      <c r="BK3" s="6" t="s">
        <v>109</v>
      </c>
      <c r="BL3" s="4" t="s">
        <v>107</v>
      </c>
      <c r="BM3" s="4" t="s">
        <v>2</v>
      </c>
      <c r="BN3" s="4" t="s">
        <v>157</v>
      </c>
      <c r="BO3" s="4" t="s">
        <v>3</v>
      </c>
      <c r="BP3" s="10"/>
      <c r="BQ3" s="43"/>
      <c r="BR3" s="10"/>
      <c r="BS3" s="42"/>
      <c r="BT3" s="8"/>
      <c r="BU3" s="274"/>
      <c r="BV3" s="7"/>
      <c r="BW3" s="271"/>
      <c r="BX3" s="275" t="s">
        <v>6</v>
      </c>
      <c r="BY3" s="6" t="s">
        <v>109</v>
      </c>
      <c r="BZ3" s="4" t="s">
        <v>107</v>
      </c>
      <c r="CA3" s="4" t="s">
        <v>2</v>
      </c>
      <c r="CB3" s="4" t="s">
        <v>157</v>
      </c>
      <c r="CC3" s="4" t="s">
        <v>3</v>
      </c>
      <c r="CD3" s="10"/>
      <c r="CE3" s="43"/>
      <c r="CF3" s="10"/>
      <c r="CG3" s="42"/>
      <c r="CH3" s="8"/>
      <c r="CI3" s="274"/>
      <c r="CJ3" s="7"/>
      <c r="CK3" s="271"/>
      <c r="CL3" s="275" t="s">
        <v>6</v>
      </c>
      <c r="CM3" s="6" t="s">
        <v>109</v>
      </c>
      <c r="CN3" s="4" t="s">
        <v>107</v>
      </c>
      <c r="CO3" s="4" t="s">
        <v>2</v>
      </c>
      <c r="CP3" s="4" t="s">
        <v>157</v>
      </c>
      <c r="CQ3" s="4" t="s">
        <v>3</v>
      </c>
      <c r="CR3" s="10"/>
      <c r="CS3" s="43"/>
      <c r="CT3" s="10"/>
      <c r="CU3" s="42"/>
      <c r="CV3" s="8"/>
      <c r="CW3" s="274"/>
      <c r="CX3" s="7"/>
      <c r="CY3" s="271"/>
      <c r="CZ3" s="275" t="s">
        <v>6</v>
      </c>
      <c r="DA3" s="6" t="s">
        <v>109</v>
      </c>
      <c r="DB3" s="4" t="s">
        <v>107</v>
      </c>
      <c r="DC3" s="4" t="s">
        <v>2</v>
      </c>
      <c r="DD3" s="4" t="s">
        <v>157</v>
      </c>
      <c r="DE3" s="4" t="s">
        <v>3</v>
      </c>
      <c r="DF3" s="10"/>
      <c r="DG3" s="43"/>
      <c r="DH3" s="10"/>
      <c r="DI3" s="42"/>
      <c r="DJ3" s="8"/>
      <c r="DK3" s="274"/>
      <c r="DL3" s="7"/>
      <c r="DM3" s="271"/>
      <c r="DN3" s="275" t="s">
        <v>6</v>
      </c>
      <c r="DO3" s="6" t="s">
        <v>109</v>
      </c>
      <c r="DP3" s="4" t="s">
        <v>107</v>
      </c>
      <c r="DQ3" s="4" t="s">
        <v>2</v>
      </c>
      <c r="DR3" s="4" t="s">
        <v>157</v>
      </c>
      <c r="DS3" s="4" t="s">
        <v>3</v>
      </c>
      <c r="DT3" s="10"/>
      <c r="DU3" s="43"/>
      <c r="DV3" s="10"/>
      <c r="DW3" s="42"/>
      <c r="DX3" s="8"/>
      <c r="DY3" s="274"/>
      <c r="DZ3" s="7"/>
      <c r="EA3" s="271"/>
      <c r="EB3" s="275" t="s">
        <v>6</v>
      </c>
      <c r="EC3" s="6" t="s">
        <v>109</v>
      </c>
      <c r="ED3" s="4" t="s">
        <v>107</v>
      </c>
      <c r="EE3" s="4" t="s">
        <v>2</v>
      </c>
      <c r="EF3" s="4" t="s">
        <v>157</v>
      </c>
      <c r="EG3" s="4" t="s">
        <v>3</v>
      </c>
      <c r="EH3" s="10"/>
      <c r="EI3" s="43"/>
      <c r="EJ3" s="10"/>
      <c r="EK3" s="42"/>
      <c r="EL3" s="276"/>
      <c r="EM3" s="193"/>
      <c r="EN3" s="276"/>
      <c r="EO3" s="277"/>
      <c r="EP3" s="6"/>
      <c r="EQ3" s="1"/>
      <c r="ER3" s="953" t="s">
        <v>122</v>
      </c>
      <c r="ES3" s="953" t="s">
        <v>123</v>
      </c>
      <c r="ET3" s="157" t="s">
        <v>231</v>
      </c>
      <c r="EU3" s="1050"/>
      <c r="EV3" s="1050"/>
      <c r="EW3" s="412" t="s">
        <v>232</v>
      </c>
      <c r="EX3" s="559" t="s">
        <v>5</v>
      </c>
      <c r="EY3" s="598"/>
      <c r="EZ3" s="598"/>
      <c r="FA3" s="88"/>
      <c r="FC3" s="42"/>
      <c r="FD3" s="276"/>
      <c r="FE3" s="61"/>
      <c r="FF3" s="276"/>
      <c r="FG3" s="277"/>
      <c r="FH3" s="104"/>
      <c r="FI3" s="6"/>
      <c r="FJ3" s="1"/>
      <c r="FK3" s="1"/>
      <c r="FL3" s="10"/>
      <c r="FM3" s="10"/>
      <c r="FN3" s="61"/>
      <c r="FO3" s="278" t="s">
        <v>122</v>
      </c>
      <c r="FP3" s="1050"/>
      <c r="FQ3" s="1050"/>
      <c r="FR3" s="87"/>
      <c r="FS3" s="88"/>
    </row>
    <row r="4" spans="1:175" ht="13.5" thickTop="1" thickBot="1" x14ac:dyDescent="0.3">
      <c r="A4" s="44" t="s">
        <v>74</v>
      </c>
      <c r="B4" s="11" t="s">
        <v>569</v>
      </c>
      <c r="C4" s="6" t="s">
        <v>9</v>
      </c>
      <c r="D4" s="6" t="s">
        <v>10</v>
      </c>
      <c r="E4" s="6" t="s">
        <v>11</v>
      </c>
      <c r="F4" s="62">
        <v>6</v>
      </c>
      <c r="G4" s="819">
        <f>(SUM(F5:G11)*(100+F4)/100)+H5</f>
        <v>0</v>
      </c>
      <c r="H4" s="820"/>
      <c r="I4" s="13">
        <f>G4*H4</f>
        <v>0</v>
      </c>
      <c r="J4" s="13">
        <f>IF(E$113=0,0,I4/E$113)</f>
        <v>0</v>
      </c>
      <c r="K4" s="13">
        <f>(J4*G$2)</f>
        <v>0</v>
      </c>
      <c r="L4" s="13"/>
      <c r="M4" s="55"/>
      <c r="N4" s="10"/>
      <c r="O4" s="44" t="s">
        <v>74</v>
      </c>
      <c r="P4" s="11" t="s">
        <v>8</v>
      </c>
      <c r="Q4" s="6" t="s">
        <v>9</v>
      </c>
      <c r="R4" s="6" t="s">
        <v>10</v>
      </c>
      <c r="S4" s="6" t="s">
        <v>11</v>
      </c>
      <c r="T4" s="62">
        <v>6</v>
      </c>
      <c r="U4" s="12">
        <f>(SUM(T5:U11)*(100+T4)/100)+V5</f>
        <v>0</v>
      </c>
      <c r="V4" s="820"/>
      <c r="W4" s="13">
        <f>U4*V4</f>
        <v>0</v>
      </c>
      <c r="X4" s="13">
        <f>IF(S$113=0,0,W4/S$113)</f>
        <v>0</v>
      </c>
      <c r="Y4" s="13">
        <f>(X4*U$2)</f>
        <v>0</v>
      </c>
      <c r="Z4" s="13"/>
      <c r="AA4" s="55"/>
      <c r="AB4" s="10"/>
      <c r="AC4" s="44" t="s">
        <v>74</v>
      </c>
      <c r="AD4" s="11" t="s">
        <v>8</v>
      </c>
      <c r="AE4" s="6" t="s">
        <v>9</v>
      </c>
      <c r="AF4" s="6" t="s">
        <v>10</v>
      </c>
      <c r="AG4" s="6" t="s">
        <v>11</v>
      </c>
      <c r="AH4" s="62">
        <v>6</v>
      </c>
      <c r="AI4" s="12">
        <f t="shared" ref="AI4" si="24">(SUM(AH5:AI11)*(100+AH4)/100)+AJ5</f>
        <v>0</v>
      </c>
      <c r="AJ4" s="820"/>
      <c r="AK4" s="13">
        <f t="shared" ref="AK4" si="25">AI4*AJ4</f>
        <v>0</v>
      </c>
      <c r="AL4" s="13">
        <f t="shared" ref="AL4" si="26">IF(AG$113=0,0,AK4/AG$113)</f>
        <v>0</v>
      </c>
      <c r="AM4" s="13">
        <f t="shared" ref="AM4" si="27">(AL4*AI$2)</f>
        <v>0</v>
      </c>
      <c r="AN4" s="13"/>
      <c r="AO4" s="55"/>
      <c r="AP4" s="10"/>
      <c r="AQ4" s="44" t="s">
        <v>74</v>
      </c>
      <c r="AR4" s="11" t="s">
        <v>8</v>
      </c>
      <c r="AS4" s="6" t="s">
        <v>9</v>
      </c>
      <c r="AT4" s="6" t="s">
        <v>10</v>
      </c>
      <c r="AU4" s="6" t="s">
        <v>11</v>
      </c>
      <c r="AV4" s="62">
        <v>6</v>
      </c>
      <c r="AW4" s="12">
        <f t="shared" ref="AW4" si="28">(SUM(AV5:AW11)*(100+AV4)/100)+AX5</f>
        <v>0</v>
      </c>
      <c r="AX4" s="820"/>
      <c r="AY4" s="13">
        <f t="shared" ref="AY4" si="29">AW4*AX4</f>
        <v>0</v>
      </c>
      <c r="AZ4" s="13">
        <f t="shared" ref="AZ4" si="30">IF(AU$113=0,0,AY4/AU$113)</f>
        <v>0</v>
      </c>
      <c r="BA4" s="13">
        <f t="shared" ref="BA4" si="31">(AZ4*AW$2)</f>
        <v>0</v>
      </c>
      <c r="BB4" s="13"/>
      <c r="BC4" s="55"/>
      <c r="BD4" s="10"/>
      <c r="BE4" s="44" t="s">
        <v>74</v>
      </c>
      <c r="BF4" s="11" t="s">
        <v>8</v>
      </c>
      <c r="BG4" s="6" t="s">
        <v>9</v>
      </c>
      <c r="BH4" s="6" t="s">
        <v>10</v>
      </c>
      <c r="BI4" s="6" t="s">
        <v>11</v>
      </c>
      <c r="BJ4" s="62">
        <v>6</v>
      </c>
      <c r="BK4" s="12">
        <f t="shared" ref="BK4" si="32">(SUM(BJ5:BK11)*(100+BJ4)/100)+BL5</f>
        <v>0</v>
      </c>
      <c r="BL4" s="820"/>
      <c r="BM4" s="13">
        <f t="shared" ref="BM4" si="33">BK4*BL4</f>
        <v>0</v>
      </c>
      <c r="BN4" s="13">
        <f t="shared" ref="BN4" si="34">IF(BI$113=0,0,BM4/BI$113)</f>
        <v>0</v>
      </c>
      <c r="BO4" s="13">
        <f t="shared" ref="BO4" si="35">(BN4*BK$2)</f>
        <v>0</v>
      </c>
      <c r="BP4" s="13"/>
      <c r="BQ4" s="55"/>
      <c r="BR4" s="10"/>
      <c r="BS4" s="44" t="s">
        <v>74</v>
      </c>
      <c r="BT4" s="11" t="s">
        <v>8</v>
      </c>
      <c r="BU4" s="6" t="s">
        <v>9</v>
      </c>
      <c r="BV4" s="6" t="s">
        <v>10</v>
      </c>
      <c r="BW4" s="6" t="s">
        <v>11</v>
      </c>
      <c r="BX4" s="62">
        <v>6</v>
      </c>
      <c r="BY4" s="12">
        <f t="shared" ref="BY4" si="36">(SUM(BX5:BY11)*(100+BX4)/100)+BZ5</f>
        <v>0</v>
      </c>
      <c r="BZ4" s="820"/>
      <c r="CA4" s="13">
        <f t="shared" ref="CA4" si="37">BY4*BZ4</f>
        <v>0</v>
      </c>
      <c r="CB4" s="13">
        <f t="shared" ref="CB4" si="38">IF(BW$113=0,0,CA4/BW$113)</f>
        <v>0</v>
      </c>
      <c r="CC4" s="13">
        <f t="shared" ref="CC4" si="39">(CB4*BY$2)</f>
        <v>0</v>
      </c>
      <c r="CD4" s="13"/>
      <c r="CE4" s="55"/>
      <c r="CF4" s="10"/>
      <c r="CG4" s="44" t="s">
        <v>74</v>
      </c>
      <c r="CH4" s="11" t="s">
        <v>8</v>
      </c>
      <c r="CI4" s="6" t="s">
        <v>9</v>
      </c>
      <c r="CJ4" s="6" t="s">
        <v>10</v>
      </c>
      <c r="CK4" s="6" t="s">
        <v>11</v>
      </c>
      <c r="CL4" s="62">
        <v>6</v>
      </c>
      <c r="CM4" s="12">
        <f t="shared" ref="CM4" si="40">(SUM(CL5:CM11)*(100+CL4)/100)+CN5</f>
        <v>0</v>
      </c>
      <c r="CN4" s="820"/>
      <c r="CO4" s="13">
        <f t="shared" ref="CO4" si="41">CM4*CN4</f>
        <v>0</v>
      </c>
      <c r="CP4" s="13">
        <f t="shared" ref="CP4" si="42">IF(CK$113=0,0,CO4/CK$113)</f>
        <v>0</v>
      </c>
      <c r="CQ4" s="13">
        <f t="shared" ref="CQ4" si="43">(CP4*CM$2)</f>
        <v>0</v>
      </c>
      <c r="CR4" s="13"/>
      <c r="CS4" s="55"/>
      <c r="CT4" s="10"/>
      <c r="CU4" s="44" t="s">
        <v>74</v>
      </c>
      <c r="CV4" s="11" t="s">
        <v>8</v>
      </c>
      <c r="CW4" s="6" t="s">
        <v>9</v>
      </c>
      <c r="CX4" s="6" t="s">
        <v>10</v>
      </c>
      <c r="CY4" s="6" t="s">
        <v>11</v>
      </c>
      <c r="CZ4" s="62">
        <v>6</v>
      </c>
      <c r="DA4" s="12">
        <f t="shared" ref="DA4" si="44">(SUM(CZ5:DA11)*(100+CZ4)/100)+DB5</f>
        <v>0</v>
      </c>
      <c r="DB4" s="820"/>
      <c r="DC4" s="13">
        <f t="shared" ref="DC4" si="45">DA4*DB4</f>
        <v>0</v>
      </c>
      <c r="DD4" s="13">
        <f t="shared" ref="DD4" si="46">IF(CY$113=0,0,DC4/CY$113)</f>
        <v>0</v>
      </c>
      <c r="DE4" s="13">
        <f t="shared" ref="DE4" si="47">(DD4*DA$2)</f>
        <v>0</v>
      </c>
      <c r="DF4" s="13"/>
      <c r="DG4" s="55"/>
      <c r="DH4" s="10"/>
      <c r="DI4" s="44" t="s">
        <v>74</v>
      </c>
      <c r="DJ4" s="11" t="s">
        <v>8</v>
      </c>
      <c r="DK4" s="6" t="s">
        <v>9</v>
      </c>
      <c r="DL4" s="6" t="s">
        <v>10</v>
      </c>
      <c r="DM4" s="6" t="s">
        <v>11</v>
      </c>
      <c r="DN4" s="62">
        <v>6</v>
      </c>
      <c r="DO4" s="12">
        <f t="shared" ref="DO4" si="48">(SUM(DN5:DO11)*(100+DN4)/100)+DP5</f>
        <v>0</v>
      </c>
      <c r="DP4" s="820"/>
      <c r="DQ4" s="13">
        <f t="shared" ref="DQ4" si="49">DO4*DP4</f>
        <v>0</v>
      </c>
      <c r="DR4" s="13">
        <f t="shared" ref="DR4" si="50">IF(DM$113=0,0,DQ4/DM$113)</f>
        <v>0</v>
      </c>
      <c r="DS4" s="13">
        <f t="shared" ref="DS4" si="51">(DR4*DO$2)</f>
        <v>0</v>
      </c>
      <c r="DT4" s="13"/>
      <c r="DU4" s="55"/>
      <c r="DV4" s="10"/>
      <c r="DW4" s="44" t="s">
        <v>74</v>
      </c>
      <c r="DX4" s="11" t="s">
        <v>8</v>
      </c>
      <c r="DY4" s="6" t="s">
        <v>9</v>
      </c>
      <c r="DZ4" s="6" t="s">
        <v>10</v>
      </c>
      <c r="EA4" s="6" t="s">
        <v>11</v>
      </c>
      <c r="EB4" s="62">
        <v>6</v>
      </c>
      <c r="EC4" s="12">
        <f t="shared" ref="EC4" si="52">(SUM(EB5:EC11)*(100+EB4)/100)+ED5</f>
        <v>0</v>
      </c>
      <c r="ED4" s="820"/>
      <c r="EE4" s="13">
        <f t="shared" ref="EE4" si="53">EC4*ED4</f>
        <v>0</v>
      </c>
      <c r="EF4" s="13">
        <f t="shared" ref="EF4" si="54">IF(EA$113=0,0,EE4/EA$113)</f>
        <v>0</v>
      </c>
      <c r="EG4" s="13">
        <f t="shared" ref="EG4" si="55">(EF4*EC$2)</f>
        <v>0</v>
      </c>
      <c r="EH4" s="13"/>
      <c r="EI4" s="55"/>
      <c r="EJ4" s="10"/>
      <c r="EK4" s="42"/>
      <c r="EL4" s="276"/>
      <c r="EM4" s="193"/>
      <c r="EN4" s="276"/>
      <c r="EO4" s="271" t="s">
        <v>230</v>
      </c>
      <c r="EP4" s="190">
        <f>C2+Q2+AE2+AS2+BG2+BU2+CI2+CW2+DK2+DY2</f>
        <v>0</v>
      </c>
      <c r="EQ4" s="61"/>
      <c r="ER4" s="190">
        <f>G2+U2+AI2+AW2+BK2+BY2+CM2+DA2+DO2+EC2</f>
        <v>0</v>
      </c>
      <c r="ES4" s="71">
        <v>0</v>
      </c>
      <c r="ET4" s="65">
        <v>0</v>
      </c>
      <c r="EU4" s="103"/>
      <c r="EV4" s="764"/>
      <c r="EW4" s="560">
        <f>EP4+ET4</f>
        <v>0</v>
      </c>
      <c r="EX4" s="561">
        <f>ER4+ES4</f>
        <v>0</v>
      </c>
      <c r="EY4" s="61"/>
      <c r="EZ4" s="61"/>
      <c r="FA4" s="88"/>
      <c r="FC4" s="42"/>
      <c r="FD4" s="276"/>
      <c r="FE4" s="61"/>
      <c r="FF4" s="185"/>
      <c r="FG4" s="134"/>
      <c r="FH4" s="8"/>
      <c r="FI4" s="762"/>
      <c r="FJ4" s="61"/>
      <c r="FK4" s="61"/>
      <c r="FL4" s="10"/>
      <c r="FM4" s="10"/>
      <c r="FN4" s="61"/>
      <c r="FO4" s="141">
        <v>0</v>
      </c>
      <c r="FP4" s="116"/>
      <c r="FQ4" s="764"/>
      <c r="FR4" s="87"/>
      <c r="FS4" s="88"/>
    </row>
    <row r="5" spans="1:175" ht="27" customHeight="1" x14ac:dyDescent="0.25">
      <c r="A5" s="44" t="s">
        <v>74</v>
      </c>
      <c r="B5" s="11" t="s">
        <v>12</v>
      </c>
      <c r="C5" s="64">
        <v>0</v>
      </c>
      <c r="D5" s="64">
        <v>0</v>
      </c>
      <c r="E5" s="64">
        <v>0</v>
      </c>
      <c r="F5" s="11">
        <f>C5*(D5)</f>
        <v>0</v>
      </c>
      <c r="G5" s="11">
        <f>C5*(E5)</f>
        <v>0</v>
      </c>
      <c r="H5" s="16">
        <f>G26</f>
        <v>0</v>
      </c>
      <c r="I5" s="13"/>
      <c r="J5" s="13"/>
      <c r="K5" s="13"/>
      <c r="L5" s="13"/>
      <c r="M5" s="55"/>
      <c r="N5" s="10"/>
      <c r="O5" s="44" t="s">
        <v>74</v>
      </c>
      <c r="P5" s="11" t="s">
        <v>12</v>
      </c>
      <c r="Q5" s="64">
        <v>0</v>
      </c>
      <c r="R5" s="64">
        <v>0</v>
      </c>
      <c r="S5" s="64">
        <v>0</v>
      </c>
      <c r="T5" s="11">
        <f>Q5*(R5)</f>
        <v>0</v>
      </c>
      <c r="U5" s="11">
        <f>Q5*(S5)</f>
        <v>0</v>
      </c>
      <c r="V5" s="16">
        <f>U26</f>
        <v>0</v>
      </c>
      <c r="W5" s="13"/>
      <c r="X5" s="13"/>
      <c r="Y5" s="13"/>
      <c r="Z5" s="13"/>
      <c r="AA5" s="55"/>
      <c r="AB5" s="10"/>
      <c r="AC5" s="44" t="s">
        <v>74</v>
      </c>
      <c r="AD5" s="11" t="s">
        <v>12</v>
      </c>
      <c r="AE5" s="64">
        <v>0</v>
      </c>
      <c r="AF5" s="64">
        <v>0</v>
      </c>
      <c r="AG5" s="64">
        <v>0</v>
      </c>
      <c r="AH5" s="11">
        <f t="shared" ref="AH5:AH11" si="56">AE5*(AF5)</f>
        <v>0</v>
      </c>
      <c r="AI5" s="11">
        <f t="shared" ref="AI5:AI11" si="57">AE5*(AG5)</f>
        <v>0</v>
      </c>
      <c r="AJ5" s="16">
        <f t="shared" ref="AJ5" si="58">AI26</f>
        <v>0</v>
      </c>
      <c r="AK5" s="13"/>
      <c r="AL5" s="13"/>
      <c r="AM5" s="13"/>
      <c r="AN5" s="13"/>
      <c r="AO5" s="55"/>
      <c r="AP5" s="10"/>
      <c r="AQ5" s="44" t="s">
        <v>74</v>
      </c>
      <c r="AR5" s="11" t="s">
        <v>12</v>
      </c>
      <c r="AS5" s="64">
        <v>0</v>
      </c>
      <c r="AT5" s="64">
        <v>0</v>
      </c>
      <c r="AU5" s="64">
        <v>0</v>
      </c>
      <c r="AV5" s="11">
        <f t="shared" ref="AV5:AV11" si="59">AS5*(AT5)</f>
        <v>0</v>
      </c>
      <c r="AW5" s="11">
        <f t="shared" ref="AW5:AW11" si="60">AS5*(AU5)</f>
        <v>0</v>
      </c>
      <c r="AX5" s="16">
        <f t="shared" ref="AX5" si="61">AW26</f>
        <v>0</v>
      </c>
      <c r="AY5" s="13"/>
      <c r="AZ5" s="13"/>
      <c r="BA5" s="13"/>
      <c r="BB5" s="13"/>
      <c r="BC5" s="55"/>
      <c r="BD5" s="10"/>
      <c r="BE5" s="44" t="s">
        <v>74</v>
      </c>
      <c r="BF5" s="11" t="s">
        <v>12</v>
      </c>
      <c r="BG5" s="64">
        <v>0</v>
      </c>
      <c r="BH5" s="64">
        <v>0</v>
      </c>
      <c r="BI5" s="64">
        <v>0</v>
      </c>
      <c r="BJ5" s="11">
        <f t="shared" ref="BJ5:BJ11" si="62">BG5*(BH5)</f>
        <v>0</v>
      </c>
      <c r="BK5" s="11">
        <f t="shared" ref="BK5:BK11" si="63">BG5*(BI5)</f>
        <v>0</v>
      </c>
      <c r="BL5" s="16">
        <f t="shared" ref="BL5" si="64">BK26</f>
        <v>0</v>
      </c>
      <c r="BM5" s="13"/>
      <c r="BN5" s="13"/>
      <c r="BO5" s="13"/>
      <c r="BP5" s="13"/>
      <c r="BQ5" s="55"/>
      <c r="BR5" s="10"/>
      <c r="BS5" s="44" t="s">
        <v>74</v>
      </c>
      <c r="BT5" s="11" t="s">
        <v>12</v>
      </c>
      <c r="BU5" s="64">
        <v>0</v>
      </c>
      <c r="BV5" s="64">
        <v>0</v>
      </c>
      <c r="BW5" s="64">
        <v>0</v>
      </c>
      <c r="BX5" s="11">
        <f t="shared" ref="BX5:BX11" si="65">BU5*(BV5)</f>
        <v>0</v>
      </c>
      <c r="BY5" s="11">
        <f t="shared" ref="BY5:BY11" si="66">BU5*(BW5)</f>
        <v>0</v>
      </c>
      <c r="BZ5" s="16">
        <f t="shared" ref="BZ5" si="67">BY26</f>
        <v>0</v>
      </c>
      <c r="CA5" s="13"/>
      <c r="CB5" s="13"/>
      <c r="CC5" s="13"/>
      <c r="CD5" s="13"/>
      <c r="CE5" s="55"/>
      <c r="CF5" s="10"/>
      <c r="CG5" s="44" t="s">
        <v>74</v>
      </c>
      <c r="CH5" s="11" t="s">
        <v>12</v>
      </c>
      <c r="CI5" s="64">
        <v>0</v>
      </c>
      <c r="CJ5" s="64">
        <v>0</v>
      </c>
      <c r="CK5" s="64">
        <v>0</v>
      </c>
      <c r="CL5" s="11">
        <f t="shared" ref="CL5:CL11" si="68">CI5*(CJ5)</f>
        <v>0</v>
      </c>
      <c r="CM5" s="11">
        <f t="shared" ref="CM5:CM11" si="69">CI5*(CK5)</f>
        <v>0</v>
      </c>
      <c r="CN5" s="16">
        <f t="shared" ref="CN5" si="70">CM26</f>
        <v>0</v>
      </c>
      <c r="CO5" s="13"/>
      <c r="CP5" s="13"/>
      <c r="CQ5" s="13"/>
      <c r="CR5" s="13"/>
      <c r="CS5" s="55"/>
      <c r="CT5" s="10"/>
      <c r="CU5" s="44" t="s">
        <v>74</v>
      </c>
      <c r="CV5" s="11" t="s">
        <v>12</v>
      </c>
      <c r="CW5" s="64">
        <v>0</v>
      </c>
      <c r="CX5" s="64">
        <v>0</v>
      </c>
      <c r="CY5" s="64">
        <v>0</v>
      </c>
      <c r="CZ5" s="11">
        <f t="shared" ref="CZ5:CZ11" si="71">CW5*(CX5)</f>
        <v>0</v>
      </c>
      <c r="DA5" s="11">
        <f t="shared" ref="DA5:DA11" si="72">CW5*(CY5)</f>
        <v>0</v>
      </c>
      <c r="DB5" s="16">
        <f t="shared" ref="DB5" si="73">DA26</f>
        <v>0</v>
      </c>
      <c r="DC5" s="13"/>
      <c r="DD5" s="13"/>
      <c r="DE5" s="13"/>
      <c r="DF5" s="13"/>
      <c r="DG5" s="55"/>
      <c r="DH5" s="10"/>
      <c r="DI5" s="44" t="s">
        <v>74</v>
      </c>
      <c r="DJ5" s="11" t="s">
        <v>12</v>
      </c>
      <c r="DK5" s="64">
        <v>0</v>
      </c>
      <c r="DL5" s="64">
        <v>0</v>
      </c>
      <c r="DM5" s="64">
        <v>0</v>
      </c>
      <c r="DN5" s="11">
        <f t="shared" ref="DN5:DN11" si="74">DK5*(DL5)</f>
        <v>0</v>
      </c>
      <c r="DO5" s="11">
        <f t="shared" ref="DO5:DO11" si="75">DK5*(DM5)</f>
        <v>0</v>
      </c>
      <c r="DP5" s="16">
        <f t="shared" ref="DP5" si="76">DO26</f>
        <v>0</v>
      </c>
      <c r="DQ5" s="13"/>
      <c r="DR5" s="13"/>
      <c r="DS5" s="13"/>
      <c r="DT5" s="13"/>
      <c r="DU5" s="55"/>
      <c r="DV5" s="10"/>
      <c r="DW5" s="44" t="s">
        <v>74</v>
      </c>
      <c r="DX5" s="11" t="s">
        <v>12</v>
      </c>
      <c r="DY5" s="64">
        <v>0</v>
      </c>
      <c r="DZ5" s="64">
        <v>0</v>
      </c>
      <c r="EA5" s="64">
        <v>0</v>
      </c>
      <c r="EB5" s="11">
        <f t="shared" ref="EB5:EB11" si="77">DY5*(DZ5)</f>
        <v>0</v>
      </c>
      <c r="EC5" s="11">
        <f t="shared" ref="EC5:EC11" si="78">DY5*(EA5)</f>
        <v>0</v>
      </c>
      <c r="ED5" s="16">
        <f t="shared" ref="ED5" si="79">EC26</f>
        <v>0</v>
      </c>
      <c r="EE5" s="13"/>
      <c r="EF5" s="13"/>
      <c r="EG5" s="13"/>
      <c r="EH5" s="13"/>
      <c r="EI5" s="55"/>
      <c r="EJ5" s="10"/>
      <c r="EK5" s="42"/>
      <c r="EL5" s="8"/>
      <c r="EM5" s="766" t="s">
        <v>130</v>
      </c>
      <c r="EN5" s="279"/>
      <c r="EO5" s="271"/>
      <c r="EP5" s="275"/>
      <c r="EQ5" s="6" t="s">
        <v>7</v>
      </c>
      <c r="ER5" s="4" t="s">
        <v>157</v>
      </c>
      <c r="ES5" s="4"/>
      <c r="ET5" s="766" t="s">
        <v>124</v>
      </c>
      <c r="EU5" s="396"/>
      <c r="EV5" s="562" t="s">
        <v>429</v>
      </c>
      <c r="EW5" s="563" t="s">
        <v>447</v>
      </c>
      <c r="EX5" s="563" t="s">
        <v>430</v>
      </c>
      <c r="EY5" s="1055" t="s">
        <v>448</v>
      </c>
      <c r="EZ5" s="1056"/>
      <c r="FA5" s="232"/>
      <c r="FC5" s="42"/>
      <c r="FD5" s="8"/>
      <c r="FE5" s="613" t="s">
        <v>136</v>
      </c>
      <c r="FF5" s="613" t="s">
        <v>137</v>
      </c>
      <c r="FG5" s="614" t="s">
        <v>138</v>
      </c>
      <c r="FH5" s="287"/>
      <c r="FI5" s="614" t="s">
        <v>139</v>
      </c>
      <c r="FJ5" s="615" t="s">
        <v>140</v>
      </c>
      <c r="FK5" s="612" t="str">
        <f>FE2</f>
        <v>Item 1</v>
      </c>
      <c r="FL5" s="1053" t="s">
        <v>448</v>
      </c>
      <c r="FM5" s="1054"/>
      <c r="FN5" s="612" t="s">
        <v>438</v>
      </c>
      <c r="FO5" s="612" t="s">
        <v>157</v>
      </c>
      <c r="FP5" s="411"/>
      <c r="FQ5" s="616" t="s">
        <v>434</v>
      </c>
      <c r="FR5" s="617" t="s">
        <v>451</v>
      </c>
      <c r="FS5" s="618" t="s">
        <v>438</v>
      </c>
    </row>
    <row r="6" spans="1:175" x14ac:dyDescent="0.25">
      <c r="A6" s="44" t="s">
        <v>74</v>
      </c>
      <c r="B6" s="11" t="s">
        <v>13</v>
      </c>
      <c r="C6" s="64">
        <v>0</v>
      </c>
      <c r="D6" s="64">
        <v>0</v>
      </c>
      <c r="E6" s="64">
        <v>0</v>
      </c>
      <c r="F6" s="11">
        <f t="shared" ref="F6:F11" si="80">C6*(D6)</f>
        <v>0</v>
      </c>
      <c r="G6" s="11">
        <f t="shared" ref="G6:G11" si="81">C6*(E6)</f>
        <v>0</v>
      </c>
      <c r="H6" s="16"/>
      <c r="I6" s="13"/>
      <c r="J6" s="13"/>
      <c r="K6" s="13"/>
      <c r="L6" s="13"/>
      <c r="M6" s="55"/>
      <c r="N6" s="10"/>
      <c r="O6" s="44" t="s">
        <v>74</v>
      </c>
      <c r="P6" s="11" t="s">
        <v>13</v>
      </c>
      <c r="Q6" s="64">
        <v>0</v>
      </c>
      <c r="R6" s="64">
        <v>0</v>
      </c>
      <c r="S6" s="64">
        <v>0</v>
      </c>
      <c r="T6" s="11">
        <f t="shared" ref="T6:T11" si="82">Q6*(R6)</f>
        <v>0</v>
      </c>
      <c r="U6" s="11">
        <f t="shared" ref="U6:U11" si="83">Q6*(S6)</f>
        <v>0</v>
      </c>
      <c r="V6" s="16"/>
      <c r="W6" s="13"/>
      <c r="X6" s="13"/>
      <c r="Y6" s="13"/>
      <c r="Z6" s="13"/>
      <c r="AA6" s="55"/>
      <c r="AB6" s="10"/>
      <c r="AC6" s="44" t="s">
        <v>74</v>
      </c>
      <c r="AD6" s="11" t="s">
        <v>13</v>
      </c>
      <c r="AE6" s="64">
        <v>0</v>
      </c>
      <c r="AF6" s="64">
        <v>0</v>
      </c>
      <c r="AG6" s="64">
        <v>0</v>
      </c>
      <c r="AH6" s="11">
        <f t="shared" si="56"/>
        <v>0</v>
      </c>
      <c r="AI6" s="11">
        <f t="shared" si="57"/>
        <v>0</v>
      </c>
      <c r="AJ6" s="16"/>
      <c r="AK6" s="13"/>
      <c r="AL6" s="13"/>
      <c r="AM6" s="13"/>
      <c r="AN6" s="13"/>
      <c r="AO6" s="55"/>
      <c r="AP6" s="10"/>
      <c r="AQ6" s="44" t="s">
        <v>74</v>
      </c>
      <c r="AR6" s="11" t="s">
        <v>13</v>
      </c>
      <c r="AS6" s="64">
        <v>0</v>
      </c>
      <c r="AT6" s="64">
        <v>0</v>
      </c>
      <c r="AU6" s="64">
        <v>0</v>
      </c>
      <c r="AV6" s="11">
        <f t="shared" si="59"/>
        <v>0</v>
      </c>
      <c r="AW6" s="11">
        <f t="shared" si="60"/>
        <v>0</v>
      </c>
      <c r="AX6" s="16"/>
      <c r="AY6" s="13"/>
      <c r="AZ6" s="13"/>
      <c r="BA6" s="13"/>
      <c r="BB6" s="13"/>
      <c r="BC6" s="55"/>
      <c r="BD6" s="10"/>
      <c r="BE6" s="44" t="s">
        <v>74</v>
      </c>
      <c r="BF6" s="11" t="s">
        <v>13</v>
      </c>
      <c r="BG6" s="64">
        <v>0</v>
      </c>
      <c r="BH6" s="64">
        <v>0</v>
      </c>
      <c r="BI6" s="64">
        <v>0</v>
      </c>
      <c r="BJ6" s="11">
        <f t="shared" si="62"/>
        <v>0</v>
      </c>
      <c r="BK6" s="11">
        <f t="shared" si="63"/>
        <v>0</v>
      </c>
      <c r="BL6" s="16"/>
      <c r="BM6" s="13"/>
      <c r="BN6" s="13"/>
      <c r="BO6" s="13"/>
      <c r="BP6" s="13"/>
      <c r="BQ6" s="55"/>
      <c r="BR6" s="10"/>
      <c r="BS6" s="44" t="s">
        <v>74</v>
      </c>
      <c r="BT6" s="11" t="s">
        <v>13</v>
      </c>
      <c r="BU6" s="64">
        <v>0</v>
      </c>
      <c r="BV6" s="64">
        <v>0</v>
      </c>
      <c r="BW6" s="64">
        <v>0</v>
      </c>
      <c r="BX6" s="11">
        <f t="shared" si="65"/>
        <v>0</v>
      </c>
      <c r="BY6" s="11">
        <f t="shared" si="66"/>
        <v>0</v>
      </c>
      <c r="BZ6" s="16"/>
      <c r="CA6" s="13"/>
      <c r="CB6" s="13"/>
      <c r="CC6" s="13"/>
      <c r="CD6" s="13"/>
      <c r="CE6" s="55"/>
      <c r="CF6" s="10"/>
      <c r="CG6" s="44" t="s">
        <v>74</v>
      </c>
      <c r="CH6" s="11" t="s">
        <v>13</v>
      </c>
      <c r="CI6" s="64">
        <v>0</v>
      </c>
      <c r="CJ6" s="64">
        <v>0</v>
      </c>
      <c r="CK6" s="64">
        <v>0</v>
      </c>
      <c r="CL6" s="11">
        <f t="shared" si="68"/>
        <v>0</v>
      </c>
      <c r="CM6" s="11">
        <f t="shared" si="69"/>
        <v>0</v>
      </c>
      <c r="CN6" s="16"/>
      <c r="CO6" s="13"/>
      <c r="CP6" s="13"/>
      <c r="CQ6" s="13"/>
      <c r="CR6" s="13"/>
      <c r="CS6" s="55"/>
      <c r="CT6" s="10"/>
      <c r="CU6" s="44" t="s">
        <v>74</v>
      </c>
      <c r="CV6" s="11" t="s">
        <v>13</v>
      </c>
      <c r="CW6" s="64">
        <v>0</v>
      </c>
      <c r="CX6" s="64">
        <v>0</v>
      </c>
      <c r="CY6" s="64">
        <v>0</v>
      </c>
      <c r="CZ6" s="11">
        <f t="shared" si="71"/>
        <v>0</v>
      </c>
      <c r="DA6" s="11">
        <f t="shared" si="72"/>
        <v>0</v>
      </c>
      <c r="DB6" s="16"/>
      <c r="DC6" s="13"/>
      <c r="DD6" s="13"/>
      <c r="DE6" s="13"/>
      <c r="DF6" s="13"/>
      <c r="DG6" s="55"/>
      <c r="DH6" s="10"/>
      <c r="DI6" s="44" t="s">
        <v>74</v>
      </c>
      <c r="DJ6" s="11" t="s">
        <v>13</v>
      </c>
      <c r="DK6" s="64">
        <v>0</v>
      </c>
      <c r="DL6" s="64">
        <v>0</v>
      </c>
      <c r="DM6" s="64">
        <v>0</v>
      </c>
      <c r="DN6" s="11">
        <f t="shared" si="74"/>
        <v>0</v>
      </c>
      <c r="DO6" s="11">
        <f t="shared" si="75"/>
        <v>0</v>
      </c>
      <c r="DP6" s="16"/>
      <c r="DQ6" s="13"/>
      <c r="DR6" s="13"/>
      <c r="DS6" s="13"/>
      <c r="DT6" s="13"/>
      <c r="DU6" s="55"/>
      <c r="DV6" s="10"/>
      <c r="DW6" s="44" t="s">
        <v>74</v>
      </c>
      <c r="DX6" s="11" t="s">
        <v>13</v>
      </c>
      <c r="DY6" s="64">
        <v>0</v>
      </c>
      <c r="DZ6" s="64">
        <v>0</v>
      </c>
      <c r="EA6" s="64">
        <v>0</v>
      </c>
      <c r="EB6" s="11">
        <f t="shared" si="77"/>
        <v>0</v>
      </c>
      <c r="EC6" s="11">
        <f t="shared" si="78"/>
        <v>0</v>
      </c>
      <c r="ED6" s="16"/>
      <c r="EE6" s="13"/>
      <c r="EF6" s="13"/>
      <c r="EG6" s="13"/>
      <c r="EH6" s="13"/>
      <c r="EI6" s="55"/>
      <c r="EJ6" s="10"/>
      <c r="EK6" s="44" t="s">
        <v>74</v>
      </c>
      <c r="EL6" s="11" t="s">
        <v>8</v>
      </c>
      <c r="EM6" s="14">
        <f>K4+Y4+AM4+BA4+BO4+CC4+CQ4+DE4+DS4+EG4</f>
        <v>0</v>
      </c>
      <c r="EN6" s="762"/>
      <c r="EO6" s="762"/>
      <c r="EP6" s="275"/>
      <c r="EQ6" s="51">
        <f>G4*$C$2+U4*$Q$2+AI4*$AE$2+AW4*$AS$2+BK4*$BG$2+BY4*$BU$2+CM4*$CI$2+DA4*$CW$2+DO4*$DK$2+EC4*$DY$2</f>
        <v>0</v>
      </c>
      <c r="ER6" s="116">
        <f>IF(ER$4=0,0,EM6/ER$4)</f>
        <v>0</v>
      </c>
      <c r="ES6" s="81">
        <f>ER6*ET6+ER6</f>
        <v>0</v>
      </c>
      <c r="ET6" s="280">
        <v>0</v>
      </c>
      <c r="EU6" s="9" t="s">
        <v>109</v>
      </c>
      <c r="EV6" s="518">
        <f>IF(ER$4=0,0,EQ6/$ER$4*$EX$4)</f>
        <v>0</v>
      </c>
      <c r="EW6" s="578">
        <f>IF(EV6=0,0,EX6/EV6)</f>
        <v>0</v>
      </c>
      <c r="EX6" s="511">
        <f>ER6*ER$4+ES6*ES$4</f>
        <v>0</v>
      </c>
      <c r="EY6" s="137"/>
      <c r="EZ6" s="568"/>
      <c r="FA6" s="88"/>
      <c r="FC6" s="44" t="s">
        <v>74</v>
      </c>
      <c r="FD6" s="11" t="s">
        <v>8</v>
      </c>
      <c r="FE6" s="141">
        <v>0</v>
      </c>
      <c r="FF6" s="141">
        <v>0</v>
      </c>
      <c r="FG6" s="142">
        <v>0</v>
      </c>
      <c r="FH6" s="9" t="s">
        <v>109</v>
      </c>
      <c r="FI6" s="122">
        <f t="shared" ref="FI6:FI17" si="84">FE6*FF6*FG6</f>
        <v>0</v>
      </c>
      <c r="FJ6" s="602">
        <v>0</v>
      </c>
      <c r="FK6" s="603">
        <f>FI6*FJ6</f>
        <v>0</v>
      </c>
      <c r="FL6" s="588"/>
      <c r="FM6" s="589"/>
      <c r="FN6" s="609">
        <f>SUM(FK6:FK9)</f>
        <v>0</v>
      </c>
      <c r="FO6" s="127">
        <f>IF(FO$4=0,0,FN6/$FO$4)</f>
        <v>0</v>
      </c>
      <c r="FP6" s="87" t="s">
        <v>74</v>
      </c>
      <c r="FQ6" s="599">
        <f>SUM(EX6:EX7)</f>
        <v>0</v>
      </c>
      <c r="FR6" s="496">
        <f>FN6</f>
        <v>0</v>
      </c>
      <c r="FS6" s="567">
        <f>SUM(FQ6:FR7)</f>
        <v>0</v>
      </c>
    </row>
    <row r="7" spans="1:175" x14ac:dyDescent="0.25">
      <c r="A7" s="44" t="s">
        <v>74</v>
      </c>
      <c r="B7" s="11" t="s">
        <v>14</v>
      </c>
      <c r="C7" s="64">
        <v>0</v>
      </c>
      <c r="D7" s="64">
        <v>0</v>
      </c>
      <c r="E7" s="64">
        <v>0</v>
      </c>
      <c r="F7" s="11">
        <f t="shared" si="80"/>
        <v>0</v>
      </c>
      <c r="G7" s="11">
        <f t="shared" si="81"/>
        <v>0</v>
      </c>
      <c r="H7" s="16"/>
      <c r="I7" s="13"/>
      <c r="J7" s="13"/>
      <c r="K7" s="13"/>
      <c r="L7" s="13"/>
      <c r="M7" s="55"/>
      <c r="N7" s="10"/>
      <c r="O7" s="44" t="s">
        <v>74</v>
      </c>
      <c r="P7" s="11" t="s">
        <v>14</v>
      </c>
      <c r="Q7" s="64">
        <v>0</v>
      </c>
      <c r="R7" s="64">
        <v>0</v>
      </c>
      <c r="S7" s="64">
        <v>0</v>
      </c>
      <c r="T7" s="11">
        <f t="shared" si="82"/>
        <v>0</v>
      </c>
      <c r="U7" s="11">
        <f t="shared" si="83"/>
        <v>0</v>
      </c>
      <c r="V7" s="16"/>
      <c r="W7" s="13"/>
      <c r="X7" s="13"/>
      <c r="Y7" s="13"/>
      <c r="Z7" s="13"/>
      <c r="AA7" s="55"/>
      <c r="AB7" s="10"/>
      <c r="AC7" s="44" t="s">
        <v>74</v>
      </c>
      <c r="AD7" s="11" t="s">
        <v>14</v>
      </c>
      <c r="AE7" s="64">
        <v>0</v>
      </c>
      <c r="AF7" s="64">
        <v>0</v>
      </c>
      <c r="AG7" s="64">
        <v>0</v>
      </c>
      <c r="AH7" s="11">
        <f t="shared" si="56"/>
        <v>0</v>
      </c>
      <c r="AI7" s="11">
        <f t="shared" si="57"/>
        <v>0</v>
      </c>
      <c r="AJ7" s="16"/>
      <c r="AK7" s="13"/>
      <c r="AL7" s="13"/>
      <c r="AM7" s="13"/>
      <c r="AN7" s="13"/>
      <c r="AO7" s="55"/>
      <c r="AP7" s="10"/>
      <c r="AQ7" s="44" t="s">
        <v>74</v>
      </c>
      <c r="AR7" s="11" t="s">
        <v>14</v>
      </c>
      <c r="AS7" s="64">
        <v>0</v>
      </c>
      <c r="AT7" s="64">
        <v>0</v>
      </c>
      <c r="AU7" s="64">
        <v>0</v>
      </c>
      <c r="AV7" s="11">
        <f t="shared" si="59"/>
        <v>0</v>
      </c>
      <c r="AW7" s="11">
        <f t="shared" si="60"/>
        <v>0</v>
      </c>
      <c r="AX7" s="16"/>
      <c r="AY7" s="13"/>
      <c r="AZ7" s="13"/>
      <c r="BA7" s="13"/>
      <c r="BB7" s="13"/>
      <c r="BC7" s="55"/>
      <c r="BD7" s="10"/>
      <c r="BE7" s="44" t="s">
        <v>74</v>
      </c>
      <c r="BF7" s="11" t="s">
        <v>14</v>
      </c>
      <c r="BG7" s="64">
        <v>0</v>
      </c>
      <c r="BH7" s="64">
        <v>0</v>
      </c>
      <c r="BI7" s="64">
        <v>0</v>
      </c>
      <c r="BJ7" s="11">
        <f t="shared" si="62"/>
        <v>0</v>
      </c>
      <c r="BK7" s="11">
        <f t="shared" si="63"/>
        <v>0</v>
      </c>
      <c r="BL7" s="16"/>
      <c r="BM7" s="13"/>
      <c r="BN7" s="13"/>
      <c r="BO7" s="13"/>
      <c r="BP7" s="13"/>
      <c r="BQ7" s="55"/>
      <c r="BR7" s="10"/>
      <c r="BS7" s="44" t="s">
        <v>74</v>
      </c>
      <c r="BT7" s="11" t="s">
        <v>14</v>
      </c>
      <c r="BU7" s="64">
        <v>0</v>
      </c>
      <c r="BV7" s="64">
        <v>0</v>
      </c>
      <c r="BW7" s="64">
        <v>0</v>
      </c>
      <c r="BX7" s="11">
        <f t="shared" si="65"/>
        <v>0</v>
      </c>
      <c r="BY7" s="11">
        <f t="shared" si="66"/>
        <v>0</v>
      </c>
      <c r="BZ7" s="16"/>
      <c r="CA7" s="13"/>
      <c r="CB7" s="13"/>
      <c r="CC7" s="13"/>
      <c r="CD7" s="13"/>
      <c r="CE7" s="55"/>
      <c r="CF7" s="10"/>
      <c r="CG7" s="44" t="s">
        <v>74</v>
      </c>
      <c r="CH7" s="11" t="s">
        <v>14</v>
      </c>
      <c r="CI7" s="64">
        <v>0</v>
      </c>
      <c r="CJ7" s="64">
        <v>0</v>
      </c>
      <c r="CK7" s="64">
        <v>0</v>
      </c>
      <c r="CL7" s="11">
        <f t="shared" si="68"/>
        <v>0</v>
      </c>
      <c r="CM7" s="11">
        <f t="shared" si="69"/>
        <v>0</v>
      </c>
      <c r="CN7" s="16"/>
      <c r="CO7" s="13"/>
      <c r="CP7" s="13"/>
      <c r="CQ7" s="13"/>
      <c r="CR7" s="13"/>
      <c r="CS7" s="55"/>
      <c r="CT7" s="10"/>
      <c r="CU7" s="44" t="s">
        <v>74</v>
      </c>
      <c r="CV7" s="11" t="s">
        <v>14</v>
      </c>
      <c r="CW7" s="64">
        <v>0</v>
      </c>
      <c r="CX7" s="64">
        <v>0</v>
      </c>
      <c r="CY7" s="64">
        <v>0</v>
      </c>
      <c r="CZ7" s="11">
        <f t="shared" si="71"/>
        <v>0</v>
      </c>
      <c r="DA7" s="11">
        <f t="shared" si="72"/>
        <v>0</v>
      </c>
      <c r="DB7" s="16"/>
      <c r="DC7" s="13"/>
      <c r="DD7" s="13"/>
      <c r="DE7" s="13"/>
      <c r="DF7" s="13"/>
      <c r="DG7" s="55"/>
      <c r="DH7" s="10"/>
      <c r="DI7" s="44" t="s">
        <v>74</v>
      </c>
      <c r="DJ7" s="11" t="s">
        <v>14</v>
      </c>
      <c r="DK7" s="64">
        <v>0</v>
      </c>
      <c r="DL7" s="64">
        <v>0</v>
      </c>
      <c r="DM7" s="64">
        <v>0</v>
      </c>
      <c r="DN7" s="11">
        <f t="shared" si="74"/>
        <v>0</v>
      </c>
      <c r="DO7" s="11">
        <f t="shared" si="75"/>
        <v>0</v>
      </c>
      <c r="DP7" s="16"/>
      <c r="DQ7" s="13"/>
      <c r="DR7" s="13"/>
      <c r="DS7" s="13"/>
      <c r="DT7" s="13"/>
      <c r="DU7" s="55"/>
      <c r="DV7" s="10"/>
      <c r="DW7" s="44" t="s">
        <v>74</v>
      </c>
      <c r="DX7" s="11" t="s">
        <v>14</v>
      </c>
      <c r="DY7" s="64">
        <v>0</v>
      </c>
      <c r="DZ7" s="64">
        <v>0</v>
      </c>
      <c r="EA7" s="64">
        <v>0</v>
      </c>
      <c r="EB7" s="11">
        <f t="shared" si="77"/>
        <v>0</v>
      </c>
      <c r="EC7" s="11">
        <f t="shared" si="78"/>
        <v>0</v>
      </c>
      <c r="ED7" s="16"/>
      <c r="EE7" s="13"/>
      <c r="EF7" s="13"/>
      <c r="EG7" s="13"/>
      <c r="EH7" s="13"/>
      <c r="EI7" s="55"/>
      <c r="EJ7" s="10"/>
      <c r="EK7" s="44" t="s">
        <v>74</v>
      </c>
      <c r="EL7" s="11" t="s">
        <v>18</v>
      </c>
      <c r="EM7" s="14">
        <f>K14+Y14+AM14+BA14+BO14+CC14+CQ14+DE14+DS14+EG14</f>
        <v>0</v>
      </c>
      <c r="EN7" s="33"/>
      <c r="EO7" s="33"/>
      <c r="EP7" s="275"/>
      <c r="EQ7" s="51">
        <f>G14*$C$2+U14*$Q$2+AI14*$AE$2+AW14*$AS$2+BK14*$BG$2+BY14*$BU$2+CM14*$CI$2+DA14*$CW$2+DO14*$DK$2+EC14*$DY$2</f>
        <v>0</v>
      </c>
      <c r="ER7" s="116">
        <f>IF(ER$4=0,0,EM7/ER$4)</f>
        <v>0</v>
      </c>
      <c r="ES7" s="81">
        <f>ER7*ET7+ER7</f>
        <v>0</v>
      </c>
      <c r="ET7" s="280">
        <v>0</v>
      </c>
      <c r="EU7" s="9" t="s">
        <v>109</v>
      </c>
      <c r="EV7" s="518">
        <f>IF(ER$4=0,0,EQ7/$ER$4*$EX$4)</f>
        <v>0</v>
      </c>
      <c r="EW7" s="579">
        <f>IF(EV7=0,0,EX7/EV7)</f>
        <v>0</v>
      </c>
      <c r="EX7" s="511">
        <f>ER7*ER$4+ES7*ES$4</f>
        <v>0</v>
      </c>
      <c r="EY7" s="137"/>
      <c r="EZ7" s="569"/>
      <c r="FA7" s="88"/>
      <c r="FC7" s="44" t="s">
        <v>74</v>
      </c>
      <c r="FD7" s="11" t="s">
        <v>8</v>
      </c>
      <c r="FE7" s="141">
        <v>0</v>
      </c>
      <c r="FF7" s="141">
        <v>0</v>
      </c>
      <c r="FG7" s="142">
        <v>0</v>
      </c>
      <c r="FH7" s="9" t="s">
        <v>109</v>
      </c>
      <c r="FI7" s="122">
        <f t="shared" si="84"/>
        <v>0</v>
      </c>
      <c r="FJ7" s="602">
        <v>0</v>
      </c>
      <c r="FK7" s="604">
        <f t="shared" ref="FK7:FK17" si="85">FI7*FJ7</f>
        <v>0</v>
      </c>
      <c r="FL7" s="588"/>
      <c r="FM7" s="589"/>
      <c r="FN7" s="610"/>
      <c r="FO7" s="127"/>
      <c r="FP7" s="87"/>
      <c r="FQ7" s="522">
        <f>EX15</f>
        <v>0</v>
      </c>
      <c r="FR7" s="496">
        <f>FN16</f>
        <v>0</v>
      </c>
      <c r="FS7" s="567"/>
    </row>
    <row r="8" spans="1:175" x14ac:dyDescent="0.25">
      <c r="A8" s="44" t="s">
        <v>74</v>
      </c>
      <c r="B8" s="11" t="s">
        <v>15</v>
      </c>
      <c r="C8" s="64">
        <v>0</v>
      </c>
      <c r="D8" s="64">
        <v>0</v>
      </c>
      <c r="E8" s="64">
        <v>0</v>
      </c>
      <c r="F8" s="11">
        <f t="shared" si="80"/>
        <v>0</v>
      </c>
      <c r="G8" s="11">
        <f t="shared" si="81"/>
        <v>0</v>
      </c>
      <c r="H8" s="16"/>
      <c r="I8" s="13"/>
      <c r="J8" s="13"/>
      <c r="K8" s="13"/>
      <c r="L8" s="13"/>
      <c r="M8" s="55"/>
      <c r="N8" s="10"/>
      <c r="O8" s="44" t="s">
        <v>74</v>
      </c>
      <c r="P8" s="11" t="s">
        <v>15</v>
      </c>
      <c r="Q8" s="64">
        <v>0</v>
      </c>
      <c r="R8" s="64">
        <v>0</v>
      </c>
      <c r="S8" s="64">
        <v>0</v>
      </c>
      <c r="T8" s="11">
        <f t="shared" si="82"/>
        <v>0</v>
      </c>
      <c r="U8" s="11">
        <f t="shared" si="83"/>
        <v>0</v>
      </c>
      <c r="V8" s="16"/>
      <c r="W8" s="13"/>
      <c r="X8" s="13"/>
      <c r="Y8" s="13"/>
      <c r="Z8" s="13"/>
      <c r="AA8" s="55"/>
      <c r="AB8" s="10"/>
      <c r="AC8" s="44" t="s">
        <v>74</v>
      </c>
      <c r="AD8" s="11" t="s">
        <v>15</v>
      </c>
      <c r="AE8" s="64">
        <v>0</v>
      </c>
      <c r="AF8" s="64">
        <v>0</v>
      </c>
      <c r="AG8" s="64">
        <v>0</v>
      </c>
      <c r="AH8" s="11">
        <f t="shared" si="56"/>
        <v>0</v>
      </c>
      <c r="AI8" s="11">
        <f t="shared" si="57"/>
        <v>0</v>
      </c>
      <c r="AJ8" s="16"/>
      <c r="AK8" s="13"/>
      <c r="AL8" s="13"/>
      <c r="AM8" s="13"/>
      <c r="AN8" s="13"/>
      <c r="AO8" s="55"/>
      <c r="AP8" s="10"/>
      <c r="AQ8" s="44" t="s">
        <v>74</v>
      </c>
      <c r="AR8" s="11" t="s">
        <v>15</v>
      </c>
      <c r="AS8" s="64">
        <v>0</v>
      </c>
      <c r="AT8" s="64">
        <v>0</v>
      </c>
      <c r="AU8" s="64">
        <v>0</v>
      </c>
      <c r="AV8" s="11">
        <f t="shared" si="59"/>
        <v>0</v>
      </c>
      <c r="AW8" s="11">
        <f t="shared" si="60"/>
        <v>0</v>
      </c>
      <c r="AX8" s="16"/>
      <c r="AY8" s="13"/>
      <c r="AZ8" s="13"/>
      <c r="BA8" s="13"/>
      <c r="BB8" s="13"/>
      <c r="BC8" s="55"/>
      <c r="BD8" s="10"/>
      <c r="BE8" s="44" t="s">
        <v>74</v>
      </c>
      <c r="BF8" s="11" t="s">
        <v>15</v>
      </c>
      <c r="BG8" s="64">
        <v>0</v>
      </c>
      <c r="BH8" s="64">
        <v>0</v>
      </c>
      <c r="BI8" s="64">
        <v>0</v>
      </c>
      <c r="BJ8" s="11">
        <f t="shared" si="62"/>
        <v>0</v>
      </c>
      <c r="BK8" s="11">
        <f t="shared" si="63"/>
        <v>0</v>
      </c>
      <c r="BL8" s="16"/>
      <c r="BM8" s="13"/>
      <c r="BN8" s="13"/>
      <c r="BO8" s="13"/>
      <c r="BP8" s="13"/>
      <c r="BQ8" s="55"/>
      <c r="BR8" s="10"/>
      <c r="BS8" s="44" t="s">
        <v>74</v>
      </c>
      <c r="BT8" s="11" t="s">
        <v>15</v>
      </c>
      <c r="BU8" s="64">
        <v>0</v>
      </c>
      <c r="BV8" s="64">
        <v>0</v>
      </c>
      <c r="BW8" s="64">
        <v>0</v>
      </c>
      <c r="BX8" s="11">
        <f t="shared" si="65"/>
        <v>0</v>
      </c>
      <c r="BY8" s="11">
        <f t="shared" si="66"/>
        <v>0</v>
      </c>
      <c r="BZ8" s="16"/>
      <c r="CA8" s="13"/>
      <c r="CB8" s="13"/>
      <c r="CC8" s="13"/>
      <c r="CD8" s="13"/>
      <c r="CE8" s="55"/>
      <c r="CF8" s="10"/>
      <c r="CG8" s="44" t="s">
        <v>74</v>
      </c>
      <c r="CH8" s="11" t="s">
        <v>15</v>
      </c>
      <c r="CI8" s="64">
        <v>0</v>
      </c>
      <c r="CJ8" s="64">
        <v>0</v>
      </c>
      <c r="CK8" s="64">
        <v>0</v>
      </c>
      <c r="CL8" s="11">
        <f t="shared" si="68"/>
        <v>0</v>
      </c>
      <c r="CM8" s="11">
        <f t="shared" si="69"/>
        <v>0</v>
      </c>
      <c r="CN8" s="16"/>
      <c r="CO8" s="13"/>
      <c r="CP8" s="13"/>
      <c r="CQ8" s="13"/>
      <c r="CR8" s="13"/>
      <c r="CS8" s="55"/>
      <c r="CT8" s="10"/>
      <c r="CU8" s="44" t="s">
        <v>74</v>
      </c>
      <c r="CV8" s="11" t="s">
        <v>15</v>
      </c>
      <c r="CW8" s="64">
        <v>0</v>
      </c>
      <c r="CX8" s="64">
        <v>0</v>
      </c>
      <c r="CY8" s="64">
        <v>0</v>
      </c>
      <c r="CZ8" s="11">
        <f t="shared" si="71"/>
        <v>0</v>
      </c>
      <c r="DA8" s="11">
        <f t="shared" si="72"/>
        <v>0</v>
      </c>
      <c r="DB8" s="16"/>
      <c r="DC8" s="13"/>
      <c r="DD8" s="13"/>
      <c r="DE8" s="13"/>
      <c r="DF8" s="13"/>
      <c r="DG8" s="55"/>
      <c r="DH8" s="10"/>
      <c r="DI8" s="44" t="s">
        <v>74</v>
      </c>
      <c r="DJ8" s="11" t="s">
        <v>15</v>
      </c>
      <c r="DK8" s="64">
        <v>0</v>
      </c>
      <c r="DL8" s="64">
        <v>0</v>
      </c>
      <c r="DM8" s="64">
        <v>0</v>
      </c>
      <c r="DN8" s="11">
        <f t="shared" si="74"/>
        <v>0</v>
      </c>
      <c r="DO8" s="11">
        <f t="shared" si="75"/>
        <v>0</v>
      </c>
      <c r="DP8" s="16"/>
      <c r="DQ8" s="13"/>
      <c r="DR8" s="13"/>
      <c r="DS8" s="13"/>
      <c r="DT8" s="13"/>
      <c r="DU8" s="55"/>
      <c r="DV8" s="10"/>
      <c r="DW8" s="44" t="s">
        <v>74</v>
      </c>
      <c r="DX8" s="11" t="s">
        <v>15</v>
      </c>
      <c r="DY8" s="64">
        <v>0</v>
      </c>
      <c r="DZ8" s="64">
        <v>0</v>
      </c>
      <c r="EA8" s="64">
        <v>0</v>
      </c>
      <c r="EB8" s="11">
        <f t="shared" si="77"/>
        <v>0</v>
      </c>
      <c r="EC8" s="11">
        <f t="shared" si="78"/>
        <v>0</v>
      </c>
      <c r="ED8" s="16"/>
      <c r="EE8" s="13"/>
      <c r="EF8" s="13"/>
      <c r="EG8" s="13"/>
      <c r="EH8" s="13"/>
      <c r="EI8" s="55"/>
      <c r="EJ8" s="10"/>
      <c r="EK8" s="44"/>
      <c r="EL8" s="11"/>
      <c r="EM8" s="14"/>
      <c r="EN8" s="134"/>
      <c r="EO8" s="281"/>
      <c r="EP8" s="281"/>
      <c r="EQ8" s="6" t="s">
        <v>7</v>
      </c>
      <c r="ER8" s="121"/>
      <c r="ES8" s="111"/>
      <c r="ET8" s="128"/>
      <c r="EU8" s="9"/>
      <c r="EV8" s="518"/>
      <c r="EW8" s="579"/>
      <c r="EX8" s="511"/>
      <c r="EY8" s="137"/>
      <c r="EZ8" s="569"/>
      <c r="FA8" s="88"/>
      <c r="FC8" s="44" t="s">
        <v>74</v>
      </c>
      <c r="FD8" s="11" t="s">
        <v>18</v>
      </c>
      <c r="FE8" s="141">
        <v>0</v>
      </c>
      <c r="FF8" s="141">
        <v>0</v>
      </c>
      <c r="FG8" s="142">
        <v>0</v>
      </c>
      <c r="FH8" s="9" t="s">
        <v>109</v>
      </c>
      <c r="FI8" s="122">
        <f t="shared" si="84"/>
        <v>0</v>
      </c>
      <c r="FJ8" s="602">
        <v>0</v>
      </c>
      <c r="FK8" s="604">
        <f t="shared" si="85"/>
        <v>0</v>
      </c>
      <c r="FL8" s="588"/>
      <c r="FM8" s="589"/>
      <c r="FN8" s="610"/>
      <c r="FO8" s="127"/>
      <c r="FP8" s="87"/>
      <c r="FQ8" s="599"/>
      <c r="FR8" s="61"/>
      <c r="FS8" s="567"/>
    </row>
    <row r="9" spans="1:175" x14ac:dyDescent="0.25">
      <c r="A9" s="44" t="s">
        <v>74</v>
      </c>
      <c r="B9" s="11" t="s">
        <v>16</v>
      </c>
      <c r="C9" s="64">
        <v>0</v>
      </c>
      <c r="D9" s="64">
        <v>0</v>
      </c>
      <c r="E9" s="64">
        <v>0</v>
      </c>
      <c r="F9" s="11">
        <f t="shared" si="80"/>
        <v>0</v>
      </c>
      <c r="G9" s="11">
        <f t="shared" si="81"/>
        <v>0</v>
      </c>
      <c r="H9" s="16"/>
      <c r="I9" s="13"/>
      <c r="J9" s="13"/>
      <c r="K9" s="13"/>
      <c r="L9" s="13"/>
      <c r="M9" s="55"/>
      <c r="N9" s="10"/>
      <c r="O9" s="44" t="s">
        <v>74</v>
      </c>
      <c r="P9" s="11" t="s">
        <v>16</v>
      </c>
      <c r="Q9" s="64">
        <v>0</v>
      </c>
      <c r="R9" s="64">
        <v>0</v>
      </c>
      <c r="S9" s="64">
        <v>0</v>
      </c>
      <c r="T9" s="11">
        <f t="shared" si="82"/>
        <v>0</v>
      </c>
      <c r="U9" s="11">
        <f t="shared" si="83"/>
        <v>0</v>
      </c>
      <c r="V9" s="16"/>
      <c r="W9" s="13"/>
      <c r="X9" s="13"/>
      <c r="Y9" s="13"/>
      <c r="Z9" s="13"/>
      <c r="AA9" s="55"/>
      <c r="AB9" s="10"/>
      <c r="AC9" s="44" t="s">
        <v>74</v>
      </c>
      <c r="AD9" s="11" t="s">
        <v>16</v>
      </c>
      <c r="AE9" s="64">
        <v>0</v>
      </c>
      <c r="AF9" s="64">
        <v>0</v>
      </c>
      <c r="AG9" s="64">
        <v>0</v>
      </c>
      <c r="AH9" s="11">
        <f t="shared" si="56"/>
        <v>0</v>
      </c>
      <c r="AI9" s="11">
        <f t="shared" si="57"/>
        <v>0</v>
      </c>
      <c r="AJ9" s="16"/>
      <c r="AK9" s="13"/>
      <c r="AL9" s="13"/>
      <c r="AM9" s="13"/>
      <c r="AN9" s="13"/>
      <c r="AO9" s="55"/>
      <c r="AP9" s="10"/>
      <c r="AQ9" s="44" t="s">
        <v>74</v>
      </c>
      <c r="AR9" s="11" t="s">
        <v>16</v>
      </c>
      <c r="AS9" s="64">
        <v>0</v>
      </c>
      <c r="AT9" s="64">
        <v>0</v>
      </c>
      <c r="AU9" s="64">
        <v>0</v>
      </c>
      <c r="AV9" s="11">
        <f t="shared" si="59"/>
        <v>0</v>
      </c>
      <c r="AW9" s="11">
        <f t="shared" si="60"/>
        <v>0</v>
      </c>
      <c r="AX9" s="16"/>
      <c r="AY9" s="13"/>
      <c r="AZ9" s="13"/>
      <c r="BA9" s="13"/>
      <c r="BB9" s="13"/>
      <c r="BC9" s="55"/>
      <c r="BD9" s="10"/>
      <c r="BE9" s="44" t="s">
        <v>74</v>
      </c>
      <c r="BF9" s="11" t="s">
        <v>16</v>
      </c>
      <c r="BG9" s="64">
        <v>0</v>
      </c>
      <c r="BH9" s="64">
        <v>0</v>
      </c>
      <c r="BI9" s="64">
        <v>0</v>
      </c>
      <c r="BJ9" s="11">
        <f t="shared" si="62"/>
        <v>0</v>
      </c>
      <c r="BK9" s="11">
        <f t="shared" si="63"/>
        <v>0</v>
      </c>
      <c r="BL9" s="16"/>
      <c r="BM9" s="13"/>
      <c r="BN9" s="13"/>
      <c r="BO9" s="13"/>
      <c r="BP9" s="13"/>
      <c r="BQ9" s="55"/>
      <c r="BR9" s="10"/>
      <c r="BS9" s="44" t="s">
        <v>74</v>
      </c>
      <c r="BT9" s="11" t="s">
        <v>16</v>
      </c>
      <c r="BU9" s="64">
        <v>0</v>
      </c>
      <c r="BV9" s="64">
        <v>0</v>
      </c>
      <c r="BW9" s="64">
        <v>0</v>
      </c>
      <c r="BX9" s="11">
        <f t="shared" si="65"/>
        <v>0</v>
      </c>
      <c r="BY9" s="11">
        <f t="shared" si="66"/>
        <v>0</v>
      </c>
      <c r="BZ9" s="16"/>
      <c r="CA9" s="13"/>
      <c r="CB9" s="13"/>
      <c r="CC9" s="13"/>
      <c r="CD9" s="13"/>
      <c r="CE9" s="55"/>
      <c r="CF9" s="10"/>
      <c r="CG9" s="44" t="s">
        <v>74</v>
      </c>
      <c r="CH9" s="11" t="s">
        <v>16</v>
      </c>
      <c r="CI9" s="64">
        <v>0</v>
      </c>
      <c r="CJ9" s="64">
        <v>0</v>
      </c>
      <c r="CK9" s="64">
        <v>0</v>
      </c>
      <c r="CL9" s="11">
        <f t="shared" si="68"/>
        <v>0</v>
      </c>
      <c r="CM9" s="11">
        <f t="shared" si="69"/>
        <v>0</v>
      </c>
      <c r="CN9" s="16"/>
      <c r="CO9" s="13"/>
      <c r="CP9" s="13"/>
      <c r="CQ9" s="13"/>
      <c r="CR9" s="13"/>
      <c r="CS9" s="55"/>
      <c r="CT9" s="10"/>
      <c r="CU9" s="44" t="s">
        <v>74</v>
      </c>
      <c r="CV9" s="11" t="s">
        <v>16</v>
      </c>
      <c r="CW9" s="64">
        <v>0</v>
      </c>
      <c r="CX9" s="64">
        <v>0</v>
      </c>
      <c r="CY9" s="64">
        <v>0</v>
      </c>
      <c r="CZ9" s="11">
        <f t="shared" si="71"/>
        <v>0</v>
      </c>
      <c r="DA9" s="11">
        <f t="shared" si="72"/>
        <v>0</v>
      </c>
      <c r="DB9" s="16"/>
      <c r="DC9" s="13"/>
      <c r="DD9" s="13"/>
      <c r="DE9" s="13"/>
      <c r="DF9" s="13"/>
      <c r="DG9" s="55"/>
      <c r="DH9" s="10"/>
      <c r="DI9" s="44" t="s">
        <v>74</v>
      </c>
      <c r="DJ9" s="11" t="s">
        <v>16</v>
      </c>
      <c r="DK9" s="64">
        <v>0</v>
      </c>
      <c r="DL9" s="64">
        <v>0</v>
      </c>
      <c r="DM9" s="64">
        <v>0</v>
      </c>
      <c r="DN9" s="11">
        <f t="shared" si="74"/>
        <v>0</v>
      </c>
      <c r="DO9" s="11">
        <f t="shared" si="75"/>
        <v>0</v>
      </c>
      <c r="DP9" s="16"/>
      <c r="DQ9" s="13"/>
      <c r="DR9" s="13"/>
      <c r="DS9" s="13"/>
      <c r="DT9" s="13"/>
      <c r="DU9" s="55"/>
      <c r="DV9" s="10"/>
      <c r="DW9" s="44" t="s">
        <v>74</v>
      </c>
      <c r="DX9" s="11" t="s">
        <v>16</v>
      </c>
      <c r="DY9" s="64">
        <v>0</v>
      </c>
      <c r="DZ9" s="64">
        <v>0</v>
      </c>
      <c r="EA9" s="64">
        <v>0</v>
      </c>
      <c r="EB9" s="11">
        <f t="shared" si="77"/>
        <v>0</v>
      </c>
      <c r="EC9" s="11">
        <f t="shared" si="78"/>
        <v>0</v>
      </c>
      <c r="ED9" s="16"/>
      <c r="EE9" s="13"/>
      <c r="EF9" s="13"/>
      <c r="EG9" s="13"/>
      <c r="EH9" s="13"/>
      <c r="EI9" s="55"/>
      <c r="EJ9" s="10"/>
      <c r="EK9" s="44" t="s">
        <v>75</v>
      </c>
      <c r="EL9" s="11" t="s">
        <v>23</v>
      </c>
      <c r="EM9" s="14">
        <f>K17+Y17+AM17+BA17+BO17+CC17+CQ17+DE17+DS17+EG17</f>
        <v>0</v>
      </c>
      <c r="EN9" s="79"/>
      <c r="EO9" s="281"/>
      <c r="EP9" s="6" t="s">
        <v>4</v>
      </c>
      <c r="EQ9" s="51">
        <f>G17*$C$2+U17*$Q$2+AI17*$AE$2+AW17*$AS$2+BK17*$BG$2+BY17*$BU$2+CM17*$CI$2+DA17*$CW$2+DO17*$DK$2+EC17*$DY$2</f>
        <v>0</v>
      </c>
      <c r="ER9" s="116">
        <f>IF(ER$4=0,0,EM9/ER$4)</f>
        <v>0</v>
      </c>
      <c r="ES9" s="81">
        <f>ER9*ET9+ER9</f>
        <v>0</v>
      </c>
      <c r="ET9" s="280">
        <v>0</v>
      </c>
      <c r="EU9" s="9" t="s">
        <v>109</v>
      </c>
      <c r="EV9" s="518">
        <f>IF(ER$4=0,0,EQ9/$ER$4*$EX$4)</f>
        <v>0</v>
      </c>
      <c r="EW9" s="579">
        <f t="shared" ref="EW9:EW79" si="86">IF(EV9=0,0,EX9/EV9)</f>
        <v>0</v>
      </c>
      <c r="EX9" s="511">
        <f>ER9*ER$4+ES9*ES$4</f>
        <v>0</v>
      </c>
      <c r="EY9" s="137"/>
      <c r="EZ9" s="569"/>
      <c r="FA9" s="88"/>
      <c r="FC9" s="44" t="s">
        <v>74</v>
      </c>
      <c r="FD9" s="11" t="s">
        <v>18</v>
      </c>
      <c r="FE9" s="141">
        <v>0</v>
      </c>
      <c r="FF9" s="141">
        <v>0</v>
      </c>
      <c r="FG9" s="142">
        <v>0</v>
      </c>
      <c r="FH9" s="9" t="s">
        <v>109</v>
      </c>
      <c r="FI9" s="122">
        <f t="shared" si="84"/>
        <v>0</v>
      </c>
      <c r="FJ9" s="602">
        <v>0</v>
      </c>
      <c r="FK9" s="604">
        <f t="shared" si="85"/>
        <v>0</v>
      </c>
      <c r="FL9" s="588"/>
      <c r="FM9" s="589"/>
      <c r="FN9" s="610"/>
      <c r="FO9" s="127"/>
      <c r="FP9" s="87"/>
      <c r="FQ9" s="599"/>
      <c r="FR9" s="61"/>
      <c r="FS9" s="567"/>
    </row>
    <row r="10" spans="1:175" x14ac:dyDescent="0.25">
      <c r="A10" s="44" t="s">
        <v>74</v>
      </c>
      <c r="B10" s="11" t="s">
        <v>16</v>
      </c>
      <c r="C10" s="64">
        <v>0</v>
      </c>
      <c r="D10" s="64">
        <v>0</v>
      </c>
      <c r="E10" s="64">
        <v>0</v>
      </c>
      <c r="F10" s="11">
        <f t="shared" si="80"/>
        <v>0</v>
      </c>
      <c r="G10" s="11">
        <f t="shared" si="81"/>
        <v>0</v>
      </c>
      <c r="H10" s="16"/>
      <c r="I10" s="13"/>
      <c r="J10" s="13"/>
      <c r="K10" s="13"/>
      <c r="L10" s="13"/>
      <c r="M10" s="55"/>
      <c r="N10" s="10"/>
      <c r="O10" s="44" t="s">
        <v>74</v>
      </c>
      <c r="P10" s="11" t="s">
        <v>16</v>
      </c>
      <c r="Q10" s="64">
        <v>0</v>
      </c>
      <c r="R10" s="64">
        <v>0</v>
      </c>
      <c r="S10" s="64">
        <v>0</v>
      </c>
      <c r="T10" s="11">
        <f t="shared" si="82"/>
        <v>0</v>
      </c>
      <c r="U10" s="11">
        <f t="shared" si="83"/>
        <v>0</v>
      </c>
      <c r="V10" s="16"/>
      <c r="W10" s="13"/>
      <c r="X10" s="13"/>
      <c r="Y10" s="13"/>
      <c r="Z10" s="13"/>
      <c r="AA10" s="55"/>
      <c r="AB10" s="10"/>
      <c r="AC10" s="44" t="s">
        <v>74</v>
      </c>
      <c r="AD10" s="11" t="s">
        <v>16</v>
      </c>
      <c r="AE10" s="64">
        <v>0</v>
      </c>
      <c r="AF10" s="64">
        <v>0</v>
      </c>
      <c r="AG10" s="64">
        <v>0</v>
      </c>
      <c r="AH10" s="11">
        <f t="shared" si="56"/>
        <v>0</v>
      </c>
      <c r="AI10" s="11">
        <f t="shared" si="57"/>
        <v>0</v>
      </c>
      <c r="AJ10" s="16"/>
      <c r="AK10" s="13"/>
      <c r="AL10" s="13"/>
      <c r="AM10" s="13"/>
      <c r="AN10" s="13"/>
      <c r="AO10" s="55"/>
      <c r="AP10" s="10"/>
      <c r="AQ10" s="44" t="s">
        <v>74</v>
      </c>
      <c r="AR10" s="11" t="s">
        <v>16</v>
      </c>
      <c r="AS10" s="64">
        <v>0</v>
      </c>
      <c r="AT10" s="64">
        <v>0</v>
      </c>
      <c r="AU10" s="64">
        <v>0</v>
      </c>
      <c r="AV10" s="11">
        <f t="shared" si="59"/>
        <v>0</v>
      </c>
      <c r="AW10" s="11">
        <f t="shared" si="60"/>
        <v>0</v>
      </c>
      <c r="AX10" s="16"/>
      <c r="AY10" s="13"/>
      <c r="AZ10" s="13"/>
      <c r="BA10" s="13"/>
      <c r="BB10" s="13"/>
      <c r="BC10" s="55"/>
      <c r="BD10" s="10"/>
      <c r="BE10" s="44" t="s">
        <v>74</v>
      </c>
      <c r="BF10" s="11" t="s">
        <v>16</v>
      </c>
      <c r="BG10" s="64">
        <v>0</v>
      </c>
      <c r="BH10" s="64">
        <v>0</v>
      </c>
      <c r="BI10" s="64">
        <v>0</v>
      </c>
      <c r="BJ10" s="11">
        <f t="shared" si="62"/>
        <v>0</v>
      </c>
      <c r="BK10" s="11">
        <f t="shared" si="63"/>
        <v>0</v>
      </c>
      <c r="BL10" s="16"/>
      <c r="BM10" s="13"/>
      <c r="BN10" s="13"/>
      <c r="BO10" s="13"/>
      <c r="BP10" s="13"/>
      <c r="BQ10" s="55"/>
      <c r="BR10" s="10"/>
      <c r="BS10" s="44" t="s">
        <v>74</v>
      </c>
      <c r="BT10" s="11" t="s">
        <v>16</v>
      </c>
      <c r="BU10" s="64">
        <v>0</v>
      </c>
      <c r="BV10" s="64">
        <v>0</v>
      </c>
      <c r="BW10" s="64">
        <v>0</v>
      </c>
      <c r="BX10" s="11">
        <f t="shared" si="65"/>
        <v>0</v>
      </c>
      <c r="BY10" s="11">
        <f t="shared" si="66"/>
        <v>0</v>
      </c>
      <c r="BZ10" s="16"/>
      <c r="CA10" s="13"/>
      <c r="CB10" s="13"/>
      <c r="CC10" s="13"/>
      <c r="CD10" s="13"/>
      <c r="CE10" s="55"/>
      <c r="CF10" s="10"/>
      <c r="CG10" s="44" t="s">
        <v>74</v>
      </c>
      <c r="CH10" s="11" t="s">
        <v>16</v>
      </c>
      <c r="CI10" s="64">
        <v>0</v>
      </c>
      <c r="CJ10" s="64">
        <v>0</v>
      </c>
      <c r="CK10" s="64">
        <v>0</v>
      </c>
      <c r="CL10" s="11">
        <f t="shared" si="68"/>
        <v>0</v>
      </c>
      <c r="CM10" s="11">
        <f t="shared" si="69"/>
        <v>0</v>
      </c>
      <c r="CN10" s="16"/>
      <c r="CO10" s="13"/>
      <c r="CP10" s="13"/>
      <c r="CQ10" s="13"/>
      <c r="CR10" s="13"/>
      <c r="CS10" s="55"/>
      <c r="CT10" s="10"/>
      <c r="CU10" s="44" t="s">
        <v>74</v>
      </c>
      <c r="CV10" s="11" t="s">
        <v>16</v>
      </c>
      <c r="CW10" s="64">
        <v>0</v>
      </c>
      <c r="CX10" s="64">
        <v>0</v>
      </c>
      <c r="CY10" s="64">
        <v>0</v>
      </c>
      <c r="CZ10" s="11">
        <f t="shared" si="71"/>
        <v>0</v>
      </c>
      <c r="DA10" s="11">
        <f t="shared" si="72"/>
        <v>0</v>
      </c>
      <c r="DB10" s="16"/>
      <c r="DC10" s="13"/>
      <c r="DD10" s="13"/>
      <c r="DE10" s="13"/>
      <c r="DF10" s="13"/>
      <c r="DG10" s="55"/>
      <c r="DH10" s="10"/>
      <c r="DI10" s="44" t="s">
        <v>74</v>
      </c>
      <c r="DJ10" s="11" t="s">
        <v>16</v>
      </c>
      <c r="DK10" s="64">
        <v>0</v>
      </c>
      <c r="DL10" s="64">
        <v>0</v>
      </c>
      <c r="DM10" s="64">
        <v>0</v>
      </c>
      <c r="DN10" s="11">
        <f t="shared" si="74"/>
        <v>0</v>
      </c>
      <c r="DO10" s="11">
        <f t="shared" si="75"/>
        <v>0</v>
      </c>
      <c r="DP10" s="16"/>
      <c r="DQ10" s="13"/>
      <c r="DR10" s="13"/>
      <c r="DS10" s="13"/>
      <c r="DT10" s="13"/>
      <c r="DU10" s="55"/>
      <c r="DV10" s="10"/>
      <c r="DW10" s="44" t="s">
        <v>74</v>
      </c>
      <c r="DX10" s="11" t="s">
        <v>16</v>
      </c>
      <c r="DY10" s="64">
        <v>0</v>
      </c>
      <c r="DZ10" s="64">
        <v>0</v>
      </c>
      <c r="EA10" s="64">
        <v>0</v>
      </c>
      <c r="EB10" s="11">
        <f t="shared" si="77"/>
        <v>0</v>
      </c>
      <c r="EC10" s="11">
        <f t="shared" si="78"/>
        <v>0</v>
      </c>
      <c r="ED10" s="16"/>
      <c r="EE10" s="13"/>
      <c r="EF10" s="13"/>
      <c r="EG10" s="13"/>
      <c r="EH10" s="13"/>
      <c r="EI10" s="55"/>
      <c r="EJ10" s="10"/>
      <c r="EK10" s="44" t="s">
        <v>75</v>
      </c>
      <c r="EL10" s="11" t="s">
        <v>24</v>
      </c>
      <c r="EM10" s="14">
        <f>K18+Y18+AM18+BA18+BO18+CC18+CQ18+DE18+DS18+EG18</f>
        <v>0</v>
      </c>
      <c r="EN10" s="191"/>
      <c r="EO10" s="281"/>
      <c r="EP10" s="51">
        <f>D18*$C$2+R18*$Q$2+AF18*$AE$2+AT18*$AS$2+BH18*$BG$2+BV18*$BU$2+CJ18*$CI$2+CX18*$CW$2+DL18*$DK$2+DZ18*$DY$2</f>
        <v>0</v>
      </c>
      <c r="ER10" s="116">
        <f>IF(ER$4=0,0,EM10/ER$4)</f>
        <v>0</v>
      </c>
      <c r="ES10" s="81">
        <f>ER10*ET10+ER10</f>
        <v>0</v>
      </c>
      <c r="ET10" s="280">
        <v>0</v>
      </c>
      <c r="EU10" s="9" t="s">
        <v>4</v>
      </c>
      <c r="EV10" s="518">
        <f>IF(ER$4=0,0,EP10/$ER$4*$EX$4)</f>
        <v>0</v>
      </c>
      <c r="EW10" s="579">
        <f t="shared" si="86"/>
        <v>0</v>
      </c>
      <c r="EX10" s="511">
        <f>ER10*ER$4+ES10*ES$4</f>
        <v>0</v>
      </c>
      <c r="EY10" s="137"/>
      <c r="EZ10" s="569"/>
      <c r="FA10" s="88"/>
      <c r="FC10" s="44" t="s">
        <v>75</v>
      </c>
      <c r="FD10" s="11" t="s">
        <v>23</v>
      </c>
      <c r="FE10" s="141">
        <v>0</v>
      </c>
      <c r="FF10" s="141">
        <v>0</v>
      </c>
      <c r="FG10" s="142">
        <v>0</v>
      </c>
      <c r="FH10" s="9" t="s">
        <v>109</v>
      </c>
      <c r="FI10" s="122">
        <f t="shared" si="84"/>
        <v>0</v>
      </c>
      <c r="FJ10" s="602">
        <v>0</v>
      </c>
      <c r="FK10" s="604">
        <f t="shared" si="85"/>
        <v>0</v>
      </c>
      <c r="FL10" s="588"/>
      <c r="FM10" s="589"/>
      <c r="FN10" s="610">
        <f>SUM(FK10:FK13)</f>
        <v>0</v>
      </c>
      <c r="FO10" s="127">
        <f>IF(FO$4=0,0,FN10/$FO$4)</f>
        <v>0</v>
      </c>
      <c r="FP10" s="87" t="s">
        <v>75</v>
      </c>
      <c r="FQ10" s="599">
        <f>SUM(EX9:EX12)</f>
        <v>0</v>
      </c>
      <c r="FR10" s="496">
        <f>FN10</f>
        <v>0</v>
      </c>
      <c r="FS10" s="567">
        <f>SUM(FQ10:FR10)</f>
        <v>0</v>
      </c>
    </row>
    <row r="11" spans="1:175" x14ac:dyDescent="0.25">
      <c r="A11" s="44" t="s">
        <v>74</v>
      </c>
      <c r="B11" s="98" t="s">
        <v>17</v>
      </c>
      <c r="C11" s="64">
        <v>0</v>
      </c>
      <c r="D11" s="64">
        <v>0</v>
      </c>
      <c r="E11" s="64">
        <v>0</v>
      </c>
      <c r="F11" s="11">
        <f t="shared" si="80"/>
        <v>0</v>
      </c>
      <c r="G11" s="11">
        <f t="shared" si="81"/>
        <v>0</v>
      </c>
      <c r="H11" s="16"/>
      <c r="I11" s="13"/>
      <c r="J11" s="13"/>
      <c r="K11" s="13"/>
      <c r="L11" s="13"/>
      <c r="M11" s="55"/>
      <c r="N11" s="10"/>
      <c r="O11" s="44" t="s">
        <v>74</v>
      </c>
      <c r="P11" s="98" t="s">
        <v>17</v>
      </c>
      <c r="Q11" s="64">
        <v>0</v>
      </c>
      <c r="R11" s="64">
        <v>0</v>
      </c>
      <c r="S11" s="64">
        <v>0</v>
      </c>
      <c r="T11" s="11">
        <f t="shared" si="82"/>
        <v>0</v>
      </c>
      <c r="U11" s="11">
        <f t="shared" si="83"/>
        <v>0</v>
      </c>
      <c r="V11" s="16"/>
      <c r="W11" s="13"/>
      <c r="X11" s="13"/>
      <c r="Y11" s="13"/>
      <c r="Z11" s="13"/>
      <c r="AA11" s="55"/>
      <c r="AB11" s="10"/>
      <c r="AC11" s="44" t="s">
        <v>74</v>
      </c>
      <c r="AD11" s="98" t="s">
        <v>17</v>
      </c>
      <c r="AE11" s="64">
        <v>0</v>
      </c>
      <c r="AF11" s="64">
        <v>0</v>
      </c>
      <c r="AG11" s="64">
        <v>0</v>
      </c>
      <c r="AH11" s="11">
        <f t="shared" si="56"/>
        <v>0</v>
      </c>
      <c r="AI11" s="11">
        <f t="shared" si="57"/>
        <v>0</v>
      </c>
      <c r="AJ11" s="16"/>
      <c r="AK11" s="13"/>
      <c r="AL11" s="13"/>
      <c r="AM11" s="13"/>
      <c r="AN11" s="13"/>
      <c r="AO11" s="55"/>
      <c r="AP11" s="10"/>
      <c r="AQ11" s="44" t="s">
        <v>74</v>
      </c>
      <c r="AR11" s="98" t="s">
        <v>17</v>
      </c>
      <c r="AS11" s="64">
        <v>0</v>
      </c>
      <c r="AT11" s="64">
        <v>0</v>
      </c>
      <c r="AU11" s="64">
        <v>0</v>
      </c>
      <c r="AV11" s="11">
        <f t="shared" si="59"/>
        <v>0</v>
      </c>
      <c r="AW11" s="11">
        <f t="shared" si="60"/>
        <v>0</v>
      </c>
      <c r="AX11" s="16"/>
      <c r="AY11" s="13"/>
      <c r="AZ11" s="13"/>
      <c r="BA11" s="13"/>
      <c r="BB11" s="13"/>
      <c r="BC11" s="55"/>
      <c r="BD11" s="10"/>
      <c r="BE11" s="44" t="s">
        <v>74</v>
      </c>
      <c r="BF11" s="98" t="s">
        <v>17</v>
      </c>
      <c r="BG11" s="64">
        <v>0</v>
      </c>
      <c r="BH11" s="64">
        <v>0</v>
      </c>
      <c r="BI11" s="64">
        <v>0</v>
      </c>
      <c r="BJ11" s="11">
        <f t="shared" si="62"/>
        <v>0</v>
      </c>
      <c r="BK11" s="11">
        <f t="shared" si="63"/>
        <v>0</v>
      </c>
      <c r="BL11" s="16"/>
      <c r="BM11" s="13"/>
      <c r="BN11" s="13"/>
      <c r="BO11" s="13"/>
      <c r="BP11" s="13"/>
      <c r="BQ11" s="55"/>
      <c r="BR11" s="10"/>
      <c r="BS11" s="44" t="s">
        <v>74</v>
      </c>
      <c r="BT11" s="98" t="s">
        <v>17</v>
      </c>
      <c r="BU11" s="64">
        <v>0</v>
      </c>
      <c r="BV11" s="64">
        <v>0</v>
      </c>
      <c r="BW11" s="64">
        <v>0</v>
      </c>
      <c r="BX11" s="11">
        <f t="shared" si="65"/>
        <v>0</v>
      </c>
      <c r="BY11" s="11">
        <f t="shared" si="66"/>
        <v>0</v>
      </c>
      <c r="BZ11" s="16"/>
      <c r="CA11" s="13"/>
      <c r="CB11" s="13"/>
      <c r="CC11" s="13"/>
      <c r="CD11" s="13"/>
      <c r="CE11" s="55"/>
      <c r="CF11" s="10"/>
      <c r="CG11" s="44" t="s">
        <v>74</v>
      </c>
      <c r="CH11" s="98" t="s">
        <v>17</v>
      </c>
      <c r="CI11" s="64">
        <v>0</v>
      </c>
      <c r="CJ11" s="64">
        <v>0</v>
      </c>
      <c r="CK11" s="64">
        <v>0</v>
      </c>
      <c r="CL11" s="11">
        <f t="shared" si="68"/>
        <v>0</v>
      </c>
      <c r="CM11" s="11">
        <f t="shared" si="69"/>
        <v>0</v>
      </c>
      <c r="CN11" s="16"/>
      <c r="CO11" s="13"/>
      <c r="CP11" s="13"/>
      <c r="CQ11" s="13"/>
      <c r="CR11" s="13"/>
      <c r="CS11" s="55"/>
      <c r="CT11" s="10"/>
      <c r="CU11" s="44" t="s">
        <v>74</v>
      </c>
      <c r="CV11" s="98" t="s">
        <v>17</v>
      </c>
      <c r="CW11" s="64">
        <v>0</v>
      </c>
      <c r="CX11" s="64">
        <v>0</v>
      </c>
      <c r="CY11" s="64">
        <v>0</v>
      </c>
      <c r="CZ11" s="11">
        <f t="shared" si="71"/>
        <v>0</v>
      </c>
      <c r="DA11" s="11">
        <f t="shared" si="72"/>
        <v>0</v>
      </c>
      <c r="DB11" s="16"/>
      <c r="DC11" s="13"/>
      <c r="DD11" s="13"/>
      <c r="DE11" s="13"/>
      <c r="DF11" s="13"/>
      <c r="DG11" s="55"/>
      <c r="DH11" s="10"/>
      <c r="DI11" s="44" t="s">
        <v>74</v>
      </c>
      <c r="DJ11" s="98" t="s">
        <v>17</v>
      </c>
      <c r="DK11" s="64">
        <v>0</v>
      </c>
      <c r="DL11" s="64">
        <v>0</v>
      </c>
      <c r="DM11" s="64">
        <v>0</v>
      </c>
      <c r="DN11" s="11">
        <f t="shared" si="74"/>
        <v>0</v>
      </c>
      <c r="DO11" s="11">
        <f t="shared" si="75"/>
        <v>0</v>
      </c>
      <c r="DP11" s="16"/>
      <c r="DQ11" s="13"/>
      <c r="DR11" s="13"/>
      <c r="DS11" s="13"/>
      <c r="DT11" s="13"/>
      <c r="DU11" s="55"/>
      <c r="DV11" s="10"/>
      <c r="DW11" s="44" t="s">
        <v>74</v>
      </c>
      <c r="DX11" s="98" t="s">
        <v>17</v>
      </c>
      <c r="DY11" s="64">
        <v>0</v>
      </c>
      <c r="DZ11" s="64">
        <v>0</v>
      </c>
      <c r="EA11" s="64">
        <v>0</v>
      </c>
      <c r="EB11" s="11">
        <f t="shared" si="77"/>
        <v>0</v>
      </c>
      <c r="EC11" s="11">
        <f t="shared" si="78"/>
        <v>0</v>
      </c>
      <c r="ED11" s="16"/>
      <c r="EE11" s="13"/>
      <c r="EF11" s="13"/>
      <c r="EG11" s="13"/>
      <c r="EH11" s="13"/>
      <c r="EI11" s="55"/>
      <c r="EJ11" s="10"/>
      <c r="EK11" s="44" t="s">
        <v>75</v>
      </c>
      <c r="EL11" s="11" t="s">
        <v>25</v>
      </c>
      <c r="EM11" s="14">
        <f>K19+Y19+AM19+BA19+BO19+CC19+CQ19+DE19+DS19+EG19</f>
        <v>0</v>
      </c>
      <c r="EN11" s="112"/>
      <c r="EO11" s="143"/>
      <c r="EP11" s="6" t="s">
        <v>4</v>
      </c>
      <c r="EQ11" s="51">
        <f>G19*$C$2+U19*$Q$2+AI19*$AE$2+AW19*$AS$2+BK19*$BG$2+BY19*$BU$2+CM19*$CI$2+DA19*$CW$2+DO19*$DK$2+EC19*$DY$2</f>
        <v>0</v>
      </c>
      <c r="ER11" s="116">
        <f>IF(ER$4=0,0,EM11/ER$4)</f>
        <v>0</v>
      </c>
      <c r="ES11" s="81">
        <f>ER11*ET11+ER11</f>
        <v>0</v>
      </c>
      <c r="ET11" s="280">
        <v>0</v>
      </c>
      <c r="EU11" s="9" t="s">
        <v>109</v>
      </c>
      <c r="EV11" s="518">
        <f>IF(ER$4=0,0,EQ11/$ER$4*$EX$4)</f>
        <v>0</v>
      </c>
      <c r="EW11" s="579">
        <f t="shared" si="86"/>
        <v>0</v>
      </c>
      <c r="EX11" s="511">
        <f>ER11*ER$4+ES11*ES$4</f>
        <v>0</v>
      </c>
      <c r="EY11" s="137"/>
      <c r="EZ11" s="569"/>
      <c r="FA11" s="88"/>
      <c r="FC11" s="44" t="s">
        <v>75</v>
      </c>
      <c r="FD11" s="11" t="s">
        <v>134</v>
      </c>
      <c r="FE11" s="141">
        <v>0</v>
      </c>
      <c r="FF11" s="141">
        <v>0</v>
      </c>
      <c r="FG11" s="142">
        <v>0</v>
      </c>
      <c r="FH11" s="9" t="s">
        <v>21</v>
      </c>
      <c r="FI11" s="122">
        <f t="shared" si="84"/>
        <v>0</v>
      </c>
      <c r="FJ11" s="602">
        <v>0</v>
      </c>
      <c r="FK11" s="604">
        <f t="shared" si="85"/>
        <v>0</v>
      </c>
      <c r="FL11" s="588"/>
      <c r="FM11" s="589"/>
      <c r="FN11" s="610"/>
      <c r="FO11" s="127"/>
      <c r="FP11" s="87"/>
      <c r="FQ11" s="599"/>
      <c r="FR11" s="61"/>
      <c r="FS11" s="567"/>
    </row>
    <row r="12" spans="1:175" x14ac:dyDescent="0.25">
      <c r="A12" s="44"/>
      <c r="B12" s="98"/>
      <c r="C12" s="17"/>
      <c r="D12" s="17"/>
      <c r="E12" s="17" t="s">
        <v>108</v>
      </c>
      <c r="F12" s="52">
        <f>SUM(F5:F11)</f>
        <v>0</v>
      </c>
      <c r="G12" s="52">
        <f>SUM(G5:G11)</f>
        <v>0</v>
      </c>
      <c r="H12" s="16"/>
      <c r="I12" s="13"/>
      <c r="J12" s="13"/>
      <c r="K12" s="13"/>
      <c r="L12" s="13"/>
      <c r="M12" s="55"/>
      <c r="N12" s="10"/>
      <c r="O12" s="44"/>
      <c r="P12" s="98"/>
      <c r="Q12" s="17"/>
      <c r="R12" s="17"/>
      <c r="S12" s="17" t="s">
        <v>108</v>
      </c>
      <c r="T12" s="52">
        <f>SUM(T5:T11)</f>
        <v>0</v>
      </c>
      <c r="U12" s="52">
        <f>SUM(U5:U11)</f>
        <v>0</v>
      </c>
      <c r="V12" s="16"/>
      <c r="W12" s="13"/>
      <c r="X12" s="13"/>
      <c r="Y12" s="13"/>
      <c r="Z12" s="13"/>
      <c r="AA12" s="55"/>
      <c r="AB12" s="10"/>
      <c r="AC12" s="44"/>
      <c r="AD12" s="98"/>
      <c r="AE12" s="17"/>
      <c r="AF12" s="17"/>
      <c r="AG12" s="17" t="s">
        <v>108</v>
      </c>
      <c r="AH12" s="52">
        <f t="shared" ref="AH12:AI12" si="87">SUM(AH5:AH11)</f>
        <v>0</v>
      </c>
      <c r="AI12" s="52">
        <f t="shared" si="87"/>
        <v>0</v>
      </c>
      <c r="AJ12" s="16"/>
      <c r="AK12" s="13"/>
      <c r="AL12" s="13"/>
      <c r="AM12" s="13"/>
      <c r="AN12" s="13"/>
      <c r="AO12" s="55"/>
      <c r="AP12" s="10"/>
      <c r="AQ12" s="44"/>
      <c r="AR12" s="98"/>
      <c r="AS12" s="17"/>
      <c r="AT12" s="17"/>
      <c r="AU12" s="17" t="s">
        <v>108</v>
      </c>
      <c r="AV12" s="52">
        <f t="shared" ref="AV12:AW12" si="88">SUM(AV5:AV11)</f>
        <v>0</v>
      </c>
      <c r="AW12" s="52">
        <f t="shared" si="88"/>
        <v>0</v>
      </c>
      <c r="AX12" s="16"/>
      <c r="AY12" s="13"/>
      <c r="AZ12" s="13"/>
      <c r="BA12" s="13"/>
      <c r="BB12" s="13"/>
      <c r="BC12" s="55"/>
      <c r="BD12" s="10"/>
      <c r="BE12" s="44"/>
      <c r="BF12" s="98"/>
      <c r="BG12" s="17"/>
      <c r="BH12" s="17"/>
      <c r="BI12" s="17" t="s">
        <v>108</v>
      </c>
      <c r="BJ12" s="52">
        <f t="shared" ref="BJ12:BK12" si="89">SUM(BJ5:BJ11)</f>
        <v>0</v>
      </c>
      <c r="BK12" s="52">
        <f t="shared" si="89"/>
        <v>0</v>
      </c>
      <c r="BL12" s="16"/>
      <c r="BM12" s="13"/>
      <c r="BN12" s="13"/>
      <c r="BO12" s="13"/>
      <c r="BP12" s="13"/>
      <c r="BQ12" s="55"/>
      <c r="BR12" s="10"/>
      <c r="BS12" s="44"/>
      <c r="BT12" s="98"/>
      <c r="BU12" s="17"/>
      <c r="BV12" s="17"/>
      <c r="BW12" s="17" t="s">
        <v>108</v>
      </c>
      <c r="BX12" s="52">
        <f t="shared" ref="BX12:BY12" si="90">SUM(BX5:BX11)</f>
        <v>0</v>
      </c>
      <c r="BY12" s="52">
        <f t="shared" si="90"/>
        <v>0</v>
      </c>
      <c r="BZ12" s="16"/>
      <c r="CA12" s="13"/>
      <c r="CB12" s="13"/>
      <c r="CC12" s="13"/>
      <c r="CD12" s="13"/>
      <c r="CE12" s="55"/>
      <c r="CF12" s="10"/>
      <c r="CG12" s="44"/>
      <c r="CH12" s="98"/>
      <c r="CI12" s="17"/>
      <c r="CJ12" s="17"/>
      <c r="CK12" s="17" t="s">
        <v>108</v>
      </c>
      <c r="CL12" s="52">
        <f t="shared" ref="CL12:CM12" si="91">SUM(CL5:CL11)</f>
        <v>0</v>
      </c>
      <c r="CM12" s="52">
        <f t="shared" si="91"/>
        <v>0</v>
      </c>
      <c r="CN12" s="16"/>
      <c r="CO12" s="13"/>
      <c r="CP12" s="13"/>
      <c r="CQ12" s="13"/>
      <c r="CR12" s="13"/>
      <c r="CS12" s="55"/>
      <c r="CT12" s="10"/>
      <c r="CU12" s="44"/>
      <c r="CV12" s="98"/>
      <c r="CW12" s="17"/>
      <c r="CX12" s="17"/>
      <c r="CY12" s="17" t="s">
        <v>108</v>
      </c>
      <c r="CZ12" s="52">
        <f t="shared" ref="CZ12:DA12" si="92">SUM(CZ5:CZ11)</f>
        <v>0</v>
      </c>
      <c r="DA12" s="52">
        <f t="shared" si="92"/>
        <v>0</v>
      </c>
      <c r="DB12" s="16"/>
      <c r="DC12" s="13"/>
      <c r="DD12" s="13"/>
      <c r="DE12" s="13"/>
      <c r="DF12" s="13"/>
      <c r="DG12" s="55"/>
      <c r="DH12" s="10"/>
      <c r="DI12" s="44"/>
      <c r="DJ12" s="98"/>
      <c r="DK12" s="17"/>
      <c r="DL12" s="17"/>
      <c r="DM12" s="17" t="s">
        <v>108</v>
      </c>
      <c r="DN12" s="52">
        <f t="shared" ref="DN12:DO12" si="93">SUM(DN5:DN11)</f>
        <v>0</v>
      </c>
      <c r="DO12" s="52">
        <f t="shared" si="93"/>
        <v>0</v>
      </c>
      <c r="DP12" s="16"/>
      <c r="DQ12" s="13"/>
      <c r="DR12" s="13"/>
      <c r="DS12" s="13"/>
      <c r="DT12" s="13"/>
      <c r="DU12" s="55"/>
      <c r="DV12" s="10"/>
      <c r="DW12" s="44"/>
      <c r="DX12" s="98"/>
      <c r="DY12" s="17"/>
      <c r="DZ12" s="17"/>
      <c r="EA12" s="17" t="s">
        <v>108</v>
      </c>
      <c r="EB12" s="52">
        <f t="shared" ref="EB12:EC12" si="94">SUM(EB5:EB11)</f>
        <v>0</v>
      </c>
      <c r="EC12" s="52">
        <f t="shared" si="94"/>
        <v>0</v>
      </c>
      <c r="ED12" s="16"/>
      <c r="EE12" s="13"/>
      <c r="EF12" s="13"/>
      <c r="EG12" s="13"/>
      <c r="EH12" s="13"/>
      <c r="EI12" s="55"/>
      <c r="EJ12" s="10"/>
      <c r="EK12" s="44" t="s">
        <v>75</v>
      </c>
      <c r="EL12" s="11" t="s">
        <v>24</v>
      </c>
      <c r="EM12" s="14">
        <f>K20+Y20+AM20+BA20+BO20+CC20+CQ20+DE20+DS20+EG20</f>
        <v>0</v>
      </c>
      <c r="EN12" s="112"/>
      <c r="EO12" s="762" t="s">
        <v>155</v>
      </c>
      <c r="EP12" s="51">
        <f>D20*$C$2+R20*$Q$2+AF20*$AE$2+AT20*$AS$2+BH20*$BG$2+BV20*$BU$2+CJ20*$CI$2+CX20*$CW$2+DL20*$DK$2+DZ20*$DY$2</f>
        <v>0</v>
      </c>
      <c r="ER12" s="116">
        <f>IF(ER$4=0,0,EM12/ER$4)</f>
        <v>0</v>
      </c>
      <c r="ES12" s="81">
        <f>ER12*ET12+ER12</f>
        <v>0</v>
      </c>
      <c r="ET12" s="280">
        <v>0</v>
      </c>
      <c r="EU12" s="9" t="s">
        <v>4</v>
      </c>
      <c r="EV12" s="518">
        <f>IF(ER$4=0,0,EP12/$ER$4*$EX$4)</f>
        <v>0</v>
      </c>
      <c r="EW12" s="579">
        <f t="shared" si="86"/>
        <v>0</v>
      </c>
      <c r="EX12" s="511">
        <f>ER12*ER$4+ES12*ES$4</f>
        <v>0</v>
      </c>
      <c r="EY12" s="137"/>
      <c r="EZ12" s="569"/>
      <c r="FA12" s="138"/>
      <c r="FC12" s="44" t="s">
        <v>75</v>
      </c>
      <c r="FD12" s="11" t="s">
        <v>135</v>
      </c>
      <c r="FE12" s="141">
        <v>0</v>
      </c>
      <c r="FF12" s="141">
        <v>0</v>
      </c>
      <c r="FG12" s="142">
        <v>0</v>
      </c>
      <c r="FH12" s="9" t="s">
        <v>109</v>
      </c>
      <c r="FI12" s="122">
        <f t="shared" si="84"/>
        <v>0</v>
      </c>
      <c r="FJ12" s="602">
        <v>0</v>
      </c>
      <c r="FK12" s="604">
        <f t="shared" si="85"/>
        <v>0</v>
      </c>
      <c r="FL12" s="588"/>
      <c r="FM12" s="589"/>
      <c r="FN12" s="610"/>
      <c r="FO12" s="127"/>
      <c r="FP12" s="87"/>
      <c r="FQ12" s="599"/>
      <c r="FR12" s="61"/>
      <c r="FS12" s="567"/>
    </row>
    <row r="13" spans="1:175" ht="13" thickBot="1" x14ac:dyDescent="0.3">
      <c r="A13" s="44"/>
      <c r="B13" s="11"/>
      <c r="C13" s="17"/>
      <c r="D13" s="17"/>
      <c r="E13" s="17"/>
      <c r="F13" s="17"/>
      <c r="G13" s="6" t="s">
        <v>109</v>
      </c>
      <c r="H13" s="4" t="s">
        <v>107</v>
      </c>
      <c r="I13" s="13"/>
      <c r="J13" s="13"/>
      <c r="K13" s="13"/>
      <c r="L13" s="13"/>
      <c r="M13" s="55"/>
      <c r="N13" s="10"/>
      <c r="O13" s="44"/>
      <c r="P13" s="11"/>
      <c r="Q13" s="17"/>
      <c r="R13" s="17"/>
      <c r="S13" s="17"/>
      <c r="T13" s="17"/>
      <c r="U13" s="6" t="s">
        <v>109</v>
      </c>
      <c r="V13" s="4" t="s">
        <v>107</v>
      </c>
      <c r="W13" s="13"/>
      <c r="X13" s="13"/>
      <c r="Y13" s="13"/>
      <c r="Z13" s="13"/>
      <c r="AA13" s="55"/>
      <c r="AB13" s="10"/>
      <c r="AC13" s="44"/>
      <c r="AD13" s="11"/>
      <c r="AE13" s="17"/>
      <c r="AF13" s="17"/>
      <c r="AG13" s="17"/>
      <c r="AH13" s="17"/>
      <c r="AI13" s="6" t="s">
        <v>109</v>
      </c>
      <c r="AJ13" s="4" t="s">
        <v>107</v>
      </c>
      <c r="AK13" s="13"/>
      <c r="AL13" s="13"/>
      <c r="AM13" s="13"/>
      <c r="AN13" s="13"/>
      <c r="AO13" s="55"/>
      <c r="AP13" s="10"/>
      <c r="AQ13" s="44"/>
      <c r="AR13" s="11"/>
      <c r="AS13" s="17"/>
      <c r="AT13" s="17"/>
      <c r="AU13" s="17"/>
      <c r="AV13" s="17"/>
      <c r="AW13" s="6" t="s">
        <v>109</v>
      </c>
      <c r="AX13" s="4" t="s">
        <v>107</v>
      </c>
      <c r="AY13" s="13"/>
      <c r="AZ13" s="13"/>
      <c r="BA13" s="13"/>
      <c r="BB13" s="13"/>
      <c r="BC13" s="55"/>
      <c r="BD13" s="10"/>
      <c r="BE13" s="44"/>
      <c r="BF13" s="11"/>
      <c r="BG13" s="17"/>
      <c r="BH13" s="17"/>
      <c r="BI13" s="17"/>
      <c r="BJ13" s="17"/>
      <c r="BK13" s="6" t="s">
        <v>109</v>
      </c>
      <c r="BL13" s="4" t="s">
        <v>107</v>
      </c>
      <c r="BM13" s="13"/>
      <c r="BN13" s="13"/>
      <c r="BO13" s="13"/>
      <c r="BP13" s="13"/>
      <c r="BQ13" s="55"/>
      <c r="BR13" s="10"/>
      <c r="BS13" s="44"/>
      <c r="BT13" s="11"/>
      <c r="BU13" s="17"/>
      <c r="BV13" s="17"/>
      <c r="BW13" s="17"/>
      <c r="BX13" s="17"/>
      <c r="BY13" s="6" t="s">
        <v>109</v>
      </c>
      <c r="BZ13" s="4" t="s">
        <v>107</v>
      </c>
      <c r="CA13" s="13"/>
      <c r="CB13" s="13"/>
      <c r="CC13" s="13"/>
      <c r="CD13" s="13"/>
      <c r="CE13" s="55"/>
      <c r="CF13" s="10"/>
      <c r="CG13" s="44"/>
      <c r="CH13" s="11"/>
      <c r="CI13" s="17"/>
      <c r="CJ13" s="17"/>
      <c r="CK13" s="17"/>
      <c r="CL13" s="17"/>
      <c r="CM13" s="6" t="s">
        <v>109</v>
      </c>
      <c r="CN13" s="4" t="s">
        <v>107</v>
      </c>
      <c r="CO13" s="13"/>
      <c r="CP13" s="13"/>
      <c r="CQ13" s="13"/>
      <c r="CR13" s="13"/>
      <c r="CS13" s="55"/>
      <c r="CT13" s="10"/>
      <c r="CU13" s="44"/>
      <c r="CV13" s="11"/>
      <c r="CW13" s="17"/>
      <c r="CX13" s="17"/>
      <c r="CY13" s="17"/>
      <c r="CZ13" s="17"/>
      <c r="DA13" s="6" t="s">
        <v>109</v>
      </c>
      <c r="DB13" s="4" t="s">
        <v>107</v>
      </c>
      <c r="DC13" s="13"/>
      <c r="DD13" s="13"/>
      <c r="DE13" s="13"/>
      <c r="DF13" s="13"/>
      <c r="DG13" s="55"/>
      <c r="DH13" s="10"/>
      <c r="DI13" s="44"/>
      <c r="DJ13" s="11"/>
      <c r="DK13" s="17"/>
      <c r="DL13" s="17"/>
      <c r="DM13" s="17"/>
      <c r="DN13" s="17"/>
      <c r="DO13" s="6" t="s">
        <v>109</v>
      </c>
      <c r="DP13" s="4" t="s">
        <v>107</v>
      </c>
      <c r="DQ13" s="13"/>
      <c r="DR13" s="13"/>
      <c r="DS13" s="13"/>
      <c r="DT13" s="13"/>
      <c r="DU13" s="55"/>
      <c r="DV13" s="10"/>
      <c r="DW13" s="44"/>
      <c r="DX13" s="11"/>
      <c r="DY13" s="17"/>
      <c r="DZ13" s="17"/>
      <c r="EA13" s="17"/>
      <c r="EB13" s="17"/>
      <c r="EC13" s="6" t="s">
        <v>109</v>
      </c>
      <c r="ED13" s="4" t="s">
        <v>107</v>
      </c>
      <c r="EE13" s="13"/>
      <c r="EF13" s="13"/>
      <c r="EG13" s="13"/>
      <c r="EH13" s="13"/>
      <c r="EI13" s="55"/>
      <c r="EJ13" s="10"/>
      <c r="EK13" s="44" t="s">
        <v>72</v>
      </c>
      <c r="EL13" s="11" t="s">
        <v>141</v>
      </c>
      <c r="EM13" s="14">
        <f>K21+Y21+AM21+BA21+BO21+CC21+CQ21+DE21+DS21+EG21</f>
        <v>0</v>
      </c>
      <c r="EN13" s="14"/>
      <c r="EO13" s="190">
        <f>(G21+G22)*$C$2+(U21+U22)*$Q$2+(AI21+AI22)*$AE$2+(AW21+AW22)*$AS$2+(BK21+BK22)*$BG$2+(BY21+BY22)*$BU$2+(CM21+CM22)*$CI$2+(DA21+DA22)*$CW$2+(DO21+DO22)*$DK$2+(EC21+EC22)*$DY$2</f>
        <v>0</v>
      </c>
      <c r="EP13" s="80"/>
      <c r="EQ13" s="80"/>
      <c r="ER13" s="116">
        <f>IF(ER$4=0,0,EM13/ER$4)</f>
        <v>0</v>
      </c>
      <c r="ES13" s="81">
        <f>ER13*ET13+ER13</f>
        <v>0</v>
      </c>
      <c r="ET13" s="280">
        <v>0</v>
      </c>
      <c r="EU13" s="9" t="s">
        <v>156</v>
      </c>
      <c r="EV13" s="518">
        <f>IF(ER$4=0,0,EO13/$ER$4*$EX$4)</f>
        <v>0</v>
      </c>
      <c r="EW13" s="579">
        <f t="shared" si="86"/>
        <v>0</v>
      </c>
      <c r="EX13" s="511">
        <f>ER13*ER$4+ES13*ES$4</f>
        <v>0</v>
      </c>
      <c r="EY13" s="570">
        <f>EZ142</f>
        <v>0</v>
      </c>
      <c r="EZ13" s="571"/>
      <c r="FA13" s="566"/>
      <c r="FC13" s="44" t="s">
        <v>75</v>
      </c>
      <c r="FD13" s="11" t="s">
        <v>134</v>
      </c>
      <c r="FE13" s="141">
        <v>0</v>
      </c>
      <c r="FF13" s="141">
        <v>0</v>
      </c>
      <c r="FG13" s="142">
        <v>0</v>
      </c>
      <c r="FH13" s="9" t="s">
        <v>21</v>
      </c>
      <c r="FI13" s="122">
        <f t="shared" si="84"/>
        <v>0</v>
      </c>
      <c r="FJ13" s="602">
        <v>0</v>
      </c>
      <c r="FK13" s="604">
        <f t="shared" si="85"/>
        <v>0</v>
      </c>
      <c r="FL13" s="588"/>
      <c r="FM13" s="589"/>
      <c r="FN13" s="610"/>
      <c r="FO13" s="127"/>
      <c r="FP13" s="87"/>
      <c r="FQ13" s="599"/>
      <c r="FR13" s="61"/>
      <c r="FS13" s="567"/>
    </row>
    <row r="14" spans="1:175" ht="13.5" thickTop="1" thickBot="1" x14ac:dyDescent="0.3">
      <c r="A14" s="44" t="s">
        <v>74</v>
      </c>
      <c r="B14" s="11" t="s">
        <v>18</v>
      </c>
      <c r="C14" s="17"/>
      <c r="D14" s="17"/>
      <c r="E14" s="17"/>
      <c r="F14" s="8"/>
      <c r="G14" s="18">
        <f>G4</f>
        <v>0</v>
      </c>
      <c r="H14" s="820"/>
      <c r="I14" s="13">
        <f>G14*H14+G15*H15</f>
        <v>0</v>
      </c>
      <c r="J14" s="13">
        <f>IF(E$113=0,0,I14/E$113)</f>
        <v>0</v>
      </c>
      <c r="K14" s="13">
        <f>(J14*G$2)</f>
        <v>0</v>
      </c>
      <c r="L14" s="13"/>
      <c r="M14" s="55"/>
      <c r="N14" s="10"/>
      <c r="O14" s="44" t="s">
        <v>74</v>
      </c>
      <c r="P14" s="11" t="s">
        <v>18</v>
      </c>
      <c r="Q14" s="17"/>
      <c r="R14" s="17"/>
      <c r="S14" s="17"/>
      <c r="T14" s="8"/>
      <c r="U14" s="18">
        <f>U4</f>
        <v>0</v>
      </c>
      <c r="V14" s="820"/>
      <c r="W14" s="13">
        <f>U14*V14+U15*V15</f>
        <v>0</v>
      </c>
      <c r="X14" s="13">
        <f>IF(S$113=0,0,W14/S$113)</f>
        <v>0</v>
      </c>
      <c r="Y14" s="13">
        <f>(X14*U$2)</f>
        <v>0</v>
      </c>
      <c r="Z14" s="13"/>
      <c r="AA14" s="55"/>
      <c r="AB14" s="10"/>
      <c r="AC14" s="44" t="s">
        <v>74</v>
      </c>
      <c r="AD14" s="11" t="s">
        <v>18</v>
      </c>
      <c r="AE14" s="17"/>
      <c r="AF14" s="17"/>
      <c r="AG14" s="17"/>
      <c r="AH14" s="8"/>
      <c r="AI14" s="18">
        <f t="shared" ref="AI14" si="95">AI4</f>
        <v>0</v>
      </c>
      <c r="AJ14" s="820"/>
      <c r="AK14" s="13">
        <f t="shared" ref="AK14" si="96">AI14*AJ14+AI15*AJ15</f>
        <v>0</v>
      </c>
      <c r="AL14" s="13">
        <f t="shared" ref="AL14" si="97">IF(AG$113=0,0,AK14/AG$113)</f>
        <v>0</v>
      </c>
      <c r="AM14" s="13">
        <f t="shared" ref="AM14" si="98">(AL14*AI$2)</f>
        <v>0</v>
      </c>
      <c r="AN14" s="13"/>
      <c r="AO14" s="55"/>
      <c r="AP14" s="10"/>
      <c r="AQ14" s="44" t="s">
        <v>74</v>
      </c>
      <c r="AR14" s="11" t="s">
        <v>18</v>
      </c>
      <c r="AS14" s="17"/>
      <c r="AT14" s="17"/>
      <c r="AU14" s="17"/>
      <c r="AV14" s="8"/>
      <c r="AW14" s="18">
        <f t="shared" ref="AW14" si="99">AW4</f>
        <v>0</v>
      </c>
      <c r="AX14" s="820"/>
      <c r="AY14" s="13">
        <f t="shared" ref="AY14" si="100">AW14*AX14+AW15*AX15</f>
        <v>0</v>
      </c>
      <c r="AZ14" s="13">
        <f t="shared" ref="AZ14" si="101">IF(AU$113=0,0,AY14/AU$113)</f>
        <v>0</v>
      </c>
      <c r="BA14" s="13">
        <f t="shared" ref="BA14" si="102">(AZ14*AW$2)</f>
        <v>0</v>
      </c>
      <c r="BB14" s="13"/>
      <c r="BC14" s="55"/>
      <c r="BD14" s="10"/>
      <c r="BE14" s="44" t="s">
        <v>74</v>
      </c>
      <c r="BF14" s="11" t="s">
        <v>18</v>
      </c>
      <c r="BG14" s="17"/>
      <c r="BH14" s="17"/>
      <c r="BI14" s="17"/>
      <c r="BJ14" s="8"/>
      <c r="BK14" s="18">
        <f t="shared" ref="BK14" si="103">BK4</f>
        <v>0</v>
      </c>
      <c r="BL14" s="820"/>
      <c r="BM14" s="13">
        <f t="shared" ref="BM14" si="104">BK14*BL14+BK15*BL15</f>
        <v>0</v>
      </c>
      <c r="BN14" s="13">
        <f t="shared" ref="BN14" si="105">IF(BI$113=0,0,BM14/BI$113)</f>
        <v>0</v>
      </c>
      <c r="BO14" s="13">
        <f t="shared" ref="BO14" si="106">(BN14*BK$2)</f>
        <v>0</v>
      </c>
      <c r="BP14" s="13"/>
      <c r="BQ14" s="55"/>
      <c r="BR14" s="10"/>
      <c r="BS14" s="44" t="s">
        <v>74</v>
      </c>
      <c r="BT14" s="11" t="s">
        <v>18</v>
      </c>
      <c r="BU14" s="17"/>
      <c r="BV14" s="17"/>
      <c r="BW14" s="17"/>
      <c r="BX14" s="8"/>
      <c r="BY14" s="18">
        <f t="shared" ref="BY14" si="107">BY4</f>
        <v>0</v>
      </c>
      <c r="BZ14" s="820"/>
      <c r="CA14" s="13">
        <f t="shared" ref="CA14" si="108">BY14*BZ14+BY15*BZ15</f>
        <v>0</v>
      </c>
      <c r="CB14" s="13">
        <f t="shared" ref="CB14" si="109">IF(BW$113=0,0,CA14/BW$113)</f>
        <v>0</v>
      </c>
      <c r="CC14" s="13">
        <f t="shared" ref="CC14" si="110">(CB14*BY$2)</f>
        <v>0</v>
      </c>
      <c r="CD14" s="13"/>
      <c r="CE14" s="55"/>
      <c r="CF14" s="10"/>
      <c r="CG14" s="44" t="s">
        <v>74</v>
      </c>
      <c r="CH14" s="11" t="s">
        <v>18</v>
      </c>
      <c r="CI14" s="17"/>
      <c r="CJ14" s="17"/>
      <c r="CK14" s="17"/>
      <c r="CL14" s="8"/>
      <c r="CM14" s="18">
        <f t="shared" ref="CM14" si="111">CM4</f>
        <v>0</v>
      </c>
      <c r="CN14" s="820"/>
      <c r="CO14" s="13">
        <f t="shared" ref="CO14" si="112">CM14*CN14+CM15*CN15</f>
        <v>0</v>
      </c>
      <c r="CP14" s="13">
        <f t="shared" ref="CP14" si="113">IF(CK$113=0,0,CO14/CK$113)</f>
        <v>0</v>
      </c>
      <c r="CQ14" s="13">
        <f t="shared" ref="CQ14" si="114">(CP14*CM$2)</f>
        <v>0</v>
      </c>
      <c r="CR14" s="13"/>
      <c r="CS14" s="55"/>
      <c r="CT14" s="10"/>
      <c r="CU14" s="44" t="s">
        <v>74</v>
      </c>
      <c r="CV14" s="11" t="s">
        <v>18</v>
      </c>
      <c r="CW14" s="17"/>
      <c r="CX14" s="17"/>
      <c r="CY14" s="17"/>
      <c r="CZ14" s="8"/>
      <c r="DA14" s="18">
        <f t="shared" ref="DA14" si="115">DA4</f>
        <v>0</v>
      </c>
      <c r="DB14" s="820"/>
      <c r="DC14" s="13">
        <f t="shared" ref="DC14" si="116">DA14*DB14+DA15*DB15</f>
        <v>0</v>
      </c>
      <c r="DD14" s="13">
        <f t="shared" ref="DD14" si="117">IF(CY$113=0,0,DC14/CY$113)</f>
        <v>0</v>
      </c>
      <c r="DE14" s="13">
        <f t="shared" ref="DE14" si="118">(DD14*DA$2)</f>
        <v>0</v>
      </c>
      <c r="DF14" s="13"/>
      <c r="DG14" s="55"/>
      <c r="DH14" s="10"/>
      <c r="DI14" s="44" t="s">
        <v>74</v>
      </c>
      <c r="DJ14" s="11" t="s">
        <v>18</v>
      </c>
      <c r="DK14" s="17"/>
      <c r="DL14" s="17"/>
      <c r="DM14" s="17"/>
      <c r="DN14" s="8"/>
      <c r="DO14" s="18">
        <f t="shared" ref="DO14" si="119">DO4</f>
        <v>0</v>
      </c>
      <c r="DP14" s="820"/>
      <c r="DQ14" s="13">
        <f t="shared" ref="DQ14" si="120">DO14*DP14+DO15*DP15</f>
        <v>0</v>
      </c>
      <c r="DR14" s="13">
        <f t="shared" ref="DR14" si="121">IF(DM$113=0,0,DQ14/DM$113)</f>
        <v>0</v>
      </c>
      <c r="DS14" s="13">
        <f t="shared" ref="DS14" si="122">(DR14*DO$2)</f>
        <v>0</v>
      </c>
      <c r="DT14" s="13"/>
      <c r="DU14" s="55"/>
      <c r="DV14" s="10"/>
      <c r="DW14" s="44" t="s">
        <v>74</v>
      </c>
      <c r="DX14" s="11" t="s">
        <v>18</v>
      </c>
      <c r="DY14" s="17"/>
      <c r="DZ14" s="17"/>
      <c r="EA14" s="17"/>
      <c r="EB14" s="8"/>
      <c r="EC14" s="18">
        <f t="shared" ref="EC14" si="123">EC4</f>
        <v>0</v>
      </c>
      <c r="ED14" s="820"/>
      <c r="EE14" s="13">
        <f t="shared" ref="EE14" si="124">EC14*ED14+EC15*ED15</f>
        <v>0</v>
      </c>
      <c r="EF14" s="13">
        <f t="shared" ref="EF14" si="125">IF(EA$113=0,0,EE14/EA$113)</f>
        <v>0</v>
      </c>
      <c r="EG14" s="13">
        <f t="shared" ref="EG14" si="126">(EF14*EC$2)</f>
        <v>0</v>
      </c>
      <c r="EH14" s="13"/>
      <c r="EI14" s="55"/>
      <c r="EJ14" s="10"/>
      <c r="EK14" s="44"/>
      <c r="EL14" s="11"/>
      <c r="EM14" s="14"/>
      <c r="EN14" s="33"/>
      <c r="EO14" s="765"/>
      <c r="EP14" s="79"/>
      <c r="EQ14" s="134" t="s">
        <v>20</v>
      </c>
      <c r="ER14" s="121"/>
      <c r="ES14" s="111"/>
      <c r="ET14" s="128"/>
      <c r="EU14" s="9"/>
      <c r="EV14" s="518"/>
      <c r="EW14" s="579"/>
      <c r="EX14" s="511"/>
      <c r="EY14" s="572"/>
      <c r="EZ14" s="573"/>
      <c r="FA14" s="88"/>
      <c r="FC14" s="44" t="s">
        <v>72</v>
      </c>
      <c r="FD14" s="11" t="s">
        <v>121</v>
      </c>
      <c r="FE14" s="141">
        <v>0</v>
      </c>
      <c r="FF14" s="141">
        <v>0</v>
      </c>
      <c r="FG14" s="142">
        <v>0</v>
      </c>
      <c r="FH14" s="9" t="s">
        <v>109</v>
      </c>
      <c r="FI14" s="122">
        <f t="shared" si="84"/>
        <v>0</v>
      </c>
      <c r="FJ14" s="602">
        <v>0</v>
      </c>
      <c r="FK14" s="604">
        <f t="shared" si="85"/>
        <v>0</v>
      </c>
      <c r="FL14" s="590"/>
      <c r="FM14" s="569"/>
      <c r="FN14" s="610">
        <f>SUM(FK14:FK15)+FL15</f>
        <v>0</v>
      </c>
      <c r="FO14" s="127">
        <f>IF(FO$4=0,0,FN14/$FO$4)</f>
        <v>0</v>
      </c>
      <c r="FP14" s="87" t="s">
        <v>72</v>
      </c>
      <c r="FQ14" s="522">
        <f>EX13+EX18+EX19+EY13</f>
        <v>0</v>
      </c>
      <c r="FR14" s="496">
        <f>FN14</f>
        <v>0</v>
      </c>
      <c r="FS14" s="567">
        <f>SUM(FQ14:FR14)</f>
        <v>0</v>
      </c>
    </row>
    <row r="15" spans="1:175" ht="13" thickTop="1" x14ac:dyDescent="0.25">
      <c r="A15" s="44" t="s">
        <v>74</v>
      </c>
      <c r="B15" s="8" t="s">
        <v>19</v>
      </c>
      <c r="C15" s="8"/>
      <c r="D15" s="8"/>
      <c r="E15" s="8"/>
      <c r="F15" s="8"/>
      <c r="G15" s="68">
        <v>0</v>
      </c>
      <c r="H15" s="63">
        <v>0</v>
      </c>
      <c r="I15" s="13"/>
      <c r="J15" s="13"/>
      <c r="K15" s="13"/>
      <c r="L15" s="13"/>
      <c r="M15" s="55"/>
      <c r="N15" s="10"/>
      <c r="O15" s="44" t="s">
        <v>74</v>
      </c>
      <c r="P15" s="8" t="s">
        <v>19</v>
      </c>
      <c r="Q15" s="8"/>
      <c r="R15" s="8"/>
      <c r="S15" s="8"/>
      <c r="T15" s="8"/>
      <c r="U15" s="68">
        <v>0</v>
      </c>
      <c r="V15" s="63">
        <v>0</v>
      </c>
      <c r="W15" s="13"/>
      <c r="X15" s="13"/>
      <c r="Y15" s="13"/>
      <c r="Z15" s="13"/>
      <c r="AA15" s="55"/>
      <c r="AB15" s="10"/>
      <c r="AC15" s="44" t="s">
        <v>74</v>
      </c>
      <c r="AD15" s="8" t="s">
        <v>19</v>
      </c>
      <c r="AE15" s="8"/>
      <c r="AF15" s="8"/>
      <c r="AG15" s="8"/>
      <c r="AH15" s="8"/>
      <c r="AI15" s="68">
        <v>0</v>
      </c>
      <c r="AJ15" s="63">
        <v>0</v>
      </c>
      <c r="AK15" s="13"/>
      <c r="AL15" s="13"/>
      <c r="AM15" s="13"/>
      <c r="AN15" s="13"/>
      <c r="AO15" s="55"/>
      <c r="AP15" s="10"/>
      <c r="AQ15" s="44" t="s">
        <v>74</v>
      </c>
      <c r="AR15" s="8" t="s">
        <v>19</v>
      </c>
      <c r="AS15" s="8"/>
      <c r="AT15" s="8"/>
      <c r="AU15" s="8"/>
      <c r="AV15" s="8"/>
      <c r="AW15" s="68">
        <v>0</v>
      </c>
      <c r="AX15" s="63">
        <v>0</v>
      </c>
      <c r="AY15" s="13"/>
      <c r="AZ15" s="13"/>
      <c r="BA15" s="13"/>
      <c r="BB15" s="13"/>
      <c r="BC15" s="55"/>
      <c r="BD15" s="10"/>
      <c r="BE15" s="44" t="s">
        <v>74</v>
      </c>
      <c r="BF15" s="8" t="s">
        <v>19</v>
      </c>
      <c r="BG15" s="8"/>
      <c r="BH15" s="8"/>
      <c r="BI15" s="8"/>
      <c r="BJ15" s="8"/>
      <c r="BK15" s="68">
        <v>0</v>
      </c>
      <c r="BL15" s="63">
        <v>0</v>
      </c>
      <c r="BM15" s="13"/>
      <c r="BN15" s="13"/>
      <c r="BO15" s="13"/>
      <c r="BP15" s="13"/>
      <c r="BQ15" s="55"/>
      <c r="BR15" s="10"/>
      <c r="BS15" s="44" t="s">
        <v>74</v>
      </c>
      <c r="BT15" s="8" t="s">
        <v>19</v>
      </c>
      <c r="BU15" s="8"/>
      <c r="BV15" s="8"/>
      <c r="BW15" s="8"/>
      <c r="BX15" s="8"/>
      <c r="BY15" s="68">
        <v>0</v>
      </c>
      <c r="BZ15" s="63">
        <v>0</v>
      </c>
      <c r="CA15" s="13"/>
      <c r="CB15" s="13"/>
      <c r="CC15" s="13"/>
      <c r="CD15" s="13"/>
      <c r="CE15" s="55"/>
      <c r="CF15" s="10"/>
      <c r="CG15" s="44" t="s">
        <v>74</v>
      </c>
      <c r="CH15" s="8" t="s">
        <v>19</v>
      </c>
      <c r="CI15" s="8"/>
      <c r="CJ15" s="8"/>
      <c r="CK15" s="8"/>
      <c r="CL15" s="8"/>
      <c r="CM15" s="68">
        <v>0</v>
      </c>
      <c r="CN15" s="63">
        <v>0</v>
      </c>
      <c r="CO15" s="13"/>
      <c r="CP15" s="13"/>
      <c r="CQ15" s="13"/>
      <c r="CR15" s="13"/>
      <c r="CS15" s="55"/>
      <c r="CT15" s="10"/>
      <c r="CU15" s="44" t="s">
        <v>74</v>
      </c>
      <c r="CV15" s="8" t="s">
        <v>19</v>
      </c>
      <c r="CW15" s="8"/>
      <c r="CX15" s="8"/>
      <c r="CY15" s="8"/>
      <c r="CZ15" s="8"/>
      <c r="DA15" s="68">
        <v>0</v>
      </c>
      <c r="DB15" s="63">
        <v>0</v>
      </c>
      <c r="DC15" s="13"/>
      <c r="DD15" s="13"/>
      <c r="DE15" s="13"/>
      <c r="DF15" s="13"/>
      <c r="DG15" s="55"/>
      <c r="DH15" s="10"/>
      <c r="DI15" s="44" t="s">
        <v>74</v>
      </c>
      <c r="DJ15" s="8" t="s">
        <v>19</v>
      </c>
      <c r="DK15" s="8"/>
      <c r="DL15" s="8"/>
      <c r="DM15" s="8"/>
      <c r="DN15" s="8"/>
      <c r="DO15" s="68">
        <v>0</v>
      </c>
      <c r="DP15" s="63">
        <v>0</v>
      </c>
      <c r="DQ15" s="13"/>
      <c r="DR15" s="13"/>
      <c r="DS15" s="13"/>
      <c r="DT15" s="13"/>
      <c r="DU15" s="55"/>
      <c r="DV15" s="10"/>
      <c r="DW15" s="44" t="s">
        <v>74</v>
      </c>
      <c r="DX15" s="8" t="s">
        <v>19</v>
      </c>
      <c r="DY15" s="8"/>
      <c r="DZ15" s="8"/>
      <c r="EA15" s="8"/>
      <c r="EB15" s="8"/>
      <c r="EC15" s="68">
        <v>0</v>
      </c>
      <c r="ED15" s="63">
        <v>0</v>
      </c>
      <c r="EE15" s="13"/>
      <c r="EF15" s="13"/>
      <c r="EG15" s="13"/>
      <c r="EH15" s="13"/>
      <c r="EI15" s="55"/>
      <c r="EJ15" s="10"/>
      <c r="EK15" s="44" t="s">
        <v>74</v>
      </c>
      <c r="EL15" s="11" t="s">
        <v>28</v>
      </c>
      <c r="EM15" s="14">
        <f>K24+Y24+AM24+BA24+BO24+CC24+CQ24+DE24+DS24+EG24</f>
        <v>0</v>
      </c>
      <c r="EN15" s="765"/>
      <c r="EO15" s="765"/>
      <c r="EQ15" s="51">
        <f>G24*$C$2+U24*$Q$2+AI24*$AE$2+AW24*$AS$2+BK24*$BG$2+BY24*$BU$2+CM24*$CI$2+DA24*$CW$2+DO24*$DK$2+EC24*$DY$2</f>
        <v>0</v>
      </c>
      <c r="ER15" s="116">
        <f>IF(ER$4=0,0,EM15/ER$4)</f>
        <v>0</v>
      </c>
      <c r="ES15" s="81">
        <f>ER15*ET15+ER15</f>
        <v>0</v>
      </c>
      <c r="ET15" s="280">
        <v>0</v>
      </c>
      <c r="EU15" s="9" t="s">
        <v>20</v>
      </c>
      <c r="EV15" s="518">
        <f>IF(ER$4=0,0,EQ15/$ER$4*$EX$4)</f>
        <v>0</v>
      </c>
      <c r="EW15" s="579">
        <f>IF(EV15=0,0,EX15/EV15)</f>
        <v>0</v>
      </c>
      <c r="EX15" s="511">
        <f>ER15*ER$4+ES15*ES$4</f>
        <v>0</v>
      </c>
      <c r="EY15" s="572"/>
      <c r="EZ15" s="573"/>
      <c r="FA15" s="88"/>
      <c r="FC15" s="44" t="s">
        <v>72</v>
      </c>
      <c r="FD15" s="11" t="s">
        <v>141</v>
      </c>
      <c r="FE15" s="141">
        <v>0</v>
      </c>
      <c r="FF15" s="141">
        <v>0</v>
      </c>
      <c r="FG15" s="142">
        <v>0</v>
      </c>
      <c r="FH15" s="9" t="s">
        <v>125</v>
      </c>
      <c r="FI15" s="122">
        <f t="shared" si="84"/>
        <v>0</v>
      </c>
      <c r="FJ15" s="602">
        <v>0</v>
      </c>
      <c r="FK15" s="604">
        <f t="shared" si="85"/>
        <v>0</v>
      </c>
      <c r="FL15" s="591">
        <f>FR134</f>
        <v>0</v>
      </c>
      <c r="FM15" s="575"/>
      <c r="FN15" s="610"/>
      <c r="FO15" s="127"/>
      <c r="FP15" s="87"/>
      <c r="FQ15" s="522"/>
      <c r="FR15" s="61"/>
      <c r="FS15" s="567"/>
    </row>
    <row r="16" spans="1:175" ht="13" thickBot="1" x14ac:dyDescent="0.3">
      <c r="A16" s="44"/>
      <c r="B16" s="11"/>
      <c r="C16" s="942" t="s">
        <v>20</v>
      </c>
      <c r="D16" s="87" t="s">
        <v>21</v>
      </c>
      <c r="E16" s="6" t="s">
        <v>22</v>
      </c>
      <c r="F16" s="275" t="s">
        <v>6</v>
      </c>
      <c r="G16" s="6" t="s">
        <v>109</v>
      </c>
      <c r="H16" s="16"/>
      <c r="I16" s="13"/>
      <c r="J16" s="13"/>
      <c r="K16" s="13"/>
      <c r="L16" s="13"/>
      <c r="M16" s="55"/>
      <c r="N16" s="10"/>
      <c r="O16" s="44"/>
      <c r="P16" s="11"/>
      <c r="Q16" s="942" t="s">
        <v>20</v>
      </c>
      <c r="R16" s="87" t="s">
        <v>21</v>
      </c>
      <c r="S16" s="6" t="s">
        <v>22</v>
      </c>
      <c r="T16" s="275" t="s">
        <v>6</v>
      </c>
      <c r="U16" s="6" t="s">
        <v>109</v>
      </c>
      <c r="V16" s="16"/>
      <c r="W16" s="13"/>
      <c r="X16" s="13"/>
      <c r="Y16" s="13"/>
      <c r="Z16" s="13"/>
      <c r="AA16" s="55"/>
      <c r="AB16" s="10"/>
      <c r="AC16" s="44"/>
      <c r="AD16" s="11"/>
      <c r="AE16" s="942" t="s">
        <v>20</v>
      </c>
      <c r="AF16" s="87" t="s">
        <v>21</v>
      </c>
      <c r="AG16" s="6" t="s">
        <v>22</v>
      </c>
      <c r="AH16" s="275" t="s">
        <v>6</v>
      </c>
      <c r="AI16" s="6" t="s">
        <v>109</v>
      </c>
      <c r="AJ16" s="16"/>
      <c r="AK16" s="13"/>
      <c r="AL16" s="13"/>
      <c r="AM16" s="13"/>
      <c r="AN16" s="13"/>
      <c r="AO16" s="55"/>
      <c r="AP16" s="10"/>
      <c r="AQ16" s="44"/>
      <c r="AR16" s="11"/>
      <c r="AS16" s="942" t="s">
        <v>20</v>
      </c>
      <c r="AT16" s="87" t="s">
        <v>21</v>
      </c>
      <c r="AU16" s="6" t="s">
        <v>22</v>
      </c>
      <c r="AV16" s="275" t="s">
        <v>6</v>
      </c>
      <c r="AW16" s="6" t="s">
        <v>109</v>
      </c>
      <c r="AX16" s="16"/>
      <c r="AY16" s="13"/>
      <c r="AZ16" s="13"/>
      <c r="BA16" s="13"/>
      <c r="BB16" s="13"/>
      <c r="BC16" s="55"/>
      <c r="BD16" s="10"/>
      <c r="BE16" s="44"/>
      <c r="BF16" s="11"/>
      <c r="BG16" s="942" t="s">
        <v>20</v>
      </c>
      <c r="BH16" s="87" t="s">
        <v>21</v>
      </c>
      <c r="BI16" s="6" t="s">
        <v>22</v>
      </c>
      <c r="BJ16" s="275" t="s">
        <v>6</v>
      </c>
      <c r="BK16" s="6" t="s">
        <v>109</v>
      </c>
      <c r="BL16" s="16"/>
      <c r="BM16" s="13"/>
      <c r="BN16" s="13"/>
      <c r="BO16" s="13"/>
      <c r="BP16" s="13"/>
      <c r="BQ16" s="55"/>
      <c r="BR16" s="10"/>
      <c r="BS16" s="44"/>
      <c r="BT16" s="11"/>
      <c r="BU16" s="942" t="s">
        <v>20</v>
      </c>
      <c r="BV16" s="87" t="s">
        <v>21</v>
      </c>
      <c r="BW16" s="6" t="s">
        <v>22</v>
      </c>
      <c r="BX16" s="275" t="s">
        <v>6</v>
      </c>
      <c r="BY16" s="6" t="s">
        <v>109</v>
      </c>
      <c r="BZ16" s="16"/>
      <c r="CA16" s="13"/>
      <c r="CB16" s="13"/>
      <c r="CC16" s="13"/>
      <c r="CD16" s="13"/>
      <c r="CE16" s="55"/>
      <c r="CF16" s="10"/>
      <c r="CG16" s="44"/>
      <c r="CH16" s="11"/>
      <c r="CI16" s="942" t="s">
        <v>20</v>
      </c>
      <c r="CJ16" s="87" t="s">
        <v>21</v>
      </c>
      <c r="CK16" s="6" t="s">
        <v>22</v>
      </c>
      <c r="CL16" s="275" t="s">
        <v>6</v>
      </c>
      <c r="CM16" s="6" t="s">
        <v>109</v>
      </c>
      <c r="CN16" s="16"/>
      <c r="CO16" s="13"/>
      <c r="CP16" s="13"/>
      <c r="CQ16" s="13"/>
      <c r="CR16" s="13"/>
      <c r="CS16" s="55"/>
      <c r="CT16" s="10"/>
      <c r="CU16" s="44"/>
      <c r="CV16" s="11"/>
      <c r="CW16" s="942" t="s">
        <v>20</v>
      </c>
      <c r="CX16" s="87" t="s">
        <v>21</v>
      </c>
      <c r="CY16" s="6" t="s">
        <v>22</v>
      </c>
      <c r="CZ16" s="275" t="s">
        <v>6</v>
      </c>
      <c r="DA16" s="6" t="s">
        <v>109</v>
      </c>
      <c r="DB16" s="16"/>
      <c r="DC16" s="13"/>
      <c r="DD16" s="13"/>
      <c r="DE16" s="13"/>
      <c r="DF16" s="13"/>
      <c r="DG16" s="55"/>
      <c r="DH16" s="10"/>
      <c r="DI16" s="44"/>
      <c r="DJ16" s="11"/>
      <c r="DK16" s="942" t="s">
        <v>20</v>
      </c>
      <c r="DL16" s="87" t="s">
        <v>21</v>
      </c>
      <c r="DM16" s="6" t="s">
        <v>22</v>
      </c>
      <c r="DN16" s="275" t="s">
        <v>6</v>
      </c>
      <c r="DO16" s="6" t="s">
        <v>109</v>
      </c>
      <c r="DP16" s="16"/>
      <c r="DQ16" s="13"/>
      <c r="DR16" s="13"/>
      <c r="DS16" s="13"/>
      <c r="DT16" s="13"/>
      <c r="DU16" s="55"/>
      <c r="DV16" s="10"/>
      <c r="DW16" s="44"/>
      <c r="DX16" s="11"/>
      <c r="DY16" s="942" t="s">
        <v>20</v>
      </c>
      <c r="DZ16" s="87" t="s">
        <v>21</v>
      </c>
      <c r="EA16" s="6" t="s">
        <v>22</v>
      </c>
      <c r="EB16" s="275" t="s">
        <v>6</v>
      </c>
      <c r="EC16" s="6" t="s">
        <v>109</v>
      </c>
      <c r="ED16" s="16"/>
      <c r="EE16" s="13"/>
      <c r="EF16" s="13"/>
      <c r="EG16" s="13"/>
      <c r="EH16" s="13"/>
      <c r="EI16" s="55"/>
      <c r="EJ16" s="10"/>
      <c r="EK16" s="44" t="s">
        <v>67</v>
      </c>
      <c r="EL16" s="11" t="s">
        <v>70</v>
      </c>
      <c r="EM16" s="14">
        <f>K33+Y33+AM33+BA33+BO33+CC33+CQ33+DE33+DS33+EG33</f>
        <v>0</v>
      </c>
      <c r="EN16" s="143"/>
      <c r="EO16" s="144"/>
      <c r="EP16" s="283"/>
      <c r="EQ16" s="765"/>
      <c r="ER16" s="116">
        <f>IF(ER$4=0,0,EM16/ER$4)</f>
        <v>0</v>
      </c>
      <c r="ES16" s="81">
        <f>ER16*ET16+ER16</f>
        <v>0</v>
      </c>
      <c r="ET16" s="280">
        <v>0</v>
      </c>
      <c r="EU16" s="9" t="s">
        <v>233</v>
      </c>
      <c r="EV16" s="580">
        <f>EW$4</f>
        <v>0</v>
      </c>
      <c r="EW16" s="579">
        <f t="shared" ref="EW16:EW38" si="127">IF(EV16=0,0,EX16/EV16)</f>
        <v>0</v>
      </c>
      <c r="EX16" s="439">
        <f>ER16*ER$4+ES16*ES$4</f>
        <v>0</v>
      </c>
      <c r="EY16" s="572"/>
      <c r="EZ16" s="573"/>
      <c r="FA16" s="88"/>
      <c r="FC16" s="44" t="s">
        <v>74</v>
      </c>
      <c r="FD16" s="11" t="s">
        <v>28</v>
      </c>
      <c r="FE16" s="141">
        <v>0</v>
      </c>
      <c r="FF16" s="141">
        <v>0</v>
      </c>
      <c r="FG16" s="142">
        <v>0</v>
      </c>
      <c r="FH16" s="9" t="s">
        <v>20</v>
      </c>
      <c r="FI16" s="122">
        <f t="shared" si="84"/>
        <v>0</v>
      </c>
      <c r="FJ16" s="602">
        <v>0</v>
      </c>
      <c r="FK16" s="604">
        <f t="shared" si="85"/>
        <v>0</v>
      </c>
      <c r="FL16" s="592"/>
      <c r="FM16" s="573"/>
      <c r="FN16" s="610">
        <f>SUM(FK16:FK17)</f>
        <v>0</v>
      </c>
      <c r="FO16" s="127">
        <f>IF(FO$4=0,0,FN16/$FO$4)</f>
        <v>0</v>
      </c>
      <c r="FP16" s="87"/>
      <c r="FQ16" s="61"/>
      <c r="FR16" s="61"/>
      <c r="FS16" s="567"/>
    </row>
    <row r="17" spans="1:175" ht="13" thickBot="1" x14ac:dyDescent="0.3">
      <c r="A17" s="44" t="s">
        <v>75</v>
      </c>
      <c r="B17" s="11" t="s">
        <v>23</v>
      </c>
      <c r="C17" s="18">
        <f>SUM(C5:C10)</f>
        <v>0</v>
      </c>
      <c r="D17" s="19"/>
      <c r="E17" s="65">
        <v>0</v>
      </c>
      <c r="F17" s="62">
        <v>10</v>
      </c>
      <c r="G17" s="20">
        <f>C17*E17/1000*(100+F17)/100</f>
        <v>0</v>
      </c>
      <c r="H17" s="66">
        <v>0</v>
      </c>
      <c r="I17" s="13">
        <f>G17*H17</f>
        <v>0</v>
      </c>
      <c r="J17" s="13">
        <f>IF(E$113=0,0,I17/E$113)</f>
        <v>0</v>
      </c>
      <c r="K17" s="13">
        <f>(J17*G$2)</f>
        <v>0</v>
      </c>
      <c r="L17" s="13"/>
      <c r="M17" s="55"/>
      <c r="N17" s="10"/>
      <c r="O17" s="44" t="s">
        <v>75</v>
      </c>
      <c r="P17" s="11" t="s">
        <v>23</v>
      </c>
      <c r="Q17" s="18">
        <f>SUM(Q5:Q10)</f>
        <v>0</v>
      </c>
      <c r="R17" s="19"/>
      <c r="S17" s="65">
        <v>0</v>
      </c>
      <c r="T17" s="62">
        <v>10</v>
      </c>
      <c r="U17" s="20">
        <f>Q17*S17/1000*(100+T17)/100</f>
        <v>0</v>
      </c>
      <c r="V17" s="66">
        <v>0</v>
      </c>
      <c r="W17" s="13">
        <f>U17*V17</f>
        <v>0</v>
      </c>
      <c r="X17" s="13">
        <f>IF(S$113=0,0,W17/S$113)</f>
        <v>0</v>
      </c>
      <c r="Y17" s="13">
        <f>(X17*U$2)</f>
        <v>0</v>
      </c>
      <c r="Z17" s="13"/>
      <c r="AA17" s="55"/>
      <c r="AB17" s="10"/>
      <c r="AC17" s="44" t="s">
        <v>75</v>
      </c>
      <c r="AD17" s="11" t="s">
        <v>23</v>
      </c>
      <c r="AE17" s="18">
        <f t="shared" ref="AE17" si="128">SUM(AE5:AE10)</f>
        <v>0</v>
      </c>
      <c r="AF17" s="19"/>
      <c r="AG17" s="65">
        <v>0</v>
      </c>
      <c r="AH17" s="62">
        <v>10</v>
      </c>
      <c r="AI17" s="20">
        <f t="shared" ref="AI17" si="129">AE17*AG17/1000*(100+AH17)/100</f>
        <v>0</v>
      </c>
      <c r="AJ17" s="66">
        <v>0</v>
      </c>
      <c r="AK17" s="13">
        <f t="shared" ref="AK17" si="130">AI17*AJ17</f>
        <v>0</v>
      </c>
      <c r="AL17" s="13">
        <f t="shared" ref="AL17:AL21" si="131">IF(AG$113=0,0,AK17/AG$113)</f>
        <v>0</v>
      </c>
      <c r="AM17" s="13">
        <f t="shared" ref="AM17:AM21" si="132">(AL17*AI$2)</f>
        <v>0</v>
      </c>
      <c r="AN17" s="13"/>
      <c r="AO17" s="55"/>
      <c r="AP17" s="10"/>
      <c r="AQ17" s="44" t="s">
        <v>75</v>
      </c>
      <c r="AR17" s="11" t="s">
        <v>23</v>
      </c>
      <c r="AS17" s="18">
        <f t="shared" ref="AS17" si="133">SUM(AS5:AS10)</f>
        <v>0</v>
      </c>
      <c r="AT17" s="19"/>
      <c r="AU17" s="65">
        <v>0</v>
      </c>
      <c r="AV17" s="62">
        <v>10</v>
      </c>
      <c r="AW17" s="20">
        <f t="shared" ref="AW17" si="134">AS17*AU17/1000*(100+AV17)/100</f>
        <v>0</v>
      </c>
      <c r="AX17" s="66">
        <v>0</v>
      </c>
      <c r="AY17" s="13">
        <f t="shared" ref="AY17" si="135">AW17*AX17</f>
        <v>0</v>
      </c>
      <c r="AZ17" s="13">
        <f t="shared" ref="AZ17:AZ21" si="136">IF(AU$113=0,0,AY17/AU$113)</f>
        <v>0</v>
      </c>
      <c r="BA17" s="13">
        <f t="shared" ref="BA17:BA21" si="137">(AZ17*AW$2)</f>
        <v>0</v>
      </c>
      <c r="BB17" s="13"/>
      <c r="BC17" s="55"/>
      <c r="BD17" s="10"/>
      <c r="BE17" s="44" t="s">
        <v>75</v>
      </c>
      <c r="BF17" s="11" t="s">
        <v>23</v>
      </c>
      <c r="BG17" s="18">
        <f t="shared" ref="BG17" si="138">SUM(BG5:BG10)</f>
        <v>0</v>
      </c>
      <c r="BH17" s="19"/>
      <c r="BI17" s="65">
        <v>0</v>
      </c>
      <c r="BJ17" s="62">
        <v>10</v>
      </c>
      <c r="BK17" s="20">
        <f t="shared" ref="BK17" si="139">BG17*BI17/1000*(100+BJ17)/100</f>
        <v>0</v>
      </c>
      <c r="BL17" s="66">
        <v>0</v>
      </c>
      <c r="BM17" s="13">
        <f t="shared" ref="BM17" si="140">BK17*BL17</f>
        <v>0</v>
      </c>
      <c r="BN17" s="13">
        <f t="shared" ref="BN17:BN21" si="141">IF(BI$113=0,0,BM17/BI$113)</f>
        <v>0</v>
      </c>
      <c r="BO17" s="13">
        <f t="shared" ref="BO17:BO21" si="142">(BN17*BK$2)</f>
        <v>0</v>
      </c>
      <c r="BP17" s="13"/>
      <c r="BQ17" s="55"/>
      <c r="BR17" s="10"/>
      <c r="BS17" s="44" t="s">
        <v>75</v>
      </c>
      <c r="BT17" s="11" t="s">
        <v>23</v>
      </c>
      <c r="BU17" s="18">
        <f t="shared" ref="BU17" si="143">SUM(BU5:BU10)</f>
        <v>0</v>
      </c>
      <c r="BV17" s="19"/>
      <c r="BW17" s="65">
        <v>0</v>
      </c>
      <c r="BX17" s="62">
        <v>10</v>
      </c>
      <c r="BY17" s="20">
        <f t="shared" ref="BY17" si="144">BU17*BW17/1000*(100+BX17)/100</f>
        <v>0</v>
      </c>
      <c r="BZ17" s="66">
        <v>0</v>
      </c>
      <c r="CA17" s="13">
        <f t="shared" ref="CA17" si="145">BY17*BZ17</f>
        <v>0</v>
      </c>
      <c r="CB17" s="13">
        <f t="shared" ref="CB17:CB21" si="146">IF(BW$113=0,0,CA17/BW$113)</f>
        <v>0</v>
      </c>
      <c r="CC17" s="13">
        <f t="shared" ref="CC17:CC21" si="147">(CB17*BY$2)</f>
        <v>0</v>
      </c>
      <c r="CD17" s="13"/>
      <c r="CE17" s="55"/>
      <c r="CF17" s="10"/>
      <c r="CG17" s="44" t="s">
        <v>75</v>
      </c>
      <c r="CH17" s="11" t="s">
        <v>23</v>
      </c>
      <c r="CI17" s="18">
        <f t="shared" ref="CI17" si="148">SUM(CI5:CI10)</f>
        <v>0</v>
      </c>
      <c r="CJ17" s="19"/>
      <c r="CK17" s="65">
        <v>0</v>
      </c>
      <c r="CL17" s="62">
        <v>10</v>
      </c>
      <c r="CM17" s="20">
        <f t="shared" ref="CM17" si="149">CI17*CK17/1000*(100+CL17)/100</f>
        <v>0</v>
      </c>
      <c r="CN17" s="66">
        <v>0</v>
      </c>
      <c r="CO17" s="13">
        <f t="shared" ref="CO17" si="150">CM17*CN17</f>
        <v>0</v>
      </c>
      <c r="CP17" s="13">
        <f t="shared" ref="CP17:CP21" si="151">IF(CK$113=0,0,CO17/CK$113)</f>
        <v>0</v>
      </c>
      <c r="CQ17" s="13">
        <f t="shared" ref="CQ17:CQ21" si="152">(CP17*CM$2)</f>
        <v>0</v>
      </c>
      <c r="CR17" s="13"/>
      <c r="CS17" s="55"/>
      <c r="CT17" s="10"/>
      <c r="CU17" s="44" t="s">
        <v>75</v>
      </c>
      <c r="CV17" s="11" t="s">
        <v>23</v>
      </c>
      <c r="CW17" s="18">
        <f t="shared" ref="CW17" si="153">SUM(CW5:CW10)</f>
        <v>0</v>
      </c>
      <c r="CX17" s="19"/>
      <c r="CY17" s="65">
        <v>0</v>
      </c>
      <c r="CZ17" s="62">
        <v>10</v>
      </c>
      <c r="DA17" s="20">
        <f t="shared" ref="DA17" si="154">CW17*CY17/1000*(100+CZ17)/100</f>
        <v>0</v>
      </c>
      <c r="DB17" s="66">
        <v>0</v>
      </c>
      <c r="DC17" s="13">
        <f t="shared" ref="DC17" si="155">DA17*DB17</f>
        <v>0</v>
      </c>
      <c r="DD17" s="13">
        <f t="shared" ref="DD17:DD21" si="156">IF(CY$113=0,0,DC17/CY$113)</f>
        <v>0</v>
      </c>
      <c r="DE17" s="13">
        <f t="shared" ref="DE17:DE21" si="157">(DD17*DA$2)</f>
        <v>0</v>
      </c>
      <c r="DF17" s="13"/>
      <c r="DG17" s="55"/>
      <c r="DH17" s="10"/>
      <c r="DI17" s="44" t="s">
        <v>75</v>
      </c>
      <c r="DJ17" s="11" t="s">
        <v>23</v>
      </c>
      <c r="DK17" s="18">
        <f t="shared" ref="DK17" si="158">SUM(DK5:DK10)</f>
        <v>0</v>
      </c>
      <c r="DL17" s="19"/>
      <c r="DM17" s="65">
        <v>0</v>
      </c>
      <c r="DN17" s="62">
        <v>10</v>
      </c>
      <c r="DO17" s="20">
        <f t="shared" ref="DO17" si="159">DK17*DM17/1000*(100+DN17)/100</f>
        <v>0</v>
      </c>
      <c r="DP17" s="66">
        <v>0</v>
      </c>
      <c r="DQ17" s="13">
        <f t="shared" ref="DQ17" si="160">DO17*DP17</f>
        <v>0</v>
      </c>
      <c r="DR17" s="13">
        <f t="shared" ref="DR17:DR21" si="161">IF(DM$113=0,0,DQ17/DM$113)</f>
        <v>0</v>
      </c>
      <c r="DS17" s="13">
        <f t="shared" ref="DS17:DS21" si="162">(DR17*DO$2)</f>
        <v>0</v>
      </c>
      <c r="DT17" s="13"/>
      <c r="DU17" s="55"/>
      <c r="DV17" s="10"/>
      <c r="DW17" s="44" t="s">
        <v>75</v>
      </c>
      <c r="DX17" s="11" t="s">
        <v>23</v>
      </c>
      <c r="DY17" s="18">
        <f t="shared" ref="DY17" si="163">SUM(DY5:DY10)</f>
        <v>0</v>
      </c>
      <c r="DZ17" s="19"/>
      <c r="EA17" s="65">
        <v>0</v>
      </c>
      <c r="EB17" s="62">
        <v>10</v>
      </c>
      <c r="EC17" s="20">
        <f t="shared" ref="EC17" si="164">DY17*EA17/1000*(100+EB17)/100</f>
        <v>0</v>
      </c>
      <c r="ED17" s="66">
        <v>0</v>
      </c>
      <c r="EE17" s="13">
        <f t="shared" ref="EE17" si="165">EC17*ED17</f>
        <v>0</v>
      </c>
      <c r="EF17" s="13">
        <f t="shared" ref="EF17:EF21" si="166">IF(EA$113=0,0,EE17/EA$113)</f>
        <v>0</v>
      </c>
      <c r="EG17" s="13">
        <f t="shared" ref="EG17:EG21" si="167">(EF17*EC$2)</f>
        <v>0</v>
      </c>
      <c r="EH17" s="13"/>
      <c r="EI17" s="55"/>
      <c r="EJ17" s="10"/>
      <c r="EK17" s="44" t="s">
        <v>65</v>
      </c>
      <c r="EL17" s="11" t="s">
        <v>64</v>
      </c>
      <c r="EM17" s="14">
        <f t="shared" ref="EM17:EM18" si="168">K34+Y34+AM34+BA34+BO34+CC34+CQ34+DE34+DS34+EG34</f>
        <v>0</v>
      </c>
      <c r="EN17" s="765"/>
      <c r="EO17" s="765"/>
      <c r="EP17" s="765"/>
      <c r="EQ17" s="765"/>
      <c r="ER17" s="116">
        <f>IF(ER$4=0,0,EM17/ER$4)</f>
        <v>0</v>
      </c>
      <c r="ES17" s="81">
        <f>ER17*ET17+ER17</f>
        <v>0</v>
      </c>
      <c r="ET17" s="280">
        <v>0</v>
      </c>
      <c r="EU17" s="9" t="s">
        <v>233</v>
      </c>
      <c r="EV17" s="580">
        <f t="shared" ref="EV17:EV38" si="169">EW$4</f>
        <v>0</v>
      </c>
      <c r="EW17" s="579">
        <f t="shared" si="127"/>
        <v>0</v>
      </c>
      <c r="EX17" s="439">
        <f>ER17*ER$4+ES17*ES$4</f>
        <v>0</v>
      </c>
      <c r="EY17" s="572"/>
      <c r="EZ17" s="573"/>
      <c r="FA17" s="88"/>
      <c r="FC17" s="44" t="s">
        <v>74</v>
      </c>
      <c r="FD17" s="11" t="s">
        <v>28</v>
      </c>
      <c r="FE17" s="141">
        <v>0</v>
      </c>
      <c r="FF17" s="141">
        <v>0</v>
      </c>
      <c r="FG17" s="142">
        <v>0</v>
      </c>
      <c r="FH17" s="9" t="s">
        <v>20</v>
      </c>
      <c r="FI17" s="122">
        <f t="shared" si="84"/>
        <v>0</v>
      </c>
      <c r="FJ17" s="602">
        <v>0</v>
      </c>
      <c r="FK17" s="604">
        <f t="shared" si="85"/>
        <v>0</v>
      </c>
      <c r="FL17" s="592"/>
      <c r="FM17" s="573"/>
      <c r="FN17" s="610"/>
      <c r="FO17" s="127"/>
      <c r="FP17" s="87"/>
      <c r="FQ17" s="522"/>
      <c r="FR17" s="61"/>
      <c r="FS17" s="567"/>
    </row>
    <row r="18" spans="1:175" ht="14.25" customHeight="1" thickBot="1" x14ac:dyDescent="0.3">
      <c r="A18" s="44" t="s">
        <v>75</v>
      </c>
      <c r="B18" s="11" t="s">
        <v>24</v>
      </c>
      <c r="C18" s="18"/>
      <c r="D18" s="65">
        <v>0</v>
      </c>
      <c r="E18" s="944"/>
      <c r="F18" s="21"/>
      <c r="G18" s="23"/>
      <c r="H18" s="66">
        <v>0</v>
      </c>
      <c r="I18" s="13">
        <f>D18*H18</f>
        <v>0</v>
      </c>
      <c r="J18" s="13">
        <f>IF(E$113=0,0,I18/E$113)</f>
        <v>0</v>
      </c>
      <c r="K18" s="13">
        <f>(J18*G$2)</f>
        <v>0</v>
      </c>
      <c r="L18" s="13"/>
      <c r="M18" s="55"/>
      <c r="N18" s="10"/>
      <c r="O18" s="44" t="s">
        <v>75</v>
      </c>
      <c r="P18" s="11" t="s">
        <v>24</v>
      </c>
      <c r="Q18" s="18"/>
      <c r="R18" s="65">
        <v>0</v>
      </c>
      <c r="S18" s="944"/>
      <c r="T18" s="21"/>
      <c r="U18" s="23"/>
      <c r="V18" s="66">
        <v>0</v>
      </c>
      <c r="W18" s="13">
        <f>R18*V18</f>
        <v>0</v>
      </c>
      <c r="X18" s="13">
        <f>IF(S$113=0,0,W18/S$113)</f>
        <v>0</v>
      </c>
      <c r="Y18" s="13">
        <f>(X18*U$2)</f>
        <v>0</v>
      </c>
      <c r="Z18" s="13"/>
      <c r="AA18" s="55"/>
      <c r="AB18" s="10"/>
      <c r="AC18" s="44" t="s">
        <v>75</v>
      </c>
      <c r="AD18" s="11" t="s">
        <v>24</v>
      </c>
      <c r="AE18" s="18"/>
      <c r="AF18" s="65">
        <v>0</v>
      </c>
      <c r="AG18" s="944"/>
      <c r="AH18" s="21"/>
      <c r="AI18" s="23"/>
      <c r="AJ18" s="66">
        <v>0</v>
      </c>
      <c r="AK18" s="13">
        <f t="shared" ref="AK18" si="170">AF18*AJ18</f>
        <v>0</v>
      </c>
      <c r="AL18" s="13">
        <f t="shared" si="131"/>
        <v>0</v>
      </c>
      <c r="AM18" s="13">
        <f t="shared" si="132"/>
        <v>0</v>
      </c>
      <c r="AN18" s="13"/>
      <c r="AO18" s="55"/>
      <c r="AP18" s="10"/>
      <c r="AQ18" s="44" t="s">
        <v>75</v>
      </c>
      <c r="AR18" s="11" t="s">
        <v>24</v>
      </c>
      <c r="AS18" s="18"/>
      <c r="AT18" s="65">
        <v>0</v>
      </c>
      <c r="AU18" s="944"/>
      <c r="AV18" s="21"/>
      <c r="AW18" s="23"/>
      <c r="AX18" s="66">
        <v>0</v>
      </c>
      <c r="AY18" s="13">
        <f t="shared" ref="AY18" si="171">AT18*AX18</f>
        <v>0</v>
      </c>
      <c r="AZ18" s="13">
        <f t="shared" si="136"/>
        <v>0</v>
      </c>
      <c r="BA18" s="13">
        <f t="shared" si="137"/>
        <v>0</v>
      </c>
      <c r="BB18" s="13"/>
      <c r="BC18" s="55"/>
      <c r="BD18" s="10"/>
      <c r="BE18" s="44" t="s">
        <v>75</v>
      </c>
      <c r="BF18" s="11" t="s">
        <v>24</v>
      </c>
      <c r="BG18" s="18"/>
      <c r="BH18" s="65">
        <v>0</v>
      </c>
      <c r="BI18" s="944"/>
      <c r="BJ18" s="21"/>
      <c r="BK18" s="23"/>
      <c r="BL18" s="66">
        <v>0</v>
      </c>
      <c r="BM18" s="13">
        <f t="shared" ref="BM18" si="172">BH18*BL18</f>
        <v>0</v>
      </c>
      <c r="BN18" s="13">
        <f t="shared" si="141"/>
        <v>0</v>
      </c>
      <c r="BO18" s="13">
        <f t="shared" si="142"/>
        <v>0</v>
      </c>
      <c r="BP18" s="13"/>
      <c r="BQ18" s="55"/>
      <c r="BR18" s="10"/>
      <c r="BS18" s="44" t="s">
        <v>75</v>
      </c>
      <c r="BT18" s="11" t="s">
        <v>24</v>
      </c>
      <c r="BU18" s="18"/>
      <c r="BV18" s="65">
        <v>0</v>
      </c>
      <c r="BW18" s="944"/>
      <c r="BX18" s="21"/>
      <c r="BY18" s="23"/>
      <c r="BZ18" s="66">
        <v>0</v>
      </c>
      <c r="CA18" s="13">
        <f t="shared" ref="CA18" si="173">BV18*BZ18</f>
        <v>0</v>
      </c>
      <c r="CB18" s="13">
        <f t="shared" si="146"/>
        <v>0</v>
      </c>
      <c r="CC18" s="13">
        <f t="shared" si="147"/>
        <v>0</v>
      </c>
      <c r="CD18" s="13"/>
      <c r="CE18" s="55"/>
      <c r="CF18" s="10"/>
      <c r="CG18" s="44" t="s">
        <v>75</v>
      </c>
      <c r="CH18" s="11" t="s">
        <v>24</v>
      </c>
      <c r="CI18" s="18"/>
      <c r="CJ18" s="65">
        <v>0</v>
      </c>
      <c r="CK18" s="944"/>
      <c r="CL18" s="21"/>
      <c r="CM18" s="23"/>
      <c r="CN18" s="66">
        <v>0</v>
      </c>
      <c r="CO18" s="13">
        <f t="shared" ref="CO18" si="174">CJ18*CN18</f>
        <v>0</v>
      </c>
      <c r="CP18" s="13">
        <f t="shared" si="151"/>
        <v>0</v>
      </c>
      <c r="CQ18" s="13">
        <f t="shared" si="152"/>
        <v>0</v>
      </c>
      <c r="CR18" s="13"/>
      <c r="CS18" s="55"/>
      <c r="CT18" s="10"/>
      <c r="CU18" s="44" t="s">
        <v>75</v>
      </c>
      <c r="CV18" s="11" t="s">
        <v>24</v>
      </c>
      <c r="CW18" s="18"/>
      <c r="CX18" s="65">
        <v>0</v>
      </c>
      <c r="CY18" s="944"/>
      <c r="CZ18" s="21"/>
      <c r="DA18" s="23"/>
      <c r="DB18" s="66">
        <v>0</v>
      </c>
      <c r="DC18" s="13">
        <f t="shared" ref="DC18" si="175">CX18*DB18</f>
        <v>0</v>
      </c>
      <c r="DD18" s="13">
        <f t="shared" si="156"/>
        <v>0</v>
      </c>
      <c r="DE18" s="13">
        <f t="shared" si="157"/>
        <v>0</v>
      </c>
      <c r="DF18" s="13"/>
      <c r="DG18" s="55"/>
      <c r="DH18" s="10"/>
      <c r="DI18" s="44" t="s">
        <v>75</v>
      </c>
      <c r="DJ18" s="11" t="s">
        <v>24</v>
      </c>
      <c r="DK18" s="18"/>
      <c r="DL18" s="65">
        <v>0</v>
      </c>
      <c r="DM18" s="944"/>
      <c r="DN18" s="21"/>
      <c r="DO18" s="23"/>
      <c r="DP18" s="66">
        <v>0</v>
      </c>
      <c r="DQ18" s="13">
        <f t="shared" ref="DQ18" si="176">DL18*DP18</f>
        <v>0</v>
      </c>
      <c r="DR18" s="13">
        <f t="shared" si="161"/>
        <v>0</v>
      </c>
      <c r="DS18" s="13">
        <f t="shared" si="162"/>
        <v>0</v>
      </c>
      <c r="DT18" s="13"/>
      <c r="DU18" s="55"/>
      <c r="DV18" s="10"/>
      <c r="DW18" s="44" t="s">
        <v>75</v>
      </c>
      <c r="DX18" s="11" t="s">
        <v>24</v>
      </c>
      <c r="DY18" s="18"/>
      <c r="DZ18" s="65">
        <v>0</v>
      </c>
      <c r="EA18" s="944"/>
      <c r="EB18" s="21"/>
      <c r="EC18" s="23"/>
      <c r="ED18" s="66">
        <v>0</v>
      </c>
      <c r="EE18" s="13">
        <f t="shared" ref="EE18" si="177">DZ18*ED18</f>
        <v>0</v>
      </c>
      <c r="EF18" s="13">
        <f t="shared" si="166"/>
        <v>0</v>
      </c>
      <c r="EG18" s="13">
        <f t="shared" si="167"/>
        <v>0</v>
      </c>
      <c r="EH18" s="13"/>
      <c r="EI18" s="55"/>
      <c r="EJ18" s="10"/>
      <c r="EK18" s="44" t="s">
        <v>72</v>
      </c>
      <c r="EL18" s="11" t="s">
        <v>71</v>
      </c>
      <c r="EM18" s="14">
        <f t="shared" si="168"/>
        <v>0</v>
      </c>
      <c r="EN18" s="765"/>
      <c r="EO18" s="765"/>
      <c r="EP18" s="765"/>
      <c r="EQ18" s="765"/>
      <c r="ER18" s="116">
        <f>IF(ER$4=0,0,EM18/ER$4)</f>
        <v>0</v>
      </c>
      <c r="ES18" s="81">
        <f>ER18*ET18+ER18</f>
        <v>0</v>
      </c>
      <c r="ET18" s="280">
        <v>0</v>
      </c>
      <c r="EU18" s="9" t="s">
        <v>233</v>
      </c>
      <c r="EV18" s="580">
        <f t="shared" si="169"/>
        <v>0</v>
      </c>
      <c r="EW18" s="579">
        <f t="shared" si="127"/>
        <v>0</v>
      </c>
      <c r="EX18" s="439">
        <f>ER18*ER$4+ES18*ES$4</f>
        <v>0</v>
      </c>
      <c r="EY18" s="572"/>
      <c r="EZ18" s="573"/>
      <c r="FA18" s="88"/>
      <c r="FC18" s="45"/>
      <c r="FD18" s="93"/>
      <c r="FE18" s="126"/>
      <c r="FF18" s="125"/>
      <c r="FG18" s="284"/>
      <c r="FH18" s="9"/>
      <c r="FI18" s="123"/>
      <c r="FJ18" s="117"/>
      <c r="FK18" s="604"/>
      <c r="FL18" s="592"/>
      <c r="FM18" s="573"/>
      <c r="FN18" s="610"/>
      <c r="FO18" s="127"/>
      <c r="FP18" s="134"/>
      <c r="FQ18" s="522"/>
      <c r="FR18" s="61"/>
      <c r="FS18" s="567"/>
    </row>
    <row r="19" spans="1:175" ht="13" thickBot="1" x14ac:dyDescent="0.3">
      <c r="A19" s="44" t="s">
        <v>75</v>
      </c>
      <c r="B19" s="11" t="s">
        <v>25</v>
      </c>
      <c r="C19" s="18">
        <f>C17</f>
        <v>0</v>
      </c>
      <c r="D19" s="19"/>
      <c r="E19" s="65">
        <v>0</v>
      </c>
      <c r="F19" s="221">
        <v>10</v>
      </c>
      <c r="G19" s="20">
        <f>C19*E19/1000*(100+F19)/100</f>
        <v>0</v>
      </c>
      <c r="H19" s="67">
        <v>0</v>
      </c>
      <c r="I19" s="13">
        <f>G19*H19</f>
        <v>0</v>
      </c>
      <c r="J19" s="13">
        <f>IF(E$113=0,0,I19/E$113)</f>
        <v>0</v>
      </c>
      <c r="K19" s="13">
        <f>(J19*G$2)</f>
        <v>0</v>
      </c>
      <c r="L19" s="13"/>
      <c r="M19" s="55"/>
      <c r="N19" s="10"/>
      <c r="O19" s="44" t="s">
        <v>75</v>
      </c>
      <c r="P19" s="11" t="s">
        <v>25</v>
      </c>
      <c r="Q19" s="18">
        <f>Q17</f>
        <v>0</v>
      </c>
      <c r="R19" s="19"/>
      <c r="S19" s="65">
        <v>0</v>
      </c>
      <c r="T19" s="221">
        <v>10</v>
      </c>
      <c r="U19" s="20">
        <f>Q19*S19/1000*(100+T19)/100</f>
        <v>0</v>
      </c>
      <c r="V19" s="67">
        <v>0</v>
      </c>
      <c r="W19" s="13">
        <f>U19*V19</f>
        <v>0</v>
      </c>
      <c r="X19" s="13">
        <f>IF(S$113=0,0,W19/S$113)</f>
        <v>0</v>
      </c>
      <c r="Y19" s="13">
        <f>(X19*U$2)</f>
        <v>0</v>
      </c>
      <c r="Z19" s="13"/>
      <c r="AA19" s="55"/>
      <c r="AB19" s="10"/>
      <c r="AC19" s="44" t="s">
        <v>75</v>
      </c>
      <c r="AD19" s="11" t="s">
        <v>25</v>
      </c>
      <c r="AE19" s="18">
        <f t="shared" ref="AE19" si="178">AE17</f>
        <v>0</v>
      </c>
      <c r="AF19" s="19"/>
      <c r="AG19" s="65">
        <v>0</v>
      </c>
      <c r="AH19" s="221">
        <v>10</v>
      </c>
      <c r="AI19" s="20">
        <f t="shared" ref="AI19" si="179">AE19*AG19/1000*(100+AH19)/100</f>
        <v>0</v>
      </c>
      <c r="AJ19" s="67">
        <v>0</v>
      </c>
      <c r="AK19" s="13">
        <f t="shared" ref="AK19" si="180">AI19*AJ19</f>
        <v>0</v>
      </c>
      <c r="AL19" s="13">
        <f t="shared" si="131"/>
        <v>0</v>
      </c>
      <c r="AM19" s="13">
        <f t="shared" si="132"/>
        <v>0</v>
      </c>
      <c r="AN19" s="13"/>
      <c r="AO19" s="55"/>
      <c r="AP19" s="10"/>
      <c r="AQ19" s="44" t="s">
        <v>75</v>
      </c>
      <c r="AR19" s="11" t="s">
        <v>25</v>
      </c>
      <c r="AS19" s="18">
        <f t="shared" ref="AS19" si="181">AS17</f>
        <v>0</v>
      </c>
      <c r="AT19" s="19"/>
      <c r="AU19" s="65">
        <v>0</v>
      </c>
      <c r="AV19" s="221">
        <v>10</v>
      </c>
      <c r="AW19" s="20">
        <f t="shared" ref="AW19" si="182">AS19*AU19/1000*(100+AV19)/100</f>
        <v>0</v>
      </c>
      <c r="AX19" s="67">
        <v>0</v>
      </c>
      <c r="AY19" s="13">
        <f t="shared" ref="AY19" si="183">AW19*AX19</f>
        <v>0</v>
      </c>
      <c r="AZ19" s="13">
        <f t="shared" si="136"/>
        <v>0</v>
      </c>
      <c r="BA19" s="13">
        <f t="shared" si="137"/>
        <v>0</v>
      </c>
      <c r="BB19" s="13"/>
      <c r="BC19" s="55"/>
      <c r="BD19" s="10"/>
      <c r="BE19" s="44" t="s">
        <v>75</v>
      </c>
      <c r="BF19" s="11" t="s">
        <v>25</v>
      </c>
      <c r="BG19" s="18">
        <f t="shared" ref="BG19" si="184">BG17</f>
        <v>0</v>
      </c>
      <c r="BH19" s="19"/>
      <c r="BI19" s="65">
        <v>0</v>
      </c>
      <c r="BJ19" s="221">
        <v>10</v>
      </c>
      <c r="BK19" s="20">
        <f t="shared" ref="BK19" si="185">BG19*BI19/1000*(100+BJ19)/100</f>
        <v>0</v>
      </c>
      <c r="BL19" s="67">
        <v>0</v>
      </c>
      <c r="BM19" s="13">
        <f t="shared" ref="BM19" si="186">BK19*BL19</f>
        <v>0</v>
      </c>
      <c r="BN19" s="13">
        <f t="shared" si="141"/>
        <v>0</v>
      </c>
      <c r="BO19" s="13">
        <f t="shared" si="142"/>
        <v>0</v>
      </c>
      <c r="BP19" s="13"/>
      <c r="BQ19" s="55"/>
      <c r="BR19" s="10"/>
      <c r="BS19" s="44" t="s">
        <v>75</v>
      </c>
      <c r="BT19" s="11" t="s">
        <v>25</v>
      </c>
      <c r="BU19" s="18">
        <f t="shared" ref="BU19" si="187">BU17</f>
        <v>0</v>
      </c>
      <c r="BV19" s="19"/>
      <c r="BW19" s="65">
        <v>0</v>
      </c>
      <c r="BX19" s="221">
        <v>10</v>
      </c>
      <c r="BY19" s="20">
        <f t="shared" ref="BY19" si="188">BU19*BW19/1000*(100+BX19)/100</f>
        <v>0</v>
      </c>
      <c r="BZ19" s="67">
        <v>0</v>
      </c>
      <c r="CA19" s="13">
        <f t="shared" ref="CA19" si="189">BY19*BZ19</f>
        <v>0</v>
      </c>
      <c r="CB19" s="13">
        <f t="shared" si="146"/>
        <v>0</v>
      </c>
      <c r="CC19" s="13">
        <f t="shared" si="147"/>
        <v>0</v>
      </c>
      <c r="CD19" s="13"/>
      <c r="CE19" s="55"/>
      <c r="CF19" s="10"/>
      <c r="CG19" s="44" t="s">
        <v>75</v>
      </c>
      <c r="CH19" s="11" t="s">
        <v>25</v>
      </c>
      <c r="CI19" s="18">
        <f t="shared" ref="CI19" si="190">CI17</f>
        <v>0</v>
      </c>
      <c r="CJ19" s="19"/>
      <c r="CK19" s="65">
        <v>0</v>
      </c>
      <c r="CL19" s="221">
        <v>10</v>
      </c>
      <c r="CM19" s="20">
        <f t="shared" ref="CM19" si="191">CI19*CK19/1000*(100+CL19)/100</f>
        <v>0</v>
      </c>
      <c r="CN19" s="67">
        <v>0</v>
      </c>
      <c r="CO19" s="13">
        <f t="shared" ref="CO19" si="192">CM19*CN19</f>
        <v>0</v>
      </c>
      <c r="CP19" s="13">
        <f t="shared" si="151"/>
        <v>0</v>
      </c>
      <c r="CQ19" s="13">
        <f t="shared" si="152"/>
        <v>0</v>
      </c>
      <c r="CR19" s="13"/>
      <c r="CS19" s="55"/>
      <c r="CT19" s="10"/>
      <c r="CU19" s="44" t="s">
        <v>75</v>
      </c>
      <c r="CV19" s="11" t="s">
        <v>25</v>
      </c>
      <c r="CW19" s="18">
        <f t="shared" ref="CW19" si="193">CW17</f>
        <v>0</v>
      </c>
      <c r="CX19" s="19"/>
      <c r="CY19" s="65">
        <v>0</v>
      </c>
      <c r="CZ19" s="221">
        <v>10</v>
      </c>
      <c r="DA19" s="20">
        <f t="shared" ref="DA19" si="194">CW19*CY19/1000*(100+CZ19)/100</f>
        <v>0</v>
      </c>
      <c r="DB19" s="67">
        <v>0</v>
      </c>
      <c r="DC19" s="13">
        <f t="shared" ref="DC19" si="195">DA19*DB19</f>
        <v>0</v>
      </c>
      <c r="DD19" s="13">
        <f t="shared" si="156"/>
        <v>0</v>
      </c>
      <c r="DE19" s="13">
        <f t="shared" si="157"/>
        <v>0</v>
      </c>
      <c r="DF19" s="13"/>
      <c r="DG19" s="55"/>
      <c r="DH19" s="10"/>
      <c r="DI19" s="44" t="s">
        <v>75</v>
      </c>
      <c r="DJ19" s="11" t="s">
        <v>25</v>
      </c>
      <c r="DK19" s="18">
        <f t="shared" ref="DK19" si="196">DK17</f>
        <v>0</v>
      </c>
      <c r="DL19" s="19"/>
      <c r="DM19" s="65">
        <v>0</v>
      </c>
      <c r="DN19" s="221">
        <v>10</v>
      </c>
      <c r="DO19" s="20">
        <f t="shared" ref="DO19" si="197">DK19*DM19/1000*(100+DN19)/100</f>
        <v>0</v>
      </c>
      <c r="DP19" s="67">
        <v>0</v>
      </c>
      <c r="DQ19" s="13">
        <f t="shared" ref="DQ19" si="198">DO19*DP19</f>
        <v>0</v>
      </c>
      <c r="DR19" s="13">
        <f t="shared" si="161"/>
        <v>0</v>
      </c>
      <c r="DS19" s="13">
        <f t="shared" si="162"/>
        <v>0</v>
      </c>
      <c r="DT19" s="13"/>
      <c r="DU19" s="55"/>
      <c r="DV19" s="10"/>
      <c r="DW19" s="44" t="s">
        <v>75</v>
      </c>
      <c r="DX19" s="11" t="s">
        <v>25</v>
      </c>
      <c r="DY19" s="18">
        <f t="shared" ref="DY19" si="199">DY17</f>
        <v>0</v>
      </c>
      <c r="DZ19" s="19"/>
      <c r="EA19" s="65">
        <v>0</v>
      </c>
      <c r="EB19" s="221">
        <v>10</v>
      </c>
      <c r="EC19" s="20">
        <f t="shared" ref="EC19" si="200">DY19*EA19/1000*(100+EB19)/100</f>
        <v>0</v>
      </c>
      <c r="ED19" s="67">
        <v>0</v>
      </c>
      <c r="EE19" s="13">
        <f t="shared" ref="EE19" si="201">EC19*ED19</f>
        <v>0</v>
      </c>
      <c r="EF19" s="13">
        <f t="shared" si="166"/>
        <v>0</v>
      </c>
      <c r="EG19" s="13">
        <f t="shared" si="167"/>
        <v>0</v>
      </c>
      <c r="EH19" s="13"/>
      <c r="EI19" s="55"/>
      <c r="EJ19" s="10"/>
      <c r="EK19" s="44" t="s">
        <v>72</v>
      </c>
      <c r="EL19" s="11" t="s">
        <v>38</v>
      </c>
      <c r="EM19" s="14">
        <f t="shared" ref="EM19:EM25" si="202">K37+Y37+AM37+BA37+BO37+CC37+CQ37+DE37+DS37+EG37</f>
        <v>0</v>
      </c>
      <c r="EN19" s="145"/>
      <c r="EO19" s="143"/>
      <c r="EP19" s="143"/>
      <c r="EQ19" s="765"/>
      <c r="ER19" s="116">
        <f t="shared" ref="ER19:ER24" si="203">IF(ER$4=0,0,EM19/ER$4)</f>
        <v>0</v>
      </c>
      <c r="ES19" s="81">
        <f t="shared" ref="ES19:ES38" si="204">ER19*ET19+ER19</f>
        <v>0</v>
      </c>
      <c r="ET19" s="280">
        <v>0</v>
      </c>
      <c r="EU19" s="9" t="s">
        <v>233</v>
      </c>
      <c r="EV19" s="581">
        <f t="shared" si="169"/>
        <v>0</v>
      </c>
      <c r="EW19" s="579">
        <f t="shared" si="127"/>
        <v>0</v>
      </c>
      <c r="EX19" s="582">
        <f t="shared" ref="EX19:EX38" si="205">ER19*ER$4+ES19*ES$4</f>
        <v>0</v>
      </c>
      <c r="EY19" s="112"/>
      <c r="EZ19" s="573"/>
      <c r="FA19" s="88"/>
      <c r="FC19" s="44" t="s">
        <v>66</v>
      </c>
      <c r="FD19" s="61" t="s">
        <v>147</v>
      </c>
      <c r="FE19" s="141">
        <v>0</v>
      </c>
      <c r="FF19" s="141">
        <v>0</v>
      </c>
      <c r="FG19" s="142">
        <v>0</v>
      </c>
      <c r="FH19" s="9" t="s">
        <v>21</v>
      </c>
      <c r="FI19" s="122">
        <f t="shared" ref="FI19:FI26" si="206">FE19*FF19*FG19</f>
        <v>0</v>
      </c>
      <c r="FJ19" s="602">
        <v>0</v>
      </c>
      <c r="FK19" s="604">
        <f t="shared" ref="FK19:FK26" si="207">FI19*FJ19</f>
        <v>0</v>
      </c>
      <c r="FL19" s="592"/>
      <c r="FM19" s="573"/>
      <c r="FN19" s="610">
        <f>SUM(FK19:FK20)</f>
        <v>0</v>
      </c>
      <c r="FO19" s="127">
        <f>IF(FO$4=0,0,FN19/$FO$4)</f>
        <v>0</v>
      </c>
      <c r="FP19" s="87"/>
      <c r="FQ19" s="61"/>
      <c r="FR19" s="61"/>
      <c r="FS19" s="567"/>
    </row>
    <row r="20" spans="1:175" ht="13" thickBot="1" x14ac:dyDescent="0.3">
      <c r="A20" s="44" t="s">
        <v>75</v>
      </c>
      <c r="B20" s="11" t="s">
        <v>24</v>
      </c>
      <c r="C20" s="18"/>
      <c r="D20" s="65">
        <v>0</v>
      </c>
      <c r="E20" s="24"/>
      <c r="F20" s="25"/>
      <c r="G20" s="26"/>
      <c r="H20" s="66">
        <v>0</v>
      </c>
      <c r="I20" s="13">
        <f>D20*H20</f>
        <v>0</v>
      </c>
      <c r="J20" s="13">
        <f>IF(E$113=0,0,I20/E$113)</f>
        <v>0</v>
      </c>
      <c r="K20" s="13">
        <f>(J20*G$2)</f>
        <v>0</v>
      </c>
      <c r="L20" s="285" t="s">
        <v>271</v>
      </c>
      <c r="M20" s="55"/>
      <c r="N20" s="10"/>
      <c r="O20" s="44" t="s">
        <v>75</v>
      </c>
      <c r="P20" s="11" t="s">
        <v>24</v>
      </c>
      <c r="Q20" s="18"/>
      <c r="R20" s="65">
        <v>0</v>
      </c>
      <c r="S20" s="24"/>
      <c r="T20" s="25"/>
      <c r="U20" s="26"/>
      <c r="V20" s="66">
        <v>0</v>
      </c>
      <c r="W20" s="13">
        <f>R20*V20</f>
        <v>0</v>
      </c>
      <c r="X20" s="13">
        <f>IF(S$113=0,0,W20/S$113)</f>
        <v>0</v>
      </c>
      <c r="Y20" s="13">
        <f>(X20*U$2)</f>
        <v>0</v>
      </c>
      <c r="Z20" s="285" t="s">
        <v>271</v>
      </c>
      <c r="AA20" s="55"/>
      <c r="AB20" s="10"/>
      <c r="AC20" s="44" t="s">
        <v>75</v>
      </c>
      <c r="AD20" s="11" t="s">
        <v>24</v>
      </c>
      <c r="AE20" s="18"/>
      <c r="AF20" s="65">
        <v>0</v>
      </c>
      <c r="AG20" s="24"/>
      <c r="AH20" s="25"/>
      <c r="AI20" s="26"/>
      <c r="AJ20" s="66">
        <v>0</v>
      </c>
      <c r="AK20" s="13">
        <f t="shared" ref="AK20" si="208">AF20*AJ20</f>
        <v>0</v>
      </c>
      <c r="AL20" s="13">
        <f t="shared" si="131"/>
        <v>0</v>
      </c>
      <c r="AM20" s="13">
        <f t="shared" si="132"/>
        <v>0</v>
      </c>
      <c r="AN20" s="285" t="s">
        <v>271</v>
      </c>
      <c r="AO20" s="55"/>
      <c r="AP20" s="10"/>
      <c r="AQ20" s="44" t="s">
        <v>75</v>
      </c>
      <c r="AR20" s="11" t="s">
        <v>24</v>
      </c>
      <c r="AS20" s="18"/>
      <c r="AT20" s="65">
        <v>0</v>
      </c>
      <c r="AU20" s="24"/>
      <c r="AV20" s="25"/>
      <c r="AW20" s="26"/>
      <c r="AX20" s="66">
        <v>0</v>
      </c>
      <c r="AY20" s="13">
        <f t="shared" ref="AY20" si="209">AT20*AX20</f>
        <v>0</v>
      </c>
      <c r="AZ20" s="13">
        <f t="shared" si="136"/>
        <v>0</v>
      </c>
      <c r="BA20" s="13">
        <f t="shared" si="137"/>
        <v>0</v>
      </c>
      <c r="BB20" s="285" t="s">
        <v>271</v>
      </c>
      <c r="BC20" s="55"/>
      <c r="BD20" s="10"/>
      <c r="BE20" s="44" t="s">
        <v>75</v>
      </c>
      <c r="BF20" s="11" t="s">
        <v>24</v>
      </c>
      <c r="BG20" s="18"/>
      <c r="BH20" s="65">
        <v>0</v>
      </c>
      <c r="BI20" s="24"/>
      <c r="BJ20" s="25"/>
      <c r="BK20" s="26"/>
      <c r="BL20" s="66">
        <v>0</v>
      </c>
      <c r="BM20" s="13">
        <f t="shared" ref="BM20" si="210">BH20*BL20</f>
        <v>0</v>
      </c>
      <c r="BN20" s="13">
        <f t="shared" si="141"/>
        <v>0</v>
      </c>
      <c r="BO20" s="13">
        <f t="shared" si="142"/>
        <v>0</v>
      </c>
      <c r="BP20" s="285" t="s">
        <v>271</v>
      </c>
      <c r="BQ20" s="55"/>
      <c r="BR20" s="10"/>
      <c r="BS20" s="44" t="s">
        <v>75</v>
      </c>
      <c r="BT20" s="11" t="s">
        <v>24</v>
      </c>
      <c r="BU20" s="18"/>
      <c r="BV20" s="65">
        <v>0</v>
      </c>
      <c r="BW20" s="24"/>
      <c r="BX20" s="25"/>
      <c r="BY20" s="26"/>
      <c r="BZ20" s="66">
        <v>0</v>
      </c>
      <c r="CA20" s="13">
        <f t="shared" ref="CA20" si="211">BV20*BZ20</f>
        <v>0</v>
      </c>
      <c r="CB20" s="13">
        <f t="shared" si="146"/>
        <v>0</v>
      </c>
      <c r="CC20" s="13">
        <f t="shared" si="147"/>
        <v>0</v>
      </c>
      <c r="CD20" s="285" t="s">
        <v>271</v>
      </c>
      <c r="CE20" s="55"/>
      <c r="CF20" s="10"/>
      <c r="CG20" s="44" t="s">
        <v>75</v>
      </c>
      <c r="CH20" s="11" t="s">
        <v>24</v>
      </c>
      <c r="CI20" s="18"/>
      <c r="CJ20" s="65">
        <v>0</v>
      </c>
      <c r="CK20" s="24"/>
      <c r="CL20" s="25"/>
      <c r="CM20" s="26"/>
      <c r="CN20" s="66">
        <v>0</v>
      </c>
      <c r="CO20" s="13">
        <f t="shared" ref="CO20" si="212">CJ20*CN20</f>
        <v>0</v>
      </c>
      <c r="CP20" s="13">
        <f t="shared" si="151"/>
        <v>0</v>
      </c>
      <c r="CQ20" s="13">
        <f t="shared" si="152"/>
        <v>0</v>
      </c>
      <c r="CR20" s="285" t="s">
        <v>271</v>
      </c>
      <c r="CS20" s="55"/>
      <c r="CT20" s="10"/>
      <c r="CU20" s="44" t="s">
        <v>75</v>
      </c>
      <c r="CV20" s="11" t="s">
        <v>24</v>
      </c>
      <c r="CW20" s="18"/>
      <c r="CX20" s="65">
        <v>0</v>
      </c>
      <c r="CY20" s="24"/>
      <c r="CZ20" s="25"/>
      <c r="DA20" s="26"/>
      <c r="DB20" s="66">
        <v>0</v>
      </c>
      <c r="DC20" s="13">
        <f t="shared" ref="DC20" si="213">CX20*DB20</f>
        <v>0</v>
      </c>
      <c r="DD20" s="13">
        <f t="shared" si="156"/>
        <v>0</v>
      </c>
      <c r="DE20" s="13">
        <f t="shared" si="157"/>
        <v>0</v>
      </c>
      <c r="DF20" s="285" t="s">
        <v>271</v>
      </c>
      <c r="DG20" s="55"/>
      <c r="DH20" s="10"/>
      <c r="DI20" s="44" t="s">
        <v>75</v>
      </c>
      <c r="DJ20" s="11" t="s">
        <v>24</v>
      </c>
      <c r="DK20" s="18"/>
      <c r="DL20" s="65">
        <v>0</v>
      </c>
      <c r="DM20" s="24"/>
      <c r="DN20" s="25"/>
      <c r="DO20" s="26"/>
      <c r="DP20" s="66">
        <v>0</v>
      </c>
      <c r="DQ20" s="13">
        <f t="shared" ref="DQ20" si="214">DL20*DP20</f>
        <v>0</v>
      </c>
      <c r="DR20" s="13">
        <f t="shared" si="161"/>
        <v>0</v>
      </c>
      <c r="DS20" s="13">
        <f t="shared" si="162"/>
        <v>0</v>
      </c>
      <c r="DT20" s="285" t="s">
        <v>271</v>
      </c>
      <c r="DU20" s="55"/>
      <c r="DV20" s="10"/>
      <c r="DW20" s="44" t="s">
        <v>75</v>
      </c>
      <c r="DX20" s="11" t="s">
        <v>24</v>
      </c>
      <c r="DY20" s="18"/>
      <c r="DZ20" s="65">
        <v>0</v>
      </c>
      <c r="EA20" s="24"/>
      <c r="EB20" s="25"/>
      <c r="EC20" s="26"/>
      <c r="ED20" s="66">
        <v>0</v>
      </c>
      <c r="EE20" s="13">
        <f t="shared" ref="EE20" si="215">DZ20*ED20</f>
        <v>0</v>
      </c>
      <c r="EF20" s="13">
        <f t="shared" si="166"/>
        <v>0</v>
      </c>
      <c r="EG20" s="13">
        <f t="shared" si="167"/>
        <v>0</v>
      </c>
      <c r="EH20" s="285" t="s">
        <v>271</v>
      </c>
      <c r="EI20" s="55"/>
      <c r="EJ20" s="10"/>
      <c r="EK20" s="44" t="s">
        <v>66</v>
      </c>
      <c r="EL20" s="61" t="s">
        <v>236</v>
      </c>
      <c r="EM20" s="14">
        <f t="shared" si="202"/>
        <v>0</v>
      </c>
      <c r="EN20" s="765"/>
      <c r="EO20" s="30"/>
      <c r="EP20" s="765"/>
      <c r="EQ20" s="765"/>
      <c r="ER20" s="116">
        <f t="shared" si="203"/>
        <v>0</v>
      </c>
      <c r="ES20" s="81">
        <f t="shared" si="204"/>
        <v>0</v>
      </c>
      <c r="ET20" s="280">
        <v>0</v>
      </c>
      <c r="EU20" s="9" t="s">
        <v>233</v>
      </c>
      <c r="EV20" s="581">
        <f t="shared" si="169"/>
        <v>0</v>
      </c>
      <c r="EW20" s="579">
        <f t="shared" si="127"/>
        <v>0</v>
      </c>
      <c r="EX20" s="582">
        <f t="shared" si="205"/>
        <v>0</v>
      </c>
      <c r="EY20" s="112"/>
      <c r="EZ20" s="573"/>
      <c r="FA20" s="88"/>
      <c r="FC20" s="44" t="s">
        <v>66</v>
      </c>
      <c r="FD20" s="61" t="s">
        <v>147</v>
      </c>
      <c r="FE20" s="141">
        <v>0</v>
      </c>
      <c r="FF20" s="141">
        <v>0</v>
      </c>
      <c r="FG20" s="142">
        <v>0</v>
      </c>
      <c r="FH20" s="9" t="s">
        <v>21</v>
      </c>
      <c r="FI20" s="122">
        <f t="shared" si="206"/>
        <v>0</v>
      </c>
      <c r="FJ20" s="602">
        <v>0</v>
      </c>
      <c r="FK20" s="604">
        <f t="shared" si="207"/>
        <v>0</v>
      </c>
      <c r="FL20" s="592"/>
      <c r="FM20" s="573"/>
      <c r="FN20" s="610"/>
      <c r="FO20" s="127"/>
      <c r="FP20" s="87"/>
      <c r="FQ20" s="522"/>
      <c r="FR20" s="61"/>
      <c r="FS20" s="567"/>
    </row>
    <row r="21" spans="1:175" ht="13" thickBot="1" x14ac:dyDescent="0.3">
      <c r="A21" s="44" t="s">
        <v>72</v>
      </c>
      <c r="B21" s="11" t="s">
        <v>26</v>
      </c>
      <c r="C21" s="18">
        <f>C17</f>
        <v>0</v>
      </c>
      <c r="D21" s="8"/>
      <c r="E21" s="65">
        <v>0</v>
      </c>
      <c r="F21" s="62">
        <v>50</v>
      </c>
      <c r="G21" s="20">
        <f>C21*E21/1000*(100+F21)/100</f>
        <v>0</v>
      </c>
      <c r="H21" s="63">
        <v>0</v>
      </c>
      <c r="I21" s="13">
        <f>(G21*H21)+(G22*H22)</f>
        <v>0</v>
      </c>
      <c r="J21" s="13">
        <f>IF(E$113=0,0,I21/E$113)</f>
        <v>0</v>
      </c>
      <c r="K21" s="13">
        <f>(J21*G$2)</f>
        <v>0</v>
      </c>
      <c r="L21" s="214">
        <f>K21+K35+K37</f>
        <v>0</v>
      </c>
      <c r="M21" s="55"/>
      <c r="N21" s="10"/>
      <c r="O21" s="44" t="s">
        <v>72</v>
      </c>
      <c r="P21" s="11" t="s">
        <v>26</v>
      </c>
      <c r="Q21" s="18">
        <f>Q17</f>
        <v>0</v>
      </c>
      <c r="R21" s="8"/>
      <c r="S21" s="65">
        <v>0</v>
      </c>
      <c r="T21" s="62">
        <v>50</v>
      </c>
      <c r="U21" s="20">
        <f>Q21*S21/1000*(100+T21)/100</f>
        <v>0</v>
      </c>
      <c r="V21" s="63">
        <v>0</v>
      </c>
      <c r="W21" s="13">
        <f>(U21*V21)+(U22*V22)</f>
        <v>0</v>
      </c>
      <c r="X21" s="13">
        <f>IF(S$113=0,0,W21/S$113)</f>
        <v>0</v>
      </c>
      <c r="Y21" s="13">
        <f>(X21*U$2)</f>
        <v>0</v>
      </c>
      <c r="Z21" s="214">
        <f>Y21+Y35+Y37</f>
        <v>0</v>
      </c>
      <c r="AA21" s="55"/>
      <c r="AB21" s="10"/>
      <c r="AC21" s="44" t="s">
        <v>72</v>
      </c>
      <c r="AD21" s="11" t="s">
        <v>26</v>
      </c>
      <c r="AE21" s="18">
        <f t="shared" ref="AE21" si="216">AE17</f>
        <v>0</v>
      </c>
      <c r="AF21" s="8"/>
      <c r="AG21" s="65">
        <v>0</v>
      </c>
      <c r="AH21" s="62">
        <v>50</v>
      </c>
      <c r="AI21" s="20">
        <f t="shared" ref="AI21:AI22" si="217">AE21*AG21/1000*(100+AH21)/100</f>
        <v>0</v>
      </c>
      <c r="AJ21" s="63">
        <v>0</v>
      </c>
      <c r="AK21" s="13">
        <f t="shared" ref="AK21" si="218">(AI21*AJ21)+(AI22*AJ22)</f>
        <v>0</v>
      </c>
      <c r="AL21" s="13">
        <f t="shared" si="131"/>
        <v>0</v>
      </c>
      <c r="AM21" s="13">
        <f t="shared" si="132"/>
        <v>0</v>
      </c>
      <c r="AN21" s="214">
        <f t="shared" ref="AN21" si="219">AM21+AM35+AM37</f>
        <v>0</v>
      </c>
      <c r="AO21" s="55"/>
      <c r="AP21" s="10"/>
      <c r="AQ21" s="44" t="s">
        <v>72</v>
      </c>
      <c r="AR21" s="11" t="s">
        <v>26</v>
      </c>
      <c r="AS21" s="18">
        <f t="shared" ref="AS21" si="220">AS17</f>
        <v>0</v>
      </c>
      <c r="AT21" s="8"/>
      <c r="AU21" s="65">
        <v>0</v>
      </c>
      <c r="AV21" s="62">
        <v>50</v>
      </c>
      <c r="AW21" s="20">
        <f t="shared" ref="AW21:AW22" si="221">AS21*AU21/1000*(100+AV21)/100</f>
        <v>0</v>
      </c>
      <c r="AX21" s="63">
        <v>0</v>
      </c>
      <c r="AY21" s="13">
        <f t="shared" ref="AY21" si="222">(AW21*AX21)+(AW22*AX22)</f>
        <v>0</v>
      </c>
      <c r="AZ21" s="13">
        <f t="shared" si="136"/>
        <v>0</v>
      </c>
      <c r="BA21" s="13">
        <f t="shared" si="137"/>
        <v>0</v>
      </c>
      <c r="BB21" s="214">
        <f t="shared" ref="BB21" si="223">BA21+BA35+BA37</f>
        <v>0</v>
      </c>
      <c r="BC21" s="55"/>
      <c r="BD21" s="10"/>
      <c r="BE21" s="44" t="s">
        <v>72</v>
      </c>
      <c r="BF21" s="11" t="s">
        <v>26</v>
      </c>
      <c r="BG21" s="18">
        <f t="shared" ref="BG21" si="224">BG17</f>
        <v>0</v>
      </c>
      <c r="BH21" s="8"/>
      <c r="BI21" s="65">
        <v>0</v>
      </c>
      <c r="BJ21" s="62">
        <v>50</v>
      </c>
      <c r="BK21" s="20">
        <f t="shared" ref="BK21:BK22" si="225">BG21*BI21/1000*(100+BJ21)/100</f>
        <v>0</v>
      </c>
      <c r="BL21" s="63">
        <v>0</v>
      </c>
      <c r="BM21" s="13">
        <f t="shared" ref="BM21" si="226">(BK21*BL21)+(BK22*BL22)</f>
        <v>0</v>
      </c>
      <c r="BN21" s="13">
        <f t="shared" si="141"/>
        <v>0</v>
      </c>
      <c r="BO21" s="13">
        <f t="shared" si="142"/>
        <v>0</v>
      </c>
      <c r="BP21" s="214">
        <f t="shared" ref="BP21" si="227">BO21+BO35+BO37</f>
        <v>0</v>
      </c>
      <c r="BQ21" s="55"/>
      <c r="BR21" s="10"/>
      <c r="BS21" s="44" t="s">
        <v>72</v>
      </c>
      <c r="BT21" s="11" t="s">
        <v>26</v>
      </c>
      <c r="BU21" s="18">
        <f t="shared" ref="BU21" si="228">BU17</f>
        <v>0</v>
      </c>
      <c r="BV21" s="8"/>
      <c r="BW21" s="65">
        <v>0</v>
      </c>
      <c r="BX21" s="62">
        <v>50</v>
      </c>
      <c r="BY21" s="20">
        <f t="shared" ref="BY21:BY22" si="229">BU21*BW21/1000*(100+BX21)/100</f>
        <v>0</v>
      </c>
      <c r="BZ21" s="63">
        <v>0</v>
      </c>
      <c r="CA21" s="13">
        <f t="shared" ref="CA21" si="230">(BY21*BZ21)+(BY22*BZ22)</f>
        <v>0</v>
      </c>
      <c r="CB21" s="13">
        <f t="shared" si="146"/>
        <v>0</v>
      </c>
      <c r="CC21" s="13">
        <f t="shared" si="147"/>
        <v>0</v>
      </c>
      <c r="CD21" s="214">
        <f t="shared" ref="CD21" si="231">CC21+CC35+CC37</f>
        <v>0</v>
      </c>
      <c r="CE21" s="55"/>
      <c r="CF21" s="10"/>
      <c r="CG21" s="44" t="s">
        <v>72</v>
      </c>
      <c r="CH21" s="11" t="s">
        <v>26</v>
      </c>
      <c r="CI21" s="18">
        <f t="shared" ref="CI21" si="232">CI17</f>
        <v>0</v>
      </c>
      <c r="CJ21" s="8"/>
      <c r="CK21" s="65">
        <v>0</v>
      </c>
      <c r="CL21" s="62">
        <v>50</v>
      </c>
      <c r="CM21" s="20">
        <f t="shared" ref="CM21:CM22" si="233">CI21*CK21/1000*(100+CL21)/100</f>
        <v>0</v>
      </c>
      <c r="CN21" s="63">
        <v>0</v>
      </c>
      <c r="CO21" s="13">
        <f t="shared" ref="CO21" si="234">(CM21*CN21)+(CM22*CN22)</f>
        <v>0</v>
      </c>
      <c r="CP21" s="13">
        <f t="shared" si="151"/>
        <v>0</v>
      </c>
      <c r="CQ21" s="13">
        <f t="shared" si="152"/>
        <v>0</v>
      </c>
      <c r="CR21" s="214">
        <f t="shared" ref="CR21" si="235">CQ21+CQ35+CQ37</f>
        <v>0</v>
      </c>
      <c r="CS21" s="55"/>
      <c r="CT21" s="10"/>
      <c r="CU21" s="44" t="s">
        <v>72</v>
      </c>
      <c r="CV21" s="11" t="s">
        <v>26</v>
      </c>
      <c r="CW21" s="18">
        <f t="shared" ref="CW21" si="236">CW17</f>
        <v>0</v>
      </c>
      <c r="CX21" s="8"/>
      <c r="CY21" s="65">
        <v>0</v>
      </c>
      <c r="CZ21" s="62">
        <v>50</v>
      </c>
      <c r="DA21" s="20">
        <f t="shared" ref="DA21:DA22" si="237">CW21*CY21/1000*(100+CZ21)/100</f>
        <v>0</v>
      </c>
      <c r="DB21" s="63">
        <v>0</v>
      </c>
      <c r="DC21" s="13">
        <f t="shared" ref="DC21" si="238">(DA21*DB21)+(DA22*DB22)</f>
        <v>0</v>
      </c>
      <c r="DD21" s="13">
        <f t="shared" si="156"/>
        <v>0</v>
      </c>
      <c r="DE21" s="13">
        <f t="shared" si="157"/>
        <v>0</v>
      </c>
      <c r="DF21" s="214">
        <f t="shared" ref="DF21" si="239">DE21+DE35+DE37</f>
        <v>0</v>
      </c>
      <c r="DG21" s="55"/>
      <c r="DH21" s="10"/>
      <c r="DI21" s="44" t="s">
        <v>72</v>
      </c>
      <c r="DJ21" s="11" t="s">
        <v>26</v>
      </c>
      <c r="DK21" s="18">
        <f t="shared" ref="DK21" si="240">DK17</f>
        <v>0</v>
      </c>
      <c r="DL21" s="8"/>
      <c r="DM21" s="65">
        <v>0</v>
      </c>
      <c r="DN21" s="62">
        <v>50</v>
      </c>
      <c r="DO21" s="20">
        <f t="shared" ref="DO21:DO22" si="241">DK21*DM21/1000*(100+DN21)/100</f>
        <v>0</v>
      </c>
      <c r="DP21" s="63">
        <v>0</v>
      </c>
      <c r="DQ21" s="13">
        <f t="shared" ref="DQ21" si="242">(DO21*DP21)+(DO22*DP22)</f>
        <v>0</v>
      </c>
      <c r="DR21" s="13">
        <f t="shared" si="161"/>
        <v>0</v>
      </c>
      <c r="DS21" s="13">
        <f t="shared" si="162"/>
        <v>0</v>
      </c>
      <c r="DT21" s="214">
        <f t="shared" ref="DT21" si="243">DS21+DS35+DS37</f>
        <v>0</v>
      </c>
      <c r="DU21" s="55"/>
      <c r="DV21" s="10"/>
      <c r="DW21" s="44" t="s">
        <v>72</v>
      </c>
      <c r="DX21" s="11" t="s">
        <v>26</v>
      </c>
      <c r="DY21" s="18">
        <f t="shared" ref="DY21" si="244">DY17</f>
        <v>0</v>
      </c>
      <c r="DZ21" s="8"/>
      <c r="EA21" s="65">
        <v>0</v>
      </c>
      <c r="EB21" s="62">
        <v>50</v>
      </c>
      <c r="EC21" s="20">
        <f t="shared" ref="EC21:EC22" si="245">DY21*EA21/1000*(100+EB21)/100</f>
        <v>0</v>
      </c>
      <c r="ED21" s="63">
        <v>0</v>
      </c>
      <c r="EE21" s="13">
        <f t="shared" ref="EE21" si="246">(EC21*ED21)+(EC22*ED22)</f>
        <v>0</v>
      </c>
      <c r="EF21" s="13">
        <f t="shared" si="166"/>
        <v>0</v>
      </c>
      <c r="EG21" s="13">
        <f t="shared" si="167"/>
        <v>0</v>
      </c>
      <c r="EH21" s="214">
        <f t="shared" ref="EH21" si="247">EG21+EG35+EG37</f>
        <v>0</v>
      </c>
      <c r="EI21" s="55"/>
      <c r="EJ21" s="10"/>
      <c r="EK21" s="44" t="s">
        <v>67</v>
      </c>
      <c r="EL21" s="94" t="s">
        <v>237</v>
      </c>
      <c r="EM21" s="14">
        <f t="shared" si="202"/>
        <v>0</v>
      </c>
      <c r="EN21" s="765"/>
      <c r="EO21" s="30"/>
      <c r="EP21" s="765"/>
      <c r="EQ21" s="765"/>
      <c r="ER21" s="116">
        <f>IF(ER$4=0,0,EM21/ER$4)</f>
        <v>0</v>
      </c>
      <c r="ES21" s="81">
        <f t="shared" si="204"/>
        <v>0</v>
      </c>
      <c r="ET21" s="280">
        <v>0</v>
      </c>
      <c r="EU21" s="9" t="s">
        <v>233</v>
      </c>
      <c r="EV21" s="581">
        <f t="shared" si="169"/>
        <v>0</v>
      </c>
      <c r="EW21" s="579">
        <f t="shared" si="127"/>
        <v>0</v>
      </c>
      <c r="EX21" s="582">
        <f t="shared" si="205"/>
        <v>0</v>
      </c>
      <c r="EY21" s="112"/>
      <c r="EZ21" s="573"/>
      <c r="FA21" s="88"/>
      <c r="FC21" s="44" t="s">
        <v>67</v>
      </c>
      <c r="FD21" s="94" t="s">
        <v>148</v>
      </c>
      <c r="FE21" s="141">
        <v>0</v>
      </c>
      <c r="FF21" s="141">
        <v>0</v>
      </c>
      <c r="FG21" s="142">
        <v>0</v>
      </c>
      <c r="FH21" s="9" t="s">
        <v>21</v>
      </c>
      <c r="FI21" s="122">
        <f t="shared" si="206"/>
        <v>0</v>
      </c>
      <c r="FJ21" s="602">
        <v>0</v>
      </c>
      <c r="FK21" s="604">
        <f t="shared" si="207"/>
        <v>0</v>
      </c>
      <c r="FL21" s="592"/>
      <c r="FM21" s="573"/>
      <c r="FN21" s="610">
        <f>SUM(FK21:FK22)</f>
        <v>0</v>
      </c>
      <c r="FO21" s="127">
        <f>IF(FO$4=0,0,FN21/$FO$4)</f>
        <v>0</v>
      </c>
      <c r="FP21" s="87"/>
      <c r="FQ21" s="61"/>
      <c r="FR21" s="61"/>
      <c r="FS21" s="567"/>
    </row>
    <row r="22" spans="1:175" ht="13" thickBot="1" x14ac:dyDescent="0.3">
      <c r="A22" s="44" t="s">
        <v>72</v>
      </c>
      <c r="B22" s="11" t="s">
        <v>27</v>
      </c>
      <c r="C22" s="68">
        <v>0</v>
      </c>
      <c r="D22" s="8"/>
      <c r="E22" s="65">
        <v>0</v>
      </c>
      <c r="F22" s="62">
        <v>25</v>
      </c>
      <c r="G22" s="20">
        <f>C22*E22/1000*(100+F22)/100</f>
        <v>0</v>
      </c>
      <c r="H22" s="63">
        <v>0</v>
      </c>
      <c r="I22" s="13"/>
      <c r="J22" s="13"/>
      <c r="K22" s="13"/>
      <c r="L22" s="13"/>
      <c r="M22" s="152"/>
      <c r="O22" s="44" t="s">
        <v>72</v>
      </c>
      <c r="P22" s="11" t="s">
        <v>27</v>
      </c>
      <c r="Q22" s="68">
        <v>0</v>
      </c>
      <c r="R22" s="8"/>
      <c r="S22" s="65">
        <v>0</v>
      </c>
      <c r="T22" s="62">
        <v>25</v>
      </c>
      <c r="U22" s="20">
        <f>Q22*S22/1000*(100+T22)/100</f>
        <v>0</v>
      </c>
      <c r="V22" s="63">
        <v>0</v>
      </c>
      <c r="W22" s="13"/>
      <c r="X22" s="13"/>
      <c r="Y22" s="13"/>
      <c r="Z22" s="13"/>
      <c r="AA22" s="152"/>
      <c r="AB22" s="27"/>
      <c r="AC22" s="44" t="s">
        <v>72</v>
      </c>
      <c r="AD22" s="11" t="s">
        <v>27</v>
      </c>
      <c r="AE22" s="68">
        <v>0</v>
      </c>
      <c r="AF22" s="8"/>
      <c r="AG22" s="65">
        <v>0</v>
      </c>
      <c r="AH22" s="62">
        <v>25</v>
      </c>
      <c r="AI22" s="20">
        <f t="shared" si="217"/>
        <v>0</v>
      </c>
      <c r="AJ22" s="63">
        <v>0</v>
      </c>
      <c r="AK22" s="13"/>
      <c r="AL22" s="13"/>
      <c r="AM22" s="13"/>
      <c r="AN22" s="13"/>
      <c r="AO22" s="152"/>
      <c r="AP22" s="27"/>
      <c r="AQ22" s="44" t="s">
        <v>72</v>
      </c>
      <c r="AR22" s="11" t="s">
        <v>27</v>
      </c>
      <c r="AS22" s="68">
        <v>0</v>
      </c>
      <c r="AT22" s="8"/>
      <c r="AU22" s="65">
        <v>0</v>
      </c>
      <c r="AV22" s="62">
        <v>25</v>
      </c>
      <c r="AW22" s="20">
        <f t="shared" si="221"/>
        <v>0</v>
      </c>
      <c r="AX22" s="63">
        <v>0</v>
      </c>
      <c r="AY22" s="13"/>
      <c r="AZ22" s="13"/>
      <c r="BA22" s="13"/>
      <c r="BB22" s="13"/>
      <c r="BC22" s="152"/>
      <c r="BD22" s="27"/>
      <c r="BE22" s="44" t="s">
        <v>72</v>
      </c>
      <c r="BF22" s="11" t="s">
        <v>27</v>
      </c>
      <c r="BG22" s="68">
        <v>0</v>
      </c>
      <c r="BH22" s="8"/>
      <c r="BI22" s="65">
        <v>0</v>
      </c>
      <c r="BJ22" s="62">
        <v>25</v>
      </c>
      <c r="BK22" s="20">
        <f t="shared" si="225"/>
        <v>0</v>
      </c>
      <c r="BL22" s="63">
        <v>0</v>
      </c>
      <c r="BM22" s="13"/>
      <c r="BN22" s="13"/>
      <c r="BO22" s="13"/>
      <c r="BP22" s="13"/>
      <c r="BQ22" s="152"/>
      <c r="BR22" s="27"/>
      <c r="BS22" s="44" t="s">
        <v>72</v>
      </c>
      <c r="BT22" s="11" t="s">
        <v>27</v>
      </c>
      <c r="BU22" s="68">
        <v>0</v>
      </c>
      <c r="BV22" s="8"/>
      <c r="BW22" s="65">
        <v>0</v>
      </c>
      <c r="BX22" s="62">
        <v>25</v>
      </c>
      <c r="BY22" s="20">
        <f t="shared" si="229"/>
        <v>0</v>
      </c>
      <c r="BZ22" s="63">
        <v>0</v>
      </c>
      <c r="CA22" s="13"/>
      <c r="CB22" s="13"/>
      <c r="CC22" s="13"/>
      <c r="CD22" s="13"/>
      <c r="CE22" s="152"/>
      <c r="CF22" s="27"/>
      <c r="CG22" s="44" t="s">
        <v>72</v>
      </c>
      <c r="CH22" s="11" t="s">
        <v>27</v>
      </c>
      <c r="CI22" s="68">
        <v>0</v>
      </c>
      <c r="CJ22" s="8"/>
      <c r="CK22" s="65">
        <v>0</v>
      </c>
      <c r="CL22" s="62">
        <v>25</v>
      </c>
      <c r="CM22" s="20">
        <f t="shared" si="233"/>
        <v>0</v>
      </c>
      <c r="CN22" s="63">
        <v>0</v>
      </c>
      <c r="CO22" s="13"/>
      <c r="CP22" s="13"/>
      <c r="CQ22" s="13"/>
      <c r="CR22" s="13"/>
      <c r="CS22" s="152"/>
      <c r="CT22" s="27"/>
      <c r="CU22" s="44" t="s">
        <v>72</v>
      </c>
      <c r="CV22" s="11" t="s">
        <v>27</v>
      </c>
      <c r="CW22" s="68">
        <v>0</v>
      </c>
      <c r="CX22" s="8"/>
      <c r="CY22" s="65">
        <v>0</v>
      </c>
      <c r="CZ22" s="62">
        <v>25</v>
      </c>
      <c r="DA22" s="20">
        <f t="shared" si="237"/>
        <v>0</v>
      </c>
      <c r="DB22" s="63">
        <v>0</v>
      </c>
      <c r="DC22" s="13"/>
      <c r="DD22" s="13"/>
      <c r="DE22" s="13"/>
      <c r="DF22" s="13"/>
      <c r="DG22" s="152"/>
      <c r="DH22" s="27"/>
      <c r="DI22" s="44" t="s">
        <v>72</v>
      </c>
      <c r="DJ22" s="11" t="s">
        <v>27</v>
      </c>
      <c r="DK22" s="68">
        <v>0</v>
      </c>
      <c r="DL22" s="8"/>
      <c r="DM22" s="65">
        <v>0</v>
      </c>
      <c r="DN22" s="62">
        <v>25</v>
      </c>
      <c r="DO22" s="20">
        <f t="shared" si="241"/>
        <v>0</v>
      </c>
      <c r="DP22" s="63">
        <v>0</v>
      </c>
      <c r="DQ22" s="13"/>
      <c r="DR22" s="13"/>
      <c r="DS22" s="13"/>
      <c r="DT22" s="13"/>
      <c r="DU22" s="152"/>
      <c r="DV22" s="27"/>
      <c r="DW22" s="44" t="s">
        <v>72</v>
      </c>
      <c r="DX22" s="11" t="s">
        <v>27</v>
      </c>
      <c r="DY22" s="68">
        <v>0</v>
      </c>
      <c r="DZ22" s="8"/>
      <c r="EA22" s="65">
        <v>0</v>
      </c>
      <c r="EB22" s="62">
        <v>25</v>
      </c>
      <c r="EC22" s="20">
        <f t="shared" si="245"/>
        <v>0</v>
      </c>
      <c r="ED22" s="63">
        <v>0</v>
      </c>
      <c r="EE22" s="13"/>
      <c r="EF22" s="13"/>
      <c r="EG22" s="13"/>
      <c r="EH22" s="13"/>
      <c r="EI22" s="152"/>
      <c r="EJ22" s="27"/>
      <c r="EK22" s="44" t="s">
        <v>68</v>
      </c>
      <c r="EL22" s="94" t="s">
        <v>238</v>
      </c>
      <c r="EM22" s="14">
        <f t="shared" si="202"/>
        <v>0</v>
      </c>
      <c r="EN22" s="765"/>
      <c r="EO22" s="30"/>
      <c r="EP22" s="765"/>
      <c r="EQ22" s="765"/>
      <c r="ER22" s="116">
        <f t="shared" si="203"/>
        <v>0</v>
      </c>
      <c r="ES22" s="81">
        <f t="shared" si="204"/>
        <v>0</v>
      </c>
      <c r="ET22" s="280">
        <v>0</v>
      </c>
      <c r="EU22" s="9" t="s">
        <v>233</v>
      </c>
      <c r="EV22" s="581">
        <f t="shared" si="169"/>
        <v>0</v>
      </c>
      <c r="EW22" s="579">
        <f t="shared" si="127"/>
        <v>0</v>
      </c>
      <c r="EX22" s="582">
        <f t="shared" si="205"/>
        <v>0</v>
      </c>
      <c r="EY22" s="112"/>
      <c r="EZ22" s="573"/>
      <c r="FA22" s="88"/>
      <c r="FC22" s="44" t="s">
        <v>67</v>
      </c>
      <c r="FD22" s="94" t="s">
        <v>148</v>
      </c>
      <c r="FE22" s="141">
        <v>0</v>
      </c>
      <c r="FF22" s="141">
        <v>0</v>
      </c>
      <c r="FG22" s="142">
        <v>0</v>
      </c>
      <c r="FH22" s="9" t="s">
        <v>21</v>
      </c>
      <c r="FI22" s="122">
        <f t="shared" si="206"/>
        <v>0</v>
      </c>
      <c r="FJ22" s="602">
        <v>0</v>
      </c>
      <c r="FK22" s="604">
        <f t="shared" si="207"/>
        <v>0</v>
      </c>
      <c r="FL22" s="592"/>
      <c r="FM22" s="573"/>
      <c r="FN22" s="610"/>
      <c r="FO22" s="127"/>
      <c r="FP22" s="87"/>
      <c r="FQ22" s="522"/>
      <c r="FR22" s="61"/>
      <c r="FS22" s="567"/>
    </row>
    <row r="23" spans="1:175" ht="13" thickBot="1" x14ac:dyDescent="0.3">
      <c r="A23" s="44"/>
      <c r="B23" s="11"/>
      <c r="C23" s="8"/>
      <c r="D23" s="17"/>
      <c r="E23" s="17"/>
      <c r="F23" s="8"/>
      <c r="G23" s="6" t="s">
        <v>20</v>
      </c>
      <c r="H23" s="16"/>
      <c r="I23" s="13"/>
      <c r="J23" s="13"/>
      <c r="K23" s="13"/>
      <c r="L23" s="13"/>
      <c r="M23" s="152"/>
      <c r="N23" s="10"/>
      <c r="O23" s="44"/>
      <c r="P23" s="11"/>
      <c r="Q23" s="8"/>
      <c r="R23" s="17"/>
      <c r="S23" s="17"/>
      <c r="T23" s="8"/>
      <c r="U23" s="6" t="s">
        <v>20</v>
      </c>
      <c r="V23" s="16"/>
      <c r="W23" s="13"/>
      <c r="X23" s="13"/>
      <c r="Y23" s="13"/>
      <c r="Z23" s="13"/>
      <c r="AA23" s="152"/>
      <c r="AB23" s="10"/>
      <c r="AC23" s="44"/>
      <c r="AD23" s="11"/>
      <c r="AE23" s="8"/>
      <c r="AF23" s="17"/>
      <c r="AG23" s="17"/>
      <c r="AH23" s="8"/>
      <c r="AI23" s="6" t="s">
        <v>20</v>
      </c>
      <c r="AJ23" s="16"/>
      <c r="AK23" s="13"/>
      <c r="AL23" s="13"/>
      <c r="AM23" s="13"/>
      <c r="AN23" s="13"/>
      <c r="AO23" s="152"/>
      <c r="AP23" s="10"/>
      <c r="AQ23" s="44"/>
      <c r="AR23" s="11"/>
      <c r="AS23" s="8"/>
      <c r="AT23" s="17"/>
      <c r="AU23" s="17"/>
      <c r="AV23" s="8"/>
      <c r="AW23" s="6" t="s">
        <v>20</v>
      </c>
      <c r="AX23" s="16"/>
      <c r="AY23" s="13"/>
      <c r="AZ23" s="13"/>
      <c r="BA23" s="13"/>
      <c r="BB23" s="13"/>
      <c r="BC23" s="152"/>
      <c r="BD23" s="10"/>
      <c r="BE23" s="44"/>
      <c r="BF23" s="11"/>
      <c r="BG23" s="8"/>
      <c r="BH23" s="17"/>
      <c r="BI23" s="17"/>
      <c r="BJ23" s="8"/>
      <c r="BK23" s="6" t="s">
        <v>20</v>
      </c>
      <c r="BL23" s="16"/>
      <c r="BM23" s="13"/>
      <c r="BN23" s="13"/>
      <c r="BO23" s="13"/>
      <c r="BP23" s="13"/>
      <c r="BQ23" s="152"/>
      <c r="BR23" s="10"/>
      <c r="BS23" s="44"/>
      <c r="BT23" s="11"/>
      <c r="BU23" s="8"/>
      <c r="BV23" s="17"/>
      <c r="BW23" s="17"/>
      <c r="BX23" s="8"/>
      <c r="BY23" s="6" t="s">
        <v>20</v>
      </c>
      <c r="BZ23" s="16"/>
      <c r="CA23" s="13"/>
      <c r="CB23" s="13"/>
      <c r="CC23" s="13"/>
      <c r="CD23" s="13"/>
      <c r="CE23" s="152"/>
      <c r="CF23" s="10"/>
      <c r="CG23" s="44"/>
      <c r="CH23" s="11"/>
      <c r="CI23" s="8"/>
      <c r="CJ23" s="17"/>
      <c r="CK23" s="17"/>
      <c r="CL23" s="8"/>
      <c r="CM23" s="6" t="s">
        <v>20</v>
      </c>
      <c r="CN23" s="16"/>
      <c r="CO23" s="13"/>
      <c r="CP23" s="13"/>
      <c r="CQ23" s="13"/>
      <c r="CR23" s="13"/>
      <c r="CS23" s="152"/>
      <c r="CT23" s="10"/>
      <c r="CU23" s="44"/>
      <c r="CV23" s="11"/>
      <c r="CW23" s="8"/>
      <c r="CX23" s="17"/>
      <c r="CY23" s="17"/>
      <c r="CZ23" s="8"/>
      <c r="DA23" s="6" t="s">
        <v>20</v>
      </c>
      <c r="DB23" s="16"/>
      <c r="DC23" s="13"/>
      <c r="DD23" s="13"/>
      <c r="DE23" s="13"/>
      <c r="DF23" s="13"/>
      <c r="DG23" s="152"/>
      <c r="DH23" s="10"/>
      <c r="DI23" s="44"/>
      <c r="DJ23" s="11"/>
      <c r="DK23" s="8"/>
      <c r="DL23" s="17"/>
      <c r="DM23" s="17"/>
      <c r="DN23" s="8"/>
      <c r="DO23" s="6" t="s">
        <v>20</v>
      </c>
      <c r="DP23" s="16"/>
      <c r="DQ23" s="13"/>
      <c r="DR23" s="13"/>
      <c r="DS23" s="13"/>
      <c r="DT23" s="13"/>
      <c r="DU23" s="152"/>
      <c r="DV23" s="10"/>
      <c r="DW23" s="44"/>
      <c r="DX23" s="11"/>
      <c r="DY23" s="8"/>
      <c r="DZ23" s="17"/>
      <c r="EA23" s="17"/>
      <c r="EB23" s="8"/>
      <c r="EC23" s="6" t="s">
        <v>20</v>
      </c>
      <c r="ED23" s="16"/>
      <c r="EE23" s="13"/>
      <c r="EF23" s="13"/>
      <c r="EG23" s="13"/>
      <c r="EH23" s="13"/>
      <c r="EI23" s="152"/>
      <c r="EJ23" s="10"/>
      <c r="EK23" s="44" t="s">
        <v>73</v>
      </c>
      <c r="EL23" s="11" t="s">
        <v>41</v>
      </c>
      <c r="EM23" s="14">
        <f t="shared" si="202"/>
        <v>0</v>
      </c>
      <c r="EN23" s="765"/>
      <c r="EO23" s="30"/>
      <c r="EP23" s="30"/>
      <c r="EQ23" s="765"/>
      <c r="ER23" s="116">
        <f t="shared" si="203"/>
        <v>0</v>
      </c>
      <c r="ES23" s="81">
        <f t="shared" si="204"/>
        <v>0</v>
      </c>
      <c r="ET23" s="280">
        <v>0</v>
      </c>
      <c r="EU23" s="9" t="s">
        <v>233</v>
      </c>
      <c r="EV23" s="581">
        <f t="shared" si="169"/>
        <v>0</v>
      </c>
      <c r="EW23" s="579">
        <f t="shared" si="127"/>
        <v>0</v>
      </c>
      <c r="EX23" s="582">
        <f t="shared" si="205"/>
        <v>0</v>
      </c>
      <c r="EY23" s="112"/>
      <c r="EZ23" s="573"/>
      <c r="FA23" s="88"/>
      <c r="FC23" s="44" t="s">
        <v>68</v>
      </c>
      <c r="FD23" s="94" t="s">
        <v>149</v>
      </c>
      <c r="FE23" s="141">
        <v>0</v>
      </c>
      <c r="FF23" s="141">
        <v>0</v>
      </c>
      <c r="FG23" s="142">
        <v>0</v>
      </c>
      <c r="FH23" s="9" t="s">
        <v>21</v>
      </c>
      <c r="FI23" s="122">
        <f t="shared" si="206"/>
        <v>0</v>
      </c>
      <c r="FJ23" s="602">
        <v>0</v>
      </c>
      <c r="FK23" s="604">
        <f t="shared" si="207"/>
        <v>0</v>
      </c>
      <c r="FL23" s="592"/>
      <c r="FM23" s="573"/>
      <c r="FN23" s="610">
        <f>SUM(FK23:FK24)</f>
        <v>0</v>
      </c>
      <c r="FO23" s="127">
        <f>IF(FO$4=0,0,FN23/$FO$4)</f>
        <v>0</v>
      </c>
      <c r="FP23" s="87"/>
      <c r="FQ23" s="61"/>
      <c r="FR23" s="61"/>
      <c r="FS23" s="567"/>
    </row>
    <row r="24" spans="1:175" ht="13.5" thickTop="1" thickBot="1" x14ac:dyDescent="0.3">
      <c r="A24" s="44" t="s">
        <v>74</v>
      </c>
      <c r="B24" s="11" t="s">
        <v>28</v>
      </c>
      <c r="C24" s="942" t="s">
        <v>29</v>
      </c>
      <c r="D24" s="942" t="s">
        <v>30</v>
      </c>
      <c r="E24" s="942" t="s">
        <v>31</v>
      </c>
      <c r="F24" s="28">
        <f>F4</f>
        <v>6</v>
      </c>
      <c r="G24" s="20">
        <f>((C25*D25*E25)+(C26*D26*E26)+(C27*D27*E27)+(C28*D28*E28)+(C29*D29*E29)+(C30*D30*E30)+(C31*D31*E31))*(100+F24)/100</f>
        <v>0</v>
      </c>
      <c r="H24" s="820"/>
      <c r="I24" s="13">
        <f>G24*H24</f>
        <v>0</v>
      </c>
      <c r="J24" s="13">
        <f>IF(E$113=0,0,I24/E$113)</f>
        <v>0</v>
      </c>
      <c r="K24" s="13">
        <f>(J24*G$2)</f>
        <v>0</v>
      </c>
      <c r="L24" s="13"/>
      <c r="M24" s="152"/>
      <c r="N24" s="10"/>
      <c r="O24" s="44" t="s">
        <v>74</v>
      </c>
      <c r="P24" s="11" t="s">
        <v>28</v>
      </c>
      <c r="Q24" s="942" t="s">
        <v>29</v>
      </c>
      <c r="R24" s="942" t="s">
        <v>30</v>
      </c>
      <c r="S24" s="942" t="s">
        <v>31</v>
      </c>
      <c r="T24" s="28">
        <f>T4</f>
        <v>6</v>
      </c>
      <c r="U24" s="20">
        <f>((Q25*R25*S25)+(Q26*R26*S26)+(Q27*R27*S27)+(Q28*R28*S28)+(Q29*R29*S29)+(Q30*R30*S30)+(Q31*R31*S31))*(100+T24)/100</f>
        <v>0</v>
      </c>
      <c r="V24" s="820"/>
      <c r="W24" s="13">
        <f>U24*V24</f>
        <v>0</v>
      </c>
      <c r="X24" s="13">
        <f>IF(S$113=0,0,W24/S$113)</f>
        <v>0</v>
      </c>
      <c r="Y24" s="13">
        <f>(X24*U$2)</f>
        <v>0</v>
      </c>
      <c r="Z24" s="13"/>
      <c r="AA24" s="152"/>
      <c r="AB24" s="10"/>
      <c r="AC24" s="44" t="s">
        <v>74</v>
      </c>
      <c r="AD24" s="11" t="s">
        <v>28</v>
      </c>
      <c r="AE24" s="942" t="s">
        <v>29</v>
      </c>
      <c r="AF24" s="942" t="s">
        <v>30</v>
      </c>
      <c r="AG24" s="942" t="s">
        <v>31</v>
      </c>
      <c r="AH24" s="28">
        <f t="shared" ref="AH24" si="248">AH4</f>
        <v>6</v>
      </c>
      <c r="AI24" s="20">
        <f t="shared" ref="AI24" si="249">((AE25*AF25*AG25)+(AE26*AF26*AG26)+(AE27*AF27*AG27)+(AE28*AF28*AG28)+(AE29*AF29*AG29)+(AE30*AF30*AG30)+(AE31*AF31*AG31))*(100+AH24)/100</f>
        <v>0</v>
      </c>
      <c r="AJ24" s="820"/>
      <c r="AK24" s="13">
        <f t="shared" ref="AK24" si="250">AI24*AJ24</f>
        <v>0</v>
      </c>
      <c r="AL24" s="13">
        <f t="shared" ref="AL24" si="251">IF(AG$113=0,0,AK24/AG$113)</f>
        <v>0</v>
      </c>
      <c r="AM24" s="13">
        <f t="shared" ref="AM24" si="252">(AL24*AI$2)</f>
        <v>0</v>
      </c>
      <c r="AN24" s="13"/>
      <c r="AO24" s="152"/>
      <c r="AP24" s="10"/>
      <c r="AQ24" s="44" t="s">
        <v>74</v>
      </c>
      <c r="AR24" s="11" t="s">
        <v>28</v>
      </c>
      <c r="AS24" s="942" t="s">
        <v>29</v>
      </c>
      <c r="AT24" s="942" t="s">
        <v>30</v>
      </c>
      <c r="AU24" s="942" t="s">
        <v>31</v>
      </c>
      <c r="AV24" s="28">
        <f t="shared" ref="AV24" si="253">AV4</f>
        <v>6</v>
      </c>
      <c r="AW24" s="20">
        <f t="shared" ref="AW24" si="254">((AS25*AT25*AU25)+(AS26*AT26*AU26)+(AS27*AT27*AU27)+(AS28*AT28*AU28)+(AS29*AT29*AU29)+(AS30*AT30*AU30)+(AS31*AT31*AU31))*(100+AV24)/100</f>
        <v>0</v>
      </c>
      <c r="AX24" s="820"/>
      <c r="AY24" s="13">
        <f t="shared" ref="AY24" si="255">AW24*AX24</f>
        <v>0</v>
      </c>
      <c r="AZ24" s="13">
        <f t="shared" ref="AZ24" si="256">IF(AU$113=0,0,AY24/AU$113)</f>
        <v>0</v>
      </c>
      <c r="BA24" s="13">
        <f t="shared" ref="BA24" si="257">(AZ24*AW$2)</f>
        <v>0</v>
      </c>
      <c r="BB24" s="13"/>
      <c r="BC24" s="152"/>
      <c r="BD24" s="10"/>
      <c r="BE24" s="44" t="s">
        <v>74</v>
      </c>
      <c r="BF24" s="11" t="s">
        <v>28</v>
      </c>
      <c r="BG24" s="942" t="s">
        <v>29</v>
      </c>
      <c r="BH24" s="942" t="s">
        <v>30</v>
      </c>
      <c r="BI24" s="942" t="s">
        <v>31</v>
      </c>
      <c r="BJ24" s="28">
        <f t="shared" ref="BJ24" si="258">BJ4</f>
        <v>6</v>
      </c>
      <c r="BK24" s="20">
        <f t="shared" ref="BK24" si="259">((BG25*BH25*BI25)+(BG26*BH26*BI26)+(BG27*BH27*BI27)+(BG28*BH28*BI28)+(BG29*BH29*BI29)+(BG30*BH30*BI30)+(BG31*BH31*BI31))*(100+BJ24)/100</f>
        <v>0</v>
      </c>
      <c r="BL24" s="820"/>
      <c r="BM24" s="13">
        <f t="shared" ref="BM24" si="260">BK24*BL24</f>
        <v>0</v>
      </c>
      <c r="BN24" s="13">
        <f t="shared" ref="BN24" si="261">IF(BI$113=0,0,BM24/BI$113)</f>
        <v>0</v>
      </c>
      <c r="BO24" s="13">
        <f t="shared" ref="BO24" si="262">(BN24*BK$2)</f>
        <v>0</v>
      </c>
      <c r="BP24" s="13"/>
      <c r="BQ24" s="152"/>
      <c r="BR24" s="10"/>
      <c r="BS24" s="44" t="s">
        <v>74</v>
      </c>
      <c r="BT24" s="11" t="s">
        <v>28</v>
      </c>
      <c r="BU24" s="942" t="s">
        <v>29</v>
      </c>
      <c r="BV24" s="942" t="s">
        <v>30</v>
      </c>
      <c r="BW24" s="942" t="s">
        <v>31</v>
      </c>
      <c r="BX24" s="28">
        <f t="shared" ref="BX24" si="263">BX4</f>
        <v>6</v>
      </c>
      <c r="BY24" s="20">
        <f t="shared" ref="BY24" si="264">((BU25*BV25*BW25)+(BU26*BV26*BW26)+(BU27*BV27*BW27)+(BU28*BV28*BW28)+(BU29*BV29*BW29)+(BU30*BV30*BW30)+(BU31*BV31*BW31))*(100+BX24)/100</f>
        <v>0</v>
      </c>
      <c r="BZ24" s="820"/>
      <c r="CA24" s="13">
        <f t="shared" ref="CA24" si="265">BY24*BZ24</f>
        <v>0</v>
      </c>
      <c r="CB24" s="13">
        <f t="shared" ref="CB24" si="266">IF(BW$113=0,0,CA24/BW$113)</f>
        <v>0</v>
      </c>
      <c r="CC24" s="13">
        <f t="shared" ref="CC24" si="267">(CB24*BY$2)</f>
        <v>0</v>
      </c>
      <c r="CD24" s="13"/>
      <c r="CE24" s="152"/>
      <c r="CF24" s="10"/>
      <c r="CG24" s="44" t="s">
        <v>74</v>
      </c>
      <c r="CH24" s="11" t="s">
        <v>28</v>
      </c>
      <c r="CI24" s="942" t="s">
        <v>29</v>
      </c>
      <c r="CJ24" s="942" t="s">
        <v>30</v>
      </c>
      <c r="CK24" s="942" t="s">
        <v>31</v>
      </c>
      <c r="CL24" s="28">
        <f t="shared" ref="CL24" si="268">CL4</f>
        <v>6</v>
      </c>
      <c r="CM24" s="20">
        <f t="shared" ref="CM24" si="269">((CI25*CJ25*CK25)+(CI26*CJ26*CK26)+(CI27*CJ27*CK27)+(CI28*CJ28*CK28)+(CI29*CJ29*CK29)+(CI30*CJ30*CK30)+(CI31*CJ31*CK31))*(100+CL24)/100</f>
        <v>0</v>
      </c>
      <c r="CN24" s="820"/>
      <c r="CO24" s="13">
        <f t="shared" ref="CO24" si="270">CM24*CN24</f>
        <v>0</v>
      </c>
      <c r="CP24" s="13">
        <f t="shared" ref="CP24" si="271">IF(CK$113=0,0,CO24/CK$113)</f>
        <v>0</v>
      </c>
      <c r="CQ24" s="13">
        <f t="shared" ref="CQ24" si="272">(CP24*CM$2)</f>
        <v>0</v>
      </c>
      <c r="CR24" s="13"/>
      <c r="CS24" s="152"/>
      <c r="CT24" s="10"/>
      <c r="CU24" s="44" t="s">
        <v>74</v>
      </c>
      <c r="CV24" s="11" t="s">
        <v>28</v>
      </c>
      <c r="CW24" s="942" t="s">
        <v>29</v>
      </c>
      <c r="CX24" s="942" t="s">
        <v>30</v>
      </c>
      <c r="CY24" s="942" t="s">
        <v>31</v>
      </c>
      <c r="CZ24" s="28">
        <f t="shared" ref="CZ24" si="273">CZ4</f>
        <v>6</v>
      </c>
      <c r="DA24" s="20">
        <f t="shared" ref="DA24" si="274">((CW25*CX25*CY25)+(CW26*CX26*CY26)+(CW27*CX27*CY27)+(CW28*CX28*CY28)+(CW29*CX29*CY29)+(CW30*CX30*CY30)+(CW31*CX31*CY31))*(100+CZ24)/100</f>
        <v>0</v>
      </c>
      <c r="DB24" s="820"/>
      <c r="DC24" s="13">
        <f t="shared" ref="DC24" si="275">DA24*DB24</f>
        <v>0</v>
      </c>
      <c r="DD24" s="13">
        <f t="shared" ref="DD24" si="276">IF(CY$113=0,0,DC24/CY$113)</f>
        <v>0</v>
      </c>
      <c r="DE24" s="13">
        <f t="shared" ref="DE24" si="277">(DD24*DA$2)</f>
        <v>0</v>
      </c>
      <c r="DF24" s="13"/>
      <c r="DG24" s="152"/>
      <c r="DH24" s="10"/>
      <c r="DI24" s="44" t="s">
        <v>74</v>
      </c>
      <c r="DJ24" s="11" t="s">
        <v>28</v>
      </c>
      <c r="DK24" s="942" t="s">
        <v>29</v>
      </c>
      <c r="DL24" s="942" t="s">
        <v>30</v>
      </c>
      <c r="DM24" s="942" t="s">
        <v>31</v>
      </c>
      <c r="DN24" s="28">
        <f t="shared" ref="DN24" si="278">DN4</f>
        <v>6</v>
      </c>
      <c r="DO24" s="20">
        <f t="shared" ref="DO24" si="279">((DK25*DL25*DM25)+(DK26*DL26*DM26)+(DK27*DL27*DM27)+(DK28*DL28*DM28)+(DK29*DL29*DM29)+(DK30*DL30*DM30)+(DK31*DL31*DM31))*(100+DN24)/100</f>
        <v>0</v>
      </c>
      <c r="DP24" s="820"/>
      <c r="DQ24" s="13">
        <f t="shared" ref="DQ24" si="280">DO24*DP24</f>
        <v>0</v>
      </c>
      <c r="DR24" s="13">
        <f t="shared" ref="DR24" si="281">IF(DM$113=0,0,DQ24/DM$113)</f>
        <v>0</v>
      </c>
      <c r="DS24" s="13">
        <f t="shared" ref="DS24" si="282">(DR24*DO$2)</f>
        <v>0</v>
      </c>
      <c r="DT24" s="13"/>
      <c r="DU24" s="152"/>
      <c r="DV24" s="10"/>
      <c r="DW24" s="44" t="s">
        <v>74</v>
      </c>
      <c r="DX24" s="11" t="s">
        <v>28</v>
      </c>
      <c r="DY24" s="942" t="s">
        <v>29</v>
      </c>
      <c r="DZ24" s="942" t="s">
        <v>30</v>
      </c>
      <c r="EA24" s="942" t="s">
        <v>31</v>
      </c>
      <c r="EB24" s="28">
        <f t="shared" ref="EB24" si="283">EB4</f>
        <v>6</v>
      </c>
      <c r="EC24" s="20">
        <f t="shared" ref="EC24" si="284">((DY25*DZ25*EA25)+(DY26*DZ26*EA26)+(DY27*DZ27*EA27)+(DY28*DZ28*EA28)+(DY29*DZ29*EA29)+(DY30*DZ30*EA30)+(DY31*DZ31*EA31))*(100+EB24)/100</f>
        <v>0</v>
      </c>
      <c r="ED24" s="820"/>
      <c r="EE24" s="13">
        <f t="shared" ref="EE24" si="285">EC24*ED24</f>
        <v>0</v>
      </c>
      <c r="EF24" s="13">
        <f t="shared" ref="EF24" si="286">IF(EA$113=0,0,EE24/EA$113)</f>
        <v>0</v>
      </c>
      <c r="EG24" s="13">
        <f t="shared" ref="EG24" si="287">(EF24*EC$2)</f>
        <v>0</v>
      </c>
      <c r="EH24" s="13"/>
      <c r="EI24" s="152"/>
      <c r="EJ24" s="10"/>
      <c r="EK24" s="44" t="s">
        <v>73</v>
      </c>
      <c r="EL24" s="11" t="s">
        <v>39</v>
      </c>
      <c r="EM24" s="14">
        <f t="shared" si="202"/>
        <v>0</v>
      </c>
      <c r="EN24" s="765"/>
      <c r="EO24" s="30"/>
      <c r="EP24" s="143"/>
      <c r="EQ24" s="765"/>
      <c r="ER24" s="116">
        <f t="shared" si="203"/>
        <v>0</v>
      </c>
      <c r="ES24" s="81">
        <f t="shared" si="204"/>
        <v>0</v>
      </c>
      <c r="ET24" s="280">
        <v>0</v>
      </c>
      <c r="EU24" s="9" t="s">
        <v>233</v>
      </c>
      <c r="EV24" s="581">
        <f t="shared" si="169"/>
        <v>0</v>
      </c>
      <c r="EW24" s="579">
        <f t="shared" si="127"/>
        <v>0</v>
      </c>
      <c r="EX24" s="582">
        <f t="shared" si="205"/>
        <v>0</v>
      </c>
      <c r="EY24" s="112"/>
      <c r="EZ24" s="573"/>
      <c r="FA24" s="138"/>
      <c r="FC24" s="44" t="s">
        <v>68</v>
      </c>
      <c r="FD24" s="94" t="s">
        <v>149</v>
      </c>
      <c r="FE24" s="141">
        <v>0</v>
      </c>
      <c r="FF24" s="141">
        <v>0</v>
      </c>
      <c r="FG24" s="142">
        <v>0</v>
      </c>
      <c r="FH24" s="9" t="s">
        <v>125</v>
      </c>
      <c r="FI24" s="122">
        <f t="shared" si="206"/>
        <v>0</v>
      </c>
      <c r="FJ24" s="602">
        <v>0</v>
      </c>
      <c r="FK24" s="604">
        <f t="shared" si="207"/>
        <v>0</v>
      </c>
      <c r="FL24" s="592"/>
      <c r="FM24" s="573"/>
      <c r="FN24" s="610"/>
      <c r="FO24" s="127"/>
      <c r="FP24" s="87"/>
      <c r="FQ24" s="522"/>
      <c r="FR24" s="61"/>
      <c r="FS24" s="567"/>
    </row>
    <row r="25" spans="1:175" x14ac:dyDescent="0.25">
      <c r="A25" s="44" t="s">
        <v>74</v>
      </c>
      <c r="B25" s="11" t="s">
        <v>12</v>
      </c>
      <c r="C25" s="29">
        <f t="shared" ref="C25:C31" si="288">C5</f>
        <v>0</v>
      </c>
      <c r="D25" s="65">
        <v>0</v>
      </c>
      <c r="E25" s="65">
        <v>0</v>
      </c>
      <c r="F25" s="17"/>
      <c r="G25" s="6" t="s">
        <v>109</v>
      </c>
      <c r="H25" s="16"/>
      <c r="I25" s="13"/>
      <c r="J25" s="13"/>
      <c r="K25" s="13"/>
      <c r="L25" s="13"/>
      <c r="M25" s="152"/>
      <c r="N25" s="10"/>
      <c r="O25" s="44" t="s">
        <v>74</v>
      </c>
      <c r="P25" s="11" t="s">
        <v>12</v>
      </c>
      <c r="Q25" s="29">
        <f t="shared" ref="Q25:Q31" si="289">Q5</f>
        <v>0</v>
      </c>
      <c r="R25" s="65">
        <v>0</v>
      </c>
      <c r="S25" s="65">
        <v>0</v>
      </c>
      <c r="T25" s="17"/>
      <c r="U25" s="6" t="s">
        <v>109</v>
      </c>
      <c r="V25" s="16"/>
      <c r="W25" s="13"/>
      <c r="X25" s="13"/>
      <c r="Y25" s="13"/>
      <c r="Z25" s="13"/>
      <c r="AA25" s="152"/>
      <c r="AB25" s="10"/>
      <c r="AC25" s="44" t="s">
        <v>74</v>
      </c>
      <c r="AD25" s="11" t="s">
        <v>12</v>
      </c>
      <c r="AE25" s="29">
        <f t="shared" ref="AE25:CI31" si="290">AE5</f>
        <v>0</v>
      </c>
      <c r="AF25" s="65">
        <v>0</v>
      </c>
      <c r="AG25" s="65">
        <v>0</v>
      </c>
      <c r="AH25" s="17"/>
      <c r="AI25" s="6" t="s">
        <v>109</v>
      </c>
      <c r="AJ25" s="16"/>
      <c r="AK25" s="13"/>
      <c r="AL25" s="13"/>
      <c r="AM25" s="13"/>
      <c r="AN25" s="13"/>
      <c r="AO25" s="152"/>
      <c r="AP25" s="10"/>
      <c r="AQ25" s="44" t="s">
        <v>74</v>
      </c>
      <c r="AR25" s="11" t="s">
        <v>12</v>
      </c>
      <c r="AS25" s="29">
        <f t="shared" si="290"/>
        <v>0</v>
      </c>
      <c r="AT25" s="65">
        <v>0</v>
      </c>
      <c r="AU25" s="65">
        <v>0</v>
      </c>
      <c r="AV25" s="17"/>
      <c r="AW25" s="6" t="s">
        <v>109</v>
      </c>
      <c r="AX25" s="16"/>
      <c r="AY25" s="13"/>
      <c r="AZ25" s="13"/>
      <c r="BA25" s="13"/>
      <c r="BB25" s="13"/>
      <c r="BC25" s="152"/>
      <c r="BD25" s="10"/>
      <c r="BE25" s="44" t="s">
        <v>74</v>
      </c>
      <c r="BF25" s="11" t="s">
        <v>12</v>
      </c>
      <c r="BG25" s="29">
        <f t="shared" si="290"/>
        <v>0</v>
      </c>
      <c r="BH25" s="65">
        <v>0</v>
      </c>
      <c r="BI25" s="65">
        <v>0</v>
      </c>
      <c r="BJ25" s="17"/>
      <c r="BK25" s="6" t="s">
        <v>109</v>
      </c>
      <c r="BL25" s="16"/>
      <c r="BM25" s="13"/>
      <c r="BN25" s="13"/>
      <c r="BO25" s="13"/>
      <c r="BP25" s="13"/>
      <c r="BQ25" s="152"/>
      <c r="BR25" s="10"/>
      <c r="BS25" s="44" t="s">
        <v>74</v>
      </c>
      <c r="BT25" s="11" t="s">
        <v>12</v>
      </c>
      <c r="BU25" s="29">
        <f t="shared" si="290"/>
        <v>0</v>
      </c>
      <c r="BV25" s="65">
        <v>0</v>
      </c>
      <c r="BW25" s="65">
        <v>0</v>
      </c>
      <c r="BX25" s="17"/>
      <c r="BY25" s="6" t="s">
        <v>109</v>
      </c>
      <c r="BZ25" s="16"/>
      <c r="CA25" s="13"/>
      <c r="CB25" s="13"/>
      <c r="CC25" s="13"/>
      <c r="CD25" s="13"/>
      <c r="CE25" s="152"/>
      <c r="CF25" s="10"/>
      <c r="CG25" s="44" t="s">
        <v>74</v>
      </c>
      <c r="CH25" s="11" t="s">
        <v>12</v>
      </c>
      <c r="CI25" s="29">
        <f t="shared" si="290"/>
        <v>0</v>
      </c>
      <c r="CJ25" s="65">
        <v>0</v>
      </c>
      <c r="CK25" s="65">
        <v>0</v>
      </c>
      <c r="CL25" s="17"/>
      <c r="CM25" s="6" t="s">
        <v>109</v>
      </c>
      <c r="CN25" s="16"/>
      <c r="CO25" s="13"/>
      <c r="CP25" s="13"/>
      <c r="CQ25" s="13"/>
      <c r="CR25" s="13"/>
      <c r="CS25" s="152"/>
      <c r="CT25" s="10"/>
      <c r="CU25" s="44" t="s">
        <v>74</v>
      </c>
      <c r="CV25" s="11" t="s">
        <v>12</v>
      </c>
      <c r="CW25" s="29">
        <f t="shared" ref="CW25:DY31" si="291">CW5</f>
        <v>0</v>
      </c>
      <c r="CX25" s="65">
        <v>0</v>
      </c>
      <c r="CY25" s="65">
        <v>0</v>
      </c>
      <c r="CZ25" s="17"/>
      <c r="DA25" s="6" t="s">
        <v>109</v>
      </c>
      <c r="DB25" s="16"/>
      <c r="DC25" s="13"/>
      <c r="DD25" s="13"/>
      <c r="DE25" s="13"/>
      <c r="DF25" s="13"/>
      <c r="DG25" s="152"/>
      <c r="DH25" s="10"/>
      <c r="DI25" s="44" t="s">
        <v>74</v>
      </c>
      <c r="DJ25" s="11" t="s">
        <v>12</v>
      </c>
      <c r="DK25" s="29">
        <f t="shared" si="291"/>
        <v>0</v>
      </c>
      <c r="DL25" s="65">
        <v>0</v>
      </c>
      <c r="DM25" s="65">
        <v>0</v>
      </c>
      <c r="DN25" s="17"/>
      <c r="DO25" s="6" t="s">
        <v>109</v>
      </c>
      <c r="DP25" s="16"/>
      <c r="DQ25" s="13"/>
      <c r="DR25" s="13"/>
      <c r="DS25" s="13"/>
      <c r="DT25" s="13"/>
      <c r="DU25" s="152"/>
      <c r="DV25" s="10"/>
      <c r="DW25" s="44" t="s">
        <v>74</v>
      </c>
      <c r="DX25" s="11" t="s">
        <v>12</v>
      </c>
      <c r="DY25" s="29">
        <f t="shared" si="291"/>
        <v>0</v>
      </c>
      <c r="DZ25" s="65">
        <v>0</v>
      </c>
      <c r="EA25" s="65">
        <v>0</v>
      </c>
      <c r="EB25" s="17"/>
      <c r="EC25" s="6" t="s">
        <v>109</v>
      </c>
      <c r="ED25" s="16"/>
      <c r="EE25" s="13"/>
      <c r="EF25" s="13"/>
      <c r="EG25" s="13"/>
      <c r="EH25" s="13"/>
      <c r="EI25" s="152"/>
      <c r="EJ25" s="10"/>
      <c r="EK25" s="44" t="s">
        <v>73</v>
      </c>
      <c r="EL25" s="11" t="s">
        <v>40</v>
      </c>
      <c r="EM25" s="14">
        <f t="shared" si="202"/>
        <v>0</v>
      </c>
      <c r="EN25" s="143"/>
      <c r="EO25" s="143"/>
      <c r="EP25" s="143"/>
      <c r="EQ25" s="765"/>
      <c r="ER25" s="116">
        <f>IF(ER$4=0,0,EM25/ER$4)</f>
        <v>0</v>
      </c>
      <c r="ES25" s="81">
        <f t="shared" si="204"/>
        <v>0</v>
      </c>
      <c r="ET25" s="280">
        <v>0</v>
      </c>
      <c r="EU25" s="9" t="s">
        <v>233</v>
      </c>
      <c r="EV25" s="581">
        <f t="shared" si="169"/>
        <v>0</v>
      </c>
      <c r="EW25" s="579">
        <f t="shared" si="127"/>
        <v>0</v>
      </c>
      <c r="EX25" s="582">
        <f t="shared" si="205"/>
        <v>0</v>
      </c>
      <c r="EY25" s="574">
        <f>EZ139</f>
        <v>0</v>
      </c>
      <c r="EZ25" s="575"/>
      <c r="FA25" s="567"/>
      <c r="FC25" s="44" t="s">
        <v>73</v>
      </c>
      <c r="FD25" s="11" t="s">
        <v>142</v>
      </c>
      <c r="FE25" s="141">
        <v>0</v>
      </c>
      <c r="FF25" s="141">
        <v>0</v>
      </c>
      <c r="FG25" s="142">
        <v>0</v>
      </c>
      <c r="FH25" s="9" t="s">
        <v>21</v>
      </c>
      <c r="FI25" s="122">
        <f t="shared" si="206"/>
        <v>0</v>
      </c>
      <c r="FJ25" s="602">
        <v>0</v>
      </c>
      <c r="FK25" s="604">
        <f t="shared" si="207"/>
        <v>0</v>
      </c>
      <c r="FL25" s="591">
        <f>FR131</f>
        <v>0</v>
      </c>
      <c r="FM25" s="575"/>
      <c r="FN25" s="610">
        <f>SUM(FK25:FK26)+FL25</f>
        <v>0</v>
      </c>
      <c r="FO25" s="127">
        <f>IF(FO$4=0,0,FN25/$FO$4)</f>
        <v>0</v>
      </c>
      <c r="FP25" s="87" t="s">
        <v>73</v>
      </c>
      <c r="FQ25" s="522">
        <f>SUM(EX23:EX25)+EY25</f>
        <v>0</v>
      </c>
      <c r="FR25" s="496">
        <f>FN25</f>
        <v>0</v>
      </c>
      <c r="FS25" s="567">
        <f>SUM(FQ25:FR25)</f>
        <v>0</v>
      </c>
    </row>
    <row r="26" spans="1:175" x14ac:dyDescent="0.25">
      <c r="A26" s="44" t="s">
        <v>74</v>
      </c>
      <c r="B26" s="11" t="s">
        <v>13</v>
      </c>
      <c r="C26" s="29">
        <f t="shared" si="288"/>
        <v>0</v>
      </c>
      <c r="D26" s="65">
        <v>0</v>
      </c>
      <c r="E26" s="65">
        <v>0</v>
      </c>
      <c r="F26" s="17"/>
      <c r="G26" s="18">
        <f>G24*G28</f>
        <v>0</v>
      </c>
      <c r="H26" s="16"/>
      <c r="I26" s="13"/>
      <c r="J26" s="13"/>
      <c r="K26" s="13"/>
      <c r="L26" s="13"/>
      <c r="M26" s="152"/>
      <c r="N26" s="10"/>
      <c r="O26" s="44" t="s">
        <v>74</v>
      </c>
      <c r="P26" s="11" t="s">
        <v>13</v>
      </c>
      <c r="Q26" s="29">
        <f t="shared" si="289"/>
        <v>0</v>
      </c>
      <c r="R26" s="65">
        <v>0</v>
      </c>
      <c r="S26" s="65">
        <v>0</v>
      </c>
      <c r="T26" s="17"/>
      <c r="U26" s="18">
        <f>U24*U28</f>
        <v>0</v>
      </c>
      <c r="V26" s="16"/>
      <c r="W26" s="13"/>
      <c r="X26" s="13"/>
      <c r="Y26" s="13"/>
      <c r="Z26" s="13"/>
      <c r="AA26" s="152"/>
      <c r="AB26" s="10"/>
      <c r="AC26" s="44" t="s">
        <v>74</v>
      </c>
      <c r="AD26" s="11" t="s">
        <v>13</v>
      </c>
      <c r="AE26" s="29">
        <f t="shared" si="290"/>
        <v>0</v>
      </c>
      <c r="AF26" s="65">
        <v>0</v>
      </c>
      <c r="AG26" s="65">
        <v>0</v>
      </c>
      <c r="AH26" s="17"/>
      <c r="AI26" s="18">
        <f t="shared" ref="AI26" si="292">AI24*AI28</f>
        <v>0</v>
      </c>
      <c r="AJ26" s="16"/>
      <c r="AK26" s="13"/>
      <c r="AL26" s="13"/>
      <c r="AM26" s="13"/>
      <c r="AN26" s="13"/>
      <c r="AO26" s="152"/>
      <c r="AP26" s="10"/>
      <c r="AQ26" s="44" t="s">
        <v>74</v>
      </c>
      <c r="AR26" s="11" t="s">
        <v>13</v>
      </c>
      <c r="AS26" s="29">
        <f t="shared" si="290"/>
        <v>0</v>
      </c>
      <c r="AT26" s="65">
        <v>0</v>
      </c>
      <c r="AU26" s="65">
        <v>0</v>
      </c>
      <c r="AV26" s="17"/>
      <c r="AW26" s="18">
        <f t="shared" ref="AW26" si="293">AW24*AW28</f>
        <v>0</v>
      </c>
      <c r="AX26" s="16"/>
      <c r="AY26" s="13"/>
      <c r="AZ26" s="13"/>
      <c r="BA26" s="13"/>
      <c r="BB26" s="13"/>
      <c r="BC26" s="152"/>
      <c r="BD26" s="10"/>
      <c r="BE26" s="44" t="s">
        <v>74</v>
      </c>
      <c r="BF26" s="11" t="s">
        <v>13</v>
      </c>
      <c r="BG26" s="29">
        <f t="shared" si="290"/>
        <v>0</v>
      </c>
      <c r="BH26" s="65">
        <v>0</v>
      </c>
      <c r="BI26" s="65">
        <v>0</v>
      </c>
      <c r="BJ26" s="17"/>
      <c r="BK26" s="18">
        <f t="shared" ref="BK26" si="294">BK24*BK28</f>
        <v>0</v>
      </c>
      <c r="BL26" s="16"/>
      <c r="BM26" s="13"/>
      <c r="BN26" s="13"/>
      <c r="BO26" s="13"/>
      <c r="BP26" s="13"/>
      <c r="BQ26" s="152"/>
      <c r="BR26" s="10"/>
      <c r="BS26" s="44" t="s">
        <v>74</v>
      </c>
      <c r="BT26" s="11" t="s">
        <v>13</v>
      </c>
      <c r="BU26" s="29">
        <f t="shared" si="290"/>
        <v>0</v>
      </c>
      <c r="BV26" s="65">
        <v>0</v>
      </c>
      <c r="BW26" s="65">
        <v>0</v>
      </c>
      <c r="BX26" s="17"/>
      <c r="BY26" s="18">
        <f t="shared" ref="BY26" si="295">BY24*BY28</f>
        <v>0</v>
      </c>
      <c r="BZ26" s="16"/>
      <c r="CA26" s="13"/>
      <c r="CB26" s="13"/>
      <c r="CC26" s="13"/>
      <c r="CD26" s="13"/>
      <c r="CE26" s="152"/>
      <c r="CF26" s="10"/>
      <c r="CG26" s="44" t="s">
        <v>74</v>
      </c>
      <c r="CH26" s="11" t="s">
        <v>13</v>
      </c>
      <c r="CI26" s="29">
        <f t="shared" si="290"/>
        <v>0</v>
      </c>
      <c r="CJ26" s="65">
        <v>0</v>
      </c>
      <c r="CK26" s="65">
        <v>0</v>
      </c>
      <c r="CL26" s="17"/>
      <c r="CM26" s="18">
        <f t="shared" ref="CM26" si="296">CM24*CM28</f>
        <v>0</v>
      </c>
      <c r="CN26" s="16"/>
      <c r="CO26" s="13"/>
      <c r="CP26" s="13"/>
      <c r="CQ26" s="13"/>
      <c r="CR26" s="13"/>
      <c r="CS26" s="152"/>
      <c r="CT26" s="10"/>
      <c r="CU26" s="44" t="s">
        <v>74</v>
      </c>
      <c r="CV26" s="11" t="s">
        <v>13</v>
      </c>
      <c r="CW26" s="29">
        <f t="shared" si="291"/>
        <v>0</v>
      </c>
      <c r="CX26" s="65">
        <v>0</v>
      </c>
      <c r="CY26" s="65">
        <v>0</v>
      </c>
      <c r="CZ26" s="17"/>
      <c r="DA26" s="18">
        <f t="shared" ref="DA26" si="297">DA24*DA28</f>
        <v>0</v>
      </c>
      <c r="DB26" s="16"/>
      <c r="DC26" s="13"/>
      <c r="DD26" s="13"/>
      <c r="DE26" s="13"/>
      <c r="DF26" s="13"/>
      <c r="DG26" s="152"/>
      <c r="DH26" s="10"/>
      <c r="DI26" s="44" t="s">
        <v>74</v>
      </c>
      <c r="DJ26" s="11" t="s">
        <v>13</v>
      </c>
      <c r="DK26" s="29">
        <f t="shared" si="291"/>
        <v>0</v>
      </c>
      <c r="DL26" s="65">
        <v>0</v>
      </c>
      <c r="DM26" s="65">
        <v>0</v>
      </c>
      <c r="DN26" s="17"/>
      <c r="DO26" s="18">
        <f t="shared" ref="DO26" si="298">DO24*DO28</f>
        <v>0</v>
      </c>
      <c r="DP26" s="16"/>
      <c r="DQ26" s="13"/>
      <c r="DR26" s="13"/>
      <c r="DS26" s="13"/>
      <c r="DT26" s="13"/>
      <c r="DU26" s="152"/>
      <c r="DV26" s="10"/>
      <c r="DW26" s="44" t="s">
        <v>74</v>
      </c>
      <c r="DX26" s="11" t="s">
        <v>13</v>
      </c>
      <c r="DY26" s="29">
        <f t="shared" si="291"/>
        <v>0</v>
      </c>
      <c r="DZ26" s="65">
        <v>0</v>
      </c>
      <c r="EA26" s="65">
        <v>0</v>
      </c>
      <c r="EB26" s="17"/>
      <c r="EC26" s="18">
        <f t="shared" ref="EC26" si="299">EC24*EC28</f>
        <v>0</v>
      </c>
      <c r="ED26" s="16"/>
      <c r="EE26" s="13"/>
      <c r="EF26" s="13"/>
      <c r="EG26" s="13"/>
      <c r="EH26" s="13"/>
      <c r="EI26" s="152"/>
      <c r="EJ26" s="10"/>
      <c r="EK26" s="46" t="s">
        <v>67</v>
      </c>
      <c r="EL26" s="11"/>
      <c r="EM26" s="14">
        <f>L45+Z45+AN45+BB45+BP45+CD45+CR45+DF45+DT45+EH45</f>
        <v>0</v>
      </c>
      <c r="EO26" s="146"/>
      <c r="EP26" s="146"/>
      <c r="EQ26" s="765"/>
      <c r="ER26" s="116">
        <f>IF(ER$4=0,0,EM26/ER$4)</f>
        <v>0</v>
      </c>
      <c r="ES26" s="81">
        <f t="shared" si="204"/>
        <v>0</v>
      </c>
      <c r="ET26" s="280">
        <v>0</v>
      </c>
      <c r="EU26" s="9" t="s">
        <v>233</v>
      </c>
      <c r="EV26" s="581">
        <f t="shared" si="169"/>
        <v>0</v>
      </c>
      <c r="EW26" s="579">
        <f t="shared" si="127"/>
        <v>0</v>
      </c>
      <c r="EX26" s="582">
        <f t="shared" si="205"/>
        <v>0</v>
      </c>
      <c r="EY26" s="112"/>
      <c r="EZ26" s="573"/>
      <c r="FA26" s="56"/>
      <c r="FC26" s="44" t="s">
        <v>73</v>
      </c>
      <c r="FD26" s="11" t="s">
        <v>143</v>
      </c>
      <c r="FE26" s="141">
        <v>0</v>
      </c>
      <c r="FF26" s="141">
        <v>0</v>
      </c>
      <c r="FG26" s="142">
        <v>0</v>
      </c>
      <c r="FH26" s="9" t="s">
        <v>125</v>
      </c>
      <c r="FI26" s="122">
        <f t="shared" si="206"/>
        <v>0</v>
      </c>
      <c r="FJ26" s="602">
        <v>0</v>
      </c>
      <c r="FK26" s="604">
        <f t="shared" si="207"/>
        <v>0</v>
      </c>
      <c r="FL26" s="592"/>
      <c r="FM26" s="573"/>
      <c r="FN26" s="607"/>
      <c r="FO26" s="127"/>
      <c r="FP26" s="87"/>
      <c r="FQ26" s="522"/>
      <c r="FR26" s="61"/>
      <c r="FS26" s="567"/>
    </row>
    <row r="27" spans="1:175" x14ac:dyDescent="0.25">
      <c r="A27" s="44" t="s">
        <v>74</v>
      </c>
      <c r="B27" s="11" t="s">
        <v>14</v>
      </c>
      <c r="C27" s="29">
        <f t="shared" si="288"/>
        <v>0</v>
      </c>
      <c r="D27" s="65">
        <v>0</v>
      </c>
      <c r="E27" s="65">
        <v>0</v>
      </c>
      <c r="F27" s="17"/>
      <c r="G27" s="942" t="s">
        <v>69</v>
      </c>
      <c r="H27" s="16"/>
      <c r="I27" s="13"/>
      <c r="J27" s="13"/>
      <c r="K27" s="13"/>
      <c r="L27" s="13"/>
      <c r="M27" s="152"/>
      <c r="N27" s="10"/>
      <c r="O27" s="44" t="s">
        <v>74</v>
      </c>
      <c r="P27" s="11" t="s">
        <v>14</v>
      </c>
      <c r="Q27" s="29">
        <f t="shared" si="289"/>
        <v>0</v>
      </c>
      <c r="R27" s="65">
        <v>0</v>
      </c>
      <c r="S27" s="65">
        <v>0</v>
      </c>
      <c r="T27" s="17"/>
      <c r="U27" s="942" t="s">
        <v>69</v>
      </c>
      <c r="V27" s="16"/>
      <c r="W27" s="13"/>
      <c r="X27" s="13"/>
      <c r="Y27" s="13"/>
      <c r="Z27" s="13"/>
      <c r="AA27" s="152"/>
      <c r="AB27" s="10"/>
      <c r="AC27" s="44" t="s">
        <v>74</v>
      </c>
      <c r="AD27" s="11" t="s">
        <v>14</v>
      </c>
      <c r="AE27" s="29">
        <f t="shared" si="290"/>
        <v>0</v>
      </c>
      <c r="AF27" s="65">
        <v>0</v>
      </c>
      <c r="AG27" s="65">
        <v>0</v>
      </c>
      <c r="AH27" s="17"/>
      <c r="AI27" s="942" t="s">
        <v>69</v>
      </c>
      <c r="AJ27" s="16"/>
      <c r="AK27" s="13"/>
      <c r="AL27" s="13"/>
      <c r="AM27" s="13"/>
      <c r="AN27" s="13"/>
      <c r="AO27" s="152"/>
      <c r="AP27" s="10"/>
      <c r="AQ27" s="44" t="s">
        <v>74</v>
      </c>
      <c r="AR27" s="11" t="s">
        <v>14</v>
      </c>
      <c r="AS27" s="29">
        <f t="shared" si="290"/>
        <v>0</v>
      </c>
      <c r="AT27" s="65">
        <v>0</v>
      </c>
      <c r="AU27" s="65">
        <v>0</v>
      </c>
      <c r="AV27" s="17"/>
      <c r="AW27" s="942" t="s">
        <v>69</v>
      </c>
      <c r="AX27" s="16"/>
      <c r="AY27" s="13"/>
      <c r="AZ27" s="13"/>
      <c r="BA27" s="13"/>
      <c r="BB27" s="13"/>
      <c r="BC27" s="152"/>
      <c r="BD27" s="10"/>
      <c r="BE27" s="44" t="s">
        <v>74</v>
      </c>
      <c r="BF27" s="11" t="s">
        <v>14</v>
      </c>
      <c r="BG27" s="29">
        <f t="shared" si="290"/>
        <v>0</v>
      </c>
      <c r="BH27" s="65">
        <v>0</v>
      </c>
      <c r="BI27" s="65">
        <v>0</v>
      </c>
      <c r="BJ27" s="17"/>
      <c r="BK27" s="942" t="s">
        <v>69</v>
      </c>
      <c r="BL27" s="16"/>
      <c r="BM27" s="13"/>
      <c r="BN27" s="13"/>
      <c r="BO27" s="13"/>
      <c r="BP27" s="13"/>
      <c r="BQ27" s="152"/>
      <c r="BR27" s="10"/>
      <c r="BS27" s="44" t="s">
        <v>74</v>
      </c>
      <c r="BT27" s="11" t="s">
        <v>14</v>
      </c>
      <c r="BU27" s="29">
        <f t="shared" si="290"/>
        <v>0</v>
      </c>
      <c r="BV27" s="65">
        <v>0</v>
      </c>
      <c r="BW27" s="65">
        <v>0</v>
      </c>
      <c r="BX27" s="17"/>
      <c r="BY27" s="942" t="s">
        <v>69</v>
      </c>
      <c r="BZ27" s="16"/>
      <c r="CA27" s="13"/>
      <c r="CB27" s="13"/>
      <c r="CC27" s="13"/>
      <c r="CD27" s="13"/>
      <c r="CE27" s="152"/>
      <c r="CF27" s="10"/>
      <c r="CG27" s="44" t="s">
        <v>74</v>
      </c>
      <c r="CH27" s="11" t="s">
        <v>14</v>
      </c>
      <c r="CI27" s="29">
        <f t="shared" si="290"/>
        <v>0</v>
      </c>
      <c r="CJ27" s="65">
        <v>0</v>
      </c>
      <c r="CK27" s="65">
        <v>0</v>
      </c>
      <c r="CL27" s="17"/>
      <c r="CM27" s="942" t="s">
        <v>69</v>
      </c>
      <c r="CN27" s="16"/>
      <c r="CO27" s="13"/>
      <c r="CP27" s="13"/>
      <c r="CQ27" s="13"/>
      <c r="CR27" s="13"/>
      <c r="CS27" s="152"/>
      <c r="CT27" s="10"/>
      <c r="CU27" s="44" t="s">
        <v>74</v>
      </c>
      <c r="CV27" s="11" t="s">
        <v>14</v>
      </c>
      <c r="CW27" s="29">
        <f t="shared" si="291"/>
        <v>0</v>
      </c>
      <c r="CX27" s="65">
        <v>0</v>
      </c>
      <c r="CY27" s="65">
        <v>0</v>
      </c>
      <c r="CZ27" s="17"/>
      <c r="DA27" s="942" t="s">
        <v>69</v>
      </c>
      <c r="DB27" s="16"/>
      <c r="DC27" s="13"/>
      <c r="DD27" s="13"/>
      <c r="DE27" s="13"/>
      <c r="DF27" s="13"/>
      <c r="DG27" s="152"/>
      <c r="DH27" s="10"/>
      <c r="DI27" s="44" t="s">
        <v>74</v>
      </c>
      <c r="DJ27" s="11" t="s">
        <v>14</v>
      </c>
      <c r="DK27" s="29">
        <f t="shared" si="291"/>
        <v>0</v>
      </c>
      <c r="DL27" s="65">
        <v>0</v>
      </c>
      <c r="DM27" s="65">
        <v>0</v>
      </c>
      <c r="DN27" s="17"/>
      <c r="DO27" s="942" t="s">
        <v>69</v>
      </c>
      <c r="DP27" s="16"/>
      <c r="DQ27" s="13"/>
      <c r="DR27" s="13"/>
      <c r="DS27" s="13"/>
      <c r="DT27" s="13"/>
      <c r="DU27" s="152"/>
      <c r="DV27" s="10"/>
      <c r="DW27" s="44" t="s">
        <v>74</v>
      </c>
      <c r="DX27" s="11" t="s">
        <v>14</v>
      </c>
      <c r="DY27" s="29">
        <f t="shared" si="291"/>
        <v>0</v>
      </c>
      <c r="DZ27" s="65">
        <v>0</v>
      </c>
      <c r="EA27" s="65">
        <v>0</v>
      </c>
      <c r="EB27" s="17"/>
      <c r="EC27" s="942" t="s">
        <v>69</v>
      </c>
      <c r="ED27" s="16"/>
      <c r="EE27" s="13"/>
      <c r="EF27" s="13"/>
      <c r="EG27" s="13"/>
      <c r="EH27" s="13"/>
      <c r="EI27" s="152"/>
      <c r="EJ27" s="10"/>
      <c r="EK27" s="46" t="s">
        <v>66</v>
      </c>
      <c r="EL27" s="11"/>
      <c r="EM27" s="14">
        <f>L48+Z48+AN48+BB48+BP48+CD48+CR48+DF48+DT48+EH48</f>
        <v>0</v>
      </c>
      <c r="EO27" s="146"/>
      <c r="EP27" s="146"/>
      <c r="EQ27" s="765"/>
      <c r="ER27" s="116">
        <f t="shared" ref="ER27:ER37" si="300">IF(ER$4=0,0,EM27/ER$4)</f>
        <v>0</v>
      </c>
      <c r="ES27" s="81">
        <f t="shared" si="204"/>
        <v>0</v>
      </c>
      <c r="ET27" s="280">
        <v>0</v>
      </c>
      <c r="EU27" s="9" t="s">
        <v>233</v>
      </c>
      <c r="EV27" s="581">
        <f t="shared" si="169"/>
        <v>0</v>
      </c>
      <c r="EW27" s="579">
        <f t="shared" si="127"/>
        <v>0</v>
      </c>
      <c r="EX27" s="582">
        <f t="shared" si="205"/>
        <v>0</v>
      </c>
      <c r="EY27" s="112"/>
      <c r="EZ27" s="573"/>
      <c r="FA27" s="56"/>
      <c r="FC27" s="45"/>
      <c r="FD27" s="93"/>
      <c r="FE27" s="126"/>
      <c r="FF27" s="126"/>
      <c r="FG27" s="436"/>
      <c r="FH27" s="9"/>
      <c r="FI27" s="123"/>
      <c r="FJ27" s="121"/>
      <c r="FK27" s="604"/>
      <c r="FL27" s="592"/>
      <c r="FM27" s="573"/>
      <c r="FN27" s="607"/>
      <c r="FO27" s="127"/>
      <c r="FP27" s="134"/>
      <c r="FQ27" s="522"/>
      <c r="FR27" s="61"/>
      <c r="FS27" s="567"/>
    </row>
    <row r="28" spans="1:175" x14ac:dyDescent="0.25">
      <c r="A28" s="44" t="s">
        <v>74</v>
      </c>
      <c r="B28" s="11" t="s">
        <v>15</v>
      </c>
      <c r="C28" s="29">
        <f t="shared" si="288"/>
        <v>0</v>
      </c>
      <c r="D28" s="65">
        <v>0</v>
      </c>
      <c r="E28" s="65">
        <v>0</v>
      </c>
      <c r="F28" s="17"/>
      <c r="G28" s="69">
        <v>0.18</v>
      </c>
      <c r="H28" s="16"/>
      <c r="I28" s="13"/>
      <c r="J28" s="13"/>
      <c r="K28" s="13"/>
      <c r="L28" s="13"/>
      <c r="M28" s="152"/>
      <c r="N28" s="10"/>
      <c r="O28" s="44" t="s">
        <v>74</v>
      </c>
      <c r="P28" s="11" t="s">
        <v>15</v>
      </c>
      <c r="Q28" s="29">
        <f t="shared" si="289"/>
        <v>0</v>
      </c>
      <c r="R28" s="65">
        <v>0</v>
      </c>
      <c r="S28" s="65">
        <v>0</v>
      </c>
      <c r="T28" s="17"/>
      <c r="U28" s="69">
        <v>0.18</v>
      </c>
      <c r="V28" s="16"/>
      <c r="W28" s="13"/>
      <c r="X28" s="13"/>
      <c r="Y28" s="13"/>
      <c r="Z28" s="13"/>
      <c r="AA28" s="152"/>
      <c r="AB28" s="10"/>
      <c r="AC28" s="44" t="s">
        <v>74</v>
      </c>
      <c r="AD28" s="11" t="s">
        <v>15</v>
      </c>
      <c r="AE28" s="29">
        <f t="shared" si="290"/>
        <v>0</v>
      </c>
      <c r="AF28" s="65">
        <v>0</v>
      </c>
      <c r="AG28" s="65">
        <v>0</v>
      </c>
      <c r="AH28" s="17"/>
      <c r="AI28" s="69">
        <v>0.18</v>
      </c>
      <c r="AJ28" s="16"/>
      <c r="AK28" s="13"/>
      <c r="AL28" s="13"/>
      <c r="AM28" s="13"/>
      <c r="AN28" s="13"/>
      <c r="AO28" s="152"/>
      <c r="AP28" s="10"/>
      <c r="AQ28" s="44" t="s">
        <v>74</v>
      </c>
      <c r="AR28" s="11" t="s">
        <v>15</v>
      </c>
      <c r="AS28" s="29">
        <f t="shared" si="290"/>
        <v>0</v>
      </c>
      <c r="AT28" s="65">
        <v>0</v>
      </c>
      <c r="AU28" s="65">
        <v>0</v>
      </c>
      <c r="AV28" s="17"/>
      <c r="AW28" s="69">
        <v>0.18</v>
      </c>
      <c r="AX28" s="16"/>
      <c r="AY28" s="13"/>
      <c r="AZ28" s="13"/>
      <c r="BA28" s="13"/>
      <c r="BB28" s="13"/>
      <c r="BC28" s="152"/>
      <c r="BD28" s="10"/>
      <c r="BE28" s="44" t="s">
        <v>74</v>
      </c>
      <c r="BF28" s="11" t="s">
        <v>15</v>
      </c>
      <c r="BG28" s="29">
        <f t="shared" si="290"/>
        <v>0</v>
      </c>
      <c r="BH28" s="65">
        <v>0</v>
      </c>
      <c r="BI28" s="65">
        <v>0</v>
      </c>
      <c r="BJ28" s="17"/>
      <c r="BK28" s="69">
        <v>0.18</v>
      </c>
      <c r="BL28" s="16"/>
      <c r="BM28" s="13"/>
      <c r="BN28" s="13"/>
      <c r="BO28" s="13"/>
      <c r="BP28" s="13"/>
      <c r="BQ28" s="152"/>
      <c r="BR28" s="10"/>
      <c r="BS28" s="44" t="s">
        <v>74</v>
      </c>
      <c r="BT28" s="11" t="s">
        <v>15</v>
      </c>
      <c r="BU28" s="29">
        <f t="shared" si="290"/>
        <v>0</v>
      </c>
      <c r="BV28" s="65">
        <v>0</v>
      </c>
      <c r="BW28" s="65">
        <v>0</v>
      </c>
      <c r="BX28" s="17"/>
      <c r="BY28" s="69">
        <v>0.18</v>
      </c>
      <c r="BZ28" s="16"/>
      <c r="CA28" s="13"/>
      <c r="CB28" s="13"/>
      <c r="CC28" s="13"/>
      <c r="CD28" s="13"/>
      <c r="CE28" s="152"/>
      <c r="CF28" s="10"/>
      <c r="CG28" s="44" t="s">
        <v>74</v>
      </c>
      <c r="CH28" s="11" t="s">
        <v>15</v>
      </c>
      <c r="CI28" s="29">
        <f t="shared" si="290"/>
        <v>0</v>
      </c>
      <c r="CJ28" s="65">
        <v>0</v>
      </c>
      <c r="CK28" s="65">
        <v>0</v>
      </c>
      <c r="CL28" s="17"/>
      <c r="CM28" s="69">
        <v>0.18</v>
      </c>
      <c r="CN28" s="16"/>
      <c r="CO28" s="13"/>
      <c r="CP28" s="13"/>
      <c r="CQ28" s="13"/>
      <c r="CR28" s="13"/>
      <c r="CS28" s="152"/>
      <c r="CT28" s="10"/>
      <c r="CU28" s="44" t="s">
        <v>74</v>
      </c>
      <c r="CV28" s="11" t="s">
        <v>15</v>
      </c>
      <c r="CW28" s="29">
        <f t="shared" si="291"/>
        <v>0</v>
      </c>
      <c r="CX28" s="65">
        <v>0</v>
      </c>
      <c r="CY28" s="65">
        <v>0</v>
      </c>
      <c r="CZ28" s="17"/>
      <c r="DA28" s="69">
        <v>0.18</v>
      </c>
      <c r="DB28" s="16"/>
      <c r="DC28" s="13"/>
      <c r="DD28" s="13"/>
      <c r="DE28" s="13"/>
      <c r="DF28" s="13"/>
      <c r="DG28" s="152"/>
      <c r="DH28" s="10"/>
      <c r="DI28" s="44" t="s">
        <v>74</v>
      </c>
      <c r="DJ28" s="11" t="s">
        <v>15</v>
      </c>
      <c r="DK28" s="29">
        <f t="shared" si="291"/>
        <v>0</v>
      </c>
      <c r="DL28" s="65">
        <v>0</v>
      </c>
      <c r="DM28" s="65">
        <v>0</v>
      </c>
      <c r="DN28" s="17"/>
      <c r="DO28" s="69">
        <v>0.18</v>
      </c>
      <c r="DP28" s="16"/>
      <c r="DQ28" s="13"/>
      <c r="DR28" s="13"/>
      <c r="DS28" s="13"/>
      <c r="DT28" s="13"/>
      <c r="DU28" s="152"/>
      <c r="DV28" s="10"/>
      <c r="DW28" s="44" t="s">
        <v>74</v>
      </c>
      <c r="DX28" s="11" t="s">
        <v>15</v>
      </c>
      <c r="DY28" s="29">
        <f t="shared" si="291"/>
        <v>0</v>
      </c>
      <c r="DZ28" s="65">
        <v>0</v>
      </c>
      <c r="EA28" s="65">
        <v>0</v>
      </c>
      <c r="EB28" s="17"/>
      <c r="EC28" s="69">
        <v>0.18</v>
      </c>
      <c r="ED28" s="16"/>
      <c r="EE28" s="13"/>
      <c r="EF28" s="13"/>
      <c r="EG28" s="13"/>
      <c r="EH28" s="13"/>
      <c r="EI28" s="152"/>
      <c r="EJ28" s="10"/>
      <c r="EK28" s="46" t="s">
        <v>68</v>
      </c>
      <c r="EL28" s="11"/>
      <c r="EM28" s="14">
        <f>L51+Z51+AN51+BB51+BP51+CD51+CR51+DF51+DT51+EH51</f>
        <v>0</v>
      </c>
      <c r="EO28" s="146"/>
      <c r="EP28" s="146"/>
      <c r="EQ28" s="765"/>
      <c r="ER28" s="116">
        <f t="shared" si="300"/>
        <v>0</v>
      </c>
      <c r="ES28" s="81">
        <f t="shared" si="204"/>
        <v>0</v>
      </c>
      <c r="ET28" s="280">
        <v>0</v>
      </c>
      <c r="EU28" s="9" t="s">
        <v>233</v>
      </c>
      <c r="EV28" s="581">
        <f t="shared" si="169"/>
        <v>0</v>
      </c>
      <c r="EW28" s="579">
        <f t="shared" si="127"/>
        <v>0</v>
      </c>
      <c r="EX28" s="582">
        <f t="shared" si="205"/>
        <v>0</v>
      </c>
      <c r="EY28" s="112"/>
      <c r="EZ28" s="573"/>
      <c r="FA28" s="162"/>
      <c r="FC28" s="46" t="s">
        <v>67</v>
      </c>
      <c r="FD28" s="72" t="s">
        <v>42</v>
      </c>
      <c r="FE28" s="141">
        <v>0</v>
      </c>
      <c r="FF28" s="141">
        <v>0</v>
      </c>
      <c r="FG28" s="142">
        <v>0</v>
      </c>
      <c r="FH28" s="9" t="s">
        <v>125</v>
      </c>
      <c r="FI28" s="122">
        <f t="shared" ref="FI28:FI39" si="301">FE28*FF28*FG28</f>
        <v>0</v>
      </c>
      <c r="FJ28" s="602">
        <v>0</v>
      </c>
      <c r="FK28" s="604">
        <f t="shared" ref="FK28:FK39" si="302">FI28*FJ28</f>
        <v>0</v>
      </c>
      <c r="FL28" s="590"/>
      <c r="FM28" s="569"/>
      <c r="FN28" s="610">
        <f>SUM(FK28:FK29)</f>
        <v>0</v>
      </c>
      <c r="FO28" s="127">
        <f>IF(FO$4=0,0,FN28/$FO$4)</f>
        <v>0</v>
      </c>
      <c r="FP28" s="135" t="s">
        <v>67</v>
      </c>
      <c r="FQ28" s="522">
        <f>EX16+EX26</f>
        <v>0</v>
      </c>
      <c r="FR28" s="496">
        <f>FN28</f>
        <v>0</v>
      </c>
      <c r="FS28" s="567">
        <f>SUM(FQ28:FR28)</f>
        <v>0</v>
      </c>
    </row>
    <row r="29" spans="1:175" x14ac:dyDescent="0.25">
      <c r="A29" s="44" t="s">
        <v>74</v>
      </c>
      <c r="B29" s="11" t="s">
        <v>16</v>
      </c>
      <c r="C29" s="29">
        <f t="shared" si="288"/>
        <v>0</v>
      </c>
      <c r="D29" s="65">
        <v>0</v>
      </c>
      <c r="E29" s="65">
        <v>0</v>
      </c>
      <c r="F29" s="17"/>
      <c r="G29" s="17"/>
      <c r="H29" s="16"/>
      <c r="I29" s="13"/>
      <c r="J29" s="13"/>
      <c r="K29" s="13"/>
      <c r="L29" s="13"/>
      <c r="M29" s="152"/>
      <c r="N29" s="10"/>
      <c r="O29" s="44" t="s">
        <v>74</v>
      </c>
      <c r="P29" s="11" t="s">
        <v>16</v>
      </c>
      <c r="Q29" s="29">
        <f t="shared" si="289"/>
        <v>0</v>
      </c>
      <c r="R29" s="65">
        <v>0</v>
      </c>
      <c r="S29" s="65">
        <v>0</v>
      </c>
      <c r="T29" s="17"/>
      <c r="U29" s="17"/>
      <c r="V29" s="16"/>
      <c r="W29" s="13"/>
      <c r="X29" s="13"/>
      <c r="Y29" s="13"/>
      <c r="Z29" s="13"/>
      <c r="AA29" s="152"/>
      <c r="AB29" s="10"/>
      <c r="AC29" s="44" t="s">
        <v>74</v>
      </c>
      <c r="AD29" s="11" t="s">
        <v>16</v>
      </c>
      <c r="AE29" s="29">
        <f t="shared" si="290"/>
        <v>0</v>
      </c>
      <c r="AF29" s="65">
        <v>0</v>
      </c>
      <c r="AG29" s="65">
        <v>0</v>
      </c>
      <c r="AH29" s="17"/>
      <c r="AI29" s="17"/>
      <c r="AJ29" s="16"/>
      <c r="AK29" s="13"/>
      <c r="AL29" s="13"/>
      <c r="AM29" s="13"/>
      <c r="AN29" s="13"/>
      <c r="AO29" s="152"/>
      <c r="AP29" s="10"/>
      <c r="AQ29" s="44" t="s">
        <v>74</v>
      </c>
      <c r="AR29" s="11" t="s">
        <v>16</v>
      </c>
      <c r="AS29" s="29">
        <f t="shared" si="290"/>
        <v>0</v>
      </c>
      <c r="AT29" s="65">
        <v>0</v>
      </c>
      <c r="AU29" s="65">
        <v>0</v>
      </c>
      <c r="AV29" s="17"/>
      <c r="AW29" s="17"/>
      <c r="AX29" s="16"/>
      <c r="AY29" s="13"/>
      <c r="AZ29" s="13"/>
      <c r="BA29" s="13"/>
      <c r="BB29" s="13"/>
      <c r="BC29" s="152"/>
      <c r="BD29" s="10"/>
      <c r="BE29" s="44" t="s">
        <v>74</v>
      </c>
      <c r="BF29" s="11" t="s">
        <v>16</v>
      </c>
      <c r="BG29" s="29">
        <f t="shared" si="290"/>
        <v>0</v>
      </c>
      <c r="BH29" s="65">
        <v>0</v>
      </c>
      <c r="BI29" s="65">
        <v>0</v>
      </c>
      <c r="BJ29" s="17"/>
      <c r="BK29" s="17"/>
      <c r="BL29" s="16"/>
      <c r="BM29" s="13"/>
      <c r="BN29" s="13"/>
      <c r="BO29" s="13"/>
      <c r="BP29" s="13"/>
      <c r="BQ29" s="152"/>
      <c r="BR29" s="10"/>
      <c r="BS29" s="44" t="s">
        <v>74</v>
      </c>
      <c r="BT29" s="11" t="s">
        <v>16</v>
      </c>
      <c r="BU29" s="29">
        <f t="shared" si="290"/>
        <v>0</v>
      </c>
      <c r="BV29" s="65">
        <v>0</v>
      </c>
      <c r="BW29" s="65">
        <v>0</v>
      </c>
      <c r="BX29" s="17"/>
      <c r="BY29" s="17"/>
      <c r="BZ29" s="16"/>
      <c r="CA29" s="13"/>
      <c r="CB29" s="13"/>
      <c r="CC29" s="13"/>
      <c r="CD29" s="13"/>
      <c r="CE29" s="152"/>
      <c r="CF29" s="10"/>
      <c r="CG29" s="44" t="s">
        <v>74</v>
      </c>
      <c r="CH29" s="11" t="s">
        <v>16</v>
      </c>
      <c r="CI29" s="29">
        <f t="shared" si="290"/>
        <v>0</v>
      </c>
      <c r="CJ29" s="65">
        <v>0</v>
      </c>
      <c r="CK29" s="65">
        <v>0</v>
      </c>
      <c r="CL29" s="17"/>
      <c r="CM29" s="17"/>
      <c r="CN29" s="16"/>
      <c r="CO29" s="13"/>
      <c r="CP29" s="13"/>
      <c r="CQ29" s="13"/>
      <c r="CR29" s="13"/>
      <c r="CS29" s="152"/>
      <c r="CT29" s="10"/>
      <c r="CU29" s="44" t="s">
        <v>74</v>
      </c>
      <c r="CV29" s="11" t="s">
        <v>16</v>
      </c>
      <c r="CW29" s="29">
        <f t="shared" si="291"/>
        <v>0</v>
      </c>
      <c r="CX29" s="65">
        <v>0</v>
      </c>
      <c r="CY29" s="65">
        <v>0</v>
      </c>
      <c r="CZ29" s="17"/>
      <c r="DA29" s="17"/>
      <c r="DB29" s="16"/>
      <c r="DC29" s="13"/>
      <c r="DD29" s="13"/>
      <c r="DE29" s="13"/>
      <c r="DF29" s="13"/>
      <c r="DG29" s="152"/>
      <c r="DH29" s="10"/>
      <c r="DI29" s="44" t="s">
        <v>74</v>
      </c>
      <c r="DJ29" s="11" t="s">
        <v>16</v>
      </c>
      <c r="DK29" s="29">
        <f t="shared" si="291"/>
        <v>0</v>
      </c>
      <c r="DL29" s="65">
        <v>0</v>
      </c>
      <c r="DM29" s="65">
        <v>0</v>
      </c>
      <c r="DN29" s="17"/>
      <c r="DO29" s="17"/>
      <c r="DP29" s="16"/>
      <c r="DQ29" s="13"/>
      <c r="DR29" s="13"/>
      <c r="DS29" s="13"/>
      <c r="DT29" s="13"/>
      <c r="DU29" s="152"/>
      <c r="DV29" s="10"/>
      <c r="DW29" s="44" t="s">
        <v>74</v>
      </c>
      <c r="DX29" s="11" t="s">
        <v>16</v>
      </c>
      <c r="DY29" s="29">
        <f t="shared" si="291"/>
        <v>0</v>
      </c>
      <c r="DZ29" s="65">
        <v>0</v>
      </c>
      <c r="EA29" s="65">
        <v>0</v>
      </c>
      <c r="EB29" s="17"/>
      <c r="EC29" s="17"/>
      <c r="ED29" s="16"/>
      <c r="EE29" s="13"/>
      <c r="EF29" s="13"/>
      <c r="EG29" s="13"/>
      <c r="EH29" s="13"/>
      <c r="EI29" s="152"/>
      <c r="EJ29" s="10"/>
      <c r="EK29" s="46" t="s">
        <v>65</v>
      </c>
      <c r="EL29" s="11"/>
      <c r="EM29" s="14">
        <f>L54+Z54+AN54+BB54+BP54+CD54+CR54+DF54+DT54+EH54</f>
        <v>0</v>
      </c>
      <c r="EO29" s="146"/>
      <c r="EP29" s="146"/>
      <c r="EQ29" s="765"/>
      <c r="ER29" s="116">
        <f t="shared" si="300"/>
        <v>0</v>
      </c>
      <c r="ES29" s="81">
        <f t="shared" si="204"/>
        <v>0</v>
      </c>
      <c r="ET29" s="280">
        <v>0</v>
      </c>
      <c r="EU29" s="9" t="s">
        <v>233</v>
      </c>
      <c r="EV29" s="581">
        <f t="shared" si="169"/>
        <v>0</v>
      </c>
      <c r="EW29" s="579">
        <f t="shared" si="127"/>
        <v>0</v>
      </c>
      <c r="EX29" s="582">
        <f t="shared" si="205"/>
        <v>0</v>
      </c>
      <c r="EY29" s="574">
        <f>EZ141</f>
        <v>0</v>
      </c>
      <c r="EZ29" s="575"/>
      <c r="FA29" s="567"/>
      <c r="FC29" s="46" t="s">
        <v>67</v>
      </c>
      <c r="FD29" s="72" t="s">
        <v>42</v>
      </c>
      <c r="FE29" s="141">
        <v>0</v>
      </c>
      <c r="FF29" s="141">
        <v>0</v>
      </c>
      <c r="FG29" s="142">
        <v>0</v>
      </c>
      <c r="FH29" s="9" t="s">
        <v>125</v>
      </c>
      <c r="FI29" s="122">
        <f t="shared" si="301"/>
        <v>0</v>
      </c>
      <c r="FJ29" s="602">
        <v>0</v>
      </c>
      <c r="FK29" s="604">
        <f t="shared" si="302"/>
        <v>0</v>
      </c>
      <c r="FL29" s="592"/>
      <c r="FM29" s="573"/>
      <c r="FN29" s="607"/>
      <c r="FO29" s="127"/>
      <c r="FP29" s="135"/>
      <c r="FQ29" s="522"/>
      <c r="FR29" s="61"/>
      <c r="FS29" s="567"/>
    </row>
    <row r="30" spans="1:175" x14ac:dyDescent="0.25">
      <c r="A30" s="44" t="s">
        <v>74</v>
      </c>
      <c r="B30" s="11" t="s">
        <v>16</v>
      </c>
      <c r="C30" s="29">
        <f t="shared" si="288"/>
        <v>0</v>
      </c>
      <c r="D30" s="65">
        <v>0</v>
      </c>
      <c r="E30" s="65">
        <v>0</v>
      </c>
      <c r="F30" s="17"/>
      <c r="G30" s="17"/>
      <c r="H30" s="16"/>
      <c r="I30" s="13"/>
      <c r="J30" s="13"/>
      <c r="K30" s="13"/>
      <c r="L30" s="13"/>
      <c r="M30" s="152"/>
      <c r="N30" s="10"/>
      <c r="O30" s="44" t="s">
        <v>74</v>
      </c>
      <c r="P30" s="11" t="s">
        <v>16</v>
      </c>
      <c r="Q30" s="29">
        <f t="shared" si="289"/>
        <v>0</v>
      </c>
      <c r="R30" s="65">
        <v>0</v>
      </c>
      <c r="S30" s="65">
        <v>0</v>
      </c>
      <c r="T30" s="17"/>
      <c r="U30" s="17"/>
      <c r="V30" s="16"/>
      <c r="W30" s="13"/>
      <c r="X30" s="13"/>
      <c r="Y30" s="13"/>
      <c r="Z30" s="13"/>
      <c r="AA30" s="152"/>
      <c r="AB30" s="10"/>
      <c r="AC30" s="44" t="s">
        <v>74</v>
      </c>
      <c r="AD30" s="11" t="s">
        <v>16</v>
      </c>
      <c r="AE30" s="29">
        <f t="shared" si="290"/>
        <v>0</v>
      </c>
      <c r="AF30" s="65">
        <v>0</v>
      </c>
      <c r="AG30" s="65">
        <v>0</v>
      </c>
      <c r="AH30" s="17"/>
      <c r="AI30" s="17"/>
      <c r="AJ30" s="16"/>
      <c r="AK30" s="13"/>
      <c r="AL30" s="13"/>
      <c r="AM30" s="13"/>
      <c r="AN30" s="13"/>
      <c r="AO30" s="152"/>
      <c r="AP30" s="10"/>
      <c r="AQ30" s="44" t="s">
        <v>74</v>
      </c>
      <c r="AR30" s="11" t="s">
        <v>16</v>
      </c>
      <c r="AS30" s="29">
        <f t="shared" si="290"/>
        <v>0</v>
      </c>
      <c r="AT30" s="65">
        <v>0</v>
      </c>
      <c r="AU30" s="65">
        <v>0</v>
      </c>
      <c r="AV30" s="17"/>
      <c r="AW30" s="17"/>
      <c r="AX30" s="16"/>
      <c r="AY30" s="13"/>
      <c r="AZ30" s="13"/>
      <c r="BA30" s="13"/>
      <c r="BB30" s="13"/>
      <c r="BC30" s="152"/>
      <c r="BD30" s="10"/>
      <c r="BE30" s="44" t="s">
        <v>74</v>
      </c>
      <c r="BF30" s="11" t="s">
        <v>16</v>
      </c>
      <c r="BG30" s="29">
        <f t="shared" si="290"/>
        <v>0</v>
      </c>
      <c r="BH30" s="65">
        <v>0</v>
      </c>
      <c r="BI30" s="65">
        <v>0</v>
      </c>
      <c r="BJ30" s="17"/>
      <c r="BK30" s="17"/>
      <c r="BL30" s="16"/>
      <c r="BM30" s="13"/>
      <c r="BN30" s="13"/>
      <c r="BO30" s="13"/>
      <c r="BP30" s="13"/>
      <c r="BQ30" s="152"/>
      <c r="BR30" s="10"/>
      <c r="BS30" s="44" t="s">
        <v>74</v>
      </c>
      <c r="BT30" s="11" t="s">
        <v>16</v>
      </c>
      <c r="BU30" s="29">
        <f t="shared" si="290"/>
        <v>0</v>
      </c>
      <c r="BV30" s="65">
        <v>0</v>
      </c>
      <c r="BW30" s="65">
        <v>0</v>
      </c>
      <c r="BX30" s="17"/>
      <c r="BY30" s="17"/>
      <c r="BZ30" s="16"/>
      <c r="CA30" s="13"/>
      <c r="CB30" s="13"/>
      <c r="CC30" s="13"/>
      <c r="CD30" s="13"/>
      <c r="CE30" s="152"/>
      <c r="CF30" s="10"/>
      <c r="CG30" s="44" t="s">
        <v>74</v>
      </c>
      <c r="CH30" s="11" t="s">
        <v>16</v>
      </c>
      <c r="CI30" s="29">
        <f t="shared" si="290"/>
        <v>0</v>
      </c>
      <c r="CJ30" s="65">
        <v>0</v>
      </c>
      <c r="CK30" s="65">
        <v>0</v>
      </c>
      <c r="CL30" s="17"/>
      <c r="CM30" s="17"/>
      <c r="CN30" s="16"/>
      <c r="CO30" s="13"/>
      <c r="CP30" s="13"/>
      <c r="CQ30" s="13"/>
      <c r="CR30" s="13"/>
      <c r="CS30" s="152"/>
      <c r="CT30" s="10"/>
      <c r="CU30" s="44" t="s">
        <v>74</v>
      </c>
      <c r="CV30" s="11" t="s">
        <v>16</v>
      </c>
      <c r="CW30" s="29">
        <f t="shared" si="291"/>
        <v>0</v>
      </c>
      <c r="CX30" s="65">
        <v>0</v>
      </c>
      <c r="CY30" s="65">
        <v>0</v>
      </c>
      <c r="CZ30" s="17"/>
      <c r="DA30" s="17"/>
      <c r="DB30" s="16"/>
      <c r="DC30" s="13"/>
      <c r="DD30" s="13"/>
      <c r="DE30" s="13"/>
      <c r="DF30" s="13"/>
      <c r="DG30" s="152"/>
      <c r="DH30" s="10"/>
      <c r="DI30" s="44" t="s">
        <v>74</v>
      </c>
      <c r="DJ30" s="11" t="s">
        <v>16</v>
      </c>
      <c r="DK30" s="29">
        <f t="shared" si="291"/>
        <v>0</v>
      </c>
      <c r="DL30" s="65">
        <v>0</v>
      </c>
      <c r="DM30" s="65">
        <v>0</v>
      </c>
      <c r="DN30" s="17"/>
      <c r="DO30" s="17"/>
      <c r="DP30" s="16"/>
      <c r="DQ30" s="13"/>
      <c r="DR30" s="13"/>
      <c r="DS30" s="13"/>
      <c r="DT30" s="13"/>
      <c r="DU30" s="152"/>
      <c r="DV30" s="10"/>
      <c r="DW30" s="44" t="s">
        <v>74</v>
      </c>
      <c r="DX30" s="11" t="s">
        <v>16</v>
      </c>
      <c r="DY30" s="29">
        <f t="shared" si="291"/>
        <v>0</v>
      </c>
      <c r="DZ30" s="65">
        <v>0</v>
      </c>
      <c r="EA30" s="65">
        <v>0</v>
      </c>
      <c r="EB30" s="17"/>
      <c r="EC30" s="17"/>
      <c r="ED30" s="16"/>
      <c r="EE30" s="13"/>
      <c r="EF30" s="13"/>
      <c r="EG30" s="13"/>
      <c r="EH30" s="13"/>
      <c r="EI30" s="152"/>
      <c r="EJ30" s="10"/>
      <c r="EK30" s="44" t="s">
        <v>76</v>
      </c>
      <c r="EL30" s="11" t="str">
        <f>$B$53</f>
        <v>special component / blind</v>
      </c>
      <c r="EM30" s="14">
        <f>K53+Y53+AM53+BA53+BO53+CC53+CQ53+DE53+DS53+EG53</f>
        <v>0</v>
      </c>
      <c r="EO30" s="30"/>
      <c r="EP30" s="146"/>
      <c r="EQ30" s="765"/>
      <c r="ER30" s="116">
        <f t="shared" si="300"/>
        <v>0</v>
      </c>
      <c r="ES30" s="81">
        <f t="shared" si="204"/>
        <v>0</v>
      </c>
      <c r="ET30" s="280">
        <v>0</v>
      </c>
      <c r="EU30" s="9" t="s">
        <v>233</v>
      </c>
      <c r="EV30" s="581">
        <f t="shared" si="169"/>
        <v>0</v>
      </c>
      <c r="EW30" s="579">
        <f t="shared" si="127"/>
        <v>0</v>
      </c>
      <c r="EX30" s="582">
        <f t="shared" si="205"/>
        <v>0</v>
      </c>
      <c r="EY30" s="574">
        <f>EZ143</f>
        <v>0</v>
      </c>
      <c r="EZ30" s="575"/>
      <c r="FA30" s="567"/>
      <c r="FC30" s="46" t="s">
        <v>66</v>
      </c>
      <c r="FD30" s="72" t="s">
        <v>42</v>
      </c>
      <c r="FE30" s="141">
        <v>0</v>
      </c>
      <c r="FF30" s="141">
        <v>0</v>
      </c>
      <c r="FG30" s="142">
        <v>0</v>
      </c>
      <c r="FH30" s="9" t="s">
        <v>125</v>
      </c>
      <c r="FI30" s="122">
        <f t="shared" si="301"/>
        <v>0</v>
      </c>
      <c r="FJ30" s="602">
        <v>0</v>
      </c>
      <c r="FK30" s="604">
        <f t="shared" si="302"/>
        <v>0</v>
      </c>
      <c r="FL30" s="592"/>
      <c r="FM30" s="573"/>
      <c r="FN30" s="610">
        <f>SUM(FK30:FK31)</f>
        <v>0</v>
      </c>
      <c r="FO30" s="127">
        <f>IF(FO$4=0,0,FN30/$FO$4)</f>
        <v>0</v>
      </c>
      <c r="FP30" s="135" t="s">
        <v>66</v>
      </c>
      <c r="FQ30" s="522">
        <f>EX27</f>
        <v>0</v>
      </c>
      <c r="FR30" s="496">
        <f>FN30</f>
        <v>0</v>
      </c>
      <c r="FS30" s="567">
        <f>SUM(FQ30:FR30)</f>
        <v>0</v>
      </c>
    </row>
    <row r="31" spans="1:175" x14ac:dyDescent="0.25">
      <c r="A31" s="44" t="s">
        <v>74</v>
      </c>
      <c r="B31" s="99" t="s">
        <v>17</v>
      </c>
      <c r="C31" s="29">
        <f t="shared" si="288"/>
        <v>0</v>
      </c>
      <c r="D31" s="65">
        <v>0</v>
      </c>
      <c r="E31" s="65">
        <v>0</v>
      </c>
      <c r="F31" s="17"/>
      <c r="G31" s="17"/>
      <c r="H31" s="16"/>
      <c r="I31" s="13"/>
      <c r="J31" s="13"/>
      <c r="K31" s="13"/>
      <c r="L31" s="13"/>
      <c r="M31" s="152"/>
      <c r="N31" s="10"/>
      <c r="O31" s="44" t="s">
        <v>74</v>
      </c>
      <c r="P31" s="99" t="s">
        <v>17</v>
      </c>
      <c r="Q31" s="29">
        <f t="shared" si="289"/>
        <v>0</v>
      </c>
      <c r="R31" s="65">
        <v>0</v>
      </c>
      <c r="S31" s="65">
        <v>0</v>
      </c>
      <c r="T31" s="17"/>
      <c r="U31" s="17"/>
      <c r="V31" s="16"/>
      <c r="W31" s="13"/>
      <c r="X31" s="13"/>
      <c r="Y31" s="13"/>
      <c r="Z31" s="13"/>
      <c r="AA31" s="152"/>
      <c r="AB31" s="10"/>
      <c r="AC31" s="44" t="s">
        <v>74</v>
      </c>
      <c r="AD31" s="99" t="s">
        <v>17</v>
      </c>
      <c r="AE31" s="29">
        <f t="shared" si="290"/>
        <v>0</v>
      </c>
      <c r="AF31" s="65">
        <v>0</v>
      </c>
      <c r="AG31" s="65">
        <v>0</v>
      </c>
      <c r="AH31" s="17"/>
      <c r="AI31" s="17"/>
      <c r="AJ31" s="16"/>
      <c r="AK31" s="13"/>
      <c r="AL31" s="13"/>
      <c r="AM31" s="13"/>
      <c r="AN31" s="13"/>
      <c r="AO31" s="152"/>
      <c r="AP31" s="10"/>
      <c r="AQ31" s="44" t="s">
        <v>74</v>
      </c>
      <c r="AR31" s="99" t="s">
        <v>17</v>
      </c>
      <c r="AS31" s="29">
        <f t="shared" si="290"/>
        <v>0</v>
      </c>
      <c r="AT31" s="65">
        <v>0</v>
      </c>
      <c r="AU31" s="65">
        <v>0</v>
      </c>
      <c r="AV31" s="17"/>
      <c r="AW31" s="17"/>
      <c r="AX31" s="16"/>
      <c r="AY31" s="13"/>
      <c r="AZ31" s="13"/>
      <c r="BA31" s="13"/>
      <c r="BB31" s="13"/>
      <c r="BC31" s="152"/>
      <c r="BD31" s="10"/>
      <c r="BE31" s="44" t="s">
        <v>74</v>
      </c>
      <c r="BF31" s="99" t="s">
        <v>17</v>
      </c>
      <c r="BG31" s="29">
        <f t="shared" si="290"/>
        <v>0</v>
      </c>
      <c r="BH31" s="65">
        <v>0</v>
      </c>
      <c r="BI31" s="65">
        <v>0</v>
      </c>
      <c r="BJ31" s="17"/>
      <c r="BK31" s="17"/>
      <c r="BL31" s="16"/>
      <c r="BM31" s="13"/>
      <c r="BN31" s="13"/>
      <c r="BO31" s="13"/>
      <c r="BP31" s="13"/>
      <c r="BQ31" s="152"/>
      <c r="BR31" s="10"/>
      <c r="BS31" s="44" t="s">
        <v>74</v>
      </c>
      <c r="BT31" s="99" t="s">
        <v>17</v>
      </c>
      <c r="BU31" s="29">
        <f t="shared" si="290"/>
        <v>0</v>
      </c>
      <c r="BV31" s="65">
        <v>0</v>
      </c>
      <c r="BW31" s="65">
        <v>0</v>
      </c>
      <c r="BX31" s="17"/>
      <c r="BY31" s="17"/>
      <c r="BZ31" s="16"/>
      <c r="CA31" s="13"/>
      <c r="CB31" s="13"/>
      <c r="CC31" s="13"/>
      <c r="CD31" s="13"/>
      <c r="CE31" s="152"/>
      <c r="CF31" s="10"/>
      <c r="CG31" s="44" t="s">
        <v>74</v>
      </c>
      <c r="CH31" s="99" t="s">
        <v>17</v>
      </c>
      <c r="CI31" s="29">
        <f t="shared" si="290"/>
        <v>0</v>
      </c>
      <c r="CJ31" s="65">
        <v>0</v>
      </c>
      <c r="CK31" s="65">
        <v>0</v>
      </c>
      <c r="CL31" s="17"/>
      <c r="CM31" s="17"/>
      <c r="CN31" s="16"/>
      <c r="CO31" s="13"/>
      <c r="CP31" s="13"/>
      <c r="CQ31" s="13"/>
      <c r="CR31" s="13"/>
      <c r="CS31" s="152"/>
      <c r="CT31" s="10"/>
      <c r="CU31" s="44" t="s">
        <v>74</v>
      </c>
      <c r="CV31" s="99" t="s">
        <v>17</v>
      </c>
      <c r="CW31" s="29">
        <f t="shared" si="291"/>
        <v>0</v>
      </c>
      <c r="CX31" s="65">
        <v>0</v>
      </c>
      <c r="CY31" s="65">
        <v>0</v>
      </c>
      <c r="CZ31" s="17"/>
      <c r="DA31" s="17"/>
      <c r="DB31" s="16"/>
      <c r="DC31" s="13"/>
      <c r="DD31" s="13"/>
      <c r="DE31" s="13"/>
      <c r="DF31" s="13"/>
      <c r="DG31" s="152"/>
      <c r="DH31" s="10"/>
      <c r="DI31" s="44" t="s">
        <v>74</v>
      </c>
      <c r="DJ31" s="99" t="s">
        <v>17</v>
      </c>
      <c r="DK31" s="29">
        <f t="shared" si="291"/>
        <v>0</v>
      </c>
      <c r="DL31" s="65">
        <v>0</v>
      </c>
      <c r="DM31" s="65">
        <v>0</v>
      </c>
      <c r="DN31" s="17"/>
      <c r="DO31" s="17"/>
      <c r="DP31" s="16"/>
      <c r="DQ31" s="13"/>
      <c r="DR31" s="13"/>
      <c r="DS31" s="13"/>
      <c r="DT31" s="13"/>
      <c r="DU31" s="152"/>
      <c r="DV31" s="10"/>
      <c r="DW31" s="44" t="s">
        <v>74</v>
      </c>
      <c r="DX31" s="99" t="s">
        <v>17</v>
      </c>
      <c r="DY31" s="29">
        <f t="shared" si="291"/>
        <v>0</v>
      </c>
      <c r="DZ31" s="65">
        <v>0</v>
      </c>
      <c r="EA31" s="65">
        <v>0</v>
      </c>
      <c r="EB31" s="17"/>
      <c r="EC31" s="17"/>
      <c r="ED31" s="16"/>
      <c r="EE31" s="13"/>
      <c r="EF31" s="13"/>
      <c r="EG31" s="13"/>
      <c r="EH31" s="13"/>
      <c r="EI31" s="152"/>
      <c r="EJ31" s="10"/>
      <c r="EK31" s="44" t="s">
        <v>76</v>
      </c>
      <c r="EL31" s="11" t="str">
        <f>$B$54</f>
        <v>special component / blind</v>
      </c>
      <c r="EM31" s="14">
        <f t="shared" ref="EM31:EM37" si="303">K54+Y54+AM54+BA54+BO54+CC54+CQ54+DE54+DS54+EG54</f>
        <v>0</v>
      </c>
      <c r="EO31" s="30"/>
      <c r="EP31" s="146"/>
      <c r="EQ31" s="765"/>
      <c r="ER31" s="116">
        <f t="shared" si="300"/>
        <v>0</v>
      </c>
      <c r="ES31" s="81">
        <f t="shared" si="204"/>
        <v>0</v>
      </c>
      <c r="ET31" s="280">
        <v>0</v>
      </c>
      <c r="EU31" s="9" t="s">
        <v>233</v>
      </c>
      <c r="EV31" s="581">
        <f t="shared" si="169"/>
        <v>0</v>
      </c>
      <c r="EW31" s="579">
        <f t="shared" si="127"/>
        <v>0</v>
      </c>
      <c r="EX31" s="582">
        <f t="shared" si="205"/>
        <v>0</v>
      </c>
      <c r="EY31" s="574"/>
      <c r="EZ31" s="575"/>
      <c r="FA31" s="567"/>
      <c r="FC31" s="46" t="s">
        <v>66</v>
      </c>
      <c r="FD31" s="72" t="s">
        <v>42</v>
      </c>
      <c r="FE31" s="141">
        <v>0</v>
      </c>
      <c r="FF31" s="141">
        <v>0</v>
      </c>
      <c r="FG31" s="142">
        <v>0</v>
      </c>
      <c r="FH31" s="9" t="s">
        <v>125</v>
      </c>
      <c r="FI31" s="122">
        <f t="shared" si="301"/>
        <v>0</v>
      </c>
      <c r="FJ31" s="602">
        <v>0</v>
      </c>
      <c r="FK31" s="604">
        <f t="shared" si="302"/>
        <v>0</v>
      </c>
      <c r="FL31" s="592"/>
      <c r="FM31" s="573"/>
      <c r="FN31" s="607"/>
      <c r="FO31" s="127"/>
      <c r="FP31" s="135"/>
      <c r="FQ31" s="522"/>
      <c r="FR31" s="61"/>
      <c r="FS31" s="567"/>
    </row>
    <row r="32" spans="1:175" x14ac:dyDescent="0.25">
      <c r="A32" s="44"/>
      <c r="B32" s="11"/>
      <c r="C32" s="8"/>
      <c r="D32" s="942" t="s">
        <v>21</v>
      </c>
      <c r="E32" s="286" t="s">
        <v>36</v>
      </c>
      <c r="F32" s="942"/>
      <c r="G32" s="942" t="s">
        <v>21</v>
      </c>
      <c r="H32" s="286" t="s">
        <v>36</v>
      </c>
      <c r="I32" s="16"/>
      <c r="J32" s="13"/>
      <c r="K32" s="13"/>
      <c r="L32" s="13"/>
      <c r="M32" s="152"/>
      <c r="N32" s="10"/>
      <c r="O32" s="44"/>
      <c r="P32" s="11"/>
      <c r="Q32" s="8"/>
      <c r="R32" s="942" t="s">
        <v>21</v>
      </c>
      <c r="S32" s="286" t="s">
        <v>36</v>
      </c>
      <c r="T32" s="942"/>
      <c r="U32" s="942" t="s">
        <v>21</v>
      </c>
      <c r="V32" s="286" t="s">
        <v>36</v>
      </c>
      <c r="W32" s="16"/>
      <c r="X32" s="13"/>
      <c r="Y32" s="13"/>
      <c r="Z32" s="13"/>
      <c r="AA32" s="152"/>
      <c r="AB32" s="10"/>
      <c r="AC32" s="44"/>
      <c r="AD32" s="11"/>
      <c r="AE32" s="8"/>
      <c r="AF32" s="942" t="s">
        <v>21</v>
      </c>
      <c r="AG32" s="286" t="s">
        <v>36</v>
      </c>
      <c r="AH32" s="942"/>
      <c r="AI32" s="942" t="s">
        <v>21</v>
      </c>
      <c r="AJ32" s="286" t="s">
        <v>36</v>
      </c>
      <c r="AK32" s="16"/>
      <c r="AL32" s="13"/>
      <c r="AM32" s="13"/>
      <c r="AN32" s="13"/>
      <c r="AO32" s="152"/>
      <c r="AP32" s="10"/>
      <c r="AQ32" s="44"/>
      <c r="AR32" s="11"/>
      <c r="AS32" s="8"/>
      <c r="AT32" s="942" t="s">
        <v>21</v>
      </c>
      <c r="AU32" s="286" t="s">
        <v>36</v>
      </c>
      <c r="AV32" s="942"/>
      <c r="AW32" s="942" t="s">
        <v>21</v>
      </c>
      <c r="AX32" s="286" t="s">
        <v>36</v>
      </c>
      <c r="AY32" s="16"/>
      <c r="AZ32" s="13"/>
      <c r="BA32" s="13"/>
      <c r="BB32" s="13"/>
      <c r="BC32" s="152"/>
      <c r="BD32" s="10"/>
      <c r="BE32" s="44"/>
      <c r="BF32" s="11"/>
      <c r="BG32" s="8"/>
      <c r="BH32" s="942" t="s">
        <v>21</v>
      </c>
      <c r="BI32" s="286" t="s">
        <v>36</v>
      </c>
      <c r="BJ32" s="942"/>
      <c r="BK32" s="942" t="s">
        <v>21</v>
      </c>
      <c r="BL32" s="286" t="s">
        <v>36</v>
      </c>
      <c r="BM32" s="16"/>
      <c r="BN32" s="13"/>
      <c r="BO32" s="13"/>
      <c r="BP32" s="13"/>
      <c r="BQ32" s="152"/>
      <c r="BR32" s="10"/>
      <c r="BS32" s="44"/>
      <c r="BT32" s="11"/>
      <c r="BU32" s="8"/>
      <c r="BV32" s="942" t="s">
        <v>21</v>
      </c>
      <c r="BW32" s="286" t="s">
        <v>36</v>
      </c>
      <c r="BX32" s="942"/>
      <c r="BY32" s="942" t="s">
        <v>21</v>
      </c>
      <c r="BZ32" s="286" t="s">
        <v>36</v>
      </c>
      <c r="CA32" s="16"/>
      <c r="CB32" s="13"/>
      <c r="CC32" s="13"/>
      <c r="CD32" s="13"/>
      <c r="CE32" s="152"/>
      <c r="CF32" s="10"/>
      <c r="CG32" s="44"/>
      <c r="CH32" s="11"/>
      <c r="CI32" s="8"/>
      <c r="CJ32" s="942" t="s">
        <v>21</v>
      </c>
      <c r="CK32" s="286" t="s">
        <v>36</v>
      </c>
      <c r="CL32" s="942"/>
      <c r="CM32" s="942" t="s">
        <v>21</v>
      </c>
      <c r="CN32" s="286" t="s">
        <v>36</v>
      </c>
      <c r="CO32" s="16"/>
      <c r="CP32" s="13"/>
      <c r="CQ32" s="13"/>
      <c r="CR32" s="13"/>
      <c r="CS32" s="152"/>
      <c r="CT32" s="10"/>
      <c r="CU32" s="44"/>
      <c r="CV32" s="11"/>
      <c r="CW32" s="8"/>
      <c r="CX32" s="942" t="s">
        <v>21</v>
      </c>
      <c r="CY32" s="286" t="s">
        <v>36</v>
      </c>
      <c r="CZ32" s="942"/>
      <c r="DA32" s="942" t="s">
        <v>21</v>
      </c>
      <c r="DB32" s="286" t="s">
        <v>36</v>
      </c>
      <c r="DC32" s="16"/>
      <c r="DD32" s="13"/>
      <c r="DE32" s="13"/>
      <c r="DF32" s="13"/>
      <c r="DG32" s="152"/>
      <c r="DH32" s="10"/>
      <c r="DI32" s="44"/>
      <c r="DJ32" s="11"/>
      <c r="DK32" s="8"/>
      <c r="DL32" s="942" t="s">
        <v>21</v>
      </c>
      <c r="DM32" s="286" t="s">
        <v>36</v>
      </c>
      <c r="DN32" s="942"/>
      <c r="DO32" s="942" t="s">
        <v>21</v>
      </c>
      <c r="DP32" s="286" t="s">
        <v>36</v>
      </c>
      <c r="DQ32" s="16"/>
      <c r="DR32" s="13"/>
      <c r="DS32" s="13"/>
      <c r="DT32" s="13"/>
      <c r="DU32" s="152"/>
      <c r="DV32" s="10"/>
      <c r="DW32" s="44"/>
      <c r="DX32" s="11"/>
      <c r="DY32" s="8"/>
      <c r="DZ32" s="942" t="s">
        <v>21</v>
      </c>
      <c r="EA32" s="286" t="s">
        <v>36</v>
      </c>
      <c r="EB32" s="942"/>
      <c r="EC32" s="942" t="s">
        <v>21</v>
      </c>
      <c r="ED32" s="286" t="s">
        <v>36</v>
      </c>
      <c r="EE32" s="16"/>
      <c r="EF32" s="13"/>
      <c r="EG32" s="13"/>
      <c r="EH32" s="13"/>
      <c r="EI32" s="152"/>
      <c r="EJ32" s="10"/>
      <c r="EK32" s="44" t="s">
        <v>76</v>
      </c>
      <c r="EL32" s="11" t="str">
        <f>$B$55</f>
        <v>special component / blind</v>
      </c>
      <c r="EM32" s="14">
        <f t="shared" si="303"/>
        <v>0</v>
      </c>
      <c r="EO32" s="30"/>
      <c r="EP32" s="146"/>
      <c r="EQ32" s="765"/>
      <c r="ER32" s="116">
        <f t="shared" si="300"/>
        <v>0</v>
      </c>
      <c r="ES32" s="81">
        <f t="shared" si="204"/>
        <v>0</v>
      </c>
      <c r="ET32" s="280">
        <v>0</v>
      </c>
      <c r="EU32" s="9" t="s">
        <v>233</v>
      </c>
      <c r="EV32" s="581">
        <f t="shared" si="169"/>
        <v>0</v>
      </c>
      <c r="EW32" s="579">
        <f t="shared" si="127"/>
        <v>0</v>
      </c>
      <c r="EX32" s="582">
        <f t="shared" si="205"/>
        <v>0</v>
      </c>
      <c r="EY32" s="574"/>
      <c r="EZ32" s="575"/>
      <c r="FA32" s="567"/>
      <c r="FC32" s="46" t="s">
        <v>585</v>
      </c>
      <c r="FD32" s="72" t="s">
        <v>42</v>
      </c>
      <c r="FE32" s="141">
        <v>0</v>
      </c>
      <c r="FF32" s="141">
        <v>0</v>
      </c>
      <c r="FG32" s="142">
        <v>0</v>
      </c>
      <c r="FH32" s="9" t="s">
        <v>125</v>
      </c>
      <c r="FI32" s="122">
        <f t="shared" si="301"/>
        <v>0</v>
      </c>
      <c r="FJ32" s="602">
        <v>0</v>
      </c>
      <c r="FK32" s="604">
        <f t="shared" si="302"/>
        <v>0</v>
      </c>
      <c r="FL32" s="592"/>
      <c r="FM32" s="573"/>
      <c r="FN32" s="610">
        <f>SUM(FK32:FK33)</f>
        <v>0</v>
      </c>
      <c r="FO32" s="127">
        <f>IF(FO$4=0,0,FN32/$FO$4)</f>
        <v>0</v>
      </c>
      <c r="FP32" s="135" t="s">
        <v>68</v>
      </c>
      <c r="FQ32" s="522">
        <f>EX28</f>
        <v>0</v>
      </c>
      <c r="FR32" s="496">
        <f>FN32</f>
        <v>0</v>
      </c>
      <c r="FS32" s="567">
        <f>SUM(FQ32:FR32)</f>
        <v>0</v>
      </c>
    </row>
    <row r="33" spans="1:175" ht="13.5" customHeight="1" x14ac:dyDescent="0.25">
      <c r="A33" s="44" t="s">
        <v>67</v>
      </c>
      <c r="B33" s="11" t="s">
        <v>70</v>
      </c>
      <c r="C33" s="8"/>
      <c r="D33" s="65">
        <v>0</v>
      </c>
      <c r="E33" s="70">
        <v>0</v>
      </c>
      <c r="F33" s="287" t="s">
        <v>120</v>
      </c>
      <c r="G33" s="65">
        <v>0</v>
      </c>
      <c r="H33" s="70">
        <v>0</v>
      </c>
      <c r="I33" s="16">
        <f>D33*E33+G33*H33</f>
        <v>0</v>
      </c>
      <c r="J33" s="13">
        <f>IF(E$113=0,0,I33/E$113)</f>
        <v>0</v>
      </c>
      <c r="K33" s="13">
        <f>(J33*G$2)</f>
        <v>0</v>
      </c>
      <c r="L33" s="13"/>
      <c r="M33" s="152"/>
      <c r="N33" s="10"/>
      <c r="O33" s="44" t="s">
        <v>67</v>
      </c>
      <c r="P33" s="11" t="s">
        <v>70</v>
      </c>
      <c r="Q33" s="8"/>
      <c r="R33" s="65">
        <v>0</v>
      </c>
      <c r="S33" s="70">
        <v>0</v>
      </c>
      <c r="T33" s="287" t="s">
        <v>120</v>
      </c>
      <c r="U33" s="65">
        <v>0</v>
      </c>
      <c r="V33" s="70">
        <v>0</v>
      </c>
      <c r="W33" s="16">
        <f>R33*S33+U33*V33</f>
        <v>0</v>
      </c>
      <c r="X33" s="13">
        <f>IF(S$113=0,0,W33/S$113)</f>
        <v>0</v>
      </c>
      <c r="Y33" s="13">
        <f>(X33*U$2)</f>
        <v>0</v>
      </c>
      <c r="Z33" s="13"/>
      <c r="AA33" s="152"/>
      <c r="AB33" s="10"/>
      <c r="AC33" s="44" t="s">
        <v>67</v>
      </c>
      <c r="AD33" s="11" t="s">
        <v>70</v>
      </c>
      <c r="AE33" s="8"/>
      <c r="AF33" s="65">
        <v>0</v>
      </c>
      <c r="AG33" s="70">
        <v>0</v>
      </c>
      <c r="AH33" s="287" t="s">
        <v>120</v>
      </c>
      <c r="AI33" s="65">
        <v>0</v>
      </c>
      <c r="AJ33" s="70">
        <v>0</v>
      </c>
      <c r="AK33" s="16">
        <f t="shared" ref="AK33" si="304">AF33*AG33+AI33*AJ33</f>
        <v>0</v>
      </c>
      <c r="AL33" s="13">
        <f t="shared" ref="AL33:AL35" si="305">IF(AG$113=0,0,AK33/AG$113)</f>
        <v>0</v>
      </c>
      <c r="AM33" s="13">
        <f t="shared" ref="AM33:AM35" si="306">(AL33*AI$2)</f>
        <v>0</v>
      </c>
      <c r="AN33" s="13"/>
      <c r="AO33" s="152"/>
      <c r="AP33" s="10"/>
      <c r="AQ33" s="44" t="s">
        <v>67</v>
      </c>
      <c r="AR33" s="11" t="s">
        <v>70</v>
      </c>
      <c r="AS33" s="8"/>
      <c r="AT33" s="65">
        <v>0</v>
      </c>
      <c r="AU33" s="70">
        <v>0</v>
      </c>
      <c r="AV33" s="287" t="s">
        <v>120</v>
      </c>
      <c r="AW33" s="65">
        <v>0</v>
      </c>
      <c r="AX33" s="70">
        <v>0</v>
      </c>
      <c r="AY33" s="16">
        <f t="shared" ref="AY33" si="307">AT33*AU33+AW33*AX33</f>
        <v>0</v>
      </c>
      <c r="AZ33" s="13">
        <f t="shared" ref="AZ33:AZ35" si="308">IF(AU$113=0,0,AY33/AU$113)</f>
        <v>0</v>
      </c>
      <c r="BA33" s="13">
        <f t="shared" ref="BA33:BA35" si="309">(AZ33*AW$2)</f>
        <v>0</v>
      </c>
      <c r="BB33" s="13"/>
      <c r="BC33" s="152"/>
      <c r="BD33" s="10"/>
      <c r="BE33" s="44" t="s">
        <v>67</v>
      </c>
      <c r="BF33" s="11" t="s">
        <v>70</v>
      </c>
      <c r="BG33" s="8"/>
      <c r="BH33" s="65">
        <v>0</v>
      </c>
      <c r="BI33" s="70">
        <v>0</v>
      </c>
      <c r="BJ33" s="287" t="s">
        <v>120</v>
      </c>
      <c r="BK33" s="65">
        <v>0</v>
      </c>
      <c r="BL33" s="70">
        <v>0</v>
      </c>
      <c r="BM33" s="16">
        <f t="shared" ref="BM33" si="310">BH33*BI33+BK33*BL33</f>
        <v>0</v>
      </c>
      <c r="BN33" s="13">
        <f t="shared" ref="BN33:BN35" si="311">IF(BI$113=0,0,BM33/BI$113)</f>
        <v>0</v>
      </c>
      <c r="BO33" s="13">
        <f t="shared" ref="BO33:BO35" si="312">(BN33*BK$2)</f>
        <v>0</v>
      </c>
      <c r="BP33" s="13"/>
      <c r="BQ33" s="152"/>
      <c r="BR33" s="10"/>
      <c r="BS33" s="44" t="s">
        <v>67</v>
      </c>
      <c r="BT33" s="11" t="s">
        <v>70</v>
      </c>
      <c r="BU33" s="8"/>
      <c r="BV33" s="65">
        <v>0</v>
      </c>
      <c r="BW33" s="70">
        <v>0</v>
      </c>
      <c r="BX33" s="287" t="s">
        <v>120</v>
      </c>
      <c r="BY33" s="65">
        <v>0</v>
      </c>
      <c r="BZ33" s="70">
        <v>0</v>
      </c>
      <c r="CA33" s="16">
        <f t="shared" ref="CA33" si="313">BV33*BW33+BY33*BZ33</f>
        <v>0</v>
      </c>
      <c r="CB33" s="13">
        <f t="shared" ref="CB33:CB35" si="314">IF(BW$113=0,0,CA33/BW$113)</f>
        <v>0</v>
      </c>
      <c r="CC33" s="13">
        <f t="shared" ref="CC33:CC35" si="315">(CB33*BY$2)</f>
        <v>0</v>
      </c>
      <c r="CD33" s="13"/>
      <c r="CE33" s="152"/>
      <c r="CF33" s="10"/>
      <c r="CG33" s="44" t="s">
        <v>67</v>
      </c>
      <c r="CH33" s="11" t="s">
        <v>70</v>
      </c>
      <c r="CI33" s="8"/>
      <c r="CJ33" s="65">
        <v>0</v>
      </c>
      <c r="CK33" s="70">
        <v>0</v>
      </c>
      <c r="CL33" s="287" t="s">
        <v>120</v>
      </c>
      <c r="CM33" s="65">
        <v>0</v>
      </c>
      <c r="CN33" s="70">
        <v>0</v>
      </c>
      <c r="CO33" s="16">
        <f t="shared" ref="CO33" si="316">CJ33*CK33+CM33*CN33</f>
        <v>0</v>
      </c>
      <c r="CP33" s="13">
        <f t="shared" ref="CP33:CP35" si="317">IF(CK$113=0,0,CO33/CK$113)</f>
        <v>0</v>
      </c>
      <c r="CQ33" s="13">
        <f t="shared" ref="CQ33:CQ35" si="318">(CP33*CM$2)</f>
        <v>0</v>
      </c>
      <c r="CR33" s="13"/>
      <c r="CS33" s="152"/>
      <c r="CT33" s="10"/>
      <c r="CU33" s="44" t="s">
        <v>67</v>
      </c>
      <c r="CV33" s="11" t="s">
        <v>70</v>
      </c>
      <c r="CW33" s="8"/>
      <c r="CX33" s="65">
        <v>0</v>
      </c>
      <c r="CY33" s="70">
        <v>0</v>
      </c>
      <c r="CZ33" s="287" t="s">
        <v>120</v>
      </c>
      <c r="DA33" s="65">
        <v>0</v>
      </c>
      <c r="DB33" s="70">
        <v>0</v>
      </c>
      <c r="DC33" s="16">
        <f t="shared" ref="DC33" si="319">CX33*CY33+DA33*DB33</f>
        <v>0</v>
      </c>
      <c r="DD33" s="13">
        <f t="shared" ref="DD33:DD35" si="320">IF(CY$113=0,0,DC33/CY$113)</f>
        <v>0</v>
      </c>
      <c r="DE33" s="13">
        <f t="shared" ref="DE33:DE35" si="321">(DD33*DA$2)</f>
        <v>0</v>
      </c>
      <c r="DF33" s="13"/>
      <c r="DG33" s="152"/>
      <c r="DH33" s="10"/>
      <c r="DI33" s="44" t="s">
        <v>67</v>
      </c>
      <c r="DJ33" s="11" t="s">
        <v>70</v>
      </c>
      <c r="DK33" s="8"/>
      <c r="DL33" s="65">
        <v>0</v>
      </c>
      <c r="DM33" s="70">
        <v>0</v>
      </c>
      <c r="DN33" s="287" t="s">
        <v>120</v>
      </c>
      <c r="DO33" s="65">
        <v>0</v>
      </c>
      <c r="DP33" s="70">
        <v>0</v>
      </c>
      <c r="DQ33" s="16">
        <f t="shared" ref="DQ33" si="322">DL33*DM33+DO33*DP33</f>
        <v>0</v>
      </c>
      <c r="DR33" s="13">
        <f t="shared" ref="DR33:DR35" si="323">IF(DM$113=0,0,DQ33/DM$113)</f>
        <v>0</v>
      </c>
      <c r="DS33" s="13">
        <f t="shared" ref="DS33:DS35" si="324">(DR33*DO$2)</f>
        <v>0</v>
      </c>
      <c r="DT33" s="13"/>
      <c r="DU33" s="152"/>
      <c r="DV33" s="10"/>
      <c r="DW33" s="44" t="s">
        <v>67</v>
      </c>
      <c r="DX33" s="11" t="s">
        <v>70</v>
      </c>
      <c r="DY33" s="8"/>
      <c r="DZ33" s="65">
        <v>0</v>
      </c>
      <c r="EA33" s="70">
        <v>0</v>
      </c>
      <c r="EB33" s="287" t="s">
        <v>120</v>
      </c>
      <c r="EC33" s="65">
        <v>0</v>
      </c>
      <c r="ED33" s="70">
        <v>0</v>
      </c>
      <c r="EE33" s="16">
        <f t="shared" ref="EE33" si="325">DZ33*EA33+EC33*ED33</f>
        <v>0</v>
      </c>
      <c r="EF33" s="13">
        <f t="shared" ref="EF33:EF35" si="326">IF(EA$113=0,0,EE33/EA$113)</f>
        <v>0</v>
      </c>
      <c r="EG33" s="13">
        <f t="shared" ref="EG33:EG35" si="327">(EF33*EC$2)</f>
        <v>0</v>
      </c>
      <c r="EH33" s="13"/>
      <c r="EI33" s="152"/>
      <c r="EJ33" s="10"/>
      <c r="EK33" s="44" t="s">
        <v>76</v>
      </c>
      <c r="EL33" s="11" t="str">
        <f>$B$56</f>
        <v>special component / blind</v>
      </c>
      <c r="EM33" s="14">
        <f t="shared" si="303"/>
        <v>0</v>
      </c>
      <c r="EO33" s="30"/>
      <c r="EP33" s="146"/>
      <c r="EQ33" s="765"/>
      <c r="ER33" s="116">
        <f t="shared" si="300"/>
        <v>0</v>
      </c>
      <c r="ES33" s="81">
        <f t="shared" si="204"/>
        <v>0</v>
      </c>
      <c r="ET33" s="280">
        <v>0</v>
      </c>
      <c r="EU33" s="9" t="s">
        <v>233</v>
      </c>
      <c r="EV33" s="581">
        <f t="shared" si="169"/>
        <v>0</v>
      </c>
      <c r="EW33" s="579">
        <f t="shared" si="127"/>
        <v>0</v>
      </c>
      <c r="EX33" s="582">
        <f t="shared" si="205"/>
        <v>0</v>
      </c>
      <c r="EY33" s="574"/>
      <c r="EZ33" s="575"/>
      <c r="FA33" s="567"/>
      <c r="FC33" s="46" t="s">
        <v>585</v>
      </c>
      <c r="FD33" s="72" t="s">
        <v>42</v>
      </c>
      <c r="FE33" s="141">
        <v>0</v>
      </c>
      <c r="FF33" s="141">
        <v>0</v>
      </c>
      <c r="FG33" s="142">
        <v>0</v>
      </c>
      <c r="FH33" s="9" t="s">
        <v>125</v>
      </c>
      <c r="FI33" s="122">
        <f t="shared" si="301"/>
        <v>0</v>
      </c>
      <c r="FJ33" s="602">
        <v>0</v>
      </c>
      <c r="FK33" s="604">
        <f t="shared" si="302"/>
        <v>0</v>
      </c>
      <c r="FL33" s="590"/>
      <c r="FM33" s="569"/>
      <c r="FN33" s="607"/>
      <c r="FO33" s="127"/>
      <c r="FP33" s="135"/>
      <c r="FQ33" s="522"/>
      <c r="FR33" s="61"/>
      <c r="FS33" s="567"/>
    </row>
    <row r="34" spans="1:175" x14ac:dyDescent="0.25">
      <c r="A34" s="44" t="s">
        <v>65</v>
      </c>
      <c r="B34" s="11" t="s">
        <v>64</v>
      </c>
      <c r="C34" s="8"/>
      <c r="D34" s="942"/>
      <c r="E34" s="942"/>
      <c r="F34" s="942"/>
      <c r="G34" s="65">
        <v>0</v>
      </c>
      <c r="H34" s="70">
        <v>0</v>
      </c>
      <c r="I34" s="16">
        <f>G34*H34</f>
        <v>0</v>
      </c>
      <c r="J34" s="13">
        <f>IF(E$113=0,0,I34/E$113)</f>
        <v>0</v>
      </c>
      <c r="K34" s="13">
        <f>(J34*G$2)</f>
        <v>0</v>
      </c>
      <c r="L34" s="13"/>
      <c r="M34" s="152"/>
      <c r="N34" s="10"/>
      <c r="O34" s="44" t="s">
        <v>65</v>
      </c>
      <c r="P34" s="11" t="s">
        <v>64</v>
      </c>
      <c r="Q34" s="8"/>
      <c r="R34" s="942"/>
      <c r="S34" s="942"/>
      <c r="T34" s="942"/>
      <c r="U34" s="65">
        <v>0</v>
      </c>
      <c r="V34" s="70">
        <v>0</v>
      </c>
      <c r="W34" s="16">
        <f>U34*V34</f>
        <v>0</v>
      </c>
      <c r="X34" s="13">
        <f>IF(S$113=0,0,W34/S$113)</f>
        <v>0</v>
      </c>
      <c r="Y34" s="13">
        <f>(X34*U$2)</f>
        <v>0</v>
      </c>
      <c r="Z34" s="13"/>
      <c r="AA34" s="152"/>
      <c r="AB34" s="10"/>
      <c r="AC34" s="44" t="s">
        <v>65</v>
      </c>
      <c r="AD34" s="11" t="s">
        <v>64</v>
      </c>
      <c r="AE34" s="8"/>
      <c r="AF34" s="942"/>
      <c r="AG34" s="942"/>
      <c r="AH34" s="942"/>
      <c r="AI34" s="65">
        <v>0</v>
      </c>
      <c r="AJ34" s="70">
        <v>0</v>
      </c>
      <c r="AK34" s="16">
        <f t="shared" ref="AK34:AK35" si="328">AI34*AJ34</f>
        <v>0</v>
      </c>
      <c r="AL34" s="13">
        <f t="shared" si="305"/>
        <v>0</v>
      </c>
      <c r="AM34" s="13">
        <f t="shared" si="306"/>
        <v>0</v>
      </c>
      <c r="AN34" s="13"/>
      <c r="AO34" s="152"/>
      <c r="AP34" s="10"/>
      <c r="AQ34" s="44" t="s">
        <v>65</v>
      </c>
      <c r="AR34" s="11" t="s">
        <v>64</v>
      </c>
      <c r="AS34" s="8"/>
      <c r="AT34" s="942"/>
      <c r="AU34" s="942"/>
      <c r="AV34" s="942"/>
      <c r="AW34" s="65">
        <v>0</v>
      </c>
      <c r="AX34" s="70">
        <v>0</v>
      </c>
      <c r="AY34" s="16">
        <f t="shared" ref="AY34:AY35" si="329">AW34*AX34</f>
        <v>0</v>
      </c>
      <c r="AZ34" s="13">
        <f t="shared" si="308"/>
        <v>0</v>
      </c>
      <c r="BA34" s="13">
        <f t="shared" si="309"/>
        <v>0</v>
      </c>
      <c r="BB34" s="13"/>
      <c r="BC34" s="152"/>
      <c r="BD34" s="10"/>
      <c r="BE34" s="44" t="s">
        <v>65</v>
      </c>
      <c r="BF34" s="11" t="s">
        <v>64</v>
      </c>
      <c r="BG34" s="8"/>
      <c r="BH34" s="942"/>
      <c r="BI34" s="942"/>
      <c r="BJ34" s="942"/>
      <c r="BK34" s="65">
        <v>0</v>
      </c>
      <c r="BL34" s="70">
        <v>0</v>
      </c>
      <c r="BM34" s="16">
        <f t="shared" ref="BM34:BM35" si="330">BK34*BL34</f>
        <v>0</v>
      </c>
      <c r="BN34" s="13">
        <f t="shared" si="311"/>
        <v>0</v>
      </c>
      <c r="BO34" s="13">
        <f t="shared" si="312"/>
        <v>0</v>
      </c>
      <c r="BP34" s="13"/>
      <c r="BQ34" s="152"/>
      <c r="BR34" s="10"/>
      <c r="BS34" s="44" t="s">
        <v>65</v>
      </c>
      <c r="BT34" s="11" t="s">
        <v>64</v>
      </c>
      <c r="BU34" s="8"/>
      <c r="BV34" s="942"/>
      <c r="BW34" s="942"/>
      <c r="BX34" s="942"/>
      <c r="BY34" s="65">
        <v>0</v>
      </c>
      <c r="BZ34" s="70">
        <v>0</v>
      </c>
      <c r="CA34" s="16">
        <f t="shared" ref="CA34:CA35" si="331">BY34*BZ34</f>
        <v>0</v>
      </c>
      <c r="CB34" s="13">
        <f t="shared" si="314"/>
        <v>0</v>
      </c>
      <c r="CC34" s="13">
        <f t="shared" si="315"/>
        <v>0</v>
      </c>
      <c r="CD34" s="13"/>
      <c r="CE34" s="152"/>
      <c r="CF34" s="10"/>
      <c r="CG34" s="44" t="s">
        <v>65</v>
      </c>
      <c r="CH34" s="11" t="s">
        <v>64</v>
      </c>
      <c r="CI34" s="8"/>
      <c r="CJ34" s="942"/>
      <c r="CK34" s="942"/>
      <c r="CL34" s="942"/>
      <c r="CM34" s="65">
        <v>0</v>
      </c>
      <c r="CN34" s="70">
        <v>0</v>
      </c>
      <c r="CO34" s="16">
        <f t="shared" ref="CO34:CO35" si="332">CM34*CN34</f>
        <v>0</v>
      </c>
      <c r="CP34" s="13">
        <f t="shared" si="317"/>
        <v>0</v>
      </c>
      <c r="CQ34" s="13">
        <f t="shared" si="318"/>
        <v>0</v>
      </c>
      <c r="CR34" s="13"/>
      <c r="CS34" s="152"/>
      <c r="CT34" s="10"/>
      <c r="CU34" s="44" t="s">
        <v>65</v>
      </c>
      <c r="CV34" s="11" t="s">
        <v>64</v>
      </c>
      <c r="CW34" s="8"/>
      <c r="CX34" s="942"/>
      <c r="CY34" s="942"/>
      <c r="CZ34" s="942"/>
      <c r="DA34" s="65">
        <v>0</v>
      </c>
      <c r="DB34" s="70">
        <v>0</v>
      </c>
      <c r="DC34" s="16">
        <f t="shared" ref="DC34:DC35" si="333">DA34*DB34</f>
        <v>0</v>
      </c>
      <c r="DD34" s="13">
        <f t="shared" si="320"/>
        <v>0</v>
      </c>
      <c r="DE34" s="13">
        <f t="shared" si="321"/>
        <v>0</v>
      </c>
      <c r="DF34" s="13"/>
      <c r="DG34" s="152"/>
      <c r="DH34" s="10"/>
      <c r="DI34" s="44" t="s">
        <v>65</v>
      </c>
      <c r="DJ34" s="11" t="s">
        <v>64</v>
      </c>
      <c r="DK34" s="8"/>
      <c r="DL34" s="942"/>
      <c r="DM34" s="942"/>
      <c r="DN34" s="942"/>
      <c r="DO34" s="65">
        <v>0</v>
      </c>
      <c r="DP34" s="70">
        <v>0</v>
      </c>
      <c r="DQ34" s="16">
        <f t="shared" ref="DQ34:DQ35" si="334">DO34*DP34</f>
        <v>0</v>
      </c>
      <c r="DR34" s="13">
        <f t="shared" si="323"/>
        <v>0</v>
      </c>
      <c r="DS34" s="13">
        <f t="shared" si="324"/>
        <v>0</v>
      </c>
      <c r="DT34" s="13"/>
      <c r="DU34" s="152"/>
      <c r="DV34" s="10"/>
      <c r="DW34" s="44" t="s">
        <v>65</v>
      </c>
      <c r="DX34" s="11" t="s">
        <v>64</v>
      </c>
      <c r="DY34" s="8"/>
      <c r="DZ34" s="942"/>
      <c r="EA34" s="942"/>
      <c r="EB34" s="942"/>
      <c r="EC34" s="65">
        <v>0</v>
      </c>
      <c r="ED34" s="70">
        <v>0</v>
      </c>
      <c r="EE34" s="16">
        <f t="shared" ref="EE34:EE35" si="335">EC34*ED34</f>
        <v>0</v>
      </c>
      <c r="EF34" s="13">
        <f t="shared" si="326"/>
        <v>0</v>
      </c>
      <c r="EG34" s="13">
        <f t="shared" si="327"/>
        <v>0</v>
      </c>
      <c r="EH34" s="13"/>
      <c r="EI34" s="152"/>
      <c r="EJ34" s="10"/>
      <c r="EK34" s="44" t="s">
        <v>76</v>
      </c>
      <c r="EL34" s="11" t="str">
        <f>$B$57</f>
        <v>special component / blind</v>
      </c>
      <c r="EM34" s="14">
        <f t="shared" si="303"/>
        <v>0</v>
      </c>
      <c r="EO34" s="30"/>
      <c r="EP34" s="146"/>
      <c r="EQ34" s="765"/>
      <c r="ER34" s="116">
        <f t="shared" si="300"/>
        <v>0</v>
      </c>
      <c r="ES34" s="81">
        <f t="shared" si="204"/>
        <v>0</v>
      </c>
      <c r="ET34" s="280">
        <v>0</v>
      </c>
      <c r="EU34" s="9" t="s">
        <v>233</v>
      </c>
      <c r="EV34" s="581">
        <f t="shared" si="169"/>
        <v>0</v>
      </c>
      <c r="EW34" s="579">
        <f t="shared" si="127"/>
        <v>0</v>
      </c>
      <c r="EX34" s="582">
        <f t="shared" si="205"/>
        <v>0</v>
      </c>
      <c r="EY34" s="574"/>
      <c r="EZ34" s="575"/>
      <c r="FA34" s="567"/>
      <c r="FC34" s="46" t="s">
        <v>65</v>
      </c>
      <c r="FD34" s="72" t="s">
        <v>42</v>
      </c>
      <c r="FE34" s="141">
        <v>0</v>
      </c>
      <c r="FF34" s="141">
        <v>0</v>
      </c>
      <c r="FG34" s="142">
        <v>0</v>
      </c>
      <c r="FH34" s="9" t="s">
        <v>125</v>
      </c>
      <c r="FI34" s="122">
        <f t="shared" si="301"/>
        <v>0</v>
      </c>
      <c r="FJ34" s="602">
        <v>0</v>
      </c>
      <c r="FK34" s="604">
        <f t="shared" si="302"/>
        <v>0</v>
      </c>
      <c r="FL34" s="591">
        <f>FR133</f>
        <v>0</v>
      </c>
      <c r="FM34" s="575"/>
      <c r="FN34" s="610">
        <f>SUM(FK34:FK35)+FL34</f>
        <v>0</v>
      </c>
      <c r="FO34" s="127">
        <f>IF(FO$4=0,0,FN34/$FO$4)</f>
        <v>0</v>
      </c>
      <c r="FP34" s="135" t="s">
        <v>65</v>
      </c>
      <c r="FQ34" s="522">
        <f>EX17+EX29+EY29</f>
        <v>0</v>
      </c>
      <c r="FR34" s="496">
        <f>FN34</f>
        <v>0</v>
      </c>
      <c r="FS34" s="567">
        <f>SUM(FQ34:FR34)</f>
        <v>0</v>
      </c>
    </row>
    <row r="35" spans="1:175" x14ac:dyDescent="0.25">
      <c r="A35" s="44" t="s">
        <v>72</v>
      </c>
      <c r="B35" s="11" t="s">
        <v>71</v>
      </c>
      <c r="C35" s="8"/>
      <c r="D35" s="942"/>
      <c r="E35" s="942"/>
      <c r="F35" s="942"/>
      <c r="G35" s="65">
        <v>0</v>
      </c>
      <c r="H35" s="70">
        <v>0</v>
      </c>
      <c r="I35" s="16">
        <f>G35*H35</f>
        <v>0</v>
      </c>
      <c r="J35" s="13">
        <f>IF(E$113=0,0,I35/E$113)</f>
        <v>0</v>
      </c>
      <c r="K35" s="13">
        <f>(J35*G$2)</f>
        <v>0</v>
      </c>
      <c r="L35" s="13"/>
      <c r="M35" s="152"/>
      <c r="N35" s="10"/>
      <c r="O35" s="44" t="s">
        <v>72</v>
      </c>
      <c r="P35" s="11" t="s">
        <v>71</v>
      </c>
      <c r="Q35" s="8"/>
      <c r="R35" s="942"/>
      <c r="S35" s="942"/>
      <c r="T35" s="942"/>
      <c r="U35" s="65">
        <v>0</v>
      </c>
      <c r="V35" s="70">
        <v>0</v>
      </c>
      <c r="W35" s="16">
        <f>U35*V35</f>
        <v>0</v>
      </c>
      <c r="X35" s="13">
        <f>IF(S$113=0,0,W35/S$113)</f>
        <v>0</v>
      </c>
      <c r="Y35" s="13">
        <f>(X35*U$2)</f>
        <v>0</v>
      </c>
      <c r="Z35" s="13"/>
      <c r="AA35" s="152"/>
      <c r="AB35" s="10"/>
      <c r="AC35" s="44" t="s">
        <v>72</v>
      </c>
      <c r="AD35" s="11" t="s">
        <v>71</v>
      </c>
      <c r="AE35" s="8"/>
      <c r="AF35" s="942"/>
      <c r="AG35" s="942"/>
      <c r="AH35" s="942"/>
      <c r="AI35" s="65">
        <v>0</v>
      </c>
      <c r="AJ35" s="70">
        <v>0</v>
      </c>
      <c r="AK35" s="16">
        <f t="shared" si="328"/>
        <v>0</v>
      </c>
      <c r="AL35" s="13">
        <f t="shared" si="305"/>
        <v>0</v>
      </c>
      <c r="AM35" s="13">
        <f t="shared" si="306"/>
        <v>0</v>
      </c>
      <c r="AN35" s="13"/>
      <c r="AO35" s="152"/>
      <c r="AP35" s="10"/>
      <c r="AQ35" s="44" t="s">
        <v>72</v>
      </c>
      <c r="AR35" s="11" t="s">
        <v>71</v>
      </c>
      <c r="AS35" s="8"/>
      <c r="AT35" s="942"/>
      <c r="AU35" s="942"/>
      <c r="AV35" s="942"/>
      <c r="AW35" s="65">
        <v>0</v>
      </c>
      <c r="AX35" s="70">
        <v>0</v>
      </c>
      <c r="AY35" s="16">
        <f t="shared" si="329"/>
        <v>0</v>
      </c>
      <c r="AZ35" s="13">
        <f t="shared" si="308"/>
        <v>0</v>
      </c>
      <c r="BA35" s="13">
        <f t="shared" si="309"/>
        <v>0</v>
      </c>
      <c r="BB35" s="13"/>
      <c r="BC35" s="152"/>
      <c r="BD35" s="10"/>
      <c r="BE35" s="44" t="s">
        <v>72</v>
      </c>
      <c r="BF35" s="11" t="s">
        <v>71</v>
      </c>
      <c r="BG35" s="8"/>
      <c r="BH35" s="942"/>
      <c r="BI35" s="942"/>
      <c r="BJ35" s="942"/>
      <c r="BK35" s="65">
        <v>0</v>
      </c>
      <c r="BL35" s="70">
        <v>0</v>
      </c>
      <c r="BM35" s="16">
        <f t="shared" si="330"/>
        <v>0</v>
      </c>
      <c r="BN35" s="13">
        <f t="shared" si="311"/>
        <v>0</v>
      </c>
      <c r="BO35" s="13">
        <f t="shared" si="312"/>
        <v>0</v>
      </c>
      <c r="BP35" s="13"/>
      <c r="BQ35" s="152"/>
      <c r="BR35" s="10"/>
      <c r="BS35" s="44" t="s">
        <v>72</v>
      </c>
      <c r="BT35" s="11" t="s">
        <v>71</v>
      </c>
      <c r="BU35" s="8"/>
      <c r="BV35" s="942"/>
      <c r="BW35" s="942"/>
      <c r="BX35" s="942"/>
      <c r="BY35" s="65">
        <v>0</v>
      </c>
      <c r="BZ35" s="70">
        <v>0</v>
      </c>
      <c r="CA35" s="16">
        <f t="shared" si="331"/>
        <v>0</v>
      </c>
      <c r="CB35" s="13">
        <f t="shared" si="314"/>
        <v>0</v>
      </c>
      <c r="CC35" s="13">
        <f t="shared" si="315"/>
        <v>0</v>
      </c>
      <c r="CD35" s="13"/>
      <c r="CE35" s="152"/>
      <c r="CF35" s="10"/>
      <c r="CG35" s="44" t="s">
        <v>72</v>
      </c>
      <c r="CH35" s="11" t="s">
        <v>71</v>
      </c>
      <c r="CI35" s="8"/>
      <c r="CJ35" s="942"/>
      <c r="CK35" s="942"/>
      <c r="CL35" s="942"/>
      <c r="CM35" s="65">
        <v>0</v>
      </c>
      <c r="CN35" s="70">
        <v>0</v>
      </c>
      <c r="CO35" s="16">
        <f t="shared" si="332"/>
        <v>0</v>
      </c>
      <c r="CP35" s="13">
        <f t="shared" si="317"/>
        <v>0</v>
      </c>
      <c r="CQ35" s="13">
        <f t="shared" si="318"/>
        <v>0</v>
      </c>
      <c r="CR35" s="13"/>
      <c r="CS35" s="152"/>
      <c r="CT35" s="10"/>
      <c r="CU35" s="44" t="s">
        <v>72</v>
      </c>
      <c r="CV35" s="11" t="s">
        <v>71</v>
      </c>
      <c r="CW35" s="8"/>
      <c r="CX35" s="942"/>
      <c r="CY35" s="942"/>
      <c r="CZ35" s="942"/>
      <c r="DA35" s="65">
        <v>0</v>
      </c>
      <c r="DB35" s="70">
        <v>0</v>
      </c>
      <c r="DC35" s="16">
        <f t="shared" si="333"/>
        <v>0</v>
      </c>
      <c r="DD35" s="13">
        <f t="shared" si="320"/>
        <v>0</v>
      </c>
      <c r="DE35" s="13">
        <f t="shared" si="321"/>
        <v>0</v>
      </c>
      <c r="DF35" s="13"/>
      <c r="DG35" s="152"/>
      <c r="DH35" s="10"/>
      <c r="DI35" s="44" t="s">
        <v>72</v>
      </c>
      <c r="DJ35" s="11" t="s">
        <v>71</v>
      </c>
      <c r="DK35" s="8"/>
      <c r="DL35" s="942"/>
      <c r="DM35" s="942"/>
      <c r="DN35" s="942"/>
      <c r="DO35" s="65">
        <v>0</v>
      </c>
      <c r="DP35" s="70">
        <v>0</v>
      </c>
      <c r="DQ35" s="16">
        <f t="shared" si="334"/>
        <v>0</v>
      </c>
      <c r="DR35" s="13">
        <f t="shared" si="323"/>
        <v>0</v>
      </c>
      <c r="DS35" s="13">
        <f t="shared" si="324"/>
        <v>0</v>
      </c>
      <c r="DT35" s="13"/>
      <c r="DU35" s="152"/>
      <c r="DV35" s="10"/>
      <c r="DW35" s="44" t="s">
        <v>72</v>
      </c>
      <c r="DX35" s="11" t="s">
        <v>71</v>
      </c>
      <c r="DY35" s="8"/>
      <c r="DZ35" s="942"/>
      <c r="EA35" s="942"/>
      <c r="EB35" s="942"/>
      <c r="EC35" s="65">
        <v>0</v>
      </c>
      <c r="ED35" s="70">
        <v>0</v>
      </c>
      <c r="EE35" s="16">
        <f t="shared" si="335"/>
        <v>0</v>
      </c>
      <c r="EF35" s="13">
        <f t="shared" si="326"/>
        <v>0</v>
      </c>
      <c r="EG35" s="13">
        <f t="shared" si="327"/>
        <v>0</v>
      </c>
      <c r="EH35" s="13"/>
      <c r="EI35" s="152"/>
      <c r="EJ35" s="10"/>
      <c r="EK35" s="44" t="s">
        <v>76</v>
      </c>
      <c r="EL35" s="11" t="str">
        <f>$B$58</f>
        <v>special component / blind</v>
      </c>
      <c r="EM35" s="14">
        <f t="shared" si="303"/>
        <v>0</v>
      </c>
      <c r="EO35" s="30"/>
      <c r="EP35" s="146"/>
      <c r="EQ35" s="765"/>
      <c r="ER35" s="116">
        <f t="shared" si="300"/>
        <v>0</v>
      </c>
      <c r="ES35" s="81">
        <f t="shared" si="204"/>
        <v>0</v>
      </c>
      <c r="ET35" s="280">
        <v>0</v>
      </c>
      <c r="EU35" s="9" t="s">
        <v>233</v>
      </c>
      <c r="EV35" s="581">
        <f t="shared" si="169"/>
        <v>0</v>
      </c>
      <c r="EW35" s="579">
        <f t="shared" si="127"/>
        <v>0</v>
      </c>
      <c r="EX35" s="582">
        <f t="shared" si="205"/>
        <v>0</v>
      </c>
      <c r="EY35" s="574"/>
      <c r="EZ35" s="575"/>
      <c r="FA35" s="567"/>
      <c r="FC35" s="46" t="s">
        <v>65</v>
      </c>
      <c r="FD35" s="72" t="s">
        <v>42</v>
      </c>
      <c r="FE35" s="141">
        <v>0</v>
      </c>
      <c r="FF35" s="141">
        <v>0</v>
      </c>
      <c r="FG35" s="142">
        <v>0</v>
      </c>
      <c r="FH35" s="9" t="s">
        <v>125</v>
      </c>
      <c r="FI35" s="122">
        <f t="shared" si="301"/>
        <v>0</v>
      </c>
      <c r="FJ35" s="602">
        <v>0</v>
      </c>
      <c r="FK35" s="604">
        <f t="shared" si="302"/>
        <v>0</v>
      </c>
      <c r="FL35" s="590"/>
      <c r="FM35" s="569"/>
      <c r="FN35" s="607"/>
      <c r="FO35" s="127"/>
      <c r="FP35" s="135"/>
      <c r="FQ35" s="522"/>
      <c r="FR35" s="61"/>
      <c r="FS35" s="567"/>
    </row>
    <row r="36" spans="1:175" x14ac:dyDescent="0.25">
      <c r="A36" s="45"/>
      <c r="B36" s="93"/>
      <c r="C36" s="941"/>
      <c r="D36" s="942" t="s">
        <v>20</v>
      </c>
      <c r="E36" s="942" t="s">
        <v>37</v>
      </c>
      <c r="F36" s="942" t="s">
        <v>37</v>
      </c>
      <c r="G36" s="288"/>
      <c r="H36" s="289"/>
      <c r="I36" s="14"/>
      <c r="J36" s="14"/>
      <c r="K36" s="14"/>
      <c r="L36" s="14"/>
      <c r="M36" s="153"/>
      <c r="N36" s="15"/>
      <c r="O36" s="45"/>
      <c r="P36" s="93"/>
      <c r="Q36" s="941"/>
      <c r="R36" s="942" t="s">
        <v>20</v>
      </c>
      <c r="S36" s="942" t="s">
        <v>37</v>
      </c>
      <c r="T36" s="942" t="s">
        <v>37</v>
      </c>
      <c r="U36" s="288"/>
      <c r="V36" s="289"/>
      <c r="W36" s="14"/>
      <c r="X36" s="14"/>
      <c r="Y36" s="14"/>
      <c r="Z36" s="14"/>
      <c r="AA36" s="153"/>
      <c r="AB36" s="15"/>
      <c r="AC36" s="45"/>
      <c r="AD36" s="93"/>
      <c r="AE36" s="941"/>
      <c r="AF36" s="942" t="s">
        <v>20</v>
      </c>
      <c r="AG36" s="942" t="s">
        <v>37</v>
      </c>
      <c r="AH36" s="942" t="s">
        <v>37</v>
      </c>
      <c r="AI36" s="288"/>
      <c r="AJ36" s="289"/>
      <c r="AK36" s="14"/>
      <c r="AL36" s="14"/>
      <c r="AM36" s="14"/>
      <c r="AN36" s="14"/>
      <c r="AO36" s="153"/>
      <c r="AP36" s="15"/>
      <c r="AQ36" s="45"/>
      <c r="AR36" s="93"/>
      <c r="AS36" s="941"/>
      <c r="AT36" s="942" t="s">
        <v>20</v>
      </c>
      <c r="AU36" s="942" t="s">
        <v>37</v>
      </c>
      <c r="AV36" s="942" t="s">
        <v>37</v>
      </c>
      <c r="AW36" s="288"/>
      <c r="AX36" s="289"/>
      <c r="AY36" s="14"/>
      <c r="AZ36" s="14"/>
      <c r="BA36" s="14"/>
      <c r="BB36" s="14"/>
      <c r="BC36" s="153"/>
      <c r="BD36" s="15"/>
      <c r="BE36" s="45"/>
      <c r="BF36" s="93"/>
      <c r="BG36" s="941"/>
      <c r="BH36" s="942" t="s">
        <v>20</v>
      </c>
      <c r="BI36" s="942" t="s">
        <v>37</v>
      </c>
      <c r="BJ36" s="942" t="s">
        <v>37</v>
      </c>
      <c r="BK36" s="288"/>
      <c r="BL36" s="289"/>
      <c r="BM36" s="14"/>
      <c r="BN36" s="14"/>
      <c r="BO36" s="14"/>
      <c r="BP36" s="14"/>
      <c r="BQ36" s="153"/>
      <c r="BR36" s="15"/>
      <c r="BS36" s="45"/>
      <c r="BT36" s="93"/>
      <c r="BU36" s="941"/>
      <c r="BV36" s="942" t="s">
        <v>20</v>
      </c>
      <c r="BW36" s="942" t="s">
        <v>37</v>
      </c>
      <c r="BX36" s="942" t="s">
        <v>37</v>
      </c>
      <c r="BY36" s="288"/>
      <c r="BZ36" s="289"/>
      <c r="CA36" s="14"/>
      <c r="CB36" s="14"/>
      <c r="CC36" s="14"/>
      <c r="CD36" s="14"/>
      <c r="CE36" s="153"/>
      <c r="CF36" s="15"/>
      <c r="CG36" s="45"/>
      <c r="CH36" s="93"/>
      <c r="CI36" s="941"/>
      <c r="CJ36" s="942" t="s">
        <v>20</v>
      </c>
      <c r="CK36" s="942" t="s">
        <v>37</v>
      </c>
      <c r="CL36" s="942" t="s">
        <v>37</v>
      </c>
      <c r="CM36" s="288"/>
      <c r="CN36" s="289"/>
      <c r="CO36" s="14"/>
      <c r="CP36" s="14"/>
      <c r="CQ36" s="14"/>
      <c r="CR36" s="14"/>
      <c r="CS36" s="153"/>
      <c r="CT36" s="15"/>
      <c r="CU36" s="45"/>
      <c r="CV36" s="93"/>
      <c r="CW36" s="941"/>
      <c r="CX36" s="942" t="s">
        <v>20</v>
      </c>
      <c r="CY36" s="942" t="s">
        <v>37</v>
      </c>
      <c r="CZ36" s="942" t="s">
        <v>37</v>
      </c>
      <c r="DA36" s="288"/>
      <c r="DB36" s="289"/>
      <c r="DC36" s="14"/>
      <c r="DD36" s="14"/>
      <c r="DE36" s="14"/>
      <c r="DF36" s="14"/>
      <c r="DG36" s="153"/>
      <c r="DH36" s="15"/>
      <c r="DI36" s="45"/>
      <c r="DJ36" s="93"/>
      <c r="DK36" s="941"/>
      <c r="DL36" s="942" t="s">
        <v>20</v>
      </c>
      <c r="DM36" s="942" t="s">
        <v>37</v>
      </c>
      <c r="DN36" s="942" t="s">
        <v>37</v>
      </c>
      <c r="DO36" s="288"/>
      <c r="DP36" s="289"/>
      <c r="DQ36" s="14"/>
      <c r="DR36" s="14"/>
      <c r="DS36" s="14"/>
      <c r="DT36" s="14"/>
      <c r="DU36" s="153"/>
      <c r="DV36" s="15"/>
      <c r="DW36" s="45"/>
      <c r="DX36" s="93"/>
      <c r="DY36" s="941"/>
      <c r="DZ36" s="942" t="s">
        <v>20</v>
      </c>
      <c r="EA36" s="942" t="s">
        <v>37</v>
      </c>
      <c r="EB36" s="942" t="s">
        <v>37</v>
      </c>
      <c r="EC36" s="288"/>
      <c r="ED36" s="289"/>
      <c r="EE36" s="14"/>
      <c r="EF36" s="14"/>
      <c r="EG36" s="14"/>
      <c r="EH36" s="14"/>
      <c r="EI36" s="153"/>
      <c r="EJ36" s="15"/>
      <c r="EK36" s="44" t="s">
        <v>76</v>
      </c>
      <c r="EL36" s="11" t="str">
        <f>$B$59</f>
        <v>special component / blind</v>
      </c>
      <c r="EM36" s="14">
        <f t="shared" si="303"/>
        <v>0</v>
      </c>
      <c r="EO36" s="30"/>
      <c r="EP36" s="146"/>
      <c r="EQ36" s="765"/>
      <c r="ER36" s="116">
        <f t="shared" si="300"/>
        <v>0</v>
      </c>
      <c r="ES36" s="81">
        <f t="shared" si="204"/>
        <v>0</v>
      </c>
      <c r="ET36" s="280">
        <v>0</v>
      </c>
      <c r="EU36" s="9" t="s">
        <v>233</v>
      </c>
      <c r="EV36" s="581">
        <f t="shared" si="169"/>
        <v>0</v>
      </c>
      <c r="EW36" s="579">
        <f t="shared" si="127"/>
        <v>0</v>
      </c>
      <c r="EX36" s="582">
        <f t="shared" si="205"/>
        <v>0</v>
      </c>
      <c r="EY36" s="574"/>
      <c r="EZ36" s="575"/>
      <c r="FA36" s="567"/>
      <c r="FC36" s="44" t="s">
        <v>76</v>
      </c>
      <c r="FD36" s="72" t="s">
        <v>42</v>
      </c>
      <c r="FE36" s="141">
        <v>0</v>
      </c>
      <c r="FF36" s="141">
        <v>0</v>
      </c>
      <c r="FG36" s="142">
        <v>0</v>
      </c>
      <c r="FH36" s="9" t="s">
        <v>125</v>
      </c>
      <c r="FI36" s="122">
        <f t="shared" si="301"/>
        <v>0</v>
      </c>
      <c r="FJ36" s="602">
        <v>0</v>
      </c>
      <c r="FK36" s="604">
        <f t="shared" si="302"/>
        <v>0</v>
      </c>
      <c r="FL36" s="591">
        <f>FR135</f>
        <v>0</v>
      </c>
      <c r="FM36" s="575"/>
      <c r="FN36" s="610">
        <f>SUM(FK36:FK37)+FL36</f>
        <v>0</v>
      </c>
      <c r="FO36" s="127">
        <f>IF(FO$4=0,0,FN36/$FO$4)</f>
        <v>0</v>
      </c>
      <c r="FP36" s="87" t="s">
        <v>76</v>
      </c>
      <c r="FQ36" s="522">
        <f>EY30+EX30+EX31+EX32+EX33+EX34+EX35+EX36+EX37</f>
        <v>0</v>
      </c>
      <c r="FR36" s="496">
        <f>FN36</f>
        <v>0</v>
      </c>
      <c r="FS36" s="567">
        <f>SUM(FQ36:FR36)</f>
        <v>0</v>
      </c>
    </row>
    <row r="37" spans="1:175" ht="13" thickBot="1" x14ac:dyDescent="0.3">
      <c r="A37" s="44" t="s">
        <v>72</v>
      </c>
      <c r="B37" s="11" t="s">
        <v>38</v>
      </c>
      <c r="C37" s="8"/>
      <c r="D37" s="71">
        <v>0</v>
      </c>
      <c r="E37" s="65">
        <v>0</v>
      </c>
      <c r="F37" s="65">
        <v>0</v>
      </c>
      <c r="G37" s="31">
        <v>1.4</v>
      </c>
      <c r="H37" s="70">
        <v>0</v>
      </c>
      <c r="I37" s="13">
        <f>D37*E37*F37*G37*H37/1000</f>
        <v>0</v>
      </c>
      <c r="J37" s="13">
        <f t="shared" ref="J37:J43" si="336">IF(E$113=0,0,I37/E$113)</f>
        <v>0</v>
      </c>
      <c r="K37" s="13">
        <f t="shared" ref="K37:K43" si="337">(J37*G$2)</f>
        <v>0</v>
      </c>
      <c r="L37" s="13"/>
      <c r="M37" s="152"/>
      <c r="N37" s="10"/>
      <c r="O37" s="44" t="s">
        <v>72</v>
      </c>
      <c r="P37" s="11" t="s">
        <v>38</v>
      </c>
      <c r="Q37" s="8"/>
      <c r="R37" s="71">
        <v>0</v>
      </c>
      <c r="S37" s="65">
        <v>0</v>
      </c>
      <c r="T37" s="65">
        <v>0</v>
      </c>
      <c r="U37" s="31">
        <v>1.4</v>
      </c>
      <c r="V37" s="70">
        <v>0</v>
      </c>
      <c r="W37" s="13">
        <f>R37*S37*T37*U37*V37/1000</f>
        <v>0</v>
      </c>
      <c r="X37" s="13">
        <f t="shared" ref="X37:X43" si="338">IF(S$113=0,0,W37/S$113)</f>
        <v>0</v>
      </c>
      <c r="Y37" s="13">
        <f t="shared" ref="Y37:Y43" si="339">(X37*U$2)</f>
        <v>0</v>
      </c>
      <c r="Z37" s="13"/>
      <c r="AA37" s="152"/>
      <c r="AB37" s="10"/>
      <c r="AC37" s="44" t="s">
        <v>72</v>
      </c>
      <c r="AD37" s="11" t="s">
        <v>38</v>
      </c>
      <c r="AE37" s="8"/>
      <c r="AF37" s="71">
        <v>0</v>
      </c>
      <c r="AG37" s="65">
        <v>0</v>
      </c>
      <c r="AH37" s="65">
        <v>0</v>
      </c>
      <c r="AI37" s="31">
        <v>1.4</v>
      </c>
      <c r="AJ37" s="70">
        <v>0</v>
      </c>
      <c r="AK37" s="13">
        <f t="shared" ref="AK37" si="340">AF37*AG37*AH37*AI37*AJ37/1000</f>
        <v>0</v>
      </c>
      <c r="AL37" s="13">
        <f t="shared" ref="AL37:AL43" si="341">IF(AG$113=0,0,AK37/AG$113)</f>
        <v>0</v>
      </c>
      <c r="AM37" s="13">
        <f t="shared" ref="AM37:AM43" si="342">(AL37*AI$2)</f>
        <v>0</v>
      </c>
      <c r="AN37" s="13"/>
      <c r="AO37" s="152"/>
      <c r="AP37" s="10"/>
      <c r="AQ37" s="44" t="s">
        <v>72</v>
      </c>
      <c r="AR37" s="11" t="s">
        <v>38</v>
      </c>
      <c r="AS37" s="8"/>
      <c r="AT37" s="71">
        <v>0</v>
      </c>
      <c r="AU37" s="65">
        <v>0</v>
      </c>
      <c r="AV37" s="65">
        <v>0</v>
      </c>
      <c r="AW37" s="31">
        <v>1.4</v>
      </c>
      <c r="AX37" s="70">
        <v>0</v>
      </c>
      <c r="AY37" s="13">
        <f t="shared" ref="AY37" si="343">AT37*AU37*AV37*AW37*AX37/1000</f>
        <v>0</v>
      </c>
      <c r="AZ37" s="13">
        <f t="shared" ref="AZ37:AZ43" si="344">IF(AU$113=0,0,AY37/AU$113)</f>
        <v>0</v>
      </c>
      <c r="BA37" s="13">
        <f t="shared" ref="BA37:BA43" si="345">(AZ37*AW$2)</f>
        <v>0</v>
      </c>
      <c r="BB37" s="13"/>
      <c r="BC37" s="152"/>
      <c r="BD37" s="10"/>
      <c r="BE37" s="44" t="s">
        <v>72</v>
      </c>
      <c r="BF37" s="11" t="s">
        <v>38</v>
      </c>
      <c r="BG37" s="8"/>
      <c r="BH37" s="71">
        <v>0</v>
      </c>
      <c r="BI37" s="65">
        <v>0</v>
      </c>
      <c r="BJ37" s="65">
        <v>0</v>
      </c>
      <c r="BK37" s="31">
        <v>1.4</v>
      </c>
      <c r="BL37" s="70">
        <v>0</v>
      </c>
      <c r="BM37" s="13">
        <f t="shared" ref="BM37" si="346">BH37*BI37*BJ37*BK37*BL37/1000</f>
        <v>0</v>
      </c>
      <c r="BN37" s="13">
        <f t="shared" ref="BN37:BN43" si="347">IF(BI$113=0,0,BM37/BI$113)</f>
        <v>0</v>
      </c>
      <c r="BO37" s="13">
        <f t="shared" ref="BO37:BO43" si="348">(BN37*BK$2)</f>
        <v>0</v>
      </c>
      <c r="BP37" s="13"/>
      <c r="BQ37" s="152"/>
      <c r="BR37" s="10"/>
      <c r="BS37" s="44" t="s">
        <v>72</v>
      </c>
      <c r="BT37" s="11" t="s">
        <v>38</v>
      </c>
      <c r="BU37" s="8"/>
      <c r="BV37" s="71">
        <v>0</v>
      </c>
      <c r="BW37" s="65">
        <v>0</v>
      </c>
      <c r="BX37" s="65">
        <v>0</v>
      </c>
      <c r="BY37" s="31">
        <v>1.4</v>
      </c>
      <c r="BZ37" s="70">
        <v>0</v>
      </c>
      <c r="CA37" s="13">
        <f t="shared" ref="CA37" si="349">BV37*BW37*BX37*BY37*BZ37/1000</f>
        <v>0</v>
      </c>
      <c r="CB37" s="13">
        <f t="shared" ref="CB37:CB43" si="350">IF(BW$113=0,0,CA37/BW$113)</f>
        <v>0</v>
      </c>
      <c r="CC37" s="13">
        <f t="shared" ref="CC37:CC43" si="351">(CB37*BY$2)</f>
        <v>0</v>
      </c>
      <c r="CD37" s="13"/>
      <c r="CE37" s="152"/>
      <c r="CF37" s="10"/>
      <c r="CG37" s="44" t="s">
        <v>72</v>
      </c>
      <c r="CH37" s="11" t="s">
        <v>38</v>
      </c>
      <c r="CI37" s="8"/>
      <c r="CJ37" s="71">
        <v>0</v>
      </c>
      <c r="CK37" s="65">
        <v>0</v>
      </c>
      <c r="CL37" s="65">
        <v>0</v>
      </c>
      <c r="CM37" s="31">
        <v>1.4</v>
      </c>
      <c r="CN37" s="70">
        <v>0</v>
      </c>
      <c r="CO37" s="13">
        <f t="shared" ref="CO37" si="352">CJ37*CK37*CL37*CM37*CN37/1000</f>
        <v>0</v>
      </c>
      <c r="CP37" s="13">
        <f t="shared" ref="CP37:CP43" si="353">IF(CK$113=0,0,CO37/CK$113)</f>
        <v>0</v>
      </c>
      <c r="CQ37" s="13">
        <f t="shared" ref="CQ37:CQ43" si="354">(CP37*CM$2)</f>
        <v>0</v>
      </c>
      <c r="CR37" s="13"/>
      <c r="CS37" s="152"/>
      <c r="CT37" s="10"/>
      <c r="CU37" s="44" t="s">
        <v>72</v>
      </c>
      <c r="CV37" s="11" t="s">
        <v>38</v>
      </c>
      <c r="CW37" s="8"/>
      <c r="CX37" s="71">
        <v>0</v>
      </c>
      <c r="CY37" s="65">
        <v>0</v>
      </c>
      <c r="CZ37" s="65">
        <v>0</v>
      </c>
      <c r="DA37" s="31">
        <v>1.4</v>
      </c>
      <c r="DB37" s="70">
        <v>0</v>
      </c>
      <c r="DC37" s="13">
        <f t="shared" ref="DC37" si="355">CX37*CY37*CZ37*DA37*DB37/1000</f>
        <v>0</v>
      </c>
      <c r="DD37" s="13">
        <f t="shared" ref="DD37:DD43" si="356">IF(CY$113=0,0,DC37/CY$113)</f>
        <v>0</v>
      </c>
      <c r="DE37" s="13">
        <f t="shared" ref="DE37:DE43" si="357">(DD37*DA$2)</f>
        <v>0</v>
      </c>
      <c r="DF37" s="13"/>
      <c r="DG37" s="152"/>
      <c r="DH37" s="10"/>
      <c r="DI37" s="44" t="s">
        <v>72</v>
      </c>
      <c r="DJ37" s="11" t="s">
        <v>38</v>
      </c>
      <c r="DK37" s="8"/>
      <c r="DL37" s="71">
        <v>0</v>
      </c>
      <c r="DM37" s="65">
        <v>0</v>
      </c>
      <c r="DN37" s="65">
        <v>0</v>
      </c>
      <c r="DO37" s="31">
        <v>1.4</v>
      </c>
      <c r="DP37" s="70">
        <v>0</v>
      </c>
      <c r="DQ37" s="13">
        <f t="shared" ref="DQ37" si="358">DL37*DM37*DN37*DO37*DP37/1000</f>
        <v>0</v>
      </c>
      <c r="DR37" s="13">
        <f t="shared" ref="DR37:DR43" si="359">IF(DM$113=0,0,DQ37/DM$113)</f>
        <v>0</v>
      </c>
      <c r="DS37" s="13">
        <f t="shared" ref="DS37:DS43" si="360">(DR37*DO$2)</f>
        <v>0</v>
      </c>
      <c r="DT37" s="13"/>
      <c r="DU37" s="152"/>
      <c r="DV37" s="10"/>
      <c r="DW37" s="44" t="s">
        <v>72</v>
      </c>
      <c r="DX37" s="11" t="s">
        <v>38</v>
      </c>
      <c r="DY37" s="8"/>
      <c r="DZ37" s="71">
        <v>0</v>
      </c>
      <c r="EA37" s="65">
        <v>0</v>
      </c>
      <c r="EB37" s="65">
        <v>0</v>
      </c>
      <c r="EC37" s="31">
        <v>1.4</v>
      </c>
      <c r="ED37" s="70">
        <v>0</v>
      </c>
      <c r="EE37" s="13">
        <f t="shared" ref="EE37" si="361">DZ37*EA37*EB37*EC37*ED37/1000</f>
        <v>0</v>
      </c>
      <c r="EF37" s="13">
        <f t="shared" ref="EF37:EF43" si="362">IF(EA$113=0,0,EE37/EA$113)</f>
        <v>0</v>
      </c>
      <c r="EG37" s="13">
        <f t="shared" ref="EG37:EG43" si="363">(EF37*EC$2)</f>
        <v>0</v>
      </c>
      <c r="EH37" s="13"/>
      <c r="EI37" s="152"/>
      <c r="EJ37" s="10"/>
      <c r="EK37" s="44" t="s">
        <v>76</v>
      </c>
      <c r="EL37" s="11" t="str">
        <f>$B$60</f>
        <v>special component / blind</v>
      </c>
      <c r="EM37" s="14">
        <f t="shared" si="303"/>
        <v>0</v>
      </c>
      <c r="EO37" s="30"/>
      <c r="EP37" s="146"/>
      <c r="EQ37" s="765"/>
      <c r="ER37" s="116">
        <f t="shared" si="300"/>
        <v>0</v>
      </c>
      <c r="ES37" s="81">
        <f t="shared" si="204"/>
        <v>0</v>
      </c>
      <c r="ET37" s="280">
        <v>0</v>
      </c>
      <c r="EU37" s="9" t="s">
        <v>233</v>
      </c>
      <c r="EV37" s="581">
        <f t="shared" si="169"/>
        <v>0</v>
      </c>
      <c r="EW37" s="579">
        <f t="shared" si="127"/>
        <v>0</v>
      </c>
      <c r="EX37" s="582">
        <f t="shared" si="205"/>
        <v>0</v>
      </c>
      <c r="EY37" s="574"/>
      <c r="EZ37" s="575"/>
      <c r="FA37" s="567"/>
      <c r="FC37" s="44" t="s">
        <v>76</v>
      </c>
      <c r="FD37" s="72" t="s">
        <v>42</v>
      </c>
      <c r="FE37" s="141">
        <v>0</v>
      </c>
      <c r="FF37" s="141">
        <v>0</v>
      </c>
      <c r="FG37" s="142">
        <v>0</v>
      </c>
      <c r="FH37" s="9" t="s">
        <v>125</v>
      </c>
      <c r="FI37" s="122">
        <f t="shared" si="301"/>
        <v>0</v>
      </c>
      <c r="FJ37" s="602">
        <v>0</v>
      </c>
      <c r="FK37" s="604">
        <f t="shared" si="302"/>
        <v>0</v>
      </c>
      <c r="FL37" s="592"/>
      <c r="FM37" s="573"/>
      <c r="FN37" s="607"/>
      <c r="FO37" s="127"/>
      <c r="FP37" s="87"/>
      <c r="FQ37" s="522"/>
      <c r="FR37" s="61"/>
      <c r="FS37" s="567"/>
    </row>
    <row r="38" spans="1:175" ht="13.5" thickTop="1" thickBot="1" x14ac:dyDescent="0.3">
      <c r="A38" s="44" t="s">
        <v>66</v>
      </c>
      <c r="B38" s="61" t="s">
        <v>740</v>
      </c>
      <c r="C38" s="8"/>
      <c r="D38" s="944"/>
      <c r="E38" s="30"/>
      <c r="F38" s="944"/>
      <c r="G38" s="65">
        <v>0</v>
      </c>
      <c r="H38" s="820"/>
      <c r="I38" s="13">
        <f>(G38*H38)</f>
        <v>0</v>
      </c>
      <c r="J38" s="13">
        <f t="shared" si="336"/>
        <v>0</v>
      </c>
      <c r="K38" s="13">
        <f t="shared" si="337"/>
        <v>0</v>
      </c>
      <c r="L38" s="13"/>
      <c r="M38" s="152"/>
      <c r="N38" s="10"/>
      <c r="O38" s="44" t="s">
        <v>66</v>
      </c>
      <c r="P38" s="61" t="s">
        <v>236</v>
      </c>
      <c r="Q38" s="8"/>
      <c r="R38" s="944"/>
      <c r="S38" s="30"/>
      <c r="T38" s="944"/>
      <c r="U38" s="65">
        <v>0</v>
      </c>
      <c r="V38" s="820"/>
      <c r="W38" s="13">
        <f>(U38*V38)</f>
        <v>0</v>
      </c>
      <c r="X38" s="13">
        <f t="shared" si="338"/>
        <v>0</v>
      </c>
      <c r="Y38" s="13">
        <f t="shared" si="339"/>
        <v>0</v>
      </c>
      <c r="Z38" s="13"/>
      <c r="AA38" s="152"/>
      <c r="AB38" s="10"/>
      <c r="AC38" s="44" t="s">
        <v>66</v>
      </c>
      <c r="AD38" s="61" t="s">
        <v>236</v>
      </c>
      <c r="AE38" s="8"/>
      <c r="AF38" s="944"/>
      <c r="AG38" s="30"/>
      <c r="AH38" s="944"/>
      <c r="AI38" s="65">
        <v>0</v>
      </c>
      <c r="AJ38" s="820"/>
      <c r="AK38" s="13">
        <f t="shared" ref="AK38:AK41" si="364">(AI38*AJ38)</f>
        <v>0</v>
      </c>
      <c r="AL38" s="13">
        <f t="shared" si="341"/>
        <v>0</v>
      </c>
      <c r="AM38" s="13">
        <f t="shared" si="342"/>
        <v>0</v>
      </c>
      <c r="AN38" s="13"/>
      <c r="AO38" s="152"/>
      <c r="AP38" s="10"/>
      <c r="AQ38" s="44" t="s">
        <v>66</v>
      </c>
      <c r="AR38" s="61" t="s">
        <v>236</v>
      </c>
      <c r="AS38" s="8"/>
      <c r="AT38" s="944"/>
      <c r="AU38" s="30"/>
      <c r="AV38" s="944"/>
      <c r="AW38" s="65">
        <v>0</v>
      </c>
      <c r="AX38" s="820"/>
      <c r="AY38" s="13">
        <f t="shared" ref="AY38:AY41" si="365">(AW38*AX38)</f>
        <v>0</v>
      </c>
      <c r="AZ38" s="13">
        <f t="shared" si="344"/>
        <v>0</v>
      </c>
      <c r="BA38" s="13">
        <f t="shared" si="345"/>
        <v>0</v>
      </c>
      <c r="BB38" s="13"/>
      <c r="BC38" s="152"/>
      <c r="BD38" s="10"/>
      <c r="BE38" s="44" t="s">
        <v>66</v>
      </c>
      <c r="BF38" s="61" t="s">
        <v>236</v>
      </c>
      <c r="BG38" s="8"/>
      <c r="BH38" s="944"/>
      <c r="BI38" s="30"/>
      <c r="BJ38" s="944"/>
      <c r="BK38" s="65">
        <v>0</v>
      </c>
      <c r="BL38" s="820"/>
      <c r="BM38" s="13">
        <f t="shared" ref="BM38:BM41" si="366">(BK38*BL38)</f>
        <v>0</v>
      </c>
      <c r="BN38" s="13">
        <f t="shared" si="347"/>
        <v>0</v>
      </c>
      <c r="BO38" s="13">
        <f t="shared" si="348"/>
        <v>0</v>
      </c>
      <c r="BP38" s="13"/>
      <c r="BQ38" s="152"/>
      <c r="BR38" s="10"/>
      <c r="BS38" s="44" t="s">
        <v>66</v>
      </c>
      <c r="BT38" s="61" t="s">
        <v>236</v>
      </c>
      <c r="BU38" s="8"/>
      <c r="BV38" s="944"/>
      <c r="BW38" s="30"/>
      <c r="BX38" s="944"/>
      <c r="BY38" s="65">
        <v>0</v>
      </c>
      <c r="BZ38" s="820"/>
      <c r="CA38" s="13">
        <f t="shared" ref="CA38:CA41" si="367">(BY38*BZ38)</f>
        <v>0</v>
      </c>
      <c r="CB38" s="13">
        <f t="shared" si="350"/>
        <v>0</v>
      </c>
      <c r="CC38" s="13">
        <f t="shared" si="351"/>
        <v>0</v>
      </c>
      <c r="CD38" s="13"/>
      <c r="CE38" s="152"/>
      <c r="CF38" s="10"/>
      <c r="CG38" s="44" t="s">
        <v>66</v>
      </c>
      <c r="CH38" s="61" t="s">
        <v>236</v>
      </c>
      <c r="CI38" s="8"/>
      <c r="CJ38" s="944"/>
      <c r="CK38" s="30"/>
      <c r="CL38" s="944"/>
      <c r="CM38" s="65">
        <v>0</v>
      </c>
      <c r="CN38" s="820"/>
      <c r="CO38" s="13">
        <f t="shared" ref="CO38:CO41" si="368">(CM38*CN38)</f>
        <v>0</v>
      </c>
      <c r="CP38" s="13">
        <f t="shared" si="353"/>
        <v>0</v>
      </c>
      <c r="CQ38" s="13">
        <f t="shared" si="354"/>
        <v>0</v>
      </c>
      <c r="CR38" s="13"/>
      <c r="CS38" s="152"/>
      <c r="CT38" s="10"/>
      <c r="CU38" s="44" t="s">
        <v>66</v>
      </c>
      <c r="CV38" s="61" t="s">
        <v>236</v>
      </c>
      <c r="CW38" s="8"/>
      <c r="CX38" s="944"/>
      <c r="CY38" s="30"/>
      <c r="CZ38" s="944"/>
      <c r="DA38" s="65">
        <v>0</v>
      </c>
      <c r="DB38" s="820"/>
      <c r="DC38" s="13">
        <f t="shared" ref="DC38:DC41" si="369">(DA38*DB38)</f>
        <v>0</v>
      </c>
      <c r="DD38" s="13">
        <f t="shared" si="356"/>
        <v>0</v>
      </c>
      <c r="DE38" s="13">
        <f t="shared" si="357"/>
        <v>0</v>
      </c>
      <c r="DF38" s="13"/>
      <c r="DG38" s="152"/>
      <c r="DH38" s="10"/>
      <c r="DI38" s="44" t="s">
        <v>66</v>
      </c>
      <c r="DJ38" s="61" t="s">
        <v>236</v>
      </c>
      <c r="DK38" s="8"/>
      <c r="DL38" s="944"/>
      <c r="DM38" s="30"/>
      <c r="DN38" s="944"/>
      <c r="DO38" s="65">
        <v>0</v>
      </c>
      <c r="DP38" s="820"/>
      <c r="DQ38" s="13">
        <f t="shared" ref="DQ38:DQ41" si="370">(DO38*DP38)</f>
        <v>0</v>
      </c>
      <c r="DR38" s="13">
        <f t="shared" si="359"/>
        <v>0</v>
      </c>
      <c r="DS38" s="13">
        <f t="shared" si="360"/>
        <v>0</v>
      </c>
      <c r="DT38" s="13"/>
      <c r="DU38" s="152"/>
      <c r="DV38" s="10"/>
      <c r="DW38" s="44" t="s">
        <v>66</v>
      </c>
      <c r="DX38" s="61" t="s">
        <v>236</v>
      </c>
      <c r="DY38" s="8"/>
      <c r="DZ38" s="944"/>
      <c r="EA38" s="30"/>
      <c r="EB38" s="944"/>
      <c r="EC38" s="65">
        <v>0</v>
      </c>
      <c r="ED38" s="820"/>
      <c r="EE38" s="13">
        <f t="shared" ref="EE38:EE41" si="371">(EC38*ED38)</f>
        <v>0</v>
      </c>
      <c r="EF38" s="13">
        <f t="shared" si="362"/>
        <v>0</v>
      </c>
      <c r="EG38" s="13">
        <f t="shared" si="363"/>
        <v>0</v>
      </c>
      <c r="EH38" s="13"/>
      <c r="EI38" s="152"/>
      <c r="EJ38" s="10"/>
      <c r="EK38" s="44" t="s">
        <v>133</v>
      </c>
      <c r="EL38" s="11"/>
      <c r="EM38" s="14">
        <f>L61+Z61+AN61+BB61+BP61+CD61+CR61+DF61+DT61+EH61</f>
        <v>0</v>
      </c>
      <c r="EO38" s="30"/>
      <c r="EP38" s="146"/>
      <c r="EQ38" s="765"/>
      <c r="ER38" s="116">
        <f>IF(ER$4=0,0,EM38/ER$4)</f>
        <v>0</v>
      </c>
      <c r="ES38" s="81">
        <f t="shared" si="204"/>
        <v>0</v>
      </c>
      <c r="ET38" s="280">
        <v>0</v>
      </c>
      <c r="EU38" s="9" t="s">
        <v>233</v>
      </c>
      <c r="EV38" s="581">
        <f t="shared" si="169"/>
        <v>0</v>
      </c>
      <c r="EW38" s="579">
        <f t="shared" si="127"/>
        <v>0</v>
      </c>
      <c r="EX38" s="582">
        <f t="shared" si="205"/>
        <v>0</v>
      </c>
      <c r="EY38" s="574">
        <f>EZ140</f>
        <v>0</v>
      </c>
      <c r="EZ38" s="575"/>
      <c r="FA38" s="567"/>
      <c r="FC38" s="44" t="s">
        <v>133</v>
      </c>
      <c r="FD38" s="72" t="s">
        <v>42</v>
      </c>
      <c r="FE38" s="141">
        <v>0</v>
      </c>
      <c r="FF38" s="141">
        <v>0</v>
      </c>
      <c r="FG38" s="142">
        <v>0</v>
      </c>
      <c r="FH38" s="9" t="s">
        <v>125</v>
      </c>
      <c r="FI38" s="122">
        <f t="shared" si="301"/>
        <v>0</v>
      </c>
      <c r="FJ38" s="602">
        <v>0</v>
      </c>
      <c r="FK38" s="604">
        <f t="shared" si="302"/>
        <v>0</v>
      </c>
      <c r="FL38" s="591">
        <f>FR132</f>
        <v>0</v>
      </c>
      <c r="FM38" s="575"/>
      <c r="FN38" s="610">
        <f>SUM(FK38:FK39)+FL38</f>
        <v>0</v>
      </c>
      <c r="FO38" s="127">
        <f>IF(FO$4=0,0,FN38/$FO$4)</f>
        <v>0</v>
      </c>
      <c r="FP38" s="87" t="s">
        <v>133</v>
      </c>
      <c r="FQ38" s="522">
        <f>SUM(EX38:EY38)</f>
        <v>0</v>
      </c>
      <c r="FR38" s="496">
        <f>FN38</f>
        <v>0</v>
      </c>
      <c r="FS38" s="567">
        <f>SUM(FQ38:FR38)</f>
        <v>0</v>
      </c>
    </row>
    <row r="39" spans="1:175" ht="13" thickTop="1" x14ac:dyDescent="0.25">
      <c r="A39" s="44" t="s">
        <v>67</v>
      </c>
      <c r="B39" s="94" t="s">
        <v>237</v>
      </c>
      <c r="C39" s="8"/>
      <c r="D39" s="944"/>
      <c r="E39" s="30"/>
      <c r="F39" s="944"/>
      <c r="G39" s="65">
        <v>0</v>
      </c>
      <c r="H39" s="70">
        <v>0</v>
      </c>
      <c r="I39" s="13">
        <f>(G39*H39)</f>
        <v>0</v>
      </c>
      <c r="J39" s="13">
        <f t="shared" si="336"/>
        <v>0</v>
      </c>
      <c r="K39" s="13">
        <f t="shared" si="337"/>
        <v>0</v>
      </c>
      <c r="L39" s="13"/>
      <c r="M39" s="152"/>
      <c r="N39" s="10"/>
      <c r="O39" s="44" t="s">
        <v>67</v>
      </c>
      <c r="P39" s="94" t="s">
        <v>237</v>
      </c>
      <c r="Q39" s="8"/>
      <c r="R39" s="944"/>
      <c r="S39" s="30"/>
      <c r="T39" s="944"/>
      <c r="U39" s="65">
        <v>0</v>
      </c>
      <c r="V39" s="70">
        <v>0</v>
      </c>
      <c r="W39" s="13">
        <f>(U39*V39)</f>
        <v>0</v>
      </c>
      <c r="X39" s="13">
        <f t="shared" si="338"/>
        <v>0</v>
      </c>
      <c r="Y39" s="13">
        <f t="shared" si="339"/>
        <v>0</v>
      </c>
      <c r="Z39" s="13"/>
      <c r="AA39" s="152"/>
      <c r="AB39" s="10"/>
      <c r="AC39" s="44" t="s">
        <v>67</v>
      </c>
      <c r="AD39" s="94" t="s">
        <v>237</v>
      </c>
      <c r="AE39" s="8"/>
      <c r="AF39" s="944"/>
      <c r="AG39" s="30"/>
      <c r="AH39" s="944"/>
      <c r="AI39" s="65">
        <v>0</v>
      </c>
      <c r="AJ39" s="70">
        <v>0</v>
      </c>
      <c r="AK39" s="13">
        <f t="shared" si="364"/>
        <v>0</v>
      </c>
      <c r="AL39" s="13">
        <f t="shared" si="341"/>
        <v>0</v>
      </c>
      <c r="AM39" s="13">
        <f t="shared" si="342"/>
        <v>0</v>
      </c>
      <c r="AN39" s="13"/>
      <c r="AO39" s="152"/>
      <c r="AP39" s="10"/>
      <c r="AQ39" s="44" t="s">
        <v>67</v>
      </c>
      <c r="AR39" s="94" t="s">
        <v>237</v>
      </c>
      <c r="AS39" s="8"/>
      <c r="AT39" s="944"/>
      <c r="AU39" s="30"/>
      <c r="AV39" s="944"/>
      <c r="AW39" s="65">
        <v>0</v>
      </c>
      <c r="AX39" s="70">
        <v>0</v>
      </c>
      <c r="AY39" s="13">
        <f t="shared" si="365"/>
        <v>0</v>
      </c>
      <c r="AZ39" s="13">
        <f t="shared" si="344"/>
        <v>0</v>
      </c>
      <c r="BA39" s="13">
        <f t="shared" si="345"/>
        <v>0</v>
      </c>
      <c r="BB39" s="13"/>
      <c r="BC39" s="152"/>
      <c r="BD39" s="10"/>
      <c r="BE39" s="44" t="s">
        <v>67</v>
      </c>
      <c r="BF39" s="94" t="s">
        <v>237</v>
      </c>
      <c r="BG39" s="8"/>
      <c r="BH39" s="944"/>
      <c r="BI39" s="30"/>
      <c r="BJ39" s="944"/>
      <c r="BK39" s="65">
        <v>0</v>
      </c>
      <c r="BL39" s="70">
        <v>0</v>
      </c>
      <c r="BM39" s="13">
        <f t="shared" si="366"/>
        <v>0</v>
      </c>
      <c r="BN39" s="13">
        <f t="shared" si="347"/>
        <v>0</v>
      </c>
      <c r="BO39" s="13">
        <f t="shared" si="348"/>
        <v>0</v>
      </c>
      <c r="BP39" s="13"/>
      <c r="BQ39" s="152"/>
      <c r="BR39" s="10"/>
      <c r="BS39" s="44" t="s">
        <v>67</v>
      </c>
      <c r="BT39" s="94" t="s">
        <v>237</v>
      </c>
      <c r="BU39" s="8"/>
      <c r="BV39" s="944"/>
      <c r="BW39" s="30"/>
      <c r="BX39" s="944"/>
      <c r="BY39" s="65">
        <v>0</v>
      </c>
      <c r="BZ39" s="70">
        <v>0</v>
      </c>
      <c r="CA39" s="13">
        <f t="shared" si="367"/>
        <v>0</v>
      </c>
      <c r="CB39" s="13">
        <f t="shared" si="350"/>
        <v>0</v>
      </c>
      <c r="CC39" s="13">
        <f t="shared" si="351"/>
        <v>0</v>
      </c>
      <c r="CD39" s="13"/>
      <c r="CE39" s="152"/>
      <c r="CF39" s="10"/>
      <c r="CG39" s="44" t="s">
        <v>67</v>
      </c>
      <c r="CH39" s="94" t="s">
        <v>237</v>
      </c>
      <c r="CI39" s="8"/>
      <c r="CJ39" s="944"/>
      <c r="CK39" s="30"/>
      <c r="CL39" s="944"/>
      <c r="CM39" s="65">
        <v>0</v>
      </c>
      <c r="CN39" s="70">
        <v>0</v>
      </c>
      <c r="CO39" s="13">
        <f t="shared" si="368"/>
        <v>0</v>
      </c>
      <c r="CP39" s="13">
        <f t="shared" si="353"/>
        <v>0</v>
      </c>
      <c r="CQ39" s="13">
        <f t="shared" si="354"/>
        <v>0</v>
      </c>
      <c r="CR39" s="13"/>
      <c r="CS39" s="152"/>
      <c r="CT39" s="10"/>
      <c r="CU39" s="44" t="s">
        <v>67</v>
      </c>
      <c r="CV39" s="94" t="s">
        <v>237</v>
      </c>
      <c r="CW39" s="8"/>
      <c r="CX39" s="944"/>
      <c r="CY39" s="30"/>
      <c r="CZ39" s="944"/>
      <c r="DA39" s="65">
        <v>0</v>
      </c>
      <c r="DB39" s="70">
        <v>0</v>
      </c>
      <c r="DC39" s="13">
        <f t="shared" si="369"/>
        <v>0</v>
      </c>
      <c r="DD39" s="13">
        <f t="shared" si="356"/>
        <v>0</v>
      </c>
      <c r="DE39" s="13">
        <f t="shared" si="357"/>
        <v>0</v>
      </c>
      <c r="DF39" s="13"/>
      <c r="DG39" s="152"/>
      <c r="DH39" s="10"/>
      <c r="DI39" s="44" t="s">
        <v>67</v>
      </c>
      <c r="DJ39" s="94" t="s">
        <v>237</v>
      </c>
      <c r="DK39" s="8"/>
      <c r="DL39" s="944"/>
      <c r="DM39" s="30"/>
      <c r="DN39" s="944"/>
      <c r="DO39" s="65">
        <v>0</v>
      </c>
      <c r="DP39" s="70">
        <v>0</v>
      </c>
      <c r="DQ39" s="13">
        <f t="shared" si="370"/>
        <v>0</v>
      </c>
      <c r="DR39" s="13">
        <f t="shared" si="359"/>
        <v>0</v>
      </c>
      <c r="DS39" s="13">
        <f t="shared" si="360"/>
        <v>0</v>
      </c>
      <c r="DT39" s="13"/>
      <c r="DU39" s="152"/>
      <c r="DV39" s="10"/>
      <c r="DW39" s="44" t="s">
        <v>67</v>
      </c>
      <c r="DX39" s="94" t="s">
        <v>237</v>
      </c>
      <c r="DY39" s="8"/>
      <c r="DZ39" s="944"/>
      <c r="EA39" s="30"/>
      <c r="EB39" s="944"/>
      <c r="EC39" s="65">
        <v>0</v>
      </c>
      <c r="ED39" s="70">
        <v>0</v>
      </c>
      <c r="EE39" s="13">
        <f t="shared" si="371"/>
        <v>0</v>
      </c>
      <c r="EF39" s="13">
        <f t="shared" si="362"/>
        <v>0</v>
      </c>
      <c r="EG39" s="13">
        <f t="shared" si="363"/>
        <v>0</v>
      </c>
      <c r="EH39" s="13"/>
      <c r="EI39" s="152"/>
      <c r="EJ39" s="10"/>
      <c r="EK39" s="44"/>
      <c r="EL39" s="11"/>
      <c r="EM39" s="14"/>
      <c r="EN39" s="1051" t="s">
        <v>44</v>
      </c>
      <c r="EO39" s="1051"/>
      <c r="EP39" s="765" t="s">
        <v>45</v>
      </c>
      <c r="EQ39" s="30"/>
      <c r="ER39" s="121"/>
      <c r="ES39" s="111"/>
      <c r="ET39" s="128"/>
      <c r="EU39" s="9"/>
      <c r="EV39" s="583"/>
      <c r="EW39" s="579"/>
      <c r="EX39" s="582"/>
      <c r="EY39" s="112"/>
      <c r="EZ39" s="573"/>
      <c r="FA39" s="162"/>
      <c r="FC39" s="44" t="s">
        <v>133</v>
      </c>
      <c r="FD39" s="72" t="s">
        <v>42</v>
      </c>
      <c r="FE39" s="141">
        <v>0</v>
      </c>
      <c r="FF39" s="141">
        <v>0</v>
      </c>
      <c r="FG39" s="142">
        <v>0</v>
      </c>
      <c r="FH39" s="9" t="s">
        <v>125</v>
      </c>
      <c r="FI39" s="122">
        <f t="shared" si="301"/>
        <v>0</v>
      </c>
      <c r="FJ39" s="602">
        <v>0</v>
      </c>
      <c r="FK39" s="604">
        <f t="shared" si="302"/>
        <v>0</v>
      </c>
      <c r="FL39" s="592"/>
      <c r="FM39" s="573"/>
      <c r="FN39" s="607"/>
      <c r="FO39" s="127"/>
      <c r="FP39" s="87"/>
      <c r="FQ39" s="522"/>
      <c r="FR39" s="61"/>
      <c r="FS39" s="567"/>
    </row>
    <row r="40" spans="1:175" ht="13" thickBot="1" x14ac:dyDescent="0.3">
      <c r="A40" s="44" t="s">
        <v>68</v>
      </c>
      <c r="B40" s="94" t="s">
        <v>238</v>
      </c>
      <c r="C40" s="8"/>
      <c r="D40" s="944"/>
      <c r="E40" s="30"/>
      <c r="F40" s="944"/>
      <c r="G40" s="65">
        <v>0</v>
      </c>
      <c r="H40" s="70">
        <v>0</v>
      </c>
      <c r="I40" s="13">
        <f>(G40*H40)</f>
        <v>0</v>
      </c>
      <c r="J40" s="13">
        <f t="shared" si="336"/>
        <v>0</v>
      </c>
      <c r="K40" s="13">
        <f t="shared" si="337"/>
        <v>0</v>
      </c>
      <c r="L40" s="13"/>
      <c r="M40" s="152"/>
      <c r="N40" s="10"/>
      <c r="O40" s="44" t="s">
        <v>68</v>
      </c>
      <c r="P40" s="94" t="s">
        <v>238</v>
      </c>
      <c r="Q40" s="8"/>
      <c r="R40" s="944"/>
      <c r="S40" s="30"/>
      <c r="T40" s="944"/>
      <c r="U40" s="65">
        <v>0</v>
      </c>
      <c r="V40" s="70">
        <v>0</v>
      </c>
      <c r="W40" s="13">
        <f>(U40*V40)</f>
        <v>0</v>
      </c>
      <c r="X40" s="13">
        <f t="shared" si="338"/>
        <v>0</v>
      </c>
      <c r="Y40" s="13">
        <f t="shared" si="339"/>
        <v>0</v>
      </c>
      <c r="Z40" s="13"/>
      <c r="AA40" s="152"/>
      <c r="AB40" s="10"/>
      <c r="AC40" s="44" t="s">
        <v>68</v>
      </c>
      <c r="AD40" s="94" t="s">
        <v>238</v>
      </c>
      <c r="AE40" s="8"/>
      <c r="AF40" s="944"/>
      <c r="AG40" s="30"/>
      <c r="AH40" s="944"/>
      <c r="AI40" s="65">
        <v>0</v>
      </c>
      <c r="AJ40" s="70">
        <v>0</v>
      </c>
      <c r="AK40" s="13">
        <f t="shared" si="364"/>
        <v>0</v>
      </c>
      <c r="AL40" s="13">
        <f t="shared" si="341"/>
        <v>0</v>
      </c>
      <c r="AM40" s="13">
        <f t="shared" si="342"/>
        <v>0</v>
      </c>
      <c r="AN40" s="13"/>
      <c r="AO40" s="152"/>
      <c r="AP40" s="10"/>
      <c r="AQ40" s="44" t="s">
        <v>68</v>
      </c>
      <c r="AR40" s="94" t="s">
        <v>238</v>
      </c>
      <c r="AS40" s="8"/>
      <c r="AT40" s="944"/>
      <c r="AU40" s="30"/>
      <c r="AV40" s="944"/>
      <c r="AW40" s="65">
        <v>0</v>
      </c>
      <c r="AX40" s="70">
        <v>0</v>
      </c>
      <c r="AY40" s="13">
        <f t="shared" si="365"/>
        <v>0</v>
      </c>
      <c r="AZ40" s="13">
        <f t="shared" si="344"/>
        <v>0</v>
      </c>
      <c r="BA40" s="13">
        <f t="shared" si="345"/>
        <v>0</v>
      </c>
      <c r="BB40" s="13"/>
      <c r="BC40" s="152"/>
      <c r="BD40" s="10"/>
      <c r="BE40" s="44" t="s">
        <v>68</v>
      </c>
      <c r="BF40" s="94" t="s">
        <v>238</v>
      </c>
      <c r="BG40" s="8"/>
      <c r="BH40" s="944"/>
      <c r="BI40" s="30"/>
      <c r="BJ40" s="944"/>
      <c r="BK40" s="65">
        <v>0</v>
      </c>
      <c r="BL40" s="70">
        <v>0</v>
      </c>
      <c r="BM40" s="13">
        <f t="shared" si="366"/>
        <v>0</v>
      </c>
      <c r="BN40" s="13">
        <f t="shared" si="347"/>
        <v>0</v>
      </c>
      <c r="BO40" s="13">
        <f t="shared" si="348"/>
        <v>0</v>
      </c>
      <c r="BP40" s="13"/>
      <c r="BQ40" s="152"/>
      <c r="BR40" s="10"/>
      <c r="BS40" s="44" t="s">
        <v>68</v>
      </c>
      <c r="BT40" s="94" t="s">
        <v>238</v>
      </c>
      <c r="BU40" s="8"/>
      <c r="BV40" s="944"/>
      <c r="BW40" s="30"/>
      <c r="BX40" s="944"/>
      <c r="BY40" s="65">
        <v>0</v>
      </c>
      <c r="BZ40" s="70">
        <v>0</v>
      </c>
      <c r="CA40" s="13">
        <f t="shared" si="367"/>
        <v>0</v>
      </c>
      <c r="CB40" s="13">
        <f t="shared" si="350"/>
        <v>0</v>
      </c>
      <c r="CC40" s="13">
        <f t="shared" si="351"/>
        <v>0</v>
      </c>
      <c r="CD40" s="13"/>
      <c r="CE40" s="152"/>
      <c r="CF40" s="10"/>
      <c r="CG40" s="44" t="s">
        <v>68</v>
      </c>
      <c r="CH40" s="94" t="s">
        <v>238</v>
      </c>
      <c r="CI40" s="8"/>
      <c r="CJ40" s="944"/>
      <c r="CK40" s="30"/>
      <c r="CL40" s="944"/>
      <c r="CM40" s="65">
        <v>0</v>
      </c>
      <c r="CN40" s="70">
        <v>0</v>
      </c>
      <c r="CO40" s="13">
        <f t="shared" si="368"/>
        <v>0</v>
      </c>
      <c r="CP40" s="13">
        <f t="shared" si="353"/>
        <v>0</v>
      </c>
      <c r="CQ40" s="13">
        <f t="shared" si="354"/>
        <v>0</v>
      </c>
      <c r="CR40" s="13"/>
      <c r="CS40" s="152"/>
      <c r="CT40" s="10"/>
      <c r="CU40" s="44" t="s">
        <v>68</v>
      </c>
      <c r="CV40" s="94" t="s">
        <v>238</v>
      </c>
      <c r="CW40" s="8"/>
      <c r="CX40" s="944"/>
      <c r="CY40" s="30"/>
      <c r="CZ40" s="944"/>
      <c r="DA40" s="65">
        <v>0</v>
      </c>
      <c r="DB40" s="70">
        <v>0</v>
      </c>
      <c r="DC40" s="13">
        <f t="shared" si="369"/>
        <v>0</v>
      </c>
      <c r="DD40" s="13">
        <f t="shared" si="356"/>
        <v>0</v>
      </c>
      <c r="DE40" s="13">
        <f t="shared" si="357"/>
        <v>0</v>
      </c>
      <c r="DF40" s="13"/>
      <c r="DG40" s="152"/>
      <c r="DH40" s="10"/>
      <c r="DI40" s="44" t="s">
        <v>68</v>
      </c>
      <c r="DJ40" s="94" t="s">
        <v>238</v>
      </c>
      <c r="DK40" s="8"/>
      <c r="DL40" s="944"/>
      <c r="DM40" s="30"/>
      <c r="DN40" s="944"/>
      <c r="DO40" s="65">
        <v>0</v>
      </c>
      <c r="DP40" s="70">
        <v>0</v>
      </c>
      <c r="DQ40" s="13">
        <f t="shared" si="370"/>
        <v>0</v>
      </c>
      <c r="DR40" s="13">
        <f t="shared" si="359"/>
        <v>0</v>
      </c>
      <c r="DS40" s="13">
        <f t="shared" si="360"/>
        <v>0</v>
      </c>
      <c r="DT40" s="13"/>
      <c r="DU40" s="152"/>
      <c r="DV40" s="10"/>
      <c r="DW40" s="44" t="s">
        <v>68</v>
      </c>
      <c r="DX40" s="94" t="s">
        <v>238</v>
      </c>
      <c r="DY40" s="8"/>
      <c r="DZ40" s="944"/>
      <c r="EA40" s="30"/>
      <c r="EB40" s="944"/>
      <c r="EC40" s="65">
        <v>0</v>
      </c>
      <c r="ED40" s="70">
        <v>0</v>
      </c>
      <c r="EE40" s="13">
        <f t="shared" si="371"/>
        <v>0</v>
      </c>
      <c r="EF40" s="13">
        <f t="shared" si="362"/>
        <v>0</v>
      </c>
      <c r="EG40" s="13">
        <f t="shared" si="363"/>
        <v>0</v>
      </c>
      <c r="EH40" s="13"/>
      <c r="EI40" s="152"/>
      <c r="EJ40" s="10"/>
      <c r="EK40" s="44" t="s">
        <v>77</v>
      </c>
      <c r="EL40" s="761" t="str">
        <f>Prices!$A$103</f>
        <v xml:space="preserve">glazing  </v>
      </c>
      <c r="EM40" s="767">
        <f>K63+Y63+AM63+BA63+BO63+CC63+CQ63+DE63+DS63+EG63</f>
        <v>0</v>
      </c>
      <c r="EN40" s="1042" t="s">
        <v>78</v>
      </c>
      <c r="EO40" s="1042"/>
      <c r="EP40" s="190">
        <f>F63*$C$2+T63*$Q$2+AH63*$AE$2+AV63*$AS$2+BJ63*$BG$2+BX63*$BU$2+CL63*$CI$2+CZ63*$CW$2+DN63*$DK$2+EB63*$DY$2</f>
        <v>0</v>
      </c>
      <c r="EQ40" s="79"/>
      <c r="ER40" s="116">
        <f t="shared" ref="ER40:ER59" si="372">IF(ER$4=0,0,EM40/ER$4)</f>
        <v>0</v>
      </c>
      <c r="ES40" s="81">
        <f t="shared" ref="ES40:ES59" si="373">ER40*ET40+ER40</f>
        <v>0</v>
      </c>
      <c r="ET40" s="280">
        <v>0</v>
      </c>
      <c r="EU40" s="9" t="s">
        <v>45</v>
      </c>
      <c r="EV40" s="583">
        <f t="shared" ref="EV40:EV59" si="374">IF(ER$4=0,0,EP40/$ER$4*$EX$4)</f>
        <v>0</v>
      </c>
      <c r="EW40" s="579">
        <f t="shared" si="86"/>
        <v>0</v>
      </c>
      <c r="EX40" s="582">
        <f t="shared" ref="EX40:EX59" si="375">ER40*ER$4+ES40*ES$4</f>
        <v>0</v>
      </c>
      <c r="EY40" s="112"/>
      <c r="EZ40" s="573"/>
      <c r="FA40" s="55"/>
      <c r="FC40" s="44"/>
      <c r="FD40" s="11"/>
      <c r="FE40" s="126"/>
      <c r="FF40" s="126"/>
      <c r="FG40" s="436"/>
      <c r="FH40" s="9"/>
      <c r="FI40" s="123"/>
      <c r="FJ40" s="121"/>
      <c r="FK40" s="604"/>
      <c r="FL40" s="592"/>
      <c r="FM40" s="573"/>
      <c r="FN40" s="607"/>
      <c r="FO40" s="127"/>
      <c r="FP40" s="87"/>
      <c r="FQ40" s="522"/>
      <c r="FR40" s="61"/>
      <c r="FS40" s="567"/>
    </row>
    <row r="41" spans="1:175" ht="13.5" thickTop="1" thickBot="1" x14ac:dyDescent="0.3">
      <c r="A41" s="44" t="s">
        <v>73</v>
      </c>
      <c r="B41" s="11" t="s">
        <v>41</v>
      </c>
      <c r="C41" s="8"/>
      <c r="D41" s="944"/>
      <c r="E41" s="30"/>
      <c r="F41" s="30"/>
      <c r="G41" s="65">
        <v>0</v>
      </c>
      <c r="H41" s="820"/>
      <c r="I41" s="13">
        <f>(G41*H41)</f>
        <v>0</v>
      </c>
      <c r="J41" s="13">
        <f t="shared" si="336"/>
        <v>0</v>
      </c>
      <c r="K41" s="13">
        <f t="shared" si="337"/>
        <v>0</v>
      </c>
      <c r="L41" s="13"/>
      <c r="M41" s="152"/>
      <c r="N41" s="10"/>
      <c r="O41" s="44" t="s">
        <v>73</v>
      </c>
      <c r="P41" s="11" t="s">
        <v>41</v>
      </c>
      <c r="Q41" s="8"/>
      <c r="R41" s="944"/>
      <c r="S41" s="30"/>
      <c r="T41" s="30"/>
      <c r="U41" s="65">
        <v>0</v>
      </c>
      <c r="V41" s="820"/>
      <c r="W41" s="13">
        <f>(U41*V41)</f>
        <v>0</v>
      </c>
      <c r="X41" s="13">
        <f t="shared" si="338"/>
        <v>0</v>
      </c>
      <c r="Y41" s="13">
        <f t="shared" si="339"/>
        <v>0</v>
      </c>
      <c r="Z41" s="13"/>
      <c r="AA41" s="152"/>
      <c r="AB41" s="10"/>
      <c r="AC41" s="44" t="s">
        <v>73</v>
      </c>
      <c r="AD41" s="11" t="s">
        <v>41</v>
      </c>
      <c r="AE41" s="8"/>
      <c r="AF41" s="944"/>
      <c r="AG41" s="30"/>
      <c r="AH41" s="30"/>
      <c r="AI41" s="65">
        <v>0</v>
      </c>
      <c r="AJ41" s="820"/>
      <c r="AK41" s="13">
        <f t="shared" si="364"/>
        <v>0</v>
      </c>
      <c r="AL41" s="13">
        <f t="shared" si="341"/>
        <v>0</v>
      </c>
      <c r="AM41" s="13">
        <f t="shared" si="342"/>
        <v>0</v>
      </c>
      <c r="AN41" s="13"/>
      <c r="AO41" s="152"/>
      <c r="AP41" s="10"/>
      <c r="AQ41" s="44" t="s">
        <v>73</v>
      </c>
      <c r="AR41" s="11" t="s">
        <v>41</v>
      </c>
      <c r="AS41" s="8"/>
      <c r="AT41" s="944"/>
      <c r="AU41" s="30"/>
      <c r="AV41" s="30"/>
      <c r="AW41" s="65">
        <v>0</v>
      </c>
      <c r="AX41" s="820"/>
      <c r="AY41" s="13">
        <f t="shared" si="365"/>
        <v>0</v>
      </c>
      <c r="AZ41" s="13">
        <f t="shared" si="344"/>
        <v>0</v>
      </c>
      <c r="BA41" s="13">
        <f t="shared" si="345"/>
        <v>0</v>
      </c>
      <c r="BB41" s="13"/>
      <c r="BC41" s="152"/>
      <c r="BD41" s="10"/>
      <c r="BE41" s="44" t="s">
        <v>73</v>
      </c>
      <c r="BF41" s="11" t="s">
        <v>41</v>
      </c>
      <c r="BG41" s="8"/>
      <c r="BH41" s="944"/>
      <c r="BI41" s="30"/>
      <c r="BJ41" s="30"/>
      <c r="BK41" s="65">
        <v>0</v>
      </c>
      <c r="BL41" s="820"/>
      <c r="BM41" s="13">
        <f t="shared" si="366"/>
        <v>0</v>
      </c>
      <c r="BN41" s="13">
        <f t="shared" si="347"/>
        <v>0</v>
      </c>
      <c r="BO41" s="13">
        <f t="shared" si="348"/>
        <v>0</v>
      </c>
      <c r="BP41" s="13"/>
      <c r="BQ41" s="152"/>
      <c r="BR41" s="10"/>
      <c r="BS41" s="44" t="s">
        <v>73</v>
      </c>
      <c r="BT41" s="11" t="s">
        <v>41</v>
      </c>
      <c r="BU41" s="8"/>
      <c r="BV41" s="944"/>
      <c r="BW41" s="30"/>
      <c r="BX41" s="30"/>
      <c r="BY41" s="65">
        <v>0</v>
      </c>
      <c r="BZ41" s="820"/>
      <c r="CA41" s="13">
        <f t="shared" si="367"/>
        <v>0</v>
      </c>
      <c r="CB41" s="13">
        <f t="shared" si="350"/>
        <v>0</v>
      </c>
      <c r="CC41" s="13">
        <f t="shared" si="351"/>
        <v>0</v>
      </c>
      <c r="CD41" s="13"/>
      <c r="CE41" s="152"/>
      <c r="CF41" s="10"/>
      <c r="CG41" s="44" t="s">
        <v>73</v>
      </c>
      <c r="CH41" s="11" t="s">
        <v>41</v>
      </c>
      <c r="CI41" s="8"/>
      <c r="CJ41" s="944"/>
      <c r="CK41" s="30"/>
      <c r="CL41" s="30"/>
      <c r="CM41" s="65">
        <v>0</v>
      </c>
      <c r="CN41" s="820"/>
      <c r="CO41" s="13">
        <f t="shared" si="368"/>
        <v>0</v>
      </c>
      <c r="CP41" s="13">
        <f t="shared" si="353"/>
        <v>0</v>
      </c>
      <c r="CQ41" s="13">
        <f t="shared" si="354"/>
        <v>0</v>
      </c>
      <c r="CR41" s="13"/>
      <c r="CS41" s="152"/>
      <c r="CT41" s="10"/>
      <c r="CU41" s="44" t="s">
        <v>73</v>
      </c>
      <c r="CV41" s="11" t="s">
        <v>41</v>
      </c>
      <c r="CW41" s="8"/>
      <c r="CX41" s="944"/>
      <c r="CY41" s="30"/>
      <c r="CZ41" s="30"/>
      <c r="DA41" s="65">
        <v>0</v>
      </c>
      <c r="DB41" s="820"/>
      <c r="DC41" s="13">
        <f t="shared" si="369"/>
        <v>0</v>
      </c>
      <c r="DD41" s="13">
        <f t="shared" si="356"/>
        <v>0</v>
      </c>
      <c r="DE41" s="13">
        <f t="shared" si="357"/>
        <v>0</v>
      </c>
      <c r="DF41" s="13"/>
      <c r="DG41" s="152"/>
      <c r="DH41" s="10"/>
      <c r="DI41" s="44" t="s">
        <v>73</v>
      </c>
      <c r="DJ41" s="11" t="s">
        <v>41</v>
      </c>
      <c r="DK41" s="8"/>
      <c r="DL41" s="944"/>
      <c r="DM41" s="30"/>
      <c r="DN41" s="30"/>
      <c r="DO41" s="65">
        <v>0</v>
      </c>
      <c r="DP41" s="820"/>
      <c r="DQ41" s="13">
        <f t="shared" si="370"/>
        <v>0</v>
      </c>
      <c r="DR41" s="13">
        <f t="shared" si="359"/>
        <v>0</v>
      </c>
      <c r="DS41" s="13">
        <f t="shared" si="360"/>
        <v>0</v>
      </c>
      <c r="DT41" s="13"/>
      <c r="DU41" s="152"/>
      <c r="DV41" s="10"/>
      <c r="DW41" s="44" t="s">
        <v>73</v>
      </c>
      <c r="DX41" s="11" t="s">
        <v>41</v>
      </c>
      <c r="DY41" s="8"/>
      <c r="DZ41" s="944"/>
      <c r="EA41" s="30"/>
      <c r="EB41" s="30"/>
      <c r="EC41" s="65">
        <v>0</v>
      </c>
      <c r="ED41" s="820"/>
      <c r="EE41" s="13">
        <f t="shared" si="371"/>
        <v>0</v>
      </c>
      <c r="EF41" s="13">
        <f t="shared" si="362"/>
        <v>0</v>
      </c>
      <c r="EG41" s="13">
        <f t="shared" si="363"/>
        <v>0</v>
      </c>
      <c r="EH41" s="13"/>
      <c r="EI41" s="152"/>
      <c r="EJ41" s="10"/>
      <c r="EK41" s="44" t="s">
        <v>77</v>
      </c>
      <c r="EL41" s="761" t="str">
        <f>Prices!$A$104</f>
        <v xml:space="preserve">glazing  </v>
      </c>
      <c r="EM41" s="761">
        <f t="shared" ref="EM41:EM59" si="376">K64+Y64+AM64+BA64+BO64+CC64+CQ64+DE64+DS64+EG64</f>
        <v>0</v>
      </c>
      <c r="EN41" s="1042" t="s">
        <v>79</v>
      </c>
      <c r="EO41" s="1052"/>
      <c r="EP41" s="190">
        <f t="shared" ref="EP41:EP59" si="377">F64*$C$2+T64*$Q$2+AH64*$AE$2+AV64*$AS$2+BJ64*$BG$2+BX64*$BU$2+CL64*$CI$2+CZ64*$CW$2+DN64*$DK$2+EB64*$DY$2</f>
        <v>0</v>
      </c>
      <c r="EQ41" s="79"/>
      <c r="ER41" s="116">
        <f t="shared" si="372"/>
        <v>0</v>
      </c>
      <c r="ES41" s="81">
        <f t="shared" si="373"/>
        <v>0</v>
      </c>
      <c r="ET41" s="280">
        <v>0</v>
      </c>
      <c r="EU41" s="9" t="s">
        <v>45</v>
      </c>
      <c r="EV41" s="583">
        <f t="shared" si="374"/>
        <v>0</v>
      </c>
      <c r="EW41" s="579">
        <f t="shared" si="86"/>
        <v>0</v>
      </c>
      <c r="EX41" s="582">
        <f t="shared" si="375"/>
        <v>0</v>
      </c>
      <c r="EY41" s="112"/>
      <c r="EZ41" s="573"/>
      <c r="FA41" s="55"/>
      <c r="FC41" s="44" t="s">
        <v>77</v>
      </c>
      <c r="FD41" s="72" t="s">
        <v>62</v>
      </c>
      <c r="FE41" s="141">
        <v>0</v>
      </c>
      <c r="FF41" s="141">
        <v>0</v>
      </c>
      <c r="FG41" s="142">
        <v>0</v>
      </c>
      <c r="FH41" s="9" t="s">
        <v>45</v>
      </c>
      <c r="FI41" s="122">
        <f t="shared" ref="FI41:FI52" si="378">FE41*FF41*FG41</f>
        <v>0</v>
      </c>
      <c r="FJ41" s="602">
        <v>0</v>
      </c>
      <c r="FK41" s="604">
        <f t="shared" ref="FK41:FK52" si="379">FI41*FJ41</f>
        <v>0</v>
      </c>
      <c r="FL41" s="592"/>
      <c r="FM41" s="573"/>
      <c r="FN41" s="610">
        <f>SUM(FK41:FK42)</f>
        <v>0</v>
      </c>
      <c r="FO41" s="127">
        <f>IF(FO$4=0,0,FN41/$FO$4)</f>
        <v>0</v>
      </c>
      <c r="FP41" s="87" t="s">
        <v>77</v>
      </c>
      <c r="FQ41" s="522">
        <f>SUM(EX40:EX59)</f>
        <v>0</v>
      </c>
      <c r="FR41" s="496">
        <f>FN41</f>
        <v>0</v>
      </c>
      <c r="FS41" s="567">
        <f>SUM(FQ41:FR41)</f>
        <v>0</v>
      </c>
    </row>
    <row r="42" spans="1:175" ht="13.5" thickTop="1" thickBot="1" x14ac:dyDescent="0.3">
      <c r="A42" s="44" t="s">
        <v>73</v>
      </c>
      <c r="B42" s="11" t="s">
        <v>39</v>
      </c>
      <c r="C42" s="8"/>
      <c r="D42" s="944"/>
      <c r="E42" s="30"/>
      <c r="F42" s="65">
        <v>0</v>
      </c>
      <c r="G42" s="65">
        <v>1</v>
      </c>
      <c r="H42" s="820"/>
      <c r="I42" s="16">
        <f>F42*G42*H42</f>
        <v>0</v>
      </c>
      <c r="J42" s="13">
        <f t="shared" si="336"/>
        <v>0</v>
      </c>
      <c r="K42" s="13">
        <f t="shared" si="337"/>
        <v>0</v>
      </c>
      <c r="L42" s="13"/>
      <c r="M42" s="152"/>
      <c r="N42" s="10"/>
      <c r="O42" s="44" t="s">
        <v>73</v>
      </c>
      <c r="P42" s="11" t="s">
        <v>39</v>
      </c>
      <c r="Q42" s="8"/>
      <c r="R42" s="944"/>
      <c r="S42" s="30"/>
      <c r="T42" s="65">
        <v>0</v>
      </c>
      <c r="U42" s="65">
        <v>1</v>
      </c>
      <c r="V42" s="820"/>
      <c r="W42" s="16">
        <f>T42*U42*V42</f>
        <v>0</v>
      </c>
      <c r="X42" s="13">
        <f t="shared" si="338"/>
        <v>0</v>
      </c>
      <c r="Y42" s="13">
        <f t="shared" si="339"/>
        <v>0</v>
      </c>
      <c r="Z42" s="13"/>
      <c r="AA42" s="152"/>
      <c r="AB42" s="10"/>
      <c r="AC42" s="44" t="s">
        <v>73</v>
      </c>
      <c r="AD42" s="11" t="s">
        <v>39</v>
      </c>
      <c r="AE42" s="8"/>
      <c r="AF42" s="944"/>
      <c r="AG42" s="30"/>
      <c r="AH42" s="65">
        <v>0</v>
      </c>
      <c r="AI42" s="65">
        <v>1</v>
      </c>
      <c r="AJ42" s="820"/>
      <c r="AK42" s="16">
        <f t="shared" ref="AK42" si="380">AH42*AI42*AJ42</f>
        <v>0</v>
      </c>
      <c r="AL42" s="13">
        <f t="shared" si="341"/>
        <v>0</v>
      </c>
      <c r="AM42" s="13">
        <f t="shared" si="342"/>
        <v>0</v>
      </c>
      <c r="AN42" s="13"/>
      <c r="AO42" s="152"/>
      <c r="AP42" s="10"/>
      <c r="AQ42" s="44" t="s">
        <v>73</v>
      </c>
      <c r="AR42" s="11" t="s">
        <v>39</v>
      </c>
      <c r="AS42" s="8"/>
      <c r="AT42" s="944"/>
      <c r="AU42" s="30"/>
      <c r="AV42" s="65">
        <v>0</v>
      </c>
      <c r="AW42" s="65">
        <v>1</v>
      </c>
      <c r="AX42" s="820"/>
      <c r="AY42" s="16">
        <f t="shared" ref="AY42" si="381">AV42*AW42*AX42</f>
        <v>0</v>
      </c>
      <c r="AZ42" s="13">
        <f t="shared" si="344"/>
        <v>0</v>
      </c>
      <c r="BA42" s="13">
        <f t="shared" si="345"/>
        <v>0</v>
      </c>
      <c r="BB42" s="13"/>
      <c r="BC42" s="152"/>
      <c r="BD42" s="10"/>
      <c r="BE42" s="44" t="s">
        <v>73</v>
      </c>
      <c r="BF42" s="11" t="s">
        <v>39</v>
      </c>
      <c r="BG42" s="8"/>
      <c r="BH42" s="944"/>
      <c r="BI42" s="30"/>
      <c r="BJ42" s="65">
        <v>0</v>
      </c>
      <c r="BK42" s="65">
        <v>1</v>
      </c>
      <c r="BL42" s="820"/>
      <c r="BM42" s="16">
        <f t="shared" ref="BM42" si="382">BJ42*BK42*BL42</f>
        <v>0</v>
      </c>
      <c r="BN42" s="13">
        <f t="shared" si="347"/>
        <v>0</v>
      </c>
      <c r="BO42" s="13">
        <f t="shared" si="348"/>
        <v>0</v>
      </c>
      <c r="BP42" s="13"/>
      <c r="BQ42" s="152"/>
      <c r="BR42" s="10"/>
      <c r="BS42" s="44" t="s">
        <v>73</v>
      </c>
      <c r="BT42" s="11" t="s">
        <v>39</v>
      </c>
      <c r="BU42" s="8"/>
      <c r="BV42" s="944"/>
      <c r="BW42" s="30"/>
      <c r="BX42" s="65">
        <v>0</v>
      </c>
      <c r="BY42" s="65">
        <v>1</v>
      </c>
      <c r="BZ42" s="820"/>
      <c r="CA42" s="16">
        <f t="shared" ref="CA42" si="383">BX42*BY42*BZ42</f>
        <v>0</v>
      </c>
      <c r="CB42" s="13">
        <f t="shared" si="350"/>
        <v>0</v>
      </c>
      <c r="CC42" s="13">
        <f t="shared" si="351"/>
        <v>0</v>
      </c>
      <c r="CD42" s="13"/>
      <c r="CE42" s="152"/>
      <c r="CF42" s="10"/>
      <c r="CG42" s="44" t="s">
        <v>73</v>
      </c>
      <c r="CH42" s="11" t="s">
        <v>39</v>
      </c>
      <c r="CI42" s="8"/>
      <c r="CJ42" s="944"/>
      <c r="CK42" s="30"/>
      <c r="CL42" s="65">
        <v>0</v>
      </c>
      <c r="CM42" s="65">
        <v>1</v>
      </c>
      <c r="CN42" s="820"/>
      <c r="CO42" s="16">
        <f t="shared" ref="CO42" si="384">CL42*CM42*CN42</f>
        <v>0</v>
      </c>
      <c r="CP42" s="13">
        <f t="shared" si="353"/>
        <v>0</v>
      </c>
      <c r="CQ42" s="13">
        <f t="shared" si="354"/>
        <v>0</v>
      </c>
      <c r="CR42" s="13"/>
      <c r="CS42" s="152"/>
      <c r="CT42" s="10"/>
      <c r="CU42" s="44" t="s">
        <v>73</v>
      </c>
      <c r="CV42" s="11" t="s">
        <v>39</v>
      </c>
      <c r="CW42" s="8"/>
      <c r="CX42" s="944"/>
      <c r="CY42" s="30"/>
      <c r="CZ42" s="65">
        <v>0</v>
      </c>
      <c r="DA42" s="65">
        <v>1</v>
      </c>
      <c r="DB42" s="820"/>
      <c r="DC42" s="16">
        <f t="shared" ref="DC42" si="385">CZ42*DA42*DB42</f>
        <v>0</v>
      </c>
      <c r="DD42" s="13">
        <f t="shared" si="356"/>
        <v>0</v>
      </c>
      <c r="DE42" s="13">
        <f t="shared" si="357"/>
        <v>0</v>
      </c>
      <c r="DF42" s="13"/>
      <c r="DG42" s="152"/>
      <c r="DH42" s="10"/>
      <c r="DI42" s="44" t="s">
        <v>73</v>
      </c>
      <c r="DJ42" s="11" t="s">
        <v>39</v>
      </c>
      <c r="DK42" s="8"/>
      <c r="DL42" s="944"/>
      <c r="DM42" s="30"/>
      <c r="DN42" s="65">
        <v>0</v>
      </c>
      <c r="DO42" s="65">
        <v>1</v>
      </c>
      <c r="DP42" s="820"/>
      <c r="DQ42" s="16">
        <f t="shared" ref="DQ42" si="386">DN42*DO42*DP42</f>
        <v>0</v>
      </c>
      <c r="DR42" s="13">
        <f t="shared" si="359"/>
        <v>0</v>
      </c>
      <c r="DS42" s="13">
        <f t="shared" si="360"/>
        <v>0</v>
      </c>
      <c r="DT42" s="13"/>
      <c r="DU42" s="152"/>
      <c r="DV42" s="10"/>
      <c r="DW42" s="44" t="s">
        <v>73</v>
      </c>
      <c r="DX42" s="11" t="s">
        <v>39</v>
      </c>
      <c r="DY42" s="8"/>
      <c r="DZ42" s="944"/>
      <c r="EA42" s="30"/>
      <c r="EB42" s="65">
        <v>0</v>
      </c>
      <c r="EC42" s="65">
        <v>1</v>
      </c>
      <c r="ED42" s="820"/>
      <c r="EE42" s="16">
        <f t="shared" ref="EE42" si="387">EB42*EC42*ED42</f>
        <v>0</v>
      </c>
      <c r="EF42" s="13">
        <f t="shared" si="362"/>
        <v>0</v>
      </c>
      <c r="EG42" s="13">
        <f t="shared" si="363"/>
        <v>0</v>
      </c>
      <c r="EH42" s="13"/>
      <c r="EI42" s="152"/>
      <c r="EJ42" s="10"/>
      <c r="EK42" s="44" t="s">
        <v>77</v>
      </c>
      <c r="EL42" s="761" t="str">
        <f>Prices!$A$105</f>
        <v xml:space="preserve">glazing  </v>
      </c>
      <c r="EM42" s="761">
        <f t="shared" si="376"/>
        <v>0</v>
      </c>
      <c r="EN42" s="1042" t="s">
        <v>80</v>
      </c>
      <c r="EO42" s="1052"/>
      <c r="EP42" s="190">
        <f t="shared" si="377"/>
        <v>0</v>
      </c>
      <c r="EQ42" s="79"/>
      <c r="ER42" s="116">
        <f t="shared" si="372"/>
        <v>0</v>
      </c>
      <c r="ES42" s="81">
        <f t="shared" si="373"/>
        <v>0</v>
      </c>
      <c r="ET42" s="280">
        <v>0</v>
      </c>
      <c r="EU42" s="9" t="s">
        <v>45</v>
      </c>
      <c r="EV42" s="583">
        <f t="shared" si="374"/>
        <v>0</v>
      </c>
      <c r="EW42" s="579">
        <f t="shared" si="86"/>
        <v>0</v>
      </c>
      <c r="EX42" s="582">
        <f t="shared" si="375"/>
        <v>0</v>
      </c>
      <c r="EY42" s="112"/>
      <c r="EZ42" s="573"/>
      <c r="FA42" s="55"/>
      <c r="FC42" s="44" t="s">
        <v>77</v>
      </c>
      <c r="FD42" s="72" t="s">
        <v>62</v>
      </c>
      <c r="FE42" s="141">
        <v>0</v>
      </c>
      <c r="FF42" s="141">
        <v>0</v>
      </c>
      <c r="FG42" s="142">
        <v>0</v>
      </c>
      <c r="FH42" s="9" t="s">
        <v>45</v>
      </c>
      <c r="FI42" s="122">
        <f t="shared" si="378"/>
        <v>0</v>
      </c>
      <c r="FJ42" s="602">
        <v>0</v>
      </c>
      <c r="FK42" s="604">
        <f t="shared" si="379"/>
        <v>0</v>
      </c>
      <c r="FL42" s="592"/>
      <c r="FM42" s="576"/>
      <c r="FN42" s="607"/>
      <c r="FO42" s="127"/>
      <c r="FP42" s="87"/>
      <c r="FQ42" s="522"/>
      <c r="FR42" s="61"/>
      <c r="FS42" s="567"/>
    </row>
    <row r="43" spans="1:175" ht="13" thickTop="1" x14ac:dyDescent="0.25">
      <c r="A43" s="44" t="s">
        <v>73</v>
      </c>
      <c r="B43" s="11" t="s">
        <v>40</v>
      </c>
      <c r="C43" s="8"/>
      <c r="D43" s="65">
        <v>0</v>
      </c>
      <c r="E43" s="65">
        <v>0</v>
      </c>
      <c r="F43" s="65">
        <v>0</v>
      </c>
      <c r="G43" s="30"/>
      <c r="H43" s="70">
        <v>0</v>
      </c>
      <c r="I43" s="13">
        <f>((D43+E43+F43)*H43)</f>
        <v>0</v>
      </c>
      <c r="J43" s="13">
        <f t="shared" si="336"/>
        <v>0</v>
      </c>
      <c r="K43" s="13">
        <f t="shared" si="337"/>
        <v>0</v>
      </c>
      <c r="L43" s="13"/>
      <c r="M43" s="152"/>
      <c r="N43" s="10"/>
      <c r="O43" s="44" t="s">
        <v>73</v>
      </c>
      <c r="P43" s="11" t="s">
        <v>40</v>
      </c>
      <c r="Q43" s="8"/>
      <c r="R43" s="65">
        <v>0</v>
      </c>
      <c r="S43" s="65">
        <v>0</v>
      </c>
      <c r="T43" s="65">
        <v>0</v>
      </c>
      <c r="U43" s="30"/>
      <c r="V43" s="70">
        <v>0</v>
      </c>
      <c r="W43" s="13">
        <f>((R43+S43+T43)*V43)</f>
        <v>0</v>
      </c>
      <c r="X43" s="13">
        <f t="shared" si="338"/>
        <v>0</v>
      </c>
      <c r="Y43" s="13">
        <f t="shared" si="339"/>
        <v>0</v>
      </c>
      <c r="Z43" s="13"/>
      <c r="AA43" s="152"/>
      <c r="AB43" s="10"/>
      <c r="AC43" s="44" t="s">
        <v>73</v>
      </c>
      <c r="AD43" s="11" t="s">
        <v>40</v>
      </c>
      <c r="AE43" s="8"/>
      <c r="AF43" s="65">
        <v>0</v>
      </c>
      <c r="AG43" s="65">
        <v>0</v>
      </c>
      <c r="AH43" s="65">
        <v>0</v>
      </c>
      <c r="AI43" s="30"/>
      <c r="AJ43" s="70">
        <v>0</v>
      </c>
      <c r="AK43" s="13">
        <f t="shared" ref="AK43" si="388">((AF43+AG43+AH43)*AJ43)</f>
        <v>0</v>
      </c>
      <c r="AL43" s="13">
        <f t="shared" si="341"/>
        <v>0</v>
      </c>
      <c r="AM43" s="13">
        <f t="shared" si="342"/>
        <v>0</v>
      </c>
      <c r="AN43" s="13"/>
      <c r="AO43" s="152"/>
      <c r="AP43" s="10"/>
      <c r="AQ43" s="44" t="s">
        <v>73</v>
      </c>
      <c r="AR43" s="11" t="s">
        <v>40</v>
      </c>
      <c r="AS43" s="8"/>
      <c r="AT43" s="65">
        <v>0</v>
      </c>
      <c r="AU43" s="65">
        <v>0</v>
      </c>
      <c r="AV43" s="65">
        <v>0</v>
      </c>
      <c r="AW43" s="30"/>
      <c r="AX43" s="70">
        <v>0</v>
      </c>
      <c r="AY43" s="13">
        <f t="shared" ref="AY43" si="389">((AT43+AU43+AV43)*AX43)</f>
        <v>0</v>
      </c>
      <c r="AZ43" s="13">
        <f t="shared" si="344"/>
        <v>0</v>
      </c>
      <c r="BA43" s="13">
        <f t="shared" si="345"/>
        <v>0</v>
      </c>
      <c r="BB43" s="13"/>
      <c r="BC43" s="152"/>
      <c r="BD43" s="10"/>
      <c r="BE43" s="44" t="s">
        <v>73</v>
      </c>
      <c r="BF43" s="11" t="s">
        <v>40</v>
      </c>
      <c r="BG43" s="8"/>
      <c r="BH43" s="65">
        <v>0</v>
      </c>
      <c r="BI43" s="65">
        <v>0</v>
      </c>
      <c r="BJ43" s="65">
        <v>0</v>
      </c>
      <c r="BK43" s="30"/>
      <c r="BL43" s="70">
        <v>0</v>
      </c>
      <c r="BM43" s="13">
        <f t="shared" ref="BM43" si="390">((BH43+BI43+BJ43)*BL43)</f>
        <v>0</v>
      </c>
      <c r="BN43" s="13">
        <f t="shared" si="347"/>
        <v>0</v>
      </c>
      <c r="BO43" s="13">
        <f t="shared" si="348"/>
        <v>0</v>
      </c>
      <c r="BP43" s="13"/>
      <c r="BQ43" s="152"/>
      <c r="BR43" s="10"/>
      <c r="BS43" s="44" t="s">
        <v>73</v>
      </c>
      <c r="BT43" s="11" t="s">
        <v>40</v>
      </c>
      <c r="BU43" s="8"/>
      <c r="BV43" s="65">
        <v>0</v>
      </c>
      <c r="BW43" s="65">
        <v>0</v>
      </c>
      <c r="BX43" s="65">
        <v>0</v>
      </c>
      <c r="BY43" s="30"/>
      <c r="BZ43" s="70">
        <v>0</v>
      </c>
      <c r="CA43" s="13">
        <f t="shared" ref="CA43" si="391">((BV43+BW43+BX43)*BZ43)</f>
        <v>0</v>
      </c>
      <c r="CB43" s="13">
        <f t="shared" si="350"/>
        <v>0</v>
      </c>
      <c r="CC43" s="13">
        <f t="shared" si="351"/>
        <v>0</v>
      </c>
      <c r="CD43" s="13"/>
      <c r="CE43" s="152"/>
      <c r="CF43" s="10"/>
      <c r="CG43" s="44" t="s">
        <v>73</v>
      </c>
      <c r="CH43" s="11" t="s">
        <v>40</v>
      </c>
      <c r="CI43" s="8"/>
      <c r="CJ43" s="65">
        <v>0</v>
      </c>
      <c r="CK43" s="65">
        <v>0</v>
      </c>
      <c r="CL43" s="65">
        <v>0</v>
      </c>
      <c r="CM43" s="30"/>
      <c r="CN43" s="70">
        <v>0</v>
      </c>
      <c r="CO43" s="13">
        <f t="shared" ref="CO43" si="392">((CJ43+CK43+CL43)*CN43)</f>
        <v>0</v>
      </c>
      <c r="CP43" s="13">
        <f t="shared" si="353"/>
        <v>0</v>
      </c>
      <c r="CQ43" s="13">
        <f t="shared" si="354"/>
        <v>0</v>
      </c>
      <c r="CR43" s="13"/>
      <c r="CS43" s="152"/>
      <c r="CT43" s="10"/>
      <c r="CU43" s="44" t="s">
        <v>73</v>
      </c>
      <c r="CV43" s="11" t="s">
        <v>40</v>
      </c>
      <c r="CW43" s="8"/>
      <c r="CX43" s="65">
        <v>0</v>
      </c>
      <c r="CY43" s="65">
        <v>0</v>
      </c>
      <c r="CZ43" s="65">
        <v>0</v>
      </c>
      <c r="DA43" s="30"/>
      <c r="DB43" s="70">
        <v>0</v>
      </c>
      <c r="DC43" s="13">
        <f t="shared" ref="DC43" si="393">((CX43+CY43+CZ43)*DB43)</f>
        <v>0</v>
      </c>
      <c r="DD43" s="13">
        <f t="shared" si="356"/>
        <v>0</v>
      </c>
      <c r="DE43" s="13">
        <f t="shared" si="357"/>
        <v>0</v>
      </c>
      <c r="DF43" s="13"/>
      <c r="DG43" s="152"/>
      <c r="DH43" s="10"/>
      <c r="DI43" s="44" t="s">
        <v>73</v>
      </c>
      <c r="DJ43" s="11" t="s">
        <v>40</v>
      </c>
      <c r="DK43" s="8"/>
      <c r="DL43" s="65">
        <v>0</v>
      </c>
      <c r="DM43" s="65">
        <v>0</v>
      </c>
      <c r="DN43" s="65">
        <v>0</v>
      </c>
      <c r="DO43" s="30"/>
      <c r="DP43" s="70">
        <v>0</v>
      </c>
      <c r="DQ43" s="13">
        <f t="shared" ref="DQ43" si="394">((DL43+DM43+DN43)*DP43)</f>
        <v>0</v>
      </c>
      <c r="DR43" s="13">
        <f t="shared" si="359"/>
        <v>0</v>
      </c>
      <c r="DS43" s="13">
        <f t="shared" si="360"/>
        <v>0</v>
      </c>
      <c r="DT43" s="13"/>
      <c r="DU43" s="152"/>
      <c r="DV43" s="10"/>
      <c r="DW43" s="44" t="s">
        <v>73</v>
      </c>
      <c r="DX43" s="11" t="s">
        <v>40</v>
      </c>
      <c r="DY43" s="8"/>
      <c r="DZ43" s="65">
        <v>0</v>
      </c>
      <c r="EA43" s="65">
        <v>0</v>
      </c>
      <c r="EB43" s="65">
        <v>0</v>
      </c>
      <c r="EC43" s="30"/>
      <c r="ED43" s="70">
        <v>0</v>
      </c>
      <c r="EE43" s="13">
        <f t="shared" ref="EE43" si="395">((DZ43+EA43+EB43)*ED43)</f>
        <v>0</v>
      </c>
      <c r="EF43" s="13">
        <f t="shared" si="362"/>
        <v>0</v>
      </c>
      <c r="EG43" s="13">
        <f t="shared" si="363"/>
        <v>0</v>
      </c>
      <c r="EH43" s="13"/>
      <c r="EI43" s="152"/>
      <c r="EJ43" s="10"/>
      <c r="EK43" s="44" t="s">
        <v>77</v>
      </c>
      <c r="EL43" s="761" t="str">
        <f>Prices!$A$106</f>
        <v xml:space="preserve">glazing  </v>
      </c>
      <c r="EM43" s="761">
        <f t="shared" si="376"/>
        <v>0</v>
      </c>
      <c r="EN43" s="1042" t="s">
        <v>81</v>
      </c>
      <c r="EO43" s="1052"/>
      <c r="EP43" s="190">
        <f t="shared" si="377"/>
        <v>0</v>
      </c>
      <c r="EQ43" s="79"/>
      <c r="ER43" s="116">
        <f t="shared" si="372"/>
        <v>0</v>
      </c>
      <c r="ES43" s="81">
        <f t="shared" si="373"/>
        <v>0</v>
      </c>
      <c r="ET43" s="280">
        <v>0</v>
      </c>
      <c r="EU43" s="9" t="s">
        <v>45</v>
      </c>
      <c r="EV43" s="583">
        <f t="shared" si="374"/>
        <v>0</v>
      </c>
      <c r="EW43" s="579">
        <f t="shared" si="86"/>
        <v>0</v>
      </c>
      <c r="EX43" s="582">
        <f t="shared" si="375"/>
        <v>0</v>
      </c>
      <c r="EY43" s="112"/>
      <c r="EZ43" s="573"/>
      <c r="FA43" s="55"/>
      <c r="FC43" s="44" t="s">
        <v>90</v>
      </c>
      <c r="FD43" s="95" t="s">
        <v>111</v>
      </c>
      <c r="FE43" s="141">
        <v>0</v>
      </c>
      <c r="FF43" s="141">
        <v>0</v>
      </c>
      <c r="FG43" s="142">
        <v>0</v>
      </c>
      <c r="FH43" s="9" t="s">
        <v>109</v>
      </c>
      <c r="FI43" s="122">
        <f t="shared" si="378"/>
        <v>0</v>
      </c>
      <c r="FJ43" s="602">
        <v>0</v>
      </c>
      <c r="FK43" s="604">
        <f t="shared" si="379"/>
        <v>0</v>
      </c>
      <c r="FL43" s="591">
        <f>FR126</f>
        <v>0</v>
      </c>
      <c r="FM43" s="542">
        <f>FL126</f>
        <v>0</v>
      </c>
      <c r="FN43" s="610">
        <f>SUM(FK43:FK45)+FL43</f>
        <v>0</v>
      </c>
      <c r="FO43" s="127">
        <f>IF(FO$4=0,0,FN43/$FO$4)</f>
        <v>0</v>
      </c>
      <c r="FP43" s="87" t="s">
        <v>90</v>
      </c>
      <c r="FQ43" s="522">
        <f>SUM(EX61:EX63)+EY61</f>
        <v>0</v>
      </c>
      <c r="FR43" s="496">
        <f>FN43</f>
        <v>0</v>
      </c>
      <c r="FS43" s="567">
        <f>SUM(FQ43:FR43)</f>
        <v>0</v>
      </c>
    </row>
    <row r="44" spans="1:175" x14ac:dyDescent="0.25">
      <c r="A44" s="45"/>
      <c r="B44" s="93"/>
      <c r="C44" s="941"/>
      <c r="D44" s="942" t="s">
        <v>32</v>
      </c>
      <c r="E44" s="942" t="s">
        <v>33</v>
      </c>
      <c r="F44" s="942" t="s">
        <v>34</v>
      </c>
      <c r="G44" s="942" t="s">
        <v>35</v>
      </c>
      <c r="H44" s="286" t="s">
        <v>36</v>
      </c>
      <c r="I44" s="14"/>
      <c r="J44" s="13"/>
      <c r="K44" s="14"/>
      <c r="L44" s="201" t="s">
        <v>574</v>
      </c>
      <c r="M44" s="154"/>
      <c r="N44" s="15"/>
      <c r="O44" s="45"/>
      <c r="P44" s="93"/>
      <c r="Q44" s="941"/>
      <c r="R44" s="942" t="s">
        <v>32</v>
      </c>
      <c r="S44" s="942" t="s">
        <v>33</v>
      </c>
      <c r="T44" s="942" t="s">
        <v>34</v>
      </c>
      <c r="U44" s="942" t="s">
        <v>35</v>
      </c>
      <c r="V44" s="286" t="s">
        <v>36</v>
      </c>
      <c r="W44" s="14"/>
      <c r="X44" s="13"/>
      <c r="Y44" s="14"/>
      <c r="Z44" s="201" t="s">
        <v>574</v>
      </c>
      <c r="AA44" s="154"/>
      <c r="AB44" s="15"/>
      <c r="AC44" s="45"/>
      <c r="AD44" s="93"/>
      <c r="AE44" s="941"/>
      <c r="AF44" s="942" t="s">
        <v>32</v>
      </c>
      <c r="AG44" s="942" t="s">
        <v>33</v>
      </c>
      <c r="AH44" s="942" t="s">
        <v>34</v>
      </c>
      <c r="AI44" s="942" t="s">
        <v>35</v>
      </c>
      <c r="AJ44" s="286" t="s">
        <v>36</v>
      </c>
      <c r="AK44" s="14"/>
      <c r="AL44" s="13"/>
      <c r="AM44" s="14"/>
      <c r="AN44" s="201" t="s">
        <v>574</v>
      </c>
      <c r="AO44" s="154"/>
      <c r="AP44" s="15"/>
      <c r="AQ44" s="45"/>
      <c r="AR44" s="93"/>
      <c r="AS44" s="941"/>
      <c r="AT44" s="942" t="s">
        <v>32</v>
      </c>
      <c r="AU44" s="942" t="s">
        <v>33</v>
      </c>
      <c r="AV44" s="942" t="s">
        <v>34</v>
      </c>
      <c r="AW44" s="942" t="s">
        <v>35</v>
      </c>
      <c r="AX44" s="286" t="s">
        <v>36</v>
      </c>
      <c r="AY44" s="14"/>
      <c r="AZ44" s="13"/>
      <c r="BA44" s="14"/>
      <c r="BB44" s="201" t="s">
        <v>574</v>
      </c>
      <c r="BC44" s="154"/>
      <c r="BD44" s="15"/>
      <c r="BE44" s="45"/>
      <c r="BF44" s="93"/>
      <c r="BG44" s="941"/>
      <c r="BH44" s="942" t="s">
        <v>32</v>
      </c>
      <c r="BI44" s="942" t="s">
        <v>33</v>
      </c>
      <c r="BJ44" s="942" t="s">
        <v>34</v>
      </c>
      <c r="BK44" s="942" t="s">
        <v>35</v>
      </c>
      <c r="BL44" s="286" t="s">
        <v>36</v>
      </c>
      <c r="BM44" s="14"/>
      <c r="BN44" s="13"/>
      <c r="BO44" s="14"/>
      <c r="BP44" s="201" t="s">
        <v>574</v>
      </c>
      <c r="BQ44" s="154"/>
      <c r="BR44" s="15"/>
      <c r="BS44" s="45"/>
      <c r="BT44" s="93"/>
      <c r="BU44" s="941"/>
      <c r="BV44" s="942" t="s">
        <v>32</v>
      </c>
      <c r="BW44" s="942" t="s">
        <v>33</v>
      </c>
      <c r="BX44" s="942" t="s">
        <v>34</v>
      </c>
      <c r="BY44" s="942" t="s">
        <v>35</v>
      </c>
      <c r="BZ44" s="286" t="s">
        <v>36</v>
      </c>
      <c r="CA44" s="14"/>
      <c r="CB44" s="13"/>
      <c r="CC44" s="14"/>
      <c r="CD44" s="201" t="s">
        <v>574</v>
      </c>
      <c r="CE44" s="154"/>
      <c r="CF44" s="15"/>
      <c r="CG44" s="45"/>
      <c r="CH44" s="93"/>
      <c r="CI44" s="941"/>
      <c r="CJ44" s="942" t="s">
        <v>32</v>
      </c>
      <c r="CK44" s="942" t="s">
        <v>33</v>
      </c>
      <c r="CL44" s="942" t="s">
        <v>34</v>
      </c>
      <c r="CM44" s="942" t="s">
        <v>35</v>
      </c>
      <c r="CN44" s="286" t="s">
        <v>36</v>
      </c>
      <c r="CO44" s="14"/>
      <c r="CP44" s="13"/>
      <c r="CQ44" s="14"/>
      <c r="CR44" s="201" t="s">
        <v>574</v>
      </c>
      <c r="CS44" s="154"/>
      <c r="CT44" s="15"/>
      <c r="CU44" s="45"/>
      <c r="CV44" s="93"/>
      <c r="CW44" s="941"/>
      <c r="CX44" s="942" t="s">
        <v>32</v>
      </c>
      <c r="CY44" s="942" t="s">
        <v>33</v>
      </c>
      <c r="CZ44" s="942" t="s">
        <v>34</v>
      </c>
      <c r="DA44" s="942" t="s">
        <v>35</v>
      </c>
      <c r="DB44" s="286" t="s">
        <v>36</v>
      </c>
      <c r="DC44" s="14"/>
      <c r="DD44" s="13"/>
      <c r="DE44" s="14"/>
      <c r="DF44" s="201" t="s">
        <v>574</v>
      </c>
      <c r="DG44" s="154"/>
      <c r="DH44" s="15"/>
      <c r="DI44" s="45"/>
      <c r="DJ44" s="93"/>
      <c r="DK44" s="941"/>
      <c r="DL44" s="942" t="s">
        <v>32</v>
      </c>
      <c r="DM44" s="942" t="s">
        <v>33</v>
      </c>
      <c r="DN44" s="942" t="s">
        <v>34</v>
      </c>
      <c r="DO44" s="942" t="s">
        <v>35</v>
      </c>
      <c r="DP44" s="286" t="s">
        <v>36</v>
      </c>
      <c r="DQ44" s="14"/>
      <c r="DR44" s="13"/>
      <c r="DS44" s="14"/>
      <c r="DT44" s="201" t="s">
        <v>574</v>
      </c>
      <c r="DU44" s="154"/>
      <c r="DV44" s="15"/>
      <c r="DW44" s="45"/>
      <c r="DX44" s="93"/>
      <c r="DY44" s="941"/>
      <c r="DZ44" s="942" t="s">
        <v>32</v>
      </c>
      <c r="EA44" s="942" t="s">
        <v>33</v>
      </c>
      <c r="EB44" s="942" t="s">
        <v>34</v>
      </c>
      <c r="EC44" s="942" t="s">
        <v>35</v>
      </c>
      <c r="ED44" s="286" t="s">
        <v>36</v>
      </c>
      <c r="EE44" s="14"/>
      <c r="EF44" s="13"/>
      <c r="EG44" s="14"/>
      <c r="EH44" s="201" t="s">
        <v>574</v>
      </c>
      <c r="EI44" s="154"/>
      <c r="EJ44" s="15"/>
      <c r="EK44" s="44" t="s">
        <v>77</v>
      </c>
      <c r="EL44" s="761" t="str">
        <f>Prices!$A$107</f>
        <v xml:space="preserve">glazing  </v>
      </c>
      <c r="EM44" s="761">
        <f t="shared" si="376"/>
        <v>0</v>
      </c>
      <c r="EN44" s="1042" t="s">
        <v>82</v>
      </c>
      <c r="EO44" s="1052"/>
      <c r="EP44" s="190">
        <f t="shared" si="377"/>
        <v>0</v>
      </c>
      <c r="EQ44" s="79"/>
      <c r="ER44" s="116">
        <f t="shared" si="372"/>
        <v>0</v>
      </c>
      <c r="ES44" s="81">
        <f t="shared" si="373"/>
        <v>0</v>
      </c>
      <c r="ET44" s="280">
        <v>0</v>
      </c>
      <c r="EU44" s="9" t="s">
        <v>45</v>
      </c>
      <c r="EV44" s="583">
        <f t="shared" si="374"/>
        <v>0</v>
      </c>
      <c r="EW44" s="579">
        <f t="shared" si="86"/>
        <v>0</v>
      </c>
      <c r="EX44" s="582">
        <f t="shared" si="375"/>
        <v>0</v>
      </c>
      <c r="EY44" s="112"/>
      <c r="EZ44" s="573"/>
      <c r="FA44" s="55"/>
      <c r="FC44" s="44" t="s">
        <v>90</v>
      </c>
      <c r="FD44" s="95" t="s">
        <v>111</v>
      </c>
      <c r="FE44" s="141">
        <v>0</v>
      </c>
      <c r="FF44" s="141">
        <v>0</v>
      </c>
      <c r="FG44" s="142">
        <v>0</v>
      </c>
      <c r="FH44" s="9" t="s">
        <v>109</v>
      </c>
      <c r="FI44" s="122">
        <f t="shared" si="378"/>
        <v>0</v>
      </c>
      <c r="FJ44" s="602">
        <v>0</v>
      </c>
      <c r="FK44" s="604">
        <f t="shared" si="379"/>
        <v>0</v>
      </c>
      <c r="FL44" s="592"/>
      <c r="FM44" s="573"/>
      <c r="FN44" s="607"/>
      <c r="FO44" s="127"/>
      <c r="FP44" s="87"/>
      <c r="FQ44" s="522"/>
      <c r="FR44" s="61"/>
      <c r="FS44" s="567"/>
    </row>
    <row r="45" spans="1:175" x14ac:dyDescent="0.25">
      <c r="A45" s="46" t="s">
        <v>67</v>
      </c>
      <c r="B45" s="72" t="s">
        <v>42</v>
      </c>
      <c r="C45" s="53"/>
      <c r="D45" s="73">
        <v>1</v>
      </c>
      <c r="E45" s="68">
        <v>1</v>
      </c>
      <c r="F45" s="68">
        <v>1</v>
      </c>
      <c r="G45" s="68">
        <v>1</v>
      </c>
      <c r="H45" s="70">
        <v>0</v>
      </c>
      <c r="I45" s="13">
        <f>D45*E45*F45*G45*H45</f>
        <v>0</v>
      </c>
      <c r="J45" s="13">
        <f t="shared" ref="J45:J61" si="396">IF(E$113=0,0,I45/E$113)</f>
        <v>0</v>
      </c>
      <c r="K45" s="13">
        <f t="shared" ref="K45:K61" si="397">(J45*G$2)</f>
        <v>0</v>
      </c>
      <c r="L45" s="215">
        <f>SUM(K45:K46)</f>
        <v>0</v>
      </c>
      <c r="M45" s="154"/>
      <c r="N45" s="10"/>
      <c r="O45" s="46" t="s">
        <v>67</v>
      </c>
      <c r="P45" s="72" t="s">
        <v>42</v>
      </c>
      <c r="Q45" s="53"/>
      <c r="R45" s="73">
        <v>1</v>
      </c>
      <c r="S45" s="68">
        <v>1</v>
      </c>
      <c r="T45" s="68">
        <v>1</v>
      </c>
      <c r="U45" s="68">
        <v>1</v>
      </c>
      <c r="V45" s="70">
        <v>0</v>
      </c>
      <c r="W45" s="13">
        <f>R45*S45*T45*U45*V45</f>
        <v>0</v>
      </c>
      <c r="X45" s="13">
        <f t="shared" ref="X45:X61" si="398">IF(S$113=0,0,W45/S$113)</f>
        <v>0</v>
      </c>
      <c r="Y45" s="13">
        <f t="shared" ref="Y45:Y61" si="399">(X45*U$2)</f>
        <v>0</v>
      </c>
      <c r="Z45" s="215">
        <f>SUM(Y45:Y46)</f>
        <v>0</v>
      </c>
      <c r="AA45" s="154"/>
      <c r="AB45" s="10"/>
      <c r="AC45" s="46" t="s">
        <v>67</v>
      </c>
      <c r="AD45" s="72" t="s">
        <v>42</v>
      </c>
      <c r="AE45" s="53"/>
      <c r="AF45" s="73">
        <v>1</v>
      </c>
      <c r="AG45" s="68">
        <v>1</v>
      </c>
      <c r="AH45" s="68">
        <v>1</v>
      </c>
      <c r="AI45" s="68">
        <v>1</v>
      </c>
      <c r="AJ45" s="70">
        <v>0</v>
      </c>
      <c r="AK45" s="13">
        <f t="shared" ref="AK45:AK52" si="400">AF45*AG45*AH45*AI45*AJ45</f>
        <v>0</v>
      </c>
      <c r="AL45" s="13">
        <f t="shared" ref="AL45:AL61" si="401">IF(AG$113=0,0,AK45/AG$113)</f>
        <v>0</v>
      </c>
      <c r="AM45" s="13">
        <f t="shared" ref="AM45:AM61" si="402">(AL45*AI$2)</f>
        <v>0</v>
      </c>
      <c r="AN45" s="215">
        <f t="shared" ref="AN45" si="403">SUM(AM45:AM46)</f>
        <v>0</v>
      </c>
      <c r="AO45" s="154"/>
      <c r="AP45" s="10"/>
      <c r="AQ45" s="46" t="s">
        <v>67</v>
      </c>
      <c r="AR45" s="72" t="s">
        <v>42</v>
      </c>
      <c r="AS45" s="53"/>
      <c r="AT45" s="73">
        <v>1</v>
      </c>
      <c r="AU45" s="68">
        <v>1</v>
      </c>
      <c r="AV45" s="68">
        <v>1</v>
      </c>
      <c r="AW45" s="68">
        <v>1</v>
      </c>
      <c r="AX45" s="70">
        <v>0</v>
      </c>
      <c r="AY45" s="13">
        <f t="shared" ref="AY45:AY52" si="404">AT45*AU45*AV45*AW45*AX45</f>
        <v>0</v>
      </c>
      <c r="AZ45" s="13">
        <f t="shared" ref="AZ45:AZ61" si="405">IF(AU$113=0,0,AY45/AU$113)</f>
        <v>0</v>
      </c>
      <c r="BA45" s="13">
        <f t="shared" ref="BA45:BA61" si="406">(AZ45*AW$2)</f>
        <v>0</v>
      </c>
      <c r="BB45" s="215">
        <f t="shared" ref="BB45" si="407">SUM(BA45:BA46)</f>
        <v>0</v>
      </c>
      <c r="BC45" s="154"/>
      <c r="BD45" s="10"/>
      <c r="BE45" s="46" t="s">
        <v>67</v>
      </c>
      <c r="BF45" s="72" t="s">
        <v>42</v>
      </c>
      <c r="BG45" s="53"/>
      <c r="BH45" s="73">
        <v>1</v>
      </c>
      <c r="BI45" s="68">
        <v>1</v>
      </c>
      <c r="BJ45" s="68">
        <v>1</v>
      </c>
      <c r="BK45" s="68">
        <v>1</v>
      </c>
      <c r="BL45" s="70">
        <v>0</v>
      </c>
      <c r="BM45" s="13">
        <f t="shared" ref="BM45:BM52" si="408">BH45*BI45*BJ45*BK45*BL45</f>
        <v>0</v>
      </c>
      <c r="BN45" s="13">
        <f t="shared" ref="BN45:BN61" si="409">IF(BI$113=0,0,BM45/BI$113)</f>
        <v>0</v>
      </c>
      <c r="BO45" s="13">
        <f t="shared" ref="BO45:BO61" si="410">(BN45*BK$2)</f>
        <v>0</v>
      </c>
      <c r="BP45" s="215">
        <f t="shared" ref="BP45" si="411">SUM(BO45:BO46)</f>
        <v>0</v>
      </c>
      <c r="BQ45" s="154"/>
      <c r="BR45" s="10"/>
      <c r="BS45" s="46" t="s">
        <v>67</v>
      </c>
      <c r="BT45" s="72" t="s">
        <v>42</v>
      </c>
      <c r="BU45" s="53"/>
      <c r="BV45" s="73">
        <v>1</v>
      </c>
      <c r="BW45" s="68">
        <v>1</v>
      </c>
      <c r="BX45" s="68">
        <v>1</v>
      </c>
      <c r="BY45" s="68">
        <v>1</v>
      </c>
      <c r="BZ45" s="70">
        <v>0</v>
      </c>
      <c r="CA45" s="13">
        <f t="shared" ref="CA45:CA52" si="412">BV45*BW45*BX45*BY45*BZ45</f>
        <v>0</v>
      </c>
      <c r="CB45" s="13">
        <f t="shared" ref="CB45:CB61" si="413">IF(BW$113=0,0,CA45/BW$113)</f>
        <v>0</v>
      </c>
      <c r="CC45" s="13">
        <f t="shared" ref="CC45:CC61" si="414">(CB45*BY$2)</f>
        <v>0</v>
      </c>
      <c r="CD45" s="215">
        <f t="shared" ref="CD45" si="415">SUM(CC45:CC46)</f>
        <v>0</v>
      </c>
      <c r="CE45" s="154"/>
      <c r="CF45" s="10"/>
      <c r="CG45" s="46" t="s">
        <v>67</v>
      </c>
      <c r="CH45" s="72" t="s">
        <v>42</v>
      </c>
      <c r="CI45" s="53"/>
      <c r="CJ45" s="73">
        <v>1</v>
      </c>
      <c r="CK45" s="68">
        <v>1</v>
      </c>
      <c r="CL45" s="68">
        <v>1</v>
      </c>
      <c r="CM45" s="68">
        <v>1</v>
      </c>
      <c r="CN45" s="70">
        <v>0</v>
      </c>
      <c r="CO45" s="13">
        <f t="shared" ref="CO45:CO52" si="416">CJ45*CK45*CL45*CM45*CN45</f>
        <v>0</v>
      </c>
      <c r="CP45" s="13">
        <f t="shared" ref="CP45:CP61" si="417">IF(CK$113=0,0,CO45/CK$113)</f>
        <v>0</v>
      </c>
      <c r="CQ45" s="13">
        <f t="shared" ref="CQ45:CQ61" si="418">(CP45*CM$2)</f>
        <v>0</v>
      </c>
      <c r="CR45" s="215">
        <f t="shared" ref="CR45" si="419">SUM(CQ45:CQ46)</f>
        <v>0</v>
      </c>
      <c r="CS45" s="154"/>
      <c r="CT45" s="10"/>
      <c r="CU45" s="46" t="s">
        <v>67</v>
      </c>
      <c r="CV45" s="72" t="s">
        <v>42</v>
      </c>
      <c r="CW45" s="53"/>
      <c r="CX45" s="73">
        <v>1</v>
      </c>
      <c r="CY45" s="68">
        <v>1</v>
      </c>
      <c r="CZ45" s="68">
        <v>1</v>
      </c>
      <c r="DA45" s="68">
        <v>1</v>
      </c>
      <c r="DB45" s="70">
        <v>0</v>
      </c>
      <c r="DC45" s="13">
        <f t="shared" ref="DC45:DC52" si="420">CX45*CY45*CZ45*DA45*DB45</f>
        <v>0</v>
      </c>
      <c r="DD45" s="13">
        <f t="shared" ref="DD45:DD61" si="421">IF(CY$113=0,0,DC45/CY$113)</f>
        <v>0</v>
      </c>
      <c r="DE45" s="13">
        <f t="shared" ref="DE45:DE61" si="422">(DD45*DA$2)</f>
        <v>0</v>
      </c>
      <c r="DF45" s="215">
        <f t="shared" ref="DF45" si="423">SUM(DE45:DE46)</f>
        <v>0</v>
      </c>
      <c r="DG45" s="154"/>
      <c r="DH45" s="10"/>
      <c r="DI45" s="46" t="s">
        <v>67</v>
      </c>
      <c r="DJ45" s="72" t="s">
        <v>42</v>
      </c>
      <c r="DK45" s="53"/>
      <c r="DL45" s="73">
        <v>1</v>
      </c>
      <c r="DM45" s="68">
        <v>1</v>
      </c>
      <c r="DN45" s="68">
        <v>1</v>
      </c>
      <c r="DO45" s="68">
        <v>1</v>
      </c>
      <c r="DP45" s="70">
        <v>0</v>
      </c>
      <c r="DQ45" s="13">
        <f t="shared" ref="DQ45:DQ52" si="424">DL45*DM45*DN45*DO45*DP45</f>
        <v>0</v>
      </c>
      <c r="DR45" s="13">
        <f t="shared" ref="DR45:DR61" si="425">IF(DM$113=0,0,DQ45/DM$113)</f>
        <v>0</v>
      </c>
      <c r="DS45" s="13">
        <f t="shared" ref="DS45:DS61" si="426">(DR45*DO$2)</f>
        <v>0</v>
      </c>
      <c r="DT45" s="215">
        <f t="shared" ref="DT45" si="427">SUM(DS45:DS46)</f>
        <v>0</v>
      </c>
      <c r="DU45" s="154"/>
      <c r="DV45" s="10"/>
      <c r="DW45" s="46" t="s">
        <v>67</v>
      </c>
      <c r="DX45" s="72" t="s">
        <v>42</v>
      </c>
      <c r="DY45" s="53"/>
      <c r="DZ45" s="73">
        <v>1</v>
      </c>
      <c r="EA45" s="68">
        <v>1</v>
      </c>
      <c r="EB45" s="68">
        <v>1</v>
      </c>
      <c r="EC45" s="68">
        <v>1</v>
      </c>
      <c r="ED45" s="70">
        <v>0</v>
      </c>
      <c r="EE45" s="13">
        <f t="shared" ref="EE45:EE52" si="428">DZ45*EA45*EB45*EC45*ED45</f>
        <v>0</v>
      </c>
      <c r="EF45" s="13">
        <f t="shared" ref="EF45:EF61" si="429">IF(EA$113=0,0,EE45/EA$113)</f>
        <v>0</v>
      </c>
      <c r="EG45" s="13">
        <f t="shared" ref="EG45:EG61" si="430">(EF45*EC$2)</f>
        <v>0</v>
      </c>
      <c r="EH45" s="215">
        <f t="shared" ref="EH45" si="431">SUM(EG45:EG46)</f>
        <v>0</v>
      </c>
      <c r="EI45" s="154"/>
      <c r="EJ45" s="10"/>
      <c r="EK45" s="44" t="s">
        <v>77</v>
      </c>
      <c r="EL45" s="761" t="str">
        <f>Prices!$A$108</f>
        <v xml:space="preserve">glazing  </v>
      </c>
      <c r="EM45" s="761">
        <f t="shared" si="376"/>
        <v>0</v>
      </c>
      <c r="EN45" s="1042" t="s">
        <v>83</v>
      </c>
      <c r="EO45" s="1052"/>
      <c r="EP45" s="190">
        <f t="shared" si="377"/>
        <v>0</v>
      </c>
      <c r="EQ45" s="79"/>
      <c r="ER45" s="116">
        <f t="shared" si="372"/>
        <v>0</v>
      </c>
      <c r="ES45" s="81">
        <f t="shared" si="373"/>
        <v>0</v>
      </c>
      <c r="ET45" s="280">
        <v>0</v>
      </c>
      <c r="EU45" s="9" t="s">
        <v>45</v>
      </c>
      <c r="EV45" s="583">
        <f t="shared" si="374"/>
        <v>0</v>
      </c>
      <c r="EW45" s="579">
        <f t="shared" si="86"/>
        <v>0</v>
      </c>
      <c r="EX45" s="582">
        <f t="shared" si="375"/>
        <v>0</v>
      </c>
      <c r="EY45" s="112"/>
      <c r="EZ45" s="573"/>
      <c r="FA45" s="55"/>
      <c r="FC45" s="44" t="s">
        <v>90</v>
      </c>
      <c r="FD45" s="95" t="s">
        <v>152</v>
      </c>
      <c r="FE45" s="141">
        <v>0</v>
      </c>
      <c r="FF45" s="141">
        <v>0</v>
      </c>
      <c r="FG45" s="142">
        <v>0</v>
      </c>
      <c r="FH45" s="9" t="s">
        <v>45</v>
      </c>
      <c r="FI45" s="122">
        <f t="shared" si="378"/>
        <v>0</v>
      </c>
      <c r="FJ45" s="602">
        <v>0</v>
      </c>
      <c r="FK45" s="604">
        <f t="shared" si="379"/>
        <v>0</v>
      </c>
      <c r="FL45" s="592"/>
      <c r="FM45" s="576"/>
      <c r="FN45" s="605"/>
      <c r="FO45" s="127"/>
      <c r="FP45" s="522"/>
      <c r="FQ45" s="61"/>
      <c r="FR45" s="61"/>
      <c r="FS45" s="88"/>
    </row>
    <row r="46" spans="1:175" x14ac:dyDescent="0.25">
      <c r="A46" s="46" t="s">
        <v>67</v>
      </c>
      <c r="B46" s="72" t="s">
        <v>42</v>
      </c>
      <c r="C46" s="53"/>
      <c r="D46" s="73">
        <v>1</v>
      </c>
      <c r="E46" s="68">
        <v>1</v>
      </c>
      <c r="F46" s="68">
        <v>1</v>
      </c>
      <c r="G46" s="68">
        <v>1</v>
      </c>
      <c r="H46" s="70">
        <v>0</v>
      </c>
      <c r="I46" s="13">
        <f t="shared" ref="I46:I52" si="432">D46*E46*F46*G46*H46</f>
        <v>0</v>
      </c>
      <c r="J46" s="13">
        <f t="shared" si="396"/>
        <v>0</v>
      </c>
      <c r="K46" s="13">
        <f t="shared" si="397"/>
        <v>0</v>
      </c>
      <c r="L46" s="117"/>
      <c r="M46" s="154"/>
      <c r="N46" s="10"/>
      <c r="O46" s="46" t="s">
        <v>67</v>
      </c>
      <c r="P46" s="72" t="s">
        <v>42</v>
      </c>
      <c r="Q46" s="53"/>
      <c r="R46" s="73">
        <v>1</v>
      </c>
      <c r="S46" s="68">
        <v>1</v>
      </c>
      <c r="T46" s="68">
        <v>1</v>
      </c>
      <c r="U46" s="68">
        <v>1</v>
      </c>
      <c r="V46" s="70">
        <v>0</v>
      </c>
      <c r="W46" s="13">
        <f t="shared" ref="W46:W52" si="433">R46*S46*T46*U46*V46</f>
        <v>0</v>
      </c>
      <c r="X46" s="13">
        <f t="shared" si="398"/>
        <v>0</v>
      </c>
      <c r="Y46" s="13">
        <f t="shared" si="399"/>
        <v>0</v>
      </c>
      <c r="Z46" s="117"/>
      <c r="AA46" s="154"/>
      <c r="AB46" s="10"/>
      <c r="AC46" s="46" t="s">
        <v>67</v>
      </c>
      <c r="AD46" s="72" t="s">
        <v>42</v>
      </c>
      <c r="AE46" s="53"/>
      <c r="AF46" s="73">
        <v>1</v>
      </c>
      <c r="AG46" s="68">
        <v>1</v>
      </c>
      <c r="AH46" s="68">
        <v>1</v>
      </c>
      <c r="AI46" s="68">
        <v>1</v>
      </c>
      <c r="AJ46" s="70">
        <v>0</v>
      </c>
      <c r="AK46" s="13">
        <f t="shared" si="400"/>
        <v>0</v>
      </c>
      <c r="AL46" s="13">
        <f t="shared" si="401"/>
        <v>0</v>
      </c>
      <c r="AM46" s="13">
        <f t="shared" si="402"/>
        <v>0</v>
      </c>
      <c r="AN46" s="117"/>
      <c r="AO46" s="154"/>
      <c r="AP46" s="10"/>
      <c r="AQ46" s="46" t="s">
        <v>67</v>
      </c>
      <c r="AR46" s="72" t="s">
        <v>42</v>
      </c>
      <c r="AS46" s="53"/>
      <c r="AT46" s="73">
        <v>1</v>
      </c>
      <c r="AU46" s="68">
        <v>1</v>
      </c>
      <c r="AV46" s="68">
        <v>1</v>
      </c>
      <c r="AW46" s="68">
        <v>1</v>
      </c>
      <c r="AX46" s="70">
        <v>0</v>
      </c>
      <c r="AY46" s="13">
        <f t="shared" si="404"/>
        <v>0</v>
      </c>
      <c r="AZ46" s="13">
        <f t="shared" si="405"/>
        <v>0</v>
      </c>
      <c r="BA46" s="13">
        <f t="shared" si="406"/>
        <v>0</v>
      </c>
      <c r="BB46" s="117"/>
      <c r="BC46" s="154"/>
      <c r="BD46" s="10"/>
      <c r="BE46" s="46" t="s">
        <v>67</v>
      </c>
      <c r="BF46" s="72" t="s">
        <v>42</v>
      </c>
      <c r="BG46" s="53"/>
      <c r="BH46" s="73">
        <v>1</v>
      </c>
      <c r="BI46" s="68">
        <v>1</v>
      </c>
      <c r="BJ46" s="68">
        <v>1</v>
      </c>
      <c r="BK46" s="68">
        <v>1</v>
      </c>
      <c r="BL46" s="70">
        <v>0</v>
      </c>
      <c r="BM46" s="13">
        <f t="shared" si="408"/>
        <v>0</v>
      </c>
      <c r="BN46" s="13">
        <f t="shared" si="409"/>
        <v>0</v>
      </c>
      <c r="BO46" s="13">
        <f t="shared" si="410"/>
        <v>0</v>
      </c>
      <c r="BP46" s="117"/>
      <c r="BQ46" s="154"/>
      <c r="BR46" s="10"/>
      <c r="BS46" s="46" t="s">
        <v>67</v>
      </c>
      <c r="BT46" s="72" t="s">
        <v>42</v>
      </c>
      <c r="BU46" s="53"/>
      <c r="BV46" s="73">
        <v>1</v>
      </c>
      <c r="BW46" s="68">
        <v>1</v>
      </c>
      <c r="BX46" s="68">
        <v>1</v>
      </c>
      <c r="BY46" s="68">
        <v>1</v>
      </c>
      <c r="BZ46" s="70">
        <v>0</v>
      </c>
      <c r="CA46" s="13">
        <f t="shared" si="412"/>
        <v>0</v>
      </c>
      <c r="CB46" s="13">
        <f t="shared" si="413"/>
        <v>0</v>
      </c>
      <c r="CC46" s="13">
        <f t="shared" si="414"/>
        <v>0</v>
      </c>
      <c r="CD46" s="117"/>
      <c r="CE46" s="154"/>
      <c r="CF46" s="10"/>
      <c r="CG46" s="46" t="s">
        <v>67</v>
      </c>
      <c r="CH46" s="72" t="s">
        <v>42</v>
      </c>
      <c r="CI46" s="53"/>
      <c r="CJ46" s="73">
        <v>1</v>
      </c>
      <c r="CK46" s="68">
        <v>1</v>
      </c>
      <c r="CL46" s="68">
        <v>1</v>
      </c>
      <c r="CM46" s="68">
        <v>1</v>
      </c>
      <c r="CN46" s="70">
        <v>0</v>
      </c>
      <c r="CO46" s="13">
        <f t="shared" si="416"/>
        <v>0</v>
      </c>
      <c r="CP46" s="13">
        <f t="shared" si="417"/>
        <v>0</v>
      </c>
      <c r="CQ46" s="13">
        <f t="shared" si="418"/>
        <v>0</v>
      </c>
      <c r="CR46" s="117"/>
      <c r="CS46" s="154"/>
      <c r="CT46" s="10"/>
      <c r="CU46" s="46" t="s">
        <v>67</v>
      </c>
      <c r="CV46" s="72" t="s">
        <v>42</v>
      </c>
      <c r="CW46" s="53"/>
      <c r="CX46" s="73">
        <v>1</v>
      </c>
      <c r="CY46" s="68">
        <v>1</v>
      </c>
      <c r="CZ46" s="68">
        <v>1</v>
      </c>
      <c r="DA46" s="68">
        <v>1</v>
      </c>
      <c r="DB46" s="70">
        <v>0</v>
      </c>
      <c r="DC46" s="13">
        <f t="shared" si="420"/>
        <v>0</v>
      </c>
      <c r="DD46" s="13">
        <f t="shared" si="421"/>
        <v>0</v>
      </c>
      <c r="DE46" s="13">
        <f t="shared" si="422"/>
        <v>0</v>
      </c>
      <c r="DF46" s="117"/>
      <c r="DG46" s="154"/>
      <c r="DH46" s="10"/>
      <c r="DI46" s="46" t="s">
        <v>67</v>
      </c>
      <c r="DJ46" s="72" t="s">
        <v>42</v>
      </c>
      <c r="DK46" s="53"/>
      <c r="DL46" s="73">
        <v>1</v>
      </c>
      <c r="DM46" s="68">
        <v>1</v>
      </c>
      <c r="DN46" s="68">
        <v>1</v>
      </c>
      <c r="DO46" s="68">
        <v>1</v>
      </c>
      <c r="DP46" s="70">
        <v>0</v>
      </c>
      <c r="DQ46" s="13">
        <f t="shared" si="424"/>
        <v>0</v>
      </c>
      <c r="DR46" s="13">
        <f t="shared" si="425"/>
        <v>0</v>
      </c>
      <c r="DS46" s="13">
        <f t="shared" si="426"/>
        <v>0</v>
      </c>
      <c r="DT46" s="117"/>
      <c r="DU46" s="154"/>
      <c r="DV46" s="10"/>
      <c r="DW46" s="46" t="s">
        <v>67</v>
      </c>
      <c r="DX46" s="72" t="s">
        <v>42</v>
      </c>
      <c r="DY46" s="53"/>
      <c r="DZ46" s="73">
        <v>1</v>
      </c>
      <c r="EA46" s="68">
        <v>1</v>
      </c>
      <c r="EB46" s="68">
        <v>1</v>
      </c>
      <c r="EC46" s="68">
        <v>1</v>
      </c>
      <c r="ED46" s="70">
        <v>0</v>
      </c>
      <c r="EE46" s="13">
        <f t="shared" si="428"/>
        <v>0</v>
      </c>
      <c r="EF46" s="13">
        <f t="shared" si="429"/>
        <v>0</v>
      </c>
      <c r="EG46" s="13">
        <f t="shared" si="430"/>
        <v>0</v>
      </c>
      <c r="EH46" s="117"/>
      <c r="EI46" s="154"/>
      <c r="EJ46" s="10"/>
      <c r="EK46" s="44" t="s">
        <v>77</v>
      </c>
      <c r="EL46" s="761" t="str">
        <f>Prices!$A$109</f>
        <v xml:space="preserve">glazing  </v>
      </c>
      <c r="EM46" s="761">
        <f t="shared" si="376"/>
        <v>0</v>
      </c>
      <c r="EN46" s="1042" t="s">
        <v>84</v>
      </c>
      <c r="EO46" s="1052"/>
      <c r="EP46" s="190">
        <f t="shared" si="377"/>
        <v>0</v>
      </c>
      <c r="EQ46" s="79"/>
      <c r="ER46" s="116">
        <f t="shared" si="372"/>
        <v>0</v>
      </c>
      <c r="ES46" s="81">
        <f t="shared" si="373"/>
        <v>0</v>
      </c>
      <c r="ET46" s="280">
        <v>0</v>
      </c>
      <c r="EU46" s="9" t="s">
        <v>45</v>
      </c>
      <c r="EV46" s="583">
        <f t="shared" si="374"/>
        <v>0</v>
      </c>
      <c r="EW46" s="579">
        <f t="shared" si="86"/>
        <v>0</v>
      </c>
      <c r="EX46" s="582">
        <f t="shared" si="375"/>
        <v>0</v>
      </c>
      <c r="EY46" s="112"/>
      <c r="EZ46" s="573"/>
      <c r="FA46" s="55"/>
      <c r="FC46" s="44" t="s">
        <v>99</v>
      </c>
      <c r="FD46" s="95" t="s">
        <v>112</v>
      </c>
      <c r="FE46" s="141">
        <v>0</v>
      </c>
      <c r="FF46" s="141">
        <v>0</v>
      </c>
      <c r="FG46" s="142">
        <v>0</v>
      </c>
      <c r="FH46" s="9" t="s">
        <v>109</v>
      </c>
      <c r="FI46" s="122">
        <f t="shared" si="378"/>
        <v>0</v>
      </c>
      <c r="FJ46" s="602">
        <v>0</v>
      </c>
      <c r="FK46" s="604">
        <f t="shared" si="379"/>
        <v>0</v>
      </c>
      <c r="FL46" s="591">
        <f>FR127</f>
        <v>0</v>
      </c>
      <c r="FM46" s="542">
        <f>FL127</f>
        <v>0</v>
      </c>
      <c r="FN46" s="610">
        <f>SUM(FK46:FK48)+FL46</f>
        <v>0</v>
      </c>
      <c r="FO46" s="127">
        <f>IF(FO$4=0,0,FN46/$FO$4)</f>
        <v>0</v>
      </c>
      <c r="FP46" s="87" t="s">
        <v>99</v>
      </c>
      <c r="FQ46" s="522">
        <f>SUM(EX64:EX66)+EY64</f>
        <v>0</v>
      </c>
      <c r="FR46" s="496">
        <f>FN46</f>
        <v>0</v>
      </c>
      <c r="FS46" s="567">
        <f>SUM(FQ46:FR46)</f>
        <v>0</v>
      </c>
    </row>
    <row r="47" spans="1:175" x14ac:dyDescent="0.25">
      <c r="A47" s="46" t="s">
        <v>66</v>
      </c>
      <c r="B47" s="72" t="s">
        <v>42</v>
      </c>
      <c r="C47" s="53"/>
      <c r="D47" s="73">
        <v>1</v>
      </c>
      <c r="E47" s="68">
        <v>1</v>
      </c>
      <c r="F47" s="68">
        <v>1</v>
      </c>
      <c r="G47" s="68">
        <v>1</v>
      </c>
      <c r="H47" s="70">
        <v>0</v>
      </c>
      <c r="I47" s="13">
        <f t="shared" si="432"/>
        <v>0</v>
      </c>
      <c r="J47" s="13">
        <f t="shared" si="396"/>
        <v>0</v>
      </c>
      <c r="K47" s="13">
        <f t="shared" si="397"/>
        <v>0</v>
      </c>
      <c r="L47" s="201" t="s">
        <v>575</v>
      </c>
      <c r="M47" s="154"/>
      <c r="N47" s="10"/>
      <c r="O47" s="46" t="s">
        <v>66</v>
      </c>
      <c r="P47" s="72" t="s">
        <v>42</v>
      </c>
      <c r="Q47" s="53"/>
      <c r="R47" s="73">
        <v>1</v>
      </c>
      <c r="S47" s="68">
        <v>1</v>
      </c>
      <c r="T47" s="68">
        <v>1</v>
      </c>
      <c r="U47" s="68">
        <v>1</v>
      </c>
      <c r="V47" s="70">
        <v>0</v>
      </c>
      <c r="W47" s="13">
        <f t="shared" si="433"/>
        <v>0</v>
      </c>
      <c r="X47" s="13">
        <f t="shared" si="398"/>
        <v>0</v>
      </c>
      <c r="Y47" s="13">
        <f t="shared" si="399"/>
        <v>0</v>
      </c>
      <c r="Z47" s="201" t="s">
        <v>575</v>
      </c>
      <c r="AA47" s="154"/>
      <c r="AB47" s="10"/>
      <c r="AC47" s="46" t="s">
        <v>66</v>
      </c>
      <c r="AD47" s="72" t="s">
        <v>42</v>
      </c>
      <c r="AE47" s="53"/>
      <c r="AF47" s="73">
        <v>1</v>
      </c>
      <c r="AG47" s="68">
        <v>1</v>
      </c>
      <c r="AH47" s="68">
        <v>1</v>
      </c>
      <c r="AI47" s="68">
        <v>1</v>
      </c>
      <c r="AJ47" s="70">
        <v>0</v>
      </c>
      <c r="AK47" s="13">
        <f t="shared" si="400"/>
        <v>0</v>
      </c>
      <c r="AL47" s="13">
        <f t="shared" si="401"/>
        <v>0</v>
      </c>
      <c r="AM47" s="13">
        <f t="shared" si="402"/>
        <v>0</v>
      </c>
      <c r="AN47" s="201" t="s">
        <v>575</v>
      </c>
      <c r="AO47" s="154"/>
      <c r="AP47" s="10"/>
      <c r="AQ47" s="46" t="s">
        <v>66</v>
      </c>
      <c r="AR47" s="72" t="s">
        <v>42</v>
      </c>
      <c r="AS47" s="53"/>
      <c r="AT47" s="73">
        <v>1</v>
      </c>
      <c r="AU47" s="68">
        <v>1</v>
      </c>
      <c r="AV47" s="68">
        <v>1</v>
      </c>
      <c r="AW47" s="68">
        <v>1</v>
      </c>
      <c r="AX47" s="70">
        <v>0</v>
      </c>
      <c r="AY47" s="13">
        <f t="shared" si="404"/>
        <v>0</v>
      </c>
      <c r="AZ47" s="13">
        <f t="shared" si="405"/>
        <v>0</v>
      </c>
      <c r="BA47" s="13">
        <f t="shared" si="406"/>
        <v>0</v>
      </c>
      <c r="BB47" s="201" t="s">
        <v>575</v>
      </c>
      <c r="BC47" s="154"/>
      <c r="BD47" s="10"/>
      <c r="BE47" s="46" t="s">
        <v>66</v>
      </c>
      <c r="BF47" s="72" t="s">
        <v>42</v>
      </c>
      <c r="BG47" s="53"/>
      <c r="BH47" s="73">
        <v>1</v>
      </c>
      <c r="BI47" s="68">
        <v>1</v>
      </c>
      <c r="BJ47" s="68">
        <v>1</v>
      </c>
      <c r="BK47" s="68">
        <v>1</v>
      </c>
      <c r="BL47" s="70">
        <v>0</v>
      </c>
      <c r="BM47" s="13">
        <f t="shared" si="408"/>
        <v>0</v>
      </c>
      <c r="BN47" s="13">
        <f t="shared" si="409"/>
        <v>0</v>
      </c>
      <c r="BO47" s="13">
        <f t="shared" si="410"/>
        <v>0</v>
      </c>
      <c r="BP47" s="201" t="s">
        <v>575</v>
      </c>
      <c r="BQ47" s="154"/>
      <c r="BR47" s="10"/>
      <c r="BS47" s="46" t="s">
        <v>66</v>
      </c>
      <c r="BT47" s="72" t="s">
        <v>42</v>
      </c>
      <c r="BU47" s="53"/>
      <c r="BV47" s="73">
        <v>1</v>
      </c>
      <c r="BW47" s="68">
        <v>1</v>
      </c>
      <c r="BX47" s="68">
        <v>1</v>
      </c>
      <c r="BY47" s="68">
        <v>1</v>
      </c>
      <c r="BZ47" s="70">
        <v>0</v>
      </c>
      <c r="CA47" s="13">
        <f t="shared" si="412"/>
        <v>0</v>
      </c>
      <c r="CB47" s="13">
        <f t="shared" si="413"/>
        <v>0</v>
      </c>
      <c r="CC47" s="13">
        <f t="shared" si="414"/>
        <v>0</v>
      </c>
      <c r="CD47" s="201" t="s">
        <v>575</v>
      </c>
      <c r="CE47" s="154"/>
      <c r="CF47" s="10"/>
      <c r="CG47" s="46" t="s">
        <v>66</v>
      </c>
      <c r="CH47" s="72" t="s">
        <v>42</v>
      </c>
      <c r="CI47" s="53"/>
      <c r="CJ47" s="73">
        <v>1</v>
      </c>
      <c r="CK47" s="68">
        <v>1</v>
      </c>
      <c r="CL47" s="68">
        <v>1</v>
      </c>
      <c r="CM47" s="68">
        <v>1</v>
      </c>
      <c r="CN47" s="70">
        <v>0</v>
      </c>
      <c r="CO47" s="13">
        <f t="shared" si="416"/>
        <v>0</v>
      </c>
      <c r="CP47" s="13">
        <f t="shared" si="417"/>
        <v>0</v>
      </c>
      <c r="CQ47" s="13">
        <f t="shared" si="418"/>
        <v>0</v>
      </c>
      <c r="CR47" s="201" t="s">
        <v>575</v>
      </c>
      <c r="CS47" s="154"/>
      <c r="CT47" s="10"/>
      <c r="CU47" s="46" t="s">
        <v>66</v>
      </c>
      <c r="CV47" s="72" t="s">
        <v>42</v>
      </c>
      <c r="CW47" s="53"/>
      <c r="CX47" s="73">
        <v>1</v>
      </c>
      <c r="CY47" s="68">
        <v>1</v>
      </c>
      <c r="CZ47" s="68">
        <v>1</v>
      </c>
      <c r="DA47" s="68">
        <v>1</v>
      </c>
      <c r="DB47" s="70">
        <v>0</v>
      </c>
      <c r="DC47" s="13">
        <f t="shared" si="420"/>
        <v>0</v>
      </c>
      <c r="DD47" s="13">
        <f t="shared" si="421"/>
        <v>0</v>
      </c>
      <c r="DE47" s="13">
        <f t="shared" si="422"/>
        <v>0</v>
      </c>
      <c r="DF47" s="201" t="s">
        <v>575</v>
      </c>
      <c r="DG47" s="154"/>
      <c r="DH47" s="10"/>
      <c r="DI47" s="46" t="s">
        <v>66</v>
      </c>
      <c r="DJ47" s="72" t="s">
        <v>42</v>
      </c>
      <c r="DK47" s="53"/>
      <c r="DL47" s="73">
        <v>1</v>
      </c>
      <c r="DM47" s="68">
        <v>1</v>
      </c>
      <c r="DN47" s="68">
        <v>1</v>
      </c>
      <c r="DO47" s="68">
        <v>1</v>
      </c>
      <c r="DP47" s="70">
        <v>0</v>
      </c>
      <c r="DQ47" s="13">
        <f t="shared" si="424"/>
        <v>0</v>
      </c>
      <c r="DR47" s="13">
        <f t="shared" si="425"/>
        <v>0</v>
      </c>
      <c r="DS47" s="13">
        <f t="shared" si="426"/>
        <v>0</v>
      </c>
      <c r="DT47" s="201" t="s">
        <v>575</v>
      </c>
      <c r="DU47" s="154"/>
      <c r="DV47" s="10"/>
      <c r="DW47" s="46" t="s">
        <v>66</v>
      </c>
      <c r="DX47" s="72" t="s">
        <v>42</v>
      </c>
      <c r="DY47" s="53"/>
      <c r="DZ47" s="73">
        <v>1</v>
      </c>
      <c r="EA47" s="68">
        <v>1</v>
      </c>
      <c r="EB47" s="68">
        <v>1</v>
      </c>
      <c r="EC47" s="68">
        <v>1</v>
      </c>
      <c r="ED47" s="70">
        <v>0</v>
      </c>
      <c r="EE47" s="13">
        <f t="shared" si="428"/>
        <v>0</v>
      </c>
      <c r="EF47" s="13">
        <f t="shared" si="429"/>
        <v>0</v>
      </c>
      <c r="EG47" s="13">
        <f t="shared" si="430"/>
        <v>0</v>
      </c>
      <c r="EH47" s="201" t="s">
        <v>575</v>
      </c>
      <c r="EI47" s="154"/>
      <c r="EJ47" s="10"/>
      <c r="EK47" s="44" t="s">
        <v>77</v>
      </c>
      <c r="EL47" s="761" t="str">
        <f>Prices!$A$110</f>
        <v xml:space="preserve">glazing  </v>
      </c>
      <c r="EM47" s="761">
        <f t="shared" si="376"/>
        <v>0</v>
      </c>
      <c r="EN47" s="1042" t="s">
        <v>85</v>
      </c>
      <c r="EO47" s="1052"/>
      <c r="EP47" s="190">
        <f t="shared" si="377"/>
        <v>0</v>
      </c>
      <c r="EQ47" s="79"/>
      <c r="ER47" s="116">
        <f t="shared" si="372"/>
        <v>0</v>
      </c>
      <c r="ES47" s="81">
        <f t="shared" si="373"/>
        <v>0</v>
      </c>
      <c r="ET47" s="280">
        <v>0</v>
      </c>
      <c r="EU47" s="9" t="s">
        <v>45</v>
      </c>
      <c r="EV47" s="583">
        <f t="shared" si="374"/>
        <v>0</v>
      </c>
      <c r="EW47" s="579">
        <f t="shared" si="86"/>
        <v>0</v>
      </c>
      <c r="EX47" s="582">
        <f t="shared" si="375"/>
        <v>0</v>
      </c>
      <c r="EY47" s="112"/>
      <c r="EZ47" s="573"/>
      <c r="FA47" s="55"/>
      <c r="FC47" s="44" t="s">
        <v>99</v>
      </c>
      <c r="FD47" s="95" t="s">
        <v>112</v>
      </c>
      <c r="FE47" s="141">
        <v>0</v>
      </c>
      <c r="FF47" s="141">
        <v>0</v>
      </c>
      <c r="FG47" s="142">
        <v>0</v>
      </c>
      <c r="FH47" s="9" t="s">
        <v>109</v>
      </c>
      <c r="FI47" s="122">
        <f t="shared" si="378"/>
        <v>0</v>
      </c>
      <c r="FJ47" s="602">
        <v>0</v>
      </c>
      <c r="FK47" s="604">
        <f t="shared" si="379"/>
        <v>0</v>
      </c>
      <c r="FL47" s="592"/>
      <c r="FM47" s="573"/>
      <c r="FN47" s="607"/>
      <c r="FO47" s="127"/>
      <c r="FP47" s="87"/>
      <c r="FQ47" s="522"/>
      <c r="FR47" s="61"/>
      <c r="FS47" s="567"/>
    </row>
    <row r="48" spans="1:175" x14ac:dyDescent="0.25">
      <c r="A48" s="44" t="s">
        <v>66</v>
      </c>
      <c r="B48" s="72" t="s">
        <v>42</v>
      </c>
      <c r="C48" s="53"/>
      <c r="D48" s="73">
        <v>1</v>
      </c>
      <c r="E48" s="68">
        <v>1</v>
      </c>
      <c r="F48" s="68">
        <v>1</v>
      </c>
      <c r="G48" s="68">
        <v>1</v>
      </c>
      <c r="H48" s="70">
        <v>0</v>
      </c>
      <c r="I48" s="13">
        <f t="shared" si="432"/>
        <v>0</v>
      </c>
      <c r="J48" s="13">
        <f t="shared" si="396"/>
        <v>0</v>
      </c>
      <c r="K48" s="13">
        <f t="shared" si="397"/>
        <v>0</v>
      </c>
      <c r="L48" s="215">
        <f>SUM(K47:K48)</f>
        <v>0</v>
      </c>
      <c r="M48" s="154"/>
      <c r="N48" s="10"/>
      <c r="O48" s="44" t="s">
        <v>66</v>
      </c>
      <c r="P48" s="72" t="s">
        <v>42</v>
      </c>
      <c r="Q48" s="53"/>
      <c r="R48" s="73">
        <v>1</v>
      </c>
      <c r="S48" s="68">
        <v>1</v>
      </c>
      <c r="T48" s="68">
        <v>1</v>
      </c>
      <c r="U48" s="68">
        <v>1</v>
      </c>
      <c r="V48" s="70">
        <v>0</v>
      </c>
      <c r="W48" s="13">
        <f t="shared" si="433"/>
        <v>0</v>
      </c>
      <c r="X48" s="13">
        <f t="shared" si="398"/>
        <v>0</v>
      </c>
      <c r="Y48" s="13">
        <f t="shared" si="399"/>
        <v>0</v>
      </c>
      <c r="Z48" s="215">
        <f>SUM(Y47:Y48)</f>
        <v>0</v>
      </c>
      <c r="AA48" s="154"/>
      <c r="AB48" s="10"/>
      <c r="AC48" s="44" t="s">
        <v>66</v>
      </c>
      <c r="AD48" s="72" t="s">
        <v>42</v>
      </c>
      <c r="AE48" s="53"/>
      <c r="AF48" s="73">
        <v>1</v>
      </c>
      <c r="AG48" s="68">
        <v>1</v>
      </c>
      <c r="AH48" s="68">
        <v>1</v>
      </c>
      <c r="AI48" s="68">
        <v>1</v>
      </c>
      <c r="AJ48" s="70">
        <v>0</v>
      </c>
      <c r="AK48" s="13">
        <f t="shared" si="400"/>
        <v>0</v>
      </c>
      <c r="AL48" s="13">
        <f t="shared" si="401"/>
        <v>0</v>
      </c>
      <c r="AM48" s="13">
        <f t="shared" si="402"/>
        <v>0</v>
      </c>
      <c r="AN48" s="215">
        <f t="shared" ref="AN48" si="434">SUM(AM47:AM48)</f>
        <v>0</v>
      </c>
      <c r="AO48" s="154"/>
      <c r="AP48" s="10"/>
      <c r="AQ48" s="44" t="s">
        <v>66</v>
      </c>
      <c r="AR48" s="72" t="s">
        <v>42</v>
      </c>
      <c r="AS48" s="53"/>
      <c r="AT48" s="73">
        <v>1</v>
      </c>
      <c r="AU48" s="68">
        <v>1</v>
      </c>
      <c r="AV48" s="68">
        <v>1</v>
      </c>
      <c r="AW48" s="68">
        <v>1</v>
      </c>
      <c r="AX48" s="70">
        <v>0</v>
      </c>
      <c r="AY48" s="13">
        <f t="shared" si="404"/>
        <v>0</v>
      </c>
      <c r="AZ48" s="13">
        <f t="shared" si="405"/>
        <v>0</v>
      </c>
      <c r="BA48" s="13">
        <f t="shared" si="406"/>
        <v>0</v>
      </c>
      <c r="BB48" s="215">
        <f t="shared" ref="BB48" si="435">SUM(BA47:BA48)</f>
        <v>0</v>
      </c>
      <c r="BC48" s="154"/>
      <c r="BD48" s="10"/>
      <c r="BE48" s="44" t="s">
        <v>66</v>
      </c>
      <c r="BF48" s="72" t="s">
        <v>42</v>
      </c>
      <c r="BG48" s="53"/>
      <c r="BH48" s="73">
        <v>1</v>
      </c>
      <c r="BI48" s="68">
        <v>1</v>
      </c>
      <c r="BJ48" s="68">
        <v>1</v>
      </c>
      <c r="BK48" s="68">
        <v>1</v>
      </c>
      <c r="BL48" s="70">
        <v>0</v>
      </c>
      <c r="BM48" s="13">
        <f t="shared" si="408"/>
        <v>0</v>
      </c>
      <c r="BN48" s="13">
        <f t="shared" si="409"/>
        <v>0</v>
      </c>
      <c r="BO48" s="13">
        <f t="shared" si="410"/>
        <v>0</v>
      </c>
      <c r="BP48" s="215">
        <f t="shared" ref="BP48" si="436">SUM(BO47:BO48)</f>
        <v>0</v>
      </c>
      <c r="BQ48" s="154"/>
      <c r="BR48" s="10"/>
      <c r="BS48" s="44" t="s">
        <v>66</v>
      </c>
      <c r="BT48" s="72" t="s">
        <v>42</v>
      </c>
      <c r="BU48" s="53"/>
      <c r="BV48" s="73">
        <v>1</v>
      </c>
      <c r="BW48" s="68">
        <v>1</v>
      </c>
      <c r="BX48" s="68">
        <v>1</v>
      </c>
      <c r="BY48" s="68">
        <v>1</v>
      </c>
      <c r="BZ48" s="70">
        <v>0</v>
      </c>
      <c r="CA48" s="13">
        <f t="shared" si="412"/>
        <v>0</v>
      </c>
      <c r="CB48" s="13">
        <f t="shared" si="413"/>
        <v>0</v>
      </c>
      <c r="CC48" s="13">
        <f t="shared" si="414"/>
        <v>0</v>
      </c>
      <c r="CD48" s="215">
        <f t="shared" ref="CD48" si="437">SUM(CC47:CC48)</f>
        <v>0</v>
      </c>
      <c r="CE48" s="154"/>
      <c r="CF48" s="10"/>
      <c r="CG48" s="44" t="s">
        <v>66</v>
      </c>
      <c r="CH48" s="72" t="s">
        <v>42</v>
      </c>
      <c r="CI48" s="53"/>
      <c r="CJ48" s="73">
        <v>1</v>
      </c>
      <c r="CK48" s="68">
        <v>1</v>
      </c>
      <c r="CL48" s="68">
        <v>1</v>
      </c>
      <c r="CM48" s="68">
        <v>1</v>
      </c>
      <c r="CN48" s="70">
        <v>0</v>
      </c>
      <c r="CO48" s="13">
        <f t="shared" si="416"/>
        <v>0</v>
      </c>
      <c r="CP48" s="13">
        <f t="shared" si="417"/>
        <v>0</v>
      </c>
      <c r="CQ48" s="13">
        <f t="shared" si="418"/>
        <v>0</v>
      </c>
      <c r="CR48" s="215">
        <f t="shared" ref="CR48" si="438">SUM(CQ47:CQ48)</f>
        <v>0</v>
      </c>
      <c r="CS48" s="154"/>
      <c r="CT48" s="10"/>
      <c r="CU48" s="44" t="s">
        <v>66</v>
      </c>
      <c r="CV48" s="72" t="s">
        <v>42</v>
      </c>
      <c r="CW48" s="53"/>
      <c r="CX48" s="73">
        <v>1</v>
      </c>
      <c r="CY48" s="68">
        <v>1</v>
      </c>
      <c r="CZ48" s="68">
        <v>1</v>
      </c>
      <c r="DA48" s="68">
        <v>1</v>
      </c>
      <c r="DB48" s="70">
        <v>0</v>
      </c>
      <c r="DC48" s="13">
        <f t="shared" si="420"/>
        <v>0</v>
      </c>
      <c r="DD48" s="13">
        <f t="shared" si="421"/>
        <v>0</v>
      </c>
      <c r="DE48" s="13">
        <f t="shared" si="422"/>
        <v>0</v>
      </c>
      <c r="DF48" s="215">
        <f t="shared" ref="DF48" si="439">SUM(DE47:DE48)</f>
        <v>0</v>
      </c>
      <c r="DG48" s="154"/>
      <c r="DH48" s="10"/>
      <c r="DI48" s="44" t="s">
        <v>66</v>
      </c>
      <c r="DJ48" s="72" t="s">
        <v>42</v>
      </c>
      <c r="DK48" s="53"/>
      <c r="DL48" s="73">
        <v>1</v>
      </c>
      <c r="DM48" s="68">
        <v>1</v>
      </c>
      <c r="DN48" s="68">
        <v>1</v>
      </c>
      <c r="DO48" s="68">
        <v>1</v>
      </c>
      <c r="DP48" s="70">
        <v>0</v>
      </c>
      <c r="DQ48" s="13">
        <f t="shared" si="424"/>
        <v>0</v>
      </c>
      <c r="DR48" s="13">
        <f t="shared" si="425"/>
        <v>0</v>
      </c>
      <c r="DS48" s="13">
        <f t="shared" si="426"/>
        <v>0</v>
      </c>
      <c r="DT48" s="215">
        <f t="shared" ref="DT48" si="440">SUM(DS47:DS48)</f>
        <v>0</v>
      </c>
      <c r="DU48" s="154"/>
      <c r="DV48" s="10"/>
      <c r="DW48" s="44" t="s">
        <v>66</v>
      </c>
      <c r="DX48" s="72" t="s">
        <v>42</v>
      </c>
      <c r="DY48" s="53"/>
      <c r="DZ48" s="73">
        <v>1</v>
      </c>
      <c r="EA48" s="68">
        <v>1</v>
      </c>
      <c r="EB48" s="68">
        <v>1</v>
      </c>
      <c r="EC48" s="68">
        <v>1</v>
      </c>
      <c r="ED48" s="70">
        <v>0</v>
      </c>
      <c r="EE48" s="13">
        <f t="shared" si="428"/>
        <v>0</v>
      </c>
      <c r="EF48" s="13">
        <f t="shared" si="429"/>
        <v>0</v>
      </c>
      <c r="EG48" s="13">
        <f t="shared" si="430"/>
        <v>0</v>
      </c>
      <c r="EH48" s="215">
        <f t="shared" ref="EH48" si="441">SUM(EG47:EG48)</f>
        <v>0</v>
      </c>
      <c r="EI48" s="154"/>
      <c r="EJ48" s="10"/>
      <c r="EK48" s="44" t="s">
        <v>77</v>
      </c>
      <c r="EL48" s="761" t="str">
        <f>Prices!$A$111</f>
        <v xml:space="preserve">glazing  </v>
      </c>
      <c r="EM48" s="761">
        <f t="shared" si="376"/>
        <v>0</v>
      </c>
      <c r="EN48" s="1042" t="s">
        <v>86</v>
      </c>
      <c r="EO48" s="1052"/>
      <c r="EP48" s="190">
        <f t="shared" si="377"/>
        <v>0</v>
      </c>
      <c r="EQ48" s="79"/>
      <c r="ER48" s="116">
        <f t="shared" si="372"/>
        <v>0</v>
      </c>
      <c r="ES48" s="81">
        <f t="shared" si="373"/>
        <v>0</v>
      </c>
      <c r="ET48" s="280">
        <v>0</v>
      </c>
      <c r="EU48" s="9" t="s">
        <v>45</v>
      </c>
      <c r="EV48" s="583">
        <f t="shared" si="374"/>
        <v>0</v>
      </c>
      <c r="EW48" s="579">
        <f t="shared" si="86"/>
        <v>0</v>
      </c>
      <c r="EX48" s="582">
        <f t="shared" si="375"/>
        <v>0</v>
      </c>
      <c r="EY48" s="112"/>
      <c r="EZ48" s="573"/>
      <c r="FA48" s="55"/>
      <c r="FC48" s="44" t="s">
        <v>99</v>
      </c>
      <c r="FD48" s="95" t="s">
        <v>153</v>
      </c>
      <c r="FE48" s="141">
        <v>0</v>
      </c>
      <c r="FF48" s="141">
        <v>0</v>
      </c>
      <c r="FG48" s="142">
        <v>0</v>
      </c>
      <c r="FH48" s="9" t="s">
        <v>45</v>
      </c>
      <c r="FI48" s="122">
        <f t="shared" si="378"/>
        <v>0</v>
      </c>
      <c r="FJ48" s="602">
        <v>0</v>
      </c>
      <c r="FK48" s="604">
        <f t="shared" si="379"/>
        <v>0</v>
      </c>
      <c r="FL48" s="592"/>
      <c r="FM48" s="576"/>
      <c r="FN48" s="605"/>
      <c r="FO48" s="127"/>
      <c r="FP48" s="522"/>
      <c r="FQ48" s="61"/>
      <c r="FR48" s="61"/>
      <c r="FS48" s="88"/>
    </row>
    <row r="49" spans="1:175" x14ac:dyDescent="0.25">
      <c r="A49" s="44" t="s">
        <v>68</v>
      </c>
      <c r="B49" s="72" t="s">
        <v>42</v>
      </c>
      <c r="C49" s="53"/>
      <c r="D49" s="73">
        <v>1</v>
      </c>
      <c r="E49" s="68">
        <v>1</v>
      </c>
      <c r="F49" s="68">
        <v>1</v>
      </c>
      <c r="G49" s="68">
        <v>1</v>
      </c>
      <c r="H49" s="70">
        <v>0</v>
      </c>
      <c r="I49" s="13">
        <f t="shared" si="432"/>
        <v>0</v>
      </c>
      <c r="J49" s="13">
        <f t="shared" si="396"/>
        <v>0</v>
      </c>
      <c r="K49" s="13">
        <f t="shared" si="397"/>
        <v>0</v>
      </c>
      <c r="L49" s="117"/>
      <c r="M49" s="154"/>
      <c r="N49" s="10"/>
      <c r="O49" s="44" t="s">
        <v>68</v>
      </c>
      <c r="P49" s="72" t="s">
        <v>42</v>
      </c>
      <c r="Q49" s="53"/>
      <c r="R49" s="73">
        <v>1</v>
      </c>
      <c r="S49" s="68">
        <v>1</v>
      </c>
      <c r="T49" s="68">
        <v>1</v>
      </c>
      <c r="U49" s="68">
        <v>1</v>
      </c>
      <c r="V49" s="70">
        <v>0</v>
      </c>
      <c r="W49" s="13">
        <f t="shared" si="433"/>
        <v>0</v>
      </c>
      <c r="X49" s="13">
        <f t="shared" si="398"/>
        <v>0</v>
      </c>
      <c r="Y49" s="13">
        <f t="shared" si="399"/>
        <v>0</v>
      </c>
      <c r="Z49" s="117"/>
      <c r="AA49" s="154"/>
      <c r="AB49" s="10"/>
      <c r="AC49" s="44" t="s">
        <v>68</v>
      </c>
      <c r="AD49" s="72" t="s">
        <v>42</v>
      </c>
      <c r="AE49" s="53"/>
      <c r="AF49" s="73">
        <v>1</v>
      </c>
      <c r="AG49" s="68">
        <v>1</v>
      </c>
      <c r="AH49" s="68">
        <v>1</v>
      </c>
      <c r="AI49" s="68">
        <v>1</v>
      </c>
      <c r="AJ49" s="70">
        <v>0</v>
      </c>
      <c r="AK49" s="13">
        <f t="shared" si="400"/>
        <v>0</v>
      </c>
      <c r="AL49" s="13">
        <f t="shared" si="401"/>
        <v>0</v>
      </c>
      <c r="AM49" s="13">
        <f t="shared" si="402"/>
        <v>0</v>
      </c>
      <c r="AN49" s="117"/>
      <c r="AO49" s="154"/>
      <c r="AP49" s="10"/>
      <c r="AQ49" s="44" t="s">
        <v>68</v>
      </c>
      <c r="AR49" s="72" t="s">
        <v>42</v>
      </c>
      <c r="AS49" s="53"/>
      <c r="AT49" s="73">
        <v>1</v>
      </c>
      <c r="AU49" s="68">
        <v>1</v>
      </c>
      <c r="AV49" s="68">
        <v>1</v>
      </c>
      <c r="AW49" s="68">
        <v>1</v>
      </c>
      <c r="AX49" s="70">
        <v>0</v>
      </c>
      <c r="AY49" s="13">
        <f t="shared" si="404"/>
        <v>0</v>
      </c>
      <c r="AZ49" s="13">
        <f t="shared" si="405"/>
        <v>0</v>
      </c>
      <c r="BA49" s="13">
        <f t="shared" si="406"/>
        <v>0</v>
      </c>
      <c r="BB49" s="117"/>
      <c r="BC49" s="154"/>
      <c r="BD49" s="10"/>
      <c r="BE49" s="44" t="s">
        <v>68</v>
      </c>
      <c r="BF49" s="72" t="s">
        <v>42</v>
      </c>
      <c r="BG49" s="53"/>
      <c r="BH49" s="73">
        <v>1</v>
      </c>
      <c r="BI49" s="68">
        <v>1</v>
      </c>
      <c r="BJ49" s="68">
        <v>1</v>
      </c>
      <c r="BK49" s="68">
        <v>1</v>
      </c>
      <c r="BL49" s="70">
        <v>0</v>
      </c>
      <c r="BM49" s="13">
        <f t="shared" si="408"/>
        <v>0</v>
      </c>
      <c r="BN49" s="13">
        <f t="shared" si="409"/>
        <v>0</v>
      </c>
      <c r="BO49" s="13">
        <f t="shared" si="410"/>
        <v>0</v>
      </c>
      <c r="BP49" s="117"/>
      <c r="BQ49" s="154"/>
      <c r="BR49" s="10"/>
      <c r="BS49" s="44" t="s">
        <v>68</v>
      </c>
      <c r="BT49" s="72" t="s">
        <v>42</v>
      </c>
      <c r="BU49" s="53"/>
      <c r="BV49" s="73">
        <v>1</v>
      </c>
      <c r="BW49" s="68">
        <v>1</v>
      </c>
      <c r="BX49" s="68">
        <v>1</v>
      </c>
      <c r="BY49" s="68">
        <v>1</v>
      </c>
      <c r="BZ49" s="70">
        <v>0</v>
      </c>
      <c r="CA49" s="13">
        <f t="shared" si="412"/>
        <v>0</v>
      </c>
      <c r="CB49" s="13">
        <f t="shared" si="413"/>
        <v>0</v>
      </c>
      <c r="CC49" s="13">
        <f t="shared" si="414"/>
        <v>0</v>
      </c>
      <c r="CD49" s="117"/>
      <c r="CE49" s="154"/>
      <c r="CF49" s="10"/>
      <c r="CG49" s="44" t="s">
        <v>68</v>
      </c>
      <c r="CH49" s="72" t="s">
        <v>42</v>
      </c>
      <c r="CI49" s="53"/>
      <c r="CJ49" s="73">
        <v>1</v>
      </c>
      <c r="CK49" s="68">
        <v>1</v>
      </c>
      <c r="CL49" s="68">
        <v>1</v>
      </c>
      <c r="CM49" s="68">
        <v>1</v>
      </c>
      <c r="CN49" s="70">
        <v>0</v>
      </c>
      <c r="CO49" s="13">
        <f t="shared" si="416"/>
        <v>0</v>
      </c>
      <c r="CP49" s="13">
        <f t="shared" si="417"/>
        <v>0</v>
      </c>
      <c r="CQ49" s="13">
        <f t="shared" si="418"/>
        <v>0</v>
      </c>
      <c r="CR49" s="117"/>
      <c r="CS49" s="154"/>
      <c r="CT49" s="10"/>
      <c r="CU49" s="44" t="s">
        <v>68</v>
      </c>
      <c r="CV49" s="72" t="s">
        <v>42</v>
      </c>
      <c r="CW49" s="53"/>
      <c r="CX49" s="73">
        <v>1</v>
      </c>
      <c r="CY49" s="68">
        <v>1</v>
      </c>
      <c r="CZ49" s="68">
        <v>1</v>
      </c>
      <c r="DA49" s="68">
        <v>1</v>
      </c>
      <c r="DB49" s="70">
        <v>0</v>
      </c>
      <c r="DC49" s="13">
        <f t="shared" si="420"/>
        <v>0</v>
      </c>
      <c r="DD49" s="13">
        <f t="shared" si="421"/>
        <v>0</v>
      </c>
      <c r="DE49" s="13">
        <f t="shared" si="422"/>
        <v>0</v>
      </c>
      <c r="DF49" s="117"/>
      <c r="DG49" s="154"/>
      <c r="DH49" s="10"/>
      <c r="DI49" s="44" t="s">
        <v>68</v>
      </c>
      <c r="DJ49" s="72" t="s">
        <v>42</v>
      </c>
      <c r="DK49" s="53"/>
      <c r="DL49" s="73">
        <v>1</v>
      </c>
      <c r="DM49" s="68">
        <v>1</v>
      </c>
      <c r="DN49" s="68">
        <v>1</v>
      </c>
      <c r="DO49" s="68">
        <v>1</v>
      </c>
      <c r="DP49" s="70">
        <v>0</v>
      </c>
      <c r="DQ49" s="13">
        <f t="shared" si="424"/>
        <v>0</v>
      </c>
      <c r="DR49" s="13">
        <f t="shared" si="425"/>
        <v>0</v>
      </c>
      <c r="DS49" s="13">
        <f t="shared" si="426"/>
        <v>0</v>
      </c>
      <c r="DT49" s="117"/>
      <c r="DU49" s="154"/>
      <c r="DV49" s="10"/>
      <c r="DW49" s="44" t="s">
        <v>68</v>
      </c>
      <c r="DX49" s="72" t="s">
        <v>42</v>
      </c>
      <c r="DY49" s="53"/>
      <c r="DZ49" s="73">
        <v>1</v>
      </c>
      <c r="EA49" s="68">
        <v>1</v>
      </c>
      <c r="EB49" s="68">
        <v>1</v>
      </c>
      <c r="EC49" s="68">
        <v>1</v>
      </c>
      <c r="ED49" s="70">
        <v>0</v>
      </c>
      <c r="EE49" s="13">
        <f t="shared" si="428"/>
        <v>0</v>
      </c>
      <c r="EF49" s="13">
        <f t="shared" si="429"/>
        <v>0</v>
      </c>
      <c r="EG49" s="13">
        <f t="shared" si="430"/>
        <v>0</v>
      </c>
      <c r="EH49" s="117"/>
      <c r="EI49" s="154"/>
      <c r="EJ49" s="10"/>
      <c r="EK49" s="44" t="s">
        <v>77</v>
      </c>
      <c r="EL49" s="761" t="str">
        <f>Prices!$A$112</f>
        <v xml:space="preserve">glazing  </v>
      </c>
      <c r="EM49" s="761">
        <f t="shared" si="376"/>
        <v>0</v>
      </c>
      <c r="EN49" s="1042" t="s">
        <v>87</v>
      </c>
      <c r="EO49" s="1052"/>
      <c r="EP49" s="190">
        <f t="shared" si="377"/>
        <v>0</v>
      </c>
      <c r="EQ49" s="79"/>
      <c r="ER49" s="116">
        <f t="shared" si="372"/>
        <v>0</v>
      </c>
      <c r="ES49" s="81">
        <f t="shared" si="373"/>
        <v>0</v>
      </c>
      <c r="ET49" s="280">
        <v>0</v>
      </c>
      <c r="EU49" s="9" t="s">
        <v>45</v>
      </c>
      <c r="EV49" s="583">
        <f t="shared" si="374"/>
        <v>0</v>
      </c>
      <c r="EW49" s="579">
        <f t="shared" si="86"/>
        <v>0</v>
      </c>
      <c r="EX49" s="582">
        <f t="shared" si="375"/>
        <v>0</v>
      </c>
      <c r="EY49" s="112"/>
      <c r="EZ49" s="573"/>
      <c r="FA49" s="55"/>
      <c r="FC49" s="44" t="s">
        <v>91</v>
      </c>
      <c r="FD49" s="95" t="s">
        <v>113</v>
      </c>
      <c r="FE49" s="141">
        <v>0</v>
      </c>
      <c r="FF49" s="141">
        <v>0</v>
      </c>
      <c r="FG49" s="142">
        <v>0</v>
      </c>
      <c r="FH49" s="9" t="s">
        <v>109</v>
      </c>
      <c r="FI49" s="122">
        <f t="shared" si="378"/>
        <v>0</v>
      </c>
      <c r="FJ49" s="602">
        <v>0</v>
      </c>
      <c r="FK49" s="604">
        <f t="shared" si="379"/>
        <v>0</v>
      </c>
      <c r="FL49" s="591">
        <f>FR128</f>
        <v>0</v>
      </c>
      <c r="FM49" s="542">
        <f>FL128</f>
        <v>0</v>
      </c>
      <c r="FN49" s="610">
        <f>SUM(FK49:FK50)+FL49</f>
        <v>0</v>
      </c>
      <c r="FO49" s="127">
        <f>IF(FO$4=0,0,FN49/$FO$4)</f>
        <v>0</v>
      </c>
      <c r="FP49" s="87" t="s">
        <v>91</v>
      </c>
      <c r="FQ49" s="522">
        <f>SUM(EX67:EX68)+EY67</f>
        <v>0</v>
      </c>
      <c r="FR49" s="496">
        <f>FN49</f>
        <v>0</v>
      </c>
      <c r="FS49" s="567">
        <f>SUM(FQ49:FR49)</f>
        <v>0</v>
      </c>
    </row>
    <row r="50" spans="1:175" x14ac:dyDescent="0.25">
      <c r="A50" s="44" t="s">
        <v>68</v>
      </c>
      <c r="B50" s="72" t="s">
        <v>42</v>
      </c>
      <c r="C50" s="53"/>
      <c r="D50" s="73">
        <v>1</v>
      </c>
      <c r="E50" s="68">
        <v>1</v>
      </c>
      <c r="F50" s="68">
        <v>1</v>
      </c>
      <c r="G50" s="68">
        <v>1</v>
      </c>
      <c r="H50" s="70">
        <v>0</v>
      </c>
      <c r="I50" s="13">
        <f t="shared" si="432"/>
        <v>0</v>
      </c>
      <c r="J50" s="13">
        <f t="shared" si="396"/>
        <v>0</v>
      </c>
      <c r="K50" s="13">
        <f t="shared" si="397"/>
        <v>0</v>
      </c>
      <c r="L50" s="201" t="s">
        <v>576</v>
      </c>
      <c r="M50" s="154"/>
      <c r="N50" s="10"/>
      <c r="O50" s="44" t="s">
        <v>68</v>
      </c>
      <c r="P50" s="72" t="s">
        <v>42</v>
      </c>
      <c r="Q50" s="53"/>
      <c r="R50" s="73">
        <v>1</v>
      </c>
      <c r="S50" s="68">
        <v>1</v>
      </c>
      <c r="T50" s="68">
        <v>1</v>
      </c>
      <c r="U50" s="68">
        <v>1</v>
      </c>
      <c r="V50" s="70">
        <v>0</v>
      </c>
      <c r="W50" s="13">
        <f t="shared" si="433"/>
        <v>0</v>
      </c>
      <c r="X50" s="13">
        <f t="shared" si="398"/>
        <v>0</v>
      </c>
      <c r="Y50" s="13">
        <f t="shared" si="399"/>
        <v>0</v>
      </c>
      <c r="Z50" s="201" t="s">
        <v>576</v>
      </c>
      <c r="AA50" s="154"/>
      <c r="AB50" s="10"/>
      <c r="AC50" s="44" t="s">
        <v>68</v>
      </c>
      <c r="AD50" s="72" t="s">
        <v>42</v>
      </c>
      <c r="AE50" s="53"/>
      <c r="AF50" s="73">
        <v>1</v>
      </c>
      <c r="AG50" s="68">
        <v>1</v>
      </c>
      <c r="AH50" s="68">
        <v>1</v>
      </c>
      <c r="AI50" s="68">
        <v>1</v>
      </c>
      <c r="AJ50" s="70">
        <v>0</v>
      </c>
      <c r="AK50" s="13">
        <f t="shared" si="400"/>
        <v>0</v>
      </c>
      <c r="AL50" s="13">
        <f t="shared" si="401"/>
        <v>0</v>
      </c>
      <c r="AM50" s="13">
        <f t="shared" si="402"/>
        <v>0</v>
      </c>
      <c r="AN50" s="201" t="s">
        <v>576</v>
      </c>
      <c r="AO50" s="154"/>
      <c r="AP50" s="10"/>
      <c r="AQ50" s="44" t="s">
        <v>68</v>
      </c>
      <c r="AR50" s="72" t="s">
        <v>42</v>
      </c>
      <c r="AS50" s="53"/>
      <c r="AT50" s="73">
        <v>1</v>
      </c>
      <c r="AU50" s="68">
        <v>1</v>
      </c>
      <c r="AV50" s="68">
        <v>1</v>
      </c>
      <c r="AW50" s="68">
        <v>1</v>
      </c>
      <c r="AX50" s="70">
        <v>0</v>
      </c>
      <c r="AY50" s="13">
        <f t="shared" si="404"/>
        <v>0</v>
      </c>
      <c r="AZ50" s="13">
        <f t="shared" si="405"/>
        <v>0</v>
      </c>
      <c r="BA50" s="13">
        <f t="shared" si="406"/>
        <v>0</v>
      </c>
      <c r="BB50" s="201" t="s">
        <v>576</v>
      </c>
      <c r="BC50" s="154"/>
      <c r="BD50" s="10"/>
      <c r="BE50" s="44" t="s">
        <v>68</v>
      </c>
      <c r="BF50" s="72" t="s">
        <v>42</v>
      </c>
      <c r="BG50" s="53"/>
      <c r="BH50" s="73">
        <v>1</v>
      </c>
      <c r="BI50" s="68">
        <v>1</v>
      </c>
      <c r="BJ50" s="68">
        <v>1</v>
      </c>
      <c r="BK50" s="68">
        <v>1</v>
      </c>
      <c r="BL50" s="70">
        <v>0</v>
      </c>
      <c r="BM50" s="13">
        <f t="shared" si="408"/>
        <v>0</v>
      </c>
      <c r="BN50" s="13">
        <f t="shared" si="409"/>
        <v>0</v>
      </c>
      <c r="BO50" s="13">
        <f t="shared" si="410"/>
        <v>0</v>
      </c>
      <c r="BP50" s="201" t="s">
        <v>576</v>
      </c>
      <c r="BQ50" s="154"/>
      <c r="BR50" s="10"/>
      <c r="BS50" s="44" t="s">
        <v>68</v>
      </c>
      <c r="BT50" s="72" t="s">
        <v>42</v>
      </c>
      <c r="BU50" s="53"/>
      <c r="BV50" s="73">
        <v>1</v>
      </c>
      <c r="BW50" s="68">
        <v>1</v>
      </c>
      <c r="BX50" s="68">
        <v>1</v>
      </c>
      <c r="BY50" s="68">
        <v>1</v>
      </c>
      <c r="BZ50" s="70">
        <v>0</v>
      </c>
      <c r="CA50" s="13">
        <f t="shared" si="412"/>
        <v>0</v>
      </c>
      <c r="CB50" s="13">
        <f t="shared" si="413"/>
        <v>0</v>
      </c>
      <c r="CC50" s="13">
        <f t="shared" si="414"/>
        <v>0</v>
      </c>
      <c r="CD50" s="201" t="s">
        <v>576</v>
      </c>
      <c r="CE50" s="154"/>
      <c r="CF50" s="10"/>
      <c r="CG50" s="44" t="s">
        <v>68</v>
      </c>
      <c r="CH50" s="72" t="s">
        <v>42</v>
      </c>
      <c r="CI50" s="53"/>
      <c r="CJ50" s="73">
        <v>1</v>
      </c>
      <c r="CK50" s="68">
        <v>1</v>
      </c>
      <c r="CL50" s="68">
        <v>1</v>
      </c>
      <c r="CM50" s="68">
        <v>1</v>
      </c>
      <c r="CN50" s="70">
        <v>0</v>
      </c>
      <c r="CO50" s="13">
        <f t="shared" si="416"/>
        <v>0</v>
      </c>
      <c r="CP50" s="13">
        <f t="shared" si="417"/>
        <v>0</v>
      </c>
      <c r="CQ50" s="13">
        <f t="shared" si="418"/>
        <v>0</v>
      </c>
      <c r="CR50" s="201" t="s">
        <v>576</v>
      </c>
      <c r="CS50" s="154"/>
      <c r="CT50" s="10"/>
      <c r="CU50" s="44" t="s">
        <v>68</v>
      </c>
      <c r="CV50" s="72" t="s">
        <v>42</v>
      </c>
      <c r="CW50" s="53"/>
      <c r="CX50" s="73">
        <v>1</v>
      </c>
      <c r="CY50" s="68">
        <v>1</v>
      </c>
      <c r="CZ50" s="68">
        <v>1</v>
      </c>
      <c r="DA50" s="68">
        <v>1</v>
      </c>
      <c r="DB50" s="70">
        <v>0</v>
      </c>
      <c r="DC50" s="13">
        <f t="shared" si="420"/>
        <v>0</v>
      </c>
      <c r="DD50" s="13">
        <f t="shared" si="421"/>
        <v>0</v>
      </c>
      <c r="DE50" s="13">
        <f t="shared" si="422"/>
        <v>0</v>
      </c>
      <c r="DF50" s="201" t="s">
        <v>576</v>
      </c>
      <c r="DG50" s="154"/>
      <c r="DH50" s="10"/>
      <c r="DI50" s="44" t="s">
        <v>68</v>
      </c>
      <c r="DJ50" s="72" t="s">
        <v>42</v>
      </c>
      <c r="DK50" s="53"/>
      <c r="DL50" s="73">
        <v>1</v>
      </c>
      <c r="DM50" s="68">
        <v>1</v>
      </c>
      <c r="DN50" s="68">
        <v>1</v>
      </c>
      <c r="DO50" s="68">
        <v>1</v>
      </c>
      <c r="DP50" s="70">
        <v>0</v>
      </c>
      <c r="DQ50" s="13">
        <f t="shared" si="424"/>
        <v>0</v>
      </c>
      <c r="DR50" s="13">
        <f t="shared" si="425"/>
        <v>0</v>
      </c>
      <c r="DS50" s="13">
        <f t="shared" si="426"/>
        <v>0</v>
      </c>
      <c r="DT50" s="201" t="s">
        <v>576</v>
      </c>
      <c r="DU50" s="154"/>
      <c r="DV50" s="10"/>
      <c r="DW50" s="44" t="s">
        <v>68</v>
      </c>
      <c r="DX50" s="72" t="s">
        <v>42</v>
      </c>
      <c r="DY50" s="53"/>
      <c r="DZ50" s="73">
        <v>1</v>
      </c>
      <c r="EA50" s="68">
        <v>1</v>
      </c>
      <c r="EB50" s="68">
        <v>1</v>
      </c>
      <c r="EC50" s="68">
        <v>1</v>
      </c>
      <c r="ED50" s="70">
        <v>0</v>
      </c>
      <c r="EE50" s="13">
        <f t="shared" si="428"/>
        <v>0</v>
      </c>
      <c r="EF50" s="13">
        <f t="shared" si="429"/>
        <v>0</v>
      </c>
      <c r="EG50" s="13">
        <f t="shared" si="430"/>
        <v>0</v>
      </c>
      <c r="EH50" s="201" t="s">
        <v>576</v>
      </c>
      <c r="EI50" s="154"/>
      <c r="EJ50" s="10"/>
      <c r="EK50" s="44" t="s">
        <v>77</v>
      </c>
      <c r="EL50" s="761" t="str">
        <f>Prices!$A$113</f>
        <v xml:space="preserve">glazing  </v>
      </c>
      <c r="EM50" s="761">
        <f t="shared" si="376"/>
        <v>0</v>
      </c>
      <c r="EN50" s="1042" t="s">
        <v>88</v>
      </c>
      <c r="EO50" s="1052"/>
      <c r="EP50" s="190">
        <f t="shared" si="377"/>
        <v>0</v>
      </c>
      <c r="EQ50" s="79"/>
      <c r="ER50" s="116">
        <f t="shared" si="372"/>
        <v>0</v>
      </c>
      <c r="ES50" s="81">
        <f t="shared" si="373"/>
        <v>0</v>
      </c>
      <c r="ET50" s="280">
        <v>0</v>
      </c>
      <c r="EU50" s="9" t="s">
        <v>45</v>
      </c>
      <c r="EV50" s="583">
        <f t="shared" si="374"/>
        <v>0</v>
      </c>
      <c r="EW50" s="579">
        <f t="shared" si="86"/>
        <v>0</v>
      </c>
      <c r="EX50" s="582">
        <f t="shared" si="375"/>
        <v>0</v>
      </c>
      <c r="EY50" s="112"/>
      <c r="EZ50" s="573"/>
      <c r="FA50" s="55"/>
      <c r="FC50" s="44" t="s">
        <v>91</v>
      </c>
      <c r="FD50" s="95" t="s">
        <v>113</v>
      </c>
      <c r="FE50" s="141">
        <v>0</v>
      </c>
      <c r="FF50" s="141">
        <v>0</v>
      </c>
      <c r="FG50" s="142">
        <v>0</v>
      </c>
      <c r="FH50" s="9" t="s">
        <v>109</v>
      </c>
      <c r="FI50" s="122">
        <f t="shared" si="378"/>
        <v>0</v>
      </c>
      <c r="FJ50" s="602">
        <v>0</v>
      </c>
      <c r="FK50" s="604">
        <f t="shared" si="379"/>
        <v>0</v>
      </c>
      <c r="FL50" s="592"/>
      <c r="FM50" s="576"/>
      <c r="FN50" s="607"/>
      <c r="FO50" s="127"/>
      <c r="FP50" s="87"/>
      <c r="FQ50" s="522"/>
      <c r="FR50" s="61"/>
      <c r="FS50" s="567"/>
    </row>
    <row r="51" spans="1:175" x14ac:dyDescent="0.25">
      <c r="A51" s="44" t="s">
        <v>65</v>
      </c>
      <c r="B51" s="72" t="s">
        <v>42</v>
      </c>
      <c r="C51" s="53"/>
      <c r="D51" s="73">
        <v>1</v>
      </c>
      <c r="E51" s="68">
        <v>1</v>
      </c>
      <c r="F51" s="68">
        <v>1</v>
      </c>
      <c r="G51" s="68">
        <v>1</v>
      </c>
      <c r="H51" s="70">
        <v>0</v>
      </c>
      <c r="I51" s="13">
        <f t="shared" si="432"/>
        <v>0</v>
      </c>
      <c r="J51" s="13">
        <f t="shared" si="396"/>
        <v>0</v>
      </c>
      <c r="K51" s="13">
        <f t="shared" si="397"/>
        <v>0</v>
      </c>
      <c r="L51" s="215">
        <f>SUM(K49:K50)</f>
        <v>0</v>
      </c>
      <c r="M51" s="154"/>
      <c r="N51" s="10"/>
      <c r="O51" s="44" t="s">
        <v>65</v>
      </c>
      <c r="P51" s="72" t="s">
        <v>42</v>
      </c>
      <c r="Q51" s="53"/>
      <c r="R51" s="73">
        <v>1</v>
      </c>
      <c r="S51" s="68">
        <v>1</v>
      </c>
      <c r="T51" s="68">
        <v>1</v>
      </c>
      <c r="U51" s="68">
        <v>1</v>
      </c>
      <c r="V51" s="70">
        <v>0</v>
      </c>
      <c r="W51" s="13">
        <f t="shared" si="433"/>
        <v>0</v>
      </c>
      <c r="X51" s="13">
        <f t="shared" si="398"/>
        <v>0</v>
      </c>
      <c r="Y51" s="13">
        <f t="shared" si="399"/>
        <v>0</v>
      </c>
      <c r="Z51" s="215">
        <f>SUM(Y49:Y50)</f>
        <v>0</v>
      </c>
      <c r="AA51" s="154"/>
      <c r="AB51" s="10"/>
      <c r="AC51" s="44" t="s">
        <v>65</v>
      </c>
      <c r="AD51" s="72" t="s">
        <v>42</v>
      </c>
      <c r="AE51" s="53"/>
      <c r="AF51" s="73">
        <v>1</v>
      </c>
      <c r="AG51" s="68">
        <v>1</v>
      </c>
      <c r="AH51" s="68">
        <v>1</v>
      </c>
      <c r="AI51" s="68">
        <v>1</v>
      </c>
      <c r="AJ51" s="70">
        <v>0</v>
      </c>
      <c r="AK51" s="13">
        <f t="shared" si="400"/>
        <v>0</v>
      </c>
      <c r="AL51" s="13">
        <f t="shared" si="401"/>
        <v>0</v>
      </c>
      <c r="AM51" s="13">
        <f t="shared" si="402"/>
        <v>0</v>
      </c>
      <c r="AN51" s="215">
        <f t="shared" ref="AN51" si="442">SUM(AM49:AM50)</f>
        <v>0</v>
      </c>
      <c r="AO51" s="154"/>
      <c r="AP51" s="10"/>
      <c r="AQ51" s="44" t="s">
        <v>65</v>
      </c>
      <c r="AR51" s="72" t="s">
        <v>42</v>
      </c>
      <c r="AS51" s="53"/>
      <c r="AT51" s="73">
        <v>1</v>
      </c>
      <c r="AU51" s="68">
        <v>1</v>
      </c>
      <c r="AV51" s="68">
        <v>1</v>
      </c>
      <c r="AW51" s="68">
        <v>1</v>
      </c>
      <c r="AX51" s="70">
        <v>0</v>
      </c>
      <c r="AY51" s="13">
        <f t="shared" si="404"/>
        <v>0</v>
      </c>
      <c r="AZ51" s="13">
        <f t="shared" si="405"/>
        <v>0</v>
      </c>
      <c r="BA51" s="13">
        <f t="shared" si="406"/>
        <v>0</v>
      </c>
      <c r="BB51" s="215">
        <f t="shared" ref="BB51" si="443">SUM(BA49:BA50)</f>
        <v>0</v>
      </c>
      <c r="BC51" s="154"/>
      <c r="BD51" s="10"/>
      <c r="BE51" s="44" t="s">
        <v>65</v>
      </c>
      <c r="BF51" s="72" t="s">
        <v>42</v>
      </c>
      <c r="BG51" s="53"/>
      <c r="BH51" s="73">
        <v>1</v>
      </c>
      <c r="BI51" s="68">
        <v>1</v>
      </c>
      <c r="BJ51" s="68">
        <v>1</v>
      </c>
      <c r="BK51" s="68">
        <v>1</v>
      </c>
      <c r="BL51" s="70">
        <v>0</v>
      </c>
      <c r="BM51" s="13">
        <f t="shared" si="408"/>
        <v>0</v>
      </c>
      <c r="BN51" s="13">
        <f t="shared" si="409"/>
        <v>0</v>
      </c>
      <c r="BO51" s="13">
        <f t="shared" si="410"/>
        <v>0</v>
      </c>
      <c r="BP51" s="215">
        <f t="shared" ref="BP51" si="444">SUM(BO49:BO50)</f>
        <v>0</v>
      </c>
      <c r="BQ51" s="154"/>
      <c r="BR51" s="10"/>
      <c r="BS51" s="44" t="s">
        <v>65</v>
      </c>
      <c r="BT51" s="72" t="s">
        <v>42</v>
      </c>
      <c r="BU51" s="53"/>
      <c r="BV51" s="73">
        <v>1</v>
      </c>
      <c r="BW51" s="68">
        <v>1</v>
      </c>
      <c r="BX51" s="68">
        <v>1</v>
      </c>
      <c r="BY51" s="68">
        <v>1</v>
      </c>
      <c r="BZ51" s="70">
        <v>0</v>
      </c>
      <c r="CA51" s="13">
        <f t="shared" si="412"/>
        <v>0</v>
      </c>
      <c r="CB51" s="13">
        <f t="shared" si="413"/>
        <v>0</v>
      </c>
      <c r="CC51" s="13">
        <f t="shared" si="414"/>
        <v>0</v>
      </c>
      <c r="CD51" s="215">
        <f t="shared" ref="CD51" si="445">SUM(CC49:CC50)</f>
        <v>0</v>
      </c>
      <c r="CE51" s="154"/>
      <c r="CF51" s="10"/>
      <c r="CG51" s="44" t="s">
        <v>65</v>
      </c>
      <c r="CH51" s="72" t="s">
        <v>42</v>
      </c>
      <c r="CI51" s="53"/>
      <c r="CJ51" s="73">
        <v>1</v>
      </c>
      <c r="CK51" s="68">
        <v>1</v>
      </c>
      <c r="CL51" s="68">
        <v>1</v>
      </c>
      <c r="CM51" s="68">
        <v>1</v>
      </c>
      <c r="CN51" s="70">
        <v>0</v>
      </c>
      <c r="CO51" s="13">
        <f t="shared" si="416"/>
        <v>0</v>
      </c>
      <c r="CP51" s="13">
        <f t="shared" si="417"/>
        <v>0</v>
      </c>
      <c r="CQ51" s="13">
        <f t="shared" si="418"/>
        <v>0</v>
      </c>
      <c r="CR51" s="215">
        <f t="shared" ref="CR51" si="446">SUM(CQ49:CQ50)</f>
        <v>0</v>
      </c>
      <c r="CS51" s="154"/>
      <c r="CT51" s="10"/>
      <c r="CU51" s="44" t="s">
        <v>65</v>
      </c>
      <c r="CV51" s="72" t="s">
        <v>42</v>
      </c>
      <c r="CW51" s="53"/>
      <c r="CX51" s="73">
        <v>1</v>
      </c>
      <c r="CY51" s="68">
        <v>1</v>
      </c>
      <c r="CZ51" s="68">
        <v>1</v>
      </c>
      <c r="DA51" s="68">
        <v>1</v>
      </c>
      <c r="DB51" s="70">
        <v>0</v>
      </c>
      <c r="DC51" s="13">
        <f t="shared" si="420"/>
        <v>0</v>
      </c>
      <c r="DD51" s="13">
        <f t="shared" si="421"/>
        <v>0</v>
      </c>
      <c r="DE51" s="13">
        <f t="shared" si="422"/>
        <v>0</v>
      </c>
      <c r="DF51" s="215">
        <f t="shared" ref="DF51" si="447">SUM(DE49:DE50)</f>
        <v>0</v>
      </c>
      <c r="DG51" s="154"/>
      <c r="DH51" s="10"/>
      <c r="DI51" s="44" t="s">
        <v>65</v>
      </c>
      <c r="DJ51" s="72" t="s">
        <v>42</v>
      </c>
      <c r="DK51" s="53"/>
      <c r="DL51" s="73">
        <v>1</v>
      </c>
      <c r="DM51" s="68">
        <v>1</v>
      </c>
      <c r="DN51" s="68">
        <v>1</v>
      </c>
      <c r="DO51" s="68">
        <v>1</v>
      </c>
      <c r="DP51" s="70">
        <v>0</v>
      </c>
      <c r="DQ51" s="13">
        <f t="shared" si="424"/>
        <v>0</v>
      </c>
      <c r="DR51" s="13">
        <f t="shared" si="425"/>
        <v>0</v>
      </c>
      <c r="DS51" s="13">
        <f t="shared" si="426"/>
        <v>0</v>
      </c>
      <c r="DT51" s="215">
        <f t="shared" ref="DT51" si="448">SUM(DS49:DS50)</f>
        <v>0</v>
      </c>
      <c r="DU51" s="154"/>
      <c r="DV51" s="10"/>
      <c r="DW51" s="44" t="s">
        <v>65</v>
      </c>
      <c r="DX51" s="72" t="s">
        <v>42</v>
      </c>
      <c r="DY51" s="53"/>
      <c r="DZ51" s="73">
        <v>1</v>
      </c>
      <c r="EA51" s="68">
        <v>1</v>
      </c>
      <c r="EB51" s="68">
        <v>1</v>
      </c>
      <c r="EC51" s="68">
        <v>1</v>
      </c>
      <c r="ED51" s="70">
        <v>0</v>
      </c>
      <c r="EE51" s="13">
        <f t="shared" si="428"/>
        <v>0</v>
      </c>
      <c r="EF51" s="13">
        <f t="shared" si="429"/>
        <v>0</v>
      </c>
      <c r="EG51" s="13">
        <f t="shared" si="430"/>
        <v>0</v>
      </c>
      <c r="EH51" s="215">
        <f t="shared" ref="EH51" si="449">SUM(EG49:EG50)</f>
        <v>0</v>
      </c>
      <c r="EI51" s="154"/>
      <c r="EJ51" s="10"/>
      <c r="EK51" s="44" t="s">
        <v>77</v>
      </c>
      <c r="EL51" s="761" t="str">
        <f>Prices!$A$114</f>
        <v xml:space="preserve">glazing  </v>
      </c>
      <c r="EM51" s="761">
        <f t="shared" si="376"/>
        <v>0</v>
      </c>
      <c r="EN51" s="1042" t="s">
        <v>89</v>
      </c>
      <c r="EO51" s="1052"/>
      <c r="EP51" s="190">
        <f t="shared" si="377"/>
        <v>0</v>
      </c>
      <c r="EQ51" s="79"/>
      <c r="ER51" s="116">
        <f t="shared" si="372"/>
        <v>0</v>
      </c>
      <c r="ES51" s="81">
        <f t="shared" si="373"/>
        <v>0</v>
      </c>
      <c r="ET51" s="280">
        <v>0</v>
      </c>
      <c r="EU51" s="9" t="s">
        <v>45</v>
      </c>
      <c r="EV51" s="583">
        <f t="shared" si="374"/>
        <v>0</v>
      </c>
      <c r="EW51" s="579">
        <f t="shared" si="86"/>
        <v>0</v>
      </c>
      <c r="EX51" s="582">
        <f t="shared" si="375"/>
        <v>0</v>
      </c>
      <c r="EY51" s="112"/>
      <c r="EZ51" s="573"/>
      <c r="FA51" s="55"/>
      <c r="FC51" s="44" t="s">
        <v>240</v>
      </c>
      <c r="FD51" s="95" t="s">
        <v>114</v>
      </c>
      <c r="FE51" s="141">
        <v>0</v>
      </c>
      <c r="FF51" s="141">
        <v>0</v>
      </c>
      <c r="FG51" s="142">
        <v>0</v>
      </c>
      <c r="FH51" s="9" t="s">
        <v>109</v>
      </c>
      <c r="FI51" s="122">
        <f t="shared" si="378"/>
        <v>0</v>
      </c>
      <c r="FJ51" s="602">
        <v>0</v>
      </c>
      <c r="FK51" s="604">
        <f t="shared" si="379"/>
        <v>0</v>
      </c>
      <c r="FL51" s="591">
        <f>FR129</f>
        <v>0</v>
      </c>
      <c r="FM51" s="542">
        <f>FL129</f>
        <v>0</v>
      </c>
      <c r="FN51" s="610">
        <f>SUM(FK51:FL51)</f>
        <v>0</v>
      </c>
      <c r="FO51" s="127">
        <f>IF(FO$4=0,0,FN51/$FO$4)</f>
        <v>0</v>
      </c>
      <c r="FP51" s="44" t="s">
        <v>240</v>
      </c>
      <c r="FQ51" s="522">
        <f>SUM(EX69:EY69)</f>
        <v>0</v>
      </c>
      <c r="FR51" s="496">
        <f>FN51</f>
        <v>0</v>
      </c>
      <c r="FS51" s="567">
        <f>SUM(FQ51:FR51)</f>
        <v>0</v>
      </c>
    </row>
    <row r="52" spans="1:175" x14ac:dyDescent="0.25">
      <c r="A52" s="44" t="s">
        <v>65</v>
      </c>
      <c r="B52" s="72" t="s">
        <v>524</v>
      </c>
      <c r="C52" s="53"/>
      <c r="D52" s="73">
        <v>1</v>
      </c>
      <c r="E52" s="68">
        <v>1</v>
      </c>
      <c r="F52" s="68">
        <v>1</v>
      </c>
      <c r="G52" s="68">
        <v>1</v>
      </c>
      <c r="H52" s="70">
        <v>0</v>
      </c>
      <c r="I52" s="13">
        <f t="shared" si="432"/>
        <v>0</v>
      </c>
      <c r="J52" s="13">
        <f t="shared" si="396"/>
        <v>0</v>
      </c>
      <c r="K52" s="13">
        <f t="shared" si="397"/>
        <v>0</v>
      </c>
      <c r="L52" s="117"/>
      <c r="M52" s="154"/>
      <c r="N52" s="10"/>
      <c r="O52" s="44" t="s">
        <v>65</v>
      </c>
      <c r="P52" s="72" t="s">
        <v>524</v>
      </c>
      <c r="Q52" s="53"/>
      <c r="R52" s="73">
        <v>1</v>
      </c>
      <c r="S52" s="68">
        <v>1</v>
      </c>
      <c r="T52" s="68">
        <v>1</v>
      </c>
      <c r="U52" s="68">
        <v>1</v>
      </c>
      <c r="V52" s="70">
        <v>0</v>
      </c>
      <c r="W52" s="13">
        <f t="shared" si="433"/>
        <v>0</v>
      </c>
      <c r="X52" s="13">
        <f t="shared" si="398"/>
        <v>0</v>
      </c>
      <c r="Y52" s="13">
        <f t="shared" si="399"/>
        <v>0</v>
      </c>
      <c r="Z52" s="117"/>
      <c r="AA52" s="154"/>
      <c r="AB52" s="10"/>
      <c r="AC52" s="44" t="s">
        <v>65</v>
      </c>
      <c r="AD52" s="72" t="s">
        <v>524</v>
      </c>
      <c r="AE52" s="53"/>
      <c r="AF52" s="73">
        <v>1</v>
      </c>
      <c r="AG52" s="68">
        <v>1</v>
      </c>
      <c r="AH52" s="68">
        <v>1</v>
      </c>
      <c r="AI52" s="68">
        <v>1</v>
      </c>
      <c r="AJ52" s="70">
        <v>0</v>
      </c>
      <c r="AK52" s="13">
        <f t="shared" si="400"/>
        <v>0</v>
      </c>
      <c r="AL52" s="13">
        <f t="shared" si="401"/>
        <v>0</v>
      </c>
      <c r="AM52" s="13">
        <f t="shared" si="402"/>
        <v>0</v>
      </c>
      <c r="AN52" s="117"/>
      <c r="AO52" s="154"/>
      <c r="AP52" s="10"/>
      <c r="AQ52" s="44" t="s">
        <v>65</v>
      </c>
      <c r="AR52" s="72" t="s">
        <v>524</v>
      </c>
      <c r="AS52" s="53"/>
      <c r="AT52" s="73">
        <v>1</v>
      </c>
      <c r="AU52" s="68">
        <v>1</v>
      </c>
      <c r="AV52" s="68">
        <v>1</v>
      </c>
      <c r="AW52" s="68">
        <v>1</v>
      </c>
      <c r="AX52" s="70">
        <v>0</v>
      </c>
      <c r="AY52" s="13">
        <f t="shared" si="404"/>
        <v>0</v>
      </c>
      <c r="AZ52" s="13">
        <f t="shared" si="405"/>
        <v>0</v>
      </c>
      <c r="BA52" s="13">
        <f t="shared" si="406"/>
        <v>0</v>
      </c>
      <c r="BB52" s="117"/>
      <c r="BC52" s="154"/>
      <c r="BD52" s="10"/>
      <c r="BE52" s="44" t="s">
        <v>65</v>
      </c>
      <c r="BF52" s="72" t="s">
        <v>524</v>
      </c>
      <c r="BG52" s="53"/>
      <c r="BH52" s="73">
        <v>1</v>
      </c>
      <c r="BI52" s="68">
        <v>1</v>
      </c>
      <c r="BJ52" s="68">
        <v>1</v>
      </c>
      <c r="BK52" s="68">
        <v>1</v>
      </c>
      <c r="BL52" s="70">
        <v>0</v>
      </c>
      <c r="BM52" s="13">
        <f t="shared" si="408"/>
        <v>0</v>
      </c>
      <c r="BN52" s="13">
        <f t="shared" si="409"/>
        <v>0</v>
      </c>
      <c r="BO52" s="13">
        <f t="shared" si="410"/>
        <v>0</v>
      </c>
      <c r="BP52" s="117"/>
      <c r="BQ52" s="154"/>
      <c r="BR52" s="10"/>
      <c r="BS52" s="44" t="s">
        <v>65</v>
      </c>
      <c r="BT52" s="72" t="s">
        <v>524</v>
      </c>
      <c r="BU52" s="53"/>
      <c r="BV52" s="73">
        <v>1</v>
      </c>
      <c r="BW52" s="68">
        <v>1</v>
      </c>
      <c r="BX52" s="68">
        <v>1</v>
      </c>
      <c r="BY52" s="68">
        <v>1</v>
      </c>
      <c r="BZ52" s="70">
        <v>0</v>
      </c>
      <c r="CA52" s="13">
        <f t="shared" si="412"/>
        <v>0</v>
      </c>
      <c r="CB52" s="13">
        <f t="shared" si="413"/>
        <v>0</v>
      </c>
      <c r="CC52" s="13">
        <f t="shared" si="414"/>
        <v>0</v>
      </c>
      <c r="CD52" s="117"/>
      <c r="CE52" s="154"/>
      <c r="CF52" s="10"/>
      <c r="CG52" s="44" t="s">
        <v>65</v>
      </c>
      <c r="CH52" s="72" t="s">
        <v>524</v>
      </c>
      <c r="CI52" s="53"/>
      <c r="CJ52" s="73">
        <v>1</v>
      </c>
      <c r="CK52" s="68">
        <v>1</v>
      </c>
      <c r="CL52" s="68">
        <v>1</v>
      </c>
      <c r="CM52" s="68">
        <v>1</v>
      </c>
      <c r="CN52" s="70">
        <v>0</v>
      </c>
      <c r="CO52" s="13">
        <f t="shared" si="416"/>
        <v>0</v>
      </c>
      <c r="CP52" s="13">
        <f t="shared" si="417"/>
        <v>0</v>
      </c>
      <c r="CQ52" s="13">
        <f t="shared" si="418"/>
        <v>0</v>
      </c>
      <c r="CR52" s="117"/>
      <c r="CS52" s="154"/>
      <c r="CT52" s="10"/>
      <c r="CU52" s="44" t="s">
        <v>65</v>
      </c>
      <c r="CV52" s="72" t="s">
        <v>524</v>
      </c>
      <c r="CW52" s="53"/>
      <c r="CX52" s="73">
        <v>1</v>
      </c>
      <c r="CY52" s="68">
        <v>1</v>
      </c>
      <c r="CZ52" s="68">
        <v>1</v>
      </c>
      <c r="DA52" s="68">
        <v>1</v>
      </c>
      <c r="DB52" s="70">
        <v>0</v>
      </c>
      <c r="DC52" s="13">
        <f t="shared" si="420"/>
        <v>0</v>
      </c>
      <c r="DD52" s="13">
        <f t="shared" si="421"/>
        <v>0</v>
      </c>
      <c r="DE52" s="13">
        <f t="shared" si="422"/>
        <v>0</v>
      </c>
      <c r="DF52" s="117"/>
      <c r="DG52" s="154"/>
      <c r="DH52" s="10"/>
      <c r="DI52" s="44" t="s">
        <v>65</v>
      </c>
      <c r="DJ52" s="72" t="s">
        <v>524</v>
      </c>
      <c r="DK52" s="53"/>
      <c r="DL52" s="73">
        <v>1</v>
      </c>
      <c r="DM52" s="68">
        <v>1</v>
      </c>
      <c r="DN52" s="68">
        <v>1</v>
      </c>
      <c r="DO52" s="68">
        <v>1</v>
      </c>
      <c r="DP52" s="70">
        <v>0</v>
      </c>
      <c r="DQ52" s="13">
        <f t="shared" si="424"/>
        <v>0</v>
      </c>
      <c r="DR52" s="13">
        <f t="shared" si="425"/>
        <v>0</v>
      </c>
      <c r="DS52" s="13">
        <f t="shared" si="426"/>
        <v>0</v>
      </c>
      <c r="DT52" s="117"/>
      <c r="DU52" s="154"/>
      <c r="DV52" s="10"/>
      <c r="DW52" s="44" t="s">
        <v>65</v>
      </c>
      <c r="DX52" s="72" t="s">
        <v>524</v>
      </c>
      <c r="DY52" s="53"/>
      <c r="DZ52" s="73">
        <v>1</v>
      </c>
      <c r="EA52" s="68">
        <v>1</v>
      </c>
      <c r="EB52" s="68">
        <v>1</v>
      </c>
      <c r="EC52" s="68">
        <v>1</v>
      </c>
      <c r="ED52" s="70">
        <v>0</v>
      </c>
      <c r="EE52" s="13">
        <f t="shared" si="428"/>
        <v>0</v>
      </c>
      <c r="EF52" s="13">
        <f t="shared" si="429"/>
        <v>0</v>
      </c>
      <c r="EG52" s="13">
        <f t="shared" si="430"/>
        <v>0</v>
      </c>
      <c r="EH52" s="117"/>
      <c r="EI52" s="154"/>
      <c r="EJ52" s="10"/>
      <c r="EK52" s="44" t="s">
        <v>77</v>
      </c>
      <c r="EL52" s="761" t="str">
        <f>Prices!$A$115</f>
        <v xml:space="preserve">glazing  </v>
      </c>
      <c r="EM52" s="761">
        <f t="shared" si="376"/>
        <v>0</v>
      </c>
      <c r="EN52" s="1042" t="s">
        <v>577</v>
      </c>
      <c r="EO52" s="1052"/>
      <c r="EP52" s="190">
        <f t="shared" si="377"/>
        <v>0</v>
      </c>
      <c r="EQ52" s="79"/>
      <c r="ER52" s="116">
        <f t="shared" si="372"/>
        <v>0</v>
      </c>
      <c r="ES52" s="81">
        <f t="shared" si="373"/>
        <v>0</v>
      </c>
      <c r="ET52" s="280">
        <v>0</v>
      </c>
      <c r="EU52" s="9" t="s">
        <v>45</v>
      </c>
      <c r="EV52" s="583">
        <f t="shared" si="374"/>
        <v>0</v>
      </c>
      <c r="EW52" s="579">
        <f t="shared" si="86"/>
        <v>0</v>
      </c>
      <c r="EX52" s="582">
        <f t="shared" si="375"/>
        <v>0</v>
      </c>
      <c r="EY52" s="112"/>
      <c r="EZ52" s="573"/>
      <c r="FA52" s="55"/>
      <c r="FC52" s="44" t="s">
        <v>241</v>
      </c>
      <c r="FD52" s="95" t="s">
        <v>115</v>
      </c>
      <c r="FE52" s="141">
        <v>0</v>
      </c>
      <c r="FF52" s="141">
        <v>0</v>
      </c>
      <c r="FG52" s="142">
        <v>0</v>
      </c>
      <c r="FH52" s="9" t="s">
        <v>109</v>
      </c>
      <c r="FI52" s="122">
        <f t="shared" si="378"/>
        <v>0</v>
      </c>
      <c r="FJ52" s="602">
        <v>0</v>
      </c>
      <c r="FK52" s="604">
        <f t="shared" si="379"/>
        <v>0</v>
      </c>
      <c r="FL52" s="592"/>
      <c r="FM52" s="573"/>
      <c r="FN52" s="610">
        <f>SUM(FK52)</f>
        <v>0</v>
      </c>
      <c r="FO52" s="127">
        <f>IF(FO$4=0,0,FN52/$FO$4)</f>
        <v>0</v>
      </c>
      <c r="FP52" s="44" t="s">
        <v>241</v>
      </c>
      <c r="FQ52" s="522">
        <f>SUM(EX70)</f>
        <v>0</v>
      </c>
      <c r="FR52" s="496">
        <f>FN52</f>
        <v>0</v>
      </c>
      <c r="FS52" s="567">
        <f>SUM(FQ52:FR52)</f>
        <v>0</v>
      </c>
    </row>
    <row r="53" spans="1:175" x14ac:dyDescent="0.25">
      <c r="A53" s="44" t="s">
        <v>76</v>
      </c>
      <c r="B53" s="72" t="s">
        <v>43</v>
      </c>
      <c r="C53" s="733"/>
      <c r="D53" s="734"/>
      <c r="E53" s="30"/>
      <c r="F53" s="68">
        <v>1</v>
      </c>
      <c r="G53" s="68">
        <v>1</v>
      </c>
      <c r="H53" s="70">
        <v>0</v>
      </c>
      <c r="I53" s="13">
        <f t="shared" ref="I53:I56" si="450">F53*G53*H53</f>
        <v>0</v>
      </c>
      <c r="J53" s="13">
        <f t="shared" si="396"/>
        <v>0</v>
      </c>
      <c r="K53" s="13">
        <f t="shared" si="397"/>
        <v>0</v>
      </c>
      <c r="L53" s="201" t="s">
        <v>272</v>
      </c>
      <c r="M53" s="154"/>
      <c r="N53" s="10"/>
      <c r="O53" s="44" t="s">
        <v>76</v>
      </c>
      <c r="P53" s="148" t="str">
        <f>$B$53</f>
        <v>special component / blind</v>
      </c>
      <c r="Q53" s="733"/>
      <c r="R53" s="734"/>
      <c r="S53" s="30"/>
      <c r="T53" s="68">
        <v>1</v>
      </c>
      <c r="U53" s="68">
        <v>1</v>
      </c>
      <c r="V53" s="70">
        <v>0</v>
      </c>
      <c r="W53" s="13">
        <f t="shared" ref="W53:W56" si="451">T53*U53*V53</f>
        <v>0</v>
      </c>
      <c r="X53" s="13">
        <f t="shared" si="398"/>
        <v>0</v>
      </c>
      <c r="Y53" s="13">
        <f t="shared" si="399"/>
        <v>0</v>
      </c>
      <c r="Z53" s="201" t="s">
        <v>272</v>
      </c>
      <c r="AA53" s="154"/>
      <c r="AB53" s="10"/>
      <c r="AC53" s="44" t="s">
        <v>76</v>
      </c>
      <c r="AD53" s="148" t="str">
        <f t="shared" ref="AD53" si="452">$B$53</f>
        <v>special component / blind</v>
      </c>
      <c r="AE53" s="733"/>
      <c r="AF53" s="734"/>
      <c r="AG53" s="30"/>
      <c r="AH53" s="68">
        <v>1</v>
      </c>
      <c r="AI53" s="68">
        <v>1</v>
      </c>
      <c r="AJ53" s="70">
        <v>0</v>
      </c>
      <c r="AK53" s="13">
        <f t="shared" ref="AK53:AK61" si="453">AH53*AI53*AJ53</f>
        <v>0</v>
      </c>
      <c r="AL53" s="13">
        <f t="shared" si="401"/>
        <v>0</v>
      </c>
      <c r="AM53" s="13">
        <f t="shared" si="402"/>
        <v>0</v>
      </c>
      <c r="AN53" s="201" t="s">
        <v>272</v>
      </c>
      <c r="AO53" s="154"/>
      <c r="AP53" s="10"/>
      <c r="AQ53" s="44" t="s">
        <v>76</v>
      </c>
      <c r="AR53" s="148" t="str">
        <f t="shared" ref="AR53" si="454">$B$53</f>
        <v>special component / blind</v>
      </c>
      <c r="AS53" s="733"/>
      <c r="AT53" s="734"/>
      <c r="AU53" s="30"/>
      <c r="AV53" s="68">
        <v>1</v>
      </c>
      <c r="AW53" s="68">
        <v>1</v>
      </c>
      <c r="AX53" s="70">
        <v>0</v>
      </c>
      <c r="AY53" s="13">
        <f t="shared" ref="AY53:AY61" si="455">AV53*AW53*AX53</f>
        <v>0</v>
      </c>
      <c r="AZ53" s="13">
        <f t="shared" si="405"/>
        <v>0</v>
      </c>
      <c r="BA53" s="13">
        <f t="shared" si="406"/>
        <v>0</v>
      </c>
      <c r="BB53" s="201" t="s">
        <v>272</v>
      </c>
      <c r="BC53" s="154"/>
      <c r="BD53" s="10"/>
      <c r="BE53" s="44" t="s">
        <v>76</v>
      </c>
      <c r="BF53" s="148" t="str">
        <f t="shared" ref="BF53" si="456">$B$53</f>
        <v>special component / blind</v>
      </c>
      <c r="BG53" s="733"/>
      <c r="BH53" s="734"/>
      <c r="BI53" s="30"/>
      <c r="BJ53" s="68">
        <v>1</v>
      </c>
      <c r="BK53" s="68">
        <v>1</v>
      </c>
      <c r="BL53" s="70">
        <v>0</v>
      </c>
      <c r="BM53" s="13">
        <f t="shared" ref="BM53:BM61" si="457">BJ53*BK53*BL53</f>
        <v>0</v>
      </c>
      <c r="BN53" s="13">
        <f t="shared" si="409"/>
        <v>0</v>
      </c>
      <c r="BO53" s="13">
        <f t="shared" si="410"/>
        <v>0</v>
      </c>
      <c r="BP53" s="201" t="s">
        <v>272</v>
      </c>
      <c r="BQ53" s="154"/>
      <c r="BR53" s="10"/>
      <c r="BS53" s="44" t="s">
        <v>76</v>
      </c>
      <c r="BT53" s="148" t="str">
        <f t="shared" ref="BT53" si="458">$B$53</f>
        <v>special component / blind</v>
      </c>
      <c r="BU53" s="733"/>
      <c r="BV53" s="734"/>
      <c r="BW53" s="30"/>
      <c r="BX53" s="68">
        <v>1</v>
      </c>
      <c r="BY53" s="68">
        <v>1</v>
      </c>
      <c r="BZ53" s="70">
        <v>0</v>
      </c>
      <c r="CA53" s="13">
        <f t="shared" ref="CA53:CA61" si="459">BX53*BY53*BZ53</f>
        <v>0</v>
      </c>
      <c r="CB53" s="13">
        <f t="shared" si="413"/>
        <v>0</v>
      </c>
      <c r="CC53" s="13">
        <f t="shared" si="414"/>
        <v>0</v>
      </c>
      <c r="CD53" s="201" t="s">
        <v>272</v>
      </c>
      <c r="CE53" s="154"/>
      <c r="CF53" s="10"/>
      <c r="CG53" s="44" t="s">
        <v>76</v>
      </c>
      <c r="CH53" s="148" t="str">
        <f t="shared" ref="CH53" si="460">$B$53</f>
        <v>special component / blind</v>
      </c>
      <c r="CI53" s="733"/>
      <c r="CJ53" s="734"/>
      <c r="CK53" s="30"/>
      <c r="CL53" s="68">
        <v>1</v>
      </c>
      <c r="CM53" s="68">
        <v>1</v>
      </c>
      <c r="CN53" s="70">
        <v>0</v>
      </c>
      <c r="CO53" s="13">
        <f t="shared" ref="CO53:CO61" si="461">CL53*CM53*CN53</f>
        <v>0</v>
      </c>
      <c r="CP53" s="13">
        <f t="shared" si="417"/>
        <v>0</v>
      </c>
      <c r="CQ53" s="13">
        <f t="shared" si="418"/>
        <v>0</v>
      </c>
      <c r="CR53" s="201" t="s">
        <v>272</v>
      </c>
      <c r="CS53" s="154"/>
      <c r="CT53" s="10"/>
      <c r="CU53" s="44" t="s">
        <v>76</v>
      </c>
      <c r="CV53" s="148" t="str">
        <f t="shared" ref="CV53" si="462">$B$53</f>
        <v>special component / blind</v>
      </c>
      <c r="CW53" s="733"/>
      <c r="CX53" s="734"/>
      <c r="CY53" s="30"/>
      <c r="CZ53" s="68">
        <v>1</v>
      </c>
      <c r="DA53" s="68">
        <v>1</v>
      </c>
      <c r="DB53" s="70">
        <v>0</v>
      </c>
      <c r="DC53" s="13">
        <f t="shared" ref="DC53:DC61" si="463">CZ53*DA53*DB53</f>
        <v>0</v>
      </c>
      <c r="DD53" s="13">
        <f t="shared" si="421"/>
        <v>0</v>
      </c>
      <c r="DE53" s="13">
        <f t="shared" si="422"/>
        <v>0</v>
      </c>
      <c r="DF53" s="201" t="s">
        <v>272</v>
      </c>
      <c r="DG53" s="154"/>
      <c r="DH53" s="10"/>
      <c r="DI53" s="44" t="s">
        <v>76</v>
      </c>
      <c r="DJ53" s="148" t="str">
        <f t="shared" ref="DJ53" si="464">$B$53</f>
        <v>special component / blind</v>
      </c>
      <c r="DK53" s="733"/>
      <c r="DL53" s="734"/>
      <c r="DM53" s="30"/>
      <c r="DN53" s="68">
        <v>1</v>
      </c>
      <c r="DO53" s="68">
        <v>1</v>
      </c>
      <c r="DP53" s="70">
        <v>0</v>
      </c>
      <c r="DQ53" s="13">
        <f t="shared" ref="DQ53:DQ61" si="465">DN53*DO53*DP53</f>
        <v>0</v>
      </c>
      <c r="DR53" s="13">
        <f t="shared" si="425"/>
        <v>0</v>
      </c>
      <c r="DS53" s="13">
        <f t="shared" si="426"/>
        <v>0</v>
      </c>
      <c r="DT53" s="201" t="s">
        <v>272</v>
      </c>
      <c r="DU53" s="154"/>
      <c r="DV53" s="10"/>
      <c r="DW53" s="44" t="s">
        <v>76</v>
      </c>
      <c r="DX53" s="148" t="str">
        <f t="shared" ref="DX53" si="466">$B$53</f>
        <v>special component / blind</v>
      </c>
      <c r="DY53" s="733"/>
      <c r="DZ53" s="734"/>
      <c r="EA53" s="30"/>
      <c r="EB53" s="68">
        <v>1</v>
      </c>
      <c r="EC53" s="68">
        <v>1</v>
      </c>
      <c r="ED53" s="70">
        <v>0</v>
      </c>
      <c r="EE53" s="13">
        <f t="shared" ref="EE53:EE61" si="467">EB53*EC53*ED53</f>
        <v>0</v>
      </c>
      <c r="EF53" s="13">
        <f t="shared" si="429"/>
        <v>0</v>
      </c>
      <c r="EG53" s="13">
        <f t="shared" si="430"/>
        <v>0</v>
      </c>
      <c r="EH53" s="201" t="s">
        <v>272</v>
      </c>
      <c r="EI53" s="154"/>
      <c r="EJ53" s="10"/>
      <c r="EK53" s="44" t="s">
        <v>77</v>
      </c>
      <c r="EL53" s="761" t="str">
        <f>Prices!$A$116</f>
        <v xml:space="preserve">glazing  </v>
      </c>
      <c r="EM53" s="761">
        <f t="shared" si="376"/>
        <v>0</v>
      </c>
      <c r="EN53" s="1042" t="s">
        <v>578</v>
      </c>
      <c r="EO53" s="1052"/>
      <c r="EP53" s="190">
        <f t="shared" si="377"/>
        <v>0</v>
      </c>
      <c r="EQ53" s="79"/>
      <c r="ER53" s="116">
        <f t="shared" si="372"/>
        <v>0</v>
      </c>
      <c r="ES53" s="81">
        <f t="shared" si="373"/>
        <v>0</v>
      </c>
      <c r="ET53" s="280">
        <v>0</v>
      </c>
      <c r="EU53" s="9" t="s">
        <v>45</v>
      </c>
      <c r="EV53" s="583">
        <f t="shared" si="374"/>
        <v>0</v>
      </c>
      <c r="EW53" s="579">
        <f t="shared" si="86"/>
        <v>0</v>
      </c>
      <c r="EX53" s="582">
        <f t="shared" si="375"/>
        <v>0</v>
      </c>
      <c r="EY53" s="112"/>
      <c r="EZ53" s="573"/>
      <c r="FA53" s="55"/>
      <c r="FC53" s="44"/>
      <c r="FD53" s="96"/>
      <c r="FE53" s="126"/>
      <c r="FF53" s="126"/>
      <c r="FG53" s="436"/>
      <c r="FH53" s="9"/>
      <c r="FI53" s="123"/>
      <c r="FJ53" s="121"/>
      <c r="FK53" s="604"/>
      <c r="FL53" s="590"/>
      <c r="FM53" s="569"/>
      <c r="FN53" s="607"/>
      <c r="FO53" s="127"/>
      <c r="FP53" s="87"/>
      <c r="FQ53" s="522"/>
      <c r="FR53" s="61"/>
      <c r="FS53" s="567"/>
    </row>
    <row r="54" spans="1:175" x14ac:dyDescent="0.25">
      <c r="A54" s="44" t="s">
        <v>76</v>
      </c>
      <c r="B54" s="72" t="s">
        <v>43</v>
      </c>
      <c r="C54" s="733"/>
      <c r="D54" s="17"/>
      <c r="E54" s="30"/>
      <c r="F54" s="68">
        <v>1</v>
      </c>
      <c r="G54" s="68">
        <v>1</v>
      </c>
      <c r="H54" s="70">
        <v>0</v>
      </c>
      <c r="I54" s="13">
        <f t="shared" si="450"/>
        <v>0</v>
      </c>
      <c r="J54" s="13">
        <f t="shared" si="396"/>
        <v>0</v>
      </c>
      <c r="K54" s="13">
        <f t="shared" si="397"/>
        <v>0</v>
      </c>
      <c r="L54" s="215">
        <f>SUM(K51:K52)</f>
        <v>0</v>
      </c>
      <c r="M54" s="154"/>
      <c r="N54" s="10"/>
      <c r="O54" s="44" t="s">
        <v>76</v>
      </c>
      <c r="P54" s="148" t="str">
        <f>$B$54</f>
        <v>special component / blind</v>
      </c>
      <c r="Q54" s="733"/>
      <c r="R54" s="17"/>
      <c r="S54" s="30"/>
      <c r="T54" s="68">
        <v>1</v>
      </c>
      <c r="U54" s="68">
        <v>1</v>
      </c>
      <c r="V54" s="70">
        <v>0</v>
      </c>
      <c r="W54" s="13">
        <f t="shared" si="451"/>
        <v>0</v>
      </c>
      <c r="X54" s="13">
        <f t="shared" si="398"/>
        <v>0</v>
      </c>
      <c r="Y54" s="13">
        <f t="shared" si="399"/>
        <v>0</v>
      </c>
      <c r="Z54" s="215">
        <f>SUM(Y51:Y52)</f>
        <v>0</v>
      </c>
      <c r="AA54" s="154"/>
      <c r="AB54" s="10"/>
      <c r="AC54" s="44" t="s">
        <v>76</v>
      </c>
      <c r="AD54" s="148" t="str">
        <f t="shared" ref="AD54" si="468">$B$54</f>
        <v>special component / blind</v>
      </c>
      <c r="AE54" s="733"/>
      <c r="AF54" s="17"/>
      <c r="AG54" s="30"/>
      <c r="AH54" s="68">
        <v>1</v>
      </c>
      <c r="AI54" s="68">
        <v>1</v>
      </c>
      <c r="AJ54" s="70">
        <v>0</v>
      </c>
      <c r="AK54" s="13">
        <f t="shared" si="453"/>
        <v>0</v>
      </c>
      <c r="AL54" s="13">
        <f t="shared" si="401"/>
        <v>0</v>
      </c>
      <c r="AM54" s="13">
        <f t="shared" si="402"/>
        <v>0</v>
      </c>
      <c r="AN54" s="215">
        <f t="shared" ref="AN54" si="469">SUM(AM51:AM52)</f>
        <v>0</v>
      </c>
      <c r="AO54" s="154"/>
      <c r="AP54" s="10"/>
      <c r="AQ54" s="44" t="s">
        <v>76</v>
      </c>
      <c r="AR54" s="148" t="str">
        <f t="shared" ref="AR54" si="470">$B$54</f>
        <v>special component / blind</v>
      </c>
      <c r="AS54" s="733"/>
      <c r="AT54" s="17"/>
      <c r="AU54" s="30"/>
      <c r="AV54" s="68">
        <v>1</v>
      </c>
      <c r="AW54" s="68">
        <v>1</v>
      </c>
      <c r="AX54" s="70">
        <v>0</v>
      </c>
      <c r="AY54" s="13">
        <f t="shared" si="455"/>
        <v>0</v>
      </c>
      <c r="AZ54" s="13">
        <f t="shared" si="405"/>
        <v>0</v>
      </c>
      <c r="BA54" s="13">
        <f t="shared" si="406"/>
        <v>0</v>
      </c>
      <c r="BB54" s="215">
        <f t="shared" ref="BB54" si="471">SUM(BA51:BA52)</f>
        <v>0</v>
      </c>
      <c r="BC54" s="154"/>
      <c r="BD54" s="10"/>
      <c r="BE54" s="44" t="s">
        <v>76</v>
      </c>
      <c r="BF54" s="148" t="str">
        <f t="shared" ref="BF54" si="472">$B$54</f>
        <v>special component / blind</v>
      </c>
      <c r="BG54" s="733"/>
      <c r="BH54" s="17"/>
      <c r="BI54" s="30"/>
      <c r="BJ54" s="68">
        <v>1</v>
      </c>
      <c r="BK54" s="68">
        <v>1</v>
      </c>
      <c r="BL54" s="70">
        <v>0</v>
      </c>
      <c r="BM54" s="13">
        <f t="shared" si="457"/>
        <v>0</v>
      </c>
      <c r="BN54" s="13">
        <f t="shared" si="409"/>
        <v>0</v>
      </c>
      <c r="BO54" s="13">
        <f t="shared" si="410"/>
        <v>0</v>
      </c>
      <c r="BP54" s="215">
        <f t="shared" ref="BP54" si="473">SUM(BO51:BO52)</f>
        <v>0</v>
      </c>
      <c r="BQ54" s="154"/>
      <c r="BR54" s="10"/>
      <c r="BS54" s="44" t="s">
        <v>76</v>
      </c>
      <c r="BT54" s="148" t="str">
        <f t="shared" ref="BT54" si="474">$B$54</f>
        <v>special component / blind</v>
      </c>
      <c r="BU54" s="733"/>
      <c r="BV54" s="17"/>
      <c r="BW54" s="30"/>
      <c r="BX54" s="68">
        <v>1</v>
      </c>
      <c r="BY54" s="68">
        <v>1</v>
      </c>
      <c r="BZ54" s="70">
        <v>0</v>
      </c>
      <c r="CA54" s="13">
        <f t="shared" si="459"/>
        <v>0</v>
      </c>
      <c r="CB54" s="13">
        <f t="shared" si="413"/>
        <v>0</v>
      </c>
      <c r="CC54" s="13">
        <f t="shared" si="414"/>
        <v>0</v>
      </c>
      <c r="CD54" s="215">
        <f t="shared" ref="CD54" si="475">SUM(CC51:CC52)</f>
        <v>0</v>
      </c>
      <c r="CE54" s="154"/>
      <c r="CF54" s="10"/>
      <c r="CG54" s="44" t="s">
        <v>76</v>
      </c>
      <c r="CH54" s="148" t="str">
        <f t="shared" ref="CH54" si="476">$B$54</f>
        <v>special component / blind</v>
      </c>
      <c r="CI54" s="733"/>
      <c r="CJ54" s="17"/>
      <c r="CK54" s="30"/>
      <c r="CL54" s="68">
        <v>1</v>
      </c>
      <c r="CM54" s="68">
        <v>1</v>
      </c>
      <c r="CN54" s="70">
        <v>0</v>
      </c>
      <c r="CO54" s="13">
        <f t="shared" si="461"/>
        <v>0</v>
      </c>
      <c r="CP54" s="13">
        <f t="shared" si="417"/>
        <v>0</v>
      </c>
      <c r="CQ54" s="13">
        <f t="shared" si="418"/>
        <v>0</v>
      </c>
      <c r="CR54" s="215">
        <f t="shared" ref="CR54" si="477">SUM(CQ51:CQ52)</f>
        <v>0</v>
      </c>
      <c r="CS54" s="154"/>
      <c r="CT54" s="10"/>
      <c r="CU54" s="44" t="s">
        <v>76</v>
      </c>
      <c r="CV54" s="148" t="str">
        <f t="shared" ref="CV54" si="478">$B$54</f>
        <v>special component / blind</v>
      </c>
      <c r="CW54" s="733"/>
      <c r="CX54" s="17"/>
      <c r="CY54" s="30"/>
      <c r="CZ54" s="68">
        <v>1</v>
      </c>
      <c r="DA54" s="68">
        <v>1</v>
      </c>
      <c r="DB54" s="70">
        <v>0</v>
      </c>
      <c r="DC54" s="13">
        <f t="shared" si="463"/>
        <v>0</v>
      </c>
      <c r="DD54" s="13">
        <f t="shared" si="421"/>
        <v>0</v>
      </c>
      <c r="DE54" s="13">
        <f t="shared" si="422"/>
        <v>0</v>
      </c>
      <c r="DF54" s="215">
        <f t="shared" ref="DF54" si="479">SUM(DE51:DE52)</f>
        <v>0</v>
      </c>
      <c r="DG54" s="154"/>
      <c r="DH54" s="10"/>
      <c r="DI54" s="44" t="s">
        <v>76</v>
      </c>
      <c r="DJ54" s="148" t="str">
        <f t="shared" ref="DJ54" si="480">$B$54</f>
        <v>special component / blind</v>
      </c>
      <c r="DK54" s="733"/>
      <c r="DL54" s="17"/>
      <c r="DM54" s="30"/>
      <c r="DN54" s="68">
        <v>1</v>
      </c>
      <c r="DO54" s="68">
        <v>1</v>
      </c>
      <c r="DP54" s="70">
        <v>0</v>
      </c>
      <c r="DQ54" s="13">
        <f t="shared" si="465"/>
        <v>0</v>
      </c>
      <c r="DR54" s="13">
        <f t="shared" si="425"/>
        <v>0</v>
      </c>
      <c r="DS54" s="13">
        <f t="shared" si="426"/>
        <v>0</v>
      </c>
      <c r="DT54" s="215">
        <f t="shared" ref="DT54" si="481">SUM(DS51:DS52)</f>
        <v>0</v>
      </c>
      <c r="DU54" s="154"/>
      <c r="DV54" s="10"/>
      <c r="DW54" s="44" t="s">
        <v>76</v>
      </c>
      <c r="DX54" s="148" t="str">
        <f t="shared" ref="DX54" si="482">$B$54</f>
        <v>special component / blind</v>
      </c>
      <c r="DY54" s="733"/>
      <c r="DZ54" s="17"/>
      <c r="EA54" s="30"/>
      <c r="EB54" s="68">
        <v>1</v>
      </c>
      <c r="EC54" s="68">
        <v>1</v>
      </c>
      <c r="ED54" s="70">
        <v>0</v>
      </c>
      <c r="EE54" s="13">
        <f t="shared" si="467"/>
        <v>0</v>
      </c>
      <c r="EF54" s="13">
        <f t="shared" si="429"/>
        <v>0</v>
      </c>
      <c r="EG54" s="13">
        <f t="shared" si="430"/>
        <v>0</v>
      </c>
      <c r="EH54" s="215">
        <f t="shared" ref="EH54" si="483">SUM(EG51:EG52)</f>
        <v>0</v>
      </c>
      <c r="EI54" s="154"/>
      <c r="EJ54" s="10"/>
      <c r="EK54" s="44" t="s">
        <v>77</v>
      </c>
      <c r="EL54" s="761" t="str">
        <f>Prices!$A$117</f>
        <v xml:space="preserve">glazing  </v>
      </c>
      <c r="EM54" s="761">
        <f t="shared" si="376"/>
        <v>0</v>
      </c>
      <c r="EN54" s="1042" t="s">
        <v>579</v>
      </c>
      <c r="EO54" s="1052"/>
      <c r="EP54" s="190">
        <f t="shared" si="377"/>
        <v>0</v>
      </c>
      <c r="EQ54" s="79"/>
      <c r="ER54" s="116">
        <f t="shared" si="372"/>
        <v>0</v>
      </c>
      <c r="ES54" s="81">
        <f t="shared" si="373"/>
        <v>0</v>
      </c>
      <c r="ET54" s="280">
        <v>0</v>
      </c>
      <c r="EU54" s="9" t="s">
        <v>45</v>
      </c>
      <c r="EV54" s="583">
        <f t="shared" si="374"/>
        <v>0</v>
      </c>
      <c r="EW54" s="579">
        <f t="shared" si="86"/>
        <v>0</v>
      </c>
      <c r="EX54" s="582">
        <f t="shared" si="375"/>
        <v>0</v>
      </c>
      <c r="EY54" s="112"/>
      <c r="EZ54" s="573"/>
      <c r="FA54" s="55"/>
      <c r="FC54" s="44" t="s">
        <v>92</v>
      </c>
      <c r="FD54" s="72"/>
      <c r="FE54" s="141">
        <v>0</v>
      </c>
      <c r="FF54" s="141">
        <v>0</v>
      </c>
      <c r="FG54" s="142">
        <v>0</v>
      </c>
      <c r="FH54" s="9" t="s">
        <v>45</v>
      </c>
      <c r="FI54" s="122">
        <f>FE54*FF54*FG54</f>
        <v>0</v>
      </c>
      <c r="FJ54" s="602">
        <v>0</v>
      </c>
      <c r="FK54" s="604">
        <f>FI54*FJ54</f>
        <v>0</v>
      </c>
      <c r="FL54" s="592"/>
      <c r="FM54" s="573"/>
      <c r="FN54" s="610">
        <f>SUM(FK54:FK55)</f>
        <v>0</v>
      </c>
      <c r="FO54" s="127">
        <f>IF(FO$4=0,0,FN54/$FO$4)</f>
        <v>0</v>
      </c>
      <c r="FP54" s="87" t="s">
        <v>92</v>
      </c>
      <c r="FQ54" s="522">
        <f>SUM(EX71:EX72)</f>
        <v>0</v>
      </c>
      <c r="FR54" s="496">
        <f>FN54</f>
        <v>0</v>
      </c>
      <c r="FS54" s="567">
        <f>SUM(FQ54:FR54)</f>
        <v>0</v>
      </c>
    </row>
    <row r="55" spans="1:175" x14ac:dyDescent="0.25">
      <c r="A55" s="44" t="s">
        <v>76</v>
      </c>
      <c r="B55" s="72" t="s">
        <v>43</v>
      </c>
      <c r="C55" s="733"/>
      <c r="D55" s="17"/>
      <c r="E55" s="30"/>
      <c r="F55" s="68">
        <v>1</v>
      </c>
      <c r="G55" s="68">
        <v>1</v>
      </c>
      <c r="H55" s="70">
        <v>0</v>
      </c>
      <c r="I55" s="13">
        <f t="shared" si="450"/>
        <v>0</v>
      </c>
      <c r="J55" s="13">
        <f t="shared" si="396"/>
        <v>0</v>
      </c>
      <c r="K55" s="13">
        <f t="shared" si="397"/>
        <v>0</v>
      </c>
      <c r="L55" s="117"/>
      <c r="M55" s="154"/>
      <c r="N55" s="10"/>
      <c r="O55" s="44" t="s">
        <v>76</v>
      </c>
      <c r="P55" s="148" t="str">
        <f>$B$55</f>
        <v>special component / blind</v>
      </c>
      <c r="Q55" s="733"/>
      <c r="R55" s="17"/>
      <c r="S55" s="30"/>
      <c r="T55" s="68">
        <v>1</v>
      </c>
      <c r="U55" s="68">
        <v>1</v>
      </c>
      <c r="V55" s="70">
        <v>0</v>
      </c>
      <c r="W55" s="13">
        <f t="shared" si="451"/>
        <v>0</v>
      </c>
      <c r="X55" s="13">
        <f t="shared" si="398"/>
        <v>0</v>
      </c>
      <c r="Y55" s="13">
        <f t="shared" si="399"/>
        <v>0</v>
      </c>
      <c r="Z55" s="117"/>
      <c r="AA55" s="154"/>
      <c r="AB55" s="10"/>
      <c r="AC55" s="44" t="s">
        <v>76</v>
      </c>
      <c r="AD55" s="148" t="str">
        <f t="shared" ref="AD55" si="484">$B$55</f>
        <v>special component / blind</v>
      </c>
      <c r="AE55" s="733"/>
      <c r="AF55" s="17"/>
      <c r="AG55" s="30"/>
      <c r="AH55" s="68">
        <v>1</v>
      </c>
      <c r="AI55" s="68">
        <v>1</v>
      </c>
      <c r="AJ55" s="70">
        <v>0</v>
      </c>
      <c r="AK55" s="13">
        <f t="shared" si="453"/>
        <v>0</v>
      </c>
      <c r="AL55" s="13">
        <f t="shared" si="401"/>
        <v>0</v>
      </c>
      <c r="AM55" s="13">
        <f t="shared" si="402"/>
        <v>0</v>
      </c>
      <c r="AN55" s="117"/>
      <c r="AO55" s="154"/>
      <c r="AP55" s="10"/>
      <c r="AQ55" s="44" t="s">
        <v>76</v>
      </c>
      <c r="AR55" s="148" t="str">
        <f t="shared" ref="AR55" si="485">$B$55</f>
        <v>special component / blind</v>
      </c>
      <c r="AS55" s="733"/>
      <c r="AT55" s="17"/>
      <c r="AU55" s="30"/>
      <c r="AV55" s="68">
        <v>1</v>
      </c>
      <c r="AW55" s="68">
        <v>1</v>
      </c>
      <c r="AX55" s="70">
        <v>0</v>
      </c>
      <c r="AY55" s="13">
        <f t="shared" si="455"/>
        <v>0</v>
      </c>
      <c r="AZ55" s="13">
        <f t="shared" si="405"/>
        <v>0</v>
      </c>
      <c r="BA55" s="13">
        <f t="shared" si="406"/>
        <v>0</v>
      </c>
      <c r="BB55" s="117"/>
      <c r="BC55" s="154"/>
      <c r="BD55" s="10"/>
      <c r="BE55" s="44" t="s">
        <v>76</v>
      </c>
      <c r="BF55" s="148" t="str">
        <f t="shared" ref="BF55" si="486">$B$55</f>
        <v>special component / blind</v>
      </c>
      <c r="BG55" s="733"/>
      <c r="BH55" s="17"/>
      <c r="BI55" s="30"/>
      <c r="BJ55" s="68">
        <v>1</v>
      </c>
      <c r="BK55" s="68">
        <v>1</v>
      </c>
      <c r="BL55" s="70">
        <v>0</v>
      </c>
      <c r="BM55" s="13">
        <f t="shared" si="457"/>
        <v>0</v>
      </c>
      <c r="BN55" s="13">
        <f t="shared" si="409"/>
        <v>0</v>
      </c>
      <c r="BO55" s="13">
        <f t="shared" si="410"/>
        <v>0</v>
      </c>
      <c r="BP55" s="117"/>
      <c r="BQ55" s="154"/>
      <c r="BR55" s="10"/>
      <c r="BS55" s="44" t="s">
        <v>76</v>
      </c>
      <c r="BT55" s="148" t="str">
        <f t="shared" ref="BT55" si="487">$B$55</f>
        <v>special component / blind</v>
      </c>
      <c r="BU55" s="733"/>
      <c r="BV55" s="17"/>
      <c r="BW55" s="30"/>
      <c r="BX55" s="68">
        <v>1</v>
      </c>
      <c r="BY55" s="68">
        <v>1</v>
      </c>
      <c r="BZ55" s="70">
        <v>0</v>
      </c>
      <c r="CA55" s="13">
        <f t="shared" si="459"/>
        <v>0</v>
      </c>
      <c r="CB55" s="13">
        <f t="shared" si="413"/>
        <v>0</v>
      </c>
      <c r="CC55" s="13">
        <f t="shared" si="414"/>
        <v>0</v>
      </c>
      <c r="CD55" s="117"/>
      <c r="CE55" s="154"/>
      <c r="CF55" s="10"/>
      <c r="CG55" s="44" t="s">
        <v>76</v>
      </c>
      <c r="CH55" s="148" t="str">
        <f t="shared" ref="CH55" si="488">$B$55</f>
        <v>special component / blind</v>
      </c>
      <c r="CI55" s="733"/>
      <c r="CJ55" s="17"/>
      <c r="CK55" s="30"/>
      <c r="CL55" s="68">
        <v>1</v>
      </c>
      <c r="CM55" s="68">
        <v>1</v>
      </c>
      <c r="CN55" s="70">
        <v>0</v>
      </c>
      <c r="CO55" s="13">
        <f t="shared" si="461"/>
        <v>0</v>
      </c>
      <c r="CP55" s="13">
        <f t="shared" si="417"/>
        <v>0</v>
      </c>
      <c r="CQ55" s="13">
        <f t="shared" si="418"/>
        <v>0</v>
      </c>
      <c r="CR55" s="117"/>
      <c r="CS55" s="154"/>
      <c r="CT55" s="10"/>
      <c r="CU55" s="44" t="s">
        <v>76</v>
      </c>
      <c r="CV55" s="148" t="str">
        <f t="shared" ref="CV55" si="489">$B$55</f>
        <v>special component / blind</v>
      </c>
      <c r="CW55" s="733"/>
      <c r="CX55" s="17"/>
      <c r="CY55" s="30"/>
      <c r="CZ55" s="68">
        <v>1</v>
      </c>
      <c r="DA55" s="68">
        <v>1</v>
      </c>
      <c r="DB55" s="70">
        <v>0</v>
      </c>
      <c r="DC55" s="13">
        <f t="shared" si="463"/>
        <v>0</v>
      </c>
      <c r="DD55" s="13">
        <f t="shared" si="421"/>
        <v>0</v>
      </c>
      <c r="DE55" s="13">
        <f t="shared" si="422"/>
        <v>0</v>
      </c>
      <c r="DF55" s="117"/>
      <c r="DG55" s="154"/>
      <c r="DH55" s="10"/>
      <c r="DI55" s="44" t="s">
        <v>76</v>
      </c>
      <c r="DJ55" s="148" t="str">
        <f t="shared" ref="DJ55" si="490">$B$55</f>
        <v>special component / blind</v>
      </c>
      <c r="DK55" s="733"/>
      <c r="DL55" s="17"/>
      <c r="DM55" s="30"/>
      <c r="DN55" s="68">
        <v>1</v>
      </c>
      <c r="DO55" s="68">
        <v>1</v>
      </c>
      <c r="DP55" s="70">
        <v>0</v>
      </c>
      <c r="DQ55" s="13">
        <f t="shared" si="465"/>
        <v>0</v>
      </c>
      <c r="DR55" s="13">
        <f t="shared" si="425"/>
        <v>0</v>
      </c>
      <c r="DS55" s="13">
        <f t="shared" si="426"/>
        <v>0</v>
      </c>
      <c r="DT55" s="117"/>
      <c r="DU55" s="154"/>
      <c r="DV55" s="10"/>
      <c r="DW55" s="44" t="s">
        <v>76</v>
      </c>
      <c r="DX55" s="148" t="str">
        <f t="shared" ref="DX55" si="491">$B$55</f>
        <v>special component / blind</v>
      </c>
      <c r="DY55" s="733"/>
      <c r="DZ55" s="17"/>
      <c r="EA55" s="30"/>
      <c r="EB55" s="68">
        <v>1</v>
      </c>
      <c r="EC55" s="68">
        <v>1</v>
      </c>
      <c r="ED55" s="70">
        <v>0</v>
      </c>
      <c r="EE55" s="13">
        <f t="shared" si="467"/>
        <v>0</v>
      </c>
      <c r="EF55" s="13">
        <f t="shared" si="429"/>
        <v>0</v>
      </c>
      <c r="EG55" s="13">
        <f t="shared" si="430"/>
        <v>0</v>
      </c>
      <c r="EH55" s="117"/>
      <c r="EI55" s="154"/>
      <c r="EJ55" s="10"/>
      <c r="EK55" s="44" t="s">
        <v>77</v>
      </c>
      <c r="EL55" s="761" t="str">
        <f>Prices!$A$118</f>
        <v xml:space="preserve">glazing  </v>
      </c>
      <c r="EM55" s="761">
        <f t="shared" si="376"/>
        <v>0</v>
      </c>
      <c r="EN55" s="1042" t="s">
        <v>580</v>
      </c>
      <c r="EO55" s="1052"/>
      <c r="EP55" s="190">
        <f t="shared" si="377"/>
        <v>0</v>
      </c>
      <c r="EQ55" s="79"/>
      <c r="ER55" s="116">
        <f t="shared" si="372"/>
        <v>0</v>
      </c>
      <c r="ES55" s="81">
        <f t="shared" si="373"/>
        <v>0</v>
      </c>
      <c r="ET55" s="280">
        <v>0</v>
      </c>
      <c r="EU55" s="9" t="s">
        <v>45</v>
      </c>
      <c r="EV55" s="583">
        <f t="shared" si="374"/>
        <v>0</v>
      </c>
      <c r="EW55" s="579">
        <f t="shared" si="86"/>
        <v>0</v>
      </c>
      <c r="EX55" s="582">
        <f t="shared" si="375"/>
        <v>0</v>
      </c>
      <c r="EY55" s="112"/>
      <c r="EZ55" s="573"/>
      <c r="FA55" s="55"/>
      <c r="FC55" s="44" t="s">
        <v>92</v>
      </c>
      <c r="FD55" s="72"/>
      <c r="FE55" s="141">
        <v>0</v>
      </c>
      <c r="FF55" s="141">
        <v>0</v>
      </c>
      <c r="FG55" s="142">
        <v>0</v>
      </c>
      <c r="FH55" s="9" t="s">
        <v>45</v>
      </c>
      <c r="FI55" s="122">
        <f>FE55*FF55*FG55</f>
        <v>0</v>
      </c>
      <c r="FJ55" s="602">
        <v>0</v>
      </c>
      <c r="FK55" s="604">
        <f>FI55*FJ55</f>
        <v>0</v>
      </c>
      <c r="FL55" s="592"/>
      <c r="FM55" s="573"/>
      <c r="FN55" s="607"/>
      <c r="FO55" s="127"/>
      <c r="FP55" s="87"/>
      <c r="FQ55" s="522"/>
      <c r="FR55" s="61"/>
      <c r="FS55" s="567"/>
    </row>
    <row r="56" spans="1:175" x14ac:dyDescent="0.25">
      <c r="A56" s="44" t="s">
        <v>76</v>
      </c>
      <c r="B56" s="72" t="s">
        <v>43</v>
      </c>
      <c r="C56" s="733"/>
      <c r="D56" s="17"/>
      <c r="E56" s="30"/>
      <c r="F56" s="68">
        <v>1</v>
      </c>
      <c r="G56" s="68">
        <v>1</v>
      </c>
      <c r="H56" s="70">
        <v>0</v>
      </c>
      <c r="I56" s="13">
        <f t="shared" si="450"/>
        <v>0</v>
      </c>
      <c r="J56" s="13">
        <f t="shared" si="396"/>
        <v>0</v>
      </c>
      <c r="K56" s="13">
        <f t="shared" si="397"/>
        <v>0</v>
      </c>
      <c r="L56" s="201" t="s">
        <v>273</v>
      </c>
      <c r="M56" s="154"/>
      <c r="N56" s="7"/>
      <c r="O56" s="44" t="s">
        <v>76</v>
      </c>
      <c r="P56" s="148" t="str">
        <f>$B$56</f>
        <v>special component / blind</v>
      </c>
      <c r="Q56" s="733"/>
      <c r="R56" s="17"/>
      <c r="S56" s="30"/>
      <c r="T56" s="68">
        <v>1</v>
      </c>
      <c r="U56" s="68">
        <v>1</v>
      </c>
      <c r="V56" s="70">
        <v>0</v>
      </c>
      <c r="W56" s="13">
        <f t="shared" si="451"/>
        <v>0</v>
      </c>
      <c r="X56" s="13">
        <f t="shared" si="398"/>
        <v>0</v>
      </c>
      <c r="Y56" s="13">
        <f t="shared" si="399"/>
        <v>0</v>
      </c>
      <c r="Z56" s="201" t="s">
        <v>273</v>
      </c>
      <c r="AA56" s="154"/>
      <c r="AB56" s="7"/>
      <c r="AC56" s="44" t="s">
        <v>76</v>
      </c>
      <c r="AD56" s="148" t="str">
        <f t="shared" ref="AD56" si="492">$B$56</f>
        <v>special component / blind</v>
      </c>
      <c r="AE56" s="733"/>
      <c r="AF56" s="17"/>
      <c r="AG56" s="30"/>
      <c r="AH56" s="68">
        <v>1</v>
      </c>
      <c r="AI56" s="68">
        <v>1</v>
      </c>
      <c r="AJ56" s="70">
        <v>0</v>
      </c>
      <c r="AK56" s="13">
        <f t="shared" si="453"/>
        <v>0</v>
      </c>
      <c r="AL56" s="13">
        <f t="shared" si="401"/>
        <v>0</v>
      </c>
      <c r="AM56" s="13">
        <f t="shared" si="402"/>
        <v>0</v>
      </c>
      <c r="AN56" s="201" t="s">
        <v>273</v>
      </c>
      <c r="AO56" s="154"/>
      <c r="AP56" s="7"/>
      <c r="AQ56" s="44" t="s">
        <v>76</v>
      </c>
      <c r="AR56" s="148" t="str">
        <f t="shared" ref="AR56" si="493">$B$56</f>
        <v>special component / blind</v>
      </c>
      <c r="AS56" s="733"/>
      <c r="AT56" s="17"/>
      <c r="AU56" s="30"/>
      <c r="AV56" s="68">
        <v>1</v>
      </c>
      <c r="AW56" s="68">
        <v>1</v>
      </c>
      <c r="AX56" s="70">
        <v>0</v>
      </c>
      <c r="AY56" s="13">
        <f t="shared" si="455"/>
        <v>0</v>
      </c>
      <c r="AZ56" s="13">
        <f t="shared" si="405"/>
        <v>0</v>
      </c>
      <c r="BA56" s="13">
        <f t="shared" si="406"/>
        <v>0</v>
      </c>
      <c r="BB56" s="201" t="s">
        <v>273</v>
      </c>
      <c r="BC56" s="154"/>
      <c r="BD56" s="7"/>
      <c r="BE56" s="44" t="s">
        <v>76</v>
      </c>
      <c r="BF56" s="148" t="str">
        <f t="shared" ref="BF56" si="494">$B$56</f>
        <v>special component / blind</v>
      </c>
      <c r="BG56" s="733"/>
      <c r="BH56" s="17"/>
      <c r="BI56" s="30"/>
      <c r="BJ56" s="68">
        <v>1</v>
      </c>
      <c r="BK56" s="68">
        <v>1</v>
      </c>
      <c r="BL56" s="70">
        <v>0</v>
      </c>
      <c r="BM56" s="13">
        <f t="shared" si="457"/>
        <v>0</v>
      </c>
      <c r="BN56" s="13">
        <f t="shared" si="409"/>
        <v>0</v>
      </c>
      <c r="BO56" s="13">
        <f t="shared" si="410"/>
        <v>0</v>
      </c>
      <c r="BP56" s="201" t="s">
        <v>273</v>
      </c>
      <c r="BQ56" s="154"/>
      <c r="BR56" s="7"/>
      <c r="BS56" s="44" t="s">
        <v>76</v>
      </c>
      <c r="BT56" s="148" t="str">
        <f t="shared" ref="BT56" si="495">$B$56</f>
        <v>special component / blind</v>
      </c>
      <c r="BU56" s="733"/>
      <c r="BV56" s="17"/>
      <c r="BW56" s="30"/>
      <c r="BX56" s="68">
        <v>1</v>
      </c>
      <c r="BY56" s="68">
        <v>1</v>
      </c>
      <c r="BZ56" s="70">
        <v>0</v>
      </c>
      <c r="CA56" s="13">
        <f t="shared" si="459"/>
        <v>0</v>
      </c>
      <c r="CB56" s="13">
        <f t="shared" si="413"/>
        <v>0</v>
      </c>
      <c r="CC56" s="13">
        <f t="shared" si="414"/>
        <v>0</v>
      </c>
      <c r="CD56" s="201" t="s">
        <v>273</v>
      </c>
      <c r="CE56" s="154"/>
      <c r="CF56" s="7"/>
      <c r="CG56" s="44" t="s">
        <v>76</v>
      </c>
      <c r="CH56" s="148" t="str">
        <f t="shared" ref="CH56" si="496">$B$56</f>
        <v>special component / blind</v>
      </c>
      <c r="CI56" s="733"/>
      <c r="CJ56" s="17"/>
      <c r="CK56" s="30"/>
      <c r="CL56" s="68">
        <v>1</v>
      </c>
      <c r="CM56" s="68">
        <v>1</v>
      </c>
      <c r="CN56" s="70">
        <v>0</v>
      </c>
      <c r="CO56" s="13">
        <f t="shared" si="461"/>
        <v>0</v>
      </c>
      <c r="CP56" s="13">
        <f t="shared" si="417"/>
        <v>0</v>
      </c>
      <c r="CQ56" s="13">
        <f t="shared" si="418"/>
        <v>0</v>
      </c>
      <c r="CR56" s="201" t="s">
        <v>273</v>
      </c>
      <c r="CS56" s="154"/>
      <c r="CT56" s="7"/>
      <c r="CU56" s="44" t="s">
        <v>76</v>
      </c>
      <c r="CV56" s="148" t="str">
        <f t="shared" ref="CV56" si="497">$B$56</f>
        <v>special component / blind</v>
      </c>
      <c r="CW56" s="733"/>
      <c r="CX56" s="17"/>
      <c r="CY56" s="30"/>
      <c r="CZ56" s="68">
        <v>1</v>
      </c>
      <c r="DA56" s="68">
        <v>1</v>
      </c>
      <c r="DB56" s="70">
        <v>0</v>
      </c>
      <c r="DC56" s="13">
        <f t="shared" si="463"/>
        <v>0</v>
      </c>
      <c r="DD56" s="13">
        <f t="shared" si="421"/>
        <v>0</v>
      </c>
      <c r="DE56" s="13">
        <f t="shared" si="422"/>
        <v>0</v>
      </c>
      <c r="DF56" s="201" t="s">
        <v>273</v>
      </c>
      <c r="DG56" s="154"/>
      <c r="DH56" s="7"/>
      <c r="DI56" s="44" t="s">
        <v>76</v>
      </c>
      <c r="DJ56" s="148" t="str">
        <f t="shared" ref="DJ56" si="498">$B$56</f>
        <v>special component / blind</v>
      </c>
      <c r="DK56" s="733"/>
      <c r="DL56" s="17"/>
      <c r="DM56" s="30"/>
      <c r="DN56" s="68">
        <v>1</v>
      </c>
      <c r="DO56" s="68">
        <v>1</v>
      </c>
      <c r="DP56" s="70">
        <v>0</v>
      </c>
      <c r="DQ56" s="13">
        <f t="shared" si="465"/>
        <v>0</v>
      </c>
      <c r="DR56" s="13">
        <f t="shared" si="425"/>
        <v>0</v>
      </c>
      <c r="DS56" s="13">
        <f t="shared" si="426"/>
        <v>0</v>
      </c>
      <c r="DT56" s="201" t="s">
        <v>273</v>
      </c>
      <c r="DU56" s="154"/>
      <c r="DV56" s="7"/>
      <c r="DW56" s="44" t="s">
        <v>76</v>
      </c>
      <c r="DX56" s="148" t="str">
        <f t="shared" ref="DX56" si="499">$B$56</f>
        <v>special component / blind</v>
      </c>
      <c r="DY56" s="733"/>
      <c r="DZ56" s="17"/>
      <c r="EA56" s="30"/>
      <c r="EB56" s="68">
        <v>1</v>
      </c>
      <c r="EC56" s="68">
        <v>1</v>
      </c>
      <c r="ED56" s="70">
        <v>0</v>
      </c>
      <c r="EE56" s="13">
        <f t="shared" si="467"/>
        <v>0</v>
      </c>
      <c r="EF56" s="13">
        <f t="shared" si="429"/>
        <v>0</v>
      </c>
      <c r="EG56" s="13">
        <f t="shared" si="430"/>
        <v>0</v>
      </c>
      <c r="EH56" s="201" t="s">
        <v>273</v>
      </c>
      <c r="EI56" s="154"/>
      <c r="EJ56" s="7"/>
      <c r="EK56" s="44" t="s">
        <v>77</v>
      </c>
      <c r="EL56" s="761" t="str">
        <f>Prices!$A$119</f>
        <v xml:space="preserve">glazing  </v>
      </c>
      <c r="EM56" s="761">
        <f t="shared" si="376"/>
        <v>0</v>
      </c>
      <c r="EN56" s="1042" t="s">
        <v>581</v>
      </c>
      <c r="EO56" s="1052"/>
      <c r="EP56" s="190">
        <f t="shared" si="377"/>
        <v>0</v>
      </c>
      <c r="EQ56" s="79"/>
      <c r="ER56" s="116">
        <f t="shared" si="372"/>
        <v>0</v>
      </c>
      <c r="ES56" s="81">
        <f t="shared" si="373"/>
        <v>0</v>
      </c>
      <c r="ET56" s="280">
        <v>0</v>
      </c>
      <c r="EU56" s="9" t="s">
        <v>45</v>
      </c>
      <c r="EV56" s="583">
        <f t="shared" si="374"/>
        <v>0</v>
      </c>
      <c r="EW56" s="579">
        <f t="shared" si="86"/>
        <v>0</v>
      </c>
      <c r="EX56" s="582">
        <f t="shared" si="375"/>
        <v>0</v>
      </c>
      <c r="EY56" s="112"/>
      <c r="EZ56" s="573"/>
      <c r="FA56" s="55"/>
      <c r="FC56" s="44" t="s">
        <v>93</v>
      </c>
      <c r="FD56" s="72"/>
      <c r="FE56" s="141">
        <v>0</v>
      </c>
      <c r="FF56" s="141">
        <v>0</v>
      </c>
      <c r="FG56" s="142">
        <v>0</v>
      </c>
      <c r="FH56" s="9" t="s">
        <v>45</v>
      </c>
      <c r="FI56" s="122">
        <f>FE56*FF56*FG56</f>
        <v>0</v>
      </c>
      <c r="FJ56" s="602">
        <v>0</v>
      </c>
      <c r="FK56" s="604">
        <f>FI56*FJ56</f>
        <v>0</v>
      </c>
      <c r="FL56" s="590"/>
      <c r="FM56" s="569"/>
      <c r="FN56" s="610">
        <f>SUM(FK56:FK57)</f>
        <v>0</v>
      </c>
      <c r="FO56" s="127">
        <f>IF(FO$4=0,0,FN56/$FO$4)</f>
        <v>0</v>
      </c>
      <c r="FP56" s="87" t="s">
        <v>93</v>
      </c>
      <c r="FQ56" s="522">
        <f>SUM(EX73:EX74)</f>
        <v>0</v>
      </c>
      <c r="FR56" s="496">
        <f>FN56</f>
        <v>0</v>
      </c>
      <c r="FS56" s="567">
        <f>SUM(FQ56:FR56)</f>
        <v>0</v>
      </c>
    </row>
    <row r="57" spans="1:175" x14ac:dyDescent="0.25">
      <c r="A57" s="44" t="s">
        <v>76</v>
      </c>
      <c r="B57" s="72" t="s">
        <v>43</v>
      </c>
      <c r="C57" s="17"/>
      <c r="D57" s="17"/>
      <c r="E57" s="30"/>
      <c r="F57" s="68">
        <v>1</v>
      </c>
      <c r="G57" s="68">
        <v>1</v>
      </c>
      <c r="H57" s="70">
        <v>0</v>
      </c>
      <c r="I57" s="13">
        <f>F57*G57*H57</f>
        <v>0</v>
      </c>
      <c r="J57" s="13">
        <f t="shared" si="396"/>
        <v>0</v>
      </c>
      <c r="K57" s="13">
        <f t="shared" si="397"/>
        <v>0</v>
      </c>
      <c r="L57" s="215">
        <f>SUM(K53:K60)</f>
        <v>0</v>
      </c>
      <c r="M57" s="154"/>
      <c r="N57" s="15"/>
      <c r="O57" s="44" t="s">
        <v>76</v>
      </c>
      <c r="P57" s="148" t="str">
        <f>$B$57</f>
        <v>special component / blind</v>
      </c>
      <c r="Q57" s="17"/>
      <c r="R57" s="17"/>
      <c r="S57" s="30"/>
      <c r="T57" s="68">
        <v>1</v>
      </c>
      <c r="U57" s="68">
        <v>1</v>
      </c>
      <c r="V57" s="70">
        <v>0</v>
      </c>
      <c r="W57" s="13">
        <f>T57*U57*V57</f>
        <v>0</v>
      </c>
      <c r="X57" s="13">
        <f t="shared" si="398"/>
        <v>0</v>
      </c>
      <c r="Y57" s="13">
        <f t="shared" si="399"/>
        <v>0</v>
      </c>
      <c r="Z57" s="215">
        <f>SUM(Y53:Y60)</f>
        <v>0</v>
      </c>
      <c r="AA57" s="154"/>
      <c r="AB57" s="15"/>
      <c r="AC57" s="44" t="s">
        <v>76</v>
      </c>
      <c r="AD57" s="148" t="str">
        <f t="shared" ref="AD57" si="500">$B$57</f>
        <v>special component / blind</v>
      </c>
      <c r="AE57" s="17"/>
      <c r="AF57" s="17"/>
      <c r="AG57" s="30"/>
      <c r="AH57" s="68">
        <v>1</v>
      </c>
      <c r="AI57" s="68">
        <v>1</v>
      </c>
      <c r="AJ57" s="70">
        <v>0</v>
      </c>
      <c r="AK57" s="13">
        <f t="shared" si="453"/>
        <v>0</v>
      </c>
      <c r="AL57" s="13">
        <f t="shared" si="401"/>
        <v>0</v>
      </c>
      <c r="AM57" s="13">
        <f t="shared" si="402"/>
        <v>0</v>
      </c>
      <c r="AN57" s="215">
        <f t="shared" ref="AN57" si="501">SUM(AM53:AM60)</f>
        <v>0</v>
      </c>
      <c r="AO57" s="154"/>
      <c r="AP57" s="15"/>
      <c r="AQ57" s="44" t="s">
        <v>76</v>
      </c>
      <c r="AR57" s="148" t="str">
        <f t="shared" ref="AR57" si="502">$B$57</f>
        <v>special component / blind</v>
      </c>
      <c r="AS57" s="17"/>
      <c r="AT57" s="17"/>
      <c r="AU57" s="30"/>
      <c r="AV57" s="68">
        <v>1</v>
      </c>
      <c r="AW57" s="68">
        <v>1</v>
      </c>
      <c r="AX57" s="70">
        <v>0</v>
      </c>
      <c r="AY57" s="13">
        <f t="shared" si="455"/>
        <v>0</v>
      </c>
      <c r="AZ57" s="13">
        <f t="shared" si="405"/>
        <v>0</v>
      </c>
      <c r="BA57" s="13">
        <f t="shared" si="406"/>
        <v>0</v>
      </c>
      <c r="BB57" s="215">
        <f t="shared" ref="BB57" si="503">SUM(BA53:BA60)</f>
        <v>0</v>
      </c>
      <c r="BC57" s="154"/>
      <c r="BD57" s="15"/>
      <c r="BE57" s="44" t="s">
        <v>76</v>
      </c>
      <c r="BF57" s="148" t="str">
        <f t="shared" ref="BF57" si="504">$B$57</f>
        <v>special component / blind</v>
      </c>
      <c r="BG57" s="17"/>
      <c r="BH57" s="17"/>
      <c r="BI57" s="30"/>
      <c r="BJ57" s="68">
        <v>1</v>
      </c>
      <c r="BK57" s="68">
        <v>1</v>
      </c>
      <c r="BL57" s="70">
        <v>0</v>
      </c>
      <c r="BM57" s="13">
        <f t="shared" si="457"/>
        <v>0</v>
      </c>
      <c r="BN57" s="13">
        <f t="shared" si="409"/>
        <v>0</v>
      </c>
      <c r="BO57" s="13">
        <f t="shared" si="410"/>
        <v>0</v>
      </c>
      <c r="BP57" s="215">
        <f t="shared" ref="BP57" si="505">SUM(BO53:BO60)</f>
        <v>0</v>
      </c>
      <c r="BQ57" s="154"/>
      <c r="BR57" s="15"/>
      <c r="BS57" s="44" t="s">
        <v>76</v>
      </c>
      <c r="BT57" s="148" t="str">
        <f t="shared" ref="BT57" si="506">$B$57</f>
        <v>special component / blind</v>
      </c>
      <c r="BU57" s="17"/>
      <c r="BV57" s="17"/>
      <c r="BW57" s="30"/>
      <c r="BX57" s="68">
        <v>1</v>
      </c>
      <c r="BY57" s="68">
        <v>1</v>
      </c>
      <c r="BZ57" s="70">
        <v>0</v>
      </c>
      <c r="CA57" s="13">
        <f t="shared" si="459"/>
        <v>0</v>
      </c>
      <c r="CB57" s="13">
        <f t="shared" si="413"/>
        <v>0</v>
      </c>
      <c r="CC57" s="13">
        <f t="shared" si="414"/>
        <v>0</v>
      </c>
      <c r="CD57" s="215">
        <f t="shared" ref="CD57" si="507">SUM(CC53:CC60)</f>
        <v>0</v>
      </c>
      <c r="CE57" s="154"/>
      <c r="CF57" s="15"/>
      <c r="CG57" s="44" t="s">
        <v>76</v>
      </c>
      <c r="CH57" s="148" t="str">
        <f t="shared" ref="CH57" si="508">$B$57</f>
        <v>special component / blind</v>
      </c>
      <c r="CI57" s="17"/>
      <c r="CJ57" s="17"/>
      <c r="CK57" s="30"/>
      <c r="CL57" s="68">
        <v>1</v>
      </c>
      <c r="CM57" s="68">
        <v>1</v>
      </c>
      <c r="CN57" s="70">
        <v>0</v>
      </c>
      <c r="CO57" s="13">
        <f t="shared" si="461"/>
        <v>0</v>
      </c>
      <c r="CP57" s="13">
        <f t="shared" si="417"/>
        <v>0</v>
      </c>
      <c r="CQ57" s="13">
        <f t="shared" si="418"/>
        <v>0</v>
      </c>
      <c r="CR57" s="215">
        <f t="shared" ref="CR57" si="509">SUM(CQ53:CQ60)</f>
        <v>0</v>
      </c>
      <c r="CS57" s="154"/>
      <c r="CT57" s="15"/>
      <c r="CU57" s="44" t="s">
        <v>76</v>
      </c>
      <c r="CV57" s="148" t="str">
        <f t="shared" ref="CV57" si="510">$B$57</f>
        <v>special component / blind</v>
      </c>
      <c r="CW57" s="17"/>
      <c r="CX57" s="17"/>
      <c r="CY57" s="30"/>
      <c r="CZ57" s="68">
        <v>1</v>
      </c>
      <c r="DA57" s="68">
        <v>1</v>
      </c>
      <c r="DB57" s="70">
        <v>0</v>
      </c>
      <c r="DC57" s="13">
        <f t="shared" si="463"/>
        <v>0</v>
      </c>
      <c r="DD57" s="13">
        <f t="shared" si="421"/>
        <v>0</v>
      </c>
      <c r="DE57" s="13">
        <f t="shared" si="422"/>
        <v>0</v>
      </c>
      <c r="DF57" s="215">
        <f t="shared" ref="DF57" si="511">SUM(DE53:DE60)</f>
        <v>0</v>
      </c>
      <c r="DG57" s="154"/>
      <c r="DH57" s="15"/>
      <c r="DI57" s="44" t="s">
        <v>76</v>
      </c>
      <c r="DJ57" s="148" t="str">
        <f t="shared" ref="DJ57" si="512">$B$57</f>
        <v>special component / blind</v>
      </c>
      <c r="DK57" s="17"/>
      <c r="DL57" s="17"/>
      <c r="DM57" s="30"/>
      <c r="DN57" s="68">
        <v>1</v>
      </c>
      <c r="DO57" s="68">
        <v>1</v>
      </c>
      <c r="DP57" s="70">
        <v>0</v>
      </c>
      <c r="DQ57" s="13">
        <f t="shared" si="465"/>
        <v>0</v>
      </c>
      <c r="DR57" s="13">
        <f t="shared" si="425"/>
        <v>0</v>
      </c>
      <c r="DS57" s="13">
        <f t="shared" si="426"/>
        <v>0</v>
      </c>
      <c r="DT57" s="215">
        <f t="shared" ref="DT57" si="513">SUM(DS53:DS60)</f>
        <v>0</v>
      </c>
      <c r="DU57" s="154"/>
      <c r="DV57" s="15"/>
      <c r="DW57" s="44" t="s">
        <v>76</v>
      </c>
      <c r="DX57" s="148" t="str">
        <f t="shared" ref="DX57" si="514">$B$57</f>
        <v>special component / blind</v>
      </c>
      <c r="DY57" s="17"/>
      <c r="DZ57" s="17"/>
      <c r="EA57" s="30"/>
      <c r="EB57" s="68">
        <v>1</v>
      </c>
      <c r="EC57" s="68">
        <v>1</v>
      </c>
      <c r="ED57" s="70">
        <v>0</v>
      </c>
      <c r="EE57" s="13">
        <f t="shared" si="467"/>
        <v>0</v>
      </c>
      <c r="EF57" s="13">
        <f t="shared" si="429"/>
        <v>0</v>
      </c>
      <c r="EG57" s="13">
        <f t="shared" si="430"/>
        <v>0</v>
      </c>
      <c r="EH57" s="215">
        <f t="shared" ref="EH57" si="515">SUM(EG53:EG60)</f>
        <v>0</v>
      </c>
      <c r="EI57" s="154"/>
      <c r="EJ57" s="15"/>
      <c r="EK57" s="44" t="s">
        <v>77</v>
      </c>
      <c r="EL57" s="761" t="str">
        <f>Prices!$A$120</f>
        <v xml:space="preserve">glazing  </v>
      </c>
      <c r="EM57" s="761">
        <f t="shared" si="376"/>
        <v>0</v>
      </c>
      <c r="EN57" s="1042" t="s">
        <v>582</v>
      </c>
      <c r="EO57" s="1052"/>
      <c r="EP57" s="190">
        <f t="shared" si="377"/>
        <v>0</v>
      </c>
      <c r="EQ57" s="79"/>
      <c r="ER57" s="116">
        <f t="shared" si="372"/>
        <v>0</v>
      </c>
      <c r="ES57" s="81">
        <f t="shared" si="373"/>
        <v>0</v>
      </c>
      <c r="ET57" s="280">
        <v>0</v>
      </c>
      <c r="EU57" s="9" t="s">
        <v>45</v>
      </c>
      <c r="EV57" s="583">
        <f t="shared" si="374"/>
        <v>0</v>
      </c>
      <c r="EW57" s="579">
        <f t="shared" si="86"/>
        <v>0</v>
      </c>
      <c r="EX57" s="582">
        <f t="shared" si="375"/>
        <v>0</v>
      </c>
      <c r="EY57" s="112"/>
      <c r="EZ57" s="573"/>
      <c r="FA57" s="55"/>
      <c r="FC57" s="44" t="s">
        <v>93</v>
      </c>
      <c r="FD57" s="72"/>
      <c r="FE57" s="141">
        <v>0</v>
      </c>
      <c r="FF57" s="141">
        <v>0</v>
      </c>
      <c r="FG57" s="142">
        <v>0</v>
      </c>
      <c r="FH57" s="9" t="s">
        <v>45</v>
      </c>
      <c r="FI57" s="122">
        <f>FE57*FF57*FG57</f>
        <v>0</v>
      </c>
      <c r="FJ57" s="602">
        <v>0</v>
      </c>
      <c r="FK57" s="604">
        <f>FI57*FJ57</f>
        <v>0</v>
      </c>
      <c r="FL57" s="592"/>
      <c r="FM57" s="573"/>
      <c r="FN57" s="607"/>
      <c r="FO57" s="127"/>
      <c r="FP57" s="87"/>
      <c r="FQ57" s="522"/>
      <c r="FR57" s="61"/>
      <c r="FS57" s="567"/>
    </row>
    <row r="58" spans="1:175" x14ac:dyDescent="0.25">
      <c r="A58" s="44" t="s">
        <v>76</v>
      </c>
      <c r="B58" s="72" t="s">
        <v>43</v>
      </c>
      <c r="C58" s="17"/>
      <c r="D58" s="17"/>
      <c r="E58" s="30"/>
      <c r="F58" s="68">
        <v>1</v>
      </c>
      <c r="G58" s="68">
        <v>1</v>
      </c>
      <c r="H58" s="70">
        <v>0</v>
      </c>
      <c r="I58" s="13">
        <f>F58*G58*H58</f>
        <v>0</v>
      </c>
      <c r="J58" s="13">
        <f t="shared" si="396"/>
        <v>0</v>
      </c>
      <c r="K58" s="13">
        <f t="shared" si="397"/>
        <v>0</v>
      </c>
      <c r="L58" s="117"/>
      <c r="M58" s="154"/>
      <c r="N58" s="7"/>
      <c r="O58" s="44" t="s">
        <v>76</v>
      </c>
      <c r="P58" s="148" t="str">
        <f>$B$58</f>
        <v>special component / blind</v>
      </c>
      <c r="Q58" s="17"/>
      <c r="R58" s="17"/>
      <c r="S58" s="30"/>
      <c r="T58" s="68">
        <v>1</v>
      </c>
      <c r="U58" s="68">
        <v>1</v>
      </c>
      <c r="V58" s="70">
        <v>0</v>
      </c>
      <c r="W58" s="13">
        <f>T58*U58*V58</f>
        <v>0</v>
      </c>
      <c r="X58" s="13">
        <f t="shared" si="398"/>
        <v>0</v>
      </c>
      <c r="Y58" s="13">
        <f t="shared" si="399"/>
        <v>0</v>
      </c>
      <c r="Z58" s="117"/>
      <c r="AA58" s="154"/>
      <c r="AB58" s="7"/>
      <c r="AC58" s="44" t="s">
        <v>76</v>
      </c>
      <c r="AD58" s="148" t="str">
        <f t="shared" ref="AD58" si="516">$B$58</f>
        <v>special component / blind</v>
      </c>
      <c r="AE58" s="17"/>
      <c r="AF58" s="17"/>
      <c r="AG58" s="30"/>
      <c r="AH58" s="68">
        <v>1</v>
      </c>
      <c r="AI58" s="68">
        <v>1</v>
      </c>
      <c r="AJ58" s="70">
        <v>0</v>
      </c>
      <c r="AK58" s="13">
        <f t="shared" si="453"/>
        <v>0</v>
      </c>
      <c r="AL58" s="13">
        <f t="shared" si="401"/>
        <v>0</v>
      </c>
      <c r="AM58" s="13">
        <f t="shared" si="402"/>
        <v>0</v>
      </c>
      <c r="AN58" s="117"/>
      <c r="AO58" s="154"/>
      <c r="AP58" s="7"/>
      <c r="AQ58" s="44" t="s">
        <v>76</v>
      </c>
      <c r="AR58" s="148" t="str">
        <f t="shared" ref="AR58" si="517">$B$58</f>
        <v>special component / blind</v>
      </c>
      <c r="AS58" s="17"/>
      <c r="AT58" s="17"/>
      <c r="AU58" s="30"/>
      <c r="AV58" s="68">
        <v>1</v>
      </c>
      <c r="AW58" s="68">
        <v>1</v>
      </c>
      <c r="AX58" s="70">
        <v>0</v>
      </c>
      <c r="AY58" s="13">
        <f t="shared" si="455"/>
        <v>0</v>
      </c>
      <c r="AZ58" s="13">
        <f t="shared" si="405"/>
        <v>0</v>
      </c>
      <c r="BA58" s="13">
        <f t="shared" si="406"/>
        <v>0</v>
      </c>
      <c r="BB58" s="117"/>
      <c r="BC58" s="154"/>
      <c r="BD58" s="7"/>
      <c r="BE58" s="44" t="s">
        <v>76</v>
      </c>
      <c r="BF58" s="148" t="str">
        <f t="shared" ref="BF58" si="518">$B$58</f>
        <v>special component / blind</v>
      </c>
      <c r="BG58" s="17"/>
      <c r="BH58" s="17"/>
      <c r="BI58" s="30"/>
      <c r="BJ58" s="68">
        <v>1</v>
      </c>
      <c r="BK58" s="68">
        <v>1</v>
      </c>
      <c r="BL58" s="70">
        <v>0</v>
      </c>
      <c r="BM58" s="13">
        <f t="shared" si="457"/>
        <v>0</v>
      </c>
      <c r="BN58" s="13">
        <f t="shared" si="409"/>
        <v>0</v>
      </c>
      <c r="BO58" s="13">
        <f t="shared" si="410"/>
        <v>0</v>
      </c>
      <c r="BP58" s="117"/>
      <c r="BQ58" s="154"/>
      <c r="BR58" s="7"/>
      <c r="BS58" s="44" t="s">
        <v>76</v>
      </c>
      <c r="BT58" s="148" t="str">
        <f t="shared" ref="BT58" si="519">$B$58</f>
        <v>special component / blind</v>
      </c>
      <c r="BU58" s="17"/>
      <c r="BV58" s="17"/>
      <c r="BW58" s="30"/>
      <c r="BX58" s="68">
        <v>1</v>
      </c>
      <c r="BY58" s="68">
        <v>1</v>
      </c>
      <c r="BZ58" s="70">
        <v>0</v>
      </c>
      <c r="CA58" s="13">
        <f t="shared" si="459"/>
        <v>0</v>
      </c>
      <c r="CB58" s="13">
        <f t="shared" si="413"/>
        <v>0</v>
      </c>
      <c r="CC58" s="13">
        <f t="shared" si="414"/>
        <v>0</v>
      </c>
      <c r="CD58" s="117"/>
      <c r="CE58" s="154"/>
      <c r="CF58" s="7"/>
      <c r="CG58" s="44" t="s">
        <v>76</v>
      </c>
      <c r="CH58" s="148" t="str">
        <f t="shared" ref="CH58" si="520">$B$58</f>
        <v>special component / blind</v>
      </c>
      <c r="CI58" s="17"/>
      <c r="CJ58" s="17"/>
      <c r="CK58" s="30"/>
      <c r="CL58" s="68">
        <v>1</v>
      </c>
      <c r="CM58" s="68">
        <v>1</v>
      </c>
      <c r="CN58" s="70">
        <v>0</v>
      </c>
      <c r="CO58" s="13">
        <f t="shared" si="461"/>
        <v>0</v>
      </c>
      <c r="CP58" s="13">
        <f t="shared" si="417"/>
        <v>0</v>
      </c>
      <c r="CQ58" s="13">
        <f t="shared" si="418"/>
        <v>0</v>
      </c>
      <c r="CR58" s="117"/>
      <c r="CS58" s="154"/>
      <c r="CT58" s="7"/>
      <c r="CU58" s="44" t="s">
        <v>76</v>
      </c>
      <c r="CV58" s="148" t="str">
        <f t="shared" ref="CV58" si="521">$B$58</f>
        <v>special component / blind</v>
      </c>
      <c r="CW58" s="17"/>
      <c r="CX58" s="17"/>
      <c r="CY58" s="30"/>
      <c r="CZ58" s="68">
        <v>1</v>
      </c>
      <c r="DA58" s="68">
        <v>1</v>
      </c>
      <c r="DB58" s="70">
        <v>0</v>
      </c>
      <c r="DC58" s="13">
        <f t="shared" si="463"/>
        <v>0</v>
      </c>
      <c r="DD58" s="13">
        <f t="shared" si="421"/>
        <v>0</v>
      </c>
      <c r="DE58" s="13">
        <f t="shared" si="422"/>
        <v>0</v>
      </c>
      <c r="DF58" s="117"/>
      <c r="DG58" s="154"/>
      <c r="DH58" s="7"/>
      <c r="DI58" s="44" t="s">
        <v>76</v>
      </c>
      <c r="DJ58" s="148" t="str">
        <f t="shared" ref="DJ58" si="522">$B$58</f>
        <v>special component / blind</v>
      </c>
      <c r="DK58" s="17"/>
      <c r="DL58" s="17"/>
      <c r="DM58" s="30"/>
      <c r="DN58" s="68">
        <v>1</v>
      </c>
      <c r="DO58" s="68">
        <v>1</v>
      </c>
      <c r="DP58" s="70">
        <v>0</v>
      </c>
      <c r="DQ58" s="13">
        <f t="shared" si="465"/>
        <v>0</v>
      </c>
      <c r="DR58" s="13">
        <f t="shared" si="425"/>
        <v>0</v>
      </c>
      <c r="DS58" s="13">
        <f t="shared" si="426"/>
        <v>0</v>
      </c>
      <c r="DT58" s="117"/>
      <c r="DU58" s="154"/>
      <c r="DV58" s="7"/>
      <c r="DW58" s="44" t="s">
        <v>76</v>
      </c>
      <c r="DX58" s="148" t="str">
        <f t="shared" ref="DX58" si="523">$B$58</f>
        <v>special component / blind</v>
      </c>
      <c r="DY58" s="17"/>
      <c r="DZ58" s="17"/>
      <c r="EA58" s="30"/>
      <c r="EB58" s="68">
        <v>1</v>
      </c>
      <c r="EC58" s="68">
        <v>1</v>
      </c>
      <c r="ED58" s="70">
        <v>0</v>
      </c>
      <c r="EE58" s="13">
        <f t="shared" si="467"/>
        <v>0</v>
      </c>
      <c r="EF58" s="13">
        <f t="shared" si="429"/>
        <v>0</v>
      </c>
      <c r="EG58" s="13">
        <f t="shared" si="430"/>
        <v>0</v>
      </c>
      <c r="EH58" s="117"/>
      <c r="EI58" s="154"/>
      <c r="EJ58" s="7"/>
      <c r="EK58" s="44" t="s">
        <v>77</v>
      </c>
      <c r="EL58" s="761" t="str">
        <f>Prices!$A$121</f>
        <v xml:space="preserve">glazing  </v>
      </c>
      <c r="EM58" s="761">
        <f t="shared" si="376"/>
        <v>0</v>
      </c>
      <c r="EN58" s="1042" t="s">
        <v>583</v>
      </c>
      <c r="EO58" s="1052"/>
      <c r="EP58" s="190">
        <f t="shared" si="377"/>
        <v>0</v>
      </c>
      <c r="EQ58" s="79"/>
      <c r="ER58" s="116">
        <f t="shared" si="372"/>
        <v>0</v>
      </c>
      <c r="ES58" s="81">
        <f t="shared" si="373"/>
        <v>0</v>
      </c>
      <c r="ET58" s="280">
        <v>0</v>
      </c>
      <c r="EU58" s="9" t="s">
        <v>45</v>
      </c>
      <c r="EV58" s="583">
        <f t="shared" si="374"/>
        <v>0</v>
      </c>
      <c r="EW58" s="579">
        <f t="shared" si="86"/>
        <v>0</v>
      </c>
      <c r="EX58" s="582">
        <f t="shared" si="375"/>
        <v>0</v>
      </c>
      <c r="EY58" s="112"/>
      <c r="EZ58" s="573"/>
      <c r="FA58" s="55"/>
      <c r="FC58" s="44"/>
      <c r="FD58" s="96"/>
      <c r="FE58" s="126"/>
      <c r="FF58" s="126"/>
      <c r="FG58" s="436"/>
      <c r="FH58" s="9"/>
      <c r="FI58" s="123"/>
      <c r="FJ58" s="121"/>
      <c r="FK58" s="604"/>
      <c r="FL58" s="592"/>
      <c r="FM58" s="573"/>
      <c r="FN58" s="607"/>
      <c r="FO58" s="127"/>
      <c r="FP58" s="87"/>
      <c r="FQ58" s="522"/>
      <c r="FR58" s="61"/>
      <c r="FS58" s="567"/>
    </row>
    <row r="59" spans="1:175" x14ac:dyDescent="0.25">
      <c r="A59" s="44" t="s">
        <v>76</v>
      </c>
      <c r="B59" s="72" t="s">
        <v>43</v>
      </c>
      <c r="C59" s="17"/>
      <c r="D59" s="17"/>
      <c r="E59" s="30"/>
      <c r="F59" s="68">
        <v>1</v>
      </c>
      <c r="G59" s="68">
        <v>1</v>
      </c>
      <c r="H59" s="70">
        <v>0</v>
      </c>
      <c r="I59" s="13">
        <f>F59*G59*H59</f>
        <v>0</v>
      </c>
      <c r="J59" s="13">
        <f t="shared" si="396"/>
        <v>0</v>
      </c>
      <c r="K59" s="13">
        <f t="shared" si="397"/>
        <v>0</v>
      </c>
      <c r="L59" s="117"/>
      <c r="M59" s="154"/>
      <c r="N59" s="7"/>
      <c r="O59" s="44" t="s">
        <v>76</v>
      </c>
      <c r="P59" s="148" t="str">
        <f>$B$59</f>
        <v>special component / blind</v>
      </c>
      <c r="Q59" s="17"/>
      <c r="R59" s="17"/>
      <c r="S59" s="30"/>
      <c r="T59" s="68">
        <v>1</v>
      </c>
      <c r="U59" s="68">
        <v>1</v>
      </c>
      <c r="V59" s="70">
        <v>0</v>
      </c>
      <c r="W59" s="13">
        <f>T59*U59*V59</f>
        <v>0</v>
      </c>
      <c r="X59" s="13">
        <f t="shared" si="398"/>
        <v>0</v>
      </c>
      <c r="Y59" s="13">
        <f t="shared" si="399"/>
        <v>0</v>
      </c>
      <c r="Z59" s="117"/>
      <c r="AA59" s="154"/>
      <c r="AB59" s="7"/>
      <c r="AC59" s="44" t="s">
        <v>76</v>
      </c>
      <c r="AD59" s="148" t="str">
        <f t="shared" ref="AD59" si="524">$B$59</f>
        <v>special component / blind</v>
      </c>
      <c r="AE59" s="17"/>
      <c r="AF59" s="17"/>
      <c r="AG59" s="30"/>
      <c r="AH59" s="68">
        <v>1</v>
      </c>
      <c r="AI59" s="68">
        <v>1</v>
      </c>
      <c r="AJ59" s="70">
        <v>0</v>
      </c>
      <c r="AK59" s="13">
        <f t="shared" si="453"/>
        <v>0</v>
      </c>
      <c r="AL59" s="13">
        <f t="shared" si="401"/>
        <v>0</v>
      </c>
      <c r="AM59" s="13">
        <f t="shared" si="402"/>
        <v>0</v>
      </c>
      <c r="AN59" s="117"/>
      <c r="AO59" s="154"/>
      <c r="AP59" s="7"/>
      <c r="AQ59" s="44" t="s">
        <v>76</v>
      </c>
      <c r="AR59" s="148" t="str">
        <f t="shared" ref="AR59" si="525">$B$59</f>
        <v>special component / blind</v>
      </c>
      <c r="AS59" s="17"/>
      <c r="AT59" s="17"/>
      <c r="AU59" s="30"/>
      <c r="AV59" s="68">
        <v>1</v>
      </c>
      <c r="AW59" s="68">
        <v>1</v>
      </c>
      <c r="AX59" s="70">
        <v>0</v>
      </c>
      <c r="AY59" s="13">
        <f t="shared" si="455"/>
        <v>0</v>
      </c>
      <c r="AZ59" s="13">
        <f t="shared" si="405"/>
        <v>0</v>
      </c>
      <c r="BA59" s="13">
        <f t="shared" si="406"/>
        <v>0</v>
      </c>
      <c r="BB59" s="117"/>
      <c r="BC59" s="154"/>
      <c r="BD59" s="7"/>
      <c r="BE59" s="44" t="s">
        <v>76</v>
      </c>
      <c r="BF59" s="148" t="str">
        <f t="shared" ref="BF59" si="526">$B$59</f>
        <v>special component / blind</v>
      </c>
      <c r="BG59" s="17"/>
      <c r="BH59" s="17"/>
      <c r="BI59" s="30"/>
      <c r="BJ59" s="68">
        <v>1</v>
      </c>
      <c r="BK59" s="68">
        <v>1</v>
      </c>
      <c r="BL59" s="70">
        <v>0</v>
      </c>
      <c r="BM59" s="13">
        <f t="shared" si="457"/>
        <v>0</v>
      </c>
      <c r="BN59" s="13">
        <f t="shared" si="409"/>
        <v>0</v>
      </c>
      <c r="BO59" s="13">
        <f t="shared" si="410"/>
        <v>0</v>
      </c>
      <c r="BP59" s="117"/>
      <c r="BQ59" s="154"/>
      <c r="BR59" s="7"/>
      <c r="BS59" s="44" t="s">
        <v>76</v>
      </c>
      <c r="BT59" s="148" t="str">
        <f t="shared" ref="BT59" si="527">$B$59</f>
        <v>special component / blind</v>
      </c>
      <c r="BU59" s="17"/>
      <c r="BV59" s="17"/>
      <c r="BW59" s="30"/>
      <c r="BX59" s="68">
        <v>1</v>
      </c>
      <c r="BY59" s="68">
        <v>1</v>
      </c>
      <c r="BZ59" s="70">
        <v>0</v>
      </c>
      <c r="CA59" s="13">
        <f t="shared" si="459"/>
        <v>0</v>
      </c>
      <c r="CB59" s="13">
        <f t="shared" si="413"/>
        <v>0</v>
      </c>
      <c r="CC59" s="13">
        <f t="shared" si="414"/>
        <v>0</v>
      </c>
      <c r="CD59" s="117"/>
      <c r="CE59" s="154"/>
      <c r="CF59" s="7"/>
      <c r="CG59" s="44" t="s">
        <v>76</v>
      </c>
      <c r="CH59" s="148" t="str">
        <f t="shared" ref="CH59" si="528">$B$59</f>
        <v>special component / blind</v>
      </c>
      <c r="CI59" s="17"/>
      <c r="CJ59" s="17"/>
      <c r="CK59" s="30"/>
      <c r="CL59" s="68">
        <v>1</v>
      </c>
      <c r="CM59" s="68">
        <v>1</v>
      </c>
      <c r="CN59" s="70">
        <v>0</v>
      </c>
      <c r="CO59" s="13">
        <f t="shared" si="461"/>
        <v>0</v>
      </c>
      <c r="CP59" s="13">
        <f t="shared" si="417"/>
        <v>0</v>
      </c>
      <c r="CQ59" s="13">
        <f t="shared" si="418"/>
        <v>0</v>
      </c>
      <c r="CR59" s="117"/>
      <c r="CS59" s="154"/>
      <c r="CT59" s="7"/>
      <c r="CU59" s="44" t="s">
        <v>76</v>
      </c>
      <c r="CV59" s="148" t="str">
        <f t="shared" ref="CV59" si="529">$B$59</f>
        <v>special component / blind</v>
      </c>
      <c r="CW59" s="17"/>
      <c r="CX59" s="17"/>
      <c r="CY59" s="30"/>
      <c r="CZ59" s="68">
        <v>1</v>
      </c>
      <c r="DA59" s="68">
        <v>1</v>
      </c>
      <c r="DB59" s="70">
        <v>0</v>
      </c>
      <c r="DC59" s="13">
        <f t="shared" si="463"/>
        <v>0</v>
      </c>
      <c r="DD59" s="13">
        <f t="shared" si="421"/>
        <v>0</v>
      </c>
      <c r="DE59" s="13">
        <f t="shared" si="422"/>
        <v>0</v>
      </c>
      <c r="DF59" s="117"/>
      <c r="DG59" s="154"/>
      <c r="DH59" s="7"/>
      <c r="DI59" s="44" t="s">
        <v>76</v>
      </c>
      <c r="DJ59" s="148" t="str">
        <f t="shared" ref="DJ59" si="530">$B$59</f>
        <v>special component / blind</v>
      </c>
      <c r="DK59" s="17"/>
      <c r="DL59" s="17"/>
      <c r="DM59" s="30"/>
      <c r="DN59" s="68">
        <v>1</v>
      </c>
      <c r="DO59" s="68">
        <v>1</v>
      </c>
      <c r="DP59" s="70">
        <v>0</v>
      </c>
      <c r="DQ59" s="13">
        <f t="shared" si="465"/>
        <v>0</v>
      </c>
      <c r="DR59" s="13">
        <f t="shared" si="425"/>
        <v>0</v>
      </c>
      <c r="DS59" s="13">
        <f t="shared" si="426"/>
        <v>0</v>
      </c>
      <c r="DT59" s="117"/>
      <c r="DU59" s="154"/>
      <c r="DV59" s="7"/>
      <c r="DW59" s="44" t="s">
        <v>76</v>
      </c>
      <c r="DX59" s="148" t="str">
        <f t="shared" ref="DX59" si="531">$B$59</f>
        <v>special component / blind</v>
      </c>
      <c r="DY59" s="17"/>
      <c r="DZ59" s="17"/>
      <c r="EA59" s="30"/>
      <c r="EB59" s="68">
        <v>1</v>
      </c>
      <c r="EC59" s="68">
        <v>1</v>
      </c>
      <c r="ED59" s="70">
        <v>0</v>
      </c>
      <c r="EE59" s="13">
        <f t="shared" si="467"/>
        <v>0</v>
      </c>
      <c r="EF59" s="13">
        <f t="shared" si="429"/>
        <v>0</v>
      </c>
      <c r="EG59" s="13">
        <f t="shared" si="430"/>
        <v>0</v>
      </c>
      <c r="EH59" s="117"/>
      <c r="EI59" s="154"/>
      <c r="EJ59" s="7"/>
      <c r="EK59" s="44" t="s">
        <v>77</v>
      </c>
      <c r="EL59" s="761" t="str">
        <f>Prices!$A$122</f>
        <v xml:space="preserve">glazing  </v>
      </c>
      <c r="EM59" s="761">
        <f t="shared" si="376"/>
        <v>0</v>
      </c>
      <c r="EN59" s="1042" t="s">
        <v>584</v>
      </c>
      <c r="EO59" s="1052"/>
      <c r="EP59" s="190">
        <f t="shared" si="377"/>
        <v>0</v>
      </c>
      <c r="EQ59" s="79"/>
      <c r="ER59" s="116">
        <f t="shared" si="372"/>
        <v>0</v>
      </c>
      <c r="ES59" s="81">
        <f t="shared" si="373"/>
        <v>0</v>
      </c>
      <c r="ET59" s="280">
        <v>0</v>
      </c>
      <c r="EU59" s="9" t="s">
        <v>45</v>
      </c>
      <c r="EV59" s="583">
        <f t="shared" si="374"/>
        <v>0</v>
      </c>
      <c r="EW59" s="579">
        <f t="shared" si="86"/>
        <v>0</v>
      </c>
      <c r="EX59" s="582">
        <f t="shared" si="375"/>
        <v>0</v>
      </c>
      <c r="EY59" s="112"/>
      <c r="EZ59" s="573"/>
      <c r="FA59" s="55"/>
      <c r="FC59" s="44" t="s">
        <v>94</v>
      </c>
      <c r="FD59" s="96" t="s">
        <v>95</v>
      </c>
      <c r="FE59" s="141">
        <v>0</v>
      </c>
      <c r="FF59" s="141">
        <v>0</v>
      </c>
      <c r="FG59" s="142">
        <v>0</v>
      </c>
      <c r="FH59" s="9" t="s">
        <v>45</v>
      </c>
      <c r="FI59" s="122">
        <f>FE59*FF59*FG59</f>
        <v>0</v>
      </c>
      <c r="FJ59" s="602">
        <v>0</v>
      </c>
      <c r="FK59" s="604">
        <f>FI59*FJ59</f>
        <v>0</v>
      </c>
      <c r="FL59" s="592"/>
      <c r="FM59" s="573"/>
      <c r="FN59" s="610">
        <f>SUM(FK59:FK60)</f>
        <v>0</v>
      </c>
      <c r="FO59" s="127">
        <f>IF(FO$4=0,0,FN59/$FO$4)</f>
        <v>0</v>
      </c>
      <c r="FP59" s="87" t="s">
        <v>94</v>
      </c>
      <c r="FQ59" s="522">
        <f>SUM(EX75:EX76)</f>
        <v>0</v>
      </c>
      <c r="FR59" s="496">
        <f>FN59</f>
        <v>0</v>
      </c>
      <c r="FS59" s="567">
        <f>SUM(FQ59:FR59)</f>
        <v>0</v>
      </c>
    </row>
    <row r="60" spans="1:175" x14ac:dyDescent="0.25">
      <c r="A60" s="44" t="s">
        <v>76</v>
      </c>
      <c r="B60" s="72" t="s">
        <v>43</v>
      </c>
      <c r="C60" s="17"/>
      <c r="D60" s="17"/>
      <c r="E60" s="30"/>
      <c r="F60" s="68">
        <v>1</v>
      </c>
      <c r="G60" s="68">
        <v>1</v>
      </c>
      <c r="H60" s="70">
        <v>0</v>
      </c>
      <c r="I60" s="13">
        <f>F60*G60*H60</f>
        <v>0</v>
      </c>
      <c r="J60" s="13">
        <f t="shared" si="396"/>
        <v>0</v>
      </c>
      <c r="K60" s="13">
        <f t="shared" si="397"/>
        <v>0</v>
      </c>
      <c r="L60" s="201" t="s">
        <v>274</v>
      </c>
      <c r="M60" s="154"/>
      <c r="N60" s="7"/>
      <c r="O60" s="44" t="s">
        <v>76</v>
      </c>
      <c r="P60" s="148" t="str">
        <f>$B$60</f>
        <v>special component / blind</v>
      </c>
      <c r="Q60" s="17"/>
      <c r="R60" s="17"/>
      <c r="S60" s="30"/>
      <c r="T60" s="68">
        <v>1</v>
      </c>
      <c r="U60" s="68">
        <v>1</v>
      </c>
      <c r="V60" s="70">
        <v>0</v>
      </c>
      <c r="W60" s="13">
        <f>T60*U60*V60</f>
        <v>0</v>
      </c>
      <c r="X60" s="13">
        <f t="shared" si="398"/>
        <v>0</v>
      </c>
      <c r="Y60" s="13">
        <f t="shared" si="399"/>
        <v>0</v>
      </c>
      <c r="Z60" s="201" t="s">
        <v>274</v>
      </c>
      <c r="AA60" s="154"/>
      <c r="AB60" s="7"/>
      <c r="AC60" s="44" t="s">
        <v>76</v>
      </c>
      <c r="AD60" s="148" t="str">
        <f t="shared" ref="AD60" si="532">$B$60</f>
        <v>special component / blind</v>
      </c>
      <c r="AE60" s="17"/>
      <c r="AF60" s="17"/>
      <c r="AG60" s="30"/>
      <c r="AH60" s="68">
        <v>1</v>
      </c>
      <c r="AI60" s="68">
        <v>1</v>
      </c>
      <c r="AJ60" s="70">
        <v>0</v>
      </c>
      <c r="AK60" s="13">
        <f t="shared" si="453"/>
        <v>0</v>
      </c>
      <c r="AL60" s="13">
        <f t="shared" si="401"/>
        <v>0</v>
      </c>
      <c r="AM60" s="13">
        <f t="shared" si="402"/>
        <v>0</v>
      </c>
      <c r="AN60" s="201" t="s">
        <v>274</v>
      </c>
      <c r="AO60" s="154"/>
      <c r="AP60" s="7"/>
      <c r="AQ60" s="44" t="s">
        <v>76</v>
      </c>
      <c r="AR60" s="148" t="str">
        <f t="shared" ref="AR60" si="533">$B$60</f>
        <v>special component / blind</v>
      </c>
      <c r="AS60" s="17"/>
      <c r="AT60" s="17"/>
      <c r="AU60" s="30"/>
      <c r="AV60" s="68">
        <v>1</v>
      </c>
      <c r="AW60" s="68">
        <v>1</v>
      </c>
      <c r="AX60" s="70">
        <v>0</v>
      </c>
      <c r="AY60" s="13">
        <f t="shared" si="455"/>
        <v>0</v>
      </c>
      <c r="AZ60" s="13">
        <f t="shared" si="405"/>
        <v>0</v>
      </c>
      <c r="BA60" s="13">
        <f t="shared" si="406"/>
        <v>0</v>
      </c>
      <c r="BB60" s="201" t="s">
        <v>274</v>
      </c>
      <c r="BC60" s="154"/>
      <c r="BD60" s="7"/>
      <c r="BE60" s="44" t="s">
        <v>76</v>
      </c>
      <c r="BF60" s="148" t="str">
        <f t="shared" ref="BF60" si="534">$B$60</f>
        <v>special component / blind</v>
      </c>
      <c r="BG60" s="17"/>
      <c r="BH60" s="17"/>
      <c r="BI60" s="30"/>
      <c r="BJ60" s="68">
        <v>1</v>
      </c>
      <c r="BK60" s="68">
        <v>1</v>
      </c>
      <c r="BL60" s="70">
        <v>0</v>
      </c>
      <c r="BM60" s="13">
        <f t="shared" si="457"/>
        <v>0</v>
      </c>
      <c r="BN60" s="13">
        <f t="shared" si="409"/>
        <v>0</v>
      </c>
      <c r="BO60" s="13">
        <f t="shared" si="410"/>
        <v>0</v>
      </c>
      <c r="BP60" s="201" t="s">
        <v>274</v>
      </c>
      <c r="BQ60" s="154"/>
      <c r="BR60" s="7"/>
      <c r="BS60" s="44" t="s">
        <v>76</v>
      </c>
      <c r="BT60" s="148" t="str">
        <f t="shared" ref="BT60" si="535">$B$60</f>
        <v>special component / blind</v>
      </c>
      <c r="BU60" s="17"/>
      <c r="BV60" s="17"/>
      <c r="BW60" s="30"/>
      <c r="BX60" s="68">
        <v>1</v>
      </c>
      <c r="BY60" s="68">
        <v>1</v>
      </c>
      <c r="BZ60" s="70">
        <v>0</v>
      </c>
      <c r="CA60" s="13">
        <f t="shared" si="459"/>
        <v>0</v>
      </c>
      <c r="CB60" s="13">
        <f t="shared" si="413"/>
        <v>0</v>
      </c>
      <c r="CC60" s="13">
        <f t="shared" si="414"/>
        <v>0</v>
      </c>
      <c r="CD60" s="201" t="s">
        <v>274</v>
      </c>
      <c r="CE60" s="154"/>
      <c r="CF60" s="7"/>
      <c r="CG60" s="44" t="s">
        <v>76</v>
      </c>
      <c r="CH60" s="148" t="str">
        <f t="shared" ref="CH60" si="536">$B$60</f>
        <v>special component / blind</v>
      </c>
      <c r="CI60" s="17"/>
      <c r="CJ60" s="17"/>
      <c r="CK60" s="30"/>
      <c r="CL60" s="68">
        <v>1</v>
      </c>
      <c r="CM60" s="68">
        <v>1</v>
      </c>
      <c r="CN60" s="70">
        <v>0</v>
      </c>
      <c r="CO60" s="13">
        <f t="shared" si="461"/>
        <v>0</v>
      </c>
      <c r="CP60" s="13">
        <f t="shared" si="417"/>
        <v>0</v>
      </c>
      <c r="CQ60" s="13">
        <f t="shared" si="418"/>
        <v>0</v>
      </c>
      <c r="CR60" s="201" t="s">
        <v>274</v>
      </c>
      <c r="CS60" s="154"/>
      <c r="CT60" s="7"/>
      <c r="CU60" s="44" t="s">
        <v>76</v>
      </c>
      <c r="CV60" s="148" t="str">
        <f t="shared" ref="CV60" si="537">$B$60</f>
        <v>special component / blind</v>
      </c>
      <c r="CW60" s="17"/>
      <c r="CX60" s="17"/>
      <c r="CY60" s="30"/>
      <c r="CZ60" s="68">
        <v>1</v>
      </c>
      <c r="DA60" s="68">
        <v>1</v>
      </c>
      <c r="DB60" s="70">
        <v>0</v>
      </c>
      <c r="DC60" s="13">
        <f t="shared" si="463"/>
        <v>0</v>
      </c>
      <c r="DD60" s="13">
        <f t="shared" si="421"/>
        <v>0</v>
      </c>
      <c r="DE60" s="13">
        <f t="shared" si="422"/>
        <v>0</v>
      </c>
      <c r="DF60" s="201" t="s">
        <v>274</v>
      </c>
      <c r="DG60" s="154"/>
      <c r="DH60" s="7"/>
      <c r="DI60" s="44" t="s">
        <v>76</v>
      </c>
      <c r="DJ60" s="148" t="str">
        <f t="shared" ref="DJ60" si="538">$B$60</f>
        <v>special component / blind</v>
      </c>
      <c r="DK60" s="17"/>
      <c r="DL60" s="17"/>
      <c r="DM60" s="30"/>
      <c r="DN60" s="68">
        <v>1</v>
      </c>
      <c r="DO60" s="68">
        <v>1</v>
      </c>
      <c r="DP60" s="70">
        <v>0</v>
      </c>
      <c r="DQ60" s="13">
        <f t="shared" si="465"/>
        <v>0</v>
      </c>
      <c r="DR60" s="13">
        <f t="shared" si="425"/>
        <v>0</v>
      </c>
      <c r="DS60" s="13">
        <f t="shared" si="426"/>
        <v>0</v>
      </c>
      <c r="DT60" s="201" t="s">
        <v>274</v>
      </c>
      <c r="DU60" s="154"/>
      <c r="DV60" s="7"/>
      <c r="DW60" s="44" t="s">
        <v>76</v>
      </c>
      <c r="DX60" s="148" t="str">
        <f t="shared" ref="DX60" si="539">$B$60</f>
        <v>special component / blind</v>
      </c>
      <c r="DY60" s="17"/>
      <c r="DZ60" s="17"/>
      <c r="EA60" s="30"/>
      <c r="EB60" s="68">
        <v>1</v>
      </c>
      <c r="EC60" s="68">
        <v>1</v>
      </c>
      <c r="ED60" s="70">
        <v>0</v>
      </c>
      <c r="EE60" s="13">
        <f t="shared" si="467"/>
        <v>0</v>
      </c>
      <c r="EF60" s="13">
        <f t="shared" si="429"/>
        <v>0</v>
      </c>
      <c r="EG60" s="13">
        <f t="shared" si="430"/>
        <v>0</v>
      </c>
      <c r="EH60" s="201" t="s">
        <v>274</v>
      </c>
      <c r="EI60" s="154"/>
      <c r="EJ60" s="7"/>
      <c r="EK60" s="45"/>
      <c r="EL60" s="93"/>
      <c r="EM60" s="14"/>
      <c r="EN60" s="765"/>
      <c r="EO60" s="765"/>
      <c r="EP60" s="38" t="s">
        <v>45</v>
      </c>
      <c r="EQ60" s="765" t="s">
        <v>47</v>
      </c>
      <c r="ER60" s="121"/>
      <c r="ES60" s="111"/>
      <c r="ET60" s="128"/>
      <c r="EU60" s="9" t="s">
        <v>45</v>
      </c>
      <c r="EV60" s="584">
        <f>SUM(EV40:EV59)</f>
        <v>0</v>
      </c>
      <c r="EW60" s="579"/>
      <c r="EX60" s="582"/>
      <c r="EY60" s="112"/>
      <c r="EZ60" s="576"/>
      <c r="FA60" s="162"/>
      <c r="FC60" s="44" t="s">
        <v>94</v>
      </c>
      <c r="FD60" s="96" t="s">
        <v>95</v>
      </c>
      <c r="FE60" s="141">
        <v>0</v>
      </c>
      <c r="FF60" s="141">
        <v>0</v>
      </c>
      <c r="FG60" s="142">
        <v>0</v>
      </c>
      <c r="FH60" s="9" t="s">
        <v>45</v>
      </c>
      <c r="FI60" s="122">
        <f>FE60*FF60*FG60</f>
        <v>0</v>
      </c>
      <c r="FJ60" s="602">
        <v>0</v>
      </c>
      <c r="FK60" s="604">
        <f>FI60*FJ60</f>
        <v>0</v>
      </c>
      <c r="FL60" s="592"/>
      <c r="FM60" s="576"/>
      <c r="FN60" s="607"/>
      <c r="FO60" s="127"/>
      <c r="FP60" s="87"/>
      <c r="FQ60" s="522"/>
      <c r="FR60" s="61"/>
      <c r="FS60" s="567">
        <f>SUM(FQ60:FR60)</f>
        <v>0</v>
      </c>
    </row>
    <row r="61" spans="1:175" x14ac:dyDescent="0.25">
      <c r="A61" s="44" t="s">
        <v>133</v>
      </c>
      <c r="B61" s="72" t="s">
        <v>146</v>
      </c>
      <c r="C61" s="17"/>
      <c r="D61" s="17"/>
      <c r="E61" s="30"/>
      <c r="F61" s="68">
        <v>1</v>
      </c>
      <c r="G61" s="68">
        <v>1</v>
      </c>
      <c r="H61" s="70">
        <v>0</v>
      </c>
      <c r="I61" s="13">
        <f>F61*G61*H61</f>
        <v>0</v>
      </c>
      <c r="J61" s="13">
        <f t="shared" si="396"/>
        <v>0</v>
      </c>
      <c r="K61" s="13">
        <f t="shared" si="397"/>
        <v>0</v>
      </c>
      <c r="L61" s="216">
        <f>K61</f>
        <v>0</v>
      </c>
      <c r="M61" s="154"/>
      <c r="N61" s="7"/>
      <c r="O61" s="44" t="s">
        <v>133</v>
      </c>
      <c r="P61" s="72" t="s">
        <v>146</v>
      </c>
      <c r="Q61" s="17"/>
      <c r="R61" s="17"/>
      <c r="S61" s="30"/>
      <c r="T61" s="68">
        <v>1</v>
      </c>
      <c r="U61" s="68">
        <v>1</v>
      </c>
      <c r="V61" s="70">
        <v>0</v>
      </c>
      <c r="W61" s="13">
        <f>T61*U61*V61</f>
        <v>0</v>
      </c>
      <c r="X61" s="13">
        <f t="shared" si="398"/>
        <v>0</v>
      </c>
      <c r="Y61" s="13">
        <f t="shared" si="399"/>
        <v>0</v>
      </c>
      <c r="Z61" s="216">
        <f>Y61</f>
        <v>0</v>
      </c>
      <c r="AA61" s="154"/>
      <c r="AB61" s="7"/>
      <c r="AC61" s="44" t="s">
        <v>133</v>
      </c>
      <c r="AD61" s="72" t="s">
        <v>146</v>
      </c>
      <c r="AE61" s="17"/>
      <c r="AF61" s="17"/>
      <c r="AG61" s="30"/>
      <c r="AH61" s="68">
        <v>1</v>
      </c>
      <c r="AI61" s="68">
        <v>1</v>
      </c>
      <c r="AJ61" s="70">
        <v>0</v>
      </c>
      <c r="AK61" s="13">
        <f t="shared" si="453"/>
        <v>0</v>
      </c>
      <c r="AL61" s="13">
        <f t="shared" si="401"/>
        <v>0</v>
      </c>
      <c r="AM61" s="13">
        <f t="shared" si="402"/>
        <v>0</v>
      </c>
      <c r="AN61" s="216">
        <f t="shared" ref="AN61" si="540">AM61</f>
        <v>0</v>
      </c>
      <c r="AO61" s="154"/>
      <c r="AP61" s="7"/>
      <c r="AQ61" s="44" t="s">
        <v>133</v>
      </c>
      <c r="AR61" s="72" t="s">
        <v>146</v>
      </c>
      <c r="AS61" s="17"/>
      <c r="AT61" s="17"/>
      <c r="AU61" s="30"/>
      <c r="AV61" s="68">
        <v>1</v>
      </c>
      <c r="AW61" s="68">
        <v>1</v>
      </c>
      <c r="AX61" s="70">
        <v>0</v>
      </c>
      <c r="AY61" s="13">
        <f t="shared" si="455"/>
        <v>0</v>
      </c>
      <c r="AZ61" s="13">
        <f t="shared" si="405"/>
        <v>0</v>
      </c>
      <c r="BA61" s="13">
        <f t="shared" si="406"/>
        <v>0</v>
      </c>
      <c r="BB61" s="216">
        <f t="shared" ref="BB61" si="541">BA61</f>
        <v>0</v>
      </c>
      <c r="BC61" s="154"/>
      <c r="BD61" s="7"/>
      <c r="BE61" s="44" t="s">
        <v>133</v>
      </c>
      <c r="BF61" s="72" t="s">
        <v>146</v>
      </c>
      <c r="BG61" s="17"/>
      <c r="BH61" s="17"/>
      <c r="BI61" s="30"/>
      <c r="BJ61" s="68">
        <v>1</v>
      </c>
      <c r="BK61" s="68">
        <v>1</v>
      </c>
      <c r="BL61" s="70">
        <v>0</v>
      </c>
      <c r="BM61" s="13">
        <f t="shared" si="457"/>
        <v>0</v>
      </c>
      <c r="BN61" s="13">
        <f t="shared" si="409"/>
        <v>0</v>
      </c>
      <c r="BO61" s="13">
        <f t="shared" si="410"/>
        <v>0</v>
      </c>
      <c r="BP61" s="216">
        <f t="shared" ref="BP61" si="542">BO61</f>
        <v>0</v>
      </c>
      <c r="BQ61" s="154"/>
      <c r="BR61" s="7"/>
      <c r="BS61" s="44" t="s">
        <v>133</v>
      </c>
      <c r="BT61" s="72" t="s">
        <v>146</v>
      </c>
      <c r="BU61" s="17"/>
      <c r="BV61" s="17"/>
      <c r="BW61" s="30"/>
      <c r="BX61" s="68">
        <v>1</v>
      </c>
      <c r="BY61" s="68">
        <v>1</v>
      </c>
      <c r="BZ61" s="70">
        <v>0</v>
      </c>
      <c r="CA61" s="13">
        <f t="shared" si="459"/>
        <v>0</v>
      </c>
      <c r="CB61" s="13">
        <f t="shared" si="413"/>
        <v>0</v>
      </c>
      <c r="CC61" s="13">
        <f t="shared" si="414"/>
        <v>0</v>
      </c>
      <c r="CD61" s="216">
        <f t="shared" ref="CD61" si="543">CC61</f>
        <v>0</v>
      </c>
      <c r="CE61" s="154"/>
      <c r="CF61" s="7"/>
      <c r="CG61" s="44" t="s">
        <v>133</v>
      </c>
      <c r="CH61" s="72" t="s">
        <v>146</v>
      </c>
      <c r="CI61" s="17"/>
      <c r="CJ61" s="17"/>
      <c r="CK61" s="30"/>
      <c r="CL61" s="68">
        <v>1</v>
      </c>
      <c r="CM61" s="68">
        <v>1</v>
      </c>
      <c r="CN61" s="70">
        <v>0</v>
      </c>
      <c r="CO61" s="13">
        <f t="shared" si="461"/>
        <v>0</v>
      </c>
      <c r="CP61" s="13">
        <f t="shared" si="417"/>
        <v>0</v>
      </c>
      <c r="CQ61" s="13">
        <f t="shared" si="418"/>
        <v>0</v>
      </c>
      <c r="CR61" s="216">
        <f t="shared" ref="CR61" si="544">CQ61</f>
        <v>0</v>
      </c>
      <c r="CS61" s="154"/>
      <c r="CT61" s="7"/>
      <c r="CU61" s="44" t="s">
        <v>133</v>
      </c>
      <c r="CV61" s="72" t="s">
        <v>146</v>
      </c>
      <c r="CW61" s="17"/>
      <c r="CX61" s="17"/>
      <c r="CY61" s="30"/>
      <c r="CZ61" s="68">
        <v>1</v>
      </c>
      <c r="DA61" s="68">
        <v>1</v>
      </c>
      <c r="DB61" s="70">
        <v>0</v>
      </c>
      <c r="DC61" s="13">
        <f t="shared" si="463"/>
        <v>0</v>
      </c>
      <c r="DD61" s="13">
        <f t="shared" si="421"/>
        <v>0</v>
      </c>
      <c r="DE61" s="13">
        <f t="shared" si="422"/>
        <v>0</v>
      </c>
      <c r="DF61" s="216">
        <f t="shared" ref="DF61" si="545">DE61</f>
        <v>0</v>
      </c>
      <c r="DG61" s="154"/>
      <c r="DH61" s="7"/>
      <c r="DI61" s="44" t="s">
        <v>133</v>
      </c>
      <c r="DJ61" s="72" t="s">
        <v>146</v>
      </c>
      <c r="DK61" s="17"/>
      <c r="DL61" s="17"/>
      <c r="DM61" s="30"/>
      <c r="DN61" s="68">
        <v>1</v>
      </c>
      <c r="DO61" s="68">
        <v>1</v>
      </c>
      <c r="DP61" s="70">
        <v>0</v>
      </c>
      <c r="DQ61" s="13">
        <f t="shared" si="465"/>
        <v>0</v>
      </c>
      <c r="DR61" s="13">
        <f t="shared" si="425"/>
        <v>0</v>
      </c>
      <c r="DS61" s="13">
        <f t="shared" si="426"/>
        <v>0</v>
      </c>
      <c r="DT61" s="216">
        <f t="shared" ref="DT61" si="546">DS61</f>
        <v>0</v>
      </c>
      <c r="DU61" s="154"/>
      <c r="DV61" s="7"/>
      <c r="DW61" s="44" t="s">
        <v>133</v>
      </c>
      <c r="DX61" s="72" t="s">
        <v>146</v>
      </c>
      <c r="DY61" s="17"/>
      <c r="DZ61" s="17"/>
      <c r="EA61" s="30"/>
      <c r="EB61" s="68">
        <v>1</v>
      </c>
      <c r="EC61" s="68">
        <v>1</v>
      </c>
      <c r="ED61" s="70">
        <v>0</v>
      </c>
      <c r="EE61" s="13">
        <f t="shared" si="467"/>
        <v>0</v>
      </c>
      <c r="EF61" s="13">
        <f t="shared" si="429"/>
        <v>0</v>
      </c>
      <c r="EG61" s="13">
        <f t="shared" si="430"/>
        <v>0</v>
      </c>
      <c r="EH61" s="216">
        <f t="shared" ref="EH61" si="547">EG61</f>
        <v>0</v>
      </c>
      <c r="EI61" s="154"/>
      <c r="EJ61" s="7"/>
      <c r="EK61" s="44" t="s">
        <v>90</v>
      </c>
      <c r="EL61" s="95" t="s">
        <v>111</v>
      </c>
      <c r="EM61" s="744">
        <f t="shared" ref="EM61:EM70" si="548">K84+Y84+AM84+BA84+BO84+CC84+CQ84+DE84+DS84+EG84</f>
        <v>0</v>
      </c>
      <c r="EN61" s="147"/>
      <c r="EO61" s="147"/>
      <c r="EP61" s="744">
        <f t="shared" ref="EP61:EP70" si="549">F84*$C$2+T84*$Q$2+AH84*$AE$2+AV84*$AS$2+BJ84*$BG$2+BX84*$BU$2+CL84*$CI$2+CZ84*$CW$2+DN84*$DK$2+EB84*$DY$2</f>
        <v>0</v>
      </c>
      <c r="EQ61" s="190">
        <f>G84*$C$2+U84*$Q$2+AI84*$AE$2+AW84*$AS$2+BK84*$BG$2+BY84*$BU$2+CM84*$CI$2+DA84*$CW$2+DO84*$DK$2+EC84*$DY$2</f>
        <v>0</v>
      </c>
      <c r="ER61" s="116">
        <f t="shared" ref="ER61:ER79" si="550">IF(ER$4=0,0,EM61/ER$4)</f>
        <v>0</v>
      </c>
      <c r="ES61" s="81">
        <f t="shared" ref="ES61:ES79" si="551">ER61*ET61+ER61</f>
        <v>0</v>
      </c>
      <c r="ET61" s="280">
        <v>0</v>
      </c>
      <c r="EU61" s="9" t="s">
        <v>109</v>
      </c>
      <c r="EV61" s="583">
        <f>IF(ER$4=0,0,EQ61/$ER$4*$EX$4)</f>
        <v>0</v>
      </c>
      <c r="EW61" s="579">
        <f t="shared" si="86"/>
        <v>0</v>
      </c>
      <c r="EX61" s="582">
        <f t="shared" ref="EX61:EX86" si="552">ER61*ER$4+ES61*ES$4</f>
        <v>0</v>
      </c>
      <c r="EY61" s="574">
        <f>EZ134</f>
        <v>0</v>
      </c>
      <c r="EZ61" s="542">
        <f>ET134</f>
        <v>0</v>
      </c>
      <c r="FA61" s="567"/>
      <c r="FC61" s="44" t="s">
        <v>96</v>
      </c>
      <c r="FD61" s="8" t="s">
        <v>46</v>
      </c>
      <c r="FE61" s="141">
        <v>0</v>
      </c>
      <c r="FF61" s="141">
        <v>0</v>
      </c>
      <c r="FG61" s="142">
        <v>0</v>
      </c>
      <c r="FH61" s="9" t="s">
        <v>45</v>
      </c>
      <c r="FI61" s="122">
        <f>FE61*FF61*FG61</f>
        <v>0</v>
      </c>
      <c r="FJ61" s="602">
        <v>0</v>
      </c>
      <c r="FK61" s="604">
        <f>FI61*FJ61</f>
        <v>0</v>
      </c>
      <c r="FL61" s="591">
        <f>FR130</f>
        <v>0</v>
      </c>
      <c r="FM61" s="543">
        <f>FL130</f>
        <v>0</v>
      </c>
      <c r="FN61" s="610">
        <f>SUM(FK61:FK62)+FL61</f>
        <v>0</v>
      </c>
      <c r="FO61" s="127">
        <f>IF(FO$4=0,0,FN61/$FO$4)</f>
        <v>0</v>
      </c>
      <c r="FP61" s="87" t="s">
        <v>96</v>
      </c>
      <c r="FQ61" s="522">
        <f>SUM(EX77:EX78)+EY77</f>
        <v>0</v>
      </c>
      <c r="FR61" s="496">
        <f>FN61</f>
        <v>0</v>
      </c>
      <c r="FS61" s="567">
        <f>SUM(FQ61:FR61)</f>
        <v>0</v>
      </c>
    </row>
    <row r="62" spans="1:175" ht="13" thickBot="1" x14ac:dyDescent="0.3">
      <c r="A62" s="44"/>
      <c r="B62" s="11"/>
      <c r="C62" s="290"/>
      <c r="D62" s="1043" t="s">
        <v>44</v>
      </c>
      <c r="E62" s="1043"/>
      <c r="F62" s="942" t="s">
        <v>45</v>
      </c>
      <c r="G62" s="54"/>
      <c r="H62" s="286" t="s">
        <v>36</v>
      </c>
      <c r="I62" s="13"/>
      <c r="J62" s="13"/>
      <c r="K62" s="13"/>
      <c r="L62" s="1044" t="s">
        <v>275</v>
      </c>
      <c r="M62" s="1045"/>
      <c r="N62" s="10"/>
      <c r="O62" s="44"/>
      <c r="P62" s="11"/>
      <c r="Q62" s="290"/>
      <c r="R62" s="1043" t="s">
        <v>44</v>
      </c>
      <c r="S62" s="1043"/>
      <c r="T62" s="942" t="s">
        <v>45</v>
      </c>
      <c r="U62" s="54"/>
      <c r="V62" s="286" t="s">
        <v>36</v>
      </c>
      <c r="W62" s="13"/>
      <c r="X62" s="13"/>
      <c r="Y62" s="13"/>
      <c r="Z62" s="1044" t="s">
        <v>275</v>
      </c>
      <c r="AA62" s="1045"/>
      <c r="AB62" s="10"/>
      <c r="AC62" s="44"/>
      <c r="AD62" s="11"/>
      <c r="AE62" s="290"/>
      <c r="AF62" s="1043" t="s">
        <v>44</v>
      </c>
      <c r="AG62" s="1043"/>
      <c r="AH62" s="942" t="s">
        <v>45</v>
      </c>
      <c r="AI62" s="54"/>
      <c r="AJ62" s="286" t="s">
        <v>36</v>
      </c>
      <c r="AK62" s="13"/>
      <c r="AL62" s="13"/>
      <c r="AM62" s="13"/>
      <c r="AN62" s="1044" t="s">
        <v>275</v>
      </c>
      <c r="AO62" s="1045"/>
      <c r="AP62" s="10"/>
      <c r="AQ62" s="44"/>
      <c r="AR62" s="11"/>
      <c r="AS62" s="290"/>
      <c r="AT62" s="1043" t="s">
        <v>44</v>
      </c>
      <c r="AU62" s="1043"/>
      <c r="AV62" s="942" t="s">
        <v>45</v>
      </c>
      <c r="AW62" s="54"/>
      <c r="AX62" s="286" t="s">
        <v>36</v>
      </c>
      <c r="AY62" s="13"/>
      <c r="AZ62" s="13"/>
      <c r="BA62" s="13"/>
      <c r="BB62" s="1044" t="s">
        <v>275</v>
      </c>
      <c r="BC62" s="1045"/>
      <c r="BD62" s="10"/>
      <c r="BE62" s="44"/>
      <c r="BF62" s="11"/>
      <c r="BG62" s="290"/>
      <c r="BH62" s="1043" t="s">
        <v>44</v>
      </c>
      <c r="BI62" s="1043"/>
      <c r="BJ62" s="942" t="s">
        <v>45</v>
      </c>
      <c r="BK62" s="54"/>
      <c r="BL62" s="286" t="s">
        <v>36</v>
      </c>
      <c r="BM62" s="13"/>
      <c r="BN62" s="13"/>
      <c r="BO62" s="13"/>
      <c r="BP62" s="1044" t="s">
        <v>275</v>
      </c>
      <c r="BQ62" s="1045"/>
      <c r="BR62" s="10"/>
      <c r="BS62" s="44"/>
      <c r="BT62" s="11"/>
      <c r="BU62" s="290"/>
      <c r="BV62" s="1043" t="s">
        <v>44</v>
      </c>
      <c r="BW62" s="1043"/>
      <c r="BX62" s="942" t="s">
        <v>45</v>
      </c>
      <c r="BY62" s="54"/>
      <c r="BZ62" s="286" t="s">
        <v>36</v>
      </c>
      <c r="CA62" s="13"/>
      <c r="CB62" s="13"/>
      <c r="CC62" s="13"/>
      <c r="CD62" s="1044" t="s">
        <v>275</v>
      </c>
      <c r="CE62" s="1045"/>
      <c r="CF62" s="10"/>
      <c r="CG62" s="44"/>
      <c r="CH62" s="11"/>
      <c r="CI62" s="290"/>
      <c r="CJ62" s="1043" t="s">
        <v>44</v>
      </c>
      <c r="CK62" s="1043"/>
      <c r="CL62" s="942" t="s">
        <v>45</v>
      </c>
      <c r="CM62" s="54"/>
      <c r="CN62" s="286" t="s">
        <v>36</v>
      </c>
      <c r="CO62" s="13"/>
      <c r="CP62" s="13"/>
      <c r="CQ62" s="13"/>
      <c r="CR62" s="1044" t="s">
        <v>275</v>
      </c>
      <c r="CS62" s="1045"/>
      <c r="CT62" s="10"/>
      <c r="CU62" s="44"/>
      <c r="CV62" s="11"/>
      <c r="CW62" s="290"/>
      <c r="CX62" s="1043" t="s">
        <v>44</v>
      </c>
      <c r="CY62" s="1043"/>
      <c r="CZ62" s="942" t="s">
        <v>45</v>
      </c>
      <c r="DA62" s="54"/>
      <c r="DB62" s="286" t="s">
        <v>36</v>
      </c>
      <c r="DC62" s="13"/>
      <c r="DD62" s="13"/>
      <c r="DE62" s="13"/>
      <c r="DF62" s="1044" t="s">
        <v>275</v>
      </c>
      <c r="DG62" s="1045"/>
      <c r="DH62" s="10"/>
      <c r="DI62" s="44"/>
      <c r="DJ62" s="11"/>
      <c r="DK62" s="290"/>
      <c r="DL62" s="1043" t="s">
        <v>44</v>
      </c>
      <c r="DM62" s="1043"/>
      <c r="DN62" s="942" t="s">
        <v>45</v>
      </c>
      <c r="DO62" s="54"/>
      <c r="DP62" s="286" t="s">
        <v>36</v>
      </c>
      <c r="DQ62" s="13"/>
      <c r="DR62" s="13"/>
      <c r="DS62" s="13"/>
      <c r="DT62" s="1044" t="s">
        <v>275</v>
      </c>
      <c r="DU62" s="1045"/>
      <c r="DV62" s="10"/>
      <c r="DW62" s="44"/>
      <c r="DX62" s="11"/>
      <c r="DY62" s="290"/>
      <c r="DZ62" s="1043" t="s">
        <v>44</v>
      </c>
      <c r="EA62" s="1043"/>
      <c r="EB62" s="942" t="s">
        <v>45</v>
      </c>
      <c r="EC62" s="54"/>
      <c r="ED62" s="286" t="s">
        <v>36</v>
      </c>
      <c r="EE62" s="13"/>
      <c r="EF62" s="13"/>
      <c r="EG62" s="13"/>
      <c r="EH62" s="1044" t="s">
        <v>275</v>
      </c>
      <c r="EI62" s="1045"/>
      <c r="EJ62" s="10"/>
      <c r="EK62" s="44" t="s">
        <v>90</v>
      </c>
      <c r="EL62" s="95" t="s">
        <v>111</v>
      </c>
      <c r="EM62" s="744">
        <f t="shared" si="548"/>
        <v>0</v>
      </c>
      <c r="EN62" s="147"/>
      <c r="EO62" s="147"/>
      <c r="EP62" s="744">
        <f t="shared" si="549"/>
        <v>0</v>
      </c>
      <c r="EQ62" s="190">
        <f>G85*$C$2+U85*$Q$2+AI85*$AE$2+AW85*$AS$2+BK85*$BG$2+BY85*$BU$2+CM85*$CI$2+DA85*$CW$2+DO85*$DK$2+EC85*$DY$2</f>
        <v>0</v>
      </c>
      <c r="ER62" s="116">
        <f t="shared" si="550"/>
        <v>0</v>
      </c>
      <c r="ES62" s="81">
        <f t="shared" si="551"/>
        <v>0</v>
      </c>
      <c r="ET62" s="280">
        <v>0</v>
      </c>
      <c r="EU62" s="9" t="s">
        <v>109</v>
      </c>
      <c r="EV62" s="583">
        <f>IF(ER$4=0,0,EQ62/$ER$4*$EX$4)</f>
        <v>0</v>
      </c>
      <c r="EW62" s="579">
        <f t="shared" si="86"/>
        <v>0</v>
      </c>
      <c r="EX62" s="582">
        <f t="shared" si="552"/>
        <v>0</v>
      </c>
      <c r="EY62" s="112"/>
      <c r="EZ62" s="573"/>
      <c r="FA62" s="162"/>
      <c r="FC62" s="44" t="s">
        <v>96</v>
      </c>
      <c r="FD62" s="8" t="s">
        <v>46</v>
      </c>
      <c r="FE62" s="141">
        <v>0</v>
      </c>
      <c r="FF62" s="141">
        <v>0</v>
      </c>
      <c r="FG62" s="142">
        <v>0</v>
      </c>
      <c r="FH62" s="9" t="s">
        <v>45</v>
      </c>
      <c r="FI62" s="122">
        <f>FE62*FF62*FG62</f>
        <v>0</v>
      </c>
      <c r="FJ62" s="602">
        <v>0</v>
      </c>
      <c r="FK62" s="604">
        <f>FI62*FJ62</f>
        <v>0</v>
      </c>
      <c r="FL62" s="592"/>
      <c r="FM62" s="573"/>
      <c r="FN62" s="607"/>
      <c r="FO62" s="127"/>
      <c r="FP62" s="87"/>
      <c r="FQ62" s="522"/>
      <c r="FR62" s="61"/>
      <c r="FS62" s="567"/>
    </row>
    <row r="63" spans="1:175" x14ac:dyDescent="0.25">
      <c r="A63" s="44" t="s">
        <v>77</v>
      </c>
      <c r="B63" s="1041" t="str">
        <f>Prices!$A$103</f>
        <v xml:space="preserve">glazing  </v>
      </c>
      <c r="C63" s="1041"/>
      <c r="D63" s="1042" t="s">
        <v>78</v>
      </c>
      <c r="E63" s="1042"/>
      <c r="F63" s="68">
        <v>0</v>
      </c>
      <c r="G63" s="8"/>
      <c r="H63" s="719">
        <f>Prices!$D103</f>
        <v>0</v>
      </c>
      <c r="I63" s="13">
        <f>(F63*H63)</f>
        <v>0</v>
      </c>
      <c r="J63" s="13">
        <f t="shared" ref="J63:J82" si="553">IF(E$113=0,0,I63/E$113)</f>
        <v>0</v>
      </c>
      <c r="K63" s="13">
        <f t="shared" ref="K63:K82" si="554">(J63*G$2)</f>
        <v>0</v>
      </c>
      <c r="L63" s="217">
        <f>SUM(K63:K82)</f>
        <v>0</v>
      </c>
      <c r="M63" s="218">
        <f>SUM(F63:F82)*C2</f>
        <v>0</v>
      </c>
      <c r="N63" s="10"/>
      <c r="O63" s="44" t="s">
        <v>77</v>
      </c>
      <c r="P63" s="1041" t="str">
        <f>Prices!$A$103</f>
        <v xml:space="preserve">glazing  </v>
      </c>
      <c r="Q63" s="1041"/>
      <c r="R63" s="1042" t="s">
        <v>78</v>
      </c>
      <c r="S63" s="1042"/>
      <c r="T63" s="68">
        <v>0</v>
      </c>
      <c r="U63" s="8"/>
      <c r="V63" s="719">
        <f>Prices!$D103</f>
        <v>0</v>
      </c>
      <c r="W63" s="13">
        <f>(T63*V63)</f>
        <v>0</v>
      </c>
      <c r="X63" s="13">
        <f t="shared" ref="X63:X82" si="555">IF(S$113=0,0,W63/S$113)</f>
        <v>0</v>
      </c>
      <c r="Y63" s="13">
        <f t="shared" ref="Y63:Y82" si="556">(X63*U$2)</f>
        <v>0</v>
      </c>
      <c r="Z63" s="217">
        <f>SUM(Y63:Y82)</f>
        <v>0</v>
      </c>
      <c r="AA63" s="218">
        <f>SUM(T63:T82)*Q2</f>
        <v>0</v>
      </c>
      <c r="AB63" s="10"/>
      <c r="AC63" s="44" t="s">
        <v>77</v>
      </c>
      <c r="AD63" s="1041" t="str">
        <f>Prices!$A$103</f>
        <v xml:space="preserve">glazing  </v>
      </c>
      <c r="AE63" s="1041"/>
      <c r="AF63" s="1042" t="s">
        <v>78</v>
      </c>
      <c r="AG63" s="1042"/>
      <c r="AH63" s="68">
        <v>0</v>
      </c>
      <c r="AI63" s="8"/>
      <c r="AJ63" s="719">
        <f>Prices!$D103</f>
        <v>0</v>
      </c>
      <c r="AK63" s="13">
        <f t="shared" ref="AK63:AK82" si="557">(AH63*AJ63)</f>
        <v>0</v>
      </c>
      <c r="AL63" s="13">
        <f t="shared" ref="AL63:AL82" si="558">IF(AG$113=0,0,AK63/AG$113)</f>
        <v>0</v>
      </c>
      <c r="AM63" s="13">
        <f t="shared" ref="AM63:AM82" si="559">(AL63*AI$2)</f>
        <v>0</v>
      </c>
      <c r="AN63" s="217">
        <f t="shared" ref="AN63" si="560">SUM(AM63:AM82)</f>
        <v>0</v>
      </c>
      <c r="AO63" s="218">
        <f t="shared" ref="AO63" si="561">SUM(AH63:AH82)*AE2</f>
        <v>0</v>
      </c>
      <c r="AP63" s="10"/>
      <c r="AQ63" s="44" t="s">
        <v>77</v>
      </c>
      <c r="AR63" s="1041" t="str">
        <f>Prices!$A$103</f>
        <v xml:space="preserve">glazing  </v>
      </c>
      <c r="AS63" s="1041"/>
      <c r="AT63" s="1042" t="s">
        <v>78</v>
      </c>
      <c r="AU63" s="1042"/>
      <c r="AV63" s="68">
        <v>0</v>
      </c>
      <c r="AW63" s="8"/>
      <c r="AX63" s="719">
        <f>Prices!$D103</f>
        <v>0</v>
      </c>
      <c r="AY63" s="13">
        <f t="shared" ref="AY63:AY82" si="562">(AV63*AX63)</f>
        <v>0</v>
      </c>
      <c r="AZ63" s="13">
        <f t="shared" ref="AZ63:AZ82" si="563">IF(AU$113=0,0,AY63/AU$113)</f>
        <v>0</v>
      </c>
      <c r="BA63" s="13">
        <f t="shared" ref="BA63:BA82" si="564">(AZ63*AW$2)</f>
        <v>0</v>
      </c>
      <c r="BB63" s="217">
        <f t="shared" ref="BB63" si="565">SUM(BA63:BA82)</f>
        <v>0</v>
      </c>
      <c r="BC63" s="218">
        <f t="shared" ref="BC63" si="566">SUM(AV63:AV82)*AS2</f>
        <v>0</v>
      </c>
      <c r="BD63" s="10"/>
      <c r="BE63" s="44" t="s">
        <v>77</v>
      </c>
      <c r="BF63" s="1041" t="str">
        <f>Prices!$A$103</f>
        <v xml:space="preserve">glazing  </v>
      </c>
      <c r="BG63" s="1041"/>
      <c r="BH63" s="1042" t="s">
        <v>78</v>
      </c>
      <c r="BI63" s="1042"/>
      <c r="BJ63" s="68">
        <v>0</v>
      </c>
      <c r="BK63" s="8"/>
      <c r="BL63" s="719">
        <f>Prices!$D103</f>
        <v>0</v>
      </c>
      <c r="BM63" s="13">
        <f t="shared" ref="BM63:BM82" si="567">(BJ63*BL63)</f>
        <v>0</v>
      </c>
      <c r="BN63" s="13">
        <f t="shared" ref="BN63:BN82" si="568">IF(BI$113=0,0,BM63/BI$113)</f>
        <v>0</v>
      </c>
      <c r="BO63" s="13">
        <f t="shared" ref="BO63:BO82" si="569">(BN63*BK$2)</f>
        <v>0</v>
      </c>
      <c r="BP63" s="217">
        <f t="shared" ref="BP63" si="570">SUM(BO63:BO82)</f>
        <v>0</v>
      </c>
      <c r="BQ63" s="218">
        <f t="shared" ref="BQ63" si="571">SUM(BJ63:BJ82)*BG2</f>
        <v>0</v>
      </c>
      <c r="BR63" s="10"/>
      <c r="BS63" s="44" t="s">
        <v>77</v>
      </c>
      <c r="BT63" s="1041" t="str">
        <f>Prices!$A$103</f>
        <v xml:space="preserve">glazing  </v>
      </c>
      <c r="BU63" s="1041"/>
      <c r="BV63" s="1042" t="s">
        <v>78</v>
      </c>
      <c r="BW63" s="1042"/>
      <c r="BX63" s="68">
        <v>0</v>
      </c>
      <c r="BY63" s="8"/>
      <c r="BZ63" s="719">
        <f>Prices!$D103</f>
        <v>0</v>
      </c>
      <c r="CA63" s="13">
        <f t="shared" ref="CA63:CA82" si="572">(BX63*BZ63)</f>
        <v>0</v>
      </c>
      <c r="CB63" s="13">
        <f t="shared" ref="CB63:CB82" si="573">IF(BW$113=0,0,CA63/BW$113)</f>
        <v>0</v>
      </c>
      <c r="CC63" s="13">
        <f t="shared" ref="CC63:CC82" si="574">(CB63*BY$2)</f>
        <v>0</v>
      </c>
      <c r="CD63" s="217">
        <f t="shared" ref="CD63" si="575">SUM(CC63:CC82)</f>
        <v>0</v>
      </c>
      <c r="CE63" s="218">
        <f t="shared" ref="CE63" si="576">SUM(BX63:BX82)*BU2</f>
        <v>0</v>
      </c>
      <c r="CF63" s="10"/>
      <c r="CG63" s="44" t="s">
        <v>77</v>
      </c>
      <c r="CH63" s="1041" t="str">
        <f>Prices!$A$103</f>
        <v xml:space="preserve">glazing  </v>
      </c>
      <c r="CI63" s="1041"/>
      <c r="CJ63" s="1042" t="s">
        <v>78</v>
      </c>
      <c r="CK63" s="1042"/>
      <c r="CL63" s="68">
        <v>0</v>
      </c>
      <c r="CM63" s="8"/>
      <c r="CN63" s="719">
        <f>Prices!$D103</f>
        <v>0</v>
      </c>
      <c r="CO63" s="13">
        <f t="shared" ref="CO63:CO82" si="577">(CL63*CN63)</f>
        <v>0</v>
      </c>
      <c r="CP63" s="13">
        <f t="shared" ref="CP63:CP82" si="578">IF(CK$113=0,0,CO63/CK$113)</f>
        <v>0</v>
      </c>
      <c r="CQ63" s="13">
        <f t="shared" ref="CQ63:CQ82" si="579">(CP63*CM$2)</f>
        <v>0</v>
      </c>
      <c r="CR63" s="217">
        <f t="shared" ref="CR63" si="580">SUM(CQ63:CQ82)</f>
        <v>0</v>
      </c>
      <c r="CS63" s="218">
        <f t="shared" ref="CS63" si="581">SUM(CL63:CL82)*CI2</f>
        <v>0</v>
      </c>
      <c r="CT63" s="10"/>
      <c r="CU63" s="44" t="s">
        <v>77</v>
      </c>
      <c r="CV63" s="1041" t="str">
        <f>Prices!$A$103</f>
        <v xml:space="preserve">glazing  </v>
      </c>
      <c r="CW63" s="1041"/>
      <c r="CX63" s="1042" t="s">
        <v>78</v>
      </c>
      <c r="CY63" s="1042"/>
      <c r="CZ63" s="68">
        <v>0</v>
      </c>
      <c r="DA63" s="8"/>
      <c r="DB63" s="719">
        <f>Prices!$D103</f>
        <v>0</v>
      </c>
      <c r="DC63" s="13">
        <f t="shared" ref="DC63:DC82" si="582">(CZ63*DB63)</f>
        <v>0</v>
      </c>
      <c r="DD63" s="13">
        <f t="shared" ref="DD63:DD82" si="583">IF(CY$113=0,0,DC63/CY$113)</f>
        <v>0</v>
      </c>
      <c r="DE63" s="13">
        <f t="shared" ref="DE63:DE82" si="584">(DD63*DA$2)</f>
        <v>0</v>
      </c>
      <c r="DF63" s="217">
        <f t="shared" ref="DF63" si="585">SUM(DE63:DE82)</f>
        <v>0</v>
      </c>
      <c r="DG63" s="218">
        <f t="shared" ref="DG63" si="586">SUM(CZ63:CZ82)*CW2</f>
        <v>0</v>
      </c>
      <c r="DH63" s="10"/>
      <c r="DI63" s="44" t="s">
        <v>77</v>
      </c>
      <c r="DJ63" s="1041" t="str">
        <f>Prices!$A$103</f>
        <v xml:space="preserve">glazing  </v>
      </c>
      <c r="DK63" s="1041"/>
      <c r="DL63" s="1042" t="s">
        <v>78</v>
      </c>
      <c r="DM63" s="1042"/>
      <c r="DN63" s="68">
        <v>0</v>
      </c>
      <c r="DO63" s="8"/>
      <c r="DP63" s="719">
        <f>Prices!$D103</f>
        <v>0</v>
      </c>
      <c r="DQ63" s="13">
        <f t="shared" ref="DQ63:DQ82" si="587">(DN63*DP63)</f>
        <v>0</v>
      </c>
      <c r="DR63" s="13">
        <f t="shared" ref="DR63:DR82" si="588">IF(DM$113=0,0,DQ63/DM$113)</f>
        <v>0</v>
      </c>
      <c r="DS63" s="13">
        <f t="shared" ref="DS63:DS82" si="589">(DR63*DO$2)</f>
        <v>0</v>
      </c>
      <c r="DT63" s="217">
        <f t="shared" ref="DT63" si="590">SUM(DS63:DS82)</f>
        <v>0</v>
      </c>
      <c r="DU63" s="218">
        <f t="shared" ref="DU63" si="591">SUM(DN63:DN82)*DK2</f>
        <v>0</v>
      </c>
      <c r="DV63" s="10"/>
      <c r="DW63" s="44" t="s">
        <v>77</v>
      </c>
      <c r="DX63" s="1041" t="str">
        <f>Prices!$A$103</f>
        <v xml:space="preserve">glazing  </v>
      </c>
      <c r="DY63" s="1041"/>
      <c r="DZ63" s="1042" t="s">
        <v>78</v>
      </c>
      <c r="EA63" s="1042"/>
      <c r="EB63" s="68">
        <v>0</v>
      </c>
      <c r="EC63" s="8"/>
      <c r="ED63" s="719">
        <f>Prices!$D103</f>
        <v>0</v>
      </c>
      <c r="EE63" s="13">
        <f t="shared" ref="EE63:EE82" si="592">(EB63*ED63)</f>
        <v>0</v>
      </c>
      <c r="EF63" s="13">
        <f t="shared" ref="EF63:EF82" si="593">IF(EA$113=0,0,EE63/EA$113)</f>
        <v>0</v>
      </c>
      <c r="EG63" s="13">
        <f t="shared" ref="EG63:EG82" si="594">(EF63*EC$2)</f>
        <v>0</v>
      </c>
      <c r="EH63" s="217">
        <f t="shared" ref="EH63" si="595">SUM(EG63:EG82)</f>
        <v>0</v>
      </c>
      <c r="EI63" s="218">
        <f t="shared" ref="EI63" si="596">SUM(EB63:EB82)*DY2</f>
        <v>0</v>
      </c>
      <c r="EJ63" s="10"/>
      <c r="EK63" s="44" t="s">
        <v>90</v>
      </c>
      <c r="EL63" s="95" t="s">
        <v>152</v>
      </c>
      <c r="EM63" s="744">
        <f t="shared" si="548"/>
        <v>0</v>
      </c>
      <c r="EN63" s="112"/>
      <c r="EO63" s="112"/>
      <c r="EP63" s="745">
        <f t="shared" si="549"/>
        <v>0</v>
      </c>
      <c r="EQ63" s="14"/>
      <c r="ER63" s="116">
        <f t="shared" si="550"/>
        <v>0</v>
      </c>
      <c r="ES63" s="81">
        <f t="shared" si="551"/>
        <v>0</v>
      </c>
      <c r="ET63" s="280">
        <v>0</v>
      </c>
      <c r="EU63" s="9" t="s">
        <v>45</v>
      </c>
      <c r="EV63" s="583">
        <f>IF(ER$4=0,0,EP63/$ER$4*$EX$4)</f>
        <v>0</v>
      </c>
      <c r="EW63" s="579">
        <f t="shared" si="86"/>
        <v>0</v>
      </c>
      <c r="EX63" s="582">
        <f t="shared" si="552"/>
        <v>0</v>
      </c>
      <c r="EY63" s="112"/>
      <c r="EZ63" s="576"/>
      <c r="FA63" s="162"/>
      <c r="FC63" s="44"/>
      <c r="FD63" s="8"/>
      <c r="FE63" s="126"/>
      <c r="FF63" s="126"/>
      <c r="FG63" s="436"/>
      <c r="FH63" s="9"/>
      <c r="FI63" s="123"/>
      <c r="FJ63" s="121"/>
      <c r="FK63" s="604"/>
      <c r="FL63" s="592"/>
      <c r="FM63" s="573"/>
      <c r="FN63" s="607"/>
      <c r="FO63" s="127"/>
      <c r="FP63" s="87"/>
      <c r="FQ63" s="522"/>
      <c r="FR63" s="61"/>
      <c r="FS63" s="567"/>
    </row>
    <row r="64" spans="1:175" x14ac:dyDescent="0.25">
      <c r="A64" s="44" t="s">
        <v>77</v>
      </c>
      <c r="B64" s="1041" t="str">
        <f>Prices!$A$104</f>
        <v xml:space="preserve">glazing  </v>
      </c>
      <c r="C64" s="1041"/>
      <c r="D64" s="1042" t="s">
        <v>79</v>
      </c>
      <c r="E64" s="1042"/>
      <c r="F64" s="68">
        <v>0</v>
      </c>
      <c r="G64" s="8"/>
      <c r="H64" s="720">
        <f>Prices!$D104</f>
        <v>0</v>
      </c>
      <c r="I64" s="13">
        <f t="shared" ref="I64:I82" si="597">(F64*H64)</f>
        <v>0</v>
      </c>
      <c r="J64" s="13">
        <f t="shared" si="553"/>
        <v>0</v>
      </c>
      <c r="K64" s="13">
        <f t="shared" si="554"/>
        <v>0</v>
      </c>
      <c r="L64" s="151"/>
      <c r="M64" s="155"/>
      <c r="N64" s="15"/>
      <c r="O64" s="44" t="s">
        <v>77</v>
      </c>
      <c r="P64" s="1041" t="str">
        <f>Prices!$A$104</f>
        <v xml:space="preserve">glazing  </v>
      </c>
      <c r="Q64" s="1041"/>
      <c r="R64" s="1042" t="s">
        <v>79</v>
      </c>
      <c r="S64" s="1042"/>
      <c r="T64" s="68">
        <v>0</v>
      </c>
      <c r="U64" s="8"/>
      <c r="V64" s="720">
        <f>Prices!$D104</f>
        <v>0</v>
      </c>
      <c r="W64" s="13">
        <f t="shared" ref="W64:W82" si="598">(T64*V64)</f>
        <v>0</v>
      </c>
      <c r="X64" s="13">
        <f t="shared" si="555"/>
        <v>0</v>
      </c>
      <c r="Y64" s="13">
        <f t="shared" si="556"/>
        <v>0</v>
      </c>
      <c r="Z64" s="151"/>
      <c r="AA64" s="155"/>
      <c r="AB64" s="15"/>
      <c r="AC64" s="44" t="s">
        <v>77</v>
      </c>
      <c r="AD64" s="1041" t="str">
        <f>Prices!$A$104</f>
        <v xml:space="preserve">glazing  </v>
      </c>
      <c r="AE64" s="1041"/>
      <c r="AF64" s="1042" t="s">
        <v>79</v>
      </c>
      <c r="AG64" s="1042"/>
      <c r="AH64" s="68">
        <v>0</v>
      </c>
      <c r="AI64" s="8"/>
      <c r="AJ64" s="720">
        <f>Prices!$D104</f>
        <v>0</v>
      </c>
      <c r="AK64" s="13">
        <f t="shared" si="557"/>
        <v>0</v>
      </c>
      <c r="AL64" s="13">
        <f t="shared" si="558"/>
        <v>0</v>
      </c>
      <c r="AM64" s="13">
        <f t="shared" si="559"/>
        <v>0</v>
      </c>
      <c r="AN64" s="151"/>
      <c r="AO64" s="155"/>
      <c r="AP64" s="15"/>
      <c r="AQ64" s="44" t="s">
        <v>77</v>
      </c>
      <c r="AR64" s="1041" t="str">
        <f>Prices!$A$104</f>
        <v xml:space="preserve">glazing  </v>
      </c>
      <c r="AS64" s="1041"/>
      <c r="AT64" s="1042" t="s">
        <v>79</v>
      </c>
      <c r="AU64" s="1042"/>
      <c r="AV64" s="68">
        <v>0</v>
      </c>
      <c r="AW64" s="8"/>
      <c r="AX64" s="720">
        <f>Prices!$D104</f>
        <v>0</v>
      </c>
      <c r="AY64" s="13">
        <f t="shared" si="562"/>
        <v>0</v>
      </c>
      <c r="AZ64" s="13">
        <f t="shared" si="563"/>
        <v>0</v>
      </c>
      <c r="BA64" s="13">
        <f t="shared" si="564"/>
        <v>0</v>
      </c>
      <c r="BB64" s="151"/>
      <c r="BC64" s="155"/>
      <c r="BD64" s="15"/>
      <c r="BE64" s="44" t="s">
        <v>77</v>
      </c>
      <c r="BF64" s="1041" t="str">
        <f>Prices!$A$104</f>
        <v xml:space="preserve">glazing  </v>
      </c>
      <c r="BG64" s="1041"/>
      <c r="BH64" s="1042" t="s">
        <v>79</v>
      </c>
      <c r="BI64" s="1042"/>
      <c r="BJ64" s="68">
        <v>0</v>
      </c>
      <c r="BK64" s="8"/>
      <c r="BL64" s="720">
        <f>Prices!$D104</f>
        <v>0</v>
      </c>
      <c r="BM64" s="13">
        <f t="shared" si="567"/>
        <v>0</v>
      </c>
      <c r="BN64" s="13">
        <f t="shared" si="568"/>
        <v>0</v>
      </c>
      <c r="BO64" s="13">
        <f t="shared" si="569"/>
        <v>0</v>
      </c>
      <c r="BP64" s="151"/>
      <c r="BQ64" s="155"/>
      <c r="BR64" s="15"/>
      <c r="BS64" s="44" t="s">
        <v>77</v>
      </c>
      <c r="BT64" s="1041" t="str">
        <f>Prices!$A$104</f>
        <v xml:space="preserve">glazing  </v>
      </c>
      <c r="BU64" s="1041"/>
      <c r="BV64" s="1042" t="s">
        <v>79</v>
      </c>
      <c r="BW64" s="1042"/>
      <c r="BX64" s="68">
        <v>0</v>
      </c>
      <c r="BY64" s="8"/>
      <c r="BZ64" s="720">
        <f>Prices!$D104</f>
        <v>0</v>
      </c>
      <c r="CA64" s="13">
        <f t="shared" si="572"/>
        <v>0</v>
      </c>
      <c r="CB64" s="13">
        <f t="shared" si="573"/>
        <v>0</v>
      </c>
      <c r="CC64" s="13">
        <f t="shared" si="574"/>
        <v>0</v>
      </c>
      <c r="CD64" s="151"/>
      <c r="CE64" s="155"/>
      <c r="CF64" s="15"/>
      <c r="CG64" s="44" t="s">
        <v>77</v>
      </c>
      <c r="CH64" s="1041" t="str">
        <f>Prices!$A$104</f>
        <v xml:space="preserve">glazing  </v>
      </c>
      <c r="CI64" s="1041"/>
      <c r="CJ64" s="1042" t="s">
        <v>79</v>
      </c>
      <c r="CK64" s="1042"/>
      <c r="CL64" s="68">
        <v>0</v>
      </c>
      <c r="CM64" s="8"/>
      <c r="CN64" s="720">
        <f>Prices!$D104</f>
        <v>0</v>
      </c>
      <c r="CO64" s="13">
        <f t="shared" si="577"/>
        <v>0</v>
      </c>
      <c r="CP64" s="13">
        <f t="shared" si="578"/>
        <v>0</v>
      </c>
      <c r="CQ64" s="13">
        <f t="shared" si="579"/>
        <v>0</v>
      </c>
      <c r="CR64" s="151"/>
      <c r="CS64" s="155"/>
      <c r="CT64" s="15"/>
      <c r="CU64" s="44" t="s">
        <v>77</v>
      </c>
      <c r="CV64" s="1041" t="str">
        <f>Prices!$A$104</f>
        <v xml:space="preserve">glazing  </v>
      </c>
      <c r="CW64" s="1041"/>
      <c r="CX64" s="1042" t="s">
        <v>79</v>
      </c>
      <c r="CY64" s="1042"/>
      <c r="CZ64" s="68">
        <v>0</v>
      </c>
      <c r="DA64" s="8"/>
      <c r="DB64" s="720">
        <f>Prices!$D104</f>
        <v>0</v>
      </c>
      <c r="DC64" s="13">
        <f t="shared" si="582"/>
        <v>0</v>
      </c>
      <c r="DD64" s="13">
        <f t="shared" si="583"/>
        <v>0</v>
      </c>
      <c r="DE64" s="13">
        <f t="shared" si="584"/>
        <v>0</v>
      </c>
      <c r="DF64" s="151"/>
      <c r="DG64" s="155"/>
      <c r="DH64" s="15"/>
      <c r="DI64" s="44" t="s">
        <v>77</v>
      </c>
      <c r="DJ64" s="1041" t="str">
        <f>Prices!$A$104</f>
        <v xml:space="preserve">glazing  </v>
      </c>
      <c r="DK64" s="1041"/>
      <c r="DL64" s="1042" t="s">
        <v>79</v>
      </c>
      <c r="DM64" s="1042"/>
      <c r="DN64" s="68">
        <v>0</v>
      </c>
      <c r="DO64" s="8"/>
      <c r="DP64" s="720">
        <f>Prices!$D104</f>
        <v>0</v>
      </c>
      <c r="DQ64" s="13">
        <f t="shared" si="587"/>
        <v>0</v>
      </c>
      <c r="DR64" s="13">
        <f t="shared" si="588"/>
        <v>0</v>
      </c>
      <c r="DS64" s="13">
        <f t="shared" si="589"/>
        <v>0</v>
      </c>
      <c r="DT64" s="151"/>
      <c r="DU64" s="155"/>
      <c r="DV64" s="15"/>
      <c r="DW64" s="44" t="s">
        <v>77</v>
      </c>
      <c r="DX64" s="1041" t="str">
        <f>Prices!$A$104</f>
        <v xml:space="preserve">glazing  </v>
      </c>
      <c r="DY64" s="1041"/>
      <c r="DZ64" s="1042" t="s">
        <v>79</v>
      </c>
      <c r="EA64" s="1042"/>
      <c r="EB64" s="68">
        <v>0</v>
      </c>
      <c r="EC64" s="8"/>
      <c r="ED64" s="720">
        <f>Prices!$D104</f>
        <v>0</v>
      </c>
      <c r="EE64" s="13">
        <f t="shared" si="592"/>
        <v>0</v>
      </c>
      <c r="EF64" s="13">
        <f t="shared" si="593"/>
        <v>0</v>
      </c>
      <c r="EG64" s="13">
        <f t="shared" si="594"/>
        <v>0</v>
      </c>
      <c r="EH64" s="151"/>
      <c r="EI64" s="155"/>
      <c r="EJ64" s="15"/>
      <c r="EK64" s="44" t="s">
        <v>99</v>
      </c>
      <c r="EL64" s="95" t="s">
        <v>112</v>
      </c>
      <c r="EM64" s="744">
        <f t="shared" si="548"/>
        <v>0</v>
      </c>
      <c r="EN64" s="147"/>
      <c r="EO64" s="147"/>
      <c r="EP64" s="744">
        <f t="shared" si="549"/>
        <v>0</v>
      </c>
      <c r="EQ64" s="190">
        <f>G87*$C$2+U87*$Q$2+AI87*$AE$2+AW87*$AS$2+BK87*$BG$2+BY87*$BU$2+CM87*$CI$2+DA87*$CW$2+DO87*$DK$2+EC87*$DY$2</f>
        <v>0</v>
      </c>
      <c r="ER64" s="116">
        <f t="shared" si="550"/>
        <v>0</v>
      </c>
      <c r="ES64" s="81">
        <f t="shared" si="551"/>
        <v>0</v>
      </c>
      <c r="ET64" s="280">
        <v>0</v>
      </c>
      <c r="EU64" s="9" t="s">
        <v>109</v>
      </c>
      <c r="EV64" s="583">
        <f>IF(ER$4=0,0,EQ64/$ER$4*$EX$4)</f>
        <v>0</v>
      </c>
      <c r="EW64" s="579">
        <f t="shared" si="86"/>
        <v>0</v>
      </c>
      <c r="EX64" s="582">
        <f t="shared" si="552"/>
        <v>0</v>
      </c>
      <c r="EY64" s="574">
        <f>EZ135</f>
        <v>0</v>
      </c>
      <c r="EZ64" s="542">
        <f>ET135</f>
        <v>0</v>
      </c>
      <c r="FA64" s="567"/>
      <c r="FC64" s="44" t="s">
        <v>66</v>
      </c>
      <c r="FD64" s="11" t="s">
        <v>48</v>
      </c>
      <c r="FE64" s="141">
        <v>0</v>
      </c>
      <c r="FF64" s="141">
        <v>0</v>
      </c>
      <c r="FG64" s="142">
        <v>0</v>
      </c>
      <c r="FH64" s="139" t="s">
        <v>109</v>
      </c>
      <c r="FI64" s="122">
        <f t="shared" ref="FI64:FI69" si="599">FE64*FF64*FG64</f>
        <v>0</v>
      </c>
      <c r="FJ64" s="602">
        <v>0</v>
      </c>
      <c r="FK64" s="604">
        <f t="shared" ref="FK64:FK69" si="600">FI64*FJ64</f>
        <v>0</v>
      </c>
      <c r="FL64" s="592"/>
      <c r="FM64" s="573"/>
      <c r="FN64" s="610">
        <f>SUM(FK64:FK65)</f>
        <v>0</v>
      </c>
      <c r="FO64" s="127">
        <f>IF(FO$4=0,0,FN64/$FO$4)</f>
        <v>0</v>
      </c>
      <c r="FP64" s="87" t="s">
        <v>66</v>
      </c>
      <c r="FQ64" s="522">
        <f>EX81</f>
        <v>0</v>
      </c>
      <c r="FR64" s="496">
        <f>FN64</f>
        <v>0</v>
      </c>
      <c r="FS64" s="567">
        <f>SUM(FQ64:FR65)</f>
        <v>0</v>
      </c>
    </row>
    <row r="65" spans="1:175" x14ac:dyDescent="0.25">
      <c r="A65" s="44" t="s">
        <v>77</v>
      </c>
      <c r="B65" s="1041" t="str">
        <f>Prices!$A$105</f>
        <v xml:space="preserve">glazing  </v>
      </c>
      <c r="C65" s="1041"/>
      <c r="D65" s="1042" t="s">
        <v>80</v>
      </c>
      <c r="E65" s="1042"/>
      <c r="F65" s="68">
        <v>0</v>
      </c>
      <c r="G65" s="8"/>
      <c r="H65" s="720">
        <f>Prices!$D105</f>
        <v>0</v>
      </c>
      <c r="I65" s="13">
        <f t="shared" si="597"/>
        <v>0</v>
      </c>
      <c r="J65" s="13">
        <f t="shared" si="553"/>
        <v>0</v>
      </c>
      <c r="K65" s="13">
        <f t="shared" si="554"/>
        <v>0</v>
      </c>
      <c r="L65" s="151"/>
      <c r="M65" s="155"/>
      <c r="N65" s="10"/>
      <c r="O65" s="44" t="s">
        <v>77</v>
      </c>
      <c r="P65" s="1041" t="str">
        <f>Prices!$A$105</f>
        <v xml:space="preserve">glazing  </v>
      </c>
      <c r="Q65" s="1041"/>
      <c r="R65" s="1042" t="s">
        <v>80</v>
      </c>
      <c r="S65" s="1042"/>
      <c r="T65" s="68">
        <v>0</v>
      </c>
      <c r="U65" s="8"/>
      <c r="V65" s="720">
        <f>Prices!$D105</f>
        <v>0</v>
      </c>
      <c r="W65" s="13">
        <f t="shared" si="598"/>
        <v>0</v>
      </c>
      <c r="X65" s="13">
        <f t="shared" si="555"/>
        <v>0</v>
      </c>
      <c r="Y65" s="13">
        <f t="shared" si="556"/>
        <v>0</v>
      </c>
      <c r="Z65" s="151"/>
      <c r="AA65" s="155"/>
      <c r="AB65" s="10"/>
      <c r="AC65" s="44" t="s">
        <v>77</v>
      </c>
      <c r="AD65" s="1041" t="str">
        <f>Prices!$A$105</f>
        <v xml:space="preserve">glazing  </v>
      </c>
      <c r="AE65" s="1041"/>
      <c r="AF65" s="1042" t="s">
        <v>80</v>
      </c>
      <c r="AG65" s="1042"/>
      <c r="AH65" s="68">
        <v>0</v>
      </c>
      <c r="AI65" s="8"/>
      <c r="AJ65" s="720">
        <f>Prices!$D105</f>
        <v>0</v>
      </c>
      <c r="AK65" s="13">
        <f t="shared" si="557"/>
        <v>0</v>
      </c>
      <c r="AL65" s="13">
        <f t="shared" si="558"/>
        <v>0</v>
      </c>
      <c r="AM65" s="13">
        <f t="shared" si="559"/>
        <v>0</v>
      </c>
      <c r="AN65" s="151"/>
      <c r="AO65" s="155"/>
      <c r="AP65" s="10"/>
      <c r="AQ65" s="44" t="s">
        <v>77</v>
      </c>
      <c r="AR65" s="1041" t="str">
        <f>Prices!$A$105</f>
        <v xml:space="preserve">glazing  </v>
      </c>
      <c r="AS65" s="1041"/>
      <c r="AT65" s="1042" t="s">
        <v>80</v>
      </c>
      <c r="AU65" s="1042"/>
      <c r="AV65" s="68">
        <v>0</v>
      </c>
      <c r="AW65" s="8"/>
      <c r="AX65" s="720">
        <f>Prices!$D105</f>
        <v>0</v>
      </c>
      <c r="AY65" s="13">
        <f t="shared" si="562"/>
        <v>0</v>
      </c>
      <c r="AZ65" s="13">
        <f t="shared" si="563"/>
        <v>0</v>
      </c>
      <c r="BA65" s="13">
        <f t="shared" si="564"/>
        <v>0</v>
      </c>
      <c r="BB65" s="151"/>
      <c r="BC65" s="155"/>
      <c r="BD65" s="10"/>
      <c r="BE65" s="44" t="s">
        <v>77</v>
      </c>
      <c r="BF65" s="1041" t="str">
        <f>Prices!$A$105</f>
        <v xml:space="preserve">glazing  </v>
      </c>
      <c r="BG65" s="1041"/>
      <c r="BH65" s="1042" t="s">
        <v>80</v>
      </c>
      <c r="BI65" s="1042"/>
      <c r="BJ65" s="68">
        <v>0</v>
      </c>
      <c r="BK65" s="8"/>
      <c r="BL65" s="720">
        <f>Prices!$D105</f>
        <v>0</v>
      </c>
      <c r="BM65" s="13">
        <f t="shared" si="567"/>
        <v>0</v>
      </c>
      <c r="BN65" s="13">
        <f t="shared" si="568"/>
        <v>0</v>
      </c>
      <c r="BO65" s="13">
        <f t="shared" si="569"/>
        <v>0</v>
      </c>
      <c r="BP65" s="151"/>
      <c r="BQ65" s="155"/>
      <c r="BR65" s="10"/>
      <c r="BS65" s="44" t="s">
        <v>77</v>
      </c>
      <c r="BT65" s="1041" t="str">
        <f>Prices!$A$105</f>
        <v xml:space="preserve">glazing  </v>
      </c>
      <c r="BU65" s="1041"/>
      <c r="BV65" s="1042" t="s">
        <v>80</v>
      </c>
      <c r="BW65" s="1042"/>
      <c r="BX65" s="68">
        <v>0</v>
      </c>
      <c r="BY65" s="8"/>
      <c r="BZ65" s="720">
        <f>Prices!$D105</f>
        <v>0</v>
      </c>
      <c r="CA65" s="13">
        <f t="shared" si="572"/>
        <v>0</v>
      </c>
      <c r="CB65" s="13">
        <f t="shared" si="573"/>
        <v>0</v>
      </c>
      <c r="CC65" s="13">
        <f t="shared" si="574"/>
        <v>0</v>
      </c>
      <c r="CD65" s="151"/>
      <c r="CE65" s="155"/>
      <c r="CF65" s="10"/>
      <c r="CG65" s="44" t="s">
        <v>77</v>
      </c>
      <c r="CH65" s="1041" t="str">
        <f>Prices!$A$105</f>
        <v xml:space="preserve">glazing  </v>
      </c>
      <c r="CI65" s="1041"/>
      <c r="CJ65" s="1042" t="s">
        <v>80</v>
      </c>
      <c r="CK65" s="1042"/>
      <c r="CL65" s="68">
        <v>0</v>
      </c>
      <c r="CM65" s="8"/>
      <c r="CN65" s="720">
        <f>Prices!$D105</f>
        <v>0</v>
      </c>
      <c r="CO65" s="13">
        <f t="shared" si="577"/>
        <v>0</v>
      </c>
      <c r="CP65" s="13">
        <f t="shared" si="578"/>
        <v>0</v>
      </c>
      <c r="CQ65" s="13">
        <f t="shared" si="579"/>
        <v>0</v>
      </c>
      <c r="CR65" s="151"/>
      <c r="CS65" s="155"/>
      <c r="CT65" s="10"/>
      <c r="CU65" s="44" t="s">
        <v>77</v>
      </c>
      <c r="CV65" s="1041" t="str">
        <f>Prices!$A$105</f>
        <v xml:space="preserve">glazing  </v>
      </c>
      <c r="CW65" s="1041"/>
      <c r="CX65" s="1042" t="s">
        <v>80</v>
      </c>
      <c r="CY65" s="1042"/>
      <c r="CZ65" s="68">
        <v>0</v>
      </c>
      <c r="DA65" s="8"/>
      <c r="DB65" s="720">
        <f>Prices!$D105</f>
        <v>0</v>
      </c>
      <c r="DC65" s="13">
        <f t="shared" si="582"/>
        <v>0</v>
      </c>
      <c r="DD65" s="13">
        <f t="shared" si="583"/>
        <v>0</v>
      </c>
      <c r="DE65" s="13">
        <f t="shared" si="584"/>
        <v>0</v>
      </c>
      <c r="DF65" s="151"/>
      <c r="DG65" s="155"/>
      <c r="DH65" s="10"/>
      <c r="DI65" s="44" t="s">
        <v>77</v>
      </c>
      <c r="DJ65" s="1041" t="str">
        <f>Prices!$A$105</f>
        <v xml:space="preserve">glazing  </v>
      </c>
      <c r="DK65" s="1041"/>
      <c r="DL65" s="1042" t="s">
        <v>80</v>
      </c>
      <c r="DM65" s="1042"/>
      <c r="DN65" s="68">
        <v>0</v>
      </c>
      <c r="DO65" s="8"/>
      <c r="DP65" s="720">
        <f>Prices!$D105</f>
        <v>0</v>
      </c>
      <c r="DQ65" s="13">
        <f t="shared" si="587"/>
        <v>0</v>
      </c>
      <c r="DR65" s="13">
        <f t="shared" si="588"/>
        <v>0</v>
      </c>
      <c r="DS65" s="13">
        <f t="shared" si="589"/>
        <v>0</v>
      </c>
      <c r="DT65" s="151"/>
      <c r="DU65" s="155"/>
      <c r="DV65" s="10"/>
      <c r="DW65" s="44" t="s">
        <v>77</v>
      </c>
      <c r="DX65" s="1041" t="str">
        <f>Prices!$A$105</f>
        <v xml:space="preserve">glazing  </v>
      </c>
      <c r="DY65" s="1041"/>
      <c r="DZ65" s="1042" t="s">
        <v>80</v>
      </c>
      <c r="EA65" s="1042"/>
      <c r="EB65" s="68">
        <v>0</v>
      </c>
      <c r="EC65" s="8"/>
      <c r="ED65" s="720">
        <f>Prices!$D105</f>
        <v>0</v>
      </c>
      <c r="EE65" s="13">
        <f t="shared" si="592"/>
        <v>0</v>
      </c>
      <c r="EF65" s="13">
        <f t="shared" si="593"/>
        <v>0</v>
      </c>
      <c r="EG65" s="13">
        <f t="shared" si="594"/>
        <v>0</v>
      </c>
      <c r="EH65" s="151"/>
      <c r="EI65" s="155"/>
      <c r="EJ65" s="10"/>
      <c r="EK65" s="44" t="s">
        <v>99</v>
      </c>
      <c r="EL65" s="95" t="s">
        <v>112</v>
      </c>
      <c r="EM65" s="744">
        <f t="shared" si="548"/>
        <v>0</v>
      </c>
      <c r="EN65" s="147"/>
      <c r="EO65" s="147"/>
      <c r="EP65" s="744">
        <f t="shared" si="549"/>
        <v>0</v>
      </c>
      <c r="EQ65" s="190">
        <f>G88*$C$2+U88*$Q$2+AI88*$AE$2+AW88*$AS$2+BK88*$BG$2+BY88*$BU$2+CM88*$CI$2+DA88*$CW$2+DO88*$DK$2+EC88*$DY$2</f>
        <v>0</v>
      </c>
      <c r="ER65" s="116">
        <f t="shared" si="550"/>
        <v>0</v>
      </c>
      <c r="ES65" s="81">
        <f t="shared" si="551"/>
        <v>0</v>
      </c>
      <c r="ET65" s="280">
        <v>0</v>
      </c>
      <c r="EU65" s="9" t="s">
        <v>109</v>
      </c>
      <c r="EV65" s="583">
        <f>IF(ER$4=0,0,EQ65/$ER$4*$EX$4)</f>
        <v>0</v>
      </c>
      <c r="EW65" s="579">
        <f t="shared" si="86"/>
        <v>0</v>
      </c>
      <c r="EX65" s="582">
        <f t="shared" si="552"/>
        <v>0</v>
      </c>
      <c r="EY65" s="112"/>
      <c r="EZ65" s="573"/>
      <c r="FA65" s="55"/>
      <c r="FC65" s="44" t="s">
        <v>66</v>
      </c>
      <c r="FD65" s="11" t="s">
        <v>48</v>
      </c>
      <c r="FE65" s="141">
        <v>0</v>
      </c>
      <c r="FF65" s="141">
        <v>0</v>
      </c>
      <c r="FG65" s="142">
        <v>0</v>
      </c>
      <c r="FH65" s="139" t="s">
        <v>21</v>
      </c>
      <c r="FI65" s="122">
        <f t="shared" si="599"/>
        <v>0</v>
      </c>
      <c r="FJ65" s="602">
        <v>0</v>
      </c>
      <c r="FK65" s="604">
        <f t="shared" si="600"/>
        <v>0</v>
      </c>
      <c r="FL65" s="592"/>
      <c r="FM65" s="573"/>
      <c r="FN65" s="607"/>
      <c r="FO65" s="127"/>
      <c r="FP65" s="87" t="s">
        <v>244</v>
      </c>
      <c r="FQ65" s="522">
        <f>EX20</f>
        <v>0</v>
      </c>
      <c r="FR65" s="496">
        <f>FN19</f>
        <v>0</v>
      </c>
      <c r="FS65" s="567"/>
    </row>
    <row r="66" spans="1:175" x14ac:dyDescent="0.25">
      <c r="A66" s="44" t="s">
        <v>77</v>
      </c>
      <c r="B66" s="1041" t="str">
        <f>Prices!$A$106</f>
        <v xml:space="preserve">glazing  </v>
      </c>
      <c r="C66" s="1041"/>
      <c r="D66" s="1042" t="s">
        <v>81</v>
      </c>
      <c r="E66" s="1042"/>
      <c r="F66" s="68">
        <v>0</v>
      </c>
      <c r="G66" s="8"/>
      <c r="H66" s="720">
        <f>Prices!$D106</f>
        <v>0</v>
      </c>
      <c r="I66" s="13">
        <f t="shared" si="597"/>
        <v>0</v>
      </c>
      <c r="J66" s="13">
        <f t="shared" si="553"/>
        <v>0</v>
      </c>
      <c r="K66" s="13">
        <f t="shared" si="554"/>
        <v>0</v>
      </c>
      <c r="L66" s="151"/>
      <c r="M66" s="155"/>
      <c r="N66" s="10"/>
      <c r="O66" s="44" t="s">
        <v>77</v>
      </c>
      <c r="P66" s="1041" t="str">
        <f>Prices!$A$106</f>
        <v xml:space="preserve">glazing  </v>
      </c>
      <c r="Q66" s="1041"/>
      <c r="R66" s="1042" t="s">
        <v>81</v>
      </c>
      <c r="S66" s="1042"/>
      <c r="T66" s="68">
        <v>0</v>
      </c>
      <c r="U66" s="8"/>
      <c r="V66" s="720">
        <f>Prices!$D106</f>
        <v>0</v>
      </c>
      <c r="W66" s="13">
        <f t="shared" si="598"/>
        <v>0</v>
      </c>
      <c r="X66" s="13">
        <f t="shared" si="555"/>
        <v>0</v>
      </c>
      <c r="Y66" s="13">
        <f t="shared" si="556"/>
        <v>0</v>
      </c>
      <c r="Z66" s="151"/>
      <c r="AA66" s="155"/>
      <c r="AB66" s="10"/>
      <c r="AC66" s="44" t="s">
        <v>77</v>
      </c>
      <c r="AD66" s="1041" t="str">
        <f>Prices!$A$106</f>
        <v xml:space="preserve">glazing  </v>
      </c>
      <c r="AE66" s="1041"/>
      <c r="AF66" s="1042" t="s">
        <v>81</v>
      </c>
      <c r="AG66" s="1042"/>
      <c r="AH66" s="68">
        <v>0</v>
      </c>
      <c r="AI66" s="8"/>
      <c r="AJ66" s="720">
        <f>Prices!$D106</f>
        <v>0</v>
      </c>
      <c r="AK66" s="13">
        <f t="shared" si="557"/>
        <v>0</v>
      </c>
      <c r="AL66" s="13">
        <f t="shared" si="558"/>
        <v>0</v>
      </c>
      <c r="AM66" s="13">
        <f t="shared" si="559"/>
        <v>0</v>
      </c>
      <c r="AN66" s="151"/>
      <c r="AO66" s="155"/>
      <c r="AP66" s="10"/>
      <c r="AQ66" s="44" t="s">
        <v>77</v>
      </c>
      <c r="AR66" s="1041" t="str">
        <f>Prices!$A$106</f>
        <v xml:space="preserve">glazing  </v>
      </c>
      <c r="AS66" s="1041"/>
      <c r="AT66" s="1042" t="s">
        <v>81</v>
      </c>
      <c r="AU66" s="1042"/>
      <c r="AV66" s="68">
        <v>0</v>
      </c>
      <c r="AW66" s="8"/>
      <c r="AX66" s="720">
        <f>Prices!$D106</f>
        <v>0</v>
      </c>
      <c r="AY66" s="13">
        <f t="shared" si="562"/>
        <v>0</v>
      </c>
      <c r="AZ66" s="13">
        <f t="shared" si="563"/>
        <v>0</v>
      </c>
      <c r="BA66" s="13">
        <f t="shared" si="564"/>
        <v>0</v>
      </c>
      <c r="BB66" s="151"/>
      <c r="BC66" s="155"/>
      <c r="BD66" s="10"/>
      <c r="BE66" s="44" t="s">
        <v>77</v>
      </c>
      <c r="BF66" s="1041" t="str">
        <f>Prices!$A$106</f>
        <v xml:space="preserve">glazing  </v>
      </c>
      <c r="BG66" s="1041"/>
      <c r="BH66" s="1042" t="s">
        <v>81</v>
      </c>
      <c r="BI66" s="1042"/>
      <c r="BJ66" s="68">
        <v>0</v>
      </c>
      <c r="BK66" s="8"/>
      <c r="BL66" s="720">
        <f>Prices!$D106</f>
        <v>0</v>
      </c>
      <c r="BM66" s="13">
        <f t="shared" si="567"/>
        <v>0</v>
      </c>
      <c r="BN66" s="13">
        <f t="shared" si="568"/>
        <v>0</v>
      </c>
      <c r="BO66" s="13">
        <f t="shared" si="569"/>
        <v>0</v>
      </c>
      <c r="BP66" s="151"/>
      <c r="BQ66" s="155"/>
      <c r="BR66" s="10"/>
      <c r="BS66" s="44" t="s">
        <v>77</v>
      </c>
      <c r="BT66" s="1041" t="str">
        <f>Prices!$A$106</f>
        <v xml:space="preserve">glazing  </v>
      </c>
      <c r="BU66" s="1041"/>
      <c r="BV66" s="1042" t="s">
        <v>81</v>
      </c>
      <c r="BW66" s="1042"/>
      <c r="BX66" s="68">
        <v>0</v>
      </c>
      <c r="BY66" s="8"/>
      <c r="BZ66" s="720">
        <f>Prices!$D106</f>
        <v>0</v>
      </c>
      <c r="CA66" s="13">
        <f t="shared" si="572"/>
        <v>0</v>
      </c>
      <c r="CB66" s="13">
        <f t="shared" si="573"/>
        <v>0</v>
      </c>
      <c r="CC66" s="13">
        <f t="shared" si="574"/>
        <v>0</v>
      </c>
      <c r="CD66" s="151"/>
      <c r="CE66" s="155"/>
      <c r="CF66" s="10"/>
      <c r="CG66" s="44" t="s">
        <v>77</v>
      </c>
      <c r="CH66" s="1041" t="str">
        <f>Prices!$A$106</f>
        <v xml:space="preserve">glazing  </v>
      </c>
      <c r="CI66" s="1041"/>
      <c r="CJ66" s="1042" t="s">
        <v>81</v>
      </c>
      <c r="CK66" s="1042"/>
      <c r="CL66" s="68">
        <v>0</v>
      </c>
      <c r="CM66" s="8"/>
      <c r="CN66" s="720">
        <f>Prices!$D106</f>
        <v>0</v>
      </c>
      <c r="CO66" s="13">
        <f t="shared" si="577"/>
        <v>0</v>
      </c>
      <c r="CP66" s="13">
        <f t="shared" si="578"/>
        <v>0</v>
      </c>
      <c r="CQ66" s="13">
        <f t="shared" si="579"/>
        <v>0</v>
      </c>
      <c r="CR66" s="151"/>
      <c r="CS66" s="155"/>
      <c r="CT66" s="10"/>
      <c r="CU66" s="44" t="s">
        <v>77</v>
      </c>
      <c r="CV66" s="1041" t="str">
        <f>Prices!$A$106</f>
        <v xml:space="preserve">glazing  </v>
      </c>
      <c r="CW66" s="1041"/>
      <c r="CX66" s="1042" t="s">
        <v>81</v>
      </c>
      <c r="CY66" s="1042"/>
      <c r="CZ66" s="68">
        <v>0</v>
      </c>
      <c r="DA66" s="8"/>
      <c r="DB66" s="720">
        <f>Prices!$D106</f>
        <v>0</v>
      </c>
      <c r="DC66" s="13">
        <f t="shared" si="582"/>
        <v>0</v>
      </c>
      <c r="DD66" s="13">
        <f t="shared" si="583"/>
        <v>0</v>
      </c>
      <c r="DE66" s="13">
        <f t="shared" si="584"/>
        <v>0</v>
      </c>
      <c r="DF66" s="151"/>
      <c r="DG66" s="155"/>
      <c r="DH66" s="10"/>
      <c r="DI66" s="44" t="s">
        <v>77</v>
      </c>
      <c r="DJ66" s="1041" t="str">
        <f>Prices!$A$106</f>
        <v xml:space="preserve">glazing  </v>
      </c>
      <c r="DK66" s="1041"/>
      <c r="DL66" s="1042" t="s">
        <v>81</v>
      </c>
      <c r="DM66" s="1042"/>
      <c r="DN66" s="68">
        <v>0</v>
      </c>
      <c r="DO66" s="8"/>
      <c r="DP66" s="720">
        <f>Prices!$D106</f>
        <v>0</v>
      </c>
      <c r="DQ66" s="13">
        <f t="shared" si="587"/>
        <v>0</v>
      </c>
      <c r="DR66" s="13">
        <f t="shared" si="588"/>
        <v>0</v>
      </c>
      <c r="DS66" s="13">
        <f t="shared" si="589"/>
        <v>0</v>
      </c>
      <c r="DT66" s="151"/>
      <c r="DU66" s="155"/>
      <c r="DV66" s="10"/>
      <c r="DW66" s="44" t="s">
        <v>77</v>
      </c>
      <c r="DX66" s="1041" t="str">
        <f>Prices!$A$106</f>
        <v xml:space="preserve">glazing  </v>
      </c>
      <c r="DY66" s="1041"/>
      <c r="DZ66" s="1042" t="s">
        <v>81</v>
      </c>
      <c r="EA66" s="1042"/>
      <c r="EB66" s="68">
        <v>0</v>
      </c>
      <c r="EC66" s="8"/>
      <c r="ED66" s="720">
        <f>Prices!$D106</f>
        <v>0</v>
      </c>
      <c r="EE66" s="13">
        <f t="shared" si="592"/>
        <v>0</v>
      </c>
      <c r="EF66" s="13">
        <f t="shared" si="593"/>
        <v>0</v>
      </c>
      <c r="EG66" s="13">
        <f t="shared" si="594"/>
        <v>0</v>
      </c>
      <c r="EH66" s="151"/>
      <c r="EI66" s="155"/>
      <c r="EJ66" s="10"/>
      <c r="EK66" s="44" t="s">
        <v>99</v>
      </c>
      <c r="EL66" s="95" t="s">
        <v>153</v>
      </c>
      <c r="EM66" s="744">
        <f t="shared" si="548"/>
        <v>0</v>
      </c>
      <c r="EN66" s="112"/>
      <c r="EO66" s="112"/>
      <c r="EP66" s="745">
        <f t="shared" si="549"/>
        <v>0</v>
      </c>
      <c r="EQ66" s="14"/>
      <c r="ER66" s="116">
        <f t="shared" si="550"/>
        <v>0</v>
      </c>
      <c r="ES66" s="81">
        <f t="shared" si="551"/>
        <v>0</v>
      </c>
      <c r="ET66" s="280">
        <v>0</v>
      </c>
      <c r="EU66" s="9" t="s">
        <v>45</v>
      </c>
      <c r="EV66" s="583">
        <f>IF(ER$4=0,0,EP66/$ER$4*$EX$4)</f>
        <v>0</v>
      </c>
      <c r="EW66" s="579">
        <f t="shared" si="86"/>
        <v>0</v>
      </c>
      <c r="EX66" s="582">
        <f t="shared" si="552"/>
        <v>0</v>
      </c>
      <c r="EY66" s="112"/>
      <c r="EZ66" s="576"/>
      <c r="FA66" s="162"/>
      <c r="FC66" s="44" t="s">
        <v>67</v>
      </c>
      <c r="FD66" s="11" t="s">
        <v>144</v>
      </c>
      <c r="FE66" s="141">
        <v>0</v>
      </c>
      <c r="FF66" s="141">
        <v>0</v>
      </c>
      <c r="FG66" s="142">
        <v>0</v>
      </c>
      <c r="FH66" s="139" t="s">
        <v>109</v>
      </c>
      <c r="FI66" s="122">
        <f t="shared" si="599"/>
        <v>0</v>
      </c>
      <c r="FJ66" s="602">
        <v>0</v>
      </c>
      <c r="FK66" s="604">
        <f t="shared" si="600"/>
        <v>0</v>
      </c>
      <c r="FL66" s="592"/>
      <c r="FM66" s="573"/>
      <c r="FN66" s="610">
        <f>SUM(FK66:FK67)</f>
        <v>0</v>
      </c>
      <c r="FO66" s="127">
        <f>IF(FO$4=0,0,FN66/$FO$4)</f>
        <v>0</v>
      </c>
      <c r="FP66" s="87" t="s">
        <v>67</v>
      </c>
      <c r="FQ66" s="522">
        <f>EX82</f>
        <v>0</v>
      </c>
      <c r="FR66" s="496">
        <f>FN66</f>
        <v>0</v>
      </c>
      <c r="FS66" s="567">
        <f>SUM(FQ66:FR67)</f>
        <v>0</v>
      </c>
    </row>
    <row r="67" spans="1:175" x14ac:dyDescent="0.25">
      <c r="A67" s="44" t="s">
        <v>77</v>
      </c>
      <c r="B67" s="1041" t="str">
        <f>Prices!$A$107</f>
        <v xml:space="preserve">glazing  </v>
      </c>
      <c r="C67" s="1041"/>
      <c r="D67" s="1042" t="s">
        <v>82</v>
      </c>
      <c r="E67" s="1042"/>
      <c r="F67" s="68">
        <v>0</v>
      </c>
      <c r="G67" s="8"/>
      <c r="H67" s="720">
        <f>Prices!$D107</f>
        <v>0</v>
      </c>
      <c r="I67" s="13">
        <f t="shared" si="597"/>
        <v>0</v>
      </c>
      <c r="J67" s="13">
        <f t="shared" si="553"/>
        <v>0</v>
      </c>
      <c r="K67" s="13">
        <f t="shared" si="554"/>
        <v>0</v>
      </c>
      <c r="L67" s="151"/>
      <c r="M67" s="155"/>
      <c r="N67" s="10"/>
      <c r="O67" s="44" t="s">
        <v>77</v>
      </c>
      <c r="P67" s="1041" t="str">
        <f>Prices!$A$107</f>
        <v xml:space="preserve">glazing  </v>
      </c>
      <c r="Q67" s="1041"/>
      <c r="R67" s="1042" t="s">
        <v>82</v>
      </c>
      <c r="S67" s="1042"/>
      <c r="T67" s="68">
        <v>0</v>
      </c>
      <c r="U67" s="8"/>
      <c r="V67" s="720">
        <f>Prices!$D107</f>
        <v>0</v>
      </c>
      <c r="W67" s="13">
        <f t="shared" si="598"/>
        <v>0</v>
      </c>
      <c r="X67" s="13">
        <f t="shared" si="555"/>
        <v>0</v>
      </c>
      <c r="Y67" s="13">
        <f t="shared" si="556"/>
        <v>0</v>
      </c>
      <c r="Z67" s="151"/>
      <c r="AA67" s="155"/>
      <c r="AB67" s="10"/>
      <c r="AC67" s="44" t="s">
        <v>77</v>
      </c>
      <c r="AD67" s="1041" t="str">
        <f>Prices!$A$107</f>
        <v xml:space="preserve">glazing  </v>
      </c>
      <c r="AE67" s="1041"/>
      <c r="AF67" s="1042" t="s">
        <v>82</v>
      </c>
      <c r="AG67" s="1042"/>
      <c r="AH67" s="68">
        <v>0</v>
      </c>
      <c r="AI67" s="8"/>
      <c r="AJ67" s="720">
        <f>Prices!$D107</f>
        <v>0</v>
      </c>
      <c r="AK67" s="13">
        <f t="shared" si="557"/>
        <v>0</v>
      </c>
      <c r="AL67" s="13">
        <f t="shared" si="558"/>
        <v>0</v>
      </c>
      <c r="AM67" s="13">
        <f t="shared" si="559"/>
        <v>0</v>
      </c>
      <c r="AN67" s="151"/>
      <c r="AO67" s="155"/>
      <c r="AP67" s="10"/>
      <c r="AQ67" s="44" t="s">
        <v>77</v>
      </c>
      <c r="AR67" s="1041" t="str">
        <f>Prices!$A$107</f>
        <v xml:space="preserve">glazing  </v>
      </c>
      <c r="AS67" s="1041"/>
      <c r="AT67" s="1042" t="s">
        <v>82</v>
      </c>
      <c r="AU67" s="1042"/>
      <c r="AV67" s="68">
        <v>0</v>
      </c>
      <c r="AW67" s="8"/>
      <c r="AX67" s="720">
        <f>Prices!$D107</f>
        <v>0</v>
      </c>
      <c r="AY67" s="13">
        <f t="shared" si="562"/>
        <v>0</v>
      </c>
      <c r="AZ67" s="13">
        <f t="shared" si="563"/>
        <v>0</v>
      </c>
      <c r="BA67" s="13">
        <f t="shared" si="564"/>
        <v>0</v>
      </c>
      <c r="BB67" s="151"/>
      <c r="BC67" s="155"/>
      <c r="BD67" s="10"/>
      <c r="BE67" s="44" t="s">
        <v>77</v>
      </c>
      <c r="BF67" s="1041" t="str">
        <f>Prices!$A$107</f>
        <v xml:space="preserve">glazing  </v>
      </c>
      <c r="BG67" s="1041"/>
      <c r="BH67" s="1042" t="s">
        <v>82</v>
      </c>
      <c r="BI67" s="1042"/>
      <c r="BJ67" s="68">
        <v>0</v>
      </c>
      <c r="BK67" s="8"/>
      <c r="BL67" s="720">
        <f>Prices!$D107</f>
        <v>0</v>
      </c>
      <c r="BM67" s="13">
        <f t="shared" si="567"/>
        <v>0</v>
      </c>
      <c r="BN67" s="13">
        <f t="shared" si="568"/>
        <v>0</v>
      </c>
      <c r="BO67" s="13">
        <f t="shared" si="569"/>
        <v>0</v>
      </c>
      <c r="BP67" s="151"/>
      <c r="BQ67" s="155"/>
      <c r="BR67" s="10"/>
      <c r="BS67" s="44" t="s">
        <v>77</v>
      </c>
      <c r="BT67" s="1041" t="str">
        <f>Prices!$A$107</f>
        <v xml:space="preserve">glazing  </v>
      </c>
      <c r="BU67" s="1041"/>
      <c r="BV67" s="1042" t="s">
        <v>82</v>
      </c>
      <c r="BW67" s="1042"/>
      <c r="BX67" s="68">
        <v>0</v>
      </c>
      <c r="BY67" s="8"/>
      <c r="BZ67" s="720">
        <f>Prices!$D107</f>
        <v>0</v>
      </c>
      <c r="CA67" s="13">
        <f t="shared" si="572"/>
        <v>0</v>
      </c>
      <c r="CB67" s="13">
        <f t="shared" si="573"/>
        <v>0</v>
      </c>
      <c r="CC67" s="13">
        <f t="shared" si="574"/>
        <v>0</v>
      </c>
      <c r="CD67" s="151"/>
      <c r="CE67" s="155"/>
      <c r="CF67" s="10"/>
      <c r="CG67" s="44" t="s">
        <v>77</v>
      </c>
      <c r="CH67" s="1041" t="str">
        <f>Prices!$A$107</f>
        <v xml:space="preserve">glazing  </v>
      </c>
      <c r="CI67" s="1041"/>
      <c r="CJ67" s="1042" t="s">
        <v>82</v>
      </c>
      <c r="CK67" s="1042"/>
      <c r="CL67" s="68">
        <v>0</v>
      </c>
      <c r="CM67" s="8"/>
      <c r="CN67" s="720">
        <f>Prices!$D107</f>
        <v>0</v>
      </c>
      <c r="CO67" s="13">
        <f t="shared" si="577"/>
        <v>0</v>
      </c>
      <c r="CP67" s="13">
        <f t="shared" si="578"/>
        <v>0</v>
      </c>
      <c r="CQ67" s="13">
        <f t="shared" si="579"/>
        <v>0</v>
      </c>
      <c r="CR67" s="151"/>
      <c r="CS67" s="155"/>
      <c r="CT67" s="10"/>
      <c r="CU67" s="44" t="s">
        <v>77</v>
      </c>
      <c r="CV67" s="1041" t="str">
        <f>Prices!$A$107</f>
        <v xml:space="preserve">glazing  </v>
      </c>
      <c r="CW67" s="1041"/>
      <c r="CX67" s="1042" t="s">
        <v>82</v>
      </c>
      <c r="CY67" s="1042"/>
      <c r="CZ67" s="68">
        <v>0</v>
      </c>
      <c r="DA67" s="8"/>
      <c r="DB67" s="720">
        <f>Prices!$D107</f>
        <v>0</v>
      </c>
      <c r="DC67" s="13">
        <f t="shared" si="582"/>
        <v>0</v>
      </c>
      <c r="DD67" s="13">
        <f t="shared" si="583"/>
        <v>0</v>
      </c>
      <c r="DE67" s="13">
        <f t="shared" si="584"/>
        <v>0</v>
      </c>
      <c r="DF67" s="151"/>
      <c r="DG67" s="155"/>
      <c r="DH67" s="10"/>
      <c r="DI67" s="44" t="s">
        <v>77</v>
      </c>
      <c r="DJ67" s="1041" t="str">
        <f>Prices!$A$107</f>
        <v xml:space="preserve">glazing  </v>
      </c>
      <c r="DK67" s="1041"/>
      <c r="DL67" s="1042" t="s">
        <v>82</v>
      </c>
      <c r="DM67" s="1042"/>
      <c r="DN67" s="68">
        <v>0</v>
      </c>
      <c r="DO67" s="8"/>
      <c r="DP67" s="720">
        <f>Prices!$D107</f>
        <v>0</v>
      </c>
      <c r="DQ67" s="13">
        <f t="shared" si="587"/>
        <v>0</v>
      </c>
      <c r="DR67" s="13">
        <f t="shared" si="588"/>
        <v>0</v>
      </c>
      <c r="DS67" s="13">
        <f t="shared" si="589"/>
        <v>0</v>
      </c>
      <c r="DT67" s="151"/>
      <c r="DU67" s="155"/>
      <c r="DV67" s="10"/>
      <c r="DW67" s="44" t="s">
        <v>77</v>
      </c>
      <c r="DX67" s="1041" t="str">
        <f>Prices!$A$107</f>
        <v xml:space="preserve">glazing  </v>
      </c>
      <c r="DY67" s="1041"/>
      <c r="DZ67" s="1042" t="s">
        <v>82</v>
      </c>
      <c r="EA67" s="1042"/>
      <c r="EB67" s="68">
        <v>0</v>
      </c>
      <c r="EC67" s="8"/>
      <c r="ED67" s="720">
        <f>Prices!$D107</f>
        <v>0</v>
      </c>
      <c r="EE67" s="13">
        <f t="shared" si="592"/>
        <v>0</v>
      </c>
      <c r="EF67" s="13">
        <f t="shared" si="593"/>
        <v>0</v>
      </c>
      <c r="EG67" s="13">
        <f t="shared" si="594"/>
        <v>0</v>
      </c>
      <c r="EH67" s="151"/>
      <c r="EI67" s="155"/>
      <c r="EJ67" s="10"/>
      <c r="EK67" s="44" t="s">
        <v>91</v>
      </c>
      <c r="EL67" s="95" t="s">
        <v>113</v>
      </c>
      <c r="EM67" s="744">
        <f t="shared" si="548"/>
        <v>0</v>
      </c>
      <c r="EN67" s="147"/>
      <c r="EO67" s="147"/>
      <c r="EP67" s="744">
        <f t="shared" si="549"/>
        <v>0</v>
      </c>
      <c r="EQ67" s="190">
        <f>G90*$C$2+U90*$Q$2+AI90*$AE$2+AW90*$AS$2+BK90*$BG$2+BY90*$BU$2+CM90*$CI$2+DA90*$CW$2+DO90*$DK$2+EC90*$DY$2</f>
        <v>0</v>
      </c>
      <c r="ER67" s="116">
        <f t="shared" si="550"/>
        <v>0</v>
      </c>
      <c r="ES67" s="81">
        <f t="shared" si="551"/>
        <v>0</v>
      </c>
      <c r="ET67" s="280">
        <v>0</v>
      </c>
      <c r="EU67" s="9" t="s">
        <v>109</v>
      </c>
      <c r="EV67" s="583">
        <f>IF(ER$4=0,0,EQ67/$ER$4*$EX$4)</f>
        <v>0</v>
      </c>
      <c r="EW67" s="579">
        <f t="shared" si="86"/>
        <v>0</v>
      </c>
      <c r="EX67" s="582">
        <f t="shared" si="552"/>
        <v>0</v>
      </c>
      <c r="EY67" s="574">
        <f>EZ136</f>
        <v>0</v>
      </c>
      <c r="EZ67" s="542">
        <f>ET136</f>
        <v>0</v>
      </c>
      <c r="FA67" s="567"/>
      <c r="FC67" s="44" t="s">
        <v>67</v>
      </c>
      <c r="FD67" s="11" t="s">
        <v>144</v>
      </c>
      <c r="FE67" s="141">
        <v>0</v>
      </c>
      <c r="FF67" s="141">
        <v>0</v>
      </c>
      <c r="FG67" s="142">
        <v>0</v>
      </c>
      <c r="FH67" s="139" t="s">
        <v>21</v>
      </c>
      <c r="FI67" s="122">
        <f t="shared" si="599"/>
        <v>0</v>
      </c>
      <c r="FJ67" s="602">
        <v>0</v>
      </c>
      <c r="FK67" s="604">
        <f t="shared" si="600"/>
        <v>0</v>
      </c>
      <c r="FL67" s="592"/>
      <c r="FM67" s="573"/>
      <c r="FN67" s="607"/>
      <c r="FO67" s="127"/>
      <c r="FP67" s="87" t="s">
        <v>243</v>
      </c>
      <c r="FQ67" s="522">
        <f>EX21</f>
        <v>0</v>
      </c>
      <c r="FR67" s="496">
        <f>FN21</f>
        <v>0</v>
      </c>
      <c r="FS67" s="567"/>
    </row>
    <row r="68" spans="1:175" x14ac:dyDescent="0.25">
      <c r="A68" s="44" t="s">
        <v>77</v>
      </c>
      <c r="B68" s="1041" t="str">
        <f>Prices!$A$108</f>
        <v xml:space="preserve">glazing  </v>
      </c>
      <c r="C68" s="1041"/>
      <c r="D68" s="1042" t="s">
        <v>83</v>
      </c>
      <c r="E68" s="1042"/>
      <c r="F68" s="68">
        <v>0</v>
      </c>
      <c r="G68" s="8"/>
      <c r="H68" s="720">
        <f>Prices!$D108</f>
        <v>0</v>
      </c>
      <c r="I68" s="13">
        <f t="shared" si="597"/>
        <v>0</v>
      </c>
      <c r="J68" s="13">
        <f t="shared" si="553"/>
        <v>0</v>
      </c>
      <c r="K68" s="13">
        <f t="shared" si="554"/>
        <v>0</v>
      </c>
      <c r="L68" s="151"/>
      <c r="M68" s="155"/>
      <c r="N68" s="15"/>
      <c r="O68" s="44" t="s">
        <v>77</v>
      </c>
      <c r="P68" s="1041" t="str">
        <f>Prices!$A$108</f>
        <v xml:space="preserve">glazing  </v>
      </c>
      <c r="Q68" s="1041"/>
      <c r="R68" s="1042" t="s">
        <v>83</v>
      </c>
      <c r="S68" s="1042"/>
      <c r="T68" s="68">
        <v>0</v>
      </c>
      <c r="U68" s="8"/>
      <c r="V68" s="720">
        <f>Prices!$D108</f>
        <v>0</v>
      </c>
      <c r="W68" s="13">
        <f t="shared" si="598"/>
        <v>0</v>
      </c>
      <c r="X68" s="13">
        <f t="shared" si="555"/>
        <v>0</v>
      </c>
      <c r="Y68" s="13">
        <f t="shared" si="556"/>
        <v>0</v>
      </c>
      <c r="Z68" s="151"/>
      <c r="AA68" s="155"/>
      <c r="AB68" s="15"/>
      <c r="AC68" s="44" t="s">
        <v>77</v>
      </c>
      <c r="AD68" s="1041" t="str">
        <f>Prices!$A$108</f>
        <v xml:space="preserve">glazing  </v>
      </c>
      <c r="AE68" s="1041"/>
      <c r="AF68" s="1042" t="s">
        <v>83</v>
      </c>
      <c r="AG68" s="1042"/>
      <c r="AH68" s="68">
        <v>0</v>
      </c>
      <c r="AI68" s="8"/>
      <c r="AJ68" s="720">
        <f>Prices!$D108</f>
        <v>0</v>
      </c>
      <c r="AK68" s="13">
        <f t="shared" si="557"/>
        <v>0</v>
      </c>
      <c r="AL68" s="13">
        <f t="shared" si="558"/>
        <v>0</v>
      </c>
      <c r="AM68" s="13">
        <f t="shared" si="559"/>
        <v>0</v>
      </c>
      <c r="AN68" s="151"/>
      <c r="AO68" s="155"/>
      <c r="AP68" s="15"/>
      <c r="AQ68" s="44" t="s">
        <v>77</v>
      </c>
      <c r="AR68" s="1041" t="str">
        <f>Prices!$A$108</f>
        <v xml:space="preserve">glazing  </v>
      </c>
      <c r="AS68" s="1041"/>
      <c r="AT68" s="1042" t="s">
        <v>83</v>
      </c>
      <c r="AU68" s="1042"/>
      <c r="AV68" s="68">
        <v>0</v>
      </c>
      <c r="AW68" s="8"/>
      <c r="AX68" s="720">
        <f>Prices!$D108</f>
        <v>0</v>
      </c>
      <c r="AY68" s="13">
        <f t="shared" si="562"/>
        <v>0</v>
      </c>
      <c r="AZ68" s="13">
        <f t="shared" si="563"/>
        <v>0</v>
      </c>
      <c r="BA68" s="13">
        <f t="shared" si="564"/>
        <v>0</v>
      </c>
      <c r="BB68" s="151"/>
      <c r="BC68" s="155"/>
      <c r="BD68" s="15"/>
      <c r="BE68" s="44" t="s">
        <v>77</v>
      </c>
      <c r="BF68" s="1041" t="str">
        <f>Prices!$A$108</f>
        <v xml:space="preserve">glazing  </v>
      </c>
      <c r="BG68" s="1041"/>
      <c r="BH68" s="1042" t="s">
        <v>83</v>
      </c>
      <c r="BI68" s="1042"/>
      <c r="BJ68" s="68">
        <v>0</v>
      </c>
      <c r="BK68" s="8"/>
      <c r="BL68" s="720">
        <f>Prices!$D108</f>
        <v>0</v>
      </c>
      <c r="BM68" s="13">
        <f t="shared" si="567"/>
        <v>0</v>
      </c>
      <c r="BN68" s="13">
        <f t="shared" si="568"/>
        <v>0</v>
      </c>
      <c r="BO68" s="13">
        <f t="shared" si="569"/>
        <v>0</v>
      </c>
      <c r="BP68" s="151"/>
      <c r="BQ68" s="155"/>
      <c r="BR68" s="15"/>
      <c r="BS68" s="44" t="s">
        <v>77</v>
      </c>
      <c r="BT68" s="1041" t="str">
        <f>Prices!$A$108</f>
        <v xml:space="preserve">glazing  </v>
      </c>
      <c r="BU68" s="1041"/>
      <c r="BV68" s="1042" t="s">
        <v>83</v>
      </c>
      <c r="BW68" s="1042"/>
      <c r="BX68" s="68">
        <v>0</v>
      </c>
      <c r="BY68" s="8"/>
      <c r="BZ68" s="720">
        <f>Prices!$D108</f>
        <v>0</v>
      </c>
      <c r="CA68" s="13">
        <f t="shared" si="572"/>
        <v>0</v>
      </c>
      <c r="CB68" s="13">
        <f t="shared" si="573"/>
        <v>0</v>
      </c>
      <c r="CC68" s="13">
        <f t="shared" si="574"/>
        <v>0</v>
      </c>
      <c r="CD68" s="151"/>
      <c r="CE68" s="155"/>
      <c r="CF68" s="15"/>
      <c r="CG68" s="44" t="s">
        <v>77</v>
      </c>
      <c r="CH68" s="1041" t="str">
        <f>Prices!$A$108</f>
        <v xml:space="preserve">glazing  </v>
      </c>
      <c r="CI68" s="1041"/>
      <c r="CJ68" s="1042" t="s">
        <v>83</v>
      </c>
      <c r="CK68" s="1042"/>
      <c r="CL68" s="68">
        <v>0</v>
      </c>
      <c r="CM68" s="8"/>
      <c r="CN68" s="720">
        <f>Prices!$D108</f>
        <v>0</v>
      </c>
      <c r="CO68" s="13">
        <f t="shared" si="577"/>
        <v>0</v>
      </c>
      <c r="CP68" s="13">
        <f t="shared" si="578"/>
        <v>0</v>
      </c>
      <c r="CQ68" s="13">
        <f t="shared" si="579"/>
        <v>0</v>
      </c>
      <c r="CR68" s="151"/>
      <c r="CS68" s="155"/>
      <c r="CT68" s="15"/>
      <c r="CU68" s="44" t="s">
        <v>77</v>
      </c>
      <c r="CV68" s="1041" t="str">
        <f>Prices!$A$108</f>
        <v xml:space="preserve">glazing  </v>
      </c>
      <c r="CW68" s="1041"/>
      <c r="CX68" s="1042" t="s">
        <v>83</v>
      </c>
      <c r="CY68" s="1042"/>
      <c r="CZ68" s="68">
        <v>0</v>
      </c>
      <c r="DA68" s="8"/>
      <c r="DB68" s="720">
        <f>Prices!$D108</f>
        <v>0</v>
      </c>
      <c r="DC68" s="13">
        <f t="shared" si="582"/>
        <v>0</v>
      </c>
      <c r="DD68" s="13">
        <f t="shared" si="583"/>
        <v>0</v>
      </c>
      <c r="DE68" s="13">
        <f t="shared" si="584"/>
        <v>0</v>
      </c>
      <c r="DF68" s="151"/>
      <c r="DG68" s="155"/>
      <c r="DH68" s="15"/>
      <c r="DI68" s="44" t="s">
        <v>77</v>
      </c>
      <c r="DJ68" s="1041" t="str">
        <f>Prices!$A$108</f>
        <v xml:space="preserve">glazing  </v>
      </c>
      <c r="DK68" s="1041"/>
      <c r="DL68" s="1042" t="s">
        <v>83</v>
      </c>
      <c r="DM68" s="1042"/>
      <c r="DN68" s="68">
        <v>0</v>
      </c>
      <c r="DO68" s="8"/>
      <c r="DP68" s="720">
        <f>Prices!$D108</f>
        <v>0</v>
      </c>
      <c r="DQ68" s="13">
        <f t="shared" si="587"/>
        <v>0</v>
      </c>
      <c r="DR68" s="13">
        <f t="shared" si="588"/>
        <v>0</v>
      </c>
      <c r="DS68" s="13">
        <f t="shared" si="589"/>
        <v>0</v>
      </c>
      <c r="DT68" s="151"/>
      <c r="DU68" s="155"/>
      <c r="DV68" s="15"/>
      <c r="DW68" s="44" t="s">
        <v>77</v>
      </c>
      <c r="DX68" s="1041" t="str">
        <f>Prices!$A$108</f>
        <v xml:space="preserve">glazing  </v>
      </c>
      <c r="DY68" s="1041"/>
      <c r="DZ68" s="1042" t="s">
        <v>83</v>
      </c>
      <c r="EA68" s="1042"/>
      <c r="EB68" s="68">
        <v>0</v>
      </c>
      <c r="EC68" s="8"/>
      <c r="ED68" s="720">
        <f>Prices!$D108</f>
        <v>0</v>
      </c>
      <c r="EE68" s="13">
        <f t="shared" si="592"/>
        <v>0</v>
      </c>
      <c r="EF68" s="13">
        <f t="shared" si="593"/>
        <v>0</v>
      </c>
      <c r="EG68" s="13">
        <f t="shared" si="594"/>
        <v>0</v>
      </c>
      <c r="EH68" s="151"/>
      <c r="EI68" s="155"/>
      <c r="EJ68" s="15"/>
      <c r="EK68" s="44" t="s">
        <v>91</v>
      </c>
      <c r="EL68" s="95" t="s">
        <v>113</v>
      </c>
      <c r="EM68" s="744">
        <f t="shared" si="548"/>
        <v>0</v>
      </c>
      <c r="EN68" s="147"/>
      <c r="EO68" s="147"/>
      <c r="EP68" s="744">
        <f t="shared" si="549"/>
        <v>0</v>
      </c>
      <c r="EQ68" s="190">
        <f>G91*$C$2+U91*$Q$2+AI91*$AE$2+AW91*$AS$2+BK91*$BG$2+BY91*$BU$2+CM91*$CI$2+DA91*$CW$2+DO91*$DK$2+EC91*$DY$2</f>
        <v>0</v>
      </c>
      <c r="ER68" s="116">
        <f t="shared" si="550"/>
        <v>0</v>
      </c>
      <c r="ES68" s="81">
        <f t="shared" si="551"/>
        <v>0</v>
      </c>
      <c r="ET68" s="280">
        <v>0</v>
      </c>
      <c r="EU68" s="9" t="s">
        <v>109</v>
      </c>
      <c r="EV68" s="583">
        <f>IF(ER$4=0,0,EQ68/$ER$4*$EX$4)</f>
        <v>0</v>
      </c>
      <c r="EW68" s="579">
        <f t="shared" si="86"/>
        <v>0</v>
      </c>
      <c r="EX68" s="582">
        <f t="shared" si="552"/>
        <v>0</v>
      </c>
      <c r="EY68" s="574"/>
      <c r="EZ68" s="576"/>
      <c r="FA68" s="162"/>
      <c r="FC68" s="44" t="s">
        <v>68</v>
      </c>
      <c r="FD68" s="11" t="s">
        <v>145</v>
      </c>
      <c r="FE68" s="141">
        <v>0</v>
      </c>
      <c r="FF68" s="141">
        <v>0</v>
      </c>
      <c r="FG68" s="142">
        <v>0</v>
      </c>
      <c r="FH68" s="139" t="s">
        <v>109</v>
      </c>
      <c r="FI68" s="122">
        <f t="shared" si="599"/>
        <v>0</v>
      </c>
      <c r="FJ68" s="602">
        <v>0</v>
      </c>
      <c r="FK68" s="604">
        <f t="shared" si="600"/>
        <v>0</v>
      </c>
      <c r="FL68" s="590"/>
      <c r="FM68" s="569"/>
      <c r="FN68" s="610">
        <f>SUM(FK68:FK69)</f>
        <v>0</v>
      </c>
      <c r="FO68" s="127">
        <f>IF(FO$4=0,0,FN68/$FO$4)</f>
        <v>0</v>
      </c>
      <c r="FP68" s="87" t="s">
        <v>68</v>
      </c>
      <c r="FQ68" s="522">
        <f>EX83</f>
        <v>0</v>
      </c>
      <c r="FR68" s="496">
        <f>FN68</f>
        <v>0</v>
      </c>
      <c r="FS68" s="567">
        <f>SUM(FQ68:FR69)</f>
        <v>0</v>
      </c>
    </row>
    <row r="69" spans="1:175" x14ac:dyDescent="0.25">
      <c r="A69" s="44" t="s">
        <v>77</v>
      </c>
      <c r="B69" s="1041" t="str">
        <f>Prices!$A$109</f>
        <v xml:space="preserve">glazing  </v>
      </c>
      <c r="C69" s="1041"/>
      <c r="D69" s="1042" t="s">
        <v>84</v>
      </c>
      <c r="E69" s="1042"/>
      <c r="F69" s="68">
        <v>0</v>
      </c>
      <c r="G69" s="8"/>
      <c r="H69" s="720">
        <f>Prices!$D109</f>
        <v>0</v>
      </c>
      <c r="I69" s="13">
        <f t="shared" si="597"/>
        <v>0</v>
      </c>
      <c r="J69" s="13">
        <f t="shared" si="553"/>
        <v>0</v>
      </c>
      <c r="K69" s="13">
        <f t="shared" si="554"/>
        <v>0</v>
      </c>
      <c r="L69" s="151"/>
      <c r="M69" s="155"/>
      <c r="N69" s="10"/>
      <c r="O69" s="44" t="s">
        <v>77</v>
      </c>
      <c r="P69" s="1041" t="str">
        <f>Prices!$A$109</f>
        <v xml:space="preserve">glazing  </v>
      </c>
      <c r="Q69" s="1041"/>
      <c r="R69" s="1042" t="s">
        <v>84</v>
      </c>
      <c r="S69" s="1042"/>
      <c r="T69" s="68">
        <v>0</v>
      </c>
      <c r="U69" s="8"/>
      <c r="V69" s="720">
        <f>Prices!$D109</f>
        <v>0</v>
      </c>
      <c r="W69" s="13">
        <f t="shared" si="598"/>
        <v>0</v>
      </c>
      <c r="X69" s="13">
        <f t="shared" si="555"/>
        <v>0</v>
      </c>
      <c r="Y69" s="13">
        <f t="shared" si="556"/>
        <v>0</v>
      </c>
      <c r="Z69" s="151"/>
      <c r="AA69" s="155"/>
      <c r="AB69" s="10"/>
      <c r="AC69" s="44" t="s">
        <v>77</v>
      </c>
      <c r="AD69" s="1041" t="str">
        <f>Prices!$A$109</f>
        <v xml:space="preserve">glazing  </v>
      </c>
      <c r="AE69" s="1041"/>
      <c r="AF69" s="1042" t="s">
        <v>84</v>
      </c>
      <c r="AG69" s="1042"/>
      <c r="AH69" s="68">
        <v>0</v>
      </c>
      <c r="AI69" s="8"/>
      <c r="AJ69" s="720">
        <f>Prices!$D109</f>
        <v>0</v>
      </c>
      <c r="AK69" s="13">
        <f t="shared" si="557"/>
        <v>0</v>
      </c>
      <c r="AL69" s="13">
        <f t="shared" si="558"/>
        <v>0</v>
      </c>
      <c r="AM69" s="13">
        <f t="shared" si="559"/>
        <v>0</v>
      </c>
      <c r="AN69" s="151"/>
      <c r="AO69" s="155"/>
      <c r="AP69" s="10"/>
      <c r="AQ69" s="44" t="s">
        <v>77</v>
      </c>
      <c r="AR69" s="1041" t="str">
        <f>Prices!$A$109</f>
        <v xml:space="preserve">glazing  </v>
      </c>
      <c r="AS69" s="1041"/>
      <c r="AT69" s="1042" t="s">
        <v>84</v>
      </c>
      <c r="AU69" s="1042"/>
      <c r="AV69" s="68">
        <v>0</v>
      </c>
      <c r="AW69" s="8"/>
      <c r="AX69" s="720">
        <f>Prices!$D109</f>
        <v>0</v>
      </c>
      <c r="AY69" s="13">
        <f t="shared" si="562"/>
        <v>0</v>
      </c>
      <c r="AZ69" s="13">
        <f t="shared" si="563"/>
        <v>0</v>
      </c>
      <c r="BA69" s="13">
        <f t="shared" si="564"/>
        <v>0</v>
      </c>
      <c r="BB69" s="151"/>
      <c r="BC69" s="155"/>
      <c r="BD69" s="10"/>
      <c r="BE69" s="44" t="s">
        <v>77</v>
      </c>
      <c r="BF69" s="1041" t="str">
        <f>Prices!$A$109</f>
        <v xml:space="preserve">glazing  </v>
      </c>
      <c r="BG69" s="1041"/>
      <c r="BH69" s="1042" t="s">
        <v>84</v>
      </c>
      <c r="BI69" s="1042"/>
      <c r="BJ69" s="68">
        <v>0</v>
      </c>
      <c r="BK69" s="8"/>
      <c r="BL69" s="720">
        <f>Prices!$D109</f>
        <v>0</v>
      </c>
      <c r="BM69" s="13">
        <f t="shared" si="567"/>
        <v>0</v>
      </c>
      <c r="BN69" s="13">
        <f t="shared" si="568"/>
        <v>0</v>
      </c>
      <c r="BO69" s="13">
        <f t="shared" si="569"/>
        <v>0</v>
      </c>
      <c r="BP69" s="151"/>
      <c r="BQ69" s="155"/>
      <c r="BR69" s="10"/>
      <c r="BS69" s="44" t="s">
        <v>77</v>
      </c>
      <c r="BT69" s="1041" t="str">
        <f>Prices!$A$109</f>
        <v xml:space="preserve">glazing  </v>
      </c>
      <c r="BU69" s="1041"/>
      <c r="BV69" s="1042" t="s">
        <v>84</v>
      </c>
      <c r="BW69" s="1042"/>
      <c r="BX69" s="68">
        <v>0</v>
      </c>
      <c r="BY69" s="8"/>
      <c r="BZ69" s="720">
        <f>Prices!$D109</f>
        <v>0</v>
      </c>
      <c r="CA69" s="13">
        <f t="shared" si="572"/>
        <v>0</v>
      </c>
      <c r="CB69" s="13">
        <f t="shared" si="573"/>
        <v>0</v>
      </c>
      <c r="CC69" s="13">
        <f t="shared" si="574"/>
        <v>0</v>
      </c>
      <c r="CD69" s="151"/>
      <c r="CE69" s="155"/>
      <c r="CF69" s="10"/>
      <c r="CG69" s="44" t="s">
        <v>77</v>
      </c>
      <c r="CH69" s="1041" t="str">
        <f>Prices!$A$109</f>
        <v xml:space="preserve">glazing  </v>
      </c>
      <c r="CI69" s="1041"/>
      <c r="CJ69" s="1042" t="s">
        <v>84</v>
      </c>
      <c r="CK69" s="1042"/>
      <c r="CL69" s="68">
        <v>0</v>
      </c>
      <c r="CM69" s="8"/>
      <c r="CN69" s="720">
        <f>Prices!$D109</f>
        <v>0</v>
      </c>
      <c r="CO69" s="13">
        <f t="shared" si="577"/>
        <v>0</v>
      </c>
      <c r="CP69" s="13">
        <f t="shared" si="578"/>
        <v>0</v>
      </c>
      <c r="CQ69" s="13">
        <f t="shared" si="579"/>
        <v>0</v>
      </c>
      <c r="CR69" s="151"/>
      <c r="CS69" s="155"/>
      <c r="CT69" s="10"/>
      <c r="CU69" s="44" t="s">
        <v>77</v>
      </c>
      <c r="CV69" s="1041" t="str">
        <f>Prices!$A$109</f>
        <v xml:space="preserve">glazing  </v>
      </c>
      <c r="CW69" s="1041"/>
      <c r="CX69" s="1042" t="s">
        <v>84</v>
      </c>
      <c r="CY69" s="1042"/>
      <c r="CZ69" s="68">
        <v>0</v>
      </c>
      <c r="DA69" s="8"/>
      <c r="DB69" s="720">
        <f>Prices!$D109</f>
        <v>0</v>
      </c>
      <c r="DC69" s="13">
        <f t="shared" si="582"/>
        <v>0</v>
      </c>
      <c r="DD69" s="13">
        <f t="shared" si="583"/>
        <v>0</v>
      </c>
      <c r="DE69" s="13">
        <f t="shared" si="584"/>
        <v>0</v>
      </c>
      <c r="DF69" s="151"/>
      <c r="DG69" s="155"/>
      <c r="DH69" s="10"/>
      <c r="DI69" s="44" t="s">
        <v>77</v>
      </c>
      <c r="DJ69" s="1041" t="str">
        <f>Prices!$A$109</f>
        <v xml:space="preserve">glazing  </v>
      </c>
      <c r="DK69" s="1041"/>
      <c r="DL69" s="1042" t="s">
        <v>84</v>
      </c>
      <c r="DM69" s="1042"/>
      <c r="DN69" s="68">
        <v>0</v>
      </c>
      <c r="DO69" s="8"/>
      <c r="DP69" s="720">
        <f>Prices!$D109</f>
        <v>0</v>
      </c>
      <c r="DQ69" s="13">
        <f t="shared" si="587"/>
        <v>0</v>
      </c>
      <c r="DR69" s="13">
        <f t="shared" si="588"/>
        <v>0</v>
      </c>
      <c r="DS69" s="13">
        <f t="shared" si="589"/>
        <v>0</v>
      </c>
      <c r="DT69" s="151"/>
      <c r="DU69" s="155"/>
      <c r="DV69" s="10"/>
      <c r="DW69" s="44" t="s">
        <v>77</v>
      </c>
      <c r="DX69" s="1041" t="str">
        <f>Prices!$A$109</f>
        <v xml:space="preserve">glazing  </v>
      </c>
      <c r="DY69" s="1041"/>
      <c r="DZ69" s="1042" t="s">
        <v>84</v>
      </c>
      <c r="EA69" s="1042"/>
      <c r="EB69" s="68">
        <v>0</v>
      </c>
      <c r="EC69" s="8"/>
      <c r="ED69" s="720">
        <f>Prices!$D109</f>
        <v>0</v>
      </c>
      <c r="EE69" s="13">
        <f t="shared" si="592"/>
        <v>0</v>
      </c>
      <c r="EF69" s="13">
        <f t="shared" si="593"/>
        <v>0</v>
      </c>
      <c r="EG69" s="13">
        <f t="shared" si="594"/>
        <v>0</v>
      </c>
      <c r="EH69" s="151"/>
      <c r="EI69" s="155"/>
      <c r="EJ69" s="10"/>
      <c r="EK69" s="44" t="s">
        <v>240</v>
      </c>
      <c r="EL69" s="95" t="s">
        <v>114</v>
      </c>
      <c r="EM69" s="744">
        <f t="shared" si="548"/>
        <v>0</v>
      </c>
      <c r="EN69" s="147"/>
      <c r="EO69" s="147"/>
      <c r="EP69" s="744">
        <f t="shared" si="549"/>
        <v>0</v>
      </c>
      <c r="EQ69" s="190">
        <f>G92*$C$2+U92*$Q$2+AI92*$AE$2+AW92*$AS$2+BK92*$BG$2+BY92*$BU$2+CM92*$CI$2+DA92*$CW$2+DO92*$DK$2+EC92*$DY$2</f>
        <v>0</v>
      </c>
      <c r="ER69" s="116">
        <f t="shared" si="550"/>
        <v>0</v>
      </c>
      <c r="ES69" s="81">
        <f t="shared" si="551"/>
        <v>0</v>
      </c>
      <c r="ET69" s="280">
        <v>0</v>
      </c>
      <c r="EU69" s="9" t="s">
        <v>109</v>
      </c>
      <c r="EV69" s="583">
        <f>IF(ER$4=0,0,EQ69/$ER$4*$EX$4)</f>
        <v>0</v>
      </c>
      <c r="EW69" s="579">
        <f t="shared" si="86"/>
        <v>0</v>
      </c>
      <c r="EX69" s="582">
        <f t="shared" si="552"/>
        <v>0</v>
      </c>
      <c r="EY69" s="574">
        <f>EZ137</f>
        <v>0</v>
      </c>
      <c r="EZ69" s="542">
        <f>ET137</f>
        <v>0</v>
      </c>
      <c r="FA69" s="567"/>
      <c r="FC69" s="44" t="s">
        <v>68</v>
      </c>
      <c r="FD69" s="11" t="s">
        <v>145</v>
      </c>
      <c r="FE69" s="141">
        <v>0</v>
      </c>
      <c r="FF69" s="141">
        <v>0</v>
      </c>
      <c r="FG69" s="142">
        <v>0</v>
      </c>
      <c r="FH69" s="139" t="s">
        <v>21</v>
      </c>
      <c r="FI69" s="122">
        <f t="shared" si="599"/>
        <v>0</v>
      </c>
      <c r="FJ69" s="602">
        <v>0</v>
      </c>
      <c r="FK69" s="604">
        <f t="shared" si="600"/>
        <v>0</v>
      </c>
      <c r="FL69" s="592"/>
      <c r="FM69" s="573"/>
      <c r="FN69" s="607"/>
      <c r="FO69" s="127"/>
      <c r="FP69" s="87" t="s">
        <v>242</v>
      </c>
      <c r="FQ69" s="522">
        <f>EX22</f>
        <v>0</v>
      </c>
      <c r="FR69" s="496">
        <f>FN23</f>
        <v>0</v>
      </c>
      <c r="FS69" s="567"/>
    </row>
    <row r="70" spans="1:175" x14ac:dyDescent="0.25">
      <c r="A70" s="44" t="s">
        <v>77</v>
      </c>
      <c r="B70" s="1041" t="str">
        <f>Prices!$A$110</f>
        <v xml:space="preserve">glazing  </v>
      </c>
      <c r="C70" s="1041"/>
      <c r="D70" s="1042" t="s">
        <v>85</v>
      </c>
      <c r="E70" s="1042"/>
      <c r="F70" s="68">
        <v>0</v>
      </c>
      <c r="G70" s="8"/>
      <c r="H70" s="720">
        <f>Prices!$D110</f>
        <v>0</v>
      </c>
      <c r="I70" s="13">
        <f t="shared" si="597"/>
        <v>0</v>
      </c>
      <c r="J70" s="13">
        <f t="shared" si="553"/>
        <v>0</v>
      </c>
      <c r="K70" s="13">
        <f t="shared" si="554"/>
        <v>0</v>
      </c>
      <c r="L70" s="151"/>
      <c r="M70" s="155"/>
      <c r="N70" s="10"/>
      <c r="O70" s="44" t="s">
        <v>77</v>
      </c>
      <c r="P70" s="1041" t="str">
        <f>Prices!$A$110</f>
        <v xml:space="preserve">glazing  </v>
      </c>
      <c r="Q70" s="1041"/>
      <c r="R70" s="1042" t="s">
        <v>85</v>
      </c>
      <c r="S70" s="1042"/>
      <c r="T70" s="68">
        <v>0</v>
      </c>
      <c r="U70" s="8"/>
      <c r="V70" s="720">
        <f>Prices!$D110</f>
        <v>0</v>
      </c>
      <c r="W70" s="13">
        <f t="shared" si="598"/>
        <v>0</v>
      </c>
      <c r="X70" s="13">
        <f t="shared" si="555"/>
        <v>0</v>
      </c>
      <c r="Y70" s="13">
        <f t="shared" si="556"/>
        <v>0</v>
      </c>
      <c r="Z70" s="151"/>
      <c r="AA70" s="155"/>
      <c r="AB70" s="10"/>
      <c r="AC70" s="44" t="s">
        <v>77</v>
      </c>
      <c r="AD70" s="1041" t="str">
        <f>Prices!$A$110</f>
        <v xml:space="preserve">glazing  </v>
      </c>
      <c r="AE70" s="1041"/>
      <c r="AF70" s="1042" t="s">
        <v>85</v>
      </c>
      <c r="AG70" s="1042"/>
      <c r="AH70" s="68">
        <v>0</v>
      </c>
      <c r="AI70" s="8"/>
      <c r="AJ70" s="720">
        <f>Prices!$D110</f>
        <v>0</v>
      </c>
      <c r="AK70" s="13">
        <f t="shared" si="557"/>
        <v>0</v>
      </c>
      <c r="AL70" s="13">
        <f t="shared" si="558"/>
        <v>0</v>
      </c>
      <c r="AM70" s="13">
        <f t="shared" si="559"/>
        <v>0</v>
      </c>
      <c r="AN70" s="151"/>
      <c r="AO70" s="155"/>
      <c r="AP70" s="10"/>
      <c r="AQ70" s="44" t="s">
        <v>77</v>
      </c>
      <c r="AR70" s="1041" t="str">
        <f>Prices!$A$110</f>
        <v xml:space="preserve">glazing  </v>
      </c>
      <c r="AS70" s="1041"/>
      <c r="AT70" s="1042" t="s">
        <v>85</v>
      </c>
      <c r="AU70" s="1042"/>
      <c r="AV70" s="68">
        <v>0</v>
      </c>
      <c r="AW70" s="8"/>
      <c r="AX70" s="720">
        <f>Prices!$D110</f>
        <v>0</v>
      </c>
      <c r="AY70" s="13">
        <f t="shared" si="562"/>
        <v>0</v>
      </c>
      <c r="AZ70" s="13">
        <f t="shared" si="563"/>
        <v>0</v>
      </c>
      <c r="BA70" s="13">
        <f t="shared" si="564"/>
        <v>0</v>
      </c>
      <c r="BB70" s="151"/>
      <c r="BC70" s="155"/>
      <c r="BD70" s="10"/>
      <c r="BE70" s="44" t="s">
        <v>77</v>
      </c>
      <c r="BF70" s="1041" t="str">
        <f>Prices!$A$110</f>
        <v xml:space="preserve">glazing  </v>
      </c>
      <c r="BG70" s="1041"/>
      <c r="BH70" s="1042" t="s">
        <v>85</v>
      </c>
      <c r="BI70" s="1042"/>
      <c r="BJ70" s="68">
        <v>0</v>
      </c>
      <c r="BK70" s="8"/>
      <c r="BL70" s="720">
        <f>Prices!$D110</f>
        <v>0</v>
      </c>
      <c r="BM70" s="13">
        <f t="shared" si="567"/>
        <v>0</v>
      </c>
      <c r="BN70" s="13">
        <f t="shared" si="568"/>
        <v>0</v>
      </c>
      <c r="BO70" s="13">
        <f t="shared" si="569"/>
        <v>0</v>
      </c>
      <c r="BP70" s="151"/>
      <c r="BQ70" s="155"/>
      <c r="BR70" s="10"/>
      <c r="BS70" s="44" t="s">
        <v>77</v>
      </c>
      <c r="BT70" s="1041" t="str">
        <f>Prices!$A$110</f>
        <v xml:space="preserve">glazing  </v>
      </c>
      <c r="BU70" s="1041"/>
      <c r="BV70" s="1042" t="s">
        <v>85</v>
      </c>
      <c r="BW70" s="1042"/>
      <c r="BX70" s="68">
        <v>0</v>
      </c>
      <c r="BY70" s="8"/>
      <c r="BZ70" s="720">
        <f>Prices!$D110</f>
        <v>0</v>
      </c>
      <c r="CA70" s="13">
        <f t="shared" si="572"/>
        <v>0</v>
      </c>
      <c r="CB70" s="13">
        <f t="shared" si="573"/>
        <v>0</v>
      </c>
      <c r="CC70" s="13">
        <f t="shared" si="574"/>
        <v>0</v>
      </c>
      <c r="CD70" s="151"/>
      <c r="CE70" s="155"/>
      <c r="CF70" s="10"/>
      <c r="CG70" s="44" t="s">
        <v>77</v>
      </c>
      <c r="CH70" s="1041" t="str">
        <f>Prices!$A$110</f>
        <v xml:space="preserve">glazing  </v>
      </c>
      <c r="CI70" s="1041"/>
      <c r="CJ70" s="1042" t="s">
        <v>85</v>
      </c>
      <c r="CK70" s="1042"/>
      <c r="CL70" s="68">
        <v>0</v>
      </c>
      <c r="CM70" s="8"/>
      <c r="CN70" s="720">
        <f>Prices!$D110</f>
        <v>0</v>
      </c>
      <c r="CO70" s="13">
        <f t="shared" si="577"/>
        <v>0</v>
      </c>
      <c r="CP70" s="13">
        <f t="shared" si="578"/>
        <v>0</v>
      </c>
      <c r="CQ70" s="13">
        <f t="shared" si="579"/>
        <v>0</v>
      </c>
      <c r="CR70" s="151"/>
      <c r="CS70" s="155"/>
      <c r="CT70" s="10"/>
      <c r="CU70" s="44" t="s">
        <v>77</v>
      </c>
      <c r="CV70" s="1041" t="str">
        <f>Prices!$A$110</f>
        <v xml:space="preserve">glazing  </v>
      </c>
      <c r="CW70" s="1041"/>
      <c r="CX70" s="1042" t="s">
        <v>85</v>
      </c>
      <c r="CY70" s="1042"/>
      <c r="CZ70" s="68">
        <v>0</v>
      </c>
      <c r="DA70" s="8"/>
      <c r="DB70" s="720">
        <f>Prices!$D110</f>
        <v>0</v>
      </c>
      <c r="DC70" s="13">
        <f t="shared" si="582"/>
        <v>0</v>
      </c>
      <c r="DD70" s="13">
        <f t="shared" si="583"/>
        <v>0</v>
      </c>
      <c r="DE70" s="13">
        <f t="shared" si="584"/>
        <v>0</v>
      </c>
      <c r="DF70" s="151"/>
      <c r="DG70" s="155"/>
      <c r="DH70" s="10"/>
      <c r="DI70" s="44" t="s">
        <v>77</v>
      </c>
      <c r="DJ70" s="1041" t="str">
        <f>Prices!$A$110</f>
        <v xml:space="preserve">glazing  </v>
      </c>
      <c r="DK70" s="1041"/>
      <c r="DL70" s="1042" t="s">
        <v>85</v>
      </c>
      <c r="DM70" s="1042"/>
      <c r="DN70" s="68">
        <v>0</v>
      </c>
      <c r="DO70" s="8"/>
      <c r="DP70" s="720">
        <f>Prices!$D110</f>
        <v>0</v>
      </c>
      <c r="DQ70" s="13">
        <f t="shared" si="587"/>
        <v>0</v>
      </c>
      <c r="DR70" s="13">
        <f t="shared" si="588"/>
        <v>0</v>
      </c>
      <c r="DS70" s="13">
        <f t="shared" si="589"/>
        <v>0</v>
      </c>
      <c r="DT70" s="151"/>
      <c r="DU70" s="155"/>
      <c r="DV70" s="10"/>
      <c r="DW70" s="44" t="s">
        <v>77</v>
      </c>
      <c r="DX70" s="1041" t="str">
        <f>Prices!$A$110</f>
        <v xml:space="preserve">glazing  </v>
      </c>
      <c r="DY70" s="1041"/>
      <c r="DZ70" s="1042" t="s">
        <v>85</v>
      </c>
      <c r="EA70" s="1042"/>
      <c r="EB70" s="68">
        <v>0</v>
      </c>
      <c r="EC70" s="8"/>
      <c r="ED70" s="720">
        <f>Prices!$D110</f>
        <v>0</v>
      </c>
      <c r="EE70" s="13">
        <f t="shared" si="592"/>
        <v>0</v>
      </c>
      <c r="EF70" s="13">
        <f t="shared" si="593"/>
        <v>0</v>
      </c>
      <c r="EG70" s="13">
        <f t="shared" si="594"/>
        <v>0</v>
      </c>
      <c r="EH70" s="151"/>
      <c r="EI70" s="155"/>
      <c r="EJ70" s="10"/>
      <c r="EK70" s="44" t="s">
        <v>241</v>
      </c>
      <c r="EL70" s="95" t="s">
        <v>115</v>
      </c>
      <c r="EM70" s="744">
        <f t="shared" si="548"/>
        <v>0</v>
      </c>
      <c r="EN70" s="147"/>
      <c r="EO70" s="147"/>
      <c r="EP70" s="744">
        <f t="shared" si="549"/>
        <v>0</v>
      </c>
      <c r="EQ70" s="190">
        <f>G93*$C$2+U93*$Q$2+AI93*$AE$2+AW93*$AS$2+BK93*$BG$2+BY93*$BU$2+CM93*$CI$2+DA93*$CW$2+DO93*$DK$2+EC93*$DY$2</f>
        <v>0</v>
      </c>
      <c r="ER70" s="116">
        <f t="shared" si="550"/>
        <v>0</v>
      </c>
      <c r="ES70" s="81">
        <f t="shared" si="551"/>
        <v>0</v>
      </c>
      <c r="ET70" s="280">
        <v>0</v>
      </c>
      <c r="EU70" s="9" t="s">
        <v>109</v>
      </c>
      <c r="EV70" s="583">
        <f>IF(ER$4=0,0,EQ70/$ER$4*$EX$4)</f>
        <v>0</v>
      </c>
      <c r="EW70" s="579">
        <f t="shared" si="86"/>
        <v>0</v>
      </c>
      <c r="EX70" s="582">
        <f t="shared" si="552"/>
        <v>0</v>
      </c>
      <c r="EY70" s="112"/>
      <c r="EZ70" s="573"/>
      <c r="FA70" s="55"/>
      <c r="FC70" s="44"/>
      <c r="FD70" s="11"/>
      <c r="FE70" s="126"/>
      <c r="FF70" s="126"/>
      <c r="FG70" s="436"/>
      <c r="FH70" s="9"/>
      <c r="FI70" s="123"/>
      <c r="FJ70" s="121"/>
      <c r="FK70" s="604"/>
      <c r="FL70" s="592"/>
      <c r="FM70" s="573"/>
      <c r="FN70" s="607"/>
      <c r="FO70" s="127"/>
      <c r="FP70" s="87"/>
      <c r="FQ70" s="522"/>
      <c r="FR70" s="61"/>
      <c r="FS70" s="567"/>
    </row>
    <row r="71" spans="1:175" x14ac:dyDescent="0.25">
      <c r="A71" s="44" t="s">
        <v>77</v>
      </c>
      <c r="B71" s="1041" t="str">
        <f>Prices!$A$111</f>
        <v xml:space="preserve">glazing  </v>
      </c>
      <c r="C71" s="1041"/>
      <c r="D71" s="1042" t="s">
        <v>86</v>
      </c>
      <c r="E71" s="1042"/>
      <c r="F71" s="68">
        <v>0</v>
      </c>
      <c r="G71" s="8"/>
      <c r="H71" s="720">
        <f>Prices!$D111</f>
        <v>0</v>
      </c>
      <c r="I71" s="13">
        <f t="shared" si="597"/>
        <v>0</v>
      </c>
      <c r="J71" s="13">
        <f t="shared" si="553"/>
        <v>0</v>
      </c>
      <c r="K71" s="13">
        <f t="shared" si="554"/>
        <v>0</v>
      </c>
      <c r="L71" s="151"/>
      <c r="M71" s="155"/>
      <c r="N71" s="15"/>
      <c r="O71" s="44" t="s">
        <v>77</v>
      </c>
      <c r="P71" s="1041" t="str">
        <f>Prices!$A$111</f>
        <v xml:space="preserve">glazing  </v>
      </c>
      <c r="Q71" s="1041"/>
      <c r="R71" s="1042" t="s">
        <v>86</v>
      </c>
      <c r="S71" s="1042"/>
      <c r="T71" s="68">
        <v>0</v>
      </c>
      <c r="U71" s="8"/>
      <c r="V71" s="720">
        <f>Prices!$D111</f>
        <v>0</v>
      </c>
      <c r="W71" s="13">
        <f t="shared" si="598"/>
        <v>0</v>
      </c>
      <c r="X71" s="13">
        <f t="shared" si="555"/>
        <v>0</v>
      </c>
      <c r="Y71" s="13">
        <f t="shared" si="556"/>
        <v>0</v>
      </c>
      <c r="Z71" s="151"/>
      <c r="AA71" s="155"/>
      <c r="AB71" s="15"/>
      <c r="AC71" s="44" t="s">
        <v>77</v>
      </c>
      <c r="AD71" s="1041" t="str">
        <f>Prices!$A$111</f>
        <v xml:space="preserve">glazing  </v>
      </c>
      <c r="AE71" s="1041"/>
      <c r="AF71" s="1042" t="s">
        <v>86</v>
      </c>
      <c r="AG71" s="1042"/>
      <c r="AH71" s="68">
        <v>0</v>
      </c>
      <c r="AI71" s="8"/>
      <c r="AJ71" s="720">
        <f>Prices!$D111</f>
        <v>0</v>
      </c>
      <c r="AK71" s="13">
        <f t="shared" si="557"/>
        <v>0</v>
      </c>
      <c r="AL71" s="13">
        <f t="shared" si="558"/>
        <v>0</v>
      </c>
      <c r="AM71" s="13">
        <f t="shared" si="559"/>
        <v>0</v>
      </c>
      <c r="AN71" s="151"/>
      <c r="AO71" s="155"/>
      <c r="AP71" s="15"/>
      <c r="AQ71" s="44" t="s">
        <v>77</v>
      </c>
      <c r="AR71" s="1041" t="str">
        <f>Prices!$A$111</f>
        <v xml:space="preserve">glazing  </v>
      </c>
      <c r="AS71" s="1041"/>
      <c r="AT71" s="1042" t="s">
        <v>86</v>
      </c>
      <c r="AU71" s="1042"/>
      <c r="AV71" s="68">
        <v>0</v>
      </c>
      <c r="AW71" s="8"/>
      <c r="AX71" s="720">
        <f>Prices!$D111</f>
        <v>0</v>
      </c>
      <c r="AY71" s="13">
        <f t="shared" si="562"/>
        <v>0</v>
      </c>
      <c r="AZ71" s="13">
        <f t="shared" si="563"/>
        <v>0</v>
      </c>
      <c r="BA71" s="13">
        <f t="shared" si="564"/>
        <v>0</v>
      </c>
      <c r="BB71" s="151"/>
      <c r="BC71" s="155"/>
      <c r="BD71" s="15"/>
      <c r="BE71" s="44" t="s">
        <v>77</v>
      </c>
      <c r="BF71" s="1041" t="str">
        <f>Prices!$A$111</f>
        <v xml:space="preserve">glazing  </v>
      </c>
      <c r="BG71" s="1041"/>
      <c r="BH71" s="1042" t="s">
        <v>86</v>
      </c>
      <c r="BI71" s="1042"/>
      <c r="BJ71" s="68">
        <v>0</v>
      </c>
      <c r="BK71" s="8"/>
      <c r="BL71" s="720">
        <f>Prices!$D111</f>
        <v>0</v>
      </c>
      <c r="BM71" s="13">
        <f t="shared" si="567"/>
        <v>0</v>
      </c>
      <c r="BN71" s="13">
        <f t="shared" si="568"/>
        <v>0</v>
      </c>
      <c r="BO71" s="13">
        <f t="shared" si="569"/>
        <v>0</v>
      </c>
      <c r="BP71" s="151"/>
      <c r="BQ71" s="155"/>
      <c r="BR71" s="15"/>
      <c r="BS71" s="44" t="s">
        <v>77</v>
      </c>
      <c r="BT71" s="1041" t="str">
        <f>Prices!$A$111</f>
        <v xml:space="preserve">glazing  </v>
      </c>
      <c r="BU71" s="1041"/>
      <c r="BV71" s="1042" t="s">
        <v>86</v>
      </c>
      <c r="BW71" s="1042"/>
      <c r="BX71" s="68">
        <v>0</v>
      </c>
      <c r="BY71" s="8"/>
      <c r="BZ71" s="720">
        <f>Prices!$D111</f>
        <v>0</v>
      </c>
      <c r="CA71" s="13">
        <f t="shared" si="572"/>
        <v>0</v>
      </c>
      <c r="CB71" s="13">
        <f t="shared" si="573"/>
        <v>0</v>
      </c>
      <c r="CC71" s="13">
        <f t="shared" si="574"/>
        <v>0</v>
      </c>
      <c r="CD71" s="151"/>
      <c r="CE71" s="155"/>
      <c r="CF71" s="15"/>
      <c r="CG71" s="44" t="s">
        <v>77</v>
      </c>
      <c r="CH71" s="1041" t="str">
        <f>Prices!$A$111</f>
        <v xml:space="preserve">glazing  </v>
      </c>
      <c r="CI71" s="1041"/>
      <c r="CJ71" s="1042" t="s">
        <v>86</v>
      </c>
      <c r="CK71" s="1042"/>
      <c r="CL71" s="68">
        <v>0</v>
      </c>
      <c r="CM71" s="8"/>
      <c r="CN71" s="720">
        <f>Prices!$D111</f>
        <v>0</v>
      </c>
      <c r="CO71" s="13">
        <f t="shared" si="577"/>
        <v>0</v>
      </c>
      <c r="CP71" s="13">
        <f t="shared" si="578"/>
        <v>0</v>
      </c>
      <c r="CQ71" s="13">
        <f t="shared" si="579"/>
        <v>0</v>
      </c>
      <c r="CR71" s="151"/>
      <c r="CS71" s="155"/>
      <c r="CT71" s="15"/>
      <c r="CU71" s="44" t="s">
        <v>77</v>
      </c>
      <c r="CV71" s="1041" t="str">
        <f>Prices!$A$111</f>
        <v xml:space="preserve">glazing  </v>
      </c>
      <c r="CW71" s="1041"/>
      <c r="CX71" s="1042" t="s">
        <v>86</v>
      </c>
      <c r="CY71" s="1042"/>
      <c r="CZ71" s="68">
        <v>0</v>
      </c>
      <c r="DA71" s="8"/>
      <c r="DB71" s="720">
        <f>Prices!$D111</f>
        <v>0</v>
      </c>
      <c r="DC71" s="13">
        <f t="shared" si="582"/>
        <v>0</v>
      </c>
      <c r="DD71" s="13">
        <f t="shared" si="583"/>
        <v>0</v>
      </c>
      <c r="DE71" s="13">
        <f t="shared" si="584"/>
        <v>0</v>
      </c>
      <c r="DF71" s="151"/>
      <c r="DG71" s="155"/>
      <c r="DH71" s="15"/>
      <c r="DI71" s="44" t="s">
        <v>77</v>
      </c>
      <c r="DJ71" s="1041" t="str">
        <f>Prices!$A$111</f>
        <v xml:space="preserve">glazing  </v>
      </c>
      <c r="DK71" s="1041"/>
      <c r="DL71" s="1042" t="s">
        <v>86</v>
      </c>
      <c r="DM71" s="1042"/>
      <c r="DN71" s="68">
        <v>0</v>
      </c>
      <c r="DO71" s="8"/>
      <c r="DP71" s="720">
        <f>Prices!$D111</f>
        <v>0</v>
      </c>
      <c r="DQ71" s="13">
        <f t="shared" si="587"/>
        <v>0</v>
      </c>
      <c r="DR71" s="13">
        <f t="shared" si="588"/>
        <v>0</v>
      </c>
      <c r="DS71" s="13">
        <f t="shared" si="589"/>
        <v>0</v>
      </c>
      <c r="DT71" s="151"/>
      <c r="DU71" s="155"/>
      <c r="DV71" s="15"/>
      <c r="DW71" s="44" t="s">
        <v>77</v>
      </c>
      <c r="DX71" s="1041" t="str">
        <f>Prices!$A$111</f>
        <v xml:space="preserve">glazing  </v>
      </c>
      <c r="DY71" s="1041"/>
      <c r="DZ71" s="1042" t="s">
        <v>86</v>
      </c>
      <c r="EA71" s="1042"/>
      <c r="EB71" s="68">
        <v>0</v>
      </c>
      <c r="EC71" s="8"/>
      <c r="ED71" s="720">
        <f>Prices!$D111</f>
        <v>0</v>
      </c>
      <c r="EE71" s="13">
        <f t="shared" si="592"/>
        <v>0</v>
      </c>
      <c r="EF71" s="13">
        <f t="shared" si="593"/>
        <v>0</v>
      </c>
      <c r="EG71" s="13">
        <f t="shared" si="594"/>
        <v>0</v>
      </c>
      <c r="EH71" s="151"/>
      <c r="EI71" s="155"/>
      <c r="EJ71" s="15"/>
      <c r="EK71" s="44" t="s">
        <v>92</v>
      </c>
      <c r="EL71" s="148"/>
      <c r="EM71" s="744">
        <f>K95+Y95+AM95+BA95+BO95+CC95+CQ95+DE95+DS95+EG95</f>
        <v>0</v>
      </c>
      <c r="EN71" s="147"/>
      <c r="EO71" s="765" t="s">
        <v>45</v>
      </c>
      <c r="EP71" s="190">
        <f>F95*$C$2+T95*$Q$2+AH95*$AE$2+AV95*$AS$2+BJ95*$BG$2+BX95*$BU$2+CL95*$CI$2+CZ95*$CW$2+DN95*$DK$2+EB95*$DY$2</f>
        <v>0</v>
      </c>
      <c r="EQ71" s="79"/>
      <c r="ER71" s="116">
        <f t="shared" si="550"/>
        <v>0</v>
      </c>
      <c r="ES71" s="81">
        <f t="shared" si="551"/>
        <v>0</v>
      </c>
      <c r="ET71" s="280">
        <v>0</v>
      </c>
      <c r="EU71" s="9" t="s">
        <v>45</v>
      </c>
      <c r="EV71" s="583">
        <f t="shared" ref="EV71:EV79" si="601">IF(ER$4=0,0,EP71/$ER$4*$EX$4)</f>
        <v>0</v>
      </c>
      <c r="EW71" s="579">
        <f t="shared" si="86"/>
        <v>0</v>
      </c>
      <c r="EX71" s="582">
        <f t="shared" si="552"/>
        <v>0</v>
      </c>
      <c r="EY71" s="112"/>
      <c r="EZ71" s="573"/>
      <c r="FA71" s="55"/>
      <c r="FC71" s="44" t="s">
        <v>100</v>
      </c>
      <c r="FD71" s="11" t="s">
        <v>52</v>
      </c>
      <c r="FE71" s="141">
        <v>0</v>
      </c>
      <c r="FF71" s="141">
        <v>0</v>
      </c>
      <c r="FG71" s="142">
        <v>0</v>
      </c>
      <c r="FH71" s="9" t="s">
        <v>63</v>
      </c>
      <c r="FI71" s="122">
        <f>FE71*FF71*FG71</f>
        <v>0</v>
      </c>
      <c r="FJ71" s="602">
        <v>0</v>
      </c>
      <c r="FK71" s="604">
        <f>FI71*FJ71</f>
        <v>0</v>
      </c>
      <c r="FL71" s="591">
        <f>FM133</f>
        <v>0</v>
      </c>
      <c r="FM71" s="544">
        <f>IF(FJ71=0,0,FL71/FJ71)</f>
        <v>0</v>
      </c>
      <c r="FN71" s="610">
        <f>SUM(FK71:FK72)+FL71</f>
        <v>0</v>
      </c>
      <c r="FO71" s="127">
        <f>IF(FO$4=0,0,FN71/$FO$4)</f>
        <v>0</v>
      </c>
      <c r="FP71" s="87" t="s">
        <v>100</v>
      </c>
      <c r="FQ71" s="522">
        <f>EX85+EY85</f>
        <v>0</v>
      </c>
      <c r="FR71" s="496">
        <f>FN71</f>
        <v>0</v>
      </c>
      <c r="FS71" s="567">
        <f>SUM(FQ71:FR71)</f>
        <v>0</v>
      </c>
    </row>
    <row r="72" spans="1:175" x14ac:dyDescent="0.25">
      <c r="A72" s="44" t="s">
        <v>77</v>
      </c>
      <c r="B72" s="1041" t="str">
        <f>Prices!$A$112</f>
        <v xml:space="preserve">glazing  </v>
      </c>
      <c r="C72" s="1041"/>
      <c r="D72" s="1042" t="s">
        <v>87</v>
      </c>
      <c r="E72" s="1042"/>
      <c r="F72" s="68">
        <v>0</v>
      </c>
      <c r="G72" s="8"/>
      <c r="H72" s="720">
        <f>Prices!$D112</f>
        <v>0</v>
      </c>
      <c r="I72" s="13">
        <f t="shared" si="597"/>
        <v>0</v>
      </c>
      <c r="J72" s="13">
        <f t="shared" si="553"/>
        <v>0</v>
      </c>
      <c r="K72" s="13">
        <f t="shared" si="554"/>
        <v>0</v>
      </c>
      <c r="L72" s="151"/>
      <c r="M72" s="155"/>
      <c r="N72" s="10"/>
      <c r="O72" s="44" t="s">
        <v>77</v>
      </c>
      <c r="P72" s="1041" t="str">
        <f>Prices!$A$112</f>
        <v xml:space="preserve">glazing  </v>
      </c>
      <c r="Q72" s="1041"/>
      <c r="R72" s="1042" t="s">
        <v>87</v>
      </c>
      <c r="S72" s="1042"/>
      <c r="T72" s="68">
        <v>0</v>
      </c>
      <c r="U72" s="8"/>
      <c r="V72" s="720">
        <f>Prices!$D112</f>
        <v>0</v>
      </c>
      <c r="W72" s="13">
        <f t="shared" si="598"/>
        <v>0</v>
      </c>
      <c r="X72" s="13">
        <f t="shared" si="555"/>
        <v>0</v>
      </c>
      <c r="Y72" s="13">
        <f t="shared" si="556"/>
        <v>0</v>
      </c>
      <c r="Z72" s="151"/>
      <c r="AA72" s="155"/>
      <c r="AB72" s="10"/>
      <c r="AC72" s="44" t="s">
        <v>77</v>
      </c>
      <c r="AD72" s="1041" t="str">
        <f>Prices!$A$112</f>
        <v xml:space="preserve">glazing  </v>
      </c>
      <c r="AE72" s="1041"/>
      <c r="AF72" s="1042" t="s">
        <v>87</v>
      </c>
      <c r="AG72" s="1042"/>
      <c r="AH72" s="68">
        <v>0</v>
      </c>
      <c r="AI72" s="8"/>
      <c r="AJ72" s="720">
        <f>Prices!$D112</f>
        <v>0</v>
      </c>
      <c r="AK72" s="13">
        <f t="shared" si="557"/>
        <v>0</v>
      </c>
      <c r="AL72" s="13">
        <f t="shared" si="558"/>
        <v>0</v>
      </c>
      <c r="AM72" s="13">
        <f t="shared" si="559"/>
        <v>0</v>
      </c>
      <c r="AN72" s="151"/>
      <c r="AO72" s="155"/>
      <c r="AP72" s="10"/>
      <c r="AQ72" s="44" t="s">
        <v>77</v>
      </c>
      <c r="AR72" s="1041" t="str">
        <f>Prices!$A$112</f>
        <v xml:space="preserve">glazing  </v>
      </c>
      <c r="AS72" s="1041"/>
      <c r="AT72" s="1042" t="s">
        <v>87</v>
      </c>
      <c r="AU72" s="1042"/>
      <c r="AV72" s="68">
        <v>0</v>
      </c>
      <c r="AW72" s="8"/>
      <c r="AX72" s="720">
        <f>Prices!$D112</f>
        <v>0</v>
      </c>
      <c r="AY72" s="13">
        <f t="shared" si="562"/>
        <v>0</v>
      </c>
      <c r="AZ72" s="13">
        <f t="shared" si="563"/>
        <v>0</v>
      </c>
      <c r="BA72" s="13">
        <f t="shared" si="564"/>
        <v>0</v>
      </c>
      <c r="BB72" s="151"/>
      <c r="BC72" s="155"/>
      <c r="BD72" s="10"/>
      <c r="BE72" s="44" t="s">
        <v>77</v>
      </c>
      <c r="BF72" s="1041" t="str">
        <f>Prices!$A$112</f>
        <v xml:space="preserve">glazing  </v>
      </c>
      <c r="BG72" s="1041"/>
      <c r="BH72" s="1042" t="s">
        <v>87</v>
      </c>
      <c r="BI72" s="1042"/>
      <c r="BJ72" s="68">
        <v>0</v>
      </c>
      <c r="BK72" s="8"/>
      <c r="BL72" s="720">
        <f>Prices!$D112</f>
        <v>0</v>
      </c>
      <c r="BM72" s="13">
        <f t="shared" si="567"/>
        <v>0</v>
      </c>
      <c r="BN72" s="13">
        <f t="shared" si="568"/>
        <v>0</v>
      </c>
      <c r="BO72" s="13">
        <f t="shared" si="569"/>
        <v>0</v>
      </c>
      <c r="BP72" s="151"/>
      <c r="BQ72" s="155"/>
      <c r="BR72" s="10"/>
      <c r="BS72" s="44" t="s">
        <v>77</v>
      </c>
      <c r="BT72" s="1041" t="str">
        <f>Prices!$A$112</f>
        <v xml:space="preserve">glazing  </v>
      </c>
      <c r="BU72" s="1041"/>
      <c r="BV72" s="1042" t="s">
        <v>87</v>
      </c>
      <c r="BW72" s="1042"/>
      <c r="BX72" s="68">
        <v>0</v>
      </c>
      <c r="BY72" s="8"/>
      <c r="BZ72" s="720">
        <f>Prices!$D112</f>
        <v>0</v>
      </c>
      <c r="CA72" s="13">
        <f t="shared" si="572"/>
        <v>0</v>
      </c>
      <c r="CB72" s="13">
        <f t="shared" si="573"/>
        <v>0</v>
      </c>
      <c r="CC72" s="13">
        <f t="shared" si="574"/>
        <v>0</v>
      </c>
      <c r="CD72" s="151"/>
      <c r="CE72" s="155"/>
      <c r="CF72" s="10"/>
      <c r="CG72" s="44" t="s">
        <v>77</v>
      </c>
      <c r="CH72" s="1041" t="str">
        <f>Prices!$A$112</f>
        <v xml:space="preserve">glazing  </v>
      </c>
      <c r="CI72" s="1041"/>
      <c r="CJ72" s="1042" t="s">
        <v>87</v>
      </c>
      <c r="CK72" s="1042"/>
      <c r="CL72" s="68">
        <v>0</v>
      </c>
      <c r="CM72" s="8"/>
      <c r="CN72" s="720">
        <f>Prices!$D112</f>
        <v>0</v>
      </c>
      <c r="CO72" s="13">
        <f t="shared" si="577"/>
        <v>0</v>
      </c>
      <c r="CP72" s="13">
        <f t="shared" si="578"/>
        <v>0</v>
      </c>
      <c r="CQ72" s="13">
        <f t="shared" si="579"/>
        <v>0</v>
      </c>
      <c r="CR72" s="151"/>
      <c r="CS72" s="155"/>
      <c r="CT72" s="10"/>
      <c r="CU72" s="44" t="s">
        <v>77</v>
      </c>
      <c r="CV72" s="1041" t="str">
        <f>Prices!$A$112</f>
        <v xml:space="preserve">glazing  </v>
      </c>
      <c r="CW72" s="1041"/>
      <c r="CX72" s="1042" t="s">
        <v>87</v>
      </c>
      <c r="CY72" s="1042"/>
      <c r="CZ72" s="68">
        <v>0</v>
      </c>
      <c r="DA72" s="8"/>
      <c r="DB72" s="720">
        <f>Prices!$D112</f>
        <v>0</v>
      </c>
      <c r="DC72" s="13">
        <f t="shared" si="582"/>
        <v>0</v>
      </c>
      <c r="DD72" s="13">
        <f t="shared" si="583"/>
        <v>0</v>
      </c>
      <c r="DE72" s="13">
        <f t="shared" si="584"/>
        <v>0</v>
      </c>
      <c r="DF72" s="151"/>
      <c r="DG72" s="155"/>
      <c r="DH72" s="10"/>
      <c r="DI72" s="44" t="s">
        <v>77</v>
      </c>
      <c r="DJ72" s="1041" t="str">
        <f>Prices!$A$112</f>
        <v xml:space="preserve">glazing  </v>
      </c>
      <c r="DK72" s="1041"/>
      <c r="DL72" s="1042" t="s">
        <v>87</v>
      </c>
      <c r="DM72" s="1042"/>
      <c r="DN72" s="68">
        <v>0</v>
      </c>
      <c r="DO72" s="8"/>
      <c r="DP72" s="720">
        <f>Prices!$D112</f>
        <v>0</v>
      </c>
      <c r="DQ72" s="13">
        <f t="shared" si="587"/>
        <v>0</v>
      </c>
      <c r="DR72" s="13">
        <f t="shared" si="588"/>
        <v>0</v>
      </c>
      <c r="DS72" s="13">
        <f t="shared" si="589"/>
        <v>0</v>
      </c>
      <c r="DT72" s="151"/>
      <c r="DU72" s="155"/>
      <c r="DV72" s="10"/>
      <c r="DW72" s="44" t="s">
        <v>77</v>
      </c>
      <c r="DX72" s="1041" t="str">
        <f>Prices!$A$112</f>
        <v xml:space="preserve">glazing  </v>
      </c>
      <c r="DY72" s="1041"/>
      <c r="DZ72" s="1042" t="s">
        <v>87</v>
      </c>
      <c r="EA72" s="1042"/>
      <c r="EB72" s="68">
        <v>0</v>
      </c>
      <c r="EC72" s="8"/>
      <c r="ED72" s="720">
        <f>Prices!$D112</f>
        <v>0</v>
      </c>
      <c r="EE72" s="13">
        <f t="shared" si="592"/>
        <v>0</v>
      </c>
      <c r="EF72" s="13">
        <f t="shared" si="593"/>
        <v>0</v>
      </c>
      <c r="EG72" s="13">
        <f t="shared" si="594"/>
        <v>0</v>
      </c>
      <c r="EH72" s="151"/>
      <c r="EI72" s="155"/>
      <c r="EJ72" s="10"/>
      <c r="EK72" s="44" t="s">
        <v>92</v>
      </c>
      <c r="EL72" s="148"/>
      <c r="EM72" s="744">
        <f>K96+Y96+AM96+BA96+BO96+CC96+CQ96+DE96+DS96+EG96</f>
        <v>0</v>
      </c>
      <c r="EN72" s="147"/>
      <c r="EO72" s="765" t="s">
        <v>45</v>
      </c>
      <c r="EP72" s="190">
        <f>F96*$C$2+T96*$Q$2+AH96*$AE$2+AV96*$AS$2+BJ96*$BG$2+BX96*$BU$2+CL96*$CI$2+CZ96*$CW$2+DN96*$DK$2+EB96*$DY$2</f>
        <v>0</v>
      </c>
      <c r="EQ72" s="79"/>
      <c r="ER72" s="116">
        <f t="shared" si="550"/>
        <v>0</v>
      </c>
      <c r="ES72" s="81">
        <f t="shared" si="551"/>
        <v>0</v>
      </c>
      <c r="ET72" s="280">
        <v>0</v>
      </c>
      <c r="EU72" s="9" t="s">
        <v>45</v>
      </c>
      <c r="EV72" s="583">
        <f t="shared" si="601"/>
        <v>0</v>
      </c>
      <c r="EW72" s="579">
        <f t="shared" si="86"/>
        <v>0</v>
      </c>
      <c r="EX72" s="582">
        <f t="shared" si="552"/>
        <v>0</v>
      </c>
      <c r="EY72" s="112"/>
      <c r="EZ72" s="573"/>
      <c r="FA72" s="55"/>
      <c r="FC72" s="44" t="s">
        <v>100</v>
      </c>
      <c r="FD72" s="11" t="s">
        <v>52</v>
      </c>
      <c r="FE72" s="141">
        <v>0</v>
      </c>
      <c r="FF72" s="141">
        <v>0</v>
      </c>
      <c r="FG72" s="142">
        <v>0</v>
      </c>
      <c r="FH72" s="9" t="s">
        <v>63</v>
      </c>
      <c r="FI72" s="122">
        <f>FE72*FF72*FG72</f>
        <v>0</v>
      </c>
      <c r="FJ72" s="602">
        <v>0</v>
      </c>
      <c r="FK72" s="604">
        <f>FI72*FJ72</f>
        <v>0</v>
      </c>
      <c r="FL72" s="592"/>
      <c r="FM72" s="573"/>
      <c r="FN72" s="607"/>
      <c r="FO72" s="127"/>
      <c r="FP72" s="87"/>
      <c r="FQ72" s="522"/>
      <c r="FR72" s="61"/>
      <c r="FS72" s="567"/>
    </row>
    <row r="73" spans="1:175" x14ac:dyDescent="0.25">
      <c r="A73" s="44" t="s">
        <v>77</v>
      </c>
      <c r="B73" s="1041" t="str">
        <f>Prices!$A$113</f>
        <v xml:space="preserve">glazing  </v>
      </c>
      <c r="C73" s="1041"/>
      <c r="D73" s="1042" t="s">
        <v>88</v>
      </c>
      <c r="E73" s="1042"/>
      <c r="F73" s="68">
        <v>0</v>
      </c>
      <c r="G73" s="8"/>
      <c r="H73" s="720">
        <f>Prices!$D113</f>
        <v>0</v>
      </c>
      <c r="I73" s="13">
        <f t="shared" si="597"/>
        <v>0</v>
      </c>
      <c r="J73" s="13">
        <f t="shared" si="553"/>
        <v>0</v>
      </c>
      <c r="K73" s="13">
        <f t="shared" si="554"/>
        <v>0</v>
      </c>
      <c r="L73" s="151"/>
      <c r="M73" s="155"/>
      <c r="N73" s="10"/>
      <c r="O73" s="44" t="s">
        <v>77</v>
      </c>
      <c r="P73" s="1041" t="str">
        <f>Prices!$A$113</f>
        <v xml:space="preserve">glazing  </v>
      </c>
      <c r="Q73" s="1041"/>
      <c r="R73" s="1042" t="s">
        <v>88</v>
      </c>
      <c r="S73" s="1042"/>
      <c r="T73" s="68">
        <v>0</v>
      </c>
      <c r="U73" s="8"/>
      <c r="V73" s="720">
        <f>Prices!$D113</f>
        <v>0</v>
      </c>
      <c r="W73" s="13">
        <f t="shared" si="598"/>
        <v>0</v>
      </c>
      <c r="X73" s="13">
        <f t="shared" si="555"/>
        <v>0</v>
      </c>
      <c r="Y73" s="13">
        <f t="shared" si="556"/>
        <v>0</v>
      </c>
      <c r="Z73" s="151"/>
      <c r="AA73" s="155"/>
      <c r="AB73" s="10"/>
      <c r="AC73" s="44" t="s">
        <v>77</v>
      </c>
      <c r="AD73" s="1041" t="str">
        <f>Prices!$A$113</f>
        <v xml:space="preserve">glazing  </v>
      </c>
      <c r="AE73" s="1041"/>
      <c r="AF73" s="1042" t="s">
        <v>88</v>
      </c>
      <c r="AG73" s="1042"/>
      <c r="AH73" s="68">
        <v>0</v>
      </c>
      <c r="AI73" s="8"/>
      <c r="AJ73" s="720">
        <f>Prices!$D113</f>
        <v>0</v>
      </c>
      <c r="AK73" s="13">
        <f t="shared" si="557"/>
        <v>0</v>
      </c>
      <c r="AL73" s="13">
        <f t="shared" si="558"/>
        <v>0</v>
      </c>
      <c r="AM73" s="13">
        <f t="shared" si="559"/>
        <v>0</v>
      </c>
      <c r="AN73" s="151"/>
      <c r="AO73" s="155"/>
      <c r="AP73" s="10"/>
      <c r="AQ73" s="44" t="s">
        <v>77</v>
      </c>
      <c r="AR73" s="1041" t="str">
        <f>Prices!$A$113</f>
        <v xml:space="preserve">glazing  </v>
      </c>
      <c r="AS73" s="1041"/>
      <c r="AT73" s="1042" t="s">
        <v>88</v>
      </c>
      <c r="AU73" s="1042"/>
      <c r="AV73" s="68">
        <v>0</v>
      </c>
      <c r="AW73" s="8"/>
      <c r="AX73" s="720">
        <f>Prices!$D113</f>
        <v>0</v>
      </c>
      <c r="AY73" s="13">
        <f t="shared" si="562"/>
        <v>0</v>
      </c>
      <c r="AZ73" s="13">
        <f t="shared" si="563"/>
        <v>0</v>
      </c>
      <c r="BA73" s="13">
        <f t="shared" si="564"/>
        <v>0</v>
      </c>
      <c r="BB73" s="151"/>
      <c r="BC73" s="155"/>
      <c r="BD73" s="10"/>
      <c r="BE73" s="44" t="s">
        <v>77</v>
      </c>
      <c r="BF73" s="1041" t="str">
        <f>Prices!$A$113</f>
        <v xml:space="preserve">glazing  </v>
      </c>
      <c r="BG73" s="1041"/>
      <c r="BH73" s="1042" t="s">
        <v>88</v>
      </c>
      <c r="BI73" s="1042"/>
      <c r="BJ73" s="68">
        <v>0</v>
      </c>
      <c r="BK73" s="8"/>
      <c r="BL73" s="720">
        <f>Prices!$D113</f>
        <v>0</v>
      </c>
      <c r="BM73" s="13">
        <f t="shared" si="567"/>
        <v>0</v>
      </c>
      <c r="BN73" s="13">
        <f t="shared" si="568"/>
        <v>0</v>
      </c>
      <c r="BO73" s="13">
        <f t="shared" si="569"/>
        <v>0</v>
      </c>
      <c r="BP73" s="151"/>
      <c r="BQ73" s="155"/>
      <c r="BR73" s="10"/>
      <c r="BS73" s="44" t="s">
        <v>77</v>
      </c>
      <c r="BT73" s="1041" t="str">
        <f>Prices!$A$113</f>
        <v xml:space="preserve">glazing  </v>
      </c>
      <c r="BU73" s="1041"/>
      <c r="BV73" s="1042" t="s">
        <v>88</v>
      </c>
      <c r="BW73" s="1042"/>
      <c r="BX73" s="68">
        <v>0</v>
      </c>
      <c r="BY73" s="8"/>
      <c r="BZ73" s="720">
        <f>Prices!$D113</f>
        <v>0</v>
      </c>
      <c r="CA73" s="13">
        <f t="shared" si="572"/>
        <v>0</v>
      </c>
      <c r="CB73" s="13">
        <f t="shared" si="573"/>
        <v>0</v>
      </c>
      <c r="CC73" s="13">
        <f t="shared" si="574"/>
        <v>0</v>
      </c>
      <c r="CD73" s="151"/>
      <c r="CE73" s="155"/>
      <c r="CF73" s="10"/>
      <c r="CG73" s="44" t="s">
        <v>77</v>
      </c>
      <c r="CH73" s="1041" t="str">
        <f>Prices!$A$113</f>
        <v xml:space="preserve">glazing  </v>
      </c>
      <c r="CI73" s="1041"/>
      <c r="CJ73" s="1042" t="s">
        <v>88</v>
      </c>
      <c r="CK73" s="1042"/>
      <c r="CL73" s="68">
        <v>0</v>
      </c>
      <c r="CM73" s="8"/>
      <c r="CN73" s="720">
        <f>Prices!$D113</f>
        <v>0</v>
      </c>
      <c r="CO73" s="13">
        <f t="shared" si="577"/>
        <v>0</v>
      </c>
      <c r="CP73" s="13">
        <f t="shared" si="578"/>
        <v>0</v>
      </c>
      <c r="CQ73" s="13">
        <f t="shared" si="579"/>
        <v>0</v>
      </c>
      <c r="CR73" s="151"/>
      <c r="CS73" s="155"/>
      <c r="CT73" s="10"/>
      <c r="CU73" s="44" t="s">
        <v>77</v>
      </c>
      <c r="CV73" s="1041" t="str">
        <f>Prices!$A$113</f>
        <v xml:space="preserve">glazing  </v>
      </c>
      <c r="CW73" s="1041"/>
      <c r="CX73" s="1042" t="s">
        <v>88</v>
      </c>
      <c r="CY73" s="1042"/>
      <c r="CZ73" s="68">
        <v>0</v>
      </c>
      <c r="DA73" s="8"/>
      <c r="DB73" s="720">
        <f>Prices!$D113</f>
        <v>0</v>
      </c>
      <c r="DC73" s="13">
        <f t="shared" si="582"/>
        <v>0</v>
      </c>
      <c r="DD73" s="13">
        <f t="shared" si="583"/>
        <v>0</v>
      </c>
      <c r="DE73" s="13">
        <f t="shared" si="584"/>
        <v>0</v>
      </c>
      <c r="DF73" s="151"/>
      <c r="DG73" s="155"/>
      <c r="DH73" s="10"/>
      <c r="DI73" s="44" t="s">
        <v>77</v>
      </c>
      <c r="DJ73" s="1041" t="str">
        <f>Prices!$A$113</f>
        <v xml:space="preserve">glazing  </v>
      </c>
      <c r="DK73" s="1041"/>
      <c r="DL73" s="1042" t="s">
        <v>88</v>
      </c>
      <c r="DM73" s="1042"/>
      <c r="DN73" s="68">
        <v>0</v>
      </c>
      <c r="DO73" s="8"/>
      <c r="DP73" s="720">
        <f>Prices!$D113</f>
        <v>0</v>
      </c>
      <c r="DQ73" s="13">
        <f t="shared" si="587"/>
        <v>0</v>
      </c>
      <c r="DR73" s="13">
        <f t="shared" si="588"/>
        <v>0</v>
      </c>
      <c r="DS73" s="13">
        <f t="shared" si="589"/>
        <v>0</v>
      </c>
      <c r="DT73" s="151"/>
      <c r="DU73" s="155"/>
      <c r="DV73" s="10"/>
      <c r="DW73" s="44" t="s">
        <v>77</v>
      </c>
      <c r="DX73" s="1041" t="str">
        <f>Prices!$A$113</f>
        <v xml:space="preserve">glazing  </v>
      </c>
      <c r="DY73" s="1041"/>
      <c r="DZ73" s="1042" t="s">
        <v>88</v>
      </c>
      <c r="EA73" s="1042"/>
      <c r="EB73" s="68">
        <v>0</v>
      </c>
      <c r="EC73" s="8"/>
      <c r="ED73" s="720">
        <f>Prices!$D113</f>
        <v>0</v>
      </c>
      <c r="EE73" s="13">
        <f t="shared" si="592"/>
        <v>0</v>
      </c>
      <c r="EF73" s="13">
        <f t="shared" si="593"/>
        <v>0</v>
      </c>
      <c r="EG73" s="13">
        <f t="shared" si="594"/>
        <v>0</v>
      </c>
      <c r="EH73" s="151"/>
      <c r="EI73" s="155"/>
      <c r="EJ73" s="10"/>
      <c r="EK73" s="44" t="s">
        <v>93</v>
      </c>
      <c r="EL73" s="148"/>
      <c r="EM73" s="744">
        <f>K97+Y97+AM97+BA97+BO97+CC97+CQ97+DE97+DS97+EG97</f>
        <v>0</v>
      </c>
      <c r="EN73" s="147"/>
      <c r="EO73" s="765" t="s">
        <v>45</v>
      </c>
      <c r="EP73" s="190">
        <f>F97*$C$2+T97*$Q$2+AH97*$AE$2+AV97*$AS$2+BJ97*$BG$2+BX97*$BU$2+CL97*$CI$2+CZ97*$CW$2+DN97*$DK$2+EB97*$DY$2</f>
        <v>0</v>
      </c>
      <c r="EQ73" s="79"/>
      <c r="ER73" s="116">
        <f t="shared" si="550"/>
        <v>0</v>
      </c>
      <c r="ES73" s="81">
        <f t="shared" si="551"/>
        <v>0</v>
      </c>
      <c r="ET73" s="280">
        <v>0</v>
      </c>
      <c r="EU73" s="9" t="s">
        <v>45</v>
      </c>
      <c r="EV73" s="583">
        <f t="shared" si="601"/>
        <v>0</v>
      </c>
      <c r="EW73" s="579">
        <f t="shared" si="86"/>
        <v>0</v>
      </c>
      <c r="EX73" s="582">
        <f t="shared" si="552"/>
        <v>0</v>
      </c>
      <c r="EY73" s="112"/>
      <c r="EZ73" s="573"/>
      <c r="FA73" s="55"/>
      <c r="FC73" s="44" t="s">
        <v>97</v>
      </c>
      <c r="FD73" s="11" t="s">
        <v>53</v>
      </c>
      <c r="FE73" s="141">
        <v>0</v>
      </c>
      <c r="FF73" s="141">
        <v>0</v>
      </c>
      <c r="FG73" s="142">
        <v>0</v>
      </c>
      <c r="FH73" s="9" t="s">
        <v>63</v>
      </c>
      <c r="FI73" s="122">
        <f>FE73*FF73*FG73</f>
        <v>0</v>
      </c>
      <c r="FJ73" s="602">
        <v>0</v>
      </c>
      <c r="FK73" s="604">
        <f>FI73*FJ73</f>
        <v>0</v>
      </c>
      <c r="FL73" s="592"/>
      <c r="FM73" s="573"/>
      <c r="FN73" s="610">
        <f>SUM(FK73:FK74)</f>
        <v>0</v>
      </c>
      <c r="FO73" s="127">
        <f>IF(FO$4=0,0,FN73/$FO$4)</f>
        <v>0</v>
      </c>
      <c r="FP73" s="87" t="s">
        <v>97</v>
      </c>
      <c r="FQ73" s="522">
        <f>EX79+EX86</f>
        <v>0</v>
      </c>
      <c r="FR73" s="496">
        <f>FN73</f>
        <v>0</v>
      </c>
      <c r="FS73" s="567">
        <f>SUM(FQ73:FR73)</f>
        <v>0</v>
      </c>
    </row>
    <row r="74" spans="1:175" x14ac:dyDescent="0.25">
      <c r="A74" s="44" t="s">
        <v>77</v>
      </c>
      <c r="B74" s="1041" t="str">
        <f>Prices!$A$114</f>
        <v xml:space="preserve">glazing  </v>
      </c>
      <c r="C74" s="1041"/>
      <c r="D74" s="1042" t="s">
        <v>89</v>
      </c>
      <c r="E74" s="1042"/>
      <c r="F74" s="68">
        <v>0</v>
      </c>
      <c r="G74" s="8"/>
      <c r="H74" s="720">
        <f>Prices!$D114</f>
        <v>0</v>
      </c>
      <c r="I74" s="13">
        <f t="shared" si="597"/>
        <v>0</v>
      </c>
      <c r="J74" s="13">
        <f t="shared" si="553"/>
        <v>0</v>
      </c>
      <c r="K74" s="13">
        <f t="shared" si="554"/>
        <v>0</v>
      </c>
      <c r="L74" s="151"/>
      <c r="M74" s="155"/>
      <c r="N74" s="10"/>
      <c r="O74" s="44" t="s">
        <v>77</v>
      </c>
      <c r="P74" s="1041" t="str">
        <f>Prices!$A$114</f>
        <v xml:space="preserve">glazing  </v>
      </c>
      <c r="Q74" s="1041"/>
      <c r="R74" s="1042" t="s">
        <v>89</v>
      </c>
      <c r="S74" s="1042"/>
      <c r="T74" s="68">
        <v>0</v>
      </c>
      <c r="U74" s="8"/>
      <c r="V74" s="720">
        <f>Prices!$D114</f>
        <v>0</v>
      </c>
      <c r="W74" s="13">
        <f t="shared" si="598"/>
        <v>0</v>
      </c>
      <c r="X74" s="13">
        <f t="shared" si="555"/>
        <v>0</v>
      </c>
      <c r="Y74" s="13">
        <f t="shared" si="556"/>
        <v>0</v>
      </c>
      <c r="Z74" s="151"/>
      <c r="AA74" s="155"/>
      <c r="AB74" s="10"/>
      <c r="AC74" s="44" t="s">
        <v>77</v>
      </c>
      <c r="AD74" s="1041" t="str">
        <f>Prices!$A$114</f>
        <v xml:space="preserve">glazing  </v>
      </c>
      <c r="AE74" s="1041"/>
      <c r="AF74" s="1042" t="s">
        <v>89</v>
      </c>
      <c r="AG74" s="1042"/>
      <c r="AH74" s="68">
        <v>0</v>
      </c>
      <c r="AI74" s="8"/>
      <c r="AJ74" s="720">
        <f>Prices!$D114</f>
        <v>0</v>
      </c>
      <c r="AK74" s="13">
        <f t="shared" si="557"/>
        <v>0</v>
      </c>
      <c r="AL74" s="13">
        <f t="shared" si="558"/>
        <v>0</v>
      </c>
      <c r="AM74" s="13">
        <f t="shared" si="559"/>
        <v>0</v>
      </c>
      <c r="AN74" s="151"/>
      <c r="AO74" s="155"/>
      <c r="AP74" s="10"/>
      <c r="AQ74" s="44" t="s">
        <v>77</v>
      </c>
      <c r="AR74" s="1041" t="str">
        <f>Prices!$A$114</f>
        <v xml:space="preserve">glazing  </v>
      </c>
      <c r="AS74" s="1041"/>
      <c r="AT74" s="1042" t="s">
        <v>89</v>
      </c>
      <c r="AU74" s="1042"/>
      <c r="AV74" s="68">
        <v>0</v>
      </c>
      <c r="AW74" s="8"/>
      <c r="AX74" s="720">
        <f>Prices!$D114</f>
        <v>0</v>
      </c>
      <c r="AY74" s="13">
        <f t="shared" si="562"/>
        <v>0</v>
      </c>
      <c r="AZ74" s="13">
        <f t="shared" si="563"/>
        <v>0</v>
      </c>
      <c r="BA74" s="13">
        <f t="shared" si="564"/>
        <v>0</v>
      </c>
      <c r="BB74" s="151"/>
      <c r="BC74" s="155"/>
      <c r="BD74" s="10"/>
      <c r="BE74" s="44" t="s">
        <v>77</v>
      </c>
      <c r="BF74" s="1041" t="str">
        <f>Prices!$A$114</f>
        <v xml:space="preserve">glazing  </v>
      </c>
      <c r="BG74" s="1041"/>
      <c r="BH74" s="1042" t="s">
        <v>89</v>
      </c>
      <c r="BI74" s="1042"/>
      <c r="BJ74" s="68">
        <v>0</v>
      </c>
      <c r="BK74" s="8"/>
      <c r="BL74" s="720">
        <f>Prices!$D114</f>
        <v>0</v>
      </c>
      <c r="BM74" s="13">
        <f t="shared" si="567"/>
        <v>0</v>
      </c>
      <c r="BN74" s="13">
        <f t="shared" si="568"/>
        <v>0</v>
      </c>
      <c r="BO74" s="13">
        <f t="shared" si="569"/>
        <v>0</v>
      </c>
      <c r="BP74" s="151"/>
      <c r="BQ74" s="155"/>
      <c r="BR74" s="10"/>
      <c r="BS74" s="44" t="s">
        <v>77</v>
      </c>
      <c r="BT74" s="1041" t="str">
        <f>Prices!$A$114</f>
        <v xml:space="preserve">glazing  </v>
      </c>
      <c r="BU74" s="1041"/>
      <c r="BV74" s="1042" t="s">
        <v>89</v>
      </c>
      <c r="BW74" s="1042"/>
      <c r="BX74" s="68">
        <v>0</v>
      </c>
      <c r="BY74" s="8"/>
      <c r="BZ74" s="720">
        <f>Prices!$D114</f>
        <v>0</v>
      </c>
      <c r="CA74" s="13">
        <f t="shared" si="572"/>
        <v>0</v>
      </c>
      <c r="CB74" s="13">
        <f t="shared" si="573"/>
        <v>0</v>
      </c>
      <c r="CC74" s="13">
        <f t="shared" si="574"/>
        <v>0</v>
      </c>
      <c r="CD74" s="151"/>
      <c r="CE74" s="155"/>
      <c r="CF74" s="10"/>
      <c r="CG74" s="44" t="s">
        <v>77</v>
      </c>
      <c r="CH74" s="1041" t="str">
        <f>Prices!$A$114</f>
        <v xml:space="preserve">glazing  </v>
      </c>
      <c r="CI74" s="1041"/>
      <c r="CJ74" s="1042" t="s">
        <v>89</v>
      </c>
      <c r="CK74" s="1042"/>
      <c r="CL74" s="68">
        <v>0</v>
      </c>
      <c r="CM74" s="8"/>
      <c r="CN74" s="720">
        <f>Prices!$D114</f>
        <v>0</v>
      </c>
      <c r="CO74" s="13">
        <f t="shared" si="577"/>
        <v>0</v>
      </c>
      <c r="CP74" s="13">
        <f t="shared" si="578"/>
        <v>0</v>
      </c>
      <c r="CQ74" s="13">
        <f t="shared" si="579"/>
        <v>0</v>
      </c>
      <c r="CR74" s="151"/>
      <c r="CS74" s="155"/>
      <c r="CT74" s="10"/>
      <c r="CU74" s="44" t="s">
        <v>77</v>
      </c>
      <c r="CV74" s="1041" t="str">
        <f>Prices!$A$114</f>
        <v xml:space="preserve">glazing  </v>
      </c>
      <c r="CW74" s="1041"/>
      <c r="CX74" s="1042" t="s">
        <v>89</v>
      </c>
      <c r="CY74" s="1042"/>
      <c r="CZ74" s="68">
        <v>0</v>
      </c>
      <c r="DA74" s="8"/>
      <c r="DB74" s="720">
        <f>Prices!$D114</f>
        <v>0</v>
      </c>
      <c r="DC74" s="13">
        <f t="shared" si="582"/>
        <v>0</v>
      </c>
      <c r="DD74" s="13">
        <f t="shared" si="583"/>
        <v>0</v>
      </c>
      <c r="DE74" s="13">
        <f t="shared" si="584"/>
        <v>0</v>
      </c>
      <c r="DF74" s="151"/>
      <c r="DG74" s="155"/>
      <c r="DH74" s="10"/>
      <c r="DI74" s="44" t="s">
        <v>77</v>
      </c>
      <c r="DJ74" s="1041" t="str">
        <f>Prices!$A$114</f>
        <v xml:space="preserve">glazing  </v>
      </c>
      <c r="DK74" s="1041"/>
      <c r="DL74" s="1042" t="s">
        <v>89</v>
      </c>
      <c r="DM74" s="1042"/>
      <c r="DN74" s="68">
        <v>0</v>
      </c>
      <c r="DO74" s="8"/>
      <c r="DP74" s="720">
        <f>Prices!$D114</f>
        <v>0</v>
      </c>
      <c r="DQ74" s="13">
        <f t="shared" si="587"/>
        <v>0</v>
      </c>
      <c r="DR74" s="13">
        <f t="shared" si="588"/>
        <v>0</v>
      </c>
      <c r="DS74" s="13">
        <f t="shared" si="589"/>
        <v>0</v>
      </c>
      <c r="DT74" s="151"/>
      <c r="DU74" s="155"/>
      <c r="DV74" s="10"/>
      <c r="DW74" s="44" t="s">
        <v>77</v>
      </c>
      <c r="DX74" s="1041" t="str">
        <f>Prices!$A$114</f>
        <v xml:space="preserve">glazing  </v>
      </c>
      <c r="DY74" s="1041"/>
      <c r="DZ74" s="1042" t="s">
        <v>89</v>
      </c>
      <c r="EA74" s="1042"/>
      <c r="EB74" s="68">
        <v>0</v>
      </c>
      <c r="EC74" s="8"/>
      <c r="ED74" s="720">
        <f>Prices!$D114</f>
        <v>0</v>
      </c>
      <c r="EE74" s="13">
        <f t="shared" si="592"/>
        <v>0</v>
      </c>
      <c r="EF74" s="13">
        <f t="shared" si="593"/>
        <v>0</v>
      </c>
      <c r="EG74" s="13">
        <f t="shared" si="594"/>
        <v>0</v>
      </c>
      <c r="EH74" s="151"/>
      <c r="EI74" s="155"/>
      <c r="EJ74" s="10"/>
      <c r="EK74" s="44" t="s">
        <v>93</v>
      </c>
      <c r="EL74" s="148"/>
      <c r="EM74" s="744">
        <f>K98+Y98+AM98+BA98+BO98+CC98+CQ98+DE98+DS98+EG98</f>
        <v>0</v>
      </c>
      <c r="EN74" s="147"/>
      <c r="EO74" s="765" t="s">
        <v>45</v>
      </c>
      <c r="EP74" s="190">
        <f>F98*$C$2+T98*$Q$2+AH98*$AE$2+AV98*$AS$2+BJ98*$BG$2+BX98*$BU$2+CL98*$CI$2+CZ98*$CW$2+DN98*$DK$2+EB98*$DY$2</f>
        <v>0</v>
      </c>
      <c r="EQ74" s="79"/>
      <c r="ER74" s="116">
        <f t="shared" si="550"/>
        <v>0</v>
      </c>
      <c r="ES74" s="81">
        <f t="shared" si="551"/>
        <v>0</v>
      </c>
      <c r="ET74" s="280">
        <v>0</v>
      </c>
      <c r="EU74" s="9" t="s">
        <v>45</v>
      </c>
      <c r="EV74" s="583">
        <f t="shared" si="601"/>
        <v>0</v>
      </c>
      <c r="EW74" s="579">
        <f t="shared" si="86"/>
        <v>0</v>
      </c>
      <c r="EX74" s="582">
        <f t="shared" si="552"/>
        <v>0</v>
      </c>
      <c r="EY74" s="112"/>
      <c r="EZ74" s="573"/>
      <c r="FA74" s="55"/>
      <c r="FC74" s="44" t="s">
        <v>97</v>
      </c>
      <c r="FD74" s="11" t="s">
        <v>53</v>
      </c>
      <c r="FE74" s="141">
        <v>0</v>
      </c>
      <c r="FF74" s="141">
        <v>0</v>
      </c>
      <c r="FG74" s="142">
        <v>0</v>
      </c>
      <c r="FH74" s="9" t="s">
        <v>63</v>
      </c>
      <c r="FI74" s="122">
        <f>FE74*FF74*FG74</f>
        <v>0</v>
      </c>
      <c r="FJ74" s="602">
        <v>0</v>
      </c>
      <c r="FK74" s="604">
        <f>FI74*FJ74</f>
        <v>0</v>
      </c>
      <c r="FL74" s="592"/>
      <c r="FM74" s="573"/>
      <c r="FN74" s="607"/>
      <c r="FO74" s="127"/>
      <c r="FP74" s="87"/>
      <c r="FQ74" s="522"/>
      <c r="FR74" s="61"/>
      <c r="FS74" s="567"/>
    </row>
    <row r="75" spans="1:175" x14ac:dyDescent="0.25">
      <c r="A75" s="44" t="s">
        <v>77</v>
      </c>
      <c r="B75" s="1041" t="str">
        <f>Prices!$A$115</f>
        <v xml:space="preserve">glazing  </v>
      </c>
      <c r="C75" s="1041"/>
      <c r="D75" s="1042" t="s">
        <v>577</v>
      </c>
      <c r="E75" s="1042"/>
      <c r="F75" s="68">
        <v>0</v>
      </c>
      <c r="G75" s="8"/>
      <c r="H75" s="720">
        <f>Prices!$D115</f>
        <v>0</v>
      </c>
      <c r="I75" s="13">
        <f t="shared" si="597"/>
        <v>0</v>
      </c>
      <c r="J75" s="13">
        <f t="shared" si="553"/>
        <v>0</v>
      </c>
      <c r="K75" s="13">
        <f t="shared" si="554"/>
        <v>0</v>
      </c>
      <c r="L75" s="151"/>
      <c r="M75" s="155"/>
      <c r="N75" s="15"/>
      <c r="O75" s="44" t="s">
        <v>77</v>
      </c>
      <c r="P75" s="1041" t="str">
        <f>Prices!$A$115</f>
        <v xml:space="preserve">glazing  </v>
      </c>
      <c r="Q75" s="1041"/>
      <c r="R75" s="1042" t="s">
        <v>577</v>
      </c>
      <c r="S75" s="1042"/>
      <c r="T75" s="68">
        <v>0</v>
      </c>
      <c r="U75" s="8"/>
      <c r="V75" s="720">
        <f>Prices!$D115</f>
        <v>0</v>
      </c>
      <c r="W75" s="13">
        <f t="shared" si="598"/>
        <v>0</v>
      </c>
      <c r="X75" s="13">
        <f t="shared" si="555"/>
        <v>0</v>
      </c>
      <c r="Y75" s="13">
        <f t="shared" si="556"/>
        <v>0</v>
      </c>
      <c r="Z75" s="151"/>
      <c r="AA75" s="155"/>
      <c r="AB75" s="15"/>
      <c r="AC75" s="44" t="s">
        <v>77</v>
      </c>
      <c r="AD75" s="1041" t="str">
        <f>Prices!$A$115</f>
        <v xml:space="preserve">glazing  </v>
      </c>
      <c r="AE75" s="1041"/>
      <c r="AF75" s="1042" t="s">
        <v>577</v>
      </c>
      <c r="AG75" s="1042"/>
      <c r="AH75" s="68">
        <v>0</v>
      </c>
      <c r="AI75" s="8"/>
      <c r="AJ75" s="720">
        <f>Prices!$D115</f>
        <v>0</v>
      </c>
      <c r="AK75" s="13">
        <f t="shared" si="557"/>
        <v>0</v>
      </c>
      <c r="AL75" s="13">
        <f t="shared" si="558"/>
        <v>0</v>
      </c>
      <c r="AM75" s="13">
        <f t="shared" si="559"/>
        <v>0</v>
      </c>
      <c r="AN75" s="151"/>
      <c r="AO75" s="155"/>
      <c r="AP75" s="15"/>
      <c r="AQ75" s="44" t="s">
        <v>77</v>
      </c>
      <c r="AR75" s="1041" t="str">
        <f>Prices!$A$115</f>
        <v xml:space="preserve">glazing  </v>
      </c>
      <c r="AS75" s="1041"/>
      <c r="AT75" s="1042" t="s">
        <v>577</v>
      </c>
      <c r="AU75" s="1042"/>
      <c r="AV75" s="68">
        <v>0</v>
      </c>
      <c r="AW75" s="8"/>
      <c r="AX75" s="720">
        <f>Prices!$D115</f>
        <v>0</v>
      </c>
      <c r="AY75" s="13">
        <f t="shared" si="562"/>
        <v>0</v>
      </c>
      <c r="AZ75" s="13">
        <f t="shared" si="563"/>
        <v>0</v>
      </c>
      <c r="BA75" s="13">
        <f t="shared" si="564"/>
        <v>0</v>
      </c>
      <c r="BB75" s="151"/>
      <c r="BC75" s="155"/>
      <c r="BD75" s="15"/>
      <c r="BE75" s="44" t="s">
        <v>77</v>
      </c>
      <c r="BF75" s="1041" t="str">
        <f>Prices!$A$115</f>
        <v xml:space="preserve">glazing  </v>
      </c>
      <c r="BG75" s="1041"/>
      <c r="BH75" s="1042" t="s">
        <v>577</v>
      </c>
      <c r="BI75" s="1042"/>
      <c r="BJ75" s="68">
        <v>0</v>
      </c>
      <c r="BK75" s="8"/>
      <c r="BL75" s="720">
        <f>Prices!$D115</f>
        <v>0</v>
      </c>
      <c r="BM75" s="13">
        <f t="shared" si="567"/>
        <v>0</v>
      </c>
      <c r="BN75" s="13">
        <f t="shared" si="568"/>
        <v>0</v>
      </c>
      <c r="BO75" s="13">
        <f t="shared" si="569"/>
        <v>0</v>
      </c>
      <c r="BP75" s="151"/>
      <c r="BQ75" s="155"/>
      <c r="BR75" s="15"/>
      <c r="BS75" s="44" t="s">
        <v>77</v>
      </c>
      <c r="BT75" s="1041" t="str">
        <f>Prices!$A$115</f>
        <v xml:space="preserve">glazing  </v>
      </c>
      <c r="BU75" s="1041"/>
      <c r="BV75" s="1042" t="s">
        <v>577</v>
      </c>
      <c r="BW75" s="1042"/>
      <c r="BX75" s="68">
        <v>0</v>
      </c>
      <c r="BY75" s="8"/>
      <c r="BZ75" s="720">
        <f>Prices!$D115</f>
        <v>0</v>
      </c>
      <c r="CA75" s="13">
        <f t="shared" si="572"/>
        <v>0</v>
      </c>
      <c r="CB75" s="13">
        <f t="shared" si="573"/>
        <v>0</v>
      </c>
      <c r="CC75" s="13">
        <f t="shared" si="574"/>
        <v>0</v>
      </c>
      <c r="CD75" s="151"/>
      <c r="CE75" s="155"/>
      <c r="CF75" s="15"/>
      <c r="CG75" s="44" t="s">
        <v>77</v>
      </c>
      <c r="CH75" s="1041" t="str">
        <f>Prices!$A$115</f>
        <v xml:space="preserve">glazing  </v>
      </c>
      <c r="CI75" s="1041"/>
      <c r="CJ75" s="1042" t="s">
        <v>577</v>
      </c>
      <c r="CK75" s="1042"/>
      <c r="CL75" s="68">
        <v>0</v>
      </c>
      <c r="CM75" s="8"/>
      <c r="CN75" s="720">
        <f>Prices!$D115</f>
        <v>0</v>
      </c>
      <c r="CO75" s="13">
        <f t="shared" si="577"/>
        <v>0</v>
      </c>
      <c r="CP75" s="13">
        <f t="shared" si="578"/>
        <v>0</v>
      </c>
      <c r="CQ75" s="13">
        <f t="shared" si="579"/>
        <v>0</v>
      </c>
      <c r="CR75" s="151"/>
      <c r="CS75" s="155"/>
      <c r="CT75" s="15"/>
      <c r="CU75" s="44" t="s">
        <v>77</v>
      </c>
      <c r="CV75" s="1041" t="str">
        <f>Prices!$A$115</f>
        <v xml:space="preserve">glazing  </v>
      </c>
      <c r="CW75" s="1041"/>
      <c r="CX75" s="1042" t="s">
        <v>577</v>
      </c>
      <c r="CY75" s="1042"/>
      <c r="CZ75" s="68">
        <v>0</v>
      </c>
      <c r="DA75" s="8"/>
      <c r="DB75" s="720">
        <f>Prices!$D115</f>
        <v>0</v>
      </c>
      <c r="DC75" s="13">
        <f t="shared" si="582"/>
        <v>0</v>
      </c>
      <c r="DD75" s="13">
        <f t="shared" si="583"/>
        <v>0</v>
      </c>
      <c r="DE75" s="13">
        <f t="shared" si="584"/>
        <v>0</v>
      </c>
      <c r="DF75" s="151"/>
      <c r="DG75" s="155"/>
      <c r="DH75" s="15"/>
      <c r="DI75" s="44" t="s">
        <v>77</v>
      </c>
      <c r="DJ75" s="1041" t="str">
        <f>Prices!$A$115</f>
        <v xml:space="preserve">glazing  </v>
      </c>
      <c r="DK75" s="1041"/>
      <c r="DL75" s="1042" t="s">
        <v>577</v>
      </c>
      <c r="DM75" s="1042"/>
      <c r="DN75" s="68">
        <v>0</v>
      </c>
      <c r="DO75" s="8"/>
      <c r="DP75" s="720">
        <f>Prices!$D115</f>
        <v>0</v>
      </c>
      <c r="DQ75" s="13">
        <f t="shared" si="587"/>
        <v>0</v>
      </c>
      <c r="DR75" s="13">
        <f t="shared" si="588"/>
        <v>0</v>
      </c>
      <c r="DS75" s="13">
        <f t="shared" si="589"/>
        <v>0</v>
      </c>
      <c r="DT75" s="151"/>
      <c r="DU75" s="155"/>
      <c r="DV75" s="15"/>
      <c r="DW75" s="44" t="s">
        <v>77</v>
      </c>
      <c r="DX75" s="1041" t="str">
        <f>Prices!$A$115</f>
        <v xml:space="preserve">glazing  </v>
      </c>
      <c r="DY75" s="1041"/>
      <c r="DZ75" s="1042" t="s">
        <v>577</v>
      </c>
      <c r="EA75" s="1042"/>
      <c r="EB75" s="68">
        <v>0</v>
      </c>
      <c r="EC75" s="8"/>
      <c r="ED75" s="720">
        <f>Prices!$D115</f>
        <v>0</v>
      </c>
      <c r="EE75" s="13">
        <f t="shared" si="592"/>
        <v>0</v>
      </c>
      <c r="EF75" s="13">
        <f t="shared" si="593"/>
        <v>0</v>
      </c>
      <c r="EG75" s="13">
        <f t="shared" si="594"/>
        <v>0</v>
      </c>
      <c r="EH75" s="151"/>
      <c r="EI75" s="155"/>
      <c r="EJ75" s="15"/>
      <c r="EK75" s="44" t="s">
        <v>94</v>
      </c>
      <c r="EL75" s="96" t="s">
        <v>95</v>
      </c>
      <c r="EM75" s="744">
        <f>K100+Y100+AM100+BA100+BO100+CC100+CQ100+DE100+DS100+EG100</f>
        <v>0</v>
      </c>
      <c r="EN75" s="33"/>
      <c r="EO75" s="765" t="s">
        <v>45</v>
      </c>
      <c r="EP75" s="190">
        <f>F100*$C$2+T100*$Q$2+AH100*$AE$2+AV100*$AS$2+BJ100*$BG$2+BX100*$BU$2+CL100*$CI$2+CZ100*$CW$2+DN100*$DK$2+EB100*$DY$2</f>
        <v>0</v>
      </c>
      <c r="EQ75" s="33"/>
      <c r="ER75" s="116">
        <f t="shared" si="550"/>
        <v>0</v>
      </c>
      <c r="ES75" s="81">
        <f t="shared" si="551"/>
        <v>0</v>
      </c>
      <c r="ET75" s="280">
        <v>0</v>
      </c>
      <c r="EU75" s="9" t="s">
        <v>45</v>
      </c>
      <c r="EV75" s="583">
        <f t="shared" si="601"/>
        <v>0</v>
      </c>
      <c r="EW75" s="579">
        <f t="shared" si="86"/>
        <v>0</v>
      </c>
      <c r="EX75" s="582">
        <f t="shared" si="552"/>
        <v>0</v>
      </c>
      <c r="EY75" s="112"/>
      <c r="EZ75" s="573"/>
      <c r="FA75" s="55"/>
      <c r="FC75" s="44"/>
      <c r="FD75" s="61"/>
      <c r="FE75" s="126"/>
      <c r="FF75" s="126"/>
      <c r="FG75" s="436"/>
      <c r="FH75" s="9"/>
      <c r="FI75" s="123"/>
      <c r="FJ75" s="121"/>
      <c r="FK75" s="604"/>
      <c r="FL75" s="592"/>
      <c r="FM75" s="573"/>
      <c r="FN75" s="607"/>
      <c r="FO75" s="127"/>
      <c r="FP75" s="87"/>
      <c r="FQ75" s="522"/>
      <c r="FR75" s="61"/>
      <c r="FS75" s="567"/>
    </row>
    <row r="76" spans="1:175" x14ac:dyDescent="0.25">
      <c r="A76" s="44" t="s">
        <v>77</v>
      </c>
      <c r="B76" s="1041" t="str">
        <f>Prices!$A$116</f>
        <v xml:space="preserve">glazing  </v>
      </c>
      <c r="C76" s="1041"/>
      <c r="D76" s="1042" t="s">
        <v>578</v>
      </c>
      <c r="E76" s="1042"/>
      <c r="F76" s="68">
        <v>0</v>
      </c>
      <c r="G76" s="8"/>
      <c r="H76" s="720">
        <f>Prices!$D116</f>
        <v>0</v>
      </c>
      <c r="I76" s="13">
        <f t="shared" si="597"/>
        <v>0</v>
      </c>
      <c r="J76" s="13">
        <f t="shared" si="553"/>
        <v>0</v>
      </c>
      <c r="K76" s="13">
        <f t="shared" si="554"/>
        <v>0</v>
      </c>
      <c r="L76" s="151"/>
      <c r="M76" s="155"/>
      <c r="N76" s="10"/>
      <c r="O76" s="44" t="s">
        <v>77</v>
      </c>
      <c r="P76" s="1041" t="str">
        <f>Prices!$A$116</f>
        <v xml:space="preserve">glazing  </v>
      </c>
      <c r="Q76" s="1041"/>
      <c r="R76" s="1042" t="s">
        <v>578</v>
      </c>
      <c r="S76" s="1042"/>
      <c r="T76" s="68">
        <v>0</v>
      </c>
      <c r="U76" s="8"/>
      <c r="V76" s="720">
        <f>Prices!$D116</f>
        <v>0</v>
      </c>
      <c r="W76" s="13">
        <f t="shared" si="598"/>
        <v>0</v>
      </c>
      <c r="X76" s="13">
        <f t="shared" si="555"/>
        <v>0</v>
      </c>
      <c r="Y76" s="13">
        <f t="shared" si="556"/>
        <v>0</v>
      </c>
      <c r="Z76" s="151"/>
      <c r="AA76" s="155"/>
      <c r="AB76" s="10"/>
      <c r="AC76" s="44" t="s">
        <v>77</v>
      </c>
      <c r="AD76" s="1041" t="str">
        <f>Prices!$A$116</f>
        <v xml:space="preserve">glazing  </v>
      </c>
      <c r="AE76" s="1041"/>
      <c r="AF76" s="1042" t="s">
        <v>578</v>
      </c>
      <c r="AG76" s="1042"/>
      <c r="AH76" s="68">
        <v>0</v>
      </c>
      <c r="AI76" s="8"/>
      <c r="AJ76" s="720">
        <f>Prices!$D116</f>
        <v>0</v>
      </c>
      <c r="AK76" s="13">
        <f t="shared" si="557"/>
        <v>0</v>
      </c>
      <c r="AL76" s="13">
        <f t="shared" si="558"/>
        <v>0</v>
      </c>
      <c r="AM76" s="13">
        <f t="shared" si="559"/>
        <v>0</v>
      </c>
      <c r="AN76" s="151"/>
      <c r="AO76" s="155"/>
      <c r="AP76" s="10"/>
      <c r="AQ76" s="44" t="s">
        <v>77</v>
      </c>
      <c r="AR76" s="1041" t="str">
        <f>Prices!$A$116</f>
        <v xml:space="preserve">glazing  </v>
      </c>
      <c r="AS76" s="1041"/>
      <c r="AT76" s="1042" t="s">
        <v>578</v>
      </c>
      <c r="AU76" s="1042"/>
      <c r="AV76" s="68">
        <v>0</v>
      </c>
      <c r="AW76" s="8"/>
      <c r="AX76" s="720">
        <f>Prices!$D116</f>
        <v>0</v>
      </c>
      <c r="AY76" s="13">
        <f t="shared" si="562"/>
        <v>0</v>
      </c>
      <c r="AZ76" s="13">
        <f t="shared" si="563"/>
        <v>0</v>
      </c>
      <c r="BA76" s="13">
        <f t="shared" si="564"/>
        <v>0</v>
      </c>
      <c r="BB76" s="151"/>
      <c r="BC76" s="155"/>
      <c r="BD76" s="10"/>
      <c r="BE76" s="44" t="s">
        <v>77</v>
      </c>
      <c r="BF76" s="1041" t="str">
        <f>Prices!$A$116</f>
        <v xml:space="preserve">glazing  </v>
      </c>
      <c r="BG76" s="1041"/>
      <c r="BH76" s="1042" t="s">
        <v>578</v>
      </c>
      <c r="BI76" s="1042"/>
      <c r="BJ76" s="68">
        <v>0</v>
      </c>
      <c r="BK76" s="8"/>
      <c r="BL76" s="720">
        <f>Prices!$D116</f>
        <v>0</v>
      </c>
      <c r="BM76" s="13">
        <f t="shared" si="567"/>
        <v>0</v>
      </c>
      <c r="BN76" s="13">
        <f t="shared" si="568"/>
        <v>0</v>
      </c>
      <c r="BO76" s="13">
        <f t="shared" si="569"/>
        <v>0</v>
      </c>
      <c r="BP76" s="151"/>
      <c r="BQ76" s="155"/>
      <c r="BR76" s="10"/>
      <c r="BS76" s="44" t="s">
        <v>77</v>
      </c>
      <c r="BT76" s="1041" t="str">
        <f>Prices!$A$116</f>
        <v xml:space="preserve">glazing  </v>
      </c>
      <c r="BU76" s="1041"/>
      <c r="BV76" s="1042" t="s">
        <v>578</v>
      </c>
      <c r="BW76" s="1042"/>
      <c r="BX76" s="68">
        <v>0</v>
      </c>
      <c r="BY76" s="8"/>
      <c r="BZ76" s="720">
        <f>Prices!$D116</f>
        <v>0</v>
      </c>
      <c r="CA76" s="13">
        <f t="shared" si="572"/>
        <v>0</v>
      </c>
      <c r="CB76" s="13">
        <f t="shared" si="573"/>
        <v>0</v>
      </c>
      <c r="CC76" s="13">
        <f t="shared" si="574"/>
        <v>0</v>
      </c>
      <c r="CD76" s="151"/>
      <c r="CE76" s="155"/>
      <c r="CF76" s="10"/>
      <c r="CG76" s="44" t="s">
        <v>77</v>
      </c>
      <c r="CH76" s="1041" t="str">
        <f>Prices!$A$116</f>
        <v xml:space="preserve">glazing  </v>
      </c>
      <c r="CI76" s="1041"/>
      <c r="CJ76" s="1042" t="s">
        <v>578</v>
      </c>
      <c r="CK76" s="1042"/>
      <c r="CL76" s="68">
        <v>0</v>
      </c>
      <c r="CM76" s="8"/>
      <c r="CN76" s="720">
        <f>Prices!$D116</f>
        <v>0</v>
      </c>
      <c r="CO76" s="13">
        <f t="shared" si="577"/>
        <v>0</v>
      </c>
      <c r="CP76" s="13">
        <f t="shared" si="578"/>
        <v>0</v>
      </c>
      <c r="CQ76" s="13">
        <f t="shared" si="579"/>
        <v>0</v>
      </c>
      <c r="CR76" s="151"/>
      <c r="CS76" s="155"/>
      <c r="CT76" s="10"/>
      <c r="CU76" s="44" t="s">
        <v>77</v>
      </c>
      <c r="CV76" s="1041" t="str">
        <f>Prices!$A$116</f>
        <v xml:space="preserve">glazing  </v>
      </c>
      <c r="CW76" s="1041"/>
      <c r="CX76" s="1042" t="s">
        <v>578</v>
      </c>
      <c r="CY76" s="1042"/>
      <c r="CZ76" s="68">
        <v>0</v>
      </c>
      <c r="DA76" s="8"/>
      <c r="DB76" s="720">
        <f>Prices!$D116</f>
        <v>0</v>
      </c>
      <c r="DC76" s="13">
        <f t="shared" si="582"/>
        <v>0</v>
      </c>
      <c r="DD76" s="13">
        <f t="shared" si="583"/>
        <v>0</v>
      </c>
      <c r="DE76" s="13">
        <f t="shared" si="584"/>
        <v>0</v>
      </c>
      <c r="DF76" s="151"/>
      <c r="DG76" s="155"/>
      <c r="DH76" s="10"/>
      <c r="DI76" s="44" t="s">
        <v>77</v>
      </c>
      <c r="DJ76" s="1041" t="str">
        <f>Prices!$A$116</f>
        <v xml:space="preserve">glazing  </v>
      </c>
      <c r="DK76" s="1041"/>
      <c r="DL76" s="1042" t="s">
        <v>578</v>
      </c>
      <c r="DM76" s="1042"/>
      <c r="DN76" s="68">
        <v>0</v>
      </c>
      <c r="DO76" s="8"/>
      <c r="DP76" s="720">
        <f>Prices!$D116</f>
        <v>0</v>
      </c>
      <c r="DQ76" s="13">
        <f t="shared" si="587"/>
        <v>0</v>
      </c>
      <c r="DR76" s="13">
        <f t="shared" si="588"/>
        <v>0</v>
      </c>
      <c r="DS76" s="13">
        <f t="shared" si="589"/>
        <v>0</v>
      </c>
      <c r="DT76" s="151"/>
      <c r="DU76" s="155"/>
      <c r="DV76" s="10"/>
      <c r="DW76" s="44" t="s">
        <v>77</v>
      </c>
      <c r="DX76" s="1041" t="str">
        <f>Prices!$A$116</f>
        <v xml:space="preserve">glazing  </v>
      </c>
      <c r="DY76" s="1041"/>
      <c r="DZ76" s="1042" t="s">
        <v>578</v>
      </c>
      <c r="EA76" s="1042"/>
      <c r="EB76" s="68">
        <v>0</v>
      </c>
      <c r="EC76" s="8"/>
      <c r="ED76" s="720">
        <f>Prices!$D116</f>
        <v>0</v>
      </c>
      <c r="EE76" s="13">
        <f t="shared" si="592"/>
        <v>0</v>
      </c>
      <c r="EF76" s="13">
        <f t="shared" si="593"/>
        <v>0</v>
      </c>
      <c r="EG76" s="13">
        <f t="shared" si="594"/>
        <v>0</v>
      </c>
      <c r="EH76" s="151"/>
      <c r="EI76" s="155"/>
      <c r="EJ76" s="10"/>
      <c r="EK76" s="44" t="s">
        <v>94</v>
      </c>
      <c r="EL76" s="96" t="s">
        <v>95</v>
      </c>
      <c r="EM76" s="744">
        <f>K101+Y101+AM101+BA101+BO101+CC101+CQ101+DE101+DS101+EG101</f>
        <v>0</v>
      </c>
      <c r="EN76" s="33"/>
      <c r="EO76" s="765" t="s">
        <v>45</v>
      </c>
      <c r="EP76" s="190">
        <f>F101*$C$2+T101*$Q$2+AH101*$AE$2+AV101*$AS$2+BJ101*$BG$2+BX101*$BU$2+CL101*$CI$2+CZ101*$CW$2+DN101*$DK$2+EB101*$DY$2</f>
        <v>0</v>
      </c>
      <c r="EQ76" s="33"/>
      <c r="ER76" s="116">
        <f t="shared" si="550"/>
        <v>0</v>
      </c>
      <c r="ES76" s="81">
        <f t="shared" si="551"/>
        <v>0</v>
      </c>
      <c r="ET76" s="280">
        <v>0</v>
      </c>
      <c r="EU76" s="9" t="s">
        <v>45</v>
      </c>
      <c r="EV76" s="583">
        <f t="shared" si="601"/>
        <v>0</v>
      </c>
      <c r="EW76" s="579">
        <f t="shared" si="86"/>
        <v>0</v>
      </c>
      <c r="EX76" s="582">
        <f t="shared" si="552"/>
        <v>0</v>
      </c>
      <c r="EY76" s="112"/>
      <c r="EZ76" s="576"/>
      <c r="FA76" s="162"/>
      <c r="FC76" s="44" t="s">
        <v>101</v>
      </c>
      <c r="FD76" s="11" t="s">
        <v>102</v>
      </c>
      <c r="FE76" s="141">
        <v>0</v>
      </c>
      <c r="FF76" s="141">
        <v>0</v>
      </c>
      <c r="FG76" s="142">
        <v>0</v>
      </c>
      <c r="FH76" s="9" t="s">
        <v>21</v>
      </c>
      <c r="FI76" s="122">
        <f>FE76*FF76*FG76</f>
        <v>0</v>
      </c>
      <c r="FJ76" s="602">
        <v>0</v>
      </c>
      <c r="FK76" s="604">
        <f>FI76*FJ76</f>
        <v>0</v>
      </c>
      <c r="FL76" s="591">
        <f>FM132</f>
        <v>0</v>
      </c>
      <c r="FM76" s="543">
        <f>IF(FJ76=0,0,FL76/FJ76)</f>
        <v>0</v>
      </c>
      <c r="FN76" s="610">
        <f>FK76+FL76</f>
        <v>0</v>
      </c>
      <c r="FO76" s="127">
        <f>IF(FO$4=0,0,FN76/$FO$4)</f>
        <v>0</v>
      </c>
      <c r="FP76" s="87" t="s">
        <v>101</v>
      </c>
      <c r="FQ76" s="522">
        <f>EX88+EY88</f>
        <v>0</v>
      </c>
      <c r="FR76" s="496">
        <f>FN76</f>
        <v>0</v>
      </c>
      <c r="FS76" s="567">
        <f>SUM(FQ76:FR76)</f>
        <v>0</v>
      </c>
    </row>
    <row r="77" spans="1:175" x14ac:dyDescent="0.25">
      <c r="A77" s="44" t="s">
        <v>77</v>
      </c>
      <c r="B77" s="1041" t="str">
        <f>Prices!$A$117</f>
        <v xml:space="preserve">glazing  </v>
      </c>
      <c r="C77" s="1041"/>
      <c r="D77" s="1042" t="s">
        <v>579</v>
      </c>
      <c r="E77" s="1042"/>
      <c r="F77" s="68">
        <v>0</v>
      </c>
      <c r="G77" s="8"/>
      <c r="H77" s="720">
        <f>Prices!$D117</f>
        <v>0</v>
      </c>
      <c r="I77" s="13">
        <f t="shared" si="597"/>
        <v>0</v>
      </c>
      <c r="J77" s="13">
        <f t="shared" si="553"/>
        <v>0</v>
      </c>
      <c r="K77" s="13">
        <f t="shared" si="554"/>
        <v>0</v>
      </c>
      <c r="L77" s="151"/>
      <c r="M77" s="155"/>
      <c r="N77" s="15"/>
      <c r="O77" s="44" t="s">
        <v>77</v>
      </c>
      <c r="P77" s="1041" t="str">
        <f>Prices!$A$117</f>
        <v xml:space="preserve">glazing  </v>
      </c>
      <c r="Q77" s="1041"/>
      <c r="R77" s="1042" t="s">
        <v>579</v>
      </c>
      <c r="S77" s="1042"/>
      <c r="T77" s="68">
        <v>0</v>
      </c>
      <c r="U77" s="8"/>
      <c r="V77" s="720">
        <f>Prices!$D117</f>
        <v>0</v>
      </c>
      <c r="W77" s="13">
        <f t="shared" si="598"/>
        <v>0</v>
      </c>
      <c r="X77" s="13">
        <f t="shared" si="555"/>
        <v>0</v>
      </c>
      <c r="Y77" s="13">
        <f t="shared" si="556"/>
        <v>0</v>
      </c>
      <c r="Z77" s="151"/>
      <c r="AA77" s="155"/>
      <c r="AB77" s="15"/>
      <c r="AC77" s="44" t="s">
        <v>77</v>
      </c>
      <c r="AD77" s="1041" t="str">
        <f>Prices!$A$117</f>
        <v xml:space="preserve">glazing  </v>
      </c>
      <c r="AE77" s="1041"/>
      <c r="AF77" s="1042" t="s">
        <v>579</v>
      </c>
      <c r="AG77" s="1042"/>
      <c r="AH77" s="68">
        <v>0</v>
      </c>
      <c r="AI77" s="8"/>
      <c r="AJ77" s="720">
        <f>Prices!$D117</f>
        <v>0</v>
      </c>
      <c r="AK77" s="13">
        <f t="shared" si="557"/>
        <v>0</v>
      </c>
      <c r="AL77" s="13">
        <f t="shared" si="558"/>
        <v>0</v>
      </c>
      <c r="AM77" s="13">
        <f t="shared" si="559"/>
        <v>0</v>
      </c>
      <c r="AN77" s="151"/>
      <c r="AO77" s="155"/>
      <c r="AP77" s="15"/>
      <c r="AQ77" s="44" t="s">
        <v>77</v>
      </c>
      <c r="AR77" s="1041" t="str">
        <f>Prices!$A$117</f>
        <v xml:space="preserve">glazing  </v>
      </c>
      <c r="AS77" s="1041"/>
      <c r="AT77" s="1042" t="s">
        <v>579</v>
      </c>
      <c r="AU77" s="1042"/>
      <c r="AV77" s="68">
        <v>0</v>
      </c>
      <c r="AW77" s="8"/>
      <c r="AX77" s="720">
        <f>Prices!$D117</f>
        <v>0</v>
      </c>
      <c r="AY77" s="13">
        <f t="shared" si="562"/>
        <v>0</v>
      </c>
      <c r="AZ77" s="13">
        <f t="shared" si="563"/>
        <v>0</v>
      </c>
      <c r="BA77" s="13">
        <f t="shared" si="564"/>
        <v>0</v>
      </c>
      <c r="BB77" s="151"/>
      <c r="BC77" s="155"/>
      <c r="BD77" s="15"/>
      <c r="BE77" s="44" t="s">
        <v>77</v>
      </c>
      <c r="BF77" s="1041" t="str">
        <f>Prices!$A$117</f>
        <v xml:space="preserve">glazing  </v>
      </c>
      <c r="BG77" s="1041"/>
      <c r="BH77" s="1042" t="s">
        <v>579</v>
      </c>
      <c r="BI77" s="1042"/>
      <c r="BJ77" s="68">
        <v>0</v>
      </c>
      <c r="BK77" s="8"/>
      <c r="BL77" s="720">
        <f>Prices!$D117</f>
        <v>0</v>
      </c>
      <c r="BM77" s="13">
        <f t="shared" si="567"/>
        <v>0</v>
      </c>
      <c r="BN77" s="13">
        <f t="shared" si="568"/>
        <v>0</v>
      </c>
      <c r="BO77" s="13">
        <f t="shared" si="569"/>
        <v>0</v>
      </c>
      <c r="BP77" s="151"/>
      <c r="BQ77" s="155"/>
      <c r="BR77" s="15"/>
      <c r="BS77" s="44" t="s">
        <v>77</v>
      </c>
      <c r="BT77" s="1041" t="str">
        <f>Prices!$A$117</f>
        <v xml:space="preserve">glazing  </v>
      </c>
      <c r="BU77" s="1041"/>
      <c r="BV77" s="1042" t="s">
        <v>579</v>
      </c>
      <c r="BW77" s="1042"/>
      <c r="BX77" s="68">
        <v>0</v>
      </c>
      <c r="BY77" s="8"/>
      <c r="BZ77" s="720">
        <f>Prices!$D117</f>
        <v>0</v>
      </c>
      <c r="CA77" s="13">
        <f t="shared" si="572"/>
        <v>0</v>
      </c>
      <c r="CB77" s="13">
        <f t="shared" si="573"/>
        <v>0</v>
      </c>
      <c r="CC77" s="13">
        <f t="shared" si="574"/>
        <v>0</v>
      </c>
      <c r="CD77" s="151"/>
      <c r="CE77" s="155"/>
      <c r="CF77" s="15"/>
      <c r="CG77" s="44" t="s">
        <v>77</v>
      </c>
      <c r="CH77" s="1041" t="str">
        <f>Prices!$A$117</f>
        <v xml:space="preserve">glazing  </v>
      </c>
      <c r="CI77" s="1041"/>
      <c r="CJ77" s="1042" t="s">
        <v>579</v>
      </c>
      <c r="CK77" s="1042"/>
      <c r="CL77" s="68">
        <v>0</v>
      </c>
      <c r="CM77" s="8"/>
      <c r="CN77" s="720">
        <f>Prices!$D117</f>
        <v>0</v>
      </c>
      <c r="CO77" s="13">
        <f t="shared" si="577"/>
        <v>0</v>
      </c>
      <c r="CP77" s="13">
        <f t="shared" si="578"/>
        <v>0</v>
      </c>
      <c r="CQ77" s="13">
        <f t="shared" si="579"/>
        <v>0</v>
      </c>
      <c r="CR77" s="151"/>
      <c r="CS77" s="155"/>
      <c r="CT77" s="15"/>
      <c r="CU77" s="44" t="s">
        <v>77</v>
      </c>
      <c r="CV77" s="1041" t="str">
        <f>Prices!$A$117</f>
        <v xml:space="preserve">glazing  </v>
      </c>
      <c r="CW77" s="1041"/>
      <c r="CX77" s="1042" t="s">
        <v>579</v>
      </c>
      <c r="CY77" s="1042"/>
      <c r="CZ77" s="68">
        <v>0</v>
      </c>
      <c r="DA77" s="8"/>
      <c r="DB77" s="720">
        <f>Prices!$D117</f>
        <v>0</v>
      </c>
      <c r="DC77" s="13">
        <f t="shared" si="582"/>
        <v>0</v>
      </c>
      <c r="DD77" s="13">
        <f t="shared" si="583"/>
        <v>0</v>
      </c>
      <c r="DE77" s="13">
        <f t="shared" si="584"/>
        <v>0</v>
      </c>
      <c r="DF77" s="151"/>
      <c r="DG77" s="155"/>
      <c r="DH77" s="15"/>
      <c r="DI77" s="44" t="s">
        <v>77</v>
      </c>
      <c r="DJ77" s="1041" t="str">
        <f>Prices!$A$117</f>
        <v xml:space="preserve">glazing  </v>
      </c>
      <c r="DK77" s="1041"/>
      <c r="DL77" s="1042" t="s">
        <v>579</v>
      </c>
      <c r="DM77" s="1042"/>
      <c r="DN77" s="68">
        <v>0</v>
      </c>
      <c r="DO77" s="8"/>
      <c r="DP77" s="720">
        <f>Prices!$D117</f>
        <v>0</v>
      </c>
      <c r="DQ77" s="13">
        <f t="shared" si="587"/>
        <v>0</v>
      </c>
      <c r="DR77" s="13">
        <f t="shared" si="588"/>
        <v>0</v>
      </c>
      <c r="DS77" s="13">
        <f t="shared" si="589"/>
        <v>0</v>
      </c>
      <c r="DT77" s="151"/>
      <c r="DU77" s="155"/>
      <c r="DV77" s="15"/>
      <c r="DW77" s="44" t="s">
        <v>77</v>
      </c>
      <c r="DX77" s="1041" t="str">
        <f>Prices!$A$117</f>
        <v xml:space="preserve">glazing  </v>
      </c>
      <c r="DY77" s="1041"/>
      <c r="DZ77" s="1042" t="s">
        <v>579</v>
      </c>
      <c r="EA77" s="1042"/>
      <c r="EB77" s="68">
        <v>0</v>
      </c>
      <c r="EC77" s="8"/>
      <c r="ED77" s="720">
        <f>Prices!$D117</f>
        <v>0</v>
      </c>
      <c r="EE77" s="13">
        <f t="shared" si="592"/>
        <v>0</v>
      </c>
      <c r="EF77" s="13">
        <f t="shared" si="593"/>
        <v>0</v>
      </c>
      <c r="EG77" s="13">
        <f t="shared" si="594"/>
        <v>0</v>
      </c>
      <c r="EH77" s="151"/>
      <c r="EI77" s="155"/>
      <c r="EJ77" s="15"/>
      <c r="EK77" s="44" t="s">
        <v>96</v>
      </c>
      <c r="EL77" s="8" t="s">
        <v>46</v>
      </c>
      <c r="EM77" s="744">
        <f>K102+Y102+AM102+BA102+BO102+CC102+CQ102+DE102+DS102+EG102</f>
        <v>0</v>
      </c>
      <c r="EN77" s="79"/>
      <c r="EO77" s="765" t="s">
        <v>45</v>
      </c>
      <c r="EP77" s="190">
        <f>F102*$C$2+T102*$Q$2+AH102*$AE$2+AV102*$AS$2+BJ102*$BG$2+BX102*$BU$2+CL102*$CI$2+CZ102*$CW$2+DN102*$DK$2+EB102*$DY$2</f>
        <v>0</v>
      </c>
      <c r="EQ77" s="33"/>
      <c r="ER77" s="116">
        <f t="shared" si="550"/>
        <v>0</v>
      </c>
      <c r="ES77" s="81">
        <f t="shared" si="551"/>
        <v>0</v>
      </c>
      <c r="ET77" s="280">
        <v>0</v>
      </c>
      <c r="EU77" s="9" t="s">
        <v>45</v>
      </c>
      <c r="EV77" s="583">
        <f t="shared" si="601"/>
        <v>0</v>
      </c>
      <c r="EW77" s="579">
        <f t="shared" si="86"/>
        <v>0</v>
      </c>
      <c r="EX77" s="582">
        <f t="shared" si="552"/>
        <v>0</v>
      </c>
      <c r="EY77" s="574">
        <f>EZ138</f>
        <v>0</v>
      </c>
      <c r="EZ77" s="543">
        <f>ET138</f>
        <v>0</v>
      </c>
      <c r="FA77" s="567"/>
      <c r="FC77" s="137"/>
      <c r="FD77" s="61"/>
      <c r="FE77" s="8"/>
      <c r="FF77" s="8"/>
      <c r="FG77" s="8"/>
      <c r="FH77" s="61"/>
      <c r="FI77" s="61"/>
      <c r="FJ77" s="8"/>
      <c r="FK77" s="605"/>
      <c r="FL77" s="592"/>
      <c r="FM77" s="573"/>
      <c r="FN77" s="607"/>
      <c r="FO77" s="127"/>
      <c r="FP77" s="87"/>
      <c r="FQ77" s="522"/>
      <c r="FR77" s="61"/>
      <c r="FS77" s="567"/>
    </row>
    <row r="78" spans="1:175" x14ac:dyDescent="0.25">
      <c r="A78" s="44" t="s">
        <v>77</v>
      </c>
      <c r="B78" s="1041" t="str">
        <f>Prices!$A$118</f>
        <v xml:space="preserve">glazing  </v>
      </c>
      <c r="C78" s="1041"/>
      <c r="D78" s="1042" t="s">
        <v>580</v>
      </c>
      <c r="E78" s="1042"/>
      <c r="F78" s="68">
        <v>0</v>
      </c>
      <c r="G78" s="8"/>
      <c r="H78" s="720">
        <f>Prices!$D118</f>
        <v>0</v>
      </c>
      <c r="I78" s="13">
        <f t="shared" si="597"/>
        <v>0</v>
      </c>
      <c r="J78" s="13">
        <f t="shared" si="553"/>
        <v>0</v>
      </c>
      <c r="K78" s="13">
        <f t="shared" si="554"/>
        <v>0</v>
      </c>
      <c r="L78" s="151"/>
      <c r="M78" s="155"/>
      <c r="N78" s="15"/>
      <c r="O78" s="44" t="s">
        <v>77</v>
      </c>
      <c r="P78" s="1041" t="str">
        <f>Prices!$A$118</f>
        <v xml:space="preserve">glazing  </v>
      </c>
      <c r="Q78" s="1041"/>
      <c r="R78" s="1042" t="s">
        <v>580</v>
      </c>
      <c r="S78" s="1042"/>
      <c r="T78" s="68">
        <v>0</v>
      </c>
      <c r="U78" s="8"/>
      <c r="V78" s="720">
        <f>Prices!$D118</f>
        <v>0</v>
      </c>
      <c r="W78" s="13">
        <f t="shared" si="598"/>
        <v>0</v>
      </c>
      <c r="X78" s="13">
        <f t="shared" si="555"/>
        <v>0</v>
      </c>
      <c r="Y78" s="13">
        <f t="shared" si="556"/>
        <v>0</v>
      </c>
      <c r="Z78" s="151"/>
      <c r="AA78" s="155"/>
      <c r="AB78" s="15"/>
      <c r="AC78" s="44" t="s">
        <v>77</v>
      </c>
      <c r="AD78" s="1041" t="str">
        <f>Prices!$A$118</f>
        <v xml:space="preserve">glazing  </v>
      </c>
      <c r="AE78" s="1041"/>
      <c r="AF78" s="1042" t="s">
        <v>580</v>
      </c>
      <c r="AG78" s="1042"/>
      <c r="AH78" s="68">
        <v>0</v>
      </c>
      <c r="AI78" s="8"/>
      <c r="AJ78" s="720">
        <f>Prices!$D118</f>
        <v>0</v>
      </c>
      <c r="AK78" s="13">
        <f t="shared" si="557"/>
        <v>0</v>
      </c>
      <c r="AL78" s="13">
        <f t="shared" si="558"/>
        <v>0</v>
      </c>
      <c r="AM78" s="13">
        <f t="shared" si="559"/>
        <v>0</v>
      </c>
      <c r="AN78" s="151"/>
      <c r="AO78" s="155"/>
      <c r="AP78" s="15"/>
      <c r="AQ78" s="44" t="s">
        <v>77</v>
      </c>
      <c r="AR78" s="1041" t="str">
        <f>Prices!$A$118</f>
        <v xml:space="preserve">glazing  </v>
      </c>
      <c r="AS78" s="1041"/>
      <c r="AT78" s="1042" t="s">
        <v>580</v>
      </c>
      <c r="AU78" s="1042"/>
      <c r="AV78" s="68">
        <v>0</v>
      </c>
      <c r="AW78" s="8"/>
      <c r="AX78" s="720">
        <f>Prices!$D118</f>
        <v>0</v>
      </c>
      <c r="AY78" s="13">
        <f t="shared" si="562"/>
        <v>0</v>
      </c>
      <c r="AZ78" s="13">
        <f t="shared" si="563"/>
        <v>0</v>
      </c>
      <c r="BA78" s="13">
        <f t="shared" si="564"/>
        <v>0</v>
      </c>
      <c r="BB78" s="151"/>
      <c r="BC78" s="155"/>
      <c r="BD78" s="15"/>
      <c r="BE78" s="44" t="s">
        <v>77</v>
      </c>
      <c r="BF78" s="1041" t="str">
        <f>Prices!$A$118</f>
        <v xml:space="preserve">glazing  </v>
      </c>
      <c r="BG78" s="1041"/>
      <c r="BH78" s="1042" t="s">
        <v>580</v>
      </c>
      <c r="BI78" s="1042"/>
      <c r="BJ78" s="68">
        <v>0</v>
      </c>
      <c r="BK78" s="8"/>
      <c r="BL78" s="720">
        <f>Prices!$D118</f>
        <v>0</v>
      </c>
      <c r="BM78" s="13">
        <f t="shared" si="567"/>
        <v>0</v>
      </c>
      <c r="BN78" s="13">
        <f t="shared" si="568"/>
        <v>0</v>
      </c>
      <c r="BO78" s="13">
        <f t="shared" si="569"/>
        <v>0</v>
      </c>
      <c r="BP78" s="151"/>
      <c r="BQ78" s="155"/>
      <c r="BR78" s="15"/>
      <c r="BS78" s="44" t="s">
        <v>77</v>
      </c>
      <c r="BT78" s="1041" t="str">
        <f>Prices!$A$118</f>
        <v xml:space="preserve">glazing  </v>
      </c>
      <c r="BU78" s="1041"/>
      <c r="BV78" s="1042" t="s">
        <v>580</v>
      </c>
      <c r="BW78" s="1042"/>
      <c r="BX78" s="68">
        <v>0</v>
      </c>
      <c r="BY78" s="8"/>
      <c r="BZ78" s="720">
        <f>Prices!$D118</f>
        <v>0</v>
      </c>
      <c r="CA78" s="13">
        <f t="shared" si="572"/>
        <v>0</v>
      </c>
      <c r="CB78" s="13">
        <f t="shared" si="573"/>
        <v>0</v>
      </c>
      <c r="CC78" s="13">
        <f t="shared" si="574"/>
        <v>0</v>
      </c>
      <c r="CD78" s="151"/>
      <c r="CE78" s="155"/>
      <c r="CF78" s="15"/>
      <c r="CG78" s="44" t="s">
        <v>77</v>
      </c>
      <c r="CH78" s="1041" t="str">
        <f>Prices!$A$118</f>
        <v xml:space="preserve">glazing  </v>
      </c>
      <c r="CI78" s="1041"/>
      <c r="CJ78" s="1042" t="s">
        <v>580</v>
      </c>
      <c r="CK78" s="1042"/>
      <c r="CL78" s="68">
        <v>0</v>
      </c>
      <c r="CM78" s="8"/>
      <c r="CN78" s="720">
        <f>Prices!$D118</f>
        <v>0</v>
      </c>
      <c r="CO78" s="13">
        <f t="shared" si="577"/>
        <v>0</v>
      </c>
      <c r="CP78" s="13">
        <f t="shared" si="578"/>
        <v>0</v>
      </c>
      <c r="CQ78" s="13">
        <f t="shared" si="579"/>
        <v>0</v>
      </c>
      <c r="CR78" s="151"/>
      <c r="CS78" s="155"/>
      <c r="CT78" s="15"/>
      <c r="CU78" s="44" t="s">
        <v>77</v>
      </c>
      <c r="CV78" s="1041" t="str">
        <f>Prices!$A$118</f>
        <v xml:space="preserve">glazing  </v>
      </c>
      <c r="CW78" s="1041"/>
      <c r="CX78" s="1042" t="s">
        <v>580</v>
      </c>
      <c r="CY78" s="1042"/>
      <c r="CZ78" s="68">
        <v>0</v>
      </c>
      <c r="DA78" s="8"/>
      <c r="DB78" s="720">
        <f>Prices!$D118</f>
        <v>0</v>
      </c>
      <c r="DC78" s="13">
        <f t="shared" si="582"/>
        <v>0</v>
      </c>
      <c r="DD78" s="13">
        <f t="shared" si="583"/>
        <v>0</v>
      </c>
      <c r="DE78" s="13">
        <f t="shared" si="584"/>
        <v>0</v>
      </c>
      <c r="DF78" s="151"/>
      <c r="DG78" s="155"/>
      <c r="DH78" s="15"/>
      <c r="DI78" s="44" t="s">
        <v>77</v>
      </c>
      <c r="DJ78" s="1041" t="str">
        <f>Prices!$A$118</f>
        <v xml:space="preserve">glazing  </v>
      </c>
      <c r="DK78" s="1041"/>
      <c r="DL78" s="1042" t="s">
        <v>580</v>
      </c>
      <c r="DM78" s="1042"/>
      <c r="DN78" s="68">
        <v>0</v>
      </c>
      <c r="DO78" s="8"/>
      <c r="DP78" s="720">
        <f>Prices!$D118</f>
        <v>0</v>
      </c>
      <c r="DQ78" s="13">
        <f t="shared" si="587"/>
        <v>0</v>
      </c>
      <c r="DR78" s="13">
        <f t="shared" si="588"/>
        <v>0</v>
      </c>
      <c r="DS78" s="13">
        <f t="shared" si="589"/>
        <v>0</v>
      </c>
      <c r="DT78" s="151"/>
      <c r="DU78" s="155"/>
      <c r="DV78" s="15"/>
      <c r="DW78" s="44" t="s">
        <v>77</v>
      </c>
      <c r="DX78" s="1041" t="str">
        <f>Prices!$A$118</f>
        <v xml:space="preserve">glazing  </v>
      </c>
      <c r="DY78" s="1041"/>
      <c r="DZ78" s="1042" t="s">
        <v>580</v>
      </c>
      <c r="EA78" s="1042"/>
      <c r="EB78" s="68">
        <v>0</v>
      </c>
      <c r="EC78" s="8"/>
      <c r="ED78" s="720">
        <f>Prices!$D118</f>
        <v>0</v>
      </c>
      <c r="EE78" s="13">
        <f t="shared" si="592"/>
        <v>0</v>
      </c>
      <c r="EF78" s="13">
        <f t="shared" si="593"/>
        <v>0</v>
      </c>
      <c r="EG78" s="13">
        <f t="shared" si="594"/>
        <v>0</v>
      </c>
      <c r="EH78" s="151"/>
      <c r="EI78" s="155"/>
      <c r="EJ78" s="15"/>
      <c r="EK78" s="44" t="s">
        <v>96</v>
      </c>
      <c r="EL78" s="8" t="s">
        <v>46</v>
      </c>
      <c r="EM78" s="744">
        <f>K103+Y103+AM103+BA103+BO103+CC103+CQ103+DE103+DS103+EG103</f>
        <v>0</v>
      </c>
      <c r="EN78" s="79"/>
      <c r="EO78" s="765" t="s">
        <v>45</v>
      </c>
      <c r="EP78" s="190">
        <f>F103*$C$2+T103*$Q$2+AH103*$AE$2+AV103*$AS$2+BJ103*$BG$2+BX103*$BU$2+CL103*$CI$2+CZ103*$CW$2+DN103*$DK$2+EB103*$DY$2</f>
        <v>0</v>
      </c>
      <c r="EQ78" s="33"/>
      <c r="ER78" s="116">
        <f t="shared" si="550"/>
        <v>0</v>
      </c>
      <c r="ES78" s="81">
        <f t="shared" si="551"/>
        <v>0</v>
      </c>
      <c r="ET78" s="280">
        <v>0</v>
      </c>
      <c r="EU78" s="9" t="s">
        <v>45</v>
      </c>
      <c r="EV78" s="583">
        <f t="shared" si="601"/>
        <v>0</v>
      </c>
      <c r="EW78" s="579">
        <f t="shared" si="86"/>
        <v>0</v>
      </c>
      <c r="EX78" s="582">
        <f t="shared" si="552"/>
        <v>0</v>
      </c>
      <c r="EY78" s="112"/>
      <c r="EZ78" s="573"/>
      <c r="FA78" s="55"/>
      <c r="FC78" s="44" t="s">
        <v>104</v>
      </c>
      <c r="FD78" s="11" t="s">
        <v>56</v>
      </c>
      <c r="FE78" s="141">
        <v>0</v>
      </c>
      <c r="FF78" s="141">
        <v>0</v>
      </c>
      <c r="FG78" s="142">
        <v>0</v>
      </c>
      <c r="FH78" s="9" t="s">
        <v>21</v>
      </c>
      <c r="FI78" s="122">
        <f>FE78*FF78*FG78</f>
        <v>0</v>
      </c>
      <c r="FJ78" s="602">
        <v>0</v>
      </c>
      <c r="FK78" s="604">
        <f>FI78*FJ78</f>
        <v>0</v>
      </c>
      <c r="FL78" s="591">
        <f>FM134</f>
        <v>0</v>
      </c>
      <c r="FM78" s="545">
        <f>IF(FJ78=0,0,FL78/FJ78)</f>
        <v>0</v>
      </c>
      <c r="FN78" s="607">
        <f>FK78+FL78</f>
        <v>0</v>
      </c>
      <c r="FO78" s="127">
        <f>IF(FO$4=0,0,FN78/$FO$4)</f>
        <v>0</v>
      </c>
      <c r="FP78" s="87" t="s">
        <v>104</v>
      </c>
      <c r="FQ78" s="522">
        <f>EX90+EY90</f>
        <v>0</v>
      </c>
      <c r="FR78" s="496">
        <f>FN78</f>
        <v>0</v>
      </c>
      <c r="FS78" s="567">
        <f>SUM(FQ78:FR78)</f>
        <v>0</v>
      </c>
    </row>
    <row r="79" spans="1:175" x14ac:dyDescent="0.25">
      <c r="A79" s="44" t="s">
        <v>77</v>
      </c>
      <c r="B79" s="1041" t="str">
        <f>Prices!$A$119</f>
        <v xml:space="preserve">glazing  </v>
      </c>
      <c r="C79" s="1041"/>
      <c r="D79" s="1042" t="s">
        <v>581</v>
      </c>
      <c r="E79" s="1042"/>
      <c r="F79" s="68">
        <v>0</v>
      </c>
      <c r="G79" s="8"/>
      <c r="H79" s="720">
        <f>Prices!$D119</f>
        <v>0</v>
      </c>
      <c r="I79" s="13">
        <f t="shared" si="597"/>
        <v>0</v>
      </c>
      <c r="J79" s="13">
        <f t="shared" si="553"/>
        <v>0</v>
      </c>
      <c r="K79" s="13">
        <f t="shared" si="554"/>
        <v>0</v>
      </c>
      <c r="L79" s="151"/>
      <c r="M79" s="155"/>
      <c r="N79" s="15"/>
      <c r="O79" s="44" t="s">
        <v>77</v>
      </c>
      <c r="P79" s="1041" t="str">
        <f>Prices!$A$119</f>
        <v xml:space="preserve">glazing  </v>
      </c>
      <c r="Q79" s="1041"/>
      <c r="R79" s="1042" t="s">
        <v>581</v>
      </c>
      <c r="S79" s="1042"/>
      <c r="T79" s="68">
        <v>0</v>
      </c>
      <c r="U79" s="8"/>
      <c r="V79" s="720">
        <f>Prices!$D119</f>
        <v>0</v>
      </c>
      <c r="W79" s="13">
        <f t="shared" si="598"/>
        <v>0</v>
      </c>
      <c r="X79" s="13">
        <f t="shared" si="555"/>
        <v>0</v>
      </c>
      <c r="Y79" s="13">
        <f t="shared" si="556"/>
        <v>0</v>
      </c>
      <c r="Z79" s="151"/>
      <c r="AA79" s="155"/>
      <c r="AB79" s="15"/>
      <c r="AC79" s="44" t="s">
        <v>77</v>
      </c>
      <c r="AD79" s="1041" t="str">
        <f>Prices!$A$119</f>
        <v xml:space="preserve">glazing  </v>
      </c>
      <c r="AE79" s="1041"/>
      <c r="AF79" s="1042" t="s">
        <v>581</v>
      </c>
      <c r="AG79" s="1042"/>
      <c r="AH79" s="68">
        <v>0</v>
      </c>
      <c r="AI79" s="8"/>
      <c r="AJ79" s="720">
        <f>Prices!$D119</f>
        <v>0</v>
      </c>
      <c r="AK79" s="13">
        <f t="shared" si="557"/>
        <v>0</v>
      </c>
      <c r="AL79" s="13">
        <f t="shared" si="558"/>
        <v>0</v>
      </c>
      <c r="AM79" s="13">
        <f t="shared" si="559"/>
        <v>0</v>
      </c>
      <c r="AN79" s="151"/>
      <c r="AO79" s="155"/>
      <c r="AP79" s="15"/>
      <c r="AQ79" s="44" t="s">
        <v>77</v>
      </c>
      <c r="AR79" s="1041" t="str">
        <f>Prices!$A$119</f>
        <v xml:space="preserve">glazing  </v>
      </c>
      <c r="AS79" s="1041"/>
      <c r="AT79" s="1042" t="s">
        <v>581</v>
      </c>
      <c r="AU79" s="1042"/>
      <c r="AV79" s="68">
        <v>0</v>
      </c>
      <c r="AW79" s="8"/>
      <c r="AX79" s="720">
        <f>Prices!$D119</f>
        <v>0</v>
      </c>
      <c r="AY79" s="13">
        <f t="shared" si="562"/>
        <v>0</v>
      </c>
      <c r="AZ79" s="13">
        <f t="shared" si="563"/>
        <v>0</v>
      </c>
      <c r="BA79" s="13">
        <f t="shared" si="564"/>
        <v>0</v>
      </c>
      <c r="BB79" s="151"/>
      <c r="BC79" s="155"/>
      <c r="BD79" s="15"/>
      <c r="BE79" s="44" t="s">
        <v>77</v>
      </c>
      <c r="BF79" s="1041" t="str">
        <f>Prices!$A$119</f>
        <v xml:space="preserve">glazing  </v>
      </c>
      <c r="BG79" s="1041"/>
      <c r="BH79" s="1042" t="s">
        <v>581</v>
      </c>
      <c r="BI79" s="1042"/>
      <c r="BJ79" s="68">
        <v>0</v>
      </c>
      <c r="BK79" s="8"/>
      <c r="BL79" s="720">
        <f>Prices!$D119</f>
        <v>0</v>
      </c>
      <c r="BM79" s="13">
        <f t="shared" si="567"/>
        <v>0</v>
      </c>
      <c r="BN79" s="13">
        <f t="shared" si="568"/>
        <v>0</v>
      </c>
      <c r="BO79" s="13">
        <f t="shared" si="569"/>
        <v>0</v>
      </c>
      <c r="BP79" s="151"/>
      <c r="BQ79" s="155"/>
      <c r="BR79" s="15"/>
      <c r="BS79" s="44" t="s">
        <v>77</v>
      </c>
      <c r="BT79" s="1041" t="str">
        <f>Prices!$A$119</f>
        <v xml:space="preserve">glazing  </v>
      </c>
      <c r="BU79" s="1041"/>
      <c r="BV79" s="1042" t="s">
        <v>581</v>
      </c>
      <c r="BW79" s="1042"/>
      <c r="BX79" s="68">
        <v>0</v>
      </c>
      <c r="BY79" s="8"/>
      <c r="BZ79" s="720">
        <f>Prices!$D119</f>
        <v>0</v>
      </c>
      <c r="CA79" s="13">
        <f t="shared" si="572"/>
        <v>0</v>
      </c>
      <c r="CB79" s="13">
        <f t="shared" si="573"/>
        <v>0</v>
      </c>
      <c r="CC79" s="13">
        <f t="shared" si="574"/>
        <v>0</v>
      </c>
      <c r="CD79" s="151"/>
      <c r="CE79" s="155"/>
      <c r="CF79" s="15"/>
      <c r="CG79" s="44" t="s">
        <v>77</v>
      </c>
      <c r="CH79" s="1041" t="str">
        <f>Prices!$A$119</f>
        <v xml:space="preserve">glazing  </v>
      </c>
      <c r="CI79" s="1041"/>
      <c r="CJ79" s="1042" t="s">
        <v>581</v>
      </c>
      <c r="CK79" s="1042"/>
      <c r="CL79" s="68">
        <v>0</v>
      </c>
      <c r="CM79" s="8"/>
      <c r="CN79" s="720">
        <f>Prices!$D119</f>
        <v>0</v>
      </c>
      <c r="CO79" s="13">
        <f t="shared" si="577"/>
        <v>0</v>
      </c>
      <c r="CP79" s="13">
        <f t="shared" si="578"/>
        <v>0</v>
      </c>
      <c r="CQ79" s="13">
        <f t="shared" si="579"/>
        <v>0</v>
      </c>
      <c r="CR79" s="151"/>
      <c r="CS79" s="155"/>
      <c r="CT79" s="15"/>
      <c r="CU79" s="44" t="s">
        <v>77</v>
      </c>
      <c r="CV79" s="1041" t="str">
        <f>Prices!$A$119</f>
        <v xml:space="preserve">glazing  </v>
      </c>
      <c r="CW79" s="1041"/>
      <c r="CX79" s="1042" t="s">
        <v>581</v>
      </c>
      <c r="CY79" s="1042"/>
      <c r="CZ79" s="68">
        <v>0</v>
      </c>
      <c r="DA79" s="8"/>
      <c r="DB79" s="720">
        <f>Prices!$D119</f>
        <v>0</v>
      </c>
      <c r="DC79" s="13">
        <f t="shared" si="582"/>
        <v>0</v>
      </c>
      <c r="DD79" s="13">
        <f t="shared" si="583"/>
        <v>0</v>
      </c>
      <c r="DE79" s="13">
        <f t="shared" si="584"/>
        <v>0</v>
      </c>
      <c r="DF79" s="151"/>
      <c r="DG79" s="155"/>
      <c r="DH79" s="15"/>
      <c r="DI79" s="44" t="s">
        <v>77</v>
      </c>
      <c r="DJ79" s="1041" t="str">
        <f>Prices!$A$119</f>
        <v xml:space="preserve">glazing  </v>
      </c>
      <c r="DK79" s="1041"/>
      <c r="DL79" s="1042" t="s">
        <v>581</v>
      </c>
      <c r="DM79" s="1042"/>
      <c r="DN79" s="68">
        <v>0</v>
      </c>
      <c r="DO79" s="8"/>
      <c r="DP79" s="720">
        <f>Prices!$D119</f>
        <v>0</v>
      </c>
      <c r="DQ79" s="13">
        <f t="shared" si="587"/>
        <v>0</v>
      </c>
      <c r="DR79" s="13">
        <f t="shared" si="588"/>
        <v>0</v>
      </c>
      <c r="DS79" s="13">
        <f t="shared" si="589"/>
        <v>0</v>
      </c>
      <c r="DT79" s="151"/>
      <c r="DU79" s="155"/>
      <c r="DV79" s="15"/>
      <c r="DW79" s="44" t="s">
        <v>77</v>
      </c>
      <c r="DX79" s="1041" t="str">
        <f>Prices!$A$119</f>
        <v xml:space="preserve">glazing  </v>
      </c>
      <c r="DY79" s="1041"/>
      <c r="DZ79" s="1042" t="s">
        <v>581</v>
      </c>
      <c r="EA79" s="1042"/>
      <c r="EB79" s="68">
        <v>0</v>
      </c>
      <c r="EC79" s="8"/>
      <c r="ED79" s="720">
        <f>Prices!$D119</f>
        <v>0</v>
      </c>
      <c r="EE79" s="13">
        <f t="shared" si="592"/>
        <v>0</v>
      </c>
      <c r="EF79" s="13">
        <f t="shared" si="593"/>
        <v>0</v>
      </c>
      <c r="EG79" s="13">
        <f t="shared" si="594"/>
        <v>0</v>
      </c>
      <c r="EH79" s="151"/>
      <c r="EI79" s="155"/>
      <c r="EJ79" s="15"/>
      <c r="EK79" s="45" t="s">
        <v>97</v>
      </c>
      <c r="EL79" s="93" t="s">
        <v>98</v>
      </c>
      <c r="EM79" s="744">
        <f>K104+Y104+AM104+BA104+BO104+CC104+CQ104+DE104+DS104+EG104</f>
        <v>0</v>
      </c>
      <c r="EN79" s="762"/>
      <c r="EO79" s="765" t="s">
        <v>45</v>
      </c>
      <c r="EP79" s="190">
        <f>F104*$C$2+T104*$Q$2+AH104*$AE$2+AV104*$AS$2+BJ104*$BG$2+BX104*$BU$2+CL104*$CI$2+CZ104*$CW$2+DN104*$DK$2+EB104*$DY$2</f>
        <v>0</v>
      </c>
      <c r="EQ79" s="33"/>
      <c r="ER79" s="116">
        <f t="shared" si="550"/>
        <v>0</v>
      </c>
      <c r="ES79" s="81">
        <f t="shared" si="551"/>
        <v>0</v>
      </c>
      <c r="ET79" s="280">
        <v>0</v>
      </c>
      <c r="EU79" s="9" t="s">
        <v>45</v>
      </c>
      <c r="EV79" s="583">
        <f t="shared" si="601"/>
        <v>0</v>
      </c>
      <c r="EW79" s="579">
        <f t="shared" si="86"/>
        <v>0</v>
      </c>
      <c r="EX79" s="582">
        <f t="shared" si="552"/>
        <v>0</v>
      </c>
      <c r="EY79" s="112"/>
      <c r="EZ79" s="573"/>
      <c r="FA79" s="55"/>
      <c r="FC79" s="44"/>
      <c r="FD79" s="11"/>
      <c r="FE79" s="126"/>
      <c r="FF79" s="126"/>
      <c r="FG79" s="436"/>
      <c r="FH79" s="9"/>
      <c r="FI79" s="123"/>
      <c r="FJ79" s="121"/>
      <c r="FK79" s="604"/>
      <c r="FL79" s="592"/>
      <c r="FM79" s="573"/>
      <c r="FN79" s="607"/>
      <c r="FO79" s="127"/>
      <c r="FP79" s="87"/>
      <c r="FQ79" s="522"/>
      <c r="FR79" s="61"/>
      <c r="FS79" s="567"/>
    </row>
    <row r="80" spans="1:175" x14ac:dyDescent="0.25">
      <c r="A80" s="44" t="s">
        <v>77</v>
      </c>
      <c r="B80" s="1041" t="str">
        <f>Prices!$A$120</f>
        <v xml:space="preserve">glazing  </v>
      </c>
      <c r="C80" s="1041"/>
      <c r="D80" s="1042" t="s">
        <v>582</v>
      </c>
      <c r="E80" s="1042"/>
      <c r="F80" s="68">
        <v>0</v>
      </c>
      <c r="G80" s="8"/>
      <c r="H80" s="720">
        <f>Prices!$D120</f>
        <v>0</v>
      </c>
      <c r="I80" s="13">
        <f t="shared" si="597"/>
        <v>0</v>
      </c>
      <c r="J80" s="13">
        <f t="shared" si="553"/>
        <v>0</v>
      </c>
      <c r="K80" s="13">
        <f t="shared" si="554"/>
        <v>0</v>
      </c>
      <c r="L80" s="151"/>
      <c r="M80" s="155"/>
      <c r="N80" s="15"/>
      <c r="O80" s="44" t="s">
        <v>77</v>
      </c>
      <c r="P80" s="1041" t="str">
        <f>Prices!$A$120</f>
        <v xml:space="preserve">glazing  </v>
      </c>
      <c r="Q80" s="1041"/>
      <c r="R80" s="1042" t="s">
        <v>582</v>
      </c>
      <c r="S80" s="1042"/>
      <c r="T80" s="68">
        <v>0</v>
      </c>
      <c r="U80" s="8"/>
      <c r="V80" s="720">
        <f>Prices!$D120</f>
        <v>0</v>
      </c>
      <c r="W80" s="13">
        <f t="shared" si="598"/>
        <v>0</v>
      </c>
      <c r="X80" s="13">
        <f t="shared" si="555"/>
        <v>0</v>
      </c>
      <c r="Y80" s="13">
        <f t="shared" si="556"/>
        <v>0</v>
      </c>
      <c r="Z80" s="151"/>
      <c r="AA80" s="155"/>
      <c r="AB80" s="15"/>
      <c r="AC80" s="44" t="s">
        <v>77</v>
      </c>
      <c r="AD80" s="1041" t="str">
        <f>Prices!$A$120</f>
        <v xml:space="preserve">glazing  </v>
      </c>
      <c r="AE80" s="1041"/>
      <c r="AF80" s="1042" t="s">
        <v>582</v>
      </c>
      <c r="AG80" s="1042"/>
      <c r="AH80" s="68">
        <v>0</v>
      </c>
      <c r="AI80" s="8"/>
      <c r="AJ80" s="720">
        <f>Prices!$D120</f>
        <v>0</v>
      </c>
      <c r="AK80" s="13">
        <f t="shared" si="557"/>
        <v>0</v>
      </c>
      <c r="AL80" s="13">
        <f t="shared" si="558"/>
        <v>0</v>
      </c>
      <c r="AM80" s="13">
        <f t="shared" si="559"/>
        <v>0</v>
      </c>
      <c r="AN80" s="151"/>
      <c r="AO80" s="155"/>
      <c r="AP80" s="15"/>
      <c r="AQ80" s="44" t="s">
        <v>77</v>
      </c>
      <c r="AR80" s="1041" t="str">
        <f>Prices!$A$120</f>
        <v xml:space="preserve">glazing  </v>
      </c>
      <c r="AS80" s="1041"/>
      <c r="AT80" s="1042" t="s">
        <v>582</v>
      </c>
      <c r="AU80" s="1042"/>
      <c r="AV80" s="68">
        <v>0</v>
      </c>
      <c r="AW80" s="8"/>
      <c r="AX80" s="720">
        <f>Prices!$D120</f>
        <v>0</v>
      </c>
      <c r="AY80" s="13">
        <f t="shared" si="562"/>
        <v>0</v>
      </c>
      <c r="AZ80" s="13">
        <f t="shared" si="563"/>
        <v>0</v>
      </c>
      <c r="BA80" s="13">
        <f t="shared" si="564"/>
        <v>0</v>
      </c>
      <c r="BB80" s="151"/>
      <c r="BC80" s="155"/>
      <c r="BD80" s="15"/>
      <c r="BE80" s="44" t="s">
        <v>77</v>
      </c>
      <c r="BF80" s="1041" t="str">
        <f>Prices!$A$120</f>
        <v xml:space="preserve">glazing  </v>
      </c>
      <c r="BG80" s="1041"/>
      <c r="BH80" s="1042" t="s">
        <v>582</v>
      </c>
      <c r="BI80" s="1042"/>
      <c r="BJ80" s="68">
        <v>0</v>
      </c>
      <c r="BK80" s="8"/>
      <c r="BL80" s="720">
        <f>Prices!$D120</f>
        <v>0</v>
      </c>
      <c r="BM80" s="13">
        <f t="shared" si="567"/>
        <v>0</v>
      </c>
      <c r="BN80" s="13">
        <f t="shared" si="568"/>
        <v>0</v>
      </c>
      <c r="BO80" s="13">
        <f t="shared" si="569"/>
        <v>0</v>
      </c>
      <c r="BP80" s="151"/>
      <c r="BQ80" s="155"/>
      <c r="BR80" s="15"/>
      <c r="BS80" s="44" t="s">
        <v>77</v>
      </c>
      <c r="BT80" s="1041" t="str">
        <f>Prices!$A$120</f>
        <v xml:space="preserve">glazing  </v>
      </c>
      <c r="BU80" s="1041"/>
      <c r="BV80" s="1042" t="s">
        <v>582</v>
      </c>
      <c r="BW80" s="1042"/>
      <c r="BX80" s="68">
        <v>0</v>
      </c>
      <c r="BY80" s="8"/>
      <c r="BZ80" s="720">
        <f>Prices!$D120</f>
        <v>0</v>
      </c>
      <c r="CA80" s="13">
        <f t="shared" si="572"/>
        <v>0</v>
      </c>
      <c r="CB80" s="13">
        <f t="shared" si="573"/>
        <v>0</v>
      </c>
      <c r="CC80" s="13">
        <f t="shared" si="574"/>
        <v>0</v>
      </c>
      <c r="CD80" s="151"/>
      <c r="CE80" s="155"/>
      <c r="CF80" s="15"/>
      <c r="CG80" s="44" t="s">
        <v>77</v>
      </c>
      <c r="CH80" s="1041" t="str">
        <f>Prices!$A$120</f>
        <v xml:space="preserve">glazing  </v>
      </c>
      <c r="CI80" s="1041"/>
      <c r="CJ80" s="1042" t="s">
        <v>582</v>
      </c>
      <c r="CK80" s="1042"/>
      <c r="CL80" s="68">
        <v>0</v>
      </c>
      <c r="CM80" s="8"/>
      <c r="CN80" s="720">
        <f>Prices!$D120</f>
        <v>0</v>
      </c>
      <c r="CO80" s="13">
        <f t="shared" si="577"/>
        <v>0</v>
      </c>
      <c r="CP80" s="13">
        <f t="shared" si="578"/>
        <v>0</v>
      </c>
      <c r="CQ80" s="13">
        <f t="shared" si="579"/>
        <v>0</v>
      </c>
      <c r="CR80" s="151"/>
      <c r="CS80" s="155"/>
      <c r="CT80" s="15"/>
      <c r="CU80" s="44" t="s">
        <v>77</v>
      </c>
      <c r="CV80" s="1041" t="str">
        <f>Prices!$A$120</f>
        <v xml:space="preserve">glazing  </v>
      </c>
      <c r="CW80" s="1041"/>
      <c r="CX80" s="1042" t="s">
        <v>582</v>
      </c>
      <c r="CY80" s="1042"/>
      <c r="CZ80" s="68">
        <v>0</v>
      </c>
      <c r="DA80" s="8"/>
      <c r="DB80" s="720">
        <f>Prices!$D120</f>
        <v>0</v>
      </c>
      <c r="DC80" s="13">
        <f t="shared" si="582"/>
        <v>0</v>
      </c>
      <c r="DD80" s="13">
        <f t="shared" si="583"/>
        <v>0</v>
      </c>
      <c r="DE80" s="13">
        <f t="shared" si="584"/>
        <v>0</v>
      </c>
      <c r="DF80" s="151"/>
      <c r="DG80" s="155"/>
      <c r="DH80" s="15"/>
      <c r="DI80" s="44" t="s">
        <v>77</v>
      </c>
      <c r="DJ80" s="1041" t="str">
        <f>Prices!$A$120</f>
        <v xml:space="preserve">glazing  </v>
      </c>
      <c r="DK80" s="1041"/>
      <c r="DL80" s="1042" t="s">
        <v>582</v>
      </c>
      <c r="DM80" s="1042"/>
      <c r="DN80" s="68">
        <v>0</v>
      </c>
      <c r="DO80" s="8"/>
      <c r="DP80" s="720">
        <f>Prices!$D120</f>
        <v>0</v>
      </c>
      <c r="DQ80" s="13">
        <f t="shared" si="587"/>
        <v>0</v>
      </c>
      <c r="DR80" s="13">
        <f t="shared" si="588"/>
        <v>0</v>
      </c>
      <c r="DS80" s="13">
        <f t="shared" si="589"/>
        <v>0</v>
      </c>
      <c r="DT80" s="151"/>
      <c r="DU80" s="155"/>
      <c r="DV80" s="15"/>
      <c r="DW80" s="44" t="s">
        <v>77</v>
      </c>
      <c r="DX80" s="1041" t="str">
        <f>Prices!$A$120</f>
        <v xml:space="preserve">glazing  </v>
      </c>
      <c r="DY80" s="1041"/>
      <c r="DZ80" s="1042" t="s">
        <v>582</v>
      </c>
      <c r="EA80" s="1042"/>
      <c r="EB80" s="68">
        <v>0</v>
      </c>
      <c r="EC80" s="8"/>
      <c r="ED80" s="720">
        <f>Prices!$D120</f>
        <v>0</v>
      </c>
      <c r="EE80" s="13">
        <f t="shared" si="592"/>
        <v>0</v>
      </c>
      <c r="EF80" s="13">
        <f t="shared" si="593"/>
        <v>0</v>
      </c>
      <c r="EG80" s="13">
        <f t="shared" si="594"/>
        <v>0</v>
      </c>
      <c r="EH80" s="151"/>
      <c r="EI80" s="155"/>
      <c r="EJ80" s="15"/>
      <c r="EK80" s="44"/>
      <c r="EL80" s="8"/>
      <c r="EM80" s="14"/>
      <c r="EN80" s="765"/>
      <c r="EO80" s="765"/>
      <c r="EP80" s="38"/>
      <c r="EQ80" s="765"/>
      <c r="ER80" s="121"/>
      <c r="ES80" s="111"/>
      <c r="ET80" s="128"/>
      <c r="EU80" s="9"/>
      <c r="EV80" s="583"/>
      <c r="EW80" s="579"/>
      <c r="EX80" s="582"/>
      <c r="EY80" s="112"/>
      <c r="EZ80" s="573"/>
      <c r="FA80" s="162"/>
      <c r="FC80" s="44" t="s">
        <v>105</v>
      </c>
      <c r="FD80" s="11" t="s">
        <v>57</v>
      </c>
      <c r="FE80" s="141">
        <v>0</v>
      </c>
      <c r="FF80" s="141">
        <v>0</v>
      </c>
      <c r="FG80" s="142">
        <v>0</v>
      </c>
      <c r="FH80" s="9" t="s">
        <v>63</v>
      </c>
      <c r="FI80" s="122">
        <f>FE80*FF80*FG80</f>
        <v>0</v>
      </c>
      <c r="FJ80" s="602">
        <v>0</v>
      </c>
      <c r="FK80" s="604">
        <f>FI80*FJ80</f>
        <v>0</v>
      </c>
      <c r="FL80" s="591">
        <f>FR136</f>
        <v>0</v>
      </c>
      <c r="FM80" s="544">
        <f>IF(FJ80=0,0,FL80/FJ80)</f>
        <v>0</v>
      </c>
      <c r="FN80" s="610">
        <f>SUM(FK80:FK81)+FL80</f>
        <v>0</v>
      </c>
      <c r="FO80" s="127">
        <f>IF(FO$4=0,0,FN80/$FO$4)</f>
        <v>0</v>
      </c>
      <c r="FP80" s="87" t="s">
        <v>105</v>
      </c>
      <c r="FQ80" s="522">
        <f>EX92+EY92</f>
        <v>0</v>
      </c>
      <c r="FR80" s="496">
        <f>FN80</f>
        <v>0</v>
      </c>
      <c r="FS80" s="567">
        <f>SUM(FQ80:FR80)</f>
        <v>0</v>
      </c>
    </row>
    <row r="81" spans="1:175" x14ac:dyDescent="0.25">
      <c r="A81" s="44" t="s">
        <v>77</v>
      </c>
      <c r="B81" s="1041" t="str">
        <f>Prices!$A$121</f>
        <v xml:space="preserve">glazing  </v>
      </c>
      <c r="C81" s="1041"/>
      <c r="D81" s="1042" t="s">
        <v>583</v>
      </c>
      <c r="E81" s="1042"/>
      <c r="F81" s="68">
        <v>0</v>
      </c>
      <c r="G81" s="8"/>
      <c r="H81" s="720">
        <f>Prices!$D121</f>
        <v>0</v>
      </c>
      <c r="I81" s="13">
        <f t="shared" si="597"/>
        <v>0</v>
      </c>
      <c r="J81" s="13">
        <f t="shared" si="553"/>
        <v>0</v>
      </c>
      <c r="K81" s="13">
        <f t="shared" si="554"/>
        <v>0</v>
      </c>
      <c r="L81" s="151"/>
      <c r="M81" s="155"/>
      <c r="N81" s="15"/>
      <c r="O81" s="44" t="s">
        <v>77</v>
      </c>
      <c r="P81" s="1041" t="str">
        <f>Prices!$A$121</f>
        <v xml:space="preserve">glazing  </v>
      </c>
      <c r="Q81" s="1041"/>
      <c r="R81" s="1042" t="s">
        <v>583</v>
      </c>
      <c r="S81" s="1042"/>
      <c r="T81" s="68">
        <v>0</v>
      </c>
      <c r="U81" s="8"/>
      <c r="V81" s="720">
        <f>Prices!$D121</f>
        <v>0</v>
      </c>
      <c r="W81" s="13">
        <f t="shared" si="598"/>
        <v>0</v>
      </c>
      <c r="X81" s="13">
        <f t="shared" si="555"/>
        <v>0</v>
      </c>
      <c r="Y81" s="13">
        <f t="shared" si="556"/>
        <v>0</v>
      </c>
      <c r="Z81" s="151"/>
      <c r="AA81" s="155"/>
      <c r="AB81" s="15"/>
      <c r="AC81" s="44" t="s">
        <v>77</v>
      </c>
      <c r="AD81" s="1041" t="str">
        <f>Prices!$A$121</f>
        <v xml:space="preserve">glazing  </v>
      </c>
      <c r="AE81" s="1041"/>
      <c r="AF81" s="1042" t="s">
        <v>583</v>
      </c>
      <c r="AG81" s="1042"/>
      <c r="AH81" s="68">
        <v>0</v>
      </c>
      <c r="AI81" s="8"/>
      <c r="AJ81" s="720">
        <f>Prices!$D121</f>
        <v>0</v>
      </c>
      <c r="AK81" s="13">
        <f t="shared" si="557"/>
        <v>0</v>
      </c>
      <c r="AL81" s="13">
        <f t="shared" si="558"/>
        <v>0</v>
      </c>
      <c r="AM81" s="13">
        <f t="shared" si="559"/>
        <v>0</v>
      </c>
      <c r="AN81" s="151"/>
      <c r="AO81" s="155"/>
      <c r="AP81" s="15"/>
      <c r="AQ81" s="44" t="s">
        <v>77</v>
      </c>
      <c r="AR81" s="1041" t="str">
        <f>Prices!$A$121</f>
        <v xml:space="preserve">glazing  </v>
      </c>
      <c r="AS81" s="1041"/>
      <c r="AT81" s="1042" t="s">
        <v>583</v>
      </c>
      <c r="AU81" s="1042"/>
      <c r="AV81" s="68">
        <v>0</v>
      </c>
      <c r="AW81" s="8"/>
      <c r="AX81" s="720">
        <f>Prices!$D121</f>
        <v>0</v>
      </c>
      <c r="AY81" s="13">
        <f t="shared" si="562"/>
        <v>0</v>
      </c>
      <c r="AZ81" s="13">
        <f t="shared" si="563"/>
        <v>0</v>
      </c>
      <c r="BA81" s="13">
        <f t="shared" si="564"/>
        <v>0</v>
      </c>
      <c r="BB81" s="151"/>
      <c r="BC81" s="155"/>
      <c r="BD81" s="15"/>
      <c r="BE81" s="44" t="s">
        <v>77</v>
      </c>
      <c r="BF81" s="1041" t="str">
        <f>Prices!$A$121</f>
        <v xml:space="preserve">glazing  </v>
      </c>
      <c r="BG81" s="1041"/>
      <c r="BH81" s="1042" t="s">
        <v>583</v>
      </c>
      <c r="BI81" s="1042"/>
      <c r="BJ81" s="68">
        <v>0</v>
      </c>
      <c r="BK81" s="8"/>
      <c r="BL81" s="720">
        <f>Prices!$D121</f>
        <v>0</v>
      </c>
      <c r="BM81" s="13">
        <f t="shared" si="567"/>
        <v>0</v>
      </c>
      <c r="BN81" s="13">
        <f t="shared" si="568"/>
        <v>0</v>
      </c>
      <c r="BO81" s="13">
        <f t="shared" si="569"/>
        <v>0</v>
      </c>
      <c r="BP81" s="151"/>
      <c r="BQ81" s="155"/>
      <c r="BR81" s="15"/>
      <c r="BS81" s="44" t="s">
        <v>77</v>
      </c>
      <c r="BT81" s="1041" t="str">
        <f>Prices!$A$121</f>
        <v xml:space="preserve">glazing  </v>
      </c>
      <c r="BU81" s="1041"/>
      <c r="BV81" s="1042" t="s">
        <v>583</v>
      </c>
      <c r="BW81" s="1042"/>
      <c r="BX81" s="68">
        <v>0</v>
      </c>
      <c r="BY81" s="8"/>
      <c r="BZ81" s="720">
        <f>Prices!$D121</f>
        <v>0</v>
      </c>
      <c r="CA81" s="13">
        <f t="shared" si="572"/>
        <v>0</v>
      </c>
      <c r="CB81" s="13">
        <f t="shared" si="573"/>
        <v>0</v>
      </c>
      <c r="CC81" s="13">
        <f t="shared" si="574"/>
        <v>0</v>
      </c>
      <c r="CD81" s="151"/>
      <c r="CE81" s="155"/>
      <c r="CF81" s="15"/>
      <c r="CG81" s="44" t="s">
        <v>77</v>
      </c>
      <c r="CH81" s="1041" t="str">
        <f>Prices!$A$121</f>
        <v xml:space="preserve">glazing  </v>
      </c>
      <c r="CI81" s="1041"/>
      <c r="CJ81" s="1042" t="s">
        <v>583</v>
      </c>
      <c r="CK81" s="1042"/>
      <c r="CL81" s="68">
        <v>0</v>
      </c>
      <c r="CM81" s="8"/>
      <c r="CN81" s="720">
        <f>Prices!$D121</f>
        <v>0</v>
      </c>
      <c r="CO81" s="13">
        <f t="shared" si="577"/>
        <v>0</v>
      </c>
      <c r="CP81" s="13">
        <f t="shared" si="578"/>
        <v>0</v>
      </c>
      <c r="CQ81" s="13">
        <f t="shared" si="579"/>
        <v>0</v>
      </c>
      <c r="CR81" s="151"/>
      <c r="CS81" s="155"/>
      <c r="CT81" s="15"/>
      <c r="CU81" s="44" t="s">
        <v>77</v>
      </c>
      <c r="CV81" s="1041" t="str">
        <f>Prices!$A$121</f>
        <v xml:space="preserve">glazing  </v>
      </c>
      <c r="CW81" s="1041"/>
      <c r="CX81" s="1042" t="s">
        <v>583</v>
      </c>
      <c r="CY81" s="1042"/>
      <c r="CZ81" s="68">
        <v>0</v>
      </c>
      <c r="DA81" s="8"/>
      <c r="DB81" s="720">
        <f>Prices!$D121</f>
        <v>0</v>
      </c>
      <c r="DC81" s="13">
        <f t="shared" si="582"/>
        <v>0</v>
      </c>
      <c r="DD81" s="13">
        <f t="shared" si="583"/>
        <v>0</v>
      </c>
      <c r="DE81" s="13">
        <f t="shared" si="584"/>
        <v>0</v>
      </c>
      <c r="DF81" s="151"/>
      <c r="DG81" s="155"/>
      <c r="DH81" s="15"/>
      <c r="DI81" s="44" t="s">
        <v>77</v>
      </c>
      <c r="DJ81" s="1041" t="str">
        <f>Prices!$A$121</f>
        <v xml:space="preserve">glazing  </v>
      </c>
      <c r="DK81" s="1041"/>
      <c r="DL81" s="1042" t="s">
        <v>583</v>
      </c>
      <c r="DM81" s="1042"/>
      <c r="DN81" s="68">
        <v>0</v>
      </c>
      <c r="DO81" s="8"/>
      <c r="DP81" s="720">
        <f>Prices!$D121</f>
        <v>0</v>
      </c>
      <c r="DQ81" s="13">
        <f t="shared" si="587"/>
        <v>0</v>
      </c>
      <c r="DR81" s="13">
        <f t="shared" si="588"/>
        <v>0</v>
      </c>
      <c r="DS81" s="13">
        <f t="shared" si="589"/>
        <v>0</v>
      </c>
      <c r="DT81" s="151"/>
      <c r="DU81" s="155"/>
      <c r="DV81" s="15"/>
      <c r="DW81" s="44" t="s">
        <v>77</v>
      </c>
      <c r="DX81" s="1041" t="str">
        <f>Prices!$A$121</f>
        <v xml:space="preserve">glazing  </v>
      </c>
      <c r="DY81" s="1041"/>
      <c r="DZ81" s="1042" t="s">
        <v>583</v>
      </c>
      <c r="EA81" s="1042"/>
      <c r="EB81" s="68">
        <v>0</v>
      </c>
      <c r="EC81" s="8"/>
      <c r="ED81" s="720">
        <f>Prices!$D121</f>
        <v>0</v>
      </c>
      <c r="EE81" s="13">
        <f t="shared" si="592"/>
        <v>0</v>
      </c>
      <c r="EF81" s="13">
        <f t="shared" si="593"/>
        <v>0</v>
      </c>
      <c r="EG81" s="13">
        <f t="shared" si="594"/>
        <v>0</v>
      </c>
      <c r="EH81" s="151"/>
      <c r="EI81" s="155"/>
      <c r="EJ81" s="15"/>
      <c r="EK81" s="44" t="s">
        <v>66</v>
      </c>
      <c r="EL81" s="11" t="s">
        <v>48</v>
      </c>
      <c r="EM81" s="744">
        <f>L106+Z106+AN106+BB106+BP106+CD106+CR106+DF106+DT106+EH106</f>
        <v>0</v>
      </c>
      <c r="EN81" s="14"/>
      <c r="EP81" s="765" t="s">
        <v>109</v>
      </c>
      <c r="EQ81" s="190">
        <f>M106+AA106+AO106+BC106+BQ106+CE106+CS106+DG106+DU106+EI106</f>
        <v>0</v>
      </c>
      <c r="ER81" s="116">
        <f>IF(ER$4=0,0,EM81/ER$4)</f>
        <v>0</v>
      </c>
      <c r="ES81" s="81">
        <f>ER81*ET81+ER81</f>
        <v>0</v>
      </c>
      <c r="ET81" s="280">
        <v>0</v>
      </c>
      <c r="EU81" s="9" t="s">
        <v>109</v>
      </c>
      <c r="EV81" s="583">
        <f>IF(ER$4=0,0,EQ81/$ER$4*$EX$4)</f>
        <v>0</v>
      </c>
      <c r="EW81" s="579">
        <f t="shared" ref="EW81:EW92" si="602">IF(EV81=0,0,EX81/EV81)</f>
        <v>0</v>
      </c>
      <c r="EX81" s="582">
        <f t="shared" si="552"/>
        <v>0</v>
      </c>
      <c r="EY81" s="112"/>
      <c r="EZ81" s="573"/>
      <c r="FA81" s="55"/>
      <c r="FC81" s="44" t="s">
        <v>105</v>
      </c>
      <c r="FD81" s="11" t="s">
        <v>57</v>
      </c>
      <c r="FE81" s="141">
        <v>0</v>
      </c>
      <c r="FF81" s="141">
        <v>0</v>
      </c>
      <c r="FG81" s="142">
        <v>0</v>
      </c>
      <c r="FH81" s="9" t="s">
        <v>63</v>
      </c>
      <c r="FI81" s="122">
        <f>FE81*FF81*FG81</f>
        <v>0</v>
      </c>
      <c r="FJ81" s="602">
        <v>0</v>
      </c>
      <c r="FK81" s="604">
        <f>FI81*FJ81</f>
        <v>0</v>
      </c>
      <c r="FL81" s="592"/>
      <c r="FM81" s="573"/>
      <c r="FN81" s="607"/>
      <c r="FO81" s="127"/>
      <c r="FP81" s="87"/>
      <c r="FQ81" s="522"/>
      <c r="FR81" s="61"/>
      <c r="FS81" s="567"/>
    </row>
    <row r="82" spans="1:175" ht="13" thickBot="1" x14ac:dyDescent="0.3">
      <c r="A82" s="44" t="s">
        <v>77</v>
      </c>
      <c r="B82" s="1041" t="str">
        <f>Prices!$A$122</f>
        <v xml:space="preserve">glazing  </v>
      </c>
      <c r="C82" s="1041"/>
      <c r="D82" s="1042" t="s">
        <v>584</v>
      </c>
      <c r="E82" s="1042"/>
      <c r="F82" s="68">
        <v>0</v>
      </c>
      <c r="G82" s="8"/>
      <c r="H82" s="721">
        <f>Prices!$D122</f>
        <v>0</v>
      </c>
      <c r="I82" s="13">
        <f t="shared" si="597"/>
        <v>0</v>
      </c>
      <c r="J82" s="13">
        <f t="shared" si="553"/>
        <v>0</v>
      </c>
      <c r="K82" s="13">
        <f t="shared" si="554"/>
        <v>0</v>
      </c>
      <c r="L82" s="151"/>
      <c r="M82" s="155"/>
      <c r="N82" s="10"/>
      <c r="O82" s="44" t="s">
        <v>77</v>
      </c>
      <c r="P82" s="1041" t="str">
        <f>Prices!$A$122</f>
        <v xml:space="preserve">glazing  </v>
      </c>
      <c r="Q82" s="1041"/>
      <c r="R82" s="1042" t="s">
        <v>584</v>
      </c>
      <c r="S82" s="1042"/>
      <c r="T82" s="68">
        <v>0</v>
      </c>
      <c r="U82" s="8"/>
      <c r="V82" s="721">
        <f>Prices!$D122</f>
        <v>0</v>
      </c>
      <c r="W82" s="13">
        <f t="shared" si="598"/>
        <v>0</v>
      </c>
      <c r="X82" s="13">
        <f t="shared" si="555"/>
        <v>0</v>
      </c>
      <c r="Y82" s="13">
        <f t="shared" si="556"/>
        <v>0</v>
      </c>
      <c r="Z82" s="151"/>
      <c r="AA82" s="155"/>
      <c r="AB82" s="10"/>
      <c r="AC82" s="44" t="s">
        <v>77</v>
      </c>
      <c r="AD82" s="1041" t="str">
        <f>Prices!$A$122</f>
        <v xml:space="preserve">glazing  </v>
      </c>
      <c r="AE82" s="1041"/>
      <c r="AF82" s="1042" t="s">
        <v>584</v>
      </c>
      <c r="AG82" s="1042"/>
      <c r="AH82" s="68">
        <v>0</v>
      </c>
      <c r="AI82" s="8"/>
      <c r="AJ82" s="721">
        <f>Prices!$D122</f>
        <v>0</v>
      </c>
      <c r="AK82" s="13">
        <f t="shared" si="557"/>
        <v>0</v>
      </c>
      <c r="AL82" s="13">
        <f t="shared" si="558"/>
        <v>0</v>
      </c>
      <c r="AM82" s="13">
        <f t="shared" si="559"/>
        <v>0</v>
      </c>
      <c r="AN82" s="151"/>
      <c r="AO82" s="155"/>
      <c r="AP82" s="10"/>
      <c r="AQ82" s="44" t="s">
        <v>77</v>
      </c>
      <c r="AR82" s="1041" t="str">
        <f>Prices!$A$122</f>
        <v xml:space="preserve">glazing  </v>
      </c>
      <c r="AS82" s="1041"/>
      <c r="AT82" s="1042" t="s">
        <v>584</v>
      </c>
      <c r="AU82" s="1042"/>
      <c r="AV82" s="68">
        <v>0</v>
      </c>
      <c r="AW82" s="8"/>
      <c r="AX82" s="721">
        <f>Prices!$D122</f>
        <v>0</v>
      </c>
      <c r="AY82" s="13">
        <f t="shared" si="562"/>
        <v>0</v>
      </c>
      <c r="AZ82" s="13">
        <f t="shared" si="563"/>
        <v>0</v>
      </c>
      <c r="BA82" s="13">
        <f t="shared" si="564"/>
        <v>0</v>
      </c>
      <c r="BB82" s="151"/>
      <c r="BC82" s="155"/>
      <c r="BD82" s="10"/>
      <c r="BE82" s="44" t="s">
        <v>77</v>
      </c>
      <c r="BF82" s="1041" t="str">
        <f>Prices!$A$122</f>
        <v xml:space="preserve">glazing  </v>
      </c>
      <c r="BG82" s="1041"/>
      <c r="BH82" s="1042" t="s">
        <v>584</v>
      </c>
      <c r="BI82" s="1042"/>
      <c r="BJ82" s="68">
        <v>0</v>
      </c>
      <c r="BK82" s="8"/>
      <c r="BL82" s="721">
        <f>Prices!$D122</f>
        <v>0</v>
      </c>
      <c r="BM82" s="13">
        <f t="shared" si="567"/>
        <v>0</v>
      </c>
      <c r="BN82" s="13">
        <f t="shared" si="568"/>
        <v>0</v>
      </c>
      <c r="BO82" s="13">
        <f t="shared" si="569"/>
        <v>0</v>
      </c>
      <c r="BP82" s="151"/>
      <c r="BQ82" s="155"/>
      <c r="BR82" s="10"/>
      <c r="BS82" s="44" t="s">
        <v>77</v>
      </c>
      <c r="BT82" s="1041" t="str">
        <f>Prices!$A$122</f>
        <v xml:space="preserve">glazing  </v>
      </c>
      <c r="BU82" s="1041"/>
      <c r="BV82" s="1042" t="s">
        <v>584</v>
      </c>
      <c r="BW82" s="1042"/>
      <c r="BX82" s="68">
        <v>0</v>
      </c>
      <c r="BY82" s="8"/>
      <c r="BZ82" s="721">
        <f>Prices!$D122</f>
        <v>0</v>
      </c>
      <c r="CA82" s="13">
        <f t="shared" si="572"/>
        <v>0</v>
      </c>
      <c r="CB82" s="13">
        <f t="shared" si="573"/>
        <v>0</v>
      </c>
      <c r="CC82" s="13">
        <f t="shared" si="574"/>
        <v>0</v>
      </c>
      <c r="CD82" s="151"/>
      <c r="CE82" s="155"/>
      <c r="CF82" s="10"/>
      <c r="CG82" s="44" t="s">
        <v>77</v>
      </c>
      <c r="CH82" s="1041" t="str">
        <f>Prices!$A$122</f>
        <v xml:space="preserve">glazing  </v>
      </c>
      <c r="CI82" s="1041"/>
      <c r="CJ82" s="1042" t="s">
        <v>584</v>
      </c>
      <c r="CK82" s="1042"/>
      <c r="CL82" s="68">
        <v>0</v>
      </c>
      <c r="CM82" s="8"/>
      <c r="CN82" s="721">
        <f>Prices!$D122</f>
        <v>0</v>
      </c>
      <c r="CO82" s="13">
        <f t="shared" si="577"/>
        <v>0</v>
      </c>
      <c r="CP82" s="13">
        <f t="shared" si="578"/>
        <v>0</v>
      </c>
      <c r="CQ82" s="13">
        <f t="shared" si="579"/>
        <v>0</v>
      </c>
      <c r="CR82" s="151"/>
      <c r="CS82" s="155"/>
      <c r="CT82" s="10"/>
      <c r="CU82" s="44" t="s">
        <v>77</v>
      </c>
      <c r="CV82" s="1041" t="str">
        <f>Prices!$A$122</f>
        <v xml:space="preserve">glazing  </v>
      </c>
      <c r="CW82" s="1041"/>
      <c r="CX82" s="1042" t="s">
        <v>584</v>
      </c>
      <c r="CY82" s="1042"/>
      <c r="CZ82" s="68">
        <v>0</v>
      </c>
      <c r="DA82" s="8"/>
      <c r="DB82" s="721">
        <f>Prices!$D122</f>
        <v>0</v>
      </c>
      <c r="DC82" s="13">
        <f t="shared" si="582"/>
        <v>0</v>
      </c>
      <c r="DD82" s="13">
        <f t="shared" si="583"/>
        <v>0</v>
      </c>
      <c r="DE82" s="13">
        <f t="shared" si="584"/>
        <v>0</v>
      </c>
      <c r="DF82" s="151"/>
      <c r="DG82" s="155"/>
      <c r="DH82" s="10"/>
      <c r="DI82" s="44" t="s">
        <v>77</v>
      </c>
      <c r="DJ82" s="1041" t="str">
        <f>Prices!$A$122</f>
        <v xml:space="preserve">glazing  </v>
      </c>
      <c r="DK82" s="1041"/>
      <c r="DL82" s="1042" t="s">
        <v>584</v>
      </c>
      <c r="DM82" s="1042"/>
      <c r="DN82" s="68">
        <v>0</v>
      </c>
      <c r="DO82" s="8"/>
      <c r="DP82" s="721">
        <f>Prices!$D122</f>
        <v>0</v>
      </c>
      <c r="DQ82" s="13">
        <f t="shared" si="587"/>
        <v>0</v>
      </c>
      <c r="DR82" s="13">
        <f t="shared" si="588"/>
        <v>0</v>
      </c>
      <c r="DS82" s="13">
        <f t="shared" si="589"/>
        <v>0</v>
      </c>
      <c r="DT82" s="151"/>
      <c r="DU82" s="155"/>
      <c r="DV82" s="10"/>
      <c r="DW82" s="44" t="s">
        <v>77</v>
      </c>
      <c r="DX82" s="1041" t="str">
        <f>Prices!$A$122</f>
        <v xml:space="preserve">glazing  </v>
      </c>
      <c r="DY82" s="1041"/>
      <c r="DZ82" s="1042" t="s">
        <v>584</v>
      </c>
      <c r="EA82" s="1042"/>
      <c r="EB82" s="68">
        <v>0</v>
      </c>
      <c r="EC82" s="8"/>
      <c r="ED82" s="721">
        <f>Prices!$D122</f>
        <v>0</v>
      </c>
      <c r="EE82" s="13">
        <f t="shared" si="592"/>
        <v>0</v>
      </c>
      <c r="EF82" s="13">
        <f t="shared" si="593"/>
        <v>0</v>
      </c>
      <c r="EG82" s="13">
        <f t="shared" si="594"/>
        <v>0</v>
      </c>
      <c r="EH82" s="151"/>
      <c r="EI82" s="155"/>
      <c r="EJ82" s="10"/>
      <c r="EK82" s="44" t="s">
        <v>67</v>
      </c>
      <c r="EL82" s="11" t="s">
        <v>144</v>
      </c>
      <c r="EM82" s="744">
        <f>L108+Z108+AN108+BB108+BP108+CD108+CR108+DF108+DT108+EH108</f>
        <v>0</v>
      </c>
      <c r="EN82" s="14"/>
      <c r="EP82" s="765" t="s">
        <v>109</v>
      </c>
      <c r="EQ82" s="190">
        <f>M108+AA108+AO108+BC108+BQ108+CE108+CS108+DG108+DU108+EI108</f>
        <v>0</v>
      </c>
      <c r="ER82" s="116">
        <f t="shared" ref="ER82" si="603">IF(ER$4=0,0,EM82/ER$4)</f>
        <v>0</v>
      </c>
      <c r="ES82" s="81">
        <f>ER82*ET82+ER82</f>
        <v>0</v>
      </c>
      <c r="ET82" s="280">
        <v>0</v>
      </c>
      <c r="EU82" s="9" t="s">
        <v>109</v>
      </c>
      <c r="EV82" s="583">
        <f t="shared" ref="EV82:EV83" si="604">IF(ER$4=0,0,EQ82/$ER$4*$EX$4)</f>
        <v>0</v>
      </c>
      <c r="EW82" s="579">
        <f t="shared" si="602"/>
        <v>0</v>
      </c>
      <c r="EX82" s="582">
        <f t="shared" si="552"/>
        <v>0</v>
      </c>
      <c r="EY82" s="112"/>
      <c r="EZ82" s="573"/>
      <c r="FA82" s="55"/>
      <c r="FC82" s="44"/>
      <c r="FD82" s="11"/>
      <c r="FE82" s="17"/>
      <c r="FF82" s="17"/>
      <c r="FG82" s="18"/>
      <c r="FH82" s="17"/>
      <c r="FI82" s="765"/>
      <c r="FJ82" s="765"/>
      <c r="FK82" s="606"/>
      <c r="FL82" s="592"/>
      <c r="FM82" s="573"/>
      <c r="FN82" s="607"/>
      <c r="FO82" s="127"/>
      <c r="FP82" s="87"/>
      <c r="FQ82" s="522"/>
      <c r="FR82" s="61"/>
      <c r="FS82" s="567"/>
    </row>
    <row r="83" spans="1:175" ht="13" thickBot="1" x14ac:dyDescent="0.3">
      <c r="A83" s="45"/>
      <c r="B83" s="93"/>
      <c r="C83" s="6" t="s">
        <v>37</v>
      </c>
      <c r="D83" s="942" t="s">
        <v>20</v>
      </c>
      <c r="E83" s="942" t="s">
        <v>20</v>
      </c>
      <c r="F83" s="18" t="s">
        <v>45</v>
      </c>
      <c r="G83" s="6" t="s">
        <v>109</v>
      </c>
      <c r="H83" s="286" t="s">
        <v>36</v>
      </c>
      <c r="I83" s="13"/>
      <c r="J83" s="13"/>
      <c r="K83" s="13"/>
      <c r="L83" s="1044" t="s">
        <v>276</v>
      </c>
      <c r="M83" s="1045"/>
      <c r="N83" s="10"/>
      <c r="O83" s="45"/>
      <c r="P83" s="93"/>
      <c r="Q83" s="6" t="s">
        <v>37</v>
      </c>
      <c r="R83" s="942" t="s">
        <v>20</v>
      </c>
      <c r="S83" s="942" t="s">
        <v>20</v>
      </c>
      <c r="T83" s="18" t="s">
        <v>45</v>
      </c>
      <c r="U83" s="6" t="s">
        <v>109</v>
      </c>
      <c r="V83" s="286" t="s">
        <v>36</v>
      </c>
      <c r="W83" s="13"/>
      <c r="X83" s="13"/>
      <c r="Y83" s="13"/>
      <c r="Z83" s="1044" t="s">
        <v>276</v>
      </c>
      <c r="AA83" s="1045"/>
      <c r="AB83" s="10"/>
      <c r="AC83" s="45"/>
      <c r="AD83" s="93"/>
      <c r="AE83" s="6" t="s">
        <v>37</v>
      </c>
      <c r="AF83" s="942" t="s">
        <v>20</v>
      </c>
      <c r="AG83" s="942" t="s">
        <v>20</v>
      </c>
      <c r="AH83" s="18" t="s">
        <v>45</v>
      </c>
      <c r="AI83" s="6" t="s">
        <v>109</v>
      </c>
      <c r="AJ83" s="286" t="s">
        <v>36</v>
      </c>
      <c r="AK83" s="13"/>
      <c r="AL83" s="13"/>
      <c r="AM83" s="13"/>
      <c r="AN83" s="1044" t="s">
        <v>276</v>
      </c>
      <c r="AO83" s="1045"/>
      <c r="AP83" s="10"/>
      <c r="AQ83" s="45"/>
      <c r="AR83" s="93"/>
      <c r="AS83" s="6" t="s">
        <v>37</v>
      </c>
      <c r="AT83" s="942" t="s">
        <v>20</v>
      </c>
      <c r="AU83" s="942" t="s">
        <v>20</v>
      </c>
      <c r="AV83" s="18" t="s">
        <v>45</v>
      </c>
      <c r="AW83" s="6" t="s">
        <v>109</v>
      </c>
      <c r="AX83" s="286" t="s">
        <v>36</v>
      </c>
      <c r="AY83" s="13"/>
      <c r="AZ83" s="13"/>
      <c r="BA83" s="13"/>
      <c r="BB83" s="1044" t="s">
        <v>276</v>
      </c>
      <c r="BC83" s="1045"/>
      <c r="BD83" s="10"/>
      <c r="BE83" s="45"/>
      <c r="BF83" s="93"/>
      <c r="BG83" s="6" t="s">
        <v>37</v>
      </c>
      <c r="BH83" s="942" t="s">
        <v>20</v>
      </c>
      <c r="BI83" s="942" t="s">
        <v>20</v>
      </c>
      <c r="BJ83" s="18" t="s">
        <v>45</v>
      </c>
      <c r="BK83" s="6" t="s">
        <v>109</v>
      </c>
      <c r="BL83" s="286" t="s">
        <v>36</v>
      </c>
      <c r="BM83" s="13"/>
      <c r="BN83" s="13"/>
      <c r="BO83" s="13"/>
      <c r="BP83" s="1044" t="s">
        <v>276</v>
      </c>
      <c r="BQ83" s="1045"/>
      <c r="BR83" s="10"/>
      <c r="BS83" s="45"/>
      <c r="BT83" s="93"/>
      <c r="BU83" s="6" t="s">
        <v>37</v>
      </c>
      <c r="BV83" s="942" t="s">
        <v>20</v>
      </c>
      <c r="BW83" s="942" t="s">
        <v>20</v>
      </c>
      <c r="BX83" s="18" t="s">
        <v>45</v>
      </c>
      <c r="BY83" s="6" t="s">
        <v>109</v>
      </c>
      <c r="BZ83" s="286" t="s">
        <v>36</v>
      </c>
      <c r="CA83" s="13"/>
      <c r="CB83" s="13"/>
      <c r="CC83" s="13"/>
      <c r="CD83" s="1044" t="s">
        <v>276</v>
      </c>
      <c r="CE83" s="1045"/>
      <c r="CF83" s="10"/>
      <c r="CG83" s="45"/>
      <c r="CH83" s="93"/>
      <c r="CI83" s="6" t="s">
        <v>37</v>
      </c>
      <c r="CJ83" s="942" t="s">
        <v>20</v>
      </c>
      <c r="CK83" s="942" t="s">
        <v>20</v>
      </c>
      <c r="CL83" s="18" t="s">
        <v>45</v>
      </c>
      <c r="CM83" s="6" t="s">
        <v>109</v>
      </c>
      <c r="CN83" s="286" t="s">
        <v>36</v>
      </c>
      <c r="CO83" s="13"/>
      <c r="CP83" s="13"/>
      <c r="CQ83" s="13"/>
      <c r="CR83" s="1044" t="s">
        <v>276</v>
      </c>
      <c r="CS83" s="1045"/>
      <c r="CT83" s="10"/>
      <c r="CU83" s="45"/>
      <c r="CV83" s="93"/>
      <c r="CW83" s="6" t="s">
        <v>37</v>
      </c>
      <c r="CX83" s="942" t="s">
        <v>20</v>
      </c>
      <c r="CY83" s="942" t="s">
        <v>20</v>
      </c>
      <c r="CZ83" s="18" t="s">
        <v>45</v>
      </c>
      <c r="DA83" s="6" t="s">
        <v>109</v>
      </c>
      <c r="DB83" s="286" t="s">
        <v>36</v>
      </c>
      <c r="DC83" s="13"/>
      <c r="DD83" s="13"/>
      <c r="DE83" s="13"/>
      <c r="DF83" s="1044" t="s">
        <v>276</v>
      </c>
      <c r="DG83" s="1045"/>
      <c r="DH83" s="10"/>
      <c r="DI83" s="45"/>
      <c r="DJ83" s="93"/>
      <c r="DK83" s="6" t="s">
        <v>37</v>
      </c>
      <c r="DL83" s="942" t="s">
        <v>20</v>
      </c>
      <c r="DM83" s="942" t="s">
        <v>20</v>
      </c>
      <c r="DN83" s="18" t="s">
        <v>45</v>
      </c>
      <c r="DO83" s="6" t="s">
        <v>109</v>
      </c>
      <c r="DP83" s="286" t="s">
        <v>36</v>
      </c>
      <c r="DQ83" s="13"/>
      <c r="DR83" s="13"/>
      <c r="DS83" s="13"/>
      <c r="DT83" s="1044" t="s">
        <v>276</v>
      </c>
      <c r="DU83" s="1045"/>
      <c r="DV83" s="10"/>
      <c r="DW83" s="45"/>
      <c r="DX83" s="93"/>
      <c r="DY83" s="6" t="s">
        <v>37</v>
      </c>
      <c r="DZ83" s="942" t="s">
        <v>20</v>
      </c>
      <c r="EA83" s="942" t="s">
        <v>20</v>
      </c>
      <c r="EB83" s="18" t="s">
        <v>45</v>
      </c>
      <c r="EC83" s="6" t="s">
        <v>109</v>
      </c>
      <c r="ED83" s="286" t="s">
        <v>36</v>
      </c>
      <c r="EE83" s="13"/>
      <c r="EF83" s="13"/>
      <c r="EG83" s="13"/>
      <c r="EH83" s="1044" t="s">
        <v>276</v>
      </c>
      <c r="EI83" s="1045"/>
      <c r="EJ83" s="10"/>
      <c r="EK83" s="44" t="s">
        <v>68</v>
      </c>
      <c r="EL83" s="11" t="s">
        <v>145</v>
      </c>
      <c r="EM83" s="744">
        <f>L110+Z110+AN110+BB110+BP110+CD110+CR110+DF110+DT110+EH110</f>
        <v>0</v>
      </c>
      <c r="EN83" s="14"/>
      <c r="EP83" s="765" t="s">
        <v>109</v>
      </c>
      <c r="EQ83" s="190">
        <f>M110+AA110+AO110+BC110+BQ110+CE110+CS110+DG110+DU110+EI110</f>
        <v>0</v>
      </c>
      <c r="ER83" s="116">
        <f>IF(ER$4=0,0,EM83/ER$4)</f>
        <v>0</v>
      </c>
      <c r="ES83" s="81">
        <f>ER83*ET83+ER83</f>
        <v>0</v>
      </c>
      <c r="ET83" s="280">
        <v>0</v>
      </c>
      <c r="EU83" s="9" t="s">
        <v>109</v>
      </c>
      <c r="EV83" s="583">
        <f t="shared" si="604"/>
        <v>0</v>
      </c>
      <c r="EW83" s="579">
        <f t="shared" si="602"/>
        <v>0</v>
      </c>
      <c r="EX83" s="582">
        <f t="shared" si="552"/>
        <v>0</v>
      </c>
      <c r="EY83" s="112"/>
      <c r="EZ83" s="573"/>
      <c r="FA83" s="55"/>
      <c r="FC83" s="44"/>
      <c r="FD83" s="61"/>
      <c r="FE83" s="61"/>
      <c r="FF83" s="61"/>
      <c r="FG83" s="61"/>
      <c r="FH83" s="61"/>
      <c r="FI83" s="61"/>
      <c r="FJ83" s="61"/>
      <c r="FK83" s="607"/>
      <c r="FL83" s="590"/>
      <c r="FM83" s="569"/>
      <c r="FN83" s="606"/>
      <c r="FO83" s="127"/>
      <c r="FP83" s="522"/>
      <c r="FQ83" s="599"/>
      <c r="FR83" s="61"/>
      <c r="FS83" s="567"/>
    </row>
    <row r="84" spans="1:175" ht="13" thickTop="1" x14ac:dyDescent="0.25">
      <c r="A84" s="44" t="s">
        <v>90</v>
      </c>
      <c r="B84" s="95" t="s">
        <v>111</v>
      </c>
      <c r="C84" s="68">
        <v>0</v>
      </c>
      <c r="D84" s="74">
        <v>0</v>
      </c>
      <c r="E84" s="74">
        <v>0</v>
      </c>
      <c r="F84" s="129">
        <f>D84*E84</f>
        <v>0</v>
      </c>
      <c r="G84" s="722">
        <f>C84*F84*2.7</f>
        <v>0</v>
      </c>
      <c r="H84" s="821"/>
      <c r="I84" s="13">
        <f>(G84*H84)</f>
        <v>0</v>
      </c>
      <c r="J84" s="13">
        <f>IF(E$113=0,0,I84/E$113)</f>
        <v>0</v>
      </c>
      <c r="K84" s="13">
        <f t="shared" ref="K84:K93" si="605">(J84*G$2)</f>
        <v>0</v>
      </c>
      <c r="L84" s="217">
        <f>SUM(K84:K86)</f>
        <v>0</v>
      </c>
      <c r="M84" s="218">
        <f>SUM(F84:F85)*C$2</f>
        <v>0</v>
      </c>
      <c r="N84" s="10"/>
      <c r="O84" s="44" t="s">
        <v>90</v>
      </c>
      <c r="P84" s="95" t="s">
        <v>111</v>
      </c>
      <c r="Q84" s="68">
        <v>0</v>
      </c>
      <c r="R84" s="74">
        <v>0</v>
      </c>
      <c r="S84" s="74">
        <v>0</v>
      </c>
      <c r="T84" s="129">
        <f>R84*S84</f>
        <v>0</v>
      </c>
      <c r="U84" s="722">
        <f>Q84*T84*2.7</f>
        <v>0</v>
      </c>
      <c r="V84" s="821"/>
      <c r="W84" s="13">
        <f>(U84*V84)</f>
        <v>0</v>
      </c>
      <c r="X84" s="13">
        <f>IF(S$113=0,0,W84/S$113)</f>
        <v>0</v>
      </c>
      <c r="Y84" s="13">
        <f t="shared" ref="Y84:Y93" si="606">(X84*U$2)</f>
        <v>0</v>
      </c>
      <c r="Z84" s="217">
        <f>SUM(Y84:Y86)</f>
        <v>0</v>
      </c>
      <c r="AA84" s="218">
        <f>SUM(T84:T85)*Q$2</f>
        <v>0</v>
      </c>
      <c r="AB84" s="10"/>
      <c r="AC84" s="44" t="s">
        <v>90</v>
      </c>
      <c r="AD84" s="95" t="s">
        <v>111</v>
      </c>
      <c r="AE84" s="68">
        <v>0</v>
      </c>
      <c r="AF84" s="74">
        <v>0</v>
      </c>
      <c r="AG84" s="74">
        <v>0</v>
      </c>
      <c r="AH84" s="129">
        <f t="shared" ref="AH84:AH85" si="607">AF84*AG84</f>
        <v>0</v>
      </c>
      <c r="AI84" s="722">
        <f t="shared" ref="AI84:AI85" si="608">AE84*AH84*2.7</f>
        <v>0</v>
      </c>
      <c r="AJ84" s="821"/>
      <c r="AK84" s="13">
        <f t="shared" ref="AK84:AK85" si="609">(AI84*AJ84)</f>
        <v>0</v>
      </c>
      <c r="AL84" s="13">
        <f t="shared" ref="AL84:AL93" si="610">IF(AG$113=0,0,AK84/AG$113)</f>
        <v>0</v>
      </c>
      <c r="AM84" s="13">
        <f t="shared" ref="AM84:AM93" si="611">(AL84*AI$2)</f>
        <v>0</v>
      </c>
      <c r="AN84" s="217">
        <f t="shared" ref="AN84" si="612">SUM(AM84:AM86)</f>
        <v>0</v>
      </c>
      <c r="AO84" s="218">
        <f t="shared" ref="AO84" si="613">SUM(AH84:AH85)*AE$2</f>
        <v>0</v>
      </c>
      <c r="AP84" s="10"/>
      <c r="AQ84" s="44" t="s">
        <v>90</v>
      </c>
      <c r="AR84" s="95" t="s">
        <v>111</v>
      </c>
      <c r="AS84" s="68">
        <v>0</v>
      </c>
      <c r="AT84" s="74">
        <v>0</v>
      </c>
      <c r="AU84" s="74">
        <v>0</v>
      </c>
      <c r="AV84" s="129">
        <f t="shared" ref="AV84:AV85" si="614">AT84*AU84</f>
        <v>0</v>
      </c>
      <c r="AW84" s="722">
        <f t="shared" ref="AW84:AW85" si="615">AS84*AV84*2.7</f>
        <v>0</v>
      </c>
      <c r="AX84" s="821"/>
      <c r="AY84" s="13">
        <f t="shared" ref="AY84:AY85" si="616">(AW84*AX84)</f>
        <v>0</v>
      </c>
      <c r="AZ84" s="13">
        <f t="shared" ref="AZ84:AZ93" si="617">IF(AU$113=0,0,AY84/AU$113)</f>
        <v>0</v>
      </c>
      <c r="BA84" s="13">
        <f t="shared" ref="BA84:BA93" si="618">(AZ84*AW$2)</f>
        <v>0</v>
      </c>
      <c r="BB84" s="217">
        <f t="shared" ref="BB84" si="619">SUM(BA84:BA86)</f>
        <v>0</v>
      </c>
      <c r="BC84" s="218">
        <f t="shared" ref="BC84" si="620">SUM(AV84:AV85)*AS$2</f>
        <v>0</v>
      </c>
      <c r="BD84" s="10"/>
      <c r="BE84" s="44" t="s">
        <v>90</v>
      </c>
      <c r="BF84" s="95" t="s">
        <v>111</v>
      </c>
      <c r="BG84" s="68">
        <v>0</v>
      </c>
      <c r="BH84" s="74">
        <v>0</v>
      </c>
      <c r="BI84" s="74">
        <v>0</v>
      </c>
      <c r="BJ84" s="129">
        <f t="shared" ref="BJ84:BJ85" si="621">BH84*BI84</f>
        <v>0</v>
      </c>
      <c r="BK84" s="722">
        <f t="shared" ref="BK84:BK85" si="622">BG84*BJ84*2.7</f>
        <v>0</v>
      </c>
      <c r="BL84" s="821"/>
      <c r="BM84" s="13">
        <f t="shared" ref="BM84:BM85" si="623">(BK84*BL84)</f>
        <v>0</v>
      </c>
      <c r="BN84" s="13">
        <f t="shared" ref="BN84:BN93" si="624">IF(BI$113=0,0,BM84/BI$113)</f>
        <v>0</v>
      </c>
      <c r="BO84" s="13">
        <f t="shared" ref="BO84:BO93" si="625">(BN84*BK$2)</f>
        <v>0</v>
      </c>
      <c r="BP84" s="217">
        <f t="shared" ref="BP84" si="626">SUM(BO84:BO86)</f>
        <v>0</v>
      </c>
      <c r="BQ84" s="218">
        <f t="shared" ref="BQ84" si="627">SUM(BJ84:BJ85)*BG$2</f>
        <v>0</v>
      </c>
      <c r="BR84" s="10"/>
      <c r="BS84" s="44" t="s">
        <v>90</v>
      </c>
      <c r="BT84" s="95" t="s">
        <v>111</v>
      </c>
      <c r="BU84" s="68">
        <v>0</v>
      </c>
      <c r="BV84" s="74">
        <v>0</v>
      </c>
      <c r="BW84" s="74">
        <v>0</v>
      </c>
      <c r="BX84" s="129">
        <f t="shared" ref="BX84:BX85" si="628">BV84*BW84</f>
        <v>0</v>
      </c>
      <c r="BY84" s="722">
        <f t="shared" ref="BY84:BY85" si="629">BU84*BX84*2.7</f>
        <v>0</v>
      </c>
      <c r="BZ84" s="821"/>
      <c r="CA84" s="13">
        <f t="shared" ref="CA84:CA85" si="630">(BY84*BZ84)</f>
        <v>0</v>
      </c>
      <c r="CB84" s="13">
        <f t="shared" ref="CB84:CB93" si="631">IF(BW$113=0,0,CA84/BW$113)</f>
        <v>0</v>
      </c>
      <c r="CC84" s="13">
        <f t="shared" ref="CC84:CC93" si="632">(CB84*BY$2)</f>
        <v>0</v>
      </c>
      <c r="CD84" s="217">
        <f t="shared" ref="CD84" si="633">SUM(CC84:CC86)</f>
        <v>0</v>
      </c>
      <c r="CE84" s="218">
        <f t="shared" ref="CE84" si="634">SUM(BX84:BX85)*BU$2</f>
        <v>0</v>
      </c>
      <c r="CF84" s="10"/>
      <c r="CG84" s="44" t="s">
        <v>90</v>
      </c>
      <c r="CH84" s="95" t="s">
        <v>111</v>
      </c>
      <c r="CI84" s="68">
        <v>0</v>
      </c>
      <c r="CJ84" s="74">
        <v>0</v>
      </c>
      <c r="CK84" s="74">
        <v>0</v>
      </c>
      <c r="CL84" s="129">
        <f t="shared" ref="CL84:CL85" si="635">CJ84*CK84</f>
        <v>0</v>
      </c>
      <c r="CM84" s="722">
        <f t="shared" ref="CM84:CM85" si="636">CI84*CL84*2.7</f>
        <v>0</v>
      </c>
      <c r="CN84" s="821"/>
      <c r="CO84" s="13">
        <f t="shared" ref="CO84:CO85" si="637">(CM84*CN84)</f>
        <v>0</v>
      </c>
      <c r="CP84" s="13">
        <f t="shared" ref="CP84:CP93" si="638">IF(CK$113=0,0,CO84/CK$113)</f>
        <v>0</v>
      </c>
      <c r="CQ84" s="13">
        <f t="shared" ref="CQ84:CQ93" si="639">(CP84*CM$2)</f>
        <v>0</v>
      </c>
      <c r="CR84" s="217">
        <f t="shared" ref="CR84" si="640">SUM(CQ84:CQ86)</f>
        <v>0</v>
      </c>
      <c r="CS84" s="218">
        <f t="shared" ref="CS84" si="641">SUM(CL84:CL85)*CI$2</f>
        <v>0</v>
      </c>
      <c r="CT84" s="10"/>
      <c r="CU84" s="44" t="s">
        <v>90</v>
      </c>
      <c r="CV84" s="95" t="s">
        <v>111</v>
      </c>
      <c r="CW84" s="68">
        <v>0</v>
      </c>
      <c r="CX84" s="74">
        <v>0</v>
      </c>
      <c r="CY84" s="74">
        <v>0</v>
      </c>
      <c r="CZ84" s="129">
        <f t="shared" ref="CZ84:CZ85" si="642">CX84*CY84</f>
        <v>0</v>
      </c>
      <c r="DA84" s="722">
        <f t="shared" ref="DA84:DA85" si="643">CW84*CZ84*2.7</f>
        <v>0</v>
      </c>
      <c r="DB84" s="821"/>
      <c r="DC84" s="13">
        <f t="shared" ref="DC84:DC85" si="644">(DA84*DB84)</f>
        <v>0</v>
      </c>
      <c r="DD84" s="13">
        <f t="shared" ref="DD84:DD93" si="645">IF(CY$113=0,0,DC84/CY$113)</f>
        <v>0</v>
      </c>
      <c r="DE84" s="13">
        <f t="shared" ref="DE84:DE93" si="646">(DD84*DA$2)</f>
        <v>0</v>
      </c>
      <c r="DF84" s="217">
        <f t="shared" ref="DF84" si="647">SUM(DE84:DE86)</f>
        <v>0</v>
      </c>
      <c r="DG84" s="218">
        <f t="shared" ref="DG84" si="648">SUM(CZ84:CZ85)*CW$2</f>
        <v>0</v>
      </c>
      <c r="DH84" s="10"/>
      <c r="DI84" s="44" t="s">
        <v>90</v>
      </c>
      <c r="DJ84" s="95" t="s">
        <v>111</v>
      </c>
      <c r="DK84" s="68">
        <v>0</v>
      </c>
      <c r="DL84" s="74">
        <v>0</v>
      </c>
      <c r="DM84" s="74">
        <v>0</v>
      </c>
      <c r="DN84" s="129">
        <f t="shared" ref="DN84:DN85" si="649">DL84*DM84</f>
        <v>0</v>
      </c>
      <c r="DO84" s="722">
        <f t="shared" ref="DO84:DO85" si="650">DK84*DN84*2.7</f>
        <v>0</v>
      </c>
      <c r="DP84" s="821"/>
      <c r="DQ84" s="13">
        <f t="shared" ref="DQ84:DQ85" si="651">(DO84*DP84)</f>
        <v>0</v>
      </c>
      <c r="DR84" s="13">
        <f t="shared" ref="DR84:DR93" si="652">IF(DM$113=0,0,DQ84/DM$113)</f>
        <v>0</v>
      </c>
      <c r="DS84" s="13">
        <f t="shared" ref="DS84:DS93" si="653">(DR84*DO$2)</f>
        <v>0</v>
      </c>
      <c r="DT84" s="217">
        <f t="shared" ref="DT84" si="654">SUM(DS84:DS86)</f>
        <v>0</v>
      </c>
      <c r="DU84" s="218">
        <f t="shared" ref="DU84" si="655">SUM(DN84:DN85)*DK$2</f>
        <v>0</v>
      </c>
      <c r="DV84" s="10"/>
      <c r="DW84" s="44" t="s">
        <v>90</v>
      </c>
      <c r="DX84" s="95" t="s">
        <v>111</v>
      </c>
      <c r="DY84" s="68">
        <v>0</v>
      </c>
      <c r="DZ84" s="74">
        <v>0</v>
      </c>
      <c r="EA84" s="74">
        <v>0</v>
      </c>
      <c r="EB84" s="129">
        <f t="shared" ref="EB84:EB85" si="656">DZ84*EA84</f>
        <v>0</v>
      </c>
      <c r="EC84" s="722">
        <f t="shared" ref="EC84:EC85" si="657">DY84*EB84*2.7</f>
        <v>0</v>
      </c>
      <c r="ED84" s="821"/>
      <c r="EE84" s="13">
        <f t="shared" ref="EE84:EE85" si="658">(EC84*ED84)</f>
        <v>0</v>
      </c>
      <c r="EF84" s="13">
        <f t="shared" ref="EF84:EF93" si="659">IF(EA$113=0,0,EE84/EA$113)</f>
        <v>0</v>
      </c>
      <c r="EG84" s="13">
        <f t="shared" ref="EG84:EG93" si="660">(EF84*EC$2)</f>
        <v>0</v>
      </c>
      <c r="EH84" s="217">
        <f t="shared" ref="EH84" si="661">SUM(EG84:EG86)</f>
        <v>0</v>
      </c>
      <c r="EI84" s="218">
        <f t="shared" ref="EI84" si="662">SUM(EB84:EB85)*DY$2</f>
        <v>0</v>
      </c>
      <c r="EJ84" s="10"/>
      <c r="EK84" s="44"/>
      <c r="EL84" s="11"/>
      <c r="EM84" s="14"/>
      <c r="EN84" s="14"/>
      <c r="EO84" s="38"/>
      <c r="EP84" s="765"/>
      <c r="ER84" s="131"/>
      <c r="ES84" s="111"/>
      <c r="ET84" s="128"/>
      <c r="EU84" s="9"/>
      <c r="EV84" s="583"/>
      <c r="EW84" s="579"/>
      <c r="EX84" s="582"/>
      <c r="EY84" s="112"/>
      <c r="EZ84" s="573"/>
      <c r="FA84" s="162"/>
      <c r="FC84" s="44"/>
      <c r="FD84" s="61"/>
      <c r="FE84" s="61"/>
      <c r="FF84" s="61"/>
      <c r="FG84" s="61"/>
      <c r="FH84" s="61"/>
      <c r="FI84" s="61"/>
      <c r="FJ84" s="61"/>
      <c r="FK84" s="608"/>
      <c r="FL84" s="593"/>
      <c r="FM84" s="577"/>
      <c r="FN84" s="608"/>
      <c r="FO84" s="127"/>
      <c r="FP84" s="522"/>
      <c r="FQ84" s="61"/>
      <c r="FR84" s="61"/>
      <c r="FS84" s="567"/>
    </row>
    <row r="85" spans="1:175" ht="13" thickBot="1" x14ac:dyDescent="0.3">
      <c r="A85" s="44" t="s">
        <v>90</v>
      </c>
      <c r="B85" s="95" t="s">
        <v>111</v>
      </c>
      <c r="C85" s="68">
        <v>0</v>
      </c>
      <c r="D85" s="74">
        <v>0</v>
      </c>
      <c r="E85" s="74">
        <v>0</v>
      </c>
      <c r="F85" s="129">
        <f t="shared" ref="F85:F93" si="663">D85*E85</f>
        <v>0</v>
      </c>
      <c r="G85" s="722">
        <f>C85*F85*2.7</f>
        <v>0</v>
      </c>
      <c r="H85" s="822"/>
      <c r="I85" s="13">
        <f>(G85*H85)</f>
        <v>0</v>
      </c>
      <c r="J85" s="13">
        <f t="shared" ref="J85:J93" si="664">IF(E$113=0,0,I85/E$113)</f>
        <v>0</v>
      </c>
      <c r="K85" s="13">
        <f t="shared" si="605"/>
        <v>0</v>
      </c>
      <c r="L85" s="151"/>
      <c r="M85" s="155"/>
      <c r="N85" s="15"/>
      <c r="O85" s="44" t="s">
        <v>90</v>
      </c>
      <c r="P85" s="95" t="s">
        <v>111</v>
      </c>
      <c r="Q85" s="68">
        <v>0</v>
      </c>
      <c r="R85" s="74">
        <v>0</v>
      </c>
      <c r="S85" s="74">
        <v>0</v>
      </c>
      <c r="T85" s="129">
        <f t="shared" ref="T85" si="665">R85*S85</f>
        <v>0</v>
      </c>
      <c r="U85" s="722">
        <f>Q85*T85*2.7</f>
        <v>0</v>
      </c>
      <c r="V85" s="822"/>
      <c r="W85" s="13">
        <f>(U85*V85)</f>
        <v>0</v>
      </c>
      <c r="X85" s="13">
        <f t="shared" ref="X85:X88" si="666">IF(S$113=0,0,W85/S$113)</f>
        <v>0</v>
      </c>
      <c r="Y85" s="13">
        <f t="shared" si="606"/>
        <v>0</v>
      </c>
      <c r="Z85" s="151"/>
      <c r="AA85" s="155"/>
      <c r="AB85" s="15"/>
      <c r="AC85" s="44" t="s">
        <v>90</v>
      </c>
      <c r="AD85" s="95" t="s">
        <v>111</v>
      </c>
      <c r="AE85" s="68">
        <v>0</v>
      </c>
      <c r="AF85" s="74">
        <v>0</v>
      </c>
      <c r="AG85" s="74">
        <v>0</v>
      </c>
      <c r="AH85" s="129">
        <f t="shared" si="607"/>
        <v>0</v>
      </c>
      <c r="AI85" s="722">
        <f t="shared" si="608"/>
        <v>0</v>
      </c>
      <c r="AJ85" s="822"/>
      <c r="AK85" s="13">
        <f t="shared" si="609"/>
        <v>0</v>
      </c>
      <c r="AL85" s="13">
        <f t="shared" si="610"/>
        <v>0</v>
      </c>
      <c r="AM85" s="13">
        <f t="shared" si="611"/>
        <v>0</v>
      </c>
      <c r="AN85" s="151"/>
      <c r="AO85" s="155"/>
      <c r="AP85" s="15"/>
      <c r="AQ85" s="44" t="s">
        <v>90</v>
      </c>
      <c r="AR85" s="95" t="s">
        <v>111</v>
      </c>
      <c r="AS85" s="68">
        <v>0</v>
      </c>
      <c r="AT85" s="74">
        <v>0</v>
      </c>
      <c r="AU85" s="74">
        <v>0</v>
      </c>
      <c r="AV85" s="129">
        <f t="shared" si="614"/>
        <v>0</v>
      </c>
      <c r="AW85" s="722">
        <f t="shared" si="615"/>
        <v>0</v>
      </c>
      <c r="AX85" s="822"/>
      <c r="AY85" s="13">
        <f t="shared" si="616"/>
        <v>0</v>
      </c>
      <c r="AZ85" s="13">
        <f t="shared" si="617"/>
        <v>0</v>
      </c>
      <c r="BA85" s="13">
        <f t="shared" si="618"/>
        <v>0</v>
      </c>
      <c r="BB85" s="151"/>
      <c r="BC85" s="155"/>
      <c r="BD85" s="15"/>
      <c r="BE85" s="44" t="s">
        <v>90</v>
      </c>
      <c r="BF85" s="95" t="s">
        <v>111</v>
      </c>
      <c r="BG85" s="68">
        <v>0</v>
      </c>
      <c r="BH85" s="74">
        <v>0</v>
      </c>
      <c r="BI85" s="74">
        <v>0</v>
      </c>
      <c r="BJ85" s="129">
        <f t="shared" si="621"/>
        <v>0</v>
      </c>
      <c r="BK85" s="722">
        <f t="shared" si="622"/>
        <v>0</v>
      </c>
      <c r="BL85" s="822"/>
      <c r="BM85" s="13">
        <f t="shared" si="623"/>
        <v>0</v>
      </c>
      <c r="BN85" s="13">
        <f t="shared" si="624"/>
        <v>0</v>
      </c>
      <c r="BO85" s="13">
        <f t="shared" si="625"/>
        <v>0</v>
      </c>
      <c r="BP85" s="151"/>
      <c r="BQ85" s="155"/>
      <c r="BR85" s="15"/>
      <c r="BS85" s="44" t="s">
        <v>90</v>
      </c>
      <c r="BT85" s="95" t="s">
        <v>111</v>
      </c>
      <c r="BU85" s="68">
        <v>0</v>
      </c>
      <c r="BV85" s="74">
        <v>0</v>
      </c>
      <c r="BW85" s="74">
        <v>0</v>
      </c>
      <c r="BX85" s="129">
        <f t="shared" si="628"/>
        <v>0</v>
      </c>
      <c r="BY85" s="722">
        <f t="shared" si="629"/>
        <v>0</v>
      </c>
      <c r="BZ85" s="822"/>
      <c r="CA85" s="13">
        <f t="shared" si="630"/>
        <v>0</v>
      </c>
      <c r="CB85" s="13">
        <f t="shared" si="631"/>
        <v>0</v>
      </c>
      <c r="CC85" s="13">
        <f t="shared" si="632"/>
        <v>0</v>
      </c>
      <c r="CD85" s="151"/>
      <c r="CE85" s="155"/>
      <c r="CF85" s="15"/>
      <c r="CG85" s="44" t="s">
        <v>90</v>
      </c>
      <c r="CH85" s="95" t="s">
        <v>111</v>
      </c>
      <c r="CI85" s="68">
        <v>0</v>
      </c>
      <c r="CJ85" s="74">
        <v>0</v>
      </c>
      <c r="CK85" s="74">
        <v>0</v>
      </c>
      <c r="CL85" s="129">
        <f t="shared" si="635"/>
        <v>0</v>
      </c>
      <c r="CM85" s="722">
        <f t="shared" si="636"/>
        <v>0</v>
      </c>
      <c r="CN85" s="822"/>
      <c r="CO85" s="13">
        <f t="shared" si="637"/>
        <v>0</v>
      </c>
      <c r="CP85" s="13">
        <f t="shared" si="638"/>
        <v>0</v>
      </c>
      <c r="CQ85" s="13">
        <f t="shared" si="639"/>
        <v>0</v>
      </c>
      <c r="CR85" s="151"/>
      <c r="CS85" s="155"/>
      <c r="CT85" s="15"/>
      <c r="CU85" s="44" t="s">
        <v>90</v>
      </c>
      <c r="CV85" s="95" t="s">
        <v>111</v>
      </c>
      <c r="CW85" s="68">
        <v>0</v>
      </c>
      <c r="CX85" s="74">
        <v>0</v>
      </c>
      <c r="CY85" s="74">
        <v>0</v>
      </c>
      <c r="CZ85" s="129">
        <f t="shared" si="642"/>
        <v>0</v>
      </c>
      <c r="DA85" s="722">
        <f t="shared" si="643"/>
        <v>0</v>
      </c>
      <c r="DB85" s="822"/>
      <c r="DC85" s="13">
        <f t="shared" si="644"/>
        <v>0</v>
      </c>
      <c r="DD85" s="13">
        <f t="shared" si="645"/>
        <v>0</v>
      </c>
      <c r="DE85" s="13">
        <f t="shared" si="646"/>
        <v>0</v>
      </c>
      <c r="DF85" s="151"/>
      <c r="DG85" s="155"/>
      <c r="DH85" s="15"/>
      <c r="DI85" s="44" t="s">
        <v>90</v>
      </c>
      <c r="DJ85" s="95" t="s">
        <v>111</v>
      </c>
      <c r="DK85" s="68">
        <v>0</v>
      </c>
      <c r="DL85" s="74">
        <v>0</v>
      </c>
      <c r="DM85" s="74">
        <v>0</v>
      </c>
      <c r="DN85" s="129">
        <f t="shared" si="649"/>
        <v>0</v>
      </c>
      <c r="DO85" s="722">
        <f t="shared" si="650"/>
        <v>0</v>
      </c>
      <c r="DP85" s="822"/>
      <c r="DQ85" s="13">
        <f t="shared" si="651"/>
        <v>0</v>
      </c>
      <c r="DR85" s="13">
        <f t="shared" si="652"/>
        <v>0</v>
      </c>
      <c r="DS85" s="13">
        <f t="shared" si="653"/>
        <v>0</v>
      </c>
      <c r="DT85" s="151"/>
      <c r="DU85" s="155"/>
      <c r="DV85" s="15"/>
      <c r="DW85" s="44" t="s">
        <v>90</v>
      </c>
      <c r="DX85" s="95" t="s">
        <v>111</v>
      </c>
      <c r="DY85" s="68">
        <v>0</v>
      </c>
      <c r="DZ85" s="74">
        <v>0</v>
      </c>
      <c r="EA85" s="74">
        <v>0</v>
      </c>
      <c r="EB85" s="129">
        <f t="shared" si="656"/>
        <v>0</v>
      </c>
      <c r="EC85" s="722">
        <f t="shared" si="657"/>
        <v>0</v>
      </c>
      <c r="ED85" s="822"/>
      <c r="EE85" s="13">
        <f t="shared" si="658"/>
        <v>0</v>
      </c>
      <c r="EF85" s="13">
        <f t="shared" si="659"/>
        <v>0</v>
      </c>
      <c r="EG85" s="13">
        <f t="shared" si="660"/>
        <v>0</v>
      </c>
      <c r="EH85" s="151"/>
      <c r="EI85" s="155"/>
      <c r="EJ85" s="15"/>
      <c r="EK85" s="44" t="s">
        <v>100</v>
      </c>
      <c r="EL85" s="11" t="s">
        <v>52</v>
      </c>
      <c r="EM85" s="744">
        <f>K113+Y113+AM113+BA113+BO113+CC113+CQ113+DE113+DS113+EG113</f>
        <v>0</v>
      </c>
      <c r="EN85" s="112"/>
      <c r="EO85" s="38"/>
      <c r="EP85" s="60" t="s">
        <v>169</v>
      </c>
      <c r="EQ85" s="156">
        <f>IF(EM85=0,0,EM85/(EI113+DU113+DG113+CS113+CE113+BQ113+BC113+AO113+AA113+M113))</f>
        <v>0</v>
      </c>
      <c r="ER85" s="116">
        <f>IF(ER$4=0,0,EM85/ER$4)</f>
        <v>0</v>
      </c>
      <c r="ES85" s="81">
        <f>ER85*ET85+ER85</f>
        <v>0</v>
      </c>
      <c r="ET85" s="280">
        <v>0</v>
      </c>
      <c r="EU85" s="9" t="s">
        <v>63</v>
      </c>
      <c r="EV85" s="583">
        <f>IF(EQ85=0,0,EX85/EQ85)</f>
        <v>0</v>
      </c>
      <c r="EW85" s="579">
        <f t="shared" si="602"/>
        <v>0</v>
      </c>
      <c r="EX85" s="582">
        <f>ER85*ER$4+ES85*ES$4</f>
        <v>0</v>
      </c>
      <c r="EY85" s="574">
        <f>EU141</f>
        <v>0</v>
      </c>
      <c r="EZ85" s="544">
        <f>IF(EQ85=0,0,EY85/EQ85)</f>
        <v>0</v>
      </c>
      <c r="FA85" s="567"/>
      <c r="FC85" s="199" t="s">
        <v>375</v>
      </c>
      <c r="FD85" s="61"/>
      <c r="FE85" s="61"/>
      <c r="FF85" s="61"/>
      <c r="FG85" s="61"/>
      <c r="FH85" s="61"/>
      <c r="FI85" s="61"/>
      <c r="FJ85" s="1046"/>
      <c r="FK85" s="163"/>
      <c r="FL85" s="265"/>
      <c r="FM85" s="594"/>
      <c r="FN85" s="167"/>
      <c r="FO85" s="201"/>
      <c r="FP85" s="1048"/>
      <c r="FQ85" s="164"/>
      <c r="FR85" s="167"/>
      <c r="FS85" s="165"/>
    </row>
    <row r="86" spans="1:175" ht="13.5" thickTop="1" thickBot="1" x14ac:dyDescent="0.3">
      <c r="A86" s="44" t="s">
        <v>90</v>
      </c>
      <c r="B86" s="95" t="s">
        <v>152</v>
      </c>
      <c r="C86" s="129"/>
      <c r="D86" s="129"/>
      <c r="E86" s="129"/>
      <c r="F86" s="35">
        <f>SUM(F84:F85)</f>
        <v>0</v>
      </c>
      <c r="G86" s="41"/>
      <c r="H86" s="820"/>
      <c r="I86" s="13">
        <f>F86*H86</f>
        <v>0</v>
      </c>
      <c r="J86" s="13">
        <f t="shared" si="664"/>
        <v>0</v>
      </c>
      <c r="K86" s="13">
        <f t="shared" si="605"/>
        <v>0</v>
      </c>
      <c r="L86" s="1044" t="s">
        <v>277</v>
      </c>
      <c r="M86" s="1045"/>
      <c r="N86" s="15"/>
      <c r="O86" s="44" t="s">
        <v>90</v>
      </c>
      <c r="P86" s="95" t="s">
        <v>152</v>
      </c>
      <c r="Q86" s="129"/>
      <c r="R86" s="129"/>
      <c r="S86" s="129"/>
      <c r="T86" s="35">
        <f>SUM(T84:T85)</f>
        <v>0</v>
      </c>
      <c r="U86" s="41"/>
      <c r="V86" s="820"/>
      <c r="W86" s="13">
        <f>T86*V86</f>
        <v>0</v>
      </c>
      <c r="X86" s="13">
        <f t="shared" si="666"/>
        <v>0</v>
      </c>
      <c r="Y86" s="13">
        <f t="shared" si="606"/>
        <v>0</v>
      </c>
      <c r="Z86" s="1044" t="s">
        <v>277</v>
      </c>
      <c r="AA86" s="1045"/>
      <c r="AB86" s="15"/>
      <c r="AC86" s="44" t="s">
        <v>90</v>
      </c>
      <c r="AD86" s="95" t="s">
        <v>152</v>
      </c>
      <c r="AE86" s="129"/>
      <c r="AF86" s="129"/>
      <c r="AG86" s="129"/>
      <c r="AH86" s="35">
        <f t="shared" ref="AH86" si="667">SUM(AH84:AH85)</f>
        <v>0</v>
      </c>
      <c r="AI86" s="41"/>
      <c r="AJ86" s="820"/>
      <c r="AK86" s="13">
        <f t="shared" ref="AK86" si="668">AH86*AJ86</f>
        <v>0</v>
      </c>
      <c r="AL86" s="13">
        <f t="shared" si="610"/>
        <v>0</v>
      </c>
      <c r="AM86" s="13">
        <f t="shared" si="611"/>
        <v>0</v>
      </c>
      <c r="AN86" s="1044" t="s">
        <v>277</v>
      </c>
      <c r="AO86" s="1045"/>
      <c r="AP86" s="15"/>
      <c r="AQ86" s="44" t="s">
        <v>90</v>
      </c>
      <c r="AR86" s="95" t="s">
        <v>152</v>
      </c>
      <c r="AS86" s="129"/>
      <c r="AT86" s="129"/>
      <c r="AU86" s="129"/>
      <c r="AV86" s="35">
        <f t="shared" ref="AV86" si="669">SUM(AV84:AV85)</f>
        <v>0</v>
      </c>
      <c r="AW86" s="41"/>
      <c r="AX86" s="820"/>
      <c r="AY86" s="13">
        <f t="shared" ref="AY86" si="670">AV86*AX86</f>
        <v>0</v>
      </c>
      <c r="AZ86" s="13">
        <f t="shared" si="617"/>
        <v>0</v>
      </c>
      <c r="BA86" s="13">
        <f t="shared" si="618"/>
        <v>0</v>
      </c>
      <c r="BB86" s="1044" t="s">
        <v>277</v>
      </c>
      <c r="BC86" s="1045"/>
      <c r="BD86" s="15"/>
      <c r="BE86" s="44" t="s">
        <v>90</v>
      </c>
      <c r="BF86" s="95" t="s">
        <v>152</v>
      </c>
      <c r="BG86" s="129"/>
      <c r="BH86" s="129"/>
      <c r="BI86" s="129"/>
      <c r="BJ86" s="35">
        <f t="shared" ref="BJ86" si="671">SUM(BJ84:BJ85)</f>
        <v>0</v>
      </c>
      <c r="BK86" s="41"/>
      <c r="BL86" s="820"/>
      <c r="BM86" s="13">
        <f t="shared" ref="BM86" si="672">BJ86*BL86</f>
        <v>0</v>
      </c>
      <c r="BN86" s="13">
        <f t="shared" si="624"/>
        <v>0</v>
      </c>
      <c r="BO86" s="13">
        <f t="shared" si="625"/>
        <v>0</v>
      </c>
      <c r="BP86" s="1044" t="s">
        <v>277</v>
      </c>
      <c r="BQ86" s="1045"/>
      <c r="BR86" s="15"/>
      <c r="BS86" s="44" t="s">
        <v>90</v>
      </c>
      <c r="BT86" s="95" t="s">
        <v>152</v>
      </c>
      <c r="BU86" s="129"/>
      <c r="BV86" s="129"/>
      <c r="BW86" s="129"/>
      <c r="BX86" s="35">
        <f t="shared" ref="BX86" si="673">SUM(BX84:BX85)</f>
        <v>0</v>
      </c>
      <c r="BY86" s="41"/>
      <c r="BZ86" s="820"/>
      <c r="CA86" s="13">
        <f t="shared" ref="CA86" si="674">BX86*BZ86</f>
        <v>0</v>
      </c>
      <c r="CB86" s="13">
        <f t="shared" si="631"/>
        <v>0</v>
      </c>
      <c r="CC86" s="13">
        <f t="shared" si="632"/>
        <v>0</v>
      </c>
      <c r="CD86" s="1044" t="s">
        <v>277</v>
      </c>
      <c r="CE86" s="1045"/>
      <c r="CF86" s="15"/>
      <c r="CG86" s="44" t="s">
        <v>90</v>
      </c>
      <c r="CH86" s="95" t="s">
        <v>152</v>
      </c>
      <c r="CI86" s="129"/>
      <c r="CJ86" s="129"/>
      <c r="CK86" s="129"/>
      <c r="CL86" s="35">
        <f t="shared" ref="CL86" si="675">SUM(CL84:CL85)</f>
        <v>0</v>
      </c>
      <c r="CM86" s="41"/>
      <c r="CN86" s="820"/>
      <c r="CO86" s="13">
        <f t="shared" ref="CO86" si="676">CL86*CN86</f>
        <v>0</v>
      </c>
      <c r="CP86" s="13">
        <f t="shared" si="638"/>
        <v>0</v>
      </c>
      <c r="CQ86" s="13">
        <f t="shared" si="639"/>
        <v>0</v>
      </c>
      <c r="CR86" s="1044" t="s">
        <v>277</v>
      </c>
      <c r="CS86" s="1045"/>
      <c r="CT86" s="15"/>
      <c r="CU86" s="44" t="s">
        <v>90</v>
      </c>
      <c r="CV86" s="95" t="s">
        <v>152</v>
      </c>
      <c r="CW86" s="129"/>
      <c r="CX86" s="129"/>
      <c r="CY86" s="129"/>
      <c r="CZ86" s="35">
        <f t="shared" ref="CZ86" si="677">SUM(CZ84:CZ85)</f>
        <v>0</v>
      </c>
      <c r="DA86" s="41"/>
      <c r="DB86" s="820"/>
      <c r="DC86" s="13">
        <f t="shared" ref="DC86" si="678">CZ86*DB86</f>
        <v>0</v>
      </c>
      <c r="DD86" s="13">
        <f t="shared" si="645"/>
        <v>0</v>
      </c>
      <c r="DE86" s="13">
        <f t="shared" si="646"/>
        <v>0</v>
      </c>
      <c r="DF86" s="1044" t="s">
        <v>277</v>
      </c>
      <c r="DG86" s="1045"/>
      <c r="DH86" s="15"/>
      <c r="DI86" s="44" t="s">
        <v>90</v>
      </c>
      <c r="DJ86" s="95" t="s">
        <v>152</v>
      </c>
      <c r="DK86" s="129"/>
      <c r="DL86" s="129"/>
      <c r="DM86" s="129"/>
      <c r="DN86" s="35">
        <f t="shared" ref="DN86" si="679">SUM(DN84:DN85)</f>
        <v>0</v>
      </c>
      <c r="DO86" s="41"/>
      <c r="DP86" s="820"/>
      <c r="DQ86" s="13">
        <f t="shared" ref="DQ86" si="680">DN86*DP86</f>
        <v>0</v>
      </c>
      <c r="DR86" s="13">
        <f t="shared" si="652"/>
        <v>0</v>
      </c>
      <c r="DS86" s="13">
        <f t="shared" si="653"/>
        <v>0</v>
      </c>
      <c r="DT86" s="1044" t="s">
        <v>277</v>
      </c>
      <c r="DU86" s="1045"/>
      <c r="DV86" s="15"/>
      <c r="DW86" s="44" t="s">
        <v>90</v>
      </c>
      <c r="DX86" s="95" t="s">
        <v>152</v>
      </c>
      <c r="DY86" s="129"/>
      <c r="DZ86" s="129"/>
      <c r="EA86" s="129"/>
      <c r="EB86" s="35">
        <f t="shared" ref="EB86" si="681">SUM(EB84:EB85)</f>
        <v>0</v>
      </c>
      <c r="EC86" s="41"/>
      <c r="ED86" s="820"/>
      <c r="EE86" s="13">
        <f t="shared" ref="EE86" si="682">EB86*ED86</f>
        <v>0</v>
      </c>
      <c r="EF86" s="13">
        <f t="shared" si="659"/>
        <v>0</v>
      </c>
      <c r="EG86" s="13">
        <f t="shared" si="660"/>
        <v>0</v>
      </c>
      <c r="EH86" s="1044" t="s">
        <v>277</v>
      </c>
      <c r="EI86" s="1045"/>
      <c r="EJ86" s="15"/>
      <c r="EK86" s="44" t="s">
        <v>97</v>
      </c>
      <c r="EL86" s="11" t="s">
        <v>53</v>
      </c>
      <c r="EM86" s="744">
        <f>K116+Y116+AM116+BA116+BO116+CC116+CQ116+DE116+DS116+EG116</f>
        <v>0</v>
      </c>
      <c r="EN86" s="14"/>
      <c r="EO86" s="38"/>
      <c r="EP86" s="60" t="s">
        <v>169</v>
      </c>
      <c r="EQ86" s="156">
        <f>IF(EM86=0,0,EM86/(EI116+DU116+DG116+CS116+CE116+BQ116+BC116+AO116+AA116+M116))</f>
        <v>0</v>
      </c>
      <c r="ER86" s="116">
        <f>IF(ER$4=0,0,EM86/ER$4)</f>
        <v>0</v>
      </c>
      <c r="ES86" s="81">
        <f>ER86*ET86+ER86</f>
        <v>0</v>
      </c>
      <c r="ET86" s="280">
        <v>0</v>
      </c>
      <c r="EU86" s="9" t="s">
        <v>63</v>
      </c>
      <c r="EV86" s="583">
        <f>IF(EQ86=0,0,EX86/EQ86)</f>
        <v>0</v>
      </c>
      <c r="EW86" s="579">
        <f t="shared" si="602"/>
        <v>0</v>
      </c>
      <c r="EX86" s="582">
        <f t="shared" si="552"/>
        <v>0</v>
      </c>
      <c r="EY86" s="112"/>
      <c r="EZ86" s="573"/>
      <c r="FA86" s="567"/>
      <c r="FC86" s="266">
        <v>9</v>
      </c>
      <c r="FD86" s="171"/>
      <c r="FE86" s="130"/>
      <c r="FF86" s="130"/>
      <c r="FG86" s="172"/>
      <c r="FH86" s="173"/>
      <c r="FI86" s="173"/>
      <c r="FJ86" s="1047"/>
      <c r="FK86" s="597">
        <f>SUM(FK6:FK81)</f>
        <v>0</v>
      </c>
      <c r="FL86" s="595">
        <f>SUM(FL6:FL81)</f>
        <v>0</v>
      </c>
      <c r="FM86" s="596"/>
      <c r="FN86" s="597">
        <f>SUM(FN6:FN80)</f>
        <v>0</v>
      </c>
      <c r="FO86" s="611">
        <f>IF(FO$4=0,0,FN86/$FO$4)</f>
        <v>0</v>
      </c>
      <c r="FP86" s="1049"/>
      <c r="FQ86" s="626">
        <f>SUM(FQ6:FQ80)</f>
        <v>0</v>
      </c>
      <c r="FR86" s="626">
        <f>SUM(FR6:FR80)</f>
        <v>0</v>
      </c>
      <c r="FS86" s="627">
        <f>SUM(FQ86:FR86)</f>
        <v>0</v>
      </c>
    </row>
    <row r="87" spans="1:175" ht="13" thickTop="1" x14ac:dyDescent="0.25">
      <c r="A87" s="44" t="s">
        <v>99</v>
      </c>
      <c r="B87" s="95" t="s">
        <v>112</v>
      </c>
      <c r="C87" s="68">
        <v>0</v>
      </c>
      <c r="D87" s="74">
        <v>0</v>
      </c>
      <c r="E87" s="74">
        <v>0</v>
      </c>
      <c r="F87" s="129">
        <f t="shared" si="663"/>
        <v>0</v>
      </c>
      <c r="G87" s="722">
        <f>C87*F87*7.8</f>
        <v>0</v>
      </c>
      <c r="H87" s="821"/>
      <c r="I87" s="13">
        <f>(G87*H87)</f>
        <v>0</v>
      </c>
      <c r="J87" s="13">
        <f t="shared" si="664"/>
        <v>0</v>
      </c>
      <c r="K87" s="13">
        <f t="shared" si="605"/>
        <v>0</v>
      </c>
      <c r="L87" s="217">
        <f>SUM(K87:K89)</f>
        <v>0</v>
      </c>
      <c r="M87" s="218">
        <f>SUM(F87:F88)*C$2</f>
        <v>0</v>
      </c>
      <c r="N87" s="10"/>
      <c r="O87" s="44" t="s">
        <v>99</v>
      </c>
      <c r="P87" s="95" t="s">
        <v>112</v>
      </c>
      <c r="Q87" s="68">
        <v>0</v>
      </c>
      <c r="R87" s="74">
        <v>0</v>
      </c>
      <c r="S87" s="74">
        <v>0</v>
      </c>
      <c r="T87" s="129">
        <f t="shared" ref="T87:T88" si="683">R87*S87</f>
        <v>0</v>
      </c>
      <c r="U87" s="34">
        <f>Q87*T87*7.8</f>
        <v>0</v>
      </c>
      <c r="V87" s="821"/>
      <c r="W87" s="13">
        <f>(U87*V87)</f>
        <v>0</v>
      </c>
      <c r="X87" s="13">
        <f t="shared" si="666"/>
        <v>0</v>
      </c>
      <c r="Y87" s="13">
        <f t="shared" si="606"/>
        <v>0</v>
      </c>
      <c r="Z87" s="217">
        <f>SUM(Y87:Y89)</f>
        <v>0</v>
      </c>
      <c r="AA87" s="218">
        <f>SUM(T87:T88)*Q$2</f>
        <v>0</v>
      </c>
      <c r="AB87" s="10"/>
      <c r="AC87" s="44" t="s">
        <v>99</v>
      </c>
      <c r="AD87" s="95" t="s">
        <v>112</v>
      </c>
      <c r="AE87" s="68">
        <v>0</v>
      </c>
      <c r="AF87" s="74">
        <v>0</v>
      </c>
      <c r="AG87" s="74">
        <v>0</v>
      </c>
      <c r="AH87" s="129">
        <f t="shared" ref="AH87:AH88" si="684">AF87*AG87</f>
        <v>0</v>
      </c>
      <c r="AI87" s="34">
        <f t="shared" ref="AI87:AI88" si="685">AE87*AH87*7.8</f>
        <v>0</v>
      </c>
      <c r="AJ87" s="821"/>
      <c r="AK87" s="13">
        <f t="shared" ref="AK87:AK88" si="686">(AI87*AJ87)</f>
        <v>0</v>
      </c>
      <c r="AL87" s="13">
        <f t="shared" si="610"/>
        <v>0</v>
      </c>
      <c r="AM87" s="13">
        <f t="shared" si="611"/>
        <v>0</v>
      </c>
      <c r="AN87" s="217">
        <f t="shared" ref="AN87" si="687">SUM(AM87:AM89)</f>
        <v>0</v>
      </c>
      <c r="AO87" s="218">
        <f t="shared" ref="AO87" si="688">SUM(AH87:AH88)*AE$2</f>
        <v>0</v>
      </c>
      <c r="AP87" s="10"/>
      <c r="AQ87" s="44" t="s">
        <v>99</v>
      </c>
      <c r="AR87" s="95" t="s">
        <v>112</v>
      </c>
      <c r="AS87" s="68">
        <v>0</v>
      </c>
      <c r="AT87" s="74">
        <v>0</v>
      </c>
      <c r="AU87" s="74">
        <v>0</v>
      </c>
      <c r="AV87" s="129">
        <f t="shared" ref="AV87:AV88" si="689">AT87*AU87</f>
        <v>0</v>
      </c>
      <c r="AW87" s="34">
        <f t="shared" ref="AW87:AW88" si="690">AS87*AV87*7.8</f>
        <v>0</v>
      </c>
      <c r="AX87" s="821"/>
      <c r="AY87" s="13">
        <f t="shared" ref="AY87:AY88" si="691">(AW87*AX87)</f>
        <v>0</v>
      </c>
      <c r="AZ87" s="13">
        <f t="shared" si="617"/>
        <v>0</v>
      </c>
      <c r="BA87" s="13">
        <f t="shared" si="618"/>
        <v>0</v>
      </c>
      <c r="BB87" s="217">
        <f t="shared" ref="BB87" si="692">SUM(BA87:BA89)</f>
        <v>0</v>
      </c>
      <c r="BC87" s="218">
        <f t="shared" ref="BC87" si="693">SUM(AV87:AV88)*AS$2</f>
        <v>0</v>
      </c>
      <c r="BD87" s="10"/>
      <c r="BE87" s="44" t="s">
        <v>99</v>
      </c>
      <c r="BF87" s="95" t="s">
        <v>112</v>
      </c>
      <c r="BG87" s="68">
        <v>0</v>
      </c>
      <c r="BH87" s="74">
        <v>0</v>
      </c>
      <c r="BI87" s="74">
        <v>0</v>
      </c>
      <c r="BJ87" s="129">
        <f t="shared" ref="BJ87:BJ88" si="694">BH87*BI87</f>
        <v>0</v>
      </c>
      <c r="BK87" s="34">
        <f t="shared" ref="BK87:BK88" si="695">BG87*BJ87*7.8</f>
        <v>0</v>
      </c>
      <c r="BL87" s="821"/>
      <c r="BM87" s="13">
        <f t="shared" ref="BM87:BM88" si="696">(BK87*BL87)</f>
        <v>0</v>
      </c>
      <c r="BN87" s="13">
        <f t="shared" si="624"/>
        <v>0</v>
      </c>
      <c r="BO87" s="13">
        <f t="shared" si="625"/>
        <v>0</v>
      </c>
      <c r="BP87" s="217">
        <f t="shared" ref="BP87" si="697">SUM(BO87:BO89)</f>
        <v>0</v>
      </c>
      <c r="BQ87" s="218">
        <f t="shared" ref="BQ87" si="698">SUM(BJ87:BJ88)*BG$2</f>
        <v>0</v>
      </c>
      <c r="BR87" s="10"/>
      <c r="BS87" s="44" t="s">
        <v>99</v>
      </c>
      <c r="BT87" s="95" t="s">
        <v>112</v>
      </c>
      <c r="BU87" s="68">
        <v>0</v>
      </c>
      <c r="BV87" s="74">
        <v>0</v>
      </c>
      <c r="BW87" s="74">
        <v>0</v>
      </c>
      <c r="BX87" s="129">
        <f t="shared" ref="BX87:BX88" si="699">BV87*BW87</f>
        <v>0</v>
      </c>
      <c r="BY87" s="34">
        <f t="shared" ref="BY87:BY88" si="700">BU87*BX87*7.8</f>
        <v>0</v>
      </c>
      <c r="BZ87" s="821"/>
      <c r="CA87" s="13">
        <f t="shared" ref="CA87:CA88" si="701">(BY87*BZ87)</f>
        <v>0</v>
      </c>
      <c r="CB87" s="13">
        <f t="shared" si="631"/>
        <v>0</v>
      </c>
      <c r="CC87" s="13">
        <f t="shared" si="632"/>
        <v>0</v>
      </c>
      <c r="CD87" s="217">
        <f t="shared" ref="CD87" si="702">SUM(CC87:CC89)</f>
        <v>0</v>
      </c>
      <c r="CE87" s="218">
        <f t="shared" ref="CE87" si="703">SUM(BX87:BX88)*BU$2</f>
        <v>0</v>
      </c>
      <c r="CF87" s="10"/>
      <c r="CG87" s="44" t="s">
        <v>99</v>
      </c>
      <c r="CH87" s="95" t="s">
        <v>112</v>
      </c>
      <c r="CI87" s="68">
        <v>0</v>
      </c>
      <c r="CJ87" s="74">
        <v>0</v>
      </c>
      <c r="CK87" s="74">
        <v>0</v>
      </c>
      <c r="CL87" s="129">
        <f t="shared" ref="CL87:CL88" si="704">CJ87*CK87</f>
        <v>0</v>
      </c>
      <c r="CM87" s="34">
        <f t="shared" ref="CM87:CM88" si="705">CI87*CL87*7.8</f>
        <v>0</v>
      </c>
      <c r="CN87" s="821"/>
      <c r="CO87" s="13">
        <f t="shared" ref="CO87:CO88" si="706">(CM87*CN87)</f>
        <v>0</v>
      </c>
      <c r="CP87" s="13">
        <f t="shared" si="638"/>
        <v>0</v>
      </c>
      <c r="CQ87" s="13">
        <f t="shared" si="639"/>
        <v>0</v>
      </c>
      <c r="CR87" s="217">
        <f t="shared" ref="CR87" si="707">SUM(CQ87:CQ89)</f>
        <v>0</v>
      </c>
      <c r="CS87" s="218">
        <f t="shared" ref="CS87" si="708">SUM(CL87:CL88)*CI$2</f>
        <v>0</v>
      </c>
      <c r="CT87" s="10"/>
      <c r="CU87" s="44" t="s">
        <v>99</v>
      </c>
      <c r="CV87" s="95" t="s">
        <v>112</v>
      </c>
      <c r="CW87" s="68">
        <v>0</v>
      </c>
      <c r="CX87" s="74">
        <v>0</v>
      </c>
      <c r="CY87" s="74">
        <v>0</v>
      </c>
      <c r="CZ87" s="129">
        <f t="shared" ref="CZ87:CZ88" si="709">CX87*CY87</f>
        <v>0</v>
      </c>
      <c r="DA87" s="34">
        <f t="shared" ref="DA87:DA88" si="710">CW87*CZ87*7.8</f>
        <v>0</v>
      </c>
      <c r="DB87" s="821"/>
      <c r="DC87" s="13">
        <f t="shared" ref="DC87:DC88" si="711">(DA87*DB87)</f>
        <v>0</v>
      </c>
      <c r="DD87" s="13">
        <f t="shared" si="645"/>
        <v>0</v>
      </c>
      <c r="DE87" s="13">
        <f t="shared" si="646"/>
        <v>0</v>
      </c>
      <c r="DF87" s="217">
        <f t="shared" ref="DF87" si="712">SUM(DE87:DE89)</f>
        <v>0</v>
      </c>
      <c r="DG87" s="218">
        <f t="shared" ref="DG87" si="713">SUM(CZ87:CZ88)*CW$2</f>
        <v>0</v>
      </c>
      <c r="DH87" s="10"/>
      <c r="DI87" s="44" t="s">
        <v>99</v>
      </c>
      <c r="DJ87" s="95" t="s">
        <v>112</v>
      </c>
      <c r="DK87" s="68">
        <v>0</v>
      </c>
      <c r="DL87" s="74">
        <v>0</v>
      </c>
      <c r="DM87" s="74">
        <v>0</v>
      </c>
      <c r="DN87" s="129">
        <f t="shared" ref="DN87:DN88" si="714">DL87*DM87</f>
        <v>0</v>
      </c>
      <c r="DO87" s="34">
        <f t="shared" ref="DO87:DO88" si="715">DK87*DN87*7.8</f>
        <v>0</v>
      </c>
      <c r="DP87" s="821"/>
      <c r="DQ87" s="13">
        <f t="shared" ref="DQ87:DQ88" si="716">(DO87*DP87)</f>
        <v>0</v>
      </c>
      <c r="DR87" s="13">
        <f t="shared" si="652"/>
        <v>0</v>
      </c>
      <c r="DS87" s="13">
        <f t="shared" si="653"/>
        <v>0</v>
      </c>
      <c r="DT87" s="217">
        <f t="shared" ref="DT87" si="717">SUM(DS87:DS89)</f>
        <v>0</v>
      </c>
      <c r="DU87" s="218">
        <f t="shared" ref="DU87" si="718">SUM(DN87:DN88)*DK$2</f>
        <v>0</v>
      </c>
      <c r="DV87" s="10"/>
      <c r="DW87" s="44" t="s">
        <v>99</v>
      </c>
      <c r="DX87" s="95" t="s">
        <v>112</v>
      </c>
      <c r="DY87" s="68">
        <v>0</v>
      </c>
      <c r="DZ87" s="74">
        <v>0</v>
      </c>
      <c r="EA87" s="74">
        <v>0</v>
      </c>
      <c r="EB87" s="129">
        <f t="shared" ref="EB87:EB88" si="719">DZ87*EA87</f>
        <v>0</v>
      </c>
      <c r="EC87" s="34">
        <f t="shared" ref="EC87:EC88" si="720">DY87*EB87*7.8</f>
        <v>0</v>
      </c>
      <c r="ED87" s="821"/>
      <c r="EE87" s="13">
        <f t="shared" ref="EE87:EE88" si="721">(EC87*ED87)</f>
        <v>0</v>
      </c>
      <c r="EF87" s="13">
        <f t="shared" si="659"/>
        <v>0</v>
      </c>
      <c r="EG87" s="13">
        <f t="shared" si="660"/>
        <v>0</v>
      </c>
      <c r="EH87" s="217">
        <f t="shared" ref="EH87" si="722">SUM(EG87:EG89)</f>
        <v>0</v>
      </c>
      <c r="EI87" s="218">
        <f t="shared" ref="EI87" si="723">SUM(EB87:EB88)*DY$2</f>
        <v>0</v>
      </c>
      <c r="EJ87" s="10"/>
      <c r="EK87" s="44"/>
      <c r="EL87" s="61"/>
      <c r="EM87" s="14"/>
      <c r="EN87" s="112"/>
      <c r="EO87" s="38"/>
      <c r="EP87" s="143"/>
      <c r="EQ87" s="8"/>
      <c r="ER87" s="116"/>
      <c r="ES87" s="111"/>
      <c r="ET87" s="128"/>
      <c r="EU87" s="9"/>
      <c r="EV87" s="583"/>
      <c r="EW87" s="579"/>
      <c r="EX87" s="582"/>
      <c r="EY87" s="112"/>
      <c r="EZ87" s="573"/>
      <c r="FA87" s="162"/>
      <c r="FC87" s="44"/>
      <c r="FD87" s="61"/>
      <c r="FE87" s="61"/>
      <c r="FF87" s="61"/>
      <c r="FG87" s="61"/>
      <c r="FH87" s="61"/>
      <c r="FI87" s="61"/>
      <c r="FJ87" s="61"/>
      <c r="FK87" s="61"/>
      <c r="FL87" s="61"/>
      <c r="FM87" s="61"/>
      <c r="FN87" s="61"/>
      <c r="FO87" s="120"/>
      <c r="FP87" s="120"/>
      <c r="FQ87" s="61"/>
      <c r="FR87" s="61"/>
      <c r="FS87" s="88"/>
    </row>
    <row r="88" spans="1:175" ht="13" thickBot="1" x14ac:dyDescent="0.3">
      <c r="A88" s="44" t="s">
        <v>99</v>
      </c>
      <c r="B88" s="95" t="s">
        <v>112</v>
      </c>
      <c r="C88" s="68">
        <v>0</v>
      </c>
      <c r="D88" s="74">
        <v>0</v>
      </c>
      <c r="E88" s="74">
        <v>0</v>
      </c>
      <c r="F88" s="129">
        <f t="shared" si="663"/>
        <v>0</v>
      </c>
      <c r="G88" s="722">
        <f>C88*F88*7.8</f>
        <v>0</v>
      </c>
      <c r="H88" s="823"/>
      <c r="I88" s="13">
        <f>(G88*H88)</f>
        <v>0</v>
      </c>
      <c r="J88" s="13">
        <f t="shared" si="664"/>
        <v>0</v>
      </c>
      <c r="K88" s="13">
        <f t="shared" si="605"/>
        <v>0</v>
      </c>
      <c r="L88" s="151"/>
      <c r="M88" s="155"/>
      <c r="N88" s="10"/>
      <c r="O88" s="44" t="s">
        <v>99</v>
      </c>
      <c r="P88" s="95" t="s">
        <v>112</v>
      </c>
      <c r="Q88" s="68">
        <v>0</v>
      </c>
      <c r="R88" s="74">
        <v>0</v>
      </c>
      <c r="S88" s="74">
        <v>0</v>
      </c>
      <c r="T88" s="129">
        <f t="shared" si="683"/>
        <v>0</v>
      </c>
      <c r="U88" s="34">
        <f>Q88*T88*7.8</f>
        <v>0</v>
      </c>
      <c r="V88" s="823"/>
      <c r="W88" s="13">
        <f>(U88*V88)</f>
        <v>0</v>
      </c>
      <c r="X88" s="13">
        <f t="shared" si="666"/>
        <v>0</v>
      </c>
      <c r="Y88" s="13">
        <f t="shared" si="606"/>
        <v>0</v>
      </c>
      <c r="Z88" s="151"/>
      <c r="AA88" s="155"/>
      <c r="AB88" s="10"/>
      <c r="AC88" s="44" t="s">
        <v>99</v>
      </c>
      <c r="AD88" s="95" t="s">
        <v>112</v>
      </c>
      <c r="AE88" s="68">
        <v>0</v>
      </c>
      <c r="AF88" s="74">
        <v>0</v>
      </c>
      <c r="AG88" s="74">
        <v>0</v>
      </c>
      <c r="AH88" s="129">
        <f t="shared" si="684"/>
        <v>0</v>
      </c>
      <c r="AI88" s="34">
        <f t="shared" si="685"/>
        <v>0</v>
      </c>
      <c r="AJ88" s="823"/>
      <c r="AK88" s="13">
        <f t="shared" si="686"/>
        <v>0</v>
      </c>
      <c r="AL88" s="13">
        <f t="shared" si="610"/>
        <v>0</v>
      </c>
      <c r="AM88" s="13">
        <f t="shared" si="611"/>
        <v>0</v>
      </c>
      <c r="AN88" s="151"/>
      <c r="AO88" s="155"/>
      <c r="AP88" s="10"/>
      <c r="AQ88" s="44" t="s">
        <v>99</v>
      </c>
      <c r="AR88" s="95" t="s">
        <v>112</v>
      </c>
      <c r="AS88" s="68">
        <v>0</v>
      </c>
      <c r="AT88" s="74">
        <v>0</v>
      </c>
      <c r="AU88" s="74">
        <v>0</v>
      </c>
      <c r="AV88" s="129">
        <f t="shared" si="689"/>
        <v>0</v>
      </c>
      <c r="AW88" s="34">
        <f t="shared" si="690"/>
        <v>0</v>
      </c>
      <c r="AX88" s="823"/>
      <c r="AY88" s="13">
        <f t="shared" si="691"/>
        <v>0</v>
      </c>
      <c r="AZ88" s="13">
        <f t="shared" si="617"/>
        <v>0</v>
      </c>
      <c r="BA88" s="13">
        <f t="shared" si="618"/>
        <v>0</v>
      </c>
      <c r="BB88" s="151"/>
      <c r="BC88" s="155"/>
      <c r="BD88" s="10"/>
      <c r="BE88" s="44" t="s">
        <v>99</v>
      </c>
      <c r="BF88" s="95" t="s">
        <v>112</v>
      </c>
      <c r="BG88" s="68">
        <v>0</v>
      </c>
      <c r="BH88" s="74">
        <v>0</v>
      </c>
      <c r="BI88" s="74">
        <v>0</v>
      </c>
      <c r="BJ88" s="129">
        <f t="shared" si="694"/>
        <v>0</v>
      </c>
      <c r="BK88" s="34">
        <f t="shared" si="695"/>
        <v>0</v>
      </c>
      <c r="BL88" s="823"/>
      <c r="BM88" s="13">
        <f t="shared" si="696"/>
        <v>0</v>
      </c>
      <c r="BN88" s="13">
        <f t="shared" si="624"/>
        <v>0</v>
      </c>
      <c r="BO88" s="13">
        <f t="shared" si="625"/>
        <v>0</v>
      </c>
      <c r="BP88" s="151"/>
      <c r="BQ88" s="155"/>
      <c r="BR88" s="10"/>
      <c r="BS88" s="44" t="s">
        <v>99</v>
      </c>
      <c r="BT88" s="95" t="s">
        <v>112</v>
      </c>
      <c r="BU88" s="68">
        <v>0</v>
      </c>
      <c r="BV88" s="74">
        <v>0</v>
      </c>
      <c r="BW88" s="74">
        <v>0</v>
      </c>
      <c r="BX88" s="129">
        <f t="shared" si="699"/>
        <v>0</v>
      </c>
      <c r="BY88" s="34">
        <f t="shared" si="700"/>
        <v>0</v>
      </c>
      <c r="BZ88" s="823"/>
      <c r="CA88" s="13">
        <f t="shared" si="701"/>
        <v>0</v>
      </c>
      <c r="CB88" s="13">
        <f t="shared" si="631"/>
        <v>0</v>
      </c>
      <c r="CC88" s="13">
        <f t="shared" si="632"/>
        <v>0</v>
      </c>
      <c r="CD88" s="151"/>
      <c r="CE88" s="155"/>
      <c r="CF88" s="10"/>
      <c r="CG88" s="44" t="s">
        <v>99</v>
      </c>
      <c r="CH88" s="95" t="s">
        <v>112</v>
      </c>
      <c r="CI88" s="68">
        <v>0</v>
      </c>
      <c r="CJ88" s="74">
        <v>0</v>
      </c>
      <c r="CK88" s="74">
        <v>0</v>
      </c>
      <c r="CL88" s="129">
        <f t="shared" si="704"/>
        <v>0</v>
      </c>
      <c r="CM88" s="34">
        <f t="shared" si="705"/>
        <v>0</v>
      </c>
      <c r="CN88" s="823"/>
      <c r="CO88" s="13">
        <f t="shared" si="706"/>
        <v>0</v>
      </c>
      <c r="CP88" s="13">
        <f t="shared" si="638"/>
        <v>0</v>
      </c>
      <c r="CQ88" s="13">
        <f t="shared" si="639"/>
        <v>0</v>
      </c>
      <c r="CR88" s="151"/>
      <c r="CS88" s="155"/>
      <c r="CT88" s="10"/>
      <c r="CU88" s="44" t="s">
        <v>99</v>
      </c>
      <c r="CV88" s="95" t="s">
        <v>112</v>
      </c>
      <c r="CW88" s="68">
        <v>0</v>
      </c>
      <c r="CX88" s="74">
        <v>0</v>
      </c>
      <c r="CY88" s="74">
        <v>0</v>
      </c>
      <c r="CZ88" s="129">
        <f t="shared" si="709"/>
        <v>0</v>
      </c>
      <c r="DA88" s="34">
        <f t="shared" si="710"/>
        <v>0</v>
      </c>
      <c r="DB88" s="823"/>
      <c r="DC88" s="13">
        <f t="shared" si="711"/>
        <v>0</v>
      </c>
      <c r="DD88" s="13">
        <f t="shared" si="645"/>
        <v>0</v>
      </c>
      <c r="DE88" s="13">
        <f t="shared" si="646"/>
        <v>0</v>
      </c>
      <c r="DF88" s="151"/>
      <c r="DG88" s="155"/>
      <c r="DH88" s="10"/>
      <c r="DI88" s="44" t="s">
        <v>99</v>
      </c>
      <c r="DJ88" s="95" t="s">
        <v>112</v>
      </c>
      <c r="DK88" s="68">
        <v>0</v>
      </c>
      <c r="DL88" s="74">
        <v>0</v>
      </c>
      <c r="DM88" s="74">
        <v>0</v>
      </c>
      <c r="DN88" s="129">
        <f t="shared" si="714"/>
        <v>0</v>
      </c>
      <c r="DO88" s="34">
        <f t="shared" si="715"/>
        <v>0</v>
      </c>
      <c r="DP88" s="823"/>
      <c r="DQ88" s="13">
        <f t="shared" si="716"/>
        <v>0</v>
      </c>
      <c r="DR88" s="13">
        <f t="shared" si="652"/>
        <v>0</v>
      </c>
      <c r="DS88" s="13">
        <f t="shared" si="653"/>
        <v>0</v>
      </c>
      <c r="DT88" s="151"/>
      <c r="DU88" s="155"/>
      <c r="DV88" s="10"/>
      <c r="DW88" s="44" t="s">
        <v>99</v>
      </c>
      <c r="DX88" s="95" t="s">
        <v>112</v>
      </c>
      <c r="DY88" s="68">
        <v>0</v>
      </c>
      <c r="DZ88" s="74">
        <v>0</v>
      </c>
      <c r="EA88" s="74">
        <v>0</v>
      </c>
      <c r="EB88" s="129">
        <f t="shared" si="719"/>
        <v>0</v>
      </c>
      <c r="EC88" s="34">
        <f t="shared" si="720"/>
        <v>0</v>
      </c>
      <c r="ED88" s="823"/>
      <c r="EE88" s="13">
        <f t="shared" si="721"/>
        <v>0</v>
      </c>
      <c r="EF88" s="13">
        <f t="shared" si="659"/>
        <v>0</v>
      </c>
      <c r="EG88" s="13">
        <f t="shared" si="660"/>
        <v>0</v>
      </c>
      <c r="EH88" s="151"/>
      <c r="EI88" s="155"/>
      <c r="EJ88" s="10"/>
      <c r="EK88" s="44" t="s">
        <v>101</v>
      </c>
      <c r="EL88" s="11" t="s">
        <v>102</v>
      </c>
      <c r="EM88" s="744">
        <f>K118+Y118+AM118+BA118+BO118+CC118+CQ118+DE118+DS118+EG118</f>
        <v>0</v>
      </c>
      <c r="EN88" s="33"/>
      <c r="EO88" s="38"/>
      <c r="EP88" s="143"/>
      <c r="ER88" s="116">
        <f>IF(ER$4=0,0,EM88/ER$4)</f>
        <v>0</v>
      </c>
      <c r="ES88" s="81">
        <f>ER88*ET88+ER88</f>
        <v>0</v>
      </c>
      <c r="ET88" s="280">
        <v>0</v>
      </c>
      <c r="EU88" s="9" t="s">
        <v>233</v>
      </c>
      <c r="EV88" s="581">
        <f>EW$4</f>
        <v>0</v>
      </c>
      <c r="EW88" s="579">
        <f t="shared" si="602"/>
        <v>0</v>
      </c>
      <c r="EX88" s="582">
        <f>ER88*ER$4+ES88*ES$4</f>
        <v>0</v>
      </c>
      <c r="EY88" s="574">
        <f>EU140</f>
        <v>0</v>
      </c>
      <c r="EZ88" s="543">
        <f>IF(ER88=0,0,EY88/ER88)</f>
        <v>0</v>
      </c>
      <c r="FA88" s="567"/>
      <c r="FC88" s="44"/>
      <c r="FD88" s="8" t="s">
        <v>126</v>
      </c>
      <c r="FE88" s="763" t="s">
        <v>127</v>
      </c>
      <c r="FF88" s="763" t="s">
        <v>4</v>
      </c>
      <c r="FG88" s="763" t="s">
        <v>128</v>
      </c>
      <c r="FH88" s="8"/>
      <c r="FI88" s="8"/>
      <c r="FJ88" s="8"/>
      <c r="FK88" s="10"/>
      <c r="FL88" s="61"/>
      <c r="FM88" s="61"/>
      <c r="FN88" s="763" t="s">
        <v>127</v>
      </c>
      <c r="FO88" s="763" t="s">
        <v>4</v>
      </c>
      <c r="FP88" s="763" t="s">
        <v>128</v>
      </c>
      <c r="FQ88" s="10"/>
      <c r="FR88" s="8"/>
      <c r="FS88" s="88"/>
    </row>
    <row r="89" spans="1:175" ht="13.5" thickTop="1" thickBot="1" x14ac:dyDescent="0.3">
      <c r="A89" s="44" t="s">
        <v>99</v>
      </c>
      <c r="B89" s="95" t="s">
        <v>153</v>
      </c>
      <c r="C89" s="129"/>
      <c r="D89" s="129"/>
      <c r="E89" s="129"/>
      <c r="F89" s="35">
        <f>SUM(F87:F88)</f>
        <v>0</v>
      </c>
      <c r="G89" s="41"/>
      <c r="H89" s="820"/>
      <c r="I89" s="13">
        <f>F89*H89</f>
        <v>0</v>
      </c>
      <c r="J89" s="13">
        <f>IF(E$113=0,0,I89/E$113)</f>
        <v>0</v>
      </c>
      <c r="K89" s="13">
        <f t="shared" si="605"/>
        <v>0</v>
      </c>
      <c r="L89" s="1044" t="s">
        <v>278</v>
      </c>
      <c r="M89" s="1045"/>
      <c r="N89" s="15"/>
      <c r="O89" s="44" t="s">
        <v>99</v>
      </c>
      <c r="P89" s="95" t="s">
        <v>153</v>
      </c>
      <c r="Q89" s="129"/>
      <c r="R89" s="129"/>
      <c r="S89" s="129"/>
      <c r="T89" s="35">
        <f>SUM(T87:T88)</f>
        <v>0</v>
      </c>
      <c r="U89" s="41"/>
      <c r="V89" s="820"/>
      <c r="W89" s="13">
        <f>T89*V89</f>
        <v>0</v>
      </c>
      <c r="X89" s="13">
        <f>IF(S$113=0,0,W89/S$113)</f>
        <v>0</v>
      </c>
      <c r="Y89" s="13">
        <f t="shared" si="606"/>
        <v>0</v>
      </c>
      <c r="Z89" s="1044" t="s">
        <v>278</v>
      </c>
      <c r="AA89" s="1045"/>
      <c r="AB89" s="15"/>
      <c r="AC89" s="44" t="s">
        <v>99</v>
      </c>
      <c r="AD89" s="95" t="s">
        <v>153</v>
      </c>
      <c r="AE89" s="129"/>
      <c r="AF89" s="129"/>
      <c r="AG89" s="129"/>
      <c r="AH89" s="35">
        <f t="shared" ref="AH89" si="724">SUM(AH87:AH88)</f>
        <v>0</v>
      </c>
      <c r="AI89" s="41"/>
      <c r="AJ89" s="820"/>
      <c r="AK89" s="13">
        <f t="shared" ref="AK89" si="725">AH89*AJ89</f>
        <v>0</v>
      </c>
      <c r="AL89" s="13">
        <f t="shared" si="610"/>
        <v>0</v>
      </c>
      <c r="AM89" s="13">
        <f t="shared" si="611"/>
        <v>0</v>
      </c>
      <c r="AN89" s="1044" t="s">
        <v>278</v>
      </c>
      <c r="AO89" s="1045"/>
      <c r="AP89" s="15"/>
      <c r="AQ89" s="44" t="s">
        <v>99</v>
      </c>
      <c r="AR89" s="95" t="s">
        <v>153</v>
      </c>
      <c r="AS89" s="129"/>
      <c r="AT89" s="129"/>
      <c r="AU89" s="129"/>
      <c r="AV89" s="35">
        <f t="shared" ref="AV89" si="726">SUM(AV87:AV88)</f>
        <v>0</v>
      </c>
      <c r="AW89" s="41"/>
      <c r="AX89" s="820"/>
      <c r="AY89" s="13">
        <f t="shared" ref="AY89" si="727">AV89*AX89</f>
        <v>0</v>
      </c>
      <c r="AZ89" s="13">
        <f t="shared" si="617"/>
        <v>0</v>
      </c>
      <c r="BA89" s="13">
        <f t="shared" si="618"/>
        <v>0</v>
      </c>
      <c r="BB89" s="1044" t="s">
        <v>278</v>
      </c>
      <c r="BC89" s="1045"/>
      <c r="BD89" s="15"/>
      <c r="BE89" s="44" t="s">
        <v>99</v>
      </c>
      <c r="BF89" s="95" t="s">
        <v>153</v>
      </c>
      <c r="BG89" s="129"/>
      <c r="BH89" s="129"/>
      <c r="BI89" s="129"/>
      <c r="BJ89" s="35">
        <f t="shared" ref="BJ89" si="728">SUM(BJ87:BJ88)</f>
        <v>0</v>
      </c>
      <c r="BK89" s="41"/>
      <c r="BL89" s="820"/>
      <c r="BM89" s="13">
        <f t="shared" ref="BM89" si="729">BJ89*BL89</f>
        <v>0</v>
      </c>
      <c r="BN89" s="13">
        <f t="shared" si="624"/>
        <v>0</v>
      </c>
      <c r="BO89" s="13">
        <f t="shared" si="625"/>
        <v>0</v>
      </c>
      <c r="BP89" s="1044" t="s">
        <v>278</v>
      </c>
      <c r="BQ89" s="1045"/>
      <c r="BR89" s="15"/>
      <c r="BS89" s="44" t="s">
        <v>99</v>
      </c>
      <c r="BT89" s="95" t="s">
        <v>153</v>
      </c>
      <c r="BU89" s="129"/>
      <c r="BV89" s="129"/>
      <c r="BW89" s="129"/>
      <c r="BX89" s="35">
        <f t="shared" ref="BX89" si="730">SUM(BX87:BX88)</f>
        <v>0</v>
      </c>
      <c r="BY89" s="41"/>
      <c r="BZ89" s="820"/>
      <c r="CA89" s="13">
        <f t="shared" ref="CA89" si="731">BX89*BZ89</f>
        <v>0</v>
      </c>
      <c r="CB89" s="13">
        <f t="shared" si="631"/>
        <v>0</v>
      </c>
      <c r="CC89" s="13">
        <f t="shared" si="632"/>
        <v>0</v>
      </c>
      <c r="CD89" s="1044" t="s">
        <v>278</v>
      </c>
      <c r="CE89" s="1045"/>
      <c r="CF89" s="15"/>
      <c r="CG89" s="44" t="s">
        <v>99</v>
      </c>
      <c r="CH89" s="95" t="s">
        <v>153</v>
      </c>
      <c r="CI89" s="129"/>
      <c r="CJ89" s="129"/>
      <c r="CK89" s="129"/>
      <c r="CL89" s="35">
        <f t="shared" ref="CL89" si="732">SUM(CL87:CL88)</f>
        <v>0</v>
      </c>
      <c r="CM89" s="41"/>
      <c r="CN89" s="820"/>
      <c r="CO89" s="13">
        <f t="shared" ref="CO89" si="733">CL89*CN89</f>
        <v>0</v>
      </c>
      <c r="CP89" s="13">
        <f t="shared" si="638"/>
        <v>0</v>
      </c>
      <c r="CQ89" s="13">
        <f t="shared" si="639"/>
        <v>0</v>
      </c>
      <c r="CR89" s="1044" t="s">
        <v>278</v>
      </c>
      <c r="CS89" s="1045"/>
      <c r="CT89" s="15"/>
      <c r="CU89" s="44" t="s">
        <v>99</v>
      </c>
      <c r="CV89" s="95" t="s">
        <v>153</v>
      </c>
      <c r="CW89" s="129"/>
      <c r="CX89" s="129"/>
      <c r="CY89" s="129"/>
      <c r="CZ89" s="35">
        <f t="shared" ref="CZ89" si="734">SUM(CZ87:CZ88)</f>
        <v>0</v>
      </c>
      <c r="DA89" s="41"/>
      <c r="DB89" s="820"/>
      <c r="DC89" s="13">
        <f t="shared" ref="DC89" si="735">CZ89*DB89</f>
        <v>0</v>
      </c>
      <c r="DD89" s="13">
        <f t="shared" si="645"/>
        <v>0</v>
      </c>
      <c r="DE89" s="13">
        <f t="shared" si="646"/>
        <v>0</v>
      </c>
      <c r="DF89" s="1044" t="s">
        <v>278</v>
      </c>
      <c r="DG89" s="1045"/>
      <c r="DH89" s="15"/>
      <c r="DI89" s="44" t="s">
        <v>99</v>
      </c>
      <c r="DJ89" s="95" t="s">
        <v>153</v>
      </c>
      <c r="DK89" s="129"/>
      <c r="DL89" s="129"/>
      <c r="DM89" s="129"/>
      <c r="DN89" s="35">
        <f t="shared" ref="DN89" si="736">SUM(DN87:DN88)</f>
        <v>0</v>
      </c>
      <c r="DO89" s="41"/>
      <c r="DP89" s="820"/>
      <c r="DQ89" s="13">
        <f t="shared" ref="DQ89" si="737">DN89*DP89</f>
        <v>0</v>
      </c>
      <c r="DR89" s="13">
        <f t="shared" si="652"/>
        <v>0</v>
      </c>
      <c r="DS89" s="13">
        <f t="shared" si="653"/>
        <v>0</v>
      </c>
      <c r="DT89" s="1044" t="s">
        <v>278</v>
      </c>
      <c r="DU89" s="1045"/>
      <c r="DV89" s="15"/>
      <c r="DW89" s="44" t="s">
        <v>99</v>
      </c>
      <c r="DX89" s="95" t="s">
        <v>153</v>
      </c>
      <c r="DY89" s="129"/>
      <c r="DZ89" s="129"/>
      <c r="EA89" s="129"/>
      <c r="EB89" s="35">
        <f t="shared" ref="EB89" si="738">SUM(EB87:EB88)</f>
        <v>0</v>
      </c>
      <c r="EC89" s="41"/>
      <c r="ED89" s="820"/>
      <c r="EE89" s="13">
        <f t="shared" ref="EE89" si="739">EB89*ED89</f>
        <v>0</v>
      </c>
      <c r="EF89" s="13">
        <f t="shared" si="659"/>
        <v>0</v>
      </c>
      <c r="EG89" s="13">
        <f t="shared" si="660"/>
        <v>0</v>
      </c>
      <c r="EH89" s="1044" t="s">
        <v>278</v>
      </c>
      <c r="EI89" s="1045"/>
      <c r="EJ89" s="15"/>
      <c r="EK89" s="44"/>
      <c r="EL89" s="11"/>
      <c r="EM89" s="14"/>
      <c r="EN89" s="33"/>
      <c r="EO89" s="38"/>
      <c r="EP89" s="143"/>
      <c r="EQ89" s="765" t="s">
        <v>4</v>
      </c>
      <c r="ER89" s="121"/>
      <c r="ES89" s="111"/>
      <c r="ET89" s="111"/>
      <c r="EU89" s="9"/>
      <c r="EV89" s="583"/>
      <c r="EW89" s="579"/>
      <c r="EX89" s="582"/>
      <c r="EY89" s="112"/>
      <c r="EZ89" s="573"/>
      <c r="FA89" s="162"/>
      <c r="FC89" s="44"/>
      <c r="FD89" s="295" t="s">
        <v>331</v>
      </c>
      <c r="FE89" s="296">
        <v>0</v>
      </c>
      <c r="FF89" s="297">
        <v>1</v>
      </c>
      <c r="FG89" s="190">
        <f>SUM(FH90:FH100)</f>
        <v>76.39</v>
      </c>
      <c r="FH89" s="107"/>
      <c r="FI89" s="496">
        <f>SUM(FI90:FI100)</f>
        <v>0</v>
      </c>
      <c r="FJ89" s="10"/>
      <c r="FK89" s="298" t="s">
        <v>330</v>
      </c>
      <c r="FL89" s="301"/>
      <c r="FM89" s="299"/>
      <c r="FN89" s="296">
        <v>0</v>
      </c>
      <c r="FO89" s="300">
        <v>1</v>
      </c>
      <c r="FP89" s="190">
        <f>SUM(FQ90:FQ100)</f>
        <v>47.54</v>
      </c>
      <c r="FQ89" s="107"/>
      <c r="FR89" s="496">
        <f>SUM(FR90:FR100)</f>
        <v>0</v>
      </c>
      <c r="FS89" s="88"/>
    </row>
    <row r="90" spans="1:175" ht="13" thickTop="1" x14ac:dyDescent="0.25">
      <c r="A90" s="44" t="s">
        <v>91</v>
      </c>
      <c r="B90" s="95" t="s">
        <v>113</v>
      </c>
      <c r="C90" s="68">
        <v>0</v>
      </c>
      <c r="D90" s="74">
        <v>0</v>
      </c>
      <c r="E90" s="74">
        <v>0</v>
      </c>
      <c r="F90" s="129">
        <f t="shared" si="663"/>
        <v>0</v>
      </c>
      <c r="G90" s="34">
        <f>C90*F90*8</f>
        <v>0</v>
      </c>
      <c r="H90" s="63">
        <v>0</v>
      </c>
      <c r="I90" s="13">
        <f>(G90*H90)</f>
        <v>0</v>
      </c>
      <c r="J90" s="13">
        <f t="shared" si="664"/>
        <v>0</v>
      </c>
      <c r="K90" s="13">
        <f t="shared" si="605"/>
        <v>0</v>
      </c>
      <c r="L90" s="217">
        <f>SUM(K90:K91)</f>
        <v>0</v>
      </c>
      <c r="M90" s="218">
        <f>SUM(F90:F91)*C$2</f>
        <v>0</v>
      </c>
      <c r="N90" s="10"/>
      <c r="O90" s="44" t="s">
        <v>91</v>
      </c>
      <c r="P90" s="95" t="s">
        <v>113</v>
      </c>
      <c r="Q90" s="68">
        <v>0</v>
      </c>
      <c r="R90" s="74">
        <v>0</v>
      </c>
      <c r="S90" s="74">
        <v>0</v>
      </c>
      <c r="T90" s="129">
        <f t="shared" ref="T90:T93" si="740">R90*S90</f>
        <v>0</v>
      </c>
      <c r="U90" s="34">
        <f>Q90*T90*8</f>
        <v>0</v>
      </c>
      <c r="V90" s="63">
        <v>0</v>
      </c>
      <c r="W90" s="13">
        <f>(U90*V90)</f>
        <v>0</v>
      </c>
      <c r="X90" s="13">
        <f t="shared" ref="X90:X93" si="741">IF(S$113=0,0,W90/S$113)</f>
        <v>0</v>
      </c>
      <c r="Y90" s="13">
        <f t="shared" si="606"/>
        <v>0</v>
      </c>
      <c r="Z90" s="217">
        <f>SUM(Y90:Y91)</f>
        <v>0</v>
      </c>
      <c r="AA90" s="218">
        <f>SUM(T90:T91)*Q$2</f>
        <v>0</v>
      </c>
      <c r="AB90" s="10"/>
      <c r="AC90" s="44" t="s">
        <v>91</v>
      </c>
      <c r="AD90" s="95" t="s">
        <v>113</v>
      </c>
      <c r="AE90" s="68">
        <v>0</v>
      </c>
      <c r="AF90" s="74">
        <v>0</v>
      </c>
      <c r="AG90" s="74">
        <v>0</v>
      </c>
      <c r="AH90" s="129">
        <f t="shared" ref="AH90:AH93" si="742">AF90*AG90</f>
        <v>0</v>
      </c>
      <c r="AI90" s="34">
        <f t="shared" ref="AI90:AI91" si="743">AE90*AH90*8</f>
        <v>0</v>
      </c>
      <c r="AJ90" s="63">
        <v>0</v>
      </c>
      <c r="AK90" s="13">
        <f t="shared" ref="AK90:AK93" si="744">(AI90*AJ90)</f>
        <v>0</v>
      </c>
      <c r="AL90" s="13">
        <f t="shared" si="610"/>
        <v>0</v>
      </c>
      <c r="AM90" s="13">
        <f t="shared" si="611"/>
        <v>0</v>
      </c>
      <c r="AN90" s="217">
        <f t="shared" ref="AN90" si="745">SUM(AM90:AM91)</f>
        <v>0</v>
      </c>
      <c r="AO90" s="218">
        <f t="shared" ref="AO90" si="746">SUM(AH90:AH91)*AE$2</f>
        <v>0</v>
      </c>
      <c r="AP90" s="10"/>
      <c r="AQ90" s="44" t="s">
        <v>91</v>
      </c>
      <c r="AR90" s="95" t="s">
        <v>113</v>
      </c>
      <c r="AS90" s="68">
        <v>0</v>
      </c>
      <c r="AT90" s="74">
        <v>0</v>
      </c>
      <c r="AU90" s="74">
        <v>0</v>
      </c>
      <c r="AV90" s="129">
        <f t="shared" ref="AV90:AV93" si="747">AT90*AU90</f>
        <v>0</v>
      </c>
      <c r="AW90" s="34">
        <f t="shared" ref="AW90:AW91" si="748">AS90*AV90*8</f>
        <v>0</v>
      </c>
      <c r="AX90" s="63">
        <v>0</v>
      </c>
      <c r="AY90" s="13">
        <f t="shared" ref="AY90:AY93" si="749">(AW90*AX90)</f>
        <v>0</v>
      </c>
      <c r="AZ90" s="13">
        <f t="shared" si="617"/>
        <v>0</v>
      </c>
      <c r="BA90" s="13">
        <f t="shared" si="618"/>
        <v>0</v>
      </c>
      <c r="BB90" s="217">
        <f t="shared" ref="BB90" si="750">SUM(BA90:BA91)</f>
        <v>0</v>
      </c>
      <c r="BC90" s="218">
        <f t="shared" ref="BC90" si="751">SUM(AV90:AV91)*AS$2</f>
        <v>0</v>
      </c>
      <c r="BD90" s="10"/>
      <c r="BE90" s="44" t="s">
        <v>91</v>
      </c>
      <c r="BF90" s="95" t="s">
        <v>113</v>
      </c>
      <c r="BG90" s="68">
        <v>0</v>
      </c>
      <c r="BH90" s="74">
        <v>0</v>
      </c>
      <c r="BI90" s="74">
        <v>0</v>
      </c>
      <c r="BJ90" s="129">
        <f t="shared" ref="BJ90:BJ93" si="752">BH90*BI90</f>
        <v>0</v>
      </c>
      <c r="BK90" s="34">
        <f t="shared" ref="BK90:BK91" si="753">BG90*BJ90*8</f>
        <v>0</v>
      </c>
      <c r="BL90" s="63">
        <v>0</v>
      </c>
      <c r="BM90" s="13">
        <f t="shared" ref="BM90:BM93" si="754">(BK90*BL90)</f>
        <v>0</v>
      </c>
      <c r="BN90" s="13">
        <f t="shared" si="624"/>
        <v>0</v>
      </c>
      <c r="BO90" s="13">
        <f t="shared" si="625"/>
        <v>0</v>
      </c>
      <c r="BP90" s="217">
        <f t="shared" ref="BP90" si="755">SUM(BO90:BO91)</f>
        <v>0</v>
      </c>
      <c r="BQ90" s="218">
        <f t="shared" ref="BQ90" si="756">SUM(BJ90:BJ91)*BG$2</f>
        <v>0</v>
      </c>
      <c r="BR90" s="10"/>
      <c r="BS90" s="44" t="s">
        <v>91</v>
      </c>
      <c r="BT90" s="95" t="s">
        <v>113</v>
      </c>
      <c r="BU90" s="68">
        <v>0</v>
      </c>
      <c r="BV90" s="74">
        <v>0</v>
      </c>
      <c r="BW90" s="74">
        <v>0</v>
      </c>
      <c r="BX90" s="129">
        <f t="shared" ref="BX90:BX93" si="757">BV90*BW90</f>
        <v>0</v>
      </c>
      <c r="BY90" s="34">
        <f t="shared" ref="BY90:BY91" si="758">BU90*BX90*8</f>
        <v>0</v>
      </c>
      <c r="BZ90" s="63">
        <v>0</v>
      </c>
      <c r="CA90" s="13">
        <f t="shared" ref="CA90:CA93" si="759">(BY90*BZ90)</f>
        <v>0</v>
      </c>
      <c r="CB90" s="13">
        <f t="shared" si="631"/>
        <v>0</v>
      </c>
      <c r="CC90" s="13">
        <f t="shared" si="632"/>
        <v>0</v>
      </c>
      <c r="CD90" s="217">
        <f t="shared" ref="CD90" si="760">SUM(CC90:CC91)</f>
        <v>0</v>
      </c>
      <c r="CE90" s="218">
        <f t="shared" ref="CE90" si="761">SUM(BX90:BX91)*BU$2</f>
        <v>0</v>
      </c>
      <c r="CF90" s="10"/>
      <c r="CG90" s="44" t="s">
        <v>91</v>
      </c>
      <c r="CH90" s="95" t="s">
        <v>113</v>
      </c>
      <c r="CI90" s="68">
        <v>0</v>
      </c>
      <c r="CJ90" s="74">
        <v>0</v>
      </c>
      <c r="CK90" s="74">
        <v>0</v>
      </c>
      <c r="CL90" s="129">
        <f t="shared" ref="CL90:CL93" si="762">CJ90*CK90</f>
        <v>0</v>
      </c>
      <c r="CM90" s="34">
        <f t="shared" ref="CM90:CM91" si="763">CI90*CL90*8</f>
        <v>0</v>
      </c>
      <c r="CN90" s="63">
        <v>0</v>
      </c>
      <c r="CO90" s="13">
        <f t="shared" ref="CO90:CO93" si="764">(CM90*CN90)</f>
        <v>0</v>
      </c>
      <c r="CP90" s="13">
        <f t="shared" si="638"/>
        <v>0</v>
      </c>
      <c r="CQ90" s="13">
        <f t="shared" si="639"/>
        <v>0</v>
      </c>
      <c r="CR90" s="217">
        <f t="shared" ref="CR90" si="765">SUM(CQ90:CQ91)</f>
        <v>0</v>
      </c>
      <c r="CS90" s="218">
        <f t="shared" ref="CS90" si="766">SUM(CL90:CL91)*CI$2</f>
        <v>0</v>
      </c>
      <c r="CT90" s="10"/>
      <c r="CU90" s="44" t="s">
        <v>91</v>
      </c>
      <c r="CV90" s="95" t="s">
        <v>113</v>
      </c>
      <c r="CW90" s="68">
        <v>0</v>
      </c>
      <c r="CX90" s="74">
        <v>0</v>
      </c>
      <c r="CY90" s="74">
        <v>0</v>
      </c>
      <c r="CZ90" s="129">
        <f t="shared" ref="CZ90:CZ93" si="767">CX90*CY90</f>
        <v>0</v>
      </c>
      <c r="DA90" s="34">
        <f t="shared" ref="DA90:DA91" si="768">CW90*CZ90*8</f>
        <v>0</v>
      </c>
      <c r="DB90" s="63">
        <v>0</v>
      </c>
      <c r="DC90" s="13">
        <f t="shared" ref="DC90:DC93" si="769">(DA90*DB90)</f>
        <v>0</v>
      </c>
      <c r="DD90" s="13">
        <f t="shared" si="645"/>
        <v>0</v>
      </c>
      <c r="DE90" s="13">
        <f t="shared" si="646"/>
        <v>0</v>
      </c>
      <c r="DF90" s="217">
        <f t="shared" ref="DF90" si="770">SUM(DE90:DE91)</f>
        <v>0</v>
      </c>
      <c r="DG90" s="218">
        <f t="shared" ref="DG90" si="771">SUM(CZ90:CZ91)*CW$2</f>
        <v>0</v>
      </c>
      <c r="DH90" s="10"/>
      <c r="DI90" s="44" t="s">
        <v>91</v>
      </c>
      <c r="DJ90" s="95" t="s">
        <v>113</v>
      </c>
      <c r="DK90" s="68">
        <v>0</v>
      </c>
      <c r="DL90" s="74">
        <v>0</v>
      </c>
      <c r="DM90" s="74">
        <v>0</v>
      </c>
      <c r="DN90" s="129">
        <f t="shared" ref="DN90:DN93" si="772">DL90*DM90</f>
        <v>0</v>
      </c>
      <c r="DO90" s="34">
        <f t="shared" ref="DO90:DO91" si="773">DK90*DN90*8</f>
        <v>0</v>
      </c>
      <c r="DP90" s="63">
        <v>0</v>
      </c>
      <c r="DQ90" s="13">
        <f t="shared" ref="DQ90:DQ93" si="774">(DO90*DP90)</f>
        <v>0</v>
      </c>
      <c r="DR90" s="13">
        <f t="shared" si="652"/>
        <v>0</v>
      </c>
      <c r="DS90" s="13">
        <f t="shared" si="653"/>
        <v>0</v>
      </c>
      <c r="DT90" s="217">
        <f t="shared" ref="DT90" si="775">SUM(DS90:DS91)</f>
        <v>0</v>
      </c>
      <c r="DU90" s="218">
        <f t="shared" ref="DU90" si="776">SUM(DN90:DN91)*DK$2</f>
        <v>0</v>
      </c>
      <c r="DV90" s="10"/>
      <c r="DW90" s="44" t="s">
        <v>91</v>
      </c>
      <c r="DX90" s="95" t="s">
        <v>113</v>
      </c>
      <c r="DY90" s="68">
        <v>0</v>
      </c>
      <c r="DZ90" s="74">
        <v>0</v>
      </c>
      <c r="EA90" s="74">
        <v>0</v>
      </c>
      <c r="EB90" s="129">
        <f t="shared" ref="EB90:EB93" si="777">DZ90*EA90</f>
        <v>0</v>
      </c>
      <c r="EC90" s="34">
        <f t="shared" ref="EC90:EC91" si="778">DY90*EB90*8</f>
        <v>0</v>
      </c>
      <c r="ED90" s="63">
        <v>0</v>
      </c>
      <c r="EE90" s="13">
        <f t="shared" ref="EE90:EE93" si="779">(EC90*ED90)</f>
        <v>0</v>
      </c>
      <c r="EF90" s="13">
        <f t="shared" si="659"/>
        <v>0</v>
      </c>
      <c r="EG90" s="13">
        <f t="shared" si="660"/>
        <v>0</v>
      </c>
      <c r="EH90" s="217">
        <f t="shared" ref="EH90" si="780">SUM(EG90:EG91)</f>
        <v>0</v>
      </c>
      <c r="EI90" s="218">
        <f t="shared" ref="EI90" si="781">SUM(EB90:EB91)*DY$2</f>
        <v>0</v>
      </c>
      <c r="EJ90" s="10"/>
      <c r="EK90" s="44" t="s">
        <v>104</v>
      </c>
      <c r="EL90" s="11" t="s">
        <v>56</v>
      </c>
      <c r="EM90" s="744">
        <f>K120+Y120+AM120+BA120+BO120+CC120+CQ120+DE120+DS120+EG120</f>
        <v>0</v>
      </c>
      <c r="EN90" s="33"/>
      <c r="EO90" s="191"/>
      <c r="EP90" s="143"/>
      <c r="EQ90" s="190">
        <f>M120+AA120+AO120+BC120+BQ120+CE120+CS120+DG120+DU120+EI120</f>
        <v>0</v>
      </c>
      <c r="ER90" s="116">
        <f>IF(ER$4=0,0,EM90/ER$4)</f>
        <v>0</v>
      </c>
      <c r="ES90" s="81">
        <f>ER90*ET90+ER90</f>
        <v>0</v>
      </c>
      <c r="ET90" s="280">
        <v>0</v>
      </c>
      <c r="EU90" s="9" t="s">
        <v>4</v>
      </c>
      <c r="EV90" s="583">
        <f>IF(ER$4=0,0,EQ90/$ER$4*$EX$4)</f>
        <v>0</v>
      </c>
      <c r="EW90" s="579">
        <f t="shared" si="602"/>
        <v>0</v>
      </c>
      <c r="EX90" s="582">
        <f>ER90*ER$4+ES90*ES$4</f>
        <v>0</v>
      </c>
      <c r="EY90" s="574">
        <f>EU142</f>
        <v>0</v>
      </c>
      <c r="EZ90" s="545">
        <f>IF(EW90=0,0,EY90/EW90)</f>
        <v>0</v>
      </c>
      <c r="FA90" s="567"/>
      <c r="FC90" s="44"/>
      <c r="FD90" s="302"/>
      <c r="FE90" s="87" t="s">
        <v>90</v>
      </c>
      <c r="FF90" s="95" t="s">
        <v>111</v>
      </c>
      <c r="FG90" s="14"/>
      <c r="FH90" s="72">
        <v>27.32</v>
      </c>
      <c r="FI90" s="496">
        <f t="shared" ref="FI90:FI100" si="782">FE$89*FF$89*FH90</f>
        <v>0</v>
      </c>
      <c r="FJ90" s="10"/>
      <c r="FK90" s="302"/>
      <c r="FL90" s="61"/>
      <c r="FM90" s="61"/>
      <c r="FN90" s="87" t="s">
        <v>90</v>
      </c>
      <c r="FO90" s="95" t="s">
        <v>111</v>
      </c>
      <c r="FP90" s="14"/>
      <c r="FQ90" s="72">
        <v>3.29</v>
      </c>
      <c r="FR90" s="496">
        <f t="shared" ref="FR90:FR100" si="783">FN$89*FO$89*FQ90</f>
        <v>0</v>
      </c>
      <c r="FS90" s="88"/>
    </row>
    <row r="91" spans="1:175" x14ac:dyDescent="0.25">
      <c r="A91" s="44" t="s">
        <v>91</v>
      </c>
      <c r="B91" s="95" t="s">
        <v>113</v>
      </c>
      <c r="C91" s="68">
        <v>0</v>
      </c>
      <c r="D91" s="74">
        <v>0</v>
      </c>
      <c r="E91" s="74">
        <v>0</v>
      </c>
      <c r="F91" s="129">
        <f t="shared" si="663"/>
        <v>0</v>
      </c>
      <c r="G91" s="34">
        <f>C91*F91*8</f>
        <v>0</v>
      </c>
      <c r="H91" s="63">
        <v>0</v>
      </c>
      <c r="I91" s="13">
        <f>(G91*H91)</f>
        <v>0</v>
      </c>
      <c r="J91" s="13">
        <f t="shared" si="664"/>
        <v>0</v>
      </c>
      <c r="K91" s="13">
        <f t="shared" si="605"/>
        <v>0</v>
      </c>
      <c r="L91" s="151"/>
      <c r="M91" s="291"/>
      <c r="N91" s="10"/>
      <c r="O91" s="44" t="s">
        <v>91</v>
      </c>
      <c r="P91" s="95" t="s">
        <v>113</v>
      </c>
      <c r="Q91" s="68">
        <v>0</v>
      </c>
      <c r="R91" s="74">
        <v>0</v>
      </c>
      <c r="S91" s="74">
        <v>0</v>
      </c>
      <c r="T91" s="129">
        <f t="shared" si="740"/>
        <v>0</v>
      </c>
      <c r="U91" s="34">
        <f>Q91*T91*8</f>
        <v>0</v>
      </c>
      <c r="V91" s="63">
        <v>0</v>
      </c>
      <c r="W91" s="13">
        <f>(U91*V91)</f>
        <v>0</v>
      </c>
      <c r="X91" s="13">
        <f t="shared" si="741"/>
        <v>0</v>
      </c>
      <c r="Y91" s="13">
        <f t="shared" si="606"/>
        <v>0</v>
      </c>
      <c r="Z91" s="151"/>
      <c r="AA91" s="291"/>
      <c r="AB91" s="10"/>
      <c r="AC91" s="44" t="s">
        <v>91</v>
      </c>
      <c r="AD91" s="95" t="s">
        <v>113</v>
      </c>
      <c r="AE91" s="68">
        <v>0</v>
      </c>
      <c r="AF91" s="74">
        <v>0</v>
      </c>
      <c r="AG91" s="74">
        <v>0</v>
      </c>
      <c r="AH91" s="129">
        <f t="shared" si="742"/>
        <v>0</v>
      </c>
      <c r="AI91" s="34">
        <f t="shared" si="743"/>
        <v>0</v>
      </c>
      <c r="AJ91" s="63">
        <v>0</v>
      </c>
      <c r="AK91" s="13">
        <f t="shared" si="744"/>
        <v>0</v>
      </c>
      <c r="AL91" s="13">
        <f t="shared" si="610"/>
        <v>0</v>
      </c>
      <c r="AM91" s="13">
        <f t="shared" si="611"/>
        <v>0</v>
      </c>
      <c r="AN91" s="151"/>
      <c r="AO91" s="291"/>
      <c r="AP91" s="10"/>
      <c r="AQ91" s="44" t="s">
        <v>91</v>
      </c>
      <c r="AR91" s="95" t="s">
        <v>113</v>
      </c>
      <c r="AS91" s="68">
        <v>0</v>
      </c>
      <c r="AT91" s="74">
        <v>0</v>
      </c>
      <c r="AU91" s="74">
        <v>0</v>
      </c>
      <c r="AV91" s="129">
        <f t="shared" si="747"/>
        <v>0</v>
      </c>
      <c r="AW91" s="34">
        <f t="shared" si="748"/>
        <v>0</v>
      </c>
      <c r="AX91" s="63">
        <v>0</v>
      </c>
      <c r="AY91" s="13">
        <f t="shared" si="749"/>
        <v>0</v>
      </c>
      <c r="AZ91" s="13">
        <f t="shared" si="617"/>
        <v>0</v>
      </c>
      <c r="BA91" s="13">
        <f t="shared" si="618"/>
        <v>0</v>
      </c>
      <c r="BB91" s="151"/>
      <c r="BC91" s="291"/>
      <c r="BD91" s="10"/>
      <c r="BE91" s="44" t="s">
        <v>91</v>
      </c>
      <c r="BF91" s="95" t="s">
        <v>113</v>
      </c>
      <c r="BG91" s="68">
        <v>0</v>
      </c>
      <c r="BH91" s="74">
        <v>0</v>
      </c>
      <c r="BI91" s="74">
        <v>0</v>
      </c>
      <c r="BJ91" s="129">
        <f t="shared" si="752"/>
        <v>0</v>
      </c>
      <c r="BK91" s="34">
        <f t="shared" si="753"/>
        <v>0</v>
      </c>
      <c r="BL91" s="63">
        <v>0</v>
      </c>
      <c r="BM91" s="13">
        <f t="shared" si="754"/>
        <v>0</v>
      </c>
      <c r="BN91" s="13">
        <f t="shared" si="624"/>
        <v>0</v>
      </c>
      <c r="BO91" s="13">
        <f t="shared" si="625"/>
        <v>0</v>
      </c>
      <c r="BP91" s="151"/>
      <c r="BQ91" s="291"/>
      <c r="BR91" s="10"/>
      <c r="BS91" s="44" t="s">
        <v>91</v>
      </c>
      <c r="BT91" s="95" t="s">
        <v>113</v>
      </c>
      <c r="BU91" s="68">
        <v>0</v>
      </c>
      <c r="BV91" s="74">
        <v>0</v>
      </c>
      <c r="BW91" s="74">
        <v>0</v>
      </c>
      <c r="BX91" s="129">
        <f t="shared" si="757"/>
        <v>0</v>
      </c>
      <c r="BY91" s="34">
        <f t="shared" si="758"/>
        <v>0</v>
      </c>
      <c r="BZ91" s="63">
        <v>0</v>
      </c>
      <c r="CA91" s="13">
        <f t="shared" si="759"/>
        <v>0</v>
      </c>
      <c r="CB91" s="13">
        <f t="shared" si="631"/>
        <v>0</v>
      </c>
      <c r="CC91" s="13">
        <f t="shared" si="632"/>
        <v>0</v>
      </c>
      <c r="CD91" s="151"/>
      <c r="CE91" s="291"/>
      <c r="CF91" s="10"/>
      <c r="CG91" s="44" t="s">
        <v>91</v>
      </c>
      <c r="CH91" s="95" t="s">
        <v>113</v>
      </c>
      <c r="CI91" s="68">
        <v>0</v>
      </c>
      <c r="CJ91" s="74">
        <v>0</v>
      </c>
      <c r="CK91" s="74">
        <v>0</v>
      </c>
      <c r="CL91" s="129">
        <f t="shared" si="762"/>
        <v>0</v>
      </c>
      <c r="CM91" s="34">
        <f t="shared" si="763"/>
        <v>0</v>
      </c>
      <c r="CN91" s="63">
        <v>0</v>
      </c>
      <c r="CO91" s="13">
        <f t="shared" si="764"/>
        <v>0</v>
      </c>
      <c r="CP91" s="13">
        <f t="shared" si="638"/>
        <v>0</v>
      </c>
      <c r="CQ91" s="13">
        <f t="shared" si="639"/>
        <v>0</v>
      </c>
      <c r="CR91" s="151"/>
      <c r="CS91" s="291"/>
      <c r="CT91" s="10"/>
      <c r="CU91" s="44" t="s">
        <v>91</v>
      </c>
      <c r="CV91" s="95" t="s">
        <v>113</v>
      </c>
      <c r="CW91" s="68">
        <v>0</v>
      </c>
      <c r="CX91" s="74">
        <v>0</v>
      </c>
      <c r="CY91" s="74">
        <v>0</v>
      </c>
      <c r="CZ91" s="129">
        <f t="shared" si="767"/>
        <v>0</v>
      </c>
      <c r="DA91" s="34">
        <f t="shared" si="768"/>
        <v>0</v>
      </c>
      <c r="DB91" s="63">
        <v>0</v>
      </c>
      <c r="DC91" s="13">
        <f t="shared" si="769"/>
        <v>0</v>
      </c>
      <c r="DD91" s="13">
        <f t="shared" si="645"/>
        <v>0</v>
      </c>
      <c r="DE91" s="13">
        <f t="shared" si="646"/>
        <v>0</v>
      </c>
      <c r="DF91" s="151"/>
      <c r="DG91" s="291"/>
      <c r="DH91" s="10"/>
      <c r="DI91" s="44" t="s">
        <v>91</v>
      </c>
      <c r="DJ91" s="95" t="s">
        <v>113</v>
      </c>
      <c r="DK91" s="68">
        <v>0</v>
      </c>
      <c r="DL91" s="74">
        <v>0</v>
      </c>
      <c r="DM91" s="74">
        <v>0</v>
      </c>
      <c r="DN91" s="129">
        <f t="shared" si="772"/>
        <v>0</v>
      </c>
      <c r="DO91" s="34">
        <f t="shared" si="773"/>
        <v>0</v>
      </c>
      <c r="DP91" s="63">
        <v>0</v>
      </c>
      <c r="DQ91" s="13">
        <f t="shared" si="774"/>
        <v>0</v>
      </c>
      <c r="DR91" s="13">
        <f t="shared" si="652"/>
        <v>0</v>
      </c>
      <c r="DS91" s="13">
        <f t="shared" si="653"/>
        <v>0</v>
      </c>
      <c r="DT91" s="151"/>
      <c r="DU91" s="291"/>
      <c r="DV91" s="10"/>
      <c r="DW91" s="44" t="s">
        <v>91</v>
      </c>
      <c r="DX91" s="95" t="s">
        <v>113</v>
      </c>
      <c r="DY91" s="68">
        <v>0</v>
      </c>
      <c r="DZ91" s="74">
        <v>0</v>
      </c>
      <c r="EA91" s="74">
        <v>0</v>
      </c>
      <c r="EB91" s="129">
        <f t="shared" si="777"/>
        <v>0</v>
      </c>
      <c r="EC91" s="34">
        <f t="shared" si="778"/>
        <v>0</v>
      </c>
      <c r="ED91" s="63">
        <v>0</v>
      </c>
      <c r="EE91" s="13">
        <f t="shared" si="779"/>
        <v>0</v>
      </c>
      <c r="EF91" s="13">
        <f t="shared" si="659"/>
        <v>0</v>
      </c>
      <c r="EG91" s="13">
        <f t="shared" si="660"/>
        <v>0</v>
      </c>
      <c r="EH91" s="151"/>
      <c r="EI91" s="291"/>
      <c r="EJ91" s="10"/>
      <c r="EK91" s="44"/>
      <c r="EL91" s="11"/>
      <c r="EM91" s="14"/>
      <c r="EN91" s="38"/>
      <c r="EO91" s="38"/>
      <c r="EP91" s="143"/>
      <c r="EQ91" s="765" t="s">
        <v>169</v>
      </c>
      <c r="ER91" s="121"/>
      <c r="ES91" s="111"/>
      <c r="ET91" s="111"/>
      <c r="EU91" s="9"/>
      <c r="EV91" s="583"/>
      <c r="EW91" s="579"/>
      <c r="EX91" s="582"/>
      <c r="EY91" s="112"/>
      <c r="EZ91" s="573"/>
      <c r="FA91" s="162"/>
      <c r="FC91" s="44"/>
      <c r="FD91" s="302"/>
      <c r="FE91" s="87" t="s">
        <v>99</v>
      </c>
      <c r="FF91" s="95" t="s">
        <v>112</v>
      </c>
      <c r="FG91" s="14"/>
      <c r="FH91" s="72">
        <v>2.56</v>
      </c>
      <c r="FI91" s="496">
        <f t="shared" si="782"/>
        <v>0</v>
      </c>
      <c r="FJ91" s="10"/>
      <c r="FK91" s="302"/>
      <c r="FL91" s="61"/>
      <c r="FM91" s="61"/>
      <c r="FN91" s="87" t="s">
        <v>99</v>
      </c>
      <c r="FO91" s="95" t="s">
        <v>112</v>
      </c>
      <c r="FP91" s="14"/>
      <c r="FQ91" s="72">
        <v>7.43</v>
      </c>
      <c r="FR91" s="496">
        <f t="shared" si="783"/>
        <v>0</v>
      </c>
      <c r="FS91" s="88"/>
    </row>
    <row r="92" spans="1:175" x14ac:dyDescent="0.25">
      <c r="A92" s="44" t="s">
        <v>240</v>
      </c>
      <c r="B92" s="95" t="s">
        <v>114</v>
      </c>
      <c r="C92" s="68">
        <v>0</v>
      </c>
      <c r="D92" s="74">
        <v>0</v>
      </c>
      <c r="E92" s="74">
        <v>0</v>
      </c>
      <c r="F92" s="129">
        <f t="shared" si="663"/>
        <v>0</v>
      </c>
      <c r="G92" s="34">
        <f>C92*F92*2.7</f>
        <v>0</v>
      </c>
      <c r="H92" s="63">
        <v>0</v>
      </c>
      <c r="I92" s="13">
        <f>(G92*H92)</f>
        <v>0</v>
      </c>
      <c r="J92" s="13">
        <f t="shared" si="664"/>
        <v>0</v>
      </c>
      <c r="K92" s="13">
        <f t="shared" si="605"/>
        <v>0</v>
      </c>
      <c r="L92" s="151"/>
      <c r="M92" s="155"/>
      <c r="N92" s="10"/>
      <c r="O92" s="44" t="s">
        <v>240</v>
      </c>
      <c r="P92" s="95" t="s">
        <v>114</v>
      </c>
      <c r="Q92" s="68">
        <v>0</v>
      </c>
      <c r="R92" s="74">
        <v>0</v>
      </c>
      <c r="S92" s="74">
        <v>0</v>
      </c>
      <c r="T92" s="129">
        <f t="shared" si="740"/>
        <v>0</v>
      </c>
      <c r="U92" s="34">
        <f>Q92*T92*2.7</f>
        <v>0</v>
      </c>
      <c r="V92" s="63">
        <v>0</v>
      </c>
      <c r="W92" s="13">
        <f>(U92*V92)</f>
        <v>0</v>
      </c>
      <c r="X92" s="13">
        <f t="shared" si="741"/>
        <v>0</v>
      </c>
      <c r="Y92" s="13">
        <f t="shared" si="606"/>
        <v>0</v>
      </c>
      <c r="Z92" s="151"/>
      <c r="AA92" s="155"/>
      <c r="AB92" s="10"/>
      <c r="AC92" s="44" t="s">
        <v>240</v>
      </c>
      <c r="AD92" s="95" t="s">
        <v>114</v>
      </c>
      <c r="AE92" s="68">
        <v>0</v>
      </c>
      <c r="AF92" s="74">
        <v>0</v>
      </c>
      <c r="AG92" s="74">
        <v>0</v>
      </c>
      <c r="AH92" s="129">
        <f t="shared" si="742"/>
        <v>0</v>
      </c>
      <c r="AI92" s="34">
        <f t="shared" ref="AI92" si="784">AE92*AH92*2.7</f>
        <v>0</v>
      </c>
      <c r="AJ92" s="63">
        <v>0</v>
      </c>
      <c r="AK92" s="13">
        <f t="shared" si="744"/>
        <v>0</v>
      </c>
      <c r="AL92" s="13">
        <f t="shared" si="610"/>
        <v>0</v>
      </c>
      <c r="AM92" s="13">
        <f t="shared" si="611"/>
        <v>0</v>
      </c>
      <c r="AN92" s="151"/>
      <c r="AO92" s="155"/>
      <c r="AP92" s="10"/>
      <c r="AQ92" s="44" t="s">
        <v>240</v>
      </c>
      <c r="AR92" s="95" t="s">
        <v>114</v>
      </c>
      <c r="AS92" s="68">
        <v>0</v>
      </c>
      <c r="AT92" s="74">
        <v>0</v>
      </c>
      <c r="AU92" s="74">
        <v>0</v>
      </c>
      <c r="AV92" s="129">
        <f t="shared" si="747"/>
        <v>0</v>
      </c>
      <c r="AW92" s="34">
        <f t="shared" ref="AW92" si="785">AS92*AV92*2.7</f>
        <v>0</v>
      </c>
      <c r="AX92" s="63">
        <v>0</v>
      </c>
      <c r="AY92" s="13">
        <f t="shared" si="749"/>
        <v>0</v>
      </c>
      <c r="AZ92" s="13">
        <f t="shared" si="617"/>
        <v>0</v>
      </c>
      <c r="BA92" s="13">
        <f t="shared" si="618"/>
        <v>0</v>
      </c>
      <c r="BB92" s="151"/>
      <c r="BC92" s="155"/>
      <c r="BD92" s="10"/>
      <c r="BE92" s="44" t="s">
        <v>240</v>
      </c>
      <c r="BF92" s="95" t="s">
        <v>114</v>
      </c>
      <c r="BG92" s="68">
        <v>0</v>
      </c>
      <c r="BH92" s="74">
        <v>0</v>
      </c>
      <c r="BI92" s="74">
        <v>0</v>
      </c>
      <c r="BJ92" s="129">
        <f t="shared" si="752"/>
        <v>0</v>
      </c>
      <c r="BK92" s="34">
        <f t="shared" ref="BK92" si="786">BG92*BJ92*2.7</f>
        <v>0</v>
      </c>
      <c r="BL92" s="63">
        <v>0</v>
      </c>
      <c r="BM92" s="13">
        <f t="shared" si="754"/>
        <v>0</v>
      </c>
      <c r="BN92" s="13">
        <f t="shared" si="624"/>
        <v>0</v>
      </c>
      <c r="BO92" s="13">
        <f t="shared" si="625"/>
        <v>0</v>
      </c>
      <c r="BP92" s="151"/>
      <c r="BQ92" s="155"/>
      <c r="BR92" s="10"/>
      <c r="BS92" s="44" t="s">
        <v>240</v>
      </c>
      <c r="BT92" s="95" t="s">
        <v>114</v>
      </c>
      <c r="BU92" s="68">
        <v>0</v>
      </c>
      <c r="BV92" s="74">
        <v>0</v>
      </c>
      <c r="BW92" s="74">
        <v>0</v>
      </c>
      <c r="BX92" s="129">
        <f t="shared" si="757"/>
        <v>0</v>
      </c>
      <c r="BY92" s="34">
        <f t="shared" ref="BY92" si="787">BU92*BX92*2.7</f>
        <v>0</v>
      </c>
      <c r="BZ92" s="63">
        <v>0</v>
      </c>
      <c r="CA92" s="13">
        <f t="shared" si="759"/>
        <v>0</v>
      </c>
      <c r="CB92" s="13">
        <f t="shared" si="631"/>
        <v>0</v>
      </c>
      <c r="CC92" s="13">
        <f t="shared" si="632"/>
        <v>0</v>
      </c>
      <c r="CD92" s="151"/>
      <c r="CE92" s="155"/>
      <c r="CF92" s="10"/>
      <c r="CG92" s="44" t="s">
        <v>240</v>
      </c>
      <c r="CH92" s="95" t="s">
        <v>114</v>
      </c>
      <c r="CI92" s="68">
        <v>0</v>
      </c>
      <c r="CJ92" s="74">
        <v>0</v>
      </c>
      <c r="CK92" s="74">
        <v>0</v>
      </c>
      <c r="CL92" s="129">
        <f t="shared" si="762"/>
        <v>0</v>
      </c>
      <c r="CM92" s="34">
        <f t="shared" ref="CM92" si="788">CI92*CL92*2.7</f>
        <v>0</v>
      </c>
      <c r="CN92" s="63">
        <v>0</v>
      </c>
      <c r="CO92" s="13">
        <f t="shared" si="764"/>
        <v>0</v>
      </c>
      <c r="CP92" s="13">
        <f t="shared" si="638"/>
        <v>0</v>
      </c>
      <c r="CQ92" s="13">
        <f t="shared" si="639"/>
        <v>0</v>
      </c>
      <c r="CR92" s="151"/>
      <c r="CS92" s="155"/>
      <c r="CT92" s="10"/>
      <c r="CU92" s="44" t="s">
        <v>240</v>
      </c>
      <c r="CV92" s="95" t="s">
        <v>114</v>
      </c>
      <c r="CW92" s="68">
        <v>0</v>
      </c>
      <c r="CX92" s="74">
        <v>0</v>
      </c>
      <c r="CY92" s="74">
        <v>0</v>
      </c>
      <c r="CZ92" s="129">
        <f t="shared" si="767"/>
        <v>0</v>
      </c>
      <c r="DA92" s="34">
        <f t="shared" ref="DA92" si="789">CW92*CZ92*2.7</f>
        <v>0</v>
      </c>
      <c r="DB92" s="63">
        <v>0</v>
      </c>
      <c r="DC92" s="13">
        <f t="shared" si="769"/>
        <v>0</v>
      </c>
      <c r="DD92" s="13">
        <f t="shared" si="645"/>
        <v>0</v>
      </c>
      <c r="DE92" s="13">
        <f t="shared" si="646"/>
        <v>0</v>
      </c>
      <c r="DF92" s="151"/>
      <c r="DG92" s="155"/>
      <c r="DH92" s="10"/>
      <c r="DI92" s="44" t="s">
        <v>240</v>
      </c>
      <c r="DJ92" s="95" t="s">
        <v>114</v>
      </c>
      <c r="DK92" s="68">
        <v>0</v>
      </c>
      <c r="DL92" s="74">
        <v>0</v>
      </c>
      <c r="DM92" s="74">
        <v>0</v>
      </c>
      <c r="DN92" s="129">
        <f t="shared" si="772"/>
        <v>0</v>
      </c>
      <c r="DO92" s="34">
        <f t="shared" ref="DO92" si="790">DK92*DN92*2.7</f>
        <v>0</v>
      </c>
      <c r="DP92" s="63">
        <v>0</v>
      </c>
      <c r="DQ92" s="13">
        <f t="shared" si="774"/>
        <v>0</v>
      </c>
      <c r="DR92" s="13">
        <f t="shared" si="652"/>
        <v>0</v>
      </c>
      <c r="DS92" s="13">
        <f t="shared" si="653"/>
        <v>0</v>
      </c>
      <c r="DT92" s="151"/>
      <c r="DU92" s="155"/>
      <c r="DV92" s="10"/>
      <c r="DW92" s="44" t="s">
        <v>240</v>
      </c>
      <c r="DX92" s="95" t="s">
        <v>114</v>
      </c>
      <c r="DY92" s="68">
        <v>0</v>
      </c>
      <c r="DZ92" s="74">
        <v>0</v>
      </c>
      <c r="EA92" s="74">
        <v>0</v>
      </c>
      <c r="EB92" s="129">
        <f t="shared" si="777"/>
        <v>0</v>
      </c>
      <c r="EC92" s="34">
        <f t="shared" ref="EC92" si="791">DY92*EB92*2.7</f>
        <v>0</v>
      </c>
      <c r="ED92" s="63">
        <v>0</v>
      </c>
      <c r="EE92" s="13">
        <f t="shared" si="779"/>
        <v>0</v>
      </c>
      <c r="EF92" s="13">
        <f t="shared" si="659"/>
        <v>0</v>
      </c>
      <c r="EG92" s="13">
        <f t="shared" si="660"/>
        <v>0</v>
      </c>
      <c r="EH92" s="151"/>
      <c r="EI92" s="155"/>
      <c r="EJ92" s="10"/>
      <c r="EK92" s="44" t="s">
        <v>105</v>
      </c>
      <c r="EL92" s="11" t="s">
        <v>57</v>
      </c>
      <c r="EM92" s="744">
        <f>K122+Y122+AM122+BA122+BO122+CC122+CQ122+DE122+DS122+EG122</f>
        <v>0</v>
      </c>
      <c r="EN92" s="82"/>
      <c r="EO92" s="765"/>
      <c r="EP92" s="763"/>
      <c r="EQ92" s="156">
        <f>IF(EM92=0,0,EM92/(EI122+DU122+DG122+CS122+CE122+BQ122+BC122+AO122+AA122+M122))</f>
        <v>0</v>
      </c>
      <c r="ER92" s="116">
        <f>IF(ER$4=0,0,EM92/ER$4)</f>
        <v>0</v>
      </c>
      <c r="ES92" s="81">
        <f>ER92*ET92+ER92</f>
        <v>0</v>
      </c>
      <c r="ET92" s="280">
        <v>0</v>
      </c>
      <c r="EU92" s="9" t="s">
        <v>63</v>
      </c>
      <c r="EV92" s="583">
        <f>IF(EQ92=0,0,EX92/EQ92)</f>
        <v>0</v>
      </c>
      <c r="EW92" s="579">
        <f t="shared" si="602"/>
        <v>0</v>
      </c>
      <c r="EX92" s="582">
        <f>ER92*ER$4+ES92*ES$4</f>
        <v>0</v>
      </c>
      <c r="EY92" s="574">
        <f>EZ144</f>
        <v>0</v>
      </c>
      <c r="EZ92" s="544">
        <f>IF(EQ92=0,0,EY92/EQ92)</f>
        <v>0</v>
      </c>
      <c r="FA92" s="567"/>
      <c r="FC92" s="44"/>
      <c r="FD92" s="302"/>
      <c r="FE92" s="87" t="s">
        <v>91</v>
      </c>
      <c r="FF92" s="95" t="s">
        <v>321</v>
      </c>
      <c r="FG92" s="14"/>
      <c r="FH92" s="72">
        <v>0</v>
      </c>
      <c r="FI92" s="496">
        <f t="shared" si="782"/>
        <v>0</v>
      </c>
      <c r="FJ92" s="10"/>
      <c r="FK92" s="302"/>
      <c r="FL92" s="61"/>
      <c r="FM92" s="61"/>
      <c r="FN92" s="87" t="s">
        <v>91</v>
      </c>
      <c r="FO92" s="95" t="s">
        <v>321</v>
      </c>
      <c r="FP92" s="14"/>
      <c r="FQ92" s="72">
        <v>0</v>
      </c>
      <c r="FR92" s="496">
        <f t="shared" si="783"/>
        <v>0</v>
      </c>
      <c r="FS92" s="88"/>
    </row>
    <row r="93" spans="1:175" x14ac:dyDescent="0.25">
      <c r="A93" s="44" t="s">
        <v>241</v>
      </c>
      <c r="B93" s="95" t="s">
        <v>115</v>
      </c>
      <c r="C93" s="68">
        <v>0</v>
      </c>
      <c r="D93" s="74">
        <v>0</v>
      </c>
      <c r="E93" s="74">
        <v>0</v>
      </c>
      <c r="F93" s="129">
        <f t="shared" si="663"/>
        <v>0</v>
      </c>
      <c r="G93" s="34">
        <f>C93*F93*7.8</f>
        <v>0</v>
      </c>
      <c r="H93" s="63">
        <v>0</v>
      </c>
      <c r="I93" s="13">
        <f>(G93*H93)</f>
        <v>0</v>
      </c>
      <c r="J93" s="13">
        <f t="shared" si="664"/>
        <v>0</v>
      </c>
      <c r="K93" s="13">
        <f t="shared" si="605"/>
        <v>0</v>
      </c>
      <c r="L93" s="151"/>
      <c r="M93" s="155"/>
      <c r="N93" s="15"/>
      <c r="O93" s="44" t="s">
        <v>241</v>
      </c>
      <c r="P93" s="95" t="s">
        <v>115</v>
      </c>
      <c r="Q93" s="68">
        <v>0</v>
      </c>
      <c r="R93" s="74">
        <v>0</v>
      </c>
      <c r="S93" s="74">
        <v>0</v>
      </c>
      <c r="T93" s="129">
        <f t="shared" si="740"/>
        <v>0</v>
      </c>
      <c r="U93" s="34">
        <f>Q93*T93*7.8</f>
        <v>0</v>
      </c>
      <c r="V93" s="63">
        <v>0</v>
      </c>
      <c r="W93" s="13">
        <f>(U93*V93)</f>
        <v>0</v>
      </c>
      <c r="X93" s="13">
        <f t="shared" si="741"/>
        <v>0</v>
      </c>
      <c r="Y93" s="13">
        <f t="shared" si="606"/>
        <v>0</v>
      </c>
      <c r="Z93" s="151"/>
      <c r="AA93" s="155"/>
      <c r="AB93" s="15"/>
      <c r="AC93" s="44" t="s">
        <v>241</v>
      </c>
      <c r="AD93" s="95" t="s">
        <v>115</v>
      </c>
      <c r="AE93" s="68">
        <v>0</v>
      </c>
      <c r="AF93" s="74">
        <v>0</v>
      </c>
      <c r="AG93" s="74">
        <v>0</v>
      </c>
      <c r="AH93" s="129">
        <f t="shared" si="742"/>
        <v>0</v>
      </c>
      <c r="AI93" s="34">
        <f t="shared" ref="AI93" si="792">AE93*AH93*7.8</f>
        <v>0</v>
      </c>
      <c r="AJ93" s="63">
        <v>0</v>
      </c>
      <c r="AK93" s="13">
        <f t="shared" si="744"/>
        <v>0</v>
      </c>
      <c r="AL93" s="13">
        <f t="shared" si="610"/>
        <v>0</v>
      </c>
      <c r="AM93" s="13">
        <f t="shared" si="611"/>
        <v>0</v>
      </c>
      <c r="AN93" s="151"/>
      <c r="AO93" s="155"/>
      <c r="AP93" s="15"/>
      <c r="AQ93" s="44" t="s">
        <v>241</v>
      </c>
      <c r="AR93" s="95" t="s">
        <v>115</v>
      </c>
      <c r="AS93" s="68">
        <v>0</v>
      </c>
      <c r="AT93" s="74">
        <v>0</v>
      </c>
      <c r="AU93" s="74">
        <v>0</v>
      </c>
      <c r="AV93" s="129">
        <f t="shared" si="747"/>
        <v>0</v>
      </c>
      <c r="AW93" s="34">
        <f t="shared" ref="AW93" si="793">AS93*AV93*7.8</f>
        <v>0</v>
      </c>
      <c r="AX93" s="63">
        <v>0</v>
      </c>
      <c r="AY93" s="13">
        <f t="shared" si="749"/>
        <v>0</v>
      </c>
      <c r="AZ93" s="13">
        <f t="shared" si="617"/>
        <v>0</v>
      </c>
      <c r="BA93" s="13">
        <f t="shared" si="618"/>
        <v>0</v>
      </c>
      <c r="BB93" s="151"/>
      <c r="BC93" s="155"/>
      <c r="BD93" s="15"/>
      <c r="BE93" s="44" t="s">
        <v>241</v>
      </c>
      <c r="BF93" s="95" t="s">
        <v>115</v>
      </c>
      <c r="BG93" s="68">
        <v>0</v>
      </c>
      <c r="BH93" s="74">
        <v>0</v>
      </c>
      <c r="BI93" s="74">
        <v>0</v>
      </c>
      <c r="BJ93" s="129">
        <f t="shared" si="752"/>
        <v>0</v>
      </c>
      <c r="BK93" s="34">
        <f t="shared" ref="BK93" si="794">BG93*BJ93*7.8</f>
        <v>0</v>
      </c>
      <c r="BL93" s="63">
        <v>0</v>
      </c>
      <c r="BM93" s="13">
        <f t="shared" si="754"/>
        <v>0</v>
      </c>
      <c r="BN93" s="13">
        <f t="shared" si="624"/>
        <v>0</v>
      </c>
      <c r="BO93" s="13">
        <f t="shared" si="625"/>
        <v>0</v>
      </c>
      <c r="BP93" s="151"/>
      <c r="BQ93" s="155"/>
      <c r="BR93" s="15"/>
      <c r="BS93" s="44" t="s">
        <v>241</v>
      </c>
      <c r="BT93" s="95" t="s">
        <v>115</v>
      </c>
      <c r="BU93" s="68">
        <v>0</v>
      </c>
      <c r="BV93" s="74">
        <v>0</v>
      </c>
      <c r="BW93" s="74">
        <v>0</v>
      </c>
      <c r="BX93" s="129">
        <f t="shared" si="757"/>
        <v>0</v>
      </c>
      <c r="BY93" s="34">
        <f t="shared" ref="BY93" si="795">BU93*BX93*7.8</f>
        <v>0</v>
      </c>
      <c r="BZ93" s="63">
        <v>0</v>
      </c>
      <c r="CA93" s="13">
        <f t="shared" si="759"/>
        <v>0</v>
      </c>
      <c r="CB93" s="13">
        <f t="shared" si="631"/>
        <v>0</v>
      </c>
      <c r="CC93" s="13">
        <f t="shared" si="632"/>
        <v>0</v>
      </c>
      <c r="CD93" s="151"/>
      <c r="CE93" s="155"/>
      <c r="CF93" s="15"/>
      <c r="CG93" s="44" t="s">
        <v>241</v>
      </c>
      <c r="CH93" s="95" t="s">
        <v>115</v>
      </c>
      <c r="CI93" s="68">
        <v>0</v>
      </c>
      <c r="CJ93" s="74">
        <v>0</v>
      </c>
      <c r="CK93" s="74">
        <v>0</v>
      </c>
      <c r="CL93" s="129">
        <f t="shared" si="762"/>
        <v>0</v>
      </c>
      <c r="CM93" s="34">
        <f t="shared" ref="CM93" si="796">CI93*CL93*7.8</f>
        <v>0</v>
      </c>
      <c r="CN93" s="63">
        <v>0</v>
      </c>
      <c r="CO93" s="13">
        <f t="shared" si="764"/>
        <v>0</v>
      </c>
      <c r="CP93" s="13">
        <f t="shared" si="638"/>
        <v>0</v>
      </c>
      <c r="CQ93" s="13">
        <f t="shared" si="639"/>
        <v>0</v>
      </c>
      <c r="CR93" s="151"/>
      <c r="CS93" s="155"/>
      <c r="CT93" s="15"/>
      <c r="CU93" s="44" t="s">
        <v>241</v>
      </c>
      <c r="CV93" s="95" t="s">
        <v>115</v>
      </c>
      <c r="CW93" s="68">
        <v>0</v>
      </c>
      <c r="CX93" s="74">
        <v>0</v>
      </c>
      <c r="CY93" s="74">
        <v>0</v>
      </c>
      <c r="CZ93" s="129">
        <f t="shared" si="767"/>
        <v>0</v>
      </c>
      <c r="DA93" s="34">
        <f t="shared" ref="DA93" si="797">CW93*CZ93*7.8</f>
        <v>0</v>
      </c>
      <c r="DB93" s="63">
        <v>0</v>
      </c>
      <c r="DC93" s="13">
        <f t="shared" si="769"/>
        <v>0</v>
      </c>
      <c r="DD93" s="13">
        <f t="shared" si="645"/>
        <v>0</v>
      </c>
      <c r="DE93" s="13">
        <f t="shared" si="646"/>
        <v>0</v>
      </c>
      <c r="DF93" s="151"/>
      <c r="DG93" s="155"/>
      <c r="DH93" s="15"/>
      <c r="DI93" s="44" t="s">
        <v>241</v>
      </c>
      <c r="DJ93" s="95" t="s">
        <v>115</v>
      </c>
      <c r="DK93" s="68">
        <v>0</v>
      </c>
      <c r="DL93" s="74">
        <v>0</v>
      </c>
      <c r="DM93" s="74">
        <v>0</v>
      </c>
      <c r="DN93" s="129">
        <f t="shared" si="772"/>
        <v>0</v>
      </c>
      <c r="DO93" s="34">
        <f t="shared" ref="DO93" si="798">DK93*DN93*7.8</f>
        <v>0</v>
      </c>
      <c r="DP93" s="63">
        <v>0</v>
      </c>
      <c r="DQ93" s="13">
        <f t="shared" si="774"/>
        <v>0</v>
      </c>
      <c r="DR93" s="13">
        <f t="shared" si="652"/>
        <v>0</v>
      </c>
      <c r="DS93" s="13">
        <f t="shared" si="653"/>
        <v>0</v>
      </c>
      <c r="DT93" s="151"/>
      <c r="DU93" s="155"/>
      <c r="DV93" s="15"/>
      <c r="DW93" s="44" t="s">
        <v>241</v>
      </c>
      <c r="DX93" s="95" t="s">
        <v>115</v>
      </c>
      <c r="DY93" s="68">
        <v>0</v>
      </c>
      <c r="DZ93" s="74">
        <v>0</v>
      </c>
      <c r="EA93" s="74">
        <v>0</v>
      </c>
      <c r="EB93" s="129">
        <f t="shared" si="777"/>
        <v>0</v>
      </c>
      <c r="EC93" s="34">
        <f t="shared" ref="EC93" si="799">DY93*EB93*7.8</f>
        <v>0</v>
      </c>
      <c r="ED93" s="63">
        <v>0</v>
      </c>
      <c r="EE93" s="13">
        <f t="shared" si="779"/>
        <v>0</v>
      </c>
      <c r="EF93" s="13">
        <f t="shared" si="659"/>
        <v>0</v>
      </c>
      <c r="EG93" s="13">
        <f t="shared" si="660"/>
        <v>0</v>
      </c>
      <c r="EH93" s="151"/>
      <c r="EI93" s="155"/>
      <c r="EJ93" s="15"/>
      <c r="EK93" s="44"/>
      <c r="EL93" s="130"/>
      <c r="EM93" s="17"/>
      <c r="EN93" s="17"/>
      <c r="EO93" s="18"/>
      <c r="EP93" s="17"/>
      <c r="EQ93" s="159"/>
      <c r="ER93" s="13"/>
      <c r="ES93" s="13"/>
      <c r="ET93" s="13"/>
      <c r="EU93" s="9"/>
      <c r="EV93" s="585"/>
      <c r="EW93" s="586"/>
      <c r="EX93" s="577"/>
      <c r="EY93" s="61"/>
      <c r="EZ93" s="587"/>
      <c r="FA93" s="751" t="s">
        <v>235</v>
      </c>
      <c r="FC93" s="137"/>
      <c r="FD93" s="61"/>
      <c r="FE93" s="87" t="s">
        <v>240</v>
      </c>
      <c r="FF93" s="95" t="s">
        <v>246</v>
      </c>
      <c r="FG93" s="14"/>
      <c r="FH93" s="72">
        <v>19.89</v>
      </c>
      <c r="FI93" s="496">
        <f t="shared" si="782"/>
        <v>0</v>
      </c>
      <c r="FJ93" s="61"/>
      <c r="FK93" s="61"/>
      <c r="FL93" s="61"/>
      <c r="FM93" s="61"/>
      <c r="FN93" s="87" t="s">
        <v>240</v>
      </c>
      <c r="FO93" s="95" t="s">
        <v>246</v>
      </c>
      <c r="FP93" s="14"/>
      <c r="FQ93" s="72">
        <v>0</v>
      </c>
      <c r="FR93" s="496">
        <f t="shared" si="783"/>
        <v>0</v>
      </c>
      <c r="FS93" s="88"/>
    </row>
    <row r="94" spans="1:175" x14ac:dyDescent="0.25">
      <c r="A94" s="44"/>
      <c r="B94" s="96"/>
      <c r="C94" s="41"/>
      <c r="D94" s="942" t="s">
        <v>20</v>
      </c>
      <c r="E94" s="942" t="s">
        <v>20</v>
      </c>
      <c r="F94" s="942" t="s">
        <v>45</v>
      </c>
      <c r="G94" s="41"/>
      <c r="H94" s="286" t="s">
        <v>36</v>
      </c>
      <c r="I94" s="13"/>
      <c r="J94" s="13"/>
      <c r="K94" s="13"/>
      <c r="L94" s="1044" t="s">
        <v>279</v>
      </c>
      <c r="M94" s="1045"/>
      <c r="N94" s="10"/>
      <c r="O94" s="44"/>
      <c r="P94" s="96"/>
      <c r="Q94" s="41"/>
      <c r="R94" s="942" t="s">
        <v>20</v>
      </c>
      <c r="S94" s="942" t="s">
        <v>20</v>
      </c>
      <c r="T94" s="942" t="s">
        <v>45</v>
      </c>
      <c r="U94" s="41"/>
      <c r="V94" s="286" t="s">
        <v>36</v>
      </c>
      <c r="W94" s="13"/>
      <c r="X94" s="13"/>
      <c r="Y94" s="13"/>
      <c r="Z94" s="1044" t="s">
        <v>279</v>
      </c>
      <c r="AA94" s="1045"/>
      <c r="AB94" s="10"/>
      <c r="AC94" s="44"/>
      <c r="AD94" s="96"/>
      <c r="AE94" s="41"/>
      <c r="AF94" s="942" t="s">
        <v>20</v>
      </c>
      <c r="AG94" s="942" t="s">
        <v>20</v>
      </c>
      <c r="AH94" s="942" t="s">
        <v>45</v>
      </c>
      <c r="AI94" s="41"/>
      <c r="AJ94" s="286" t="s">
        <v>36</v>
      </c>
      <c r="AK94" s="13"/>
      <c r="AL94" s="13"/>
      <c r="AM94" s="13"/>
      <c r="AN94" s="1044" t="s">
        <v>279</v>
      </c>
      <c r="AO94" s="1045"/>
      <c r="AP94" s="10"/>
      <c r="AQ94" s="44"/>
      <c r="AR94" s="96"/>
      <c r="AS94" s="41"/>
      <c r="AT94" s="942" t="s">
        <v>20</v>
      </c>
      <c r="AU94" s="942" t="s">
        <v>20</v>
      </c>
      <c r="AV94" s="942" t="s">
        <v>45</v>
      </c>
      <c r="AW94" s="41"/>
      <c r="AX94" s="286" t="s">
        <v>36</v>
      </c>
      <c r="AY94" s="13"/>
      <c r="AZ94" s="13"/>
      <c r="BA94" s="13"/>
      <c r="BB94" s="1044" t="s">
        <v>279</v>
      </c>
      <c r="BC94" s="1045"/>
      <c r="BD94" s="10"/>
      <c r="BE94" s="44"/>
      <c r="BF94" s="96"/>
      <c r="BG94" s="41"/>
      <c r="BH94" s="942" t="s">
        <v>20</v>
      </c>
      <c r="BI94" s="942" t="s">
        <v>20</v>
      </c>
      <c r="BJ94" s="942" t="s">
        <v>45</v>
      </c>
      <c r="BK94" s="41"/>
      <c r="BL94" s="286" t="s">
        <v>36</v>
      </c>
      <c r="BM94" s="13"/>
      <c r="BN94" s="13"/>
      <c r="BO94" s="13"/>
      <c r="BP94" s="1044" t="s">
        <v>279</v>
      </c>
      <c r="BQ94" s="1045"/>
      <c r="BR94" s="10"/>
      <c r="BS94" s="44"/>
      <c r="BT94" s="96"/>
      <c r="BU94" s="41"/>
      <c r="BV94" s="942" t="s">
        <v>20</v>
      </c>
      <c r="BW94" s="942" t="s">
        <v>20</v>
      </c>
      <c r="BX94" s="942" t="s">
        <v>45</v>
      </c>
      <c r="BY94" s="41"/>
      <c r="BZ94" s="286" t="s">
        <v>36</v>
      </c>
      <c r="CA94" s="13"/>
      <c r="CB94" s="13"/>
      <c r="CC94" s="13"/>
      <c r="CD94" s="1044" t="s">
        <v>279</v>
      </c>
      <c r="CE94" s="1045"/>
      <c r="CF94" s="10"/>
      <c r="CG94" s="44"/>
      <c r="CH94" s="96"/>
      <c r="CI94" s="41"/>
      <c r="CJ94" s="942" t="s">
        <v>20</v>
      </c>
      <c r="CK94" s="942" t="s">
        <v>20</v>
      </c>
      <c r="CL94" s="942" t="s">
        <v>45</v>
      </c>
      <c r="CM94" s="41"/>
      <c r="CN94" s="286" t="s">
        <v>36</v>
      </c>
      <c r="CO94" s="13"/>
      <c r="CP94" s="13"/>
      <c r="CQ94" s="13"/>
      <c r="CR94" s="1044" t="s">
        <v>279</v>
      </c>
      <c r="CS94" s="1045"/>
      <c r="CT94" s="10"/>
      <c r="CU94" s="44"/>
      <c r="CV94" s="96"/>
      <c r="CW94" s="41"/>
      <c r="CX94" s="942" t="s">
        <v>20</v>
      </c>
      <c r="CY94" s="942" t="s">
        <v>20</v>
      </c>
      <c r="CZ94" s="942" t="s">
        <v>45</v>
      </c>
      <c r="DA94" s="41"/>
      <c r="DB94" s="286" t="s">
        <v>36</v>
      </c>
      <c r="DC94" s="13"/>
      <c r="DD94" s="13"/>
      <c r="DE94" s="13"/>
      <c r="DF94" s="1044" t="s">
        <v>279</v>
      </c>
      <c r="DG94" s="1045"/>
      <c r="DH94" s="10"/>
      <c r="DI94" s="44"/>
      <c r="DJ94" s="96"/>
      <c r="DK94" s="41"/>
      <c r="DL94" s="942" t="s">
        <v>20</v>
      </c>
      <c r="DM94" s="942" t="s">
        <v>20</v>
      </c>
      <c r="DN94" s="942" t="s">
        <v>45</v>
      </c>
      <c r="DO94" s="41"/>
      <c r="DP94" s="286" t="s">
        <v>36</v>
      </c>
      <c r="DQ94" s="13"/>
      <c r="DR94" s="13"/>
      <c r="DS94" s="13"/>
      <c r="DT94" s="1044" t="s">
        <v>279</v>
      </c>
      <c r="DU94" s="1045"/>
      <c r="DV94" s="10"/>
      <c r="DW94" s="44"/>
      <c r="DX94" s="96"/>
      <c r="DY94" s="41"/>
      <c r="DZ94" s="942" t="s">
        <v>20</v>
      </c>
      <c r="EA94" s="942" t="s">
        <v>20</v>
      </c>
      <c r="EB94" s="942" t="s">
        <v>45</v>
      </c>
      <c r="EC94" s="41"/>
      <c r="ED94" s="286" t="s">
        <v>36</v>
      </c>
      <c r="EE94" s="13"/>
      <c r="EF94" s="13"/>
      <c r="EG94" s="13"/>
      <c r="EH94" s="1044" t="s">
        <v>279</v>
      </c>
      <c r="EI94" s="1045"/>
      <c r="EJ94" s="10"/>
      <c r="EK94" s="292"/>
      <c r="EL94" s="293" t="s">
        <v>457</v>
      </c>
      <c r="EM94" s="100">
        <f>SUM(EM6:EM92)</f>
        <v>0</v>
      </c>
      <c r="EN94" s="160"/>
      <c r="EO94" s="48"/>
      <c r="EP94" s="49"/>
      <c r="EQ94" s="294" t="s">
        <v>157</v>
      </c>
      <c r="ER94" s="158">
        <f>IF(ER$4=0,0,EM94/ER$4)</f>
        <v>0</v>
      </c>
      <c r="ES94" s="161"/>
      <c r="ET94" s="101"/>
      <c r="EU94" s="294" t="s">
        <v>157</v>
      </c>
      <c r="EV94" s="565">
        <f>IF(EX4=0,0,EX94/EX4)</f>
        <v>0</v>
      </c>
      <c r="EW94" s="564"/>
      <c r="EX94" s="507">
        <f>SUM(EX6:EX92)</f>
        <v>0</v>
      </c>
      <c r="EY94" s="749">
        <f>SUM(EY13:EY92)</f>
        <v>0</v>
      </c>
      <c r="EZ94" s="104"/>
      <c r="FA94" s="750">
        <f>SUM(EX94:EY94)</f>
        <v>0</v>
      </c>
      <c r="FC94" s="44"/>
      <c r="FD94" s="302"/>
      <c r="FE94" s="87" t="s">
        <v>96</v>
      </c>
      <c r="FF94" s="8" t="s">
        <v>46</v>
      </c>
      <c r="FG94" s="61"/>
      <c r="FH94" s="72">
        <v>5.13</v>
      </c>
      <c r="FI94" s="496">
        <f t="shared" si="782"/>
        <v>0</v>
      </c>
      <c r="FJ94" s="10"/>
      <c r="FK94" s="302"/>
      <c r="FL94" s="61"/>
      <c r="FM94" s="61"/>
      <c r="FN94" s="87" t="s">
        <v>96</v>
      </c>
      <c r="FO94" s="8" t="s">
        <v>46</v>
      </c>
      <c r="FP94" s="61"/>
      <c r="FQ94" s="72">
        <v>23.69</v>
      </c>
      <c r="FR94" s="496">
        <f t="shared" si="783"/>
        <v>0</v>
      </c>
      <c r="FS94" s="88"/>
    </row>
    <row r="95" spans="1:175" x14ac:dyDescent="0.25">
      <c r="A95" s="44" t="s">
        <v>92</v>
      </c>
      <c r="B95" s="72" t="s">
        <v>116</v>
      </c>
      <c r="C95" s="33"/>
      <c r="D95" s="74">
        <v>0</v>
      </c>
      <c r="E95" s="74">
        <v>0</v>
      </c>
      <c r="F95" s="32">
        <f>D95*E95</f>
        <v>0</v>
      </c>
      <c r="G95" s="8"/>
      <c r="H95" s="63">
        <v>0</v>
      </c>
      <c r="I95" s="13">
        <f>(F95*H95)</f>
        <v>0</v>
      </c>
      <c r="J95" s="13">
        <f>IF(E$113=0,0,I95/E$113)</f>
        <v>0</v>
      </c>
      <c r="K95" s="13">
        <f>(J95*G$2)</f>
        <v>0</v>
      </c>
      <c r="L95" s="217">
        <f>SUM(K95:K96)</f>
        <v>0</v>
      </c>
      <c r="M95" s="218">
        <f>SUM(F95:F96)*C$2</f>
        <v>0</v>
      </c>
      <c r="N95" s="10"/>
      <c r="O95" s="44" t="s">
        <v>92</v>
      </c>
      <c r="P95" s="72" t="s">
        <v>116</v>
      </c>
      <c r="Q95" s="33"/>
      <c r="R95" s="74">
        <v>0</v>
      </c>
      <c r="S95" s="74">
        <v>0</v>
      </c>
      <c r="T95" s="32">
        <f>R95*S95</f>
        <v>0</v>
      </c>
      <c r="U95" s="8"/>
      <c r="V95" s="63">
        <v>0</v>
      </c>
      <c r="W95" s="13">
        <f>(T95*V95)</f>
        <v>0</v>
      </c>
      <c r="X95" s="13">
        <f>IF(S$113=0,0,W95/S$113)</f>
        <v>0</v>
      </c>
      <c r="Y95" s="13">
        <f>(X95*U$2)</f>
        <v>0</v>
      </c>
      <c r="Z95" s="217">
        <f>SUM(Y95:Y96)</f>
        <v>0</v>
      </c>
      <c r="AA95" s="218">
        <f>SUM(T95:T96)*Q$2</f>
        <v>0</v>
      </c>
      <c r="AB95" s="10"/>
      <c r="AC95" s="44" t="s">
        <v>92</v>
      </c>
      <c r="AD95" s="72" t="s">
        <v>116</v>
      </c>
      <c r="AE95" s="33"/>
      <c r="AF95" s="74">
        <v>0</v>
      </c>
      <c r="AG95" s="74">
        <v>0</v>
      </c>
      <c r="AH95" s="32">
        <f t="shared" ref="AH95:AH98" si="800">AF95*AG95</f>
        <v>0</v>
      </c>
      <c r="AI95" s="8"/>
      <c r="AJ95" s="63">
        <v>0</v>
      </c>
      <c r="AK95" s="13">
        <f t="shared" ref="AK95:AK98" si="801">(AH95*AJ95)</f>
        <v>0</v>
      </c>
      <c r="AL95" s="13">
        <f t="shared" ref="AL95:AL98" si="802">IF(AG$113=0,0,AK95/AG$113)</f>
        <v>0</v>
      </c>
      <c r="AM95" s="13">
        <f t="shared" ref="AM95:AM98" si="803">(AL95*AI$2)</f>
        <v>0</v>
      </c>
      <c r="AN95" s="217">
        <f t="shared" ref="AN95" si="804">SUM(AM95:AM96)</f>
        <v>0</v>
      </c>
      <c r="AO95" s="218">
        <f t="shared" ref="AO95" si="805">SUM(AH95:AH96)*AE$2</f>
        <v>0</v>
      </c>
      <c r="AP95" s="10"/>
      <c r="AQ95" s="44" t="s">
        <v>92</v>
      </c>
      <c r="AR95" s="72" t="s">
        <v>116</v>
      </c>
      <c r="AS95" s="33"/>
      <c r="AT95" s="74">
        <v>0</v>
      </c>
      <c r="AU95" s="74">
        <v>0</v>
      </c>
      <c r="AV95" s="32">
        <f t="shared" ref="AV95:AV98" si="806">AT95*AU95</f>
        <v>0</v>
      </c>
      <c r="AW95" s="8"/>
      <c r="AX95" s="63">
        <v>0</v>
      </c>
      <c r="AY95" s="13">
        <f t="shared" ref="AY95:AY98" si="807">(AV95*AX95)</f>
        <v>0</v>
      </c>
      <c r="AZ95" s="13">
        <f t="shared" ref="AZ95:AZ98" si="808">IF(AU$113=0,0,AY95/AU$113)</f>
        <v>0</v>
      </c>
      <c r="BA95" s="13">
        <f t="shared" ref="BA95:BA98" si="809">(AZ95*AW$2)</f>
        <v>0</v>
      </c>
      <c r="BB95" s="217">
        <f t="shared" ref="BB95" si="810">SUM(BA95:BA96)</f>
        <v>0</v>
      </c>
      <c r="BC95" s="218">
        <f t="shared" ref="BC95" si="811">SUM(AV95:AV96)*AS$2</f>
        <v>0</v>
      </c>
      <c r="BD95" s="10"/>
      <c r="BE95" s="44" t="s">
        <v>92</v>
      </c>
      <c r="BF95" s="72" t="s">
        <v>116</v>
      </c>
      <c r="BG95" s="33"/>
      <c r="BH95" s="74">
        <v>0</v>
      </c>
      <c r="BI95" s="74">
        <v>0</v>
      </c>
      <c r="BJ95" s="32">
        <f t="shared" ref="BJ95:BJ98" si="812">BH95*BI95</f>
        <v>0</v>
      </c>
      <c r="BK95" s="8"/>
      <c r="BL95" s="63">
        <v>0</v>
      </c>
      <c r="BM95" s="13">
        <f t="shared" ref="BM95:BM98" si="813">(BJ95*BL95)</f>
        <v>0</v>
      </c>
      <c r="BN95" s="13">
        <f t="shared" ref="BN95:BN98" si="814">IF(BI$113=0,0,BM95/BI$113)</f>
        <v>0</v>
      </c>
      <c r="BO95" s="13">
        <f t="shared" ref="BO95:BO98" si="815">(BN95*BK$2)</f>
        <v>0</v>
      </c>
      <c r="BP95" s="217">
        <f t="shared" ref="BP95" si="816">SUM(BO95:BO96)</f>
        <v>0</v>
      </c>
      <c r="BQ95" s="218">
        <f t="shared" ref="BQ95" si="817">SUM(BJ95:BJ96)*BG$2</f>
        <v>0</v>
      </c>
      <c r="BR95" s="10"/>
      <c r="BS95" s="44" t="s">
        <v>92</v>
      </c>
      <c r="BT95" s="72" t="s">
        <v>116</v>
      </c>
      <c r="BU95" s="33"/>
      <c r="BV95" s="74">
        <v>0</v>
      </c>
      <c r="BW95" s="74">
        <v>0</v>
      </c>
      <c r="BX95" s="32">
        <f t="shared" ref="BX95:BX98" si="818">BV95*BW95</f>
        <v>0</v>
      </c>
      <c r="BY95" s="8"/>
      <c r="BZ95" s="63">
        <v>0</v>
      </c>
      <c r="CA95" s="13">
        <f t="shared" ref="CA95:CA98" si="819">(BX95*BZ95)</f>
        <v>0</v>
      </c>
      <c r="CB95" s="13">
        <f t="shared" ref="CB95:CB98" si="820">IF(BW$113=0,0,CA95/BW$113)</f>
        <v>0</v>
      </c>
      <c r="CC95" s="13">
        <f t="shared" ref="CC95:CC98" si="821">(CB95*BY$2)</f>
        <v>0</v>
      </c>
      <c r="CD95" s="217">
        <f t="shared" ref="CD95" si="822">SUM(CC95:CC96)</f>
        <v>0</v>
      </c>
      <c r="CE95" s="218">
        <f t="shared" ref="CE95" si="823">SUM(BX95:BX96)*BU$2</f>
        <v>0</v>
      </c>
      <c r="CF95" s="10"/>
      <c r="CG95" s="44" t="s">
        <v>92</v>
      </c>
      <c r="CH95" s="72" t="s">
        <v>116</v>
      </c>
      <c r="CI95" s="33"/>
      <c r="CJ95" s="74">
        <v>0</v>
      </c>
      <c r="CK95" s="74">
        <v>0</v>
      </c>
      <c r="CL95" s="32">
        <f t="shared" ref="CL95:CL98" si="824">CJ95*CK95</f>
        <v>0</v>
      </c>
      <c r="CM95" s="8"/>
      <c r="CN95" s="63">
        <v>0</v>
      </c>
      <c r="CO95" s="13">
        <f t="shared" ref="CO95:CO98" si="825">(CL95*CN95)</f>
        <v>0</v>
      </c>
      <c r="CP95" s="13">
        <f t="shared" ref="CP95:CP98" si="826">IF(CK$113=0,0,CO95/CK$113)</f>
        <v>0</v>
      </c>
      <c r="CQ95" s="13">
        <f t="shared" ref="CQ95:CQ98" si="827">(CP95*CM$2)</f>
        <v>0</v>
      </c>
      <c r="CR95" s="217">
        <f t="shared" ref="CR95" si="828">SUM(CQ95:CQ96)</f>
        <v>0</v>
      </c>
      <c r="CS95" s="218">
        <f t="shared" ref="CS95" si="829">SUM(CL95:CL96)*CI$2</f>
        <v>0</v>
      </c>
      <c r="CT95" s="10"/>
      <c r="CU95" s="44" t="s">
        <v>92</v>
      </c>
      <c r="CV95" s="72" t="s">
        <v>116</v>
      </c>
      <c r="CW95" s="33"/>
      <c r="CX95" s="74">
        <v>0</v>
      </c>
      <c r="CY95" s="74">
        <v>0</v>
      </c>
      <c r="CZ95" s="32">
        <f t="shared" ref="CZ95:CZ98" si="830">CX95*CY95</f>
        <v>0</v>
      </c>
      <c r="DA95" s="8"/>
      <c r="DB95" s="63">
        <v>0</v>
      </c>
      <c r="DC95" s="13">
        <f t="shared" ref="DC95:DC98" si="831">(CZ95*DB95)</f>
        <v>0</v>
      </c>
      <c r="DD95" s="13">
        <f t="shared" ref="DD95:DD98" si="832">IF(CY$113=0,0,DC95/CY$113)</f>
        <v>0</v>
      </c>
      <c r="DE95" s="13">
        <f t="shared" ref="DE95:DE98" si="833">(DD95*DA$2)</f>
        <v>0</v>
      </c>
      <c r="DF95" s="217">
        <f t="shared" ref="DF95" si="834">SUM(DE95:DE96)</f>
        <v>0</v>
      </c>
      <c r="DG95" s="218">
        <f t="shared" ref="DG95" si="835">SUM(CZ95:CZ96)*CW$2</f>
        <v>0</v>
      </c>
      <c r="DH95" s="10"/>
      <c r="DI95" s="44" t="s">
        <v>92</v>
      </c>
      <c r="DJ95" s="72" t="s">
        <v>116</v>
      </c>
      <c r="DK95" s="33"/>
      <c r="DL95" s="74">
        <v>0</v>
      </c>
      <c r="DM95" s="74">
        <v>0</v>
      </c>
      <c r="DN95" s="32">
        <f t="shared" ref="DN95:DN98" si="836">DL95*DM95</f>
        <v>0</v>
      </c>
      <c r="DO95" s="8"/>
      <c r="DP95" s="63">
        <v>0</v>
      </c>
      <c r="DQ95" s="13">
        <f t="shared" ref="DQ95:DQ98" si="837">(DN95*DP95)</f>
        <v>0</v>
      </c>
      <c r="DR95" s="13">
        <f t="shared" ref="DR95:DR98" si="838">IF(DM$113=0,0,DQ95/DM$113)</f>
        <v>0</v>
      </c>
      <c r="DS95" s="13">
        <f t="shared" ref="DS95:DS98" si="839">(DR95*DO$2)</f>
        <v>0</v>
      </c>
      <c r="DT95" s="217">
        <f t="shared" ref="DT95" si="840">SUM(DS95:DS96)</f>
        <v>0</v>
      </c>
      <c r="DU95" s="218">
        <f t="shared" ref="DU95" si="841">SUM(DN95:DN96)*DK$2</f>
        <v>0</v>
      </c>
      <c r="DV95" s="10"/>
      <c r="DW95" s="44" t="s">
        <v>92</v>
      </c>
      <c r="DX95" s="72" t="s">
        <v>116</v>
      </c>
      <c r="DY95" s="33"/>
      <c r="DZ95" s="74">
        <v>0</v>
      </c>
      <c r="EA95" s="74">
        <v>0</v>
      </c>
      <c r="EB95" s="32">
        <f t="shared" ref="EB95:EB98" si="842">DZ95*EA95</f>
        <v>0</v>
      </c>
      <c r="EC95" s="8"/>
      <c r="ED95" s="63">
        <v>0</v>
      </c>
      <c r="EE95" s="13">
        <f t="shared" ref="EE95:EE98" si="843">(EB95*ED95)</f>
        <v>0</v>
      </c>
      <c r="EF95" s="13">
        <f t="shared" ref="EF95:EF98" si="844">IF(EA$113=0,0,EE95/EA$113)</f>
        <v>0</v>
      </c>
      <c r="EG95" s="13">
        <f t="shared" ref="EG95:EG98" si="845">(EF95*EC$2)</f>
        <v>0</v>
      </c>
      <c r="EH95" s="217">
        <f t="shared" ref="EH95" si="846">SUM(EG95:EG96)</f>
        <v>0</v>
      </c>
      <c r="EI95" s="218">
        <f t="shared" ref="EI95" si="847">SUM(EB95:EB96)*DY$2</f>
        <v>0</v>
      </c>
      <c r="EJ95" s="10"/>
      <c r="EK95" s="265"/>
      <c r="EL95" s="104"/>
      <c r="EM95" s="104"/>
      <c r="EN95" s="104"/>
      <c r="EO95" s="104"/>
      <c r="EP95" s="104"/>
      <c r="EQ95" s="104"/>
      <c r="ER95" s="105"/>
      <c r="ES95" s="105"/>
      <c r="ET95" s="105"/>
      <c r="EU95" s="105"/>
      <c r="EV95" s="492"/>
      <c r="EW95" s="504"/>
      <c r="EZ95" s="748"/>
      <c r="FA95" s="86"/>
      <c r="FC95" s="44"/>
      <c r="FD95" s="302"/>
      <c r="FE95" s="87" t="s">
        <v>73</v>
      </c>
      <c r="FF95" s="8" t="s">
        <v>129</v>
      </c>
      <c r="FG95" s="61"/>
      <c r="FH95" s="72">
        <v>1.74</v>
      </c>
      <c r="FI95" s="496">
        <f t="shared" si="782"/>
        <v>0</v>
      </c>
      <c r="FJ95" s="10"/>
      <c r="FK95" s="302"/>
      <c r="FL95" s="61"/>
      <c r="FM95" s="61"/>
      <c r="FN95" s="87" t="s">
        <v>73</v>
      </c>
      <c r="FO95" s="8" t="s">
        <v>129</v>
      </c>
      <c r="FP95" s="61"/>
      <c r="FQ95" s="72">
        <v>2.1800000000000002</v>
      </c>
      <c r="FR95" s="496">
        <f t="shared" si="783"/>
        <v>0</v>
      </c>
      <c r="FS95" s="88"/>
    </row>
    <row r="96" spans="1:175" x14ac:dyDescent="0.25">
      <c r="A96" s="44" t="s">
        <v>92</v>
      </c>
      <c r="B96" s="72" t="s">
        <v>116</v>
      </c>
      <c r="C96" s="33"/>
      <c r="D96" s="74">
        <v>0</v>
      </c>
      <c r="E96" s="74">
        <v>0</v>
      </c>
      <c r="F96" s="32">
        <f>D96*E96</f>
        <v>0</v>
      </c>
      <c r="G96" s="8"/>
      <c r="H96" s="63">
        <v>0</v>
      </c>
      <c r="I96" s="13">
        <f>(F96*H96)</f>
        <v>0</v>
      </c>
      <c r="J96" s="13">
        <f>IF(E$113=0,0,I96/E$113)</f>
        <v>0</v>
      </c>
      <c r="K96" s="13">
        <f>(J96*G$2)</f>
        <v>0</v>
      </c>
      <c r="L96" s="1044" t="s">
        <v>280</v>
      </c>
      <c r="M96" s="1045"/>
      <c r="N96" s="15"/>
      <c r="O96" s="44" t="s">
        <v>92</v>
      </c>
      <c r="P96" s="72" t="s">
        <v>116</v>
      </c>
      <c r="Q96" s="33"/>
      <c r="R96" s="74">
        <v>0</v>
      </c>
      <c r="S96" s="74">
        <v>0</v>
      </c>
      <c r="T96" s="32">
        <f>R96*S96</f>
        <v>0</v>
      </c>
      <c r="U96" s="8"/>
      <c r="V96" s="63">
        <v>0</v>
      </c>
      <c r="W96" s="13">
        <f>(T96*V96)</f>
        <v>0</v>
      </c>
      <c r="X96" s="13">
        <f>IF(S$113=0,0,W96/S$113)</f>
        <v>0</v>
      </c>
      <c r="Y96" s="13">
        <f>(X96*U$2)</f>
        <v>0</v>
      </c>
      <c r="Z96" s="1044" t="s">
        <v>280</v>
      </c>
      <c r="AA96" s="1045"/>
      <c r="AB96" s="15"/>
      <c r="AC96" s="44" t="s">
        <v>92</v>
      </c>
      <c r="AD96" s="72" t="s">
        <v>116</v>
      </c>
      <c r="AE96" s="33"/>
      <c r="AF96" s="74">
        <v>0</v>
      </c>
      <c r="AG96" s="74">
        <v>0</v>
      </c>
      <c r="AH96" s="32">
        <f t="shared" si="800"/>
        <v>0</v>
      </c>
      <c r="AI96" s="8"/>
      <c r="AJ96" s="63">
        <v>0</v>
      </c>
      <c r="AK96" s="13">
        <f t="shared" si="801"/>
        <v>0</v>
      </c>
      <c r="AL96" s="13">
        <f t="shared" si="802"/>
        <v>0</v>
      </c>
      <c r="AM96" s="13">
        <f t="shared" si="803"/>
        <v>0</v>
      </c>
      <c r="AN96" s="1044" t="s">
        <v>280</v>
      </c>
      <c r="AO96" s="1045"/>
      <c r="AP96" s="15"/>
      <c r="AQ96" s="44" t="s">
        <v>92</v>
      </c>
      <c r="AR96" s="72" t="s">
        <v>116</v>
      </c>
      <c r="AS96" s="33"/>
      <c r="AT96" s="74">
        <v>0</v>
      </c>
      <c r="AU96" s="74">
        <v>0</v>
      </c>
      <c r="AV96" s="32">
        <f t="shared" si="806"/>
        <v>0</v>
      </c>
      <c r="AW96" s="8"/>
      <c r="AX96" s="63">
        <v>0</v>
      </c>
      <c r="AY96" s="13">
        <f t="shared" si="807"/>
        <v>0</v>
      </c>
      <c r="AZ96" s="13">
        <f t="shared" si="808"/>
        <v>0</v>
      </c>
      <c r="BA96" s="13">
        <f t="shared" si="809"/>
        <v>0</v>
      </c>
      <c r="BB96" s="1044" t="s">
        <v>280</v>
      </c>
      <c r="BC96" s="1045"/>
      <c r="BD96" s="15"/>
      <c r="BE96" s="44" t="s">
        <v>92</v>
      </c>
      <c r="BF96" s="72" t="s">
        <v>116</v>
      </c>
      <c r="BG96" s="33"/>
      <c r="BH96" s="74">
        <v>0</v>
      </c>
      <c r="BI96" s="74">
        <v>0</v>
      </c>
      <c r="BJ96" s="32">
        <f t="shared" si="812"/>
        <v>0</v>
      </c>
      <c r="BK96" s="8"/>
      <c r="BL96" s="63">
        <v>0</v>
      </c>
      <c r="BM96" s="13">
        <f t="shared" si="813"/>
        <v>0</v>
      </c>
      <c r="BN96" s="13">
        <f t="shared" si="814"/>
        <v>0</v>
      </c>
      <c r="BO96" s="13">
        <f t="shared" si="815"/>
        <v>0</v>
      </c>
      <c r="BP96" s="1044" t="s">
        <v>280</v>
      </c>
      <c r="BQ96" s="1045"/>
      <c r="BR96" s="15"/>
      <c r="BS96" s="44" t="s">
        <v>92</v>
      </c>
      <c r="BT96" s="72" t="s">
        <v>116</v>
      </c>
      <c r="BU96" s="33"/>
      <c r="BV96" s="74">
        <v>0</v>
      </c>
      <c r="BW96" s="74">
        <v>0</v>
      </c>
      <c r="BX96" s="32">
        <f t="shared" si="818"/>
        <v>0</v>
      </c>
      <c r="BY96" s="8"/>
      <c r="BZ96" s="63">
        <v>0</v>
      </c>
      <c r="CA96" s="13">
        <f t="shared" si="819"/>
        <v>0</v>
      </c>
      <c r="CB96" s="13">
        <f t="shared" si="820"/>
        <v>0</v>
      </c>
      <c r="CC96" s="13">
        <f t="shared" si="821"/>
        <v>0</v>
      </c>
      <c r="CD96" s="1044" t="s">
        <v>280</v>
      </c>
      <c r="CE96" s="1045"/>
      <c r="CF96" s="15"/>
      <c r="CG96" s="44" t="s">
        <v>92</v>
      </c>
      <c r="CH96" s="72" t="s">
        <v>116</v>
      </c>
      <c r="CI96" s="33"/>
      <c r="CJ96" s="74">
        <v>0</v>
      </c>
      <c r="CK96" s="74">
        <v>0</v>
      </c>
      <c r="CL96" s="32">
        <f t="shared" si="824"/>
        <v>0</v>
      </c>
      <c r="CM96" s="8"/>
      <c r="CN96" s="63">
        <v>0</v>
      </c>
      <c r="CO96" s="13">
        <f t="shared" si="825"/>
        <v>0</v>
      </c>
      <c r="CP96" s="13">
        <f t="shared" si="826"/>
        <v>0</v>
      </c>
      <c r="CQ96" s="13">
        <f t="shared" si="827"/>
        <v>0</v>
      </c>
      <c r="CR96" s="1044" t="s">
        <v>280</v>
      </c>
      <c r="CS96" s="1045"/>
      <c r="CT96" s="15"/>
      <c r="CU96" s="44" t="s">
        <v>92</v>
      </c>
      <c r="CV96" s="72" t="s">
        <v>116</v>
      </c>
      <c r="CW96" s="33"/>
      <c r="CX96" s="74">
        <v>0</v>
      </c>
      <c r="CY96" s="74">
        <v>0</v>
      </c>
      <c r="CZ96" s="32">
        <f t="shared" si="830"/>
        <v>0</v>
      </c>
      <c r="DA96" s="8"/>
      <c r="DB96" s="63">
        <v>0</v>
      </c>
      <c r="DC96" s="13">
        <f t="shared" si="831"/>
        <v>0</v>
      </c>
      <c r="DD96" s="13">
        <f t="shared" si="832"/>
        <v>0</v>
      </c>
      <c r="DE96" s="13">
        <f t="shared" si="833"/>
        <v>0</v>
      </c>
      <c r="DF96" s="1044" t="s">
        <v>280</v>
      </c>
      <c r="DG96" s="1045"/>
      <c r="DH96" s="15"/>
      <c r="DI96" s="44" t="s">
        <v>92</v>
      </c>
      <c r="DJ96" s="72" t="s">
        <v>116</v>
      </c>
      <c r="DK96" s="33"/>
      <c r="DL96" s="74">
        <v>0</v>
      </c>
      <c r="DM96" s="74">
        <v>0</v>
      </c>
      <c r="DN96" s="32">
        <f t="shared" si="836"/>
        <v>0</v>
      </c>
      <c r="DO96" s="8"/>
      <c r="DP96" s="63">
        <v>0</v>
      </c>
      <c r="DQ96" s="13">
        <f t="shared" si="837"/>
        <v>0</v>
      </c>
      <c r="DR96" s="13">
        <f t="shared" si="838"/>
        <v>0</v>
      </c>
      <c r="DS96" s="13">
        <f t="shared" si="839"/>
        <v>0</v>
      </c>
      <c r="DT96" s="1044" t="s">
        <v>280</v>
      </c>
      <c r="DU96" s="1045"/>
      <c r="DV96" s="15"/>
      <c r="DW96" s="44" t="s">
        <v>92</v>
      </c>
      <c r="DX96" s="72" t="s">
        <v>116</v>
      </c>
      <c r="DY96" s="33"/>
      <c r="DZ96" s="74">
        <v>0</v>
      </c>
      <c r="EA96" s="74">
        <v>0</v>
      </c>
      <c r="EB96" s="32">
        <f t="shared" si="842"/>
        <v>0</v>
      </c>
      <c r="EC96" s="8"/>
      <c r="ED96" s="63">
        <v>0</v>
      </c>
      <c r="EE96" s="13">
        <f t="shared" si="843"/>
        <v>0</v>
      </c>
      <c r="EF96" s="13">
        <f t="shared" si="844"/>
        <v>0</v>
      </c>
      <c r="EG96" s="13">
        <f t="shared" si="845"/>
        <v>0</v>
      </c>
      <c r="EH96" s="1044" t="s">
        <v>280</v>
      </c>
      <c r="EI96" s="1045"/>
      <c r="EJ96" s="15"/>
      <c r="EK96" s="44"/>
      <c r="EL96" s="8" t="s">
        <v>126</v>
      </c>
      <c r="EM96" s="763" t="s">
        <v>127</v>
      </c>
      <c r="EN96" s="763" t="s">
        <v>4</v>
      </c>
      <c r="EO96" s="763" t="s">
        <v>128</v>
      </c>
      <c r="EP96" s="8"/>
      <c r="EQ96" s="8"/>
      <c r="ER96" s="10"/>
      <c r="ES96" s="61"/>
      <c r="ET96" s="10"/>
      <c r="EU96" s="10"/>
      <c r="EV96" s="763" t="s">
        <v>127</v>
      </c>
      <c r="EW96" s="763" t="s">
        <v>4</v>
      </c>
      <c r="EX96" s="763" t="s">
        <v>128</v>
      </c>
      <c r="EY96" s="8"/>
      <c r="EZ96" s="8"/>
      <c r="FA96" s="88"/>
      <c r="FC96" s="44"/>
      <c r="FD96" s="302"/>
      <c r="FE96" s="87" t="s">
        <v>133</v>
      </c>
      <c r="FF96" s="8" t="s">
        <v>132</v>
      </c>
      <c r="FG96" s="61"/>
      <c r="FH96" s="72">
        <v>3.39</v>
      </c>
      <c r="FI96" s="496">
        <f t="shared" si="782"/>
        <v>0</v>
      </c>
      <c r="FJ96" s="10"/>
      <c r="FK96" s="302"/>
      <c r="FL96" s="61"/>
      <c r="FM96" s="61"/>
      <c r="FN96" s="87" t="s">
        <v>133</v>
      </c>
      <c r="FO96" s="8" t="s">
        <v>132</v>
      </c>
      <c r="FP96" s="61"/>
      <c r="FQ96" s="72">
        <v>0</v>
      </c>
      <c r="FR96" s="496">
        <f t="shared" si="783"/>
        <v>0</v>
      </c>
      <c r="FS96" s="88"/>
    </row>
    <row r="97" spans="1:175" x14ac:dyDescent="0.25">
      <c r="A97" s="44" t="s">
        <v>93</v>
      </c>
      <c r="B97" s="72" t="s">
        <v>117</v>
      </c>
      <c r="C97" s="33"/>
      <c r="D97" s="74">
        <v>0</v>
      </c>
      <c r="E97" s="74">
        <v>0</v>
      </c>
      <c r="F97" s="32">
        <f>D97*E97</f>
        <v>0</v>
      </c>
      <c r="G97" s="8"/>
      <c r="H97" s="63">
        <v>0</v>
      </c>
      <c r="I97" s="13">
        <f>(F97*H97)</f>
        <v>0</v>
      </c>
      <c r="J97" s="13">
        <f>IF(E$113=0,0,I97/E$113)</f>
        <v>0</v>
      </c>
      <c r="K97" s="13">
        <f>(J97*G$2)</f>
        <v>0</v>
      </c>
      <c r="L97" s="217">
        <f>SUM(K97:K98)</f>
        <v>0</v>
      </c>
      <c r="M97" s="218">
        <f>SUM(F97:F98)*C$2</f>
        <v>0</v>
      </c>
      <c r="N97" s="10"/>
      <c r="O97" s="44" t="s">
        <v>93</v>
      </c>
      <c r="P97" s="72" t="s">
        <v>117</v>
      </c>
      <c r="Q97" s="33"/>
      <c r="R97" s="74">
        <v>0</v>
      </c>
      <c r="S97" s="74">
        <v>0</v>
      </c>
      <c r="T97" s="32">
        <f>R97*S97</f>
        <v>0</v>
      </c>
      <c r="U97" s="8"/>
      <c r="V97" s="63">
        <v>0</v>
      </c>
      <c r="W97" s="13">
        <f>(T97*V97)</f>
        <v>0</v>
      </c>
      <c r="X97" s="13">
        <f>IF(S$113=0,0,W97/S$113)</f>
        <v>0</v>
      </c>
      <c r="Y97" s="13">
        <f>(X97*U$2)</f>
        <v>0</v>
      </c>
      <c r="Z97" s="217">
        <f>SUM(Y97:Y98)</f>
        <v>0</v>
      </c>
      <c r="AA97" s="218">
        <f>SUM(T97:T98)*Q$2</f>
        <v>0</v>
      </c>
      <c r="AB97" s="10"/>
      <c r="AC97" s="44" t="s">
        <v>93</v>
      </c>
      <c r="AD97" s="72" t="s">
        <v>117</v>
      </c>
      <c r="AE97" s="33"/>
      <c r="AF97" s="74">
        <v>0</v>
      </c>
      <c r="AG97" s="74">
        <v>0</v>
      </c>
      <c r="AH97" s="32">
        <f t="shared" si="800"/>
        <v>0</v>
      </c>
      <c r="AI97" s="8"/>
      <c r="AJ97" s="63">
        <v>0</v>
      </c>
      <c r="AK97" s="13">
        <f t="shared" si="801"/>
        <v>0</v>
      </c>
      <c r="AL97" s="13">
        <f t="shared" si="802"/>
        <v>0</v>
      </c>
      <c r="AM97" s="13">
        <f t="shared" si="803"/>
        <v>0</v>
      </c>
      <c r="AN97" s="217">
        <f t="shared" ref="AN97" si="848">SUM(AM97:AM98)</f>
        <v>0</v>
      </c>
      <c r="AO97" s="218">
        <f t="shared" ref="AO97" si="849">SUM(AH97:AH98)*AE$2</f>
        <v>0</v>
      </c>
      <c r="AP97" s="10"/>
      <c r="AQ97" s="44" t="s">
        <v>93</v>
      </c>
      <c r="AR97" s="72" t="s">
        <v>117</v>
      </c>
      <c r="AS97" s="33"/>
      <c r="AT97" s="74">
        <v>0</v>
      </c>
      <c r="AU97" s="74">
        <v>0</v>
      </c>
      <c r="AV97" s="32">
        <f t="shared" si="806"/>
        <v>0</v>
      </c>
      <c r="AW97" s="8"/>
      <c r="AX97" s="63">
        <v>0</v>
      </c>
      <c r="AY97" s="13">
        <f t="shared" si="807"/>
        <v>0</v>
      </c>
      <c r="AZ97" s="13">
        <f t="shared" si="808"/>
        <v>0</v>
      </c>
      <c r="BA97" s="13">
        <f t="shared" si="809"/>
        <v>0</v>
      </c>
      <c r="BB97" s="217">
        <f t="shared" ref="BB97" si="850">SUM(BA97:BA98)</f>
        <v>0</v>
      </c>
      <c r="BC97" s="218">
        <f t="shared" ref="BC97" si="851">SUM(AV97:AV98)*AS$2</f>
        <v>0</v>
      </c>
      <c r="BD97" s="10"/>
      <c r="BE97" s="44" t="s">
        <v>93</v>
      </c>
      <c r="BF97" s="72" t="s">
        <v>117</v>
      </c>
      <c r="BG97" s="33"/>
      <c r="BH97" s="74">
        <v>0</v>
      </c>
      <c r="BI97" s="74">
        <v>0</v>
      </c>
      <c r="BJ97" s="32">
        <f t="shared" si="812"/>
        <v>0</v>
      </c>
      <c r="BK97" s="8"/>
      <c r="BL97" s="63">
        <v>0</v>
      </c>
      <c r="BM97" s="13">
        <f t="shared" si="813"/>
        <v>0</v>
      </c>
      <c r="BN97" s="13">
        <f t="shared" si="814"/>
        <v>0</v>
      </c>
      <c r="BO97" s="13">
        <f t="shared" si="815"/>
        <v>0</v>
      </c>
      <c r="BP97" s="217">
        <f t="shared" ref="BP97" si="852">SUM(BO97:BO98)</f>
        <v>0</v>
      </c>
      <c r="BQ97" s="218">
        <f t="shared" ref="BQ97" si="853">SUM(BJ97:BJ98)*BG$2</f>
        <v>0</v>
      </c>
      <c r="BR97" s="10"/>
      <c r="BS97" s="44" t="s">
        <v>93</v>
      </c>
      <c r="BT97" s="72" t="s">
        <v>117</v>
      </c>
      <c r="BU97" s="33"/>
      <c r="BV97" s="74">
        <v>0</v>
      </c>
      <c r="BW97" s="74">
        <v>0</v>
      </c>
      <c r="BX97" s="32">
        <f t="shared" si="818"/>
        <v>0</v>
      </c>
      <c r="BY97" s="8"/>
      <c r="BZ97" s="63">
        <v>0</v>
      </c>
      <c r="CA97" s="13">
        <f t="shared" si="819"/>
        <v>0</v>
      </c>
      <c r="CB97" s="13">
        <f t="shared" si="820"/>
        <v>0</v>
      </c>
      <c r="CC97" s="13">
        <f t="shared" si="821"/>
        <v>0</v>
      </c>
      <c r="CD97" s="217">
        <f t="shared" ref="CD97" si="854">SUM(CC97:CC98)</f>
        <v>0</v>
      </c>
      <c r="CE97" s="218">
        <f t="shared" ref="CE97" si="855">SUM(BX97:BX98)*BU$2</f>
        <v>0</v>
      </c>
      <c r="CF97" s="10"/>
      <c r="CG97" s="44" t="s">
        <v>93</v>
      </c>
      <c r="CH97" s="72" t="s">
        <v>117</v>
      </c>
      <c r="CI97" s="33"/>
      <c r="CJ97" s="74">
        <v>0</v>
      </c>
      <c r="CK97" s="74">
        <v>0</v>
      </c>
      <c r="CL97" s="32">
        <f t="shared" si="824"/>
        <v>0</v>
      </c>
      <c r="CM97" s="8"/>
      <c r="CN97" s="63">
        <v>0</v>
      </c>
      <c r="CO97" s="13">
        <f t="shared" si="825"/>
        <v>0</v>
      </c>
      <c r="CP97" s="13">
        <f t="shared" si="826"/>
        <v>0</v>
      </c>
      <c r="CQ97" s="13">
        <f t="shared" si="827"/>
        <v>0</v>
      </c>
      <c r="CR97" s="217">
        <f t="shared" ref="CR97" si="856">SUM(CQ97:CQ98)</f>
        <v>0</v>
      </c>
      <c r="CS97" s="218">
        <f t="shared" ref="CS97" si="857">SUM(CL97:CL98)*CI$2</f>
        <v>0</v>
      </c>
      <c r="CT97" s="10"/>
      <c r="CU97" s="44" t="s">
        <v>93</v>
      </c>
      <c r="CV97" s="72" t="s">
        <v>117</v>
      </c>
      <c r="CW97" s="33"/>
      <c r="CX97" s="74">
        <v>0</v>
      </c>
      <c r="CY97" s="74">
        <v>0</v>
      </c>
      <c r="CZ97" s="32">
        <f t="shared" si="830"/>
        <v>0</v>
      </c>
      <c r="DA97" s="8"/>
      <c r="DB97" s="63">
        <v>0</v>
      </c>
      <c r="DC97" s="13">
        <f t="shared" si="831"/>
        <v>0</v>
      </c>
      <c r="DD97" s="13">
        <f t="shared" si="832"/>
        <v>0</v>
      </c>
      <c r="DE97" s="13">
        <f t="shared" si="833"/>
        <v>0</v>
      </c>
      <c r="DF97" s="217">
        <f t="shared" ref="DF97" si="858">SUM(DE97:DE98)</f>
        <v>0</v>
      </c>
      <c r="DG97" s="218">
        <f t="shared" ref="DG97" si="859">SUM(CZ97:CZ98)*CW$2</f>
        <v>0</v>
      </c>
      <c r="DH97" s="10"/>
      <c r="DI97" s="44" t="s">
        <v>93</v>
      </c>
      <c r="DJ97" s="72" t="s">
        <v>117</v>
      </c>
      <c r="DK97" s="33"/>
      <c r="DL97" s="74">
        <v>0</v>
      </c>
      <c r="DM97" s="74">
        <v>0</v>
      </c>
      <c r="DN97" s="32">
        <f t="shared" si="836"/>
        <v>0</v>
      </c>
      <c r="DO97" s="8"/>
      <c r="DP97" s="63">
        <v>0</v>
      </c>
      <c r="DQ97" s="13">
        <f t="shared" si="837"/>
        <v>0</v>
      </c>
      <c r="DR97" s="13">
        <f t="shared" si="838"/>
        <v>0</v>
      </c>
      <c r="DS97" s="13">
        <f t="shared" si="839"/>
        <v>0</v>
      </c>
      <c r="DT97" s="217">
        <f t="shared" ref="DT97" si="860">SUM(DS97:DS98)</f>
        <v>0</v>
      </c>
      <c r="DU97" s="218">
        <f t="shared" ref="DU97" si="861">SUM(DN97:DN98)*DK$2</f>
        <v>0</v>
      </c>
      <c r="DV97" s="10"/>
      <c r="DW97" s="44" t="s">
        <v>93</v>
      </c>
      <c r="DX97" s="72" t="s">
        <v>117</v>
      </c>
      <c r="DY97" s="33"/>
      <c r="DZ97" s="74">
        <v>0</v>
      </c>
      <c r="EA97" s="74">
        <v>0</v>
      </c>
      <c r="EB97" s="32">
        <f t="shared" si="842"/>
        <v>0</v>
      </c>
      <c r="EC97" s="8"/>
      <c r="ED97" s="63">
        <v>0</v>
      </c>
      <c r="EE97" s="13">
        <f t="shared" si="843"/>
        <v>0</v>
      </c>
      <c r="EF97" s="13">
        <f t="shared" si="844"/>
        <v>0</v>
      </c>
      <c r="EG97" s="13">
        <f t="shared" si="845"/>
        <v>0</v>
      </c>
      <c r="EH97" s="217">
        <f t="shared" ref="EH97" si="862">SUM(EG97:EG98)</f>
        <v>0</v>
      </c>
      <c r="EI97" s="218">
        <f t="shared" ref="EI97" si="863">SUM(EB97:EB98)*DY$2</f>
        <v>0</v>
      </c>
      <c r="EJ97" s="10"/>
      <c r="EK97" s="44"/>
      <c r="EL97" s="295" t="s">
        <v>331</v>
      </c>
      <c r="EM97" s="296">
        <v>0</v>
      </c>
      <c r="EN97" s="297">
        <v>1</v>
      </c>
      <c r="EO97" s="190">
        <f>SUM(EP98:EP108)</f>
        <v>76.39</v>
      </c>
      <c r="EP97" s="107"/>
      <c r="EQ97" s="496">
        <f>SUM(EQ98:EQ108)</f>
        <v>0</v>
      </c>
      <c r="ER97" s="10"/>
      <c r="ES97" s="61"/>
      <c r="ET97" s="298" t="s">
        <v>330</v>
      </c>
      <c r="EU97" s="299"/>
      <c r="EV97" s="296">
        <v>0</v>
      </c>
      <c r="EW97" s="300">
        <v>1</v>
      </c>
      <c r="EX97" s="190">
        <f>SUM(EY98:EY108)</f>
        <v>47.54</v>
      </c>
      <c r="EY97" s="107"/>
      <c r="EZ97" s="496">
        <f>SUM(EZ98:EZ108)</f>
        <v>0</v>
      </c>
      <c r="FA97" s="88"/>
      <c r="FC97" s="44"/>
      <c r="FD97" s="302"/>
      <c r="FE97" s="87" t="s">
        <v>65</v>
      </c>
      <c r="FF97" s="95" t="s">
        <v>60</v>
      </c>
      <c r="FG97" s="14"/>
      <c r="FH97" s="72">
        <v>0.69</v>
      </c>
      <c r="FI97" s="496">
        <f t="shared" si="782"/>
        <v>0</v>
      </c>
      <c r="FJ97" s="10"/>
      <c r="FK97" s="302"/>
      <c r="FL97" s="61"/>
      <c r="FM97" s="61"/>
      <c r="FN97" s="87" t="s">
        <v>65</v>
      </c>
      <c r="FO97" s="95" t="s">
        <v>60</v>
      </c>
      <c r="FP97" s="14"/>
      <c r="FQ97" s="72">
        <v>0.83</v>
      </c>
      <c r="FR97" s="496">
        <f t="shared" si="783"/>
        <v>0</v>
      </c>
      <c r="FS97" s="88"/>
    </row>
    <row r="98" spans="1:175" x14ac:dyDescent="0.25">
      <c r="A98" s="44" t="s">
        <v>93</v>
      </c>
      <c r="B98" s="72" t="s">
        <v>117</v>
      </c>
      <c r="C98" s="33"/>
      <c r="D98" s="74">
        <v>0</v>
      </c>
      <c r="E98" s="74">
        <v>0</v>
      </c>
      <c r="F98" s="32">
        <f>D98*E98</f>
        <v>0</v>
      </c>
      <c r="G98" s="8"/>
      <c r="H98" s="63">
        <v>0</v>
      </c>
      <c r="I98" s="13">
        <f>(F98*H98)</f>
        <v>0</v>
      </c>
      <c r="J98" s="13">
        <f>IF(E$113=0,0,I98/E$113)</f>
        <v>0</v>
      </c>
      <c r="K98" s="13">
        <f>(J98*G$2)</f>
        <v>0</v>
      </c>
      <c r="L98" s="151"/>
      <c r="M98" s="155"/>
      <c r="N98" s="10"/>
      <c r="O98" s="44" t="s">
        <v>93</v>
      </c>
      <c r="P98" s="72" t="s">
        <v>117</v>
      </c>
      <c r="Q98" s="33"/>
      <c r="R98" s="74">
        <v>0</v>
      </c>
      <c r="S98" s="74">
        <v>0</v>
      </c>
      <c r="T98" s="32">
        <f>R98*S98</f>
        <v>0</v>
      </c>
      <c r="U98" s="8"/>
      <c r="V98" s="63">
        <v>0</v>
      </c>
      <c r="W98" s="13">
        <f>(T98*V98)</f>
        <v>0</v>
      </c>
      <c r="X98" s="13">
        <f>IF(S$113=0,0,W98/S$113)</f>
        <v>0</v>
      </c>
      <c r="Y98" s="13">
        <f>(X98*U$2)</f>
        <v>0</v>
      </c>
      <c r="Z98" s="151"/>
      <c r="AA98" s="155"/>
      <c r="AB98" s="10"/>
      <c r="AC98" s="44" t="s">
        <v>93</v>
      </c>
      <c r="AD98" s="72" t="s">
        <v>117</v>
      </c>
      <c r="AE98" s="33"/>
      <c r="AF98" s="74">
        <v>0</v>
      </c>
      <c r="AG98" s="74">
        <v>0</v>
      </c>
      <c r="AH98" s="32">
        <f t="shared" si="800"/>
        <v>0</v>
      </c>
      <c r="AI98" s="8"/>
      <c r="AJ98" s="63">
        <v>0</v>
      </c>
      <c r="AK98" s="13">
        <f t="shared" si="801"/>
        <v>0</v>
      </c>
      <c r="AL98" s="13">
        <f t="shared" si="802"/>
        <v>0</v>
      </c>
      <c r="AM98" s="13">
        <f t="shared" si="803"/>
        <v>0</v>
      </c>
      <c r="AN98" s="151"/>
      <c r="AO98" s="155"/>
      <c r="AP98" s="10"/>
      <c r="AQ98" s="44" t="s">
        <v>93</v>
      </c>
      <c r="AR98" s="72" t="s">
        <v>117</v>
      </c>
      <c r="AS98" s="33"/>
      <c r="AT98" s="74">
        <v>0</v>
      </c>
      <c r="AU98" s="74">
        <v>0</v>
      </c>
      <c r="AV98" s="32">
        <f t="shared" si="806"/>
        <v>0</v>
      </c>
      <c r="AW98" s="8"/>
      <c r="AX98" s="63">
        <v>0</v>
      </c>
      <c r="AY98" s="13">
        <f t="shared" si="807"/>
        <v>0</v>
      </c>
      <c r="AZ98" s="13">
        <f t="shared" si="808"/>
        <v>0</v>
      </c>
      <c r="BA98" s="13">
        <f t="shared" si="809"/>
        <v>0</v>
      </c>
      <c r="BB98" s="151"/>
      <c r="BC98" s="155"/>
      <c r="BD98" s="10"/>
      <c r="BE98" s="44" t="s">
        <v>93</v>
      </c>
      <c r="BF98" s="72" t="s">
        <v>117</v>
      </c>
      <c r="BG98" s="33"/>
      <c r="BH98" s="74">
        <v>0</v>
      </c>
      <c r="BI98" s="74">
        <v>0</v>
      </c>
      <c r="BJ98" s="32">
        <f t="shared" si="812"/>
        <v>0</v>
      </c>
      <c r="BK98" s="8"/>
      <c r="BL98" s="63">
        <v>0</v>
      </c>
      <c r="BM98" s="13">
        <f t="shared" si="813"/>
        <v>0</v>
      </c>
      <c r="BN98" s="13">
        <f t="shared" si="814"/>
        <v>0</v>
      </c>
      <c r="BO98" s="13">
        <f t="shared" si="815"/>
        <v>0</v>
      </c>
      <c r="BP98" s="151"/>
      <c r="BQ98" s="155"/>
      <c r="BR98" s="10"/>
      <c r="BS98" s="44" t="s">
        <v>93</v>
      </c>
      <c r="BT98" s="72" t="s">
        <v>117</v>
      </c>
      <c r="BU98" s="33"/>
      <c r="BV98" s="74">
        <v>0</v>
      </c>
      <c r="BW98" s="74">
        <v>0</v>
      </c>
      <c r="BX98" s="32">
        <f t="shared" si="818"/>
        <v>0</v>
      </c>
      <c r="BY98" s="8"/>
      <c r="BZ98" s="63">
        <v>0</v>
      </c>
      <c r="CA98" s="13">
        <f t="shared" si="819"/>
        <v>0</v>
      </c>
      <c r="CB98" s="13">
        <f t="shared" si="820"/>
        <v>0</v>
      </c>
      <c r="CC98" s="13">
        <f t="shared" si="821"/>
        <v>0</v>
      </c>
      <c r="CD98" s="151"/>
      <c r="CE98" s="155"/>
      <c r="CF98" s="10"/>
      <c r="CG98" s="44" t="s">
        <v>93</v>
      </c>
      <c r="CH98" s="72" t="s">
        <v>117</v>
      </c>
      <c r="CI98" s="33"/>
      <c r="CJ98" s="74">
        <v>0</v>
      </c>
      <c r="CK98" s="74">
        <v>0</v>
      </c>
      <c r="CL98" s="32">
        <f t="shared" si="824"/>
        <v>0</v>
      </c>
      <c r="CM98" s="8"/>
      <c r="CN98" s="63">
        <v>0</v>
      </c>
      <c r="CO98" s="13">
        <f t="shared" si="825"/>
        <v>0</v>
      </c>
      <c r="CP98" s="13">
        <f t="shared" si="826"/>
        <v>0</v>
      </c>
      <c r="CQ98" s="13">
        <f t="shared" si="827"/>
        <v>0</v>
      </c>
      <c r="CR98" s="151"/>
      <c r="CS98" s="155"/>
      <c r="CT98" s="10"/>
      <c r="CU98" s="44" t="s">
        <v>93</v>
      </c>
      <c r="CV98" s="72" t="s">
        <v>117</v>
      </c>
      <c r="CW98" s="33"/>
      <c r="CX98" s="74">
        <v>0</v>
      </c>
      <c r="CY98" s="74">
        <v>0</v>
      </c>
      <c r="CZ98" s="32">
        <f t="shared" si="830"/>
        <v>0</v>
      </c>
      <c r="DA98" s="8"/>
      <c r="DB98" s="63">
        <v>0</v>
      </c>
      <c r="DC98" s="13">
        <f t="shared" si="831"/>
        <v>0</v>
      </c>
      <c r="DD98" s="13">
        <f t="shared" si="832"/>
        <v>0</v>
      </c>
      <c r="DE98" s="13">
        <f t="shared" si="833"/>
        <v>0</v>
      </c>
      <c r="DF98" s="151"/>
      <c r="DG98" s="155"/>
      <c r="DH98" s="10"/>
      <c r="DI98" s="44" t="s">
        <v>93</v>
      </c>
      <c r="DJ98" s="72" t="s">
        <v>117</v>
      </c>
      <c r="DK98" s="33"/>
      <c r="DL98" s="74">
        <v>0</v>
      </c>
      <c r="DM98" s="74">
        <v>0</v>
      </c>
      <c r="DN98" s="32">
        <f t="shared" si="836"/>
        <v>0</v>
      </c>
      <c r="DO98" s="8"/>
      <c r="DP98" s="63">
        <v>0</v>
      </c>
      <c r="DQ98" s="13">
        <f t="shared" si="837"/>
        <v>0</v>
      </c>
      <c r="DR98" s="13">
        <f t="shared" si="838"/>
        <v>0</v>
      </c>
      <c r="DS98" s="13">
        <f t="shared" si="839"/>
        <v>0</v>
      </c>
      <c r="DT98" s="151"/>
      <c r="DU98" s="155"/>
      <c r="DV98" s="10"/>
      <c r="DW98" s="44" t="s">
        <v>93</v>
      </c>
      <c r="DX98" s="72" t="s">
        <v>117</v>
      </c>
      <c r="DY98" s="33"/>
      <c r="DZ98" s="74">
        <v>0</v>
      </c>
      <c r="EA98" s="74">
        <v>0</v>
      </c>
      <c r="EB98" s="32">
        <f t="shared" si="842"/>
        <v>0</v>
      </c>
      <c r="EC98" s="8"/>
      <c r="ED98" s="63">
        <v>0</v>
      </c>
      <c r="EE98" s="13">
        <f t="shared" si="843"/>
        <v>0</v>
      </c>
      <c r="EF98" s="13">
        <f t="shared" si="844"/>
        <v>0</v>
      </c>
      <c r="EG98" s="13">
        <f t="shared" si="845"/>
        <v>0</v>
      </c>
      <c r="EH98" s="151"/>
      <c r="EI98" s="155"/>
      <c r="EJ98" s="10"/>
      <c r="EK98" s="44"/>
      <c r="EL98" s="302"/>
      <c r="EM98" s="87" t="s">
        <v>90</v>
      </c>
      <c r="EN98" s="95" t="s">
        <v>111</v>
      </c>
      <c r="EO98" s="14"/>
      <c r="EP98" s="72">
        <v>27.32</v>
      </c>
      <c r="EQ98" s="496">
        <f t="shared" ref="EQ98:EQ108" si="864">EM$97*EN$97*EP98</f>
        <v>0</v>
      </c>
      <c r="ER98" s="10"/>
      <c r="ES98" s="61"/>
      <c r="ET98" s="302"/>
      <c r="EU98" s="61"/>
      <c r="EV98" s="87" t="s">
        <v>90</v>
      </c>
      <c r="EW98" s="95" t="s">
        <v>111</v>
      </c>
      <c r="EX98" s="14"/>
      <c r="EY98" s="72">
        <v>3.29</v>
      </c>
      <c r="EZ98" s="496">
        <f t="shared" ref="EZ98:EZ108" si="865">EV$97*EW$97*EY98</f>
        <v>0</v>
      </c>
      <c r="FA98" s="88"/>
      <c r="FC98" s="44"/>
      <c r="FD98" s="302"/>
      <c r="FE98" s="87" t="s">
        <v>72</v>
      </c>
      <c r="FF98" s="8" t="s">
        <v>154</v>
      </c>
      <c r="FG98" s="61"/>
      <c r="FH98" s="72">
        <v>2.4700000000000002</v>
      </c>
      <c r="FI98" s="496">
        <f t="shared" si="782"/>
        <v>0</v>
      </c>
      <c r="FJ98" s="10"/>
      <c r="FK98" s="302"/>
      <c r="FL98" s="61"/>
      <c r="FM98" s="61"/>
      <c r="FN98" s="87" t="s">
        <v>72</v>
      </c>
      <c r="FO98" s="8" t="s">
        <v>154</v>
      </c>
      <c r="FP98" s="61"/>
      <c r="FQ98" s="72">
        <v>2.27</v>
      </c>
      <c r="FR98" s="496">
        <f t="shared" si="783"/>
        <v>0</v>
      </c>
      <c r="FS98" s="88"/>
    </row>
    <row r="99" spans="1:175" x14ac:dyDescent="0.25">
      <c r="A99" s="44"/>
      <c r="B99" s="96"/>
      <c r="C99" s="33"/>
      <c r="D99" s="33"/>
      <c r="E99" s="303"/>
      <c r="F99" s="942" t="s">
        <v>45</v>
      </c>
      <c r="G99" s="33"/>
      <c r="H99" s="286" t="s">
        <v>36</v>
      </c>
      <c r="I99" s="13"/>
      <c r="J99" s="13"/>
      <c r="K99" s="13"/>
      <c r="L99" s="201" t="s">
        <v>281</v>
      </c>
      <c r="M99" s="155"/>
      <c r="N99" s="10"/>
      <c r="O99" s="44"/>
      <c r="P99" s="96"/>
      <c r="Q99" s="33"/>
      <c r="R99" s="33"/>
      <c r="S99" s="303"/>
      <c r="T99" s="942" t="s">
        <v>45</v>
      </c>
      <c r="U99" s="33"/>
      <c r="V99" s="286" t="s">
        <v>36</v>
      </c>
      <c r="W99" s="13"/>
      <c r="X99" s="13"/>
      <c r="Y99" s="13"/>
      <c r="Z99" s="201" t="s">
        <v>281</v>
      </c>
      <c r="AA99" s="155"/>
      <c r="AB99" s="10"/>
      <c r="AC99" s="44"/>
      <c r="AD99" s="96"/>
      <c r="AE99" s="33"/>
      <c r="AF99" s="33"/>
      <c r="AG99" s="303"/>
      <c r="AH99" s="942" t="s">
        <v>45</v>
      </c>
      <c r="AI99" s="33"/>
      <c r="AJ99" s="286" t="s">
        <v>36</v>
      </c>
      <c r="AK99" s="13"/>
      <c r="AL99" s="13"/>
      <c r="AM99" s="13"/>
      <c r="AN99" s="201" t="s">
        <v>281</v>
      </c>
      <c r="AO99" s="155"/>
      <c r="AP99" s="10"/>
      <c r="AQ99" s="44"/>
      <c r="AR99" s="96"/>
      <c r="AS99" s="33"/>
      <c r="AT99" s="33"/>
      <c r="AU99" s="303"/>
      <c r="AV99" s="942" t="s">
        <v>45</v>
      </c>
      <c r="AW99" s="33"/>
      <c r="AX99" s="286" t="s">
        <v>36</v>
      </c>
      <c r="AY99" s="13"/>
      <c r="AZ99" s="13"/>
      <c r="BA99" s="13"/>
      <c r="BB99" s="201" t="s">
        <v>281</v>
      </c>
      <c r="BC99" s="155"/>
      <c r="BD99" s="10"/>
      <c r="BE99" s="44"/>
      <c r="BF99" s="96"/>
      <c r="BG99" s="33"/>
      <c r="BH99" s="33"/>
      <c r="BI99" s="303"/>
      <c r="BJ99" s="942" t="s">
        <v>45</v>
      </c>
      <c r="BK99" s="33"/>
      <c r="BL99" s="286" t="s">
        <v>36</v>
      </c>
      <c r="BM99" s="13"/>
      <c r="BN99" s="13"/>
      <c r="BO99" s="13"/>
      <c r="BP99" s="201" t="s">
        <v>281</v>
      </c>
      <c r="BQ99" s="155"/>
      <c r="BR99" s="10"/>
      <c r="BS99" s="44"/>
      <c r="BT99" s="96"/>
      <c r="BU99" s="33"/>
      <c r="BV99" s="33"/>
      <c r="BW99" s="303"/>
      <c r="BX99" s="942" t="s">
        <v>45</v>
      </c>
      <c r="BY99" s="33"/>
      <c r="BZ99" s="286" t="s">
        <v>36</v>
      </c>
      <c r="CA99" s="13"/>
      <c r="CB99" s="13"/>
      <c r="CC99" s="13"/>
      <c r="CD99" s="201" t="s">
        <v>281</v>
      </c>
      <c r="CE99" s="155"/>
      <c r="CF99" s="10"/>
      <c r="CG99" s="44"/>
      <c r="CH99" s="96"/>
      <c r="CI99" s="33"/>
      <c r="CJ99" s="33"/>
      <c r="CK99" s="303"/>
      <c r="CL99" s="942" t="s">
        <v>45</v>
      </c>
      <c r="CM99" s="33"/>
      <c r="CN99" s="286" t="s">
        <v>36</v>
      </c>
      <c r="CO99" s="13"/>
      <c r="CP99" s="13"/>
      <c r="CQ99" s="13"/>
      <c r="CR99" s="201" t="s">
        <v>281</v>
      </c>
      <c r="CS99" s="155"/>
      <c r="CT99" s="10"/>
      <c r="CU99" s="44"/>
      <c r="CV99" s="96"/>
      <c r="CW99" s="33"/>
      <c r="CX99" s="33"/>
      <c r="CY99" s="303"/>
      <c r="CZ99" s="942" t="s">
        <v>45</v>
      </c>
      <c r="DA99" s="33"/>
      <c r="DB99" s="286" t="s">
        <v>36</v>
      </c>
      <c r="DC99" s="13"/>
      <c r="DD99" s="13"/>
      <c r="DE99" s="13"/>
      <c r="DF99" s="201" t="s">
        <v>281</v>
      </c>
      <c r="DG99" s="155"/>
      <c r="DH99" s="10"/>
      <c r="DI99" s="44"/>
      <c r="DJ99" s="96"/>
      <c r="DK99" s="33"/>
      <c r="DL99" s="33"/>
      <c r="DM99" s="303"/>
      <c r="DN99" s="942" t="s">
        <v>45</v>
      </c>
      <c r="DO99" s="33"/>
      <c r="DP99" s="286" t="s">
        <v>36</v>
      </c>
      <c r="DQ99" s="13"/>
      <c r="DR99" s="13"/>
      <c r="DS99" s="13"/>
      <c r="DT99" s="201" t="s">
        <v>281</v>
      </c>
      <c r="DU99" s="155"/>
      <c r="DV99" s="10"/>
      <c r="DW99" s="44"/>
      <c r="DX99" s="96"/>
      <c r="DY99" s="33"/>
      <c r="DZ99" s="33"/>
      <c r="EA99" s="303"/>
      <c r="EB99" s="942" t="s">
        <v>45</v>
      </c>
      <c r="EC99" s="33"/>
      <c r="ED99" s="286" t="s">
        <v>36</v>
      </c>
      <c r="EE99" s="13"/>
      <c r="EF99" s="13"/>
      <c r="EG99" s="13"/>
      <c r="EH99" s="201" t="s">
        <v>281</v>
      </c>
      <c r="EI99" s="155"/>
      <c r="EJ99" s="10"/>
      <c r="EK99" s="44"/>
      <c r="EL99" s="302"/>
      <c r="EM99" s="87" t="s">
        <v>99</v>
      </c>
      <c r="EN99" s="95" t="s">
        <v>112</v>
      </c>
      <c r="EO99" s="14"/>
      <c r="EP99" s="72">
        <v>2.56</v>
      </c>
      <c r="EQ99" s="496">
        <f t="shared" si="864"/>
        <v>0</v>
      </c>
      <c r="ER99" s="10"/>
      <c r="ES99" s="61"/>
      <c r="ET99" s="302"/>
      <c r="EU99" s="61"/>
      <c r="EV99" s="87" t="s">
        <v>99</v>
      </c>
      <c r="EW99" s="95" t="s">
        <v>112</v>
      </c>
      <c r="EX99" s="14"/>
      <c r="EY99" s="72">
        <v>7.43</v>
      </c>
      <c r="EZ99" s="496">
        <f t="shared" si="865"/>
        <v>0</v>
      </c>
      <c r="FA99" s="88"/>
      <c r="FC99" s="44"/>
      <c r="FD99" s="302"/>
      <c r="FE99" s="87" t="s">
        <v>76</v>
      </c>
      <c r="FF99" s="11" t="s">
        <v>53</v>
      </c>
      <c r="FG99" s="14"/>
      <c r="FH99" s="72">
        <v>0</v>
      </c>
      <c r="FI99" s="496">
        <f t="shared" si="782"/>
        <v>0</v>
      </c>
      <c r="FJ99" s="10"/>
      <c r="FK99" s="302"/>
      <c r="FL99" s="61"/>
      <c r="FM99" s="61"/>
      <c r="FN99" s="87" t="s">
        <v>76</v>
      </c>
      <c r="FO99" s="11" t="s">
        <v>53</v>
      </c>
      <c r="FP99" s="14"/>
      <c r="FQ99" s="72">
        <v>0</v>
      </c>
      <c r="FR99" s="496">
        <f t="shared" si="783"/>
        <v>0</v>
      </c>
      <c r="FS99" s="88"/>
    </row>
    <row r="100" spans="1:175" x14ac:dyDescent="0.25">
      <c r="A100" s="44" t="s">
        <v>94</v>
      </c>
      <c r="B100" s="96" t="s">
        <v>95</v>
      </c>
      <c r="C100" s="8"/>
      <c r="D100" s="17"/>
      <c r="E100" s="8"/>
      <c r="F100" s="74">
        <v>0</v>
      </c>
      <c r="G100" s="17"/>
      <c r="H100" s="63">
        <v>0</v>
      </c>
      <c r="I100" s="13">
        <f>(F100*H100)</f>
        <v>0</v>
      </c>
      <c r="J100" s="13">
        <f>IF(E$113=0,0,I100/E$113)</f>
        <v>0</v>
      </c>
      <c r="K100" s="13">
        <f>(J100*G$2)</f>
        <v>0</v>
      </c>
      <c r="L100" s="219">
        <f>SUM(K100:K104)</f>
        <v>0</v>
      </c>
      <c r="M100" s="155"/>
      <c r="N100" s="10"/>
      <c r="O100" s="44" t="s">
        <v>94</v>
      </c>
      <c r="P100" s="96" t="s">
        <v>95</v>
      </c>
      <c r="Q100" s="8"/>
      <c r="R100" s="17"/>
      <c r="S100" s="8"/>
      <c r="T100" s="74">
        <v>0</v>
      </c>
      <c r="U100" s="17"/>
      <c r="V100" s="63">
        <v>0</v>
      </c>
      <c r="W100" s="13">
        <f>(T100*V100)</f>
        <v>0</v>
      </c>
      <c r="X100" s="13">
        <f>IF(S$113=0,0,W100/S$113)</f>
        <v>0</v>
      </c>
      <c r="Y100" s="13">
        <f>(X100*U$2)</f>
        <v>0</v>
      </c>
      <c r="Z100" s="219">
        <f>SUM(Y100:Y104)</f>
        <v>0</v>
      </c>
      <c r="AA100" s="155"/>
      <c r="AB100" s="10"/>
      <c r="AC100" s="44" t="s">
        <v>94</v>
      </c>
      <c r="AD100" s="96" t="s">
        <v>95</v>
      </c>
      <c r="AE100" s="8"/>
      <c r="AF100" s="17"/>
      <c r="AG100" s="8"/>
      <c r="AH100" s="74">
        <v>0</v>
      </c>
      <c r="AI100" s="17"/>
      <c r="AJ100" s="63">
        <v>0</v>
      </c>
      <c r="AK100" s="13">
        <f t="shared" ref="AK100:AK104" si="866">(AH100*AJ100)</f>
        <v>0</v>
      </c>
      <c r="AL100" s="13">
        <f t="shared" ref="AL100:AL104" si="867">IF(AG$113=0,0,AK100/AG$113)</f>
        <v>0</v>
      </c>
      <c r="AM100" s="13">
        <f t="shared" ref="AM100:AM104" si="868">(AL100*AI$2)</f>
        <v>0</v>
      </c>
      <c r="AN100" s="219">
        <f t="shared" ref="AN100" si="869">SUM(AM100:AM104)</f>
        <v>0</v>
      </c>
      <c r="AO100" s="155"/>
      <c r="AP100" s="10"/>
      <c r="AQ100" s="44" t="s">
        <v>94</v>
      </c>
      <c r="AR100" s="96" t="s">
        <v>95</v>
      </c>
      <c r="AS100" s="8"/>
      <c r="AT100" s="17"/>
      <c r="AU100" s="8"/>
      <c r="AV100" s="74">
        <v>0</v>
      </c>
      <c r="AW100" s="17"/>
      <c r="AX100" s="63">
        <v>0</v>
      </c>
      <c r="AY100" s="13">
        <f t="shared" ref="AY100:AY104" si="870">(AV100*AX100)</f>
        <v>0</v>
      </c>
      <c r="AZ100" s="13">
        <f t="shared" ref="AZ100:AZ104" si="871">IF(AU$113=0,0,AY100/AU$113)</f>
        <v>0</v>
      </c>
      <c r="BA100" s="13">
        <f t="shared" ref="BA100:BA104" si="872">(AZ100*AW$2)</f>
        <v>0</v>
      </c>
      <c r="BB100" s="219">
        <f t="shared" ref="BB100" si="873">SUM(BA100:BA104)</f>
        <v>0</v>
      </c>
      <c r="BC100" s="155"/>
      <c r="BD100" s="10"/>
      <c r="BE100" s="44" t="s">
        <v>94</v>
      </c>
      <c r="BF100" s="96" t="s">
        <v>95</v>
      </c>
      <c r="BG100" s="8"/>
      <c r="BH100" s="17"/>
      <c r="BI100" s="8"/>
      <c r="BJ100" s="74">
        <v>0</v>
      </c>
      <c r="BK100" s="17"/>
      <c r="BL100" s="63">
        <v>0</v>
      </c>
      <c r="BM100" s="13">
        <f t="shared" ref="BM100:BM104" si="874">(BJ100*BL100)</f>
        <v>0</v>
      </c>
      <c r="BN100" s="13">
        <f t="shared" ref="BN100:BN104" si="875">IF(BI$113=0,0,BM100/BI$113)</f>
        <v>0</v>
      </c>
      <c r="BO100" s="13">
        <f t="shared" ref="BO100:BO104" si="876">(BN100*BK$2)</f>
        <v>0</v>
      </c>
      <c r="BP100" s="219">
        <f t="shared" ref="BP100" si="877">SUM(BO100:BO104)</f>
        <v>0</v>
      </c>
      <c r="BQ100" s="155"/>
      <c r="BR100" s="10"/>
      <c r="BS100" s="44" t="s">
        <v>94</v>
      </c>
      <c r="BT100" s="96" t="s">
        <v>95</v>
      </c>
      <c r="BU100" s="8"/>
      <c r="BV100" s="17"/>
      <c r="BW100" s="8"/>
      <c r="BX100" s="74">
        <v>0</v>
      </c>
      <c r="BY100" s="17"/>
      <c r="BZ100" s="63">
        <v>0</v>
      </c>
      <c r="CA100" s="13">
        <f t="shared" ref="CA100:CA104" si="878">(BX100*BZ100)</f>
        <v>0</v>
      </c>
      <c r="CB100" s="13">
        <f t="shared" ref="CB100:CB104" si="879">IF(BW$113=0,0,CA100/BW$113)</f>
        <v>0</v>
      </c>
      <c r="CC100" s="13">
        <f t="shared" ref="CC100:CC104" si="880">(CB100*BY$2)</f>
        <v>0</v>
      </c>
      <c r="CD100" s="219">
        <f t="shared" ref="CD100" si="881">SUM(CC100:CC104)</f>
        <v>0</v>
      </c>
      <c r="CE100" s="155"/>
      <c r="CF100" s="10"/>
      <c r="CG100" s="44" t="s">
        <v>94</v>
      </c>
      <c r="CH100" s="96" t="s">
        <v>95</v>
      </c>
      <c r="CI100" s="8"/>
      <c r="CJ100" s="17"/>
      <c r="CK100" s="8"/>
      <c r="CL100" s="74">
        <v>0</v>
      </c>
      <c r="CM100" s="17"/>
      <c r="CN100" s="63">
        <v>0</v>
      </c>
      <c r="CO100" s="13">
        <f t="shared" ref="CO100:CO104" si="882">(CL100*CN100)</f>
        <v>0</v>
      </c>
      <c r="CP100" s="13">
        <f t="shared" ref="CP100:CP104" si="883">IF(CK$113=0,0,CO100/CK$113)</f>
        <v>0</v>
      </c>
      <c r="CQ100" s="13">
        <f t="shared" ref="CQ100:CQ104" si="884">(CP100*CM$2)</f>
        <v>0</v>
      </c>
      <c r="CR100" s="219">
        <f t="shared" ref="CR100" si="885">SUM(CQ100:CQ104)</f>
        <v>0</v>
      </c>
      <c r="CS100" s="155"/>
      <c r="CT100" s="10"/>
      <c r="CU100" s="44" t="s">
        <v>94</v>
      </c>
      <c r="CV100" s="96" t="s">
        <v>95</v>
      </c>
      <c r="CW100" s="8"/>
      <c r="CX100" s="17"/>
      <c r="CY100" s="8"/>
      <c r="CZ100" s="74">
        <v>0</v>
      </c>
      <c r="DA100" s="17"/>
      <c r="DB100" s="63">
        <v>0</v>
      </c>
      <c r="DC100" s="13">
        <f t="shared" ref="DC100:DC104" si="886">(CZ100*DB100)</f>
        <v>0</v>
      </c>
      <c r="DD100" s="13">
        <f t="shared" ref="DD100:DD104" si="887">IF(CY$113=0,0,DC100/CY$113)</f>
        <v>0</v>
      </c>
      <c r="DE100" s="13">
        <f t="shared" ref="DE100:DE104" si="888">(DD100*DA$2)</f>
        <v>0</v>
      </c>
      <c r="DF100" s="219">
        <f t="shared" ref="DF100" si="889">SUM(DE100:DE104)</f>
        <v>0</v>
      </c>
      <c r="DG100" s="155"/>
      <c r="DH100" s="10"/>
      <c r="DI100" s="44" t="s">
        <v>94</v>
      </c>
      <c r="DJ100" s="96" t="s">
        <v>95</v>
      </c>
      <c r="DK100" s="8"/>
      <c r="DL100" s="17"/>
      <c r="DM100" s="8"/>
      <c r="DN100" s="74">
        <v>0</v>
      </c>
      <c r="DO100" s="17"/>
      <c r="DP100" s="63">
        <v>0</v>
      </c>
      <c r="DQ100" s="13">
        <f t="shared" ref="DQ100:DQ104" si="890">(DN100*DP100)</f>
        <v>0</v>
      </c>
      <c r="DR100" s="13">
        <f t="shared" ref="DR100:DR104" si="891">IF(DM$113=0,0,DQ100/DM$113)</f>
        <v>0</v>
      </c>
      <c r="DS100" s="13">
        <f t="shared" ref="DS100:DS104" si="892">(DR100*DO$2)</f>
        <v>0</v>
      </c>
      <c r="DT100" s="219">
        <f t="shared" ref="DT100" si="893">SUM(DS100:DS104)</f>
        <v>0</v>
      </c>
      <c r="DU100" s="155"/>
      <c r="DV100" s="10"/>
      <c r="DW100" s="44" t="s">
        <v>94</v>
      </c>
      <c r="DX100" s="96" t="s">
        <v>95</v>
      </c>
      <c r="DY100" s="8"/>
      <c r="DZ100" s="17"/>
      <c r="EA100" s="8"/>
      <c r="EB100" s="74">
        <v>0</v>
      </c>
      <c r="EC100" s="17"/>
      <c r="ED100" s="63">
        <v>0</v>
      </c>
      <c r="EE100" s="13">
        <f t="shared" ref="EE100:EE104" si="894">(EB100*ED100)</f>
        <v>0</v>
      </c>
      <c r="EF100" s="13">
        <f t="shared" ref="EF100:EF104" si="895">IF(EA$113=0,0,EE100/EA$113)</f>
        <v>0</v>
      </c>
      <c r="EG100" s="13">
        <f t="shared" ref="EG100:EG104" si="896">(EF100*EC$2)</f>
        <v>0</v>
      </c>
      <c r="EH100" s="219">
        <f t="shared" ref="EH100" si="897">SUM(EG100:EG104)</f>
        <v>0</v>
      </c>
      <c r="EI100" s="155"/>
      <c r="EJ100" s="10"/>
      <c r="EK100" s="44"/>
      <c r="EL100" s="302"/>
      <c r="EM100" s="87" t="s">
        <v>91</v>
      </c>
      <c r="EN100" s="95" t="s">
        <v>321</v>
      </c>
      <c r="EO100" s="14"/>
      <c r="EP100" s="72">
        <v>0</v>
      </c>
      <c r="EQ100" s="496">
        <f t="shared" si="864"/>
        <v>0</v>
      </c>
      <c r="ER100" s="10"/>
      <c r="ES100" s="61"/>
      <c r="ET100" s="302"/>
      <c r="EU100" s="61"/>
      <c r="EV100" s="87" t="s">
        <v>91</v>
      </c>
      <c r="EW100" s="95" t="s">
        <v>321</v>
      </c>
      <c r="EX100" s="14"/>
      <c r="EY100" s="72">
        <v>0</v>
      </c>
      <c r="EZ100" s="496">
        <f t="shared" si="865"/>
        <v>0</v>
      </c>
      <c r="FA100" s="88"/>
      <c r="FC100" s="44"/>
      <c r="FD100" s="302"/>
      <c r="FE100" s="87" t="s">
        <v>105</v>
      </c>
      <c r="FF100" s="11" t="s">
        <v>57</v>
      </c>
      <c r="FG100" s="14"/>
      <c r="FH100" s="72">
        <v>13.2</v>
      </c>
      <c r="FI100" s="496">
        <f t="shared" si="782"/>
        <v>0</v>
      </c>
      <c r="FJ100" s="10"/>
      <c r="FK100" s="302"/>
      <c r="FL100" s="61"/>
      <c r="FM100" s="61"/>
      <c r="FN100" s="87" t="s">
        <v>105</v>
      </c>
      <c r="FO100" s="11" t="s">
        <v>57</v>
      </c>
      <c r="FP100" s="14"/>
      <c r="FQ100" s="72">
        <v>7.85</v>
      </c>
      <c r="FR100" s="496">
        <f t="shared" si="783"/>
        <v>0</v>
      </c>
      <c r="FS100" s="88"/>
    </row>
    <row r="101" spans="1:175" x14ac:dyDescent="0.25">
      <c r="A101" s="44" t="s">
        <v>94</v>
      </c>
      <c r="B101" s="96" t="s">
        <v>95</v>
      </c>
      <c r="C101" s="8"/>
      <c r="D101" s="17"/>
      <c r="E101" s="8"/>
      <c r="F101" s="74">
        <v>0</v>
      </c>
      <c r="G101" s="17"/>
      <c r="H101" s="63">
        <v>0</v>
      </c>
      <c r="I101" s="13">
        <f>(F101*H101)</f>
        <v>0</v>
      </c>
      <c r="J101" s="13">
        <f>IF(E$113=0,0,I101/E$113)</f>
        <v>0</v>
      </c>
      <c r="K101" s="13">
        <f>(J101*G$2)</f>
        <v>0</v>
      </c>
      <c r="L101" s="151"/>
      <c r="M101" s="155"/>
      <c r="N101" s="10"/>
      <c r="O101" s="44" t="s">
        <v>94</v>
      </c>
      <c r="P101" s="96" t="s">
        <v>95</v>
      </c>
      <c r="Q101" s="8"/>
      <c r="R101" s="17"/>
      <c r="S101" s="8"/>
      <c r="T101" s="74">
        <v>0</v>
      </c>
      <c r="U101" s="17"/>
      <c r="V101" s="63">
        <v>0</v>
      </c>
      <c r="W101" s="13">
        <f>(T101*V101)</f>
        <v>0</v>
      </c>
      <c r="X101" s="13">
        <f>IF(S$113=0,0,W101/S$113)</f>
        <v>0</v>
      </c>
      <c r="Y101" s="13">
        <f>(X101*U$2)</f>
        <v>0</v>
      </c>
      <c r="Z101" s="151"/>
      <c r="AA101" s="155"/>
      <c r="AB101" s="10"/>
      <c r="AC101" s="44" t="s">
        <v>94</v>
      </c>
      <c r="AD101" s="96" t="s">
        <v>95</v>
      </c>
      <c r="AE101" s="8"/>
      <c r="AF101" s="17"/>
      <c r="AG101" s="8"/>
      <c r="AH101" s="74">
        <v>0</v>
      </c>
      <c r="AI101" s="17"/>
      <c r="AJ101" s="63">
        <v>0</v>
      </c>
      <c r="AK101" s="13">
        <f t="shared" si="866"/>
        <v>0</v>
      </c>
      <c r="AL101" s="13">
        <f t="shared" si="867"/>
        <v>0</v>
      </c>
      <c r="AM101" s="13">
        <f t="shared" si="868"/>
        <v>0</v>
      </c>
      <c r="AN101" s="151"/>
      <c r="AO101" s="155"/>
      <c r="AP101" s="10"/>
      <c r="AQ101" s="44" t="s">
        <v>94</v>
      </c>
      <c r="AR101" s="96" t="s">
        <v>95</v>
      </c>
      <c r="AS101" s="8"/>
      <c r="AT101" s="17"/>
      <c r="AU101" s="8"/>
      <c r="AV101" s="74">
        <v>0</v>
      </c>
      <c r="AW101" s="17"/>
      <c r="AX101" s="63">
        <v>0</v>
      </c>
      <c r="AY101" s="13">
        <f t="shared" si="870"/>
        <v>0</v>
      </c>
      <c r="AZ101" s="13">
        <f t="shared" si="871"/>
        <v>0</v>
      </c>
      <c r="BA101" s="13">
        <f t="shared" si="872"/>
        <v>0</v>
      </c>
      <c r="BB101" s="151"/>
      <c r="BC101" s="155"/>
      <c r="BD101" s="10"/>
      <c r="BE101" s="44" t="s">
        <v>94</v>
      </c>
      <c r="BF101" s="96" t="s">
        <v>95</v>
      </c>
      <c r="BG101" s="8"/>
      <c r="BH101" s="17"/>
      <c r="BI101" s="8"/>
      <c r="BJ101" s="74">
        <v>0</v>
      </c>
      <c r="BK101" s="17"/>
      <c r="BL101" s="63">
        <v>0</v>
      </c>
      <c r="BM101" s="13">
        <f t="shared" si="874"/>
        <v>0</v>
      </c>
      <c r="BN101" s="13">
        <f t="shared" si="875"/>
        <v>0</v>
      </c>
      <c r="BO101" s="13">
        <f t="shared" si="876"/>
        <v>0</v>
      </c>
      <c r="BP101" s="151"/>
      <c r="BQ101" s="155"/>
      <c r="BR101" s="10"/>
      <c r="BS101" s="44" t="s">
        <v>94</v>
      </c>
      <c r="BT101" s="96" t="s">
        <v>95</v>
      </c>
      <c r="BU101" s="8"/>
      <c r="BV101" s="17"/>
      <c r="BW101" s="8"/>
      <c r="BX101" s="74">
        <v>0</v>
      </c>
      <c r="BY101" s="17"/>
      <c r="BZ101" s="63">
        <v>0</v>
      </c>
      <c r="CA101" s="13">
        <f t="shared" si="878"/>
        <v>0</v>
      </c>
      <c r="CB101" s="13">
        <f t="shared" si="879"/>
        <v>0</v>
      </c>
      <c r="CC101" s="13">
        <f t="shared" si="880"/>
        <v>0</v>
      </c>
      <c r="CD101" s="151"/>
      <c r="CE101" s="155"/>
      <c r="CF101" s="10"/>
      <c r="CG101" s="44" t="s">
        <v>94</v>
      </c>
      <c r="CH101" s="96" t="s">
        <v>95</v>
      </c>
      <c r="CI101" s="8"/>
      <c r="CJ101" s="17"/>
      <c r="CK101" s="8"/>
      <c r="CL101" s="74">
        <v>0</v>
      </c>
      <c r="CM101" s="17"/>
      <c r="CN101" s="63">
        <v>0</v>
      </c>
      <c r="CO101" s="13">
        <f t="shared" si="882"/>
        <v>0</v>
      </c>
      <c r="CP101" s="13">
        <f t="shared" si="883"/>
        <v>0</v>
      </c>
      <c r="CQ101" s="13">
        <f t="shared" si="884"/>
        <v>0</v>
      </c>
      <c r="CR101" s="151"/>
      <c r="CS101" s="155"/>
      <c r="CT101" s="10"/>
      <c r="CU101" s="44" t="s">
        <v>94</v>
      </c>
      <c r="CV101" s="96" t="s">
        <v>95</v>
      </c>
      <c r="CW101" s="8"/>
      <c r="CX101" s="17"/>
      <c r="CY101" s="8"/>
      <c r="CZ101" s="74">
        <v>0</v>
      </c>
      <c r="DA101" s="17"/>
      <c r="DB101" s="63">
        <v>0</v>
      </c>
      <c r="DC101" s="13">
        <f t="shared" si="886"/>
        <v>0</v>
      </c>
      <c r="DD101" s="13">
        <f t="shared" si="887"/>
        <v>0</v>
      </c>
      <c r="DE101" s="13">
        <f t="shared" si="888"/>
        <v>0</v>
      </c>
      <c r="DF101" s="151"/>
      <c r="DG101" s="155"/>
      <c r="DH101" s="10"/>
      <c r="DI101" s="44" t="s">
        <v>94</v>
      </c>
      <c r="DJ101" s="96" t="s">
        <v>95</v>
      </c>
      <c r="DK101" s="8"/>
      <c r="DL101" s="17"/>
      <c r="DM101" s="8"/>
      <c r="DN101" s="74">
        <v>0</v>
      </c>
      <c r="DO101" s="17"/>
      <c r="DP101" s="63">
        <v>0</v>
      </c>
      <c r="DQ101" s="13">
        <f t="shared" si="890"/>
        <v>0</v>
      </c>
      <c r="DR101" s="13">
        <f t="shared" si="891"/>
        <v>0</v>
      </c>
      <c r="DS101" s="13">
        <f t="shared" si="892"/>
        <v>0</v>
      </c>
      <c r="DT101" s="151"/>
      <c r="DU101" s="155"/>
      <c r="DV101" s="10"/>
      <c r="DW101" s="44" t="s">
        <v>94</v>
      </c>
      <c r="DX101" s="96" t="s">
        <v>95</v>
      </c>
      <c r="DY101" s="8"/>
      <c r="DZ101" s="17"/>
      <c r="EA101" s="8"/>
      <c r="EB101" s="74">
        <v>0</v>
      </c>
      <c r="EC101" s="17"/>
      <c r="ED101" s="63">
        <v>0</v>
      </c>
      <c r="EE101" s="13">
        <f t="shared" si="894"/>
        <v>0</v>
      </c>
      <c r="EF101" s="13">
        <f t="shared" si="895"/>
        <v>0</v>
      </c>
      <c r="EG101" s="13">
        <f t="shared" si="896"/>
        <v>0</v>
      </c>
      <c r="EH101" s="151"/>
      <c r="EI101" s="155"/>
      <c r="EJ101" s="10"/>
      <c r="EK101" s="44"/>
      <c r="EL101" s="61"/>
      <c r="EM101" s="87" t="s">
        <v>240</v>
      </c>
      <c r="EN101" s="95" t="s">
        <v>246</v>
      </c>
      <c r="EO101" s="14"/>
      <c r="EP101" s="72">
        <v>19.89</v>
      </c>
      <c r="EQ101" s="496">
        <f t="shared" si="864"/>
        <v>0</v>
      </c>
      <c r="ER101" s="61"/>
      <c r="ES101" s="61"/>
      <c r="ET101" s="61"/>
      <c r="EU101" s="61"/>
      <c r="EV101" s="87" t="s">
        <v>240</v>
      </c>
      <c r="EW101" s="95" t="s">
        <v>246</v>
      </c>
      <c r="EX101" s="14"/>
      <c r="EY101" s="72">
        <v>0</v>
      </c>
      <c r="EZ101" s="496">
        <f t="shared" si="865"/>
        <v>0</v>
      </c>
      <c r="FA101" s="88"/>
      <c r="FC101" s="44"/>
      <c r="FD101" s="295" t="s">
        <v>332</v>
      </c>
      <c r="FE101" s="296">
        <v>0</v>
      </c>
      <c r="FF101" s="297">
        <v>1</v>
      </c>
      <c r="FG101" s="190">
        <f>SUM(FH102:FH112)</f>
        <v>39</v>
      </c>
      <c r="FH101" s="107"/>
      <c r="FI101" s="496">
        <f>SUM(FI102:FI112)</f>
        <v>0</v>
      </c>
      <c r="FJ101" s="10"/>
      <c r="FK101" s="298" t="s">
        <v>329</v>
      </c>
      <c r="FL101" s="301"/>
      <c r="FM101" s="299"/>
      <c r="FN101" s="296">
        <v>0</v>
      </c>
      <c r="FO101" s="300">
        <v>1</v>
      </c>
      <c r="FP101" s="190">
        <f>SUM(FQ102:FQ112)</f>
        <v>17.29</v>
      </c>
      <c r="FQ101" s="107"/>
      <c r="FR101" s="496">
        <f>SUM(FR102:FR112)</f>
        <v>0</v>
      </c>
      <c r="FS101" s="88"/>
    </row>
    <row r="102" spans="1:175" x14ac:dyDescent="0.25">
      <c r="A102" s="44" t="s">
        <v>96</v>
      </c>
      <c r="B102" s="8" t="s">
        <v>46</v>
      </c>
      <c r="C102" s="8"/>
      <c r="D102" s="8"/>
      <c r="E102" s="8"/>
      <c r="F102" s="74">
        <v>0</v>
      </c>
      <c r="G102" s="17"/>
      <c r="H102" s="63">
        <v>0</v>
      </c>
      <c r="I102" s="13">
        <f>(F102*H102)</f>
        <v>0</v>
      </c>
      <c r="J102" s="13">
        <f>IF(E$113=0,0,I102/E$113)</f>
        <v>0</v>
      </c>
      <c r="K102" s="13">
        <f>(J102*G$2)</f>
        <v>0</v>
      </c>
      <c r="L102" s="151"/>
      <c r="M102" s="155"/>
      <c r="N102" s="10"/>
      <c r="O102" s="44" t="s">
        <v>96</v>
      </c>
      <c r="P102" s="8" t="s">
        <v>46</v>
      </c>
      <c r="Q102" s="8"/>
      <c r="R102" s="8"/>
      <c r="S102" s="8"/>
      <c r="T102" s="74">
        <v>0</v>
      </c>
      <c r="U102" s="17"/>
      <c r="V102" s="63">
        <v>0</v>
      </c>
      <c r="W102" s="13">
        <f>(T102*V102)</f>
        <v>0</v>
      </c>
      <c r="X102" s="13">
        <f>IF(S$113=0,0,W102/S$113)</f>
        <v>0</v>
      </c>
      <c r="Y102" s="13">
        <f>(X102*U$2)</f>
        <v>0</v>
      </c>
      <c r="Z102" s="151"/>
      <c r="AA102" s="155"/>
      <c r="AB102" s="10"/>
      <c r="AC102" s="44" t="s">
        <v>96</v>
      </c>
      <c r="AD102" s="8" t="s">
        <v>46</v>
      </c>
      <c r="AE102" s="8"/>
      <c r="AF102" s="8"/>
      <c r="AG102" s="8"/>
      <c r="AH102" s="74">
        <v>0</v>
      </c>
      <c r="AI102" s="17"/>
      <c r="AJ102" s="63">
        <v>0</v>
      </c>
      <c r="AK102" s="13">
        <f t="shared" si="866"/>
        <v>0</v>
      </c>
      <c r="AL102" s="13">
        <f t="shared" si="867"/>
        <v>0</v>
      </c>
      <c r="AM102" s="13">
        <f t="shared" si="868"/>
        <v>0</v>
      </c>
      <c r="AN102" s="151"/>
      <c r="AO102" s="155"/>
      <c r="AP102" s="10"/>
      <c r="AQ102" s="44" t="s">
        <v>96</v>
      </c>
      <c r="AR102" s="8" t="s">
        <v>46</v>
      </c>
      <c r="AS102" s="8"/>
      <c r="AT102" s="8"/>
      <c r="AU102" s="8"/>
      <c r="AV102" s="74">
        <v>0</v>
      </c>
      <c r="AW102" s="17"/>
      <c r="AX102" s="63">
        <v>0</v>
      </c>
      <c r="AY102" s="13">
        <f t="shared" si="870"/>
        <v>0</v>
      </c>
      <c r="AZ102" s="13">
        <f t="shared" si="871"/>
        <v>0</v>
      </c>
      <c r="BA102" s="13">
        <f t="shared" si="872"/>
        <v>0</v>
      </c>
      <c r="BB102" s="151"/>
      <c r="BC102" s="155"/>
      <c r="BD102" s="10"/>
      <c r="BE102" s="44" t="s">
        <v>96</v>
      </c>
      <c r="BF102" s="8" t="s">
        <v>46</v>
      </c>
      <c r="BG102" s="8"/>
      <c r="BH102" s="8"/>
      <c r="BI102" s="8"/>
      <c r="BJ102" s="74">
        <v>0</v>
      </c>
      <c r="BK102" s="17"/>
      <c r="BL102" s="63">
        <v>0</v>
      </c>
      <c r="BM102" s="13">
        <f t="shared" si="874"/>
        <v>0</v>
      </c>
      <c r="BN102" s="13">
        <f t="shared" si="875"/>
        <v>0</v>
      </c>
      <c r="BO102" s="13">
        <f t="shared" si="876"/>
        <v>0</v>
      </c>
      <c r="BP102" s="151"/>
      <c r="BQ102" s="155"/>
      <c r="BR102" s="10"/>
      <c r="BS102" s="44" t="s">
        <v>96</v>
      </c>
      <c r="BT102" s="8" t="s">
        <v>46</v>
      </c>
      <c r="BU102" s="8"/>
      <c r="BV102" s="8"/>
      <c r="BW102" s="8"/>
      <c r="BX102" s="74">
        <v>0</v>
      </c>
      <c r="BY102" s="17"/>
      <c r="BZ102" s="63">
        <v>0</v>
      </c>
      <c r="CA102" s="13">
        <f t="shared" si="878"/>
        <v>0</v>
      </c>
      <c r="CB102" s="13">
        <f t="shared" si="879"/>
        <v>0</v>
      </c>
      <c r="CC102" s="13">
        <f t="shared" si="880"/>
        <v>0</v>
      </c>
      <c r="CD102" s="151"/>
      <c r="CE102" s="155"/>
      <c r="CF102" s="10"/>
      <c r="CG102" s="44" t="s">
        <v>96</v>
      </c>
      <c r="CH102" s="8" t="s">
        <v>46</v>
      </c>
      <c r="CI102" s="8"/>
      <c r="CJ102" s="8"/>
      <c r="CK102" s="8"/>
      <c r="CL102" s="74">
        <v>0</v>
      </c>
      <c r="CM102" s="17"/>
      <c r="CN102" s="63">
        <v>0</v>
      </c>
      <c r="CO102" s="13">
        <f t="shared" si="882"/>
        <v>0</v>
      </c>
      <c r="CP102" s="13">
        <f t="shared" si="883"/>
        <v>0</v>
      </c>
      <c r="CQ102" s="13">
        <f t="shared" si="884"/>
        <v>0</v>
      </c>
      <c r="CR102" s="151"/>
      <c r="CS102" s="155"/>
      <c r="CT102" s="10"/>
      <c r="CU102" s="44" t="s">
        <v>96</v>
      </c>
      <c r="CV102" s="8" t="s">
        <v>46</v>
      </c>
      <c r="CW102" s="8"/>
      <c r="CX102" s="8"/>
      <c r="CY102" s="8"/>
      <c r="CZ102" s="74">
        <v>0</v>
      </c>
      <c r="DA102" s="17"/>
      <c r="DB102" s="63">
        <v>0</v>
      </c>
      <c r="DC102" s="13">
        <f t="shared" si="886"/>
        <v>0</v>
      </c>
      <c r="DD102" s="13">
        <f t="shared" si="887"/>
        <v>0</v>
      </c>
      <c r="DE102" s="13">
        <f t="shared" si="888"/>
        <v>0</v>
      </c>
      <c r="DF102" s="151"/>
      <c r="DG102" s="155"/>
      <c r="DH102" s="10"/>
      <c r="DI102" s="44" t="s">
        <v>96</v>
      </c>
      <c r="DJ102" s="8" t="s">
        <v>46</v>
      </c>
      <c r="DK102" s="8"/>
      <c r="DL102" s="8"/>
      <c r="DM102" s="8"/>
      <c r="DN102" s="74">
        <v>0</v>
      </c>
      <c r="DO102" s="17"/>
      <c r="DP102" s="63">
        <v>0</v>
      </c>
      <c r="DQ102" s="13">
        <f t="shared" si="890"/>
        <v>0</v>
      </c>
      <c r="DR102" s="13">
        <f t="shared" si="891"/>
        <v>0</v>
      </c>
      <c r="DS102" s="13">
        <f t="shared" si="892"/>
        <v>0</v>
      </c>
      <c r="DT102" s="151"/>
      <c r="DU102" s="155"/>
      <c r="DV102" s="10"/>
      <c r="DW102" s="44" t="s">
        <v>96</v>
      </c>
      <c r="DX102" s="8" t="s">
        <v>46</v>
      </c>
      <c r="DY102" s="8"/>
      <c r="DZ102" s="8"/>
      <c r="EA102" s="8"/>
      <c r="EB102" s="74">
        <v>0</v>
      </c>
      <c r="EC102" s="17"/>
      <c r="ED102" s="63">
        <v>0</v>
      </c>
      <c r="EE102" s="13">
        <f t="shared" si="894"/>
        <v>0</v>
      </c>
      <c r="EF102" s="13">
        <f t="shared" si="895"/>
        <v>0</v>
      </c>
      <c r="EG102" s="13">
        <f t="shared" si="896"/>
        <v>0</v>
      </c>
      <c r="EH102" s="151"/>
      <c r="EI102" s="155"/>
      <c r="EJ102" s="10"/>
      <c r="EK102" s="44"/>
      <c r="EL102" s="302"/>
      <c r="EM102" s="87" t="s">
        <v>96</v>
      </c>
      <c r="EN102" s="8" t="s">
        <v>46</v>
      </c>
      <c r="EO102" s="61"/>
      <c r="EP102" s="72">
        <v>5.13</v>
      </c>
      <c r="EQ102" s="496">
        <f t="shared" si="864"/>
        <v>0</v>
      </c>
      <c r="ER102" s="10"/>
      <c r="ES102" s="61"/>
      <c r="ET102" s="302"/>
      <c r="EU102" s="61"/>
      <c r="EV102" s="87" t="s">
        <v>96</v>
      </c>
      <c r="EW102" s="8" t="s">
        <v>46</v>
      </c>
      <c r="EX102" s="61"/>
      <c r="EY102" s="72">
        <v>23.69</v>
      </c>
      <c r="EZ102" s="496">
        <f t="shared" si="865"/>
        <v>0</v>
      </c>
      <c r="FA102" s="88"/>
      <c r="FC102" s="44"/>
      <c r="FD102" s="302"/>
      <c r="FE102" s="87" t="s">
        <v>90</v>
      </c>
      <c r="FF102" s="95" t="s">
        <v>111</v>
      </c>
      <c r="FG102" s="14"/>
      <c r="FH102" s="72">
        <v>0</v>
      </c>
      <c r="FI102" s="496">
        <f t="shared" ref="FI102:FI112" si="898">FE$101*FF$101*FH102</f>
        <v>0</v>
      </c>
      <c r="FJ102" s="10"/>
      <c r="FK102" s="302"/>
      <c r="FL102" s="61"/>
      <c r="FM102" s="61"/>
      <c r="FN102" s="87" t="s">
        <v>90</v>
      </c>
      <c r="FO102" s="95" t="s">
        <v>111</v>
      </c>
      <c r="FP102" s="14"/>
      <c r="FQ102" s="72">
        <v>0</v>
      </c>
      <c r="FR102" s="496">
        <f t="shared" ref="FR102:FR112" si="899">FN$101*FO$101*FQ102</f>
        <v>0</v>
      </c>
      <c r="FS102" s="88"/>
    </row>
    <row r="103" spans="1:175" x14ac:dyDescent="0.25">
      <c r="A103" s="44" t="s">
        <v>96</v>
      </c>
      <c r="B103" s="8" t="s">
        <v>46</v>
      </c>
      <c r="C103" s="8"/>
      <c r="D103" s="8"/>
      <c r="E103" s="8"/>
      <c r="F103" s="74">
        <v>0</v>
      </c>
      <c r="G103" s="17"/>
      <c r="H103" s="63">
        <v>0</v>
      </c>
      <c r="I103" s="13">
        <f>(F103*H103)</f>
        <v>0</v>
      </c>
      <c r="J103" s="13">
        <f>IF(E$113=0,0,I103/E$113)</f>
        <v>0</v>
      </c>
      <c r="K103" s="13">
        <f>(J103*G$2)</f>
        <v>0</v>
      </c>
      <c r="L103" s="151"/>
      <c r="M103" s="155"/>
      <c r="N103" s="10"/>
      <c r="O103" s="44" t="s">
        <v>96</v>
      </c>
      <c r="P103" s="8" t="s">
        <v>46</v>
      </c>
      <c r="Q103" s="8"/>
      <c r="R103" s="8"/>
      <c r="S103" s="8"/>
      <c r="T103" s="74">
        <v>0</v>
      </c>
      <c r="U103" s="17"/>
      <c r="V103" s="63">
        <v>0</v>
      </c>
      <c r="W103" s="13">
        <f>(T103*V103)</f>
        <v>0</v>
      </c>
      <c r="X103" s="13">
        <f>IF(S$113=0,0,W103/S$113)</f>
        <v>0</v>
      </c>
      <c r="Y103" s="13">
        <f>(X103*U$2)</f>
        <v>0</v>
      </c>
      <c r="Z103" s="151"/>
      <c r="AA103" s="155"/>
      <c r="AB103" s="10"/>
      <c r="AC103" s="44" t="s">
        <v>96</v>
      </c>
      <c r="AD103" s="8" t="s">
        <v>46</v>
      </c>
      <c r="AE103" s="8"/>
      <c r="AF103" s="8"/>
      <c r="AG103" s="8"/>
      <c r="AH103" s="74">
        <v>0</v>
      </c>
      <c r="AI103" s="17"/>
      <c r="AJ103" s="63">
        <v>0</v>
      </c>
      <c r="AK103" s="13">
        <f t="shared" si="866"/>
        <v>0</v>
      </c>
      <c r="AL103" s="13">
        <f t="shared" si="867"/>
        <v>0</v>
      </c>
      <c r="AM103" s="13">
        <f t="shared" si="868"/>
        <v>0</v>
      </c>
      <c r="AN103" s="151"/>
      <c r="AO103" s="155"/>
      <c r="AP103" s="10"/>
      <c r="AQ103" s="44" t="s">
        <v>96</v>
      </c>
      <c r="AR103" s="8" t="s">
        <v>46</v>
      </c>
      <c r="AS103" s="8"/>
      <c r="AT103" s="8"/>
      <c r="AU103" s="8"/>
      <c r="AV103" s="74">
        <v>0</v>
      </c>
      <c r="AW103" s="17"/>
      <c r="AX103" s="63">
        <v>0</v>
      </c>
      <c r="AY103" s="13">
        <f t="shared" si="870"/>
        <v>0</v>
      </c>
      <c r="AZ103" s="13">
        <f t="shared" si="871"/>
        <v>0</v>
      </c>
      <c r="BA103" s="13">
        <f t="shared" si="872"/>
        <v>0</v>
      </c>
      <c r="BB103" s="151"/>
      <c r="BC103" s="155"/>
      <c r="BD103" s="10"/>
      <c r="BE103" s="44" t="s">
        <v>96</v>
      </c>
      <c r="BF103" s="8" t="s">
        <v>46</v>
      </c>
      <c r="BG103" s="8"/>
      <c r="BH103" s="8"/>
      <c r="BI103" s="8"/>
      <c r="BJ103" s="74">
        <v>0</v>
      </c>
      <c r="BK103" s="17"/>
      <c r="BL103" s="63">
        <v>0</v>
      </c>
      <c r="BM103" s="13">
        <f t="shared" si="874"/>
        <v>0</v>
      </c>
      <c r="BN103" s="13">
        <f t="shared" si="875"/>
        <v>0</v>
      </c>
      <c r="BO103" s="13">
        <f t="shared" si="876"/>
        <v>0</v>
      </c>
      <c r="BP103" s="151"/>
      <c r="BQ103" s="155"/>
      <c r="BR103" s="10"/>
      <c r="BS103" s="44" t="s">
        <v>96</v>
      </c>
      <c r="BT103" s="8" t="s">
        <v>46</v>
      </c>
      <c r="BU103" s="8"/>
      <c r="BV103" s="8"/>
      <c r="BW103" s="8"/>
      <c r="BX103" s="74">
        <v>0</v>
      </c>
      <c r="BY103" s="17"/>
      <c r="BZ103" s="63">
        <v>0</v>
      </c>
      <c r="CA103" s="13">
        <f t="shared" si="878"/>
        <v>0</v>
      </c>
      <c r="CB103" s="13">
        <f t="shared" si="879"/>
        <v>0</v>
      </c>
      <c r="CC103" s="13">
        <f t="shared" si="880"/>
        <v>0</v>
      </c>
      <c r="CD103" s="151"/>
      <c r="CE103" s="155"/>
      <c r="CF103" s="10"/>
      <c r="CG103" s="44" t="s">
        <v>96</v>
      </c>
      <c r="CH103" s="8" t="s">
        <v>46</v>
      </c>
      <c r="CI103" s="8"/>
      <c r="CJ103" s="8"/>
      <c r="CK103" s="8"/>
      <c r="CL103" s="74">
        <v>0</v>
      </c>
      <c r="CM103" s="17"/>
      <c r="CN103" s="63">
        <v>0</v>
      </c>
      <c r="CO103" s="13">
        <f t="shared" si="882"/>
        <v>0</v>
      </c>
      <c r="CP103" s="13">
        <f t="shared" si="883"/>
        <v>0</v>
      </c>
      <c r="CQ103" s="13">
        <f t="shared" si="884"/>
        <v>0</v>
      </c>
      <c r="CR103" s="151"/>
      <c r="CS103" s="155"/>
      <c r="CT103" s="10"/>
      <c r="CU103" s="44" t="s">
        <v>96</v>
      </c>
      <c r="CV103" s="8" t="s">
        <v>46</v>
      </c>
      <c r="CW103" s="8"/>
      <c r="CX103" s="8"/>
      <c r="CY103" s="8"/>
      <c r="CZ103" s="74">
        <v>0</v>
      </c>
      <c r="DA103" s="17"/>
      <c r="DB103" s="63">
        <v>0</v>
      </c>
      <c r="DC103" s="13">
        <f t="shared" si="886"/>
        <v>0</v>
      </c>
      <c r="DD103" s="13">
        <f t="shared" si="887"/>
        <v>0</v>
      </c>
      <c r="DE103" s="13">
        <f t="shared" si="888"/>
        <v>0</v>
      </c>
      <c r="DF103" s="151"/>
      <c r="DG103" s="155"/>
      <c r="DH103" s="10"/>
      <c r="DI103" s="44" t="s">
        <v>96</v>
      </c>
      <c r="DJ103" s="8" t="s">
        <v>46</v>
      </c>
      <c r="DK103" s="8"/>
      <c r="DL103" s="8"/>
      <c r="DM103" s="8"/>
      <c r="DN103" s="74">
        <v>0</v>
      </c>
      <c r="DO103" s="17"/>
      <c r="DP103" s="63">
        <v>0</v>
      </c>
      <c r="DQ103" s="13">
        <f t="shared" si="890"/>
        <v>0</v>
      </c>
      <c r="DR103" s="13">
        <f t="shared" si="891"/>
        <v>0</v>
      </c>
      <c r="DS103" s="13">
        <f t="shared" si="892"/>
        <v>0</v>
      </c>
      <c r="DT103" s="151"/>
      <c r="DU103" s="155"/>
      <c r="DV103" s="10"/>
      <c r="DW103" s="44" t="s">
        <v>96</v>
      </c>
      <c r="DX103" s="8" t="s">
        <v>46</v>
      </c>
      <c r="DY103" s="8"/>
      <c r="DZ103" s="8"/>
      <c r="EA103" s="8"/>
      <c r="EB103" s="74">
        <v>0</v>
      </c>
      <c r="EC103" s="17"/>
      <c r="ED103" s="63">
        <v>0</v>
      </c>
      <c r="EE103" s="13">
        <f t="shared" si="894"/>
        <v>0</v>
      </c>
      <c r="EF103" s="13">
        <f t="shared" si="895"/>
        <v>0</v>
      </c>
      <c r="EG103" s="13">
        <f t="shared" si="896"/>
        <v>0</v>
      </c>
      <c r="EH103" s="151"/>
      <c r="EI103" s="155"/>
      <c r="EJ103" s="10"/>
      <c r="EK103" s="44"/>
      <c r="EL103" s="302"/>
      <c r="EM103" s="87" t="s">
        <v>73</v>
      </c>
      <c r="EN103" s="8" t="s">
        <v>129</v>
      </c>
      <c r="EO103" s="61"/>
      <c r="EP103" s="72">
        <v>1.74</v>
      </c>
      <c r="EQ103" s="496">
        <f t="shared" si="864"/>
        <v>0</v>
      </c>
      <c r="ER103" s="10"/>
      <c r="ES103" s="61"/>
      <c r="ET103" s="302"/>
      <c r="EU103" s="61"/>
      <c r="EV103" s="87" t="s">
        <v>73</v>
      </c>
      <c r="EW103" s="8" t="s">
        <v>129</v>
      </c>
      <c r="EX103" s="61"/>
      <c r="EY103" s="72">
        <v>2.1800000000000002</v>
      </c>
      <c r="EZ103" s="496">
        <f t="shared" si="865"/>
        <v>0</v>
      </c>
      <c r="FA103" s="88"/>
      <c r="FC103" s="44"/>
      <c r="FD103" s="302"/>
      <c r="FE103" s="87" t="s">
        <v>99</v>
      </c>
      <c r="FF103" s="95" t="s">
        <v>112</v>
      </c>
      <c r="FG103" s="14"/>
      <c r="FH103" s="72">
        <v>3.35</v>
      </c>
      <c r="FI103" s="496">
        <f t="shared" si="898"/>
        <v>0</v>
      </c>
      <c r="FJ103" s="10"/>
      <c r="FK103" s="302"/>
      <c r="FL103" s="61"/>
      <c r="FM103" s="61"/>
      <c r="FN103" s="87" t="s">
        <v>99</v>
      </c>
      <c r="FO103" s="95" t="s">
        <v>112</v>
      </c>
      <c r="FP103" s="14"/>
      <c r="FQ103" s="72">
        <v>0</v>
      </c>
      <c r="FR103" s="496">
        <f t="shared" si="899"/>
        <v>0</v>
      </c>
      <c r="FS103" s="88"/>
    </row>
    <row r="104" spans="1:175" x14ac:dyDescent="0.25">
      <c r="A104" s="45" t="s">
        <v>97</v>
      </c>
      <c r="B104" s="93" t="s">
        <v>98</v>
      </c>
      <c r="C104" s="941"/>
      <c r="D104" s="941"/>
      <c r="E104" s="941"/>
      <c r="F104" s="74">
        <v>0</v>
      </c>
      <c r="G104" s="17"/>
      <c r="H104" s="63">
        <v>0</v>
      </c>
      <c r="I104" s="13">
        <f>(F104*H104)</f>
        <v>0</v>
      </c>
      <c r="J104" s="13">
        <f>IF(E$113=0,0,I104/E$113)</f>
        <v>0</v>
      </c>
      <c r="K104" s="13">
        <f>(J104*G$2)</f>
        <v>0</v>
      </c>
      <c r="L104" s="151"/>
      <c r="M104" s="155"/>
      <c r="N104" s="10"/>
      <c r="O104" s="45" t="s">
        <v>97</v>
      </c>
      <c r="P104" s="93" t="s">
        <v>98</v>
      </c>
      <c r="Q104" s="941"/>
      <c r="R104" s="941"/>
      <c r="S104" s="941"/>
      <c r="T104" s="74">
        <v>0</v>
      </c>
      <c r="U104" s="17"/>
      <c r="V104" s="63">
        <v>0</v>
      </c>
      <c r="W104" s="13">
        <f>(T104*V104)</f>
        <v>0</v>
      </c>
      <c r="X104" s="13">
        <f>IF(S$113=0,0,W104/S$113)</f>
        <v>0</v>
      </c>
      <c r="Y104" s="13">
        <f>(X104*U$2)</f>
        <v>0</v>
      </c>
      <c r="Z104" s="151"/>
      <c r="AA104" s="155"/>
      <c r="AB104" s="10"/>
      <c r="AC104" s="45" t="s">
        <v>97</v>
      </c>
      <c r="AD104" s="93" t="s">
        <v>98</v>
      </c>
      <c r="AE104" s="941"/>
      <c r="AF104" s="941"/>
      <c r="AG104" s="941"/>
      <c r="AH104" s="74">
        <v>0</v>
      </c>
      <c r="AI104" s="17"/>
      <c r="AJ104" s="63">
        <v>0</v>
      </c>
      <c r="AK104" s="13">
        <f t="shared" si="866"/>
        <v>0</v>
      </c>
      <c r="AL104" s="13">
        <f t="shared" si="867"/>
        <v>0</v>
      </c>
      <c r="AM104" s="13">
        <f t="shared" si="868"/>
        <v>0</v>
      </c>
      <c r="AN104" s="151"/>
      <c r="AO104" s="155"/>
      <c r="AP104" s="10"/>
      <c r="AQ104" s="45" t="s">
        <v>97</v>
      </c>
      <c r="AR104" s="93" t="s">
        <v>98</v>
      </c>
      <c r="AS104" s="941"/>
      <c r="AT104" s="941"/>
      <c r="AU104" s="941"/>
      <c r="AV104" s="74">
        <v>0</v>
      </c>
      <c r="AW104" s="17"/>
      <c r="AX104" s="63">
        <v>0</v>
      </c>
      <c r="AY104" s="13">
        <f t="shared" si="870"/>
        <v>0</v>
      </c>
      <c r="AZ104" s="13">
        <f t="shared" si="871"/>
        <v>0</v>
      </c>
      <c r="BA104" s="13">
        <f t="shared" si="872"/>
        <v>0</v>
      </c>
      <c r="BB104" s="151"/>
      <c r="BC104" s="155"/>
      <c r="BD104" s="10"/>
      <c r="BE104" s="45" t="s">
        <v>97</v>
      </c>
      <c r="BF104" s="93" t="s">
        <v>98</v>
      </c>
      <c r="BG104" s="941"/>
      <c r="BH104" s="941"/>
      <c r="BI104" s="941"/>
      <c r="BJ104" s="74">
        <v>0</v>
      </c>
      <c r="BK104" s="17"/>
      <c r="BL104" s="63">
        <v>0</v>
      </c>
      <c r="BM104" s="13">
        <f t="shared" si="874"/>
        <v>0</v>
      </c>
      <c r="BN104" s="13">
        <f t="shared" si="875"/>
        <v>0</v>
      </c>
      <c r="BO104" s="13">
        <f t="shared" si="876"/>
        <v>0</v>
      </c>
      <c r="BP104" s="151"/>
      <c r="BQ104" s="155"/>
      <c r="BR104" s="10"/>
      <c r="BS104" s="45" t="s">
        <v>97</v>
      </c>
      <c r="BT104" s="93" t="s">
        <v>98</v>
      </c>
      <c r="BU104" s="941"/>
      <c r="BV104" s="941"/>
      <c r="BW104" s="941"/>
      <c r="BX104" s="74">
        <v>0</v>
      </c>
      <c r="BY104" s="17"/>
      <c r="BZ104" s="63">
        <v>0</v>
      </c>
      <c r="CA104" s="13">
        <f t="shared" si="878"/>
        <v>0</v>
      </c>
      <c r="CB104" s="13">
        <f t="shared" si="879"/>
        <v>0</v>
      </c>
      <c r="CC104" s="13">
        <f t="shared" si="880"/>
        <v>0</v>
      </c>
      <c r="CD104" s="151"/>
      <c r="CE104" s="155"/>
      <c r="CF104" s="10"/>
      <c r="CG104" s="45" t="s">
        <v>97</v>
      </c>
      <c r="CH104" s="93" t="s">
        <v>98</v>
      </c>
      <c r="CI104" s="941"/>
      <c r="CJ104" s="941"/>
      <c r="CK104" s="941"/>
      <c r="CL104" s="74">
        <v>0</v>
      </c>
      <c r="CM104" s="17"/>
      <c r="CN104" s="63">
        <v>0</v>
      </c>
      <c r="CO104" s="13">
        <f t="shared" si="882"/>
        <v>0</v>
      </c>
      <c r="CP104" s="13">
        <f t="shared" si="883"/>
        <v>0</v>
      </c>
      <c r="CQ104" s="13">
        <f t="shared" si="884"/>
        <v>0</v>
      </c>
      <c r="CR104" s="151"/>
      <c r="CS104" s="155"/>
      <c r="CT104" s="10"/>
      <c r="CU104" s="45" t="s">
        <v>97</v>
      </c>
      <c r="CV104" s="93" t="s">
        <v>98</v>
      </c>
      <c r="CW104" s="941"/>
      <c r="CX104" s="941"/>
      <c r="CY104" s="941"/>
      <c r="CZ104" s="74">
        <v>0</v>
      </c>
      <c r="DA104" s="17"/>
      <c r="DB104" s="63">
        <v>0</v>
      </c>
      <c r="DC104" s="13">
        <f t="shared" si="886"/>
        <v>0</v>
      </c>
      <c r="DD104" s="13">
        <f t="shared" si="887"/>
        <v>0</v>
      </c>
      <c r="DE104" s="13">
        <f t="shared" si="888"/>
        <v>0</v>
      </c>
      <c r="DF104" s="151"/>
      <c r="DG104" s="155"/>
      <c r="DH104" s="10"/>
      <c r="DI104" s="45" t="s">
        <v>97</v>
      </c>
      <c r="DJ104" s="93" t="s">
        <v>98</v>
      </c>
      <c r="DK104" s="941"/>
      <c r="DL104" s="941"/>
      <c r="DM104" s="941"/>
      <c r="DN104" s="74">
        <v>0</v>
      </c>
      <c r="DO104" s="17"/>
      <c r="DP104" s="63">
        <v>0</v>
      </c>
      <c r="DQ104" s="13">
        <f t="shared" si="890"/>
        <v>0</v>
      </c>
      <c r="DR104" s="13">
        <f t="shared" si="891"/>
        <v>0</v>
      </c>
      <c r="DS104" s="13">
        <f t="shared" si="892"/>
        <v>0</v>
      </c>
      <c r="DT104" s="151"/>
      <c r="DU104" s="155"/>
      <c r="DV104" s="10"/>
      <c r="DW104" s="45" t="s">
        <v>97</v>
      </c>
      <c r="DX104" s="93" t="s">
        <v>98</v>
      </c>
      <c r="DY104" s="941"/>
      <c r="DZ104" s="941"/>
      <c r="EA104" s="941"/>
      <c r="EB104" s="74">
        <v>0</v>
      </c>
      <c r="EC104" s="17"/>
      <c r="ED104" s="63">
        <v>0</v>
      </c>
      <c r="EE104" s="13">
        <f t="shared" si="894"/>
        <v>0</v>
      </c>
      <c r="EF104" s="13">
        <f t="shared" si="895"/>
        <v>0</v>
      </c>
      <c r="EG104" s="13">
        <f t="shared" si="896"/>
        <v>0</v>
      </c>
      <c r="EH104" s="151"/>
      <c r="EI104" s="155"/>
      <c r="EJ104" s="10"/>
      <c r="EK104" s="44"/>
      <c r="EL104" s="302"/>
      <c r="EM104" s="87" t="s">
        <v>133</v>
      </c>
      <c r="EN104" s="8" t="s">
        <v>132</v>
      </c>
      <c r="EO104" s="61"/>
      <c r="EP104" s="72">
        <v>3.39</v>
      </c>
      <c r="EQ104" s="496">
        <f t="shared" si="864"/>
        <v>0</v>
      </c>
      <c r="ER104" s="10"/>
      <c r="ES104" s="61"/>
      <c r="ET104" s="302"/>
      <c r="EU104" s="61"/>
      <c r="EV104" s="87" t="s">
        <v>133</v>
      </c>
      <c r="EW104" s="8" t="s">
        <v>132</v>
      </c>
      <c r="EX104" s="61"/>
      <c r="EY104" s="72">
        <v>0</v>
      </c>
      <c r="EZ104" s="496">
        <f t="shared" si="865"/>
        <v>0</v>
      </c>
      <c r="FA104" s="88"/>
      <c r="FC104" s="44"/>
      <c r="FD104" s="302"/>
      <c r="FE104" s="87" t="s">
        <v>91</v>
      </c>
      <c r="FF104" s="95" t="s">
        <v>321</v>
      </c>
      <c r="FG104" s="14"/>
      <c r="FH104" s="72">
        <v>0</v>
      </c>
      <c r="FI104" s="496">
        <f t="shared" si="898"/>
        <v>0</v>
      </c>
      <c r="FJ104" s="10"/>
      <c r="FK104" s="302"/>
      <c r="FL104" s="61"/>
      <c r="FM104" s="61"/>
      <c r="FN104" s="87" t="s">
        <v>91</v>
      </c>
      <c r="FO104" s="95" t="s">
        <v>321</v>
      </c>
      <c r="FP104" s="14"/>
      <c r="FQ104" s="72">
        <v>0</v>
      </c>
      <c r="FR104" s="496">
        <f t="shared" si="899"/>
        <v>0</v>
      </c>
      <c r="FS104" s="88"/>
    </row>
    <row r="105" spans="1:175" x14ac:dyDescent="0.25">
      <c r="A105" s="44"/>
      <c r="B105" s="8"/>
      <c r="C105" s="6"/>
      <c r="D105" s="942"/>
      <c r="E105" s="942" t="s">
        <v>20</v>
      </c>
      <c r="F105" s="18" t="s">
        <v>110</v>
      </c>
      <c r="G105" s="942" t="s">
        <v>109</v>
      </c>
      <c r="H105" s="286" t="s">
        <v>36</v>
      </c>
      <c r="I105" s="13"/>
      <c r="J105" s="13"/>
      <c r="K105" s="13"/>
      <c r="L105" s="1044" t="s">
        <v>282</v>
      </c>
      <c r="M105" s="1045"/>
      <c r="N105" s="10"/>
      <c r="O105" s="44"/>
      <c r="P105" s="8"/>
      <c r="Q105" s="6"/>
      <c r="R105" s="942"/>
      <c r="S105" s="942" t="s">
        <v>20</v>
      </c>
      <c r="T105" s="18" t="s">
        <v>110</v>
      </c>
      <c r="U105" s="942" t="s">
        <v>109</v>
      </c>
      <c r="V105" s="286" t="s">
        <v>36</v>
      </c>
      <c r="W105" s="13"/>
      <c r="X105" s="13"/>
      <c r="Y105" s="13"/>
      <c r="Z105" s="1044" t="s">
        <v>282</v>
      </c>
      <c r="AA105" s="1045"/>
      <c r="AB105" s="10"/>
      <c r="AC105" s="44"/>
      <c r="AD105" s="8"/>
      <c r="AE105" s="6"/>
      <c r="AF105" s="942"/>
      <c r="AG105" s="942" t="s">
        <v>20</v>
      </c>
      <c r="AH105" s="18" t="s">
        <v>110</v>
      </c>
      <c r="AI105" s="942" t="s">
        <v>109</v>
      </c>
      <c r="AJ105" s="286" t="s">
        <v>36</v>
      </c>
      <c r="AK105" s="13"/>
      <c r="AL105" s="13"/>
      <c r="AM105" s="13"/>
      <c r="AN105" s="1044" t="s">
        <v>282</v>
      </c>
      <c r="AO105" s="1045"/>
      <c r="AP105" s="10"/>
      <c r="AQ105" s="44"/>
      <c r="AR105" s="8"/>
      <c r="AS105" s="6"/>
      <c r="AT105" s="942"/>
      <c r="AU105" s="942" t="s">
        <v>20</v>
      </c>
      <c r="AV105" s="18" t="s">
        <v>110</v>
      </c>
      <c r="AW105" s="942" t="s">
        <v>109</v>
      </c>
      <c r="AX105" s="286" t="s">
        <v>36</v>
      </c>
      <c r="AY105" s="13"/>
      <c r="AZ105" s="13"/>
      <c r="BA105" s="13"/>
      <c r="BB105" s="1044" t="s">
        <v>282</v>
      </c>
      <c r="BC105" s="1045"/>
      <c r="BD105" s="10"/>
      <c r="BE105" s="44"/>
      <c r="BF105" s="8"/>
      <c r="BG105" s="6"/>
      <c r="BH105" s="942"/>
      <c r="BI105" s="942" t="s">
        <v>20</v>
      </c>
      <c r="BJ105" s="18" t="s">
        <v>110</v>
      </c>
      <c r="BK105" s="942" t="s">
        <v>109</v>
      </c>
      <c r="BL105" s="286" t="s">
        <v>36</v>
      </c>
      <c r="BM105" s="13"/>
      <c r="BN105" s="13"/>
      <c r="BO105" s="13"/>
      <c r="BP105" s="1044" t="s">
        <v>282</v>
      </c>
      <c r="BQ105" s="1045"/>
      <c r="BR105" s="10"/>
      <c r="BS105" s="44"/>
      <c r="BT105" s="8"/>
      <c r="BU105" s="6"/>
      <c r="BV105" s="942"/>
      <c r="BW105" s="942" t="s">
        <v>20</v>
      </c>
      <c r="BX105" s="18" t="s">
        <v>110</v>
      </c>
      <c r="BY105" s="942" t="s">
        <v>109</v>
      </c>
      <c r="BZ105" s="286" t="s">
        <v>36</v>
      </c>
      <c r="CA105" s="13"/>
      <c r="CB105" s="13"/>
      <c r="CC105" s="13"/>
      <c r="CD105" s="1044" t="s">
        <v>282</v>
      </c>
      <c r="CE105" s="1045"/>
      <c r="CF105" s="10"/>
      <c r="CG105" s="44"/>
      <c r="CH105" s="8"/>
      <c r="CI105" s="6"/>
      <c r="CJ105" s="942"/>
      <c r="CK105" s="942" t="s">
        <v>20</v>
      </c>
      <c r="CL105" s="18" t="s">
        <v>110</v>
      </c>
      <c r="CM105" s="942" t="s">
        <v>109</v>
      </c>
      <c r="CN105" s="286" t="s">
        <v>36</v>
      </c>
      <c r="CO105" s="13"/>
      <c r="CP105" s="13"/>
      <c r="CQ105" s="13"/>
      <c r="CR105" s="1044" t="s">
        <v>282</v>
      </c>
      <c r="CS105" s="1045"/>
      <c r="CT105" s="10"/>
      <c r="CU105" s="44"/>
      <c r="CV105" s="8"/>
      <c r="CW105" s="6"/>
      <c r="CX105" s="942"/>
      <c r="CY105" s="942" t="s">
        <v>20</v>
      </c>
      <c r="CZ105" s="18" t="s">
        <v>110</v>
      </c>
      <c r="DA105" s="942" t="s">
        <v>109</v>
      </c>
      <c r="DB105" s="286" t="s">
        <v>36</v>
      </c>
      <c r="DC105" s="13"/>
      <c r="DD105" s="13"/>
      <c r="DE105" s="13"/>
      <c r="DF105" s="1044" t="s">
        <v>282</v>
      </c>
      <c r="DG105" s="1045"/>
      <c r="DH105" s="10"/>
      <c r="DI105" s="44"/>
      <c r="DJ105" s="8"/>
      <c r="DK105" s="6"/>
      <c r="DL105" s="942"/>
      <c r="DM105" s="942" t="s">
        <v>20</v>
      </c>
      <c r="DN105" s="18" t="s">
        <v>110</v>
      </c>
      <c r="DO105" s="942" t="s">
        <v>109</v>
      </c>
      <c r="DP105" s="286" t="s">
        <v>36</v>
      </c>
      <c r="DQ105" s="13"/>
      <c r="DR105" s="13"/>
      <c r="DS105" s="13"/>
      <c r="DT105" s="1044" t="s">
        <v>282</v>
      </c>
      <c r="DU105" s="1045"/>
      <c r="DV105" s="10"/>
      <c r="DW105" s="44"/>
      <c r="DX105" s="8"/>
      <c r="DY105" s="6"/>
      <c r="DZ105" s="942"/>
      <c r="EA105" s="942" t="s">
        <v>20</v>
      </c>
      <c r="EB105" s="18" t="s">
        <v>110</v>
      </c>
      <c r="EC105" s="942" t="s">
        <v>109</v>
      </c>
      <c r="ED105" s="286" t="s">
        <v>36</v>
      </c>
      <c r="EE105" s="13"/>
      <c r="EF105" s="13"/>
      <c r="EG105" s="13"/>
      <c r="EH105" s="1044" t="s">
        <v>282</v>
      </c>
      <c r="EI105" s="1045"/>
      <c r="EJ105" s="10"/>
      <c r="EK105" s="44"/>
      <c r="EL105" s="302"/>
      <c r="EM105" s="87" t="s">
        <v>65</v>
      </c>
      <c r="EN105" s="95" t="s">
        <v>60</v>
      </c>
      <c r="EO105" s="14"/>
      <c r="EP105" s="72">
        <v>0.69</v>
      </c>
      <c r="EQ105" s="496">
        <f t="shared" si="864"/>
        <v>0</v>
      </c>
      <c r="ER105" s="10"/>
      <c r="ES105" s="61"/>
      <c r="ET105" s="302"/>
      <c r="EU105" s="61"/>
      <c r="EV105" s="87" t="s">
        <v>65</v>
      </c>
      <c r="EW105" s="95" t="s">
        <v>60</v>
      </c>
      <c r="EX105" s="14"/>
      <c r="EY105" s="72">
        <v>0.83</v>
      </c>
      <c r="EZ105" s="496">
        <f t="shared" si="865"/>
        <v>0</v>
      </c>
      <c r="FA105" s="88"/>
      <c r="FC105" s="137"/>
      <c r="FD105" s="61"/>
      <c r="FE105" s="87" t="s">
        <v>240</v>
      </c>
      <c r="FF105" s="95" t="s">
        <v>246</v>
      </c>
      <c r="FG105" s="14"/>
      <c r="FH105" s="72">
        <v>9.06</v>
      </c>
      <c r="FI105" s="496">
        <f t="shared" si="898"/>
        <v>0</v>
      </c>
      <c r="FJ105" s="61"/>
      <c r="FK105" s="61"/>
      <c r="FL105" s="61"/>
      <c r="FM105" s="61"/>
      <c r="FN105" s="87" t="s">
        <v>240</v>
      </c>
      <c r="FO105" s="95" t="s">
        <v>246</v>
      </c>
      <c r="FP105" s="14"/>
      <c r="FQ105" s="72">
        <v>4.8099999999999996</v>
      </c>
      <c r="FR105" s="496">
        <f t="shared" si="899"/>
        <v>0</v>
      </c>
      <c r="FS105" s="88"/>
    </row>
    <row r="106" spans="1:175" x14ac:dyDescent="0.25">
      <c r="A106" s="44" t="s">
        <v>66</v>
      </c>
      <c r="B106" s="11" t="s">
        <v>48</v>
      </c>
      <c r="C106" s="8"/>
      <c r="D106" s="17"/>
      <c r="E106" s="74">
        <v>0</v>
      </c>
      <c r="F106" s="75">
        <v>0</v>
      </c>
      <c r="G106" s="34">
        <f t="shared" ref="G106:G111" si="900">F106*E106</f>
        <v>0</v>
      </c>
      <c r="H106" s="63">
        <v>0</v>
      </c>
      <c r="I106" s="13">
        <f t="shared" ref="I106:I111" si="901">(G106*H106)</f>
        <v>0</v>
      </c>
      <c r="J106" s="13">
        <f t="shared" ref="J106:J111" si="902">IF(E$113=0,0,I106/E$113)</f>
        <v>0</v>
      </c>
      <c r="K106" s="13">
        <f t="shared" ref="K106:K111" si="903">(J106*G$2)</f>
        <v>0</v>
      </c>
      <c r="L106" s="217">
        <f>SUM(K106:K107)</f>
        <v>0</v>
      </c>
      <c r="M106" s="218">
        <f>SUM(G106:G107)*C$2</f>
        <v>0</v>
      </c>
      <c r="N106" s="10"/>
      <c r="O106" s="44" t="s">
        <v>66</v>
      </c>
      <c r="P106" s="11" t="s">
        <v>48</v>
      </c>
      <c r="Q106" s="8"/>
      <c r="R106" s="17"/>
      <c r="S106" s="74">
        <v>0</v>
      </c>
      <c r="T106" s="75">
        <v>0</v>
      </c>
      <c r="U106" s="34">
        <f t="shared" ref="U106:U111" si="904">T106*S106</f>
        <v>0</v>
      </c>
      <c r="V106" s="63">
        <v>0</v>
      </c>
      <c r="W106" s="13">
        <f t="shared" ref="W106:W111" si="905">(U106*V106)</f>
        <v>0</v>
      </c>
      <c r="X106" s="13">
        <f t="shared" ref="X106:X111" si="906">IF(S$113=0,0,W106/S$113)</f>
        <v>0</v>
      </c>
      <c r="Y106" s="13">
        <f t="shared" ref="Y106:Y111" si="907">(X106*U$2)</f>
        <v>0</v>
      </c>
      <c r="Z106" s="217">
        <f>SUM(Y106:Y107)</f>
        <v>0</v>
      </c>
      <c r="AA106" s="218">
        <f>SUM(U106:U107)*Q$2</f>
        <v>0</v>
      </c>
      <c r="AB106" s="10"/>
      <c r="AC106" s="44" t="s">
        <v>66</v>
      </c>
      <c r="AD106" s="11" t="s">
        <v>48</v>
      </c>
      <c r="AE106" s="8"/>
      <c r="AF106" s="17"/>
      <c r="AG106" s="74">
        <v>0</v>
      </c>
      <c r="AH106" s="75">
        <v>0</v>
      </c>
      <c r="AI106" s="34">
        <f t="shared" ref="AI106:AI111" si="908">AH106*AG106</f>
        <v>0</v>
      </c>
      <c r="AJ106" s="63">
        <v>0</v>
      </c>
      <c r="AK106" s="13">
        <f t="shared" ref="AK106:AK111" si="909">(AI106*AJ106)</f>
        <v>0</v>
      </c>
      <c r="AL106" s="13">
        <f t="shared" ref="AL106:AL111" si="910">IF(AG$113=0,0,AK106/AG$113)</f>
        <v>0</v>
      </c>
      <c r="AM106" s="13">
        <f t="shared" ref="AM106:AM111" si="911">(AL106*AI$2)</f>
        <v>0</v>
      </c>
      <c r="AN106" s="217">
        <f t="shared" ref="AN106" si="912">SUM(AM106:AM107)</f>
        <v>0</v>
      </c>
      <c r="AO106" s="218">
        <f t="shared" ref="AO106" si="913">SUM(AI106:AI107)*AE$2</f>
        <v>0</v>
      </c>
      <c r="AP106" s="10"/>
      <c r="AQ106" s="44" t="s">
        <v>66</v>
      </c>
      <c r="AR106" s="11" t="s">
        <v>48</v>
      </c>
      <c r="AS106" s="8"/>
      <c r="AT106" s="17"/>
      <c r="AU106" s="74">
        <v>0</v>
      </c>
      <c r="AV106" s="75">
        <v>0</v>
      </c>
      <c r="AW106" s="34">
        <f t="shared" ref="AW106:AW111" si="914">AV106*AU106</f>
        <v>0</v>
      </c>
      <c r="AX106" s="63">
        <v>0</v>
      </c>
      <c r="AY106" s="13">
        <f t="shared" ref="AY106:AY111" si="915">(AW106*AX106)</f>
        <v>0</v>
      </c>
      <c r="AZ106" s="13">
        <f t="shared" ref="AZ106:AZ111" si="916">IF(AU$113=0,0,AY106/AU$113)</f>
        <v>0</v>
      </c>
      <c r="BA106" s="13">
        <f t="shared" ref="BA106:BA111" si="917">(AZ106*AW$2)</f>
        <v>0</v>
      </c>
      <c r="BB106" s="217">
        <f t="shared" ref="BB106" si="918">SUM(BA106:BA107)</f>
        <v>0</v>
      </c>
      <c r="BC106" s="218">
        <f t="shared" ref="BC106" si="919">SUM(AW106:AW107)*AS$2</f>
        <v>0</v>
      </c>
      <c r="BD106" s="10"/>
      <c r="BE106" s="44" t="s">
        <v>66</v>
      </c>
      <c r="BF106" s="11" t="s">
        <v>48</v>
      </c>
      <c r="BG106" s="8"/>
      <c r="BH106" s="17"/>
      <c r="BI106" s="74">
        <v>0</v>
      </c>
      <c r="BJ106" s="75">
        <v>0</v>
      </c>
      <c r="BK106" s="34">
        <f t="shared" ref="BK106:BK111" si="920">BJ106*BI106</f>
        <v>0</v>
      </c>
      <c r="BL106" s="63">
        <v>0</v>
      </c>
      <c r="BM106" s="13">
        <f t="shared" ref="BM106:BM111" si="921">(BK106*BL106)</f>
        <v>0</v>
      </c>
      <c r="BN106" s="13">
        <f t="shared" ref="BN106:BN111" si="922">IF(BI$113=0,0,BM106/BI$113)</f>
        <v>0</v>
      </c>
      <c r="BO106" s="13">
        <f t="shared" ref="BO106:BO111" si="923">(BN106*BK$2)</f>
        <v>0</v>
      </c>
      <c r="BP106" s="217">
        <f t="shared" ref="BP106" si="924">SUM(BO106:BO107)</f>
        <v>0</v>
      </c>
      <c r="BQ106" s="218">
        <f t="shared" ref="BQ106" si="925">SUM(BK106:BK107)*BG$2</f>
        <v>0</v>
      </c>
      <c r="BR106" s="10"/>
      <c r="BS106" s="44" t="s">
        <v>66</v>
      </c>
      <c r="BT106" s="11" t="s">
        <v>48</v>
      </c>
      <c r="BU106" s="8"/>
      <c r="BV106" s="17"/>
      <c r="BW106" s="74">
        <v>0</v>
      </c>
      <c r="BX106" s="75">
        <v>0</v>
      </c>
      <c r="BY106" s="34">
        <f t="shared" ref="BY106:BY111" si="926">BX106*BW106</f>
        <v>0</v>
      </c>
      <c r="BZ106" s="63">
        <v>0</v>
      </c>
      <c r="CA106" s="13">
        <f t="shared" ref="CA106:CA111" si="927">(BY106*BZ106)</f>
        <v>0</v>
      </c>
      <c r="CB106" s="13">
        <f t="shared" ref="CB106:CB111" si="928">IF(BW$113=0,0,CA106/BW$113)</f>
        <v>0</v>
      </c>
      <c r="CC106" s="13">
        <f t="shared" ref="CC106:CC111" si="929">(CB106*BY$2)</f>
        <v>0</v>
      </c>
      <c r="CD106" s="217">
        <f t="shared" ref="CD106" si="930">SUM(CC106:CC107)</f>
        <v>0</v>
      </c>
      <c r="CE106" s="218">
        <f t="shared" ref="CE106" si="931">SUM(BY106:BY107)*BU$2</f>
        <v>0</v>
      </c>
      <c r="CF106" s="10"/>
      <c r="CG106" s="44" t="s">
        <v>66</v>
      </c>
      <c r="CH106" s="11" t="s">
        <v>48</v>
      </c>
      <c r="CI106" s="8"/>
      <c r="CJ106" s="17"/>
      <c r="CK106" s="74">
        <v>0</v>
      </c>
      <c r="CL106" s="75">
        <v>0</v>
      </c>
      <c r="CM106" s="34">
        <f t="shared" ref="CM106:CM111" si="932">CL106*CK106</f>
        <v>0</v>
      </c>
      <c r="CN106" s="63">
        <v>0</v>
      </c>
      <c r="CO106" s="13">
        <f t="shared" ref="CO106:CO111" si="933">(CM106*CN106)</f>
        <v>0</v>
      </c>
      <c r="CP106" s="13">
        <f t="shared" ref="CP106:CP111" si="934">IF(CK$113=0,0,CO106/CK$113)</f>
        <v>0</v>
      </c>
      <c r="CQ106" s="13">
        <f t="shared" ref="CQ106:CQ111" si="935">(CP106*CM$2)</f>
        <v>0</v>
      </c>
      <c r="CR106" s="217">
        <f t="shared" ref="CR106" si="936">SUM(CQ106:CQ107)</f>
        <v>0</v>
      </c>
      <c r="CS106" s="218">
        <f t="shared" ref="CS106" si="937">SUM(CM106:CM107)*CI$2</f>
        <v>0</v>
      </c>
      <c r="CT106" s="10"/>
      <c r="CU106" s="44" t="s">
        <v>66</v>
      </c>
      <c r="CV106" s="11" t="s">
        <v>48</v>
      </c>
      <c r="CW106" s="8"/>
      <c r="CX106" s="17"/>
      <c r="CY106" s="74">
        <v>0</v>
      </c>
      <c r="CZ106" s="75">
        <v>0</v>
      </c>
      <c r="DA106" s="34">
        <f t="shared" ref="DA106:DA111" si="938">CZ106*CY106</f>
        <v>0</v>
      </c>
      <c r="DB106" s="63">
        <v>0</v>
      </c>
      <c r="DC106" s="13">
        <f t="shared" ref="DC106:DC111" si="939">(DA106*DB106)</f>
        <v>0</v>
      </c>
      <c r="DD106" s="13">
        <f t="shared" ref="DD106:DD111" si="940">IF(CY$113=0,0,DC106/CY$113)</f>
        <v>0</v>
      </c>
      <c r="DE106" s="13">
        <f t="shared" ref="DE106:DE111" si="941">(DD106*DA$2)</f>
        <v>0</v>
      </c>
      <c r="DF106" s="217">
        <f t="shared" ref="DF106" si="942">SUM(DE106:DE107)</f>
        <v>0</v>
      </c>
      <c r="DG106" s="218">
        <f t="shared" ref="DG106" si="943">SUM(DA106:DA107)*CW$2</f>
        <v>0</v>
      </c>
      <c r="DH106" s="10"/>
      <c r="DI106" s="44" t="s">
        <v>66</v>
      </c>
      <c r="DJ106" s="11" t="s">
        <v>48</v>
      </c>
      <c r="DK106" s="8"/>
      <c r="DL106" s="17"/>
      <c r="DM106" s="74">
        <v>0</v>
      </c>
      <c r="DN106" s="75">
        <v>0</v>
      </c>
      <c r="DO106" s="34">
        <f t="shared" ref="DO106:DO111" si="944">DN106*DM106</f>
        <v>0</v>
      </c>
      <c r="DP106" s="63">
        <v>0</v>
      </c>
      <c r="DQ106" s="13">
        <f t="shared" ref="DQ106:DQ111" si="945">(DO106*DP106)</f>
        <v>0</v>
      </c>
      <c r="DR106" s="13">
        <f t="shared" ref="DR106:DR111" si="946">IF(DM$113=0,0,DQ106/DM$113)</f>
        <v>0</v>
      </c>
      <c r="DS106" s="13">
        <f t="shared" ref="DS106:DS111" si="947">(DR106*DO$2)</f>
        <v>0</v>
      </c>
      <c r="DT106" s="217">
        <f t="shared" ref="DT106" si="948">SUM(DS106:DS107)</f>
        <v>0</v>
      </c>
      <c r="DU106" s="218">
        <f t="shared" ref="DU106" si="949">SUM(DO106:DO107)*DK$2</f>
        <v>0</v>
      </c>
      <c r="DV106" s="10"/>
      <c r="DW106" s="44" t="s">
        <v>66</v>
      </c>
      <c r="DX106" s="11" t="s">
        <v>48</v>
      </c>
      <c r="DY106" s="8"/>
      <c r="DZ106" s="17"/>
      <c r="EA106" s="74">
        <v>0</v>
      </c>
      <c r="EB106" s="75">
        <v>0</v>
      </c>
      <c r="EC106" s="34">
        <f t="shared" ref="EC106:EC111" si="950">EB106*EA106</f>
        <v>0</v>
      </c>
      <c r="ED106" s="63">
        <v>0</v>
      </c>
      <c r="EE106" s="13">
        <f t="shared" ref="EE106:EE111" si="951">(EC106*ED106)</f>
        <v>0</v>
      </c>
      <c r="EF106" s="13">
        <f t="shared" ref="EF106:EF111" si="952">IF(EA$113=0,0,EE106/EA$113)</f>
        <v>0</v>
      </c>
      <c r="EG106" s="13">
        <f t="shared" ref="EG106:EG111" si="953">(EF106*EC$2)</f>
        <v>0</v>
      </c>
      <c r="EH106" s="217">
        <f t="shared" ref="EH106" si="954">SUM(EG106:EG107)</f>
        <v>0</v>
      </c>
      <c r="EI106" s="218">
        <f t="shared" ref="EI106" si="955">SUM(EC106:EC107)*DY$2</f>
        <v>0</v>
      </c>
      <c r="EJ106" s="10"/>
      <c r="EK106" s="44"/>
      <c r="EL106" s="302"/>
      <c r="EM106" s="87" t="s">
        <v>72</v>
      </c>
      <c r="EN106" s="8" t="s">
        <v>154</v>
      </c>
      <c r="EO106" s="61"/>
      <c r="EP106" s="72">
        <v>2.4700000000000002</v>
      </c>
      <c r="EQ106" s="496">
        <f t="shared" si="864"/>
        <v>0</v>
      </c>
      <c r="ER106" s="10"/>
      <c r="ES106" s="61"/>
      <c r="ET106" s="302"/>
      <c r="EU106" s="61"/>
      <c r="EV106" s="87" t="s">
        <v>72</v>
      </c>
      <c r="EW106" s="8" t="s">
        <v>154</v>
      </c>
      <c r="EX106" s="61"/>
      <c r="EY106" s="72">
        <v>2.27</v>
      </c>
      <c r="EZ106" s="496">
        <f t="shared" si="865"/>
        <v>0</v>
      </c>
      <c r="FA106" s="88"/>
      <c r="FC106" s="44"/>
      <c r="FD106" s="302"/>
      <c r="FE106" s="87" t="s">
        <v>96</v>
      </c>
      <c r="FF106" s="8" t="s">
        <v>46</v>
      </c>
      <c r="FG106" s="61"/>
      <c r="FH106" s="72">
        <v>0.56999999999999995</v>
      </c>
      <c r="FI106" s="496">
        <f t="shared" si="898"/>
        <v>0</v>
      </c>
      <c r="FJ106" s="10"/>
      <c r="FK106" s="302"/>
      <c r="FL106" s="61"/>
      <c r="FM106" s="61"/>
      <c r="FN106" s="87" t="s">
        <v>96</v>
      </c>
      <c r="FO106" s="8" t="s">
        <v>46</v>
      </c>
      <c r="FP106" s="61"/>
      <c r="FQ106" s="72">
        <v>0.93</v>
      </c>
      <c r="FR106" s="496">
        <f t="shared" si="899"/>
        <v>0</v>
      </c>
      <c r="FS106" s="88"/>
    </row>
    <row r="107" spans="1:175" x14ac:dyDescent="0.25">
      <c r="A107" s="44" t="s">
        <v>66</v>
      </c>
      <c r="B107" s="11" t="s">
        <v>48</v>
      </c>
      <c r="C107" s="8"/>
      <c r="D107" s="17"/>
      <c r="E107" s="74">
        <v>0</v>
      </c>
      <c r="F107" s="75">
        <v>0</v>
      </c>
      <c r="G107" s="34">
        <f t="shared" si="900"/>
        <v>0</v>
      </c>
      <c r="H107" s="63">
        <v>0</v>
      </c>
      <c r="I107" s="13">
        <f t="shared" si="901"/>
        <v>0</v>
      </c>
      <c r="J107" s="13">
        <f t="shared" si="902"/>
        <v>0</v>
      </c>
      <c r="K107" s="13">
        <f t="shared" si="903"/>
        <v>0</v>
      </c>
      <c r="L107" s="1044" t="s">
        <v>283</v>
      </c>
      <c r="M107" s="1045"/>
      <c r="N107" s="10"/>
      <c r="O107" s="44" t="s">
        <v>66</v>
      </c>
      <c r="P107" s="11" t="s">
        <v>48</v>
      </c>
      <c r="Q107" s="8"/>
      <c r="R107" s="17"/>
      <c r="S107" s="74">
        <v>0</v>
      </c>
      <c r="T107" s="75">
        <v>0</v>
      </c>
      <c r="U107" s="34">
        <f t="shared" si="904"/>
        <v>0</v>
      </c>
      <c r="V107" s="63">
        <v>0</v>
      </c>
      <c r="W107" s="13">
        <f t="shared" si="905"/>
        <v>0</v>
      </c>
      <c r="X107" s="13">
        <f t="shared" si="906"/>
        <v>0</v>
      </c>
      <c r="Y107" s="13">
        <f t="shared" si="907"/>
        <v>0</v>
      </c>
      <c r="Z107" s="1044" t="s">
        <v>283</v>
      </c>
      <c r="AA107" s="1045"/>
      <c r="AB107" s="10"/>
      <c r="AC107" s="44" t="s">
        <v>66</v>
      </c>
      <c r="AD107" s="11" t="s">
        <v>48</v>
      </c>
      <c r="AE107" s="8"/>
      <c r="AF107" s="17"/>
      <c r="AG107" s="74">
        <v>0</v>
      </c>
      <c r="AH107" s="75">
        <v>0</v>
      </c>
      <c r="AI107" s="34">
        <f t="shared" si="908"/>
        <v>0</v>
      </c>
      <c r="AJ107" s="63">
        <v>0</v>
      </c>
      <c r="AK107" s="13">
        <f t="shared" si="909"/>
        <v>0</v>
      </c>
      <c r="AL107" s="13">
        <f t="shared" si="910"/>
        <v>0</v>
      </c>
      <c r="AM107" s="13">
        <f t="shared" si="911"/>
        <v>0</v>
      </c>
      <c r="AN107" s="1044" t="s">
        <v>283</v>
      </c>
      <c r="AO107" s="1045"/>
      <c r="AP107" s="10"/>
      <c r="AQ107" s="44" t="s">
        <v>66</v>
      </c>
      <c r="AR107" s="11" t="s">
        <v>48</v>
      </c>
      <c r="AS107" s="8"/>
      <c r="AT107" s="17"/>
      <c r="AU107" s="74">
        <v>0</v>
      </c>
      <c r="AV107" s="75">
        <v>0</v>
      </c>
      <c r="AW107" s="34">
        <f t="shared" si="914"/>
        <v>0</v>
      </c>
      <c r="AX107" s="63">
        <v>0</v>
      </c>
      <c r="AY107" s="13">
        <f t="shared" si="915"/>
        <v>0</v>
      </c>
      <c r="AZ107" s="13">
        <f t="shared" si="916"/>
        <v>0</v>
      </c>
      <c r="BA107" s="13">
        <f t="shared" si="917"/>
        <v>0</v>
      </c>
      <c r="BB107" s="1044" t="s">
        <v>283</v>
      </c>
      <c r="BC107" s="1045"/>
      <c r="BD107" s="10"/>
      <c r="BE107" s="44" t="s">
        <v>66</v>
      </c>
      <c r="BF107" s="11" t="s">
        <v>48</v>
      </c>
      <c r="BG107" s="8"/>
      <c r="BH107" s="17"/>
      <c r="BI107" s="74">
        <v>0</v>
      </c>
      <c r="BJ107" s="75">
        <v>0</v>
      </c>
      <c r="BK107" s="34">
        <f t="shared" si="920"/>
        <v>0</v>
      </c>
      <c r="BL107" s="63">
        <v>0</v>
      </c>
      <c r="BM107" s="13">
        <f t="shared" si="921"/>
        <v>0</v>
      </c>
      <c r="BN107" s="13">
        <f t="shared" si="922"/>
        <v>0</v>
      </c>
      <c r="BO107" s="13">
        <f t="shared" si="923"/>
        <v>0</v>
      </c>
      <c r="BP107" s="1044" t="s">
        <v>283</v>
      </c>
      <c r="BQ107" s="1045"/>
      <c r="BR107" s="10"/>
      <c r="BS107" s="44" t="s">
        <v>66</v>
      </c>
      <c r="BT107" s="11" t="s">
        <v>48</v>
      </c>
      <c r="BU107" s="8"/>
      <c r="BV107" s="17"/>
      <c r="BW107" s="74">
        <v>0</v>
      </c>
      <c r="BX107" s="75">
        <v>0</v>
      </c>
      <c r="BY107" s="34">
        <f t="shared" si="926"/>
        <v>0</v>
      </c>
      <c r="BZ107" s="63">
        <v>0</v>
      </c>
      <c r="CA107" s="13">
        <f t="shared" si="927"/>
        <v>0</v>
      </c>
      <c r="CB107" s="13">
        <f t="shared" si="928"/>
        <v>0</v>
      </c>
      <c r="CC107" s="13">
        <f t="shared" si="929"/>
        <v>0</v>
      </c>
      <c r="CD107" s="1044" t="s">
        <v>283</v>
      </c>
      <c r="CE107" s="1045"/>
      <c r="CF107" s="10"/>
      <c r="CG107" s="44" t="s">
        <v>66</v>
      </c>
      <c r="CH107" s="11" t="s">
        <v>48</v>
      </c>
      <c r="CI107" s="8"/>
      <c r="CJ107" s="17"/>
      <c r="CK107" s="74">
        <v>0</v>
      </c>
      <c r="CL107" s="75">
        <v>0</v>
      </c>
      <c r="CM107" s="34">
        <f t="shared" si="932"/>
        <v>0</v>
      </c>
      <c r="CN107" s="63">
        <v>0</v>
      </c>
      <c r="CO107" s="13">
        <f t="shared" si="933"/>
        <v>0</v>
      </c>
      <c r="CP107" s="13">
        <f t="shared" si="934"/>
        <v>0</v>
      </c>
      <c r="CQ107" s="13">
        <f t="shared" si="935"/>
        <v>0</v>
      </c>
      <c r="CR107" s="1044" t="s">
        <v>283</v>
      </c>
      <c r="CS107" s="1045"/>
      <c r="CT107" s="10"/>
      <c r="CU107" s="44" t="s">
        <v>66</v>
      </c>
      <c r="CV107" s="11" t="s">
        <v>48</v>
      </c>
      <c r="CW107" s="8"/>
      <c r="CX107" s="17"/>
      <c r="CY107" s="74">
        <v>0</v>
      </c>
      <c r="CZ107" s="75">
        <v>0</v>
      </c>
      <c r="DA107" s="34">
        <f t="shared" si="938"/>
        <v>0</v>
      </c>
      <c r="DB107" s="63">
        <v>0</v>
      </c>
      <c r="DC107" s="13">
        <f t="shared" si="939"/>
        <v>0</v>
      </c>
      <c r="DD107" s="13">
        <f t="shared" si="940"/>
        <v>0</v>
      </c>
      <c r="DE107" s="13">
        <f t="shared" si="941"/>
        <v>0</v>
      </c>
      <c r="DF107" s="1044" t="s">
        <v>283</v>
      </c>
      <c r="DG107" s="1045"/>
      <c r="DH107" s="10"/>
      <c r="DI107" s="44" t="s">
        <v>66</v>
      </c>
      <c r="DJ107" s="11" t="s">
        <v>48</v>
      </c>
      <c r="DK107" s="8"/>
      <c r="DL107" s="17"/>
      <c r="DM107" s="74">
        <v>0</v>
      </c>
      <c r="DN107" s="75">
        <v>0</v>
      </c>
      <c r="DO107" s="34">
        <f t="shared" si="944"/>
        <v>0</v>
      </c>
      <c r="DP107" s="63">
        <v>0</v>
      </c>
      <c r="DQ107" s="13">
        <f t="shared" si="945"/>
        <v>0</v>
      </c>
      <c r="DR107" s="13">
        <f t="shared" si="946"/>
        <v>0</v>
      </c>
      <c r="DS107" s="13">
        <f t="shared" si="947"/>
        <v>0</v>
      </c>
      <c r="DT107" s="1044" t="s">
        <v>283</v>
      </c>
      <c r="DU107" s="1045"/>
      <c r="DV107" s="10"/>
      <c r="DW107" s="44" t="s">
        <v>66</v>
      </c>
      <c r="DX107" s="11" t="s">
        <v>48</v>
      </c>
      <c r="DY107" s="8"/>
      <c r="DZ107" s="17"/>
      <c r="EA107" s="74">
        <v>0</v>
      </c>
      <c r="EB107" s="75">
        <v>0</v>
      </c>
      <c r="EC107" s="34">
        <f t="shared" si="950"/>
        <v>0</v>
      </c>
      <c r="ED107" s="63">
        <v>0</v>
      </c>
      <c r="EE107" s="13">
        <f t="shared" si="951"/>
        <v>0</v>
      </c>
      <c r="EF107" s="13">
        <f t="shared" si="952"/>
        <v>0</v>
      </c>
      <c r="EG107" s="13">
        <f t="shared" si="953"/>
        <v>0</v>
      </c>
      <c r="EH107" s="1044" t="s">
        <v>283</v>
      </c>
      <c r="EI107" s="1045"/>
      <c r="EJ107" s="10"/>
      <c r="EK107" s="44"/>
      <c r="EL107" s="302"/>
      <c r="EM107" s="87" t="s">
        <v>76</v>
      </c>
      <c r="EN107" s="11" t="s">
        <v>53</v>
      </c>
      <c r="EO107" s="14"/>
      <c r="EP107" s="72">
        <v>0</v>
      </c>
      <c r="EQ107" s="496">
        <f t="shared" si="864"/>
        <v>0</v>
      </c>
      <c r="ER107" s="10"/>
      <c r="ES107" s="61"/>
      <c r="ET107" s="302"/>
      <c r="EU107" s="61"/>
      <c r="EV107" s="87" t="s">
        <v>76</v>
      </c>
      <c r="EW107" s="11" t="s">
        <v>53</v>
      </c>
      <c r="EX107" s="14"/>
      <c r="EY107" s="72">
        <v>0</v>
      </c>
      <c r="EZ107" s="496">
        <f t="shared" si="865"/>
        <v>0</v>
      </c>
      <c r="FA107" s="88"/>
      <c r="FC107" s="44"/>
      <c r="FD107" s="302"/>
      <c r="FE107" s="87" t="s">
        <v>73</v>
      </c>
      <c r="FF107" s="8" t="s">
        <v>129</v>
      </c>
      <c r="FG107" s="61"/>
      <c r="FH107" s="72">
        <v>1.37</v>
      </c>
      <c r="FI107" s="496">
        <f t="shared" si="898"/>
        <v>0</v>
      </c>
      <c r="FJ107" s="10"/>
      <c r="FK107" s="302"/>
      <c r="FL107" s="61"/>
      <c r="FM107" s="61"/>
      <c r="FN107" s="87" t="s">
        <v>73</v>
      </c>
      <c r="FO107" s="8" t="s">
        <v>129</v>
      </c>
      <c r="FP107" s="61"/>
      <c r="FQ107" s="72">
        <v>2.06</v>
      </c>
      <c r="FR107" s="496">
        <f t="shared" si="899"/>
        <v>0</v>
      </c>
      <c r="FS107" s="88"/>
    </row>
    <row r="108" spans="1:175" x14ac:dyDescent="0.25">
      <c r="A108" s="44" t="s">
        <v>67</v>
      </c>
      <c r="B108" s="11" t="s">
        <v>144</v>
      </c>
      <c r="C108" s="8"/>
      <c r="D108" s="17"/>
      <c r="E108" s="74">
        <v>0</v>
      </c>
      <c r="F108" s="75">
        <v>0</v>
      </c>
      <c r="G108" s="34">
        <f t="shared" si="900"/>
        <v>0</v>
      </c>
      <c r="H108" s="63">
        <v>0</v>
      </c>
      <c r="I108" s="13">
        <f t="shared" si="901"/>
        <v>0</v>
      </c>
      <c r="J108" s="13">
        <f t="shared" si="902"/>
        <v>0</v>
      </c>
      <c r="K108" s="13">
        <f t="shared" si="903"/>
        <v>0</v>
      </c>
      <c r="L108" s="217">
        <f>SUM(K108:K109)</f>
        <v>0</v>
      </c>
      <c r="M108" s="218">
        <f>SUM(G108:G109)*C$2</f>
        <v>0</v>
      </c>
      <c r="N108" s="10"/>
      <c r="O108" s="44" t="s">
        <v>67</v>
      </c>
      <c r="P108" s="11" t="s">
        <v>144</v>
      </c>
      <c r="Q108" s="8"/>
      <c r="R108" s="17"/>
      <c r="S108" s="74">
        <v>0</v>
      </c>
      <c r="T108" s="75">
        <v>0</v>
      </c>
      <c r="U108" s="34">
        <f t="shared" si="904"/>
        <v>0</v>
      </c>
      <c r="V108" s="63">
        <v>0</v>
      </c>
      <c r="W108" s="13">
        <f t="shared" si="905"/>
        <v>0</v>
      </c>
      <c r="X108" s="13">
        <f t="shared" si="906"/>
        <v>0</v>
      </c>
      <c r="Y108" s="13">
        <f t="shared" si="907"/>
        <v>0</v>
      </c>
      <c r="Z108" s="217">
        <f>SUM(Y108:Y109)</f>
        <v>0</v>
      </c>
      <c r="AA108" s="218">
        <f>SUM(U108:U109)*Q$2</f>
        <v>0</v>
      </c>
      <c r="AB108" s="10"/>
      <c r="AC108" s="44" t="s">
        <v>67</v>
      </c>
      <c r="AD108" s="11" t="s">
        <v>144</v>
      </c>
      <c r="AE108" s="8"/>
      <c r="AF108" s="17"/>
      <c r="AG108" s="74">
        <v>0</v>
      </c>
      <c r="AH108" s="75">
        <v>0</v>
      </c>
      <c r="AI108" s="34">
        <f t="shared" si="908"/>
        <v>0</v>
      </c>
      <c r="AJ108" s="63">
        <v>0</v>
      </c>
      <c r="AK108" s="13">
        <f t="shared" si="909"/>
        <v>0</v>
      </c>
      <c r="AL108" s="13">
        <f t="shared" si="910"/>
        <v>0</v>
      </c>
      <c r="AM108" s="13">
        <f t="shared" si="911"/>
        <v>0</v>
      </c>
      <c r="AN108" s="217">
        <f t="shared" ref="AN108" si="956">SUM(AM108:AM109)</f>
        <v>0</v>
      </c>
      <c r="AO108" s="218">
        <f t="shared" ref="AO108" si="957">SUM(AI108:AI109)*AE$2</f>
        <v>0</v>
      </c>
      <c r="AP108" s="10"/>
      <c r="AQ108" s="44" t="s">
        <v>67</v>
      </c>
      <c r="AR108" s="11" t="s">
        <v>144</v>
      </c>
      <c r="AS108" s="8"/>
      <c r="AT108" s="17"/>
      <c r="AU108" s="74">
        <v>0</v>
      </c>
      <c r="AV108" s="75">
        <v>0</v>
      </c>
      <c r="AW108" s="34">
        <f t="shared" si="914"/>
        <v>0</v>
      </c>
      <c r="AX108" s="63">
        <v>0</v>
      </c>
      <c r="AY108" s="13">
        <f t="shared" si="915"/>
        <v>0</v>
      </c>
      <c r="AZ108" s="13">
        <f t="shared" si="916"/>
        <v>0</v>
      </c>
      <c r="BA108" s="13">
        <f t="shared" si="917"/>
        <v>0</v>
      </c>
      <c r="BB108" s="217">
        <f t="shared" ref="BB108" si="958">SUM(BA108:BA109)</f>
        <v>0</v>
      </c>
      <c r="BC108" s="218">
        <f t="shared" ref="BC108" si="959">SUM(AW108:AW109)*AS$2</f>
        <v>0</v>
      </c>
      <c r="BD108" s="10"/>
      <c r="BE108" s="44" t="s">
        <v>67</v>
      </c>
      <c r="BF108" s="11" t="s">
        <v>144</v>
      </c>
      <c r="BG108" s="8"/>
      <c r="BH108" s="17"/>
      <c r="BI108" s="74">
        <v>0</v>
      </c>
      <c r="BJ108" s="75">
        <v>0</v>
      </c>
      <c r="BK108" s="34">
        <f t="shared" si="920"/>
        <v>0</v>
      </c>
      <c r="BL108" s="63">
        <v>0</v>
      </c>
      <c r="BM108" s="13">
        <f t="shared" si="921"/>
        <v>0</v>
      </c>
      <c r="BN108" s="13">
        <f t="shared" si="922"/>
        <v>0</v>
      </c>
      <c r="BO108" s="13">
        <f t="shared" si="923"/>
        <v>0</v>
      </c>
      <c r="BP108" s="217">
        <f t="shared" ref="BP108" si="960">SUM(BO108:BO109)</f>
        <v>0</v>
      </c>
      <c r="BQ108" s="218">
        <f t="shared" ref="BQ108" si="961">SUM(BK108:BK109)*BG$2</f>
        <v>0</v>
      </c>
      <c r="BR108" s="10"/>
      <c r="BS108" s="44" t="s">
        <v>67</v>
      </c>
      <c r="BT108" s="11" t="s">
        <v>144</v>
      </c>
      <c r="BU108" s="8"/>
      <c r="BV108" s="17"/>
      <c r="BW108" s="74">
        <v>0</v>
      </c>
      <c r="BX108" s="75">
        <v>0</v>
      </c>
      <c r="BY108" s="34">
        <f t="shared" si="926"/>
        <v>0</v>
      </c>
      <c r="BZ108" s="63">
        <v>0</v>
      </c>
      <c r="CA108" s="13">
        <f t="shared" si="927"/>
        <v>0</v>
      </c>
      <c r="CB108" s="13">
        <f t="shared" si="928"/>
        <v>0</v>
      </c>
      <c r="CC108" s="13">
        <f t="shared" si="929"/>
        <v>0</v>
      </c>
      <c r="CD108" s="217">
        <f t="shared" ref="CD108" si="962">SUM(CC108:CC109)</f>
        <v>0</v>
      </c>
      <c r="CE108" s="218">
        <f t="shared" ref="CE108" si="963">SUM(BY108:BY109)*BU$2</f>
        <v>0</v>
      </c>
      <c r="CF108" s="10"/>
      <c r="CG108" s="44" t="s">
        <v>67</v>
      </c>
      <c r="CH108" s="11" t="s">
        <v>144</v>
      </c>
      <c r="CI108" s="8"/>
      <c r="CJ108" s="17"/>
      <c r="CK108" s="74">
        <v>0</v>
      </c>
      <c r="CL108" s="75">
        <v>0</v>
      </c>
      <c r="CM108" s="34">
        <f t="shared" si="932"/>
        <v>0</v>
      </c>
      <c r="CN108" s="63">
        <v>0</v>
      </c>
      <c r="CO108" s="13">
        <f t="shared" si="933"/>
        <v>0</v>
      </c>
      <c r="CP108" s="13">
        <f t="shared" si="934"/>
        <v>0</v>
      </c>
      <c r="CQ108" s="13">
        <f t="shared" si="935"/>
        <v>0</v>
      </c>
      <c r="CR108" s="217">
        <f t="shared" ref="CR108" si="964">SUM(CQ108:CQ109)</f>
        <v>0</v>
      </c>
      <c r="CS108" s="218">
        <f t="shared" ref="CS108" si="965">SUM(CM108:CM109)*CI$2</f>
        <v>0</v>
      </c>
      <c r="CT108" s="10"/>
      <c r="CU108" s="44" t="s">
        <v>67</v>
      </c>
      <c r="CV108" s="11" t="s">
        <v>144</v>
      </c>
      <c r="CW108" s="8"/>
      <c r="CX108" s="17"/>
      <c r="CY108" s="74">
        <v>0</v>
      </c>
      <c r="CZ108" s="75">
        <v>0</v>
      </c>
      <c r="DA108" s="34">
        <f t="shared" si="938"/>
        <v>0</v>
      </c>
      <c r="DB108" s="63">
        <v>0</v>
      </c>
      <c r="DC108" s="13">
        <f t="shared" si="939"/>
        <v>0</v>
      </c>
      <c r="DD108" s="13">
        <f t="shared" si="940"/>
        <v>0</v>
      </c>
      <c r="DE108" s="13">
        <f t="shared" si="941"/>
        <v>0</v>
      </c>
      <c r="DF108" s="217">
        <f t="shared" ref="DF108" si="966">SUM(DE108:DE109)</f>
        <v>0</v>
      </c>
      <c r="DG108" s="218">
        <f t="shared" ref="DG108" si="967">SUM(DA108:DA109)*CW$2</f>
        <v>0</v>
      </c>
      <c r="DH108" s="10"/>
      <c r="DI108" s="44" t="s">
        <v>67</v>
      </c>
      <c r="DJ108" s="11" t="s">
        <v>144</v>
      </c>
      <c r="DK108" s="8"/>
      <c r="DL108" s="17"/>
      <c r="DM108" s="74">
        <v>0</v>
      </c>
      <c r="DN108" s="75">
        <v>0</v>
      </c>
      <c r="DO108" s="34">
        <f t="shared" si="944"/>
        <v>0</v>
      </c>
      <c r="DP108" s="63">
        <v>0</v>
      </c>
      <c r="DQ108" s="13">
        <f t="shared" si="945"/>
        <v>0</v>
      </c>
      <c r="DR108" s="13">
        <f t="shared" si="946"/>
        <v>0</v>
      </c>
      <c r="DS108" s="13">
        <f t="shared" si="947"/>
        <v>0</v>
      </c>
      <c r="DT108" s="217">
        <f t="shared" ref="DT108" si="968">SUM(DS108:DS109)</f>
        <v>0</v>
      </c>
      <c r="DU108" s="218">
        <f t="shared" ref="DU108" si="969">SUM(DO108:DO109)*DK$2</f>
        <v>0</v>
      </c>
      <c r="DV108" s="10"/>
      <c r="DW108" s="44" t="s">
        <v>67</v>
      </c>
      <c r="DX108" s="11" t="s">
        <v>144</v>
      </c>
      <c r="DY108" s="8"/>
      <c r="DZ108" s="17"/>
      <c r="EA108" s="74">
        <v>0</v>
      </c>
      <c r="EB108" s="75">
        <v>0</v>
      </c>
      <c r="EC108" s="34">
        <f t="shared" si="950"/>
        <v>0</v>
      </c>
      <c r="ED108" s="63">
        <v>0</v>
      </c>
      <c r="EE108" s="13">
        <f t="shared" si="951"/>
        <v>0</v>
      </c>
      <c r="EF108" s="13">
        <f t="shared" si="952"/>
        <v>0</v>
      </c>
      <c r="EG108" s="13">
        <f t="shared" si="953"/>
        <v>0</v>
      </c>
      <c r="EH108" s="217">
        <f t="shared" ref="EH108" si="970">SUM(EG108:EG109)</f>
        <v>0</v>
      </c>
      <c r="EI108" s="218">
        <f t="shared" ref="EI108" si="971">SUM(EC108:EC109)*DY$2</f>
        <v>0</v>
      </c>
      <c r="EJ108" s="10"/>
      <c r="EK108" s="44"/>
      <c r="EL108" s="302"/>
      <c r="EM108" s="87" t="s">
        <v>105</v>
      </c>
      <c r="EN108" s="11" t="s">
        <v>57</v>
      </c>
      <c r="EO108" s="14"/>
      <c r="EP108" s="72">
        <v>13.2</v>
      </c>
      <c r="EQ108" s="496">
        <f t="shared" si="864"/>
        <v>0</v>
      </c>
      <c r="ER108" s="10"/>
      <c r="ES108" s="61"/>
      <c r="ET108" s="302"/>
      <c r="EU108" s="61"/>
      <c r="EV108" s="87" t="s">
        <v>105</v>
      </c>
      <c r="EW108" s="11" t="s">
        <v>57</v>
      </c>
      <c r="EX108" s="14"/>
      <c r="EY108" s="72">
        <v>7.85</v>
      </c>
      <c r="EZ108" s="496">
        <f t="shared" si="865"/>
        <v>0</v>
      </c>
      <c r="FA108" s="88"/>
      <c r="FC108" s="44"/>
      <c r="FD108" s="302"/>
      <c r="FE108" s="87" t="s">
        <v>133</v>
      </c>
      <c r="FF108" s="8" t="s">
        <v>132</v>
      </c>
      <c r="FG108" s="61"/>
      <c r="FH108" s="72">
        <v>1.98</v>
      </c>
      <c r="FI108" s="496">
        <f t="shared" si="898"/>
        <v>0</v>
      </c>
      <c r="FJ108" s="10"/>
      <c r="FK108" s="302"/>
      <c r="FL108" s="61"/>
      <c r="FM108" s="61"/>
      <c r="FN108" s="87" t="s">
        <v>133</v>
      </c>
      <c r="FO108" s="8" t="s">
        <v>132</v>
      </c>
      <c r="FP108" s="61"/>
      <c r="FQ108" s="72">
        <v>1.3</v>
      </c>
      <c r="FR108" s="496">
        <f t="shared" si="899"/>
        <v>0</v>
      </c>
      <c r="FS108" s="88"/>
    </row>
    <row r="109" spans="1:175" x14ac:dyDescent="0.25">
      <c r="A109" s="44" t="s">
        <v>67</v>
      </c>
      <c r="B109" s="11" t="s">
        <v>144</v>
      </c>
      <c r="C109" s="8"/>
      <c r="D109" s="17"/>
      <c r="E109" s="74">
        <v>0</v>
      </c>
      <c r="F109" s="75">
        <v>0</v>
      </c>
      <c r="G109" s="34">
        <f t="shared" si="900"/>
        <v>0</v>
      </c>
      <c r="H109" s="63">
        <v>0</v>
      </c>
      <c r="I109" s="13">
        <f t="shared" si="901"/>
        <v>0</v>
      </c>
      <c r="J109" s="13">
        <f t="shared" si="902"/>
        <v>0</v>
      </c>
      <c r="K109" s="13">
        <f t="shared" si="903"/>
        <v>0</v>
      </c>
      <c r="L109" s="1044" t="s">
        <v>284</v>
      </c>
      <c r="M109" s="1045"/>
      <c r="N109" s="10"/>
      <c r="O109" s="44" t="s">
        <v>67</v>
      </c>
      <c r="P109" s="11" t="s">
        <v>144</v>
      </c>
      <c r="Q109" s="8"/>
      <c r="R109" s="17"/>
      <c r="S109" s="74">
        <v>0</v>
      </c>
      <c r="T109" s="75">
        <v>0</v>
      </c>
      <c r="U109" s="34">
        <f t="shared" si="904"/>
        <v>0</v>
      </c>
      <c r="V109" s="63">
        <v>0</v>
      </c>
      <c r="W109" s="13">
        <f t="shared" si="905"/>
        <v>0</v>
      </c>
      <c r="X109" s="13">
        <f t="shared" si="906"/>
        <v>0</v>
      </c>
      <c r="Y109" s="13">
        <f t="shared" si="907"/>
        <v>0</v>
      </c>
      <c r="Z109" s="1044" t="s">
        <v>284</v>
      </c>
      <c r="AA109" s="1045"/>
      <c r="AB109" s="10"/>
      <c r="AC109" s="44" t="s">
        <v>67</v>
      </c>
      <c r="AD109" s="11" t="s">
        <v>144</v>
      </c>
      <c r="AE109" s="8"/>
      <c r="AF109" s="17"/>
      <c r="AG109" s="74">
        <v>0</v>
      </c>
      <c r="AH109" s="75">
        <v>0</v>
      </c>
      <c r="AI109" s="34">
        <f t="shared" si="908"/>
        <v>0</v>
      </c>
      <c r="AJ109" s="63">
        <v>0</v>
      </c>
      <c r="AK109" s="13">
        <f t="shared" si="909"/>
        <v>0</v>
      </c>
      <c r="AL109" s="13">
        <f t="shared" si="910"/>
        <v>0</v>
      </c>
      <c r="AM109" s="13">
        <f t="shared" si="911"/>
        <v>0</v>
      </c>
      <c r="AN109" s="1044" t="s">
        <v>284</v>
      </c>
      <c r="AO109" s="1045"/>
      <c r="AP109" s="10"/>
      <c r="AQ109" s="44" t="s">
        <v>67</v>
      </c>
      <c r="AR109" s="11" t="s">
        <v>144</v>
      </c>
      <c r="AS109" s="8"/>
      <c r="AT109" s="17"/>
      <c r="AU109" s="74">
        <v>0</v>
      </c>
      <c r="AV109" s="75">
        <v>0</v>
      </c>
      <c r="AW109" s="34">
        <f t="shared" si="914"/>
        <v>0</v>
      </c>
      <c r="AX109" s="63">
        <v>0</v>
      </c>
      <c r="AY109" s="13">
        <f t="shared" si="915"/>
        <v>0</v>
      </c>
      <c r="AZ109" s="13">
        <f t="shared" si="916"/>
        <v>0</v>
      </c>
      <c r="BA109" s="13">
        <f t="shared" si="917"/>
        <v>0</v>
      </c>
      <c r="BB109" s="1044" t="s">
        <v>284</v>
      </c>
      <c r="BC109" s="1045"/>
      <c r="BD109" s="10"/>
      <c r="BE109" s="44" t="s">
        <v>67</v>
      </c>
      <c r="BF109" s="11" t="s">
        <v>144</v>
      </c>
      <c r="BG109" s="8"/>
      <c r="BH109" s="17"/>
      <c r="BI109" s="74">
        <v>0</v>
      </c>
      <c r="BJ109" s="75">
        <v>0</v>
      </c>
      <c r="BK109" s="34">
        <f t="shared" si="920"/>
        <v>0</v>
      </c>
      <c r="BL109" s="63">
        <v>0</v>
      </c>
      <c r="BM109" s="13">
        <f t="shared" si="921"/>
        <v>0</v>
      </c>
      <c r="BN109" s="13">
        <f t="shared" si="922"/>
        <v>0</v>
      </c>
      <c r="BO109" s="13">
        <f t="shared" si="923"/>
        <v>0</v>
      </c>
      <c r="BP109" s="1044" t="s">
        <v>284</v>
      </c>
      <c r="BQ109" s="1045"/>
      <c r="BR109" s="10"/>
      <c r="BS109" s="44" t="s">
        <v>67</v>
      </c>
      <c r="BT109" s="11" t="s">
        <v>144</v>
      </c>
      <c r="BU109" s="8"/>
      <c r="BV109" s="17"/>
      <c r="BW109" s="74">
        <v>0</v>
      </c>
      <c r="BX109" s="75">
        <v>0</v>
      </c>
      <c r="BY109" s="34">
        <f t="shared" si="926"/>
        <v>0</v>
      </c>
      <c r="BZ109" s="63">
        <v>0</v>
      </c>
      <c r="CA109" s="13">
        <f t="shared" si="927"/>
        <v>0</v>
      </c>
      <c r="CB109" s="13">
        <f t="shared" si="928"/>
        <v>0</v>
      </c>
      <c r="CC109" s="13">
        <f t="shared" si="929"/>
        <v>0</v>
      </c>
      <c r="CD109" s="1044" t="s">
        <v>284</v>
      </c>
      <c r="CE109" s="1045"/>
      <c r="CF109" s="10"/>
      <c r="CG109" s="44" t="s">
        <v>67</v>
      </c>
      <c r="CH109" s="11" t="s">
        <v>144</v>
      </c>
      <c r="CI109" s="8"/>
      <c r="CJ109" s="17"/>
      <c r="CK109" s="74">
        <v>0</v>
      </c>
      <c r="CL109" s="75">
        <v>0</v>
      </c>
      <c r="CM109" s="34">
        <f t="shared" si="932"/>
        <v>0</v>
      </c>
      <c r="CN109" s="63">
        <v>0</v>
      </c>
      <c r="CO109" s="13">
        <f t="shared" si="933"/>
        <v>0</v>
      </c>
      <c r="CP109" s="13">
        <f t="shared" si="934"/>
        <v>0</v>
      </c>
      <c r="CQ109" s="13">
        <f t="shared" si="935"/>
        <v>0</v>
      </c>
      <c r="CR109" s="1044" t="s">
        <v>284</v>
      </c>
      <c r="CS109" s="1045"/>
      <c r="CT109" s="10"/>
      <c r="CU109" s="44" t="s">
        <v>67</v>
      </c>
      <c r="CV109" s="11" t="s">
        <v>144</v>
      </c>
      <c r="CW109" s="8"/>
      <c r="CX109" s="17"/>
      <c r="CY109" s="74">
        <v>0</v>
      </c>
      <c r="CZ109" s="75">
        <v>0</v>
      </c>
      <c r="DA109" s="34">
        <f t="shared" si="938"/>
        <v>0</v>
      </c>
      <c r="DB109" s="63">
        <v>0</v>
      </c>
      <c r="DC109" s="13">
        <f t="shared" si="939"/>
        <v>0</v>
      </c>
      <c r="DD109" s="13">
        <f t="shared" si="940"/>
        <v>0</v>
      </c>
      <c r="DE109" s="13">
        <f t="shared" si="941"/>
        <v>0</v>
      </c>
      <c r="DF109" s="1044" t="s">
        <v>284</v>
      </c>
      <c r="DG109" s="1045"/>
      <c r="DH109" s="10"/>
      <c r="DI109" s="44" t="s">
        <v>67</v>
      </c>
      <c r="DJ109" s="11" t="s">
        <v>144</v>
      </c>
      <c r="DK109" s="8"/>
      <c r="DL109" s="17"/>
      <c r="DM109" s="74">
        <v>0</v>
      </c>
      <c r="DN109" s="75">
        <v>0</v>
      </c>
      <c r="DO109" s="34">
        <f t="shared" si="944"/>
        <v>0</v>
      </c>
      <c r="DP109" s="63">
        <v>0</v>
      </c>
      <c r="DQ109" s="13">
        <f t="shared" si="945"/>
        <v>0</v>
      </c>
      <c r="DR109" s="13">
        <f t="shared" si="946"/>
        <v>0</v>
      </c>
      <c r="DS109" s="13">
        <f t="shared" si="947"/>
        <v>0</v>
      </c>
      <c r="DT109" s="1044" t="s">
        <v>284</v>
      </c>
      <c r="DU109" s="1045"/>
      <c r="DV109" s="10"/>
      <c r="DW109" s="44" t="s">
        <v>67</v>
      </c>
      <c r="DX109" s="11" t="s">
        <v>144</v>
      </c>
      <c r="DY109" s="8"/>
      <c r="DZ109" s="17"/>
      <c r="EA109" s="74">
        <v>0</v>
      </c>
      <c r="EB109" s="75">
        <v>0</v>
      </c>
      <c r="EC109" s="34">
        <f t="shared" si="950"/>
        <v>0</v>
      </c>
      <c r="ED109" s="63">
        <v>0</v>
      </c>
      <c r="EE109" s="13">
        <f t="shared" si="951"/>
        <v>0</v>
      </c>
      <c r="EF109" s="13">
        <f t="shared" si="952"/>
        <v>0</v>
      </c>
      <c r="EG109" s="13">
        <f t="shared" si="953"/>
        <v>0</v>
      </c>
      <c r="EH109" s="1044" t="s">
        <v>284</v>
      </c>
      <c r="EI109" s="1045"/>
      <c r="EJ109" s="10"/>
      <c r="EK109" s="44"/>
      <c r="EL109" s="295" t="s">
        <v>332</v>
      </c>
      <c r="EM109" s="296">
        <v>0</v>
      </c>
      <c r="EN109" s="297">
        <v>1</v>
      </c>
      <c r="EO109" s="190">
        <f>SUM(EP110:EP120)</f>
        <v>39</v>
      </c>
      <c r="EP109" s="107"/>
      <c r="EQ109" s="496">
        <f>SUM(EQ110:EQ120)</f>
        <v>0</v>
      </c>
      <c r="ER109" s="10"/>
      <c r="ES109" s="61"/>
      <c r="ET109" s="298" t="s">
        <v>329</v>
      </c>
      <c r="EU109" s="299"/>
      <c r="EV109" s="296">
        <v>0</v>
      </c>
      <c r="EW109" s="300">
        <v>1</v>
      </c>
      <c r="EX109" s="190">
        <f>SUM(EY110:EY120)</f>
        <v>17.29</v>
      </c>
      <c r="EY109" s="107"/>
      <c r="EZ109" s="496">
        <f>SUM(EZ110:EZ120)</f>
        <v>0</v>
      </c>
      <c r="FA109" s="88"/>
      <c r="FC109" s="44"/>
      <c r="FD109" s="302"/>
      <c r="FE109" s="87" t="s">
        <v>65</v>
      </c>
      <c r="FF109" s="95" t="s">
        <v>60</v>
      </c>
      <c r="FG109" s="14"/>
      <c r="FH109" s="72">
        <v>8.85</v>
      </c>
      <c r="FI109" s="496">
        <f t="shared" si="898"/>
        <v>0</v>
      </c>
      <c r="FJ109" s="10"/>
      <c r="FK109" s="302"/>
      <c r="FL109" s="61"/>
      <c r="FM109" s="61"/>
      <c r="FN109" s="87" t="s">
        <v>65</v>
      </c>
      <c r="FO109" s="95" t="s">
        <v>60</v>
      </c>
      <c r="FP109" s="14"/>
      <c r="FQ109" s="72">
        <v>2.69</v>
      </c>
      <c r="FR109" s="496">
        <f t="shared" si="899"/>
        <v>0</v>
      </c>
      <c r="FS109" s="88"/>
    </row>
    <row r="110" spans="1:175" x14ac:dyDescent="0.25">
      <c r="A110" s="44" t="s">
        <v>68</v>
      </c>
      <c r="B110" s="11" t="s">
        <v>145</v>
      </c>
      <c r="C110" s="8"/>
      <c r="D110" s="17"/>
      <c r="E110" s="74">
        <v>0</v>
      </c>
      <c r="F110" s="75">
        <v>0</v>
      </c>
      <c r="G110" s="34">
        <f t="shared" si="900"/>
        <v>0</v>
      </c>
      <c r="H110" s="63">
        <v>0</v>
      </c>
      <c r="I110" s="13">
        <f t="shared" si="901"/>
        <v>0</v>
      </c>
      <c r="J110" s="13">
        <f t="shared" si="902"/>
        <v>0</v>
      </c>
      <c r="K110" s="13">
        <f t="shared" si="903"/>
        <v>0</v>
      </c>
      <c r="L110" s="217">
        <f>SUM(K110:K111)</f>
        <v>0</v>
      </c>
      <c r="M110" s="218">
        <f>SUM(G110:G111)*C$2</f>
        <v>0</v>
      </c>
      <c r="N110" s="10"/>
      <c r="O110" s="44" t="s">
        <v>68</v>
      </c>
      <c r="P110" s="11" t="s">
        <v>145</v>
      </c>
      <c r="Q110" s="8"/>
      <c r="R110" s="17"/>
      <c r="S110" s="74">
        <v>0</v>
      </c>
      <c r="T110" s="75">
        <v>0</v>
      </c>
      <c r="U110" s="34">
        <f t="shared" si="904"/>
        <v>0</v>
      </c>
      <c r="V110" s="63">
        <v>0</v>
      </c>
      <c r="W110" s="13">
        <f t="shared" si="905"/>
        <v>0</v>
      </c>
      <c r="X110" s="13">
        <f t="shared" si="906"/>
        <v>0</v>
      </c>
      <c r="Y110" s="13">
        <f t="shared" si="907"/>
        <v>0</v>
      </c>
      <c r="Z110" s="217">
        <f>SUM(Y110:Y111)</f>
        <v>0</v>
      </c>
      <c r="AA110" s="218">
        <f>SUM(U110:U111)*Q$2</f>
        <v>0</v>
      </c>
      <c r="AB110" s="10"/>
      <c r="AC110" s="44" t="s">
        <v>68</v>
      </c>
      <c r="AD110" s="11" t="s">
        <v>145</v>
      </c>
      <c r="AE110" s="8"/>
      <c r="AF110" s="17"/>
      <c r="AG110" s="74">
        <v>0</v>
      </c>
      <c r="AH110" s="75">
        <v>0</v>
      </c>
      <c r="AI110" s="34">
        <f t="shared" si="908"/>
        <v>0</v>
      </c>
      <c r="AJ110" s="63">
        <v>0</v>
      </c>
      <c r="AK110" s="13">
        <f t="shared" si="909"/>
        <v>0</v>
      </c>
      <c r="AL110" s="13">
        <f t="shared" si="910"/>
        <v>0</v>
      </c>
      <c r="AM110" s="13">
        <f t="shared" si="911"/>
        <v>0</v>
      </c>
      <c r="AN110" s="217">
        <f t="shared" ref="AN110" si="972">SUM(AM110:AM111)</f>
        <v>0</v>
      </c>
      <c r="AO110" s="218">
        <f t="shared" ref="AO110" si="973">SUM(AI110:AI111)*AE$2</f>
        <v>0</v>
      </c>
      <c r="AP110" s="10"/>
      <c r="AQ110" s="44" t="s">
        <v>68</v>
      </c>
      <c r="AR110" s="11" t="s">
        <v>145</v>
      </c>
      <c r="AS110" s="8"/>
      <c r="AT110" s="17"/>
      <c r="AU110" s="74">
        <v>0</v>
      </c>
      <c r="AV110" s="75">
        <v>0</v>
      </c>
      <c r="AW110" s="34">
        <f t="shared" si="914"/>
        <v>0</v>
      </c>
      <c r="AX110" s="63">
        <v>0</v>
      </c>
      <c r="AY110" s="13">
        <f t="shared" si="915"/>
        <v>0</v>
      </c>
      <c r="AZ110" s="13">
        <f t="shared" si="916"/>
        <v>0</v>
      </c>
      <c r="BA110" s="13">
        <f t="shared" si="917"/>
        <v>0</v>
      </c>
      <c r="BB110" s="217">
        <f t="shared" ref="BB110" si="974">SUM(BA110:BA111)</f>
        <v>0</v>
      </c>
      <c r="BC110" s="218">
        <f t="shared" ref="BC110" si="975">SUM(AW110:AW111)*AS$2</f>
        <v>0</v>
      </c>
      <c r="BD110" s="10"/>
      <c r="BE110" s="44" t="s">
        <v>68</v>
      </c>
      <c r="BF110" s="11" t="s">
        <v>145</v>
      </c>
      <c r="BG110" s="8"/>
      <c r="BH110" s="17"/>
      <c r="BI110" s="74">
        <v>0</v>
      </c>
      <c r="BJ110" s="75">
        <v>0</v>
      </c>
      <c r="BK110" s="34">
        <f t="shared" si="920"/>
        <v>0</v>
      </c>
      <c r="BL110" s="63">
        <v>0</v>
      </c>
      <c r="BM110" s="13">
        <f t="shared" si="921"/>
        <v>0</v>
      </c>
      <c r="BN110" s="13">
        <f t="shared" si="922"/>
        <v>0</v>
      </c>
      <c r="BO110" s="13">
        <f t="shared" si="923"/>
        <v>0</v>
      </c>
      <c r="BP110" s="217">
        <f t="shared" ref="BP110" si="976">SUM(BO110:BO111)</f>
        <v>0</v>
      </c>
      <c r="BQ110" s="218">
        <f t="shared" ref="BQ110" si="977">SUM(BK110:BK111)*BG$2</f>
        <v>0</v>
      </c>
      <c r="BR110" s="10"/>
      <c r="BS110" s="44" t="s">
        <v>68</v>
      </c>
      <c r="BT110" s="11" t="s">
        <v>145</v>
      </c>
      <c r="BU110" s="8"/>
      <c r="BV110" s="17"/>
      <c r="BW110" s="74">
        <v>0</v>
      </c>
      <c r="BX110" s="75">
        <v>0</v>
      </c>
      <c r="BY110" s="34">
        <f t="shared" si="926"/>
        <v>0</v>
      </c>
      <c r="BZ110" s="63">
        <v>0</v>
      </c>
      <c r="CA110" s="13">
        <f t="shared" si="927"/>
        <v>0</v>
      </c>
      <c r="CB110" s="13">
        <f t="shared" si="928"/>
        <v>0</v>
      </c>
      <c r="CC110" s="13">
        <f t="shared" si="929"/>
        <v>0</v>
      </c>
      <c r="CD110" s="217">
        <f t="shared" ref="CD110" si="978">SUM(CC110:CC111)</f>
        <v>0</v>
      </c>
      <c r="CE110" s="218">
        <f t="shared" ref="CE110" si="979">SUM(BY110:BY111)*BU$2</f>
        <v>0</v>
      </c>
      <c r="CF110" s="10"/>
      <c r="CG110" s="44" t="s">
        <v>68</v>
      </c>
      <c r="CH110" s="11" t="s">
        <v>145</v>
      </c>
      <c r="CI110" s="8"/>
      <c r="CJ110" s="17"/>
      <c r="CK110" s="74">
        <v>0</v>
      </c>
      <c r="CL110" s="75">
        <v>0</v>
      </c>
      <c r="CM110" s="34">
        <f t="shared" si="932"/>
        <v>0</v>
      </c>
      <c r="CN110" s="63">
        <v>0</v>
      </c>
      <c r="CO110" s="13">
        <f t="shared" si="933"/>
        <v>0</v>
      </c>
      <c r="CP110" s="13">
        <f t="shared" si="934"/>
        <v>0</v>
      </c>
      <c r="CQ110" s="13">
        <f t="shared" si="935"/>
        <v>0</v>
      </c>
      <c r="CR110" s="217">
        <f t="shared" ref="CR110" si="980">SUM(CQ110:CQ111)</f>
        <v>0</v>
      </c>
      <c r="CS110" s="218">
        <f t="shared" ref="CS110" si="981">SUM(CM110:CM111)*CI$2</f>
        <v>0</v>
      </c>
      <c r="CT110" s="10"/>
      <c r="CU110" s="44" t="s">
        <v>68</v>
      </c>
      <c r="CV110" s="11" t="s">
        <v>145</v>
      </c>
      <c r="CW110" s="8"/>
      <c r="CX110" s="17"/>
      <c r="CY110" s="74">
        <v>0</v>
      </c>
      <c r="CZ110" s="75">
        <v>0</v>
      </c>
      <c r="DA110" s="34">
        <f t="shared" si="938"/>
        <v>0</v>
      </c>
      <c r="DB110" s="63">
        <v>0</v>
      </c>
      <c r="DC110" s="13">
        <f t="shared" si="939"/>
        <v>0</v>
      </c>
      <c r="DD110" s="13">
        <f t="shared" si="940"/>
        <v>0</v>
      </c>
      <c r="DE110" s="13">
        <f t="shared" si="941"/>
        <v>0</v>
      </c>
      <c r="DF110" s="217">
        <f t="shared" ref="DF110" si="982">SUM(DE110:DE111)</f>
        <v>0</v>
      </c>
      <c r="DG110" s="218">
        <f t="shared" ref="DG110" si="983">SUM(DA110:DA111)*CW$2</f>
        <v>0</v>
      </c>
      <c r="DH110" s="10"/>
      <c r="DI110" s="44" t="s">
        <v>68</v>
      </c>
      <c r="DJ110" s="11" t="s">
        <v>145</v>
      </c>
      <c r="DK110" s="8"/>
      <c r="DL110" s="17"/>
      <c r="DM110" s="74">
        <v>0</v>
      </c>
      <c r="DN110" s="75">
        <v>0</v>
      </c>
      <c r="DO110" s="34">
        <f t="shared" si="944"/>
        <v>0</v>
      </c>
      <c r="DP110" s="63">
        <v>0</v>
      </c>
      <c r="DQ110" s="13">
        <f t="shared" si="945"/>
        <v>0</v>
      </c>
      <c r="DR110" s="13">
        <f t="shared" si="946"/>
        <v>0</v>
      </c>
      <c r="DS110" s="13">
        <f t="shared" si="947"/>
        <v>0</v>
      </c>
      <c r="DT110" s="217">
        <f t="shared" ref="DT110" si="984">SUM(DS110:DS111)</f>
        <v>0</v>
      </c>
      <c r="DU110" s="218">
        <f t="shared" ref="DU110" si="985">SUM(DO110:DO111)*DK$2</f>
        <v>0</v>
      </c>
      <c r="DV110" s="10"/>
      <c r="DW110" s="44" t="s">
        <v>68</v>
      </c>
      <c r="DX110" s="11" t="s">
        <v>145</v>
      </c>
      <c r="DY110" s="8"/>
      <c r="DZ110" s="17"/>
      <c r="EA110" s="74">
        <v>0</v>
      </c>
      <c r="EB110" s="75">
        <v>0</v>
      </c>
      <c r="EC110" s="34">
        <f t="shared" si="950"/>
        <v>0</v>
      </c>
      <c r="ED110" s="63">
        <v>0</v>
      </c>
      <c r="EE110" s="13">
        <f t="shared" si="951"/>
        <v>0</v>
      </c>
      <c r="EF110" s="13">
        <f t="shared" si="952"/>
        <v>0</v>
      </c>
      <c r="EG110" s="13">
        <f t="shared" si="953"/>
        <v>0</v>
      </c>
      <c r="EH110" s="217">
        <f t="shared" ref="EH110" si="986">SUM(EG110:EG111)</f>
        <v>0</v>
      </c>
      <c r="EI110" s="218">
        <f t="shared" ref="EI110" si="987">SUM(EC110:EC111)*DY$2</f>
        <v>0</v>
      </c>
      <c r="EJ110" s="10"/>
      <c r="EK110" s="44"/>
      <c r="EL110" s="302"/>
      <c r="EM110" s="87" t="s">
        <v>90</v>
      </c>
      <c r="EN110" s="95" t="s">
        <v>111</v>
      </c>
      <c r="EO110" s="14"/>
      <c r="EP110" s="72">
        <v>0</v>
      </c>
      <c r="EQ110" s="496">
        <f t="shared" ref="EQ110:EQ120" si="988">EM$109*EN$109*EP110</f>
        <v>0</v>
      </c>
      <c r="ER110" s="10"/>
      <c r="ES110" s="61"/>
      <c r="ET110" s="302"/>
      <c r="EU110" s="61"/>
      <c r="EV110" s="87" t="s">
        <v>90</v>
      </c>
      <c r="EW110" s="95" t="s">
        <v>111</v>
      </c>
      <c r="EX110" s="14"/>
      <c r="EY110" s="72">
        <v>0</v>
      </c>
      <c r="EZ110" s="496">
        <f t="shared" ref="EZ110:EZ120" si="989">EV$109*EW$109*EY110</f>
        <v>0</v>
      </c>
      <c r="FA110" s="88"/>
      <c r="FC110" s="44"/>
      <c r="FD110" s="302"/>
      <c r="FE110" s="87" t="s">
        <v>72</v>
      </c>
      <c r="FF110" s="8" t="s">
        <v>154</v>
      </c>
      <c r="FG110" s="61"/>
      <c r="FH110" s="72">
        <v>0.62</v>
      </c>
      <c r="FI110" s="496">
        <f t="shared" si="898"/>
        <v>0</v>
      </c>
      <c r="FJ110" s="10"/>
      <c r="FK110" s="302"/>
      <c r="FL110" s="61"/>
      <c r="FM110" s="61"/>
      <c r="FN110" s="87" t="s">
        <v>72</v>
      </c>
      <c r="FO110" s="8" t="s">
        <v>154</v>
      </c>
      <c r="FP110" s="61"/>
      <c r="FQ110" s="72">
        <v>0</v>
      </c>
      <c r="FR110" s="496">
        <f t="shared" si="899"/>
        <v>0</v>
      </c>
      <c r="FS110" s="88"/>
    </row>
    <row r="111" spans="1:175" x14ac:dyDescent="0.25">
      <c r="A111" s="44" t="s">
        <v>68</v>
      </c>
      <c r="B111" s="11" t="s">
        <v>145</v>
      </c>
      <c r="C111" s="8"/>
      <c r="D111" s="17"/>
      <c r="E111" s="74">
        <v>0</v>
      </c>
      <c r="F111" s="75">
        <v>0</v>
      </c>
      <c r="G111" s="34">
        <f t="shared" si="900"/>
        <v>0</v>
      </c>
      <c r="H111" s="63">
        <v>0</v>
      </c>
      <c r="I111" s="13">
        <f t="shared" si="901"/>
        <v>0</v>
      </c>
      <c r="J111" s="13">
        <f t="shared" si="902"/>
        <v>0</v>
      </c>
      <c r="K111" s="13">
        <f t="shared" si="903"/>
        <v>0</v>
      </c>
      <c r="L111" s="151"/>
      <c r="M111" s="155"/>
      <c r="N111" s="10"/>
      <c r="O111" s="44" t="s">
        <v>68</v>
      </c>
      <c r="P111" s="11" t="s">
        <v>145</v>
      </c>
      <c r="Q111" s="8"/>
      <c r="R111" s="17"/>
      <c r="S111" s="74">
        <v>0</v>
      </c>
      <c r="T111" s="75">
        <v>0</v>
      </c>
      <c r="U111" s="34">
        <f t="shared" si="904"/>
        <v>0</v>
      </c>
      <c r="V111" s="63">
        <v>0</v>
      </c>
      <c r="W111" s="13">
        <f t="shared" si="905"/>
        <v>0</v>
      </c>
      <c r="X111" s="13">
        <f t="shared" si="906"/>
        <v>0</v>
      </c>
      <c r="Y111" s="13">
        <f t="shared" si="907"/>
        <v>0</v>
      </c>
      <c r="Z111" s="151"/>
      <c r="AA111" s="155"/>
      <c r="AB111" s="10"/>
      <c r="AC111" s="44" t="s">
        <v>68</v>
      </c>
      <c r="AD111" s="11" t="s">
        <v>145</v>
      </c>
      <c r="AE111" s="8"/>
      <c r="AF111" s="17"/>
      <c r="AG111" s="74">
        <v>0</v>
      </c>
      <c r="AH111" s="75">
        <v>0</v>
      </c>
      <c r="AI111" s="34">
        <f t="shared" si="908"/>
        <v>0</v>
      </c>
      <c r="AJ111" s="63">
        <v>0</v>
      </c>
      <c r="AK111" s="13">
        <f t="shared" si="909"/>
        <v>0</v>
      </c>
      <c r="AL111" s="13">
        <f t="shared" si="910"/>
        <v>0</v>
      </c>
      <c r="AM111" s="13">
        <f t="shared" si="911"/>
        <v>0</v>
      </c>
      <c r="AN111" s="151"/>
      <c r="AO111" s="155"/>
      <c r="AP111" s="10"/>
      <c r="AQ111" s="44" t="s">
        <v>68</v>
      </c>
      <c r="AR111" s="11" t="s">
        <v>145</v>
      </c>
      <c r="AS111" s="8"/>
      <c r="AT111" s="17"/>
      <c r="AU111" s="74">
        <v>0</v>
      </c>
      <c r="AV111" s="75">
        <v>0</v>
      </c>
      <c r="AW111" s="34">
        <f t="shared" si="914"/>
        <v>0</v>
      </c>
      <c r="AX111" s="63">
        <v>0</v>
      </c>
      <c r="AY111" s="13">
        <f t="shared" si="915"/>
        <v>0</v>
      </c>
      <c r="AZ111" s="13">
        <f t="shared" si="916"/>
        <v>0</v>
      </c>
      <c r="BA111" s="13">
        <f t="shared" si="917"/>
        <v>0</v>
      </c>
      <c r="BB111" s="151"/>
      <c r="BC111" s="155"/>
      <c r="BD111" s="10"/>
      <c r="BE111" s="44" t="s">
        <v>68</v>
      </c>
      <c r="BF111" s="11" t="s">
        <v>145</v>
      </c>
      <c r="BG111" s="8"/>
      <c r="BH111" s="17"/>
      <c r="BI111" s="74">
        <v>0</v>
      </c>
      <c r="BJ111" s="75">
        <v>0</v>
      </c>
      <c r="BK111" s="34">
        <f t="shared" si="920"/>
        <v>0</v>
      </c>
      <c r="BL111" s="63">
        <v>0</v>
      </c>
      <c r="BM111" s="13">
        <f t="shared" si="921"/>
        <v>0</v>
      </c>
      <c r="BN111" s="13">
        <f t="shared" si="922"/>
        <v>0</v>
      </c>
      <c r="BO111" s="13">
        <f t="shared" si="923"/>
        <v>0</v>
      </c>
      <c r="BP111" s="151"/>
      <c r="BQ111" s="155"/>
      <c r="BR111" s="10"/>
      <c r="BS111" s="44" t="s">
        <v>68</v>
      </c>
      <c r="BT111" s="11" t="s">
        <v>145</v>
      </c>
      <c r="BU111" s="8"/>
      <c r="BV111" s="17"/>
      <c r="BW111" s="74">
        <v>0</v>
      </c>
      <c r="BX111" s="75">
        <v>0</v>
      </c>
      <c r="BY111" s="34">
        <f t="shared" si="926"/>
        <v>0</v>
      </c>
      <c r="BZ111" s="63">
        <v>0</v>
      </c>
      <c r="CA111" s="13">
        <f t="shared" si="927"/>
        <v>0</v>
      </c>
      <c r="CB111" s="13">
        <f t="shared" si="928"/>
        <v>0</v>
      </c>
      <c r="CC111" s="13">
        <f t="shared" si="929"/>
        <v>0</v>
      </c>
      <c r="CD111" s="151"/>
      <c r="CE111" s="155"/>
      <c r="CF111" s="10"/>
      <c r="CG111" s="44" t="s">
        <v>68</v>
      </c>
      <c r="CH111" s="11" t="s">
        <v>145</v>
      </c>
      <c r="CI111" s="8"/>
      <c r="CJ111" s="17"/>
      <c r="CK111" s="74">
        <v>0</v>
      </c>
      <c r="CL111" s="75">
        <v>0</v>
      </c>
      <c r="CM111" s="34">
        <f t="shared" si="932"/>
        <v>0</v>
      </c>
      <c r="CN111" s="63">
        <v>0</v>
      </c>
      <c r="CO111" s="13">
        <f t="shared" si="933"/>
        <v>0</v>
      </c>
      <c r="CP111" s="13">
        <f t="shared" si="934"/>
        <v>0</v>
      </c>
      <c r="CQ111" s="13">
        <f t="shared" si="935"/>
        <v>0</v>
      </c>
      <c r="CR111" s="151"/>
      <c r="CS111" s="155"/>
      <c r="CT111" s="10"/>
      <c r="CU111" s="44" t="s">
        <v>68</v>
      </c>
      <c r="CV111" s="11" t="s">
        <v>145</v>
      </c>
      <c r="CW111" s="8"/>
      <c r="CX111" s="17"/>
      <c r="CY111" s="74">
        <v>0</v>
      </c>
      <c r="CZ111" s="75">
        <v>0</v>
      </c>
      <c r="DA111" s="34">
        <f t="shared" si="938"/>
        <v>0</v>
      </c>
      <c r="DB111" s="63">
        <v>0</v>
      </c>
      <c r="DC111" s="13">
        <f t="shared" si="939"/>
        <v>0</v>
      </c>
      <c r="DD111" s="13">
        <f t="shared" si="940"/>
        <v>0</v>
      </c>
      <c r="DE111" s="13">
        <f t="shared" si="941"/>
        <v>0</v>
      </c>
      <c r="DF111" s="151"/>
      <c r="DG111" s="155"/>
      <c r="DH111" s="10"/>
      <c r="DI111" s="44" t="s">
        <v>68</v>
      </c>
      <c r="DJ111" s="11" t="s">
        <v>145</v>
      </c>
      <c r="DK111" s="8"/>
      <c r="DL111" s="17"/>
      <c r="DM111" s="74">
        <v>0</v>
      </c>
      <c r="DN111" s="75">
        <v>0</v>
      </c>
      <c r="DO111" s="34">
        <f t="shared" si="944"/>
        <v>0</v>
      </c>
      <c r="DP111" s="63">
        <v>0</v>
      </c>
      <c r="DQ111" s="13">
        <f t="shared" si="945"/>
        <v>0</v>
      </c>
      <c r="DR111" s="13">
        <f t="shared" si="946"/>
        <v>0</v>
      </c>
      <c r="DS111" s="13">
        <f t="shared" si="947"/>
        <v>0</v>
      </c>
      <c r="DT111" s="151"/>
      <c r="DU111" s="155"/>
      <c r="DV111" s="10"/>
      <c r="DW111" s="44" t="s">
        <v>68</v>
      </c>
      <c r="DX111" s="11" t="s">
        <v>145</v>
      </c>
      <c r="DY111" s="8"/>
      <c r="DZ111" s="17"/>
      <c r="EA111" s="74">
        <v>0</v>
      </c>
      <c r="EB111" s="75">
        <v>0</v>
      </c>
      <c r="EC111" s="34">
        <f t="shared" si="950"/>
        <v>0</v>
      </c>
      <c r="ED111" s="63">
        <v>0</v>
      </c>
      <c r="EE111" s="13">
        <f t="shared" si="951"/>
        <v>0</v>
      </c>
      <c r="EF111" s="13">
        <f t="shared" si="952"/>
        <v>0</v>
      </c>
      <c r="EG111" s="13">
        <f t="shared" si="953"/>
        <v>0</v>
      </c>
      <c r="EH111" s="151"/>
      <c r="EI111" s="155"/>
      <c r="EJ111" s="10"/>
      <c r="EK111" s="44"/>
      <c r="EL111" s="302"/>
      <c r="EM111" s="87" t="s">
        <v>99</v>
      </c>
      <c r="EN111" s="95" t="s">
        <v>112</v>
      </c>
      <c r="EO111" s="14"/>
      <c r="EP111" s="72">
        <v>3.35</v>
      </c>
      <c r="EQ111" s="496">
        <f t="shared" si="988"/>
        <v>0</v>
      </c>
      <c r="ER111" s="10"/>
      <c r="ES111" s="61"/>
      <c r="ET111" s="302"/>
      <c r="EU111" s="61"/>
      <c r="EV111" s="87" t="s">
        <v>99</v>
      </c>
      <c r="EW111" s="95" t="s">
        <v>112</v>
      </c>
      <c r="EX111" s="14"/>
      <c r="EY111" s="72">
        <v>0</v>
      </c>
      <c r="EZ111" s="496">
        <f t="shared" si="989"/>
        <v>0</v>
      </c>
      <c r="FA111" s="88"/>
      <c r="FC111" s="44"/>
      <c r="FD111" s="302"/>
      <c r="FE111" s="87" t="s">
        <v>76</v>
      </c>
      <c r="FF111" s="11" t="s">
        <v>53</v>
      </c>
      <c r="FG111" s="14"/>
      <c r="FH111" s="72">
        <v>0</v>
      </c>
      <c r="FI111" s="496">
        <f t="shared" si="898"/>
        <v>0</v>
      </c>
      <c r="FJ111" s="10"/>
      <c r="FK111" s="302"/>
      <c r="FL111" s="61"/>
      <c r="FM111" s="61"/>
      <c r="FN111" s="87" t="s">
        <v>76</v>
      </c>
      <c r="FO111" s="11" t="s">
        <v>53</v>
      </c>
      <c r="FP111" s="14"/>
      <c r="FQ111" s="72">
        <v>0</v>
      </c>
      <c r="FR111" s="496">
        <f t="shared" si="899"/>
        <v>0</v>
      </c>
      <c r="FS111" s="88"/>
    </row>
    <row r="112" spans="1:175" ht="13" thickBot="1" x14ac:dyDescent="0.3">
      <c r="A112" s="44"/>
      <c r="B112" s="11"/>
      <c r="C112" s="17"/>
      <c r="D112" s="942" t="s">
        <v>49</v>
      </c>
      <c r="E112" s="18" t="s">
        <v>45</v>
      </c>
      <c r="F112" s="942" t="s">
        <v>4</v>
      </c>
      <c r="G112" s="942" t="s">
        <v>50</v>
      </c>
      <c r="H112" s="304" t="s">
        <v>51</v>
      </c>
      <c r="I112" s="61"/>
      <c r="J112" s="61"/>
      <c r="K112" s="61"/>
      <c r="L112" s="117"/>
      <c r="M112" s="305" t="s">
        <v>285</v>
      </c>
      <c r="N112" s="10"/>
      <c r="O112" s="44"/>
      <c r="P112" s="11"/>
      <c r="Q112" s="17"/>
      <c r="R112" s="942" t="s">
        <v>49</v>
      </c>
      <c r="S112" s="18" t="s">
        <v>45</v>
      </c>
      <c r="T112" s="942" t="s">
        <v>4</v>
      </c>
      <c r="U112" s="942" t="s">
        <v>50</v>
      </c>
      <c r="V112" s="304" t="s">
        <v>51</v>
      </c>
      <c r="W112" s="61"/>
      <c r="X112" s="61"/>
      <c r="Y112" s="61"/>
      <c r="Z112" s="117"/>
      <c r="AA112" s="305" t="s">
        <v>285</v>
      </c>
      <c r="AB112" s="10"/>
      <c r="AC112" s="44"/>
      <c r="AD112" s="11"/>
      <c r="AE112" s="17"/>
      <c r="AF112" s="942" t="s">
        <v>49</v>
      </c>
      <c r="AG112" s="18" t="s">
        <v>45</v>
      </c>
      <c r="AH112" s="942" t="s">
        <v>4</v>
      </c>
      <c r="AI112" s="942" t="s">
        <v>50</v>
      </c>
      <c r="AJ112" s="304" t="s">
        <v>51</v>
      </c>
      <c r="AK112" s="61"/>
      <c r="AL112" s="61"/>
      <c r="AM112" s="61"/>
      <c r="AN112" s="117"/>
      <c r="AO112" s="305" t="s">
        <v>285</v>
      </c>
      <c r="AP112" s="10"/>
      <c r="AQ112" s="44"/>
      <c r="AR112" s="11"/>
      <c r="AS112" s="17"/>
      <c r="AT112" s="942" t="s">
        <v>49</v>
      </c>
      <c r="AU112" s="18" t="s">
        <v>45</v>
      </c>
      <c r="AV112" s="942" t="s">
        <v>4</v>
      </c>
      <c r="AW112" s="942" t="s">
        <v>50</v>
      </c>
      <c r="AX112" s="304" t="s">
        <v>51</v>
      </c>
      <c r="AY112" s="61"/>
      <c r="AZ112" s="61"/>
      <c r="BA112" s="61"/>
      <c r="BB112" s="117"/>
      <c r="BC112" s="305" t="s">
        <v>285</v>
      </c>
      <c r="BD112" s="10"/>
      <c r="BE112" s="44"/>
      <c r="BF112" s="11"/>
      <c r="BG112" s="17"/>
      <c r="BH112" s="942" t="s">
        <v>49</v>
      </c>
      <c r="BI112" s="18" t="s">
        <v>45</v>
      </c>
      <c r="BJ112" s="942" t="s">
        <v>4</v>
      </c>
      <c r="BK112" s="942" t="s">
        <v>50</v>
      </c>
      <c r="BL112" s="304" t="s">
        <v>51</v>
      </c>
      <c r="BM112" s="61"/>
      <c r="BN112" s="61"/>
      <c r="BO112" s="61"/>
      <c r="BP112" s="117"/>
      <c r="BQ112" s="305" t="s">
        <v>285</v>
      </c>
      <c r="BR112" s="10"/>
      <c r="BS112" s="44"/>
      <c r="BT112" s="11"/>
      <c r="BU112" s="17"/>
      <c r="BV112" s="942" t="s">
        <v>49</v>
      </c>
      <c r="BW112" s="18" t="s">
        <v>45</v>
      </c>
      <c r="BX112" s="942" t="s">
        <v>4</v>
      </c>
      <c r="BY112" s="942" t="s">
        <v>50</v>
      </c>
      <c r="BZ112" s="304" t="s">
        <v>51</v>
      </c>
      <c r="CA112" s="61"/>
      <c r="CB112" s="61"/>
      <c r="CC112" s="61"/>
      <c r="CD112" s="117"/>
      <c r="CE112" s="305" t="s">
        <v>285</v>
      </c>
      <c r="CF112" s="10"/>
      <c r="CG112" s="44"/>
      <c r="CH112" s="11"/>
      <c r="CI112" s="17"/>
      <c r="CJ112" s="942" t="s">
        <v>49</v>
      </c>
      <c r="CK112" s="18" t="s">
        <v>45</v>
      </c>
      <c r="CL112" s="942" t="s">
        <v>4</v>
      </c>
      <c r="CM112" s="942" t="s">
        <v>50</v>
      </c>
      <c r="CN112" s="304" t="s">
        <v>51</v>
      </c>
      <c r="CO112" s="61"/>
      <c r="CP112" s="61"/>
      <c r="CQ112" s="61"/>
      <c r="CR112" s="117"/>
      <c r="CS112" s="305" t="s">
        <v>285</v>
      </c>
      <c r="CT112" s="10"/>
      <c r="CU112" s="44"/>
      <c r="CV112" s="11"/>
      <c r="CW112" s="17"/>
      <c r="CX112" s="942" t="s">
        <v>49</v>
      </c>
      <c r="CY112" s="18" t="s">
        <v>45</v>
      </c>
      <c r="CZ112" s="942" t="s">
        <v>4</v>
      </c>
      <c r="DA112" s="942" t="s">
        <v>50</v>
      </c>
      <c r="DB112" s="304" t="s">
        <v>51</v>
      </c>
      <c r="DC112" s="61"/>
      <c r="DD112" s="61"/>
      <c r="DE112" s="61"/>
      <c r="DF112" s="117"/>
      <c r="DG112" s="305" t="s">
        <v>285</v>
      </c>
      <c r="DH112" s="10"/>
      <c r="DI112" s="44"/>
      <c r="DJ112" s="11"/>
      <c r="DK112" s="17"/>
      <c r="DL112" s="942" t="s">
        <v>49</v>
      </c>
      <c r="DM112" s="18" t="s">
        <v>45</v>
      </c>
      <c r="DN112" s="942" t="s">
        <v>4</v>
      </c>
      <c r="DO112" s="942" t="s">
        <v>50</v>
      </c>
      <c r="DP112" s="304" t="s">
        <v>51</v>
      </c>
      <c r="DQ112" s="61"/>
      <c r="DR112" s="61"/>
      <c r="DS112" s="61"/>
      <c r="DT112" s="117"/>
      <c r="DU112" s="305" t="s">
        <v>285</v>
      </c>
      <c r="DV112" s="10"/>
      <c r="DW112" s="44"/>
      <c r="DX112" s="11"/>
      <c r="DY112" s="17"/>
      <c r="DZ112" s="942" t="s">
        <v>49</v>
      </c>
      <c r="EA112" s="18" t="s">
        <v>45</v>
      </c>
      <c r="EB112" s="942" t="s">
        <v>4</v>
      </c>
      <c r="EC112" s="942" t="s">
        <v>50</v>
      </c>
      <c r="ED112" s="304" t="s">
        <v>51</v>
      </c>
      <c r="EE112" s="61"/>
      <c r="EF112" s="61"/>
      <c r="EG112" s="61"/>
      <c r="EH112" s="117"/>
      <c r="EI112" s="305" t="s">
        <v>285</v>
      </c>
      <c r="EJ112" s="10"/>
      <c r="EK112" s="44"/>
      <c r="EL112" s="302"/>
      <c r="EM112" s="87" t="s">
        <v>91</v>
      </c>
      <c r="EN112" s="95" t="s">
        <v>321</v>
      </c>
      <c r="EO112" s="14"/>
      <c r="EP112" s="72">
        <v>0</v>
      </c>
      <c r="EQ112" s="496">
        <f t="shared" si="988"/>
        <v>0</v>
      </c>
      <c r="ER112" s="10"/>
      <c r="ES112" s="61"/>
      <c r="ET112" s="302"/>
      <c r="EU112" s="61"/>
      <c r="EV112" s="87" t="s">
        <v>91</v>
      </c>
      <c r="EW112" s="95" t="s">
        <v>321</v>
      </c>
      <c r="EX112" s="14"/>
      <c r="EY112" s="72">
        <v>0</v>
      </c>
      <c r="EZ112" s="496">
        <f t="shared" si="989"/>
        <v>0</v>
      </c>
      <c r="FA112" s="88"/>
      <c r="FC112" s="44"/>
      <c r="FD112" s="302"/>
      <c r="FE112" s="87" t="s">
        <v>105</v>
      </c>
      <c r="FF112" s="11" t="s">
        <v>57</v>
      </c>
      <c r="FG112" s="14"/>
      <c r="FH112" s="72">
        <v>13.2</v>
      </c>
      <c r="FI112" s="496">
        <f t="shared" si="898"/>
        <v>0</v>
      </c>
      <c r="FJ112" s="10"/>
      <c r="FK112" s="302"/>
      <c r="FL112" s="61"/>
      <c r="FM112" s="61"/>
      <c r="FN112" s="87" t="s">
        <v>105</v>
      </c>
      <c r="FO112" s="11" t="s">
        <v>57</v>
      </c>
      <c r="FP112" s="14"/>
      <c r="FQ112" s="72">
        <v>5.5</v>
      </c>
      <c r="FR112" s="496">
        <f t="shared" si="899"/>
        <v>0</v>
      </c>
      <c r="FS112" s="88"/>
    </row>
    <row r="113" spans="1:175" ht="13" thickBot="1" x14ac:dyDescent="0.3">
      <c r="A113" s="44" t="s">
        <v>100</v>
      </c>
      <c r="B113" s="11" t="s">
        <v>52</v>
      </c>
      <c r="C113" s="17"/>
      <c r="D113" s="17"/>
      <c r="E113" s="36">
        <f>C5*C6</f>
        <v>0</v>
      </c>
      <c r="F113" s="65">
        <v>1</v>
      </c>
      <c r="G113" s="65">
        <v>0</v>
      </c>
      <c r="H113" s="63">
        <v>0</v>
      </c>
      <c r="I113" s="13">
        <f>(E113*F113*G113*H113/60)+(E114*F114*G114*H114/60)+(E115*G115*H115/60)</f>
        <v>0</v>
      </c>
      <c r="J113" s="13">
        <f>IF(E$113=0,0,I113/E$113)</f>
        <v>0</v>
      </c>
      <c r="K113" s="13">
        <f>(J113*G$2)</f>
        <v>0</v>
      </c>
      <c r="L113" s="151"/>
      <c r="M113" s="220">
        <f>IF(H113=0,0,K113/H113)</f>
        <v>0</v>
      </c>
      <c r="N113" s="10"/>
      <c r="O113" s="44" t="s">
        <v>100</v>
      </c>
      <c r="P113" s="11" t="s">
        <v>52</v>
      </c>
      <c r="Q113" s="17"/>
      <c r="R113" s="17"/>
      <c r="S113" s="36">
        <f>Q5*Q6</f>
        <v>0</v>
      </c>
      <c r="T113" s="65">
        <v>1</v>
      </c>
      <c r="U113" s="65">
        <v>0</v>
      </c>
      <c r="V113" s="63">
        <v>0</v>
      </c>
      <c r="W113" s="13">
        <f>(S113*T113*U113*V113/60)+(S114*T114*U114*V114/60)+(S115*U115*V115/60)</f>
        <v>0</v>
      </c>
      <c r="X113" s="13">
        <f>IF(S$113=0,0,W113/S$113)</f>
        <v>0</v>
      </c>
      <c r="Y113" s="13">
        <f>(X113*U$2)</f>
        <v>0</v>
      </c>
      <c r="Z113" s="151"/>
      <c r="AA113" s="220">
        <f>IF(V113=0,0,Y113/V113)</f>
        <v>0</v>
      </c>
      <c r="AB113" s="10"/>
      <c r="AC113" s="44" t="s">
        <v>100</v>
      </c>
      <c r="AD113" s="11" t="s">
        <v>52</v>
      </c>
      <c r="AE113" s="17"/>
      <c r="AF113" s="17"/>
      <c r="AG113" s="36">
        <f t="shared" ref="AG113" si="990">AE5*AE6</f>
        <v>0</v>
      </c>
      <c r="AH113" s="65">
        <v>1</v>
      </c>
      <c r="AI113" s="65">
        <v>0</v>
      </c>
      <c r="AJ113" s="63">
        <v>0</v>
      </c>
      <c r="AK113" s="13">
        <f t="shared" ref="AK113" si="991">(AG113*AH113*AI113*AJ113/60)+(AG114*AH114*AI114*AJ114/60)+(AG115*AI115*AJ115/60)</f>
        <v>0</v>
      </c>
      <c r="AL113" s="13">
        <f t="shared" ref="AL113" si="992">IF(AG$113=0,0,AK113/AG$113)</f>
        <v>0</v>
      </c>
      <c r="AM113" s="13">
        <f t="shared" ref="AM113" si="993">(AL113*AI$2)</f>
        <v>0</v>
      </c>
      <c r="AN113" s="151"/>
      <c r="AO113" s="220">
        <f t="shared" ref="AO113" si="994">IF(AJ113=0,0,AM113/AJ113)</f>
        <v>0</v>
      </c>
      <c r="AP113" s="10"/>
      <c r="AQ113" s="44" t="s">
        <v>100</v>
      </c>
      <c r="AR113" s="11" t="s">
        <v>52</v>
      </c>
      <c r="AS113" s="17"/>
      <c r="AT113" s="17"/>
      <c r="AU113" s="36">
        <f t="shared" ref="AU113" si="995">AS5*AS6</f>
        <v>0</v>
      </c>
      <c r="AV113" s="65">
        <v>1</v>
      </c>
      <c r="AW113" s="65">
        <v>0</v>
      </c>
      <c r="AX113" s="63">
        <v>0</v>
      </c>
      <c r="AY113" s="13">
        <f t="shared" ref="AY113" si="996">(AU113*AV113*AW113*AX113/60)+(AU114*AV114*AW114*AX114/60)+(AU115*AW115*AX115/60)</f>
        <v>0</v>
      </c>
      <c r="AZ113" s="13">
        <f t="shared" ref="AZ113" si="997">IF(AU$113=0,0,AY113/AU$113)</f>
        <v>0</v>
      </c>
      <c r="BA113" s="13">
        <f t="shared" ref="BA113" si="998">(AZ113*AW$2)</f>
        <v>0</v>
      </c>
      <c r="BB113" s="151"/>
      <c r="BC113" s="220">
        <f t="shared" ref="BC113" si="999">IF(AX113=0,0,BA113/AX113)</f>
        <v>0</v>
      </c>
      <c r="BD113" s="10"/>
      <c r="BE113" s="44" t="s">
        <v>100</v>
      </c>
      <c r="BF113" s="11" t="s">
        <v>52</v>
      </c>
      <c r="BG113" s="17"/>
      <c r="BH113" s="17"/>
      <c r="BI113" s="36">
        <f t="shared" ref="BI113" si="1000">BG5*BG6</f>
        <v>0</v>
      </c>
      <c r="BJ113" s="65">
        <v>1</v>
      </c>
      <c r="BK113" s="65">
        <v>0</v>
      </c>
      <c r="BL113" s="63">
        <v>0</v>
      </c>
      <c r="BM113" s="13">
        <f t="shared" ref="BM113" si="1001">(BI113*BJ113*BK113*BL113/60)+(BI114*BJ114*BK114*BL114/60)+(BI115*BK115*BL115/60)</f>
        <v>0</v>
      </c>
      <c r="BN113" s="13">
        <f t="shared" ref="BN113" si="1002">IF(BI$113=0,0,BM113/BI$113)</f>
        <v>0</v>
      </c>
      <c r="BO113" s="13">
        <f t="shared" ref="BO113" si="1003">(BN113*BK$2)</f>
        <v>0</v>
      </c>
      <c r="BP113" s="151"/>
      <c r="BQ113" s="220">
        <f t="shared" ref="BQ113" si="1004">IF(BL113=0,0,BO113/BL113)</f>
        <v>0</v>
      </c>
      <c r="BR113" s="10"/>
      <c r="BS113" s="44" t="s">
        <v>100</v>
      </c>
      <c r="BT113" s="11" t="s">
        <v>52</v>
      </c>
      <c r="BU113" s="17"/>
      <c r="BV113" s="17"/>
      <c r="BW113" s="36">
        <f t="shared" ref="BW113" si="1005">BU5*BU6</f>
        <v>0</v>
      </c>
      <c r="BX113" s="65">
        <v>1</v>
      </c>
      <c r="BY113" s="65">
        <v>0</v>
      </c>
      <c r="BZ113" s="63">
        <v>0</v>
      </c>
      <c r="CA113" s="13">
        <f t="shared" ref="CA113" si="1006">(BW113*BX113*BY113*BZ113/60)+(BW114*BX114*BY114*BZ114/60)+(BW115*BY115*BZ115/60)</f>
        <v>0</v>
      </c>
      <c r="CB113" s="13">
        <f t="shared" ref="CB113" si="1007">IF(BW$113=0,0,CA113/BW$113)</f>
        <v>0</v>
      </c>
      <c r="CC113" s="13">
        <f t="shared" ref="CC113" si="1008">(CB113*BY$2)</f>
        <v>0</v>
      </c>
      <c r="CD113" s="151"/>
      <c r="CE113" s="220">
        <f t="shared" ref="CE113" si="1009">IF(BZ113=0,0,CC113/BZ113)</f>
        <v>0</v>
      </c>
      <c r="CF113" s="10"/>
      <c r="CG113" s="44" t="s">
        <v>100</v>
      </c>
      <c r="CH113" s="11" t="s">
        <v>52</v>
      </c>
      <c r="CI113" s="17"/>
      <c r="CJ113" s="17"/>
      <c r="CK113" s="36">
        <f t="shared" ref="CK113" si="1010">CI5*CI6</f>
        <v>0</v>
      </c>
      <c r="CL113" s="65">
        <v>1</v>
      </c>
      <c r="CM113" s="65">
        <v>0</v>
      </c>
      <c r="CN113" s="63">
        <v>0</v>
      </c>
      <c r="CO113" s="13">
        <f t="shared" ref="CO113" si="1011">(CK113*CL113*CM113*CN113/60)+(CK114*CL114*CM114*CN114/60)+(CK115*CM115*CN115/60)</f>
        <v>0</v>
      </c>
      <c r="CP113" s="13">
        <f t="shared" ref="CP113" si="1012">IF(CK$113=0,0,CO113/CK$113)</f>
        <v>0</v>
      </c>
      <c r="CQ113" s="13">
        <f t="shared" ref="CQ113" si="1013">(CP113*CM$2)</f>
        <v>0</v>
      </c>
      <c r="CR113" s="151"/>
      <c r="CS113" s="220">
        <f t="shared" ref="CS113" si="1014">IF(CN113=0,0,CQ113/CN113)</f>
        <v>0</v>
      </c>
      <c r="CT113" s="10"/>
      <c r="CU113" s="44" t="s">
        <v>100</v>
      </c>
      <c r="CV113" s="11" t="s">
        <v>52</v>
      </c>
      <c r="CW113" s="17"/>
      <c r="CX113" s="17"/>
      <c r="CY113" s="36">
        <f t="shared" ref="CY113" si="1015">CW5*CW6</f>
        <v>0</v>
      </c>
      <c r="CZ113" s="65">
        <v>1</v>
      </c>
      <c r="DA113" s="65">
        <v>0</v>
      </c>
      <c r="DB113" s="63">
        <v>0</v>
      </c>
      <c r="DC113" s="13">
        <f t="shared" ref="DC113" si="1016">(CY113*CZ113*DA113*DB113/60)+(CY114*CZ114*DA114*DB114/60)+(CY115*DA115*DB115/60)</f>
        <v>0</v>
      </c>
      <c r="DD113" s="13">
        <f t="shared" ref="DD113" si="1017">IF(CY$113=0,0,DC113/CY$113)</f>
        <v>0</v>
      </c>
      <c r="DE113" s="13">
        <f t="shared" ref="DE113" si="1018">(DD113*DA$2)</f>
        <v>0</v>
      </c>
      <c r="DF113" s="151"/>
      <c r="DG113" s="220">
        <f t="shared" ref="DG113" si="1019">IF(DB113=0,0,DE113/DB113)</f>
        <v>0</v>
      </c>
      <c r="DH113" s="10"/>
      <c r="DI113" s="44" t="s">
        <v>100</v>
      </c>
      <c r="DJ113" s="11" t="s">
        <v>52</v>
      </c>
      <c r="DK113" s="17"/>
      <c r="DL113" s="17"/>
      <c r="DM113" s="36">
        <f t="shared" ref="DM113" si="1020">DK5*DK6</f>
        <v>0</v>
      </c>
      <c r="DN113" s="65">
        <v>1</v>
      </c>
      <c r="DO113" s="65">
        <v>0</v>
      </c>
      <c r="DP113" s="63">
        <v>0</v>
      </c>
      <c r="DQ113" s="13">
        <f t="shared" ref="DQ113" si="1021">(DM113*DN113*DO113*DP113/60)+(DM114*DN114*DO114*DP114/60)+(DM115*DO115*DP115/60)</f>
        <v>0</v>
      </c>
      <c r="DR113" s="13">
        <f t="shared" ref="DR113" si="1022">IF(DM$113=0,0,DQ113/DM$113)</f>
        <v>0</v>
      </c>
      <c r="DS113" s="13">
        <f t="shared" ref="DS113" si="1023">(DR113*DO$2)</f>
        <v>0</v>
      </c>
      <c r="DT113" s="151"/>
      <c r="DU113" s="220">
        <f t="shared" ref="DU113" si="1024">IF(DP113=0,0,DS113/DP113)</f>
        <v>0</v>
      </c>
      <c r="DV113" s="10"/>
      <c r="DW113" s="44" t="s">
        <v>100</v>
      </c>
      <c r="DX113" s="11" t="s">
        <v>52</v>
      </c>
      <c r="DY113" s="17"/>
      <c r="DZ113" s="17"/>
      <c r="EA113" s="36">
        <f t="shared" ref="EA113" si="1025">DY5*DY6</f>
        <v>0</v>
      </c>
      <c r="EB113" s="65">
        <v>1</v>
      </c>
      <c r="EC113" s="65">
        <v>0</v>
      </c>
      <c r="ED113" s="63">
        <v>0</v>
      </c>
      <c r="EE113" s="13">
        <f t="shared" ref="EE113" si="1026">(EA113*EB113*EC113*ED113/60)+(EA114*EB114*EC114*ED114/60)+(EA115*EC115*ED115/60)</f>
        <v>0</v>
      </c>
      <c r="EF113" s="13">
        <f t="shared" ref="EF113" si="1027">IF(EA$113=0,0,EE113/EA$113)</f>
        <v>0</v>
      </c>
      <c r="EG113" s="13">
        <f t="shared" ref="EG113" si="1028">(EF113*EC$2)</f>
        <v>0</v>
      </c>
      <c r="EH113" s="151"/>
      <c r="EI113" s="220">
        <f t="shared" ref="EI113" si="1029">IF(ED113=0,0,EG113/ED113)</f>
        <v>0</v>
      </c>
      <c r="EJ113" s="10"/>
      <c r="EK113" s="44"/>
      <c r="EL113" s="61"/>
      <c r="EM113" s="87" t="s">
        <v>240</v>
      </c>
      <c r="EN113" s="95" t="s">
        <v>246</v>
      </c>
      <c r="EO113" s="14"/>
      <c r="EP113" s="72">
        <v>9.06</v>
      </c>
      <c r="EQ113" s="496">
        <f t="shared" si="988"/>
        <v>0</v>
      </c>
      <c r="ER113" s="61"/>
      <c r="ES113" s="61"/>
      <c r="ET113" s="61"/>
      <c r="EU113" s="61"/>
      <c r="EV113" s="87" t="s">
        <v>240</v>
      </c>
      <c r="EW113" s="95" t="s">
        <v>246</v>
      </c>
      <c r="EX113" s="14"/>
      <c r="EY113" s="72">
        <v>4.8099999999999996</v>
      </c>
      <c r="EZ113" s="496">
        <f t="shared" si="989"/>
        <v>0</v>
      </c>
      <c r="FA113" s="88"/>
      <c r="FC113" s="44"/>
      <c r="FD113" s="295" t="s">
        <v>333</v>
      </c>
      <c r="FE113" s="296">
        <v>0</v>
      </c>
      <c r="FF113" s="297">
        <v>1</v>
      </c>
      <c r="FG113" s="190">
        <f>SUM(FH114:FH124)</f>
        <v>19.54</v>
      </c>
      <c r="FH113" s="107"/>
      <c r="FI113" s="496">
        <f>SUM(FI114:FI124)</f>
        <v>0</v>
      </c>
      <c r="FJ113" s="10"/>
      <c r="FK113" s="307" t="s">
        <v>334</v>
      </c>
      <c r="FL113" s="309"/>
      <c r="FM113" s="308"/>
      <c r="FN113" s="296">
        <v>0</v>
      </c>
      <c r="FO113" s="300">
        <v>1</v>
      </c>
      <c r="FP113" s="190">
        <f>SUM(FQ114:FQ124)</f>
        <v>0</v>
      </c>
      <c r="FQ113" s="107"/>
      <c r="FR113" s="496">
        <f>SUM(FR114:FR124)</f>
        <v>0</v>
      </c>
      <c r="FS113" s="88"/>
    </row>
    <row r="114" spans="1:175" x14ac:dyDescent="0.25">
      <c r="A114" s="44" t="s">
        <v>100</v>
      </c>
      <c r="B114" s="11" t="s">
        <v>52</v>
      </c>
      <c r="C114" s="17"/>
      <c r="D114" s="17"/>
      <c r="E114" s="76">
        <v>0</v>
      </c>
      <c r="F114" s="65">
        <v>1</v>
      </c>
      <c r="G114" s="65">
        <v>0</v>
      </c>
      <c r="H114" s="59">
        <f>H113</f>
        <v>0</v>
      </c>
      <c r="I114" s="13"/>
      <c r="J114" s="13"/>
      <c r="K114" s="13"/>
      <c r="L114" s="151"/>
      <c r="M114" s="155"/>
      <c r="N114" s="10"/>
      <c r="O114" s="44" t="s">
        <v>100</v>
      </c>
      <c r="P114" s="11" t="s">
        <v>52</v>
      </c>
      <c r="Q114" s="17"/>
      <c r="R114" s="17"/>
      <c r="S114" s="76">
        <v>0</v>
      </c>
      <c r="T114" s="65">
        <v>1</v>
      </c>
      <c r="U114" s="65">
        <v>0</v>
      </c>
      <c r="V114" s="59">
        <f>V113</f>
        <v>0</v>
      </c>
      <c r="W114" s="13"/>
      <c r="X114" s="13"/>
      <c r="Y114" s="13"/>
      <c r="Z114" s="151"/>
      <c r="AA114" s="155"/>
      <c r="AB114" s="10"/>
      <c r="AC114" s="44" t="s">
        <v>100</v>
      </c>
      <c r="AD114" s="11" t="s">
        <v>52</v>
      </c>
      <c r="AE114" s="17"/>
      <c r="AF114" s="17"/>
      <c r="AG114" s="76">
        <v>0</v>
      </c>
      <c r="AH114" s="65">
        <v>1</v>
      </c>
      <c r="AI114" s="65">
        <v>0</v>
      </c>
      <c r="AJ114" s="59">
        <f t="shared" ref="AJ114" si="1030">AJ113</f>
        <v>0</v>
      </c>
      <c r="AK114" s="13"/>
      <c r="AL114" s="13"/>
      <c r="AM114" s="13"/>
      <c r="AN114" s="151"/>
      <c r="AO114" s="155"/>
      <c r="AP114" s="10"/>
      <c r="AQ114" s="44" t="s">
        <v>100</v>
      </c>
      <c r="AR114" s="11" t="s">
        <v>52</v>
      </c>
      <c r="AS114" s="17"/>
      <c r="AT114" s="17"/>
      <c r="AU114" s="76">
        <v>0</v>
      </c>
      <c r="AV114" s="65">
        <v>1</v>
      </c>
      <c r="AW114" s="65">
        <v>0</v>
      </c>
      <c r="AX114" s="59">
        <f t="shared" ref="AX114" si="1031">AX113</f>
        <v>0</v>
      </c>
      <c r="AY114" s="13"/>
      <c r="AZ114" s="13"/>
      <c r="BA114" s="13"/>
      <c r="BB114" s="151"/>
      <c r="BC114" s="155"/>
      <c r="BD114" s="10"/>
      <c r="BE114" s="44" t="s">
        <v>100</v>
      </c>
      <c r="BF114" s="11" t="s">
        <v>52</v>
      </c>
      <c r="BG114" s="17"/>
      <c r="BH114" s="17"/>
      <c r="BI114" s="76">
        <v>0</v>
      </c>
      <c r="BJ114" s="65">
        <v>1</v>
      </c>
      <c r="BK114" s="65">
        <v>0</v>
      </c>
      <c r="BL114" s="59">
        <f t="shared" ref="BL114" si="1032">BL113</f>
        <v>0</v>
      </c>
      <c r="BM114" s="13"/>
      <c r="BN114" s="13"/>
      <c r="BO114" s="13"/>
      <c r="BP114" s="151"/>
      <c r="BQ114" s="155"/>
      <c r="BR114" s="10"/>
      <c r="BS114" s="44" t="s">
        <v>100</v>
      </c>
      <c r="BT114" s="11" t="s">
        <v>52</v>
      </c>
      <c r="BU114" s="17"/>
      <c r="BV114" s="17"/>
      <c r="BW114" s="76">
        <v>0</v>
      </c>
      <c r="BX114" s="65">
        <v>1</v>
      </c>
      <c r="BY114" s="65">
        <v>0</v>
      </c>
      <c r="BZ114" s="59">
        <f t="shared" ref="BZ114" si="1033">BZ113</f>
        <v>0</v>
      </c>
      <c r="CA114" s="13"/>
      <c r="CB114" s="13"/>
      <c r="CC114" s="13"/>
      <c r="CD114" s="151"/>
      <c r="CE114" s="155"/>
      <c r="CF114" s="10"/>
      <c r="CG114" s="44" t="s">
        <v>100</v>
      </c>
      <c r="CH114" s="11" t="s">
        <v>52</v>
      </c>
      <c r="CI114" s="17"/>
      <c r="CJ114" s="17"/>
      <c r="CK114" s="76">
        <v>0</v>
      </c>
      <c r="CL114" s="65">
        <v>1</v>
      </c>
      <c r="CM114" s="65">
        <v>0</v>
      </c>
      <c r="CN114" s="59">
        <f t="shared" ref="CN114" si="1034">CN113</f>
        <v>0</v>
      </c>
      <c r="CO114" s="13"/>
      <c r="CP114" s="13"/>
      <c r="CQ114" s="13"/>
      <c r="CR114" s="151"/>
      <c r="CS114" s="155"/>
      <c r="CT114" s="10"/>
      <c r="CU114" s="44" t="s">
        <v>100</v>
      </c>
      <c r="CV114" s="11" t="s">
        <v>52</v>
      </c>
      <c r="CW114" s="17"/>
      <c r="CX114" s="17"/>
      <c r="CY114" s="76">
        <v>0</v>
      </c>
      <c r="CZ114" s="65">
        <v>1</v>
      </c>
      <c r="DA114" s="65">
        <v>0</v>
      </c>
      <c r="DB114" s="59">
        <f t="shared" ref="DB114" si="1035">DB113</f>
        <v>0</v>
      </c>
      <c r="DC114" s="13"/>
      <c r="DD114" s="13"/>
      <c r="DE114" s="13"/>
      <c r="DF114" s="151"/>
      <c r="DG114" s="155"/>
      <c r="DH114" s="10"/>
      <c r="DI114" s="44" t="s">
        <v>100</v>
      </c>
      <c r="DJ114" s="11" t="s">
        <v>52</v>
      </c>
      <c r="DK114" s="17"/>
      <c r="DL114" s="17"/>
      <c r="DM114" s="76">
        <v>0</v>
      </c>
      <c r="DN114" s="65">
        <v>1</v>
      </c>
      <c r="DO114" s="65">
        <v>0</v>
      </c>
      <c r="DP114" s="59">
        <f t="shared" ref="DP114" si="1036">DP113</f>
        <v>0</v>
      </c>
      <c r="DQ114" s="13"/>
      <c r="DR114" s="13"/>
      <c r="DS114" s="13"/>
      <c r="DT114" s="151"/>
      <c r="DU114" s="155"/>
      <c r="DV114" s="10"/>
      <c r="DW114" s="44" t="s">
        <v>100</v>
      </c>
      <c r="DX114" s="11" t="s">
        <v>52</v>
      </c>
      <c r="DY114" s="17"/>
      <c r="DZ114" s="17"/>
      <c r="EA114" s="76">
        <v>0</v>
      </c>
      <c r="EB114" s="65">
        <v>1</v>
      </c>
      <c r="EC114" s="65">
        <v>0</v>
      </c>
      <c r="ED114" s="59">
        <f t="shared" ref="ED114" si="1037">ED113</f>
        <v>0</v>
      </c>
      <c r="EE114" s="13"/>
      <c r="EF114" s="13"/>
      <c r="EG114" s="13"/>
      <c r="EH114" s="151"/>
      <c r="EI114" s="155"/>
      <c r="EJ114" s="10"/>
      <c r="EK114" s="44"/>
      <c r="EL114" s="302"/>
      <c r="EM114" s="87" t="s">
        <v>96</v>
      </c>
      <c r="EN114" s="8" t="s">
        <v>46</v>
      </c>
      <c r="EO114" s="61"/>
      <c r="EP114" s="72">
        <v>0.56999999999999995</v>
      </c>
      <c r="EQ114" s="496">
        <f t="shared" si="988"/>
        <v>0</v>
      </c>
      <c r="ER114" s="10"/>
      <c r="ES114" s="61"/>
      <c r="ET114" s="302"/>
      <c r="EU114" s="61"/>
      <c r="EV114" s="87" t="s">
        <v>96</v>
      </c>
      <c r="EW114" s="8" t="s">
        <v>46</v>
      </c>
      <c r="EX114" s="61"/>
      <c r="EY114" s="72">
        <v>0.93</v>
      </c>
      <c r="EZ114" s="496">
        <f t="shared" si="989"/>
        <v>0</v>
      </c>
      <c r="FA114" s="88"/>
      <c r="FC114" s="44"/>
      <c r="FD114" s="302"/>
      <c r="FE114" s="87" t="s">
        <v>90</v>
      </c>
      <c r="FF114" s="95" t="s">
        <v>111</v>
      </c>
      <c r="FG114" s="14"/>
      <c r="FH114" s="72">
        <v>0</v>
      </c>
      <c r="FI114" s="496">
        <f t="shared" ref="FI114:FI124" si="1038">FE$113*FF$113*FH114</f>
        <v>0</v>
      </c>
      <c r="FJ114" s="10"/>
      <c r="FK114" s="8"/>
      <c r="FL114" s="61"/>
      <c r="FM114" s="61"/>
      <c r="FN114" s="87" t="s">
        <v>90</v>
      </c>
      <c r="FO114" s="95" t="s">
        <v>111</v>
      </c>
      <c r="FP114" s="14"/>
      <c r="FQ114" s="72">
        <v>0</v>
      </c>
      <c r="FR114" s="496">
        <f t="shared" ref="FR114:FR124" si="1039">FN$113*FO$113*FQ114</f>
        <v>0</v>
      </c>
      <c r="FS114" s="88"/>
    </row>
    <row r="115" spans="1:175" x14ac:dyDescent="0.25">
      <c r="A115" s="44" t="s">
        <v>100</v>
      </c>
      <c r="B115" s="11" t="s">
        <v>103</v>
      </c>
      <c r="C115" s="17"/>
      <c r="D115" s="17"/>
      <c r="E115" s="18">
        <f>E113</f>
        <v>0</v>
      </c>
      <c r="F115" s="17"/>
      <c r="G115" s="65">
        <v>0</v>
      </c>
      <c r="H115" s="59">
        <f>H113</f>
        <v>0</v>
      </c>
      <c r="I115" s="13"/>
      <c r="J115" s="13"/>
      <c r="K115" s="13"/>
      <c r="L115" s="151"/>
      <c r="M115" s="305" t="s">
        <v>286</v>
      </c>
      <c r="N115" s="15"/>
      <c r="O115" s="44" t="s">
        <v>100</v>
      </c>
      <c r="P115" s="11" t="s">
        <v>103</v>
      </c>
      <c r="Q115" s="17"/>
      <c r="R115" s="17"/>
      <c r="S115" s="18">
        <f>S113</f>
        <v>0</v>
      </c>
      <c r="T115" s="17"/>
      <c r="U115" s="65">
        <v>0</v>
      </c>
      <c r="V115" s="59">
        <f>V113</f>
        <v>0</v>
      </c>
      <c r="W115" s="13"/>
      <c r="X115" s="13"/>
      <c r="Y115" s="13"/>
      <c r="Z115" s="151"/>
      <c r="AA115" s="305" t="s">
        <v>286</v>
      </c>
      <c r="AB115" s="15"/>
      <c r="AC115" s="44" t="s">
        <v>100</v>
      </c>
      <c r="AD115" s="11" t="s">
        <v>103</v>
      </c>
      <c r="AE115" s="17"/>
      <c r="AF115" s="17"/>
      <c r="AG115" s="18">
        <f t="shared" ref="AG115" si="1040">AG113</f>
        <v>0</v>
      </c>
      <c r="AH115" s="17"/>
      <c r="AI115" s="65">
        <v>0</v>
      </c>
      <c r="AJ115" s="59">
        <f t="shared" ref="AJ115" si="1041">AJ113</f>
        <v>0</v>
      </c>
      <c r="AK115" s="13"/>
      <c r="AL115" s="13"/>
      <c r="AM115" s="13"/>
      <c r="AN115" s="151"/>
      <c r="AO115" s="305" t="s">
        <v>286</v>
      </c>
      <c r="AP115" s="15"/>
      <c r="AQ115" s="44" t="s">
        <v>100</v>
      </c>
      <c r="AR115" s="11" t="s">
        <v>103</v>
      </c>
      <c r="AS115" s="17"/>
      <c r="AT115" s="17"/>
      <c r="AU115" s="18">
        <f t="shared" ref="AU115" si="1042">AU113</f>
        <v>0</v>
      </c>
      <c r="AV115" s="17"/>
      <c r="AW115" s="65">
        <v>0</v>
      </c>
      <c r="AX115" s="59">
        <f t="shared" ref="AX115" si="1043">AX113</f>
        <v>0</v>
      </c>
      <c r="AY115" s="13"/>
      <c r="AZ115" s="13"/>
      <c r="BA115" s="13"/>
      <c r="BB115" s="151"/>
      <c r="BC115" s="305" t="s">
        <v>286</v>
      </c>
      <c r="BD115" s="15"/>
      <c r="BE115" s="44" t="s">
        <v>100</v>
      </c>
      <c r="BF115" s="11" t="s">
        <v>103</v>
      </c>
      <c r="BG115" s="17"/>
      <c r="BH115" s="17"/>
      <c r="BI115" s="18">
        <f t="shared" ref="BI115" si="1044">BI113</f>
        <v>0</v>
      </c>
      <c r="BJ115" s="17"/>
      <c r="BK115" s="65">
        <v>0</v>
      </c>
      <c r="BL115" s="59">
        <f t="shared" ref="BL115" si="1045">BL113</f>
        <v>0</v>
      </c>
      <c r="BM115" s="13"/>
      <c r="BN115" s="13"/>
      <c r="BO115" s="13"/>
      <c r="BP115" s="151"/>
      <c r="BQ115" s="305" t="s">
        <v>286</v>
      </c>
      <c r="BR115" s="15"/>
      <c r="BS115" s="44" t="s">
        <v>100</v>
      </c>
      <c r="BT115" s="11" t="s">
        <v>103</v>
      </c>
      <c r="BU115" s="17"/>
      <c r="BV115" s="17"/>
      <c r="BW115" s="18">
        <f t="shared" ref="BW115" si="1046">BW113</f>
        <v>0</v>
      </c>
      <c r="BX115" s="17"/>
      <c r="BY115" s="65">
        <v>0</v>
      </c>
      <c r="BZ115" s="59">
        <f t="shared" ref="BZ115" si="1047">BZ113</f>
        <v>0</v>
      </c>
      <c r="CA115" s="13"/>
      <c r="CB115" s="13"/>
      <c r="CC115" s="13"/>
      <c r="CD115" s="151"/>
      <c r="CE115" s="305" t="s">
        <v>286</v>
      </c>
      <c r="CF115" s="15"/>
      <c r="CG115" s="44" t="s">
        <v>100</v>
      </c>
      <c r="CH115" s="11" t="s">
        <v>103</v>
      </c>
      <c r="CI115" s="17"/>
      <c r="CJ115" s="17"/>
      <c r="CK115" s="18">
        <f t="shared" ref="CK115" si="1048">CK113</f>
        <v>0</v>
      </c>
      <c r="CL115" s="17"/>
      <c r="CM115" s="65">
        <v>0</v>
      </c>
      <c r="CN115" s="59">
        <f t="shared" ref="CN115" si="1049">CN113</f>
        <v>0</v>
      </c>
      <c r="CO115" s="13"/>
      <c r="CP115" s="13"/>
      <c r="CQ115" s="13"/>
      <c r="CR115" s="151"/>
      <c r="CS115" s="305" t="s">
        <v>286</v>
      </c>
      <c r="CT115" s="15"/>
      <c r="CU115" s="44" t="s">
        <v>100</v>
      </c>
      <c r="CV115" s="11" t="s">
        <v>103</v>
      </c>
      <c r="CW115" s="17"/>
      <c r="CX115" s="17"/>
      <c r="CY115" s="18">
        <f t="shared" ref="CY115" si="1050">CY113</f>
        <v>0</v>
      </c>
      <c r="CZ115" s="17"/>
      <c r="DA115" s="65">
        <v>0</v>
      </c>
      <c r="DB115" s="59">
        <f t="shared" ref="DB115" si="1051">DB113</f>
        <v>0</v>
      </c>
      <c r="DC115" s="13"/>
      <c r="DD115" s="13"/>
      <c r="DE115" s="13"/>
      <c r="DF115" s="151"/>
      <c r="DG115" s="305" t="s">
        <v>286</v>
      </c>
      <c r="DH115" s="15"/>
      <c r="DI115" s="44" t="s">
        <v>100</v>
      </c>
      <c r="DJ115" s="11" t="s">
        <v>103</v>
      </c>
      <c r="DK115" s="17"/>
      <c r="DL115" s="17"/>
      <c r="DM115" s="18">
        <f t="shared" ref="DM115" si="1052">DM113</f>
        <v>0</v>
      </c>
      <c r="DN115" s="17"/>
      <c r="DO115" s="65">
        <v>0</v>
      </c>
      <c r="DP115" s="59">
        <f t="shared" ref="DP115" si="1053">DP113</f>
        <v>0</v>
      </c>
      <c r="DQ115" s="13"/>
      <c r="DR115" s="13"/>
      <c r="DS115" s="13"/>
      <c r="DT115" s="151"/>
      <c r="DU115" s="305" t="s">
        <v>286</v>
      </c>
      <c r="DV115" s="15"/>
      <c r="DW115" s="44" t="s">
        <v>100</v>
      </c>
      <c r="DX115" s="11" t="s">
        <v>103</v>
      </c>
      <c r="DY115" s="17"/>
      <c r="DZ115" s="17"/>
      <c r="EA115" s="18">
        <f t="shared" ref="EA115" si="1054">EA113</f>
        <v>0</v>
      </c>
      <c r="EB115" s="17"/>
      <c r="EC115" s="65">
        <v>0</v>
      </c>
      <c r="ED115" s="59">
        <f t="shared" ref="ED115" si="1055">ED113</f>
        <v>0</v>
      </c>
      <c r="EE115" s="13"/>
      <c r="EF115" s="13"/>
      <c r="EG115" s="13"/>
      <c r="EH115" s="151"/>
      <c r="EI115" s="305" t="s">
        <v>286</v>
      </c>
      <c r="EJ115" s="15"/>
      <c r="EK115" s="44"/>
      <c r="EL115" s="302"/>
      <c r="EM115" s="87" t="s">
        <v>73</v>
      </c>
      <c r="EN115" s="8" t="s">
        <v>129</v>
      </c>
      <c r="EO115" s="61"/>
      <c r="EP115" s="72">
        <v>1.37</v>
      </c>
      <c r="EQ115" s="496">
        <f t="shared" si="988"/>
        <v>0</v>
      </c>
      <c r="ER115" s="10"/>
      <c r="ES115" s="61"/>
      <c r="ET115" s="302"/>
      <c r="EU115" s="61"/>
      <c r="EV115" s="87" t="s">
        <v>73</v>
      </c>
      <c r="EW115" s="8" t="s">
        <v>129</v>
      </c>
      <c r="EX115" s="61"/>
      <c r="EY115" s="72">
        <v>2.06</v>
      </c>
      <c r="EZ115" s="496">
        <f t="shared" si="989"/>
        <v>0</v>
      </c>
      <c r="FA115" s="88"/>
      <c r="FC115" s="44"/>
      <c r="FD115" s="302"/>
      <c r="FE115" s="87" t="s">
        <v>99</v>
      </c>
      <c r="FF115" s="95" t="s">
        <v>112</v>
      </c>
      <c r="FG115" s="14"/>
      <c r="FH115" s="72">
        <v>2.48</v>
      </c>
      <c r="FI115" s="496">
        <f t="shared" si="1038"/>
        <v>0</v>
      </c>
      <c r="FJ115" s="10"/>
      <c r="FK115" s="8"/>
      <c r="FL115" s="61"/>
      <c r="FM115" s="61"/>
      <c r="FN115" s="87" t="s">
        <v>99</v>
      </c>
      <c r="FO115" s="95" t="s">
        <v>112</v>
      </c>
      <c r="FP115" s="14"/>
      <c r="FQ115" s="72">
        <v>0</v>
      </c>
      <c r="FR115" s="496">
        <f t="shared" si="1039"/>
        <v>0</v>
      </c>
      <c r="FS115" s="88"/>
    </row>
    <row r="116" spans="1:175" x14ac:dyDescent="0.25">
      <c r="A116" s="44" t="s">
        <v>97</v>
      </c>
      <c r="B116" s="11" t="s">
        <v>53</v>
      </c>
      <c r="C116" s="17"/>
      <c r="D116" s="68">
        <v>0</v>
      </c>
      <c r="E116" s="8"/>
      <c r="F116" s="65">
        <v>1</v>
      </c>
      <c r="G116" s="65">
        <v>0</v>
      </c>
      <c r="H116" s="63">
        <v>0</v>
      </c>
      <c r="I116" s="13">
        <f>+(D116*F116*G116*H116/60)</f>
        <v>0</v>
      </c>
      <c r="J116" s="13">
        <f>IF(E$113=0,0,I116/E$113)</f>
        <v>0</v>
      </c>
      <c r="K116" s="13">
        <f>(J116*G$2)</f>
        <v>0</v>
      </c>
      <c r="L116" s="151"/>
      <c r="M116" s="220">
        <f>IF(H116=0,0,K116/H116)</f>
        <v>0</v>
      </c>
      <c r="N116" s="10"/>
      <c r="O116" s="44" t="s">
        <v>97</v>
      </c>
      <c r="P116" s="11" t="s">
        <v>53</v>
      </c>
      <c r="Q116" s="17"/>
      <c r="R116" s="68">
        <v>0</v>
      </c>
      <c r="S116" s="8"/>
      <c r="T116" s="65">
        <v>1</v>
      </c>
      <c r="U116" s="65">
        <v>0</v>
      </c>
      <c r="V116" s="63">
        <v>0</v>
      </c>
      <c r="W116" s="13">
        <f>+(R116*T116*U116*V116/60)</f>
        <v>0</v>
      </c>
      <c r="X116" s="13">
        <f>IF(S$113=0,0,W116/S$113)</f>
        <v>0</v>
      </c>
      <c r="Y116" s="13">
        <f>(X116*U$2)</f>
        <v>0</v>
      </c>
      <c r="Z116" s="151"/>
      <c r="AA116" s="220">
        <f>IF(V116=0,0,Y116/V116)</f>
        <v>0</v>
      </c>
      <c r="AB116" s="10"/>
      <c r="AC116" s="44" t="s">
        <v>97</v>
      </c>
      <c r="AD116" s="11" t="s">
        <v>53</v>
      </c>
      <c r="AE116" s="17"/>
      <c r="AF116" s="68">
        <v>0</v>
      </c>
      <c r="AG116" s="8"/>
      <c r="AH116" s="65">
        <v>1</v>
      </c>
      <c r="AI116" s="65">
        <v>0</v>
      </c>
      <c r="AJ116" s="63">
        <v>0</v>
      </c>
      <c r="AK116" s="13">
        <f t="shared" ref="AK116" si="1056">+(AF116*AH116*AI116*AJ116/60)</f>
        <v>0</v>
      </c>
      <c r="AL116" s="13">
        <f t="shared" ref="AL116" si="1057">IF(AG$113=0,0,AK116/AG$113)</f>
        <v>0</v>
      </c>
      <c r="AM116" s="13">
        <f t="shared" ref="AM116" si="1058">(AL116*AI$2)</f>
        <v>0</v>
      </c>
      <c r="AN116" s="151"/>
      <c r="AO116" s="220">
        <f t="shared" ref="AO116" si="1059">IF(AJ116=0,0,AM116/AJ116)</f>
        <v>0</v>
      </c>
      <c r="AP116" s="10"/>
      <c r="AQ116" s="44" t="s">
        <v>97</v>
      </c>
      <c r="AR116" s="11" t="s">
        <v>53</v>
      </c>
      <c r="AS116" s="17"/>
      <c r="AT116" s="68">
        <v>0</v>
      </c>
      <c r="AU116" s="8"/>
      <c r="AV116" s="65">
        <v>1</v>
      </c>
      <c r="AW116" s="65">
        <v>0</v>
      </c>
      <c r="AX116" s="63">
        <v>0</v>
      </c>
      <c r="AY116" s="13">
        <f t="shared" ref="AY116" si="1060">+(AT116*AV116*AW116*AX116/60)</f>
        <v>0</v>
      </c>
      <c r="AZ116" s="13">
        <f t="shared" ref="AZ116" si="1061">IF(AU$113=0,0,AY116/AU$113)</f>
        <v>0</v>
      </c>
      <c r="BA116" s="13">
        <f t="shared" ref="BA116" si="1062">(AZ116*AW$2)</f>
        <v>0</v>
      </c>
      <c r="BB116" s="151"/>
      <c r="BC116" s="220">
        <f t="shared" ref="BC116" si="1063">IF(AX116=0,0,BA116/AX116)</f>
        <v>0</v>
      </c>
      <c r="BD116" s="10"/>
      <c r="BE116" s="44" t="s">
        <v>97</v>
      </c>
      <c r="BF116" s="11" t="s">
        <v>53</v>
      </c>
      <c r="BG116" s="17"/>
      <c r="BH116" s="68">
        <v>0</v>
      </c>
      <c r="BI116" s="8"/>
      <c r="BJ116" s="65">
        <v>1</v>
      </c>
      <c r="BK116" s="65">
        <v>0</v>
      </c>
      <c r="BL116" s="63">
        <v>0</v>
      </c>
      <c r="BM116" s="13">
        <f t="shared" ref="BM116" si="1064">+(BH116*BJ116*BK116*BL116/60)</f>
        <v>0</v>
      </c>
      <c r="BN116" s="13">
        <f t="shared" ref="BN116" si="1065">IF(BI$113=0,0,BM116/BI$113)</f>
        <v>0</v>
      </c>
      <c r="BO116" s="13">
        <f t="shared" ref="BO116" si="1066">(BN116*BK$2)</f>
        <v>0</v>
      </c>
      <c r="BP116" s="151"/>
      <c r="BQ116" s="220">
        <f t="shared" ref="BQ116" si="1067">IF(BL116=0,0,BO116/BL116)</f>
        <v>0</v>
      </c>
      <c r="BR116" s="10"/>
      <c r="BS116" s="44" t="s">
        <v>97</v>
      </c>
      <c r="BT116" s="11" t="s">
        <v>53</v>
      </c>
      <c r="BU116" s="17"/>
      <c r="BV116" s="68">
        <v>0</v>
      </c>
      <c r="BW116" s="8"/>
      <c r="BX116" s="65">
        <v>1</v>
      </c>
      <c r="BY116" s="65">
        <v>0</v>
      </c>
      <c r="BZ116" s="63">
        <v>0</v>
      </c>
      <c r="CA116" s="13">
        <f t="shared" ref="CA116" si="1068">+(BV116*BX116*BY116*BZ116/60)</f>
        <v>0</v>
      </c>
      <c r="CB116" s="13">
        <f t="shared" ref="CB116" si="1069">IF(BW$113=0,0,CA116/BW$113)</f>
        <v>0</v>
      </c>
      <c r="CC116" s="13">
        <f t="shared" ref="CC116" si="1070">(CB116*BY$2)</f>
        <v>0</v>
      </c>
      <c r="CD116" s="151"/>
      <c r="CE116" s="220">
        <f t="shared" ref="CE116" si="1071">IF(BZ116=0,0,CC116/BZ116)</f>
        <v>0</v>
      </c>
      <c r="CF116" s="10"/>
      <c r="CG116" s="44" t="s">
        <v>97</v>
      </c>
      <c r="CH116" s="11" t="s">
        <v>53</v>
      </c>
      <c r="CI116" s="17"/>
      <c r="CJ116" s="68">
        <v>0</v>
      </c>
      <c r="CK116" s="8"/>
      <c r="CL116" s="65">
        <v>1</v>
      </c>
      <c r="CM116" s="65">
        <v>0</v>
      </c>
      <c r="CN116" s="63">
        <v>0</v>
      </c>
      <c r="CO116" s="13">
        <f t="shared" ref="CO116" si="1072">+(CJ116*CL116*CM116*CN116/60)</f>
        <v>0</v>
      </c>
      <c r="CP116" s="13">
        <f t="shared" ref="CP116" si="1073">IF(CK$113=0,0,CO116/CK$113)</f>
        <v>0</v>
      </c>
      <c r="CQ116" s="13">
        <f t="shared" ref="CQ116" si="1074">(CP116*CM$2)</f>
        <v>0</v>
      </c>
      <c r="CR116" s="151"/>
      <c r="CS116" s="220">
        <f t="shared" ref="CS116" si="1075">IF(CN116=0,0,CQ116/CN116)</f>
        <v>0</v>
      </c>
      <c r="CT116" s="10"/>
      <c r="CU116" s="44" t="s">
        <v>97</v>
      </c>
      <c r="CV116" s="11" t="s">
        <v>53</v>
      </c>
      <c r="CW116" s="17"/>
      <c r="CX116" s="68">
        <v>0</v>
      </c>
      <c r="CY116" s="8"/>
      <c r="CZ116" s="65">
        <v>1</v>
      </c>
      <c r="DA116" s="65">
        <v>0</v>
      </c>
      <c r="DB116" s="63">
        <v>0</v>
      </c>
      <c r="DC116" s="13">
        <f t="shared" ref="DC116" si="1076">+(CX116*CZ116*DA116*DB116/60)</f>
        <v>0</v>
      </c>
      <c r="DD116" s="13">
        <f t="shared" ref="DD116" si="1077">IF(CY$113=0,0,DC116/CY$113)</f>
        <v>0</v>
      </c>
      <c r="DE116" s="13">
        <f t="shared" ref="DE116" si="1078">(DD116*DA$2)</f>
        <v>0</v>
      </c>
      <c r="DF116" s="151"/>
      <c r="DG116" s="220">
        <f t="shared" ref="DG116" si="1079">IF(DB116=0,0,DE116/DB116)</f>
        <v>0</v>
      </c>
      <c r="DH116" s="10"/>
      <c r="DI116" s="44" t="s">
        <v>97</v>
      </c>
      <c r="DJ116" s="11" t="s">
        <v>53</v>
      </c>
      <c r="DK116" s="17"/>
      <c r="DL116" s="68">
        <v>0</v>
      </c>
      <c r="DM116" s="8"/>
      <c r="DN116" s="65">
        <v>1</v>
      </c>
      <c r="DO116" s="65">
        <v>0</v>
      </c>
      <c r="DP116" s="63">
        <v>0</v>
      </c>
      <c r="DQ116" s="13">
        <f t="shared" ref="DQ116" si="1080">+(DL116*DN116*DO116*DP116/60)</f>
        <v>0</v>
      </c>
      <c r="DR116" s="13">
        <f t="shared" ref="DR116" si="1081">IF(DM$113=0,0,DQ116/DM$113)</f>
        <v>0</v>
      </c>
      <c r="DS116" s="13">
        <f t="shared" ref="DS116" si="1082">(DR116*DO$2)</f>
        <v>0</v>
      </c>
      <c r="DT116" s="151"/>
      <c r="DU116" s="220">
        <f t="shared" ref="DU116" si="1083">IF(DP116=0,0,DS116/DP116)</f>
        <v>0</v>
      </c>
      <c r="DV116" s="10"/>
      <c r="DW116" s="44" t="s">
        <v>97</v>
      </c>
      <c r="DX116" s="11" t="s">
        <v>53</v>
      </c>
      <c r="DY116" s="17"/>
      <c r="DZ116" s="68">
        <v>0</v>
      </c>
      <c r="EA116" s="8"/>
      <c r="EB116" s="65">
        <v>1</v>
      </c>
      <c r="EC116" s="65">
        <v>0</v>
      </c>
      <c r="ED116" s="63">
        <v>0</v>
      </c>
      <c r="EE116" s="13">
        <f t="shared" ref="EE116" si="1084">+(DZ116*EB116*EC116*ED116/60)</f>
        <v>0</v>
      </c>
      <c r="EF116" s="13">
        <f t="shared" ref="EF116" si="1085">IF(EA$113=0,0,EE116/EA$113)</f>
        <v>0</v>
      </c>
      <c r="EG116" s="13">
        <f t="shared" ref="EG116" si="1086">(EF116*EC$2)</f>
        <v>0</v>
      </c>
      <c r="EH116" s="151"/>
      <c r="EI116" s="220">
        <f t="shared" ref="EI116" si="1087">IF(ED116=0,0,EG116/ED116)</f>
        <v>0</v>
      </c>
      <c r="EJ116" s="10"/>
      <c r="EK116" s="44"/>
      <c r="EL116" s="302"/>
      <c r="EM116" s="87" t="s">
        <v>133</v>
      </c>
      <c r="EN116" s="8" t="s">
        <v>132</v>
      </c>
      <c r="EO116" s="61"/>
      <c r="EP116" s="72">
        <v>1.98</v>
      </c>
      <c r="EQ116" s="496">
        <f t="shared" si="988"/>
        <v>0</v>
      </c>
      <c r="ER116" s="10"/>
      <c r="ES116" s="61"/>
      <c r="ET116" s="302"/>
      <c r="EU116" s="61"/>
      <c r="EV116" s="87" t="s">
        <v>133</v>
      </c>
      <c r="EW116" s="8" t="s">
        <v>132</v>
      </c>
      <c r="EX116" s="61"/>
      <c r="EY116" s="72">
        <v>1.3</v>
      </c>
      <c r="EZ116" s="496">
        <f t="shared" si="989"/>
        <v>0</v>
      </c>
      <c r="FA116" s="88"/>
      <c r="FC116" s="44"/>
      <c r="FD116" s="302"/>
      <c r="FE116" s="87" t="s">
        <v>91</v>
      </c>
      <c r="FF116" s="95" t="s">
        <v>321</v>
      </c>
      <c r="FG116" s="14"/>
      <c r="FH116" s="72">
        <v>0</v>
      </c>
      <c r="FI116" s="496">
        <f t="shared" si="1038"/>
        <v>0</v>
      </c>
      <c r="FJ116" s="10"/>
      <c r="FK116" s="8"/>
      <c r="FL116" s="61"/>
      <c r="FM116" s="61"/>
      <c r="FN116" s="87" t="s">
        <v>91</v>
      </c>
      <c r="FO116" s="95" t="s">
        <v>321</v>
      </c>
      <c r="FP116" s="14"/>
      <c r="FQ116" s="72">
        <v>0</v>
      </c>
      <c r="FR116" s="496">
        <f t="shared" si="1039"/>
        <v>0</v>
      </c>
      <c r="FS116" s="88"/>
    </row>
    <row r="117" spans="1:175" x14ac:dyDescent="0.25">
      <c r="A117" s="44"/>
      <c r="B117" s="61"/>
      <c r="C117" s="61"/>
      <c r="D117" s="61"/>
      <c r="E117" s="61"/>
      <c r="F117" s="61"/>
      <c r="G117" s="61"/>
      <c r="H117" s="286" t="s">
        <v>36</v>
      </c>
      <c r="I117" s="13"/>
      <c r="J117" s="13"/>
      <c r="K117" s="13"/>
      <c r="L117" s="151"/>
      <c r="M117" s="155"/>
      <c r="N117" s="10"/>
      <c r="O117" s="44"/>
      <c r="P117" s="61"/>
      <c r="Q117" s="61"/>
      <c r="R117" s="61"/>
      <c r="S117" s="61"/>
      <c r="T117" s="61"/>
      <c r="U117" s="61"/>
      <c r="V117" s="286" t="s">
        <v>36</v>
      </c>
      <c r="W117" s="13"/>
      <c r="X117" s="13"/>
      <c r="Y117" s="13"/>
      <c r="Z117" s="151"/>
      <c r="AA117" s="155"/>
      <c r="AB117" s="10"/>
      <c r="AC117" s="44"/>
      <c r="AD117" s="61"/>
      <c r="AE117" s="61"/>
      <c r="AF117" s="61"/>
      <c r="AG117" s="61"/>
      <c r="AH117" s="61"/>
      <c r="AI117" s="61"/>
      <c r="AJ117" s="286" t="s">
        <v>36</v>
      </c>
      <c r="AK117" s="13"/>
      <c r="AL117" s="13"/>
      <c r="AM117" s="13"/>
      <c r="AN117" s="151"/>
      <c r="AO117" s="155"/>
      <c r="AP117" s="10"/>
      <c r="AQ117" s="44"/>
      <c r="AR117" s="61"/>
      <c r="AS117" s="61"/>
      <c r="AT117" s="61"/>
      <c r="AU117" s="61"/>
      <c r="AV117" s="61"/>
      <c r="AW117" s="61"/>
      <c r="AX117" s="286" t="s">
        <v>36</v>
      </c>
      <c r="AY117" s="13"/>
      <c r="AZ117" s="13"/>
      <c r="BA117" s="13"/>
      <c r="BB117" s="151"/>
      <c r="BC117" s="155"/>
      <c r="BD117" s="10"/>
      <c r="BE117" s="44"/>
      <c r="BF117" s="61"/>
      <c r="BG117" s="61"/>
      <c r="BH117" s="61"/>
      <c r="BI117" s="61"/>
      <c r="BJ117" s="61"/>
      <c r="BK117" s="61"/>
      <c r="BL117" s="286" t="s">
        <v>36</v>
      </c>
      <c r="BM117" s="13"/>
      <c r="BN117" s="13"/>
      <c r="BO117" s="13"/>
      <c r="BP117" s="151"/>
      <c r="BQ117" s="155"/>
      <c r="BR117" s="10"/>
      <c r="BS117" s="44"/>
      <c r="BT117" s="61"/>
      <c r="BU117" s="61"/>
      <c r="BV117" s="61"/>
      <c r="BW117" s="61"/>
      <c r="BX117" s="61"/>
      <c r="BY117" s="61"/>
      <c r="BZ117" s="286" t="s">
        <v>36</v>
      </c>
      <c r="CA117" s="13"/>
      <c r="CB117" s="13"/>
      <c r="CC117" s="13"/>
      <c r="CD117" s="151"/>
      <c r="CE117" s="155"/>
      <c r="CF117" s="10"/>
      <c r="CG117" s="44"/>
      <c r="CH117" s="61"/>
      <c r="CI117" s="61"/>
      <c r="CJ117" s="61"/>
      <c r="CK117" s="61"/>
      <c r="CL117" s="61"/>
      <c r="CM117" s="61"/>
      <c r="CN117" s="286" t="s">
        <v>36</v>
      </c>
      <c r="CO117" s="13"/>
      <c r="CP117" s="13"/>
      <c r="CQ117" s="13"/>
      <c r="CR117" s="151"/>
      <c r="CS117" s="155"/>
      <c r="CT117" s="10"/>
      <c r="CU117" s="44"/>
      <c r="CV117" s="61"/>
      <c r="CW117" s="61"/>
      <c r="CX117" s="61"/>
      <c r="CY117" s="61"/>
      <c r="CZ117" s="61"/>
      <c r="DA117" s="61"/>
      <c r="DB117" s="286" t="s">
        <v>36</v>
      </c>
      <c r="DC117" s="13"/>
      <c r="DD117" s="13"/>
      <c r="DE117" s="13"/>
      <c r="DF117" s="151"/>
      <c r="DG117" s="155"/>
      <c r="DH117" s="10"/>
      <c r="DI117" s="44"/>
      <c r="DJ117" s="61"/>
      <c r="DK117" s="61"/>
      <c r="DL117" s="61"/>
      <c r="DM117" s="61"/>
      <c r="DN117" s="61"/>
      <c r="DO117" s="61"/>
      <c r="DP117" s="286" t="s">
        <v>36</v>
      </c>
      <c r="DQ117" s="13"/>
      <c r="DR117" s="13"/>
      <c r="DS117" s="13"/>
      <c r="DT117" s="151"/>
      <c r="DU117" s="155"/>
      <c r="DV117" s="10"/>
      <c r="DW117" s="44"/>
      <c r="DX117" s="61"/>
      <c r="DY117" s="61"/>
      <c r="DZ117" s="61"/>
      <c r="EA117" s="61"/>
      <c r="EB117" s="61"/>
      <c r="EC117" s="61"/>
      <c r="ED117" s="286" t="s">
        <v>36</v>
      </c>
      <c r="EE117" s="13"/>
      <c r="EF117" s="13"/>
      <c r="EG117" s="13"/>
      <c r="EH117" s="151"/>
      <c r="EI117" s="155"/>
      <c r="EJ117" s="10"/>
      <c r="EK117" s="44"/>
      <c r="EL117" s="302"/>
      <c r="EM117" s="87" t="s">
        <v>65</v>
      </c>
      <c r="EN117" s="95" t="s">
        <v>60</v>
      </c>
      <c r="EO117" s="14"/>
      <c r="EP117" s="72">
        <v>8.85</v>
      </c>
      <c r="EQ117" s="496">
        <f t="shared" si="988"/>
        <v>0</v>
      </c>
      <c r="ER117" s="10"/>
      <c r="ES117" s="61"/>
      <c r="ET117" s="302"/>
      <c r="EU117" s="61"/>
      <c r="EV117" s="87" t="s">
        <v>65</v>
      </c>
      <c r="EW117" s="95" t="s">
        <v>60</v>
      </c>
      <c r="EX117" s="14"/>
      <c r="EY117" s="72">
        <v>2.69</v>
      </c>
      <c r="EZ117" s="496">
        <f t="shared" si="989"/>
        <v>0</v>
      </c>
      <c r="FA117" s="88"/>
      <c r="FC117" s="137"/>
      <c r="FD117" s="61"/>
      <c r="FE117" s="87" t="s">
        <v>240</v>
      </c>
      <c r="FF117" s="95" t="s">
        <v>246</v>
      </c>
      <c r="FG117" s="14"/>
      <c r="FH117" s="72">
        <v>6.02</v>
      </c>
      <c r="FI117" s="496">
        <f t="shared" si="1038"/>
        <v>0</v>
      </c>
      <c r="FJ117" s="61"/>
      <c r="FK117" s="61"/>
      <c r="FL117" s="61"/>
      <c r="FM117" s="61"/>
      <c r="FN117" s="87" t="s">
        <v>240</v>
      </c>
      <c r="FO117" s="95" t="s">
        <v>246</v>
      </c>
      <c r="FP117" s="14"/>
      <c r="FQ117" s="72">
        <v>0</v>
      </c>
      <c r="FR117" s="496">
        <f t="shared" si="1039"/>
        <v>0</v>
      </c>
      <c r="FS117" s="88"/>
    </row>
    <row r="118" spans="1:175" x14ac:dyDescent="0.25">
      <c r="A118" s="44" t="s">
        <v>101</v>
      </c>
      <c r="B118" s="11" t="s">
        <v>102</v>
      </c>
      <c r="C118" s="8"/>
      <c r="D118" s="17"/>
      <c r="E118" s="18">
        <f>E113</f>
        <v>0</v>
      </c>
      <c r="F118" s="17"/>
      <c r="G118" s="17"/>
      <c r="H118" s="78">
        <v>0</v>
      </c>
      <c r="I118" s="13">
        <f>(E118*H118)</f>
        <v>0</v>
      </c>
      <c r="J118" s="13">
        <f>IF(E$113=0,0,I118/E$113)</f>
        <v>0</v>
      </c>
      <c r="K118" s="13">
        <f>(J118*G$2)</f>
        <v>0</v>
      </c>
      <c r="L118" s="151"/>
      <c r="M118" s="155"/>
      <c r="N118" s="10"/>
      <c r="O118" s="44" t="s">
        <v>101</v>
      </c>
      <c r="P118" s="11" t="s">
        <v>102</v>
      </c>
      <c r="Q118" s="8"/>
      <c r="R118" s="17"/>
      <c r="S118" s="18">
        <f>S113</f>
        <v>0</v>
      </c>
      <c r="T118" s="17"/>
      <c r="U118" s="17"/>
      <c r="V118" s="78">
        <v>0</v>
      </c>
      <c r="W118" s="13">
        <f>(S118*V118)</f>
        <v>0</v>
      </c>
      <c r="X118" s="13">
        <f>IF(S$113=0,0,W118/S$113)</f>
        <v>0</v>
      </c>
      <c r="Y118" s="13">
        <f>(X118*U$2)</f>
        <v>0</v>
      </c>
      <c r="Z118" s="151"/>
      <c r="AA118" s="155"/>
      <c r="AB118" s="10"/>
      <c r="AC118" s="44" t="s">
        <v>101</v>
      </c>
      <c r="AD118" s="11" t="s">
        <v>102</v>
      </c>
      <c r="AE118" s="8"/>
      <c r="AF118" s="17"/>
      <c r="AG118" s="18">
        <f t="shared" ref="AG118" si="1088">AG113</f>
        <v>0</v>
      </c>
      <c r="AH118" s="17"/>
      <c r="AI118" s="17"/>
      <c r="AJ118" s="78">
        <v>0</v>
      </c>
      <c r="AK118" s="13">
        <f t="shared" ref="AK118" si="1089">(AG118*AJ118)</f>
        <v>0</v>
      </c>
      <c r="AL118" s="13">
        <f t="shared" ref="AL118" si="1090">IF(AG$113=0,0,AK118/AG$113)</f>
        <v>0</v>
      </c>
      <c r="AM118" s="13">
        <f t="shared" ref="AM118" si="1091">(AL118*AI$2)</f>
        <v>0</v>
      </c>
      <c r="AN118" s="151"/>
      <c r="AO118" s="155"/>
      <c r="AP118" s="10"/>
      <c r="AQ118" s="44" t="s">
        <v>101</v>
      </c>
      <c r="AR118" s="11" t="s">
        <v>102</v>
      </c>
      <c r="AS118" s="8"/>
      <c r="AT118" s="17"/>
      <c r="AU118" s="18">
        <f t="shared" ref="AU118" si="1092">AU113</f>
        <v>0</v>
      </c>
      <c r="AV118" s="17"/>
      <c r="AW118" s="17"/>
      <c r="AX118" s="78">
        <v>0</v>
      </c>
      <c r="AY118" s="13">
        <f t="shared" ref="AY118" si="1093">(AU118*AX118)</f>
        <v>0</v>
      </c>
      <c r="AZ118" s="13">
        <f t="shared" ref="AZ118" si="1094">IF(AU$113=0,0,AY118/AU$113)</f>
        <v>0</v>
      </c>
      <c r="BA118" s="13">
        <f t="shared" ref="BA118" si="1095">(AZ118*AW$2)</f>
        <v>0</v>
      </c>
      <c r="BB118" s="151"/>
      <c r="BC118" s="155"/>
      <c r="BD118" s="10"/>
      <c r="BE118" s="44" t="s">
        <v>101</v>
      </c>
      <c r="BF118" s="11" t="s">
        <v>102</v>
      </c>
      <c r="BG118" s="8"/>
      <c r="BH118" s="17"/>
      <c r="BI118" s="18">
        <f t="shared" ref="BI118" si="1096">BI113</f>
        <v>0</v>
      </c>
      <c r="BJ118" s="17"/>
      <c r="BK118" s="17"/>
      <c r="BL118" s="78">
        <v>0</v>
      </c>
      <c r="BM118" s="13">
        <f t="shared" ref="BM118" si="1097">(BI118*BL118)</f>
        <v>0</v>
      </c>
      <c r="BN118" s="13">
        <f t="shared" ref="BN118" si="1098">IF(BI$113=0,0,BM118/BI$113)</f>
        <v>0</v>
      </c>
      <c r="BO118" s="13">
        <f t="shared" ref="BO118" si="1099">(BN118*BK$2)</f>
        <v>0</v>
      </c>
      <c r="BP118" s="151"/>
      <c r="BQ118" s="155"/>
      <c r="BR118" s="10"/>
      <c r="BS118" s="44" t="s">
        <v>101</v>
      </c>
      <c r="BT118" s="11" t="s">
        <v>102</v>
      </c>
      <c r="BU118" s="8"/>
      <c r="BV118" s="17"/>
      <c r="BW118" s="18">
        <f t="shared" ref="BW118" si="1100">BW113</f>
        <v>0</v>
      </c>
      <c r="BX118" s="17"/>
      <c r="BY118" s="17"/>
      <c r="BZ118" s="78">
        <v>0</v>
      </c>
      <c r="CA118" s="13">
        <f t="shared" ref="CA118" si="1101">(BW118*BZ118)</f>
        <v>0</v>
      </c>
      <c r="CB118" s="13">
        <f t="shared" ref="CB118" si="1102">IF(BW$113=0,0,CA118/BW$113)</f>
        <v>0</v>
      </c>
      <c r="CC118" s="13">
        <f t="shared" ref="CC118" si="1103">(CB118*BY$2)</f>
        <v>0</v>
      </c>
      <c r="CD118" s="151"/>
      <c r="CE118" s="155"/>
      <c r="CF118" s="10"/>
      <c r="CG118" s="44" t="s">
        <v>101</v>
      </c>
      <c r="CH118" s="11" t="s">
        <v>102</v>
      </c>
      <c r="CI118" s="8"/>
      <c r="CJ118" s="17"/>
      <c r="CK118" s="18">
        <f t="shared" ref="CK118" si="1104">CK113</f>
        <v>0</v>
      </c>
      <c r="CL118" s="17"/>
      <c r="CM118" s="17"/>
      <c r="CN118" s="78">
        <v>0</v>
      </c>
      <c r="CO118" s="13">
        <f t="shared" ref="CO118" si="1105">(CK118*CN118)</f>
        <v>0</v>
      </c>
      <c r="CP118" s="13">
        <f t="shared" ref="CP118" si="1106">IF(CK$113=0,0,CO118/CK$113)</f>
        <v>0</v>
      </c>
      <c r="CQ118" s="13">
        <f t="shared" ref="CQ118" si="1107">(CP118*CM$2)</f>
        <v>0</v>
      </c>
      <c r="CR118" s="151"/>
      <c r="CS118" s="155"/>
      <c r="CT118" s="10"/>
      <c r="CU118" s="44" t="s">
        <v>101</v>
      </c>
      <c r="CV118" s="11" t="s">
        <v>102</v>
      </c>
      <c r="CW118" s="8"/>
      <c r="CX118" s="17"/>
      <c r="CY118" s="18">
        <f t="shared" ref="CY118" si="1108">CY113</f>
        <v>0</v>
      </c>
      <c r="CZ118" s="17"/>
      <c r="DA118" s="17"/>
      <c r="DB118" s="78">
        <v>0</v>
      </c>
      <c r="DC118" s="13">
        <f t="shared" ref="DC118" si="1109">(CY118*DB118)</f>
        <v>0</v>
      </c>
      <c r="DD118" s="13">
        <f t="shared" ref="DD118" si="1110">IF(CY$113=0,0,DC118/CY$113)</f>
        <v>0</v>
      </c>
      <c r="DE118" s="13">
        <f t="shared" ref="DE118" si="1111">(DD118*DA$2)</f>
        <v>0</v>
      </c>
      <c r="DF118" s="151"/>
      <c r="DG118" s="155"/>
      <c r="DH118" s="10"/>
      <c r="DI118" s="44" t="s">
        <v>101</v>
      </c>
      <c r="DJ118" s="11" t="s">
        <v>102</v>
      </c>
      <c r="DK118" s="8"/>
      <c r="DL118" s="17"/>
      <c r="DM118" s="18">
        <f t="shared" ref="DM118" si="1112">DM113</f>
        <v>0</v>
      </c>
      <c r="DN118" s="17"/>
      <c r="DO118" s="17"/>
      <c r="DP118" s="78">
        <v>0</v>
      </c>
      <c r="DQ118" s="13">
        <f t="shared" ref="DQ118" si="1113">(DM118*DP118)</f>
        <v>0</v>
      </c>
      <c r="DR118" s="13">
        <f t="shared" ref="DR118" si="1114">IF(DM$113=0,0,DQ118/DM$113)</f>
        <v>0</v>
      </c>
      <c r="DS118" s="13">
        <f t="shared" ref="DS118" si="1115">(DR118*DO$2)</f>
        <v>0</v>
      </c>
      <c r="DT118" s="151"/>
      <c r="DU118" s="155"/>
      <c r="DV118" s="10"/>
      <c r="DW118" s="44" t="s">
        <v>101</v>
      </c>
      <c r="DX118" s="11" t="s">
        <v>102</v>
      </c>
      <c r="DY118" s="8"/>
      <c r="DZ118" s="17"/>
      <c r="EA118" s="18">
        <f t="shared" ref="EA118" si="1116">EA113</f>
        <v>0</v>
      </c>
      <c r="EB118" s="17"/>
      <c r="EC118" s="17"/>
      <c r="ED118" s="78">
        <v>0</v>
      </c>
      <c r="EE118" s="13">
        <f t="shared" ref="EE118" si="1117">(EA118*ED118)</f>
        <v>0</v>
      </c>
      <c r="EF118" s="13">
        <f t="shared" ref="EF118" si="1118">IF(EA$113=0,0,EE118/EA$113)</f>
        <v>0</v>
      </c>
      <c r="EG118" s="13">
        <f t="shared" ref="EG118" si="1119">(EF118*EC$2)</f>
        <v>0</v>
      </c>
      <c r="EH118" s="151"/>
      <c r="EI118" s="155"/>
      <c r="EJ118" s="10"/>
      <c r="EK118" s="44"/>
      <c r="EL118" s="302"/>
      <c r="EM118" s="87" t="s">
        <v>72</v>
      </c>
      <c r="EN118" s="8" t="s">
        <v>154</v>
      </c>
      <c r="EO118" s="61"/>
      <c r="EP118" s="72">
        <v>0.62</v>
      </c>
      <c r="EQ118" s="496">
        <f t="shared" si="988"/>
        <v>0</v>
      </c>
      <c r="ER118" s="10"/>
      <c r="ES118" s="61"/>
      <c r="ET118" s="302"/>
      <c r="EU118" s="61"/>
      <c r="EV118" s="87" t="s">
        <v>72</v>
      </c>
      <c r="EW118" s="8" t="s">
        <v>154</v>
      </c>
      <c r="EX118" s="61"/>
      <c r="EY118" s="72">
        <v>0</v>
      </c>
      <c r="EZ118" s="496">
        <f t="shared" si="989"/>
        <v>0</v>
      </c>
      <c r="FA118" s="88"/>
      <c r="FC118" s="44"/>
      <c r="FD118" s="302"/>
      <c r="FE118" s="87" t="s">
        <v>96</v>
      </c>
      <c r="FF118" s="8" t="s">
        <v>46</v>
      </c>
      <c r="FG118" s="61"/>
      <c r="FH118" s="72">
        <v>0.64</v>
      </c>
      <c r="FI118" s="496">
        <f t="shared" si="1038"/>
        <v>0</v>
      </c>
      <c r="FJ118" s="10"/>
      <c r="FK118" s="8"/>
      <c r="FL118" s="61"/>
      <c r="FM118" s="61"/>
      <c r="FN118" s="87" t="s">
        <v>96</v>
      </c>
      <c r="FO118" s="8" t="s">
        <v>46</v>
      </c>
      <c r="FP118" s="61"/>
      <c r="FQ118" s="72">
        <v>0</v>
      </c>
      <c r="FR118" s="496">
        <f t="shared" si="1039"/>
        <v>0</v>
      </c>
      <c r="FS118" s="88"/>
    </row>
    <row r="119" spans="1:175" ht="13" thickBot="1" x14ac:dyDescent="0.3">
      <c r="A119" s="44"/>
      <c r="B119" s="11"/>
      <c r="C119" s="8"/>
      <c r="D119" s="17"/>
      <c r="E119" s="18"/>
      <c r="F119" s="942" t="s">
        <v>54</v>
      </c>
      <c r="G119" s="17"/>
      <c r="H119" s="304" t="s">
        <v>55</v>
      </c>
      <c r="I119" s="13"/>
      <c r="J119" s="13"/>
      <c r="K119" s="13"/>
      <c r="L119" s="151"/>
      <c r="M119" s="306" t="s">
        <v>287</v>
      </c>
      <c r="N119" s="10"/>
      <c r="O119" s="44"/>
      <c r="P119" s="11"/>
      <c r="Q119" s="8"/>
      <c r="R119" s="17"/>
      <c r="S119" s="18"/>
      <c r="T119" s="942" t="s">
        <v>54</v>
      </c>
      <c r="U119" s="17"/>
      <c r="V119" s="304" t="s">
        <v>55</v>
      </c>
      <c r="W119" s="13"/>
      <c r="X119" s="13"/>
      <c r="Y119" s="13"/>
      <c r="Z119" s="151"/>
      <c r="AA119" s="306" t="s">
        <v>287</v>
      </c>
      <c r="AB119" s="10"/>
      <c r="AC119" s="44"/>
      <c r="AD119" s="11"/>
      <c r="AE119" s="8"/>
      <c r="AF119" s="17"/>
      <c r="AG119" s="18"/>
      <c r="AH119" s="942" t="s">
        <v>54</v>
      </c>
      <c r="AI119" s="17"/>
      <c r="AJ119" s="304" t="s">
        <v>55</v>
      </c>
      <c r="AK119" s="13"/>
      <c r="AL119" s="13"/>
      <c r="AM119" s="13"/>
      <c r="AN119" s="151"/>
      <c r="AO119" s="306" t="s">
        <v>287</v>
      </c>
      <c r="AP119" s="10"/>
      <c r="AQ119" s="44"/>
      <c r="AR119" s="11"/>
      <c r="AS119" s="8"/>
      <c r="AT119" s="17"/>
      <c r="AU119" s="18"/>
      <c r="AV119" s="942" t="s">
        <v>54</v>
      </c>
      <c r="AW119" s="17"/>
      <c r="AX119" s="304" t="s">
        <v>55</v>
      </c>
      <c r="AY119" s="13"/>
      <c r="AZ119" s="13"/>
      <c r="BA119" s="13"/>
      <c r="BB119" s="151"/>
      <c r="BC119" s="306" t="s">
        <v>287</v>
      </c>
      <c r="BD119" s="10"/>
      <c r="BE119" s="44"/>
      <c r="BF119" s="11"/>
      <c r="BG119" s="8"/>
      <c r="BH119" s="17"/>
      <c r="BI119" s="18"/>
      <c r="BJ119" s="942" t="s">
        <v>54</v>
      </c>
      <c r="BK119" s="17"/>
      <c r="BL119" s="304" t="s">
        <v>55</v>
      </c>
      <c r="BM119" s="13"/>
      <c r="BN119" s="13"/>
      <c r="BO119" s="13"/>
      <c r="BP119" s="151"/>
      <c r="BQ119" s="306" t="s">
        <v>287</v>
      </c>
      <c r="BR119" s="10"/>
      <c r="BS119" s="44"/>
      <c r="BT119" s="11"/>
      <c r="BU119" s="8"/>
      <c r="BV119" s="17"/>
      <c r="BW119" s="18"/>
      <c r="BX119" s="942" t="s">
        <v>54</v>
      </c>
      <c r="BY119" s="17"/>
      <c r="BZ119" s="304" t="s">
        <v>55</v>
      </c>
      <c r="CA119" s="13"/>
      <c r="CB119" s="13"/>
      <c r="CC119" s="13"/>
      <c r="CD119" s="151"/>
      <c r="CE119" s="306" t="s">
        <v>287</v>
      </c>
      <c r="CF119" s="10"/>
      <c r="CG119" s="44"/>
      <c r="CH119" s="11"/>
      <c r="CI119" s="8"/>
      <c r="CJ119" s="17"/>
      <c r="CK119" s="18"/>
      <c r="CL119" s="942" t="s">
        <v>54</v>
      </c>
      <c r="CM119" s="17"/>
      <c r="CN119" s="304" t="s">
        <v>55</v>
      </c>
      <c r="CO119" s="13"/>
      <c r="CP119" s="13"/>
      <c r="CQ119" s="13"/>
      <c r="CR119" s="151"/>
      <c r="CS119" s="306" t="s">
        <v>287</v>
      </c>
      <c r="CT119" s="10"/>
      <c r="CU119" s="44"/>
      <c r="CV119" s="11"/>
      <c r="CW119" s="8"/>
      <c r="CX119" s="17"/>
      <c r="CY119" s="18"/>
      <c r="CZ119" s="942" t="s">
        <v>54</v>
      </c>
      <c r="DA119" s="17"/>
      <c r="DB119" s="304" t="s">
        <v>55</v>
      </c>
      <c r="DC119" s="13"/>
      <c r="DD119" s="13"/>
      <c r="DE119" s="13"/>
      <c r="DF119" s="151"/>
      <c r="DG119" s="306" t="s">
        <v>287</v>
      </c>
      <c r="DH119" s="10"/>
      <c r="DI119" s="44"/>
      <c r="DJ119" s="11"/>
      <c r="DK119" s="8"/>
      <c r="DL119" s="17"/>
      <c r="DM119" s="18"/>
      <c r="DN119" s="942" t="s">
        <v>54</v>
      </c>
      <c r="DO119" s="17"/>
      <c r="DP119" s="304" t="s">
        <v>55</v>
      </c>
      <c r="DQ119" s="13"/>
      <c r="DR119" s="13"/>
      <c r="DS119" s="13"/>
      <c r="DT119" s="151"/>
      <c r="DU119" s="306" t="s">
        <v>287</v>
      </c>
      <c r="DV119" s="10"/>
      <c r="DW119" s="44"/>
      <c r="DX119" s="11"/>
      <c r="DY119" s="8"/>
      <c r="DZ119" s="17"/>
      <c r="EA119" s="18"/>
      <c r="EB119" s="942" t="s">
        <v>54</v>
      </c>
      <c r="EC119" s="17"/>
      <c r="ED119" s="304" t="s">
        <v>55</v>
      </c>
      <c r="EE119" s="13"/>
      <c r="EF119" s="13"/>
      <c r="EG119" s="13"/>
      <c r="EH119" s="151"/>
      <c r="EI119" s="306" t="s">
        <v>287</v>
      </c>
      <c r="EJ119" s="10"/>
      <c r="EK119" s="44"/>
      <c r="EL119" s="302"/>
      <c r="EM119" s="87" t="s">
        <v>76</v>
      </c>
      <c r="EN119" s="11" t="s">
        <v>53</v>
      </c>
      <c r="EO119" s="14"/>
      <c r="EP119" s="72">
        <v>0</v>
      </c>
      <c r="EQ119" s="496">
        <f t="shared" si="988"/>
        <v>0</v>
      </c>
      <c r="ER119" s="10"/>
      <c r="ES119" s="61"/>
      <c r="ET119" s="302"/>
      <c r="EU119" s="61"/>
      <c r="EV119" s="87" t="s">
        <v>76</v>
      </c>
      <c r="EW119" s="11" t="s">
        <v>53</v>
      </c>
      <c r="EX119" s="14"/>
      <c r="EY119" s="72">
        <v>0</v>
      </c>
      <c r="EZ119" s="496">
        <f t="shared" si="989"/>
        <v>0</v>
      </c>
      <c r="FA119" s="88"/>
      <c r="FC119" s="44"/>
      <c r="FD119" s="302"/>
      <c r="FE119" s="87" t="s">
        <v>73</v>
      </c>
      <c r="FF119" s="8" t="s">
        <v>129</v>
      </c>
      <c r="FG119" s="61"/>
      <c r="FH119" s="72">
        <v>2.31</v>
      </c>
      <c r="FI119" s="496">
        <f t="shared" si="1038"/>
        <v>0</v>
      </c>
      <c r="FJ119" s="10"/>
      <c r="FK119" s="8"/>
      <c r="FL119" s="61"/>
      <c r="FM119" s="61"/>
      <c r="FN119" s="87" t="s">
        <v>73</v>
      </c>
      <c r="FO119" s="8" t="s">
        <v>129</v>
      </c>
      <c r="FP119" s="61"/>
      <c r="FQ119" s="72">
        <v>0</v>
      </c>
      <c r="FR119" s="496">
        <f t="shared" si="1039"/>
        <v>0</v>
      </c>
      <c r="FS119" s="88"/>
    </row>
    <row r="120" spans="1:175" ht="13.5" thickTop="1" thickBot="1" x14ac:dyDescent="0.3">
      <c r="A120" s="44" t="s">
        <v>104</v>
      </c>
      <c r="B120" s="11" t="s">
        <v>56</v>
      </c>
      <c r="C120" s="8"/>
      <c r="D120" s="17"/>
      <c r="E120" s="17"/>
      <c r="F120" s="77">
        <v>0</v>
      </c>
      <c r="G120" s="17"/>
      <c r="H120" s="820"/>
      <c r="I120" s="13">
        <f>IF(F120=0,0,H120/F120*E$113)</f>
        <v>0</v>
      </c>
      <c r="J120" s="13">
        <f>IF(E$113=0,0,I120/E$113)</f>
        <v>0</v>
      </c>
      <c r="K120" s="13">
        <f>(J120*G$2)</f>
        <v>0</v>
      </c>
      <c r="L120" s="151"/>
      <c r="M120" s="220">
        <f>IF(H120=0,0,K120/H120)</f>
        <v>0</v>
      </c>
      <c r="N120" s="10"/>
      <c r="O120" s="44" t="s">
        <v>104</v>
      </c>
      <c r="P120" s="11" t="s">
        <v>56</v>
      </c>
      <c r="Q120" s="8"/>
      <c r="R120" s="17"/>
      <c r="S120" s="17"/>
      <c r="T120" s="77">
        <v>0</v>
      </c>
      <c r="U120" s="17"/>
      <c r="V120" s="820"/>
      <c r="W120" s="13">
        <f>IF(T120=0,0,V120/T120*S$113)</f>
        <v>0</v>
      </c>
      <c r="X120" s="13">
        <f>IF(S$113=0,0,W120/S$113)</f>
        <v>0</v>
      </c>
      <c r="Y120" s="13">
        <f>(X120*U$2)</f>
        <v>0</v>
      </c>
      <c r="Z120" s="151"/>
      <c r="AA120" s="220">
        <f>IF(V120=0,0,Y120/V120)</f>
        <v>0</v>
      </c>
      <c r="AB120" s="10"/>
      <c r="AC120" s="44" t="s">
        <v>104</v>
      </c>
      <c r="AD120" s="11" t="s">
        <v>56</v>
      </c>
      <c r="AE120" s="8"/>
      <c r="AF120" s="17"/>
      <c r="AG120" s="17"/>
      <c r="AH120" s="77">
        <v>0</v>
      </c>
      <c r="AI120" s="17"/>
      <c r="AJ120" s="820"/>
      <c r="AK120" s="13">
        <f t="shared" ref="AK120" si="1120">IF(AH120=0,0,AJ120/AH120*AG$113)</f>
        <v>0</v>
      </c>
      <c r="AL120" s="13">
        <f t="shared" ref="AL120" si="1121">IF(AG$113=0,0,AK120/AG$113)</f>
        <v>0</v>
      </c>
      <c r="AM120" s="13">
        <f t="shared" ref="AM120" si="1122">(AL120*AI$2)</f>
        <v>0</v>
      </c>
      <c r="AN120" s="151"/>
      <c r="AO120" s="220">
        <f t="shared" ref="AO120" si="1123">IF(AJ120=0,0,AM120/AJ120)</f>
        <v>0</v>
      </c>
      <c r="AP120" s="10"/>
      <c r="AQ120" s="44" t="s">
        <v>104</v>
      </c>
      <c r="AR120" s="11" t="s">
        <v>56</v>
      </c>
      <c r="AS120" s="8"/>
      <c r="AT120" s="17"/>
      <c r="AU120" s="17"/>
      <c r="AV120" s="77">
        <v>0</v>
      </c>
      <c r="AW120" s="17"/>
      <c r="AX120" s="820"/>
      <c r="AY120" s="13">
        <f t="shared" ref="AY120" si="1124">IF(AV120=0,0,AX120/AV120*AU$113)</f>
        <v>0</v>
      </c>
      <c r="AZ120" s="13">
        <f t="shared" ref="AZ120" si="1125">IF(AU$113=0,0,AY120/AU$113)</f>
        <v>0</v>
      </c>
      <c r="BA120" s="13">
        <f t="shared" ref="BA120" si="1126">(AZ120*AW$2)</f>
        <v>0</v>
      </c>
      <c r="BB120" s="151"/>
      <c r="BC120" s="220">
        <f t="shared" ref="BC120" si="1127">IF(AX120=0,0,BA120/AX120)</f>
        <v>0</v>
      </c>
      <c r="BD120" s="10"/>
      <c r="BE120" s="44" t="s">
        <v>104</v>
      </c>
      <c r="BF120" s="11" t="s">
        <v>56</v>
      </c>
      <c r="BG120" s="8"/>
      <c r="BH120" s="17"/>
      <c r="BI120" s="17"/>
      <c r="BJ120" s="77">
        <v>0</v>
      </c>
      <c r="BK120" s="17"/>
      <c r="BL120" s="820"/>
      <c r="BM120" s="13">
        <f t="shared" ref="BM120" si="1128">IF(BJ120=0,0,BL120/BJ120*BI$113)</f>
        <v>0</v>
      </c>
      <c r="BN120" s="13">
        <f t="shared" ref="BN120" si="1129">IF(BI$113=0,0,BM120/BI$113)</f>
        <v>0</v>
      </c>
      <c r="BO120" s="13">
        <f t="shared" ref="BO120" si="1130">(BN120*BK$2)</f>
        <v>0</v>
      </c>
      <c r="BP120" s="151"/>
      <c r="BQ120" s="220">
        <f t="shared" ref="BQ120" si="1131">IF(BL120=0,0,BO120/BL120)</f>
        <v>0</v>
      </c>
      <c r="BR120" s="10"/>
      <c r="BS120" s="44" t="s">
        <v>104</v>
      </c>
      <c r="BT120" s="11" t="s">
        <v>56</v>
      </c>
      <c r="BU120" s="8"/>
      <c r="BV120" s="17"/>
      <c r="BW120" s="17"/>
      <c r="BX120" s="77">
        <v>0</v>
      </c>
      <c r="BY120" s="17"/>
      <c r="BZ120" s="820"/>
      <c r="CA120" s="13">
        <f t="shared" ref="CA120" si="1132">IF(BX120=0,0,BZ120/BX120*BW$113)</f>
        <v>0</v>
      </c>
      <c r="CB120" s="13">
        <f t="shared" ref="CB120" si="1133">IF(BW$113=0,0,CA120/BW$113)</f>
        <v>0</v>
      </c>
      <c r="CC120" s="13">
        <f t="shared" ref="CC120" si="1134">(CB120*BY$2)</f>
        <v>0</v>
      </c>
      <c r="CD120" s="151"/>
      <c r="CE120" s="220">
        <f t="shared" ref="CE120" si="1135">IF(BZ120=0,0,CC120/BZ120)</f>
        <v>0</v>
      </c>
      <c r="CF120" s="10"/>
      <c r="CG120" s="44" t="s">
        <v>104</v>
      </c>
      <c r="CH120" s="11" t="s">
        <v>56</v>
      </c>
      <c r="CI120" s="8"/>
      <c r="CJ120" s="17"/>
      <c r="CK120" s="17"/>
      <c r="CL120" s="77">
        <v>0</v>
      </c>
      <c r="CM120" s="17"/>
      <c r="CN120" s="820"/>
      <c r="CO120" s="13">
        <f t="shared" ref="CO120" si="1136">IF(CL120=0,0,CN120/CL120*CK$113)</f>
        <v>0</v>
      </c>
      <c r="CP120" s="13">
        <f t="shared" ref="CP120" si="1137">IF(CK$113=0,0,CO120/CK$113)</f>
        <v>0</v>
      </c>
      <c r="CQ120" s="13">
        <f t="shared" ref="CQ120" si="1138">(CP120*CM$2)</f>
        <v>0</v>
      </c>
      <c r="CR120" s="151"/>
      <c r="CS120" s="220">
        <f t="shared" ref="CS120" si="1139">IF(CN120=0,0,CQ120/CN120)</f>
        <v>0</v>
      </c>
      <c r="CT120" s="10"/>
      <c r="CU120" s="44" t="s">
        <v>104</v>
      </c>
      <c r="CV120" s="11" t="s">
        <v>56</v>
      </c>
      <c r="CW120" s="8"/>
      <c r="CX120" s="17"/>
      <c r="CY120" s="17"/>
      <c r="CZ120" s="77">
        <v>0</v>
      </c>
      <c r="DA120" s="17"/>
      <c r="DB120" s="820"/>
      <c r="DC120" s="13">
        <f t="shared" ref="DC120" si="1140">IF(CZ120=0,0,DB120/CZ120*CY$113)</f>
        <v>0</v>
      </c>
      <c r="DD120" s="13">
        <f t="shared" ref="DD120" si="1141">IF(CY$113=0,0,DC120/CY$113)</f>
        <v>0</v>
      </c>
      <c r="DE120" s="13">
        <f t="shared" ref="DE120" si="1142">(DD120*DA$2)</f>
        <v>0</v>
      </c>
      <c r="DF120" s="151"/>
      <c r="DG120" s="220">
        <f t="shared" ref="DG120" si="1143">IF(DB120=0,0,DE120/DB120)</f>
        <v>0</v>
      </c>
      <c r="DH120" s="10"/>
      <c r="DI120" s="44" t="s">
        <v>104</v>
      </c>
      <c r="DJ120" s="11" t="s">
        <v>56</v>
      </c>
      <c r="DK120" s="8"/>
      <c r="DL120" s="17"/>
      <c r="DM120" s="17"/>
      <c r="DN120" s="77">
        <v>0</v>
      </c>
      <c r="DO120" s="17"/>
      <c r="DP120" s="820"/>
      <c r="DQ120" s="13">
        <f t="shared" ref="DQ120" si="1144">IF(DN120=0,0,DP120/DN120*DM$113)</f>
        <v>0</v>
      </c>
      <c r="DR120" s="13">
        <f t="shared" ref="DR120" si="1145">IF(DM$113=0,0,DQ120/DM$113)</f>
        <v>0</v>
      </c>
      <c r="DS120" s="13">
        <f t="shared" ref="DS120" si="1146">(DR120*DO$2)</f>
        <v>0</v>
      </c>
      <c r="DT120" s="151"/>
      <c r="DU120" s="220">
        <f t="shared" ref="DU120" si="1147">IF(DP120=0,0,DS120/DP120)</f>
        <v>0</v>
      </c>
      <c r="DV120" s="10"/>
      <c r="DW120" s="44" t="s">
        <v>104</v>
      </c>
      <c r="DX120" s="11" t="s">
        <v>56</v>
      </c>
      <c r="DY120" s="8"/>
      <c r="DZ120" s="17"/>
      <c r="EA120" s="17"/>
      <c r="EB120" s="77">
        <v>0</v>
      </c>
      <c r="EC120" s="17"/>
      <c r="ED120" s="820"/>
      <c r="EE120" s="13">
        <f t="shared" ref="EE120" si="1148">IF(EB120=0,0,ED120/EB120*EA$113)</f>
        <v>0</v>
      </c>
      <c r="EF120" s="13">
        <f t="shared" ref="EF120" si="1149">IF(EA$113=0,0,EE120/EA$113)</f>
        <v>0</v>
      </c>
      <c r="EG120" s="13">
        <f t="shared" ref="EG120" si="1150">(EF120*EC$2)</f>
        <v>0</v>
      </c>
      <c r="EH120" s="151"/>
      <c r="EI120" s="220">
        <f t="shared" ref="EI120" si="1151">IF(ED120=0,0,EG120/ED120)</f>
        <v>0</v>
      </c>
      <c r="EJ120" s="10"/>
      <c r="EK120" s="44"/>
      <c r="EL120" s="302"/>
      <c r="EM120" s="87" t="s">
        <v>105</v>
      </c>
      <c r="EN120" s="11" t="s">
        <v>57</v>
      </c>
      <c r="EO120" s="14"/>
      <c r="EP120" s="72">
        <v>13.2</v>
      </c>
      <c r="EQ120" s="496">
        <f t="shared" si="988"/>
        <v>0</v>
      </c>
      <c r="ER120" s="10"/>
      <c r="ES120" s="61"/>
      <c r="ET120" s="302"/>
      <c r="EU120" s="61"/>
      <c r="EV120" s="87" t="s">
        <v>105</v>
      </c>
      <c r="EW120" s="11" t="s">
        <v>57</v>
      </c>
      <c r="EX120" s="14"/>
      <c r="EY120" s="72">
        <v>5.5</v>
      </c>
      <c r="EZ120" s="496">
        <f t="shared" si="989"/>
        <v>0</v>
      </c>
      <c r="FA120" s="88"/>
      <c r="FC120" s="44"/>
      <c r="FD120" s="302"/>
      <c r="FE120" s="87" t="s">
        <v>133</v>
      </c>
      <c r="FF120" s="8" t="s">
        <v>132</v>
      </c>
      <c r="FG120" s="61"/>
      <c r="FH120" s="72">
        <v>1.08</v>
      </c>
      <c r="FI120" s="496">
        <f t="shared" si="1038"/>
        <v>0</v>
      </c>
      <c r="FJ120" s="10"/>
      <c r="FK120" s="8"/>
      <c r="FL120" s="61"/>
      <c r="FM120" s="61"/>
      <c r="FN120" s="87" t="s">
        <v>133</v>
      </c>
      <c r="FO120" s="8" t="s">
        <v>132</v>
      </c>
      <c r="FP120" s="61"/>
      <c r="FQ120" s="72">
        <v>0</v>
      </c>
      <c r="FR120" s="496">
        <f t="shared" si="1039"/>
        <v>0</v>
      </c>
      <c r="FS120" s="88"/>
    </row>
    <row r="121" spans="1:175" ht="13.5" thickTop="1" thickBot="1" x14ac:dyDescent="0.3">
      <c r="A121" s="44"/>
      <c r="B121" s="11"/>
      <c r="C121" s="33"/>
      <c r="D121" s="18" t="s">
        <v>45</v>
      </c>
      <c r="E121" s="33"/>
      <c r="F121" s="33"/>
      <c r="G121" s="33"/>
      <c r="H121" s="304" t="s">
        <v>51</v>
      </c>
      <c r="I121" s="13"/>
      <c r="J121" s="13"/>
      <c r="K121" s="13"/>
      <c r="L121" s="13"/>
      <c r="M121" s="306" t="s">
        <v>288</v>
      </c>
      <c r="N121" s="10"/>
      <c r="O121" s="44"/>
      <c r="P121" s="11"/>
      <c r="Q121" s="33"/>
      <c r="R121" s="18" t="s">
        <v>45</v>
      </c>
      <c r="S121" s="33"/>
      <c r="T121" s="33"/>
      <c r="U121" s="33"/>
      <c r="V121" s="304" t="s">
        <v>51</v>
      </c>
      <c r="W121" s="13"/>
      <c r="X121" s="13"/>
      <c r="Y121" s="13"/>
      <c r="Z121" s="13"/>
      <c r="AA121" s="306" t="s">
        <v>288</v>
      </c>
      <c r="AB121" s="10"/>
      <c r="AC121" s="44"/>
      <c r="AD121" s="11"/>
      <c r="AE121" s="33"/>
      <c r="AF121" s="18" t="s">
        <v>45</v>
      </c>
      <c r="AG121" s="33"/>
      <c r="AH121" s="33"/>
      <c r="AI121" s="33"/>
      <c r="AJ121" s="304" t="s">
        <v>51</v>
      </c>
      <c r="AK121" s="13"/>
      <c r="AL121" s="13"/>
      <c r="AM121" s="13"/>
      <c r="AN121" s="13"/>
      <c r="AO121" s="306" t="s">
        <v>288</v>
      </c>
      <c r="AP121" s="10"/>
      <c r="AQ121" s="44"/>
      <c r="AR121" s="11"/>
      <c r="AS121" s="33"/>
      <c r="AT121" s="18" t="s">
        <v>45</v>
      </c>
      <c r="AU121" s="33"/>
      <c r="AV121" s="33"/>
      <c r="AW121" s="33"/>
      <c r="AX121" s="304" t="s">
        <v>51</v>
      </c>
      <c r="AY121" s="13"/>
      <c r="AZ121" s="13"/>
      <c r="BA121" s="13"/>
      <c r="BB121" s="13"/>
      <c r="BC121" s="306" t="s">
        <v>288</v>
      </c>
      <c r="BD121" s="10"/>
      <c r="BE121" s="44"/>
      <c r="BF121" s="11"/>
      <c r="BG121" s="33"/>
      <c r="BH121" s="18" t="s">
        <v>45</v>
      </c>
      <c r="BI121" s="33"/>
      <c r="BJ121" s="33"/>
      <c r="BK121" s="33"/>
      <c r="BL121" s="304" t="s">
        <v>51</v>
      </c>
      <c r="BM121" s="13"/>
      <c r="BN121" s="13"/>
      <c r="BO121" s="13"/>
      <c r="BP121" s="13"/>
      <c r="BQ121" s="306" t="s">
        <v>288</v>
      </c>
      <c r="BR121" s="10"/>
      <c r="BS121" s="44"/>
      <c r="BT121" s="11"/>
      <c r="BU121" s="33"/>
      <c r="BV121" s="18" t="s">
        <v>45</v>
      </c>
      <c r="BW121" s="33"/>
      <c r="BX121" s="33"/>
      <c r="BY121" s="33"/>
      <c r="BZ121" s="304" t="s">
        <v>51</v>
      </c>
      <c r="CA121" s="13"/>
      <c r="CB121" s="13"/>
      <c r="CC121" s="13"/>
      <c r="CD121" s="13"/>
      <c r="CE121" s="306" t="s">
        <v>288</v>
      </c>
      <c r="CF121" s="10"/>
      <c r="CG121" s="44"/>
      <c r="CH121" s="11"/>
      <c r="CI121" s="33"/>
      <c r="CJ121" s="18" t="s">
        <v>45</v>
      </c>
      <c r="CK121" s="33"/>
      <c r="CL121" s="33"/>
      <c r="CM121" s="33"/>
      <c r="CN121" s="304" t="s">
        <v>51</v>
      </c>
      <c r="CO121" s="13"/>
      <c r="CP121" s="13"/>
      <c r="CQ121" s="13"/>
      <c r="CR121" s="13"/>
      <c r="CS121" s="306" t="s">
        <v>288</v>
      </c>
      <c r="CT121" s="10"/>
      <c r="CU121" s="44"/>
      <c r="CV121" s="11"/>
      <c r="CW121" s="33"/>
      <c r="CX121" s="18" t="s">
        <v>45</v>
      </c>
      <c r="CY121" s="33"/>
      <c r="CZ121" s="33"/>
      <c r="DA121" s="33"/>
      <c r="DB121" s="304" t="s">
        <v>51</v>
      </c>
      <c r="DC121" s="13"/>
      <c r="DD121" s="13"/>
      <c r="DE121" s="13"/>
      <c r="DF121" s="13"/>
      <c r="DG121" s="306" t="s">
        <v>288</v>
      </c>
      <c r="DH121" s="10"/>
      <c r="DI121" s="44"/>
      <c r="DJ121" s="11"/>
      <c r="DK121" s="33"/>
      <c r="DL121" s="18" t="s">
        <v>45</v>
      </c>
      <c r="DM121" s="33"/>
      <c r="DN121" s="33"/>
      <c r="DO121" s="33"/>
      <c r="DP121" s="304" t="s">
        <v>51</v>
      </c>
      <c r="DQ121" s="13"/>
      <c r="DR121" s="13"/>
      <c r="DS121" s="13"/>
      <c r="DT121" s="13"/>
      <c r="DU121" s="306" t="s">
        <v>288</v>
      </c>
      <c r="DV121" s="10"/>
      <c r="DW121" s="44"/>
      <c r="DX121" s="11"/>
      <c r="DY121" s="33"/>
      <c r="DZ121" s="18" t="s">
        <v>45</v>
      </c>
      <c r="EA121" s="33"/>
      <c r="EB121" s="33"/>
      <c r="EC121" s="33"/>
      <c r="ED121" s="304" t="s">
        <v>51</v>
      </c>
      <c r="EE121" s="13"/>
      <c r="EF121" s="13"/>
      <c r="EG121" s="13"/>
      <c r="EH121" s="13"/>
      <c r="EI121" s="306" t="s">
        <v>288</v>
      </c>
      <c r="EJ121" s="10"/>
      <c r="EK121" s="44"/>
      <c r="EL121" s="295" t="s">
        <v>333</v>
      </c>
      <c r="EM121" s="296">
        <v>0</v>
      </c>
      <c r="EN121" s="297">
        <v>1</v>
      </c>
      <c r="EO121" s="190">
        <f>SUM(EP122:EP132)</f>
        <v>19.54</v>
      </c>
      <c r="EP121" s="107"/>
      <c r="EQ121" s="496">
        <f>SUM(EQ122:EQ132)</f>
        <v>0</v>
      </c>
      <c r="ER121" s="10"/>
      <c r="ES121" s="61"/>
      <c r="ET121" s="307" t="s">
        <v>334</v>
      </c>
      <c r="EU121" s="308"/>
      <c r="EV121" s="296">
        <v>0</v>
      </c>
      <c r="EW121" s="300">
        <v>1</v>
      </c>
      <c r="EX121" s="190">
        <f>SUM(EY122:EY132)</f>
        <v>0</v>
      </c>
      <c r="EY121" s="107"/>
      <c r="EZ121" s="496">
        <f>SUM(EZ122:EZ132)</f>
        <v>0</v>
      </c>
      <c r="FA121" s="88"/>
      <c r="FC121" s="44"/>
      <c r="FD121" s="302"/>
      <c r="FE121" s="87" t="s">
        <v>65</v>
      </c>
      <c r="FF121" s="95" t="s">
        <v>60</v>
      </c>
      <c r="FG121" s="14"/>
      <c r="FH121" s="72">
        <v>0.87</v>
      </c>
      <c r="FI121" s="496">
        <f t="shared" si="1038"/>
        <v>0</v>
      </c>
      <c r="FJ121" s="10"/>
      <c r="FK121" s="8"/>
      <c r="FL121" s="61"/>
      <c r="FM121" s="61"/>
      <c r="FN121" s="87" t="s">
        <v>65</v>
      </c>
      <c r="FO121" s="95" t="s">
        <v>60</v>
      </c>
      <c r="FP121" s="14"/>
      <c r="FQ121" s="72">
        <v>0</v>
      </c>
      <c r="FR121" s="496">
        <f t="shared" si="1039"/>
        <v>0</v>
      </c>
      <c r="FS121" s="88"/>
    </row>
    <row r="122" spans="1:175" ht="13.5" thickTop="1" thickBot="1" x14ac:dyDescent="0.3">
      <c r="A122" s="44" t="s">
        <v>105</v>
      </c>
      <c r="B122" s="11" t="s">
        <v>57</v>
      </c>
      <c r="C122" s="8"/>
      <c r="D122" s="18">
        <f>E113</f>
        <v>0</v>
      </c>
      <c r="E122" s="942" t="s">
        <v>58</v>
      </c>
      <c r="F122" s="942" t="s">
        <v>21</v>
      </c>
      <c r="G122" s="778" t="s">
        <v>625</v>
      </c>
      <c r="H122" s="820"/>
      <c r="I122" s="13">
        <f>IF(D122=0,0,H122*((G124/60)+(G125/60)+(H126/60)+(G127/60*D122)+(G128/60*D122)))</f>
        <v>0</v>
      </c>
      <c r="J122" s="13">
        <f>IF(E$113=0,0,I122/E$113)</f>
        <v>0</v>
      </c>
      <c r="K122" s="13">
        <f>(J122*G$2)</f>
        <v>0</v>
      </c>
      <c r="L122" s="13"/>
      <c r="M122" s="220">
        <f>IF(H122=0,0,K122/H122)</f>
        <v>0</v>
      </c>
      <c r="N122" s="10"/>
      <c r="O122" s="44" t="s">
        <v>105</v>
      </c>
      <c r="P122" s="11" t="s">
        <v>57</v>
      </c>
      <c r="Q122" s="8"/>
      <c r="R122" s="18">
        <f>S113</f>
        <v>0</v>
      </c>
      <c r="S122" s="942" t="s">
        <v>58</v>
      </c>
      <c r="T122" s="942" t="s">
        <v>21</v>
      </c>
      <c r="U122" s="778" t="s">
        <v>625</v>
      </c>
      <c r="V122" s="820"/>
      <c r="W122" s="13">
        <f>IF(R122=0,0,V122*((U124/60)+(U125/60)+(V126/60)+(U127/60*R122)+(U128/60*R122)))</f>
        <v>0</v>
      </c>
      <c r="X122" s="13">
        <f>IF(S$113=0,0,W122/S$113)</f>
        <v>0</v>
      </c>
      <c r="Y122" s="13">
        <f>(X122*U$2)</f>
        <v>0</v>
      </c>
      <c r="Z122" s="13"/>
      <c r="AA122" s="220">
        <f>IF(V122=0,0,Y122/V122)</f>
        <v>0</v>
      </c>
      <c r="AB122" s="10"/>
      <c r="AC122" s="44" t="s">
        <v>105</v>
      </c>
      <c r="AD122" s="11" t="s">
        <v>57</v>
      </c>
      <c r="AE122" s="8"/>
      <c r="AF122" s="18">
        <f t="shared" ref="AF122" si="1152">AG113</f>
        <v>0</v>
      </c>
      <c r="AG122" s="942" t="s">
        <v>58</v>
      </c>
      <c r="AH122" s="942" t="s">
        <v>21</v>
      </c>
      <c r="AI122" s="778" t="s">
        <v>625</v>
      </c>
      <c r="AJ122" s="820"/>
      <c r="AK122" s="13">
        <f t="shared" ref="AK122" si="1153">IF(AF122=0,0,AJ122*((AI124/60)+(AI125/60)+(AJ126/60)+(AI127/60*AF122)+(AI128/60*AF122)))</f>
        <v>0</v>
      </c>
      <c r="AL122" s="13">
        <f t="shared" ref="AL122" si="1154">IF(AG$113=0,0,AK122/AG$113)</f>
        <v>0</v>
      </c>
      <c r="AM122" s="13">
        <f t="shared" ref="AM122" si="1155">(AL122*AI$2)</f>
        <v>0</v>
      </c>
      <c r="AN122" s="13"/>
      <c r="AO122" s="220">
        <f t="shared" ref="AO122" si="1156">IF(AJ122=0,0,AM122/AJ122)</f>
        <v>0</v>
      </c>
      <c r="AP122" s="10"/>
      <c r="AQ122" s="44" t="s">
        <v>105</v>
      </c>
      <c r="AR122" s="11" t="s">
        <v>57</v>
      </c>
      <c r="AS122" s="8"/>
      <c r="AT122" s="18">
        <f t="shared" ref="AT122" si="1157">AU113</f>
        <v>0</v>
      </c>
      <c r="AU122" s="942" t="s">
        <v>58</v>
      </c>
      <c r="AV122" s="942" t="s">
        <v>21</v>
      </c>
      <c r="AW122" s="778" t="s">
        <v>625</v>
      </c>
      <c r="AX122" s="820"/>
      <c r="AY122" s="13">
        <f t="shared" ref="AY122" si="1158">IF(AT122=0,0,AX122*((AW124/60)+(AW125/60)+(AX126/60)+(AW127/60*AT122)+(AW128/60*AT122)))</f>
        <v>0</v>
      </c>
      <c r="AZ122" s="13">
        <f t="shared" ref="AZ122" si="1159">IF(AU$113=0,0,AY122/AU$113)</f>
        <v>0</v>
      </c>
      <c r="BA122" s="13">
        <f t="shared" ref="BA122" si="1160">(AZ122*AW$2)</f>
        <v>0</v>
      </c>
      <c r="BB122" s="13"/>
      <c r="BC122" s="220">
        <f t="shared" ref="BC122" si="1161">IF(AX122=0,0,BA122/AX122)</f>
        <v>0</v>
      </c>
      <c r="BD122" s="10"/>
      <c r="BE122" s="44" t="s">
        <v>105</v>
      </c>
      <c r="BF122" s="11" t="s">
        <v>57</v>
      </c>
      <c r="BG122" s="8"/>
      <c r="BH122" s="18">
        <f t="shared" ref="BH122" si="1162">BI113</f>
        <v>0</v>
      </c>
      <c r="BI122" s="942" t="s">
        <v>58</v>
      </c>
      <c r="BJ122" s="942" t="s">
        <v>21</v>
      </c>
      <c r="BK122" s="778" t="s">
        <v>625</v>
      </c>
      <c r="BL122" s="820"/>
      <c r="BM122" s="13">
        <f t="shared" ref="BM122" si="1163">IF(BH122=0,0,BL122*((BK124/60)+(BK125/60)+(BL126/60)+(BK127/60*BH122)+(BK128/60*BH122)))</f>
        <v>0</v>
      </c>
      <c r="BN122" s="13">
        <f t="shared" ref="BN122" si="1164">IF(BI$113=0,0,BM122/BI$113)</f>
        <v>0</v>
      </c>
      <c r="BO122" s="13">
        <f t="shared" ref="BO122" si="1165">(BN122*BK$2)</f>
        <v>0</v>
      </c>
      <c r="BP122" s="13"/>
      <c r="BQ122" s="220">
        <f t="shared" ref="BQ122" si="1166">IF(BL122=0,0,BO122/BL122)</f>
        <v>0</v>
      </c>
      <c r="BR122" s="10"/>
      <c r="BS122" s="44" t="s">
        <v>105</v>
      </c>
      <c r="BT122" s="11" t="s">
        <v>57</v>
      </c>
      <c r="BU122" s="8"/>
      <c r="BV122" s="18">
        <f t="shared" ref="BV122" si="1167">BW113</f>
        <v>0</v>
      </c>
      <c r="BW122" s="942" t="s">
        <v>58</v>
      </c>
      <c r="BX122" s="942" t="s">
        <v>21</v>
      </c>
      <c r="BY122" s="778" t="s">
        <v>625</v>
      </c>
      <c r="BZ122" s="820"/>
      <c r="CA122" s="13">
        <f t="shared" ref="CA122" si="1168">IF(BV122=0,0,BZ122*((BY124/60)+(BY125/60)+(BZ126/60)+(BY127/60*BV122)+(BY128/60*BV122)))</f>
        <v>0</v>
      </c>
      <c r="CB122" s="13">
        <f t="shared" ref="CB122" si="1169">IF(BW$113=0,0,CA122/BW$113)</f>
        <v>0</v>
      </c>
      <c r="CC122" s="13">
        <f t="shared" ref="CC122" si="1170">(CB122*BY$2)</f>
        <v>0</v>
      </c>
      <c r="CD122" s="13"/>
      <c r="CE122" s="220">
        <f t="shared" ref="CE122" si="1171">IF(BZ122=0,0,CC122/BZ122)</f>
        <v>0</v>
      </c>
      <c r="CF122" s="10"/>
      <c r="CG122" s="44" t="s">
        <v>105</v>
      </c>
      <c r="CH122" s="11" t="s">
        <v>57</v>
      </c>
      <c r="CI122" s="8"/>
      <c r="CJ122" s="18">
        <f t="shared" ref="CJ122" si="1172">CK113</f>
        <v>0</v>
      </c>
      <c r="CK122" s="942" t="s">
        <v>58</v>
      </c>
      <c r="CL122" s="942" t="s">
        <v>21</v>
      </c>
      <c r="CM122" s="778" t="s">
        <v>625</v>
      </c>
      <c r="CN122" s="820"/>
      <c r="CO122" s="13">
        <f t="shared" ref="CO122" si="1173">IF(CJ122=0,0,CN122*((CM124/60)+(CM125/60)+(CN126/60)+(CM127/60*CJ122)+(CM128/60*CJ122)))</f>
        <v>0</v>
      </c>
      <c r="CP122" s="13">
        <f t="shared" ref="CP122" si="1174">IF(CK$113=0,0,CO122/CK$113)</f>
        <v>0</v>
      </c>
      <c r="CQ122" s="13">
        <f t="shared" ref="CQ122" si="1175">(CP122*CM$2)</f>
        <v>0</v>
      </c>
      <c r="CR122" s="13"/>
      <c r="CS122" s="220">
        <f t="shared" ref="CS122" si="1176">IF(CN122=0,0,CQ122/CN122)</f>
        <v>0</v>
      </c>
      <c r="CT122" s="10"/>
      <c r="CU122" s="44" t="s">
        <v>105</v>
      </c>
      <c r="CV122" s="11" t="s">
        <v>57</v>
      </c>
      <c r="CW122" s="8"/>
      <c r="CX122" s="18">
        <f t="shared" ref="CX122" si="1177">CY113</f>
        <v>0</v>
      </c>
      <c r="CY122" s="942" t="s">
        <v>58</v>
      </c>
      <c r="CZ122" s="942" t="s">
        <v>21</v>
      </c>
      <c r="DA122" s="778" t="s">
        <v>625</v>
      </c>
      <c r="DB122" s="820"/>
      <c r="DC122" s="13">
        <f t="shared" ref="DC122" si="1178">IF(CX122=0,0,DB122*((DA124/60)+(DA125/60)+(DB126/60)+(DA127/60*CX122)+(DA128/60*CX122)))</f>
        <v>0</v>
      </c>
      <c r="DD122" s="13">
        <f t="shared" ref="DD122" si="1179">IF(CY$113=0,0,DC122/CY$113)</f>
        <v>0</v>
      </c>
      <c r="DE122" s="13">
        <f t="shared" ref="DE122" si="1180">(DD122*DA$2)</f>
        <v>0</v>
      </c>
      <c r="DF122" s="13"/>
      <c r="DG122" s="220">
        <f t="shared" ref="DG122" si="1181">IF(DB122=0,0,DE122/DB122)</f>
        <v>0</v>
      </c>
      <c r="DH122" s="10"/>
      <c r="DI122" s="44" t="s">
        <v>105</v>
      </c>
      <c r="DJ122" s="11" t="s">
        <v>57</v>
      </c>
      <c r="DK122" s="8"/>
      <c r="DL122" s="18">
        <f t="shared" ref="DL122" si="1182">DM113</f>
        <v>0</v>
      </c>
      <c r="DM122" s="942" t="s">
        <v>58</v>
      </c>
      <c r="DN122" s="942" t="s">
        <v>21</v>
      </c>
      <c r="DO122" s="778" t="s">
        <v>625</v>
      </c>
      <c r="DP122" s="820"/>
      <c r="DQ122" s="13">
        <f t="shared" ref="DQ122" si="1183">IF(DL122=0,0,DP122*((DO124/60)+(DO125/60)+(DP126/60)+(DO127/60*DL122)+(DO128/60*DL122)))</f>
        <v>0</v>
      </c>
      <c r="DR122" s="13">
        <f t="shared" ref="DR122" si="1184">IF(DM$113=0,0,DQ122/DM$113)</f>
        <v>0</v>
      </c>
      <c r="DS122" s="13">
        <f t="shared" ref="DS122" si="1185">(DR122*DO$2)</f>
        <v>0</v>
      </c>
      <c r="DT122" s="13"/>
      <c r="DU122" s="220">
        <f t="shared" ref="DU122" si="1186">IF(DP122=0,0,DS122/DP122)</f>
        <v>0</v>
      </c>
      <c r="DV122" s="10"/>
      <c r="DW122" s="44" t="s">
        <v>105</v>
      </c>
      <c r="DX122" s="11" t="s">
        <v>57</v>
      </c>
      <c r="DY122" s="8"/>
      <c r="DZ122" s="18">
        <f t="shared" ref="DZ122" si="1187">EA113</f>
        <v>0</v>
      </c>
      <c r="EA122" s="942" t="s">
        <v>58</v>
      </c>
      <c r="EB122" s="942" t="s">
        <v>21</v>
      </c>
      <c r="EC122" s="778" t="s">
        <v>625</v>
      </c>
      <c r="ED122" s="820"/>
      <c r="EE122" s="13">
        <f t="shared" ref="EE122" si="1188">IF(DZ122=0,0,ED122*((EC124/60)+(EC125/60)+(ED126/60)+(EC127/60*DZ122)+(EC128/60*DZ122)))</f>
        <v>0</v>
      </c>
      <c r="EF122" s="13">
        <f t="shared" ref="EF122" si="1189">IF(EA$113=0,0,EE122/EA$113)</f>
        <v>0</v>
      </c>
      <c r="EG122" s="13">
        <f t="shared" ref="EG122" si="1190">(EF122*EC$2)</f>
        <v>0</v>
      </c>
      <c r="EH122" s="13"/>
      <c r="EI122" s="220">
        <f t="shared" ref="EI122" si="1191">IF(ED122=0,0,EG122/ED122)</f>
        <v>0</v>
      </c>
      <c r="EJ122" s="10"/>
      <c r="EK122" s="44"/>
      <c r="EL122" s="302"/>
      <c r="EM122" s="87" t="s">
        <v>90</v>
      </c>
      <c r="EN122" s="95" t="s">
        <v>111</v>
      </c>
      <c r="EO122" s="14"/>
      <c r="EP122" s="72">
        <v>0</v>
      </c>
      <c r="EQ122" s="496">
        <f>EM$121*EN$121*EP122</f>
        <v>0</v>
      </c>
      <c r="ER122" s="10"/>
      <c r="ES122" s="61"/>
      <c r="ET122" s="8"/>
      <c r="EU122" s="61"/>
      <c r="EV122" s="87" t="s">
        <v>90</v>
      </c>
      <c r="EW122" s="95" t="s">
        <v>111</v>
      </c>
      <c r="EX122" s="14"/>
      <c r="EY122" s="72">
        <v>0</v>
      </c>
      <c r="EZ122" s="496">
        <f t="shared" ref="EZ122:EZ132" si="1192">EV$121*EW$121*EY122</f>
        <v>0</v>
      </c>
      <c r="FA122" s="88"/>
      <c r="FC122" s="44"/>
      <c r="FD122" s="302"/>
      <c r="FE122" s="87" t="s">
        <v>72</v>
      </c>
      <c r="FF122" s="8" t="s">
        <v>154</v>
      </c>
      <c r="FG122" s="61"/>
      <c r="FH122" s="72">
        <v>0.64</v>
      </c>
      <c r="FI122" s="496">
        <f t="shared" si="1038"/>
        <v>0</v>
      </c>
      <c r="FJ122" s="10"/>
      <c r="FK122" s="8"/>
      <c r="FL122" s="61"/>
      <c r="FM122" s="61"/>
      <c r="FN122" s="87" t="s">
        <v>72</v>
      </c>
      <c r="FO122" s="8" t="s">
        <v>154</v>
      </c>
      <c r="FP122" s="61"/>
      <c r="FQ122" s="72">
        <v>0</v>
      </c>
      <c r="FR122" s="496">
        <f t="shared" si="1039"/>
        <v>0</v>
      </c>
      <c r="FS122" s="88"/>
    </row>
    <row r="123" spans="1:175" ht="13" thickTop="1" x14ac:dyDescent="0.25">
      <c r="A123" s="44"/>
      <c r="B123" s="93"/>
      <c r="C123" s="941"/>
      <c r="D123" s="941"/>
      <c r="E123" s="941"/>
      <c r="F123" s="21"/>
      <c r="G123" s="941"/>
      <c r="H123" s="188"/>
      <c r="I123" s="14"/>
      <c r="J123" s="14"/>
      <c r="K123" s="14"/>
      <c r="L123" s="14"/>
      <c r="M123" s="56"/>
      <c r="O123" s="44"/>
      <c r="P123" s="93"/>
      <c r="Q123" s="941"/>
      <c r="R123" s="941"/>
      <c r="S123" s="941"/>
      <c r="T123" s="21"/>
      <c r="U123" s="941"/>
      <c r="V123" s="188"/>
      <c r="W123" s="14"/>
      <c r="X123" s="14"/>
      <c r="Y123" s="14"/>
      <c r="Z123" s="14"/>
      <c r="AA123" s="56"/>
      <c r="AB123" s="27"/>
      <c r="AC123" s="44"/>
      <c r="AD123" s="93"/>
      <c r="AE123" s="941"/>
      <c r="AF123" s="941"/>
      <c r="AG123" s="941"/>
      <c r="AH123" s="21"/>
      <c r="AI123" s="941"/>
      <c r="AJ123" s="188"/>
      <c r="AK123" s="14"/>
      <c r="AL123" s="14"/>
      <c r="AM123" s="14"/>
      <c r="AN123" s="14"/>
      <c r="AO123" s="56"/>
      <c r="AP123" s="27"/>
      <c r="AQ123" s="44"/>
      <c r="AR123" s="93"/>
      <c r="AS123" s="941"/>
      <c r="AT123" s="941"/>
      <c r="AU123" s="941"/>
      <c r="AV123" s="21"/>
      <c r="AW123" s="941"/>
      <c r="AX123" s="188"/>
      <c r="AY123" s="14"/>
      <c r="AZ123" s="14"/>
      <c r="BA123" s="14"/>
      <c r="BB123" s="14"/>
      <c r="BC123" s="56"/>
      <c r="BD123" s="27"/>
      <c r="BE123" s="44"/>
      <c r="BF123" s="93"/>
      <c r="BG123" s="941"/>
      <c r="BH123" s="941"/>
      <c r="BI123" s="941"/>
      <c r="BJ123" s="21"/>
      <c r="BK123" s="941"/>
      <c r="BL123" s="188"/>
      <c r="BM123" s="14"/>
      <c r="BN123" s="14"/>
      <c r="BO123" s="14"/>
      <c r="BP123" s="14"/>
      <c r="BQ123" s="56"/>
      <c r="BR123" s="27"/>
      <c r="BS123" s="44"/>
      <c r="BT123" s="93"/>
      <c r="BU123" s="941"/>
      <c r="BV123" s="941"/>
      <c r="BW123" s="941"/>
      <c r="BX123" s="21"/>
      <c r="BY123" s="941"/>
      <c r="BZ123" s="188"/>
      <c r="CA123" s="14"/>
      <c r="CB123" s="14"/>
      <c r="CC123" s="14"/>
      <c r="CD123" s="14"/>
      <c r="CE123" s="56"/>
      <c r="CF123" s="27"/>
      <c r="CG123" s="44"/>
      <c r="CH123" s="93"/>
      <c r="CI123" s="941"/>
      <c r="CJ123" s="941"/>
      <c r="CK123" s="941"/>
      <c r="CL123" s="21"/>
      <c r="CM123" s="941"/>
      <c r="CN123" s="188"/>
      <c r="CO123" s="14"/>
      <c r="CP123" s="14"/>
      <c r="CQ123" s="14"/>
      <c r="CR123" s="14"/>
      <c r="CS123" s="56"/>
      <c r="CT123" s="27"/>
      <c r="CU123" s="44"/>
      <c r="CV123" s="93"/>
      <c r="CW123" s="941"/>
      <c r="CX123" s="941"/>
      <c r="CY123" s="941"/>
      <c r="CZ123" s="21"/>
      <c r="DA123" s="941"/>
      <c r="DB123" s="188"/>
      <c r="DC123" s="14"/>
      <c r="DD123" s="14"/>
      <c r="DE123" s="14"/>
      <c r="DF123" s="14"/>
      <c r="DG123" s="56"/>
      <c r="DH123" s="27"/>
      <c r="DI123" s="44"/>
      <c r="DJ123" s="93"/>
      <c r="DK123" s="941"/>
      <c r="DL123" s="941"/>
      <c r="DM123" s="941"/>
      <c r="DN123" s="21"/>
      <c r="DO123" s="941"/>
      <c r="DP123" s="188"/>
      <c r="DQ123" s="14"/>
      <c r="DR123" s="14"/>
      <c r="DS123" s="14"/>
      <c r="DT123" s="14"/>
      <c r="DU123" s="56"/>
      <c r="DV123" s="27"/>
      <c r="DW123" s="44"/>
      <c r="DX123" s="93"/>
      <c r="DY123" s="941"/>
      <c r="DZ123" s="941"/>
      <c r="EA123" s="941"/>
      <c r="EB123" s="21"/>
      <c r="EC123" s="941"/>
      <c r="ED123" s="188"/>
      <c r="EE123" s="14"/>
      <c r="EF123" s="14"/>
      <c r="EG123" s="14"/>
      <c r="EH123" s="14"/>
      <c r="EI123" s="56"/>
      <c r="EJ123" s="27"/>
      <c r="EK123" s="44"/>
      <c r="EL123" s="302"/>
      <c r="EM123" s="87" t="s">
        <v>99</v>
      </c>
      <c r="EN123" s="95" t="s">
        <v>112</v>
      </c>
      <c r="EO123" s="14"/>
      <c r="EP123" s="72">
        <v>2.48</v>
      </c>
      <c r="EQ123" s="496">
        <f>EM$121*EN$121*EP123</f>
        <v>0</v>
      </c>
      <c r="ER123" s="10"/>
      <c r="ES123" s="61"/>
      <c r="ET123" s="8"/>
      <c r="EU123" s="61"/>
      <c r="EV123" s="87" t="s">
        <v>99</v>
      </c>
      <c r="EW123" s="95" t="s">
        <v>112</v>
      </c>
      <c r="EX123" s="14"/>
      <c r="EY123" s="72">
        <v>0</v>
      </c>
      <c r="EZ123" s="496">
        <f t="shared" si="1192"/>
        <v>0</v>
      </c>
      <c r="FA123" s="88"/>
      <c r="FC123" s="44"/>
      <c r="FD123" s="302"/>
      <c r="FE123" s="87" t="s">
        <v>76</v>
      </c>
      <c r="FF123" s="11" t="s">
        <v>53</v>
      </c>
      <c r="FG123" s="14"/>
      <c r="FH123" s="72">
        <v>0</v>
      </c>
      <c r="FI123" s="496">
        <f t="shared" si="1038"/>
        <v>0</v>
      </c>
      <c r="FJ123" s="10"/>
      <c r="FK123" s="8"/>
      <c r="FL123" s="61"/>
      <c r="FM123" s="61"/>
      <c r="FN123" s="87" t="s">
        <v>76</v>
      </c>
      <c r="FO123" s="11" t="s">
        <v>53</v>
      </c>
      <c r="FP123" s="14"/>
      <c r="FQ123" s="72">
        <v>0</v>
      </c>
      <c r="FR123" s="496">
        <f t="shared" si="1039"/>
        <v>0</v>
      </c>
      <c r="FS123" s="88"/>
    </row>
    <row r="124" spans="1:175" x14ac:dyDescent="0.25">
      <c r="A124" s="44" t="s">
        <v>105</v>
      </c>
      <c r="B124" s="11" t="s">
        <v>118</v>
      </c>
      <c r="C124" s="8"/>
      <c r="D124" s="8"/>
      <c r="E124" s="65">
        <v>0</v>
      </c>
      <c r="F124" s="65">
        <v>0</v>
      </c>
      <c r="G124" s="944">
        <f>IF(F124=0,0,E124*8/F124*60)</f>
        <v>0</v>
      </c>
      <c r="H124" s="9"/>
      <c r="I124" s="13"/>
      <c r="J124" s="13"/>
      <c r="K124" s="13"/>
      <c r="L124" s="13"/>
      <c r="M124" s="55"/>
      <c r="O124" s="44" t="s">
        <v>105</v>
      </c>
      <c r="P124" s="11" t="s">
        <v>118</v>
      </c>
      <c r="Q124" s="8"/>
      <c r="R124" s="8"/>
      <c r="S124" s="65">
        <v>0</v>
      </c>
      <c r="T124" s="65">
        <v>0</v>
      </c>
      <c r="U124" s="944">
        <f>IF(T124=0,0,S124*8/T124*60)</f>
        <v>0</v>
      </c>
      <c r="V124" s="9"/>
      <c r="W124" s="13"/>
      <c r="X124" s="13"/>
      <c r="Y124" s="13"/>
      <c r="Z124" s="13"/>
      <c r="AA124" s="55"/>
      <c r="AC124" s="44" t="s">
        <v>105</v>
      </c>
      <c r="AD124" s="11" t="s">
        <v>118</v>
      </c>
      <c r="AE124" s="8"/>
      <c r="AF124" s="8"/>
      <c r="AG124" s="65">
        <v>0</v>
      </c>
      <c r="AH124" s="65">
        <v>0</v>
      </c>
      <c r="AI124" s="944">
        <f t="shared" ref="AI124:AI125" si="1193">IF(AH124=0,0,AG124*8/AH124*60)</f>
        <v>0</v>
      </c>
      <c r="AJ124" s="9"/>
      <c r="AK124" s="13"/>
      <c r="AL124" s="13"/>
      <c r="AM124" s="13"/>
      <c r="AN124" s="13"/>
      <c r="AO124" s="55"/>
      <c r="AQ124" s="44" t="s">
        <v>105</v>
      </c>
      <c r="AR124" s="11" t="s">
        <v>118</v>
      </c>
      <c r="AS124" s="8"/>
      <c r="AT124" s="8"/>
      <c r="AU124" s="65">
        <v>0</v>
      </c>
      <c r="AV124" s="65">
        <v>0</v>
      </c>
      <c r="AW124" s="944">
        <f t="shared" ref="AW124:AW125" si="1194">IF(AV124=0,0,AU124*8/AV124*60)</f>
        <v>0</v>
      </c>
      <c r="AX124" s="9"/>
      <c r="AY124" s="13"/>
      <c r="AZ124" s="13"/>
      <c r="BA124" s="13"/>
      <c r="BB124" s="13"/>
      <c r="BC124" s="55"/>
      <c r="BE124" s="44" t="s">
        <v>105</v>
      </c>
      <c r="BF124" s="11" t="s">
        <v>118</v>
      </c>
      <c r="BG124" s="8"/>
      <c r="BH124" s="8"/>
      <c r="BI124" s="65">
        <v>0</v>
      </c>
      <c r="BJ124" s="65">
        <v>0</v>
      </c>
      <c r="BK124" s="944">
        <f t="shared" ref="BK124:BK125" si="1195">IF(BJ124=0,0,BI124*8/BJ124*60)</f>
        <v>0</v>
      </c>
      <c r="BL124" s="9"/>
      <c r="BM124" s="13"/>
      <c r="BN124" s="13"/>
      <c r="BO124" s="13"/>
      <c r="BP124" s="13"/>
      <c r="BQ124" s="55"/>
      <c r="BS124" s="44" t="s">
        <v>105</v>
      </c>
      <c r="BT124" s="11" t="s">
        <v>118</v>
      </c>
      <c r="BU124" s="8"/>
      <c r="BV124" s="8"/>
      <c r="BW124" s="65">
        <v>0</v>
      </c>
      <c r="BX124" s="65">
        <v>0</v>
      </c>
      <c r="BY124" s="944">
        <f t="shared" ref="BY124:BY125" si="1196">IF(BX124=0,0,BW124*8/BX124*60)</f>
        <v>0</v>
      </c>
      <c r="BZ124" s="9"/>
      <c r="CA124" s="13"/>
      <c r="CB124" s="13"/>
      <c r="CC124" s="13"/>
      <c r="CD124" s="13"/>
      <c r="CE124" s="55"/>
      <c r="CG124" s="44" t="s">
        <v>105</v>
      </c>
      <c r="CH124" s="11" t="s">
        <v>118</v>
      </c>
      <c r="CI124" s="8"/>
      <c r="CJ124" s="8"/>
      <c r="CK124" s="65">
        <v>0</v>
      </c>
      <c r="CL124" s="65">
        <v>0</v>
      </c>
      <c r="CM124" s="944">
        <f t="shared" ref="CM124:CM125" si="1197">IF(CL124=0,0,CK124*8/CL124*60)</f>
        <v>0</v>
      </c>
      <c r="CN124" s="9"/>
      <c r="CO124" s="13"/>
      <c r="CP124" s="13"/>
      <c r="CQ124" s="13"/>
      <c r="CR124" s="13"/>
      <c r="CS124" s="55"/>
      <c r="CU124" s="44" t="s">
        <v>105</v>
      </c>
      <c r="CV124" s="11" t="s">
        <v>118</v>
      </c>
      <c r="CW124" s="8"/>
      <c r="CX124" s="8"/>
      <c r="CY124" s="65">
        <v>0</v>
      </c>
      <c r="CZ124" s="65">
        <v>0</v>
      </c>
      <c r="DA124" s="944">
        <f t="shared" ref="DA124:DA125" si="1198">IF(CZ124=0,0,CY124*8/CZ124*60)</f>
        <v>0</v>
      </c>
      <c r="DB124" s="9"/>
      <c r="DC124" s="13"/>
      <c r="DD124" s="13"/>
      <c r="DE124" s="13"/>
      <c r="DF124" s="13"/>
      <c r="DG124" s="55"/>
      <c r="DI124" s="44" t="s">
        <v>105</v>
      </c>
      <c r="DJ124" s="11" t="s">
        <v>118</v>
      </c>
      <c r="DK124" s="8"/>
      <c r="DL124" s="8"/>
      <c r="DM124" s="65">
        <v>0</v>
      </c>
      <c r="DN124" s="65">
        <v>0</v>
      </c>
      <c r="DO124" s="944">
        <f t="shared" ref="DO124:DO125" si="1199">IF(DN124=0,0,DM124*8/DN124*60)</f>
        <v>0</v>
      </c>
      <c r="DP124" s="9"/>
      <c r="DQ124" s="13"/>
      <c r="DR124" s="13"/>
      <c r="DS124" s="13"/>
      <c r="DT124" s="13"/>
      <c r="DU124" s="55"/>
      <c r="DW124" s="44" t="s">
        <v>105</v>
      </c>
      <c r="DX124" s="11" t="s">
        <v>118</v>
      </c>
      <c r="DY124" s="8"/>
      <c r="DZ124" s="8"/>
      <c r="EA124" s="65">
        <v>0</v>
      </c>
      <c r="EB124" s="65">
        <v>0</v>
      </c>
      <c r="EC124" s="944">
        <f t="shared" ref="EC124:EC125" si="1200">IF(EB124=0,0,EA124*8/EB124*60)</f>
        <v>0</v>
      </c>
      <c r="ED124" s="9"/>
      <c r="EE124" s="13"/>
      <c r="EF124" s="13"/>
      <c r="EG124" s="13"/>
      <c r="EH124" s="13"/>
      <c r="EI124" s="55"/>
      <c r="EK124" s="44"/>
      <c r="EL124" s="302"/>
      <c r="EM124" s="87" t="s">
        <v>91</v>
      </c>
      <c r="EN124" s="95" t="s">
        <v>321</v>
      </c>
      <c r="EO124" s="14"/>
      <c r="EP124" s="72">
        <v>0</v>
      </c>
      <c r="EQ124" s="496">
        <f>EM$121*EN$121*EP124</f>
        <v>0</v>
      </c>
      <c r="ER124" s="10"/>
      <c r="ES124" s="61"/>
      <c r="ET124" s="8"/>
      <c r="EU124" s="61"/>
      <c r="EV124" s="87" t="s">
        <v>91</v>
      </c>
      <c r="EW124" s="95" t="s">
        <v>321</v>
      </c>
      <c r="EX124" s="14"/>
      <c r="EY124" s="72">
        <v>0</v>
      </c>
      <c r="EZ124" s="496">
        <f t="shared" si="1192"/>
        <v>0</v>
      </c>
      <c r="FA124" s="88"/>
      <c r="FC124" s="44"/>
      <c r="FD124" s="302"/>
      <c r="FE124" s="87" t="s">
        <v>105</v>
      </c>
      <c r="FF124" s="11" t="s">
        <v>57</v>
      </c>
      <c r="FG124" s="14"/>
      <c r="FH124" s="72">
        <v>5.5</v>
      </c>
      <c r="FI124" s="496">
        <f t="shared" si="1038"/>
        <v>0</v>
      </c>
      <c r="FJ124" s="10"/>
      <c r="FK124" s="8"/>
      <c r="FL124" s="61"/>
      <c r="FM124" s="61"/>
      <c r="FN124" s="87" t="s">
        <v>105</v>
      </c>
      <c r="FO124" s="11" t="s">
        <v>57</v>
      </c>
      <c r="FP124" s="14"/>
      <c r="FQ124" s="72">
        <v>0</v>
      </c>
      <c r="FR124" s="496">
        <f t="shared" si="1039"/>
        <v>0</v>
      </c>
      <c r="FS124" s="88"/>
    </row>
    <row r="125" spans="1:175" x14ac:dyDescent="0.25">
      <c r="A125" s="44" t="s">
        <v>105</v>
      </c>
      <c r="B125" s="8" t="s">
        <v>106</v>
      </c>
      <c r="C125" s="8"/>
      <c r="D125" s="8"/>
      <c r="E125" s="65">
        <v>0</v>
      </c>
      <c r="F125" s="65">
        <v>0</v>
      </c>
      <c r="G125" s="944">
        <f>IF(F125=0,0,E125*8/F125*60)</f>
        <v>0</v>
      </c>
      <c r="H125" s="943" t="s">
        <v>59</v>
      </c>
      <c r="I125" s="13"/>
      <c r="J125" s="13"/>
      <c r="K125" s="13"/>
      <c r="L125" s="13"/>
      <c r="M125" s="55"/>
      <c r="O125" s="44" t="s">
        <v>105</v>
      </c>
      <c r="P125" s="8" t="s">
        <v>106</v>
      </c>
      <c r="Q125" s="8"/>
      <c r="R125" s="8"/>
      <c r="S125" s="65">
        <v>0</v>
      </c>
      <c r="T125" s="65">
        <v>0</v>
      </c>
      <c r="U125" s="944">
        <f>IF(T125=0,0,S125*8/T125*60)</f>
        <v>0</v>
      </c>
      <c r="V125" s="943" t="s">
        <v>59</v>
      </c>
      <c r="W125" s="13"/>
      <c r="X125" s="13"/>
      <c r="Y125" s="13"/>
      <c r="Z125" s="13"/>
      <c r="AA125" s="55"/>
      <c r="AC125" s="44" t="s">
        <v>105</v>
      </c>
      <c r="AD125" s="8" t="s">
        <v>106</v>
      </c>
      <c r="AE125" s="8"/>
      <c r="AF125" s="8"/>
      <c r="AG125" s="65">
        <v>0</v>
      </c>
      <c r="AH125" s="65">
        <v>0</v>
      </c>
      <c r="AI125" s="944">
        <f t="shared" si="1193"/>
        <v>0</v>
      </c>
      <c r="AJ125" s="943" t="s">
        <v>59</v>
      </c>
      <c r="AK125" s="13"/>
      <c r="AL125" s="13"/>
      <c r="AM125" s="13"/>
      <c r="AN125" s="13"/>
      <c r="AO125" s="55"/>
      <c r="AQ125" s="44" t="s">
        <v>105</v>
      </c>
      <c r="AR125" s="8" t="s">
        <v>106</v>
      </c>
      <c r="AS125" s="8"/>
      <c r="AT125" s="8"/>
      <c r="AU125" s="65">
        <v>0</v>
      </c>
      <c r="AV125" s="65">
        <v>0</v>
      </c>
      <c r="AW125" s="944">
        <f t="shared" si="1194"/>
        <v>0</v>
      </c>
      <c r="AX125" s="943" t="s">
        <v>59</v>
      </c>
      <c r="AY125" s="13"/>
      <c r="AZ125" s="13"/>
      <c r="BA125" s="13"/>
      <c r="BB125" s="13"/>
      <c r="BC125" s="55"/>
      <c r="BE125" s="44" t="s">
        <v>105</v>
      </c>
      <c r="BF125" s="8" t="s">
        <v>106</v>
      </c>
      <c r="BG125" s="8"/>
      <c r="BH125" s="8"/>
      <c r="BI125" s="65">
        <v>0</v>
      </c>
      <c r="BJ125" s="65">
        <v>0</v>
      </c>
      <c r="BK125" s="944">
        <f t="shared" si="1195"/>
        <v>0</v>
      </c>
      <c r="BL125" s="943" t="s">
        <v>59</v>
      </c>
      <c r="BM125" s="13"/>
      <c r="BN125" s="13"/>
      <c r="BO125" s="13"/>
      <c r="BP125" s="13"/>
      <c r="BQ125" s="55"/>
      <c r="BS125" s="44" t="s">
        <v>105</v>
      </c>
      <c r="BT125" s="8" t="s">
        <v>106</v>
      </c>
      <c r="BU125" s="8"/>
      <c r="BV125" s="8"/>
      <c r="BW125" s="65">
        <v>0</v>
      </c>
      <c r="BX125" s="65">
        <v>0</v>
      </c>
      <c r="BY125" s="944">
        <f t="shared" si="1196"/>
        <v>0</v>
      </c>
      <c r="BZ125" s="943" t="s">
        <v>59</v>
      </c>
      <c r="CA125" s="13"/>
      <c r="CB125" s="13"/>
      <c r="CC125" s="13"/>
      <c r="CD125" s="13"/>
      <c r="CE125" s="55"/>
      <c r="CG125" s="44" t="s">
        <v>105</v>
      </c>
      <c r="CH125" s="8" t="s">
        <v>106</v>
      </c>
      <c r="CI125" s="8"/>
      <c r="CJ125" s="8"/>
      <c r="CK125" s="65">
        <v>0</v>
      </c>
      <c r="CL125" s="65">
        <v>0</v>
      </c>
      <c r="CM125" s="944">
        <f t="shared" si="1197"/>
        <v>0</v>
      </c>
      <c r="CN125" s="943" t="s">
        <v>59</v>
      </c>
      <c r="CO125" s="13"/>
      <c r="CP125" s="13"/>
      <c r="CQ125" s="13"/>
      <c r="CR125" s="13"/>
      <c r="CS125" s="55"/>
      <c r="CU125" s="44" t="s">
        <v>105</v>
      </c>
      <c r="CV125" s="8" t="s">
        <v>106</v>
      </c>
      <c r="CW125" s="8"/>
      <c r="CX125" s="8"/>
      <c r="CY125" s="65">
        <v>0</v>
      </c>
      <c r="CZ125" s="65">
        <v>0</v>
      </c>
      <c r="DA125" s="944">
        <f t="shared" si="1198"/>
        <v>0</v>
      </c>
      <c r="DB125" s="943" t="s">
        <v>59</v>
      </c>
      <c r="DC125" s="13"/>
      <c r="DD125" s="13"/>
      <c r="DE125" s="13"/>
      <c r="DF125" s="13"/>
      <c r="DG125" s="55"/>
      <c r="DI125" s="44" t="s">
        <v>105</v>
      </c>
      <c r="DJ125" s="8" t="s">
        <v>106</v>
      </c>
      <c r="DK125" s="8"/>
      <c r="DL125" s="8"/>
      <c r="DM125" s="65">
        <v>0</v>
      </c>
      <c r="DN125" s="65">
        <v>0</v>
      </c>
      <c r="DO125" s="944">
        <f t="shared" si="1199"/>
        <v>0</v>
      </c>
      <c r="DP125" s="943" t="s">
        <v>59</v>
      </c>
      <c r="DQ125" s="13"/>
      <c r="DR125" s="13"/>
      <c r="DS125" s="13"/>
      <c r="DT125" s="13"/>
      <c r="DU125" s="55"/>
      <c r="DW125" s="44" t="s">
        <v>105</v>
      </c>
      <c r="DX125" s="8" t="s">
        <v>106</v>
      </c>
      <c r="DY125" s="8"/>
      <c r="DZ125" s="8"/>
      <c r="EA125" s="65">
        <v>0</v>
      </c>
      <c r="EB125" s="65">
        <v>0</v>
      </c>
      <c r="EC125" s="944">
        <f t="shared" si="1200"/>
        <v>0</v>
      </c>
      <c r="ED125" s="943" t="s">
        <v>59</v>
      </c>
      <c r="EE125" s="13"/>
      <c r="EF125" s="13"/>
      <c r="EG125" s="13"/>
      <c r="EH125" s="13"/>
      <c r="EI125" s="55"/>
      <c r="EK125" s="44"/>
      <c r="EL125" s="61"/>
      <c r="EM125" s="87" t="s">
        <v>240</v>
      </c>
      <c r="EN125" s="95" t="s">
        <v>246</v>
      </c>
      <c r="EO125" s="14"/>
      <c r="EP125" s="72">
        <v>6.02</v>
      </c>
      <c r="EQ125" s="496">
        <f>EM$121*EN$121*EP125</f>
        <v>0</v>
      </c>
      <c r="ER125" s="61"/>
      <c r="ES125" s="61"/>
      <c r="ET125" s="61"/>
      <c r="EU125" s="61"/>
      <c r="EV125" s="87" t="s">
        <v>240</v>
      </c>
      <c r="EW125" s="95" t="s">
        <v>246</v>
      </c>
      <c r="EX125" s="14"/>
      <c r="EY125" s="72">
        <v>0</v>
      </c>
      <c r="EZ125" s="496">
        <f t="shared" si="1192"/>
        <v>0</v>
      </c>
      <c r="FA125" s="88"/>
      <c r="FC125" s="44"/>
      <c r="FD125" s="295" t="s">
        <v>335</v>
      </c>
      <c r="FE125" s="296">
        <v>0</v>
      </c>
      <c r="FF125" s="297">
        <v>1</v>
      </c>
      <c r="FG125" s="190">
        <f>SUM(FH126:FH136)</f>
        <v>32.5</v>
      </c>
      <c r="FH125" s="107"/>
      <c r="FI125" s="496">
        <f>SUM(FI126:FI136)</f>
        <v>0</v>
      </c>
      <c r="FJ125" s="10"/>
      <c r="FK125" s="61"/>
      <c r="FL125" s="87"/>
      <c r="FM125" s="598" t="s">
        <v>229</v>
      </c>
      <c r="FN125" s="8"/>
      <c r="FO125" s="8"/>
      <c r="FP125" s="8"/>
      <c r="FQ125" s="8"/>
      <c r="FR125" s="109"/>
      <c r="FS125" s="88"/>
    </row>
    <row r="126" spans="1:175" x14ac:dyDescent="0.25">
      <c r="A126" s="44" t="s">
        <v>105</v>
      </c>
      <c r="B126" s="93" t="s">
        <v>119</v>
      </c>
      <c r="C126" s="37"/>
      <c r="D126" s="38"/>
      <c r="E126" s="65">
        <v>0</v>
      </c>
      <c r="F126" s="39"/>
      <c r="G126" s="65">
        <v>0</v>
      </c>
      <c r="H126" s="9">
        <f>IF(F120=0,0,E126*G126/F120*D122)</f>
        <v>0</v>
      </c>
      <c r="I126" s="13"/>
      <c r="J126" s="13"/>
      <c r="K126" s="13"/>
      <c r="L126" s="13"/>
      <c r="M126" s="55"/>
      <c r="O126" s="44" t="s">
        <v>105</v>
      </c>
      <c r="P126" s="93" t="s">
        <v>119</v>
      </c>
      <c r="Q126" s="37"/>
      <c r="R126" s="38"/>
      <c r="S126" s="65">
        <v>0</v>
      </c>
      <c r="T126" s="39"/>
      <c r="U126" s="65">
        <v>0</v>
      </c>
      <c r="V126" s="9">
        <f>IF(T120=0,0,S126*U126/T120*R122)</f>
        <v>0</v>
      </c>
      <c r="W126" s="13"/>
      <c r="X126" s="13"/>
      <c r="Y126" s="13"/>
      <c r="Z126" s="13"/>
      <c r="AA126" s="55"/>
      <c r="AC126" s="44" t="s">
        <v>105</v>
      </c>
      <c r="AD126" s="93" t="s">
        <v>119</v>
      </c>
      <c r="AE126" s="37"/>
      <c r="AF126" s="38"/>
      <c r="AG126" s="65">
        <v>0</v>
      </c>
      <c r="AH126" s="39"/>
      <c r="AI126" s="65">
        <v>0</v>
      </c>
      <c r="AJ126" s="9">
        <f t="shared" ref="AJ126" si="1201">IF(AH120=0,0,AG126*AI126/AH120*AF122)</f>
        <v>0</v>
      </c>
      <c r="AK126" s="13"/>
      <c r="AL126" s="13"/>
      <c r="AM126" s="13"/>
      <c r="AN126" s="13"/>
      <c r="AO126" s="55"/>
      <c r="AQ126" s="44" t="s">
        <v>105</v>
      </c>
      <c r="AR126" s="93" t="s">
        <v>119</v>
      </c>
      <c r="AS126" s="37"/>
      <c r="AT126" s="38"/>
      <c r="AU126" s="65">
        <v>0</v>
      </c>
      <c r="AV126" s="39"/>
      <c r="AW126" s="65">
        <v>0</v>
      </c>
      <c r="AX126" s="9">
        <f t="shared" ref="AX126" si="1202">IF(AV120=0,0,AU126*AW126/AV120*AT122)</f>
        <v>0</v>
      </c>
      <c r="AY126" s="13"/>
      <c r="AZ126" s="13"/>
      <c r="BA126" s="13"/>
      <c r="BB126" s="13"/>
      <c r="BC126" s="55"/>
      <c r="BE126" s="44" t="s">
        <v>105</v>
      </c>
      <c r="BF126" s="93" t="s">
        <v>119</v>
      </c>
      <c r="BG126" s="37"/>
      <c r="BH126" s="38"/>
      <c r="BI126" s="65">
        <v>0</v>
      </c>
      <c r="BJ126" s="39"/>
      <c r="BK126" s="65">
        <v>0</v>
      </c>
      <c r="BL126" s="9">
        <f t="shared" ref="BL126" si="1203">IF(BJ120=0,0,BI126*BK126/BJ120*BH122)</f>
        <v>0</v>
      </c>
      <c r="BM126" s="13"/>
      <c r="BN126" s="13"/>
      <c r="BO126" s="13"/>
      <c r="BP126" s="13"/>
      <c r="BQ126" s="55"/>
      <c r="BS126" s="44" t="s">
        <v>105</v>
      </c>
      <c r="BT126" s="93" t="s">
        <v>119</v>
      </c>
      <c r="BU126" s="37"/>
      <c r="BV126" s="38"/>
      <c r="BW126" s="65">
        <v>0</v>
      </c>
      <c r="BX126" s="39"/>
      <c r="BY126" s="65">
        <v>0</v>
      </c>
      <c r="BZ126" s="9">
        <f t="shared" ref="BZ126" si="1204">IF(BX120=0,0,BW126*BY126/BX120*BV122)</f>
        <v>0</v>
      </c>
      <c r="CA126" s="13"/>
      <c r="CB126" s="13"/>
      <c r="CC126" s="13"/>
      <c r="CD126" s="13"/>
      <c r="CE126" s="55"/>
      <c r="CG126" s="44" t="s">
        <v>105</v>
      </c>
      <c r="CH126" s="93" t="s">
        <v>119</v>
      </c>
      <c r="CI126" s="37"/>
      <c r="CJ126" s="38"/>
      <c r="CK126" s="65">
        <v>0</v>
      </c>
      <c r="CL126" s="39"/>
      <c r="CM126" s="65">
        <v>0</v>
      </c>
      <c r="CN126" s="9">
        <f t="shared" ref="CN126" si="1205">IF(CL120=0,0,CK126*CM126/CL120*CJ122)</f>
        <v>0</v>
      </c>
      <c r="CO126" s="13"/>
      <c r="CP126" s="13"/>
      <c r="CQ126" s="13"/>
      <c r="CR126" s="13"/>
      <c r="CS126" s="55"/>
      <c r="CU126" s="44" t="s">
        <v>105</v>
      </c>
      <c r="CV126" s="93" t="s">
        <v>119</v>
      </c>
      <c r="CW126" s="37"/>
      <c r="CX126" s="38"/>
      <c r="CY126" s="65">
        <v>0</v>
      </c>
      <c r="CZ126" s="39"/>
      <c r="DA126" s="65">
        <v>0</v>
      </c>
      <c r="DB126" s="9">
        <f t="shared" ref="DB126" si="1206">IF(CZ120=0,0,CY126*DA126/CZ120*CX122)</f>
        <v>0</v>
      </c>
      <c r="DC126" s="13"/>
      <c r="DD126" s="13"/>
      <c r="DE126" s="13"/>
      <c r="DF126" s="13"/>
      <c r="DG126" s="55"/>
      <c r="DI126" s="44" t="s">
        <v>105</v>
      </c>
      <c r="DJ126" s="93" t="s">
        <v>119</v>
      </c>
      <c r="DK126" s="37"/>
      <c r="DL126" s="38"/>
      <c r="DM126" s="65">
        <v>0</v>
      </c>
      <c r="DN126" s="39"/>
      <c r="DO126" s="65">
        <v>0</v>
      </c>
      <c r="DP126" s="9">
        <f t="shared" ref="DP126" si="1207">IF(DN120=0,0,DM126*DO126/DN120*DL122)</f>
        <v>0</v>
      </c>
      <c r="DQ126" s="13"/>
      <c r="DR126" s="13"/>
      <c r="DS126" s="13"/>
      <c r="DT126" s="13"/>
      <c r="DU126" s="55"/>
      <c r="DW126" s="44" t="s">
        <v>105</v>
      </c>
      <c r="DX126" s="93" t="s">
        <v>119</v>
      </c>
      <c r="DY126" s="37"/>
      <c r="DZ126" s="38"/>
      <c r="EA126" s="65">
        <v>0</v>
      </c>
      <c r="EB126" s="39"/>
      <c r="EC126" s="65">
        <v>0</v>
      </c>
      <c r="ED126" s="9">
        <f t="shared" ref="ED126" si="1208">IF(EB120=0,0,EA126*EC126/EB120*DZ122)</f>
        <v>0</v>
      </c>
      <c r="EE126" s="13"/>
      <c r="EF126" s="13"/>
      <c r="EG126" s="13"/>
      <c r="EH126" s="13"/>
      <c r="EI126" s="55"/>
      <c r="EK126" s="44"/>
      <c r="EL126" s="302"/>
      <c r="EM126" s="87" t="s">
        <v>96</v>
      </c>
      <c r="EN126" s="8" t="s">
        <v>46</v>
      </c>
      <c r="EO126" s="61"/>
      <c r="EP126" s="72">
        <v>0.64</v>
      </c>
      <c r="EQ126" s="496">
        <f t="shared" ref="EQ126:EQ132" si="1209">EM$121*EN$121*EP126</f>
        <v>0</v>
      </c>
      <c r="ER126" s="10"/>
      <c r="ES126" s="61"/>
      <c r="ET126" s="8"/>
      <c r="EU126" s="61"/>
      <c r="EV126" s="87" t="s">
        <v>96</v>
      </c>
      <c r="EW126" s="8" t="s">
        <v>46</v>
      </c>
      <c r="EX126" s="61"/>
      <c r="EY126" s="72">
        <v>0</v>
      </c>
      <c r="EZ126" s="496">
        <f t="shared" si="1192"/>
        <v>0</v>
      </c>
      <c r="FA126" s="88"/>
      <c r="FC126" s="44"/>
      <c r="FD126" s="302"/>
      <c r="FE126" s="87" t="s">
        <v>90</v>
      </c>
      <c r="FF126" s="95" t="s">
        <v>111</v>
      </c>
      <c r="FG126" s="14"/>
      <c r="FH126" s="72">
        <v>0</v>
      </c>
      <c r="FI126" s="496">
        <f t="shared" ref="FI126:FI136" si="1210">FE$125*FF$125*FH126</f>
        <v>0</v>
      </c>
      <c r="FJ126" s="10"/>
      <c r="FK126" s="175" t="s">
        <v>109</v>
      </c>
      <c r="FL126" s="240">
        <f>IF(FM126=0,0,FR126/FM126)</f>
        <v>0</v>
      </c>
      <c r="FM126" s="72">
        <f>5.5+(9.6/2/2.75)</f>
        <v>7.2454545454545451</v>
      </c>
      <c r="FN126" s="87" t="s">
        <v>90</v>
      </c>
      <c r="FO126" s="95" t="s">
        <v>111</v>
      </c>
      <c r="FP126" s="14"/>
      <c r="FQ126" s="109"/>
      <c r="FR126" s="109">
        <f t="shared" ref="FR126:FR136" si="1211">FR114+FR102+FR90+FI126+FI114+FI102+FI90</f>
        <v>0</v>
      </c>
      <c r="FS126" s="88"/>
    </row>
    <row r="127" spans="1:175" x14ac:dyDescent="0.25">
      <c r="A127" s="44" t="s">
        <v>105</v>
      </c>
      <c r="B127" s="72" t="s">
        <v>525</v>
      </c>
      <c r="C127" s="37"/>
      <c r="D127" s="38">
        <f>D122</f>
        <v>0</v>
      </c>
      <c r="E127" s="8"/>
      <c r="F127" s="8"/>
      <c r="G127" s="65">
        <v>0</v>
      </c>
      <c r="H127" s="9"/>
      <c r="I127" s="13"/>
      <c r="J127" s="13"/>
      <c r="K127" s="13"/>
      <c r="L127" s="13"/>
      <c r="M127" s="55"/>
      <c r="O127" s="44" t="s">
        <v>105</v>
      </c>
      <c r="P127" s="72" t="s">
        <v>525</v>
      </c>
      <c r="Q127" s="37"/>
      <c r="R127" s="38">
        <f>R122</f>
        <v>0</v>
      </c>
      <c r="S127" s="8"/>
      <c r="T127" s="8"/>
      <c r="U127" s="65">
        <v>0</v>
      </c>
      <c r="V127" s="9"/>
      <c r="W127" s="13"/>
      <c r="X127" s="13"/>
      <c r="Y127" s="13"/>
      <c r="Z127" s="13"/>
      <c r="AA127" s="55"/>
      <c r="AC127" s="44" t="s">
        <v>105</v>
      </c>
      <c r="AD127" s="72" t="s">
        <v>525</v>
      </c>
      <c r="AE127" s="37"/>
      <c r="AF127" s="38">
        <f t="shared" ref="AF127" si="1212">AF122</f>
        <v>0</v>
      </c>
      <c r="AG127" s="8"/>
      <c r="AH127" s="8"/>
      <c r="AI127" s="65">
        <v>0</v>
      </c>
      <c r="AJ127" s="9"/>
      <c r="AK127" s="13"/>
      <c r="AL127" s="13"/>
      <c r="AM127" s="13"/>
      <c r="AN127" s="13"/>
      <c r="AO127" s="55"/>
      <c r="AQ127" s="44" t="s">
        <v>105</v>
      </c>
      <c r="AR127" s="72" t="s">
        <v>525</v>
      </c>
      <c r="AS127" s="37"/>
      <c r="AT127" s="38">
        <f t="shared" ref="AT127" si="1213">AT122</f>
        <v>0</v>
      </c>
      <c r="AU127" s="8"/>
      <c r="AV127" s="8"/>
      <c r="AW127" s="65">
        <v>0</v>
      </c>
      <c r="AX127" s="9"/>
      <c r="AY127" s="13"/>
      <c r="AZ127" s="13"/>
      <c r="BA127" s="13"/>
      <c r="BB127" s="13"/>
      <c r="BC127" s="55"/>
      <c r="BE127" s="44" t="s">
        <v>105</v>
      </c>
      <c r="BF127" s="72" t="s">
        <v>525</v>
      </c>
      <c r="BG127" s="37"/>
      <c r="BH127" s="38">
        <f t="shared" ref="BH127" si="1214">BH122</f>
        <v>0</v>
      </c>
      <c r="BI127" s="8"/>
      <c r="BJ127" s="8"/>
      <c r="BK127" s="65">
        <v>0</v>
      </c>
      <c r="BL127" s="9"/>
      <c r="BM127" s="13"/>
      <c r="BN127" s="13"/>
      <c r="BO127" s="13"/>
      <c r="BP127" s="13"/>
      <c r="BQ127" s="55"/>
      <c r="BS127" s="44" t="s">
        <v>105</v>
      </c>
      <c r="BT127" s="72" t="s">
        <v>525</v>
      </c>
      <c r="BU127" s="37"/>
      <c r="BV127" s="38">
        <f t="shared" ref="BV127" si="1215">BV122</f>
        <v>0</v>
      </c>
      <c r="BW127" s="8"/>
      <c r="BX127" s="8"/>
      <c r="BY127" s="65">
        <v>0</v>
      </c>
      <c r="BZ127" s="9"/>
      <c r="CA127" s="13"/>
      <c r="CB127" s="13"/>
      <c r="CC127" s="13"/>
      <c r="CD127" s="13"/>
      <c r="CE127" s="55"/>
      <c r="CG127" s="44" t="s">
        <v>105</v>
      </c>
      <c r="CH127" s="72" t="s">
        <v>525</v>
      </c>
      <c r="CI127" s="37"/>
      <c r="CJ127" s="38">
        <f t="shared" ref="CJ127" si="1216">CJ122</f>
        <v>0</v>
      </c>
      <c r="CK127" s="8"/>
      <c r="CL127" s="8"/>
      <c r="CM127" s="65">
        <v>0</v>
      </c>
      <c r="CN127" s="9"/>
      <c r="CO127" s="13"/>
      <c r="CP127" s="13"/>
      <c r="CQ127" s="13"/>
      <c r="CR127" s="13"/>
      <c r="CS127" s="55"/>
      <c r="CU127" s="44" t="s">
        <v>105</v>
      </c>
      <c r="CV127" s="72" t="s">
        <v>525</v>
      </c>
      <c r="CW127" s="37"/>
      <c r="CX127" s="38">
        <f t="shared" ref="CX127" si="1217">CX122</f>
        <v>0</v>
      </c>
      <c r="CY127" s="8"/>
      <c r="CZ127" s="8"/>
      <c r="DA127" s="65">
        <v>0</v>
      </c>
      <c r="DB127" s="9"/>
      <c r="DC127" s="13"/>
      <c r="DD127" s="13"/>
      <c r="DE127" s="13"/>
      <c r="DF127" s="13"/>
      <c r="DG127" s="55"/>
      <c r="DI127" s="44" t="s">
        <v>105</v>
      </c>
      <c r="DJ127" s="72" t="s">
        <v>525</v>
      </c>
      <c r="DK127" s="37"/>
      <c r="DL127" s="38">
        <f t="shared" ref="DL127" si="1218">DL122</f>
        <v>0</v>
      </c>
      <c r="DM127" s="8"/>
      <c r="DN127" s="8"/>
      <c r="DO127" s="65">
        <v>0</v>
      </c>
      <c r="DP127" s="9"/>
      <c r="DQ127" s="13"/>
      <c r="DR127" s="13"/>
      <c r="DS127" s="13"/>
      <c r="DT127" s="13"/>
      <c r="DU127" s="55"/>
      <c r="DW127" s="44" t="s">
        <v>105</v>
      </c>
      <c r="DX127" s="72" t="s">
        <v>525</v>
      </c>
      <c r="DY127" s="37"/>
      <c r="DZ127" s="38">
        <f t="shared" ref="DZ127" si="1219">DZ122</f>
        <v>0</v>
      </c>
      <c r="EA127" s="8"/>
      <c r="EB127" s="8"/>
      <c r="EC127" s="65">
        <v>0</v>
      </c>
      <c r="ED127" s="9"/>
      <c r="EE127" s="13"/>
      <c r="EF127" s="13"/>
      <c r="EG127" s="13"/>
      <c r="EH127" s="13"/>
      <c r="EI127" s="55"/>
      <c r="EK127" s="44"/>
      <c r="EL127" s="302"/>
      <c r="EM127" s="87" t="s">
        <v>73</v>
      </c>
      <c r="EN127" s="8" t="s">
        <v>129</v>
      </c>
      <c r="EO127" s="61"/>
      <c r="EP127" s="72">
        <v>2.31</v>
      </c>
      <c r="EQ127" s="496">
        <f t="shared" si="1209"/>
        <v>0</v>
      </c>
      <c r="ER127" s="10"/>
      <c r="ES127" s="61"/>
      <c r="ET127" s="8"/>
      <c r="EU127" s="61"/>
      <c r="EV127" s="87" t="s">
        <v>73</v>
      </c>
      <c r="EW127" s="8" t="s">
        <v>129</v>
      </c>
      <c r="EX127" s="61"/>
      <c r="EY127" s="72">
        <v>0</v>
      </c>
      <c r="EZ127" s="496">
        <f t="shared" si="1192"/>
        <v>0</v>
      </c>
      <c r="FA127" s="88"/>
      <c r="FC127" s="44"/>
      <c r="FD127" s="302"/>
      <c r="FE127" s="87" t="s">
        <v>99</v>
      </c>
      <c r="FF127" s="95" t="s">
        <v>112</v>
      </c>
      <c r="FG127" s="14"/>
      <c r="FH127" s="72">
        <v>0</v>
      </c>
      <c r="FI127" s="496">
        <f t="shared" si="1210"/>
        <v>0</v>
      </c>
      <c r="FJ127" s="10"/>
      <c r="FK127" s="175" t="s">
        <v>109</v>
      </c>
      <c r="FL127" s="240">
        <f>IF(FM127=0,0,FR127/FM127)</f>
        <v>0</v>
      </c>
      <c r="FM127" s="72">
        <f>1.75+(9.3/2/7.85)</f>
        <v>2.3423566878980893</v>
      </c>
      <c r="FN127" s="87" t="s">
        <v>99</v>
      </c>
      <c r="FO127" s="95" t="s">
        <v>112</v>
      </c>
      <c r="FP127" s="14"/>
      <c r="FQ127" s="109"/>
      <c r="FR127" s="109">
        <f t="shared" si="1211"/>
        <v>0</v>
      </c>
      <c r="FS127" s="88"/>
    </row>
    <row r="128" spans="1:175" x14ac:dyDescent="0.25">
      <c r="A128" s="44" t="s">
        <v>105</v>
      </c>
      <c r="B128" s="72" t="s">
        <v>60</v>
      </c>
      <c r="C128" s="37"/>
      <c r="D128" s="38">
        <f>D122</f>
        <v>0</v>
      </c>
      <c r="E128" s="8"/>
      <c r="F128" s="8"/>
      <c r="G128" s="65">
        <v>0</v>
      </c>
      <c r="H128" s="9"/>
      <c r="I128" s="13"/>
      <c r="J128" s="13"/>
      <c r="K128" s="13"/>
      <c r="L128" s="10"/>
      <c r="M128" s="43"/>
      <c r="O128" s="44" t="s">
        <v>105</v>
      </c>
      <c r="P128" s="72" t="s">
        <v>60</v>
      </c>
      <c r="Q128" s="37"/>
      <c r="R128" s="38">
        <f>R122</f>
        <v>0</v>
      </c>
      <c r="S128" s="8"/>
      <c r="T128" s="8"/>
      <c r="U128" s="65">
        <v>0</v>
      </c>
      <c r="V128" s="9"/>
      <c r="W128" s="13"/>
      <c r="X128" s="13"/>
      <c r="Y128" s="13"/>
      <c r="Z128" s="10"/>
      <c r="AA128" s="43"/>
      <c r="AC128" s="44" t="s">
        <v>105</v>
      </c>
      <c r="AD128" s="72" t="s">
        <v>60</v>
      </c>
      <c r="AE128" s="37"/>
      <c r="AF128" s="38">
        <f t="shared" ref="AF128" si="1220">AF122</f>
        <v>0</v>
      </c>
      <c r="AG128" s="8"/>
      <c r="AH128" s="8"/>
      <c r="AI128" s="65">
        <v>0</v>
      </c>
      <c r="AJ128" s="9"/>
      <c r="AK128" s="13"/>
      <c r="AL128" s="13"/>
      <c r="AM128" s="13"/>
      <c r="AN128" s="10"/>
      <c r="AO128" s="43"/>
      <c r="AQ128" s="44" t="s">
        <v>105</v>
      </c>
      <c r="AR128" s="72" t="s">
        <v>60</v>
      </c>
      <c r="AS128" s="37"/>
      <c r="AT128" s="38">
        <f t="shared" ref="AT128" si="1221">AT122</f>
        <v>0</v>
      </c>
      <c r="AU128" s="8"/>
      <c r="AV128" s="8"/>
      <c r="AW128" s="65">
        <v>0</v>
      </c>
      <c r="AX128" s="9"/>
      <c r="AY128" s="13"/>
      <c r="AZ128" s="13"/>
      <c r="BA128" s="13"/>
      <c r="BB128" s="10"/>
      <c r="BC128" s="43"/>
      <c r="BE128" s="44" t="s">
        <v>105</v>
      </c>
      <c r="BF128" s="72" t="s">
        <v>60</v>
      </c>
      <c r="BG128" s="37"/>
      <c r="BH128" s="38">
        <f t="shared" ref="BH128" si="1222">BH122</f>
        <v>0</v>
      </c>
      <c r="BI128" s="8"/>
      <c r="BJ128" s="8"/>
      <c r="BK128" s="65">
        <v>0</v>
      </c>
      <c r="BL128" s="9"/>
      <c r="BM128" s="13"/>
      <c r="BN128" s="13"/>
      <c r="BO128" s="13"/>
      <c r="BP128" s="10"/>
      <c r="BQ128" s="43"/>
      <c r="BS128" s="44" t="s">
        <v>105</v>
      </c>
      <c r="BT128" s="72" t="s">
        <v>60</v>
      </c>
      <c r="BU128" s="37"/>
      <c r="BV128" s="38">
        <f t="shared" ref="BV128" si="1223">BV122</f>
        <v>0</v>
      </c>
      <c r="BW128" s="8"/>
      <c r="BX128" s="8"/>
      <c r="BY128" s="65">
        <v>0</v>
      </c>
      <c r="BZ128" s="9"/>
      <c r="CA128" s="13"/>
      <c r="CB128" s="13"/>
      <c r="CC128" s="13"/>
      <c r="CD128" s="10"/>
      <c r="CE128" s="43"/>
      <c r="CG128" s="44" t="s">
        <v>105</v>
      </c>
      <c r="CH128" s="72" t="s">
        <v>60</v>
      </c>
      <c r="CI128" s="37"/>
      <c r="CJ128" s="38">
        <f t="shared" ref="CJ128" si="1224">CJ122</f>
        <v>0</v>
      </c>
      <c r="CK128" s="8"/>
      <c r="CL128" s="8"/>
      <c r="CM128" s="65">
        <v>0</v>
      </c>
      <c r="CN128" s="9"/>
      <c r="CO128" s="13"/>
      <c r="CP128" s="13"/>
      <c r="CQ128" s="13"/>
      <c r="CR128" s="10"/>
      <c r="CS128" s="43"/>
      <c r="CU128" s="44" t="s">
        <v>105</v>
      </c>
      <c r="CV128" s="72" t="s">
        <v>60</v>
      </c>
      <c r="CW128" s="37"/>
      <c r="CX128" s="38">
        <f t="shared" ref="CX128" si="1225">CX122</f>
        <v>0</v>
      </c>
      <c r="CY128" s="8"/>
      <c r="CZ128" s="8"/>
      <c r="DA128" s="65">
        <v>0</v>
      </c>
      <c r="DB128" s="9"/>
      <c r="DC128" s="13"/>
      <c r="DD128" s="13"/>
      <c r="DE128" s="13"/>
      <c r="DF128" s="10"/>
      <c r="DG128" s="43"/>
      <c r="DI128" s="44" t="s">
        <v>105</v>
      </c>
      <c r="DJ128" s="72" t="s">
        <v>60</v>
      </c>
      <c r="DK128" s="37"/>
      <c r="DL128" s="38">
        <f t="shared" ref="DL128" si="1226">DL122</f>
        <v>0</v>
      </c>
      <c r="DM128" s="8"/>
      <c r="DN128" s="8"/>
      <c r="DO128" s="65">
        <v>0</v>
      </c>
      <c r="DP128" s="9"/>
      <c r="DQ128" s="13"/>
      <c r="DR128" s="13"/>
      <c r="DS128" s="13"/>
      <c r="DT128" s="10"/>
      <c r="DU128" s="43"/>
      <c r="DW128" s="44" t="s">
        <v>105</v>
      </c>
      <c r="DX128" s="72" t="s">
        <v>60</v>
      </c>
      <c r="DY128" s="37"/>
      <c r="DZ128" s="38">
        <f t="shared" ref="DZ128" si="1227">DZ122</f>
        <v>0</v>
      </c>
      <c r="EA128" s="8"/>
      <c r="EB128" s="8"/>
      <c r="EC128" s="65">
        <v>0</v>
      </c>
      <c r="ED128" s="9"/>
      <c r="EE128" s="13"/>
      <c r="EF128" s="13"/>
      <c r="EG128" s="13"/>
      <c r="EH128" s="10"/>
      <c r="EI128" s="43"/>
      <c r="EK128" s="44"/>
      <c r="EL128" s="302"/>
      <c r="EM128" s="87" t="s">
        <v>133</v>
      </c>
      <c r="EN128" s="8" t="s">
        <v>132</v>
      </c>
      <c r="EO128" s="61"/>
      <c r="EP128" s="72">
        <v>1.08</v>
      </c>
      <c r="EQ128" s="496">
        <f t="shared" si="1209"/>
        <v>0</v>
      </c>
      <c r="ER128" s="10"/>
      <c r="ES128" s="61"/>
      <c r="ET128" s="8"/>
      <c r="EU128" s="61"/>
      <c r="EV128" s="87" t="s">
        <v>133</v>
      </c>
      <c r="EW128" s="8" t="s">
        <v>132</v>
      </c>
      <c r="EX128" s="61"/>
      <c r="EY128" s="72">
        <v>0</v>
      </c>
      <c r="EZ128" s="496">
        <f t="shared" si="1192"/>
        <v>0</v>
      </c>
      <c r="FA128" s="88"/>
      <c r="FC128" s="44"/>
      <c r="FD128" s="302"/>
      <c r="FE128" s="87" t="s">
        <v>91</v>
      </c>
      <c r="FF128" s="95" t="s">
        <v>321</v>
      </c>
      <c r="FG128" s="14"/>
      <c r="FH128" s="72">
        <v>0</v>
      </c>
      <c r="FI128" s="496">
        <f t="shared" si="1210"/>
        <v>0</v>
      </c>
      <c r="FJ128" s="10"/>
      <c r="FK128" s="175" t="s">
        <v>109</v>
      </c>
      <c r="FL128" s="240">
        <f>IF(FM128=0,0,FR128/FM128)</f>
        <v>0</v>
      </c>
      <c r="FM128" s="72">
        <v>8.8000000000000007</v>
      </c>
      <c r="FN128" s="87" t="s">
        <v>91</v>
      </c>
      <c r="FO128" s="95" t="s">
        <v>113</v>
      </c>
      <c r="FP128" s="14"/>
      <c r="FQ128" s="109"/>
      <c r="FR128" s="109">
        <f t="shared" si="1211"/>
        <v>0</v>
      </c>
      <c r="FS128" s="88"/>
    </row>
    <row r="129" spans="1:175" x14ac:dyDescent="0.25">
      <c r="A129" s="44"/>
      <c r="B129" s="11"/>
      <c r="C129" s="17"/>
      <c r="D129" s="17"/>
      <c r="E129" s="18"/>
      <c r="F129" s="17"/>
      <c r="G129" s="944"/>
      <c r="H129" s="9"/>
      <c r="I129" s="13"/>
      <c r="J129" s="13"/>
      <c r="K129" s="13"/>
      <c r="L129" s="10"/>
      <c r="M129" s="43"/>
      <c r="O129" s="44"/>
      <c r="P129" s="11"/>
      <c r="Q129" s="17"/>
      <c r="R129" s="17"/>
      <c r="S129" s="18"/>
      <c r="T129" s="17"/>
      <c r="U129" s="944"/>
      <c r="V129" s="9"/>
      <c r="W129" s="13"/>
      <c r="X129" s="13"/>
      <c r="Y129" s="13"/>
      <c r="Z129" s="10"/>
      <c r="AA129" s="43"/>
      <c r="AC129" s="44"/>
      <c r="AD129" s="11"/>
      <c r="AE129" s="17"/>
      <c r="AF129" s="17"/>
      <c r="AG129" s="18"/>
      <c r="AH129" s="17"/>
      <c r="AI129" s="944"/>
      <c r="AJ129" s="9"/>
      <c r="AK129" s="13"/>
      <c r="AL129" s="13"/>
      <c r="AM129" s="13"/>
      <c r="AN129" s="10"/>
      <c r="AO129" s="43"/>
      <c r="AQ129" s="44"/>
      <c r="AR129" s="11"/>
      <c r="AS129" s="17"/>
      <c r="AT129" s="17"/>
      <c r="AU129" s="18"/>
      <c r="AV129" s="17"/>
      <c r="AW129" s="944"/>
      <c r="AX129" s="9"/>
      <c r="AY129" s="13"/>
      <c r="AZ129" s="13"/>
      <c r="BA129" s="13"/>
      <c r="BB129" s="10"/>
      <c r="BC129" s="43"/>
      <c r="BE129" s="44"/>
      <c r="BF129" s="11"/>
      <c r="BG129" s="17"/>
      <c r="BH129" s="17"/>
      <c r="BI129" s="18"/>
      <c r="BJ129" s="17"/>
      <c r="BK129" s="944"/>
      <c r="BL129" s="9"/>
      <c r="BM129" s="13"/>
      <c r="BN129" s="13"/>
      <c r="BO129" s="13"/>
      <c r="BP129" s="10"/>
      <c r="BQ129" s="43"/>
      <c r="BS129" s="44"/>
      <c r="BT129" s="11"/>
      <c r="BU129" s="17"/>
      <c r="BV129" s="17"/>
      <c r="BW129" s="18"/>
      <c r="BX129" s="17"/>
      <c r="BY129" s="944"/>
      <c r="BZ129" s="9"/>
      <c r="CA129" s="13"/>
      <c r="CB129" s="13"/>
      <c r="CC129" s="13"/>
      <c r="CD129" s="10"/>
      <c r="CE129" s="43"/>
      <c r="CG129" s="44"/>
      <c r="CH129" s="11"/>
      <c r="CI129" s="17"/>
      <c r="CJ129" s="17"/>
      <c r="CK129" s="18"/>
      <c r="CL129" s="17"/>
      <c r="CM129" s="944"/>
      <c r="CN129" s="9"/>
      <c r="CO129" s="13"/>
      <c r="CP129" s="13"/>
      <c r="CQ129" s="13"/>
      <c r="CR129" s="10"/>
      <c r="CS129" s="43"/>
      <c r="CU129" s="44"/>
      <c r="CV129" s="11"/>
      <c r="CW129" s="17"/>
      <c r="CX129" s="17"/>
      <c r="CY129" s="18"/>
      <c r="CZ129" s="17"/>
      <c r="DA129" s="944"/>
      <c r="DB129" s="9"/>
      <c r="DC129" s="13"/>
      <c r="DD129" s="13"/>
      <c r="DE129" s="13"/>
      <c r="DF129" s="10"/>
      <c r="DG129" s="43"/>
      <c r="DI129" s="44"/>
      <c r="DJ129" s="11"/>
      <c r="DK129" s="17"/>
      <c r="DL129" s="17"/>
      <c r="DM129" s="18"/>
      <c r="DN129" s="17"/>
      <c r="DO129" s="944"/>
      <c r="DP129" s="9"/>
      <c r="DQ129" s="13"/>
      <c r="DR129" s="13"/>
      <c r="DS129" s="13"/>
      <c r="DT129" s="10"/>
      <c r="DU129" s="43"/>
      <c r="DW129" s="44"/>
      <c r="DX129" s="11"/>
      <c r="DY129" s="17"/>
      <c r="DZ129" s="17"/>
      <c r="EA129" s="18"/>
      <c r="EB129" s="17"/>
      <c r="EC129" s="944"/>
      <c r="ED129" s="9"/>
      <c r="EE129" s="13"/>
      <c r="EF129" s="13"/>
      <c r="EG129" s="13"/>
      <c r="EH129" s="10"/>
      <c r="EI129" s="43"/>
      <c r="EK129" s="44"/>
      <c r="EL129" s="302"/>
      <c r="EM129" s="87" t="s">
        <v>65</v>
      </c>
      <c r="EN129" s="95" t="s">
        <v>60</v>
      </c>
      <c r="EO129" s="14"/>
      <c r="EP129" s="72">
        <v>0.87</v>
      </c>
      <c r="EQ129" s="496">
        <f t="shared" si="1209"/>
        <v>0</v>
      </c>
      <c r="ER129" s="10"/>
      <c r="ES129" s="61"/>
      <c r="ET129" s="8"/>
      <c r="EU129" s="61"/>
      <c r="EV129" s="87" t="s">
        <v>65</v>
      </c>
      <c r="EW129" s="95" t="s">
        <v>60</v>
      </c>
      <c r="EX129" s="14"/>
      <c r="EY129" s="72">
        <v>0</v>
      </c>
      <c r="EZ129" s="496">
        <f t="shared" si="1192"/>
        <v>0</v>
      </c>
      <c r="FA129" s="88"/>
      <c r="FC129" s="137"/>
      <c r="FD129" s="61"/>
      <c r="FE129" s="87" t="s">
        <v>240</v>
      </c>
      <c r="FF129" s="95" t="s">
        <v>246</v>
      </c>
      <c r="FG129" s="14"/>
      <c r="FH129" s="72">
        <v>0</v>
      </c>
      <c r="FI129" s="496">
        <f t="shared" si="1210"/>
        <v>0</v>
      </c>
      <c r="FJ129" s="61"/>
      <c r="FK129" s="175" t="s">
        <v>109</v>
      </c>
      <c r="FL129" s="240">
        <f>IF(FM129=0,0,FR129/FM129)</f>
        <v>0</v>
      </c>
      <c r="FM129" s="72">
        <v>6.3</v>
      </c>
      <c r="FN129" s="87" t="s">
        <v>240</v>
      </c>
      <c r="FO129" s="95" t="s">
        <v>246</v>
      </c>
      <c r="FP129" s="14"/>
      <c r="FQ129" s="109"/>
      <c r="FR129" s="109">
        <f t="shared" si="1211"/>
        <v>0</v>
      </c>
      <c r="FS129" s="88"/>
    </row>
    <row r="130" spans="1:175" x14ac:dyDescent="0.25">
      <c r="A130" s="945"/>
      <c r="B130" s="97" t="s">
        <v>61</v>
      </c>
      <c r="C130" s="47"/>
      <c r="D130" s="47"/>
      <c r="E130" s="48"/>
      <c r="F130" s="49"/>
      <c r="G130" s="49"/>
      <c r="H130" s="50"/>
      <c r="I130" s="51">
        <f>SUM(I4:I122)</f>
        <v>0</v>
      </c>
      <c r="J130" s="51">
        <f>SUM(J4:J122)</f>
        <v>0</v>
      </c>
      <c r="K130" s="51">
        <f>SUM(K4:K122)</f>
        <v>0</v>
      </c>
      <c r="L130" s="57"/>
      <c r="M130" s="58"/>
      <c r="O130" s="945"/>
      <c r="P130" s="97" t="s">
        <v>61</v>
      </c>
      <c r="Q130" s="47"/>
      <c r="R130" s="47"/>
      <c r="S130" s="48"/>
      <c r="T130" s="49"/>
      <c r="U130" s="49"/>
      <c r="V130" s="50"/>
      <c r="W130" s="51">
        <f>SUM(W4:W122)</f>
        <v>0</v>
      </c>
      <c r="X130" s="51">
        <f>SUM(X4:X122)</f>
        <v>0</v>
      </c>
      <c r="Y130" s="51">
        <f>SUM(Y4:Y122)</f>
        <v>0</v>
      </c>
      <c r="Z130" s="57"/>
      <c r="AA130" s="58"/>
      <c r="AC130" s="945"/>
      <c r="AD130" s="97" t="s">
        <v>61</v>
      </c>
      <c r="AE130" s="47"/>
      <c r="AF130" s="47"/>
      <c r="AG130" s="48"/>
      <c r="AH130" s="49"/>
      <c r="AI130" s="49"/>
      <c r="AJ130" s="50"/>
      <c r="AK130" s="51">
        <f t="shared" ref="AK130:AM130" si="1228">SUM(AK4:AK122)</f>
        <v>0</v>
      </c>
      <c r="AL130" s="51">
        <f t="shared" si="1228"/>
        <v>0</v>
      </c>
      <c r="AM130" s="51">
        <f t="shared" si="1228"/>
        <v>0</v>
      </c>
      <c r="AN130" s="57"/>
      <c r="AO130" s="58"/>
      <c r="AQ130" s="945"/>
      <c r="AR130" s="97" t="s">
        <v>61</v>
      </c>
      <c r="AS130" s="47"/>
      <c r="AT130" s="47"/>
      <c r="AU130" s="48"/>
      <c r="AV130" s="49"/>
      <c r="AW130" s="49"/>
      <c r="AX130" s="50"/>
      <c r="AY130" s="51">
        <f t="shared" ref="AY130:BA130" si="1229">SUM(AY4:AY122)</f>
        <v>0</v>
      </c>
      <c r="AZ130" s="51">
        <f t="shared" si="1229"/>
        <v>0</v>
      </c>
      <c r="BA130" s="51">
        <f t="shared" si="1229"/>
        <v>0</v>
      </c>
      <c r="BB130" s="57"/>
      <c r="BC130" s="58"/>
      <c r="BE130" s="945"/>
      <c r="BF130" s="97" t="s">
        <v>61</v>
      </c>
      <c r="BG130" s="47"/>
      <c r="BH130" s="47"/>
      <c r="BI130" s="48"/>
      <c r="BJ130" s="49"/>
      <c r="BK130" s="49"/>
      <c r="BL130" s="50"/>
      <c r="BM130" s="51">
        <f t="shared" ref="BM130:BO130" si="1230">SUM(BM4:BM122)</f>
        <v>0</v>
      </c>
      <c r="BN130" s="51">
        <f t="shared" si="1230"/>
        <v>0</v>
      </c>
      <c r="BO130" s="51">
        <f t="shared" si="1230"/>
        <v>0</v>
      </c>
      <c r="BP130" s="57"/>
      <c r="BQ130" s="58"/>
      <c r="BS130" s="945"/>
      <c r="BT130" s="97" t="s">
        <v>61</v>
      </c>
      <c r="BU130" s="47"/>
      <c r="BV130" s="47"/>
      <c r="BW130" s="48"/>
      <c r="BX130" s="49"/>
      <c r="BY130" s="49"/>
      <c r="BZ130" s="50"/>
      <c r="CA130" s="51">
        <f t="shared" ref="CA130:CC130" si="1231">SUM(CA4:CA122)</f>
        <v>0</v>
      </c>
      <c r="CB130" s="51">
        <f t="shared" si="1231"/>
        <v>0</v>
      </c>
      <c r="CC130" s="51">
        <f t="shared" si="1231"/>
        <v>0</v>
      </c>
      <c r="CD130" s="57"/>
      <c r="CE130" s="58"/>
      <c r="CG130" s="945"/>
      <c r="CH130" s="97" t="s">
        <v>61</v>
      </c>
      <c r="CI130" s="47"/>
      <c r="CJ130" s="47"/>
      <c r="CK130" s="48"/>
      <c r="CL130" s="49"/>
      <c r="CM130" s="49"/>
      <c r="CN130" s="50"/>
      <c r="CO130" s="51">
        <f t="shared" ref="CO130:CQ130" si="1232">SUM(CO4:CO122)</f>
        <v>0</v>
      </c>
      <c r="CP130" s="51">
        <f t="shared" si="1232"/>
        <v>0</v>
      </c>
      <c r="CQ130" s="51">
        <f t="shared" si="1232"/>
        <v>0</v>
      </c>
      <c r="CR130" s="57"/>
      <c r="CS130" s="58"/>
      <c r="CU130" s="945"/>
      <c r="CV130" s="97" t="s">
        <v>61</v>
      </c>
      <c r="CW130" s="47"/>
      <c r="CX130" s="47"/>
      <c r="CY130" s="48"/>
      <c r="CZ130" s="49"/>
      <c r="DA130" s="49"/>
      <c r="DB130" s="50"/>
      <c r="DC130" s="51">
        <f t="shared" ref="DC130:DE130" si="1233">SUM(DC4:DC122)</f>
        <v>0</v>
      </c>
      <c r="DD130" s="51">
        <f t="shared" si="1233"/>
        <v>0</v>
      </c>
      <c r="DE130" s="51">
        <f t="shared" si="1233"/>
        <v>0</v>
      </c>
      <c r="DF130" s="57"/>
      <c r="DG130" s="58"/>
      <c r="DI130" s="945"/>
      <c r="DJ130" s="97" t="s">
        <v>61</v>
      </c>
      <c r="DK130" s="47"/>
      <c r="DL130" s="47"/>
      <c r="DM130" s="48"/>
      <c r="DN130" s="49"/>
      <c r="DO130" s="49"/>
      <c r="DP130" s="50"/>
      <c r="DQ130" s="51">
        <f t="shared" ref="DQ130:DS130" si="1234">SUM(DQ4:DQ122)</f>
        <v>0</v>
      </c>
      <c r="DR130" s="51">
        <f t="shared" si="1234"/>
        <v>0</v>
      </c>
      <c r="DS130" s="51">
        <f t="shared" si="1234"/>
        <v>0</v>
      </c>
      <c r="DT130" s="57"/>
      <c r="DU130" s="58"/>
      <c r="DW130" s="945"/>
      <c r="DX130" s="97" t="s">
        <v>61</v>
      </c>
      <c r="DY130" s="47"/>
      <c r="DZ130" s="47"/>
      <c r="EA130" s="48"/>
      <c r="EB130" s="49"/>
      <c r="EC130" s="49"/>
      <c r="ED130" s="50"/>
      <c r="EE130" s="51">
        <f t="shared" ref="EE130:EG130" si="1235">SUM(EE4:EE122)</f>
        <v>0</v>
      </c>
      <c r="EF130" s="51">
        <f t="shared" si="1235"/>
        <v>0</v>
      </c>
      <c r="EG130" s="51">
        <f t="shared" si="1235"/>
        <v>0</v>
      </c>
      <c r="EH130" s="57"/>
      <c r="EI130" s="58"/>
      <c r="EK130" s="44"/>
      <c r="EL130" s="302"/>
      <c r="EM130" s="87" t="s">
        <v>72</v>
      </c>
      <c r="EN130" s="8" t="s">
        <v>154</v>
      </c>
      <c r="EO130" s="61"/>
      <c r="EP130" s="72">
        <v>0.64</v>
      </c>
      <c r="EQ130" s="496">
        <f t="shared" si="1209"/>
        <v>0</v>
      </c>
      <c r="ER130" s="10"/>
      <c r="ES130" s="61"/>
      <c r="ET130" s="8"/>
      <c r="EU130" s="61"/>
      <c r="EV130" s="87" t="s">
        <v>72</v>
      </c>
      <c r="EW130" s="8" t="s">
        <v>154</v>
      </c>
      <c r="EX130" s="61"/>
      <c r="EY130" s="72">
        <v>0</v>
      </c>
      <c r="EZ130" s="496">
        <f t="shared" si="1192"/>
        <v>0</v>
      </c>
      <c r="FA130" s="88"/>
      <c r="FC130" s="44"/>
      <c r="FD130" s="302"/>
      <c r="FE130" s="236" t="s">
        <v>101</v>
      </c>
      <c r="FF130" s="238" t="s">
        <v>322</v>
      </c>
      <c r="FG130" s="238"/>
      <c r="FH130" s="239">
        <v>7.5</v>
      </c>
      <c r="FI130" s="496">
        <f t="shared" si="1210"/>
        <v>0</v>
      </c>
      <c r="FJ130" s="10"/>
      <c r="FK130" s="175" t="s">
        <v>45</v>
      </c>
      <c r="FL130" s="240">
        <f>IF(FM130=0,0,FR130/FM130)</f>
        <v>0</v>
      </c>
      <c r="FM130" s="72">
        <v>7</v>
      </c>
      <c r="FN130" s="87" t="s">
        <v>96</v>
      </c>
      <c r="FO130" s="8" t="s">
        <v>46</v>
      </c>
      <c r="FP130" s="61"/>
      <c r="FQ130" s="109"/>
      <c r="FR130" s="109">
        <f>FR118+FR106+FR94+FI118+FI106+FI94</f>
        <v>0</v>
      </c>
      <c r="FS130" s="88"/>
    </row>
    <row r="131" spans="1:175" x14ac:dyDescent="0.25">
      <c r="O131" s="5"/>
      <c r="P131" s="7"/>
      <c r="Q131" s="7"/>
      <c r="R131" s="7"/>
      <c r="S131" s="7"/>
      <c r="T131" s="7"/>
      <c r="U131" s="7"/>
      <c r="V131" s="40"/>
      <c r="W131" s="27"/>
      <c r="X131" s="27"/>
      <c r="Y131" s="27"/>
      <c r="Z131" s="27"/>
      <c r="AA131" s="27"/>
      <c r="AC131" s="5"/>
      <c r="AD131" s="7"/>
      <c r="AE131" s="7"/>
      <c r="AF131" s="7"/>
      <c r="AG131" s="7"/>
      <c r="AH131" s="7"/>
      <c r="AI131" s="7"/>
      <c r="AJ131" s="40"/>
      <c r="AK131" s="27"/>
      <c r="AL131" s="27"/>
      <c r="AM131" s="27"/>
      <c r="AN131" s="27"/>
      <c r="AO131" s="27"/>
      <c r="AQ131" s="5"/>
      <c r="AR131" s="7"/>
      <c r="AS131" s="7"/>
      <c r="AT131" s="7"/>
      <c r="AU131" s="7"/>
      <c r="AV131" s="7"/>
      <c r="AW131" s="7"/>
      <c r="AX131" s="40"/>
      <c r="AY131" s="27"/>
      <c r="AZ131" s="27"/>
      <c r="BA131" s="27"/>
      <c r="BB131" s="27"/>
      <c r="BC131" s="27"/>
      <c r="BE131" s="5"/>
      <c r="BF131" s="7"/>
      <c r="BG131" s="7"/>
      <c r="BH131" s="7"/>
      <c r="BI131" s="7"/>
      <c r="BJ131" s="7"/>
      <c r="BK131" s="7"/>
      <c r="BL131" s="40"/>
      <c r="BM131" s="27"/>
      <c r="BN131" s="27"/>
      <c r="BO131" s="27"/>
      <c r="BP131" s="27"/>
      <c r="BQ131" s="27"/>
      <c r="BS131" s="5"/>
      <c r="BT131" s="7"/>
      <c r="BU131" s="7"/>
      <c r="BV131" s="7"/>
      <c r="BW131" s="7"/>
      <c r="BX131" s="7"/>
      <c r="BY131" s="7"/>
      <c r="BZ131" s="40"/>
      <c r="CA131" s="27"/>
      <c r="CB131" s="27"/>
      <c r="CC131" s="27"/>
      <c r="CD131" s="27"/>
      <c r="CE131" s="27"/>
      <c r="CG131" s="5"/>
      <c r="CH131" s="7"/>
      <c r="CI131" s="7"/>
      <c r="CJ131" s="7"/>
      <c r="CK131" s="7"/>
      <c r="CL131" s="7"/>
      <c r="CM131" s="7"/>
      <c r="CN131" s="40"/>
      <c r="CO131" s="27"/>
      <c r="CP131" s="27"/>
      <c r="CQ131" s="27"/>
      <c r="CR131" s="27"/>
      <c r="CS131" s="27"/>
      <c r="CU131" s="5"/>
      <c r="CV131" s="7"/>
      <c r="CW131" s="7"/>
      <c r="CX131" s="7"/>
      <c r="CY131" s="7"/>
      <c r="CZ131" s="7"/>
      <c r="DA131" s="7"/>
      <c r="DB131" s="40"/>
      <c r="DC131" s="27"/>
      <c r="DD131" s="27"/>
      <c r="DE131" s="27"/>
      <c r="DF131" s="27"/>
      <c r="DG131" s="27"/>
      <c r="DI131" s="5"/>
      <c r="DJ131" s="7"/>
      <c r="DK131" s="7"/>
      <c r="DL131" s="7"/>
      <c r="DM131" s="7"/>
      <c r="DN131" s="7"/>
      <c r="DO131" s="7"/>
      <c r="DP131" s="40"/>
      <c r="DQ131" s="27"/>
      <c r="DR131" s="27"/>
      <c r="DS131" s="27"/>
      <c r="DT131" s="27"/>
      <c r="DU131" s="27"/>
      <c r="DW131" s="5"/>
      <c r="DX131" s="7"/>
      <c r="DY131" s="7"/>
      <c r="DZ131" s="7"/>
      <c r="EA131" s="7"/>
      <c r="EB131" s="7"/>
      <c r="EC131" s="7"/>
      <c r="ED131" s="40"/>
      <c r="EE131" s="27"/>
      <c r="EF131" s="27"/>
      <c r="EG131" s="27"/>
      <c r="EH131" s="27"/>
      <c r="EI131" s="27"/>
      <c r="EK131" s="44"/>
      <c r="EL131" s="302"/>
      <c r="EM131" s="87" t="s">
        <v>76</v>
      </c>
      <c r="EN131" s="11" t="s">
        <v>53</v>
      </c>
      <c r="EO131" s="14"/>
      <c r="EP131" s="72">
        <v>0</v>
      </c>
      <c r="EQ131" s="496">
        <f t="shared" si="1209"/>
        <v>0</v>
      </c>
      <c r="ER131" s="10"/>
      <c r="ES131" s="61"/>
      <c r="ET131" s="8"/>
      <c r="EU131" s="61"/>
      <c r="EV131" s="87" t="s">
        <v>76</v>
      </c>
      <c r="EW131" s="11" t="s">
        <v>53</v>
      </c>
      <c r="EX131" s="14"/>
      <c r="EY131" s="72">
        <v>0</v>
      </c>
      <c r="EZ131" s="496">
        <f t="shared" si="1192"/>
        <v>0</v>
      </c>
      <c r="FA131" s="88"/>
      <c r="FC131" s="44"/>
      <c r="FD131" s="302"/>
      <c r="FE131" s="87" t="s">
        <v>73</v>
      </c>
      <c r="FF131" s="8" t="s">
        <v>129</v>
      </c>
      <c r="FG131" s="61"/>
      <c r="FH131" s="72">
        <v>0</v>
      </c>
      <c r="FI131" s="496">
        <f t="shared" si="1210"/>
        <v>0</v>
      </c>
      <c r="FJ131" s="10"/>
      <c r="FK131" s="8"/>
      <c r="FL131" s="61"/>
      <c r="FM131" s="61"/>
      <c r="FN131" s="87" t="s">
        <v>73</v>
      </c>
      <c r="FO131" s="8" t="s">
        <v>129</v>
      </c>
      <c r="FP131" s="61"/>
      <c r="FQ131" s="109"/>
      <c r="FR131" s="109">
        <f t="shared" si="1211"/>
        <v>0</v>
      </c>
      <c r="FS131" s="88"/>
    </row>
    <row r="132" spans="1:175" x14ac:dyDescent="0.25">
      <c r="O132" s="5"/>
      <c r="P132" s="7"/>
      <c r="Q132" s="7"/>
      <c r="R132" s="7"/>
      <c r="S132" s="7"/>
      <c r="T132" s="7"/>
      <c r="U132" s="7"/>
      <c r="V132" s="40"/>
      <c r="W132" s="27"/>
      <c r="X132" s="27"/>
      <c r="Y132" s="27"/>
      <c r="Z132" s="27"/>
      <c r="AA132" s="27"/>
      <c r="EK132" s="44"/>
      <c r="EL132" s="302"/>
      <c r="EM132" s="87" t="s">
        <v>105</v>
      </c>
      <c r="EN132" s="11" t="s">
        <v>57</v>
      </c>
      <c r="EO132" s="14"/>
      <c r="EP132" s="72">
        <v>5.5</v>
      </c>
      <c r="EQ132" s="496">
        <f t="shared" si="1209"/>
        <v>0</v>
      </c>
      <c r="ER132" s="10"/>
      <c r="ES132" s="61"/>
      <c r="ET132" s="8"/>
      <c r="EU132" s="61"/>
      <c r="EV132" s="87" t="s">
        <v>105</v>
      </c>
      <c r="EW132" s="11" t="s">
        <v>57</v>
      </c>
      <c r="EX132" s="14"/>
      <c r="EY132" s="72">
        <v>0</v>
      </c>
      <c r="EZ132" s="496">
        <f t="shared" si="1192"/>
        <v>0</v>
      </c>
      <c r="FA132" s="88"/>
      <c r="FC132" s="44"/>
      <c r="FD132" s="302"/>
      <c r="FE132" s="236" t="s">
        <v>100</v>
      </c>
      <c r="FF132" s="238" t="s">
        <v>52</v>
      </c>
      <c r="FG132" s="238"/>
      <c r="FH132" s="239">
        <f>IF($EX$4=0,0,$EX$85/$EX$4*3)</f>
        <v>0</v>
      </c>
      <c r="FI132" s="496">
        <f t="shared" si="1210"/>
        <v>0</v>
      </c>
      <c r="FJ132" s="252" t="str">
        <f>IF(FH132&gt;0,"","CONTROL")</f>
        <v>CONTROL</v>
      </c>
      <c r="FK132" s="87" t="s">
        <v>101</v>
      </c>
      <c r="FL132" s="8" t="s">
        <v>322</v>
      </c>
      <c r="FM132" s="109">
        <f>FI130</f>
        <v>0</v>
      </c>
      <c r="FN132" s="87" t="s">
        <v>133</v>
      </c>
      <c r="FO132" s="8" t="s">
        <v>132</v>
      </c>
      <c r="FP132" s="61"/>
      <c r="FQ132" s="109"/>
      <c r="FR132" s="109">
        <f>FR120+FR108+FR96+FI120+FI108+FI96</f>
        <v>0</v>
      </c>
      <c r="FS132" s="88"/>
    </row>
    <row r="133" spans="1:175" x14ac:dyDescent="0.25">
      <c r="O133" s="5"/>
      <c r="P133" s="7"/>
      <c r="Q133" s="7"/>
      <c r="R133" s="7"/>
      <c r="S133" s="7"/>
      <c r="T133" s="7"/>
      <c r="U133" s="7"/>
      <c r="V133" s="40"/>
      <c r="W133" s="27"/>
      <c r="X133" s="27"/>
      <c r="Y133" s="27"/>
      <c r="Z133" s="27"/>
      <c r="AA133" s="27"/>
      <c r="EK133" s="44"/>
      <c r="EL133" s="295" t="s">
        <v>335</v>
      </c>
      <c r="EM133" s="296">
        <v>0</v>
      </c>
      <c r="EN133" s="297">
        <v>1</v>
      </c>
      <c r="EO133" s="190">
        <f>SUM(EP134:EP144)</f>
        <v>32.5</v>
      </c>
      <c r="EP133" s="107"/>
      <c r="EQ133" s="496">
        <f>SUM(EQ134:EQ144)</f>
        <v>0</v>
      </c>
      <c r="ER133" s="10"/>
      <c r="ES133" s="61"/>
      <c r="ET133" s="87"/>
      <c r="EU133" s="598" t="s">
        <v>229</v>
      </c>
      <c r="EV133" s="8"/>
      <c r="EW133" s="8"/>
      <c r="EX133" s="8"/>
      <c r="EY133" s="8"/>
      <c r="EZ133" s="109"/>
      <c r="FA133" s="88"/>
      <c r="FC133" s="44"/>
      <c r="FD133" s="302"/>
      <c r="FE133" s="87" t="s">
        <v>65</v>
      </c>
      <c r="FF133" s="95" t="s">
        <v>60</v>
      </c>
      <c r="FG133" s="14"/>
      <c r="FH133" s="72">
        <v>0</v>
      </c>
      <c r="FI133" s="496">
        <f t="shared" si="1210"/>
        <v>0</v>
      </c>
      <c r="FJ133" s="10"/>
      <c r="FK133" s="87" t="s">
        <v>100</v>
      </c>
      <c r="FL133" s="8" t="s">
        <v>52</v>
      </c>
      <c r="FM133" s="109">
        <f>FI132</f>
        <v>0</v>
      </c>
      <c r="FN133" s="87" t="s">
        <v>65</v>
      </c>
      <c r="FO133" s="95" t="s">
        <v>60</v>
      </c>
      <c r="FP133" s="14"/>
      <c r="FQ133" s="109"/>
      <c r="FR133" s="109">
        <f t="shared" si="1211"/>
        <v>0</v>
      </c>
      <c r="FS133" s="88"/>
    </row>
    <row r="134" spans="1:175" x14ac:dyDescent="0.25">
      <c r="EK134" s="44"/>
      <c r="EL134" s="302"/>
      <c r="EM134" s="87" t="s">
        <v>90</v>
      </c>
      <c r="EN134" s="95" t="s">
        <v>111</v>
      </c>
      <c r="EO134" s="14"/>
      <c r="EP134" s="72">
        <v>0</v>
      </c>
      <c r="EQ134" s="496">
        <f t="shared" ref="EQ134:EQ144" si="1236">EM$133*EN$133*EP134</f>
        <v>0</v>
      </c>
      <c r="ER134" s="10"/>
      <c r="ES134" s="175" t="s">
        <v>109</v>
      </c>
      <c r="ET134" s="240">
        <f>IF(EU134=0,0,EZ134/EU134)</f>
        <v>0</v>
      </c>
      <c r="EU134" s="72">
        <f>5.5+(9.6/2/2.75)</f>
        <v>7.2454545454545451</v>
      </c>
      <c r="EV134" s="87" t="s">
        <v>90</v>
      </c>
      <c r="EW134" s="95" t="s">
        <v>111</v>
      </c>
      <c r="EX134" s="14"/>
      <c r="EY134" s="109"/>
      <c r="EZ134" s="109">
        <f t="shared" ref="EZ134:EZ144" si="1237">EZ122+EZ110+EZ98+EQ134+EQ122+EQ110+EQ98</f>
        <v>0</v>
      </c>
      <c r="FA134" s="88"/>
      <c r="FC134" s="44"/>
      <c r="FD134" s="302"/>
      <c r="FE134" s="87" t="s">
        <v>72</v>
      </c>
      <c r="FF134" s="8" t="s">
        <v>154</v>
      </c>
      <c r="FG134" s="61"/>
      <c r="FH134" s="72">
        <v>0</v>
      </c>
      <c r="FI134" s="496">
        <f t="shared" si="1210"/>
        <v>0</v>
      </c>
      <c r="FJ134" s="10"/>
      <c r="FK134" s="87" t="s">
        <v>104</v>
      </c>
      <c r="FL134" s="11" t="s">
        <v>56</v>
      </c>
      <c r="FM134" s="109">
        <f>FI135</f>
        <v>0</v>
      </c>
      <c r="FN134" s="87" t="s">
        <v>72</v>
      </c>
      <c r="FO134" s="8" t="s">
        <v>154</v>
      </c>
      <c r="FP134" s="61"/>
      <c r="FQ134" s="109"/>
      <c r="FR134" s="109">
        <f t="shared" si="1211"/>
        <v>0</v>
      </c>
      <c r="FS134" s="88"/>
    </row>
    <row r="135" spans="1:175" x14ac:dyDescent="0.25">
      <c r="EK135" s="44"/>
      <c r="EL135" s="302"/>
      <c r="EM135" s="87" t="s">
        <v>99</v>
      </c>
      <c r="EN135" s="95" t="s">
        <v>112</v>
      </c>
      <c r="EO135" s="14"/>
      <c r="EP135" s="72">
        <v>0</v>
      </c>
      <c r="EQ135" s="496">
        <f t="shared" si="1236"/>
        <v>0</v>
      </c>
      <c r="ER135" s="10"/>
      <c r="ES135" s="175" t="s">
        <v>109</v>
      </c>
      <c r="ET135" s="240">
        <f>IF(EU135=0,0,EZ135/EU135)</f>
        <v>0</v>
      </c>
      <c r="EU135" s="72">
        <f>1.75+(9.3/2/7.85)</f>
        <v>2.3423566878980893</v>
      </c>
      <c r="EV135" s="87" t="s">
        <v>99</v>
      </c>
      <c r="EW135" s="95" t="s">
        <v>112</v>
      </c>
      <c r="EX135" s="14"/>
      <c r="EY135" s="109"/>
      <c r="EZ135" s="109">
        <f t="shared" si="1237"/>
        <v>0</v>
      </c>
      <c r="FA135" s="88"/>
      <c r="FC135" s="44"/>
      <c r="FD135" s="302"/>
      <c r="FE135" s="236" t="s">
        <v>104</v>
      </c>
      <c r="FF135" s="237" t="s">
        <v>56</v>
      </c>
      <c r="FG135" s="310"/>
      <c r="FH135" s="239">
        <f>IF($EV$90=0,0,$EX$90/$EV$90/6/4/2)</f>
        <v>0</v>
      </c>
      <c r="FI135" s="496">
        <f t="shared" si="1210"/>
        <v>0</v>
      </c>
      <c r="FJ135" s="252" t="str">
        <f>IF(FH135&gt;0,"","CONTROL")</f>
        <v>CONTROL</v>
      </c>
      <c r="FK135" s="8"/>
      <c r="FL135" s="61"/>
      <c r="FM135" s="61"/>
      <c r="FN135" s="87" t="s">
        <v>76</v>
      </c>
      <c r="FO135" s="11" t="s">
        <v>53</v>
      </c>
      <c r="FP135" s="14"/>
      <c r="FQ135" s="109"/>
      <c r="FR135" s="109">
        <f>FR123+FR111+FR99+FI123+FI111+FI99</f>
        <v>0</v>
      </c>
      <c r="FS135" s="88"/>
    </row>
    <row r="136" spans="1:175" x14ac:dyDescent="0.25">
      <c r="EK136" s="44"/>
      <c r="EL136" s="302"/>
      <c r="EM136" s="87" t="s">
        <v>91</v>
      </c>
      <c r="EN136" s="95" t="s">
        <v>321</v>
      </c>
      <c r="EO136" s="14"/>
      <c r="EP136" s="72">
        <v>0</v>
      </c>
      <c r="EQ136" s="496">
        <f t="shared" si="1236"/>
        <v>0</v>
      </c>
      <c r="ER136" s="10"/>
      <c r="ES136" s="175" t="s">
        <v>109</v>
      </c>
      <c r="ET136" s="240">
        <f>IF(EU136=0,0,EZ136/EU136)</f>
        <v>0</v>
      </c>
      <c r="EU136" s="72">
        <v>8.8000000000000007</v>
      </c>
      <c r="EV136" s="87" t="s">
        <v>91</v>
      </c>
      <c r="EW136" s="95" t="s">
        <v>321</v>
      </c>
      <c r="EX136" s="14"/>
      <c r="EY136" s="109"/>
      <c r="EZ136" s="109">
        <f t="shared" si="1237"/>
        <v>0</v>
      </c>
      <c r="FA136" s="88"/>
      <c r="FC136" s="44"/>
      <c r="FD136" s="302"/>
      <c r="FE136" s="87" t="s">
        <v>105</v>
      </c>
      <c r="FF136" s="11" t="s">
        <v>57</v>
      </c>
      <c r="FG136" s="14"/>
      <c r="FH136" s="72">
        <v>25</v>
      </c>
      <c r="FI136" s="496">
        <f t="shared" si="1210"/>
        <v>0</v>
      </c>
      <c r="FJ136" s="10"/>
      <c r="FK136" s="8"/>
      <c r="FL136" s="61"/>
      <c r="FM136" s="61"/>
      <c r="FN136" s="87" t="s">
        <v>105</v>
      </c>
      <c r="FO136" s="11" t="s">
        <v>57</v>
      </c>
      <c r="FP136" s="14"/>
      <c r="FQ136" s="109"/>
      <c r="FR136" s="109">
        <f t="shared" si="1211"/>
        <v>0</v>
      </c>
      <c r="FS136" s="88"/>
    </row>
    <row r="137" spans="1:175" x14ac:dyDescent="0.25">
      <c r="EK137" s="44"/>
      <c r="EL137" s="61"/>
      <c r="EM137" s="87" t="s">
        <v>240</v>
      </c>
      <c r="EN137" s="95" t="s">
        <v>246</v>
      </c>
      <c r="EO137" s="14"/>
      <c r="EP137" s="72">
        <v>0</v>
      </c>
      <c r="EQ137" s="496">
        <f t="shared" si="1236"/>
        <v>0</v>
      </c>
      <c r="ER137" s="61"/>
      <c r="ES137" s="175" t="s">
        <v>109</v>
      </c>
      <c r="ET137" s="240">
        <f>IF(EU137=0,0,EZ137/EU137)</f>
        <v>0</v>
      </c>
      <c r="EU137" s="72">
        <v>6.3</v>
      </c>
      <c r="EV137" s="87" t="s">
        <v>240</v>
      </c>
      <c r="EW137" s="95" t="s">
        <v>246</v>
      </c>
      <c r="EX137" s="14"/>
      <c r="EY137" s="109"/>
      <c r="EZ137" s="109">
        <f t="shared" si="1237"/>
        <v>0</v>
      </c>
      <c r="FA137" s="88"/>
      <c r="FC137" s="110"/>
      <c r="FD137" s="113"/>
      <c r="FE137" s="113"/>
      <c r="FF137" s="113"/>
      <c r="FG137" s="113"/>
      <c r="FH137" s="113"/>
      <c r="FI137" s="113"/>
      <c r="FJ137" s="89"/>
      <c r="FK137" s="90"/>
      <c r="FL137" s="113"/>
      <c r="FM137" s="113"/>
      <c r="FN137" s="176"/>
      <c r="FO137" s="90"/>
      <c r="FP137" s="90"/>
      <c r="FQ137" s="90"/>
      <c r="FR137" s="133">
        <f>SUM(FR126:FR136)+FM132+FM133+FM134</f>
        <v>0</v>
      </c>
      <c r="FS137" s="91" t="s">
        <v>245</v>
      </c>
    </row>
    <row r="138" spans="1:175" x14ac:dyDescent="0.25">
      <c r="EK138" s="44"/>
      <c r="EL138" s="302"/>
      <c r="EM138" s="236" t="s">
        <v>101</v>
      </c>
      <c r="EN138" s="238" t="s">
        <v>322</v>
      </c>
      <c r="EO138" s="238"/>
      <c r="EP138" s="239">
        <v>7.5</v>
      </c>
      <c r="EQ138" s="496">
        <f t="shared" si="1236"/>
        <v>0</v>
      </c>
      <c r="ER138" s="10"/>
      <c r="ES138" s="175" t="s">
        <v>45</v>
      </c>
      <c r="ET138" s="240">
        <f>IF(EU138=0,0,EZ138/EU138)</f>
        <v>0</v>
      </c>
      <c r="EU138" s="72">
        <v>7</v>
      </c>
      <c r="EV138" s="87" t="s">
        <v>96</v>
      </c>
      <c r="EW138" s="8" t="s">
        <v>46</v>
      </c>
      <c r="EX138" s="61"/>
      <c r="EY138" s="109"/>
      <c r="EZ138" s="109">
        <f>EZ126+EZ114+EZ102+EQ126+EQ114+EQ102</f>
        <v>0</v>
      </c>
      <c r="FA138" s="88"/>
      <c r="FB138" s="61"/>
      <c r="FC138" s="87"/>
      <c r="FD138" s="61"/>
      <c r="FE138" s="61"/>
      <c r="FF138" s="61"/>
      <c r="FG138" s="61"/>
      <c r="FH138" s="61"/>
      <c r="FI138" s="61"/>
      <c r="FJ138" s="496"/>
      <c r="FK138" s="10"/>
      <c r="FL138" s="10"/>
      <c r="FM138" s="10"/>
      <c r="FN138" s="10"/>
      <c r="FO138" s="119"/>
      <c r="FP138" s="118"/>
      <c r="FQ138" s="10"/>
      <c r="FR138" s="8"/>
      <c r="FS138" s="61"/>
    </row>
    <row r="139" spans="1:175" x14ac:dyDescent="0.25">
      <c r="EK139" s="44"/>
      <c r="EL139" s="302"/>
      <c r="EM139" s="87" t="s">
        <v>73</v>
      </c>
      <c r="EN139" s="8" t="s">
        <v>129</v>
      </c>
      <c r="EO139" s="61"/>
      <c r="EP139" s="72">
        <v>0</v>
      </c>
      <c r="EQ139" s="496">
        <f t="shared" si="1236"/>
        <v>0</v>
      </c>
      <c r="ER139" s="10"/>
      <c r="ES139" s="61"/>
      <c r="ET139" s="8"/>
      <c r="EU139" s="61"/>
      <c r="EV139" s="87" t="s">
        <v>73</v>
      </c>
      <c r="EW139" s="8" t="s">
        <v>129</v>
      </c>
      <c r="EX139" s="61"/>
      <c r="EY139" s="109"/>
      <c r="EZ139" s="109">
        <f t="shared" si="1237"/>
        <v>0</v>
      </c>
      <c r="FA139" s="88"/>
      <c r="FB139" s="61"/>
      <c r="FC139" s="87"/>
      <c r="FD139" s="61"/>
      <c r="FE139" s="61"/>
      <c r="FF139" s="61"/>
      <c r="FG139" s="61"/>
      <c r="FH139" s="61"/>
      <c r="FI139" s="61"/>
      <c r="FJ139" s="496"/>
      <c r="FK139" s="10"/>
      <c r="FL139" s="10"/>
      <c r="FM139" s="10"/>
      <c r="FN139" s="10"/>
      <c r="FO139" s="119"/>
      <c r="FP139" s="118"/>
      <c r="FQ139" s="10"/>
      <c r="FR139" s="8"/>
      <c r="FS139" s="61"/>
    </row>
    <row r="140" spans="1:175" x14ac:dyDescent="0.25">
      <c r="EK140" s="44"/>
      <c r="EL140" s="302"/>
      <c r="EM140" s="236" t="s">
        <v>100</v>
      </c>
      <c r="EN140" s="238" t="s">
        <v>52</v>
      </c>
      <c r="EO140" s="238"/>
      <c r="EP140" s="239">
        <f>IF($EX$4=0,0,$EX$85/$EX$4*3)</f>
        <v>0</v>
      </c>
      <c r="EQ140" s="496">
        <f t="shared" si="1236"/>
        <v>0</v>
      </c>
      <c r="ER140" s="251" t="str">
        <f>IF(EP140&gt;0,"","CONTROL")</f>
        <v>CONTROL</v>
      </c>
      <c r="ES140" s="87" t="s">
        <v>101</v>
      </c>
      <c r="ET140" s="8" t="s">
        <v>322</v>
      </c>
      <c r="EU140" s="109">
        <f>EQ138</f>
        <v>0</v>
      </c>
      <c r="EV140" s="87" t="s">
        <v>133</v>
      </c>
      <c r="EW140" s="8" t="s">
        <v>132</v>
      </c>
      <c r="EX140" s="61"/>
      <c r="EY140" s="109"/>
      <c r="EZ140" s="109">
        <f>EZ128+EZ116+EZ104+EQ128+EQ116+EQ104</f>
        <v>0</v>
      </c>
      <c r="FA140" s="88"/>
      <c r="FB140" s="61"/>
      <c r="FC140" s="87"/>
      <c r="FD140" s="61"/>
      <c r="FE140" s="61"/>
      <c r="FF140" s="61"/>
      <c r="FG140" s="61"/>
      <c r="FH140" s="61"/>
      <c r="FI140" s="61"/>
      <c r="FJ140" s="496"/>
      <c r="FK140" s="10"/>
      <c r="FL140" s="10"/>
      <c r="FM140" s="10"/>
      <c r="FN140" s="10"/>
      <c r="FO140" s="119"/>
      <c r="FP140" s="118"/>
      <c r="FQ140" s="10"/>
      <c r="FR140" s="8"/>
      <c r="FS140" s="61"/>
    </row>
    <row r="141" spans="1:175" x14ac:dyDescent="0.25">
      <c r="EK141" s="44"/>
      <c r="EL141" s="302"/>
      <c r="EM141" s="87" t="s">
        <v>65</v>
      </c>
      <c r="EN141" s="95" t="s">
        <v>60</v>
      </c>
      <c r="EO141" s="14"/>
      <c r="EP141" s="72">
        <v>0</v>
      </c>
      <c r="EQ141" s="496">
        <f t="shared" si="1236"/>
        <v>0</v>
      </c>
      <c r="ER141" s="10"/>
      <c r="ES141" s="87" t="s">
        <v>100</v>
      </c>
      <c r="ET141" s="8" t="s">
        <v>52</v>
      </c>
      <c r="EU141" s="109">
        <f>EQ140</f>
        <v>0</v>
      </c>
      <c r="EV141" s="87" t="s">
        <v>65</v>
      </c>
      <c r="EW141" s="95" t="s">
        <v>60</v>
      </c>
      <c r="EX141" s="14"/>
      <c r="EY141" s="109"/>
      <c r="EZ141" s="109">
        <f t="shared" si="1237"/>
        <v>0</v>
      </c>
      <c r="FA141" s="88"/>
      <c r="FB141" s="61"/>
      <c r="FC141" s="87"/>
      <c r="FD141" s="61"/>
      <c r="FE141" s="61"/>
      <c r="FF141" s="61"/>
      <c r="FG141" s="61"/>
      <c r="FH141" s="61"/>
      <c r="FI141" s="61"/>
      <c r="FJ141" s="496"/>
      <c r="FK141" s="10"/>
      <c r="FL141" s="10"/>
      <c r="FM141" s="10"/>
      <c r="FN141" s="10"/>
      <c r="FO141" s="119"/>
      <c r="FP141" s="118"/>
      <c r="FQ141" s="10"/>
      <c r="FR141" s="8"/>
      <c r="FS141" s="61"/>
    </row>
    <row r="142" spans="1:175" x14ac:dyDescent="0.25">
      <c r="EK142" s="44"/>
      <c r="EL142" s="302"/>
      <c r="EM142" s="87" t="s">
        <v>72</v>
      </c>
      <c r="EN142" s="8" t="s">
        <v>154</v>
      </c>
      <c r="EO142" s="61"/>
      <c r="EP142" s="72">
        <v>0</v>
      </c>
      <c r="EQ142" s="496">
        <f t="shared" si="1236"/>
        <v>0</v>
      </c>
      <c r="ER142" s="10"/>
      <c r="ES142" s="87" t="s">
        <v>104</v>
      </c>
      <c r="ET142" s="11" t="s">
        <v>56</v>
      </c>
      <c r="EU142" s="109">
        <f>EQ143</f>
        <v>0</v>
      </c>
      <c r="EV142" s="87" t="s">
        <v>72</v>
      </c>
      <c r="EW142" s="8" t="s">
        <v>154</v>
      </c>
      <c r="EX142" s="61"/>
      <c r="EY142" s="109"/>
      <c r="EZ142" s="109">
        <f t="shared" si="1237"/>
        <v>0</v>
      </c>
      <c r="FA142" s="88"/>
      <c r="FB142" s="61"/>
      <c r="FC142" s="87"/>
      <c r="FD142" s="61"/>
      <c r="FE142" s="61"/>
      <c r="FF142" s="61"/>
      <c r="FG142" s="61"/>
      <c r="FH142" s="61"/>
      <c r="FI142" s="61"/>
      <c r="FJ142" s="496"/>
      <c r="FK142" s="10"/>
      <c r="FL142" s="10"/>
      <c r="FM142" s="10"/>
      <c r="FN142" s="10"/>
      <c r="FO142" s="119"/>
      <c r="FP142" s="118"/>
      <c r="FQ142" s="10"/>
      <c r="FR142" s="8"/>
      <c r="FS142" s="61"/>
    </row>
    <row r="143" spans="1:175" x14ac:dyDescent="0.25">
      <c r="EK143" s="44"/>
      <c r="EL143" s="302"/>
      <c r="EM143" s="236" t="s">
        <v>104</v>
      </c>
      <c r="EN143" s="237" t="s">
        <v>56</v>
      </c>
      <c r="EO143" s="310"/>
      <c r="EP143" s="239">
        <f>IF($EV$90=0,0,$EX$90/$EV$90/6/4/2)</f>
        <v>0</v>
      </c>
      <c r="EQ143" s="496">
        <f t="shared" si="1236"/>
        <v>0</v>
      </c>
      <c r="ER143" s="251" t="str">
        <f>IF(EP143&gt;0,"","CONTROL")</f>
        <v>CONTROL</v>
      </c>
      <c r="ES143" s="61"/>
      <c r="ET143" s="8"/>
      <c r="EU143" s="61"/>
      <c r="EV143" s="87" t="s">
        <v>76</v>
      </c>
      <c r="EW143" s="11" t="s">
        <v>53</v>
      </c>
      <c r="EX143" s="14"/>
      <c r="EY143" s="109"/>
      <c r="EZ143" s="109">
        <f>EZ131+EZ119+EZ107+EQ131+EQ119+EQ107</f>
        <v>0</v>
      </c>
      <c r="FA143" s="88"/>
      <c r="FB143" s="61"/>
      <c r="FC143" s="87"/>
      <c r="FD143" s="61"/>
      <c r="FE143" s="61"/>
      <c r="FF143" s="61"/>
      <c r="FG143" s="61"/>
      <c r="FH143" s="61"/>
      <c r="FI143" s="61"/>
      <c r="FJ143" s="496"/>
      <c r="FK143" s="10"/>
      <c r="FL143" s="10"/>
      <c r="FM143" s="10"/>
      <c r="FN143" s="10"/>
      <c r="FO143" s="119"/>
      <c r="FP143" s="118"/>
      <c r="FQ143" s="10"/>
      <c r="FR143" s="8"/>
      <c r="FS143" s="61"/>
    </row>
    <row r="144" spans="1:175" x14ac:dyDescent="0.25">
      <c r="EK144" s="44"/>
      <c r="EL144" s="302"/>
      <c r="EM144" s="87" t="s">
        <v>105</v>
      </c>
      <c r="EN144" s="11" t="s">
        <v>57</v>
      </c>
      <c r="EO144" s="14"/>
      <c r="EP144" s="72">
        <v>25</v>
      </c>
      <c r="EQ144" s="496">
        <f t="shared" si="1236"/>
        <v>0</v>
      </c>
      <c r="ER144" s="10"/>
      <c r="ES144" s="61"/>
      <c r="ET144" s="8"/>
      <c r="EU144" s="61"/>
      <c r="EV144" s="87" t="s">
        <v>105</v>
      </c>
      <c r="EW144" s="11" t="s">
        <v>57</v>
      </c>
      <c r="EX144" s="14"/>
      <c r="EY144" s="109"/>
      <c r="EZ144" s="109">
        <f t="shared" si="1237"/>
        <v>0</v>
      </c>
      <c r="FA144" s="88"/>
      <c r="FB144" s="61"/>
      <c r="FC144" s="87"/>
      <c r="FD144" s="61"/>
      <c r="FE144" s="61"/>
      <c r="FF144" s="61"/>
      <c r="FG144" s="61"/>
      <c r="FH144" s="61"/>
      <c r="FI144" s="61"/>
      <c r="FJ144" s="496"/>
      <c r="FK144" s="10"/>
      <c r="FL144" s="10"/>
      <c r="FM144" s="10"/>
      <c r="FN144" s="10"/>
      <c r="FO144" s="119"/>
      <c r="FP144" s="118"/>
      <c r="FQ144" s="10"/>
      <c r="FR144" s="8"/>
      <c r="FS144" s="61"/>
    </row>
    <row r="145" spans="141:175" x14ac:dyDescent="0.25">
      <c r="EK145" s="110"/>
      <c r="EL145" s="113"/>
      <c r="EM145" s="113"/>
      <c r="EN145" s="113"/>
      <c r="EO145" s="113"/>
      <c r="EP145" s="113"/>
      <c r="EQ145" s="113"/>
      <c r="ER145" s="89"/>
      <c r="ES145" s="176"/>
      <c r="ET145" s="113"/>
      <c r="EU145" s="90"/>
      <c r="EV145" s="90"/>
      <c r="EW145" s="90"/>
      <c r="EX145" s="90"/>
      <c r="EY145" s="90"/>
      <c r="EZ145" s="133">
        <f>SUM(EZ134:EZ144)+EU140+EU141+EU142</f>
        <v>0</v>
      </c>
      <c r="FA145" s="91" t="s">
        <v>245</v>
      </c>
      <c r="FB145" s="61"/>
      <c r="FC145" s="87"/>
      <c r="FD145" s="61"/>
      <c r="FE145" s="61"/>
      <c r="FF145" s="61"/>
      <c r="FG145" s="61"/>
      <c r="FH145" s="61"/>
      <c r="FI145" s="61"/>
      <c r="FJ145" s="496"/>
      <c r="FK145" s="10"/>
      <c r="FL145" s="10"/>
      <c r="FM145" s="10"/>
      <c r="FN145" s="10"/>
      <c r="FO145" s="119"/>
      <c r="FP145" s="118"/>
      <c r="FQ145" s="10"/>
      <c r="FR145" s="8"/>
      <c r="FS145" s="61"/>
    </row>
  </sheetData>
  <mergeCells count="527">
    <mergeCell ref="BH78:BI78"/>
    <mergeCell ref="BT78:BU78"/>
    <mergeCell ref="BV78:BW78"/>
    <mergeCell ref="CH78:CI78"/>
    <mergeCell ref="CJ78:CK78"/>
    <mergeCell ref="L86:M86"/>
    <mergeCell ref="Z86:AA86"/>
    <mergeCell ref="AN86:AO86"/>
    <mergeCell ref="BB86:BC86"/>
    <mergeCell ref="BP86:BQ86"/>
    <mergeCell ref="CD86:CE86"/>
    <mergeCell ref="BH79:BI79"/>
    <mergeCell ref="BT79:BU79"/>
    <mergeCell ref="BV79:BW79"/>
    <mergeCell ref="CH79:CI79"/>
    <mergeCell ref="CJ79:CK79"/>
    <mergeCell ref="EN39:EO39"/>
    <mergeCell ref="EN40:EO40"/>
    <mergeCell ref="EN41:EO41"/>
    <mergeCell ref="EN42:EO42"/>
    <mergeCell ref="EN43:EO43"/>
    <mergeCell ref="EN44:EO44"/>
    <mergeCell ref="EU3:EV3"/>
    <mergeCell ref="FP3:FQ3"/>
    <mergeCell ref="FL5:FM5"/>
    <mergeCell ref="EY5:EZ5"/>
    <mergeCell ref="EN45:EO45"/>
    <mergeCell ref="EN46:EO46"/>
    <mergeCell ref="EN47:EO47"/>
    <mergeCell ref="EN48:EO48"/>
    <mergeCell ref="D62:E62"/>
    <mergeCell ref="R62:S62"/>
    <mergeCell ref="AF62:AG62"/>
    <mergeCell ref="AT62:AU62"/>
    <mergeCell ref="BH62:BI62"/>
    <mergeCell ref="BV62:BW62"/>
    <mergeCell ref="CJ62:CK62"/>
    <mergeCell ref="CX62:CY62"/>
    <mergeCell ref="DL62:DM62"/>
    <mergeCell ref="DZ62:EA62"/>
    <mergeCell ref="L62:M62"/>
    <mergeCell ref="Z62:AA62"/>
    <mergeCell ref="AN62:AO62"/>
    <mergeCell ref="BB62:BC62"/>
    <mergeCell ref="BP62:BQ62"/>
    <mergeCell ref="CD62:CE62"/>
    <mergeCell ref="CR62:CS62"/>
    <mergeCell ref="DF62:DG62"/>
    <mergeCell ref="DT62:DU62"/>
    <mergeCell ref="EH62:EI62"/>
    <mergeCell ref="B63:C63"/>
    <mergeCell ref="D63:E63"/>
    <mergeCell ref="P63:Q63"/>
    <mergeCell ref="R63:S63"/>
    <mergeCell ref="AD63:AE63"/>
    <mergeCell ref="AF63:AG63"/>
    <mergeCell ref="DX63:DY63"/>
    <mergeCell ref="DZ63:EA63"/>
    <mergeCell ref="B64:C64"/>
    <mergeCell ref="D64:E64"/>
    <mergeCell ref="P64:Q64"/>
    <mergeCell ref="R64:S64"/>
    <mergeCell ref="AD64:AE64"/>
    <mergeCell ref="AF64:AG64"/>
    <mergeCell ref="AR64:AS64"/>
    <mergeCell ref="AT64:AU64"/>
    <mergeCell ref="CH63:CI63"/>
    <mergeCell ref="CJ63:CK63"/>
    <mergeCell ref="CV63:CW63"/>
    <mergeCell ref="CX63:CY63"/>
    <mergeCell ref="DJ63:DK63"/>
    <mergeCell ref="DL63:DM63"/>
    <mergeCell ref="AR63:AS63"/>
    <mergeCell ref="AT63:AU63"/>
    <mergeCell ref="BF63:BG63"/>
    <mergeCell ref="BH63:BI63"/>
    <mergeCell ref="BT63:BU63"/>
    <mergeCell ref="BV63:BW63"/>
    <mergeCell ref="CV64:CW64"/>
    <mergeCell ref="CX64:CY64"/>
    <mergeCell ref="DJ64:DK64"/>
    <mergeCell ref="DL64:DM64"/>
    <mergeCell ref="DX64:DY64"/>
    <mergeCell ref="DZ64:EA64"/>
    <mergeCell ref="BF64:BG64"/>
    <mergeCell ref="BH64:BI64"/>
    <mergeCell ref="BT64:BU64"/>
    <mergeCell ref="BV64:BW64"/>
    <mergeCell ref="CH64:CI64"/>
    <mergeCell ref="CJ64:CK64"/>
    <mergeCell ref="B66:C66"/>
    <mergeCell ref="D66:E66"/>
    <mergeCell ref="P66:Q66"/>
    <mergeCell ref="R66:S66"/>
    <mergeCell ref="AD66:AE66"/>
    <mergeCell ref="AF66:AG66"/>
    <mergeCell ref="AR66:AS66"/>
    <mergeCell ref="AT66:AU66"/>
    <mergeCell ref="CH65:CI65"/>
    <mergeCell ref="AR65:AS65"/>
    <mergeCell ref="AT65:AU65"/>
    <mergeCell ref="BF65:BG65"/>
    <mergeCell ref="BH65:BI65"/>
    <mergeCell ref="BT65:BU65"/>
    <mergeCell ref="BV65:BW65"/>
    <mergeCell ref="B65:C65"/>
    <mergeCell ref="D65:E65"/>
    <mergeCell ref="P65:Q65"/>
    <mergeCell ref="R65:S65"/>
    <mergeCell ref="AD65:AE65"/>
    <mergeCell ref="AF65:AG65"/>
    <mergeCell ref="DZ66:EA66"/>
    <mergeCell ref="BF66:BG66"/>
    <mergeCell ref="BH66:BI66"/>
    <mergeCell ref="BT66:BU66"/>
    <mergeCell ref="BV66:BW66"/>
    <mergeCell ref="CH66:CI66"/>
    <mergeCell ref="CJ66:CK66"/>
    <mergeCell ref="DX65:DY65"/>
    <mergeCell ref="DZ65:EA65"/>
    <mergeCell ref="CJ65:CK65"/>
    <mergeCell ref="CV65:CW65"/>
    <mergeCell ref="CX65:CY65"/>
    <mergeCell ref="DJ65:DK65"/>
    <mergeCell ref="DL65:DM65"/>
    <mergeCell ref="P67:Q67"/>
    <mergeCell ref="R67:S67"/>
    <mergeCell ref="AD67:AE67"/>
    <mergeCell ref="AF67:AG67"/>
    <mergeCell ref="CV66:CW66"/>
    <mergeCell ref="CX66:CY66"/>
    <mergeCell ref="DJ66:DK66"/>
    <mergeCell ref="DL66:DM66"/>
    <mergeCell ref="DX66:DY66"/>
    <mergeCell ref="DX67:DY67"/>
    <mergeCell ref="DZ67:EA67"/>
    <mergeCell ref="B68:C68"/>
    <mergeCell ref="D68:E68"/>
    <mergeCell ref="P68:Q68"/>
    <mergeCell ref="R68:S68"/>
    <mergeCell ref="AD68:AE68"/>
    <mergeCell ref="AF68:AG68"/>
    <mergeCell ref="AR68:AS68"/>
    <mergeCell ref="AT68:AU68"/>
    <mergeCell ref="CH67:CI67"/>
    <mergeCell ref="CJ67:CK67"/>
    <mergeCell ref="CV67:CW67"/>
    <mergeCell ref="CX67:CY67"/>
    <mergeCell ref="DJ67:DK67"/>
    <mergeCell ref="DL67:DM67"/>
    <mergeCell ref="AR67:AS67"/>
    <mergeCell ref="AT67:AU67"/>
    <mergeCell ref="BF67:BG67"/>
    <mergeCell ref="BH67:BI67"/>
    <mergeCell ref="BT67:BU67"/>
    <mergeCell ref="BV67:BW67"/>
    <mergeCell ref="B67:C67"/>
    <mergeCell ref="D67:E67"/>
    <mergeCell ref="CV68:CW68"/>
    <mergeCell ref="CX68:CY68"/>
    <mergeCell ref="DJ68:DK68"/>
    <mergeCell ref="DL68:DM68"/>
    <mergeCell ref="DX68:DY68"/>
    <mergeCell ref="DZ68:EA68"/>
    <mergeCell ref="BF68:BG68"/>
    <mergeCell ref="BH68:BI68"/>
    <mergeCell ref="BT68:BU68"/>
    <mergeCell ref="BV68:BW68"/>
    <mergeCell ref="CH68:CI68"/>
    <mergeCell ref="CJ68:CK68"/>
    <mergeCell ref="B70:C70"/>
    <mergeCell ref="D70:E70"/>
    <mergeCell ref="P70:Q70"/>
    <mergeCell ref="R70:S70"/>
    <mergeCell ref="AD70:AE70"/>
    <mergeCell ref="AF70:AG70"/>
    <mergeCell ref="AR70:AS70"/>
    <mergeCell ref="AT70:AU70"/>
    <mergeCell ref="CH69:CI69"/>
    <mergeCell ref="AR69:AS69"/>
    <mergeCell ref="AT69:AU69"/>
    <mergeCell ref="BF69:BG69"/>
    <mergeCell ref="BH69:BI69"/>
    <mergeCell ref="BT69:BU69"/>
    <mergeCell ref="BV69:BW69"/>
    <mergeCell ref="B69:C69"/>
    <mergeCell ref="D69:E69"/>
    <mergeCell ref="P69:Q69"/>
    <mergeCell ref="R69:S69"/>
    <mergeCell ref="AD69:AE69"/>
    <mergeCell ref="AF69:AG69"/>
    <mergeCell ref="DZ70:EA70"/>
    <mergeCell ref="BF70:BG70"/>
    <mergeCell ref="BH70:BI70"/>
    <mergeCell ref="BT70:BU70"/>
    <mergeCell ref="BV70:BW70"/>
    <mergeCell ref="CH70:CI70"/>
    <mergeCell ref="CJ70:CK70"/>
    <mergeCell ref="DX69:DY69"/>
    <mergeCell ref="DZ69:EA69"/>
    <mergeCell ref="CJ69:CK69"/>
    <mergeCell ref="CV69:CW69"/>
    <mergeCell ref="CX69:CY69"/>
    <mergeCell ref="DJ69:DK69"/>
    <mergeCell ref="DL69:DM69"/>
    <mergeCell ref="P71:Q71"/>
    <mergeCell ref="R71:S71"/>
    <mergeCell ref="AD71:AE71"/>
    <mergeCell ref="AF71:AG71"/>
    <mergeCell ref="CV70:CW70"/>
    <mergeCell ref="CX70:CY70"/>
    <mergeCell ref="DJ70:DK70"/>
    <mergeCell ref="DL70:DM70"/>
    <mergeCell ref="DX70:DY70"/>
    <mergeCell ref="DX71:DY71"/>
    <mergeCell ref="DZ71:EA71"/>
    <mergeCell ref="B72:C72"/>
    <mergeCell ref="D72:E72"/>
    <mergeCell ref="P72:Q72"/>
    <mergeCell ref="R72:S72"/>
    <mergeCell ref="AD72:AE72"/>
    <mergeCell ref="AF72:AG72"/>
    <mergeCell ref="AR72:AS72"/>
    <mergeCell ref="AT72:AU72"/>
    <mergeCell ref="CH71:CI71"/>
    <mergeCell ref="CJ71:CK71"/>
    <mergeCell ref="CV71:CW71"/>
    <mergeCell ref="CX71:CY71"/>
    <mergeCell ref="DJ71:DK71"/>
    <mergeCell ref="DL71:DM71"/>
    <mergeCell ref="AR71:AS71"/>
    <mergeCell ref="AT71:AU71"/>
    <mergeCell ref="BF71:BG71"/>
    <mergeCell ref="BH71:BI71"/>
    <mergeCell ref="BT71:BU71"/>
    <mergeCell ref="BV71:BW71"/>
    <mergeCell ref="B71:C71"/>
    <mergeCell ref="D71:E71"/>
    <mergeCell ref="CV72:CW72"/>
    <mergeCell ref="DJ72:DK72"/>
    <mergeCell ref="DL72:DM72"/>
    <mergeCell ref="DX72:DY72"/>
    <mergeCell ref="DZ72:EA72"/>
    <mergeCell ref="BF72:BG72"/>
    <mergeCell ref="BH72:BI72"/>
    <mergeCell ref="BT72:BU72"/>
    <mergeCell ref="BV72:BW72"/>
    <mergeCell ref="CH72:CI72"/>
    <mergeCell ref="CJ72:CK72"/>
    <mergeCell ref="BT73:BU73"/>
    <mergeCell ref="BV73:BW73"/>
    <mergeCell ref="B73:C73"/>
    <mergeCell ref="D73:E73"/>
    <mergeCell ref="P73:Q73"/>
    <mergeCell ref="R73:S73"/>
    <mergeCell ref="AD73:AE73"/>
    <mergeCell ref="AF73:AG73"/>
    <mergeCell ref="CX72:CY72"/>
    <mergeCell ref="BT74:BU74"/>
    <mergeCell ref="BV74:BW74"/>
    <mergeCell ref="CH74:CI74"/>
    <mergeCell ref="CJ74:CK74"/>
    <mergeCell ref="DX73:DY73"/>
    <mergeCell ref="DZ73:EA73"/>
    <mergeCell ref="B74:C74"/>
    <mergeCell ref="D74:E74"/>
    <mergeCell ref="P74:Q74"/>
    <mergeCell ref="R74:S74"/>
    <mergeCell ref="AD74:AE74"/>
    <mergeCell ref="AF74:AG74"/>
    <mergeCell ref="AR74:AS74"/>
    <mergeCell ref="AT74:AU74"/>
    <mergeCell ref="CH73:CI73"/>
    <mergeCell ref="CJ73:CK73"/>
    <mergeCell ref="CV73:CW73"/>
    <mergeCell ref="CX73:CY73"/>
    <mergeCell ref="DJ73:DK73"/>
    <mergeCell ref="DL73:DM73"/>
    <mergeCell ref="AR73:AS73"/>
    <mergeCell ref="AT73:AU73"/>
    <mergeCell ref="BF73:BG73"/>
    <mergeCell ref="BH73:BI73"/>
    <mergeCell ref="FJ85:FJ86"/>
    <mergeCell ref="FP85:FP86"/>
    <mergeCell ref="CV74:CW74"/>
    <mergeCell ref="CX74:CY74"/>
    <mergeCell ref="DJ74:DK74"/>
    <mergeCell ref="DL74:DM74"/>
    <mergeCell ref="DX74:DY74"/>
    <mergeCell ref="DZ74:EA74"/>
    <mergeCell ref="EH86:EI86"/>
    <mergeCell ref="DX76:DY76"/>
    <mergeCell ref="DZ76:EA76"/>
    <mergeCell ref="DX77:DY77"/>
    <mergeCell ref="DZ77:EA77"/>
    <mergeCell ref="CV78:CW78"/>
    <mergeCell ref="CX78:CY78"/>
    <mergeCell ref="DJ78:DK78"/>
    <mergeCell ref="DL78:DM78"/>
    <mergeCell ref="DX78:DY78"/>
    <mergeCell ref="DZ78:EA78"/>
    <mergeCell ref="DX79:DY79"/>
    <mergeCell ref="DZ79:EA79"/>
    <mergeCell ref="DF86:DG86"/>
    <mergeCell ref="DT86:DU86"/>
    <mergeCell ref="CV79:CW79"/>
    <mergeCell ref="EN49:EO49"/>
    <mergeCell ref="EN50:EO50"/>
    <mergeCell ref="EN51:EO51"/>
    <mergeCell ref="EN52:EO52"/>
    <mergeCell ref="EN53:EO53"/>
    <mergeCell ref="EN54:EO54"/>
    <mergeCell ref="EN55:EO55"/>
    <mergeCell ref="EN56:EO56"/>
    <mergeCell ref="EN57:EO57"/>
    <mergeCell ref="EN58:EO58"/>
    <mergeCell ref="EN59:EO59"/>
    <mergeCell ref="B75:C75"/>
    <mergeCell ref="D75:E75"/>
    <mergeCell ref="P75:Q75"/>
    <mergeCell ref="R75:S75"/>
    <mergeCell ref="AD75:AE75"/>
    <mergeCell ref="AF75:AG75"/>
    <mergeCell ref="AR75:AS75"/>
    <mergeCell ref="AT75:AU75"/>
    <mergeCell ref="BF75:BG75"/>
    <mergeCell ref="BH75:BI75"/>
    <mergeCell ref="BT75:BU75"/>
    <mergeCell ref="BV75:BW75"/>
    <mergeCell ref="CH75:CI75"/>
    <mergeCell ref="CJ75:CK75"/>
    <mergeCell ref="CV75:CW75"/>
    <mergeCell ref="CX75:CY75"/>
    <mergeCell ref="DJ75:DK75"/>
    <mergeCell ref="DL75:DM75"/>
    <mergeCell ref="DX75:DY75"/>
    <mergeCell ref="DZ75:EA75"/>
    <mergeCell ref="BF74:BG74"/>
    <mergeCell ref="BH74:BI74"/>
    <mergeCell ref="B76:C76"/>
    <mergeCell ref="D76:E76"/>
    <mergeCell ref="P76:Q76"/>
    <mergeCell ref="R76:S76"/>
    <mergeCell ref="AD76:AE76"/>
    <mergeCell ref="AF76:AG76"/>
    <mergeCell ref="AR76:AS76"/>
    <mergeCell ref="AT76:AU76"/>
    <mergeCell ref="BF76:BG76"/>
    <mergeCell ref="BH76:BI76"/>
    <mergeCell ref="BT76:BU76"/>
    <mergeCell ref="BV76:BW76"/>
    <mergeCell ref="CH76:CI76"/>
    <mergeCell ref="CJ76:CK76"/>
    <mergeCell ref="CV76:CW76"/>
    <mergeCell ref="CX76:CY76"/>
    <mergeCell ref="DJ76:DK76"/>
    <mergeCell ref="DL76:DM76"/>
    <mergeCell ref="B77:C77"/>
    <mergeCell ref="D77:E77"/>
    <mergeCell ref="P77:Q77"/>
    <mergeCell ref="R77:S77"/>
    <mergeCell ref="AD77:AE77"/>
    <mergeCell ref="AF77:AG77"/>
    <mergeCell ref="AR77:AS77"/>
    <mergeCell ref="AT77:AU77"/>
    <mergeCell ref="BF77:BG77"/>
    <mergeCell ref="BH77:BI77"/>
    <mergeCell ref="BT77:BU77"/>
    <mergeCell ref="BV77:BW77"/>
    <mergeCell ref="CH77:CI77"/>
    <mergeCell ref="CJ77:CK77"/>
    <mergeCell ref="CV77:CW77"/>
    <mergeCell ref="CX77:CY77"/>
    <mergeCell ref="DJ77:DK77"/>
    <mergeCell ref="DL77:DM77"/>
    <mergeCell ref="B78:C78"/>
    <mergeCell ref="D78:E78"/>
    <mergeCell ref="P78:Q78"/>
    <mergeCell ref="R78:S78"/>
    <mergeCell ref="AD78:AE78"/>
    <mergeCell ref="AF78:AG78"/>
    <mergeCell ref="AR78:AS78"/>
    <mergeCell ref="AT78:AU78"/>
    <mergeCell ref="BF78:BG78"/>
    <mergeCell ref="B79:C79"/>
    <mergeCell ref="D79:E79"/>
    <mergeCell ref="P79:Q79"/>
    <mergeCell ref="R79:S79"/>
    <mergeCell ref="AD79:AE79"/>
    <mergeCell ref="AF79:AG79"/>
    <mergeCell ref="AR79:AS79"/>
    <mergeCell ref="AT79:AU79"/>
    <mergeCell ref="BF79:BG79"/>
    <mergeCell ref="CX79:CY79"/>
    <mergeCell ref="DJ79:DK79"/>
    <mergeCell ref="DL79:DM79"/>
    <mergeCell ref="BV80:BW80"/>
    <mergeCell ref="CH80:CI80"/>
    <mergeCell ref="CJ80:CK80"/>
    <mergeCell ref="CV80:CW80"/>
    <mergeCell ref="CX80:CY80"/>
    <mergeCell ref="DJ80:DK80"/>
    <mergeCell ref="DL80:DM80"/>
    <mergeCell ref="B80:C80"/>
    <mergeCell ref="D80:E80"/>
    <mergeCell ref="P80:Q80"/>
    <mergeCell ref="R80:S80"/>
    <mergeCell ref="AD80:AE80"/>
    <mergeCell ref="AF80:AG80"/>
    <mergeCell ref="AR80:AS80"/>
    <mergeCell ref="AT80:AU80"/>
    <mergeCell ref="BF80:BG80"/>
    <mergeCell ref="DX80:DY80"/>
    <mergeCell ref="DZ80:EA80"/>
    <mergeCell ref="B81:C81"/>
    <mergeCell ref="D81:E81"/>
    <mergeCell ref="P81:Q81"/>
    <mergeCell ref="R81:S81"/>
    <mergeCell ref="AD81:AE81"/>
    <mergeCell ref="AF81:AG81"/>
    <mergeCell ref="AR81:AS81"/>
    <mergeCell ref="AT81:AU81"/>
    <mergeCell ref="BF81:BG81"/>
    <mergeCell ref="BH81:BI81"/>
    <mergeCell ref="BT81:BU81"/>
    <mergeCell ref="BV81:BW81"/>
    <mergeCell ref="CH81:CI81"/>
    <mergeCell ref="CJ81:CK81"/>
    <mergeCell ref="CV81:CW81"/>
    <mergeCell ref="CX81:CY81"/>
    <mergeCell ref="DJ81:DK81"/>
    <mergeCell ref="DL81:DM81"/>
    <mergeCell ref="DX81:DY81"/>
    <mergeCell ref="DZ81:EA81"/>
    <mergeCell ref="BH80:BI80"/>
    <mergeCell ref="BT80:BU80"/>
    <mergeCell ref="B82:C82"/>
    <mergeCell ref="D82:E82"/>
    <mergeCell ref="P82:Q82"/>
    <mergeCell ref="R82:S82"/>
    <mergeCell ref="AD82:AE82"/>
    <mergeCell ref="AF82:AG82"/>
    <mergeCell ref="AR82:AS82"/>
    <mergeCell ref="AT82:AU82"/>
    <mergeCell ref="BF82:BG82"/>
    <mergeCell ref="DX82:DY82"/>
    <mergeCell ref="DZ82:EA82"/>
    <mergeCell ref="L83:M83"/>
    <mergeCell ref="Z83:AA83"/>
    <mergeCell ref="AN83:AO83"/>
    <mergeCell ref="BB83:BC83"/>
    <mergeCell ref="BP83:BQ83"/>
    <mergeCell ref="CD83:CE83"/>
    <mergeCell ref="CR83:CS83"/>
    <mergeCell ref="DF83:DG83"/>
    <mergeCell ref="DT83:DU83"/>
    <mergeCell ref="BH82:BI82"/>
    <mergeCell ref="BT82:BU82"/>
    <mergeCell ref="BV82:BW82"/>
    <mergeCell ref="CH82:CI82"/>
    <mergeCell ref="CJ82:CK82"/>
    <mergeCell ref="CV82:CW82"/>
    <mergeCell ref="CX82:CY82"/>
    <mergeCell ref="DJ82:DK82"/>
    <mergeCell ref="DL82:DM82"/>
    <mergeCell ref="EH83:EI83"/>
    <mergeCell ref="L89:M89"/>
    <mergeCell ref="Z89:AA89"/>
    <mergeCell ref="AN89:AO89"/>
    <mergeCell ref="BB89:BC89"/>
    <mergeCell ref="BP89:BQ89"/>
    <mergeCell ref="CD89:CE89"/>
    <mergeCell ref="CR89:CS89"/>
    <mergeCell ref="DF89:DG89"/>
    <mergeCell ref="DT89:DU89"/>
    <mergeCell ref="EH89:EI89"/>
    <mergeCell ref="CR86:CS86"/>
    <mergeCell ref="BP94:BQ94"/>
    <mergeCell ref="CD94:CE94"/>
    <mergeCell ref="CR94:CS94"/>
    <mergeCell ref="DF94:DG94"/>
    <mergeCell ref="DT94:DU94"/>
    <mergeCell ref="EH94:EI94"/>
    <mergeCell ref="L96:M96"/>
    <mergeCell ref="Z96:AA96"/>
    <mergeCell ref="AN96:AO96"/>
    <mergeCell ref="BB96:BC96"/>
    <mergeCell ref="BP96:BQ96"/>
    <mergeCell ref="CD96:CE96"/>
    <mergeCell ref="CR96:CS96"/>
    <mergeCell ref="DF96:DG96"/>
    <mergeCell ref="DT96:DU96"/>
    <mergeCell ref="EH96:EI96"/>
    <mergeCell ref="L94:M94"/>
    <mergeCell ref="Z94:AA94"/>
    <mergeCell ref="AN94:AO94"/>
    <mergeCell ref="BB94:BC94"/>
    <mergeCell ref="EH105:EI105"/>
    <mergeCell ref="L107:M107"/>
    <mergeCell ref="Z107:AA107"/>
    <mergeCell ref="AN107:AO107"/>
    <mergeCell ref="BB107:BC107"/>
    <mergeCell ref="BP107:BQ107"/>
    <mergeCell ref="CD107:CE107"/>
    <mergeCell ref="CR107:CS107"/>
    <mergeCell ref="DF107:DG107"/>
    <mergeCell ref="DT107:DU107"/>
    <mergeCell ref="EH107:EI107"/>
    <mergeCell ref="L105:M105"/>
    <mergeCell ref="Z105:AA105"/>
    <mergeCell ref="AN105:AO105"/>
    <mergeCell ref="BB105:BC105"/>
    <mergeCell ref="BP105:BQ105"/>
    <mergeCell ref="CD105:CE105"/>
    <mergeCell ref="CR105:CS105"/>
    <mergeCell ref="DF105:DG105"/>
    <mergeCell ref="DT105:DU105"/>
    <mergeCell ref="EH109:EI109"/>
    <mergeCell ref="L109:M109"/>
    <mergeCell ref="Z109:AA109"/>
    <mergeCell ref="AN109:AO109"/>
    <mergeCell ref="BB109:BC109"/>
    <mergeCell ref="BP109:BQ109"/>
    <mergeCell ref="CD109:CE109"/>
    <mergeCell ref="CR109:CS109"/>
    <mergeCell ref="DF109:DG109"/>
    <mergeCell ref="DT109:DU109"/>
  </mergeCells>
  <dataValidations count="3">
    <dataValidation type="custom" allowBlank="1" showInputMessage="1" showErrorMessage="1" errorTitle="Focchi massage" error="Accepted only  ref" sqref="FC85">
      <formula1>"ref"</formula1>
    </dataValidation>
    <dataValidation type="decimal" allowBlank="1" showInputMessage="1" showErrorMessage="1" errorTitle="Focchi." error="No, You can't." sqref="EP134:EP144 ET81:ET83 ET85:ET86 ET88 ET90 ET92 ET61:ET79 ET40:ET59 ET9:ET13 FJ19:FJ26 FJ6:FJ17 FN89:FO89 FJ54:FJ57 EV97:EW97 FN101:FO101 FN113:FO113 FH90:FH100 FH102:FH112 FE89:FF89 FE101:FF101 FE113:FF113 FH114:FH124 FE125:FF125 FH126:FH136 FM126:FM130 EM133:EN133 FQ114:FQ124 FQ102:FQ112 EM97:EN97 FQ90:FQ100 FJ41:FJ52 EM121:EN121 FJ76 EM109:EN109 ES4:ET4 FJ28:FJ39 ET6:ET7 ET15:ET38 FO4 FE6:FG17 FE19:FG26 FE28:FG39 FE41:FG52 FE54:FG57 FE59:FG62 FE64:FG69 FE71:FG74 EY98:EY108 FE76:FG76 EY110:EY120 EY122:EY132 EU134:EU138 EP122:EP132 EP110:EP120 EP98:EP108 EV121:EW121 EV109:EW109 FE78:FG78 FE80:FG81 FJ80:FJ81 FJ78 FJ71:FJ74 FJ64:FJ69 FJ59:FJ62 V120 T120 V118 V116 T116 R116 U115:U116 S114:U114 T113:V113 V106:V111 S106:T111 V100:V104 T100:T104 V95:V98 R95:S98 Q2 R45:S52 Q5:S11 Q90:S93 D45:E52 T4 T45:V61 Q87:S88 Q84:S85 Q22 S17:T17 R18 S19:T19 R20 S21:T22 U15 V17:V22 V4 R25:S31 U28 R33:S33 U33:V35 V84:V93 R37:T37 T42:T43 R43:S43 H63:H82 U38:U42 V14:V15 V24 T63:T82 CW2 C2 U126:U128 S126 S124:T125 G126:G128 E126 E124:F125 H84:H93 H122 F120 H118 H116 F116 D116 G115:G116 E114:G114 F113:H113 H106:H111 E106:F111 H100:H104 F100:F104 H95:H98 D95:E98 C90:E93 C87:E88 C84:E85 H120 F45:H61 V122 F4 H4 C22 E17:F17 D18 E19:F19 D20 E21:F22 G15 H17:H22 H14:H15 D25:E31 G28 D33:E33 G33:H35 D37:F37 F42:F43 D43:E43 G38:G42 H24 H37:H43 C5:E11 V37:V43 F63:F82 DK2 DY2 DP63:DP82 AE2 AS2 BG2 BU2 CI2 AJ120 AX120 BL120 BZ120 CN120 DB120 DP120 ED120 AH120 AV120 BJ120 BX120 CL120 CZ120 DN120 EB120 AJ118 AX118 BL118 BZ118 CN118 DB118 DP118 ED118 AJ116 AX116 BL116 BZ116 CN116 DB116 DP116 ED116 AH116 AV116 BJ116 BX116 CL116 CZ116 DN116 EB116 AF116 AT116 BH116 BV116 CJ116 CX116 DL116 DZ116 AI115:AI116 AW115:AW116 BK115:BK116 BY115:BY116 CM115:CM116 DA115:DA116 DO115:DO116 EC115:EC116 AG114:AI114 AU114:AW114 BI114:BK114 BW114:BY114 CK114:CM114 CY114:DA114 DM114:DO114 EA114:EC114 AH113:AJ113 AV113:AX113 BJ113:BL113 BX113:BZ113 CL113:CN113 CZ113:DB113 DN113:DP113 EB113:ED113 AJ106:AJ111 AX106:AX111 BL106:BL111 BZ106:BZ111 CN106:CN111 DB106:DB111 DP106:DP111 ED106:ED111 AG106:AH111 AU106:AV111 BI106:BJ111 BW106:BX111 CK106:CL111 CY106:CZ111 DM106:DN111 EA106:EB111 AJ100:AJ104 AX100:AX104 BL100:BL104 BZ100:BZ104 CN100:CN104 DB100:DB104 DP100:DP104 ED100:ED104 AH100:AH104 AV100:AV104 BJ100:BJ104 BX100:BX104 CL100:CL104 CZ100:CZ104 DN100:DN104 EB100:EB104 AJ95:AJ98 AX95:AX98 BL95:BL98 BZ95:BZ98 CN95:CN98 DB95:DB98 DP95:DP98 ED95:ED98 AF95:AG98 AT95:AU98 BH95:BI98 BV95:BW98 CJ95:CK98 CX95:CY98 DL95:DM98 DZ95:EA98 AF45:AG52 AT45:AU52 BH45:BI52 BV45:BW52 CJ45:CK52 CX45:CY52 DL45:DM52 DZ45:EA52 AE5:AG11 AS5:AU11 BG5:BI11 BU5:BW11 CI5:CK11 CW5:CY11 DK5:DM11 DY5:EA11 AE90:AG93 AS90:AU93 BG90:BI93 BU90:BW93 CI90:CK93 CW90:CY93 DK90:DM93 DY90:EA93 AH4 AV4 BJ4 BX4 CL4 CZ4 DN4 EB4 AH45:AJ61 AV45:AX61 BJ45:BL61 BX45:BZ61 CL45:CN61 CZ45:DB61 DN45:DP61 EB45:ED61 AE87:AG88 AS87:AU88 BG87:BI88 BU87:BW88 CI87:CK88 CW87:CY88 DK87:DM88 DY87:EA88 AE84:AG85 AS84:AU85 BG84:BI85 BU84:BW85 CI84:CK85 CW84:CY85 DK84:DM85 DY84:EA85 AE22 AS22 BG22 BU22 CI22 CW22 DK22 DY22 AG17:AH17 AU17:AV17 BI17:BJ17 BW17:BX17 CK17:CL17 CY17:CZ17 DM17:DN17 EA17:EB17 AF18 AT18 BH18 BV18 CJ18 CX18 DL18 DZ18 AG19:AH19 AU19:AV19 BI19:BJ19 BW19:BX19 CK19:CL19 CY19:CZ19 DM19:DN19 EA19:EB19 AF20 AT20 BH20 BV20 CJ20 CX20 DL20 DZ20 AG21:AH22 AU21:AV22 BI21:BJ22 BW21:BX22 CK21:CL22 CY21:CZ22 DM21:DN22 EA21:EB22 AI15 AW15 BK15 BY15 CM15 DA15 DO15 EC15 AJ17:AJ22 AX17:AX22 BL17:BL22 BZ17:BZ22 CN17:CN22 DB17:DB22 DP17:DP22 ED17:ED22 AJ4 AX4 BL4 BZ4 CN4 DB4 DP4 ED4 AF25:AG31 AT25:AU31 BH25:BI31 BV25:BW31 CJ25:CK31 CX25:CY31 DL25:DM31 DZ25:EA31 AI28 AW28 BK28 BY28 CM28 DA28 DO28 EC28 AF33:AG33 AT33:AU33 BH33:BI33 BV33:BW33 CJ33:CK33 CX33:CY33 DL33:DM33 DZ33:EA33 AI33:AJ35 AW33:AX35 BK33:BL35 BY33:BZ35 CM33:CN35 DA33:DB35 DO33:DP35 EC33:ED35 AJ84:AJ93 AX84:AX93 BL84:BL93 BZ84:BZ93 CN84:CN93 DB84:DB93 DP84:DP93 ED84:ED93 AF37:AH37 AT37:AV37 BH37:BJ37 BV37:BX37 CJ37:CL37 CX37:CZ37 DL37:DN37 DZ37:EB37 AH42:AH43 AV42:AV43 BJ42:BJ43 BX42:BX43 CL42:CL43 CZ42:CZ43 DN42:DN43 EB42:EB43 AF43:AG43 AT43:AU43 BH43:BI43 BV43:BW43 CJ43:CK43 CX43:CY43 DL43:DM43 DZ43:EA43 AI38:AI42 AW38:AW42 BK38:BK42 BY38:BY42 CM38:CM42 DA38:DA42 DO38:DO42 EC38:EC42 AJ14:AJ15 AX14:AX15 BL14:BL15 BZ14:BZ15 CN14:CN15 DB14:DB15 DP14:DP15 ED14:ED15 AJ24 AX24 BL24 BZ24 CN24 DB24 DP24 ED24 AH63:AH82 AV63:AV82 BJ63:BJ82 BX63:BX82 CL63:CL82 CZ63:CZ82 DN63:DN82 EB63:EB82 AI126:AI128 AW126:AW128 BK126:BK128 BY126:BY128 CM126:CM128 DA126:DA128 DO126:DO128 EC126:EC128 AG126 AU126 BI126 BW126 CK126 CY126 DM126 EA126 AG124:AH125 AU124:AV125 BI124:BJ125 BW124:BX125 CK124:CL125 CY124:CZ125 DM124:DN125 EA124:EB125 AJ122 AX122 BL122 BZ122 CN122 DB122 DP122 ED122 AJ37:AJ43 AX37:AX43 BL37:BL43 BZ37:BZ43 CN37:CN43 DB37:DB43 DP37:DP43 ED37:ED43 V63:V82 AJ63:AJ82 AX63:AX82 BL63:BL82 BZ63:BZ82 CN63:CN82 DB63:DB82 ED63:ED82">
      <formula1>-999999999999</formula1>
      <formula2>999999999999</formula2>
    </dataValidation>
    <dataValidation type="whole" showInputMessage="1" showErrorMessage="1" errorTitle="Focchi message " error="Accepted only 9" sqref="FC86">
      <formula1>9</formula1>
      <formula2>9</formula2>
    </dataValidation>
  </dataValidations>
  <printOptions horizontalCentered="1" verticalCentered="1"/>
  <pageMargins left="0" right="0" top="0.19685039370078741" bottom="0.19685039370078741" header="0" footer="0"/>
  <pageSetup paperSize="8" scale="59" fitToWidth="12" orientation="portrait" r:id="rId1"/>
  <headerFooter>
    <oddFooter>&amp;L     &amp;F     &amp;A&amp;C&amp;D     &amp;T&amp;R&amp;P/&amp;N          .</oddFooter>
  </headerFooter>
  <colBreaks count="11" manualBreakCount="11">
    <brk id="14" max="1048575" man="1"/>
    <brk id="28" max="1048575" man="1"/>
    <brk id="42" max="1048575" man="1"/>
    <brk id="56" max="1048575" man="1"/>
    <brk id="70" max="1048575" man="1"/>
    <brk id="84" max="1048575" man="1"/>
    <brk id="98" max="1048575" man="1"/>
    <brk id="112" max="1048575" man="1"/>
    <brk id="126" max="1048575" man="1"/>
    <brk id="140" max="1048575" man="1"/>
    <brk id="158"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dimension ref="A1:FS145"/>
  <sheetViews>
    <sheetView zoomScale="85" zoomScaleNormal="85" workbookViewId="0">
      <pane ySplit="2" topLeftCell="A3" activePane="bottomLeft" state="frozen"/>
      <selection pane="bottomLeft" activeCell="B2" sqref="B2"/>
    </sheetView>
  </sheetViews>
  <sheetFormatPr defaultColWidth="9.08984375" defaultRowHeight="12.5" x14ac:dyDescent="0.25"/>
  <cols>
    <col min="1" max="1" width="6" style="5" bestFit="1" customWidth="1"/>
    <col min="2" max="2" width="53.90625" style="7" customWidth="1"/>
    <col min="3" max="6" width="11.453125" style="7" customWidth="1"/>
    <col min="7" max="7" width="11.36328125" style="7" customWidth="1"/>
    <col min="8" max="8" width="12.90625" style="40" customWidth="1"/>
    <col min="9" max="9" width="14.453125" style="27" customWidth="1"/>
    <col min="10" max="13" width="14.36328125" style="27" customWidth="1"/>
    <col min="14" max="14" width="9.08984375" style="27"/>
    <col min="15" max="15" width="6" style="7" hidden="1" customWidth="1"/>
    <col min="16" max="16" width="53.90625" style="60" hidden="1" customWidth="1"/>
    <col min="17" max="20" width="11.453125" style="60" hidden="1" customWidth="1"/>
    <col min="21" max="21" width="11.36328125" style="60" hidden="1" customWidth="1"/>
    <col min="22" max="22" width="12.90625" style="60" hidden="1" customWidth="1"/>
    <col min="23" max="23" width="14.453125" style="60" hidden="1" customWidth="1"/>
    <col min="24" max="27" width="14.36328125" style="60" hidden="1" customWidth="1"/>
    <col min="28" max="28" width="9.08984375" style="60" hidden="1" customWidth="1"/>
    <col min="29" max="29" width="6" style="60" hidden="1" customWidth="1"/>
    <col min="30" max="30" width="53.90625" style="60" hidden="1" customWidth="1"/>
    <col min="31" max="34" width="11.453125" style="60" hidden="1" customWidth="1"/>
    <col min="35" max="35" width="11.36328125" style="60" hidden="1" customWidth="1"/>
    <col min="36" max="36" width="12.90625" style="60" hidden="1" customWidth="1"/>
    <col min="37" max="37" width="14.453125" style="60" hidden="1" customWidth="1"/>
    <col min="38" max="41" width="14.36328125" style="60" hidden="1" customWidth="1"/>
    <col min="42" max="42" width="9.08984375" style="60" hidden="1" customWidth="1"/>
    <col min="43" max="43" width="6" style="60" hidden="1" customWidth="1"/>
    <col min="44" max="44" width="53.90625" style="60" hidden="1" customWidth="1"/>
    <col min="45" max="48" width="11.453125" style="60" hidden="1" customWidth="1"/>
    <col min="49" max="49" width="11.36328125" style="60" hidden="1" customWidth="1"/>
    <col min="50" max="50" width="12.90625" style="60" hidden="1" customWidth="1"/>
    <col min="51" max="51" width="14.453125" style="60" hidden="1" customWidth="1"/>
    <col min="52" max="55" width="14.36328125" style="60" hidden="1" customWidth="1"/>
    <col min="56" max="56" width="9.08984375" style="60" hidden="1" customWidth="1"/>
    <col min="57" max="57" width="6" style="60" hidden="1" customWidth="1"/>
    <col min="58" max="58" width="53.90625" style="60" hidden="1" customWidth="1"/>
    <col min="59" max="62" width="11.453125" style="60" hidden="1" customWidth="1"/>
    <col min="63" max="63" width="11.36328125" style="60" hidden="1" customWidth="1"/>
    <col min="64" max="64" width="12.90625" style="60" hidden="1" customWidth="1"/>
    <col min="65" max="65" width="14.453125" style="60" hidden="1" customWidth="1"/>
    <col min="66" max="69" width="14.36328125" style="60" hidden="1" customWidth="1"/>
    <col min="70" max="70" width="9.08984375" style="60" hidden="1" customWidth="1"/>
    <col min="71" max="71" width="6" style="60" hidden="1" customWidth="1"/>
    <col min="72" max="72" width="53.90625" style="60" hidden="1" customWidth="1"/>
    <col min="73" max="76" width="11.453125" style="60" hidden="1" customWidth="1"/>
    <col min="77" max="77" width="11.36328125" style="60" hidden="1" customWidth="1"/>
    <col min="78" max="78" width="12.90625" style="60" hidden="1" customWidth="1"/>
    <col min="79" max="79" width="14.453125" style="60" hidden="1" customWidth="1"/>
    <col min="80" max="83" width="14.36328125" style="60" hidden="1" customWidth="1"/>
    <col min="84" max="84" width="9.08984375" style="60" hidden="1" customWidth="1"/>
    <col min="85" max="85" width="6" style="60" hidden="1" customWidth="1"/>
    <col min="86" max="86" width="53.90625" style="60" hidden="1" customWidth="1"/>
    <col min="87" max="90" width="11.453125" style="60" hidden="1" customWidth="1"/>
    <col min="91" max="91" width="11.36328125" style="60" hidden="1" customWidth="1"/>
    <col min="92" max="92" width="12.90625" style="60" hidden="1" customWidth="1"/>
    <col min="93" max="93" width="14.453125" style="60" hidden="1" customWidth="1"/>
    <col min="94" max="97" width="14.36328125" style="60" hidden="1" customWidth="1"/>
    <col min="98" max="98" width="9.08984375" style="60" hidden="1" customWidth="1"/>
    <col min="99" max="99" width="6" style="60" hidden="1" customWidth="1"/>
    <col min="100" max="100" width="53.90625" style="60" hidden="1" customWidth="1"/>
    <col min="101" max="104" width="11.453125" style="60" hidden="1" customWidth="1"/>
    <col min="105" max="105" width="11.36328125" style="60" hidden="1" customWidth="1"/>
    <col min="106" max="106" width="12.90625" style="60" hidden="1" customWidth="1"/>
    <col min="107" max="107" width="14.453125" style="60" hidden="1" customWidth="1"/>
    <col min="108" max="111" width="14.36328125" style="60" hidden="1" customWidth="1"/>
    <col min="112" max="112" width="9.08984375" style="60" hidden="1" customWidth="1"/>
    <col min="113" max="113" width="6" style="60" hidden="1" customWidth="1"/>
    <col min="114" max="114" width="53.90625" style="60" hidden="1" customWidth="1"/>
    <col min="115" max="118" width="11.453125" style="60" hidden="1" customWidth="1"/>
    <col min="119" max="119" width="11.36328125" style="60" hidden="1" customWidth="1"/>
    <col min="120" max="120" width="12.90625" style="60" hidden="1" customWidth="1"/>
    <col min="121" max="121" width="14.453125" style="60" hidden="1" customWidth="1"/>
    <col min="122" max="125" width="14.36328125" style="60" hidden="1" customWidth="1"/>
    <col min="126" max="126" width="9.08984375" style="60" hidden="1" customWidth="1"/>
    <col min="127" max="127" width="6" style="60" hidden="1" customWidth="1"/>
    <col min="128" max="128" width="53.90625" style="60" hidden="1" customWidth="1"/>
    <col min="129" max="132" width="11.453125" style="60" hidden="1" customWidth="1"/>
    <col min="133" max="133" width="11.36328125" style="60" hidden="1" customWidth="1"/>
    <col min="134" max="134" width="12.90625" style="60" hidden="1" customWidth="1"/>
    <col min="135" max="135" width="14.453125" style="60" hidden="1" customWidth="1"/>
    <col min="136" max="139" width="14.36328125" style="60" hidden="1" customWidth="1"/>
    <col min="140" max="140" width="9.08984375" style="60" hidden="1" customWidth="1"/>
    <col min="141" max="141" width="6" style="60" bestFit="1" customWidth="1"/>
    <col min="142" max="142" width="53.90625" style="60" customWidth="1"/>
    <col min="143" max="143" width="14.453125" style="60" customWidth="1"/>
    <col min="144" max="144" width="9.08984375" style="60" customWidth="1"/>
    <col min="145" max="145" width="10.08984375" style="60" customWidth="1"/>
    <col min="146" max="146" width="11.54296875" style="60" customWidth="1"/>
    <col min="147" max="147" width="11.453125" style="60" customWidth="1"/>
    <col min="148" max="149" width="12.6328125" style="60" customWidth="1"/>
    <col min="150" max="150" width="11.453125" style="60" customWidth="1"/>
    <col min="151" max="151" width="12.90625" style="60" customWidth="1"/>
    <col min="152" max="157" width="12.6328125" style="60" customWidth="1"/>
    <col min="158" max="158" width="7.6328125" style="60" customWidth="1"/>
    <col min="159" max="159" width="6" style="60" bestFit="1" customWidth="1"/>
    <col min="160" max="160" width="36.08984375" style="60" customWidth="1"/>
    <col min="161" max="161" width="10.36328125" style="60" customWidth="1"/>
    <col min="162" max="162" width="10.6328125" style="60" customWidth="1"/>
    <col min="163" max="163" width="10.453125" style="60" customWidth="1"/>
    <col min="164" max="164" width="11.08984375" style="60" customWidth="1"/>
    <col min="165" max="165" width="12.90625" style="60" customWidth="1"/>
    <col min="166" max="166" width="11.453125" style="60" customWidth="1"/>
    <col min="167" max="167" width="16.36328125" style="60" customWidth="1"/>
    <col min="168" max="169" width="12.90625" style="60" customWidth="1"/>
    <col min="170" max="170" width="14.36328125" style="60" customWidth="1"/>
    <col min="171" max="172" width="11.6328125" style="115" customWidth="1"/>
    <col min="173" max="173" width="14.08984375" style="60" customWidth="1"/>
    <col min="174" max="175" width="14.453125" style="60" customWidth="1"/>
    <col min="176" max="16384" width="9.08984375" style="60"/>
  </cols>
  <sheetData>
    <row r="1" spans="1:175" ht="15" customHeight="1" thickBot="1" x14ac:dyDescent="0.3">
      <c r="A1" s="83"/>
      <c r="B1" s="84" t="s">
        <v>159</v>
      </c>
      <c r="C1" s="84" t="s">
        <v>4</v>
      </c>
      <c r="D1" s="84"/>
      <c r="E1" s="84" t="s">
        <v>45</v>
      </c>
      <c r="F1" s="84"/>
      <c r="G1" s="85" t="s">
        <v>5</v>
      </c>
      <c r="H1" s="106"/>
      <c r="I1" s="85" t="s">
        <v>0</v>
      </c>
      <c r="J1" s="85"/>
      <c r="K1" s="85" t="s">
        <v>270</v>
      </c>
      <c r="L1" s="85"/>
      <c r="M1" s="212" t="s">
        <v>269</v>
      </c>
      <c r="N1" s="4"/>
      <c r="O1" s="83"/>
      <c r="P1" s="84" t="s">
        <v>160</v>
      </c>
      <c r="Q1" s="84" t="s">
        <v>4</v>
      </c>
      <c r="R1" s="84"/>
      <c r="S1" s="84" t="s">
        <v>45</v>
      </c>
      <c r="T1" s="84"/>
      <c r="U1" s="85" t="s">
        <v>5</v>
      </c>
      <c r="V1" s="106"/>
      <c r="W1" s="85" t="s">
        <v>0</v>
      </c>
      <c r="X1" s="85"/>
      <c r="Y1" s="85" t="s">
        <v>270</v>
      </c>
      <c r="Z1" s="85"/>
      <c r="AA1" s="212" t="s">
        <v>269</v>
      </c>
      <c r="AB1" s="4"/>
      <c r="AC1" s="83"/>
      <c r="AD1" s="84" t="s">
        <v>161</v>
      </c>
      <c r="AE1" s="84" t="s">
        <v>4</v>
      </c>
      <c r="AF1" s="84"/>
      <c r="AG1" s="84" t="s">
        <v>45</v>
      </c>
      <c r="AH1" s="84"/>
      <c r="AI1" s="85" t="s">
        <v>5</v>
      </c>
      <c r="AJ1" s="106"/>
      <c r="AK1" s="85" t="s">
        <v>0</v>
      </c>
      <c r="AL1" s="85"/>
      <c r="AM1" s="85" t="s">
        <v>270</v>
      </c>
      <c r="AN1" s="85"/>
      <c r="AO1" s="212" t="s">
        <v>269</v>
      </c>
      <c r="AP1" s="4"/>
      <c r="AQ1" s="83"/>
      <c r="AR1" s="84" t="s">
        <v>162</v>
      </c>
      <c r="AS1" s="84" t="s">
        <v>4</v>
      </c>
      <c r="AT1" s="84"/>
      <c r="AU1" s="84" t="s">
        <v>45</v>
      </c>
      <c r="AV1" s="84"/>
      <c r="AW1" s="85" t="s">
        <v>5</v>
      </c>
      <c r="AX1" s="106"/>
      <c r="AY1" s="85" t="s">
        <v>0</v>
      </c>
      <c r="AZ1" s="85"/>
      <c r="BA1" s="85" t="s">
        <v>270</v>
      </c>
      <c r="BB1" s="85"/>
      <c r="BC1" s="212" t="s">
        <v>269</v>
      </c>
      <c r="BD1" s="4"/>
      <c r="BE1" s="83"/>
      <c r="BF1" s="84" t="s">
        <v>163</v>
      </c>
      <c r="BG1" s="84" t="s">
        <v>4</v>
      </c>
      <c r="BH1" s="84"/>
      <c r="BI1" s="84" t="s">
        <v>45</v>
      </c>
      <c r="BJ1" s="84"/>
      <c r="BK1" s="85" t="s">
        <v>5</v>
      </c>
      <c r="BL1" s="106"/>
      <c r="BM1" s="85" t="s">
        <v>0</v>
      </c>
      <c r="BN1" s="85"/>
      <c r="BO1" s="85" t="s">
        <v>270</v>
      </c>
      <c r="BP1" s="85"/>
      <c r="BQ1" s="212" t="s">
        <v>269</v>
      </c>
      <c r="BR1" s="4"/>
      <c r="BS1" s="83"/>
      <c r="BT1" s="84" t="s">
        <v>164</v>
      </c>
      <c r="BU1" s="84" t="s">
        <v>4</v>
      </c>
      <c r="BV1" s="84"/>
      <c r="BW1" s="84" t="s">
        <v>45</v>
      </c>
      <c r="BX1" s="84"/>
      <c r="BY1" s="85" t="s">
        <v>5</v>
      </c>
      <c r="BZ1" s="106"/>
      <c r="CA1" s="85" t="s">
        <v>0</v>
      </c>
      <c r="CB1" s="85"/>
      <c r="CC1" s="85" t="s">
        <v>270</v>
      </c>
      <c r="CD1" s="85"/>
      <c r="CE1" s="212" t="s">
        <v>269</v>
      </c>
      <c r="CF1" s="4"/>
      <c r="CG1" s="83"/>
      <c r="CH1" s="84" t="s">
        <v>165</v>
      </c>
      <c r="CI1" s="84" t="s">
        <v>4</v>
      </c>
      <c r="CJ1" s="84"/>
      <c r="CK1" s="84" t="s">
        <v>45</v>
      </c>
      <c r="CL1" s="84"/>
      <c r="CM1" s="85" t="s">
        <v>5</v>
      </c>
      <c r="CN1" s="106"/>
      <c r="CO1" s="85" t="s">
        <v>0</v>
      </c>
      <c r="CP1" s="85"/>
      <c r="CQ1" s="85" t="s">
        <v>270</v>
      </c>
      <c r="CR1" s="85"/>
      <c r="CS1" s="212" t="s">
        <v>269</v>
      </c>
      <c r="CT1" s="4"/>
      <c r="CU1" s="83"/>
      <c r="CV1" s="84" t="s">
        <v>166</v>
      </c>
      <c r="CW1" s="84" t="s">
        <v>4</v>
      </c>
      <c r="CX1" s="84"/>
      <c r="CY1" s="84" t="s">
        <v>45</v>
      </c>
      <c r="CZ1" s="84"/>
      <c r="DA1" s="85" t="s">
        <v>5</v>
      </c>
      <c r="DB1" s="106"/>
      <c r="DC1" s="85" t="s">
        <v>0</v>
      </c>
      <c r="DD1" s="85"/>
      <c r="DE1" s="85" t="s">
        <v>270</v>
      </c>
      <c r="DF1" s="85"/>
      <c r="DG1" s="212" t="s">
        <v>269</v>
      </c>
      <c r="DH1" s="4"/>
      <c r="DI1" s="83"/>
      <c r="DJ1" s="84" t="s">
        <v>167</v>
      </c>
      <c r="DK1" s="84" t="s">
        <v>4</v>
      </c>
      <c r="DL1" s="84"/>
      <c r="DM1" s="84" t="s">
        <v>45</v>
      </c>
      <c r="DN1" s="84"/>
      <c r="DO1" s="85" t="s">
        <v>5</v>
      </c>
      <c r="DP1" s="106"/>
      <c r="DQ1" s="85" t="s">
        <v>0</v>
      </c>
      <c r="DR1" s="85"/>
      <c r="DS1" s="85" t="s">
        <v>270</v>
      </c>
      <c r="DT1" s="85"/>
      <c r="DU1" s="212" t="s">
        <v>269</v>
      </c>
      <c r="DV1" s="4"/>
      <c r="DW1" s="83"/>
      <c r="DX1" s="84" t="s">
        <v>168</v>
      </c>
      <c r="DY1" s="84" t="s">
        <v>4</v>
      </c>
      <c r="DZ1" s="84"/>
      <c r="EA1" s="84" t="s">
        <v>45</v>
      </c>
      <c r="EB1" s="84"/>
      <c r="EC1" s="85" t="s">
        <v>5</v>
      </c>
      <c r="ED1" s="106"/>
      <c r="EE1" s="85" t="s">
        <v>0</v>
      </c>
      <c r="EF1" s="85"/>
      <c r="EG1" s="85" t="s">
        <v>270</v>
      </c>
      <c r="EH1" s="85"/>
      <c r="EI1" s="212" t="s">
        <v>269</v>
      </c>
      <c r="EJ1" s="4"/>
      <c r="EK1" s="83"/>
      <c r="EL1" s="92"/>
      <c r="EM1" s="84"/>
      <c r="EN1" s="84"/>
      <c r="EO1" s="84"/>
      <c r="EP1" s="84"/>
      <c r="EQ1" s="84"/>
      <c r="ER1" s="85"/>
      <c r="ES1" s="85"/>
      <c r="ET1" s="85"/>
      <c r="EU1" s="85"/>
      <c r="EV1" s="267"/>
      <c r="EW1" s="267"/>
      <c r="EX1" s="85"/>
      <c r="EY1" s="84"/>
      <c r="EZ1" s="84"/>
      <c r="FA1" s="86"/>
      <c r="FC1" s="83"/>
      <c r="FD1" s="92"/>
      <c r="FE1" s="234"/>
      <c r="FF1" s="84"/>
      <c r="FG1" s="84"/>
      <c r="FH1" s="84"/>
      <c r="FI1" s="84"/>
      <c r="FJ1" s="84"/>
      <c r="FK1" s="85"/>
      <c r="FL1" s="85"/>
      <c r="FM1" s="85"/>
      <c r="FN1" s="85"/>
      <c r="FO1" s="268"/>
      <c r="FP1" s="269"/>
      <c r="FQ1" s="85"/>
      <c r="FR1" s="84"/>
      <c r="FS1" s="86"/>
    </row>
    <row r="2" spans="1:175" ht="18" customHeight="1" thickBot="1" x14ac:dyDescent="0.3">
      <c r="A2" s="42"/>
      <c r="B2" s="63">
        <v>0</v>
      </c>
      <c r="C2" s="270">
        <v>0</v>
      </c>
      <c r="D2" s="271"/>
      <c r="E2" s="213">
        <f>E113</f>
        <v>0</v>
      </c>
      <c r="F2" s="6"/>
      <c r="G2" s="272">
        <f>C2*E113</f>
        <v>0</v>
      </c>
      <c r="I2" s="222" t="str">
        <f>$EO$2</f>
        <v>A10</v>
      </c>
      <c r="J2" s="1"/>
      <c r="K2" s="222">
        <f>Total!$B$2</f>
        <v>0</v>
      </c>
      <c r="L2" s="2"/>
      <c r="M2" s="222">
        <f>Total!$D$2</f>
        <v>0</v>
      </c>
      <c r="N2" s="943"/>
      <c r="O2" s="42"/>
      <c r="P2" s="63">
        <v>0</v>
      </c>
      <c r="Q2" s="270">
        <v>0</v>
      </c>
      <c r="R2" s="271"/>
      <c r="S2" s="213">
        <f>S113</f>
        <v>0</v>
      </c>
      <c r="T2" s="6"/>
      <c r="U2" s="272">
        <f>Q2*S113</f>
        <v>0</v>
      </c>
      <c r="V2" s="40"/>
      <c r="W2" s="222" t="str">
        <f>$EO$2</f>
        <v>A10</v>
      </c>
      <c r="X2" s="1"/>
      <c r="Y2" s="222">
        <f>Total!$B$2</f>
        <v>0</v>
      </c>
      <c r="Z2" s="2"/>
      <c r="AA2" s="222">
        <f>Total!$D$2</f>
        <v>0</v>
      </c>
      <c r="AB2" s="943"/>
      <c r="AC2" s="42"/>
      <c r="AD2" s="63">
        <v>0</v>
      </c>
      <c r="AE2" s="270">
        <v>0</v>
      </c>
      <c r="AF2" s="271"/>
      <c r="AG2" s="213">
        <f t="shared" ref="AG2" si="0">AG113</f>
        <v>0</v>
      </c>
      <c r="AH2" s="6"/>
      <c r="AI2" s="272">
        <f t="shared" ref="AI2" si="1">AE2*AG113</f>
        <v>0</v>
      </c>
      <c r="AJ2" s="40"/>
      <c r="AK2" s="222" t="str">
        <f t="shared" ref="AK2" si="2">$EO$2</f>
        <v>A10</v>
      </c>
      <c r="AL2" s="1"/>
      <c r="AM2" s="222">
        <f>Total!$B$2</f>
        <v>0</v>
      </c>
      <c r="AN2" s="2"/>
      <c r="AO2" s="222">
        <f>Total!$D$2</f>
        <v>0</v>
      </c>
      <c r="AP2" s="943"/>
      <c r="AQ2" s="42"/>
      <c r="AR2" s="63">
        <v>0</v>
      </c>
      <c r="AS2" s="270">
        <v>0</v>
      </c>
      <c r="AT2" s="271"/>
      <c r="AU2" s="213">
        <f t="shared" ref="AU2" si="3">AU113</f>
        <v>0</v>
      </c>
      <c r="AV2" s="6"/>
      <c r="AW2" s="272">
        <f t="shared" ref="AW2" si="4">AS2*AU113</f>
        <v>0</v>
      </c>
      <c r="AX2" s="40"/>
      <c r="AY2" s="222" t="str">
        <f t="shared" ref="AY2" si="5">$EO$2</f>
        <v>A10</v>
      </c>
      <c r="AZ2" s="1"/>
      <c r="BA2" s="222">
        <f>Total!$B$2</f>
        <v>0</v>
      </c>
      <c r="BB2" s="2"/>
      <c r="BC2" s="222">
        <f>Total!$D$2</f>
        <v>0</v>
      </c>
      <c r="BD2" s="943"/>
      <c r="BE2" s="42"/>
      <c r="BF2" s="63">
        <v>0</v>
      </c>
      <c r="BG2" s="270">
        <v>0</v>
      </c>
      <c r="BH2" s="271"/>
      <c r="BI2" s="213">
        <f t="shared" ref="BI2" si="6">BI113</f>
        <v>0</v>
      </c>
      <c r="BJ2" s="6"/>
      <c r="BK2" s="272">
        <f t="shared" ref="BK2" si="7">BG2*BI113</f>
        <v>0</v>
      </c>
      <c r="BL2" s="40"/>
      <c r="BM2" s="222" t="str">
        <f t="shared" ref="BM2" si="8">$EO$2</f>
        <v>A10</v>
      </c>
      <c r="BN2" s="1"/>
      <c r="BO2" s="222">
        <f>Total!$B$2</f>
        <v>0</v>
      </c>
      <c r="BP2" s="2"/>
      <c r="BQ2" s="222">
        <f>Total!$D$2</f>
        <v>0</v>
      </c>
      <c r="BR2" s="943"/>
      <c r="BS2" s="42"/>
      <c r="BT2" s="63">
        <v>0</v>
      </c>
      <c r="BU2" s="270">
        <v>0</v>
      </c>
      <c r="BV2" s="271"/>
      <c r="BW2" s="213">
        <f t="shared" ref="BW2" si="9">BW113</f>
        <v>0</v>
      </c>
      <c r="BX2" s="6"/>
      <c r="BY2" s="272">
        <f t="shared" ref="BY2" si="10">BU2*BW113</f>
        <v>0</v>
      </c>
      <c r="BZ2" s="40"/>
      <c r="CA2" s="222" t="str">
        <f t="shared" ref="CA2" si="11">$EO$2</f>
        <v>A10</v>
      </c>
      <c r="CB2" s="1"/>
      <c r="CC2" s="222">
        <f>Total!$B$2</f>
        <v>0</v>
      </c>
      <c r="CD2" s="2"/>
      <c r="CE2" s="222">
        <f>Total!$D$2</f>
        <v>0</v>
      </c>
      <c r="CF2" s="943"/>
      <c r="CG2" s="42"/>
      <c r="CH2" s="63">
        <v>0</v>
      </c>
      <c r="CI2" s="270">
        <v>0</v>
      </c>
      <c r="CJ2" s="271"/>
      <c r="CK2" s="213">
        <f t="shared" ref="CK2" si="12">CK113</f>
        <v>0</v>
      </c>
      <c r="CL2" s="6"/>
      <c r="CM2" s="272">
        <f t="shared" ref="CM2" si="13">CI2*CK113</f>
        <v>0</v>
      </c>
      <c r="CN2" s="40"/>
      <c r="CO2" s="222" t="str">
        <f t="shared" ref="CO2" si="14">$EO$2</f>
        <v>A10</v>
      </c>
      <c r="CP2" s="1"/>
      <c r="CQ2" s="222">
        <f>Total!$B$2</f>
        <v>0</v>
      </c>
      <c r="CR2" s="2"/>
      <c r="CS2" s="222">
        <f>Total!$D$2</f>
        <v>0</v>
      </c>
      <c r="CT2" s="943"/>
      <c r="CU2" s="42"/>
      <c r="CV2" s="63">
        <v>0</v>
      </c>
      <c r="CW2" s="270">
        <v>0</v>
      </c>
      <c r="CX2" s="271"/>
      <c r="CY2" s="213">
        <f t="shared" ref="CY2" si="15">CY113</f>
        <v>0</v>
      </c>
      <c r="CZ2" s="6"/>
      <c r="DA2" s="272">
        <f t="shared" ref="DA2" si="16">CW2*CY113</f>
        <v>0</v>
      </c>
      <c r="DB2" s="40"/>
      <c r="DC2" s="222" t="str">
        <f t="shared" ref="DC2" si="17">$EO$2</f>
        <v>A10</v>
      </c>
      <c r="DD2" s="1"/>
      <c r="DE2" s="222">
        <f>Total!$B$2</f>
        <v>0</v>
      </c>
      <c r="DF2" s="2"/>
      <c r="DG2" s="222">
        <f>Total!$D$2</f>
        <v>0</v>
      </c>
      <c r="DH2" s="943"/>
      <c r="DI2" s="42"/>
      <c r="DJ2" s="63">
        <v>0</v>
      </c>
      <c r="DK2" s="270">
        <v>0</v>
      </c>
      <c r="DL2" s="271"/>
      <c r="DM2" s="213">
        <f t="shared" ref="DM2" si="18">DM113</f>
        <v>0</v>
      </c>
      <c r="DN2" s="6"/>
      <c r="DO2" s="272">
        <f t="shared" ref="DO2" si="19">DK2*DM113</f>
        <v>0</v>
      </c>
      <c r="DP2" s="40"/>
      <c r="DQ2" s="222" t="str">
        <f t="shared" ref="DQ2" si="20">$EO$2</f>
        <v>A10</v>
      </c>
      <c r="DR2" s="1"/>
      <c r="DS2" s="222">
        <f>Total!$B$2</f>
        <v>0</v>
      </c>
      <c r="DT2" s="2"/>
      <c r="DU2" s="222">
        <f>Total!$D$2</f>
        <v>0</v>
      </c>
      <c r="DV2" s="943"/>
      <c r="DW2" s="42"/>
      <c r="DX2" s="63">
        <v>0</v>
      </c>
      <c r="DY2" s="270">
        <v>0</v>
      </c>
      <c r="DZ2" s="271"/>
      <c r="EA2" s="213">
        <f t="shared" ref="EA2" si="21">EA113</f>
        <v>0</v>
      </c>
      <c r="EB2" s="6"/>
      <c r="EC2" s="272">
        <f t="shared" ref="EC2" si="22">DY2*EA113</f>
        <v>0</v>
      </c>
      <c r="ED2" s="40"/>
      <c r="EE2" s="222" t="str">
        <f t="shared" ref="EE2" si="23">$EO$2</f>
        <v>A10</v>
      </c>
      <c r="EF2" s="1"/>
      <c r="EG2" s="222">
        <f>Total!$B$2</f>
        <v>0</v>
      </c>
      <c r="EH2" s="2"/>
      <c r="EI2" s="222">
        <f>Total!$D$2</f>
        <v>0</v>
      </c>
      <c r="EJ2" s="943"/>
      <c r="EK2" s="42"/>
      <c r="EL2" s="271" t="s">
        <v>158</v>
      </c>
      <c r="EM2" s="193"/>
      <c r="EN2" s="1" t="s">
        <v>0</v>
      </c>
      <c r="EO2" s="3" t="str">
        <f>Setup!$K$11</f>
        <v>A10</v>
      </c>
      <c r="EP2" s="61"/>
      <c r="EQ2" s="14"/>
      <c r="ER2" s="4" t="s">
        <v>270</v>
      </c>
      <c r="ES2" s="3">
        <f>EG2</f>
        <v>0</v>
      </c>
      <c r="ET2" s="114" t="s">
        <v>1</v>
      </c>
      <c r="EU2" s="3">
        <f>EI2</f>
        <v>0</v>
      </c>
      <c r="EV2" s="102"/>
      <c r="EW2" s="102"/>
      <c r="EX2" s="764"/>
      <c r="EY2" s="87"/>
      <c r="EZ2" s="87"/>
      <c r="FA2" s="88"/>
      <c r="FC2" s="42"/>
      <c r="FD2" s="63">
        <v>0</v>
      </c>
      <c r="FE2" s="44" t="s">
        <v>450</v>
      </c>
      <c r="FF2" s="194"/>
      <c r="FG2" s="600" t="s">
        <v>0</v>
      </c>
      <c r="FH2" s="273" t="str">
        <f>Setup!$O$11</f>
        <v>A10</v>
      </c>
      <c r="FI2" s="601" t="s">
        <v>270</v>
      </c>
      <c r="FJ2" s="3">
        <f>ES2</f>
        <v>0</v>
      </c>
      <c r="FK2" s="114" t="s">
        <v>1</v>
      </c>
      <c r="FL2" s="3">
        <f>EU2</f>
        <v>0</v>
      </c>
      <c r="FM2" s="82"/>
      <c r="FN2" s="61"/>
      <c r="FO2" s="127"/>
      <c r="FP2" s="116"/>
      <c r="FQ2" s="764"/>
      <c r="FR2" s="87"/>
      <c r="FS2" s="88"/>
    </row>
    <row r="3" spans="1:175" ht="28.5" customHeight="1" thickBot="1" x14ac:dyDescent="0.3">
      <c r="A3" s="42"/>
      <c r="B3" s="8"/>
      <c r="C3" s="274"/>
      <c r="E3" s="271"/>
      <c r="F3" s="275" t="s">
        <v>6</v>
      </c>
      <c r="G3" s="6" t="s">
        <v>109</v>
      </c>
      <c r="H3" s="4" t="s">
        <v>107</v>
      </c>
      <c r="I3" s="4" t="s">
        <v>2</v>
      </c>
      <c r="J3" s="4" t="s">
        <v>157</v>
      </c>
      <c r="K3" s="4" t="s">
        <v>3</v>
      </c>
      <c r="L3" s="10"/>
      <c r="M3" s="43"/>
      <c r="N3" s="10"/>
      <c r="O3" s="42"/>
      <c r="P3" s="8"/>
      <c r="Q3" s="274"/>
      <c r="R3" s="7"/>
      <c r="S3" s="271"/>
      <c r="T3" s="275" t="s">
        <v>6</v>
      </c>
      <c r="U3" s="6" t="s">
        <v>109</v>
      </c>
      <c r="V3" s="4" t="s">
        <v>107</v>
      </c>
      <c r="W3" s="4" t="s">
        <v>2</v>
      </c>
      <c r="X3" s="4" t="s">
        <v>157</v>
      </c>
      <c r="Y3" s="4" t="s">
        <v>3</v>
      </c>
      <c r="Z3" s="10"/>
      <c r="AA3" s="43"/>
      <c r="AB3" s="10"/>
      <c r="AC3" s="42"/>
      <c r="AD3" s="8"/>
      <c r="AE3" s="274"/>
      <c r="AF3" s="7"/>
      <c r="AG3" s="271"/>
      <c r="AH3" s="275" t="s">
        <v>6</v>
      </c>
      <c r="AI3" s="6" t="s">
        <v>109</v>
      </c>
      <c r="AJ3" s="4" t="s">
        <v>107</v>
      </c>
      <c r="AK3" s="4" t="s">
        <v>2</v>
      </c>
      <c r="AL3" s="4" t="s">
        <v>157</v>
      </c>
      <c r="AM3" s="4" t="s">
        <v>3</v>
      </c>
      <c r="AN3" s="10"/>
      <c r="AO3" s="43"/>
      <c r="AP3" s="10"/>
      <c r="AQ3" s="42"/>
      <c r="AR3" s="8"/>
      <c r="AS3" s="274"/>
      <c r="AT3" s="7"/>
      <c r="AU3" s="271"/>
      <c r="AV3" s="275" t="s">
        <v>6</v>
      </c>
      <c r="AW3" s="6" t="s">
        <v>109</v>
      </c>
      <c r="AX3" s="4" t="s">
        <v>107</v>
      </c>
      <c r="AY3" s="4" t="s">
        <v>2</v>
      </c>
      <c r="AZ3" s="4" t="s">
        <v>157</v>
      </c>
      <c r="BA3" s="4" t="s">
        <v>3</v>
      </c>
      <c r="BB3" s="10"/>
      <c r="BC3" s="43"/>
      <c r="BD3" s="10"/>
      <c r="BE3" s="42"/>
      <c r="BF3" s="8"/>
      <c r="BG3" s="274"/>
      <c r="BH3" s="7"/>
      <c r="BI3" s="271"/>
      <c r="BJ3" s="275" t="s">
        <v>6</v>
      </c>
      <c r="BK3" s="6" t="s">
        <v>109</v>
      </c>
      <c r="BL3" s="4" t="s">
        <v>107</v>
      </c>
      <c r="BM3" s="4" t="s">
        <v>2</v>
      </c>
      <c r="BN3" s="4" t="s">
        <v>157</v>
      </c>
      <c r="BO3" s="4" t="s">
        <v>3</v>
      </c>
      <c r="BP3" s="10"/>
      <c r="BQ3" s="43"/>
      <c r="BR3" s="10"/>
      <c r="BS3" s="42"/>
      <c r="BT3" s="8"/>
      <c r="BU3" s="274"/>
      <c r="BV3" s="7"/>
      <c r="BW3" s="271"/>
      <c r="BX3" s="275" t="s">
        <v>6</v>
      </c>
      <c r="BY3" s="6" t="s">
        <v>109</v>
      </c>
      <c r="BZ3" s="4" t="s">
        <v>107</v>
      </c>
      <c r="CA3" s="4" t="s">
        <v>2</v>
      </c>
      <c r="CB3" s="4" t="s">
        <v>157</v>
      </c>
      <c r="CC3" s="4" t="s">
        <v>3</v>
      </c>
      <c r="CD3" s="10"/>
      <c r="CE3" s="43"/>
      <c r="CF3" s="10"/>
      <c r="CG3" s="42"/>
      <c r="CH3" s="8"/>
      <c r="CI3" s="274"/>
      <c r="CJ3" s="7"/>
      <c r="CK3" s="271"/>
      <c r="CL3" s="275" t="s">
        <v>6</v>
      </c>
      <c r="CM3" s="6" t="s">
        <v>109</v>
      </c>
      <c r="CN3" s="4" t="s">
        <v>107</v>
      </c>
      <c r="CO3" s="4" t="s">
        <v>2</v>
      </c>
      <c r="CP3" s="4" t="s">
        <v>157</v>
      </c>
      <c r="CQ3" s="4" t="s">
        <v>3</v>
      </c>
      <c r="CR3" s="10"/>
      <c r="CS3" s="43"/>
      <c r="CT3" s="10"/>
      <c r="CU3" s="42"/>
      <c r="CV3" s="8"/>
      <c r="CW3" s="274"/>
      <c r="CX3" s="7"/>
      <c r="CY3" s="271"/>
      <c r="CZ3" s="275" t="s">
        <v>6</v>
      </c>
      <c r="DA3" s="6" t="s">
        <v>109</v>
      </c>
      <c r="DB3" s="4" t="s">
        <v>107</v>
      </c>
      <c r="DC3" s="4" t="s">
        <v>2</v>
      </c>
      <c r="DD3" s="4" t="s">
        <v>157</v>
      </c>
      <c r="DE3" s="4" t="s">
        <v>3</v>
      </c>
      <c r="DF3" s="10"/>
      <c r="DG3" s="43"/>
      <c r="DH3" s="10"/>
      <c r="DI3" s="42"/>
      <c r="DJ3" s="8"/>
      <c r="DK3" s="274"/>
      <c r="DL3" s="7"/>
      <c r="DM3" s="271"/>
      <c r="DN3" s="275" t="s">
        <v>6</v>
      </c>
      <c r="DO3" s="6" t="s">
        <v>109</v>
      </c>
      <c r="DP3" s="4" t="s">
        <v>107</v>
      </c>
      <c r="DQ3" s="4" t="s">
        <v>2</v>
      </c>
      <c r="DR3" s="4" t="s">
        <v>157</v>
      </c>
      <c r="DS3" s="4" t="s">
        <v>3</v>
      </c>
      <c r="DT3" s="10"/>
      <c r="DU3" s="43"/>
      <c r="DV3" s="10"/>
      <c r="DW3" s="42"/>
      <c r="DX3" s="8"/>
      <c r="DY3" s="274"/>
      <c r="DZ3" s="7"/>
      <c r="EA3" s="271"/>
      <c r="EB3" s="275" t="s">
        <v>6</v>
      </c>
      <c r="EC3" s="6" t="s">
        <v>109</v>
      </c>
      <c r="ED3" s="4" t="s">
        <v>107</v>
      </c>
      <c r="EE3" s="4" t="s">
        <v>2</v>
      </c>
      <c r="EF3" s="4" t="s">
        <v>157</v>
      </c>
      <c r="EG3" s="4" t="s">
        <v>3</v>
      </c>
      <c r="EH3" s="10"/>
      <c r="EI3" s="43"/>
      <c r="EJ3" s="10"/>
      <c r="EK3" s="42"/>
      <c r="EL3" s="276"/>
      <c r="EM3" s="193"/>
      <c r="EN3" s="276"/>
      <c r="EO3" s="277"/>
      <c r="EP3" s="6"/>
      <c r="EQ3" s="1"/>
      <c r="ER3" s="953" t="s">
        <v>122</v>
      </c>
      <c r="ES3" s="953" t="s">
        <v>123</v>
      </c>
      <c r="ET3" s="157" t="s">
        <v>231</v>
      </c>
      <c r="EU3" s="1050"/>
      <c r="EV3" s="1050"/>
      <c r="EW3" s="412" t="s">
        <v>232</v>
      </c>
      <c r="EX3" s="559" t="s">
        <v>5</v>
      </c>
      <c r="EY3" s="598"/>
      <c r="EZ3" s="598"/>
      <c r="FA3" s="88"/>
      <c r="FC3" s="42"/>
      <c r="FD3" s="276"/>
      <c r="FE3" s="61"/>
      <c r="FF3" s="276"/>
      <c r="FG3" s="277"/>
      <c r="FH3" s="104"/>
      <c r="FI3" s="6"/>
      <c r="FJ3" s="1"/>
      <c r="FK3" s="1"/>
      <c r="FL3" s="10"/>
      <c r="FM3" s="10"/>
      <c r="FN3" s="61"/>
      <c r="FO3" s="278" t="s">
        <v>122</v>
      </c>
      <c r="FP3" s="1050"/>
      <c r="FQ3" s="1050"/>
      <c r="FR3" s="87"/>
      <c r="FS3" s="88"/>
    </row>
    <row r="4" spans="1:175" ht="13.5" thickTop="1" thickBot="1" x14ac:dyDescent="0.3">
      <c r="A4" s="44" t="s">
        <v>74</v>
      </c>
      <c r="B4" s="11" t="s">
        <v>569</v>
      </c>
      <c r="C4" s="6" t="s">
        <v>9</v>
      </c>
      <c r="D4" s="6" t="s">
        <v>10</v>
      </c>
      <c r="E4" s="6" t="s">
        <v>11</v>
      </c>
      <c r="F4" s="62">
        <v>6</v>
      </c>
      <c r="G4" s="819">
        <f>(SUM(F5:G11)*(100+F4)/100)+H5</f>
        <v>0</v>
      </c>
      <c r="H4" s="820"/>
      <c r="I4" s="13">
        <f>G4*H4</f>
        <v>0</v>
      </c>
      <c r="J4" s="13">
        <f>IF(E$113=0,0,I4/E$113)</f>
        <v>0</v>
      </c>
      <c r="K4" s="13">
        <f>(J4*G$2)</f>
        <v>0</v>
      </c>
      <c r="L4" s="13"/>
      <c r="M4" s="55"/>
      <c r="N4" s="10"/>
      <c r="O4" s="44" t="s">
        <v>74</v>
      </c>
      <c r="P4" s="11" t="s">
        <v>8</v>
      </c>
      <c r="Q4" s="6" t="s">
        <v>9</v>
      </c>
      <c r="R4" s="6" t="s">
        <v>10</v>
      </c>
      <c r="S4" s="6" t="s">
        <v>11</v>
      </c>
      <c r="T4" s="62">
        <v>6</v>
      </c>
      <c r="U4" s="12">
        <f>(SUM(T5:U11)*(100+T4)/100)+V5</f>
        <v>0</v>
      </c>
      <c r="V4" s="820"/>
      <c r="W4" s="13">
        <f>U4*V4</f>
        <v>0</v>
      </c>
      <c r="X4" s="13">
        <f>IF(S$113=0,0,W4/S$113)</f>
        <v>0</v>
      </c>
      <c r="Y4" s="13">
        <f>(X4*U$2)</f>
        <v>0</v>
      </c>
      <c r="Z4" s="13"/>
      <c r="AA4" s="55"/>
      <c r="AB4" s="10"/>
      <c r="AC4" s="44" t="s">
        <v>74</v>
      </c>
      <c r="AD4" s="11" t="s">
        <v>8</v>
      </c>
      <c r="AE4" s="6" t="s">
        <v>9</v>
      </c>
      <c r="AF4" s="6" t="s">
        <v>10</v>
      </c>
      <c r="AG4" s="6" t="s">
        <v>11</v>
      </c>
      <c r="AH4" s="62">
        <v>6</v>
      </c>
      <c r="AI4" s="12">
        <f t="shared" ref="AI4" si="24">(SUM(AH5:AI11)*(100+AH4)/100)+AJ5</f>
        <v>0</v>
      </c>
      <c r="AJ4" s="820"/>
      <c r="AK4" s="13">
        <f t="shared" ref="AK4" si="25">AI4*AJ4</f>
        <v>0</v>
      </c>
      <c r="AL4" s="13">
        <f t="shared" ref="AL4" si="26">IF(AG$113=0,0,AK4/AG$113)</f>
        <v>0</v>
      </c>
      <c r="AM4" s="13">
        <f t="shared" ref="AM4" si="27">(AL4*AI$2)</f>
        <v>0</v>
      </c>
      <c r="AN4" s="13"/>
      <c r="AO4" s="55"/>
      <c r="AP4" s="10"/>
      <c r="AQ4" s="44" t="s">
        <v>74</v>
      </c>
      <c r="AR4" s="11" t="s">
        <v>8</v>
      </c>
      <c r="AS4" s="6" t="s">
        <v>9</v>
      </c>
      <c r="AT4" s="6" t="s">
        <v>10</v>
      </c>
      <c r="AU4" s="6" t="s">
        <v>11</v>
      </c>
      <c r="AV4" s="62">
        <v>6</v>
      </c>
      <c r="AW4" s="12">
        <f t="shared" ref="AW4" si="28">(SUM(AV5:AW11)*(100+AV4)/100)+AX5</f>
        <v>0</v>
      </c>
      <c r="AX4" s="820"/>
      <c r="AY4" s="13">
        <f t="shared" ref="AY4" si="29">AW4*AX4</f>
        <v>0</v>
      </c>
      <c r="AZ4" s="13">
        <f t="shared" ref="AZ4" si="30">IF(AU$113=0,0,AY4/AU$113)</f>
        <v>0</v>
      </c>
      <c r="BA4" s="13">
        <f t="shared" ref="BA4" si="31">(AZ4*AW$2)</f>
        <v>0</v>
      </c>
      <c r="BB4" s="13"/>
      <c r="BC4" s="55"/>
      <c r="BD4" s="10"/>
      <c r="BE4" s="44" t="s">
        <v>74</v>
      </c>
      <c r="BF4" s="11" t="s">
        <v>8</v>
      </c>
      <c r="BG4" s="6" t="s">
        <v>9</v>
      </c>
      <c r="BH4" s="6" t="s">
        <v>10</v>
      </c>
      <c r="BI4" s="6" t="s">
        <v>11</v>
      </c>
      <c r="BJ4" s="62">
        <v>6</v>
      </c>
      <c r="BK4" s="12">
        <f t="shared" ref="BK4" si="32">(SUM(BJ5:BK11)*(100+BJ4)/100)+BL5</f>
        <v>0</v>
      </c>
      <c r="BL4" s="820"/>
      <c r="BM4" s="13">
        <f t="shared" ref="BM4" si="33">BK4*BL4</f>
        <v>0</v>
      </c>
      <c r="BN4" s="13">
        <f t="shared" ref="BN4" si="34">IF(BI$113=0,0,BM4/BI$113)</f>
        <v>0</v>
      </c>
      <c r="BO4" s="13">
        <f t="shared" ref="BO4" si="35">(BN4*BK$2)</f>
        <v>0</v>
      </c>
      <c r="BP4" s="13"/>
      <c r="BQ4" s="55"/>
      <c r="BR4" s="10"/>
      <c r="BS4" s="44" t="s">
        <v>74</v>
      </c>
      <c r="BT4" s="11" t="s">
        <v>8</v>
      </c>
      <c r="BU4" s="6" t="s">
        <v>9</v>
      </c>
      <c r="BV4" s="6" t="s">
        <v>10</v>
      </c>
      <c r="BW4" s="6" t="s">
        <v>11</v>
      </c>
      <c r="BX4" s="62">
        <v>6</v>
      </c>
      <c r="BY4" s="12">
        <f t="shared" ref="BY4" si="36">(SUM(BX5:BY11)*(100+BX4)/100)+BZ5</f>
        <v>0</v>
      </c>
      <c r="BZ4" s="820"/>
      <c r="CA4" s="13">
        <f t="shared" ref="CA4" si="37">BY4*BZ4</f>
        <v>0</v>
      </c>
      <c r="CB4" s="13">
        <f t="shared" ref="CB4" si="38">IF(BW$113=0,0,CA4/BW$113)</f>
        <v>0</v>
      </c>
      <c r="CC4" s="13">
        <f t="shared" ref="CC4" si="39">(CB4*BY$2)</f>
        <v>0</v>
      </c>
      <c r="CD4" s="13"/>
      <c r="CE4" s="55"/>
      <c r="CF4" s="10"/>
      <c r="CG4" s="44" t="s">
        <v>74</v>
      </c>
      <c r="CH4" s="11" t="s">
        <v>8</v>
      </c>
      <c r="CI4" s="6" t="s">
        <v>9</v>
      </c>
      <c r="CJ4" s="6" t="s">
        <v>10</v>
      </c>
      <c r="CK4" s="6" t="s">
        <v>11</v>
      </c>
      <c r="CL4" s="62">
        <v>6</v>
      </c>
      <c r="CM4" s="12">
        <f t="shared" ref="CM4" si="40">(SUM(CL5:CM11)*(100+CL4)/100)+CN5</f>
        <v>0</v>
      </c>
      <c r="CN4" s="820"/>
      <c r="CO4" s="13">
        <f t="shared" ref="CO4" si="41">CM4*CN4</f>
        <v>0</v>
      </c>
      <c r="CP4" s="13">
        <f t="shared" ref="CP4" si="42">IF(CK$113=0,0,CO4/CK$113)</f>
        <v>0</v>
      </c>
      <c r="CQ4" s="13">
        <f t="shared" ref="CQ4" si="43">(CP4*CM$2)</f>
        <v>0</v>
      </c>
      <c r="CR4" s="13"/>
      <c r="CS4" s="55"/>
      <c r="CT4" s="10"/>
      <c r="CU4" s="44" t="s">
        <v>74</v>
      </c>
      <c r="CV4" s="11" t="s">
        <v>8</v>
      </c>
      <c r="CW4" s="6" t="s">
        <v>9</v>
      </c>
      <c r="CX4" s="6" t="s">
        <v>10</v>
      </c>
      <c r="CY4" s="6" t="s">
        <v>11</v>
      </c>
      <c r="CZ4" s="62">
        <v>6</v>
      </c>
      <c r="DA4" s="12">
        <f t="shared" ref="DA4" si="44">(SUM(CZ5:DA11)*(100+CZ4)/100)+DB5</f>
        <v>0</v>
      </c>
      <c r="DB4" s="820"/>
      <c r="DC4" s="13">
        <f t="shared" ref="DC4" si="45">DA4*DB4</f>
        <v>0</v>
      </c>
      <c r="DD4" s="13">
        <f t="shared" ref="DD4" si="46">IF(CY$113=0,0,DC4/CY$113)</f>
        <v>0</v>
      </c>
      <c r="DE4" s="13">
        <f t="shared" ref="DE4" si="47">(DD4*DA$2)</f>
        <v>0</v>
      </c>
      <c r="DF4" s="13"/>
      <c r="DG4" s="55"/>
      <c r="DH4" s="10"/>
      <c r="DI4" s="44" t="s">
        <v>74</v>
      </c>
      <c r="DJ4" s="11" t="s">
        <v>8</v>
      </c>
      <c r="DK4" s="6" t="s">
        <v>9</v>
      </c>
      <c r="DL4" s="6" t="s">
        <v>10</v>
      </c>
      <c r="DM4" s="6" t="s">
        <v>11</v>
      </c>
      <c r="DN4" s="62">
        <v>6</v>
      </c>
      <c r="DO4" s="12">
        <f t="shared" ref="DO4" si="48">(SUM(DN5:DO11)*(100+DN4)/100)+DP5</f>
        <v>0</v>
      </c>
      <c r="DP4" s="820"/>
      <c r="DQ4" s="13">
        <f t="shared" ref="DQ4" si="49">DO4*DP4</f>
        <v>0</v>
      </c>
      <c r="DR4" s="13">
        <f t="shared" ref="DR4" si="50">IF(DM$113=0,0,DQ4/DM$113)</f>
        <v>0</v>
      </c>
      <c r="DS4" s="13">
        <f t="shared" ref="DS4" si="51">(DR4*DO$2)</f>
        <v>0</v>
      </c>
      <c r="DT4" s="13"/>
      <c r="DU4" s="55"/>
      <c r="DV4" s="10"/>
      <c r="DW4" s="44" t="s">
        <v>74</v>
      </c>
      <c r="DX4" s="11" t="s">
        <v>8</v>
      </c>
      <c r="DY4" s="6" t="s">
        <v>9</v>
      </c>
      <c r="DZ4" s="6" t="s">
        <v>10</v>
      </c>
      <c r="EA4" s="6" t="s">
        <v>11</v>
      </c>
      <c r="EB4" s="62">
        <v>6</v>
      </c>
      <c r="EC4" s="12">
        <f t="shared" ref="EC4" si="52">(SUM(EB5:EC11)*(100+EB4)/100)+ED5</f>
        <v>0</v>
      </c>
      <c r="ED4" s="820"/>
      <c r="EE4" s="13">
        <f t="shared" ref="EE4" si="53">EC4*ED4</f>
        <v>0</v>
      </c>
      <c r="EF4" s="13">
        <f t="shared" ref="EF4" si="54">IF(EA$113=0,0,EE4/EA$113)</f>
        <v>0</v>
      </c>
      <c r="EG4" s="13">
        <f t="shared" ref="EG4" si="55">(EF4*EC$2)</f>
        <v>0</v>
      </c>
      <c r="EH4" s="13"/>
      <c r="EI4" s="55"/>
      <c r="EJ4" s="10"/>
      <c r="EK4" s="42"/>
      <c r="EL4" s="276"/>
      <c r="EM4" s="193"/>
      <c r="EN4" s="276"/>
      <c r="EO4" s="271" t="s">
        <v>230</v>
      </c>
      <c r="EP4" s="190">
        <f>C2+Q2+AE2+AS2+BG2+BU2+CI2+CW2+DK2+DY2</f>
        <v>0</v>
      </c>
      <c r="EQ4" s="61"/>
      <c r="ER4" s="190">
        <f>G2+U2+AI2+AW2+BK2+BY2+CM2+DA2+DO2+EC2</f>
        <v>0</v>
      </c>
      <c r="ES4" s="71">
        <v>0</v>
      </c>
      <c r="ET4" s="65">
        <v>0</v>
      </c>
      <c r="EU4" s="103"/>
      <c r="EV4" s="764"/>
      <c r="EW4" s="560">
        <f>EP4+ET4</f>
        <v>0</v>
      </c>
      <c r="EX4" s="561">
        <f>ER4+ES4</f>
        <v>0</v>
      </c>
      <c r="EY4" s="61"/>
      <c r="EZ4" s="61"/>
      <c r="FA4" s="88"/>
      <c r="FC4" s="42"/>
      <c r="FD4" s="276"/>
      <c r="FE4" s="61"/>
      <c r="FF4" s="185"/>
      <c r="FG4" s="134"/>
      <c r="FH4" s="8"/>
      <c r="FI4" s="762"/>
      <c r="FJ4" s="61"/>
      <c r="FK4" s="61"/>
      <c r="FL4" s="10"/>
      <c r="FM4" s="10"/>
      <c r="FN4" s="61"/>
      <c r="FO4" s="141">
        <v>0</v>
      </c>
      <c r="FP4" s="116"/>
      <c r="FQ4" s="764"/>
      <c r="FR4" s="87"/>
      <c r="FS4" s="88"/>
    </row>
    <row r="5" spans="1:175" ht="27" customHeight="1" x14ac:dyDescent="0.25">
      <c r="A5" s="44" t="s">
        <v>74</v>
      </c>
      <c r="B5" s="11" t="s">
        <v>12</v>
      </c>
      <c r="C5" s="64">
        <v>0</v>
      </c>
      <c r="D5" s="64">
        <v>0</v>
      </c>
      <c r="E5" s="64">
        <v>0</v>
      </c>
      <c r="F5" s="11">
        <f>C5*(D5)</f>
        <v>0</v>
      </c>
      <c r="G5" s="11">
        <f>C5*(E5)</f>
        <v>0</v>
      </c>
      <c r="H5" s="16">
        <f>G26</f>
        <v>0</v>
      </c>
      <c r="I5" s="13"/>
      <c r="J5" s="13"/>
      <c r="K5" s="13"/>
      <c r="L5" s="13"/>
      <c r="M5" s="55"/>
      <c r="N5" s="10"/>
      <c r="O5" s="44" t="s">
        <v>74</v>
      </c>
      <c r="P5" s="11" t="s">
        <v>12</v>
      </c>
      <c r="Q5" s="64">
        <v>0</v>
      </c>
      <c r="R5" s="64">
        <v>0</v>
      </c>
      <c r="S5" s="64">
        <v>0</v>
      </c>
      <c r="T5" s="11">
        <f>Q5*(R5)</f>
        <v>0</v>
      </c>
      <c r="U5" s="11">
        <f>Q5*(S5)</f>
        <v>0</v>
      </c>
      <c r="V5" s="16">
        <f>U26</f>
        <v>0</v>
      </c>
      <c r="W5" s="13"/>
      <c r="X5" s="13"/>
      <c r="Y5" s="13"/>
      <c r="Z5" s="13"/>
      <c r="AA5" s="55"/>
      <c r="AB5" s="10"/>
      <c r="AC5" s="44" t="s">
        <v>74</v>
      </c>
      <c r="AD5" s="11" t="s">
        <v>12</v>
      </c>
      <c r="AE5" s="64">
        <v>0</v>
      </c>
      <c r="AF5" s="64">
        <v>0</v>
      </c>
      <c r="AG5" s="64">
        <v>0</v>
      </c>
      <c r="AH5" s="11">
        <f t="shared" ref="AH5:AH11" si="56">AE5*(AF5)</f>
        <v>0</v>
      </c>
      <c r="AI5" s="11">
        <f t="shared" ref="AI5:AI11" si="57">AE5*(AG5)</f>
        <v>0</v>
      </c>
      <c r="AJ5" s="16">
        <f t="shared" ref="AJ5" si="58">AI26</f>
        <v>0</v>
      </c>
      <c r="AK5" s="13"/>
      <c r="AL5" s="13"/>
      <c r="AM5" s="13"/>
      <c r="AN5" s="13"/>
      <c r="AO5" s="55"/>
      <c r="AP5" s="10"/>
      <c r="AQ5" s="44" t="s">
        <v>74</v>
      </c>
      <c r="AR5" s="11" t="s">
        <v>12</v>
      </c>
      <c r="AS5" s="64">
        <v>0</v>
      </c>
      <c r="AT5" s="64">
        <v>0</v>
      </c>
      <c r="AU5" s="64">
        <v>0</v>
      </c>
      <c r="AV5" s="11">
        <f t="shared" ref="AV5:AV11" si="59">AS5*(AT5)</f>
        <v>0</v>
      </c>
      <c r="AW5" s="11">
        <f t="shared" ref="AW5:AW11" si="60">AS5*(AU5)</f>
        <v>0</v>
      </c>
      <c r="AX5" s="16">
        <f t="shared" ref="AX5" si="61">AW26</f>
        <v>0</v>
      </c>
      <c r="AY5" s="13"/>
      <c r="AZ5" s="13"/>
      <c r="BA5" s="13"/>
      <c r="BB5" s="13"/>
      <c r="BC5" s="55"/>
      <c r="BD5" s="10"/>
      <c r="BE5" s="44" t="s">
        <v>74</v>
      </c>
      <c r="BF5" s="11" t="s">
        <v>12</v>
      </c>
      <c r="BG5" s="64">
        <v>0</v>
      </c>
      <c r="BH5" s="64">
        <v>0</v>
      </c>
      <c r="BI5" s="64">
        <v>0</v>
      </c>
      <c r="BJ5" s="11">
        <f t="shared" ref="BJ5:BJ11" si="62">BG5*(BH5)</f>
        <v>0</v>
      </c>
      <c r="BK5" s="11">
        <f t="shared" ref="BK5:BK11" si="63">BG5*(BI5)</f>
        <v>0</v>
      </c>
      <c r="BL5" s="16">
        <f t="shared" ref="BL5" si="64">BK26</f>
        <v>0</v>
      </c>
      <c r="BM5" s="13"/>
      <c r="BN5" s="13"/>
      <c r="BO5" s="13"/>
      <c r="BP5" s="13"/>
      <c r="BQ5" s="55"/>
      <c r="BR5" s="10"/>
      <c r="BS5" s="44" t="s">
        <v>74</v>
      </c>
      <c r="BT5" s="11" t="s">
        <v>12</v>
      </c>
      <c r="BU5" s="64">
        <v>0</v>
      </c>
      <c r="BV5" s="64">
        <v>0</v>
      </c>
      <c r="BW5" s="64">
        <v>0</v>
      </c>
      <c r="BX5" s="11">
        <f t="shared" ref="BX5:BX11" si="65">BU5*(BV5)</f>
        <v>0</v>
      </c>
      <c r="BY5" s="11">
        <f t="shared" ref="BY5:BY11" si="66">BU5*(BW5)</f>
        <v>0</v>
      </c>
      <c r="BZ5" s="16">
        <f t="shared" ref="BZ5" si="67">BY26</f>
        <v>0</v>
      </c>
      <c r="CA5" s="13"/>
      <c r="CB5" s="13"/>
      <c r="CC5" s="13"/>
      <c r="CD5" s="13"/>
      <c r="CE5" s="55"/>
      <c r="CF5" s="10"/>
      <c r="CG5" s="44" t="s">
        <v>74</v>
      </c>
      <c r="CH5" s="11" t="s">
        <v>12</v>
      </c>
      <c r="CI5" s="64">
        <v>0</v>
      </c>
      <c r="CJ5" s="64">
        <v>0</v>
      </c>
      <c r="CK5" s="64">
        <v>0</v>
      </c>
      <c r="CL5" s="11">
        <f t="shared" ref="CL5:CL11" si="68">CI5*(CJ5)</f>
        <v>0</v>
      </c>
      <c r="CM5" s="11">
        <f t="shared" ref="CM5:CM11" si="69">CI5*(CK5)</f>
        <v>0</v>
      </c>
      <c r="CN5" s="16">
        <f t="shared" ref="CN5" si="70">CM26</f>
        <v>0</v>
      </c>
      <c r="CO5" s="13"/>
      <c r="CP5" s="13"/>
      <c r="CQ5" s="13"/>
      <c r="CR5" s="13"/>
      <c r="CS5" s="55"/>
      <c r="CT5" s="10"/>
      <c r="CU5" s="44" t="s">
        <v>74</v>
      </c>
      <c r="CV5" s="11" t="s">
        <v>12</v>
      </c>
      <c r="CW5" s="64">
        <v>0</v>
      </c>
      <c r="CX5" s="64">
        <v>0</v>
      </c>
      <c r="CY5" s="64">
        <v>0</v>
      </c>
      <c r="CZ5" s="11">
        <f t="shared" ref="CZ5:CZ11" si="71">CW5*(CX5)</f>
        <v>0</v>
      </c>
      <c r="DA5" s="11">
        <f t="shared" ref="DA5:DA11" si="72">CW5*(CY5)</f>
        <v>0</v>
      </c>
      <c r="DB5" s="16">
        <f t="shared" ref="DB5" si="73">DA26</f>
        <v>0</v>
      </c>
      <c r="DC5" s="13"/>
      <c r="DD5" s="13"/>
      <c r="DE5" s="13"/>
      <c r="DF5" s="13"/>
      <c r="DG5" s="55"/>
      <c r="DH5" s="10"/>
      <c r="DI5" s="44" t="s">
        <v>74</v>
      </c>
      <c r="DJ5" s="11" t="s">
        <v>12</v>
      </c>
      <c r="DK5" s="64">
        <v>0</v>
      </c>
      <c r="DL5" s="64">
        <v>0</v>
      </c>
      <c r="DM5" s="64">
        <v>0</v>
      </c>
      <c r="DN5" s="11">
        <f t="shared" ref="DN5:DN11" si="74">DK5*(DL5)</f>
        <v>0</v>
      </c>
      <c r="DO5" s="11">
        <f t="shared" ref="DO5:DO11" si="75">DK5*(DM5)</f>
        <v>0</v>
      </c>
      <c r="DP5" s="16">
        <f t="shared" ref="DP5" si="76">DO26</f>
        <v>0</v>
      </c>
      <c r="DQ5" s="13"/>
      <c r="DR5" s="13"/>
      <c r="DS5" s="13"/>
      <c r="DT5" s="13"/>
      <c r="DU5" s="55"/>
      <c r="DV5" s="10"/>
      <c r="DW5" s="44" t="s">
        <v>74</v>
      </c>
      <c r="DX5" s="11" t="s">
        <v>12</v>
      </c>
      <c r="DY5" s="64">
        <v>0</v>
      </c>
      <c r="DZ5" s="64">
        <v>0</v>
      </c>
      <c r="EA5" s="64">
        <v>0</v>
      </c>
      <c r="EB5" s="11">
        <f t="shared" ref="EB5:EB11" si="77">DY5*(DZ5)</f>
        <v>0</v>
      </c>
      <c r="EC5" s="11">
        <f t="shared" ref="EC5:EC11" si="78">DY5*(EA5)</f>
        <v>0</v>
      </c>
      <c r="ED5" s="16">
        <f t="shared" ref="ED5" si="79">EC26</f>
        <v>0</v>
      </c>
      <c r="EE5" s="13"/>
      <c r="EF5" s="13"/>
      <c r="EG5" s="13"/>
      <c r="EH5" s="13"/>
      <c r="EI5" s="55"/>
      <c r="EJ5" s="10"/>
      <c r="EK5" s="42"/>
      <c r="EL5" s="8"/>
      <c r="EM5" s="766" t="s">
        <v>130</v>
      </c>
      <c r="EN5" s="279"/>
      <c r="EO5" s="271"/>
      <c r="EP5" s="275"/>
      <c r="EQ5" s="6" t="s">
        <v>7</v>
      </c>
      <c r="ER5" s="4" t="s">
        <v>157</v>
      </c>
      <c r="ES5" s="4"/>
      <c r="ET5" s="766" t="s">
        <v>124</v>
      </c>
      <c r="EU5" s="396"/>
      <c r="EV5" s="562" t="s">
        <v>429</v>
      </c>
      <c r="EW5" s="563" t="s">
        <v>447</v>
      </c>
      <c r="EX5" s="563" t="s">
        <v>430</v>
      </c>
      <c r="EY5" s="1055" t="s">
        <v>448</v>
      </c>
      <c r="EZ5" s="1056"/>
      <c r="FA5" s="232"/>
      <c r="FC5" s="42"/>
      <c r="FD5" s="8"/>
      <c r="FE5" s="613" t="s">
        <v>136</v>
      </c>
      <c r="FF5" s="613" t="s">
        <v>137</v>
      </c>
      <c r="FG5" s="614" t="s">
        <v>138</v>
      </c>
      <c r="FH5" s="287"/>
      <c r="FI5" s="614" t="s">
        <v>139</v>
      </c>
      <c r="FJ5" s="615" t="s">
        <v>140</v>
      </c>
      <c r="FK5" s="612" t="str">
        <f>FE2</f>
        <v>Item 1</v>
      </c>
      <c r="FL5" s="1053" t="s">
        <v>448</v>
      </c>
      <c r="FM5" s="1054"/>
      <c r="FN5" s="612" t="s">
        <v>438</v>
      </c>
      <c r="FO5" s="612" t="s">
        <v>157</v>
      </c>
      <c r="FP5" s="411"/>
      <c r="FQ5" s="616" t="s">
        <v>434</v>
      </c>
      <c r="FR5" s="617" t="s">
        <v>451</v>
      </c>
      <c r="FS5" s="618" t="s">
        <v>438</v>
      </c>
    </row>
    <row r="6" spans="1:175" x14ac:dyDescent="0.25">
      <c r="A6" s="44" t="s">
        <v>74</v>
      </c>
      <c r="B6" s="11" t="s">
        <v>13</v>
      </c>
      <c r="C6" s="64">
        <v>0</v>
      </c>
      <c r="D6" s="64">
        <v>0</v>
      </c>
      <c r="E6" s="64">
        <v>0</v>
      </c>
      <c r="F6" s="11">
        <f t="shared" ref="F6:F11" si="80">C6*(D6)</f>
        <v>0</v>
      </c>
      <c r="G6" s="11">
        <f t="shared" ref="G6:G11" si="81">C6*(E6)</f>
        <v>0</v>
      </c>
      <c r="H6" s="16"/>
      <c r="I6" s="13"/>
      <c r="J6" s="13"/>
      <c r="K6" s="13"/>
      <c r="L6" s="13"/>
      <c r="M6" s="55"/>
      <c r="N6" s="10"/>
      <c r="O6" s="44" t="s">
        <v>74</v>
      </c>
      <c r="P6" s="11" t="s">
        <v>13</v>
      </c>
      <c r="Q6" s="64">
        <v>0</v>
      </c>
      <c r="R6" s="64">
        <v>0</v>
      </c>
      <c r="S6" s="64">
        <v>0</v>
      </c>
      <c r="T6" s="11">
        <f t="shared" ref="T6:T11" si="82">Q6*(R6)</f>
        <v>0</v>
      </c>
      <c r="U6" s="11">
        <f t="shared" ref="U6:U11" si="83">Q6*(S6)</f>
        <v>0</v>
      </c>
      <c r="V6" s="16"/>
      <c r="W6" s="13"/>
      <c r="X6" s="13"/>
      <c r="Y6" s="13"/>
      <c r="Z6" s="13"/>
      <c r="AA6" s="55"/>
      <c r="AB6" s="10"/>
      <c r="AC6" s="44" t="s">
        <v>74</v>
      </c>
      <c r="AD6" s="11" t="s">
        <v>13</v>
      </c>
      <c r="AE6" s="64">
        <v>0</v>
      </c>
      <c r="AF6" s="64">
        <v>0</v>
      </c>
      <c r="AG6" s="64">
        <v>0</v>
      </c>
      <c r="AH6" s="11">
        <f t="shared" si="56"/>
        <v>0</v>
      </c>
      <c r="AI6" s="11">
        <f t="shared" si="57"/>
        <v>0</v>
      </c>
      <c r="AJ6" s="16"/>
      <c r="AK6" s="13"/>
      <c r="AL6" s="13"/>
      <c r="AM6" s="13"/>
      <c r="AN6" s="13"/>
      <c r="AO6" s="55"/>
      <c r="AP6" s="10"/>
      <c r="AQ6" s="44" t="s">
        <v>74</v>
      </c>
      <c r="AR6" s="11" t="s">
        <v>13</v>
      </c>
      <c r="AS6" s="64">
        <v>0</v>
      </c>
      <c r="AT6" s="64">
        <v>0</v>
      </c>
      <c r="AU6" s="64">
        <v>0</v>
      </c>
      <c r="AV6" s="11">
        <f t="shared" si="59"/>
        <v>0</v>
      </c>
      <c r="AW6" s="11">
        <f t="shared" si="60"/>
        <v>0</v>
      </c>
      <c r="AX6" s="16"/>
      <c r="AY6" s="13"/>
      <c r="AZ6" s="13"/>
      <c r="BA6" s="13"/>
      <c r="BB6" s="13"/>
      <c r="BC6" s="55"/>
      <c r="BD6" s="10"/>
      <c r="BE6" s="44" t="s">
        <v>74</v>
      </c>
      <c r="BF6" s="11" t="s">
        <v>13</v>
      </c>
      <c r="BG6" s="64">
        <v>0</v>
      </c>
      <c r="BH6" s="64">
        <v>0</v>
      </c>
      <c r="BI6" s="64">
        <v>0</v>
      </c>
      <c r="BJ6" s="11">
        <f t="shared" si="62"/>
        <v>0</v>
      </c>
      <c r="BK6" s="11">
        <f t="shared" si="63"/>
        <v>0</v>
      </c>
      <c r="BL6" s="16"/>
      <c r="BM6" s="13"/>
      <c r="BN6" s="13"/>
      <c r="BO6" s="13"/>
      <c r="BP6" s="13"/>
      <c r="BQ6" s="55"/>
      <c r="BR6" s="10"/>
      <c r="BS6" s="44" t="s">
        <v>74</v>
      </c>
      <c r="BT6" s="11" t="s">
        <v>13</v>
      </c>
      <c r="BU6" s="64">
        <v>0</v>
      </c>
      <c r="BV6" s="64">
        <v>0</v>
      </c>
      <c r="BW6" s="64">
        <v>0</v>
      </c>
      <c r="BX6" s="11">
        <f t="shared" si="65"/>
        <v>0</v>
      </c>
      <c r="BY6" s="11">
        <f t="shared" si="66"/>
        <v>0</v>
      </c>
      <c r="BZ6" s="16"/>
      <c r="CA6" s="13"/>
      <c r="CB6" s="13"/>
      <c r="CC6" s="13"/>
      <c r="CD6" s="13"/>
      <c r="CE6" s="55"/>
      <c r="CF6" s="10"/>
      <c r="CG6" s="44" t="s">
        <v>74</v>
      </c>
      <c r="CH6" s="11" t="s">
        <v>13</v>
      </c>
      <c r="CI6" s="64">
        <v>0</v>
      </c>
      <c r="CJ6" s="64">
        <v>0</v>
      </c>
      <c r="CK6" s="64">
        <v>0</v>
      </c>
      <c r="CL6" s="11">
        <f t="shared" si="68"/>
        <v>0</v>
      </c>
      <c r="CM6" s="11">
        <f t="shared" si="69"/>
        <v>0</v>
      </c>
      <c r="CN6" s="16"/>
      <c r="CO6" s="13"/>
      <c r="CP6" s="13"/>
      <c r="CQ6" s="13"/>
      <c r="CR6" s="13"/>
      <c r="CS6" s="55"/>
      <c r="CT6" s="10"/>
      <c r="CU6" s="44" t="s">
        <v>74</v>
      </c>
      <c r="CV6" s="11" t="s">
        <v>13</v>
      </c>
      <c r="CW6" s="64">
        <v>0</v>
      </c>
      <c r="CX6" s="64">
        <v>0</v>
      </c>
      <c r="CY6" s="64">
        <v>0</v>
      </c>
      <c r="CZ6" s="11">
        <f t="shared" si="71"/>
        <v>0</v>
      </c>
      <c r="DA6" s="11">
        <f t="shared" si="72"/>
        <v>0</v>
      </c>
      <c r="DB6" s="16"/>
      <c r="DC6" s="13"/>
      <c r="DD6" s="13"/>
      <c r="DE6" s="13"/>
      <c r="DF6" s="13"/>
      <c r="DG6" s="55"/>
      <c r="DH6" s="10"/>
      <c r="DI6" s="44" t="s">
        <v>74</v>
      </c>
      <c r="DJ6" s="11" t="s">
        <v>13</v>
      </c>
      <c r="DK6" s="64">
        <v>0</v>
      </c>
      <c r="DL6" s="64">
        <v>0</v>
      </c>
      <c r="DM6" s="64">
        <v>0</v>
      </c>
      <c r="DN6" s="11">
        <f t="shared" si="74"/>
        <v>0</v>
      </c>
      <c r="DO6" s="11">
        <f t="shared" si="75"/>
        <v>0</v>
      </c>
      <c r="DP6" s="16"/>
      <c r="DQ6" s="13"/>
      <c r="DR6" s="13"/>
      <c r="DS6" s="13"/>
      <c r="DT6" s="13"/>
      <c r="DU6" s="55"/>
      <c r="DV6" s="10"/>
      <c r="DW6" s="44" t="s">
        <v>74</v>
      </c>
      <c r="DX6" s="11" t="s">
        <v>13</v>
      </c>
      <c r="DY6" s="64">
        <v>0</v>
      </c>
      <c r="DZ6" s="64">
        <v>0</v>
      </c>
      <c r="EA6" s="64">
        <v>0</v>
      </c>
      <c r="EB6" s="11">
        <f t="shared" si="77"/>
        <v>0</v>
      </c>
      <c r="EC6" s="11">
        <f t="shared" si="78"/>
        <v>0</v>
      </c>
      <c r="ED6" s="16"/>
      <c r="EE6" s="13"/>
      <c r="EF6" s="13"/>
      <c r="EG6" s="13"/>
      <c r="EH6" s="13"/>
      <c r="EI6" s="55"/>
      <c r="EJ6" s="10"/>
      <c r="EK6" s="44" t="s">
        <v>74</v>
      </c>
      <c r="EL6" s="11" t="s">
        <v>8</v>
      </c>
      <c r="EM6" s="14">
        <f>K4+Y4+AM4+BA4+BO4+CC4+CQ4+DE4+DS4+EG4</f>
        <v>0</v>
      </c>
      <c r="EN6" s="762"/>
      <c r="EO6" s="762"/>
      <c r="EP6" s="275"/>
      <c r="EQ6" s="51">
        <f>G4*$C$2+U4*$Q$2+AI4*$AE$2+AW4*$AS$2+BK4*$BG$2+BY4*$BU$2+CM4*$CI$2+DA4*$CW$2+DO4*$DK$2+EC4*$DY$2</f>
        <v>0</v>
      </c>
      <c r="ER6" s="116">
        <f>IF(ER$4=0,0,EM6/ER$4)</f>
        <v>0</v>
      </c>
      <c r="ES6" s="81">
        <f>ER6*ET6+ER6</f>
        <v>0</v>
      </c>
      <c r="ET6" s="280">
        <v>0</v>
      </c>
      <c r="EU6" s="9" t="s">
        <v>109</v>
      </c>
      <c r="EV6" s="518">
        <f>IF(ER$4=0,0,EQ6/$ER$4*$EX$4)</f>
        <v>0</v>
      </c>
      <c r="EW6" s="578">
        <f>IF(EV6=0,0,EX6/EV6)</f>
        <v>0</v>
      </c>
      <c r="EX6" s="511">
        <f>ER6*ER$4+ES6*ES$4</f>
        <v>0</v>
      </c>
      <c r="EY6" s="137"/>
      <c r="EZ6" s="568"/>
      <c r="FA6" s="88"/>
      <c r="FC6" s="44" t="s">
        <v>74</v>
      </c>
      <c r="FD6" s="11" t="s">
        <v>8</v>
      </c>
      <c r="FE6" s="141">
        <v>0</v>
      </c>
      <c r="FF6" s="141">
        <v>0</v>
      </c>
      <c r="FG6" s="142">
        <v>0</v>
      </c>
      <c r="FH6" s="9" t="s">
        <v>109</v>
      </c>
      <c r="FI6" s="122">
        <f t="shared" ref="FI6:FI17" si="84">FE6*FF6*FG6</f>
        <v>0</v>
      </c>
      <c r="FJ6" s="602">
        <v>0</v>
      </c>
      <c r="FK6" s="603">
        <f>FI6*FJ6</f>
        <v>0</v>
      </c>
      <c r="FL6" s="588"/>
      <c r="FM6" s="589"/>
      <c r="FN6" s="609">
        <f>SUM(FK6:FK9)</f>
        <v>0</v>
      </c>
      <c r="FO6" s="127">
        <f>IF(FO$4=0,0,FN6/$FO$4)</f>
        <v>0</v>
      </c>
      <c r="FP6" s="87" t="s">
        <v>74</v>
      </c>
      <c r="FQ6" s="599">
        <f>SUM(EX6:EX7)</f>
        <v>0</v>
      </c>
      <c r="FR6" s="496">
        <f>FN6</f>
        <v>0</v>
      </c>
      <c r="FS6" s="567">
        <f>SUM(FQ6:FR7)</f>
        <v>0</v>
      </c>
    </row>
    <row r="7" spans="1:175" x14ac:dyDescent="0.25">
      <c r="A7" s="44" t="s">
        <v>74</v>
      </c>
      <c r="B7" s="11" t="s">
        <v>14</v>
      </c>
      <c r="C7" s="64">
        <v>0</v>
      </c>
      <c r="D7" s="64">
        <v>0</v>
      </c>
      <c r="E7" s="64">
        <v>0</v>
      </c>
      <c r="F7" s="11">
        <f t="shared" si="80"/>
        <v>0</v>
      </c>
      <c r="G7" s="11">
        <f t="shared" si="81"/>
        <v>0</v>
      </c>
      <c r="H7" s="16"/>
      <c r="I7" s="13"/>
      <c r="J7" s="13"/>
      <c r="K7" s="13"/>
      <c r="L7" s="13"/>
      <c r="M7" s="55"/>
      <c r="N7" s="10"/>
      <c r="O7" s="44" t="s">
        <v>74</v>
      </c>
      <c r="P7" s="11" t="s">
        <v>14</v>
      </c>
      <c r="Q7" s="64">
        <v>0</v>
      </c>
      <c r="R7" s="64">
        <v>0</v>
      </c>
      <c r="S7" s="64">
        <v>0</v>
      </c>
      <c r="T7" s="11">
        <f t="shared" si="82"/>
        <v>0</v>
      </c>
      <c r="U7" s="11">
        <f t="shared" si="83"/>
        <v>0</v>
      </c>
      <c r="V7" s="16"/>
      <c r="W7" s="13"/>
      <c r="X7" s="13"/>
      <c r="Y7" s="13"/>
      <c r="Z7" s="13"/>
      <c r="AA7" s="55"/>
      <c r="AB7" s="10"/>
      <c r="AC7" s="44" t="s">
        <v>74</v>
      </c>
      <c r="AD7" s="11" t="s">
        <v>14</v>
      </c>
      <c r="AE7" s="64">
        <v>0</v>
      </c>
      <c r="AF7" s="64">
        <v>0</v>
      </c>
      <c r="AG7" s="64">
        <v>0</v>
      </c>
      <c r="AH7" s="11">
        <f t="shared" si="56"/>
        <v>0</v>
      </c>
      <c r="AI7" s="11">
        <f t="shared" si="57"/>
        <v>0</v>
      </c>
      <c r="AJ7" s="16"/>
      <c r="AK7" s="13"/>
      <c r="AL7" s="13"/>
      <c r="AM7" s="13"/>
      <c r="AN7" s="13"/>
      <c r="AO7" s="55"/>
      <c r="AP7" s="10"/>
      <c r="AQ7" s="44" t="s">
        <v>74</v>
      </c>
      <c r="AR7" s="11" t="s">
        <v>14</v>
      </c>
      <c r="AS7" s="64">
        <v>0</v>
      </c>
      <c r="AT7" s="64">
        <v>0</v>
      </c>
      <c r="AU7" s="64">
        <v>0</v>
      </c>
      <c r="AV7" s="11">
        <f t="shared" si="59"/>
        <v>0</v>
      </c>
      <c r="AW7" s="11">
        <f t="shared" si="60"/>
        <v>0</v>
      </c>
      <c r="AX7" s="16"/>
      <c r="AY7" s="13"/>
      <c r="AZ7" s="13"/>
      <c r="BA7" s="13"/>
      <c r="BB7" s="13"/>
      <c r="BC7" s="55"/>
      <c r="BD7" s="10"/>
      <c r="BE7" s="44" t="s">
        <v>74</v>
      </c>
      <c r="BF7" s="11" t="s">
        <v>14</v>
      </c>
      <c r="BG7" s="64">
        <v>0</v>
      </c>
      <c r="BH7" s="64">
        <v>0</v>
      </c>
      <c r="BI7" s="64">
        <v>0</v>
      </c>
      <c r="BJ7" s="11">
        <f t="shared" si="62"/>
        <v>0</v>
      </c>
      <c r="BK7" s="11">
        <f t="shared" si="63"/>
        <v>0</v>
      </c>
      <c r="BL7" s="16"/>
      <c r="BM7" s="13"/>
      <c r="BN7" s="13"/>
      <c r="BO7" s="13"/>
      <c r="BP7" s="13"/>
      <c r="BQ7" s="55"/>
      <c r="BR7" s="10"/>
      <c r="BS7" s="44" t="s">
        <v>74</v>
      </c>
      <c r="BT7" s="11" t="s">
        <v>14</v>
      </c>
      <c r="BU7" s="64">
        <v>0</v>
      </c>
      <c r="BV7" s="64">
        <v>0</v>
      </c>
      <c r="BW7" s="64">
        <v>0</v>
      </c>
      <c r="BX7" s="11">
        <f t="shared" si="65"/>
        <v>0</v>
      </c>
      <c r="BY7" s="11">
        <f t="shared" si="66"/>
        <v>0</v>
      </c>
      <c r="BZ7" s="16"/>
      <c r="CA7" s="13"/>
      <c r="CB7" s="13"/>
      <c r="CC7" s="13"/>
      <c r="CD7" s="13"/>
      <c r="CE7" s="55"/>
      <c r="CF7" s="10"/>
      <c r="CG7" s="44" t="s">
        <v>74</v>
      </c>
      <c r="CH7" s="11" t="s">
        <v>14</v>
      </c>
      <c r="CI7" s="64">
        <v>0</v>
      </c>
      <c r="CJ7" s="64">
        <v>0</v>
      </c>
      <c r="CK7" s="64">
        <v>0</v>
      </c>
      <c r="CL7" s="11">
        <f t="shared" si="68"/>
        <v>0</v>
      </c>
      <c r="CM7" s="11">
        <f t="shared" si="69"/>
        <v>0</v>
      </c>
      <c r="CN7" s="16"/>
      <c r="CO7" s="13"/>
      <c r="CP7" s="13"/>
      <c r="CQ7" s="13"/>
      <c r="CR7" s="13"/>
      <c r="CS7" s="55"/>
      <c r="CT7" s="10"/>
      <c r="CU7" s="44" t="s">
        <v>74</v>
      </c>
      <c r="CV7" s="11" t="s">
        <v>14</v>
      </c>
      <c r="CW7" s="64">
        <v>0</v>
      </c>
      <c r="CX7" s="64">
        <v>0</v>
      </c>
      <c r="CY7" s="64">
        <v>0</v>
      </c>
      <c r="CZ7" s="11">
        <f t="shared" si="71"/>
        <v>0</v>
      </c>
      <c r="DA7" s="11">
        <f t="shared" si="72"/>
        <v>0</v>
      </c>
      <c r="DB7" s="16"/>
      <c r="DC7" s="13"/>
      <c r="DD7" s="13"/>
      <c r="DE7" s="13"/>
      <c r="DF7" s="13"/>
      <c r="DG7" s="55"/>
      <c r="DH7" s="10"/>
      <c r="DI7" s="44" t="s">
        <v>74</v>
      </c>
      <c r="DJ7" s="11" t="s">
        <v>14</v>
      </c>
      <c r="DK7" s="64">
        <v>0</v>
      </c>
      <c r="DL7" s="64">
        <v>0</v>
      </c>
      <c r="DM7" s="64">
        <v>0</v>
      </c>
      <c r="DN7" s="11">
        <f t="shared" si="74"/>
        <v>0</v>
      </c>
      <c r="DO7" s="11">
        <f t="shared" si="75"/>
        <v>0</v>
      </c>
      <c r="DP7" s="16"/>
      <c r="DQ7" s="13"/>
      <c r="DR7" s="13"/>
      <c r="DS7" s="13"/>
      <c r="DT7" s="13"/>
      <c r="DU7" s="55"/>
      <c r="DV7" s="10"/>
      <c r="DW7" s="44" t="s">
        <v>74</v>
      </c>
      <c r="DX7" s="11" t="s">
        <v>14</v>
      </c>
      <c r="DY7" s="64">
        <v>0</v>
      </c>
      <c r="DZ7" s="64">
        <v>0</v>
      </c>
      <c r="EA7" s="64">
        <v>0</v>
      </c>
      <c r="EB7" s="11">
        <f t="shared" si="77"/>
        <v>0</v>
      </c>
      <c r="EC7" s="11">
        <f t="shared" si="78"/>
        <v>0</v>
      </c>
      <c r="ED7" s="16"/>
      <c r="EE7" s="13"/>
      <c r="EF7" s="13"/>
      <c r="EG7" s="13"/>
      <c r="EH7" s="13"/>
      <c r="EI7" s="55"/>
      <c r="EJ7" s="10"/>
      <c r="EK7" s="44" t="s">
        <v>74</v>
      </c>
      <c r="EL7" s="11" t="s">
        <v>18</v>
      </c>
      <c r="EM7" s="14">
        <f>K14+Y14+AM14+BA14+BO14+CC14+CQ14+DE14+DS14+EG14</f>
        <v>0</v>
      </c>
      <c r="EN7" s="33"/>
      <c r="EO7" s="33"/>
      <c r="EP7" s="275"/>
      <c r="EQ7" s="51">
        <f>G14*$C$2+U14*$Q$2+AI14*$AE$2+AW14*$AS$2+BK14*$BG$2+BY14*$BU$2+CM14*$CI$2+DA14*$CW$2+DO14*$DK$2+EC14*$DY$2</f>
        <v>0</v>
      </c>
      <c r="ER7" s="116">
        <f>IF(ER$4=0,0,EM7/ER$4)</f>
        <v>0</v>
      </c>
      <c r="ES7" s="81">
        <f>ER7*ET7+ER7</f>
        <v>0</v>
      </c>
      <c r="ET7" s="280">
        <v>0</v>
      </c>
      <c r="EU7" s="9" t="s">
        <v>109</v>
      </c>
      <c r="EV7" s="518">
        <f>IF(ER$4=0,0,EQ7/$ER$4*$EX$4)</f>
        <v>0</v>
      </c>
      <c r="EW7" s="579">
        <f>IF(EV7=0,0,EX7/EV7)</f>
        <v>0</v>
      </c>
      <c r="EX7" s="511">
        <f>ER7*ER$4+ES7*ES$4</f>
        <v>0</v>
      </c>
      <c r="EY7" s="137"/>
      <c r="EZ7" s="569"/>
      <c r="FA7" s="88"/>
      <c r="FC7" s="44" t="s">
        <v>74</v>
      </c>
      <c r="FD7" s="11" t="s">
        <v>8</v>
      </c>
      <c r="FE7" s="141">
        <v>0</v>
      </c>
      <c r="FF7" s="141">
        <v>0</v>
      </c>
      <c r="FG7" s="142">
        <v>0</v>
      </c>
      <c r="FH7" s="9" t="s">
        <v>109</v>
      </c>
      <c r="FI7" s="122">
        <f t="shared" si="84"/>
        <v>0</v>
      </c>
      <c r="FJ7" s="602">
        <v>0</v>
      </c>
      <c r="FK7" s="604">
        <f t="shared" ref="FK7:FK17" si="85">FI7*FJ7</f>
        <v>0</v>
      </c>
      <c r="FL7" s="588"/>
      <c r="FM7" s="589"/>
      <c r="FN7" s="610"/>
      <c r="FO7" s="127"/>
      <c r="FP7" s="87"/>
      <c r="FQ7" s="522">
        <f>EX15</f>
        <v>0</v>
      </c>
      <c r="FR7" s="496">
        <f>FN16</f>
        <v>0</v>
      </c>
      <c r="FS7" s="567"/>
    </row>
    <row r="8" spans="1:175" x14ac:dyDescent="0.25">
      <c r="A8" s="44" t="s">
        <v>74</v>
      </c>
      <c r="B8" s="11" t="s">
        <v>15</v>
      </c>
      <c r="C8" s="64">
        <v>0</v>
      </c>
      <c r="D8" s="64">
        <v>0</v>
      </c>
      <c r="E8" s="64">
        <v>0</v>
      </c>
      <c r="F8" s="11">
        <f t="shared" si="80"/>
        <v>0</v>
      </c>
      <c r="G8" s="11">
        <f t="shared" si="81"/>
        <v>0</v>
      </c>
      <c r="H8" s="16"/>
      <c r="I8" s="13"/>
      <c r="J8" s="13"/>
      <c r="K8" s="13"/>
      <c r="L8" s="13"/>
      <c r="M8" s="55"/>
      <c r="N8" s="10"/>
      <c r="O8" s="44" t="s">
        <v>74</v>
      </c>
      <c r="P8" s="11" t="s">
        <v>15</v>
      </c>
      <c r="Q8" s="64">
        <v>0</v>
      </c>
      <c r="R8" s="64">
        <v>0</v>
      </c>
      <c r="S8" s="64">
        <v>0</v>
      </c>
      <c r="T8" s="11">
        <f t="shared" si="82"/>
        <v>0</v>
      </c>
      <c r="U8" s="11">
        <f t="shared" si="83"/>
        <v>0</v>
      </c>
      <c r="V8" s="16"/>
      <c r="W8" s="13"/>
      <c r="X8" s="13"/>
      <c r="Y8" s="13"/>
      <c r="Z8" s="13"/>
      <c r="AA8" s="55"/>
      <c r="AB8" s="10"/>
      <c r="AC8" s="44" t="s">
        <v>74</v>
      </c>
      <c r="AD8" s="11" t="s">
        <v>15</v>
      </c>
      <c r="AE8" s="64">
        <v>0</v>
      </c>
      <c r="AF8" s="64">
        <v>0</v>
      </c>
      <c r="AG8" s="64">
        <v>0</v>
      </c>
      <c r="AH8" s="11">
        <f t="shared" si="56"/>
        <v>0</v>
      </c>
      <c r="AI8" s="11">
        <f t="shared" si="57"/>
        <v>0</v>
      </c>
      <c r="AJ8" s="16"/>
      <c r="AK8" s="13"/>
      <c r="AL8" s="13"/>
      <c r="AM8" s="13"/>
      <c r="AN8" s="13"/>
      <c r="AO8" s="55"/>
      <c r="AP8" s="10"/>
      <c r="AQ8" s="44" t="s">
        <v>74</v>
      </c>
      <c r="AR8" s="11" t="s">
        <v>15</v>
      </c>
      <c r="AS8" s="64">
        <v>0</v>
      </c>
      <c r="AT8" s="64">
        <v>0</v>
      </c>
      <c r="AU8" s="64">
        <v>0</v>
      </c>
      <c r="AV8" s="11">
        <f t="shared" si="59"/>
        <v>0</v>
      </c>
      <c r="AW8" s="11">
        <f t="shared" si="60"/>
        <v>0</v>
      </c>
      <c r="AX8" s="16"/>
      <c r="AY8" s="13"/>
      <c r="AZ8" s="13"/>
      <c r="BA8" s="13"/>
      <c r="BB8" s="13"/>
      <c r="BC8" s="55"/>
      <c r="BD8" s="10"/>
      <c r="BE8" s="44" t="s">
        <v>74</v>
      </c>
      <c r="BF8" s="11" t="s">
        <v>15</v>
      </c>
      <c r="BG8" s="64">
        <v>0</v>
      </c>
      <c r="BH8" s="64">
        <v>0</v>
      </c>
      <c r="BI8" s="64">
        <v>0</v>
      </c>
      <c r="BJ8" s="11">
        <f t="shared" si="62"/>
        <v>0</v>
      </c>
      <c r="BK8" s="11">
        <f t="shared" si="63"/>
        <v>0</v>
      </c>
      <c r="BL8" s="16"/>
      <c r="BM8" s="13"/>
      <c r="BN8" s="13"/>
      <c r="BO8" s="13"/>
      <c r="BP8" s="13"/>
      <c r="BQ8" s="55"/>
      <c r="BR8" s="10"/>
      <c r="BS8" s="44" t="s">
        <v>74</v>
      </c>
      <c r="BT8" s="11" t="s">
        <v>15</v>
      </c>
      <c r="BU8" s="64">
        <v>0</v>
      </c>
      <c r="BV8" s="64">
        <v>0</v>
      </c>
      <c r="BW8" s="64">
        <v>0</v>
      </c>
      <c r="BX8" s="11">
        <f t="shared" si="65"/>
        <v>0</v>
      </c>
      <c r="BY8" s="11">
        <f t="shared" si="66"/>
        <v>0</v>
      </c>
      <c r="BZ8" s="16"/>
      <c r="CA8" s="13"/>
      <c r="CB8" s="13"/>
      <c r="CC8" s="13"/>
      <c r="CD8" s="13"/>
      <c r="CE8" s="55"/>
      <c r="CF8" s="10"/>
      <c r="CG8" s="44" t="s">
        <v>74</v>
      </c>
      <c r="CH8" s="11" t="s">
        <v>15</v>
      </c>
      <c r="CI8" s="64">
        <v>0</v>
      </c>
      <c r="CJ8" s="64">
        <v>0</v>
      </c>
      <c r="CK8" s="64">
        <v>0</v>
      </c>
      <c r="CL8" s="11">
        <f t="shared" si="68"/>
        <v>0</v>
      </c>
      <c r="CM8" s="11">
        <f t="shared" si="69"/>
        <v>0</v>
      </c>
      <c r="CN8" s="16"/>
      <c r="CO8" s="13"/>
      <c r="CP8" s="13"/>
      <c r="CQ8" s="13"/>
      <c r="CR8" s="13"/>
      <c r="CS8" s="55"/>
      <c r="CT8" s="10"/>
      <c r="CU8" s="44" t="s">
        <v>74</v>
      </c>
      <c r="CV8" s="11" t="s">
        <v>15</v>
      </c>
      <c r="CW8" s="64">
        <v>0</v>
      </c>
      <c r="CX8" s="64">
        <v>0</v>
      </c>
      <c r="CY8" s="64">
        <v>0</v>
      </c>
      <c r="CZ8" s="11">
        <f t="shared" si="71"/>
        <v>0</v>
      </c>
      <c r="DA8" s="11">
        <f t="shared" si="72"/>
        <v>0</v>
      </c>
      <c r="DB8" s="16"/>
      <c r="DC8" s="13"/>
      <c r="DD8" s="13"/>
      <c r="DE8" s="13"/>
      <c r="DF8" s="13"/>
      <c r="DG8" s="55"/>
      <c r="DH8" s="10"/>
      <c r="DI8" s="44" t="s">
        <v>74</v>
      </c>
      <c r="DJ8" s="11" t="s">
        <v>15</v>
      </c>
      <c r="DK8" s="64">
        <v>0</v>
      </c>
      <c r="DL8" s="64">
        <v>0</v>
      </c>
      <c r="DM8" s="64">
        <v>0</v>
      </c>
      <c r="DN8" s="11">
        <f t="shared" si="74"/>
        <v>0</v>
      </c>
      <c r="DO8" s="11">
        <f t="shared" si="75"/>
        <v>0</v>
      </c>
      <c r="DP8" s="16"/>
      <c r="DQ8" s="13"/>
      <c r="DR8" s="13"/>
      <c r="DS8" s="13"/>
      <c r="DT8" s="13"/>
      <c r="DU8" s="55"/>
      <c r="DV8" s="10"/>
      <c r="DW8" s="44" t="s">
        <v>74</v>
      </c>
      <c r="DX8" s="11" t="s">
        <v>15</v>
      </c>
      <c r="DY8" s="64">
        <v>0</v>
      </c>
      <c r="DZ8" s="64">
        <v>0</v>
      </c>
      <c r="EA8" s="64">
        <v>0</v>
      </c>
      <c r="EB8" s="11">
        <f t="shared" si="77"/>
        <v>0</v>
      </c>
      <c r="EC8" s="11">
        <f t="shared" si="78"/>
        <v>0</v>
      </c>
      <c r="ED8" s="16"/>
      <c r="EE8" s="13"/>
      <c r="EF8" s="13"/>
      <c r="EG8" s="13"/>
      <c r="EH8" s="13"/>
      <c r="EI8" s="55"/>
      <c r="EJ8" s="10"/>
      <c r="EK8" s="44"/>
      <c r="EL8" s="11"/>
      <c r="EM8" s="14"/>
      <c r="EN8" s="134"/>
      <c r="EO8" s="281"/>
      <c r="EP8" s="281"/>
      <c r="EQ8" s="6" t="s">
        <v>7</v>
      </c>
      <c r="ER8" s="121"/>
      <c r="ES8" s="111"/>
      <c r="ET8" s="128"/>
      <c r="EU8" s="9"/>
      <c r="EV8" s="518"/>
      <c r="EW8" s="579"/>
      <c r="EX8" s="511"/>
      <c r="EY8" s="137"/>
      <c r="EZ8" s="569"/>
      <c r="FA8" s="88"/>
      <c r="FC8" s="44" t="s">
        <v>74</v>
      </c>
      <c r="FD8" s="11" t="s">
        <v>18</v>
      </c>
      <c r="FE8" s="141">
        <v>0</v>
      </c>
      <c r="FF8" s="141">
        <v>0</v>
      </c>
      <c r="FG8" s="142">
        <v>0</v>
      </c>
      <c r="FH8" s="9" t="s">
        <v>109</v>
      </c>
      <c r="FI8" s="122">
        <f t="shared" si="84"/>
        <v>0</v>
      </c>
      <c r="FJ8" s="602">
        <v>0</v>
      </c>
      <c r="FK8" s="604">
        <f t="shared" si="85"/>
        <v>0</v>
      </c>
      <c r="FL8" s="588"/>
      <c r="FM8" s="589"/>
      <c r="FN8" s="610"/>
      <c r="FO8" s="127"/>
      <c r="FP8" s="87"/>
      <c r="FQ8" s="599"/>
      <c r="FR8" s="61"/>
      <c r="FS8" s="567"/>
    </row>
    <row r="9" spans="1:175" x14ac:dyDescent="0.25">
      <c r="A9" s="44" t="s">
        <v>74</v>
      </c>
      <c r="B9" s="11" t="s">
        <v>16</v>
      </c>
      <c r="C9" s="64">
        <v>0</v>
      </c>
      <c r="D9" s="64">
        <v>0</v>
      </c>
      <c r="E9" s="64">
        <v>0</v>
      </c>
      <c r="F9" s="11">
        <f t="shared" si="80"/>
        <v>0</v>
      </c>
      <c r="G9" s="11">
        <f t="shared" si="81"/>
        <v>0</v>
      </c>
      <c r="H9" s="16"/>
      <c r="I9" s="13"/>
      <c r="J9" s="13"/>
      <c r="K9" s="13"/>
      <c r="L9" s="13"/>
      <c r="M9" s="55"/>
      <c r="N9" s="10"/>
      <c r="O9" s="44" t="s">
        <v>74</v>
      </c>
      <c r="P9" s="11" t="s">
        <v>16</v>
      </c>
      <c r="Q9" s="64">
        <v>0</v>
      </c>
      <c r="R9" s="64">
        <v>0</v>
      </c>
      <c r="S9" s="64">
        <v>0</v>
      </c>
      <c r="T9" s="11">
        <f t="shared" si="82"/>
        <v>0</v>
      </c>
      <c r="U9" s="11">
        <f t="shared" si="83"/>
        <v>0</v>
      </c>
      <c r="V9" s="16"/>
      <c r="W9" s="13"/>
      <c r="X9" s="13"/>
      <c r="Y9" s="13"/>
      <c r="Z9" s="13"/>
      <c r="AA9" s="55"/>
      <c r="AB9" s="10"/>
      <c r="AC9" s="44" t="s">
        <v>74</v>
      </c>
      <c r="AD9" s="11" t="s">
        <v>16</v>
      </c>
      <c r="AE9" s="64">
        <v>0</v>
      </c>
      <c r="AF9" s="64">
        <v>0</v>
      </c>
      <c r="AG9" s="64">
        <v>0</v>
      </c>
      <c r="AH9" s="11">
        <f t="shared" si="56"/>
        <v>0</v>
      </c>
      <c r="AI9" s="11">
        <f t="shared" si="57"/>
        <v>0</v>
      </c>
      <c r="AJ9" s="16"/>
      <c r="AK9" s="13"/>
      <c r="AL9" s="13"/>
      <c r="AM9" s="13"/>
      <c r="AN9" s="13"/>
      <c r="AO9" s="55"/>
      <c r="AP9" s="10"/>
      <c r="AQ9" s="44" t="s">
        <v>74</v>
      </c>
      <c r="AR9" s="11" t="s">
        <v>16</v>
      </c>
      <c r="AS9" s="64">
        <v>0</v>
      </c>
      <c r="AT9" s="64">
        <v>0</v>
      </c>
      <c r="AU9" s="64">
        <v>0</v>
      </c>
      <c r="AV9" s="11">
        <f t="shared" si="59"/>
        <v>0</v>
      </c>
      <c r="AW9" s="11">
        <f t="shared" si="60"/>
        <v>0</v>
      </c>
      <c r="AX9" s="16"/>
      <c r="AY9" s="13"/>
      <c r="AZ9" s="13"/>
      <c r="BA9" s="13"/>
      <c r="BB9" s="13"/>
      <c r="BC9" s="55"/>
      <c r="BD9" s="10"/>
      <c r="BE9" s="44" t="s">
        <v>74</v>
      </c>
      <c r="BF9" s="11" t="s">
        <v>16</v>
      </c>
      <c r="BG9" s="64">
        <v>0</v>
      </c>
      <c r="BH9" s="64">
        <v>0</v>
      </c>
      <c r="BI9" s="64">
        <v>0</v>
      </c>
      <c r="BJ9" s="11">
        <f t="shared" si="62"/>
        <v>0</v>
      </c>
      <c r="BK9" s="11">
        <f t="shared" si="63"/>
        <v>0</v>
      </c>
      <c r="BL9" s="16"/>
      <c r="BM9" s="13"/>
      <c r="BN9" s="13"/>
      <c r="BO9" s="13"/>
      <c r="BP9" s="13"/>
      <c r="BQ9" s="55"/>
      <c r="BR9" s="10"/>
      <c r="BS9" s="44" t="s">
        <v>74</v>
      </c>
      <c r="BT9" s="11" t="s">
        <v>16</v>
      </c>
      <c r="BU9" s="64">
        <v>0</v>
      </c>
      <c r="BV9" s="64">
        <v>0</v>
      </c>
      <c r="BW9" s="64">
        <v>0</v>
      </c>
      <c r="BX9" s="11">
        <f t="shared" si="65"/>
        <v>0</v>
      </c>
      <c r="BY9" s="11">
        <f t="shared" si="66"/>
        <v>0</v>
      </c>
      <c r="BZ9" s="16"/>
      <c r="CA9" s="13"/>
      <c r="CB9" s="13"/>
      <c r="CC9" s="13"/>
      <c r="CD9" s="13"/>
      <c r="CE9" s="55"/>
      <c r="CF9" s="10"/>
      <c r="CG9" s="44" t="s">
        <v>74</v>
      </c>
      <c r="CH9" s="11" t="s">
        <v>16</v>
      </c>
      <c r="CI9" s="64">
        <v>0</v>
      </c>
      <c r="CJ9" s="64">
        <v>0</v>
      </c>
      <c r="CK9" s="64">
        <v>0</v>
      </c>
      <c r="CL9" s="11">
        <f t="shared" si="68"/>
        <v>0</v>
      </c>
      <c r="CM9" s="11">
        <f t="shared" si="69"/>
        <v>0</v>
      </c>
      <c r="CN9" s="16"/>
      <c r="CO9" s="13"/>
      <c r="CP9" s="13"/>
      <c r="CQ9" s="13"/>
      <c r="CR9" s="13"/>
      <c r="CS9" s="55"/>
      <c r="CT9" s="10"/>
      <c r="CU9" s="44" t="s">
        <v>74</v>
      </c>
      <c r="CV9" s="11" t="s">
        <v>16</v>
      </c>
      <c r="CW9" s="64">
        <v>0</v>
      </c>
      <c r="CX9" s="64">
        <v>0</v>
      </c>
      <c r="CY9" s="64">
        <v>0</v>
      </c>
      <c r="CZ9" s="11">
        <f t="shared" si="71"/>
        <v>0</v>
      </c>
      <c r="DA9" s="11">
        <f t="shared" si="72"/>
        <v>0</v>
      </c>
      <c r="DB9" s="16"/>
      <c r="DC9" s="13"/>
      <c r="DD9" s="13"/>
      <c r="DE9" s="13"/>
      <c r="DF9" s="13"/>
      <c r="DG9" s="55"/>
      <c r="DH9" s="10"/>
      <c r="DI9" s="44" t="s">
        <v>74</v>
      </c>
      <c r="DJ9" s="11" t="s">
        <v>16</v>
      </c>
      <c r="DK9" s="64">
        <v>0</v>
      </c>
      <c r="DL9" s="64">
        <v>0</v>
      </c>
      <c r="DM9" s="64">
        <v>0</v>
      </c>
      <c r="DN9" s="11">
        <f t="shared" si="74"/>
        <v>0</v>
      </c>
      <c r="DO9" s="11">
        <f t="shared" si="75"/>
        <v>0</v>
      </c>
      <c r="DP9" s="16"/>
      <c r="DQ9" s="13"/>
      <c r="DR9" s="13"/>
      <c r="DS9" s="13"/>
      <c r="DT9" s="13"/>
      <c r="DU9" s="55"/>
      <c r="DV9" s="10"/>
      <c r="DW9" s="44" t="s">
        <v>74</v>
      </c>
      <c r="DX9" s="11" t="s">
        <v>16</v>
      </c>
      <c r="DY9" s="64">
        <v>0</v>
      </c>
      <c r="DZ9" s="64">
        <v>0</v>
      </c>
      <c r="EA9" s="64">
        <v>0</v>
      </c>
      <c r="EB9" s="11">
        <f t="shared" si="77"/>
        <v>0</v>
      </c>
      <c r="EC9" s="11">
        <f t="shared" si="78"/>
        <v>0</v>
      </c>
      <c r="ED9" s="16"/>
      <c r="EE9" s="13"/>
      <c r="EF9" s="13"/>
      <c r="EG9" s="13"/>
      <c r="EH9" s="13"/>
      <c r="EI9" s="55"/>
      <c r="EJ9" s="10"/>
      <c r="EK9" s="44" t="s">
        <v>75</v>
      </c>
      <c r="EL9" s="11" t="s">
        <v>23</v>
      </c>
      <c r="EM9" s="14">
        <f>K17+Y17+AM17+BA17+BO17+CC17+CQ17+DE17+DS17+EG17</f>
        <v>0</v>
      </c>
      <c r="EN9" s="79"/>
      <c r="EO9" s="281"/>
      <c r="EP9" s="6" t="s">
        <v>4</v>
      </c>
      <c r="EQ9" s="51">
        <f>G17*$C$2+U17*$Q$2+AI17*$AE$2+AW17*$AS$2+BK17*$BG$2+BY17*$BU$2+CM17*$CI$2+DA17*$CW$2+DO17*$DK$2+EC17*$DY$2</f>
        <v>0</v>
      </c>
      <c r="ER9" s="116">
        <f>IF(ER$4=0,0,EM9/ER$4)</f>
        <v>0</v>
      </c>
      <c r="ES9" s="81">
        <f>ER9*ET9+ER9</f>
        <v>0</v>
      </c>
      <c r="ET9" s="280">
        <v>0</v>
      </c>
      <c r="EU9" s="9" t="s">
        <v>109</v>
      </c>
      <c r="EV9" s="518">
        <f>IF(ER$4=0,0,EQ9/$ER$4*$EX$4)</f>
        <v>0</v>
      </c>
      <c r="EW9" s="579">
        <f t="shared" ref="EW9:EW79" si="86">IF(EV9=0,0,EX9/EV9)</f>
        <v>0</v>
      </c>
      <c r="EX9" s="511">
        <f>ER9*ER$4+ES9*ES$4</f>
        <v>0</v>
      </c>
      <c r="EY9" s="137"/>
      <c r="EZ9" s="569"/>
      <c r="FA9" s="88"/>
      <c r="FC9" s="44" t="s">
        <v>74</v>
      </c>
      <c r="FD9" s="11" t="s">
        <v>18</v>
      </c>
      <c r="FE9" s="141">
        <v>0</v>
      </c>
      <c r="FF9" s="141">
        <v>0</v>
      </c>
      <c r="FG9" s="142">
        <v>0</v>
      </c>
      <c r="FH9" s="9" t="s">
        <v>109</v>
      </c>
      <c r="FI9" s="122">
        <f t="shared" si="84"/>
        <v>0</v>
      </c>
      <c r="FJ9" s="602">
        <v>0</v>
      </c>
      <c r="FK9" s="604">
        <f t="shared" si="85"/>
        <v>0</v>
      </c>
      <c r="FL9" s="588"/>
      <c r="FM9" s="589"/>
      <c r="FN9" s="610"/>
      <c r="FO9" s="127"/>
      <c r="FP9" s="87"/>
      <c r="FQ9" s="599"/>
      <c r="FR9" s="61"/>
      <c r="FS9" s="567"/>
    </row>
    <row r="10" spans="1:175" x14ac:dyDescent="0.25">
      <c r="A10" s="44" t="s">
        <v>74</v>
      </c>
      <c r="B10" s="11" t="s">
        <v>16</v>
      </c>
      <c r="C10" s="64">
        <v>0</v>
      </c>
      <c r="D10" s="64">
        <v>0</v>
      </c>
      <c r="E10" s="64">
        <v>0</v>
      </c>
      <c r="F10" s="11">
        <f t="shared" si="80"/>
        <v>0</v>
      </c>
      <c r="G10" s="11">
        <f t="shared" si="81"/>
        <v>0</v>
      </c>
      <c r="H10" s="16"/>
      <c r="I10" s="13"/>
      <c r="J10" s="13"/>
      <c r="K10" s="13"/>
      <c r="L10" s="13"/>
      <c r="M10" s="55"/>
      <c r="N10" s="10"/>
      <c r="O10" s="44" t="s">
        <v>74</v>
      </c>
      <c r="P10" s="11" t="s">
        <v>16</v>
      </c>
      <c r="Q10" s="64">
        <v>0</v>
      </c>
      <c r="R10" s="64">
        <v>0</v>
      </c>
      <c r="S10" s="64">
        <v>0</v>
      </c>
      <c r="T10" s="11">
        <f t="shared" si="82"/>
        <v>0</v>
      </c>
      <c r="U10" s="11">
        <f t="shared" si="83"/>
        <v>0</v>
      </c>
      <c r="V10" s="16"/>
      <c r="W10" s="13"/>
      <c r="X10" s="13"/>
      <c r="Y10" s="13"/>
      <c r="Z10" s="13"/>
      <c r="AA10" s="55"/>
      <c r="AB10" s="10"/>
      <c r="AC10" s="44" t="s">
        <v>74</v>
      </c>
      <c r="AD10" s="11" t="s">
        <v>16</v>
      </c>
      <c r="AE10" s="64">
        <v>0</v>
      </c>
      <c r="AF10" s="64">
        <v>0</v>
      </c>
      <c r="AG10" s="64">
        <v>0</v>
      </c>
      <c r="AH10" s="11">
        <f t="shared" si="56"/>
        <v>0</v>
      </c>
      <c r="AI10" s="11">
        <f t="shared" si="57"/>
        <v>0</v>
      </c>
      <c r="AJ10" s="16"/>
      <c r="AK10" s="13"/>
      <c r="AL10" s="13"/>
      <c r="AM10" s="13"/>
      <c r="AN10" s="13"/>
      <c r="AO10" s="55"/>
      <c r="AP10" s="10"/>
      <c r="AQ10" s="44" t="s">
        <v>74</v>
      </c>
      <c r="AR10" s="11" t="s">
        <v>16</v>
      </c>
      <c r="AS10" s="64">
        <v>0</v>
      </c>
      <c r="AT10" s="64">
        <v>0</v>
      </c>
      <c r="AU10" s="64">
        <v>0</v>
      </c>
      <c r="AV10" s="11">
        <f t="shared" si="59"/>
        <v>0</v>
      </c>
      <c r="AW10" s="11">
        <f t="shared" si="60"/>
        <v>0</v>
      </c>
      <c r="AX10" s="16"/>
      <c r="AY10" s="13"/>
      <c r="AZ10" s="13"/>
      <c r="BA10" s="13"/>
      <c r="BB10" s="13"/>
      <c r="BC10" s="55"/>
      <c r="BD10" s="10"/>
      <c r="BE10" s="44" t="s">
        <v>74</v>
      </c>
      <c r="BF10" s="11" t="s">
        <v>16</v>
      </c>
      <c r="BG10" s="64">
        <v>0</v>
      </c>
      <c r="BH10" s="64">
        <v>0</v>
      </c>
      <c r="BI10" s="64">
        <v>0</v>
      </c>
      <c r="BJ10" s="11">
        <f t="shared" si="62"/>
        <v>0</v>
      </c>
      <c r="BK10" s="11">
        <f t="shared" si="63"/>
        <v>0</v>
      </c>
      <c r="BL10" s="16"/>
      <c r="BM10" s="13"/>
      <c r="BN10" s="13"/>
      <c r="BO10" s="13"/>
      <c r="BP10" s="13"/>
      <c r="BQ10" s="55"/>
      <c r="BR10" s="10"/>
      <c r="BS10" s="44" t="s">
        <v>74</v>
      </c>
      <c r="BT10" s="11" t="s">
        <v>16</v>
      </c>
      <c r="BU10" s="64">
        <v>0</v>
      </c>
      <c r="BV10" s="64">
        <v>0</v>
      </c>
      <c r="BW10" s="64">
        <v>0</v>
      </c>
      <c r="BX10" s="11">
        <f t="shared" si="65"/>
        <v>0</v>
      </c>
      <c r="BY10" s="11">
        <f t="shared" si="66"/>
        <v>0</v>
      </c>
      <c r="BZ10" s="16"/>
      <c r="CA10" s="13"/>
      <c r="CB10" s="13"/>
      <c r="CC10" s="13"/>
      <c r="CD10" s="13"/>
      <c r="CE10" s="55"/>
      <c r="CF10" s="10"/>
      <c r="CG10" s="44" t="s">
        <v>74</v>
      </c>
      <c r="CH10" s="11" t="s">
        <v>16</v>
      </c>
      <c r="CI10" s="64">
        <v>0</v>
      </c>
      <c r="CJ10" s="64">
        <v>0</v>
      </c>
      <c r="CK10" s="64">
        <v>0</v>
      </c>
      <c r="CL10" s="11">
        <f t="shared" si="68"/>
        <v>0</v>
      </c>
      <c r="CM10" s="11">
        <f t="shared" si="69"/>
        <v>0</v>
      </c>
      <c r="CN10" s="16"/>
      <c r="CO10" s="13"/>
      <c r="CP10" s="13"/>
      <c r="CQ10" s="13"/>
      <c r="CR10" s="13"/>
      <c r="CS10" s="55"/>
      <c r="CT10" s="10"/>
      <c r="CU10" s="44" t="s">
        <v>74</v>
      </c>
      <c r="CV10" s="11" t="s">
        <v>16</v>
      </c>
      <c r="CW10" s="64">
        <v>0</v>
      </c>
      <c r="CX10" s="64">
        <v>0</v>
      </c>
      <c r="CY10" s="64">
        <v>0</v>
      </c>
      <c r="CZ10" s="11">
        <f t="shared" si="71"/>
        <v>0</v>
      </c>
      <c r="DA10" s="11">
        <f t="shared" si="72"/>
        <v>0</v>
      </c>
      <c r="DB10" s="16"/>
      <c r="DC10" s="13"/>
      <c r="DD10" s="13"/>
      <c r="DE10" s="13"/>
      <c r="DF10" s="13"/>
      <c r="DG10" s="55"/>
      <c r="DH10" s="10"/>
      <c r="DI10" s="44" t="s">
        <v>74</v>
      </c>
      <c r="DJ10" s="11" t="s">
        <v>16</v>
      </c>
      <c r="DK10" s="64">
        <v>0</v>
      </c>
      <c r="DL10" s="64">
        <v>0</v>
      </c>
      <c r="DM10" s="64">
        <v>0</v>
      </c>
      <c r="DN10" s="11">
        <f t="shared" si="74"/>
        <v>0</v>
      </c>
      <c r="DO10" s="11">
        <f t="shared" si="75"/>
        <v>0</v>
      </c>
      <c r="DP10" s="16"/>
      <c r="DQ10" s="13"/>
      <c r="DR10" s="13"/>
      <c r="DS10" s="13"/>
      <c r="DT10" s="13"/>
      <c r="DU10" s="55"/>
      <c r="DV10" s="10"/>
      <c r="DW10" s="44" t="s">
        <v>74</v>
      </c>
      <c r="DX10" s="11" t="s">
        <v>16</v>
      </c>
      <c r="DY10" s="64">
        <v>0</v>
      </c>
      <c r="DZ10" s="64">
        <v>0</v>
      </c>
      <c r="EA10" s="64">
        <v>0</v>
      </c>
      <c r="EB10" s="11">
        <f t="shared" si="77"/>
        <v>0</v>
      </c>
      <c r="EC10" s="11">
        <f t="shared" si="78"/>
        <v>0</v>
      </c>
      <c r="ED10" s="16"/>
      <c r="EE10" s="13"/>
      <c r="EF10" s="13"/>
      <c r="EG10" s="13"/>
      <c r="EH10" s="13"/>
      <c r="EI10" s="55"/>
      <c r="EJ10" s="10"/>
      <c r="EK10" s="44" t="s">
        <v>75</v>
      </c>
      <c r="EL10" s="11" t="s">
        <v>24</v>
      </c>
      <c r="EM10" s="14">
        <f>K18+Y18+AM18+BA18+BO18+CC18+CQ18+DE18+DS18+EG18</f>
        <v>0</v>
      </c>
      <c r="EN10" s="191"/>
      <c r="EO10" s="281"/>
      <c r="EP10" s="51">
        <f>D18*$C$2+R18*$Q$2+AF18*$AE$2+AT18*$AS$2+BH18*$BG$2+BV18*$BU$2+CJ18*$CI$2+CX18*$CW$2+DL18*$DK$2+DZ18*$DY$2</f>
        <v>0</v>
      </c>
      <c r="ER10" s="116">
        <f>IF(ER$4=0,0,EM10/ER$4)</f>
        <v>0</v>
      </c>
      <c r="ES10" s="81">
        <f>ER10*ET10+ER10</f>
        <v>0</v>
      </c>
      <c r="ET10" s="280">
        <v>0</v>
      </c>
      <c r="EU10" s="9" t="s">
        <v>4</v>
      </c>
      <c r="EV10" s="518">
        <f>IF(ER$4=0,0,EP10/$ER$4*$EX$4)</f>
        <v>0</v>
      </c>
      <c r="EW10" s="579">
        <f t="shared" si="86"/>
        <v>0</v>
      </c>
      <c r="EX10" s="511">
        <f>ER10*ER$4+ES10*ES$4</f>
        <v>0</v>
      </c>
      <c r="EY10" s="137"/>
      <c r="EZ10" s="569"/>
      <c r="FA10" s="88"/>
      <c r="FC10" s="44" t="s">
        <v>75</v>
      </c>
      <c r="FD10" s="11" t="s">
        <v>23</v>
      </c>
      <c r="FE10" s="141">
        <v>0</v>
      </c>
      <c r="FF10" s="141">
        <v>0</v>
      </c>
      <c r="FG10" s="142">
        <v>0</v>
      </c>
      <c r="FH10" s="9" t="s">
        <v>109</v>
      </c>
      <c r="FI10" s="122">
        <f t="shared" si="84"/>
        <v>0</v>
      </c>
      <c r="FJ10" s="602">
        <v>0</v>
      </c>
      <c r="FK10" s="604">
        <f t="shared" si="85"/>
        <v>0</v>
      </c>
      <c r="FL10" s="588"/>
      <c r="FM10" s="589"/>
      <c r="FN10" s="610">
        <f>SUM(FK10:FK13)</f>
        <v>0</v>
      </c>
      <c r="FO10" s="127">
        <f>IF(FO$4=0,0,FN10/$FO$4)</f>
        <v>0</v>
      </c>
      <c r="FP10" s="87" t="s">
        <v>75</v>
      </c>
      <c r="FQ10" s="599">
        <f>SUM(EX9:EX12)</f>
        <v>0</v>
      </c>
      <c r="FR10" s="496">
        <f>FN10</f>
        <v>0</v>
      </c>
      <c r="FS10" s="567">
        <f>SUM(FQ10:FR10)</f>
        <v>0</v>
      </c>
    </row>
    <row r="11" spans="1:175" x14ac:dyDescent="0.25">
      <c r="A11" s="44" t="s">
        <v>74</v>
      </c>
      <c r="B11" s="98" t="s">
        <v>17</v>
      </c>
      <c r="C11" s="64">
        <v>0</v>
      </c>
      <c r="D11" s="64">
        <v>0</v>
      </c>
      <c r="E11" s="64">
        <v>0</v>
      </c>
      <c r="F11" s="11">
        <f t="shared" si="80"/>
        <v>0</v>
      </c>
      <c r="G11" s="11">
        <f t="shared" si="81"/>
        <v>0</v>
      </c>
      <c r="H11" s="16"/>
      <c r="I11" s="13"/>
      <c r="J11" s="13"/>
      <c r="K11" s="13"/>
      <c r="L11" s="13"/>
      <c r="M11" s="55"/>
      <c r="N11" s="10"/>
      <c r="O11" s="44" t="s">
        <v>74</v>
      </c>
      <c r="P11" s="98" t="s">
        <v>17</v>
      </c>
      <c r="Q11" s="64">
        <v>0</v>
      </c>
      <c r="R11" s="64">
        <v>0</v>
      </c>
      <c r="S11" s="64">
        <v>0</v>
      </c>
      <c r="T11" s="11">
        <f t="shared" si="82"/>
        <v>0</v>
      </c>
      <c r="U11" s="11">
        <f t="shared" si="83"/>
        <v>0</v>
      </c>
      <c r="V11" s="16"/>
      <c r="W11" s="13"/>
      <c r="X11" s="13"/>
      <c r="Y11" s="13"/>
      <c r="Z11" s="13"/>
      <c r="AA11" s="55"/>
      <c r="AB11" s="10"/>
      <c r="AC11" s="44" t="s">
        <v>74</v>
      </c>
      <c r="AD11" s="98" t="s">
        <v>17</v>
      </c>
      <c r="AE11" s="64">
        <v>0</v>
      </c>
      <c r="AF11" s="64">
        <v>0</v>
      </c>
      <c r="AG11" s="64">
        <v>0</v>
      </c>
      <c r="AH11" s="11">
        <f t="shared" si="56"/>
        <v>0</v>
      </c>
      <c r="AI11" s="11">
        <f t="shared" si="57"/>
        <v>0</v>
      </c>
      <c r="AJ11" s="16"/>
      <c r="AK11" s="13"/>
      <c r="AL11" s="13"/>
      <c r="AM11" s="13"/>
      <c r="AN11" s="13"/>
      <c r="AO11" s="55"/>
      <c r="AP11" s="10"/>
      <c r="AQ11" s="44" t="s">
        <v>74</v>
      </c>
      <c r="AR11" s="98" t="s">
        <v>17</v>
      </c>
      <c r="AS11" s="64">
        <v>0</v>
      </c>
      <c r="AT11" s="64">
        <v>0</v>
      </c>
      <c r="AU11" s="64">
        <v>0</v>
      </c>
      <c r="AV11" s="11">
        <f t="shared" si="59"/>
        <v>0</v>
      </c>
      <c r="AW11" s="11">
        <f t="shared" si="60"/>
        <v>0</v>
      </c>
      <c r="AX11" s="16"/>
      <c r="AY11" s="13"/>
      <c r="AZ11" s="13"/>
      <c r="BA11" s="13"/>
      <c r="BB11" s="13"/>
      <c r="BC11" s="55"/>
      <c r="BD11" s="10"/>
      <c r="BE11" s="44" t="s">
        <v>74</v>
      </c>
      <c r="BF11" s="98" t="s">
        <v>17</v>
      </c>
      <c r="BG11" s="64">
        <v>0</v>
      </c>
      <c r="BH11" s="64">
        <v>0</v>
      </c>
      <c r="BI11" s="64">
        <v>0</v>
      </c>
      <c r="BJ11" s="11">
        <f t="shared" si="62"/>
        <v>0</v>
      </c>
      <c r="BK11" s="11">
        <f t="shared" si="63"/>
        <v>0</v>
      </c>
      <c r="BL11" s="16"/>
      <c r="BM11" s="13"/>
      <c r="BN11" s="13"/>
      <c r="BO11" s="13"/>
      <c r="BP11" s="13"/>
      <c r="BQ11" s="55"/>
      <c r="BR11" s="10"/>
      <c r="BS11" s="44" t="s">
        <v>74</v>
      </c>
      <c r="BT11" s="98" t="s">
        <v>17</v>
      </c>
      <c r="BU11" s="64">
        <v>0</v>
      </c>
      <c r="BV11" s="64">
        <v>0</v>
      </c>
      <c r="BW11" s="64">
        <v>0</v>
      </c>
      <c r="BX11" s="11">
        <f t="shared" si="65"/>
        <v>0</v>
      </c>
      <c r="BY11" s="11">
        <f t="shared" si="66"/>
        <v>0</v>
      </c>
      <c r="BZ11" s="16"/>
      <c r="CA11" s="13"/>
      <c r="CB11" s="13"/>
      <c r="CC11" s="13"/>
      <c r="CD11" s="13"/>
      <c r="CE11" s="55"/>
      <c r="CF11" s="10"/>
      <c r="CG11" s="44" t="s">
        <v>74</v>
      </c>
      <c r="CH11" s="98" t="s">
        <v>17</v>
      </c>
      <c r="CI11" s="64">
        <v>0</v>
      </c>
      <c r="CJ11" s="64">
        <v>0</v>
      </c>
      <c r="CK11" s="64">
        <v>0</v>
      </c>
      <c r="CL11" s="11">
        <f t="shared" si="68"/>
        <v>0</v>
      </c>
      <c r="CM11" s="11">
        <f t="shared" si="69"/>
        <v>0</v>
      </c>
      <c r="CN11" s="16"/>
      <c r="CO11" s="13"/>
      <c r="CP11" s="13"/>
      <c r="CQ11" s="13"/>
      <c r="CR11" s="13"/>
      <c r="CS11" s="55"/>
      <c r="CT11" s="10"/>
      <c r="CU11" s="44" t="s">
        <v>74</v>
      </c>
      <c r="CV11" s="98" t="s">
        <v>17</v>
      </c>
      <c r="CW11" s="64">
        <v>0</v>
      </c>
      <c r="CX11" s="64">
        <v>0</v>
      </c>
      <c r="CY11" s="64">
        <v>0</v>
      </c>
      <c r="CZ11" s="11">
        <f t="shared" si="71"/>
        <v>0</v>
      </c>
      <c r="DA11" s="11">
        <f t="shared" si="72"/>
        <v>0</v>
      </c>
      <c r="DB11" s="16"/>
      <c r="DC11" s="13"/>
      <c r="DD11" s="13"/>
      <c r="DE11" s="13"/>
      <c r="DF11" s="13"/>
      <c r="DG11" s="55"/>
      <c r="DH11" s="10"/>
      <c r="DI11" s="44" t="s">
        <v>74</v>
      </c>
      <c r="DJ11" s="98" t="s">
        <v>17</v>
      </c>
      <c r="DK11" s="64">
        <v>0</v>
      </c>
      <c r="DL11" s="64">
        <v>0</v>
      </c>
      <c r="DM11" s="64">
        <v>0</v>
      </c>
      <c r="DN11" s="11">
        <f t="shared" si="74"/>
        <v>0</v>
      </c>
      <c r="DO11" s="11">
        <f t="shared" si="75"/>
        <v>0</v>
      </c>
      <c r="DP11" s="16"/>
      <c r="DQ11" s="13"/>
      <c r="DR11" s="13"/>
      <c r="DS11" s="13"/>
      <c r="DT11" s="13"/>
      <c r="DU11" s="55"/>
      <c r="DV11" s="10"/>
      <c r="DW11" s="44" t="s">
        <v>74</v>
      </c>
      <c r="DX11" s="98" t="s">
        <v>17</v>
      </c>
      <c r="DY11" s="64">
        <v>0</v>
      </c>
      <c r="DZ11" s="64">
        <v>0</v>
      </c>
      <c r="EA11" s="64">
        <v>0</v>
      </c>
      <c r="EB11" s="11">
        <f t="shared" si="77"/>
        <v>0</v>
      </c>
      <c r="EC11" s="11">
        <f t="shared" si="78"/>
        <v>0</v>
      </c>
      <c r="ED11" s="16"/>
      <c r="EE11" s="13"/>
      <c r="EF11" s="13"/>
      <c r="EG11" s="13"/>
      <c r="EH11" s="13"/>
      <c r="EI11" s="55"/>
      <c r="EJ11" s="10"/>
      <c r="EK11" s="44" t="s">
        <v>75</v>
      </c>
      <c r="EL11" s="11" t="s">
        <v>25</v>
      </c>
      <c r="EM11" s="14">
        <f>K19+Y19+AM19+BA19+BO19+CC19+CQ19+DE19+DS19+EG19</f>
        <v>0</v>
      </c>
      <c r="EN11" s="112"/>
      <c r="EO11" s="143"/>
      <c r="EP11" s="6" t="s">
        <v>4</v>
      </c>
      <c r="EQ11" s="51">
        <f>G19*$C$2+U19*$Q$2+AI19*$AE$2+AW19*$AS$2+BK19*$BG$2+BY19*$BU$2+CM19*$CI$2+DA19*$CW$2+DO19*$DK$2+EC19*$DY$2</f>
        <v>0</v>
      </c>
      <c r="ER11" s="116">
        <f>IF(ER$4=0,0,EM11/ER$4)</f>
        <v>0</v>
      </c>
      <c r="ES11" s="81">
        <f>ER11*ET11+ER11</f>
        <v>0</v>
      </c>
      <c r="ET11" s="280">
        <v>0</v>
      </c>
      <c r="EU11" s="9" t="s">
        <v>109</v>
      </c>
      <c r="EV11" s="518">
        <f>IF(ER$4=0,0,EQ11/$ER$4*$EX$4)</f>
        <v>0</v>
      </c>
      <c r="EW11" s="579">
        <f t="shared" si="86"/>
        <v>0</v>
      </c>
      <c r="EX11" s="511">
        <f>ER11*ER$4+ES11*ES$4</f>
        <v>0</v>
      </c>
      <c r="EY11" s="137"/>
      <c r="EZ11" s="569"/>
      <c r="FA11" s="88"/>
      <c r="FC11" s="44" t="s">
        <v>75</v>
      </c>
      <c r="FD11" s="11" t="s">
        <v>134</v>
      </c>
      <c r="FE11" s="141">
        <v>0</v>
      </c>
      <c r="FF11" s="141">
        <v>0</v>
      </c>
      <c r="FG11" s="142">
        <v>0</v>
      </c>
      <c r="FH11" s="9" t="s">
        <v>21</v>
      </c>
      <c r="FI11" s="122">
        <f t="shared" si="84"/>
        <v>0</v>
      </c>
      <c r="FJ11" s="602">
        <v>0</v>
      </c>
      <c r="FK11" s="604">
        <f t="shared" si="85"/>
        <v>0</v>
      </c>
      <c r="FL11" s="588"/>
      <c r="FM11" s="589"/>
      <c r="FN11" s="610"/>
      <c r="FO11" s="127"/>
      <c r="FP11" s="87"/>
      <c r="FQ11" s="599"/>
      <c r="FR11" s="61"/>
      <c r="FS11" s="567"/>
    </row>
    <row r="12" spans="1:175" x14ac:dyDescent="0.25">
      <c r="A12" s="44"/>
      <c r="B12" s="98"/>
      <c r="C12" s="17"/>
      <c r="D12" s="17"/>
      <c r="E12" s="17" t="s">
        <v>108</v>
      </c>
      <c r="F12" s="52">
        <f>SUM(F5:F11)</f>
        <v>0</v>
      </c>
      <c r="G12" s="52">
        <f>SUM(G5:G11)</f>
        <v>0</v>
      </c>
      <c r="H12" s="16"/>
      <c r="I12" s="13"/>
      <c r="J12" s="13"/>
      <c r="K12" s="13"/>
      <c r="L12" s="13"/>
      <c r="M12" s="55"/>
      <c r="N12" s="10"/>
      <c r="O12" s="44"/>
      <c r="P12" s="98"/>
      <c r="Q12" s="17"/>
      <c r="R12" s="17"/>
      <c r="S12" s="17" t="s">
        <v>108</v>
      </c>
      <c r="T12" s="52">
        <f>SUM(T5:T11)</f>
        <v>0</v>
      </c>
      <c r="U12" s="52">
        <f>SUM(U5:U11)</f>
        <v>0</v>
      </c>
      <c r="V12" s="16"/>
      <c r="W12" s="13"/>
      <c r="X12" s="13"/>
      <c r="Y12" s="13"/>
      <c r="Z12" s="13"/>
      <c r="AA12" s="55"/>
      <c r="AB12" s="10"/>
      <c r="AC12" s="44"/>
      <c r="AD12" s="98"/>
      <c r="AE12" s="17"/>
      <c r="AF12" s="17"/>
      <c r="AG12" s="17" t="s">
        <v>108</v>
      </c>
      <c r="AH12" s="52">
        <f t="shared" ref="AH12:AI12" si="87">SUM(AH5:AH11)</f>
        <v>0</v>
      </c>
      <c r="AI12" s="52">
        <f t="shared" si="87"/>
        <v>0</v>
      </c>
      <c r="AJ12" s="16"/>
      <c r="AK12" s="13"/>
      <c r="AL12" s="13"/>
      <c r="AM12" s="13"/>
      <c r="AN12" s="13"/>
      <c r="AO12" s="55"/>
      <c r="AP12" s="10"/>
      <c r="AQ12" s="44"/>
      <c r="AR12" s="98"/>
      <c r="AS12" s="17"/>
      <c r="AT12" s="17"/>
      <c r="AU12" s="17" t="s">
        <v>108</v>
      </c>
      <c r="AV12" s="52">
        <f t="shared" ref="AV12:AW12" si="88">SUM(AV5:AV11)</f>
        <v>0</v>
      </c>
      <c r="AW12" s="52">
        <f t="shared" si="88"/>
        <v>0</v>
      </c>
      <c r="AX12" s="16"/>
      <c r="AY12" s="13"/>
      <c r="AZ12" s="13"/>
      <c r="BA12" s="13"/>
      <c r="BB12" s="13"/>
      <c r="BC12" s="55"/>
      <c r="BD12" s="10"/>
      <c r="BE12" s="44"/>
      <c r="BF12" s="98"/>
      <c r="BG12" s="17"/>
      <c r="BH12" s="17"/>
      <c r="BI12" s="17" t="s">
        <v>108</v>
      </c>
      <c r="BJ12" s="52">
        <f t="shared" ref="BJ12:BK12" si="89">SUM(BJ5:BJ11)</f>
        <v>0</v>
      </c>
      <c r="BK12" s="52">
        <f t="shared" si="89"/>
        <v>0</v>
      </c>
      <c r="BL12" s="16"/>
      <c r="BM12" s="13"/>
      <c r="BN12" s="13"/>
      <c r="BO12" s="13"/>
      <c r="BP12" s="13"/>
      <c r="BQ12" s="55"/>
      <c r="BR12" s="10"/>
      <c r="BS12" s="44"/>
      <c r="BT12" s="98"/>
      <c r="BU12" s="17"/>
      <c r="BV12" s="17"/>
      <c r="BW12" s="17" t="s">
        <v>108</v>
      </c>
      <c r="BX12" s="52">
        <f t="shared" ref="BX12:BY12" si="90">SUM(BX5:BX11)</f>
        <v>0</v>
      </c>
      <c r="BY12" s="52">
        <f t="shared" si="90"/>
        <v>0</v>
      </c>
      <c r="BZ12" s="16"/>
      <c r="CA12" s="13"/>
      <c r="CB12" s="13"/>
      <c r="CC12" s="13"/>
      <c r="CD12" s="13"/>
      <c r="CE12" s="55"/>
      <c r="CF12" s="10"/>
      <c r="CG12" s="44"/>
      <c r="CH12" s="98"/>
      <c r="CI12" s="17"/>
      <c r="CJ12" s="17"/>
      <c r="CK12" s="17" t="s">
        <v>108</v>
      </c>
      <c r="CL12" s="52">
        <f t="shared" ref="CL12:CM12" si="91">SUM(CL5:CL11)</f>
        <v>0</v>
      </c>
      <c r="CM12" s="52">
        <f t="shared" si="91"/>
        <v>0</v>
      </c>
      <c r="CN12" s="16"/>
      <c r="CO12" s="13"/>
      <c r="CP12" s="13"/>
      <c r="CQ12" s="13"/>
      <c r="CR12" s="13"/>
      <c r="CS12" s="55"/>
      <c r="CT12" s="10"/>
      <c r="CU12" s="44"/>
      <c r="CV12" s="98"/>
      <c r="CW12" s="17"/>
      <c r="CX12" s="17"/>
      <c r="CY12" s="17" t="s">
        <v>108</v>
      </c>
      <c r="CZ12" s="52">
        <f t="shared" ref="CZ12:DA12" si="92">SUM(CZ5:CZ11)</f>
        <v>0</v>
      </c>
      <c r="DA12" s="52">
        <f t="shared" si="92"/>
        <v>0</v>
      </c>
      <c r="DB12" s="16"/>
      <c r="DC12" s="13"/>
      <c r="DD12" s="13"/>
      <c r="DE12" s="13"/>
      <c r="DF12" s="13"/>
      <c r="DG12" s="55"/>
      <c r="DH12" s="10"/>
      <c r="DI12" s="44"/>
      <c r="DJ12" s="98"/>
      <c r="DK12" s="17"/>
      <c r="DL12" s="17"/>
      <c r="DM12" s="17" t="s">
        <v>108</v>
      </c>
      <c r="DN12" s="52">
        <f t="shared" ref="DN12:DO12" si="93">SUM(DN5:DN11)</f>
        <v>0</v>
      </c>
      <c r="DO12" s="52">
        <f t="shared" si="93"/>
        <v>0</v>
      </c>
      <c r="DP12" s="16"/>
      <c r="DQ12" s="13"/>
      <c r="DR12" s="13"/>
      <c r="DS12" s="13"/>
      <c r="DT12" s="13"/>
      <c r="DU12" s="55"/>
      <c r="DV12" s="10"/>
      <c r="DW12" s="44"/>
      <c r="DX12" s="98"/>
      <c r="DY12" s="17"/>
      <c r="DZ12" s="17"/>
      <c r="EA12" s="17" t="s">
        <v>108</v>
      </c>
      <c r="EB12" s="52">
        <f t="shared" ref="EB12:EC12" si="94">SUM(EB5:EB11)</f>
        <v>0</v>
      </c>
      <c r="EC12" s="52">
        <f t="shared" si="94"/>
        <v>0</v>
      </c>
      <c r="ED12" s="16"/>
      <c r="EE12" s="13"/>
      <c r="EF12" s="13"/>
      <c r="EG12" s="13"/>
      <c r="EH12" s="13"/>
      <c r="EI12" s="55"/>
      <c r="EJ12" s="10"/>
      <c r="EK12" s="44" t="s">
        <v>75</v>
      </c>
      <c r="EL12" s="11" t="s">
        <v>24</v>
      </c>
      <c r="EM12" s="14">
        <f>K20+Y20+AM20+BA20+BO20+CC20+CQ20+DE20+DS20+EG20</f>
        <v>0</v>
      </c>
      <c r="EN12" s="112"/>
      <c r="EO12" s="762" t="s">
        <v>155</v>
      </c>
      <c r="EP12" s="51">
        <f>D20*$C$2+R20*$Q$2+AF20*$AE$2+AT20*$AS$2+BH20*$BG$2+BV20*$BU$2+CJ20*$CI$2+CX20*$CW$2+DL20*$DK$2+DZ20*$DY$2</f>
        <v>0</v>
      </c>
      <c r="ER12" s="116">
        <f>IF(ER$4=0,0,EM12/ER$4)</f>
        <v>0</v>
      </c>
      <c r="ES12" s="81">
        <f>ER12*ET12+ER12</f>
        <v>0</v>
      </c>
      <c r="ET12" s="280">
        <v>0</v>
      </c>
      <c r="EU12" s="9" t="s">
        <v>4</v>
      </c>
      <c r="EV12" s="518">
        <f>IF(ER$4=0,0,EP12/$ER$4*$EX$4)</f>
        <v>0</v>
      </c>
      <c r="EW12" s="579">
        <f t="shared" si="86"/>
        <v>0</v>
      </c>
      <c r="EX12" s="511">
        <f>ER12*ER$4+ES12*ES$4</f>
        <v>0</v>
      </c>
      <c r="EY12" s="137"/>
      <c r="EZ12" s="569"/>
      <c r="FA12" s="138"/>
      <c r="FC12" s="44" t="s">
        <v>75</v>
      </c>
      <c r="FD12" s="11" t="s">
        <v>135</v>
      </c>
      <c r="FE12" s="141">
        <v>0</v>
      </c>
      <c r="FF12" s="141">
        <v>0</v>
      </c>
      <c r="FG12" s="142">
        <v>0</v>
      </c>
      <c r="FH12" s="9" t="s">
        <v>109</v>
      </c>
      <c r="FI12" s="122">
        <f t="shared" si="84"/>
        <v>0</v>
      </c>
      <c r="FJ12" s="602">
        <v>0</v>
      </c>
      <c r="FK12" s="604">
        <f t="shared" si="85"/>
        <v>0</v>
      </c>
      <c r="FL12" s="588"/>
      <c r="FM12" s="589"/>
      <c r="FN12" s="610"/>
      <c r="FO12" s="127"/>
      <c r="FP12" s="87"/>
      <c r="FQ12" s="599"/>
      <c r="FR12" s="61"/>
      <c r="FS12" s="567"/>
    </row>
    <row r="13" spans="1:175" ht="13" thickBot="1" x14ac:dyDescent="0.3">
      <c r="A13" s="44"/>
      <c r="B13" s="11"/>
      <c r="C13" s="17"/>
      <c r="D13" s="17"/>
      <c r="E13" s="17"/>
      <c r="F13" s="17"/>
      <c r="G13" s="6" t="s">
        <v>109</v>
      </c>
      <c r="H13" s="4" t="s">
        <v>107</v>
      </c>
      <c r="I13" s="13"/>
      <c r="J13" s="13"/>
      <c r="K13" s="13"/>
      <c r="L13" s="13"/>
      <c r="M13" s="55"/>
      <c r="N13" s="10"/>
      <c r="O13" s="44"/>
      <c r="P13" s="11"/>
      <c r="Q13" s="17"/>
      <c r="R13" s="17"/>
      <c r="S13" s="17"/>
      <c r="T13" s="17"/>
      <c r="U13" s="6" t="s">
        <v>109</v>
      </c>
      <c r="V13" s="4" t="s">
        <v>107</v>
      </c>
      <c r="W13" s="13"/>
      <c r="X13" s="13"/>
      <c r="Y13" s="13"/>
      <c r="Z13" s="13"/>
      <c r="AA13" s="55"/>
      <c r="AB13" s="10"/>
      <c r="AC13" s="44"/>
      <c r="AD13" s="11"/>
      <c r="AE13" s="17"/>
      <c r="AF13" s="17"/>
      <c r="AG13" s="17"/>
      <c r="AH13" s="17"/>
      <c r="AI13" s="6" t="s">
        <v>109</v>
      </c>
      <c r="AJ13" s="4" t="s">
        <v>107</v>
      </c>
      <c r="AK13" s="13"/>
      <c r="AL13" s="13"/>
      <c r="AM13" s="13"/>
      <c r="AN13" s="13"/>
      <c r="AO13" s="55"/>
      <c r="AP13" s="10"/>
      <c r="AQ13" s="44"/>
      <c r="AR13" s="11"/>
      <c r="AS13" s="17"/>
      <c r="AT13" s="17"/>
      <c r="AU13" s="17"/>
      <c r="AV13" s="17"/>
      <c r="AW13" s="6" t="s">
        <v>109</v>
      </c>
      <c r="AX13" s="4" t="s">
        <v>107</v>
      </c>
      <c r="AY13" s="13"/>
      <c r="AZ13" s="13"/>
      <c r="BA13" s="13"/>
      <c r="BB13" s="13"/>
      <c r="BC13" s="55"/>
      <c r="BD13" s="10"/>
      <c r="BE13" s="44"/>
      <c r="BF13" s="11"/>
      <c r="BG13" s="17"/>
      <c r="BH13" s="17"/>
      <c r="BI13" s="17"/>
      <c r="BJ13" s="17"/>
      <c r="BK13" s="6" t="s">
        <v>109</v>
      </c>
      <c r="BL13" s="4" t="s">
        <v>107</v>
      </c>
      <c r="BM13" s="13"/>
      <c r="BN13" s="13"/>
      <c r="BO13" s="13"/>
      <c r="BP13" s="13"/>
      <c r="BQ13" s="55"/>
      <c r="BR13" s="10"/>
      <c r="BS13" s="44"/>
      <c r="BT13" s="11"/>
      <c r="BU13" s="17"/>
      <c r="BV13" s="17"/>
      <c r="BW13" s="17"/>
      <c r="BX13" s="17"/>
      <c r="BY13" s="6" t="s">
        <v>109</v>
      </c>
      <c r="BZ13" s="4" t="s">
        <v>107</v>
      </c>
      <c r="CA13" s="13"/>
      <c r="CB13" s="13"/>
      <c r="CC13" s="13"/>
      <c r="CD13" s="13"/>
      <c r="CE13" s="55"/>
      <c r="CF13" s="10"/>
      <c r="CG13" s="44"/>
      <c r="CH13" s="11"/>
      <c r="CI13" s="17"/>
      <c r="CJ13" s="17"/>
      <c r="CK13" s="17"/>
      <c r="CL13" s="17"/>
      <c r="CM13" s="6" t="s">
        <v>109</v>
      </c>
      <c r="CN13" s="4" t="s">
        <v>107</v>
      </c>
      <c r="CO13" s="13"/>
      <c r="CP13" s="13"/>
      <c r="CQ13" s="13"/>
      <c r="CR13" s="13"/>
      <c r="CS13" s="55"/>
      <c r="CT13" s="10"/>
      <c r="CU13" s="44"/>
      <c r="CV13" s="11"/>
      <c r="CW13" s="17"/>
      <c r="CX13" s="17"/>
      <c r="CY13" s="17"/>
      <c r="CZ13" s="17"/>
      <c r="DA13" s="6" t="s">
        <v>109</v>
      </c>
      <c r="DB13" s="4" t="s">
        <v>107</v>
      </c>
      <c r="DC13" s="13"/>
      <c r="DD13" s="13"/>
      <c r="DE13" s="13"/>
      <c r="DF13" s="13"/>
      <c r="DG13" s="55"/>
      <c r="DH13" s="10"/>
      <c r="DI13" s="44"/>
      <c r="DJ13" s="11"/>
      <c r="DK13" s="17"/>
      <c r="DL13" s="17"/>
      <c r="DM13" s="17"/>
      <c r="DN13" s="17"/>
      <c r="DO13" s="6" t="s">
        <v>109</v>
      </c>
      <c r="DP13" s="4" t="s">
        <v>107</v>
      </c>
      <c r="DQ13" s="13"/>
      <c r="DR13" s="13"/>
      <c r="DS13" s="13"/>
      <c r="DT13" s="13"/>
      <c r="DU13" s="55"/>
      <c r="DV13" s="10"/>
      <c r="DW13" s="44"/>
      <c r="DX13" s="11"/>
      <c r="DY13" s="17"/>
      <c r="DZ13" s="17"/>
      <c r="EA13" s="17"/>
      <c r="EB13" s="17"/>
      <c r="EC13" s="6" t="s">
        <v>109</v>
      </c>
      <c r="ED13" s="4" t="s">
        <v>107</v>
      </c>
      <c r="EE13" s="13"/>
      <c r="EF13" s="13"/>
      <c r="EG13" s="13"/>
      <c r="EH13" s="13"/>
      <c r="EI13" s="55"/>
      <c r="EJ13" s="10"/>
      <c r="EK13" s="44" t="s">
        <v>72</v>
      </c>
      <c r="EL13" s="11" t="s">
        <v>141</v>
      </c>
      <c r="EM13" s="14">
        <f>K21+Y21+AM21+BA21+BO21+CC21+CQ21+DE21+DS21+EG21</f>
        <v>0</v>
      </c>
      <c r="EN13" s="14"/>
      <c r="EO13" s="190">
        <f>(G21+G22)*$C$2+(U21+U22)*$Q$2+(AI21+AI22)*$AE$2+(AW21+AW22)*$AS$2+(BK21+BK22)*$BG$2+(BY21+BY22)*$BU$2+(CM21+CM22)*$CI$2+(DA21+DA22)*$CW$2+(DO21+DO22)*$DK$2+(EC21+EC22)*$DY$2</f>
        <v>0</v>
      </c>
      <c r="EP13" s="80"/>
      <c r="EQ13" s="80"/>
      <c r="ER13" s="116">
        <f>IF(ER$4=0,0,EM13/ER$4)</f>
        <v>0</v>
      </c>
      <c r="ES13" s="81">
        <f>ER13*ET13+ER13</f>
        <v>0</v>
      </c>
      <c r="ET13" s="280">
        <v>0</v>
      </c>
      <c r="EU13" s="9" t="s">
        <v>156</v>
      </c>
      <c r="EV13" s="518">
        <f>IF(ER$4=0,0,EO13/$ER$4*$EX$4)</f>
        <v>0</v>
      </c>
      <c r="EW13" s="579">
        <f t="shared" si="86"/>
        <v>0</v>
      </c>
      <c r="EX13" s="511">
        <f>ER13*ER$4+ES13*ES$4</f>
        <v>0</v>
      </c>
      <c r="EY13" s="570">
        <f>EZ142</f>
        <v>0</v>
      </c>
      <c r="EZ13" s="571"/>
      <c r="FA13" s="566"/>
      <c r="FC13" s="44" t="s">
        <v>75</v>
      </c>
      <c r="FD13" s="11" t="s">
        <v>134</v>
      </c>
      <c r="FE13" s="141">
        <v>0</v>
      </c>
      <c r="FF13" s="141">
        <v>0</v>
      </c>
      <c r="FG13" s="142">
        <v>0</v>
      </c>
      <c r="FH13" s="9" t="s">
        <v>21</v>
      </c>
      <c r="FI13" s="122">
        <f t="shared" si="84"/>
        <v>0</v>
      </c>
      <c r="FJ13" s="602">
        <v>0</v>
      </c>
      <c r="FK13" s="604">
        <f t="shared" si="85"/>
        <v>0</v>
      </c>
      <c r="FL13" s="588"/>
      <c r="FM13" s="589"/>
      <c r="FN13" s="610"/>
      <c r="FO13" s="127"/>
      <c r="FP13" s="87"/>
      <c r="FQ13" s="599"/>
      <c r="FR13" s="61"/>
      <c r="FS13" s="567"/>
    </row>
    <row r="14" spans="1:175" ht="13.5" thickTop="1" thickBot="1" x14ac:dyDescent="0.3">
      <c r="A14" s="44" t="s">
        <v>74</v>
      </c>
      <c r="B14" s="11" t="s">
        <v>18</v>
      </c>
      <c r="C14" s="17"/>
      <c r="D14" s="17"/>
      <c r="E14" s="17"/>
      <c r="F14" s="8"/>
      <c r="G14" s="18">
        <f>G4</f>
        <v>0</v>
      </c>
      <c r="H14" s="820"/>
      <c r="I14" s="13">
        <f>G14*H14+G15*H15</f>
        <v>0</v>
      </c>
      <c r="J14" s="13">
        <f>IF(E$113=0,0,I14/E$113)</f>
        <v>0</v>
      </c>
      <c r="K14" s="13">
        <f>(J14*G$2)</f>
        <v>0</v>
      </c>
      <c r="L14" s="13"/>
      <c r="M14" s="55"/>
      <c r="N14" s="10"/>
      <c r="O14" s="44" t="s">
        <v>74</v>
      </c>
      <c r="P14" s="11" t="s">
        <v>18</v>
      </c>
      <c r="Q14" s="17"/>
      <c r="R14" s="17"/>
      <c r="S14" s="17"/>
      <c r="T14" s="8"/>
      <c r="U14" s="18">
        <f>U4</f>
        <v>0</v>
      </c>
      <c r="V14" s="820"/>
      <c r="W14" s="13">
        <f>U14*V14+U15*V15</f>
        <v>0</v>
      </c>
      <c r="X14" s="13">
        <f>IF(S$113=0,0,W14/S$113)</f>
        <v>0</v>
      </c>
      <c r="Y14" s="13">
        <f>(X14*U$2)</f>
        <v>0</v>
      </c>
      <c r="Z14" s="13"/>
      <c r="AA14" s="55"/>
      <c r="AB14" s="10"/>
      <c r="AC14" s="44" t="s">
        <v>74</v>
      </c>
      <c r="AD14" s="11" t="s">
        <v>18</v>
      </c>
      <c r="AE14" s="17"/>
      <c r="AF14" s="17"/>
      <c r="AG14" s="17"/>
      <c r="AH14" s="8"/>
      <c r="AI14" s="18">
        <f t="shared" ref="AI14" si="95">AI4</f>
        <v>0</v>
      </c>
      <c r="AJ14" s="820"/>
      <c r="AK14" s="13">
        <f t="shared" ref="AK14" si="96">AI14*AJ14+AI15*AJ15</f>
        <v>0</v>
      </c>
      <c r="AL14" s="13">
        <f t="shared" ref="AL14" si="97">IF(AG$113=0,0,AK14/AG$113)</f>
        <v>0</v>
      </c>
      <c r="AM14" s="13">
        <f t="shared" ref="AM14" si="98">(AL14*AI$2)</f>
        <v>0</v>
      </c>
      <c r="AN14" s="13"/>
      <c r="AO14" s="55"/>
      <c r="AP14" s="10"/>
      <c r="AQ14" s="44" t="s">
        <v>74</v>
      </c>
      <c r="AR14" s="11" t="s">
        <v>18</v>
      </c>
      <c r="AS14" s="17"/>
      <c r="AT14" s="17"/>
      <c r="AU14" s="17"/>
      <c r="AV14" s="8"/>
      <c r="AW14" s="18">
        <f t="shared" ref="AW14" si="99">AW4</f>
        <v>0</v>
      </c>
      <c r="AX14" s="820"/>
      <c r="AY14" s="13">
        <f t="shared" ref="AY14" si="100">AW14*AX14+AW15*AX15</f>
        <v>0</v>
      </c>
      <c r="AZ14" s="13">
        <f t="shared" ref="AZ14" si="101">IF(AU$113=0,0,AY14/AU$113)</f>
        <v>0</v>
      </c>
      <c r="BA14" s="13">
        <f t="shared" ref="BA14" si="102">(AZ14*AW$2)</f>
        <v>0</v>
      </c>
      <c r="BB14" s="13"/>
      <c r="BC14" s="55"/>
      <c r="BD14" s="10"/>
      <c r="BE14" s="44" t="s">
        <v>74</v>
      </c>
      <c r="BF14" s="11" t="s">
        <v>18</v>
      </c>
      <c r="BG14" s="17"/>
      <c r="BH14" s="17"/>
      <c r="BI14" s="17"/>
      <c r="BJ14" s="8"/>
      <c r="BK14" s="18">
        <f t="shared" ref="BK14" si="103">BK4</f>
        <v>0</v>
      </c>
      <c r="BL14" s="820"/>
      <c r="BM14" s="13">
        <f t="shared" ref="BM14" si="104">BK14*BL14+BK15*BL15</f>
        <v>0</v>
      </c>
      <c r="BN14" s="13">
        <f t="shared" ref="BN14" si="105">IF(BI$113=0,0,BM14/BI$113)</f>
        <v>0</v>
      </c>
      <c r="BO14" s="13">
        <f t="shared" ref="BO14" si="106">(BN14*BK$2)</f>
        <v>0</v>
      </c>
      <c r="BP14" s="13"/>
      <c r="BQ14" s="55"/>
      <c r="BR14" s="10"/>
      <c r="BS14" s="44" t="s">
        <v>74</v>
      </c>
      <c r="BT14" s="11" t="s">
        <v>18</v>
      </c>
      <c r="BU14" s="17"/>
      <c r="BV14" s="17"/>
      <c r="BW14" s="17"/>
      <c r="BX14" s="8"/>
      <c r="BY14" s="18">
        <f t="shared" ref="BY14" si="107">BY4</f>
        <v>0</v>
      </c>
      <c r="BZ14" s="820"/>
      <c r="CA14" s="13">
        <f t="shared" ref="CA14" si="108">BY14*BZ14+BY15*BZ15</f>
        <v>0</v>
      </c>
      <c r="CB14" s="13">
        <f t="shared" ref="CB14" si="109">IF(BW$113=0,0,CA14/BW$113)</f>
        <v>0</v>
      </c>
      <c r="CC14" s="13">
        <f t="shared" ref="CC14" si="110">(CB14*BY$2)</f>
        <v>0</v>
      </c>
      <c r="CD14" s="13"/>
      <c r="CE14" s="55"/>
      <c r="CF14" s="10"/>
      <c r="CG14" s="44" t="s">
        <v>74</v>
      </c>
      <c r="CH14" s="11" t="s">
        <v>18</v>
      </c>
      <c r="CI14" s="17"/>
      <c r="CJ14" s="17"/>
      <c r="CK14" s="17"/>
      <c r="CL14" s="8"/>
      <c r="CM14" s="18">
        <f t="shared" ref="CM14" si="111">CM4</f>
        <v>0</v>
      </c>
      <c r="CN14" s="820"/>
      <c r="CO14" s="13">
        <f t="shared" ref="CO14" si="112">CM14*CN14+CM15*CN15</f>
        <v>0</v>
      </c>
      <c r="CP14" s="13">
        <f t="shared" ref="CP14" si="113">IF(CK$113=0,0,CO14/CK$113)</f>
        <v>0</v>
      </c>
      <c r="CQ14" s="13">
        <f t="shared" ref="CQ14" si="114">(CP14*CM$2)</f>
        <v>0</v>
      </c>
      <c r="CR14" s="13"/>
      <c r="CS14" s="55"/>
      <c r="CT14" s="10"/>
      <c r="CU14" s="44" t="s">
        <v>74</v>
      </c>
      <c r="CV14" s="11" t="s">
        <v>18</v>
      </c>
      <c r="CW14" s="17"/>
      <c r="CX14" s="17"/>
      <c r="CY14" s="17"/>
      <c r="CZ14" s="8"/>
      <c r="DA14" s="18">
        <f t="shared" ref="DA14" si="115">DA4</f>
        <v>0</v>
      </c>
      <c r="DB14" s="820"/>
      <c r="DC14" s="13">
        <f t="shared" ref="DC14" si="116">DA14*DB14+DA15*DB15</f>
        <v>0</v>
      </c>
      <c r="DD14" s="13">
        <f t="shared" ref="DD14" si="117">IF(CY$113=0,0,DC14/CY$113)</f>
        <v>0</v>
      </c>
      <c r="DE14" s="13">
        <f t="shared" ref="DE14" si="118">(DD14*DA$2)</f>
        <v>0</v>
      </c>
      <c r="DF14" s="13"/>
      <c r="DG14" s="55"/>
      <c r="DH14" s="10"/>
      <c r="DI14" s="44" t="s">
        <v>74</v>
      </c>
      <c r="DJ14" s="11" t="s">
        <v>18</v>
      </c>
      <c r="DK14" s="17"/>
      <c r="DL14" s="17"/>
      <c r="DM14" s="17"/>
      <c r="DN14" s="8"/>
      <c r="DO14" s="18">
        <f t="shared" ref="DO14" si="119">DO4</f>
        <v>0</v>
      </c>
      <c r="DP14" s="820"/>
      <c r="DQ14" s="13">
        <f t="shared" ref="DQ14" si="120">DO14*DP14+DO15*DP15</f>
        <v>0</v>
      </c>
      <c r="DR14" s="13">
        <f t="shared" ref="DR14" si="121">IF(DM$113=0,0,DQ14/DM$113)</f>
        <v>0</v>
      </c>
      <c r="DS14" s="13">
        <f t="shared" ref="DS14" si="122">(DR14*DO$2)</f>
        <v>0</v>
      </c>
      <c r="DT14" s="13"/>
      <c r="DU14" s="55"/>
      <c r="DV14" s="10"/>
      <c r="DW14" s="44" t="s">
        <v>74</v>
      </c>
      <c r="DX14" s="11" t="s">
        <v>18</v>
      </c>
      <c r="DY14" s="17"/>
      <c r="DZ14" s="17"/>
      <c r="EA14" s="17"/>
      <c r="EB14" s="8"/>
      <c r="EC14" s="18">
        <f t="shared" ref="EC14" si="123">EC4</f>
        <v>0</v>
      </c>
      <c r="ED14" s="820"/>
      <c r="EE14" s="13">
        <f t="shared" ref="EE14" si="124">EC14*ED14+EC15*ED15</f>
        <v>0</v>
      </c>
      <c r="EF14" s="13">
        <f t="shared" ref="EF14" si="125">IF(EA$113=0,0,EE14/EA$113)</f>
        <v>0</v>
      </c>
      <c r="EG14" s="13">
        <f t="shared" ref="EG14" si="126">(EF14*EC$2)</f>
        <v>0</v>
      </c>
      <c r="EH14" s="13"/>
      <c r="EI14" s="55"/>
      <c r="EJ14" s="10"/>
      <c r="EK14" s="44"/>
      <c r="EL14" s="11"/>
      <c r="EM14" s="14"/>
      <c r="EN14" s="33"/>
      <c r="EO14" s="765"/>
      <c r="EP14" s="79"/>
      <c r="EQ14" s="134" t="s">
        <v>20</v>
      </c>
      <c r="ER14" s="121"/>
      <c r="ES14" s="111"/>
      <c r="ET14" s="128"/>
      <c r="EU14" s="9"/>
      <c r="EV14" s="518"/>
      <c r="EW14" s="579"/>
      <c r="EX14" s="511"/>
      <c r="EY14" s="572"/>
      <c r="EZ14" s="573"/>
      <c r="FA14" s="88"/>
      <c r="FC14" s="44" t="s">
        <v>72</v>
      </c>
      <c r="FD14" s="11" t="s">
        <v>121</v>
      </c>
      <c r="FE14" s="141">
        <v>0</v>
      </c>
      <c r="FF14" s="141">
        <v>0</v>
      </c>
      <c r="FG14" s="142">
        <v>0</v>
      </c>
      <c r="FH14" s="9" t="s">
        <v>109</v>
      </c>
      <c r="FI14" s="122">
        <f t="shared" si="84"/>
        <v>0</v>
      </c>
      <c r="FJ14" s="602">
        <v>0</v>
      </c>
      <c r="FK14" s="604">
        <f t="shared" si="85"/>
        <v>0</v>
      </c>
      <c r="FL14" s="590"/>
      <c r="FM14" s="569"/>
      <c r="FN14" s="610">
        <f>SUM(FK14:FK15)+FL15</f>
        <v>0</v>
      </c>
      <c r="FO14" s="127">
        <f>IF(FO$4=0,0,FN14/$FO$4)</f>
        <v>0</v>
      </c>
      <c r="FP14" s="87" t="s">
        <v>72</v>
      </c>
      <c r="FQ14" s="522">
        <f>EX13+EX18+EX19+EY13</f>
        <v>0</v>
      </c>
      <c r="FR14" s="496">
        <f>FN14</f>
        <v>0</v>
      </c>
      <c r="FS14" s="567">
        <f>SUM(FQ14:FR14)</f>
        <v>0</v>
      </c>
    </row>
    <row r="15" spans="1:175" ht="13" thickTop="1" x14ac:dyDescent="0.25">
      <c r="A15" s="44" t="s">
        <v>74</v>
      </c>
      <c r="B15" s="8" t="s">
        <v>19</v>
      </c>
      <c r="C15" s="8"/>
      <c r="D15" s="8"/>
      <c r="E15" s="8"/>
      <c r="F15" s="8"/>
      <c r="G15" s="68">
        <v>0</v>
      </c>
      <c r="H15" s="63">
        <v>0</v>
      </c>
      <c r="I15" s="13"/>
      <c r="J15" s="13"/>
      <c r="K15" s="13"/>
      <c r="L15" s="13"/>
      <c r="M15" s="55"/>
      <c r="N15" s="10"/>
      <c r="O15" s="44" t="s">
        <v>74</v>
      </c>
      <c r="P15" s="8" t="s">
        <v>19</v>
      </c>
      <c r="Q15" s="8"/>
      <c r="R15" s="8"/>
      <c r="S15" s="8"/>
      <c r="T15" s="8"/>
      <c r="U15" s="68">
        <v>0</v>
      </c>
      <c r="V15" s="63">
        <v>0</v>
      </c>
      <c r="W15" s="13"/>
      <c r="X15" s="13"/>
      <c r="Y15" s="13"/>
      <c r="Z15" s="13"/>
      <c r="AA15" s="55"/>
      <c r="AB15" s="10"/>
      <c r="AC15" s="44" t="s">
        <v>74</v>
      </c>
      <c r="AD15" s="8" t="s">
        <v>19</v>
      </c>
      <c r="AE15" s="8"/>
      <c r="AF15" s="8"/>
      <c r="AG15" s="8"/>
      <c r="AH15" s="8"/>
      <c r="AI15" s="68">
        <v>0</v>
      </c>
      <c r="AJ15" s="63">
        <v>0</v>
      </c>
      <c r="AK15" s="13"/>
      <c r="AL15" s="13"/>
      <c r="AM15" s="13"/>
      <c r="AN15" s="13"/>
      <c r="AO15" s="55"/>
      <c r="AP15" s="10"/>
      <c r="AQ15" s="44" t="s">
        <v>74</v>
      </c>
      <c r="AR15" s="8" t="s">
        <v>19</v>
      </c>
      <c r="AS15" s="8"/>
      <c r="AT15" s="8"/>
      <c r="AU15" s="8"/>
      <c r="AV15" s="8"/>
      <c r="AW15" s="68">
        <v>0</v>
      </c>
      <c r="AX15" s="63">
        <v>0</v>
      </c>
      <c r="AY15" s="13"/>
      <c r="AZ15" s="13"/>
      <c r="BA15" s="13"/>
      <c r="BB15" s="13"/>
      <c r="BC15" s="55"/>
      <c r="BD15" s="10"/>
      <c r="BE15" s="44" t="s">
        <v>74</v>
      </c>
      <c r="BF15" s="8" t="s">
        <v>19</v>
      </c>
      <c r="BG15" s="8"/>
      <c r="BH15" s="8"/>
      <c r="BI15" s="8"/>
      <c r="BJ15" s="8"/>
      <c r="BK15" s="68">
        <v>0</v>
      </c>
      <c r="BL15" s="63">
        <v>0</v>
      </c>
      <c r="BM15" s="13"/>
      <c r="BN15" s="13"/>
      <c r="BO15" s="13"/>
      <c r="BP15" s="13"/>
      <c r="BQ15" s="55"/>
      <c r="BR15" s="10"/>
      <c r="BS15" s="44" t="s">
        <v>74</v>
      </c>
      <c r="BT15" s="8" t="s">
        <v>19</v>
      </c>
      <c r="BU15" s="8"/>
      <c r="BV15" s="8"/>
      <c r="BW15" s="8"/>
      <c r="BX15" s="8"/>
      <c r="BY15" s="68">
        <v>0</v>
      </c>
      <c r="BZ15" s="63">
        <v>0</v>
      </c>
      <c r="CA15" s="13"/>
      <c r="CB15" s="13"/>
      <c r="CC15" s="13"/>
      <c r="CD15" s="13"/>
      <c r="CE15" s="55"/>
      <c r="CF15" s="10"/>
      <c r="CG15" s="44" t="s">
        <v>74</v>
      </c>
      <c r="CH15" s="8" t="s">
        <v>19</v>
      </c>
      <c r="CI15" s="8"/>
      <c r="CJ15" s="8"/>
      <c r="CK15" s="8"/>
      <c r="CL15" s="8"/>
      <c r="CM15" s="68">
        <v>0</v>
      </c>
      <c r="CN15" s="63">
        <v>0</v>
      </c>
      <c r="CO15" s="13"/>
      <c r="CP15" s="13"/>
      <c r="CQ15" s="13"/>
      <c r="CR15" s="13"/>
      <c r="CS15" s="55"/>
      <c r="CT15" s="10"/>
      <c r="CU15" s="44" t="s">
        <v>74</v>
      </c>
      <c r="CV15" s="8" t="s">
        <v>19</v>
      </c>
      <c r="CW15" s="8"/>
      <c r="CX15" s="8"/>
      <c r="CY15" s="8"/>
      <c r="CZ15" s="8"/>
      <c r="DA15" s="68">
        <v>0</v>
      </c>
      <c r="DB15" s="63">
        <v>0</v>
      </c>
      <c r="DC15" s="13"/>
      <c r="DD15" s="13"/>
      <c r="DE15" s="13"/>
      <c r="DF15" s="13"/>
      <c r="DG15" s="55"/>
      <c r="DH15" s="10"/>
      <c r="DI15" s="44" t="s">
        <v>74</v>
      </c>
      <c r="DJ15" s="8" t="s">
        <v>19</v>
      </c>
      <c r="DK15" s="8"/>
      <c r="DL15" s="8"/>
      <c r="DM15" s="8"/>
      <c r="DN15" s="8"/>
      <c r="DO15" s="68">
        <v>0</v>
      </c>
      <c r="DP15" s="63">
        <v>0</v>
      </c>
      <c r="DQ15" s="13"/>
      <c r="DR15" s="13"/>
      <c r="DS15" s="13"/>
      <c r="DT15" s="13"/>
      <c r="DU15" s="55"/>
      <c r="DV15" s="10"/>
      <c r="DW15" s="44" t="s">
        <v>74</v>
      </c>
      <c r="DX15" s="8" t="s">
        <v>19</v>
      </c>
      <c r="DY15" s="8"/>
      <c r="DZ15" s="8"/>
      <c r="EA15" s="8"/>
      <c r="EB15" s="8"/>
      <c r="EC15" s="68">
        <v>0</v>
      </c>
      <c r="ED15" s="63">
        <v>0</v>
      </c>
      <c r="EE15" s="13"/>
      <c r="EF15" s="13"/>
      <c r="EG15" s="13"/>
      <c r="EH15" s="13"/>
      <c r="EI15" s="55"/>
      <c r="EJ15" s="10"/>
      <c r="EK15" s="44" t="s">
        <v>74</v>
      </c>
      <c r="EL15" s="11" t="s">
        <v>28</v>
      </c>
      <c r="EM15" s="14">
        <f>K24+Y24+AM24+BA24+BO24+CC24+CQ24+DE24+DS24+EG24</f>
        <v>0</v>
      </c>
      <c r="EN15" s="765"/>
      <c r="EO15" s="765"/>
      <c r="EQ15" s="51">
        <f>G24*$C$2+U24*$Q$2+AI24*$AE$2+AW24*$AS$2+BK24*$BG$2+BY24*$BU$2+CM24*$CI$2+DA24*$CW$2+DO24*$DK$2+EC24*$DY$2</f>
        <v>0</v>
      </c>
      <c r="ER15" s="116">
        <f>IF(ER$4=0,0,EM15/ER$4)</f>
        <v>0</v>
      </c>
      <c r="ES15" s="81">
        <f>ER15*ET15+ER15</f>
        <v>0</v>
      </c>
      <c r="ET15" s="280">
        <v>0</v>
      </c>
      <c r="EU15" s="9" t="s">
        <v>20</v>
      </c>
      <c r="EV15" s="518">
        <f>IF(ER$4=0,0,EQ15/$ER$4*$EX$4)</f>
        <v>0</v>
      </c>
      <c r="EW15" s="579">
        <f>IF(EV15=0,0,EX15/EV15)</f>
        <v>0</v>
      </c>
      <c r="EX15" s="511">
        <f>ER15*ER$4+ES15*ES$4</f>
        <v>0</v>
      </c>
      <c r="EY15" s="572"/>
      <c r="EZ15" s="573"/>
      <c r="FA15" s="88"/>
      <c r="FC15" s="44" t="s">
        <v>72</v>
      </c>
      <c r="FD15" s="11" t="s">
        <v>141</v>
      </c>
      <c r="FE15" s="141">
        <v>0</v>
      </c>
      <c r="FF15" s="141">
        <v>0</v>
      </c>
      <c r="FG15" s="142">
        <v>0</v>
      </c>
      <c r="FH15" s="9" t="s">
        <v>125</v>
      </c>
      <c r="FI15" s="122">
        <f t="shared" si="84"/>
        <v>0</v>
      </c>
      <c r="FJ15" s="602">
        <v>0</v>
      </c>
      <c r="FK15" s="604">
        <f t="shared" si="85"/>
        <v>0</v>
      </c>
      <c r="FL15" s="591">
        <f>FR134</f>
        <v>0</v>
      </c>
      <c r="FM15" s="575"/>
      <c r="FN15" s="610"/>
      <c r="FO15" s="127"/>
      <c r="FP15" s="87"/>
      <c r="FQ15" s="522"/>
      <c r="FR15" s="61"/>
      <c r="FS15" s="567"/>
    </row>
    <row r="16" spans="1:175" ht="13" thickBot="1" x14ac:dyDescent="0.3">
      <c r="A16" s="44"/>
      <c r="B16" s="11"/>
      <c r="C16" s="942" t="s">
        <v>20</v>
      </c>
      <c r="D16" s="87" t="s">
        <v>21</v>
      </c>
      <c r="E16" s="6" t="s">
        <v>22</v>
      </c>
      <c r="F16" s="275" t="s">
        <v>6</v>
      </c>
      <c r="G16" s="6" t="s">
        <v>109</v>
      </c>
      <c r="H16" s="16"/>
      <c r="I16" s="13"/>
      <c r="J16" s="13"/>
      <c r="K16" s="13"/>
      <c r="L16" s="13"/>
      <c r="M16" s="55"/>
      <c r="N16" s="10"/>
      <c r="O16" s="44"/>
      <c r="P16" s="11"/>
      <c r="Q16" s="942" t="s">
        <v>20</v>
      </c>
      <c r="R16" s="87" t="s">
        <v>21</v>
      </c>
      <c r="S16" s="6" t="s">
        <v>22</v>
      </c>
      <c r="T16" s="275" t="s">
        <v>6</v>
      </c>
      <c r="U16" s="6" t="s">
        <v>109</v>
      </c>
      <c r="V16" s="16"/>
      <c r="W16" s="13"/>
      <c r="X16" s="13"/>
      <c r="Y16" s="13"/>
      <c r="Z16" s="13"/>
      <c r="AA16" s="55"/>
      <c r="AB16" s="10"/>
      <c r="AC16" s="44"/>
      <c r="AD16" s="11"/>
      <c r="AE16" s="942" t="s">
        <v>20</v>
      </c>
      <c r="AF16" s="87" t="s">
        <v>21</v>
      </c>
      <c r="AG16" s="6" t="s">
        <v>22</v>
      </c>
      <c r="AH16" s="275" t="s">
        <v>6</v>
      </c>
      <c r="AI16" s="6" t="s">
        <v>109</v>
      </c>
      <c r="AJ16" s="16"/>
      <c r="AK16" s="13"/>
      <c r="AL16" s="13"/>
      <c r="AM16" s="13"/>
      <c r="AN16" s="13"/>
      <c r="AO16" s="55"/>
      <c r="AP16" s="10"/>
      <c r="AQ16" s="44"/>
      <c r="AR16" s="11"/>
      <c r="AS16" s="942" t="s">
        <v>20</v>
      </c>
      <c r="AT16" s="87" t="s">
        <v>21</v>
      </c>
      <c r="AU16" s="6" t="s">
        <v>22</v>
      </c>
      <c r="AV16" s="275" t="s">
        <v>6</v>
      </c>
      <c r="AW16" s="6" t="s">
        <v>109</v>
      </c>
      <c r="AX16" s="16"/>
      <c r="AY16" s="13"/>
      <c r="AZ16" s="13"/>
      <c r="BA16" s="13"/>
      <c r="BB16" s="13"/>
      <c r="BC16" s="55"/>
      <c r="BD16" s="10"/>
      <c r="BE16" s="44"/>
      <c r="BF16" s="11"/>
      <c r="BG16" s="942" t="s">
        <v>20</v>
      </c>
      <c r="BH16" s="87" t="s">
        <v>21</v>
      </c>
      <c r="BI16" s="6" t="s">
        <v>22</v>
      </c>
      <c r="BJ16" s="275" t="s">
        <v>6</v>
      </c>
      <c r="BK16" s="6" t="s">
        <v>109</v>
      </c>
      <c r="BL16" s="16"/>
      <c r="BM16" s="13"/>
      <c r="BN16" s="13"/>
      <c r="BO16" s="13"/>
      <c r="BP16" s="13"/>
      <c r="BQ16" s="55"/>
      <c r="BR16" s="10"/>
      <c r="BS16" s="44"/>
      <c r="BT16" s="11"/>
      <c r="BU16" s="942" t="s">
        <v>20</v>
      </c>
      <c r="BV16" s="87" t="s">
        <v>21</v>
      </c>
      <c r="BW16" s="6" t="s">
        <v>22</v>
      </c>
      <c r="BX16" s="275" t="s">
        <v>6</v>
      </c>
      <c r="BY16" s="6" t="s">
        <v>109</v>
      </c>
      <c r="BZ16" s="16"/>
      <c r="CA16" s="13"/>
      <c r="CB16" s="13"/>
      <c r="CC16" s="13"/>
      <c r="CD16" s="13"/>
      <c r="CE16" s="55"/>
      <c r="CF16" s="10"/>
      <c r="CG16" s="44"/>
      <c r="CH16" s="11"/>
      <c r="CI16" s="942" t="s">
        <v>20</v>
      </c>
      <c r="CJ16" s="87" t="s">
        <v>21</v>
      </c>
      <c r="CK16" s="6" t="s">
        <v>22</v>
      </c>
      <c r="CL16" s="275" t="s">
        <v>6</v>
      </c>
      <c r="CM16" s="6" t="s">
        <v>109</v>
      </c>
      <c r="CN16" s="16"/>
      <c r="CO16" s="13"/>
      <c r="CP16" s="13"/>
      <c r="CQ16" s="13"/>
      <c r="CR16" s="13"/>
      <c r="CS16" s="55"/>
      <c r="CT16" s="10"/>
      <c r="CU16" s="44"/>
      <c r="CV16" s="11"/>
      <c r="CW16" s="942" t="s">
        <v>20</v>
      </c>
      <c r="CX16" s="87" t="s">
        <v>21</v>
      </c>
      <c r="CY16" s="6" t="s">
        <v>22</v>
      </c>
      <c r="CZ16" s="275" t="s">
        <v>6</v>
      </c>
      <c r="DA16" s="6" t="s">
        <v>109</v>
      </c>
      <c r="DB16" s="16"/>
      <c r="DC16" s="13"/>
      <c r="DD16" s="13"/>
      <c r="DE16" s="13"/>
      <c r="DF16" s="13"/>
      <c r="DG16" s="55"/>
      <c r="DH16" s="10"/>
      <c r="DI16" s="44"/>
      <c r="DJ16" s="11"/>
      <c r="DK16" s="942" t="s">
        <v>20</v>
      </c>
      <c r="DL16" s="87" t="s">
        <v>21</v>
      </c>
      <c r="DM16" s="6" t="s">
        <v>22</v>
      </c>
      <c r="DN16" s="275" t="s">
        <v>6</v>
      </c>
      <c r="DO16" s="6" t="s">
        <v>109</v>
      </c>
      <c r="DP16" s="16"/>
      <c r="DQ16" s="13"/>
      <c r="DR16" s="13"/>
      <c r="DS16" s="13"/>
      <c r="DT16" s="13"/>
      <c r="DU16" s="55"/>
      <c r="DV16" s="10"/>
      <c r="DW16" s="44"/>
      <c r="DX16" s="11"/>
      <c r="DY16" s="942" t="s">
        <v>20</v>
      </c>
      <c r="DZ16" s="87" t="s">
        <v>21</v>
      </c>
      <c r="EA16" s="6" t="s">
        <v>22</v>
      </c>
      <c r="EB16" s="275" t="s">
        <v>6</v>
      </c>
      <c r="EC16" s="6" t="s">
        <v>109</v>
      </c>
      <c r="ED16" s="16"/>
      <c r="EE16" s="13"/>
      <c r="EF16" s="13"/>
      <c r="EG16" s="13"/>
      <c r="EH16" s="13"/>
      <c r="EI16" s="55"/>
      <c r="EJ16" s="10"/>
      <c r="EK16" s="44" t="s">
        <v>67</v>
      </c>
      <c r="EL16" s="11" t="s">
        <v>70</v>
      </c>
      <c r="EM16" s="14">
        <f>K33+Y33+AM33+BA33+BO33+CC33+CQ33+DE33+DS33+EG33</f>
        <v>0</v>
      </c>
      <c r="EN16" s="143"/>
      <c r="EO16" s="144"/>
      <c r="EP16" s="283"/>
      <c r="EQ16" s="765"/>
      <c r="ER16" s="116">
        <f>IF(ER$4=0,0,EM16/ER$4)</f>
        <v>0</v>
      </c>
      <c r="ES16" s="81">
        <f>ER16*ET16+ER16</f>
        <v>0</v>
      </c>
      <c r="ET16" s="280">
        <v>0</v>
      </c>
      <c r="EU16" s="9" t="s">
        <v>233</v>
      </c>
      <c r="EV16" s="580">
        <f>EW$4</f>
        <v>0</v>
      </c>
      <c r="EW16" s="579">
        <f t="shared" ref="EW16:EW38" si="127">IF(EV16=0,0,EX16/EV16)</f>
        <v>0</v>
      </c>
      <c r="EX16" s="439">
        <f>ER16*ER$4+ES16*ES$4</f>
        <v>0</v>
      </c>
      <c r="EY16" s="572"/>
      <c r="EZ16" s="573"/>
      <c r="FA16" s="88"/>
      <c r="FC16" s="44" t="s">
        <v>74</v>
      </c>
      <c r="FD16" s="11" t="s">
        <v>28</v>
      </c>
      <c r="FE16" s="141">
        <v>0</v>
      </c>
      <c r="FF16" s="141">
        <v>0</v>
      </c>
      <c r="FG16" s="142">
        <v>0</v>
      </c>
      <c r="FH16" s="9" t="s">
        <v>20</v>
      </c>
      <c r="FI16" s="122">
        <f t="shared" si="84"/>
        <v>0</v>
      </c>
      <c r="FJ16" s="602">
        <v>0</v>
      </c>
      <c r="FK16" s="604">
        <f t="shared" si="85"/>
        <v>0</v>
      </c>
      <c r="FL16" s="592"/>
      <c r="FM16" s="573"/>
      <c r="FN16" s="610">
        <f>SUM(FK16:FK17)</f>
        <v>0</v>
      </c>
      <c r="FO16" s="127">
        <f>IF(FO$4=0,0,FN16/$FO$4)</f>
        <v>0</v>
      </c>
      <c r="FP16" s="87"/>
      <c r="FQ16" s="61"/>
      <c r="FR16" s="61"/>
      <c r="FS16" s="567"/>
    </row>
    <row r="17" spans="1:175" ht="13" thickBot="1" x14ac:dyDescent="0.3">
      <c r="A17" s="44" t="s">
        <v>75</v>
      </c>
      <c r="B17" s="11" t="s">
        <v>23</v>
      </c>
      <c r="C17" s="18">
        <f>SUM(C5:C10)</f>
        <v>0</v>
      </c>
      <c r="D17" s="19"/>
      <c r="E17" s="65">
        <v>0</v>
      </c>
      <c r="F17" s="62">
        <v>10</v>
      </c>
      <c r="G17" s="20">
        <f>C17*E17/1000*(100+F17)/100</f>
        <v>0</v>
      </c>
      <c r="H17" s="66">
        <v>0</v>
      </c>
      <c r="I17" s="13">
        <f>G17*H17</f>
        <v>0</v>
      </c>
      <c r="J17" s="13">
        <f>IF(E$113=0,0,I17/E$113)</f>
        <v>0</v>
      </c>
      <c r="K17" s="13">
        <f>(J17*G$2)</f>
        <v>0</v>
      </c>
      <c r="L17" s="13"/>
      <c r="M17" s="55"/>
      <c r="N17" s="10"/>
      <c r="O17" s="44" t="s">
        <v>75</v>
      </c>
      <c r="P17" s="11" t="s">
        <v>23</v>
      </c>
      <c r="Q17" s="18">
        <f>SUM(Q5:Q10)</f>
        <v>0</v>
      </c>
      <c r="R17" s="19"/>
      <c r="S17" s="65">
        <v>0</v>
      </c>
      <c r="T17" s="62">
        <v>10</v>
      </c>
      <c r="U17" s="20">
        <f>Q17*S17/1000*(100+T17)/100</f>
        <v>0</v>
      </c>
      <c r="V17" s="66">
        <v>0</v>
      </c>
      <c r="W17" s="13">
        <f>U17*V17</f>
        <v>0</v>
      </c>
      <c r="X17" s="13">
        <f>IF(S$113=0,0,W17/S$113)</f>
        <v>0</v>
      </c>
      <c r="Y17" s="13">
        <f>(X17*U$2)</f>
        <v>0</v>
      </c>
      <c r="Z17" s="13"/>
      <c r="AA17" s="55"/>
      <c r="AB17" s="10"/>
      <c r="AC17" s="44" t="s">
        <v>75</v>
      </c>
      <c r="AD17" s="11" t="s">
        <v>23</v>
      </c>
      <c r="AE17" s="18">
        <f t="shared" ref="AE17" si="128">SUM(AE5:AE10)</f>
        <v>0</v>
      </c>
      <c r="AF17" s="19"/>
      <c r="AG17" s="65">
        <v>0</v>
      </c>
      <c r="AH17" s="62">
        <v>10</v>
      </c>
      <c r="AI17" s="20">
        <f t="shared" ref="AI17" si="129">AE17*AG17/1000*(100+AH17)/100</f>
        <v>0</v>
      </c>
      <c r="AJ17" s="66">
        <v>0</v>
      </c>
      <c r="AK17" s="13">
        <f t="shared" ref="AK17" si="130">AI17*AJ17</f>
        <v>0</v>
      </c>
      <c r="AL17" s="13">
        <f t="shared" ref="AL17:AL21" si="131">IF(AG$113=0,0,AK17/AG$113)</f>
        <v>0</v>
      </c>
      <c r="AM17" s="13">
        <f t="shared" ref="AM17:AM21" si="132">(AL17*AI$2)</f>
        <v>0</v>
      </c>
      <c r="AN17" s="13"/>
      <c r="AO17" s="55"/>
      <c r="AP17" s="10"/>
      <c r="AQ17" s="44" t="s">
        <v>75</v>
      </c>
      <c r="AR17" s="11" t="s">
        <v>23</v>
      </c>
      <c r="AS17" s="18">
        <f t="shared" ref="AS17" si="133">SUM(AS5:AS10)</f>
        <v>0</v>
      </c>
      <c r="AT17" s="19"/>
      <c r="AU17" s="65">
        <v>0</v>
      </c>
      <c r="AV17" s="62">
        <v>10</v>
      </c>
      <c r="AW17" s="20">
        <f t="shared" ref="AW17" si="134">AS17*AU17/1000*(100+AV17)/100</f>
        <v>0</v>
      </c>
      <c r="AX17" s="66">
        <v>0</v>
      </c>
      <c r="AY17" s="13">
        <f t="shared" ref="AY17" si="135">AW17*AX17</f>
        <v>0</v>
      </c>
      <c r="AZ17" s="13">
        <f t="shared" ref="AZ17:AZ21" si="136">IF(AU$113=0,0,AY17/AU$113)</f>
        <v>0</v>
      </c>
      <c r="BA17" s="13">
        <f t="shared" ref="BA17:BA21" si="137">(AZ17*AW$2)</f>
        <v>0</v>
      </c>
      <c r="BB17" s="13"/>
      <c r="BC17" s="55"/>
      <c r="BD17" s="10"/>
      <c r="BE17" s="44" t="s">
        <v>75</v>
      </c>
      <c r="BF17" s="11" t="s">
        <v>23</v>
      </c>
      <c r="BG17" s="18">
        <f t="shared" ref="BG17" si="138">SUM(BG5:BG10)</f>
        <v>0</v>
      </c>
      <c r="BH17" s="19"/>
      <c r="BI17" s="65">
        <v>0</v>
      </c>
      <c r="BJ17" s="62">
        <v>10</v>
      </c>
      <c r="BK17" s="20">
        <f t="shared" ref="BK17" si="139">BG17*BI17/1000*(100+BJ17)/100</f>
        <v>0</v>
      </c>
      <c r="BL17" s="66">
        <v>0</v>
      </c>
      <c r="BM17" s="13">
        <f t="shared" ref="BM17" si="140">BK17*BL17</f>
        <v>0</v>
      </c>
      <c r="BN17" s="13">
        <f t="shared" ref="BN17:BN21" si="141">IF(BI$113=0,0,BM17/BI$113)</f>
        <v>0</v>
      </c>
      <c r="BO17" s="13">
        <f t="shared" ref="BO17:BO21" si="142">(BN17*BK$2)</f>
        <v>0</v>
      </c>
      <c r="BP17" s="13"/>
      <c r="BQ17" s="55"/>
      <c r="BR17" s="10"/>
      <c r="BS17" s="44" t="s">
        <v>75</v>
      </c>
      <c r="BT17" s="11" t="s">
        <v>23</v>
      </c>
      <c r="BU17" s="18">
        <f t="shared" ref="BU17" si="143">SUM(BU5:BU10)</f>
        <v>0</v>
      </c>
      <c r="BV17" s="19"/>
      <c r="BW17" s="65">
        <v>0</v>
      </c>
      <c r="BX17" s="62">
        <v>10</v>
      </c>
      <c r="BY17" s="20">
        <f t="shared" ref="BY17" si="144">BU17*BW17/1000*(100+BX17)/100</f>
        <v>0</v>
      </c>
      <c r="BZ17" s="66">
        <v>0</v>
      </c>
      <c r="CA17" s="13">
        <f t="shared" ref="CA17" si="145">BY17*BZ17</f>
        <v>0</v>
      </c>
      <c r="CB17" s="13">
        <f t="shared" ref="CB17:CB21" si="146">IF(BW$113=0,0,CA17/BW$113)</f>
        <v>0</v>
      </c>
      <c r="CC17" s="13">
        <f t="shared" ref="CC17:CC21" si="147">(CB17*BY$2)</f>
        <v>0</v>
      </c>
      <c r="CD17" s="13"/>
      <c r="CE17" s="55"/>
      <c r="CF17" s="10"/>
      <c r="CG17" s="44" t="s">
        <v>75</v>
      </c>
      <c r="CH17" s="11" t="s">
        <v>23</v>
      </c>
      <c r="CI17" s="18">
        <f t="shared" ref="CI17" si="148">SUM(CI5:CI10)</f>
        <v>0</v>
      </c>
      <c r="CJ17" s="19"/>
      <c r="CK17" s="65">
        <v>0</v>
      </c>
      <c r="CL17" s="62">
        <v>10</v>
      </c>
      <c r="CM17" s="20">
        <f t="shared" ref="CM17" si="149">CI17*CK17/1000*(100+CL17)/100</f>
        <v>0</v>
      </c>
      <c r="CN17" s="66">
        <v>0</v>
      </c>
      <c r="CO17" s="13">
        <f t="shared" ref="CO17" si="150">CM17*CN17</f>
        <v>0</v>
      </c>
      <c r="CP17" s="13">
        <f t="shared" ref="CP17:CP21" si="151">IF(CK$113=0,0,CO17/CK$113)</f>
        <v>0</v>
      </c>
      <c r="CQ17" s="13">
        <f t="shared" ref="CQ17:CQ21" si="152">(CP17*CM$2)</f>
        <v>0</v>
      </c>
      <c r="CR17" s="13"/>
      <c r="CS17" s="55"/>
      <c r="CT17" s="10"/>
      <c r="CU17" s="44" t="s">
        <v>75</v>
      </c>
      <c r="CV17" s="11" t="s">
        <v>23</v>
      </c>
      <c r="CW17" s="18">
        <f t="shared" ref="CW17" si="153">SUM(CW5:CW10)</f>
        <v>0</v>
      </c>
      <c r="CX17" s="19"/>
      <c r="CY17" s="65">
        <v>0</v>
      </c>
      <c r="CZ17" s="62">
        <v>10</v>
      </c>
      <c r="DA17" s="20">
        <f t="shared" ref="DA17" si="154">CW17*CY17/1000*(100+CZ17)/100</f>
        <v>0</v>
      </c>
      <c r="DB17" s="66">
        <v>0</v>
      </c>
      <c r="DC17" s="13">
        <f t="shared" ref="DC17" si="155">DA17*DB17</f>
        <v>0</v>
      </c>
      <c r="DD17" s="13">
        <f t="shared" ref="DD17:DD21" si="156">IF(CY$113=0,0,DC17/CY$113)</f>
        <v>0</v>
      </c>
      <c r="DE17" s="13">
        <f t="shared" ref="DE17:DE21" si="157">(DD17*DA$2)</f>
        <v>0</v>
      </c>
      <c r="DF17" s="13"/>
      <c r="DG17" s="55"/>
      <c r="DH17" s="10"/>
      <c r="DI17" s="44" t="s">
        <v>75</v>
      </c>
      <c r="DJ17" s="11" t="s">
        <v>23</v>
      </c>
      <c r="DK17" s="18">
        <f t="shared" ref="DK17" si="158">SUM(DK5:DK10)</f>
        <v>0</v>
      </c>
      <c r="DL17" s="19"/>
      <c r="DM17" s="65">
        <v>0</v>
      </c>
      <c r="DN17" s="62">
        <v>10</v>
      </c>
      <c r="DO17" s="20">
        <f t="shared" ref="DO17" si="159">DK17*DM17/1000*(100+DN17)/100</f>
        <v>0</v>
      </c>
      <c r="DP17" s="66">
        <v>0</v>
      </c>
      <c r="DQ17" s="13">
        <f t="shared" ref="DQ17" si="160">DO17*DP17</f>
        <v>0</v>
      </c>
      <c r="DR17" s="13">
        <f t="shared" ref="DR17:DR21" si="161">IF(DM$113=0,0,DQ17/DM$113)</f>
        <v>0</v>
      </c>
      <c r="DS17" s="13">
        <f t="shared" ref="DS17:DS21" si="162">(DR17*DO$2)</f>
        <v>0</v>
      </c>
      <c r="DT17" s="13"/>
      <c r="DU17" s="55"/>
      <c r="DV17" s="10"/>
      <c r="DW17" s="44" t="s">
        <v>75</v>
      </c>
      <c r="DX17" s="11" t="s">
        <v>23</v>
      </c>
      <c r="DY17" s="18">
        <f t="shared" ref="DY17" si="163">SUM(DY5:DY10)</f>
        <v>0</v>
      </c>
      <c r="DZ17" s="19"/>
      <c r="EA17" s="65">
        <v>0</v>
      </c>
      <c r="EB17" s="62">
        <v>10</v>
      </c>
      <c r="EC17" s="20">
        <f t="shared" ref="EC17" si="164">DY17*EA17/1000*(100+EB17)/100</f>
        <v>0</v>
      </c>
      <c r="ED17" s="66">
        <v>0</v>
      </c>
      <c r="EE17" s="13">
        <f t="shared" ref="EE17" si="165">EC17*ED17</f>
        <v>0</v>
      </c>
      <c r="EF17" s="13">
        <f t="shared" ref="EF17:EF21" si="166">IF(EA$113=0,0,EE17/EA$113)</f>
        <v>0</v>
      </c>
      <c r="EG17" s="13">
        <f t="shared" ref="EG17:EG21" si="167">(EF17*EC$2)</f>
        <v>0</v>
      </c>
      <c r="EH17" s="13"/>
      <c r="EI17" s="55"/>
      <c r="EJ17" s="10"/>
      <c r="EK17" s="44" t="s">
        <v>65</v>
      </c>
      <c r="EL17" s="11" t="s">
        <v>64</v>
      </c>
      <c r="EM17" s="14">
        <f t="shared" ref="EM17:EM18" si="168">K34+Y34+AM34+BA34+BO34+CC34+CQ34+DE34+DS34+EG34</f>
        <v>0</v>
      </c>
      <c r="EN17" s="765"/>
      <c r="EO17" s="765"/>
      <c r="EP17" s="765"/>
      <c r="EQ17" s="765"/>
      <c r="ER17" s="116">
        <f>IF(ER$4=0,0,EM17/ER$4)</f>
        <v>0</v>
      </c>
      <c r="ES17" s="81">
        <f>ER17*ET17+ER17</f>
        <v>0</v>
      </c>
      <c r="ET17" s="280">
        <v>0</v>
      </c>
      <c r="EU17" s="9" t="s">
        <v>233</v>
      </c>
      <c r="EV17" s="580">
        <f t="shared" ref="EV17:EV38" si="169">EW$4</f>
        <v>0</v>
      </c>
      <c r="EW17" s="579">
        <f t="shared" si="127"/>
        <v>0</v>
      </c>
      <c r="EX17" s="439">
        <f>ER17*ER$4+ES17*ES$4</f>
        <v>0</v>
      </c>
      <c r="EY17" s="572"/>
      <c r="EZ17" s="573"/>
      <c r="FA17" s="88"/>
      <c r="FC17" s="44" t="s">
        <v>74</v>
      </c>
      <c r="FD17" s="11" t="s">
        <v>28</v>
      </c>
      <c r="FE17" s="141">
        <v>0</v>
      </c>
      <c r="FF17" s="141">
        <v>0</v>
      </c>
      <c r="FG17" s="142">
        <v>0</v>
      </c>
      <c r="FH17" s="9" t="s">
        <v>20</v>
      </c>
      <c r="FI17" s="122">
        <f t="shared" si="84"/>
        <v>0</v>
      </c>
      <c r="FJ17" s="602">
        <v>0</v>
      </c>
      <c r="FK17" s="604">
        <f t="shared" si="85"/>
        <v>0</v>
      </c>
      <c r="FL17" s="592"/>
      <c r="FM17" s="573"/>
      <c r="FN17" s="610"/>
      <c r="FO17" s="127"/>
      <c r="FP17" s="87"/>
      <c r="FQ17" s="522"/>
      <c r="FR17" s="61"/>
      <c r="FS17" s="567"/>
    </row>
    <row r="18" spans="1:175" ht="14.25" customHeight="1" thickBot="1" x14ac:dyDescent="0.3">
      <c r="A18" s="44" t="s">
        <v>75</v>
      </c>
      <c r="B18" s="11" t="s">
        <v>24</v>
      </c>
      <c r="C18" s="18"/>
      <c r="D18" s="65">
        <v>0</v>
      </c>
      <c r="E18" s="944"/>
      <c r="F18" s="21"/>
      <c r="G18" s="23"/>
      <c r="H18" s="66">
        <v>0</v>
      </c>
      <c r="I18" s="13">
        <f>D18*H18</f>
        <v>0</v>
      </c>
      <c r="J18" s="13">
        <f>IF(E$113=0,0,I18/E$113)</f>
        <v>0</v>
      </c>
      <c r="K18" s="13">
        <f>(J18*G$2)</f>
        <v>0</v>
      </c>
      <c r="L18" s="13"/>
      <c r="M18" s="55"/>
      <c r="N18" s="10"/>
      <c r="O18" s="44" t="s">
        <v>75</v>
      </c>
      <c r="P18" s="11" t="s">
        <v>24</v>
      </c>
      <c r="Q18" s="18"/>
      <c r="R18" s="65">
        <v>0</v>
      </c>
      <c r="S18" s="944"/>
      <c r="T18" s="21"/>
      <c r="U18" s="23"/>
      <c r="V18" s="66">
        <v>0</v>
      </c>
      <c r="W18" s="13">
        <f>R18*V18</f>
        <v>0</v>
      </c>
      <c r="X18" s="13">
        <f>IF(S$113=0,0,W18/S$113)</f>
        <v>0</v>
      </c>
      <c r="Y18" s="13">
        <f>(X18*U$2)</f>
        <v>0</v>
      </c>
      <c r="Z18" s="13"/>
      <c r="AA18" s="55"/>
      <c r="AB18" s="10"/>
      <c r="AC18" s="44" t="s">
        <v>75</v>
      </c>
      <c r="AD18" s="11" t="s">
        <v>24</v>
      </c>
      <c r="AE18" s="18"/>
      <c r="AF18" s="65">
        <v>0</v>
      </c>
      <c r="AG18" s="944"/>
      <c r="AH18" s="21"/>
      <c r="AI18" s="23"/>
      <c r="AJ18" s="66">
        <v>0</v>
      </c>
      <c r="AK18" s="13">
        <f t="shared" ref="AK18" si="170">AF18*AJ18</f>
        <v>0</v>
      </c>
      <c r="AL18" s="13">
        <f t="shared" si="131"/>
        <v>0</v>
      </c>
      <c r="AM18" s="13">
        <f t="shared" si="132"/>
        <v>0</v>
      </c>
      <c r="AN18" s="13"/>
      <c r="AO18" s="55"/>
      <c r="AP18" s="10"/>
      <c r="AQ18" s="44" t="s">
        <v>75</v>
      </c>
      <c r="AR18" s="11" t="s">
        <v>24</v>
      </c>
      <c r="AS18" s="18"/>
      <c r="AT18" s="65">
        <v>0</v>
      </c>
      <c r="AU18" s="944"/>
      <c r="AV18" s="21"/>
      <c r="AW18" s="23"/>
      <c r="AX18" s="66">
        <v>0</v>
      </c>
      <c r="AY18" s="13">
        <f t="shared" ref="AY18" si="171">AT18*AX18</f>
        <v>0</v>
      </c>
      <c r="AZ18" s="13">
        <f t="shared" si="136"/>
        <v>0</v>
      </c>
      <c r="BA18" s="13">
        <f t="shared" si="137"/>
        <v>0</v>
      </c>
      <c r="BB18" s="13"/>
      <c r="BC18" s="55"/>
      <c r="BD18" s="10"/>
      <c r="BE18" s="44" t="s">
        <v>75</v>
      </c>
      <c r="BF18" s="11" t="s">
        <v>24</v>
      </c>
      <c r="BG18" s="18"/>
      <c r="BH18" s="65">
        <v>0</v>
      </c>
      <c r="BI18" s="944"/>
      <c r="BJ18" s="21"/>
      <c r="BK18" s="23"/>
      <c r="BL18" s="66">
        <v>0</v>
      </c>
      <c r="BM18" s="13">
        <f t="shared" ref="BM18" si="172">BH18*BL18</f>
        <v>0</v>
      </c>
      <c r="BN18" s="13">
        <f t="shared" si="141"/>
        <v>0</v>
      </c>
      <c r="BO18" s="13">
        <f t="shared" si="142"/>
        <v>0</v>
      </c>
      <c r="BP18" s="13"/>
      <c r="BQ18" s="55"/>
      <c r="BR18" s="10"/>
      <c r="BS18" s="44" t="s">
        <v>75</v>
      </c>
      <c r="BT18" s="11" t="s">
        <v>24</v>
      </c>
      <c r="BU18" s="18"/>
      <c r="BV18" s="65">
        <v>0</v>
      </c>
      <c r="BW18" s="944"/>
      <c r="BX18" s="21"/>
      <c r="BY18" s="23"/>
      <c r="BZ18" s="66">
        <v>0</v>
      </c>
      <c r="CA18" s="13">
        <f t="shared" ref="CA18" si="173">BV18*BZ18</f>
        <v>0</v>
      </c>
      <c r="CB18" s="13">
        <f t="shared" si="146"/>
        <v>0</v>
      </c>
      <c r="CC18" s="13">
        <f t="shared" si="147"/>
        <v>0</v>
      </c>
      <c r="CD18" s="13"/>
      <c r="CE18" s="55"/>
      <c r="CF18" s="10"/>
      <c r="CG18" s="44" t="s">
        <v>75</v>
      </c>
      <c r="CH18" s="11" t="s">
        <v>24</v>
      </c>
      <c r="CI18" s="18"/>
      <c r="CJ18" s="65">
        <v>0</v>
      </c>
      <c r="CK18" s="944"/>
      <c r="CL18" s="21"/>
      <c r="CM18" s="23"/>
      <c r="CN18" s="66">
        <v>0</v>
      </c>
      <c r="CO18" s="13">
        <f t="shared" ref="CO18" si="174">CJ18*CN18</f>
        <v>0</v>
      </c>
      <c r="CP18" s="13">
        <f t="shared" si="151"/>
        <v>0</v>
      </c>
      <c r="CQ18" s="13">
        <f t="shared" si="152"/>
        <v>0</v>
      </c>
      <c r="CR18" s="13"/>
      <c r="CS18" s="55"/>
      <c r="CT18" s="10"/>
      <c r="CU18" s="44" t="s">
        <v>75</v>
      </c>
      <c r="CV18" s="11" t="s">
        <v>24</v>
      </c>
      <c r="CW18" s="18"/>
      <c r="CX18" s="65">
        <v>0</v>
      </c>
      <c r="CY18" s="944"/>
      <c r="CZ18" s="21"/>
      <c r="DA18" s="23"/>
      <c r="DB18" s="66">
        <v>0</v>
      </c>
      <c r="DC18" s="13">
        <f t="shared" ref="DC18" si="175">CX18*DB18</f>
        <v>0</v>
      </c>
      <c r="DD18" s="13">
        <f t="shared" si="156"/>
        <v>0</v>
      </c>
      <c r="DE18" s="13">
        <f t="shared" si="157"/>
        <v>0</v>
      </c>
      <c r="DF18" s="13"/>
      <c r="DG18" s="55"/>
      <c r="DH18" s="10"/>
      <c r="DI18" s="44" t="s">
        <v>75</v>
      </c>
      <c r="DJ18" s="11" t="s">
        <v>24</v>
      </c>
      <c r="DK18" s="18"/>
      <c r="DL18" s="65">
        <v>0</v>
      </c>
      <c r="DM18" s="944"/>
      <c r="DN18" s="21"/>
      <c r="DO18" s="23"/>
      <c r="DP18" s="66">
        <v>0</v>
      </c>
      <c r="DQ18" s="13">
        <f t="shared" ref="DQ18" si="176">DL18*DP18</f>
        <v>0</v>
      </c>
      <c r="DR18" s="13">
        <f t="shared" si="161"/>
        <v>0</v>
      </c>
      <c r="DS18" s="13">
        <f t="shared" si="162"/>
        <v>0</v>
      </c>
      <c r="DT18" s="13"/>
      <c r="DU18" s="55"/>
      <c r="DV18" s="10"/>
      <c r="DW18" s="44" t="s">
        <v>75</v>
      </c>
      <c r="DX18" s="11" t="s">
        <v>24</v>
      </c>
      <c r="DY18" s="18"/>
      <c r="DZ18" s="65">
        <v>0</v>
      </c>
      <c r="EA18" s="944"/>
      <c r="EB18" s="21"/>
      <c r="EC18" s="23"/>
      <c r="ED18" s="66">
        <v>0</v>
      </c>
      <c r="EE18" s="13">
        <f t="shared" ref="EE18" si="177">DZ18*ED18</f>
        <v>0</v>
      </c>
      <c r="EF18" s="13">
        <f t="shared" si="166"/>
        <v>0</v>
      </c>
      <c r="EG18" s="13">
        <f t="shared" si="167"/>
        <v>0</v>
      </c>
      <c r="EH18" s="13"/>
      <c r="EI18" s="55"/>
      <c r="EJ18" s="10"/>
      <c r="EK18" s="44" t="s">
        <v>72</v>
      </c>
      <c r="EL18" s="11" t="s">
        <v>71</v>
      </c>
      <c r="EM18" s="14">
        <f t="shared" si="168"/>
        <v>0</v>
      </c>
      <c r="EN18" s="765"/>
      <c r="EO18" s="765"/>
      <c r="EP18" s="765"/>
      <c r="EQ18" s="765"/>
      <c r="ER18" s="116">
        <f>IF(ER$4=0,0,EM18/ER$4)</f>
        <v>0</v>
      </c>
      <c r="ES18" s="81">
        <f>ER18*ET18+ER18</f>
        <v>0</v>
      </c>
      <c r="ET18" s="280">
        <v>0</v>
      </c>
      <c r="EU18" s="9" t="s">
        <v>233</v>
      </c>
      <c r="EV18" s="580">
        <f t="shared" si="169"/>
        <v>0</v>
      </c>
      <c r="EW18" s="579">
        <f t="shared" si="127"/>
        <v>0</v>
      </c>
      <c r="EX18" s="439">
        <f>ER18*ER$4+ES18*ES$4</f>
        <v>0</v>
      </c>
      <c r="EY18" s="572"/>
      <c r="EZ18" s="573"/>
      <c r="FA18" s="88"/>
      <c r="FC18" s="45"/>
      <c r="FD18" s="93"/>
      <c r="FE18" s="126"/>
      <c r="FF18" s="125"/>
      <c r="FG18" s="284"/>
      <c r="FH18" s="9"/>
      <c r="FI18" s="123"/>
      <c r="FJ18" s="117"/>
      <c r="FK18" s="604"/>
      <c r="FL18" s="592"/>
      <c r="FM18" s="573"/>
      <c r="FN18" s="610"/>
      <c r="FO18" s="127"/>
      <c r="FP18" s="134"/>
      <c r="FQ18" s="522"/>
      <c r="FR18" s="61"/>
      <c r="FS18" s="567"/>
    </row>
    <row r="19" spans="1:175" ht="13" thickBot="1" x14ac:dyDescent="0.3">
      <c r="A19" s="44" t="s">
        <v>75</v>
      </c>
      <c r="B19" s="11" t="s">
        <v>25</v>
      </c>
      <c r="C19" s="18">
        <f>C17</f>
        <v>0</v>
      </c>
      <c r="D19" s="19"/>
      <c r="E19" s="65">
        <v>0</v>
      </c>
      <c r="F19" s="221">
        <v>10</v>
      </c>
      <c r="G19" s="20">
        <f>C19*E19/1000*(100+F19)/100</f>
        <v>0</v>
      </c>
      <c r="H19" s="67">
        <v>0</v>
      </c>
      <c r="I19" s="13">
        <f>G19*H19</f>
        <v>0</v>
      </c>
      <c r="J19" s="13">
        <f>IF(E$113=0,0,I19/E$113)</f>
        <v>0</v>
      </c>
      <c r="K19" s="13">
        <f>(J19*G$2)</f>
        <v>0</v>
      </c>
      <c r="L19" s="13"/>
      <c r="M19" s="55"/>
      <c r="N19" s="10"/>
      <c r="O19" s="44" t="s">
        <v>75</v>
      </c>
      <c r="P19" s="11" t="s">
        <v>25</v>
      </c>
      <c r="Q19" s="18">
        <f>Q17</f>
        <v>0</v>
      </c>
      <c r="R19" s="19"/>
      <c r="S19" s="65">
        <v>0</v>
      </c>
      <c r="T19" s="221">
        <v>10</v>
      </c>
      <c r="U19" s="20">
        <f>Q19*S19/1000*(100+T19)/100</f>
        <v>0</v>
      </c>
      <c r="V19" s="67">
        <v>0</v>
      </c>
      <c r="W19" s="13">
        <f>U19*V19</f>
        <v>0</v>
      </c>
      <c r="X19" s="13">
        <f>IF(S$113=0,0,W19/S$113)</f>
        <v>0</v>
      </c>
      <c r="Y19" s="13">
        <f>(X19*U$2)</f>
        <v>0</v>
      </c>
      <c r="Z19" s="13"/>
      <c r="AA19" s="55"/>
      <c r="AB19" s="10"/>
      <c r="AC19" s="44" t="s">
        <v>75</v>
      </c>
      <c r="AD19" s="11" t="s">
        <v>25</v>
      </c>
      <c r="AE19" s="18">
        <f t="shared" ref="AE19" si="178">AE17</f>
        <v>0</v>
      </c>
      <c r="AF19" s="19"/>
      <c r="AG19" s="65">
        <v>0</v>
      </c>
      <c r="AH19" s="221">
        <v>10</v>
      </c>
      <c r="AI19" s="20">
        <f t="shared" ref="AI19" si="179">AE19*AG19/1000*(100+AH19)/100</f>
        <v>0</v>
      </c>
      <c r="AJ19" s="67">
        <v>0</v>
      </c>
      <c r="AK19" s="13">
        <f t="shared" ref="AK19" si="180">AI19*AJ19</f>
        <v>0</v>
      </c>
      <c r="AL19" s="13">
        <f t="shared" si="131"/>
        <v>0</v>
      </c>
      <c r="AM19" s="13">
        <f t="shared" si="132"/>
        <v>0</v>
      </c>
      <c r="AN19" s="13"/>
      <c r="AO19" s="55"/>
      <c r="AP19" s="10"/>
      <c r="AQ19" s="44" t="s">
        <v>75</v>
      </c>
      <c r="AR19" s="11" t="s">
        <v>25</v>
      </c>
      <c r="AS19" s="18">
        <f t="shared" ref="AS19" si="181">AS17</f>
        <v>0</v>
      </c>
      <c r="AT19" s="19"/>
      <c r="AU19" s="65">
        <v>0</v>
      </c>
      <c r="AV19" s="221">
        <v>10</v>
      </c>
      <c r="AW19" s="20">
        <f t="shared" ref="AW19" si="182">AS19*AU19/1000*(100+AV19)/100</f>
        <v>0</v>
      </c>
      <c r="AX19" s="67">
        <v>0</v>
      </c>
      <c r="AY19" s="13">
        <f t="shared" ref="AY19" si="183">AW19*AX19</f>
        <v>0</v>
      </c>
      <c r="AZ19" s="13">
        <f t="shared" si="136"/>
        <v>0</v>
      </c>
      <c r="BA19" s="13">
        <f t="shared" si="137"/>
        <v>0</v>
      </c>
      <c r="BB19" s="13"/>
      <c r="BC19" s="55"/>
      <c r="BD19" s="10"/>
      <c r="BE19" s="44" t="s">
        <v>75</v>
      </c>
      <c r="BF19" s="11" t="s">
        <v>25</v>
      </c>
      <c r="BG19" s="18">
        <f t="shared" ref="BG19" si="184">BG17</f>
        <v>0</v>
      </c>
      <c r="BH19" s="19"/>
      <c r="BI19" s="65">
        <v>0</v>
      </c>
      <c r="BJ19" s="221">
        <v>10</v>
      </c>
      <c r="BK19" s="20">
        <f t="shared" ref="BK19" si="185">BG19*BI19/1000*(100+BJ19)/100</f>
        <v>0</v>
      </c>
      <c r="BL19" s="67">
        <v>0</v>
      </c>
      <c r="BM19" s="13">
        <f t="shared" ref="BM19" si="186">BK19*BL19</f>
        <v>0</v>
      </c>
      <c r="BN19" s="13">
        <f t="shared" si="141"/>
        <v>0</v>
      </c>
      <c r="BO19" s="13">
        <f t="shared" si="142"/>
        <v>0</v>
      </c>
      <c r="BP19" s="13"/>
      <c r="BQ19" s="55"/>
      <c r="BR19" s="10"/>
      <c r="BS19" s="44" t="s">
        <v>75</v>
      </c>
      <c r="BT19" s="11" t="s">
        <v>25</v>
      </c>
      <c r="BU19" s="18">
        <f t="shared" ref="BU19" si="187">BU17</f>
        <v>0</v>
      </c>
      <c r="BV19" s="19"/>
      <c r="BW19" s="65">
        <v>0</v>
      </c>
      <c r="BX19" s="221">
        <v>10</v>
      </c>
      <c r="BY19" s="20">
        <f t="shared" ref="BY19" si="188">BU19*BW19/1000*(100+BX19)/100</f>
        <v>0</v>
      </c>
      <c r="BZ19" s="67">
        <v>0</v>
      </c>
      <c r="CA19" s="13">
        <f t="shared" ref="CA19" si="189">BY19*BZ19</f>
        <v>0</v>
      </c>
      <c r="CB19" s="13">
        <f t="shared" si="146"/>
        <v>0</v>
      </c>
      <c r="CC19" s="13">
        <f t="shared" si="147"/>
        <v>0</v>
      </c>
      <c r="CD19" s="13"/>
      <c r="CE19" s="55"/>
      <c r="CF19" s="10"/>
      <c r="CG19" s="44" t="s">
        <v>75</v>
      </c>
      <c r="CH19" s="11" t="s">
        <v>25</v>
      </c>
      <c r="CI19" s="18">
        <f t="shared" ref="CI19" si="190">CI17</f>
        <v>0</v>
      </c>
      <c r="CJ19" s="19"/>
      <c r="CK19" s="65">
        <v>0</v>
      </c>
      <c r="CL19" s="221">
        <v>10</v>
      </c>
      <c r="CM19" s="20">
        <f t="shared" ref="CM19" si="191">CI19*CK19/1000*(100+CL19)/100</f>
        <v>0</v>
      </c>
      <c r="CN19" s="67">
        <v>0</v>
      </c>
      <c r="CO19" s="13">
        <f t="shared" ref="CO19" si="192">CM19*CN19</f>
        <v>0</v>
      </c>
      <c r="CP19" s="13">
        <f t="shared" si="151"/>
        <v>0</v>
      </c>
      <c r="CQ19" s="13">
        <f t="shared" si="152"/>
        <v>0</v>
      </c>
      <c r="CR19" s="13"/>
      <c r="CS19" s="55"/>
      <c r="CT19" s="10"/>
      <c r="CU19" s="44" t="s">
        <v>75</v>
      </c>
      <c r="CV19" s="11" t="s">
        <v>25</v>
      </c>
      <c r="CW19" s="18">
        <f t="shared" ref="CW19" si="193">CW17</f>
        <v>0</v>
      </c>
      <c r="CX19" s="19"/>
      <c r="CY19" s="65">
        <v>0</v>
      </c>
      <c r="CZ19" s="221">
        <v>10</v>
      </c>
      <c r="DA19" s="20">
        <f t="shared" ref="DA19" si="194">CW19*CY19/1000*(100+CZ19)/100</f>
        <v>0</v>
      </c>
      <c r="DB19" s="67">
        <v>0</v>
      </c>
      <c r="DC19" s="13">
        <f t="shared" ref="DC19" si="195">DA19*DB19</f>
        <v>0</v>
      </c>
      <c r="DD19" s="13">
        <f t="shared" si="156"/>
        <v>0</v>
      </c>
      <c r="DE19" s="13">
        <f t="shared" si="157"/>
        <v>0</v>
      </c>
      <c r="DF19" s="13"/>
      <c r="DG19" s="55"/>
      <c r="DH19" s="10"/>
      <c r="DI19" s="44" t="s">
        <v>75</v>
      </c>
      <c r="DJ19" s="11" t="s">
        <v>25</v>
      </c>
      <c r="DK19" s="18">
        <f t="shared" ref="DK19" si="196">DK17</f>
        <v>0</v>
      </c>
      <c r="DL19" s="19"/>
      <c r="DM19" s="65">
        <v>0</v>
      </c>
      <c r="DN19" s="221">
        <v>10</v>
      </c>
      <c r="DO19" s="20">
        <f t="shared" ref="DO19" si="197">DK19*DM19/1000*(100+DN19)/100</f>
        <v>0</v>
      </c>
      <c r="DP19" s="67">
        <v>0</v>
      </c>
      <c r="DQ19" s="13">
        <f t="shared" ref="DQ19" si="198">DO19*DP19</f>
        <v>0</v>
      </c>
      <c r="DR19" s="13">
        <f t="shared" si="161"/>
        <v>0</v>
      </c>
      <c r="DS19" s="13">
        <f t="shared" si="162"/>
        <v>0</v>
      </c>
      <c r="DT19" s="13"/>
      <c r="DU19" s="55"/>
      <c r="DV19" s="10"/>
      <c r="DW19" s="44" t="s">
        <v>75</v>
      </c>
      <c r="DX19" s="11" t="s">
        <v>25</v>
      </c>
      <c r="DY19" s="18">
        <f t="shared" ref="DY19" si="199">DY17</f>
        <v>0</v>
      </c>
      <c r="DZ19" s="19"/>
      <c r="EA19" s="65">
        <v>0</v>
      </c>
      <c r="EB19" s="221">
        <v>10</v>
      </c>
      <c r="EC19" s="20">
        <f t="shared" ref="EC19" si="200">DY19*EA19/1000*(100+EB19)/100</f>
        <v>0</v>
      </c>
      <c r="ED19" s="67">
        <v>0</v>
      </c>
      <c r="EE19" s="13">
        <f t="shared" ref="EE19" si="201">EC19*ED19</f>
        <v>0</v>
      </c>
      <c r="EF19" s="13">
        <f t="shared" si="166"/>
        <v>0</v>
      </c>
      <c r="EG19" s="13">
        <f t="shared" si="167"/>
        <v>0</v>
      </c>
      <c r="EH19" s="13"/>
      <c r="EI19" s="55"/>
      <c r="EJ19" s="10"/>
      <c r="EK19" s="44" t="s">
        <v>72</v>
      </c>
      <c r="EL19" s="11" t="s">
        <v>38</v>
      </c>
      <c r="EM19" s="14">
        <f t="shared" ref="EM19:EM25" si="202">K37+Y37+AM37+BA37+BO37+CC37+CQ37+DE37+DS37+EG37</f>
        <v>0</v>
      </c>
      <c r="EN19" s="145"/>
      <c r="EO19" s="143"/>
      <c r="EP19" s="143"/>
      <c r="EQ19" s="765"/>
      <c r="ER19" s="116">
        <f t="shared" ref="ER19:ER24" si="203">IF(ER$4=0,0,EM19/ER$4)</f>
        <v>0</v>
      </c>
      <c r="ES19" s="81">
        <f t="shared" ref="ES19:ES38" si="204">ER19*ET19+ER19</f>
        <v>0</v>
      </c>
      <c r="ET19" s="280">
        <v>0</v>
      </c>
      <c r="EU19" s="9" t="s">
        <v>233</v>
      </c>
      <c r="EV19" s="581">
        <f t="shared" si="169"/>
        <v>0</v>
      </c>
      <c r="EW19" s="579">
        <f t="shared" si="127"/>
        <v>0</v>
      </c>
      <c r="EX19" s="582">
        <f t="shared" ref="EX19:EX38" si="205">ER19*ER$4+ES19*ES$4</f>
        <v>0</v>
      </c>
      <c r="EY19" s="112"/>
      <c r="EZ19" s="573"/>
      <c r="FA19" s="88"/>
      <c r="FC19" s="44" t="s">
        <v>66</v>
      </c>
      <c r="FD19" s="61" t="s">
        <v>147</v>
      </c>
      <c r="FE19" s="141">
        <v>0</v>
      </c>
      <c r="FF19" s="141">
        <v>0</v>
      </c>
      <c r="FG19" s="142">
        <v>0</v>
      </c>
      <c r="FH19" s="9" t="s">
        <v>21</v>
      </c>
      <c r="FI19" s="122">
        <f t="shared" ref="FI19:FI26" si="206">FE19*FF19*FG19</f>
        <v>0</v>
      </c>
      <c r="FJ19" s="602">
        <v>0</v>
      </c>
      <c r="FK19" s="604">
        <f t="shared" ref="FK19:FK26" si="207">FI19*FJ19</f>
        <v>0</v>
      </c>
      <c r="FL19" s="592"/>
      <c r="FM19" s="573"/>
      <c r="FN19" s="610">
        <f>SUM(FK19:FK20)</f>
        <v>0</v>
      </c>
      <c r="FO19" s="127">
        <f>IF(FO$4=0,0,FN19/$FO$4)</f>
        <v>0</v>
      </c>
      <c r="FP19" s="87"/>
      <c r="FQ19" s="61"/>
      <c r="FR19" s="61"/>
      <c r="FS19" s="567"/>
    </row>
    <row r="20" spans="1:175" ht="13" thickBot="1" x14ac:dyDescent="0.3">
      <c r="A20" s="44" t="s">
        <v>75</v>
      </c>
      <c r="B20" s="11" t="s">
        <v>24</v>
      </c>
      <c r="C20" s="18"/>
      <c r="D20" s="65">
        <v>0</v>
      </c>
      <c r="E20" s="24"/>
      <c r="F20" s="25"/>
      <c r="G20" s="26"/>
      <c r="H20" s="66">
        <v>0</v>
      </c>
      <c r="I20" s="13">
        <f>D20*H20</f>
        <v>0</v>
      </c>
      <c r="J20" s="13">
        <f>IF(E$113=0,0,I20/E$113)</f>
        <v>0</v>
      </c>
      <c r="K20" s="13">
        <f>(J20*G$2)</f>
        <v>0</v>
      </c>
      <c r="L20" s="285" t="s">
        <v>271</v>
      </c>
      <c r="M20" s="55"/>
      <c r="N20" s="10"/>
      <c r="O20" s="44" t="s">
        <v>75</v>
      </c>
      <c r="P20" s="11" t="s">
        <v>24</v>
      </c>
      <c r="Q20" s="18"/>
      <c r="R20" s="65">
        <v>0</v>
      </c>
      <c r="S20" s="24"/>
      <c r="T20" s="25"/>
      <c r="U20" s="26"/>
      <c r="V20" s="66">
        <v>0</v>
      </c>
      <c r="W20" s="13">
        <f>R20*V20</f>
        <v>0</v>
      </c>
      <c r="X20" s="13">
        <f>IF(S$113=0,0,W20/S$113)</f>
        <v>0</v>
      </c>
      <c r="Y20" s="13">
        <f>(X20*U$2)</f>
        <v>0</v>
      </c>
      <c r="Z20" s="285" t="s">
        <v>271</v>
      </c>
      <c r="AA20" s="55"/>
      <c r="AB20" s="10"/>
      <c r="AC20" s="44" t="s">
        <v>75</v>
      </c>
      <c r="AD20" s="11" t="s">
        <v>24</v>
      </c>
      <c r="AE20" s="18"/>
      <c r="AF20" s="65">
        <v>0</v>
      </c>
      <c r="AG20" s="24"/>
      <c r="AH20" s="25"/>
      <c r="AI20" s="26"/>
      <c r="AJ20" s="66">
        <v>0</v>
      </c>
      <c r="AK20" s="13">
        <f t="shared" ref="AK20" si="208">AF20*AJ20</f>
        <v>0</v>
      </c>
      <c r="AL20" s="13">
        <f t="shared" si="131"/>
        <v>0</v>
      </c>
      <c r="AM20" s="13">
        <f t="shared" si="132"/>
        <v>0</v>
      </c>
      <c r="AN20" s="285" t="s">
        <v>271</v>
      </c>
      <c r="AO20" s="55"/>
      <c r="AP20" s="10"/>
      <c r="AQ20" s="44" t="s">
        <v>75</v>
      </c>
      <c r="AR20" s="11" t="s">
        <v>24</v>
      </c>
      <c r="AS20" s="18"/>
      <c r="AT20" s="65">
        <v>0</v>
      </c>
      <c r="AU20" s="24"/>
      <c r="AV20" s="25"/>
      <c r="AW20" s="26"/>
      <c r="AX20" s="66">
        <v>0</v>
      </c>
      <c r="AY20" s="13">
        <f t="shared" ref="AY20" si="209">AT20*AX20</f>
        <v>0</v>
      </c>
      <c r="AZ20" s="13">
        <f t="shared" si="136"/>
        <v>0</v>
      </c>
      <c r="BA20" s="13">
        <f t="shared" si="137"/>
        <v>0</v>
      </c>
      <c r="BB20" s="285" t="s">
        <v>271</v>
      </c>
      <c r="BC20" s="55"/>
      <c r="BD20" s="10"/>
      <c r="BE20" s="44" t="s">
        <v>75</v>
      </c>
      <c r="BF20" s="11" t="s">
        <v>24</v>
      </c>
      <c r="BG20" s="18"/>
      <c r="BH20" s="65">
        <v>0</v>
      </c>
      <c r="BI20" s="24"/>
      <c r="BJ20" s="25"/>
      <c r="BK20" s="26"/>
      <c r="BL20" s="66">
        <v>0</v>
      </c>
      <c r="BM20" s="13">
        <f t="shared" ref="BM20" si="210">BH20*BL20</f>
        <v>0</v>
      </c>
      <c r="BN20" s="13">
        <f t="shared" si="141"/>
        <v>0</v>
      </c>
      <c r="BO20" s="13">
        <f t="shared" si="142"/>
        <v>0</v>
      </c>
      <c r="BP20" s="285" t="s">
        <v>271</v>
      </c>
      <c r="BQ20" s="55"/>
      <c r="BR20" s="10"/>
      <c r="BS20" s="44" t="s">
        <v>75</v>
      </c>
      <c r="BT20" s="11" t="s">
        <v>24</v>
      </c>
      <c r="BU20" s="18"/>
      <c r="BV20" s="65">
        <v>0</v>
      </c>
      <c r="BW20" s="24"/>
      <c r="BX20" s="25"/>
      <c r="BY20" s="26"/>
      <c r="BZ20" s="66">
        <v>0</v>
      </c>
      <c r="CA20" s="13">
        <f t="shared" ref="CA20" si="211">BV20*BZ20</f>
        <v>0</v>
      </c>
      <c r="CB20" s="13">
        <f t="shared" si="146"/>
        <v>0</v>
      </c>
      <c r="CC20" s="13">
        <f t="shared" si="147"/>
        <v>0</v>
      </c>
      <c r="CD20" s="285" t="s">
        <v>271</v>
      </c>
      <c r="CE20" s="55"/>
      <c r="CF20" s="10"/>
      <c r="CG20" s="44" t="s">
        <v>75</v>
      </c>
      <c r="CH20" s="11" t="s">
        <v>24</v>
      </c>
      <c r="CI20" s="18"/>
      <c r="CJ20" s="65">
        <v>0</v>
      </c>
      <c r="CK20" s="24"/>
      <c r="CL20" s="25"/>
      <c r="CM20" s="26"/>
      <c r="CN20" s="66">
        <v>0</v>
      </c>
      <c r="CO20" s="13">
        <f t="shared" ref="CO20" si="212">CJ20*CN20</f>
        <v>0</v>
      </c>
      <c r="CP20" s="13">
        <f t="shared" si="151"/>
        <v>0</v>
      </c>
      <c r="CQ20" s="13">
        <f t="shared" si="152"/>
        <v>0</v>
      </c>
      <c r="CR20" s="285" t="s">
        <v>271</v>
      </c>
      <c r="CS20" s="55"/>
      <c r="CT20" s="10"/>
      <c r="CU20" s="44" t="s">
        <v>75</v>
      </c>
      <c r="CV20" s="11" t="s">
        <v>24</v>
      </c>
      <c r="CW20" s="18"/>
      <c r="CX20" s="65">
        <v>0</v>
      </c>
      <c r="CY20" s="24"/>
      <c r="CZ20" s="25"/>
      <c r="DA20" s="26"/>
      <c r="DB20" s="66">
        <v>0</v>
      </c>
      <c r="DC20" s="13">
        <f t="shared" ref="DC20" si="213">CX20*DB20</f>
        <v>0</v>
      </c>
      <c r="DD20" s="13">
        <f t="shared" si="156"/>
        <v>0</v>
      </c>
      <c r="DE20" s="13">
        <f t="shared" si="157"/>
        <v>0</v>
      </c>
      <c r="DF20" s="285" t="s">
        <v>271</v>
      </c>
      <c r="DG20" s="55"/>
      <c r="DH20" s="10"/>
      <c r="DI20" s="44" t="s">
        <v>75</v>
      </c>
      <c r="DJ20" s="11" t="s">
        <v>24</v>
      </c>
      <c r="DK20" s="18"/>
      <c r="DL20" s="65">
        <v>0</v>
      </c>
      <c r="DM20" s="24"/>
      <c r="DN20" s="25"/>
      <c r="DO20" s="26"/>
      <c r="DP20" s="66">
        <v>0</v>
      </c>
      <c r="DQ20" s="13">
        <f t="shared" ref="DQ20" si="214">DL20*DP20</f>
        <v>0</v>
      </c>
      <c r="DR20" s="13">
        <f t="shared" si="161"/>
        <v>0</v>
      </c>
      <c r="DS20" s="13">
        <f t="shared" si="162"/>
        <v>0</v>
      </c>
      <c r="DT20" s="285" t="s">
        <v>271</v>
      </c>
      <c r="DU20" s="55"/>
      <c r="DV20" s="10"/>
      <c r="DW20" s="44" t="s">
        <v>75</v>
      </c>
      <c r="DX20" s="11" t="s">
        <v>24</v>
      </c>
      <c r="DY20" s="18"/>
      <c r="DZ20" s="65">
        <v>0</v>
      </c>
      <c r="EA20" s="24"/>
      <c r="EB20" s="25"/>
      <c r="EC20" s="26"/>
      <c r="ED20" s="66">
        <v>0</v>
      </c>
      <c r="EE20" s="13">
        <f t="shared" ref="EE20" si="215">DZ20*ED20</f>
        <v>0</v>
      </c>
      <c r="EF20" s="13">
        <f t="shared" si="166"/>
        <v>0</v>
      </c>
      <c r="EG20" s="13">
        <f t="shared" si="167"/>
        <v>0</v>
      </c>
      <c r="EH20" s="285" t="s">
        <v>271</v>
      </c>
      <c r="EI20" s="55"/>
      <c r="EJ20" s="10"/>
      <c r="EK20" s="44" t="s">
        <v>66</v>
      </c>
      <c r="EL20" s="61" t="s">
        <v>236</v>
      </c>
      <c r="EM20" s="14">
        <f t="shared" si="202"/>
        <v>0</v>
      </c>
      <c r="EN20" s="765"/>
      <c r="EO20" s="30"/>
      <c r="EP20" s="765"/>
      <c r="EQ20" s="765"/>
      <c r="ER20" s="116">
        <f t="shared" si="203"/>
        <v>0</v>
      </c>
      <c r="ES20" s="81">
        <f t="shared" si="204"/>
        <v>0</v>
      </c>
      <c r="ET20" s="280">
        <v>0</v>
      </c>
      <c r="EU20" s="9" t="s">
        <v>233</v>
      </c>
      <c r="EV20" s="581">
        <f t="shared" si="169"/>
        <v>0</v>
      </c>
      <c r="EW20" s="579">
        <f t="shared" si="127"/>
        <v>0</v>
      </c>
      <c r="EX20" s="582">
        <f t="shared" si="205"/>
        <v>0</v>
      </c>
      <c r="EY20" s="112"/>
      <c r="EZ20" s="573"/>
      <c r="FA20" s="88"/>
      <c r="FC20" s="44" t="s">
        <v>66</v>
      </c>
      <c r="FD20" s="61" t="s">
        <v>147</v>
      </c>
      <c r="FE20" s="141">
        <v>0</v>
      </c>
      <c r="FF20" s="141">
        <v>0</v>
      </c>
      <c r="FG20" s="142">
        <v>0</v>
      </c>
      <c r="FH20" s="9" t="s">
        <v>21</v>
      </c>
      <c r="FI20" s="122">
        <f t="shared" si="206"/>
        <v>0</v>
      </c>
      <c r="FJ20" s="602">
        <v>0</v>
      </c>
      <c r="FK20" s="604">
        <f t="shared" si="207"/>
        <v>0</v>
      </c>
      <c r="FL20" s="592"/>
      <c r="FM20" s="573"/>
      <c r="FN20" s="610"/>
      <c r="FO20" s="127"/>
      <c r="FP20" s="87"/>
      <c r="FQ20" s="522"/>
      <c r="FR20" s="61"/>
      <c r="FS20" s="567"/>
    </row>
    <row r="21" spans="1:175" ht="13" thickBot="1" x14ac:dyDescent="0.3">
      <c r="A21" s="44" t="s">
        <v>72</v>
      </c>
      <c r="B21" s="11" t="s">
        <v>26</v>
      </c>
      <c r="C21" s="18">
        <f>C17</f>
        <v>0</v>
      </c>
      <c r="D21" s="8"/>
      <c r="E21" s="65">
        <v>0</v>
      </c>
      <c r="F21" s="62">
        <v>50</v>
      </c>
      <c r="G21" s="20">
        <f>C21*E21/1000*(100+F21)/100</f>
        <v>0</v>
      </c>
      <c r="H21" s="63">
        <v>0</v>
      </c>
      <c r="I21" s="13">
        <f>(G21*H21)+(G22*H22)</f>
        <v>0</v>
      </c>
      <c r="J21" s="13">
        <f>IF(E$113=0,0,I21/E$113)</f>
        <v>0</v>
      </c>
      <c r="K21" s="13">
        <f>(J21*G$2)</f>
        <v>0</v>
      </c>
      <c r="L21" s="214">
        <f>K21+K35+K37</f>
        <v>0</v>
      </c>
      <c r="M21" s="55"/>
      <c r="N21" s="10"/>
      <c r="O21" s="44" t="s">
        <v>72</v>
      </c>
      <c r="P21" s="11" t="s">
        <v>26</v>
      </c>
      <c r="Q21" s="18">
        <f>Q17</f>
        <v>0</v>
      </c>
      <c r="R21" s="8"/>
      <c r="S21" s="65">
        <v>0</v>
      </c>
      <c r="T21" s="62">
        <v>50</v>
      </c>
      <c r="U21" s="20">
        <f>Q21*S21/1000*(100+T21)/100</f>
        <v>0</v>
      </c>
      <c r="V21" s="63">
        <v>0</v>
      </c>
      <c r="W21" s="13">
        <f>(U21*V21)+(U22*V22)</f>
        <v>0</v>
      </c>
      <c r="X21" s="13">
        <f>IF(S$113=0,0,W21/S$113)</f>
        <v>0</v>
      </c>
      <c r="Y21" s="13">
        <f>(X21*U$2)</f>
        <v>0</v>
      </c>
      <c r="Z21" s="214">
        <f>Y21+Y35+Y37</f>
        <v>0</v>
      </c>
      <c r="AA21" s="55"/>
      <c r="AB21" s="10"/>
      <c r="AC21" s="44" t="s">
        <v>72</v>
      </c>
      <c r="AD21" s="11" t="s">
        <v>26</v>
      </c>
      <c r="AE21" s="18">
        <f t="shared" ref="AE21" si="216">AE17</f>
        <v>0</v>
      </c>
      <c r="AF21" s="8"/>
      <c r="AG21" s="65">
        <v>0</v>
      </c>
      <c r="AH21" s="62">
        <v>50</v>
      </c>
      <c r="AI21" s="20">
        <f t="shared" ref="AI21:AI22" si="217">AE21*AG21/1000*(100+AH21)/100</f>
        <v>0</v>
      </c>
      <c r="AJ21" s="63">
        <v>0</v>
      </c>
      <c r="AK21" s="13">
        <f t="shared" ref="AK21" si="218">(AI21*AJ21)+(AI22*AJ22)</f>
        <v>0</v>
      </c>
      <c r="AL21" s="13">
        <f t="shared" si="131"/>
        <v>0</v>
      </c>
      <c r="AM21" s="13">
        <f t="shared" si="132"/>
        <v>0</v>
      </c>
      <c r="AN21" s="214">
        <f t="shared" ref="AN21" si="219">AM21+AM35+AM37</f>
        <v>0</v>
      </c>
      <c r="AO21" s="55"/>
      <c r="AP21" s="10"/>
      <c r="AQ21" s="44" t="s">
        <v>72</v>
      </c>
      <c r="AR21" s="11" t="s">
        <v>26</v>
      </c>
      <c r="AS21" s="18">
        <f t="shared" ref="AS21" si="220">AS17</f>
        <v>0</v>
      </c>
      <c r="AT21" s="8"/>
      <c r="AU21" s="65">
        <v>0</v>
      </c>
      <c r="AV21" s="62">
        <v>50</v>
      </c>
      <c r="AW21" s="20">
        <f t="shared" ref="AW21:AW22" si="221">AS21*AU21/1000*(100+AV21)/100</f>
        <v>0</v>
      </c>
      <c r="AX21" s="63">
        <v>0</v>
      </c>
      <c r="AY21" s="13">
        <f t="shared" ref="AY21" si="222">(AW21*AX21)+(AW22*AX22)</f>
        <v>0</v>
      </c>
      <c r="AZ21" s="13">
        <f t="shared" si="136"/>
        <v>0</v>
      </c>
      <c r="BA21" s="13">
        <f t="shared" si="137"/>
        <v>0</v>
      </c>
      <c r="BB21" s="214">
        <f t="shared" ref="BB21" si="223">BA21+BA35+BA37</f>
        <v>0</v>
      </c>
      <c r="BC21" s="55"/>
      <c r="BD21" s="10"/>
      <c r="BE21" s="44" t="s">
        <v>72</v>
      </c>
      <c r="BF21" s="11" t="s">
        <v>26</v>
      </c>
      <c r="BG21" s="18">
        <f t="shared" ref="BG21" si="224">BG17</f>
        <v>0</v>
      </c>
      <c r="BH21" s="8"/>
      <c r="BI21" s="65">
        <v>0</v>
      </c>
      <c r="BJ21" s="62">
        <v>50</v>
      </c>
      <c r="BK21" s="20">
        <f t="shared" ref="BK21:BK22" si="225">BG21*BI21/1000*(100+BJ21)/100</f>
        <v>0</v>
      </c>
      <c r="BL21" s="63">
        <v>0</v>
      </c>
      <c r="BM21" s="13">
        <f t="shared" ref="BM21" si="226">(BK21*BL21)+(BK22*BL22)</f>
        <v>0</v>
      </c>
      <c r="BN21" s="13">
        <f t="shared" si="141"/>
        <v>0</v>
      </c>
      <c r="BO21" s="13">
        <f t="shared" si="142"/>
        <v>0</v>
      </c>
      <c r="BP21" s="214">
        <f t="shared" ref="BP21" si="227">BO21+BO35+BO37</f>
        <v>0</v>
      </c>
      <c r="BQ21" s="55"/>
      <c r="BR21" s="10"/>
      <c r="BS21" s="44" t="s">
        <v>72</v>
      </c>
      <c r="BT21" s="11" t="s">
        <v>26</v>
      </c>
      <c r="BU21" s="18">
        <f t="shared" ref="BU21" si="228">BU17</f>
        <v>0</v>
      </c>
      <c r="BV21" s="8"/>
      <c r="BW21" s="65">
        <v>0</v>
      </c>
      <c r="BX21" s="62">
        <v>50</v>
      </c>
      <c r="BY21" s="20">
        <f t="shared" ref="BY21:BY22" si="229">BU21*BW21/1000*(100+BX21)/100</f>
        <v>0</v>
      </c>
      <c r="BZ21" s="63">
        <v>0</v>
      </c>
      <c r="CA21" s="13">
        <f t="shared" ref="CA21" si="230">(BY21*BZ21)+(BY22*BZ22)</f>
        <v>0</v>
      </c>
      <c r="CB21" s="13">
        <f t="shared" si="146"/>
        <v>0</v>
      </c>
      <c r="CC21" s="13">
        <f t="shared" si="147"/>
        <v>0</v>
      </c>
      <c r="CD21" s="214">
        <f t="shared" ref="CD21" si="231">CC21+CC35+CC37</f>
        <v>0</v>
      </c>
      <c r="CE21" s="55"/>
      <c r="CF21" s="10"/>
      <c r="CG21" s="44" t="s">
        <v>72</v>
      </c>
      <c r="CH21" s="11" t="s">
        <v>26</v>
      </c>
      <c r="CI21" s="18">
        <f t="shared" ref="CI21" si="232">CI17</f>
        <v>0</v>
      </c>
      <c r="CJ21" s="8"/>
      <c r="CK21" s="65">
        <v>0</v>
      </c>
      <c r="CL21" s="62">
        <v>50</v>
      </c>
      <c r="CM21" s="20">
        <f t="shared" ref="CM21:CM22" si="233">CI21*CK21/1000*(100+CL21)/100</f>
        <v>0</v>
      </c>
      <c r="CN21" s="63">
        <v>0</v>
      </c>
      <c r="CO21" s="13">
        <f t="shared" ref="CO21" si="234">(CM21*CN21)+(CM22*CN22)</f>
        <v>0</v>
      </c>
      <c r="CP21" s="13">
        <f t="shared" si="151"/>
        <v>0</v>
      </c>
      <c r="CQ21" s="13">
        <f t="shared" si="152"/>
        <v>0</v>
      </c>
      <c r="CR21" s="214">
        <f t="shared" ref="CR21" si="235">CQ21+CQ35+CQ37</f>
        <v>0</v>
      </c>
      <c r="CS21" s="55"/>
      <c r="CT21" s="10"/>
      <c r="CU21" s="44" t="s">
        <v>72</v>
      </c>
      <c r="CV21" s="11" t="s">
        <v>26</v>
      </c>
      <c r="CW21" s="18">
        <f t="shared" ref="CW21" si="236">CW17</f>
        <v>0</v>
      </c>
      <c r="CX21" s="8"/>
      <c r="CY21" s="65">
        <v>0</v>
      </c>
      <c r="CZ21" s="62">
        <v>50</v>
      </c>
      <c r="DA21" s="20">
        <f t="shared" ref="DA21:DA22" si="237">CW21*CY21/1000*(100+CZ21)/100</f>
        <v>0</v>
      </c>
      <c r="DB21" s="63">
        <v>0</v>
      </c>
      <c r="DC21" s="13">
        <f t="shared" ref="DC21" si="238">(DA21*DB21)+(DA22*DB22)</f>
        <v>0</v>
      </c>
      <c r="DD21" s="13">
        <f t="shared" si="156"/>
        <v>0</v>
      </c>
      <c r="DE21" s="13">
        <f t="shared" si="157"/>
        <v>0</v>
      </c>
      <c r="DF21" s="214">
        <f t="shared" ref="DF21" si="239">DE21+DE35+DE37</f>
        <v>0</v>
      </c>
      <c r="DG21" s="55"/>
      <c r="DH21" s="10"/>
      <c r="DI21" s="44" t="s">
        <v>72</v>
      </c>
      <c r="DJ21" s="11" t="s">
        <v>26</v>
      </c>
      <c r="DK21" s="18">
        <f t="shared" ref="DK21" si="240">DK17</f>
        <v>0</v>
      </c>
      <c r="DL21" s="8"/>
      <c r="DM21" s="65">
        <v>0</v>
      </c>
      <c r="DN21" s="62">
        <v>50</v>
      </c>
      <c r="DO21" s="20">
        <f t="shared" ref="DO21:DO22" si="241">DK21*DM21/1000*(100+DN21)/100</f>
        <v>0</v>
      </c>
      <c r="DP21" s="63">
        <v>0</v>
      </c>
      <c r="DQ21" s="13">
        <f t="shared" ref="DQ21" si="242">(DO21*DP21)+(DO22*DP22)</f>
        <v>0</v>
      </c>
      <c r="DR21" s="13">
        <f t="shared" si="161"/>
        <v>0</v>
      </c>
      <c r="DS21" s="13">
        <f t="shared" si="162"/>
        <v>0</v>
      </c>
      <c r="DT21" s="214">
        <f t="shared" ref="DT21" si="243">DS21+DS35+DS37</f>
        <v>0</v>
      </c>
      <c r="DU21" s="55"/>
      <c r="DV21" s="10"/>
      <c r="DW21" s="44" t="s">
        <v>72</v>
      </c>
      <c r="DX21" s="11" t="s">
        <v>26</v>
      </c>
      <c r="DY21" s="18">
        <f t="shared" ref="DY21" si="244">DY17</f>
        <v>0</v>
      </c>
      <c r="DZ21" s="8"/>
      <c r="EA21" s="65">
        <v>0</v>
      </c>
      <c r="EB21" s="62">
        <v>50</v>
      </c>
      <c r="EC21" s="20">
        <f t="shared" ref="EC21:EC22" si="245">DY21*EA21/1000*(100+EB21)/100</f>
        <v>0</v>
      </c>
      <c r="ED21" s="63">
        <v>0</v>
      </c>
      <c r="EE21" s="13">
        <f t="shared" ref="EE21" si="246">(EC21*ED21)+(EC22*ED22)</f>
        <v>0</v>
      </c>
      <c r="EF21" s="13">
        <f t="shared" si="166"/>
        <v>0</v>
      </c>
      <c r="EG21" s="13">
        <f t="shared" si="167"/>
        <v>0</v>
      </c>
      <c r="EH21" s="214">
        <f t="shared" ref="EH21" si="247">EG21+EG35+EG37</f>
        <v>0</v>
      </c>
      <c r="EI21" s="55"/>
      <c r="EJ21" s="10"/>
      <c r="EK21" s="44" t="s">
        <v>67</v>
      </c>
      <c r="EL21" s="94" t="s">
        <v>237</v>
      </c>
      <c r="EM21" s="14">
        <f t="shared" si="202"/>
        <v>0</v>
      </c>
      <c r="EN21" s="765"/>
      <c r="EO21" s="30"/>
      <c r="EP21" s="765"/>
      <c r="EQ21" s="765"/>
      <c r="ER21" s="116">
        <f>IF(ER$4=0,0,EM21/ER$4)</f>
        <v>0</v>
      </c>
      <c r="ES21" s="81">
        <f t="shared" si="204"/>
        <v>0</v>
      </c>
      <c r="ET21" s="280">
        <v>0</v>
      </c>
      <c r="EU21" s="9" t="s">
        <v>233</v>
      </c>
      <c r="EV21" s="581">
        <f t="shared" si="169"/>
        <v>0</v>
      </c>
      <c r="EW21" s="579">
        <f t="shared" si="127"/>
        <v>0</v>
      </c>
      <c r="EX21" s="582">
        <f t="shared" si="205"/>
        <v>0</v>
      </c>
      <c r="EY21" s="112"/>
      <c r="EZ21" s="573"/>
      <c r="FA21" s="88"/>
      <c r="FC21" s="44" t="s">
        <v>67</v>
      </c>
      <c r="FD21" s="94" t="s">
        <v>148</v>
      </c>
      <c r="FE21" s="141">
        <v>0</v>
      </c>
      <c r="FF21" s="141">
        <v>0</v>
      </c>
      <c r="FG21" s="142">
        <v>0</v>
      </c>
      <c r="FH21" s="9" t="s">
        <v>21</v>
      </c>
      <c r="FI21" s="122">
        <f t="shared" si="206"/>
        <v>0</v>
      </c>
      <c r="FJ21" s="602">
        <v>0</v>
      </c>
      <c r="FK21" s="604">
        <f t="shared" si="207"/>
        <v>0</v>
      </c>
      <c r="FL21" s="592"/>
      <c r="FM21" s="573"/>
      <c r="FN21" s="610">
        <f>SUM(FK21:FK22)</f>
        <v>0</v>
      </c>
      <c r="FO21" s="127">
        <f>IF(FO$4=0,0,FN21/$FO$4)</f>
        <v>0</v>
      </c>
      <c r="FP21" s="87"/>
      <c r="FQ21" s="61"/>
      <c r="FR21" s="61"/>
      <c r="FS21" s="567"/>
    </row>
    <row r="22" spans="1:175" ht="13" thickBot="1" x14ac:dyDescent="0.3">
      <c r="A22" s="44" t="s">
        <v>72</v>
      </c>
      <c r="B22" s="11" t="s">
        <v>27</v>
      </c>
      <c r="C22" s="68">
        <v>0</v>
      </c>
      <c r="D22" s="8"/>
      <c r="E22" s="65">
        <v>0</v>
      </c>
      <c r="F22" s="62">
        <v>25</v>
      </c>
      <c r="G22" s="20">
        <f>C22*E22/1000*(100+F22)/100</f>
        <v>0</v>
      </c>
      <c r="H22" s="63">
        <v>0</v>
      </c>
      <c r="I22" s="13"/>
      <c r="J22" s="13"/>
      <c r="K22" s="13"/>
      <c r="L22" s="13"/>
      <c r="M22" s="152"/>
      <c r="O22" s="44" t="s">
        <v>72</v>
      </c>
      <c r="P22" s="11" t="s">
        <v>27</v>
      </c>
      <c r="Q22" s="68">
        <v>0</v>
      </c>
      <c r="R22" s="8"/>
      <c r="S22" s="65">
        <v>0</v>
      </c>
      <c r="T22" s="62">
        <v>25</v>
      </c>
      <c r="U22" s="20">
        <f>Q22*S22/1000*(100+T22)/100</f>
        <v>0</v>
      </c>
      <c r="V22" s="63">
        <v>0</v>
      </c>
      <c r="W22" s="13"/>
      <c r="X22" s="13"/>
      <c r="Y22" s="13"/>
      <c r="Z22" s="13"/>
      <c r="AA22" s="152"/>
      <c r="AB22" s="27"/>
      <c r="AC22" s="44" t="s">
        <v>72</v>
      </c>
      <c r="AD22" s="11" t="s">
        <v>27</v>
      </c>
      <c r="AE22" s="68">
        <v>0</v>
      </c>
      <c r="AF22" s="8"/>
      <c r="AG22" s="65">
        <v>0</v>
      </c>
      <c r="AH22" s="62">
        <v>25</v>
      </c>
      <c r="AI22" s="20">
        <f t="shared" si="217"/>
        <v>0</v>
      </c>
      <c r="AJ22" s="63">
        <v>0</v>
      </c>
      <c r="AK22" s="13"/>
      <c r="AL22" s="13"/>
      <c r="AM22" s="13"/>
      <c r="AN22" s="13"/>
      <c r="AO22" s="152"/>
      <c r="AP22" s="27"/>
      <c r="AQ22" s="44" t="s">
        <v>72</v>
      </c>
      <c r="AR22" s="11" t="s">
        <v>27</v>
      </c>
      <c r="AS22" s="68">
        <v>0</v>
      </c>
      <c r="AT22" s="8"/>
      <c r="AU22" s="65">
        <v>0</v>
      </c>
      <c r="AV22" s="62">
        <v>25</v>
      </c>
      <c r="AW22" s="20">
        <f t="shared" si="221"/>
        <v>0</v>
      </c>
      <c r="AX22" s="63">
        <v>0</v>
      </c>
      <c r="AY22" s="13"/>
      <c r="AZ22" s="13"/>
      <c r="BA22" s="13"/>
      <c r="BB22" s="13"/>
      <c r="BC22" s="152"/>
      <c r="BD22" s="27"/>
      <c r="BE22" s="44" t="s">
        <v>72</v>
      </c>
      <c r="BF22" s="11" t="s">
        <v>27</v>
      </c>
      <c r="BG22" s="68">
        <v>0</v>
      </c>
      <c r="BH22" s="8"/>
      <c r="BI22" s="65">
        <v>0</v>
      </c>
      <c r="BJ22" s="62">
        <v>25</v>
      </c>
      <c r="BK22" s="20">
        <f t="shared" si="225"/>
        <v>0</v>
      </c>
      <c r="BL22" s="63">
        <v>0</v>
      </c>
      <c r="BM22" s="13"/>
      <c r="BN22" s="13"/>
      <c r="BO22" s="13"/>
      <c r="BP22" s="13"/>
      <c r="BQ22" s="152"/>
      <c r="BR22" s="27"/>
      <c r="BS22" s="44" t="s">
        <v>72</v>
      </c>
      <c r="BT22" s="11" t="s">
        <v>27</v>
      </c>
      <c r="BU22" s="68">
        <v>0</v>
      </c>
      <c r="BV22" s="8"/>
      <c r="BW22" s="65">
        <v>0</v>
      </c>
      <c r="BX22" s="62">
        <v>25</v>
      </c>
      <c r="BY22" s="20">
        <f t="shared" si="229"/>
        <v>0</v>
      </c>
      <c r="BZ22" s="63">
        <v>0</v>
      </c>
      <c r="CA22" s="13"/>
      <c r="CB22" s="13"/>
      <c r="CC22" s="13"/>
      <c r="CD22" s="13"/>
      <c r="CE22" s="152"/>
      <c r="CF22" s="27"/>
      <c r="CG22" s="44" t="s">
        <v>72</v>
      </c>
      <c r="CH22" s="11" t="s">
        <v>27</v>
      </c>
      <c r="CI22" s="68">
        <v>0</v>
      </c>
      <c r="CJ22" s="8"/>
      <c r="CK22" s="65">
        <v>0</v>
      </c>
      <c r="CL22" s="62">
        <v>25</v>
      </c>
      <c r="CM22" s="20">
        <f t="shared" si="233"/>
        <v>0</v>
      </c>
      <c r="CN22" s="63">
        <v>0</v>
      </c>
      <c r="CO22" s="13"/>
      <c r="CP22" s="13"/>
      <c r="CQ22" s="13"/>
      <c r="CR22" s="13"/>
      <c r="CS22" s="152"/>
      <c r="CT22" s="27"/>
      <c r="CU22" s="44" t="s">
        <v>72</v>
      </c>
      <c r="CV22" s="11" t="s">
        <v>27</v>
      </c>
      <c r="CW22" s="68">
        <v>0</v>
      </c>
      <c r="CX22" s="8"/>
      <c r="CY22" s="65">
        <v>0</v>
      </c>
      <c r="CZ22" s="62">
        <v>25</v>
      </c>
      <c r="DA22" s="20">
        <f t="shared" si="237"/>
        <v>0</v>
      </c>
      <c r="DB22" s="63">
        <v>0</v>
      </c>
      <c r="DC22" s="13"/>
      <c r="DD22" s="13"/>
      <c r="DE22" s="13"/>
      <c r="DF22" s="13"/>
      <c r="DG22" s="152"/>
      <c r="DH22" s="27"/>
      <c r="DI22" s="44" t="s">
        <v>72</v>
      </c>
      <c r="DJ22" s="11" t="s">
        <v>27</v>
      </c>
      <c r="DK22" s="68">
        <v>0</v>
      </c>
      <c r="DL22" s="8"/>
      <c r="DM22" s="65">
        <v>0</v>
      </c>
      <c r="DN22" s="62">
        <v>25</v>
      </c>
      <c r="DO22" s="20">
        <f t="shared" si="241"/>
        <v>0</v>
      </c>
      <c r="DP22" s="63">
        <v>0</v>
      </c>
      <c r="DQ22" s="13"/>
      <c r="DR22" s="13"/>
      <c r="DS22" s="13"/>
      <c r="DT22" s="13"/>
      <c r="DU22" s="152"/>
      <c r="DV22" s="27"/>
      <c r="DW22" s="44" t="s">
        <v>72</v>
      </c>
      <c r="DX22" s="11" t="s">
        <v>27</v>
      </c>
      <c r="DY22" s="68">
        <v>0</v>
      </c>
      <c r="DZ22" s="8"/>
      <c r="EA22" s="65">
        <v>0</v>
      </c>
      <c r="EB22" s="62">
        <v>25</v>
      </c>
      <c r="EC22" s="20">
        <f t="shared" si="245"/>
        <v>0</v>
      </c>
      <c r="ED22" s="63">
        <v>0</v>
      </c>
      <c r="EE22" s="13"/>
      <c r="EF22" s="13"/>
      <c r="EG22" s="13"/>
      <c r="EH22" s="13"/>
      <c r="EI22" s="152"/>
      <c r="EJ22" s="27"/>
      <c r="EK22" s="44" t="s">
        <v>68</v>
      </c>
      <c r="EL22" s="94" t="s">
        <v>238</v>
      </c>
      <c r="EM22" s="14">
        <f t="shared" si="202"/>
        <v>0</v>
      </c>
      <c r="EN22" s="765"/>
      <c r="EO22" s="30"/>
      <c r="EP22" s="765"/>
      <c r="EQ22" s="765"/>
      <c r="ER22" s="116">
        <f t="shared" si="203"/>
        <v>0</v>
      </c>
      <c r="ES22" s="81">
        <f t="shared" si="204"/>
        <v>0</v>
      </c>
      <c r="ET22" s="280">
        <v>0</v>
      </c>
      <c r="EU22" s="9" t="s">
        <v>233</v>
      </c>
      <c r="EV22" s="581">
        <f t="shared" si="169"/>
        <v>0</v>
      </c>
      <c r="EW22" s="579">
        <f t="shared" si="127"/>
        <v>0</v>
      </c>
      <c r="EX22" s="582">
        <f t="shared" si="205"/>
        <v>0</v>
      </c>
      <c r="EY22" s="112"/>
      <c r="EZ22" s="573"/>
      <c r="FA22" s="88"/>
      <c r="FC22" s="44" t="s">
        <v>67</v>
      </c>
      <c r="FD22" s="94" t="s">
        <v>148</v>
      </c>
      <c r="FE22" s="141">
        <v>0</v>
      </c>
      <c r="FF22" s="141">
        <v>0</v>
      </c>
      <c r="FG22" s="142">
        <v>0</v>
      </c>
      <c r="FH22" s="9" t="s">
        <v>21</v>
      </c>
      <c r="FI22" s="122">
        <f t="shared" si="206"/>
        <v>0</v>
      </c>
      <c r="FJ22" s="602">
        <v>0</v>
      </c>
      <c r="FK22" s="604">
        <f t="shared" si="207"/>
        <v>0</v>
      </c>
      <c r="FL22" s="592"/>
      <c r="FM22" s="573"/>
      <c r="FN22" s="610"/>
      <c r="FO22" s="127"/>
      <c r="FP22" s="87"/>
      <c r="FQ22" s="522"/>
      <c r="FR22" s="61"/>
      <c r="FS22" s="567"/>
    </row>
    <row r="23" spans="1:175" ht="13" thickBot="1" x14ac:dyDescent="0.3">
      <c r="A23" s="44"/>
      <c r="B23" s="11"/>
      <c r="C23" s="8"/>
      <c r="D23" s="17"/>
      <c r="E23" s="17"/>
      <c r="F23" s="8"/>
      <c r="G23" s="6" t="s">
        <v>20</v>
      </c>
      <c r="H23" s="16"/>
      <c r="I23" s="13"/>
      <c r="J23" s="13"/>
      <c r="K23" s="13"/>
      <c r="L23" s="13"/>
      <c r="M23" s="152"/>
      <c r="N23" s="10"/>
      <c r="O23" s="44"/>
      <c r="P23" s="11"/>
      <c r="Q23" s="8"/>
      <c r="R23" s="17"/>
      <c r="S23" s="17"/>
      <c r="T23" s="8"/>
      <c r="U23" s="6" t="s">
        <v>20</v>
      </c>
      <c r="V23" s="16"/>
      <c r="W23" s="13"/>
      <c r="X23" s="13"/>
      <c r="Y23" s="13"/>
      <c r="Z23" s="13"/>
      <c r="AA23" s="152"/>
      <c r="AB23" s="10"/>
      <c r="AC23" s="44"/>
      <c r="AD23" s="11"/>
      <c r="AE23" s="8"/>
      <c r="AF23" s="17"/>
      <c r="AG23" s="17"/>
      <c r="AH23" s="8"/>
      <c r="AI23" s="6" t="s">
        <v>20</v>
      </c>
      <c r="AJ23" s="16"/>
      <c r="AK23" s="13"/>
      <c r="AL23" s="13"/>
      <c r="AM23" s="13"/>
      <c r="AN23" s="13"/>
      <c r="AO23" s="152"/>
      <c r="AP23" s="10"/>
      <c r="AQ23" s="44"/>
      <c r="AR23" s="11"/>
      <c r="AS23" s="8"/>
      <c r="AT23" s="17"/>
      <c r="AU23" s="17"/>
      <c r="AV23" s="8"/>
      <c r="AW23" s="6" t="s">
        <v>20</v>
      </c>
      <c r="AX23" s="16"/>
      <c r="AY23" s="13"/>
      <c r="AZ23" s="13"/>
      <c r="BA23" s="13"/>
      <c r="BB23" s="13"/>
      <c r="BC23" s="152"/>
      <c r="BD23" s="10"/>
      <c r="BE23" s="44"/>
      <c r="BF23" s="11"/>
      <c r="BG23" s="8"/>
      <c r="BH23" s="17"/>
      <c r="BI23" s="17"/>
      <c r="BJ23" s="8"/>
      <c r="BK23" s="6" t="s">
        <v>20</v>
      </c>
      <c r="BL23" s="16"/>
      <c r="BM23" s="13"/>
      <c r="BN23" s="13"/>
      <c r="BO23" s="13"/>
      <c r="BP23" s="13"/>
      <c r="BQ23" s="152"/>
      <c r="BR23" s="10"/>
      <c r="BS23" s="44"/>
      <c r="BT23" s="11"/>
      <c r="BU23" s="8"/>
      <c r="BV23" s="17"/>
      <c r="BW23" s="17"/>
      <c r="BX23" s="8"/>
      <c r="BY23" s="6" t="s">
        <v>20</v>
      </c>
      <c r="BZ23" s="16"/>
      <c r="CA23" s="13"/>
      <c r="CB23" s="13"/>
      <c r="CC23" s="13"/>
      <c r="CD23" s="13"/>
      <c r="CE23" s="152"/>
      <c r="CF23" s="10"/>
      <c r="CG23" s="44"/>
      <c r="CH23" s="11"/>
      <c r="CI23" s="8"/>
      <c r="CJ23" s="17"/>
      <c r="CK23" s="17"/>
      <c r="CL23" s="8"/>
      <c r="CM23" s="6" t="s">
        <v>20</v>
      </c>
      <c r="CN23" s="16"/>
      <c r="CO23" s="13"/>
      <c r="CP23" s="13"/>
      <c r="CQ23" s="13"/>
      <c r="CR23" s="13"/>
      <c r="CS23" s="152"/>
      <c r="CT23" s="10"/>
      <c r="CU23" s="44"/>
      <c r="CV23" s="11"/>
      <c r="CW23" s="8"/>
      <c r="CX23" s="17"/>
      <c r="CY23" s="17"/>
      <c r="CZ23" s="8"/>
      <c r="DA23" s="6" t="s">
        <v>20</v>
      </c>
      <c r="DB23" s="16"/>
      <c r="DC23" s="13"/>
      <c r="DD23" s="13"/>
      <c r="DE23" s="13"/>
      <c r="DF23" s="13"/>
      <c r="DG23" s="152"/>
      <c r="DH23" s="10"/>
      <c r="DI23" s="44"/>
      <c r="DJ23" s="11"/>
      <c r="DK23" s="8"/>
      <c r="DL23" s="17"/>
      <c r="DM23" s="17"/>
      <c r="DN23" s="8"/>
      <c r="DO23" s="6" t="s">
        <v>20</v>
      </c>
      <c r="DP23" s="16"/>
      <c r="DQ23" s="13"/>
      <c r="DR23" s="13"/>
      <c r="DS23" s="13"/>
      <c r="DT23" s="13"/>
      <c r="DU23" s="152"/>
      <c r="DV23" s="10"/>
      <c r="DW23" s="44"/>
      <c r="DX23" s="11"/>
      <c r="DY23" s="8"/>
      <c r="DZ23" s="17"/>
      <c r="EA23" s="17"/>
      <c r="EB23" s="8"/>
      <c r="EC23" s="6" t="s">
        <v>20</v>
      </c>
      <c r="ED23" s="16"/>
      <c r="EE23" s="13"/>
      <c r="EF23" s="13"/>
      <c r="EG23" s="13"/>
      <c r="EH23" s="13"/>
      <c r="EI23" s="152"/>
      <c r="EJ23" s="10"/>
      <c r="EK23" s="44" t="s">
        <v>73</v>
      </c>
      <c r="EL23" s="11" t="s">
        <v>41</v>
      </c>
      <c r="EM23" s="14">
        <f t="shared" si="202"/>
        <v>0</v>
      </c>
      <c r="EN23" s="765"/>
      <c r="EO23" s="30"/>
      <c r="EP23" s="30"/>
      <c r="EQ23" s="765"/>
      <c r="ER23" s="116">
        <f t="shared" si="203"/>
        <v>0</v>
      </c>
      <c r="ES23" s="81">
        <f t="shared" si="204"/>
        <v>0</v>
      </c>
      <c r="ET23" s="280">
        <v>0</v>
      </c>
      <c r="EU23" s="9" t="s">
        <v>233</v>
      </c>
      <c r="EV23" s="581">
        <f t="shared" si="169"/>
        <v>0</v>
      </c>
      <c r="EW23" s="579">
        <f t="shared" si="127"/>
        <v>0</v>
      </c>
      <c r="EX23" s="582">
        <f t="shared" si="205"/>
        <v>0</v>
      </c>
      <c r="EY23" s="112"/>
      <c r="EZ23" s="573"/>
      <c r="FA23" s="88"/>
      <c r="FC23" s="44" t="s">
        <v>68</v>
      </c>
      <c r="FD23" s="94" t="s">
        <v>149</v>
      </c>
      <c r="FE23" s="141">
        <v>0</v>
      </c>
      <c r="FF23" s="141">
        <v>0</v>
      </c>
      <c r="FG23" s="142">
        <v>0</v>
      </c>
      <c r="FH23" s="9" t="s">
        <v>21</v>
      </c>
      <c r="FI23" s="122">
        <f t="shared" si="206"/>
        <v>0</v>
      </c>
      <c r="FJ23" s="602">
        <v>0</v>
      </c>
      <c r="FK23" s="604">
        <f t="shared" si="207"/>
        <v>0</v>
      </c>
      <c r="FL23" s="592"/>
      <c r="FM23" s="573"/>
      <c r="FN23" s="610">
        <f>SUM(FK23:FK24)</f>
        <v>0</v>
      </c>
      <c r="FO23" s="127">
        <f>IF(FO$4=0,0,FN23/$FO$4)</f>
        <v>0</v>
      </c>
      <c r="FP23" s="87"/>
      <c r="FQ23" s="61"/>
      <c r="FR23" s="61"/>
      <c r="FS23" s="567"/>
    </row>
    <row r="24" spans="1:175" ht="13.5" thickTop="1" thickBot="1" x14ac:dyDescent="0.3">
      <c r="A24" s="44" t="s">
        <v>74</v>
      </c>
      <c r="B24" s="11" t="s">
        <v>28</v>
      </c>
      <c r="C24" s="942" t="s">
        <v>29</v>
      </c>
      <c r="D24" s="942" t="s">
        <v>30</v>
      </c>
      <c r="E24" s="942" t="s">
        <v>31</v>
      </c>
      <c r="F24" s="28">
        <f>F4</f>
        <v>6</v>
      </c>
      <c r="G24" s="20">
        <f>((C25*D25*E25)+(C26*D26*E26)+(C27*D27*E27)+(C28*D28*E28)+(C29*D29*E29)+(C30*D30*E30)+(C31*D31*E31))*(100+F24)/100</f>
        <v>0</v>
      </c>
      <c r="H24" s="820"/>
      <c r="I24" s="13">
        <f>G24*H24</f>
        <v>0</v>
      </c>
      <c r="J24" s="13">
        <f>IF(E$113=0,0,I24/E$113)</f>
        <v>0</v>
      </c>
      <c r="K24" s="13">
        <f>(J24*G$2)</f>
        <v>0</v>
      </c>
      <c r="L24" s="13"/>
      <c r="M24" s="152"/>
      <c r="N24" s="10"/>
      <c r="O24" s="44" t="s">
        <v>74</v>
      </c>
      <c r="P24" s="11" t="s">
        <v>28</v>
      </c>
      <c r="Q24" s="942" t="s">
        <v>29</v>
      </c>
      <c r="R24" s="942" t="s">
        <v>30</v>
      </c>
      <c r="S24" s="942" t="s">
        <v>31</v>
      </c>
      <c r="T24" s="28">
        <f>T4</f>
        <v>6</v>
      </c>
      <c r="U24" s="20">
        <f>((Q25*R25*S25)+(Q26*R26*S26)+(Q27*R27*S27)+(Q28*R28*S28)+(Q29*R29*S29)+(Q30*R30*S30)+(Q31*R31*S31))*(100+T24)/100</f>
        <v>0</v>
      </c>
      <c r="V24" s="820"/>
      <c r="W24" s="13">
        <f>U24*V24</f>
        <v>0</v>
      </c>
      <c r="X24" s="13">
        <f>IF(S$113=0,0,W24/S$113)</f>
        <v>0</v>
      </c>
      <c r="Y24" s="13">
        <f>(X24*U$2)</f>
        <v>0</v>
      </c>
      <c r="Z24" s="13"/>
      <c r="AA24" s="152"/>
      <c r="AB24" s="10"/>
      <c r="AC24" s="44" t="s">
        <v>74</v>
      </c>
      <c r="AD24" s="11" t="s">
        <v>28</v>
      </c>
      <c r="AE24" s="942" t="s">
        <v>29</v>
      </c>
      <c r="AF24" s="942" t="s">
        <v>30</v>
      </c>
      <c r="AG24" s="942" t="s">
        <v>31</v>
      </c>
      <c r="AH24" s="28">
        <f t="shared" ref="AH24" si="248">AH4</f>
        <v>6</v>
      </c>
      <c r="AI24" s="20">
        <f t="shared" ref="AI24" si="249">((AE25*AF25*AG25)+(AE26*AF26*AG26)+(AE27*AF27*AG27)+(AE28*AF28*AG28)+(AE29*AF29*AG29)+(AE30*AF30*AG30)+(AE31*AF31*AG31))*(100+AH24)/100</f>
        <v>0</v>
      </c>
      <c r="AJ24" s="820"/>
      <c r="AK24" s="13">
        <f t="shared" ref="AK24" si="250">AI24*AJ24</f>
        <v>0</v>
      </c>
      <c r="AL24" s="13">
        <f t="shared" ref="AL24" si="251">IF(AG$113=0,0,AK24/AG$113)</f>
        <v>0</v>
      </c>
      <c r="AM24" s="13">
        <f t="shared" ref="AM24" si="252">(AL24*AI$2)</f>
        <v>0</v>
      </c>
      <c r="AN24" s="13"/>
      <c r="AO24" s="152"/>
      <c r="AP24" s="10"/>
      <c r="AQ24" s="44" t="s">
        <v>74</v>
      </c>
      <c r="AR24" s="11" t="s">
        <v>28</v>
      </c>
      <c r="AS24" s="942" t="s">
        <v>29</v>
      </c>
      <c r="AT24" s="942" t="s">
        <v>30</v>
      </c>
      <c r="AU24" s="942" t="s">
        <v>31</v>
      </c>
      <c r="AV24" s="28">
        <f t="shared" ref="AV24" si="253">AV4</f>
        <v>6</v>
      </c>
      <c r="AW24" s="20">
        <f t="shared" ref="AW24" si="254">((AS25*AT25*AU25)+(AS26*AT26*AU26)+(AS27*AT27*AU27)+(AS28*AT28*AU28)+(AS29*AT29*AU29)+(AS30*AT30*AU30)+(AS31*AT31*AU31))*(100+AV24)/100</f>
        <v>0</v>
      </c>
      <c r="AX24" s="820"/>
      <c r="AY24" s="13">
        <f t="shared" ref="AY24" si="255">AW24*AX24</f>
        <v>0</v>
      </c>
      <c r="AZ24" s="13">
        <f t="shared" ref="AZ24" si="256">IF(AU$113=0,0,AY24/AU$113)</f>
        <v>0</v>
      </c>
      <c r="BA24" s="13">
        <f t="shared" ref="BA24" si="257">(AZ24*AW$2)</f>
        <v>0</v>
      </c>
      <c r="BB24" s="13"/>
      <c r="BC24" s="152"/>
      <c r="BD24" s="10"/>
      <c r="BE24" s="44" t="s">
        <v>74</v>
      </c>
      <c r="BF24" s="11" t="s">
        <v>28</v>
      </c>
      <c r="BG24" s="942" t="s">
        <v>29</v>
      </c>
      <c r="BH24" s="942" t="s">
        <v>30</v>
      </c>
      <c r="BI24" s="942" t="s">
        <v>31</v>
      </c>
      <c r="BJ24" s="28">
        <f t="shared" ref="BJ24" si="258">BJ4</f>
        <v>6</v>
      </c>
      <c r="BK24" s="20">
        <f t="shared" ref="BK24" si="259">((BG25*BH25*BI25)+(BG26*BH26*BI26)+(BG27*BH27*BI27)+(BG28*BH28*BI28)+(BG29*BH29*BI29)+(BG30*BH30*BI30)+(BG31*BH31*BI31))*(100+BJ24)/100</f>
        <v>0</v>
      </c>
      <c r="BL24" s="820"/>
      <c r="BM24" s="13">
        <f t="shared" ref="BM24" si="260">BK24*BL24</f>
        <v>0</v>
      </c>
      <c r="BN24" s="13">
        <f t="shared" ref="BN24" si="261">IF(BI$113=0,0,BM24/BI$113)</f>
        <v>0</v>
      </c>
      <c r="BO24" s="13">
        <f t="shared" ref="BO24" si="262">(BN24*BK$2)</f>
        <v>0</v>
      </c>
      <c r="BP24" s="13"/>
      <c r="BQ24" s="152"/>
      <c r="BR24" s="10"/>
      <c r="BS24" s="44" t="s">
        <v>74</v>
      </c>
      <c r="BT24" s="11" t="s">
        <v>28</v>
      </c>
      <c r="BU24" s="942" t="s">
        <v>29</v>
      </c>
      <c r="BV24" s="942" t="s">
        <v>30</v>
      </c>
      <c r="BW24" s="942" t="s">
        <v>31</v>
      </c>
      <c r="BX24" s="28">
        <f t="shared" ref="BX24" si="263">BX4</f>
        <v>6</v>
      </c>
      <c r="BY24" s="20">
        <f t="shared" ref="BY24" si="264">((BU25*BV25*BW25)+(BU26*BV26*BW26)+(BU27*BV27*BW27)+(BU28*BV28*BW28)+(BU29*BV29*BW29)+(BU30*BV30*BW30)+(BU31*BV31*BW31))*(100+BX24)/100</f>
        <v>0</v>
      </c>
      <c r="BZ24" s="820"/>
      <c r="CA24" s="13">
        <f t="shared" ref="CA24" si="265">BY24*BZ24</f>
        <v>0</v>
      </c>
      <c r="CB24" s="13">
        <f t="shared" ref="CB24" si="266">IF(BW$113=0,0,CA24/BW$113)</f>
        <v>0</v>
      </c>
      <c r="CC24" s="13">
        <f t="shared" ref="CC24" si="267">(CB24*BY$2)</f>
        <v>0</v>
      </c>
      <c r="CD24" s="13"/>
      <c r="CE24" s="152"/>
      <c r="CF24" s="10"/>
      <c r="CG24" s="44" t="s">
        <v>74</v>
      </c>
      <c r="CH24" s="11" t="s">
        <v>28</v>
      </c>
      <c r="CI24" s="942" t="s">
        <v>29</v>
      </c>
      <c r="CJ24" s="942" t="s">
        <v>30</v>
      </c>
      <c r="CK24" s="942" t="s">
        <v>31</v>
      </c>
      <c r="CL24" s="28">
        <f t="shared" ref="CL24" si="268">CL4</f>
        <v>6</v>
      </c>
      <c r="CM24" s="20">
        <f t="shared" ref="CM24" si="269">((CI25*CJ25*CK25)+(CI26*CJ26*CK26)+(CI27*CJ27*CK27)+(CI28*CJ28*CK28)+(CI29*CJ29*CK29)+(CI30*CJ30*CK30)+(CI31*CJ31*CK31))*(100+CL24)/100</f>
        <v>0</v>
      </c>
      <c r="CN24" s="820"/>
      <c r="CO24" s="13">
        <f t="shared" ref="CO24" si="270">CM24*CN24</f>
        <v>0</v>
      </c>
      <c r="CP24" s="13">
        <f t="shared" ref="CP24" si="271">IF(CK$113=0,0,CO24/CK$113)</f>
        <v>0</v>
      </c>
      <c r="CQ24" s="13">
        <f t="shared" ref="CQ24" si="272">(CP24*CM$2)</f>
        <v>0</v>
      </c>
      <c r="CR24" s="13"/>
      <c r="CS24" s="152"/>
      <c r="CT24" s="10"/>
      <c r="CU24" s="44" t="s">
        <v>74</v>
      </c>
      <c r="CV24" s="11" t="s">
        <v>28</v>
      </c>
      <c r="CW24" s="942" t="s">
        <v>29</v>
      </c>
      <c r="CX24" s="942" t="s">
        <v>30</v>
      </c>
      <c r="CY24" s="942" t="s">
        <v>31</v>
      </c>
      <c r="CZ24" s="28">
        <f t="shared" ref="CZ24" si="273">CZ4</f>
        <v>6</v>
      </c>
      <c r="DA24" s="20">
        <f t="shared" ref="DA24" si="274">((CW25*CX25*CY25)+(CW26*CX26*CY26)+(CW27*CX27*CY27)+(CW28*CX28*CY28)+(CW29*CX29*CY29)+(CW30*CX30*CY30)+(CW31*CX31*CY31))*(100+CZ24)/100</f>
        <v>0</v>
      </c>
      <c r="DB24" s="820"/>
      <c r="DC24" s="13">
        <f t="shared" ref="DC24" si="275">DA24*DB24</f>
        <v>0</v>
      </c>
      <c r="DD24" s="13">
        <f t="shared" ref="DD24" si="276">IF(CY$113=0,0,DC24/CY$113)</f>
        <v>0</v>
      </c>
      <c r="DE24" s="13">
        <f t="shared" ref="DE24" si="277">(DD24*DA$2)</f>
        <v>0</v>
      </c>
      <c r="DF24" s="13"/>
      <c r="DG24" s="152"/>
      <c r="DH24" s="10"/>
      <c r="DI24" s="44" t="s">
        <v>74</v>
      </c>
      <c r="DJ24" s="11" t="s">
        <v>28</v>
      </c>
      <c r="DK24" s="942" t="s">
        <v>29</v>
      </c>
      <c r="DL24" s="942" t="s">
        <v>30</v>
      </c>
      <c r="DM24" s="942" t="s">
        <v>31</v>
      </c>
      <c r="DN24" s="28">
        <f t="shared" ref="DN24" si="278">DN4</f>
        <v>6</v>
      </c>
      <c r="DO24" s="20">
        <f t="shared" ref="DO24" si="279">((DK25*DL25*DM25)+(DK26*DL26*DM26)+(DK27*DL27*DM27)+(DK28*DL28*DM28)+(DK29*DL29*DM29)+(DK30*DL30*DM30)+(DK31*DL31*DM31))*(100+DN24)/100</f>
        <v>0</v>
      </c>
      <c r="DP24" s="820"/>
      <c r="DQ24" s="13">
        <f t="shared" ref="DQ24" si="280">DO24*DP24</f>
        <v>0</v>
      </c>
      <c r="DR24" s="13">
        <f t="shared" ref="DR24" si="281">IF(DM$113=0,0,DQ24/DM$113)</f>
        <v>0</v>
      </c>
      <c r="DS24" s="13">
        <f t="shared" ref="DS24" si="282">(DR24*DO$2)</f>
        <v>0</v>
      </c>
      <c r="DT24" s="13"/>
      <c r="DU24" s="152"/>
      <c r="DV24" s="10"/>
      <c r="DW24" s="44" t="s">
        <v>74</v>
      </c>
      <c r="DX24" s="11" t="s">
        <v>28</v>
      </c>
      <c r="DY24" s="942" t="s">
        <v>29</v>
      </c>
      <c r="DZ24" s="942" t="s">
        <v>30</v>
      </c>
      <c r="EA24" s="942" t="s">
        <v>31</v>
      </c>
      <c r="EB24" s="28">
        <f t="shared" ref="EB24" si="283">EB4</f>
        <v>6</v>
      </c>
      <c r="EC24" s="20">
        <f t="shared" ref="EC24" si="284">((DY25*DZ25*EA25)+(DY26*DZ26*EA26)+(DY27*DZ27*EA27)+(DY28*DZ28*EA28)+(DY29*DZ29*EA29)+(DY30*DZ30*EA30)+(DY31*DZ31*EA31))*(100+EB24)/100</f>
        <v>0</v>
      </c>
      <c r="ED24" s="820"/>
      <c r="EE24" s="13">
        <f t="shared" ref="EE24" si="285">EC24*ED24</f>
        <v>0</v>
      </c>
      <c r="EF24" s="13">
        <f t="shared" ref="EF24" si="286">IF(EA$113=0,0,EE24/EA$113)</f>
        <v>0</v>
      </c>
      <c r="EG24" s="13">
        <f t="shared" ref="EG24" si="287">(EF24*EC$2)</f>
        <v>0</v>
      </c>
      <c r="EH24" s="13"/>
      <c r="EI24" s="152"/>
      <c r="EJ24" s="10"/>
      <c r="EK24" s="44" t="s">
        <v>73</v>
      </c>
      <c r="EL24" s="11" t="s">
        <v>39</v>
      </c>
      <c r="EM24" s="14">
        <f t="shared" si="202"/>
        <v>0</v>
      </c>
      <c r="EN24" s="765"/>
      <c r="EO24" s="30"/>
      <c r="EP24" s="143"/>
      <c r="EQ24" s="765"/>
      <c r="ER24" s="116">
        <f t="shared" si="203"/>
        <v>0</v>
      </c>
      <c r="ES24" s="81">
        <f t="shared" si="204"/>
        <v>0</v>
      </c>
      <c r="ET24" s="280">
        <v>0</v>
      </c>
      <c r="EU24" s="9" t="s">
        <v>233</v>
      </c>
      <c r="EV24" s="581">
        <f t="shared" si="169"/>
        <v>0</v>
      </c>
      <c r="EW24" s="579">
        <f t="shared" si="127"/>
        <v>0</v>
      </c>
      <c r="EX24" s="582">
        <f t="shared" si="205"/>
        <v>0</v>
      </c>
      <c r="EY24" s="112"/>
      <c r="EZ24" s="573"/>
      <c r="FA24" s="138"/>
      <c r="FC24" s="44" t="s">
        <v>68</v>
      </c>
      <c r="FD24" s="94" t="s">
        <v>149</v>
      </c>
      <c r="FE24" s="141">
        <v>0</v>
      </c>
      <c r="FF24" s="141">
        <v>0</v>
      </c>
      <c r="FG24" s="142">
        <v>0</v>
      </c>
      <c r="FH24" s="9" t="s">
        <v>125</v>
      </c>
      <c r="FI24" s="122">
        <f t="shared" si="206"/>
        <v>0</v>
      </c>
      <c r="FJ24" s="602">
        <v>0</v>
      </c>
      <c r="FK24" s="604">
        <f t="shared" si="207"/>
        <v>0</v>
      </c>
      <c r="FL24" s="592"/>
      <c r="FM24" s="573"/>
      <c r="FN24" s="610"/>
      <c r="FO24" s="127"/>
      <c r="FP24" s="87"/>
      <c r="FQ24" s="522"/>
      <c r="FR24" s="61"/>
      <c r="FS24" s="567"/>
    </row>
    <row r="25" spans="1:175" x14ac:dyDescent="0.25">
      <c r="A25" s="44" t="s">
        <v>74</v>
      </c>
      <c r="B25" s="11" t="s">
        <v>12</v>
      </c>
      <c r="C25" s="29">
        <f t="shared" ref="C25:C31" si="288">C5</f>
        <v>0</v>
      </c>
      <c r="D25" s="65">
        <v>0</v>
      </c>
      <c r="E25" s="65">
        <v>0</v>
      </c>
      <c r="F25" s="17"/>
      <c r="G25" s="6" t="s">
        <v>109</v>
      </c>
      <c r="H25" s="16"/>
      <c r="I25" s="13"/>
      <c r="J25" s="13"/>
      <c r="K25" s="13"/>
      <c r="L25" s="13"/>
      <c r="M25" s="152"/>
      <c r="N25" s="10"/>
      <c r="O25" s="44" t="s">
        <v>74</v>
      </c>
      <c r="P25" s="11" t="s">
        <v>12</v>
      </c>
      <c r="Q25" s="29">
        <f t="shared" ref="Q25:Q31" si="289">Q5</f>
        <v>0</v>
      </c>
      <c r="R25" s="65">
        <v>0</v>
      </c>
      <c r="S25" s="65">
        <v>0</v>
      </c>
      <c r="T25" s="17"/>
      <c r="U25" s="6" t="s">
        <v>109</v>
      </c>
      <c r="V25" s="16"/>
      <c r="W25" s="13"/>
      <c r="X25" s="13"/>
      <c r="Y25" s="13"/>
      <c r="Z25" s="13"/>
      <c r="AA25" s="152"/>
      <c r="AB25" s="10"/>
      <c r="AC25" s="44" t="s">
        <v>74</v>
      </c>
      <c r="AD25" s="11" t="s">
        <v>12</v>
      </c>
      <c r="AE25" s="29">
        <f t="shared" ref="AE25:CI31" si="290">AE5</f>
        <v>0</v>
      </c>
      <c r="AF25" s="65">
        <v>0</v>
      </c>
      <c r="AG25" s="65">
        <v>0</v>
      </c>
      <c r="AH25" s="17"/>
      <c r="AI25" s="6" t="s">
        <v>109</v>
      </c>
      <c r="AJ25" s="16"/>
      <c r="AK25" s="13"/>
      <c r="AL25" s="13"/>
      <c r="AM25" s="13"/>
      <c r="AN25" s="13"/>
      <c r="AO25" s="152"/>
      <c r="AP25" s="10"/>
      <c r="AQ25" s="44" t="s">
        <v>74</v>
      </c>
      <c r="AR25" s="11" t="s">
        <v>12</v>
      </c>
      <c r="AS25" s="29">
        <f t="shared" si="290"/>
        <v>0</v>
      </c>
      <c r="AT25" s="65">
        <v>0</v>
      </c>
      <c r="AU25" s="65">
        <v>0</v>
      </c>
      <c r="AV25" s="17"/>
      <c r="AW25" s="6" t="s">
        <v>109</v>
      </c>
      <c r="AX25" s="16"/>
      <c r="AY25" s="13"/>
      <c r="AZ25" s="13"/>
      <c r="BA25" s="13"/>
      <c r="BB25" s="13"/>
      <c r="BC25" s="152"/>
      <c r="BD25" s="10"/>
      <c r="BE25" s="44" t="s">
        <v>74</v>
      </c>
      <c r="BF25" s="11" t="s">
        <v>12</v>
      </c>
      <c r="BG25" s="29">
        <f t="shared" si="290"/>
        <v>0</v>
      </c>
      <c r="BH25" s="65">
        <v>0</v>
      </c>
      <c r="BI25" s="65">
        <v>0</v>
      </c>
      <c r="BJ25" s="17"/>
      <c r="BK25" s="6" t="s">
        <v>109</v>
      </c>
      <c r="BL25" s="16"/>
      <c r="BM25" s="13"/>
      <c r="BN25" s="13"/>
      <c r="BO25" s="13"/>
      <c r="BP25" s="13"/>
      <c r="BQ25" s="152"/>
      <c r="BR25" s="10"/>
      <c r="BS25" s="44" t="s">
        <v>74</v>
      </c>
      <c r="BT25" s="11" t="s">
        <v>12</v>
      </c>
      <c r="BU25" s="29">
        <f t="shared" si="290"/>
        <v>0</v>
      </c>
      <c r="BV25" s="65">
        <v>0</v>
      </c>
      <c r="BW25" s="65">
        <v>0</v>
      </c>
      <c r="BX25" s="17"/>
      <c r="BY25" s="6" t="s">
        <v>109</v>
      </c>
      <c r="BZ25" s="16"/>
      <c r="CA25" s="13"/>
      <c r="CB25" s="13"/>
      <c r="CC25" s="13"/>
      <c r="CD25" s="13"/>
      <c r="CE25" s="152"/>
      <c r="CF25" s="10"/>
      <c r="CG25" s="44" t="s">
        <v>74</v>
      </c>
      <c r="CH25" s="11" t="s">
        <v>12</v>
      </c>
      <c r="CI25" s="29">
        <f t="shared" si="290"/>
        <v>0</v>
      </c>
      <c r="CJ25" s="65">
        <v>0</v>
      </c>
      <c r="CK25" s="65">
        <v>0</v>
      </c>
      <c r="CL25" s="17"/>
      <c r="CM25" s="6" t="s">
        <v>109</v>
      </c>
      <c r="CN25" s="16"/>
      <c r="CO25" s="13"/>
      <c r="CP25" s="13"/>
      <c r="CQ25" s="13"/>
      <c r="CR25" s="13"/>
      <c r="CS25" s="152"/>
      <c r="CT25" s="10"/>
      <c r="CU25" s="44" t="s">
        <v>74</v>
      </c>
      <c r="CV25" s="11" t="s">
        <v>12</v>
      </c>
      <c r="CW25" s="29">
        <f t="shared" ref="CW25:DY31" si="291">CW5</f>
        <v>0</v>
      </c>
      <c r="CX25" s="65">
        <v>0</v>
      </c>
      <c r="CY25" s="65">
        <v>0</v>
      </c>
      <c r="CZ25" s="17"/>
      <c r="DA25" s="6" t="s">
        <v>109</v>
      </c>
      <c r="DB25" s="16"/>
      <c r="DC25" s="13"/>
      <c r="DD25" s="13"/>
      <c r="DE25" s="13"/>
      <c r="DF25" s="13"/>
      <c r="DG25" s="152"/>
      <c r="DH25" s="10"/>
      <c r="DI25" s="44" t="s">
        <v>74</v>
      </c>
      <c r="DJ25" s="11" t="s">
        <v>12</v>
      </c>
      <c r="DK25" s="29">
        <f t="shared" si="291"/>
        <v>0</v>
      </c>
      <c r="DL25" s="65">
        <v>0</v>
      </c>
      <c r="DM25" s="65">
        <v>0</v>
      </c>
      <c r="DN25" s="17"/>
      <c r="DO25" s="6" t="s">
        <v>109</v>
      </c>
      <c r="DP25" s="16"/>
      <c r="DQ25" s="13"/>
      <c r="DR25" s="13"/>
      <c r="DS25" s="13"/>
      <c r="DT25" s="13"/>
      <c r="DU25" s="152"/>
      <c r="DV25" s="10"/>
      <c r="DW25" s="44" t="s">
        <v>74</v>
      </c>
      <c r="DX25" s="11" t="s">
        <v>12</v>
      </c>
      <c r="DY25" s="29">
        <f t="shared" si="291"/>
        <v>0</v>
      </c>
      <c r="DZ25" s="65">
        <v>0</v>
      </c>
      <c r="EA25" s="65">
        <v>0</v>
      </c>
      <c r="EB25" s="17"/>
      <c r="EC25" s="6" t="s">
        <v>109</v>
      </c>
      <c r="ED25" s="16"/>
      <c r="EE25" s="13"/>
      <c r="EF25" s="13"/>
      <c r="EG25" s="13"/>
      <c r="EH25" s="13"/>
      <c r="EI25" s="152"/>
      <c r="EJ25" s="10"/>
      <c r="EK25" s="44" t="s">
        <v>73</v>
      </c>
      <c r="EL25" s="11" t="s">
        <v>40</v>
      </c>
      <c r="EM25" s="14">
        <f t="shared" si="202"/>
        <v>0</v>
      </c>
      <c r="EN25" s="143"/>
      <c r="EO25" s="143"/>
      <c r="EP25" s="143"/>
      <c r="EQ25" s="765"/>
      <c r="ER25" s="116">
        <f>IF(ER$4=0,0,EM25/ER$4)</f>
        <v>0</v>
      </c>
      <c r="ES25" s="81">
        <f t="shared" si="204"/>
        <v>0</v>
      </c>
      <c r="ET25" s="280">
        <v>0</v>
      </c>
      <c r="EU25" s="9" t="s">
        <v>233</v>
      </c>
      <c r="EV25" s="581">
        <f t="shared" si="169"/>
        <v>0</v>
      </c>
      <c r="EW25" s="579">
        <f t="shared" si="127"/>
        <v>0</v>
      </c>
      <c r="EX25" s="582">
        <f t="shared" si="205"/>
        <v>0</v>
      </c>
      <c r="EY25" s="574">
        <f>EZ139</f>
        <v>0</v>
      </c>
      <c r="EZ25" s="575"/>
      <c r="FA25" s="567"/>
      <c r="FC25" s="44" t="s">
        <v>73</v>
      </c>
      <c r="FD25" s="11" t="s">
        <v>142</v>
      </c>
      <c r="FE25" s="141">
        <v>0</v>
      </c>
      <c r="FF25" s="141">
        <v>0</v>
      </c>
      <c r="FG25" s="142">
        <v>0</v>
      </c>
      <c r="FH25" s="9" t="s">
        <v>21</v>
      </c>
      <c r="FI25" s="122">
        <f t="shared" si="206"/>
        <v>0</v>
      </c>
      <c r="FJ25" s="602">
        <v>0</v>
      </c>
      <c r="FK25" s="604">
        <f t="shared" si="207"/>
        <v>0</v>
      </c>
      <c r="FL25" s="591">
        <f>FR131</f>
        <v>0</v>
      </c>
      <c r="FM25" s="575"/>
      <c r="FN25" s="610">
        <f>SUM(FK25:FK26)+FL25</f>
        <v>0</v>
      </c>
      <c r="FO25" s="127">
        <f>IF(FO$4=0,0,FN25/$FO$4)</f>
        <v>0</v>
      </c>
      <c r="FP25" s="87" t="s">
        <v>73</v>
      </c>
      <c r="FQ25" s="522">
        <f>SUM(EX23:EX25)+EY25</f>
        <v>0</v>
      </c>
      <c r="FR25" s="496">
        <f>FN25</f>
        <v>0</v>
      </c>
      <c r="FS25" s="567">
        <f>SUM(FQ25:FR25)</f>
        <v>0</v>
      </c>
    </row>
    <row r="26" spans="1:175" x14ac:dyDescent="0.25">
      <c r="A26" s="44" t="s">
        <v>74</v>
      </c>
      <c r="B26" s="11" t="s">
        <v>13</v>
      </c>
      <c r="C26" s="29">
        <f t="shared" si="288"/>
        <v>0</v>
      </c>
      <c r="D26" s="65">
        <v>0</v>
      </c>
      <c r="E26" s="65">
        <v>0</v>
      </c>
      <c r="F26" s="17"/>
      <c r="G26" s="18">
        <f>G24*G28</f>
        <v>0</v>
      </c>
      <c r="H26" s="16"/>
      <c r="I26" s="13"/>
      <c r="J26" s="13"/>
      <c r="K26" s="13"/>
      <c r="L26" s="13"/>
      <c r="M26" s="152"/>
      <c r="N26" s="10"/>
      <c r="O26" s="44" t="s">
        <v>74</v>
      </c>
      <c r="P26" s="11" t="s">
        <v>13</v>
      </c>
      <c r="Q26" s="29">
        <f t="shared" si="289"/>
        <v>0</v>
      </c>
      <c r="R26" s="65">
        <v>0</v>
      </c>
      <c r="S26" s="65">
        <v>0</v>
      </c>
      <c r="T26" s="17"/>
      <c r="U26" s="18">
        <f>U24*U28</f>
        <v>0</v>
      </c>
      <c r="V26" s="16"/>
      <c r="W26" s="13"/>
      <c r="X26" s="13"/>
      <c r="Y26" s="13"/>
      <c r="Z26" s="13"/>
      <c r="AA26" s="152"/>
      <c r="AB26" s="10"/>
      <c r="AC26" s="44" t="s">
        <v>74</v>
      </c>
      <c r="AD26" s="11" t="s">
        <v>13</v>
      </c>
      <c r="AE26" s="29">
        <f t="shared" si="290"/>
        <v>0</v>
      </c>
      <c r="AF26" s="65">
        <v>0</v>
      </c>
      <c r="AG26" s="65">
        <v>0</v>
      </c>
      <c r="AH26" s="17"/>
      <c r="AI26" s="18">
        <f t="shared" ref="AI26" si="292">AI24*AI28</f>
        <v>0</v>
      </c>
      <c r="AJ26" s="16"/>
      <c r="AK26" s="13"/>
      <c r="AL26" s="13"/>
      <c r="AM26" s="13"/>
      <c r="AN26" s="13"/>
      <c r="AO26" s="152"/>
      <c r="AP26" s="10"/>
      <c r="AQ26" s="44" t="s">
        <v>74</v>
      </c>
      <c r="AR26" s="11" t="s">
        <v>13</v>
      </c>
      <c r="AS26" s="29">
        <f t="shared" si="290"/>
        <v>0</v>
      </c>
      <c r="AT26" s="65">
        <v>0</v>
      </c>
      <c r="AU26" s="65">
        <v>0</v>
      </c>
      <c r="AV26" s="17"/>
      <c r="AW26" s="18">
        <f t="shared" ref="AW26" si="293">AW24*AW28</f>
        <v>0</v>
      </c>
      <c r="AX26" s="16"/>
      <c r="AY26" s="13"/>
      <c r="AZ26" s="13"/>
      <c r="BA26" s="13"/>
      <c r="BB26" s="13"/>
      <c r="BC26" s="152"/>
      <c r="BD26" s="10"/>
      <c r="BE26" s="44" t="s">
        <v>74</v>
      </c>
      <c r="BF26" s="11" t="s">
        <v>13</v>
      </c>
      <c r="BG26" s="29">
        <f t="shared" si="290"/>
        <v>0</v>
      </c>
      <c r="BH26" s="65">
        <v>0</v>
      </c>
      <c r="BI26" s="65">
        <v>0</v>
      </c>
      <c r="BJ26" s="17"/>
      <c r="BK26" s="18">
        <f t="shared" ref="BK26" si="294">BK24*BK28</f>
        <v>0</v>
      </c>
      <c r="BL26" s="16"/>
      <c r="BM26" s="13"/>
      <c r="BN26" s="13"/>
      <c r="BO26" s="13"/>
      <c r="BP26" s="13"/>
      <c r="BQ26" s="152"/>
      <c r="BR26" s="10"/>
      <c r="BS26" s="44" t="s">
        <v>74</v>
      </c>
      <c r="BT26" s="11" t="s">
        <v>13</v>
      </c>
      <c r="BU26" s="29">
        <f t="shared" si="290"/>
        <v>0</v>
      </c>
      <c r="BV26" s="65">
        <v>0</v>
      </c>
      <c r="BW26" s="65">
        <v>0</v>
      </c>
      <c r="BX26" s="17"/>
      <c r="BY26" s="18">
        <f t="shared" ref="BY26" si="295">BY24*BY28</f>
        <v>0</v>
      </c>
      <c r="BZ26" s="16"/>
      <c r="CA26" s="13"/>
      <c r="CB26" s="13"/>
      <c r="CC26" s="13"/>
      <c r="CD26" s="13"/>
      <c r="CE26" s="152"/>
      <c r="CF26" s="10"/>
      <c r="CG26" s="44" t="s">
        <v>74</v>
      </c>
      <c r="CH26" s="11" t="s">
        <v>13</v>
      </c>
      <c r="CI26" s="29">
        <f t="shared" si="290"/>
        <v>0</v>
      </c>
      <c r="CJ26" s="65">
        <v>0</v>
      </c>
      <c r="CK26" s="65">
        <v>0</v>
      </c>
      <c r="CL26" s="17"/>
      <c r="CM26" s="18">
        <f t="shared" ref="CM26" si="296">CM24*CM28</f>
        <v>0</v>
      </c>
      <c r="CN26" s="16"/>
      <c r="CO26" s="13"/>
      <c r="CP26" s="13"/>
      <c r="CQ26" s="13"/>
      <c r="CR26" s="13"/>
      <c r="CS26" s="152"/>
      <c r="CT26" s="10"/>
      <c r="CU26" s="44" t="s">
        <v>74</v>
      </c>
      <c r="CV26" s="11" t="s">
        <v>13</v>
      </c>
      <c r="CW26" s="29">
        <f t="shared" si="291"/>
        <v>0</v>
      </c>
      <c r="CX26" s="65">
        <v>0</v>
      </c>
      <c r="CY26" s="65">
        <v>0</v>
      </c>
      <c r="CZ26" s="17"/>
      <c r="DA26" s="18">
        <f t="shared" ref="DA26" si="297">DA24*DA28</f>
        <v>0</v>
      </c>
      <c r="DB26" s="16"/>
      <c r="DC26" s="13"/>
      <c r="DD26" s="13"/>
      <c r="DE26" s="13"/>
      <c r="DF26" s="13"/>
      <c r="DG26" s="152"/>
      <c r="DH26" s="10"/>
      <c r="DI26" s="44" t="s">
        <v>74</v>
      </c>
      <c r="DJ26" s="11" t="s">
        <v>13</v>
      </c>
      <c r="DK26" s="29">
        <f t="shared" si="291"/>
        <v>0</v>
      </c>
      <c r="DL26" s="65">
        <v>0</v>
      </c>
      <c r="DM26" s="65">
        <v>0</v>
      </c>
      <c r="DN26" s="17"/>
      <c r="DO26" s="18">
        <f t="shared" ref="DO26" si="298">DO24*DO28</f>
        <v>0</v>
      </c>
      <c r="DP26" s="16"/>
      <c r="DQ26" s="13"/>
      <c r="DR26" s="13"/>
      <c r="DS26" s="13"/>
      <c r="DT26" s="13"/>
      <c r="DU26" s="152"/>
      <c r="DV26" s="10"/>
      <c r="DW26" s="44" t="s">
        <v>74</v>
      </c>
      <c r="DX26" s="11" t="s">
        <v>13</v>
      </c>
      <c r="DY26" s="29">
        <f t="shared" si="291"/>
        <v>0</v>
      </c>
      <c r="DZ26" s="65">
        <v>0</v>
      </c>
      <c r="EA26" s="65">
        <v>0</v>
      </c>
      <c r="EB26" s="17"/>
      <c r="EC26" s="18">
        <f t="shared" ref="EC26" si="299">EC24*EC28</f>
        <v>0</v>
      </c>
      <c r="ED26" s="16"/>
      <c r="EE26" s="13"/>
      <c r="EF26" s="13"/>
      <c r="EG26" s="13"/>
      <c r="EH26" s="13"/>
      <c r="EI26" s="152"/>
      <c r="EJ26" s="10"/>
      <c r="EK26" s="46" t="s">
        <v>67</v>
      </c>
      <c r="EL26" s="11"/>
      <c r="EM26" s="14">
        <f>L45+Z45+AN45+BB45+BP45+CD45+CR45+DF45+DT45+EH45</f>
        <v>0</v>
      </c>
      <c r="EO26" s="146"/>
      <c r="EP26" s="146"/>
      <c r="EQ26" s="765"/>
      <c r="ER26" s="116">
        <f>IF(ER$4=0,0,EM26/ER$4)</f>
        <v>0</v>
      </c>
      <c r="ES26" s="81">
        <f t="shared" si="204"/>
        <v>0</v>
      </c>
      <c r="ET26" s="280">
        <v>0</v>
      </c>
      <c r="EU26" s="9" t="s">
        <v>233</v>
      </c>
      <c r="EV26" s="581">
        <f t="shared" si="169"/>
        <v>0</v>
      </c>
      <c r="EW26" s="579">
        <f t="shared" si="127"/>
        <v>0</v>
      </c>
      <c r="EX26" s="582">
        <f t="shared" si="205"/>
        <v>0</v>
      </c>
      <c r="EY26" s="112"/>
      <c r="EZ26" s="573"/>
      <c r="FA26" s="56"/>
      <c r="FC26" s="44" t="s">
        <v>73</v>
      </c>
      <c r="FD26" s="11" t="s">
        <v>143</v>
      </c>
      <c r="FE26" s="141">
        <v>0</v>
      </c>
      <c r="FF26" s="141">
        <v>0</v>
      </c>
      <c r="FG26" s="142">
        <v>0</v>
      </c>
      <c r="FH26" s="9" t="s">
        <v>125</v>
      </c>
      <c r="FI26" s="122">
        <f t="shared" si="206"/>
        <v>0</v>
      </c>
      <c r="FJ26" s="602">
        <v>0</v>
      </c>
      <c r="FK26" s="604">
        <f t="shared" si="207"/>
        <v>0</v>
      </c>
      <c r="FL26" s="592"/>
      <c r="FM26" s="573"/>
      <c r="FN26" s="607"/>
      <c r="FO26" s="127"/>
      <c r="FP26" s="87"/>
      <c r="FQ26" s="522"/>
      <c r="FR26" s="61"/>
      <c r="FS26" s="567"/>
    </row>
    <row r="27" spans="1:175" x14ac:dyDescent="0.25">
      <c r="A27" s="44" t="s">
        <v>74</v>
      </c>
      <c r="B27" s="11" t="s">
        <v>14</v>
      </c>
      <c r="C27" s="29">
        <f t="shared" si="288"/>
        <v>0</v>
      </c>
      <c r="D27" s="65">
        <v>0</v>
      </c>
      <c r="E27" s="65">
        <v>0</v>
      </c>
      <c r="F27" s="17"/>
      <c r="G27" s="942" t="s">
        <v>69</v>
      </c>
      <c r="H27" s="16"/>
      <c r="I27" s="13"/>
      <c r="J27" s="13"/>
      <c r="K27" s="13"/>
      <c r="L27" s="13"/>
      <c r="M27" s="152"/>
      <c r="N27" s="10"/>
      <c r="O27" s="44" t="s">
        <v>74</v>
      </c>
      <c r="P27" s="11" t="s">
        <v>14</v>
      </c>
      <c r="Q27" s="29">
        <f t="shared" si="289"/>
        <v>0</v>
      </c>
      <c r="R27" s="65">
        <v>0</v>
      </c>
      <c r="S27" s="65">
        <v>0</v>
      </c>
      <c r="T27" s="17"/>
      <c r="U27" s="942" t="s">
        <v>69</v>
      </c>
      <c r="V27" s="16"/>
      <c r="W27" s="13"/>
      <c r="X27" s="13"/>
      <c r="Y27" s="13"/>
      <c r="Z27" s="13"/>
      <c r="AA27" s="152"/>
      <c r="AB27" s="10"/>
      <c r="AC27" s="44" t="s">
        <v>74</v>
      </c>
      <c r="AD27" s="11" t="s">
        <v>14</v>
      </c>
      <c r="AE27" s="29">
        <f t="shared" si="290"/>
        <v>0</v>
      </c>
      <c r="AF27" s="65">
        <v>0</v>
      </c>
      <c r="AG27" s="65">
        <v>0</v>
      </c>
      <c r="AH27" s="17"/>
      <c r="AI27" s="942" t="s">
        <v>69</v>
      </c>
      <c r="AJ27" s="16"/>
      <c r="AK27" s="13"/>
      <c r="AL27" s="13"/>
      <c r="AM27" s="13"/>
      <c r="AN27" s="13"/>
      <c r="AO27" s="152"/>
      <c r="AP27" s="10"/>
      <c r="AQ27" s="44" t="s">
        <v>74</v>
      </c>
      <c r="AR27" s="11" t="s">
        <v>14</v>
      </c>
      <c r="AS27" s="29">
        <f t="shared" si="290"/>
        <v>0</v>
      </c>
      <c r="AT27" s="65">
        <v>0</v>
      </c>
      <c r="AU27" s="65">
        <v>0</v>
      </c>
      <c r="AV27" s="17"/>
      <c r="AW27" s="942" t="s">
        <v>69</v>
      </c>
      <c r="AX27" s="16"/>
      <c r="AY27" s="13"/>
      <c r="AZ27" s="13"/>
      <c r="BA27" s="13"/>
      <c r="BB27" s="13"/>
      <c r="BC27" s="152"/>
      <c r="BD27" s="10"/>
      <c r="BE27" s="44" t="s">
        <v>74</v>
      </c>
      <c r="BF27" s="11" t="s">
        <v>14</v>
      </c>
      <c r="BG27" s="29">
        <f t="shared" si="290"/>
        <v>0</v>
      </c>
      <c r="BH27" s="65">
        <v>0</v>
      </c>
      <c r="BI27" s="65">
        <v>0</v>
      </c>
      <c r="BJ27" s="17"/>
      <c r="BK27" s="942" t="s">
        <v>69</v>
      </c>
      <c r="BL27" s="16"/>
      <c r="BM27" s="13"/>
      <c r="BN27" s="13"/>
      <c r="BO27" s="13"/>
      <c r="BP27" s="13"/>
      <c r="BQ27" s="152"/>
      <c r="BR27" s="10"/>
      <c r="BS27" s="44" t="s">
        <v>74</v>
      </c>
      <c r="BT27" s="11" t="s">
        <v>14</v>
      </c>
      <c r="BU27" s="29">
        <f t="shared" si="290"/>
        <v>0</v>
      </c>
      <c r="BV27" s="65">
        <v>0</v>
      </c>
      <c r="BW27" s="65">
        <v>0</v>
      </c>
      <c r="BX27" s="17"/>
      <c r="BY27" s="942" t="s">
        <v>69</v>
      </c>
      <c r="BZ27" s="16"/>
      <c r="CA27" s="13"/>
      <c r="CB27" s="13"/>
      <c r="CC27" s="13"/>
      <c r="CD27" s="13"/>
      <c r="CE27" s="152"/>
      <c r="CF27" s="10"/>
      <c r="CG27" s="44" t="s">
        <v>74</v>
      </c>
      <c r="CH27" s="11" t="s">
        <v>14</v>
      </c>
      <c r="CI27" s="29">
        <f t="shared" si="290"/>
        <v>0</v>
      </c>
      <c r="CJ27" s="65">
        <v>0</v>
      </c>
      <c r="CK27" s="65">
        <v>0</v>
      </c>
      <c r="CL27" s="17"/>
      <c r="CM27" s="942" t="s">
        <v>69</v>
      </c>
      <c r="CN27" s="16"/>
      <c r="CO27" s="13"/>
      <c r="CP27" s="13"/>
      <c r="CQ27" s="13"/>
      <c r="CR27" s="13"/>
      <c r="CS27" s="152"/>
      <c r="CT27" s="10"/>
      <c r="CU27" s="44" t="s">
        <v>74</v>
      </c>
      <c r="CV27" s="11" t="s">
        <v>14</v>
      </c>
      <c r="CW27" s="29">
        <f t="shared" si="291"/>
        <v>0</v>
      </c>
      <c r="CX27" s="65">
        <v>0</v>
      </c>
      <c r="CY27" s="65">
        <v>0</v>
      </c>
      <c r="CZ27" s="17"/>
      <c r="DA27" s="942" t="s">
        <v>69</v>
      </c>
      <c r="DB27" s="16"/>
      <c r="DC27" s="13"/>
      <c r="DD27" s="13"/>
      <c r="DE27" s="13"/>
      <c r="DF27" s="13"/>
      <c r="DG27" s="152"/>
      <c r="DH27" s="10"/>
      <c r="DI27" s="44" t="s">
        <v>74</v>
      </c>
      <c r="DJ27" s="11" t="s">
        <v>14</v>
      </c>
      <c r="DK27" s="29">
        <f t="shared" si="291"/>
        <v>0</v>
      </c>
      <c r="DL27" s="65">
        <v>0</v>
      </c>
      <c r="DM27" s="65">
        <v>0</v>
      </c>
      <c r="DN27" s="17"/>
      <c r="DO27" s="942" t="s">
        <v>69</v>
      </c>
      <c r="DP27" s="16"/>
      <c r="DQ27" s="13"/>
      <c r="DR27" s="13"/>
      <c r="DS27" s="13"/>
      <c r="DT27" s="13"/>
      <c r="DU27" s="152"/>
      <c r="DV27" s="10"/>
      <c r="DW27" s="44" t="s">
        <v>74</v>
      </c>
      <c r="DX27" s="11" t="s">
        <v>14</v>
      </c>
      <c r="DY27" s="29">
        <f t="shared" si="291"/>
        <v>0</v>
      </c>
      <c r="DZ27" s="65">
        <v>0</v>
      </c>
      <c r="EA27" s="65">
        <v>0</v>
      </c>
      <c r="EB27" s="17"/>
      <c r="EC27" s="942" t="s">
        <v>69</v>
      </c>
      <c r="ED27" s="16"/>
      <c r="EE27" s="13"/>
      <c r="EF27" s="13"/>
      <c r="EG27" s="13"/>
      <c r="EH27" s="13"/>
      <c r="EI27" s="152"/>
      <c r="EJ27" s="10"/>
      <c r="EK27" s="46" t="s">
        <v>66</v>
      </c>
      <c r="EL27" s="11"/>
      <c r="EM27" s="14">
        <f>L48+Z48+AN48+BB48+BP48+CD48+CR48+DF48+DT48+EH48</f>
        <v>0</v>
      </c>
      <c r="EO27" s="146"/>
      <c r="EP27" s="146"/>
      <c r="EQ27" s="765"/>
      <c r="ER27" s="116">
        <f t="shared" ref="ER27:ER37" si="300">IF(ER$4=0,0,EM27/ER$4)</f>
        <v>0</v>
      </c>
      <c r="ES27" s="81">
        <f t="shared" si="204"/>
        <v>0</v>
      </c>
      <c r="ET27" s="280">
        <v>0</v>
      </c>
      <c r="EU27" s="9" t="s">
        <v>233</v>
      </c>
      <c r="EV27" s="581">
        <f t="shared" si="169"/>
        <v>0</v>
      </c>
      <c r="EW27" s="579">
        <f t="shared" si="127"/>
        <v>0</v>
      </c>
      <c r="EX27" s="582">
        <f t="shared" si="205"/>
        <v>0</v>
      </c>
      <c r="EY27" s="112"/>
      <c r="EZ27" s="573"/>
      <c r="FA27" s="56"/>
      <c r="FC27" s="45"/>
      <c r="FD27" s="93"/>
      <c r="FE27" s="126"/>
      <c r="FF27" s="126"/>
      <c r="FG27" s="436"/>
      <c r="FH27" s="9"/>
      <c r="FI27" s="123"/>
      <c r="FJ27" s="121"/>
      <c r="FK27" s="604"/>
      <c r="FL27" s="592"/>
      <c r="FM27" s="573"/>
      <c r="FN27" s="607"/>
      <c r="FO27" s="127"/>
      <c r="FP27" s="134"/>
      <c r="FQ27" s="522"/>
      <c r="FR27" s="61"/>
      <c r="FS27" s="567"/>
    </row>
    <row r="28" spans="1:175" x14ac:dyDescent="0.25">
      <c r="A28" s="44" t="s">
        <v>74</v>
      </c>
      <c r="B28" s="11" t="s">
        <v>15</v>
      </c>
      <c r="C28" s="29">
        <f t="shared" si="288"/>
        <v>0</v>
      </c>
      <c r="D28" s="65">
        <v>0</v>
      </c>
      <c r="E28" s="65">
        <v>0</v>
      </c>
      <c r="F28" s="17"/>
      <c r="G28" s="69">
        <v>0.18</v>
      </c>
      <c r="H28" s="16"/>
      <c r="I28" s="13"/>
      <c r="J28" s="13"/>
      <c r="K28" s="13"/>
      <c r="L28" s="13"/>
      <c r="M28" s="152"/>
      <c r="N28" s="10"/>
      <c r="O28" s="44" t="s">
        <v>74</v>
      </c>
      <c r="P28" s="11" t="s">
        <v>15</v>
      </c>
      <c r="Q28" s="29">
        <f t="shared" si="289"/>
        <v>0</v>
      </c>
      <c r="R28" s="65">
        <v>0</v>
      </c>
      <c r="S28" s="65">
        <v>0</v>
      </c>
      <c r="T28" s="17"/>
      <c r="U28" s="69">
        <v>0.18</v>
      </c>
      <c r="V28" s="16"/>
      <c r="W28" s="13"/>
      <c r="X28" s="13"/>
      <c r="Y28" s="13"/>
      <c r="Z28" s="13"/>
      <c r="AA28" s="152"/>
      <c r="AB28" s="10"/>
      <c r="AC28" s="44" t="s">
        <v>74</v>
      </c>
      <c r="AD28" s="11" t="s">
        <v>15</v>
      </c>
      <c r="AE28" s="29">
        <f t="shared" si="290"/>
        <v>0</v>
      </c>
      <c r="AF28" s="65">
        <v>0</v>
      </c>
      <c r="AG28" s="65">
        <v>0</v>
      </c>
      <c r="AH28" s="17"/>
      <c r="AI28" s="69">
        <v>0.18</v>
      </c>
      <c r="AJ28" s="16"/>
      <c r="AK28" s="13"/>
      <c r="AL28" s="13"/>
      <c r="AM28" s="13"/>
      <c r="AN28" s="13"/>
      <c r="AO28" s="152"/>
      <c r="AP28" s="10"/>
      <c r="AQ28" s="44" t="s">
        <v>74</v>
      </c>
      <c r="AR28" s="11" t="s">
        <v>15</v>
      </c>
      <c r="AS28" s="29">
        <f t="shared" si="290"/>
        <v>0</v>
      </c>
      <c r="AT28" s="65">
        <v>0</v>
      </c>
      <c r="AU28" s="65">
        <v>0</v>
      </c>
      <c r="AV28" s="17"/>
      <c r="AW28" s="69">
        <v>0.18</v>
      </c>
      <c r="AX28" s="16"/>
      <c r="AY28" s="13"/>
      <c r="AZ28" s="13"/>
      <c r="BA28" s="13"/>
      <c r="BB28" s="13"/>
      <c r="BC28" s="152"/>
      <c r="BD28" s="10"/>
      <c r="BE28" s="44" t="s">
        <v>74</v>
      </c>
      <c r="BF28" s="11" t="s">
        <v>15</v>
      </c>
      <c r="BG28" s="29">
        <f t="shared" si="290"/>
        <v>0</v>
      </c>
      <c r="BH28" s="65">
        <v>0</v>
      </c>
      <c r="BI28" s="65">
        <v>0</v>
      </c>
      <c r="BJ28" s="17"/>
      <c r="BK28" s="69">
        <v>0.18</v>
      </c>
      <c r="BL28" s="16"/>
      <c r="BM28" s="13"/>
      <c r="BN28" s="13"/>
      <c r="BO28" s="13"/>
      <c r="BP28" s="13"/>
      <c r="BQ28" s="152"/>
      <c r="BR28" s="10"/>
      <c r="BS28" s="44" t="s">
        <v>74</v>
      </c>
      <c r="BT28" s="11" t="s">
        <v>15</v>
      </c>
      <c r="BU28" s="29">
        <f t="shared" si="290"/>
        <v>0</v>
      </c>
      <c r="BV28" s="65">
        <v>0</v>
      </c>
      <c r="BW28" s="65">
        <v>0</v>
      </c>
      <c r="BX28" s="17"/>
      <c r="BY28" s="69">
        <v>0.18</v>
      </c>
      <c r="BZ28" s="16"/>
      <c r="CA28" s="13"/>
      <c r="CB28" s="13"/>
      <c r="CC28" s="13"/>
      <c r="CD28" s="13"/>
      <c r="CE28" s="152"/>
      <c r="CF28" s="10"/>
      <c r="CG28" s="44" t="s">
        <v>74</v>
      </c>
      <c r="CH28" s="11" t="s">
        <v>15</v>
      </c>
      <c r="CI28" s="29">
        <f t="shared" si="290"/>
        <v>0</v>
      </c>
      <c r="CJ28" s="65">
        <v>0</v>
      </c>
      <c r="CK28" s="65">
        <v>0</v>
      </c>
      <c r="CL28" s="17"/>
      <c r="CM28" s="69">
        <v>0.18</v>
      </c>
      <c r="CN28" s="16"/>
      <c r="CO28" s="13"/>
      <c r="CP28" s="13"/>
      <c r="CQ28" s="13"/>
      <c r="CR28" s="13"/>
      <c r="CS28" s="152"/>
      <c r="CT28" s="10"/>
      <c r="CU28" s="44" t="s">
        <v>74</v>
      </c>
      <c r="CV28" s="11" t="s">
        <v>15</v>
      </c>
      <c r="CW28" s="29">
        <f t="shared" si="291"/>
        <v>0</v>
      </c>
      <c r="CX28" s="65">
        <v>0</v>
      </c>
      <c r="CY28" s="65">
        <v>0</v>
      </c>
      <c r="CZ28" s="17"/>
      <c r="DA28" s="69">
        <v>0.18</v>
      </c>
      <c r="DB28" s="16"/>
      <c r="DC28" s="13"/>
      <c r="DD28" s="13"/>
      <c r="DE28" s="13"/>
      <c r="DF28" s="13"/>
      <c r="DG28" s="152"/>
      <c r="DH28" s="10"/>
      <c r="DI28" s="44" t="s">
        <v>74</v>
      </c>
      <c r="DJ28" s="11" t="s">
        <v>15</v>
      </c>
      <c r="DK28" s="29">
        <f t="shared" si="291"/>
        <v>0</v>
      </c>
      <c r="DL28" s="65">
        <v>0</v>
      </c>
      <c r="DM28" s="65">
        <v>0</v>
      </c>
      <c r="DN28" s="17"/>
      <c r="DO28" s="69">
        <v>0.18</v>
      </c>
      <c r="DP28" s="16"/>
      <c r="DQ28" s="13"/>
      <c r="DR28" s="13"/>
      <c r="DS28" s="13"/>
      <c r="DT28" s="13"/>
      <c r="DU28" s="152"/>
      <c r="DV28" s="10"/>
      <c r="DW28" s="44" t="s">
        <v>74</v>
      </c>
      <c r="DX28" s="11" t="s">
        <v>15</v>
      </c>
      <c r="DY28" s="29">
        <f t="shared" si="291"/>
        <v>0</v>
      </c>
      <c r="DZ28" s="65">
        <v>0</v>
      </c>
      <c r="EA28" s="65">
        <v>0</v>
      </c>
      <c r="EB28" s="17"/>
      <c r="EC28" s="69">
        <v>0.18</v>
      </c>
      <c r="ED28" s="16"/>
      <c r="EE28" s="13"/>
      <c r="EF28" s="13"/>
      <c r="EG28" s="13"/>
      <c r="EH28" s="13"/>
      <c r="EI28" s="152"/>
      <c r="EJ28" s="10"/>
      <c r="EK28" s="46" t="s">
        <v>68</v>
      </c>
      <c r="EL28" s="11"/>
      <c r="EM28" s="14">
        <f>L51+Z51+AN51+BB51+BP51+CD51+CR51+DF51+DT51+EH51</f>
        <v>0</v>
      </c>
      <c r="EO28" s="146"/>
      <c r="EP28" s="146"/>
      <c r="EQ28" s="765"/>
      <c r="ER28" s="116">
        <f t="shared" si="300"/>
        <v>0</v>
      </c>
      <c r="ES28" s="81">
        <f t="shared" si="204"/>
        <v>0</v>
      </c>
      <c r="ET28" s="280">
        <v>0</v>
      </c>
      <c r="EU28" s="9" t="s">
        <v>233</v>
      </c>
      <c r="EV28" s="581">
        <f t="shared" si="169"/>
        <v>0</v>
      </c>
      <c r="EW28" s="579">
        <f t="shared" si="127"/>
        <v>0</v>
      </c>
      <c r="EX28" s="582">
        <f t="shared" si="205"/>
        <v>0</v>
      </c>
      <c r="EY28" s="112"/>
      <c r="EZ28" s="573"/>
      <c r="FA28" s="162"/>
      <c r="FC28" s="46" t="s">
        <v>67</v>
      </c>
      <c r="FD28" s="72" t="s">
        <v>42</v>
      </c>
      <c r="FE28" s="141">
        <v>0</v>
      </c>
      <c r="FF28" s="141">
        <v>0</v>
      </c>
      <c r="FG28" s="142">
        <v>0</v>
      </c>
      <c r="FH28" s="9" t="s">
        <v>125</v>
      </c>
      <c r="FI28" s="122">
        <f t="shared" ref="FI28:FI39" si="301">FE28*FF28*FG28</f>
        <v>0</v>
      </c>
      <c r="FJ28" s="602">
        <v>0</v>
      </c>
      <c r="FK28" s="604">
        <f t="shared" ref="FK28:FK39" si="302">FI28*FJ28</f>
        <v>0</v>
      </c>
      <c r="FL28" s="590"/>
      <c r="FM28" s="569"/>
      <c r="FN28" s="610">
        <f>SUM(FK28:FK29)</f>
        <v>0</v>
      </c>
      <c r="FO28" s="127">
        <f>IF(FO$4=0,0,FN28/$FO$4)</f>
        <v>0</v>
      </c>
      <c r="FP28" s="135" t="s">
        <v>67</v>
      </c>
      <c r="FQ28" s="522">
        <f>EX16+EX26</f>
        <v>0</v>
      </c>
      <c r="FR28" s="496">
        <f>FN28</f>
        <v>0</v>
      </c>
      <c r="FS28" s="567">
        <f>SUM(FQ28:FR28)</f>
        <v>0</v>
      </c>
    </row>
    <row r="29" spans="1:175" x14ac:dyDescent="0.25">
      <c r="A29" s="44" t="s">
        <v>74</v>
      </c>
      <c r="B29" s="11" t="s">
        <v>16</v>
      </c>
      <c r="C29" s="29">
        <f t="shared" si="288"/>
        <v>0</v>
      </c>
      <c r="D29" s="65">
        <v>0</v>
      </c>
      <c r="E29" s="65">
        <v>0</v>
      </c>
      <c r="F29" s="17"/>
      <c r="G29" s="17"/>
      <c r="H29" s="16"/>
      <c r="I29" s="13"/>
      <c r="J29" s="13"/>
      <c r="K29" s="13"/>
      <c r="L29" s="13"/>
      <c r="M29" s="152"/>
      <c r="N29" s="10"/>
      <c r="O29" s="44" t="s">
        <v>74</v>
      </c>
      <c r="P29" s="11" t="s">
        <v>16</v>
      </c>
      <c r="Q29" s="29">
        <f t="shared" si="289"/>
        <v>0</v>
      </c>
      <c r="R29" s="65">
        <v>0</v>
      </c>
      <c r="S29" s="65">
        <v>0</v>
      </c>
      <c r="T29" s="17"/>
      <c r="U29" s="17"/>
      <c r="V29" s="16"/>
      <c r="W29" s="13"/>
      <c r="X29" s="13"/>
      <c r="Y29" s="13"/>
      <c r="Z29" s="13"/>
      <c r="AA29" s="152"/>
      <c r="AB29" s="10"/>
      <c r="AC29" s="44" t="s">
        <v>74</v>
      </c>
      <c r="AD29" s="11" t="s">
        <v>16</v>
      </c>
      <c r="AE29" s="29">
        <f t="shared" si="290"/>
        <v>0</v>
      </c>
      <c r="AF29" s="65">
        <v>0</v>
      </c>
      <c r="AG29" s="65">
        <v>0</v>
      </c>
      <c r="AH29" s="17"/>
      <c r="AI29" s="17"/>
      <c r="AJ29" s="16"/>
      <c r="AK29" s="13"/>
      <c r="AL29" s="13"/>
      <c r="AM29" s="13"/>
      <c r="AN29" s="13"/>
      <c r="AO29" s="152"/>
      <c r="AP29" s="10"/>
      <c r="AQ29" s="44" t="s">
        <v>74</v>
      </c>
      <c r="AR29" s="11" t="s">
        <v>16</v>
      </c>
      <c r="AS29" s="29">
        <f t="shared" si="290"/>
        <v>0</v>
      </c>
      <c r="AT29" s="65">
        <v>0</v>
      </c>
      <c r="AU29" s="65">
        <v>0</v>
      </c>
      <c r="AV29" s="17"/>
      <c r="AW29" s="17"/>
      <c r="AX29" s="16"/>
      <c r="AY29" s="13"/>
      <c r="AZ29" s="13"/>
      <c r="BA29" s="13"/>
      <c r="BB29" s="13"/>
      <c r="BC29" s="152"/>
      <c r="BD29" s="10"/>
      <c r="BE29" s="44" t="s">
        <v>74</v>
      </c>
      <c r="BF29" s="11" t="s">
        <v>16</v>
      </c>
      <c r="BG29" s="29">
        <f t="shared" si="290"/>
        <v>0</v>
      </c>
      <c r="BH29" s="65">
        <v>0</v>
      </c>
      <c r="BI29" s="65">
        <v>0</v>
      </c>
      <c r="BJ29" s="17"/>
      <c r="BK29" s="17"/>
      <c r="BL29" s="16"/>
      <c r="BM29" s="13"/>
      <c r="BN29" s="13"/>
      <c r="BO29" s="13"/>
      <c r="BP29" s="13"/>
      <c r="BQ29" s="152"/>
      <c r="BR29" s="10"/>
      <c r="BS29" s="44" t="s">
        <v>74</v>
      </c>
      <c r="BT29" s="11" t="s">
        <v>16</v>
      </c>
      <c r="BU29" s="29">
        <f t="shared" si="290"/>
        <v>0</v>
      </c>
      <c r="BV29" s="65">
        <v>0</v>
      </c>
      <c r="BW29" s="65">
        <v>0</v>
      </c>
      <c r="BX29" s="17"/>
      <c r="BY29" s="17"/>
      <c r="BZ29" s="16"/>
      <c r="CA29" s="13"/>
      <c r="CB29" s="13"/>
      <c r="CC29" s="13"/>
      <c r="CD29" s="13"/>
      <c r="CE29" s="152"/>
      <c r="CF29" s="10"/>
      <c r="CG29" s="44" t="s">
        <v>74</v>
      </c>
      <c r="CH29" s="11" t="s">
        <v>16</v>
      </c>
      <c r="CI29" s="29">
        <f t="shared" si="290"/>
        <v>0</v>
      </c>
      <c r="CJ29" s="65">
        <v>0</v>
      </c>
      <c r="CK29" s="65">
        <v>0</v>
      </c>
      <c r="CL29" s="17"/>
      <c r="CM29" s="17"/>
      <c r="CN29" s="16"/>
      <c r="CO29" s="13"/>
      <c r="CP29" s="13"/>
      <c r="CQ29" s="13"/>
      <c r="CR29" s="13"/>
      <c r="CS29" s="152"/>
      <c r="CT29" s="10"/>
      <c r="CU29" s="44" t="s">
        <v>74</v>
      </c>
      <c r="CV29" s="11" t="s">
        <v>16</v>
      </c>
      <c r="CW29" s="29">
        <f t="shared" si="291"/>
        <v>0</v>
      </c>
      <c r="CX29" s="65">
        <v>0</v>
      </c>
      <c r="CY29" s="65">
        <v>0</v>
      </c>
      <c r="CZ29" s="17"/>
      <c r="DA29" s="17"/>
      <c r="DB29" s="16"/>
      <c r="DC29" s="13"/>
      <c r="DD29" s="13"/>
      <c r="DE29" s="13"/>
      <c r="DF29" s="13"/>
      <c r="DG29" s="152"/>
      <c r="DH29" s="10"/>
      <c r="DI29" s="44" t="s">
        <v>74</v>
      </c>
      <c r="DJ29" s="11" t="s">
        <v>16</v>
      </c>
      <c r="DK29" s="29">
        <f t="shared" si="291"/>
        <v>0</v>
      </c>
      <c r="DL29" s="65">
        <v>0</v>
      </c>
      <c r="DM29" s="65">
        <v>0</v>
      </c>
      <c r="DN29" s="17"/>
      <c r="DO29" s="17"/>
      <c r="DP29" s="16"/>
      <c r="DQ29" s="13"/>
      <c r="DR29" s="13"/>
      <c r="DS29" s="13"/>
      <c r="DT29" s="13"/>
      <c r="DU29" s="152"/>
      <c r="DV29" s="10"/>
      <c r="DW29" s="44" t="s">
        <v>74</v>
      </c>
      <c r="DX29" s="11" t="s">
        <v>16</v>
      </c>
      <c r="DY29" s="29">
        <f t="shared" si="291"/>
        <v>0</v>
      </c>
      <c r="DZ29" s="65">
        <v>0</v>
      </c>
      <c r="EA29" s="65">
        <v>0</v>
      </c>
      <c r="EB29" s="17"/>
      <c r="EC29" s="17"/>
      <c r="ED29" s="16"/>
      <c r="EE29" s="13"/>
      <c r="EF29" s="13"/>
      <c r="EG29" s="13"/>
      <c r="EH29" s="13"/>
      <c r="EI29" s="152"/>
      <c r="EJ29" s="10"/>
      <c r="EK29" s="46" t="s">
        <v>65</v>
      </c>
      <c r="EL29" s="11"/>
      <c r="EM29" s="14">
        <f>L54+Z54+AN54+BB54+BP54+CD54+CR54+DF54+DT54+EH54</f>
        <v>0</v>
      </c>
      <c r="EO29" s="146"/>
      <c r="EP29" s="146"/>
      <c r="EQ29" s="765"/>
      <c r="ER29" s="116">
        <f t="shared" si="300"/>
        <v>0</v>
      </c>
      <c r="ES29" s="81">
        <f t="shared" si="204"/>
        <v>0</v>
      </c>
      <c r="ET29" s="280">
        <v>0</v>
      </c>
      <c r="EU29" s="9" t="s">
        <v>233</v>
      </c>
      <c r="EV29" s="581">
        <f t="shared" si="169"/>
        <v>0</v>
      </c>
      <c r="EW29" s="579">
        <f t="shared" si="127"/>
        <v>0</v>
      </c>
      <c r="EX29" s="582">
        <f t="shared" si="205"/>
        <v>0</v>
      </c>
      <c r="EY29" s="574">
        <f>EZ141</f>
        <v>0</v>
      </c>
      <c r="EZ29" s="575"/>
      <c r="FA29" s="567"/>
      <c r="FC29" s="46" t="s">
        <v>67</v>
      </c>
      <c r="FD29" s="72" t="s">
        <v>42</v>
      </c>
      <c r="FE29" s="141">
        <v>0</v>
      </c>
      <c r="FF29" s="141">
        <v>0</v>
      </c>
      <c r="FG29" s="142">
        <v>0</v>
      </c>
      <c r="FH29" s="9" t="s">
        <v>125</v>
      </c>
      <c r="FI29" s="122">
        <f t="shared" si="301"/>
        <v>0</v>
      </c>
      <c r="FJ29" s="602">
        <v>0</v>
      </c>
      <c r="FK29" s="604">
        <f t="shared" si="302"/>
        <v>0</v>
      </c>
      <c r="FL29" s="592"/>
      <c r="FM29" s="573"/>
      <c r="FN29" s="607"/>
      <c r="FO29" s="127"/>
      <c r="FP29" s="135"/>
      <c r="FQ29" s="522"/>
      <c r="FR29" s="61"/>
      <c r="FS29" s="567"/>
    </row>
    <row r="30" spans="1:175" x14ac:dyDescent="0.25">
      <c r="A30" s="44" t="s">
        <v>74</v>
      </c>
      <c r="B30" s="11" t="s">
        <v>16</v>
      </c>
      <c r="C30" s="29">
        <f t="shared" si="288"/>
        <v>0</v>
      </c>
      <c r="D30" s="65">
        <v>0</v>
      </c>
      <c r="E30" s="65">
        <v>0</v>
      </c>
      <c r="F30" s="17"/>
      <c r="G30" s="17"/>
      <c r="H30" s="16"/>
      <c r="I30" s="13"/>
      <c r="J30" s="13"/>
      <c r="K30" s="13"/>
      <c r="L30" s="13"/>
      <c r="M30" s="152"/>
      <c r="N30" s="10"/>
      <c r="O30" s="44" t="s">
        <v>74</v>
      </c>
      <c r="P30" s="11" t="s">
        <v>16</v>
      </c>
      <c r="Q30" s="29">
        <f t="shared" si="289"/>
        <v>0</v>
      </c>
      <c r="R30" s="65">
        <v>0</v>
      </c>
      <c r="S30" s="65">
        <v>0</v>
      </c>
      <c r="T30" s="17"/>
      <c r="U30" s="17"/>
      <c r="V30" s="16"/>
      <c r="W30" s="13"/>
      <c r="X30" s="13"/>
      <c r="Y30" s="13"/>
      <c r="Z30" s="13"/>
      <c r="AA30" s="152"/>
      <c r="AB30" s="10"/>
      <c r="AC30" s="44" t="s">
        <v>74</v>
      </c>
      <c r="AD30" s="11" t="s">
        <v>16</v>
      </c>
      <c r="AE30" s="29">
        <f t="shared" si="290"/>
        <v>0</v>
      </c>
      <c r="AF30" s="65">
        <v>0</v>
      </c>
      <c r="AG30" s="65">
        <v>0</v>
      </c>
      <c r="AH30" s="17"/>
      <c r="AI30" s="17"/>
      <c r="AJ30" s="16"/>
      <c r="AK30" s="13"/>
      <c r="AL30" s="13"/>
      <c r="AM30" s="13"/>
      <c r="AN30" s="13"/>
      <c r="AO30" s="152"/>
      <c r="AP30" s="10"/>
      <c r="AQ30" s="44" t="s">
        <v>74</v>
      </c>
      <c r="AR30" s="11" t="s">
        <v>16</v>
      </c>
      <c r="AS30" s="29">
        <f t="shared" si="290"/>
        <v>0</v>
      </c>
      <c r="AT30" s="65">
        <v>0</v>
      </c>
      <c r="AU30" s="65">
        <v>0</v>
      </c>
      <c r="AV30" s="17"/>
      <c r="AW30" s="17"/>
      <c r="AX30" s="16"/>
      <c r="AY30" s="13"/>
      <c r="AZ30" s="13"/>
      <c r="BA30" s="13"/>
      <c r="BB30" s="13"/>
      <c r="BC30" s="152"/>
      <c r="BD30" s="10"/>
      <c r="BE30" s="44" t="s">
        <v>74</v>
      </c>
      <c r="BF30" s="11" t="s">
        <v>16</v>
      </c>
      <c r="BG30" s="29">
        <f t="shared" si="290"/>
        <v>0</v>
      </c>
      <c r="BH30" s="65">
        <v>0</v>
      </c>
      <c r="BI30" s="65">
        <v>0</v>
      </c>
      <c r="BJ30" s="17"/>
      <c r="BK30" s="17"/>
      <c r="BL30" s="16"/>
      <c r="BM30" s="13"/>
      <c r="BN30" s="13"/>
      <c r="BO30" s="13"/>
      <c r="BP30" s="13"/>
      <c r="BQ30" s="152"/>
      <c r="BR30" s="10"/>
      <c r="BS30" s="44" t="s">
        <v>74</v>
      </c>
      <c r="BT30" s="11" t="s">
        <v>16</v>
      </c>
      <c r="BU30" s="29">
        <f t="shared" si="290"/>
        <v>0</v>
      </c>
      <c r="BV30" s="65">
        <v>0</v>
      </c>
      <c r="BW30" s="65">
        <v>0</v>
      </c>
      <c r="BX30" s="17"/>
      <c r="BY30" s="17"/>
      <c r="BZ30" s="16"/>
      <c r="CA30" s="13"/>
      <c r="CB30" s="13"/>
      <c r="CC30" s="13"/>
      <c r="CD30" s="13"/>
      <c r="CE30" s="152"/>
      <c r="CF30" s="10"/>
      <c r="CG30" s="44" t="s">
        <v>74</v>
      </c>
      <c r="CH30" s="11" t="s">
        <v>16</v>
      </c>
      <c r="CI30" s="29">
        <f t="shared" si="290"/>
        <v>0</v>
      </c>
      <c r="CJ30" s="65">
        <v>0</v>
      </c>
      <c r="CK30" s="65">
        <v>0</v>
      </c>
      <c r="CL30" s="17"/>
      <c r="CM30" s="17"/>
      <c r="CN30" s="16"/>
      <c r="CO30" s="13"/>
      <c r="CP30" s="13"/>
      <c r="CQ30" s="13"/>
      <c r="CR30" s="13"/>
      <c r="CS30" s="152"/>
      <c r="CT30" s="10"/>
      <c r="CU30" s="44" t="s">
        <v>74</v>
      </c>
      <c r="CV30" s="11" t="s">
        <v>16</v>
      </c>
      <c r="CW30" s="29">
        <f t="shared" si="291"/>
        <v>0</v>
      </c>
      <c r="CX30" s="65">
        <v>0</v>
      </c>
      <c r="CY30" s="65">
        <v>0</v>
      </c>
      <c r="CZ30" s="17"/>
      <c r="DA30" s="17"/>
      <c r="DB30" s="16"/>
      <c r="DC30" s="13"/>
      <c r="DD30" s="13"/>
      <c r="DE30" s="13"/>
      <c r="DF30" s="13"/>
      <c r="DG30" s="152"/>
      <c r="DH30" s="10"/>
      <c r="DI30" s="44" t="s">
        <v>74</v>
      </c>
      <c r="DJ30" s="11" t="s">
        <v>16</v>
      </c>
      <c r="DK30" s="29">
        <f t="shared" si="291"/>
        <v>0</v>
      </c>
      <c r="DL30" s="65">
        <v>0</v>
      </c>
      <c r="DM30" s="65">
        <v>0</v>
      </c>
      <c r="DN30" s="17"/>
      <c r="DO30" s="17"/>
      <c r="DP30" s="16"/>
      <c r="DQ30" s="13"/>
      <c r="DR30" s="13"/>
      <c r="DS30" s="13"/>
      <c r="DT30" s="13"/>
      <c r="DU30" s="152"/>
      <c r="DV30" s="10"/>
      <c r="DW30" s="44" t="s">
        <v>74</v>
      </c>
      <c r="DX30" s="11" t="s">
        <v>16</v>
      </c>
      <c r="DY30" s="29">
        <f t="shared" si="291"/>
        <v>0</v>
      </c>
      <c r="DZ30" s="65">
        <v>0</v>
      </c>
      <c r="EA30" s="65">
        <v>0</v>
      </c>
      <c r="EB30" s="17"/>
      <c r="EC30" s="17"/>
      <c r="ED30" s="16"/>
      <c r="EE30" s="13"/>
      <c r="EF30" s="13"/>
      <c r="EG30" s="13"/>
      <c r="EH30" s="13"/>
      <c r="EI30" s="152"/>
      <c r="EJ30" s="10"/>
      <c r="EK30" s="44" t="s">
        <v>76</v>
      </c>
      <c r="EL30" s="11" t="str">
        <f>$B$53</f>
        <v>special component / blind</v>
      </c>
      <c r="EM30" s="14">
        <f>K53+Y53+AM53+BA53+BO53+CC53+CQ53+DE53+DS53+EG53</f>
        <v>0</v>
      </c>
      <c r="EO30" s="30"/>
      <c r="EP30" s="146"/>
      <c r="EQ30" s="765"/>
      <c r="ER30" s="116">
        <f t="shared" si="300"/>
        <v>0</v>
      </c>
      <c r="ES30" s="81">
        <f t="shared" si="204"/>
        <v>0</v>
      </c>
      <c r="ET30" s="280">
        <v>0</v>
      </c>
      <c r="EU30" s="9" t="s">
        <v>233</v>
      </c>
      <c r="EV30" s="581">
        <f t="shared" si="169"/>
        <v>0</v>
      </c>
      <c r="EW30" s="579">
        <f t="shared" si="127"/>
        <v>0</v>
      </c>
      <c r="EX30" s="582">
        <f t="shared" si="205"/>
        <v>0</v>
      </c>
      <c r="EY30" s="574">
        <f>EZ143</f>
        <v>0</v>
      </c>
      <c r="EZ30" s="575"/>
      <c r="FA30" s="567"/>
      <c r="FC30" s="46" t="s">
        <v>66</v>
      </c>
      <c r="FD30" s="72" t="s">
        <v>42</v>
      </c>
      <c r="FE30" s="141">
        <v>0</v>
      </c>
      <c r="FF30" s="141">
        <v>0</v>
      </c>
      <c r="FG30" s="142">
        <v>0</v>
      </c>
      <c r="FH30" s="9" t="s">
        <v>125</v>
      </c>
      <c r="FI30" s="122">
        <f t="shared" si="301"/>
        <v>0</v>
      </c>
      <c r="FJ30" s="602">
        <v>0</v>
      </c>
      <c r="FK30" s="604">
        <f t="shared" si="302"/>
        <v>0</v>
      </c>
      <c r="FL30" s="592"/>
      <c r="FM30" s="573"/>
      <c r="FN30" s="610">
        <f>SUM(FK30:FK31)</f>
        <v>0</v>
      </c>
      <c r="FO30" s="127">
        <f>IF(FO$4=0,0,FN30/$FO$4)</f>
        <v>0</v>
      </c>
      <c r="FP30" s="135" t="s">
        <v>66</v>
      </c>
      <c r="FQ30" s="522">
        <f>EX27</f>
        <v>0</v>
      </c>
      <c r="FR30" s="496">
        <f>FN30</f>
        <v>0</v>
      </c>
      <c r="FS30" s="567">
        <f>SUM(FQ30:FR30)</f>
        <v>0</v>
      </c>
    </row>
    <row r="31" spans="1:175" x14ac:dyDescent="0.25">
      <c r="A31" s="44" t="s">
        <v>74</v>
      </c>
      <c r="B31" s="99" t="s">
        <v>17</v>
      </c>
      <c r="C31" s="29">
        <f t="shared" si="288"/>
        <v>0</v>
      </c>
      <c r="D31" s="65">
        <v>0</v>
      </c>
      <c r="E31" s="65">
        <v>0</v>
      </c>
      <c r="F31" s="17"/>
      <c r="G31" s="17"/>
      <c r="H31" s="16"/>
      <c r="I31" s="13"/>
      <c r="J31" s="13"/>
      <c r="K31" s="13"/>
      <c r="L31" s="13"/>
      <c r="M31" s="152"/>
      <c r="N31" s="10"/>
      <c r="O31" s="44" t="s">
        <v>74</v>
      </c>
      <c r="P31" s="99" t="s">
        <v>17</v>
      </c>
      <c r="Q31" s="29">
        <f t="shared" si="289"/>
        <v>0</v>
      </c>
      <c r="R31" s="65">
        <v>0</v>
      </c>
      <c r="S31" s="65">
        <v>0</v>
      </c>
      <c r="T31" s="17"/>
      <c r="U31" s="17"/>
      <c r="V31" s="16"/>
      <c r="W31" s="13"/>
      <c r="X31" s="13"/>
      <c r="Y31" s="13"/>
      <c r="Z31" s="13"/>
      <c r="AA31" s="152"/>
      <c r="AB31" s="10"/>
      <c r="AC31" s="44" t="s">
        <v>74</v>
      </c>
      <c r="AD31" s="99" t="s">
        <v>17</v>
      </c>
      <c r="AE31" s="29">
        <f t="shared" si="290"/>
        <v>0</v>
      </c>
      <c r="AF31" s="65">
        <v>0</v>
      </c>
      <c r="AG31" s="65">
        <v>0</v>
      </c>
      <c r="AH31" s="17"/>
      <c r="AI31" s="17"/>
      <c r="AJ31" s="16"/>
      <c r="AK31" s="13"/>
      <c r="AL31" s="13"/>
      <c r="AM31" s="13"/>
      <c r="AN31" s="13"/>
      <c r="AO31" s="152"/>
      <c r="AP31" s="10"/>
      <c r="AQ31" s="44" t="s">
        <v>74</v>
      </c>
      <c r="AR31" s="99" t="s">
        <v>17</v>
      </c>
      <c r="AS31" s="29">
        <f t="shared" si="290"/>
        <v>0</v>
      </c>
      <c r="AT31" s="65">
        <v>0</v>
      </c>
      <c r="AU31" s="65">
        <v>0</v>
      </c>
      <c r="AV31" s="17"/>
      <c r="AW31" s="17"/>
      <c r="AX31" s="16"/>
      <c r="AY31" s="13"/>
      <c r="AZ31" s="13"/>
      <c r="BA31" s="13"/>
      <c r="BB31" s="13"/>
      <c r="BC31" s="152"/>
      <c r="BD31" s="10"/>
      <c r="BE31" s="44" t="s">
        <v>74</v>
      </c>
      <c r="BF31" s="99" t="s">
        <v>17</v>
      </c>
      <c r="BG31" s="29">
        <f t="shared" si="290"/>
        <v>0</v>
      </c>
      <c r="BH31" s="65">
        <v>0</v>
      </c>
      <c r="BI31" s="65">
        <v>0</v>
      </c>
      <c r="BJ31" s="17"/>
      <c r="BK31" s="17"/>
      <c r="BL31" s="16"/>
      <c r="BM31" s="13"/>
      <c r="BN31" s="13"/>
      <c r="BO31" s="13"/>
      <c r="BP31" s="13"/>
      <c r="BQ31" s="152"/>
      <c r="BR31" s="10"/>
      <c r="BS31" s="44" t="s">
        <v>74</v>
      </c>
      <c r="BT31" s="99" t="s">
        <v>17</v>
      </c>
      <c r="BU31" s="29">
        <f t="shared" si="290"/>
        <v>0</v>
      </c>
      <c r="BV31" s="65">
        <v>0</v>
      </c>
      <c r="BW31" s="65">
        <v>0</v>
      </c>
      <c r="BX31" s="17"/>
      <c r="BY31" s="17"/>
      <c r="BZ31" s="16"/>
      <c r="CA31" s="13"/>
      <c r="CB31" s="13"/>
      <c r="CC31" s="13"/>
      <c r="CD31" s="13"/>
      <c r="CE31" s="152"/>
      <c r="CF31" s="10"/>
      <c r="CG31" s="44" t="s">
        <v>74</v>
      </c>
      <c r="CH31" s="99" t="s">
        <v>17</v>
      </c>
      <c r="CI31" s="29">
        <f t="shared" si="290"/>
        <v>0</v>
      </c>
      <c r="CJ31" s="65">
        <v>0</v>
      </c>
      <c r="CK31" s="65">
        <v>0</v>
      </c>
      <c r="CL31" s="17"/>
      <c r="CM31" s="17"/>
      <c r="CN31" s="16"/>
      <c r="CO31" s="13"/>
      <c r="CP31" s="13"/>
      <c r="CQ31" s="13"/>
      <c r="CR31" s="13"/>
      <c r="CS31" s="152"/>
      <c r="CT31" s="10"/>
      <c r="CU31" s="44" t="s">
        <v>74</v>
      </c>
      <c r="CV31" s="99" t="s">
        <v>17</v>
      </c>
      <c r="CW31" s="29">
        <f t="shared" si="291"/>
        <v>0</v>
      </c>
      <c r="CX31" s="65">
        <v>0</v>
      </c>
      <c r="CY31" s="65">
        <v>0</v>
      </c>
      <c r="CZ31" s="17"/>
      <c r="DA31" s="17"/>
      <c r="DB31" s="16"/>
      <c r="DC31" s="13"/>
      <c r="DD31" s="13"/>
      <c r="DE31" s="13"/>
      <c r="DF31" s="13"/>
      <c r="DG31" s="152"/>
      <c r="DH31" s="10"/>
      <c r="DI31" s="44" t="s">
        <v>74</v>
      </c>
      <c r="DJ31" s="99" t="s">
        <v>17</v>
      </c>
      <c r="DK31" s="29">
        <f t="shared" si="291"/>
        <v>0</v>
      </c>
      <c r="DL31" s="65">
        <v>0</v>
      </c>
      <c r="DM31" s="65">
        <v>0</v>
      </c>
      <c r="DN31" s="17"/>
      <c r="DO31" s="17"/>
      <c r="DP31" s="16"/>
      <c r="DQ31" s="13"/>
      <c r="DR31" s="13"/>
      <c r="DS31" s="13"/>
      <c r="DT31" s="13"/>
      <c r="DU31" s="152"/>
      <c r="DV31" s="10"/>
      <c r="DW31" s="44" t="s">
        <v>74</v>
      </c>
      <c r="DX31" s="99" t="s">
        <v>17</v>
      </c>
      <c r="DY31" s="29">
        <f t="shared" si="291"/>
        <v>0</v>
      </c>
      <c r="DZ31" s="65">
        <v>0</v>
      </c>
      <c r="EA31" s="65">
        <v>0</v>
      </c>
      <c r="EB31" s="17"/>
      <c r="EC31" s="17"/>
      <c r="ED31" s="16"/>
      <c r="EE31" s="13"/>
      <c r="EF31" s="13"/>
      <c r="EG31" s="13"/>
      <c r="EH31" s="13"/>
      <c r="EI31" s="152"/>
      <c r="EJ31" s="10"/>
      <c r="EK31" s="44" t="s">
        <v>76</v>
      </c>
      <c r="EL31" s="11" t="str">
        <f>$B$54</f>
        <v>special component / blind</v>
      </c>
      <c r="EM31" s="14">
        <f t="shared" ref="EM31:EM37" si="303">K54+Y54+AM54+BA54+BO54+CC54+CQ54+DE54+DS54+EG54</f>
        <v>0</v>
      </c>
      <c r="EO31" s="30"/>
      <c r="EP31" s="146"/>
      <c r="EQ31" s="765"/>
      <c r="ER31" s="116">
        <f t="shared" si="300"/>
        <v>0</v>
      </c>
      <c r="ES31" s="81">
        <f t="shared" si="204"/>
        <v>0</v>
      </c>
      <c r="ET31" s="280">
        <v>0</v>
      </c>
      <c r="EU31" s="9" t="s">
        <v>233</v>
      </c>
      <c r="EV31" s="581">
        <f t="shared" si="169"/>
        <v>0</v>
      </c>
      <c r="EW31" s="579">
        <f t="shared" si="127"/>
        <v>0</v>
      </c>
      <c r="EX31" s="582">
        <f t="shared" si="205"/>
        <v>0</v>
      </c>
      <c r="EY31" s="574"/>
      <c r="EZ31" s="575"/>
      <c r="FA31" s="567"/>
      <c r="FC31" s="46" t="s">
        <v>66</v>
      </c>
      <c r="FD31" s="72" t="s">
        <v>42</v>
      </c>
      <c r="FE31" s="141">
        <v>0</v>
      </c>
      <c r="FF31" s="141">
        <v>0</v>
      </c>
      <c r="FG31" s="142">
        <v>0</v>
      </c>
      <c r="FH31" s="9" t="s">
        <v>125</v>
      </c>
      <c r="FI31" s="122">
        <f t="shared" si="301"/>
        <v>0</v>
      </c>
      <c r="FJ31" s="602">
        <v>0</v>
      </c>
      <c r="FK31" s="604">
        <f t="shared" si="302"/>
        <v>0</v>
      </c>
      <c r="FL31" s="592"/>
      <c r="FM31" s="573"/>
      <c r="FN31" s="607"/>
      <c r="FO31" s="127"/>
      <c r="FP31" s="135"/>
      <c r="FQ31" s="522"/>
      <c r="FR31" s="61"/>
      <c r="FS31" s="567"/>
    </row>
    <row r="32" spans="1:175" x14ac:dyDescent="0.25">
      <c r="A32" s="44"/>
      <c r="B32" s="11"/>
      <c r="C32" s="8"/>
      <c r="D32" s="942" t="s">
        <v>21</v>
      </c>
      <c r="E32" s="286" t="s">
        <v>36</v>
      </c>
      <c r="F32" s="942"/>
      <c r="G32" s="942" t="s">
        <v>21</v>
      </c>
      <c r="H32" s="286" t="s">
        <v>36</v>
      </c>
      <c r="I32" s="16"/>
      <c r="J32" s="13"/>
      <c r="K32" s="13"/>
      <c r="L32" s="13"/>
      <c r="M32" s="152"/>
      <c r="N32" s="10"/>
      <c r="O32" s="44"/>
      <c r="P32" s="11"/>
      <c r="Q32" s="8"/>
      <c r="R32" s="942" t="s">
        <v>21</v>
      </c>
      <c r="S32" s="286" t="s">
        <v>36</v>
      </c>
      <c r="T32" s="942"/>
      <c r="U32" s="942" t="s">
        <v>21</v>
      </c>
      <c r="V32" s="286" t="s">
        <v>36</v>
      </c>
      <c r="W32" s="16"/>
      <c r="X32" s="13"/>
      <c r="Y32" s="13"/>
      <c r="Z32" s="13"/>
      <c r="AA32" s="152"/>
      <c r="AB32" s="10"/>
      <c r="AC32" s="44"/>
      <c r="AD32" s="11"/>
      <c r="AE32" s="8"/>
      <c r="AF32" s="942" t="s">
        <v>21</v>
      </c>
      <c r="AG32" s="286" t="s">
        <v>36</v>
      </c>
      <c r="AH32" s="942"/>
      <c r="AI32" s="942" t="s">
        <v>21</v>
      </c>
      <c r="AJ32" s="286" t="s">
        <v>36</v>
      </c>
      <c r="AK32" s="16"/>
      <c r="AL32" s="13"/>
      <c r="AM32" s="13"/>
      <c r="AN32" s="13"/>
      <c r="AO32" s="152"/>
      <c r="AP32" s="10"/>
      <c r="AQ32" s="44"/>
      <c r="AR32" s="11"/>
      <c r="AS32" s="8"/>
      <c r="AT32" s="942" t="s">
        <v>21</v>
      </c>
      <c r="AU32" s="286" t="s">
        <v>36</v>
      </c>
      <c r="AV32" s="942"/>
      <c r="AW32" s="942" t="s">
        <v>21</v>
      </c>
      <c r="AX32" s="286" t="s">
        <v>36</v>
      </c>
      <c r="AY32" s="16"/>
      <c r="AZ32" s="13"/>
      <c r="BA32" s="13"/>
      <c r="BB32" s="13"/>
      <c r="BC32" s="152"/>
      <c r="BD32" s="10"/>
      <c r="BE32" s="44"/>
      <c r="BF32" s="11"/>
      <c r="BG32" s="8"/>
      <c r="BH32" s="942" t="s">
        <v>21</v>
      </c>
      <c r="BI32" s="286" t="s">
        <v>36</v>
      </c>
      <c r="BJ32" s="942"/>
      <c r="BK32" s="942" t="s">
        <v>21</v>
      </c>
      <c r="BL32" s="286" t="s">
        <v>36</v>
      </c>
      <c r="BM32" s="16"/>
      <c r="BN32" s="13"/>
      <c r="BO32" s="13"/>
      <c r="BP32" s="13"/>
      <c r="BQ32" s="152"/>
      <c r="BR32" s="10"/>
      <c r="BS32" s="44"/>
      <c r="BT32" s="11"/>
      <c r="BU32" s="8"/>
      <c r="BV32" s="942" t="s">
        <v>21</v>
      </c>
      <c r="BW32" s="286" t="s">
        <v>36</v>
      </c>
      <c r="BX32" s="942"/>
      <c r="BY32" s="942" t="s">
        <v>21</v>
      </c>
      <c r="BZ32" s="286" t="s">
        <v>36</v>
      </c>
      <c r="CA32" s="16"/>
      <c r="CB32" s="13"/>
      <c r="CC32" s="13"/>
      <c r="CD32" s="13"/>
      <c r="CE32" s="152"/>
      <c r="CF32" s="10"/>
      <c r="CG32" s="44"/>
      <c r="CH32" s="11"/>
      <c r="CI32" s="8"/>
      <c r="CJ32" s="942" t="s">
        <v>21</v>
      </c>
      <c r="CK32" s="286" t="s">
        <v>36</v>
      </c>
      <c r="CL32" s="942"/>
      <c r="CM32" s="942" t="s">
        <v>21</v>
      </c>
      <c r="CN32" s="286" t="s">
        <v>36</v>
      </c>
      <c r="CO32" s="16"/>
      <c r="CP32" s="13"/>
      <c r="CQ32" s="13"/>
      <c r="CR32" s="13"/>
      <c r="CS32" s="152"/>
      <c r="CT32" s="10"/>
      <c r="CU32" s="44"/>
      <c r="CV32" s="11"/>
      <c r="CW32" s="8"/>
      <c r="CX32" s="942" t="s">
        <v>21</v>
      </c>
      <c r="CY32" s="286" t="s">
        <v>36</v>
      </c>
      <c r="CZ32" s="942"/>
      <c r="DA32" s="942" t="s">
        <v>21</v>
      </c>
      <c r="DB32" s="286" t="s">
        <v>36</v>
      </c>
      <c r="DC32" s="16"/>
      <c r="DD32" s="13"/>
      <c r="DE32" s="13"/>
      <c r="DF32" s="13"/>
      <c r="DG32" s="152"/>
      <c r="DH32" s="10"/>
      <c r="DI32" s="44"/>
      <c r="DJ32" s="11"/>
      <c r="DK32" s="8"/>
      <c r="DL32" s="942" t="s">
        <v>21</v>
      </c>
      <c r="DM32" s="286" t="s">
        <v>36</v>
      </c>
      <c r="DN32" s="942"/>
      <c r="DO32" s="942" t="s">
        <v>21</v>
      </c>
      <c r="DP32" s="286" t="s">
        <v>36</v>
      </c>
      <c r="DQ32" s="16"/>
      <c r="DR32" s="13"/>
      <c r="DS32" s="13"/>
      <c r="DT32" s="13"/>
      <c r="DU32" s="152"/>
      <c r="DV32" s="10"/>
      <c r="DW32" s="44"/>
      <c r="DX32" s="11"/>
      <c r="DY32" s="8"/>
      <c r="DZ32" s="942" t="s">
        <v>21</v>
      </c>
      <c r="EA32" s="286" t="s">
        <v>36</v>
      </c>
      <c r="EB32" s="942"/>
      <c r="EC32" s="942" t="s">
        <v>21</v>
      </c>
      <c r="ED32" s="286" t="s">
        <v>36</v>
      </c>
      <c r="EE32" s="16"/>
      <c r="EF32" s="13"/>
      <c r="EG32" s="13"/>
      <c r="EH32" s="13"/>
      <c r="EI32" s="152"/>
      <c r="EJ32" s="10"/>
      <c r="EK32" s="44" t="s">
        <v>76</v>
      </c>
      <c r="EL32" s="11" t="str">
        <f>$B$55</f>
        <v>special component / blind</v>
      </c>
      <c r="EM32" s="14">
        <f t="shared" si="303"/>
        <v>0</v>
      </c>
      <c r="EO32" s="30"/>
      <c r="EP32" s="146"/>
      <c r="EQ32" s="765"/>
      <c r="ER32" s="116">
        <f t="shared" si="300"/>
        <v>0</v>
      </c>
      <c r="ES32" s="81">
        <f t="shared" si="204"/>
        <v>0</v>
      </c>
      <c r="ET32" s="280">
        <v>0</v>
      </c>
      <c r="EU32" s="9" t="s">
        <v>233</v>
      </c>
      <c r="EV32" s="581">
        <f t="shared" si="169"/>
        <v>0</v>
      </c>
      <c r="EW32" s="579">
        <f t="shared" si="127"/>
        <v>0</v>
      </c>
      <c r="EX32" s="582">
        <f t="shared" si="205"/>
        <v>0</v>
      </c>
      <c r="EY32" s="574"/>
      <c r="EZ32" s="575"/>
      <c r="FA32" s="567"/>
      <c r="FC32" s="46" t="s">
        <v>585</v>
      </c>
      <c r="FD32" s="72" t="s">
        <v>42</v>
      </c>
      <c r="FE32" s="141">
        <v>0</v>
      </c>
      <c r="FF32" s="141">
        <v>0</v>
      </c>
      <c r="FG32" s="142">
        <v>0</v>
      </c>
      <c r="FH32" s="9" t="s">
        <v>125</v>
      </c>
      <c r="FI32" s="122">
        <f t="shared" si="301"/>
        <v>0</v>
      </c>
      <c r="FJ32" s="602">
        <v>0</v>
      </c>
      <c r="FK32" s="604">
        <f t="shared" si="302"/>
        <v>0</v>
      </c>
      <c r="FL32" s="592"/>
      <c r="FM32" s="573"/>
      <c r="FN32" s="610">
        <f>SUM(FK32:FK33)</f>
        <v>0</v>
      </c>
      <c r="FO32" s="127">
        <f>IF(FO$4=0,0,FN32/$FO$4)</f>
        <v>0</v>
      </c>
      <c r="FP32" s="135" t="s">
        <v>68</v>
      </c>
      <c r="FQ32" s="522">
        <f>EX28</f>
        <v>0</v>
      </c>
      <c r="FR32" s="496">
        <f>FN32</f>
        <v>0</v>
      </c>
      <c r="FS32" s="567">
        <f>SUM(FQ32:FR32)</f>
        <v>0</v>
      </c>
    </row>
    <row r="33" spans="1:175" ht="13.5" customHeight="1" x14ac:dyDescent="0.25">
      <c r="A33" s="44" t="s">
        <v>67</v>
      </c>
      <c r="B33" s="11" t="s">
        <v>70</v>
      </c>
      <c r="C33" s="8"/>
      <c r="D33" s="65">
        <v>0</v>
      </c>
      <c r="E33" s="70">
        <v>0</v>
      </c>
      <c r="F33" s="287" t="s">
        <v>120</v>
      </c>
      <c r="G33" s="65">
        <v>0</v>
      </c>
      <c r="H33" s="70">
        <v>0</v>
      </c>
      <c r="I33" s="16">
        <f>D33*E33+G33*H33</f>
        <v>0</v>
      </c>
      <c r="J33" s="13">
        <f>IF(E$113=0,0,I33/E$113)</f>
        <v>0</v>
      </c>
      <c r="K33" s="13">
        <f>(J33*G$2)</f>
        <v>0</v>
      </c>
      <c r="L33" s="13"/>
      <c r="M33" s="152"/>
      <c r="N33" s="10"/>
      <c r="O33" s="44" t="s">
        <v>67</v>
      </c>
      <c r="P33" s="11" t="s">
        <v>70</v>
      </c>
      <c r="Q33" s="8"/>
      <c r="R33" s="65">
        <v>0</v>
      </c>
      <c r="S33" s="70">
        <v>0</v>
      </c>
      <c r="T33" s="287" t="s">
        <v>120</v>
      </c>
      <c r="U33" s="65">
        <v>0</v>
      </c>
      <c r="V33" s="70">
        <v>0</v>
      </c>
      <c r="W33" s="16">
        <f>R33*S33+U33*V33</f>
        <v>0</v>
      </c>
      <c r="X33" s="13">
        <f>IF(S$113=0,0,W33/S$113)</f>
        <v>0</v>
      </c>
      <c r="Y33" s="13">
        <f>(X33*U$2)</f>
        <v>0</v>
      </c>
      <c r="Z33" s="13"/>
      <c r="AA33" s="152"/>
      <c r="AB33" s="10"/>
      <c r="AC33" s="44" t="s">
        <v>67</v>
      </c>
      <c r="AD33" s="11" t="s">
        <v>70</v>
      </c>
      <c r="AE33" s="8"/>
      <c r="AF33" s="65">
        <v>0</v>
      </c>
      <c r="AG33" s="70">
        <v>0</v>
      </c>
      <c r="AH33" s="287" t="s">
        <v>120</v>
      </c>
      <c r="AI33" s="65">
        <v>0</v>
      </c>
      <c r="AJ33" s="70">
        <v>0</v>
      </c>
      <c r="AK33" s="16">
        <f t="shared" ref="AK33" si="304">AF33*AG33+AI33*AJ33</f>
        <v>0</v>
      </c>
      <c r="AL33" s="13">
        <f t="shared" ref="AL33:AL35" si="305">IF(AG$113=0,0,AK33/AG$113)</f>
        <v>0</v>
      </c>
      <c r="AM33" s="13">
        <f t="shared" ref="AM33:AM35" si="306">(AL33*AI$2)</f>
        <v>0</v>
      </c>
      <c r="AN33" s="13"/>
      <c r="AO33" s="152"/>
      <c r="AP33" s="10"/>
      <c r="AQ33" s="44" t="s">
        <v>67</v>
      </c>
      <c r="AR33" s="11" t="s">
        <v>70</v>
      </c>
      <c r="AS33" s="8"/>
      <c r="AT33" s="65">
        <v>0</v>
      </c>
      <c r="AU33" s="70">
        <v>0</v>
      </c>
      <c r="AV33" s="287" t="s">
        <v>120</v>
      </c>
      <c r="AW33" s="65">
        <v>0</v>
      </c>
      <c r="AX33" s="70">
        <v>0</v>
      </c>
      <c r="AY33" s="16">
        <f t="shared" ref="AY33" si="307">AT33*AU33+AW33*AX33</f>
        <v>0</v>
      </c>
      <c r="AZ33" s="13">
        <f t="shared" ref="AZ33:AZ35" si="308">IF(AU$113=0,0,AY33/AU$113)</f>
        <v>0</v>
      </c>
      <c r="BA33" s="13">
        <f t="shared" ref="BA33:BA35" si="309">(AZ33*AW$2)</f>
        <v>0</v>
      </c>
      <c r="BB33" s="13"/>
      <c r="BC33" s="152"/>
      <c r="BD33" s="10"/>
      <c r="BE33" s="44" t="s">
        <v>67</v>
      </c>
      <c r="BF33" s="11" t="s">
        <v>70</v>
      </c>
      <c r="BG33" s="8"/>
      <c r="BH33" s="65">
        <v>0</v>
      </c>
      <c r="BI33" s="70">
        <v>0</v>
      </c>
      <c r="BJ33" s="287" t="s">
        <v>120</v>
      </c>
      <c r="BK33" s="65">
        <v>0</v>
      </c>
      <c r="BL33" s="70">
        <v>0</v>
      </c>
      <c r="BM33" s="16">
        <f t="shared" ref="BM33" si="310">BH33*BI33+BK33*BL33</f>
        <v>0</v>
      </c>
      <c r="BN33" s="13">
        <f t="shared" ref="BN33:BN35" si="311">IF(BI$113=0,0,BM33/BI$113)</f>
        <v>0</v>
      </c>
      <c r="BO33" s="13">
        <f t="shared" ref="BO33:BO35" si="312">(BN33*BK$2)</f>
        <v>0</v>
      </c>
      <c r="BP33" s="13"/>
      <c r="BQ33" s="152"/>
      <c r="BR33" s="10"/>
      <c r="BS33" s="44" t="s">
        <v>67</v>
      </c>
      <c r="BT33" s="11" t="s">
        <v>70</v>
      </c>
      <c r="BU33" s="8"/>
      <c r="BV33" s="65">
        <v>0</v>
      </c>
      <c r="BW33" s="70">
        <v>0</v>
      </c>
      <c r="BX33" s="287" t="s">
        <v>120</v>
      </c>
      <c r="BY33" s="65">
        <v>0</v>
      </c>
      <c r="BZ33" s="70">
        <v>0</v>
      </c>
      <c r="CA33" s="16">
        <f t="shared" ref="CA33" si="313">BV33*BW33+BY33*BZ33</f>
        <v>0</v>
      </c>
      <c r="CB33" s="13">
        <f t="shared" ref="CB33:CB35" si="314">IF(BW$113=0,0,CA33/BW$113)</f>
        <v>0</v>
      </c>
      <c r="CC33" s="13">
        <f t="shared" ref="CC33:CC35" si="315">(CB33*BY$2)</f>
        <v>0</v>
      </c>
      <c r="CD33" s="13"/>
      <c r="CE33" s="152"/>
      <c r="CF33" s="10"/>
      <c r="CG33" s="44" t="s">
        <v>67</v>
      </c>
      <c r="CH33" s="11" t="s">
        <v>70</v>
      </c>
      <c r="CI33" s="8"/>
      <c r="CJ33" s="65">
        <v>0</v>
      </c>
      <c r="CK33" s="70">
        <v>0</v>
      </c>
      <c r="CL33" s="287" t="s">
        <v>120</v>
      </c>
      <c r="CM33" s="65">
        <v>0</v>
      </c>
      <c r="CN33" s="70">
        <v>0</v>
      </c>
      <c r="CO33" s="16">
        <f t="shared" ref="CO33" si="316">CJ33*CK33+CM33*CN33</f>
        <v>0</v>
      </c>
      <c r="CP33" s="13">
        <f t="shared" ref="CP33:CP35" si="317">IF(CK$113=0,0,CO33/CK$113)</f>
        <v>0</v>
      </c>
      <c r="CQ33" s="13">
        <f t="shared" ref="CQ33:CQ35" si="318">(CP33*CM$2)</f>
        <v>0</v>
      </c>
      <c r="CR33" s="13"/>
      <c r="CS33" s="152"/>
      <c r="CT33" s="10"/>
      <c r="CU33" s="44" t="s">
        <v>67</v>
      </c>
      <c r="CV33" s="11" t="s">
        <v>70</v>
      </c>
      <c r="CW33" s="8"/>
      <c r="CX33" s="65">
        <v>0</v>
      </c>
      <c r="CY33" s="70">
        <v>0</v>
      </c>
      <c r="CZ33" s="287" t="s">
        <v>120</v>
      </c>
      <c r="DA33" s="65">
        <v>0</v>
      </c>
      <c r="DB33" s="70">
        <v>0</v>
      </c>
      <c r="DC33" s="16">
        <f t="shared" ref="DC33" si="319">CX33*CY33+DA33*DB33</f>
        <v>0</v>
      </c>
      <c r="DD33" s="13">
        <f t="shared" ref="DD33:DD35" si="320">IF(CY$113=0,0,DC33/CY$113)</f>
        <v>0</v>
      </c>
      <c r="DE33" s="13">
        <f t="shared" ref="DE33:DE35" si="321">(DD33*DA$2)</f>
        <v>0</v>
      </c>
      <c r="DF33" s="13"/>
      <c r="DG33" s="152"/>
      <c r="DH33" s="10"/>
      <c r="DI33" s="44" t="s">
        <v>67</v>
      </c>
      <c r="DJ33" s="11" t="s">
        <v>70</v>
      </c>
      <c r="DK33" s="8"/>
      <c r="DL33" s="65">
        <v>0</v>
      </c>
      <c r="DM33" s="70">
        <v>0</v>
      </c>
      <c r="DN33" s="287" t="s">
        <v>120</v>
      </c>
      <c r="DO33" s="65">
        <v>0</v>
      </c>
      <c r="DP33" s="70">
        <v>0</v>
      </c>
      <c r="DQ33" s="16">
        <f t="shared" ref="DQ33" si="322">DL33*DM33+DO33*DP33</f>
        <v>0</v>
      </c>
      <c r="DR33" s="13">
        <f t="shared" ref="DR33:DR35" si="323">IF(DM$113=0,0,DQ33/DM$113)</f>
        <v>0</v>
      </c>
      <c r="DS33" s="13">
        <f t="shared" ref="DS33:DS35" si="324">(DR33*DO$2)</f>
        <v>0</v>
      </c>
      <c r="DT33" s="13"/>
      <c r="DU33" s="152"/>
      <c r="DV33" s="10"/>
      <c r="DW33" s="44" t="s">
        <v>67</v>
      </c>
      <c r="DX33" s="11" t="s">
        <v>70</v>
      </c>
      <c r="DY33" s="8"/>
      <c r="DZ33" s="65">
        <v>0</v>
      </c>
      <c r="EA33" s="70">
        <v>0</v>
      </c>
      <c r="EB33" s="287" t="s">
        <v>120</v>
      </c>
      <c r="EC33" s="65">
        <v>0</v>
      </c>
      <c r="ED33" s="70">
        <v>0</v>
      </c>
      <c r="EE33" s="16">
        <f t="shared" ref="EE33" si="325">DZ33*EA33+EC33*ED33</f>
        <v>0</v>
      </c>
      <c r="EF33" s="13">
        <f t="shared" ref="EF33:EF35" si="326">IF(EA$113=0,0,EE33/EA$113)</f>
        <v>0</v>
      </c>
      <c r="EG33" s="13">
        <f t="shared" ref="EG33:EG35" si="327">(EF33*EC$2)</f>
        <v>0</v>
      </c>
      <c r="EH33" s="13"/>
      <c r="EI33" s="152"/>
      <c r="EJ33" s="10"/>
      <c r="EK33" s="44" t="s">
        <v>76</v>
      </c>
      <c r="EL33" s="11" t="str">
        <f>$B$56</f>
        <v>special component / blind</v>
      </c>
      <c r="EM33" s="14">
        <f t="shared" si="303"/>
        <v>0</v>
      </c>
      <c r="EO33" s="30"/>
      <c r="EP33" s="146"/>
      <c r="EQ33" s="765"/>
      <c r="ER33" s="116">
        <f t="shared" si="300"/>
        <v>0</v>
      </c>
      <c r="ES33" s="81">
        <f t="shared" si="204"/>
        <v>0</v>
      </c>
      <c r="ET33" s="280">
        <v>0</v>
      </c>
      <c r="EU33" s="9" t="s">
        <v>233</v>
      </c>
      <c r="EV33" s="581">
        <f t="shared" si="169"/>
        <v>0</v>
      </c>
      <c r="EW33" s="579">
        <f t="shared" si="127"/>
        <v>0</v>
      </c>
      <c r="EX33" s="582">
        <f t="shared" si="205"/>
        <v>0</v>
      </c>
      <c r="EY33" s="574"/>
      <c r="EZ33" s="575"/>
      <c r="FA33" s="567"/>
      <c r="FC33" s="46" t="s">
        <v>585</v>
      </c>
      <c r="FD33" s="72" t="s">
        <v>42</v>
      </c>
      <c r="FE33" s="141">
        <v>0</v>
      </c>
      <c r="FF33" s="141">
        <v>0</v>
      </c>
      <c r="FG33" s="142">
        <v>0</v>
      </c>
      <c r="FH33" s="9" t="s">
        <v>125</v>
      </c>
      <c r="FI33" s="122">
        <f t="shared" si="301"/>
        <v>0</v>
      </c>
      <c r="FJ33" s="602">
        <v>0</v>
      </c>
      <c r="FK33" s="604">
        <f t="shared" si="302"/>
        <v>0</v>
      </c>
      <c r="FL33" s="590"/>
      <c r="FM33" s="569"/>
      <c r="FN33" s="607"/>
      <c r="FO33" s="127"/>
      <c r="FP33" s="135"/>
      <c r="FQ33" s="522"/>
      <c r="FR33" s="61"/>
      <c r="FS33" s="567"/>
    </row>
    <row r="34" spans="1:175" x14ac:dyDescent="0.25">
      <c r="A34" s="44" t="s">
        <v>65</v>
      </c>
      <c r="B34" s="11" t="s">
        <v>64</v>
      </c>
      <c r="C34" s="8"/>
      <c r="D34" s="942"/>
      <c r="E34" s="942"/>
      <c r="F34" s="942"/>
      <c r="G34" s="65">
        <v>0</v>
      </c>
      <c r="H34" s="70">
        <v>0</v>
      </c>
      <c r="I34" s="16">
        <f>G34*H34</f>
        <v>0</v>
      </c>
      <c r="J34" s="13">
        <f>IF(E$113=0,0,I34/E$113)</f>
        <v>0</v>
      </c>
      <c r="K34" s="13">
        <f>(J34*G$2)</f>
        <v>0</v>
      </c>
      <c r="L34" s="13"/>
      <c r="M34" s="152"/>
      <c r="N34" s="10"/>
      <c r="O34" s="44" t="s">
        <v>65</v>
      </c>
      <c r="P34" s="11" t="s">
        <v>64</v>
      </c>
      <c r="Q34" s="8"/>
      <c r="R34" s="942"/>
      <c r="S34" s="942"/>
      <c r="T34" s="942"/>
      <c r="U34" s="65">
        <v>0</v>
      </c>
      <c r="V34" s="70">
        <v>0</v>
      </c>
      <c r="W34" s="16">
        <f>U34*V34</f>
        <v>0</v>
      </c>
      <c r="X34" s="13">
        <f>IF(S$113=0,0,W34/S$113)</f>
        <v>0</v>
      </c>
      <c r="Y34" s="13">
        <f>(X34*U$2)</f>
        <v>0</v>
      </c>
      <c r="Z34" s="13"/>
      <c r="AA34" s="152"/>
      <c r="AB34" s="10"/>
      <c r="AC34" s="44" t="s">
        <v>65</v>
      </c>
      <c r="AD34" s="11" t="s">
        <v>64</v>
      </c>
      <c r="AE34" s="8"/>
      <c r="AF34" s="942"/>
      <c r="AG34" s="942"/>
      <c r="AH34" s="942"/>
      <c r="AI34" s="65">
        <v>0</v>
      </c>
      <c r="AJ34" s="70">
        <v>0</v>
      </c>
      <c r="AK34" s="16">
        <f t="shared" ref="AK34:AK35" si="328">AI34*AJ34</f>
        <v>0</v>
      </c>
      <c r="AL34" s="13">
        <f t="shared" si="305"/>
        <v>0</v>
      </c>
      <c r="AM34" s="13">
        <f t="shared" si="306"/>
        <v>0</v>
      </c>
      <c r="AN34" s="13"/>
      <c r="AO34" s="152"/>
      <c r="AP34" s="10"/>
      <c r="AQ34" s="44" t="s">
        <v>65</v>
      </c>
      <c r="AR34" s="11" t="s">
        <v>64</v>
      </c>
      <c r="AS34" s="8"/>
      <c r="AT34" s="942"/>
      <c r="AU34" s="942"/>
      <c r="AV34" s="942"/>
      <c r="AW34" s="65">
        <v>0</v>
      </c>
      <c r="AX34" s="70">
        <v>0</v>
      </c>
      <c r="AY34" s="16">
        <f t="shared" ref="AY34:AY35" si="329">AW34*AX34</f>
        <v>0</v>
      </c>
      <c r="AZ34" s="13">
        <f t="shared" si="308"/>
        <v>0</v>
      </c>
      <c r="BA34" s="13">
        <f t="shared" si="309"/>
        <v>0</v>
      </c>
      <c r="BB34" s="13"/>
      <c r="BC34" s="152"/>
      <c r="BD34" s="10"/>
      <c r="BE34" s="44" t="s">
        <v>65</v>
      </c>
      <c r="BF34" s="11" t="s">
        <v>64</v>
      </c>
      <c r="BG34" s="8"/>
      <c r="BH34" s="942"/>
      <c r="BI34" s="942"/>
      <c r="BJ34" s="942"/>
      <c r="BK34" s="65">
        <v>0</v>
      </c>
      <c r="BL34" s="70">
        <v>0</v>
      </c>
      <c r="BM34" s="16">
        <f t="shared" ref="BM34:BM35" si="330">BK34*BL34</f>
        <v>0</v>
      </c>
      <c r="BN34" s="13">
        <f t="shared" si="311"/>
        <v>0</v>
      </c>
      <c r="BO34" s="13">
        <f t="shared" si="312"/>
        <v>0</v>
      </c>
      <c r="BP34" s="13"/>
      <c r="BQ34" s="152"/>
      <c r="BR34" s="10"/>
      <c r="BS34" s="44" t="s">
        <v>65</v>
      </c>
      <c r="BT34" s="11" t="s">
        <v>64</v>
      </c>
      <c r="BU34" s="8"/>
      <c r="BV34" s="942"/>
      <c r="BW34" s="942"/>
      <c r="BX34" s="942"/>
      <c r="BY34" s="65">
        <v>0</v>
      </c>
      <c r="BZ34" s="70">
        <v>0</v>
      </c>
      <c r="CA34" s="16">
        <f t="shared" ref="CA34:CA35" si="331">BY34*BZ34</f>
        <v>0</v>
      </c>
      <c r="CB34" s="13">
        <f t="shared" si="314"/>
        <v>0</v>
      </c>
      <c r="CC34" s="13">
        <f t="shared" si="315"/>
        <v>0</v>
      </c>
      <c r="CD34" s="13"/>
      <c r="CE34" s="152"/>
      <c r="CF34" s="10"/>
      <c r="CG34" s="44" t="s">
        <v>65</v>
      </c>
      <c r="CH34" s="11" t="s">
        <v>64</v>
      </c>
      <c r="CI34" s="8"/>
      <c r="CJ34" s="942"/>
      <c r="CK34" s="942"/>
      <c r="CL34" s="942"/>
      <c r="CM34" s="65">
        <v>0</v>
      </c>
      <c r="CN34" s="70">
        <v>0</v>
      </c>
      <c r="CO34" s="16">
        <f t="shared" ref="CO34:CO35" si="332">CM34*CN34</f>
        <v>0</v>
      </c>
      <c r="CP34" s="13">
        <f t="shared" si="317"/>
        <v>0</v>
      </c>
      <c r="CQ34" s="13">
        <f t="shared" si="318"/>
        <v>0</v>
      </c>
      <c r="CR34" s="13"/>
      <c r="CS34" s="152"/>
      <c r="CT34" s="10"/>
      <c r="CU34" s="44" t="s">
        <v>65</v>
      </c>
      <c r="CV34" s="11" t="s">
        <v>64</v>
      </c>
      <c r="CW34" s="8"/>
      <c r="CX34" s="942"/>
      <c r="CY34" s="942"/>
      <c r="CZ34" s="942"/>
      <c r="DA34" s="65">
        <v>0</v>
      </c>
      <c r="DB34" s="70">
        <v>0</v>
      </c>
      <c r="DC34" s="16">
        <f t="shared" ref="DC34:DC35" si="333">DA34*DB34</f>
        <v>0</v>
      </c>
      <c r="DD34" s="13">
        <f t="shared" si="320"/>
        <v>0</v>
      </c>
      <c r="DE34" s="13">
        <f t="shared" si="321"/>
        <v>0</v>
      </c>
      <c r="DF34" s="13"/>
      <c r="DG34" s="152"/>
      <c r="DH34" s="10"/>
      <c r="DI34" s="44" t="s">
        <v>65</v>
      </c>
      <c r="DJ34" s="11" t="s">
        <v>64</v>
      </c>
      <c r="DK34" s="8"/>
      <c r="DL34" s="942"/>
      <c r="DM34" s="942"/>
      <c r="DN34" s="942"/>
      <c r="DO34" s="65">
        <v>0</v>
      </c>
      <c r="DP34" s="70">
        <v>0</v>
      </c>
      <c r="DQ34" s="16">
        <f t="shared" ref="DQ34:DQ35" si="334">DO34*DP34</f>
        <v>0</v>
      </c>
      <c r="DR34" s="13">
        <f t="shared" si="323"/>
        <v>0</v>
      </c>
      <c r="DS34" s="13">
        <f t="shared" si="324"/>
        <v>0</v>
      </c>
      <c r="DT34" s="13"/>
      <c r="DU34" s="152"/>
      <c r="DV34" s="10"/>
      <c r="DW34" s="44" t="s">
        <v>65</v>
      </c>
      <c r="DX34" s="11" t="s">
        <v>64</v>
      </c>
      <c r="DY34" s="8"/>
      <c r="DZ34" s="942"/>
      <c r="EA34" s="942"/>
      <c r="EB34" s="942"/>
      <c r="EC34" s="65">
        <v>0</v>
      </c>
      <c r="ED34" s="70">
        <v>0</v>
      </c>
      <c r="EE34" s="16">
        <f t="shared" ref="EE34:EE35" si="335">EC34*ED34</f>
        <v>0</v>
      </c>
      <c r="EF34" s="13">
        <f t="shared" si="326"/>
        <v>0</v>
      </c>
      <c r="EG34" s="13">
        <f t="shared" si="327"/>
        <v>0</v>
      </c>
      <c r="EH34" s="13"/>
      <c r="EI34" s="152"/>
      <c r="EJ34" s="10"/>
      <c r="EK34" s="44" t="s">
        <v>76</v>
      </c>
      <c r="EL34" s="11" t="str">
        <f>$B$57</f>
        <v>special component / blind</v>
      </c>
      <c r="EM34" s="14">
        <f t="shared" si="303"/>
        <v>0</v>
      </c>
      <c r="EO34" s="30"/>
      <c r="EP34" s="146"/>
      <c r="EQ34" s="765"/>
      <c r="ER34" s="116">
        <f t="shared" si="300"/>
        <v>0</v>
      </c>
      <c r="ES34" s="81">
        <f t="shared" si="204"/>
        <v>0</v>
      </c>
      <c r="ET34" s="280">
        <v>0</v>
      </c>
      <c r="EU34" s="9" t="s">
        <v>233</v>
      </c>
      <c r="EV34" s="581">
        <f t="shared" si="169"/>
        <v>0</v>
      </c>
      <c r="EW34" s="579">
        <f t="shared" si="127"/>
        <v>0</v>
      </c>
      <c r="EX34" s="582">
        <f t="shared" si="205"/>
        <v>0</v>
      </c>
      <c r="EY34" s="574"/>
      <c r="EZ34" s="575"/>
      <c r="FA34" s="567"/>
      <c r="FC34" s="46" t="s">
        <v>65</v>
      </c>
      <c r="FD34" s="72" t="s">
        <v>42</v>
      </c>
      <c r="FE34" s="141">
        <v>0</v>
      </c>
      <c r="FF34" s="141">
        <v>0</v>
      </c>
      <c r="FG34" s="142">
        <v>0</v>
      </c>
      <c r="FH34" s="9" t="s">
        <v>125</v>
      </c>
      <c r="FI34" s="122">
        <f t="shared" si="301"/>
        <v>0</v>
      </c>
      <c r="FJ34" s="602">
        <v>0</v>
      </c>
      <c r="FK34" s="604">
        <f t="shared" si="302"/>
        <v>0</v>
      </c>
      <c r="FL34" s="591">
        <f>FR133</f>
        <v>0</v>
      </c>
      <c r="FM34" s="575"/>
      <c r="FN34" s="610">
        <f>SUM(FK34:FK35)+FL34</f>
        <v>0</v>
      </c>
      <c r="FO34" s="127">
        <f>IF(FO$4=0,0,FN34/$FO$4)</f>
        <v>0</v>
      </c>
      <c r="FP34" s="135" t="s">
        <v>65</v>
      </c>
      <c r="FQ34" s="522">
        <f>EX17+EX29+EY29</f>
        <v>0</v>
      </c>
      <c r="FR34" s="496">
        <f>FN34</f>
        <v>0</v>
      </c>
      <c r="FS34" s="567">
        <f>SUM(FQ34:FR34)</f>
        <v>0</v>
      </c>
    </row>
    <row r="35" spans="1:175" x14ac:dyDescent="0.25">
      <c r="A35" s="44" t="s">
        <v>72</v>
      </c>
      <c r="B35" s="11" t="s">
        <v>71</v>
      </c>
      <c r="C35" s="8"/>
      <c r="D35" s="942"/>
      <c r="E35" s="942"/>
      <c r="F35" s="942"/>
      <c r="G35" s="65">
        <v>0</v>
      </c>
      <c r="H35" s="70">
        <v>0</v>
      </c>
      <c r="I35" s="16">
        <f>G35*H35</f>
        <v>0</v>
      </c>
      <c r="J35" s="13">
        <f>IF(E$113=0,0,I35/E$113)</f>
        <v>0</v>
      </c>
      <c r="K35" s="13">
        <f>(J35*G$2)</f>
        <v>0</v>
      </c>
      <c r="L35" s="13"/>
      <c r="M35" s="152"/>
      <c r="N35" s="10"/>
      <c r="O35" s="44" t="s">
        <v>72</v>
      </c>
      <c r="P35" s="11" t="s">
        <v>71</v>
      </c>
      <c r="Q35" s="8"/>
      <c r="R35" s="942"/>
      <c r="S35" s="942"/>
      <c r="T35" s="942"/>
      <c r="U35" s="65">
        <v>0</v>
      </c>
      <c r="V35" s="70">
        <v>0</v>
      </c>
      <c r="W35" s="16">
        <f>U35*V35</f>
        <v>0</v>
      </c>
      <c r="X35" s="13">
        <f>IF(S$113=0,0,W35/S$113)</f>
        <v>0</v>
      </c>
      <c r="Y35" s="13">
        <f>(X35*U$2)</f>
        <v>0</v>
      </c>
      <c r="Z35" s="13"/>
      <c r="AA35" s="152"/>
      <c r="AB35" s="10"/>
      <c r="AC35" s="44" t="s">
        <v>72</v>
      </c>
      <c r="AD35" s="11" t="s">
        <v>71</v>
      </c>
      <c r="AE35" s="8"/>
      <c r="AF35" s="942"/>
      <c r="AG35" s="942"/>
      <c r="AH35" s="942"/>
      <c r="AI35" s="65">
        <v>0</v>
      </c>
      <c r="AJ35" s="70">
        <v>0</v>
      </c>
      <c r="AK35" s="16">
        <f t="shared" si="328"/>
        <v>0</v>
      </c>
      <c r="AL35" s="13">
        <f t="shared" si="305"/>
        <v>0</v>
      </c>
      <c r="AM35" s="13">
        <f t="shared" si="306"/>
        <v>0</v>
      </c>
      <c r="AN35" s="13"/>
      <c r="AO35" s="152"/>
      <c r="AP35" s="10"/>
      <c r="AQ35" s="44" t="s">
        <v>72</v>
      </c>
      <c r="AR35" s="11" t="s">
        <v>71</v>
      </c>
      <c r="AS35" s="8"/>
      <c r="AT35" s="942"/>
      <c r="AU35" s="942"/>
      <c r="AV35" s="942"/>
      <c r="AW35" s="65">
        <v>0</v>
      </c>
      <c r="AX35" s="70">
        <v>0</v>
      </c>
      <c r="AY35" s="16">
        <f t="shared" si="329"/>
        <v>0</v>
      </c>
      <c r="AZ35" s="13">
        <f t="shared" si="308"/>
        <v>0</v>
      </c>
      <c r="BA35" s="13">
        <f t="shared" si="309"/>
        <v>0</v>
      </c>
      <c r="BB35" s="13"/>
      <c r="BC35" s="152"/>
      <c r="BD35" s="10"/>
      <c r="BE35" s="44" t="s">
        <v>72</v>
      </c>
      <c r="BF35" s="11" t="s">
        <v>71</v>
      </c>
      <c r="BG35" s="8"/>
      <c r="BH35" s="942"/>
      <c r="BI35" s="942"/>
      <c r="BJ35" s="942"/>
      <c r="BK35" s="65">
        <v>0</v>
      </c>
      <c r="BL35" s="70">
        <v>0</v>
      </c>
      <c r="BM35" s="16">
        <f t="shared" si="330"/>
        <v>0</v>
      </c>
      <c r="BN35" s="13">
        <f t="shared" si="311"/>
        <v>0</v>
      </c>
      <c r="BO35" s="13">
        <f t="shared" si="312"/>
        <v>0</v>
      </c>
      <c r="BP35" s="13"/>
      <c r="BQ35" s="152"/>
      <c r="BR35" s="10"/>
      <c r="BS35" s="44" t="s">
        <v>72</v>
      </c>
      <c r="BT35" s="11" t="s">
        <v>71</v>
      </c>
      <c r="BU35" s="8"/>
      <c r="BV35" s="942"/>
      <c r="BW35" s="942"/>
      <c r="BX35" s="942"/>
      <c r="BY35" s="65">
        <v>0</v>
      </c>
      <c r="BZ35" s="70">
        <v>0</v>
      </c>
      <c r="CA35" s="16">
        <f t="shared" si="331"/>
        <v>0</v>
      </c>
      <c r="CB35" s="13">
        <f t="shared" si="314"/>
        <v>0</v>
      </c>
      <c r="CC35" s="13">
        <f t="shared" si="315"/>
        <v>0</v>
      </c>
      <c r="CD35" s="13"/>
      <c r="CE35" s="152"/>
      <c r="CF35" s="10"/>
      <c r="CG35" s="44" t="s">
        <v>72</v>
      </c>
      <c r="CH35" s="11" t="s">
        <v>71</v>
      </c>
      <c r="CI35" s="8"/>
      <c r="CJ35" s="942"/>
      <c r="CK35" s="942"/>
      <c r="CL35" s="942"/>
      <c r="CM35" s="65">
        <v>0</v>
      </c>
      <c r="CN35" s="70">
        <v>0</v>
      </c>
      <c r="CO35" s="16">
        <f t="shared" si="332"/>
        <v>0</v>
      </c>
      <c r="CP35" s="13">
        <f t="shared" si="317"/>
        <v>0</v>
      </c>
      <c r="CQ35" s="13">
        <f t="shared" si="318"/>
        <v>0</v>
      </c>
      <c r="CR35" s="13"/>
      <c r="CS35" s="152"/>
      <c r="CT35" s="10"/>
      <c r="CU35" s="44" t="s">
        <v>72</v>
      </c>
      <c r="CV35" s="11" t="s">
        <v>71</v>
      </c>
      <c r="CW35" s="8"/>
      <c r="CX35" s="942"/>
      <c r="CY35" s="942"/>
      <c r="CZ35" s="942"/>
      <c r="DA35" s="65">
        <v>0</v>
      </c>
      <c r="DB35" s="70">
        <v>0</v>
      </c>
      <c r="DC35" s="16">
        <f t="shared" si="333"/>
        <v>0</v>
      </c>
      <c r="DD35" s="13">
        <f t="shared" si="320"/>
        <v>0</v>
      </c>
      <c r="DE35" s="13">
        <f t="shared" si="321"/>
        <v>0</v>
      </c>
      <c r="DF35" s="13"/>
      <c r="DG35" s="152"/>
      <c r="DH35" s="10"/>
      <c r="DI35" s="44" t="s">
        <v>72</v>
      </c>
      <c r="DJ35" s="11" t="s">
        <v>71</v>
      </c>
      <c r="DK35" s="8"/>
      <c r="DL35" s="942"/>
      <c r="DM35" s="942"/>
      <c r="DN35" s="942"/>
      <c r="DO35" s="65">
        <v>0</v>
      </c>
      <c r="DP35" s="70">
        <v>0</v>
      </c>
      <c r="DQ35" s="16">
        <f t="shared" si="334"/>
        <v>0</v>
      </c>
      <c r="DR35" s="13">
        <f t="shared" si="323"/>
        <v>0</v>
      </c>
      <c r="DS35" s="13">
        <f t="shared" si="324"/>
        <v>0</v>
      </c>
      <c r="DT35" s="13"/>
      <c r="DU35" s="152"/>
      <c r="DV35" s="10"/>
      <c r="DW35" s="44" t="s">
        <v>72</v>
      </c>
      <c r="DX35" s="11" t="s">
        <v>71</v>
      </c>
      <c r="DY35" s="8"/>
      <c r="DZ35" s="942"/>
      <c r="EA35" s="942"/>
      <c r="EB35" s="942"/>
      <c r="EC35" s="65">
        <v>0</v>
      </c>
      <c r="ED35" s="70">
        <v>0</v>
      </c>
      <c r="EE35" s="16">
        <f t="shared" si="335"/>
        <v>0</v>
      </c>
      <c r="EF35" s="13">
        <f t="shared" si="326"/>
        <v>0</v>
      </c>
      <c r="EG35" s="13">
        <f t="shared" si="327"/>
        <v>0</v>
      </c>
      <c r="EH35" s="13"/>
      <c r="EI35" s="152"/>
      <c r="EJ35" s="10"/>
      <c r="EK35" s="44" t="s">
        <v>76</v>
      </c>
      <c r="EL35" s="11" t="str">
        <f>$B$58</f>
        <v>special component / blind</v>
      </c>
      <c r="EM35" s="14">
        <f t="shared" si="303"/>
        <v>0</v>
      </c>
      <c r="EO35" s="30"/>
      <c r="EP35" s="146"/>
      <c r="EQ35" s="765"/>
      <c r="ER35" s="116">
        <f t="shared" si="300"/>
        <v>0</v>
      </c>
      <c r="ES35" s="81">
        <f t="shared" si="204"/>
        <v>0</v>
      </c>
      <c r="ET35" s="280">
        <v>0</v>
      </c>
      <c r="EU35" s="9" t="s">
        <v>233</v>
      </c>
      <c r="EV35" s="581">
        <f t="shared" si="169"/>
        <v>0</v>
      </c>
      <c r="EW35" s="579">
        <f t="shared" si="127"/>
        <v>0</v>
      </c>
      <c r="EX35" s="582">
        <f t="shared" si="205"/>
        <v>0</v>
      </c>
      <c r="EY35" s="574"/>
      <c r="EZ35" s="575"/>
      <c r="FA35" s="567"/>
      <c r="FC35" s="46" t="s">
        <v>65</v>
      </c>
      <c r="FD35" s="72" t="s">
        <v>42</v>
      </c>
      <c r="FE35" s="141">
        <v>0</v>
      </c>
      <c r="FF35" s="141">
        <v>0</v>
      </c>
      <c r="FG35" s="142">
        <v>0</v>
      </c>
      <c r="FH35" s="9" t="s">
        <v>125</v>
      </c>
      <c r="FI35" s="122">
        <f t="shared" si="301"/>
        <v>0</v>
      </c>
      <c r="FJ35" s="602">
        <v>0</v>
      </c>
      <c r="FK35" s="604">
        <f t="shared" si="302"/>
        <v>0</v>
      </c>
      <c r="FL35" s="590"/>
      <c r="FM35" s="569"/>
      <c r="FN35" s="607"/>
      <c r="FO35" s="127"/>
      <c r="FP35" s="135"/>
      <c r="FQ35" s="522"/>
      <c r="FR35" s="61"/>
      <c r="FS35" s="567"/>
    </row>
    <row r="36" spans="1:175" x14ac:dyDescent="0.25">
      <c r="A36" s="45"/>
      <c r="B36" s="93"/>
      <c r="C36" s="941"/>
      <c r="D36" s="942" t="s">
        <v>20</v>
      </c>
      <c r="E36" s="942" t="s">
        <v>37</v>
      </c>
      <c r="F36" s="942" t="s">
        <v>37</v>
      </c>
      <c r="G36" s="288"/>
      <c r="H36" s="289"/>
      <c r="I36" s="14"/>
      <c r="J36" s="14"/>
      <c r="K36" s="14"/>
      <c r="L36" s="14"/>
      <c r="M36" s="153"/>
      <c r="N36" s="15"/>
      <c r="O36" s="45"/>
      <c r="P36" s="93"/>
      <c r="Q36" s="941"/>
      <c r="R36" s="942" t="s">
        <v>20</v>
      </c>
      <c r="S36" s="942" t="s">
        <v>37</v>
      </c>
      <c r="T36" s="942" t="s">
        <v>37</v>
      </c>
      <c r="U36" s="288"/>
      <c r="V36" s="289"/>
      <c r="W36" s="14"/>
      <c r="X36" s="14"/>
      <c r="Y36" s="14"/>
      <c r="Z36" s="14"/>
      <c r="AA36" s="153"/>
      <c r="AB36" s="15"/>
      <c r="AC36" s="45"/>
      <c r="AD36" s="93"/>
      <c r="AE36" s="941"/>
      <c r="AF36" s="942" t="s">
        <v>20</v>
      </c>
      <c r="AG36" s="942" t="s">
        <v>37</v>
      </c>
      <c r="AH36" s="942" t="s">
        <v>37</v>
      </c>
      <c r="AI36" s="288"/>
      <c r="AJ36" s="289"/>
      <c r="AK36" s="14"/>
      <c r="AL36" s="14"/>
      <c r="AM36" s="14"/>
      <c r="AN36" s="14"/>
      <c r="AO36" s="153"/>
      <c r="AP36" s="15"/>
      <c r="AQ36" s="45"/>
      <c r="AR36" s="93"/>
      <c r="AS36" s="941"/>
      <c r="AT36" s="942" t="s">
        <v>20</v>
      </c>
      <c r="AU36" s="942" t="s">
        <v>37</v>
      </c>
      <c r="AV36" s="942" t="s">
        <v>37</v>
      </c>
      <c r="AW36" s="288"/>
      <c r="AX36" s="289"/>
      <c r="AY36" s="14"/>
      <c r="AZ36" s="14"/>
      <c r="BA36" s="14"/>
      <c r="BB36" s="14"/>
      <c r="BC36" s="153"/>
      <c r="BD36" s="15"/>
      <c r="BE36" s="45"/>
      <c r="BF36" s="93"/>
      <c r="BG36" s="941"/>
      <c r="BH36" s="942" t="s">
        <v>20</v>
      </c>
      <c r="BI36" s="942" t="s">
        <v>37</v>
      </c>
      <c r="BJ36" s="942" t="s">
        <v>37</v>
      </c>
      <c r="BK36" s="288"/>
      <c r="BL36" s="289"/>
      <c r="BM36" s="14"/>
      <c r="BN36" s="14"/>
      <c r="BO36" s="14"/>
      <c r="BP36" s="14"/>
      <c r="BQ36" s="153"/>
      <c r="BR36" s="15"/>
      <c r="BS36" s="45"/>
      <c r="BT36" s="93"/>
      <c r="BU36" s="941"/>
      <c r="BV36" s="942" t="s">
        <v>20</v>
      </c>
      <c r="BW36" s="942" t="s">
        <v>37</v>
      </c>
      <c r="BX36" s="942" t="s">
        <v>37</v>
      </c>
      <c r="BY36" s="288"/>
      <c r="BZ36" s="289"/>
      <c r="CA36" s="14"/>
      <c r="CB36" s="14"/>
      <c r="CC36" s="14"/>
      <c r="CD36" s="14"/>
      <c r="CE36" s="153"/>
      <c r="CF36" s="15"/>
      <c r="CG36" s="45"/>
      <c r="CH36" s="93"/>
      <c r="CI36" s="941"/>
      <c r="CJ36" s="942" t="s">
        <v>20</v>
      </c>
      <c r="CK36" s="942" t="s">
        <v>37</v>
      </c>
      <c r="CL36" s="942" t="s">
        <v>37</v>
      </c>
      <c r="CM36" s="288"/>
      <c r="CN36" s="289"/>
      <c r="CO36" s="14"/>
      <c r="CP36" s="14"/>
      <c r="CQ36" s="14"/>
      <c r="CR36" s="14"/>
      <c r="CS36" s="153"/>
      <c r="CT36" s="15"/>
      <c r="CU36" s="45"/>
      <c r="CV36" s="93"/>
      <c r="CW36" s="941"/>
      <c r="CX36" s="942" t="s">
        <v>20</v>
      </c>
      <c r="CY36" s="942" t="s">
        <v>37</v>
      </c>
      <c r="CZ36" s="942" t="s">
        <v>37</v>
      </c>
      <c r="DA36" s="288"/>
      <c r="DB36" s="289"/>
      <c r="DC36" s="14"/>
      <c r="DD36" s="14"/>
      <c r="DE36" s="14"/>
      <c r="DF36" s="14"/>
      <c r="DG36" s="153"/>
      <c r="DH36" s="15"/>
      <c r="DI36" s="45"/>
      <c r="DJ36" s="93"/>
      <c r="DK36" s="941"/>
      <c r="DL36" s="942" t="s">
        <v>20</v>
      </c>
      <c r="DM36" s="942" t="s">
        <v>37</v>
      </c>
      <c r="DN36" s="942" t="s">
        <v>37</v>
      </c>
      <c r="DO36" s="288"/>
      <c r="DP36" s="289"/>
      <c r="DQ36" s="14"/>
      <c r="DR36" s="14"/>
      <c r="DS36" s="14"/>
      <c r="DT36" s="14"/>
      <c r="DU36" s="153"/>
      <c r="DV36" s="15"/>
      <c r="DW36" s="45"/>
      <c r="DX36" s="93"/>
      <c r="DY36" s="941"/>
      <c r="DZ36" s="942" t="s">
        <v>20</v>
      </c>
      <c r="EA36" s="942" t="s">
        <v>37</v>
      </c>
      <c r="EB36" s="942" t="s">
        <v>37</v>
      </c>
      <c r="EC36" s="288"/>
      <c r="ED36" s="289"/>
      <c r="EE36" s="14"/>
      <c r="EF36" s="14"/>
      <c r="EG36" s="14"/>
      <c r="EH36" s="14"/>
      <c r="EI36" s="153"/>
      <c r="EJ36" s="15"/>
      <c r="EK36" s="44" t="s">
        <v>76</v>
      </c>
      <c r="EL36" s="11" t="str">
        <f>$B$59</f>
        <v>special component / blind</v>
      </c>
      <c r="EM36" s="14">
        <f t="shared" si="303"/>
        <v>0</v>
      </c>
      <c r="EO36" s="30"/>
      <c r="EP36" s="146"/>
      <c r="EQ36" s="765"/>
      <c r="ER36" s="116">
        <f t="shared" si="300"/>
        <v>0</v>
      </c>
      <c r="ES36" s="81">
        <f t="shared" si="204"/>
        <v>0</v>
      </c>
      <c r="ET36" s="280">
        <v>0</v>
      </c>
      <c r="EU36" s="9" t="s">
        <v>233</v>
      </c>
      <c r="EV36" s="581">
        <f t="shared" si="169"/>
        <v>0</v>
      </c>
      <c r="EW36" s="579">
        <f t="shared" si="127"/>
        <v>0</v>
      </c>
      <c r="EX36" s="582">
        <f t="shared" si="205"/>
        <v>0</v>
      </c>
      <c r="EY36" s="574"/>
      <c r="EZ36" s="575"/>
      <c r="FA36" s="567"/>
      <c r="FC36" s="44" t="s">
        <v>76</v>
      </c>
      <c r="FD36" s="72" t="s">
        <v>42</v>
      </c>
      <c r="FE36" s="141">
        <v>0</v>
      </c>
      <c r="FF36" s="141">
        <v>0</v>
      </c>
      <c r="FG36" s="142">
        <v>0</v>
      </c>
      <c r="FH36" s="9" t="s">
        <v>125</v>
      </c>
      <c r="FI36" s="122">
        <f t="shared" si="301"/>
        <v>0</v>
      </c>
      <c r="FJ36" s="602">
        <v>0</v>
      </c>
      <c r="FK36" s="604">
        <f t="shared" si="302"/>
        <v>0</v>
      </c>
      <c r="FL36" s="591">
        <f>FR135</f>
        <v>0</v>
      </c>
      <c r="FM36" s="575"/>
      <c r="FN36" s="610">
        <f>SUM(FK36:FK37)+FL36</f>
        <v>0</v>
      </c>
      <c r="FO36" s="127">
        <f>IF(FO$4=0,0,FN36/$FO$4)</f>
        <v>0</v>
      </c>
      <c r="FP36" s="87" t="s">
        <v>76</v>
      </c>
      <c r="FQ36" s="522">
        <f>EY30+EX30+EX31+EX32+EX33+EX34+EX35+EX36+EX37</f>
        <v>0</v>
      </c>
      <c r="FR36" s="496">
        <f>FN36</f>
        <v>0</v>
      </c>
      <c r="FS36" s="567">
        <f>SUM(FQ36:FR36)</f>
        <v>0</v>
      </c>
    </row>
    <row r="37" spans="1:175" ht="13" thickBot="1" x14ac:dyDescent="0.3">
      <c r="A37" s="44" t="s">
        <v>72</v>
      </c>
      <c r="B37" s="11" t="s">
        <v>38</v>
      </c>
      <c r="C37" s="8"/>
      <c r="D37" s="71">
        <v>0</v>
      </c>
      <c r="E37" s="65">
        <v>0</v>
      </c>
      <c r="F37" s="65">
        <v>0</v>
      </c>
      <c r="G37" s="31">
        <v>1.4</v>
      </c>
      <c r="H37" s="70">
        <v>0</v>
      </c>
      <c r="I37" s="13">
        <f>D37*E37*F37*G37*H37/1000</f>
        <v>0</v>
      </c>
      <c r="J37" s="13">
        <f t="shared" ref="J37:J43" si="336">IF(E$113=0,0,I37/E$113)</f>
        <v>0</v>
      </c>
      <c r="K37" s="13">
        <f t="shared" ref="K37:K43" si="337">(J37*G$2)</f>
        <v>0</v>
      </c>
      <c r="L37" s="13"/>
      <c r="M37" s="152"/>
      <c r="N37" s="10"/>
      <c r="O37" s="44" t="s">
        <v>72</v>
      </c>
      <c r="P37" s="11" t="s">
        <v>38</v>
      </c>
      <c r="Q37" s="8"/>
      <c r="R37" s="71">
        <v>0</v>
      </c>
      <c r="S37" s="65">
        <v>0</v>
      </c>
      <c r="T37" s="65">
        <v>0</v>
      </c>
      <c r="U37" s="31">
        <v>1.4</v>
      </c>
      <c r="V37" s="70">
        <v>0</v>
      </c>
      <c r="W37" s="13">
        <f>R37*S37*T37*U37*V37/1000</f>
        <v>0</v>
      </c>
      <c r="X37" s="13">
        <f t="shared" ref="X37:X43" si="338">IF(S$113=0,0,W37/S$113)</f>
        <v>0</v>
      </c>
      <c r="Y37" s="13">
        <f t="shared" ref="Y37:Y43" si="339">(X37*U$2)</f>
        <v>0</v>
      </c>
      <c r="Z37" s="13"/>
      <c r="AA37" s="152"/>
      <c r="AB37" s="10"/>
      <c r="AC37" s="44" t="s">
        <v>72</v>
      </c>
      <c r="AD37" s="11" t="s">
        <v>38</v>
      </c>
      <c r="AE37" s="8"/>
      <c r="AF37" s="71">
        <v>0</v>
      </c>
      <c r="AG37" s="65">
        <v>0</v>
      </c>
      <c r="AH37" s="65">
        <v>0</v>
      </c>
      <c r="AI37" s="31">
        <v>1.4</v>
      </c>
      <c r="AJ37" s="70">
        <v>0</v>
      </c>
      <c r="AK37" s="13">
        <f t="shared" ref="AK37" si="340">AF37*AG37*AH37*AI37*AJ37/1000</f>
        <v>0</v>
      </c>
      <c r="AL37" s="13">
        <f t="shared" ref="AL37:AL43" si="341">IF(AG$113=0,0,AK37/AG$113)</f>
        <v>0</v>
      </c>
      <c r="AM37" s="13">
        <f t="shared" ref="AM37:AM43" si="342">(AL37*AI$2)</f>
        <v>0</v>
      </c>
      <c r="AN37" s="13"/>
      <c r="AO37" s="152"/>
      <c r="AP37" s="10"/>
      <c r="AQ37" s="44" t="s">
        <v>72</v>
      </c>
      <c r="AR37" s="11" t="s">
        <v>38</v>
      </c>
      <c r="AS37" s="8"/>
      <c r="AT37" s="71">
        <v>0</v>
      </c>
      <c r="AU37" s="65">
        <v>0</v>
      </c>
      <c r="AV37" s="65">
        <v>0</v>
      </c>
      <c r="AW37" s="31">
        <v>1.4</v>
      </c>
      <c r="AX37" s="70">
        <v>0</v>
      </c>
      <c r="AY37" s="13">
        <f t="shared" ref="AY37" si="343">AT37*AU37*AV37*AW37*AX37/1000</f>
        <v>0</v>
      </c>
      <c r="AZ37" s="13">
        <f t="shared" ref="AZ37:AZ43" si="344">IF(AU$113=0,0,AY37/AU$113)</f>
        <v>0</v>
      </c>
      <c r="BA37" s="13">
        <f t="shared" ref="BA37:BA43" si="345">(AZ37*AW$2)</f>
        <v>0</v>
      </c>
      <c r="BB37" s="13"/>
      <c r="BC37" s="152"/>
      <c r="BD37" s="10"/>
      <c r="BE37" s="44" t="s">
        <v>72</v>
      </c>
      <c r="BF37" s="11" t="s">
        <v>38</v>
      </c>
      <c r="BG37" s="8"/>
      <c r="BH37" s="71">
        <v>0</v>
      </c>
      <c r="BI37" s="65">
        <v>0</v>
      </c>
      <c r="BJ37" s="65">
        <v>0</v>
      </c>
      <c r="BK37" s="31">
        <v>1.4</v>
      </c>
      <c r="BL37" s="70">
        <v>0</v>
      </c>
      <c r="BM37" s="13">
        <f t="shared" ref="BM37" si="346">BH37*BI37*BJ37*BK37*BL37/1000</f>
        <v>0</v>
      </c>
      <c r="BN37" s="13">
        <f t="shared" ref="BN37:BN43" si="347">IF(BI$113=0,0,BM37/BI$113)</f>
        <v>0</v>
      </c>
      <c r="BO37" s="13">
        <f t="shared" ref="BO37:BO43" si="348">(BN37*BK$2)</f>
        <v>0</v>
      </c>
      <c r="BP37" s="13"/>
      <c r="BQ37" s="152"/>
      <c r="BR37" s="10"/>
      <c r="BS37" s="44" t="s">
        <v>72</v>
      </c>
      <c r="BT37" s="11" t="s">
        <v>38</v>
      </c>
      <c r="BU37" s="8"/>
      <c r="BV37" s="71">
        <v>0</v>
      </c>
      <c r="BW37" s="65">
        <v>0</v>
      </c>
      <c r="BX37" s="65">
        <v>0</v>
      </c>
      <c r="BY37" s="31">
        <v>1.4</v>
      </c>
      <c r="BZ37" s="70">
        <v>0</v>
      </c>
      <c r="CA37" s="13">
        <f t="shared" ref="CA37" si="349">BV37*BW37*BX37*BY37*BZ37/1000</f>
        <v>0</v>
      </c>
      <c r="CB37" s="13">
        <f t="shared" ref="CB37:CB43" si="350">IF(BW$113=0,0,CA37/BW$113)</f>
        <v>0</v>
      </c>
      <c r="CC37" s="13">
        <f t="shared" ref="CC37:CC43" si="351">(CB37*BY$2)</f>
        <v>0</v>
      </c>
      <c r="CD37" s="13"/>
      <c r="CE37" s="152"/>
      <c r="CF37" s="10"/>
      <c r="CG37" s="44" t="s">
        <v>72</v>
      </c>
      <c r="CH37" s="11" t="s">
        <v>38</v>
      </c>
      <c r="CI37" s="8"/>
      <c r="CJ37" s="71">
        <v>0</v>
      </c>
      <c r="CK37" s="65">
        <v>0</v>
      </c>
      <c r="CL37" s="65">
        <v>0</v>
      </c>
      <c r="CM37" s="31">
        <v>1.4</v>
      </c>
      <c r="CN37" s="70">
        <v>0</v>
      </c>
      <c r="CO37" s="13">
        <f t="shared" ref="CO37" si="352">CJ37*CK37*CL37*CM37*CN37/1000</f>
        <v>0</v>
      </c>
      <c r="CP37" s="13">
        <f t="shared" ref="CP37:CP43" si="353">IF(CK$113=0,0,CO37/CK$113)</f>
        <v>0</v>
      </c>
      <c r="CQ37" s="13">
        <f t="shared" ref="CQ37:CQ43" si="354">(CP37*CM$2)</f>
        <v>0</v>
      </c>
      <c r="CR37" s="13"/>
      <c r="CS37" s="152"/>
      <c r="CT37" s="10"/>
      <c r="CU37" s="44" t="s">
        <v>72</v>
      </c>
      <c r="CV37" s="11" t="s">
        <v>38</v>
      </c>
      <c r="CW37" s="8"/>
      <c r="CX37" s="71">
        <v>0</v>
      </c>
      <c r="CY37" s="65">
        <v>0</v>
      </c>
      <c r="CZ37" s="65">
        <v>0</v>
      </c>
      <c r="DA37" s="31">
        <v>1.4</v>
      </c>
      <c r="DB37" s="70">
        <v>0</v>
      </c>
      <c r="DC37" s="13">
        <f t="shared" ref="DC37" si="355">CX37*CY37*CZ37*DA37*DB37/1000</f>
        <v>0</v>
      </c>
      <c r="DD37" s="13">
        <f t="shared" ref="DD37:DD43" si="356">IF(CY$113=0,0,DC37/CY$113)</f>
        <v>0</v>
      </c>
      <c r="DE37" s="13">
        <f t="shared" ref="DE37:DE43" si="357">(DD37*DA$2)</f>
        <v>0</v>
      </c>
      <c r="DF37" s="13"/>
      <c r="DG37" s="152"/>
      <c r="DH37" s="10"/>
      <c r="DI37" s="44" t="s">
        <v>72</v>
      </c>
      <c r="DJ37" s="11" t="s">
        <v>38</v>
      </c>
      <c r="DK37" s="8"/>
      <c r="DL37" s="71">
        <v>0</v>
      </c>
      <c r="DM37" s="65">
        <v>0</v>
      </c>
      <c r="DN37" s="65">
        <v>0</v>
      </c>
      <c r="DO37" s="31">
        <v>1.4</v>
      </c>
      <c r="DP37" s="70">
        <v>0</v>
      </c>
      <c r="DQ37" s="13">
        <f t="shared" ref="DQ37" si="358">DL37*DM37*DN37*DO37*DP37/1000</f>
        <v>0</v>
      </c>
      <c r="DR37" s="13">
        <f t="shared" ref="DR37:DR43" si="359">IF(DM$113=0,0,DQ37/DM$113)</f>
        <v>0</v>
      </c>
      <c r="DS37" s="13">
        <f t="shared" ref="DS37:DS43" si="360">(DR37*DO$2)</f>
        <v>0</v>
      </c>
      <c r="DT37" s="13"/>
      <c r="DU37" s="152"/>
      <c r="DV37" s="10"/>
      <c r="DW37" s="44" t="s">
        <v>72</v>
      </c>
      <c r="DX37" s="11" t="s">
        <v>38</v>
      </c>
      <c r="DY37" s="8"/>
      <c r="DZ37" s="71">
        <v>0</v>
      </c>
      <c r="EA37" s="65">
        <v>0</v>
      </c>
      <c r="EB37" s="65">
        <v>0</v>
      </c>
      <c r="EC37" s="31">
        <v>1.4</v>
      </c>
      <c r="ED37" s="70">
        <v>0</v>
      </c>
      <c r="EE37" s="13">
        <f t="shared" ref="EE37" si="361">DZ37*EA37*EB37*EC37*ED37/1000</f>
        <v>0</v>
      </c>
      <c r="EF37" s="13">
        <f t="shared" ref="EF37:EF43" si="362">IF(EA$113=0,0,EE37/EA$113)</f>
        <v>0</v>
      </c>
      <c r="EG37" s="13">
        <f t="shared" ref="EG37:EG43" si="363">(EF37*EC$2)</f>
        <v>0</v>
      </c>
      <c r="EH37" s="13"/>
      <c r="EI37" s="152"/>
      <c r="EJ37" s="10"/>
      <c r="EK37" s="44" t="s">
        <v>76</v>
      </c>
      <c r="EL37" s="11" t="str">
        <f>$B$60</f>
        <v>special component / blind</v>
      </c>
      <c r="EM37" s="14">
        <f t="shared" si="303"/>
        <v>0</v>
      </c>
      <c r="EO37" s="30"/>
      <c r="EP37" s="146"/>
      <c r="EQ37" s="765"/>
      <c r="ER37" s="116">
        <f t="shared" si="300"/>
        <v>0</v>
      </c>
      <c r="ES37" s="81">
        <f t="shared" si="204"/>
        <v>0</v>
      </c>
      <c r="ET37" s="280">
        <v>0</v>
      </c>
      <c r="EU37" s="9" t="s">
        <v>233</v>
      </c>
      <c r="EV37" s="581">
        <f t="shared" si="169"/>
        <v>0</v>
      </c>
      <c r="EW37" s="579">
        <f t="shared" si="127"/>
        <v>0</v>
      </c>
      <c r="EX37" s="582">
        <f t="shared" si="205"/>
        <v>0</v>
      </c>
      <c r="EY37" s="574"/>
      <c r="EZ37" s="575"/>
      <c r="FA37" s="567"/>
      <c r="FC37" s="44" t="s">
        <v>76</v>
      </c>
      <c r="FD37" s="72" t="s">
        <v>42</v>
      </c>
      <c r="FE37" s="141">
        <v>0</v>
      </c>
      <c r="FF37" s="141">
        <v>0</v>
      </c>
      <c r="FG37" s="142">
        <v>0</v>
      </c>
      <c r="FH37" s="9" t="s">
        <v>125</v>
      </c>
      <c r="FI37" s="122">
        <f t="shared" si="301"/>
        <v>0</v>
      </c>
      <c r="FJ37" s="602">
        <v>0</v>
      </c>
      <c r="FK37" s="604">
        <f t="shared" si="302"/>
        <v>0</v>
      </c>
      <c r="FL37" s="592"/>
      <c r="FM37" s="573"/>
      <c r="FN37" s="607"/>
      <c r="FO37" s="127"/>
      <c r="FP37" s="87"/>
      <c r="FQ37" s="522"/>
      <c r="FR37" s="61"/>
      <c r="FS37" s="567"/>
    </row>
    <row r="38" spans="1:175" ht="13.5" thickTop="1" thickBot="1" x14ac:dyDescent="0.3">
      <c r="A38" s="44" t="s">
        <v>66</v>
      </c>
      <c r="B38" s="61" t="s">
        <v>740</v>
      </c>
      <c r="C38" s="8"/>
      <c r="D38" s="944"/>
      <c r="E38" s="30"/>
      <c r="F38" s="944"/>
      <c r="G38" s="65">
        <v>0</v>
      </c>
      <c r="H38" s="820"/>
      <c r="I38" s="13">
        <f>(G38*H38)</f>
        <v>0</v>
      </c>
      <c r="J38" s="13">
        <f t="shared" si="336"/>
        <v>0</v>
      </c>
      <c r="K38" s="13">
        <f t="shared" si="337"/>
        <v>0</v>
      </c>
      <c r="L38" s="13"/>
      <c r="M38" s="152"/>
      <c r="N38" s="10"/>
      <c r="O38" s="44" t="s">
        <v>66</v>
      </c>
      <c r="P38" s="61" t="s">
        <v>236</v>
      </c>
      <c r="Q38" s="8"/>
      <c r="R38" s="944"/>
      <c r="S38" s="30"/>
      <c r="T38" s="944"/>
      <c r="U38" s="65">
        <v>0</v>
      </c>
      <c r="V38" s="820"/>
      <c r="W38" s="13">
        <f>(U38*V38)</f>
        <v>0</v>
      </c>
      <c r="X38" s="13">
        <f t="shared" si="338"/>
        <v>0</v>
      </c>
      <c r="Y38" s="13">
        <f t="shared" si="339"/>
        <v>0</v>
      </c>
      <c r="Z38" s="13"/>
      <c r="AA38" s="152"/>
      <c r="AB38" s="10"/>
      <c r="AC38" s="44" t="s">
        <v>66</v>
      </c>
      <c r="AD38" s="61" t="s">
        <v>236</v>
      </c>
      <c r="AE38" s="8"/>
      <c r="AF38" s="944"/>
      <c r="AG38" s="30"/>
      <c r="AH38" s="944"/>
      <c r="AI38" s="65">
        <v>0</v>
      </c>
      <c r="AJ38" s="820"/>
      <c r="AK38" s="13">
        <f t="shared" ref="AK38:AK41" si="364">(AI38*AJ38)</f>
        <v>0</v>
      </c>
      <c r="AL38" s="13">
        <f t="shared" si="341"/>
        <v>0</v>
      </c>
      <c r="AM38" s="13">
        <f t="shared" si="342"/>
        <v>0</v>
      </c>
      <c r="AN38" s="13"/>
      <c r="AO38" s="152"/>
      <c r="AP38" s="10"/>
      <c r="AQ38" s="44" t="s">
        <v>66</v>
      </c>
      <c r="AR38" s="61" t="s">
        <v>236</v>
      </c>
      <c r="AS38" s="8"/>
      <c r="AT38" s="944"/>
      <c r="AU38" s="30"/>
      <c r="AV38" s="944"/>
      <c r="AW38" s="65">
        <v>0</v>
      </c>
      <c r="AX38" s="820"/>
      <c r="AY38" s="13">
        <f t="shared" ref="AY38:AY41" si="365">(AW38*AX38)</f>
        <v>0</v>
      </c>
      <c r="AZ38" s="13">
        <f t="shared" si="344"/>
        <v>0</v>
      </c>
      <c r="BA38" s="13">
        <f t="shared" si="345"/>
        <v>0</v>
      </c>
      <c r="BB38" s="13"/>
      <c r="BC38" s="152"/>
      <c r="BD38" s="10"/>
      <c r="BE38" s="44" t="s">
        <v>66</v>
      </c>
      <c r="BF38" s="61" t="s">
        <v>236</v>
      </c>
      <c r="BG38" s="8"/>
      <c r="BH38" s="944"/>
      <c r="BI38" s="30"/>
      <c r="BJ38" s="944"/>
      <c r="BK38" s="65">
        <v>0</v>
      </c>
      <c r="BL38" s="820"/>
      <c r="BM38" s="13">
        <f t="shared" ref="BM38:BM41" si="366">(BK38*BL38)</f>
        <v>0</v>
      </c>
      <c r="BN38" s="13">
        <f t="shared" si="347"/>
        <v>0</v>
      </c>
      <c r="BO38" s="13">
        <f t="shared" si="348"/>
        <v>0</v>
      </c>
      <c r="BP38" s="13"/>
      <c r="BQ38" s="152"/>
      <c r="BR38" s="10"/>
      <c r="BS38" s="44" t="s">
        <v>66</v>
      </c>
      <c r="BT38" s="61" t="s">
        <v>236</v>
      </c>
      <c r="BU38" s="8"/>
      <c r="BV38" s="944"/>
      <c r="BW38" s="30"/>
      <c r="BX38" s="944"/>
      <c r="BY38" s="65">
        <v>0</v>
      </c>
      <c r="BZ38" s="820"/>
      <c r="CA38" s="13">
        <f t="shared" ref="CA38:CA41" si="367">(BY38*BZ38)</f>
        <v>0</v>
      </c>
      <c r="CB38" s="13">
        <f t="shared" si="350"/>
        <v>0</v>
      </c>
      <c r="CC38" s="13">
        <f t="shared" si="351"/>
        <v>0</v>
      </c>
      <c r="CD38" s="13"/>
      <c r="CE38" s="152"/>
      <c r="CF38" s="10"/>
      <c r="CG38" s="44" t="s">
        <v>66</v>
      </c>
      <c r="CH38" s="61" t="s">
        <v>236</v>
      </c>
      <c r="CI38" s="8"/>
      <c r="CJ38" s="944"/>
      <c r="CK38" s="30"/>
      <c r="CL38" s="944"/>
      <c r="CM38" s="65">
        <v>0</v>
      </c>
      <c r="CN38" s="820"/>
      <c r="CO38" s="13">
        <f t="shared" ref="CO38:CO41" si="368">(CM38*CN38)</f>
        <v>0</v>
      </c>
      <c r="CP38" s="13">
        <f t="shared" si="353"/>
        <v>0</v>
      </c>
      <c r="CQ38" s="13">
        <f t="shared" si="354"/>
        <v>0</v>
      </c>
      <c r="CR38" s="13"/>
      <c r="CS38" s="152"/>
      <c r="CT38" s="10"/>
      <c r="CU38" s="44" t="s">
        <v>66</v>
      </c>
      <c r="CV38" s="61" t="s">
        <v>236</v>
      </c>
      <c r="CW38" s="8"/>
      <c r="CX38" s="944"/>
      <c r="CY38" s="30"/>
      <c r="CZ38" s="944"/>
      <c r="DA38" s="65">
        <v>0</v>
      </c>
      <c r="DB38" s="820"/>
      <c r="DC38" s="13">
        <f t="shared" ref="DC38:DC41" si="369">(DA38*DB38)</f>
        <v>0</v>
      </c>
      <c r="DD38" s="13">
        <f t="shared" si="356"/>
        <v>0</v>
      </c>
      <c r="DE38" s="13">
        <f t="shared" si="357"/>
        <v>0</v>
      </c>
      <c r="DF38" s="13"/>
      <c r="DG38" s="152"/>
      <c r="DH38" s="10"/>
      <c r="DI38" s="44" t="s">
        <v>66</v>
      </c>
      <c r="DJ38" s="61" t="s">
        <v>236</v>
      </c>
      <c r="DK38" s="8"/>
      <c r="DL38" s="944"/>
      <c r="DM38" s="30"/>
      <c r="DN38" s="944"/>
      <c r="DO38" s="65">
        <v>0</v>
      </c>
      <c r="DP38" s="820"/>
      <c r="DQ38" s="13">
        <f t="shared" ref="DQ38:DQ41" si="370">(DO38*DP38)</f>
        <v>0</v>
      </c>
      <c r="DR38" s="13">
        <f t="shared" si="359"/>
        <v>0</v>
      </c>
      <c r="DS38" s="13">
        <f t="shared" si="360"/>
        <v>0</v>
      </c>
      <c r="DT38" s="13"/>
      <c r="DU38" s="152"/>
      <c r="DV38" s="10"/>
      <c r="DW38" s="44" t="s">
        <v>66</v>
      </c>
      <c r="DX38" s="61" t="s">
        <v>236</v>
      </c>
      <c r="DY38" s="8"/>
      <c r="DZ38" s="944"/>
      <c r="EA38" s="30"/>
      <c r="EB38" s="944"/>
      <c r="EC38" s="65">
        <v>0</v>
      </c>
      <c r="ED38" s="820"/>
      <c r="EE38" s="13">
        <f t="shared" ref="EE38:EE41" si="371">(EC38*ED38)</f>
        <v>0</v>
      </c>
      <c r="EF38" s="13">
        <f t="shared" si="362"/>
        <v>0</v>
      </c>
      <c r="EG38" s="13">
        <f t="shared" si="363"/>
        <v>0</v>
      </c>
      <c r="EH38" s="13"/>
      <c r="EI38" s="152"/>
      <c r="EJ38" s="10"/>
      <c r="EK38" s="44" t="s">
        <v>133</v>
      </c>
      <c r="EL38" s="11"/>
      <c r="EM38" s="14">
        <f>L61+Z61+AN61+BB61+BP61+CD61+CR61+DF61+DT61+EH61</f>
        <v>0</v>
      </c>
      <c r="EO38" s="30"/>
      <c r="EP38" s="146"/>
      <c r="EQ38" s="765"/>
      <c r="ER38" s="116">
        <f>IF(ER$4=0,0,EM38/ER$4)</f>
        <v>0</v>
      </c>
      <c r="ES38" s="81">
        <f t="shared" si="204"/>
        <v>0</v>
      </c>
      <c r="ET38" s="280">
        <v>0</v>
      </c>
      <c r="EU38" s="9" t="s">
        <v>233</v>
      </c>
      <c r="EV38" s="581">
        <f t="shared" si="169"/>
        <v>0</v>
      </c>
      <c r="EW38" s="579">
        <f t="shared" si="127"/>
        <v>0</v>
      </c>
      <c r="EX38" s="582">
        <f t="shared" si="205"/>
        <v>0</v>
      </c>
      <c r="EY38" s="574">
        <f>EZ140</f>
        <v>0</v>
      </c>
      <c r="EZ38" s="575"/>
      <c r="FA38" s="567"/>
      <c r="FC38" s="44" t="s">
        <v>133</v>
      </c>
      <c r="FD38" s="72" t="s">
        <v>42</v>
      </c>
      <c r="FE38" s="141">
        <v>0</v>
      </c>
      <c r="FF38" s="141">
        <v>0</v>
      </c>
      <c r="FG38" s="142">
        <v>0</v>
      </c>
      <c r="FH38" s="9" t="s">
        <v>125</v>
      </c>
      <c r="FI38" s="122">
        <f t="shared" si="301"/>
        <v>0</v>
      </c>
      <c r="FJ38" s="602">
        <v>0</v>
      </c>
      <c r="FK38" s="604">
        <f t="shared" si="302"/>
        <v>0</v>
      </c>
      <c r="FL38" s="591">
        <f>FR132</f>
        <v>0</v>
      </c>
      <c r="FM38" s="575"/>
      <c r="FN38" s="610">
        <f>SUM(FK38:FK39)+FL38</f>
        <v>0</v>
      </c>
      <c r="FO38" s="127">
        <f>IF(FO$4=0,0,FN38/$FO$4)</f>
        <v>0</v>
      </c>
      <c r="FP38" s="87" t="s">
        <v>133</v>
      </c>
      <c r="FQ38" s="522">
        <f>SUM(EX38:EY38)</f>
        <v>0</v>
      </c>
      <c r="FR38" s="496">
        <f>FN38</f>
        <v>0</v>
      </c>
      <c r="FS38" s="567">
        <f>SUM(FQ38:FR38)</f>
        <v>0</v>
      </c>
    </row>
    <row r="39" spans="1:175" ht="13" thickTop="1" x14ac:dyDescent="0.25">
      <c r="A39" s="44" t="s">
        <v>67</v>
      </c>
      <c r="B39" s="94" t="s">
        <v>237</v>
      </c>
      <c r="C39" s="8"/>
      <c r="D39" s="944"/>
      <c r="E39" s="30"/>
      <c r="F39" s="944"/>
      <c r="G39" s="65">
        <v>0</v>
      </c>
      <c r="H39" s="70">
        <v>0</v>
      </c>
      <c r="I39" s="13">
        <f>(G39*H39)</f>
        <v>0</v>
      </c>
      <c r="J39" s="13">
        <f t="shared" si="336"/>
        <v>0</v>
      </c>
      <c r="K39" s="13">
        <f t="shared" si="337"/>
        <v>0</v>
      </c>
      <c r="L39" s="13"/>
      <c r="M39" s="152"/>
      <c r="N39" s="10"/>
      <c r="O39" s="44" t="s">
        <v>67</v>
      </c>
      <c r="P39" s="94" t="s">
        <v>237</v>
      </c>
      <c r="Q39" s="8"/>
      <c r="R39" s="944"/>
      <c r="S39" s="30"/>
      <c r="T39" s="944"/>
      <c r="U39" s="65">
        <v>0</v>
      </c>
      <c r="V39" s="70">
        <v>0</v>
      </c>
      <c r="W39" s="13">
        <f>(U39*V39)</f>
        <v>0</v>
      </c>
      <c r="X39" s="13">
        <f t="shared" si="338"/>
        <v>0</v>
      </c>
      <c r="Y39" s="13">
        <f t="shared" si="339"/>
        <v>0</v>
      </c>
      <c r="Z39" s="13"/>
      <c r="AA39" s="152"/>
      <c r="AB39" s="10"/>
      <c r="AC39" s="44" t="s">
        <v>67</v>
      </c>
      <c r="AD39" s="94" t="s">
        <v>237</v>
      </c>
      <c r="AE39" s="8"/>
      <c r="AF39" s="944"/>
      <c r="AG39" s="30"/>
      <c r="AH39" s="944"/>
      <c r="AI39" s="65">
        <v>0</v>
      </c>
      <c r="AJ39" s="70">
        <v>0</v>
      </c>
      <c r="AK39" s="13">
        <f t="shared" si="364"/>
        <v>0</v>
      </c>
      <c r="AL39" s="13">
        <f t="shared" si="341"/>
        <v>0</v>
      </c>
      <c r="AM39" s="13">
        <f t="shared" si="342"/>
        <v>0</v>
      </c>
      <c r="AN39" s="13"/>
      <c r="AO39" s="152"/>
      <c r="AP39" s="10"/>
      <c r="AQ39" s="44" t="s">
        <v>67</v>
      </c>
      <c r="AR39" s="94" t="s">
        <v>237</v>
      </c>
      <c r="AS39" s="8"/>
      <c r="AT39" s="944"/>
      <c r="AU39" s="30"/>
      <c r="AV39" s="944"/>
      <c r="AW39" s="65">
        <v>0</v>
      </c>
      <c r="AX39" s="70">
        <v>0</v>
      </c>
      <c r="AY39" s="13">
        <f t="shared" si="365"/>
        <v>0</v>
      </c>
      <c r="AZ39" s="13">
        <f t="shared" si="344"/>
        <v>0</v>
      </c>
      <c r="BA39" s="13">
        <f t="shared" si="345"/>
        <v>0</v>
      </c>
      <c r="BB39" s="13"/>
      <c r="BC39" s="152"/>
      <c r="BD39" s="10"/>
      <c r="BE39" s="44" t="s">
        <v>67</v>
      </c>
      <c r="BF39" s="94" t="s">
        <v>237</v>
      </c>
      <c r="BG39" s="8"/>
      <c r="BH39" s="944"/>
      <c r="BI39" s="30"/>
      <c r="BJ39" s="944"/>
      <c r="BK39" s="65">
        <v>0</v>
      </c>
      <c r="BL39" s="70">
        <v>0</v>
      </c>
      <c r="BM39" s="13">
        <f t="shared" si="366"/>
        <v>0</v>
      </c>
      <c r="BN39" s="13">
        <f t="shared" si="347"/>
        <v>0</v>
      </c>
      <c r="BO39" s="13">
        <f t="shared" si="348"/>
        <v>0</v>
      </c>
      <c r="BP39" s="13"/>
      <c r="BQ39" s="152"/>
      <c r="BR39" s="10"/>
      <c r="BS39" s="44" t="s">
        <v>67</v>
      </c>
      <c r="BT39" s="94" t="s">
        <v>237</v>
      </c>
      <c r="BU39" s="8"/>
      <c r="BV39" s="944"/>
      <c r="BW39" s="30"/>
      <c r="BX39" s="944"/>
      <c r="BY39" s="65">
        <v>0</v>
      </c>
      <c r="BZ39" s="70">
        <v>0</v>
      </c>
      <c r="CA39" s="13">
        <f t="shared" si="367"/>
        <v>0</v>
      </c>
      <c r="CB39" s="13">
        <f t="shared" si="350"/>
        <v>0</v>
      </c>
      <c r="CC39" s="13">
        <f t="shared" si="351"/>
        <v>0</v>
      </c>
      <c r="CD39" s="13"/>
      <c r="CE39" s="152"/>
      <c r="CF39" s="10"/>
      <c r="CG39" s="44" t="s">
        <v>67</v>
      </c>
      <c r="CH39" s="94" t="s">
        <v>237</v>
      </c>
      <c r="CI39" s="8"/>
      <c r="CJ39" s="944"/>
      <c r="CK39" s="30"/>
      <c r="CL39" s="944"/>
      <c r="CM39" s="65">
        <v>0</v>
      </c>
      <c r="CN39" s="70">
        <v>0</v>
      </c>
      <c r="CO39" s="13">
        <f t="shared" si="368"/>
        <v>0</v>
      </c>
      <c r="CP39" s="13">
        <f t="shared" si="353"/>
        <v>0</v>
      </c>
      <c r="CQ39" s="13">
        <f t="shared" si="354"/>
        <v>0</v>
      </c>
      <c r="CR39" s="13"/>
      <c r="CS39" s="152"/>
      <c r="CT39" s="10"/>
      <c r="CU39" s="44" t="s">
        <v>67</v>
      </c>
      <c r="CV39" s="94" t="s">
        <v>237</v>
      </c>
      <c r="CW39" s="8"/>
      <c r="CX39" s="944"/>
      <c r="CY39" s="30"/>
      <c r="CZ39" s="944"/>
      <c r="DA39" s="65">
        <v>0</v>
      </c>
      <c r="DB39" s="70">
        <v>0</v>
      </c>
      <c r="DC39" s="13">
        <f t="shared" si="369"/>
        <v>0</v>
      </c>
      <c r="DD39" s="13">
        <f t="shared" si="356"/>
        <v>0</v>
      </c>
      <c r="DE39" s="13">
        <f t="shared" si="357"/>
        <v>0</v>
      </c>
      <c r="DF39" s="13"/>
      <c r="DG39" s="152"/>
      <c r="DH39" s="10"/>
      <c r="DI39" s="44" t="s">
        <v>67</v>
      </c>
      <c r="DJ39" s="94" t="s">
        <v>237</v>
      </c>
      <c r="DK39" s="8"/>
      <c r="DL39" s="944"/>
      <c r="DM39" s="30"/>
      <c r="DN39" s="944"/>
      <c r="DO39" s="65">
        <v>0</v>
      </c>
      <c r="DP39" s="70">
        <v>0</v>
      </c>
      <c r="DQ39" s="13">
        <f t="shared" si="370"/>
        <v>0</v>
      </c>
      <c r="DR39" s="13">
        <f t="shared" si="359"/>
        <v>0</v>
      </c>
      <c r="DS39" s="13">
        <f t="shared" si="360"/>
        <v>0</v>
      </c>
      <c r="DT39" s="13"/>
      <c r="DU39" s="152"/>
      <c r="DV39" s="10"/>
      <c r="DW39" s="44" t="s">
        <v>67</v>
      </c>
      <c r="DX39" s="94" t="s">
        <v>237</v>
      </c>
      <c r="DY39" s="8"/>
      <c r="DZ39" s="944"/>
      <c r="EA39" s="30"/>
      <c r="EB39" s="944"/>
      <c r="EC39" s="65">
        <v>0</v>
      </c>
      <c r="ED39" s="70">
        <v>0</v>
      </c>
      <c r="EE39" s="13">
        <f t="shared" si="371"/>
        <v>0</v>
      </c>
      <c r="EF39" s="13">
        <f t="shared" si="362"/>
        <v>0</v>
      </c>
      <c r="EG39" s="13">
        <f t="shared" si="363"/>
        <v>0</v>
      </c>
      <c r="EH39" s="13"/>
      <c r="EI39" s="152"/>
      <c r="EJ39" s="10"/>
      <c r="EK39" s="44"/>
      <c r="EL39" s="11"/>
      <c r="EM39" s="14"/>
      <c r="EN39" s="1051" t="s">
        <v>44</v>
      </c>
      <c r="EO39" s="1051"/>
      <c r="EP39" s="765" t="s">
        <v>45</v>
      </c>
      <c r="EQ39" s="30"/>
      <c r="ER39" s="121"/>
      <c r="ES39" s="111"/>
      <c r="ET39" s="128"/>
      <c r="EU39" s="9"/>
      <c r="EV39" s="583"/>
      <c r="EW39" s="579"/>
      <c r="EX39" s="582"/>
      <c r="EY39" s="112"/>
      <c r="EZ39" s="573"/>
      <c r="FA39" s="162"/>
      <c r="FC39" s="44" t="s">
        <v>133</v>
      </c>
      <c r="FD39" s="72" t="s">
        <v>42</v>
      </c>
      <c r="FE39" s="141">
        <v>0</v>
      </c>
      <c r="FF39" s="141">
        <v>0</v>
      </c>
      <c r="FG39" s="142">
        <v>0</v>
      </c>
      <c r="FH39" s="9" t="s">
        <v>125</v>
      </c>
      <c r="FI39" s="122">
        <f t="shared" si="301"/>
        <v>0</v>
      </c>
      <c r="FJ39" s="602">
        <v>0</v>
      </c>
      <c r="FK39" s="604">
        <f t="shared" si="302"/>
        <v>0</v>
      </c>
      <c r="FL39" s="592"/>
      <c r="FM39" s="573"/>
      <c r="FN39" s="607"/>
      <c r="FO39" s="127"/>
      <c r="FP39" s="87"/>
      <c r="FQ39" s="522"/>
      <c r="FR39" s="61"/>
      <c r="FS39" s="567"/>
    </row>
    <row r="40" spans="1:175" ht="13" thickBot="1" x14ac:dyDescent="0.3">
      <c r="A40" s="44" t="s">
        <v>68</v>
      </c>
      <c r="B40" s="94" t="s">
        <v>238</v>
      </c>
      <c r="C40" s="8"/>
      <c r="D40" s="944"/>
      <c r="E40" s="30"/>
      <c r="F40" s="944"/>
      <c r="G40" s="65">
        <v>0</v>
      </c>
      <c r="H40" s="70">
        <v>0</v>
      </c>
      <c r="I40" s="13">
        <f>(G40*H40)</f>
        <v>0</v>
      </c>
      <c r="J40" s="13">
        <f t="shared" si="336"/>
        <v>0</v>
      </c>
      <c r="K40" s="13">
        <f t="shared" si="337"/>
        <v>0</v>
      </c>
      <c r="L40" s="13"/>
      <c r="M40" s="152"/>
      <c r="N40" s="10"/>
      <c r="O40" s="44" t="s">
        <v>68</v>
      </c>
      <c r="P40" s="94" t="s">
        <v>238</v>
      </c>
      <c r="Q40" s="8"/>
      <c r="R40" s="944"/>
      <c r="S40" s="30"/>
      <c r="T40" s="944"/>
      <c r="U40" s="65">
        <v>0</v>
      </c>
      <c r="V40" s="70">
        <v>0</v>
      </c>
      <c r="W40" s="13">
        <f>(U40*V40)</f>
        <v>0</v>
      </c>
      <c r="X40" s="13">
        <f t="shared" si="338"/>
        <v>0</v>
      </c>
      <c r="Y40" s="13">
        <f t="shared" si="339"/>
        <v>0</v>
      </c>
      <c r="Z40" s="13"/>
      <c r="AA40" s="152"/>
      <c r="AB40" s="10"/>
      <c r="AC40" s="44" t="s">
        <v>68</v>
      </c>
      <c r="AD40" s="94" t="s">
        <v>238</v>
      </c>
      <c r="AE40" s="8"/>
      <c r="AF40" s="944"/>
      <c r="AG40" s="30"/>
      <c r="AH40" s="944"/>
      <c r="AI40" s="65">
        <v>0</v>
      </c>
      <c r="AJ40" s="70">
        <v>0</v>
      </c>
      <c r="AK40" s="13">
        <f t="shared" si="364"/>
        <v>0</v>
      </c>
      <c r="AL40" s="13">
        <f t="shared" si="341"/>
        <v>0</v>
      </c>
      <c r="AM40" s="13">
        <f t="shared" si="342"/>
        <v>0</v>
      </c>
      <c r="AN40" s="13"/>
      <c r="AO40" s="152"/>
      <c r="AP40" s="10"/>
      <c r="AQ40" s="44" t="s">
        <v>68</v>
      </c>
      <c r="AR40" s="94" t="s">
        <v>238</v>
      </c>
      <c r="AS40" s="8"/>
      <c r="AT40" s="944"/>
      <c r="AU40" s="30"/>
      <c r="AV40" s="944"/>
      <c r="AW40" s="65">
        <v>0</v>
      </c>
      <c r="AX40" s="70">
        <v>0</v>
      </c>
      <c r="AY40" s="13">
        <f t="shared" si="365"/>
        <v>0</v>
      </c>
      <c r="AZ40" s="13">
        <f t="shared" si="344"/>
        <v>0</v>
      </c>
      <c r="BA40" s="13">
        <f t="shared" si="345"/>
        <v>0</v>
      </c>
      <c r="BB40" s="13"/>
      <c r="BC40" s="152"/>
      <c r="BD40" s="10"/>
      <c r="BE40" s="44" t="s">
        <v>68</v>
      </c>
      <c r="BF40" s="94" t="s">
        <v>238</v>
      </c>
      <c r="BG40" s="8"/>
      <c r="BH40" s="944"/>
      <c r="BI40" s="30"/>
      <c r="BJ40" s="944"/>
      <c r="BK40" s="65">
        <v>0</v>
      </c>
      <c r="BL40" s="70">
        <v>0</v>
      </c>
      <c r="BM40" s="13">
        <f t="shared" si="366"/>
        <v>0</v>
      </c>
      <c r="BN40" s="13">
        <f t="shared" si="347"/>
        <v>0</v>
      </c>
      <c r="BO40" s="13">
        <f t="shared" si="348"/>
        <v>0</v>
      </c>
      <c r="BP40" s="13"/>
      <c r="BQ40" s="152"/>
      <c r="BR40" s="10"/>
      <c r="BS40" s="44" t="s">
        <v>68</v>
      </c>
      <c r="BT40" s="94" t="s">
        <v>238</v>
      </c>
      <c r="BU40" s="8"/>
      <c r="BV40" s="944"/>
      <c r="BW40" s="30"/>
      <c r="BX40" s="944"/>
      <c r="BY40" s="65">
        <v>0</v>
      </c>
      <c r="BZ40" s="70">
        <v>0</v>
      </c>
      <c r="CA40" s="13">
        <f t="shared" si="367"/>
        <v>0</v>
      </c>
      <c r="CB40" s="13">
        <f t="shared" si="350"/>
        <v>0</v>
      </c>
      <c r="CC40" s="13">
        <f t="shared" si="351"/>
        <v>0</v>
      </c>
      <c r="CD40" s="13"/>
      <c r="CE40" s="152"/>
      <c r="CF40" s="10"/>
      <c r="CG40" s="44" t="s">
        <v>68</v>
      </c>
      <c r="CH40" s="94" t="s">
        <v>238</v>
      </c>
      <c r="CI40" s="8"/>
      <c r="CJ40" s="944"/>
      <c r="CK40" s="30"/>
      <c r="CL40" s="944"/>
      <c r="CM40" s="65">
        <v>0</v>
      </c>
      <c r="CN40" s="70">
        <v>0</v>
      </c>
      <c r="CO40" s="13">
        <f t="shared" si="368"/>
        <v>0</v>
      </c>
      <c r="CP40" s="13">
        <f t="shared" si="353"/>
        <v>0</v>
      </c>
      <c r="CQ40" s="13">
        <f t="shared" si="354"/>
        <v>0</v>
      </c>
      <c r="CR40" s="13"/>
      <c r="CS40" s="152"/>
      <c r="CT40" s="10"/>
      <c r="CU40" s="44" t="s">
        <v>68</v>
      </c>
      <c r="CV40" s="94" t="s">
        <v>238</v>
      </c>
      <c r="CW40" s="8"/>
      <c r="CX40" s="944"/>
      <c r="CY40" s="30"/>
      <c r="CZ40" s="944"/>
      <c r="DA40" s="65">
        <v>0</v>
      </c>
      <c r="DB40" s="70">
        <v>0</v>
      </c>
      <c r="DC40" s="13">
        <f t="shared" si="369"/>
        <v>0</v>
      </c>
      <c r="DD40" s="13">
        <f t="shared" si="356"/>
        <v>0</v>
      </c>
      <c r="DE40" s="13">
        <f t="shared" si="357"/>
        <v>0</v>
      </c>
      <c r="DF40" s="13"/>
      <c r="DG40" s="152"/>
      <c r="DH40" s="10"/>
      <c r="DI40" s="44" t="s">
        <v>68</v>
      </c>
      <c r="DJ40" s="94" t="s">
        <v>238</v>
      </c>
      <c r="DK40" s="8"/>
      <c r="DL40" s="944"/>
      <c r="DM40" s="30"/>
      <c r="DN40" s="944"/>
      <c r="DO40" s="65">
        <v>0</v>
      </c>
      <c r="DP40" s="70">
        <v>0</v>
      </c>
      <c r="DQ40" s="13">
        <f t="shared" si="370"/>
        <v>0</v>
      </c>
      <c r="DR40" s="13">
        <f t="shared" si="359"/>
        <v>0</v>
      </c>
      <c r="DS40" s="13">
        <f t="shared" si="360"/>
        <v>0</v>
      </c>
      <c r="DT40" s="13"/>
      <c r="DU40" s="152"/>
      <c r="DV40" s="10"/>
      <c r="DW40" s="44" t="s">
        <v>68</v>
      </c>
      <c r="DX40" s="94" t="s">
        <v>238</v>
      </c>
      <c r="DY40" s="8"/>
      <c r="DZ40" s="944"/>
      <c r="EA40" s="30"/>
      <c r="EB40" s="944"/>
      <c r="EC40" s="65">
        <v>0</v>
      </c>
      <c r="ED40" s="70">
        <v>0</v>
      </c>
      <c r="EE40" s="13">
        <f t="shared" si="371"/>
        <v>0</v>
      </c>
      <c r="EF40" s="13">
        <f t="shared" si="362"/>
        <v>0</v>
      </c>
      <c r="EG40" s="13">
        <f t="shared" si="363"/>
        <v>0</v>
      </c>
      <c r="EH40" s="13"/>
      <c r="EI40" s="152"/>
      <c r="EJ40" s="10"/>
      <c r="EK40" s="44" t="s">
        <v>77</v>
      </c>
      <c r="EL40" s="761" t="str">
        <f>Prices!$A$103</f>
        <v xml:space="preserve">glazing  </v>
      </c>
      <c r="EM40" s="767">
        <f>K63+Y63+AM63+BA63+BO63+CC63+CQ63+DE63+DS63+EG63</f>
        <v>0</v>
      </c>
      <c r="EN40" s="1042" t="s">
        <v>78</v>
      </c>
      <c r="EO40" s="1042"/>
      <c r="EP40" s="190">
        <f>F63*$C$2+T63*$Q$2+AH63*$AE$2+AV63*$AS$2+BJ63*$BG$2+BX63*$BU$2+CL63*$CI$2+CZ63*$CW$2+DN63*$DK$2+EB63*$DY$2</f>
        <v>0</v>
      </c>
      <c r="EQ40" s="79"/>
      <c r="ER40" s="116">
        <f t="shared" ref="ER40:ER59" si="372">IF(ER$4=0,0,EM40/ER$4)</f>
        <v>0</v>
      </c>
      <c r="ES40" s="81">
        <f t="shared" ref="ES40:ES59" si="373">ER40*ET40+ER40</f>
        <v>0</v>
      </c>
      <c r="ET40" s="280">
        <v>0</v>
      </c>
      <c r="EU40" s="9" t="s">
        <v>45</v>
      </c>
      <c r="EV40" s="583">
        <f t="shared" ref="EV40:EV59" si="374">IF(ER$4=0,0,EP40/$ER$4*$EX$4)</f>
        <v>0</v>
      </c>
      <c r="EW40" s="579">
        <f t="shared" si="86"/>
        <v>0</v>
      </c>
      <c r="EX40" s="582">
        <f t="shared" ref="EX40:EX59" si="375">ER40*ER$4+ES40*ES$4</f>
        <v>0</v>
      </c>
      <c r="EY40" s="112"/>
      <c r="EZ40" s="573"/>
      <c r="FA40" s="55"/>
      <c r="FC40" s="44"/>
      <c r="FD40" s="11"/>
      <c r="FE40" s="126"/>
      <c r="FF40" s="126"/>
      <c r="FG40" s="436"/>
      <c r="FH40" s="9"/>
      <c r="FI40" s="123"/>
      <c r="FJ40" s="121"/>
      <c r="FK40" s="604"/>
      <c r="FL40" s="592"/>
      <c r="FM40" s="573"/>
      <c r="FN40" s="607"/>
      <c r="FO40" s="127"/>
      <c r="FP40" s="87"/>
      <c r="FQ40" s="522"/>
      <c r="FR40" s="61"/>
      <c r="FS40" s="567"/>
    </row>
    <row r="41" spans="1:175" ht="13.5" thickTop="1" thickBot="1" x14ac:dyDescent="0.3">
      <c r="A41" s="44" t="s">
        <v>73</v>
      </c>
      <c r="B41" s="11" t="s">
        <v>41</v>
      </c>
      <c r="C41" s="8"/>
      <c r="D41" s="944"/>
      <c r="E41" s="30"/>
      <c r="F41" s="30"/>
      <c r="G41" s="65">
        <v>0</v>
      </c>
      <c r="H41" s="820"/>
      <c r="I41" s="13">
        <f>(G41*H41)</f>
        <v>0</v>
      </c>
      <c r="J41" s="13">
        <f t="shared" si="336"/>
        <v>0</v>
      </c>
      <c r="K41" s="13">
        <f t="shared" si="337"/>
        <v>0</v>
      </c>
      <c r="L41" s="13"/>
      <c r="M41" s="152"/>
      <c r="N41" s="10"/>
      <c r="O41" s="44" t="s">
        <v>73</v>
      </c>
      <c r="P41" s="11" t="s">
        <v>41</v>
      </c>
      <c r="Q41" s="8"/>
      <c r="R41" s="944"/>
      <c r="S41" s="30"/>
      <c r="T41" s="30"/>
      <c r="U41" s="65">
        <v>0</v>
      </c>
      <c r="V41" s="820"/>
      <c r="W41" s="13">
        <f>(U41*V41)</f>
        <v>0</v>
      </c>
      <c r="X41" s="13">
        <f t="shared" si="338"/>
        <v>0</v>
      </c>
      <c r="Y41" s="13">
        <f t="shared" si="339"/>
        <v>0</v>
      </c>
      <c r="Z41" s="13"/>
      <c r="AA41" s="152"/>
      <c r="AB41" s="10"/>
      <c r="AC41" s="44" t="s">
        <v>73</v>
      </c>
      <c r="AD41" s="11" t="s">
        <v>41</v>
      </c>
      <c r="AE41" s="8"/>
      <c r="AF41" s="944"/>
      <c r="AG41" s="30"/>
      <c r="AH41" s="30"/>
      <c r="AI41" s="65">
        <v>0</v>
      </c>
      <c r="AJ41" s="820"/>
      <c r="AK41" s="13">
        <f t="shared" si="364"/>
        <v>0</v>
      </c>
      <c r="AL41" s="13">
        <f t="shared" si="341"/>
        <v>0</v>
      </c>
      <c r="AM41" s="13">
        <f t="shared" si="342"/>
        <v>0</v>
      </c>
      <c r="AN41" s="13"/>
      <c r="AO41" s="152"/>
      <c r="AP41" s="10"/>
      <c r="AQ41" s="44" t="s">
        <v>73</v>
      </c>
      <c r="AR41" s="11" t="s">
        <v>41</v>
      </c>
      <c r="AS41" s="8"/>
      <c r="AT41" s="944"/>
      <c r="AU41" s="30"/>
      <c r="AV41" s="30"/>
      <c r="AW41" s="65">
        <v>0</v>
      </c>
      <c r="AX41" s="820"/>
      <c r="AY41" s="13">
        <f t="shared" si="365"/>
        <v>0</v>
      </c>
      <c r="AZ41" s="13">
        <f t="shared" si="344"/>
        <v>0</v>
      </c>
      <c r="BA41" s="13">
        <f t="shared" si="345"/>
        <v>0</v>
      </c>
      <c r="BB41" s="13"/>
      <c r="BC41" s="152"/>
      <c r="BD41" s="10"/>
      <c r="BE41" s="44" t="s">
        <v>73</v>
      </c>
      <c r="BF41" s="11" t="s">
        <v>41</v>
      </c>
      <c r="BG41" s="8"/>
      <c r="BH41" s="944"/>
      <c r="BI41" s="30"/>
      <c r="BJ41" s="30"/>
      <c r="BK41" s="65">
        <v>0</v>
      </c>
      <c r="BL41" s="820"/>
      <c r="BM41" s="13">
        <f t="shared" si="366"/>
        <v>0</v>
      </c>
      <c r="BN41" s="13">
        <f t="shared" si="347"/>
        <v>0</v>
      </c>
      <c r="BO41" s="13">
        <f t="shared" si="348"/>
        <v>0</v>
      </c>
      <c r="BP41" s="13"/>
      <c r="BQ41" s="152"/>
      <c r="BR41" s="10"/>
      <c r="BS41" s="44" t="s">
        <v>73</v>
      </c>
      <c r="BT41" s="11" t="s">
        <v>41</v>
      </c>
      <c r="BU41" s="8"/>
      <c r="BV41" s="944"/>
      <c r="BW41" s="30"/>
      <c r="BX41" s="30"/>
      <c r="BY41" s="65">
        <v>0</v>
      </c>
      <c r="BZ41" s="820"/>
      <c r="CA41" s="13">
        <f t="shared" si="367"/>
        <v>0</v>
      </c>
      <c r="CB41" s="13">
        <f t="shared" si="350"/>
        <v>0</v>
      </c>
      <c r="CC41" s="13">
        <f t="shared" si="351"/>
        <v>0</v>
      </c>
      <c r="CD41" s="13"/>
      <c r="CE41" s="152"/>
      <c r="CF41" s="10"/>
      <c r="CG41" s="44" t="s">
        <v>73</v>
      </c>
      <c r="CH41" s="11" t="s">
        <v>41</v>
      </c>
      <c r="CI41" s="8"/>
      <c r="CJ41" s="944"/>
      <c r="CK41" s="30"/>
      <c r="CL41" s="30"/>
      <c r="CM41" s="65">
        <v>0</v>
      </c>
      <c r="CN41" s="820"/>
      <c r="CO41" s="13">
        <f t="shared" si="368"/>
        <v>0</v>
      </c>
      <c r="CP41" s="13">
        <f t="shared" si="353"/>
        <v>0</v>
      </c>
      <c r="CQ41" s="13">
        <f t="shared" si="354"/>
        <v>0</v>
      </c>
      <c r="CR41" s="13"/>
      <c r="CS41" s="152"/>
      <c r="CT41" s="10"/>
      <c r="CU41" s="44" t="s">
        <v>73</v>
      </c>
      <c r="CV41" s="11" t="s">
        <v>41</v>
      </c>
      <c r="CW41" s="8"/>
      <c r="CX41" s="944"/>
      <c r="CY41" s="30"/>
      <c r="CZ41" s="30"/>
      <c r="DA41" s="65">
        <v>0</v>
      </c>
      <c r="DB41" s="820"/>
      <c r="DC41" s="13">
        <f t="shared" si="369"/>
        <v>0</v>
      </c>
      <c r="DD41" s="13">
        <f t="shared" si="356"/>
        <v>0</v>
      </c>
      <c r="DE41" s="13">
        <f t="shared" si="357"/>
        <v>0</v>
      </c>
      <c r="DF41" s="13"/>
      <c r="DG41" s="152"/>
      <c r="DH41" s="10"/>
      <c r="DI41" s="44" t="s">
        <v>73</v>
      </c>
      <c r="DJ41" s="11" t="s">
        <v>41</v>
      </c>
      <c r="DK41" s="8"/>
      <c r="DL41" s="944"/>
      <c r="DM41" s="30"/>
      <c r="DN41" s="30"/>
      <c r="DO41" s="65">
        <v>0</v>
      </c>
      <c r="DP41" s="820"/>
      <c r="DQ41" s="13">
        <f t="shared" si="370"/>
        <v>0</v>
      </c>
      <c r="DR41" s="13">
        <f t="shared" si="359"/>
        <v>0</v>
      </c>
      <c r="DS41" s="13">
        <f t="shared" si="360"/>
        <v>0</v>
      </c>
      <c r="DT41" s="13"/>
      <c r="DU41" s="152"/>
      <c r="DV41" s="10"/>
      <c r="DW41" s="44" t="s">
        <v>73</v>
      </c>
      <c r="DX41" s="11" t="s">
        <v>41</v>
      </c>
      <c r="DY41" s="8"/>
      <c r="DZ41" s="944"/>
      <c r="EA41" s="30"/>
      <c r="EB41" s="30"/>
      <c r="EC41" s="65">
        <v>0</v>
      </c>
      <c r="ED41" s="820"/>
      <c r="EE41" s="13">
        <f t="shared" si="371"/>
        <v>0</v>
      </c>
      <c r="EF41" s="13">
        <f t="shared" si="362"/>
        <v>0</v>
      </c>
      <c r="EG41" s="13">
        <f t="shared" si="363"/>
        <v>0</v>
      </c>
      <c r="EH41" s="13"/>
      <c r="EI41" s="152"/>
      <c r="EJ41" s="10"/>
      <c r="EK41" s="44" t="s">
        <v>77</v>
      </c>
      <c r="EL41" s="761" t="str">
        <f>Prices!$A$104</f>
        <v xml:space="preserve">glazing  </v>
      </c>
      <c r="EM41" s="761">
        <f t="shared" ref="EM41:EM59" si="376">K64+Y64+AM64+BA64+BO64+CC64+CQ64+DE64+DS64+EG64</f>
        <v>0</v>
      </c>
      <c r="EN41" s="1042" t="s">
        <v>79</v>
      </c>
      <c r="EO41" s="1052"/>
      <c r="EP41" s="190">
        <f t="shared" ref="EP41:EP59" si="377">F64*$C$2+T64*$Q$2+AH64*$AE$2+AV64*$AS$2+BJ64*$BG$2+BX64*$BU$2+CL64*$CI$2+CZ64*$CW$2+DN64*$DK$2+EB64*$DY$2</f>
        <v>0</v>
      </c>
      <c r="EQ41" s="79"/>
      <c r="ER41" s="116">
        <f t="shared" si="372"/>
        <v>0</v>
      </c>
      <c r="ES41" s="81">
        <f t="shared" si="373"/>
        <v>0</v>
      </c>
      <c r="ET41" s="280">
        <v>0</v>
      </c>
      <c r="EU41" s="9" t="s">
        <v>45</v>
      </c>
      <c r="EV41" s="583">
        <f t="shared" si="374"/>
        <v>0</v>
      </c>
      <c r="EW41" s="579">
        <f t="shared" si="86"/>
        <v>0</v>
      </c>
      <c r="EX41" s="582">
        <f t="shared" si="375"/>
        <v>0</v>
      </c>
      <c r="EY41" s="112"/>
      <c r="EZ41" s="573"/>
      <c r="FA41" s="55"/>
      <c r="FC41" s="44" t="s">
        <v>77</v>
      </c>
      <c r="FD41" s="72" t="s">
        <v>62</v>
      </c>
      <c r="FE41" s="141">
        <v>0</v>
      </c>
      <c r="FF41" s="141">
        <v>0</v>
      </c>
      <c r="FG41" s="142">
        <v>0</v>
      </c>
      <c r="FH41" s="9" t="s">
        <v>45</v>
      </c>
      <c r="FI41" s="122">
        <f t="shared" ref="FI41:FI52" si="378">FE41*FF41*FG41</f>
        <v>0</v>
      </c>
      <c r="FJ41" s="602">
        <v>0</v>
      </c>
      <c r="FK41" s="604">
        <f t="shared" ref="FK41:FK52" si="379">FI41*FJ41</f>
        <v>0</v>
      </c>
      <c r="FL41" s="592"/>
      <c r="FM41" s="573"/>
      <c r="FN41" s="610">
        <f>SUM(FK41:FK42)</f>
        <v>0</v>
      </c>
      <c r="FO41" s="127">
        <f>IF(FO$4=0,0,FN41/$FO$4)</f>
        <v>0</v>
      </c>
      <c r="FP41" s="87" t="s">
        <v>77</v>
      </c>
      <c r="FQ41" s="522">
        <f>SUM(EX40:EX59)</f>
        <v>0</v>
      </c>
      <c r="FR41" s="496">
        <f>FN41</f>
        <v>0</v>
      </c>
      <c r="FS41" s="567">
        <f>SUM(FQ41:FR41)</f>
        <v>0</v>
      </c>
    </row>
    <row r="42" spans="1:175" ht="13.5" thickTop="1" thickBot="1" x14ac:dyDescent="0.3">
      <c r="A42" s="44" t="s">
        <v>73</v>
      </c>
      <c r="B42" s="11" t="s">
        <v>39</v>
      </c>
      <c r="C42" s="8"/>
      <c r="D42" s="944"/>
      <c r="E42" s="30"/>
      <c r="F42" s="65">
        <v>0</v>
      </c>
      <c r="G42" s="65">
        <v>1</v>
      </c>
      <c r="H42" s="820"/>
      <c r="I42" s="16">
        <f>F42*G42*H42</f>
        <v>0</v>
      </c>
      <c r="J42" s="13">
        <f t="shared" si="336"/>
        <v>0</v>
      </c>
      <c r="K42" s="13">
        <f t="shared" si="337"/>
        <v>0</v>
      </c>
      <c r="L42" s="13"/>
      <c r="M42" s="152"/>
      <c r="N42" s="10"/>
      <c r="O42" s="44" t="s">
        <v>73</v>
      </c>
      <c r="P42" s="11" t="s">
        <v>39</v>
      </c>
      <c r="Q42" s="8"/>
      <c r="R42" s="944"/>
      <c r="S42" s="30"/>
      <c r="T42" s="65">
        <v>0</v>
      </c>
      <c r="U42" s="65">
        <v>1</v>
      </c>
      <c r="V42" s="820"/>
      <c r="W42" s="16">
        <f>T42*U42*V42</f>
        <v>0</v>
      </c>
      <c r="X42" s="13">
        <f t="shared" si="338"/>
        <v>0</v>
      </c>
      <c r="Y42" s="13">
        <f t="shared" si="339"/>
        <v>0</v>
      </c>
      <c r="Z42" s="13"/>
      <c r="AA42" s="152"/>
      <c r="AB42" s="10"/>
      <c r="AC42" s="44" t="s">
        <v>73</v>
      </c>
      <c r="AD42" s="11" t="s">
        <v>39</v>
      </c>
      <c r="AE42" s="8"/>
      <c r="AF42" s="944"/>
      <c r="AG42" s="30"/>
      <c r="AH42" s="65">
        <v>0</v>
      </c>
      <c r="AI42" s="65">
        <v>1</v>
      </c>
      <c r="AJ42" s="820"/>
      <c r="AK42" s="16">
        <f t="shared" ref="AK42" si="380">AH42*AI42*AJ42</f>
        <v>0</v>
      </c>
      <c r="AL42" s="13">
        <f t="shared" si="341"/>
        <v>0</v>
      </c>
      <c r="AM42" s="13">
        <f t="shared" si="342"/>
        <v>0</v>
      </c>
      <c r="AN42" s="13"/>
      <c r="AO42" s="152"/>
      <c r="AP42" s="10"/>
      <c r="AQ42" s="44" t="s">
        <v>73</v>
      </c>
      <c r="AR42" s="11" t="s">
        <v>39</v>
      </c>
      <c r="AS42" s="8"/>
      <c r="AT42" s="944"/>
      <c r="AU42" s="30"/>
      <c r="AV42" s="65">
        <v>0</v>
      </c>
      <c r="AW42" s="65">
        <v>1</v>
      </c>
      <c r="AX42" s="820"/>
      <c r="AY42" s="16">
        <f t="shared" ref="AY42" si="381">AV42*AW42*AX42</f>
        <v>0</v>
      </c>
      <c r="AZ42" s="13">
        <f t="shared" si="344"/>
        <v>0</v>
      </c>
      <c r="BA42" s="13">
        <f t="shared" si="345"/>
        <v>0</v>
      </c>
      <c r="BB42" s="13"/>
      <c r="BC42" s="152"/>
      <c r="BD42" s="10"/>
      <c r="BE42" s="44" t="s">
        <v>73</v>
      </c>
      <c r="BF42" s="11" t="s">
        <v>39</v>
      </c>
      <c r="BG42" s="8"/>
      <c r="BH42" s="944"/>
      <c r="BI42" s="30"/>
      <c r="BJ42" s="65">
        <v>0</v>
      </c>
      <c r="BK42" s="65">
        <v>1</v>
      </c>
      <c r="BL42" s="820"/>
      <c r="BM42" s="16">
        <f t="shared" ref="BM42" si="382">BJ42*BK42*BL42</f>
        <v>0</v>
      </c>
      <c r="BN42" s="13">
        <f t="shared" si="347"/>
        <v>0</v>
      </c>
      <c r="BO42" s="13">
        <f t="shared" si="348"/>
        <v>0</v>
      </c>
      <c r="BP42" s="13"/>
      <c r="BQ42" s="152"/>
      <c r="BR42" s="10"/>
      <c r="BS42" s="44" t="s">
        <v>73</v>
      </c>
      <c r="BT42" s="11" t="s">
        <v>39</v>
      </c>
      <c r="BU42" s="8"/>
      <c r="BV42" s="944"/>
      <c r="BW42" s="30"/>
      <c r="BX42" s="65">
        <v>0</v>
      </c>
      <c r="BY42" s="65">
        <v>1</v>
      </c>
      <c r="BZ42" s="820"/>
      <c r="CA42" s="16">
        <f t="shared" ref="CA42" si="383">BX42*BY42*BZ42</f>
        <v>0</v>
      </c>
      <c r="CB42" s="13">
        <f t="shared" si="350"/>
        <v>0</v>
      </c>
      <c r="CC42" s="13">
        <f t="shared" si="351"/>
        <v>0</v>
      </c>
      <c r="CD42" s="13"/>
      <c r="CE42" s="152"/>
      <c r="CF42" s="10"/>
      <c r="CG42" s="44" t="s">
        <v>73</v>
      </c>
      <c r="CH42" s="11" t="s">
        <v>39</v>
      </c>
      <c r="CI42" s="8"/>
      <c r="CJ42" s="944"/>
      <c r="CK42" s="30"/>
      <c r="CL42" s="65">
        <v>0</v>
      </c>
      <c r="CM42" s="65">
        <v>1</v>
      </c>
      <c r="CN42" s="820"/>
      <c r="CO42" s="16">
        <f t="shared" ref="CO42" si="384">CL42*CM42*CN42</f>
        <v>0</v>
      </c>
      <c r="CP42" s="13">
        <f t="shared" si="353"/>
        <v>0</v>
      </c>
      <c r="CQ42" s="13">
        <f t="shared" si="354"/>
        <v>0</v>
      </c>
      <c r="CR42" s="13"/>
      <c r="CS42" s="152"/>
      <c r="CT42" s="10"/>
      <c r="CU42" s="44" t="s">
        <v>73</v>
      </c>
      <c r="CV42" s="11" t="s">
        <v>39</v>
      </c>
      <c r="CW42" s="8"/>
      <c r="CX42" s="944"/>
      <c r="CY42" s="30"/>
      <c r="CZ42" s="65">
        <v>0</v>
      </c>
      <c r="DA42" s="65">
        <v>1</v>
      </c>
      <c r="DB42" s="820"/>
      <c r="DC42" s="16">
        <f t="shared" ref="DC42" si="385">CZ42*DA42*DB42</f>
        <v>0</v>
      </c>
      <c r="DD42" s="13">
        <f t="shared" si="356"/>
        <v>0</v>
      </c>
      <c r="DE42" s="13">
        <f t="shared" si="357"/>
        <v>0</v>
      </c>
      <c r="DF42" s="13"/>
      <c r="DG42" s="152"/>
      <c r="DH42" s="10"/>
      <c r="DI42" s="44" t="s">
        <v>73</v>
      </c>
      <c r="DJ42" s="11" t="s">
        <v>39</v>
      </c>
      <c r="DK42" s="8"/>
      <c r="DL42" s="944"/>
      <c r="DM42" s="30"/>
      <c r="DN42" s="65">
        <v>0</v>
      </c>
      <c r="DO42" s="65">
        <v>1</v>
      </c>
      <c r="DP42" s="820"/>
      <c r="DQ42" s="16">
        <f t="shared" ref="DQ42" si="386">DN42*DO42*DP42</f>
        <v>0</v>
      </c>
      <c r="DR42" s="13">
        <f t="shared" si="359"/>
        <v>0</v>
      </c>
      <c r="DS42" s="13">
        <f t="shared" si="360"/>
        <v>0</v>
      </c>
      <c r="DT42" s="13"/>
      <c r="DU42" s="152"/>
      <c r="DV42" s="10"/>
      <c r="DW42" s="44" t="s">
        <v>73</v>
      </c>
      <c r="DX42" s="11" t="s">
        <v>39</v>
      </c>
      <c r="DY42" s="8"/>
      <c r="DZ42" s="944"/>
      <c r="EA42" s="30"/>
      <c r="EB42" s="65">
        <v>0</v>
      </c>
      <c r="EC42" s="65">
        <v>1</v>
      </c>
      <c r="ED42" s="820"/>
      <c r="EE42" s="16">
        <f t="shared" ref="EE42" si="387">EB42*EC42*ED42</f>
        <v>0</v>
      </c>
      <c r="EF42" s="13">
        <f t="shared" si="362"/>
        <v>0</v>
      </c>
      <c r="EG42" s="13">
        <f t="shared" si="363"/>
        <v>0</v>
      </c>
      <c r="EH42" s="13"/>
      <c r="EI42" s="152"/>
      <c r="EJ42" s="10"/>
      <c r="EK42" s="44" t="s">
        <v>77</v>
      </c>
      <c r="EL42" s="761" t="str">
        <f>Prices!$A$105</f>
        <v xml:space="preserve">glazing  </v>
      </c>
      <c r="EM42" s="761">
        <f t="shared" si="376"/>
        <v>0</v>
      </c>
      <c r="EN42" s="1042" t="s">
        <v>80</v>
      </c>
      <c r="EO42" s="1052"/>
      <c r="EP42" s="190">
        <f t="shared" si="377"/>
        <v>0</v>
      </c>
      <c r="EQ42" s="79"/>
      <c r="ER42" s="116">
        <f t="shared" si="372"/>
        <v>0</v>
      </c>
      <c r="ES42" s="81">
        <f t="shared" si="373"/>
        <v>0</v>
      </c>
      <c r="ET42" s="280">
        <v>0</v>
      </c>
      <c r="EU42" s="9" t="s">
        <v>45</v>
      </c>
      <c r="EV42" s="583">
        <f t="shared" si="374"/>
        <v>0</v>
      </c>
      <c r="EW42" s="579">
        <f t="shared" si="86"/>
        <v>0</v>
      </c>
      <c r="EX42" s="582">
        <f t="shared" si="375"/>
        <v>0</v>
      </c>
      <c r="EY42" s="112"/>
      <c r="EZ42" s="573"/>
      <c r="FA42" s="55"/>
      <c r="FC42" s="44" t="s">
        <v>77</v>
      </c>
      <c r="FD42" s="72" t="s">
        <v>62</v>
      </c>
      <c r="FE42" s="141">
        <v>0</v>
      </c>
      <c r="FF42" s="141">
        <v>0</v>
      </c>
      <c r="FG42" s="142">
        <v>0</v>
      </c>
      <c r="FH42" s="9" t="s">
        <v>45</v>
      </c>
      <c r="FI42" s="122">
        <f t="shared" si="378"/>
        <v>0</v>
      </c>
      <c r="FJ42" s="602">
        <v>0</v>
      </c>
      <c r="FK42" s="604">
        <f t="shared" si="379"/>
        <v>0</v>
      </c>
      <c r="FL42" s="592"/>
      <c r="FM42" s="576"/>
      <c r="FN42" s="607"/>
      <c r="FO42" s="127"/>
      <c r="FP42" s="87"/>
      <c r="FQ42" s="522"/>
      <c r="FR42" s="61"/>
      <c r="FS42" s="567"/>
    </row>
    <row r="43" spans="1:175" ht="13" thickTop="1" x14ac:dyDescent="0.25">
      <c r="A43" s="44" t="s">
        <v>73</v>
      </c>
      <c r="B43" s="11" t="s">
        <v>40</v>
      </c>
      <c r="C43" s="8"/>
      <c r="D43" s="65">
        <v>0</v>
      </c>
      <c r="E43" s="65">
        <v>0</v>
      </c>
      <c r="F43" s="65">
        <v>0</v>
      </c>
      <c r="G43" s="30"/>
      <c r="H43" s="70">
        <v>0</v>
      </c>
      <c r="I43" s="13">
        <f>((D43+E43+F43)*H43)</f>
        <v>0</v>
      </c>
      <c r="J43" s="13">
        <f t="shared" si="336"/>
        <v>0</v>
      </c>
      <c r="K43" s="13">
        <f t="shared" si="337"/>
        <v>0</v>
      </c>
      <c r="L43" s="13"/>
      <c r="M43" s="152"/>
      <c r="N43" s="10"/>
      <c r="O43" s="44" t="s">
        <v>73</v>
      </c>
      <c r="P43" s="11" t="s">
        <v>40</v>
      </c>
      <c r="Q43" s="8"/>
      <c r="R43" s="65">
        <v>0</v>
      </c>
      <c r="S43" s="65">
        <v>0</v>
      </c>
      <c r="T43" s="65">
        <v>0</v>
      </c>
      <c r="U43" s="30"/>
      <c r="V43" s="70">
        <v>0</v>
      </c>
      <c r="W43" s="13">
        <f>((R43+S43+T43)*V43)</f>
        <v>0</v>
      </c>
      <c r="X43" s="13">
        <f t="shared" si="338"/>
        <v>0</v>
      </c>
      <c r="Y43" s="13">
        <f t="shared" si="339"/>
        <v>0</v>
      </c>
      <c r="Z43" s="13"/>
      <c r="AA43" s="152"/>
      <c r="AB43" s="10"/>
      <c r="AC43" s="44" t="s">
        <v>73</v>
      </c>
      <c r="AD43" s="11" t="s">
        <v>40</v>
      </c>
      <c r="AE43" s="8"/>
      <c r="AF43" s="65">
        <v>0</v>
      </c>
      <c r="AG43" s="65">
        <v>0</v>
      </c>
      <c r="AH43" s="65">
        <v>0</v>
      </c>
      <c r="AI43" s="30"/>
      <c r="AJ43" s="70">
        <v>0</v>
      </c>
      <c r="AK43" s="13">
        <f t="shared" ref="AK43" si="388">((AF43+AG43+AH43)*AJ43)</f>
        <v>0</v>
      </c>
      <c r="AL43" s="13">
        <f t="shared" si="341"/>
        <v>0</v>
      </c>
      <c r="AM43" s="13">
        <f t="shared" si="342"/>
        <v>0</v>
      </c>
      <c r="AN43" s="13"/>
      <c r="AO43" s="152"/>
      <c r="AP43" s="10"/>
      <c r="AQ43" s="44" t="s">
        <v>73</v>
      </c>
      <c r="AR43" s="11" t="s">
        <v>40</v>
      </c>
      <c r="AS43" s="8"/>
      <c r="AT43" s="65">
        <v>0</v>
      </c>
      <c r="AU43" s="65">
        <v>0</v>
      </c>
      <c r="AV43" s="65">
        <v>0</v>
      </c>
      <c r="AW43" s="30"/>
      <c r="AX43" s="70">
        <v>0</v>
      </c>
      <c r="AY43" s="13">
        <f t="shared" ref="AY43" si="389">((AT43+AU43+AV43)*AX43)</f>
        <v>0</v>
      </c>
      <c r="AZ43" s="13">
        <f t="shared" si="344"/>
        <v>0</v>
      </c>
      <c r="BA43" s="13">
        <f t="shared" si="345"/>
        <v>0</v>
      </c>
      <c r="BB43" s="13"/>
      <c r="BC43" s="152"/>
      <c r="BD43" s="10"/>
      <c r="BE43" s="44" t="s">
        <v>73</v>
      </c>
      <c r="BF43" s="11" t="s">
        <v>40</v>
      </c>
      <c r="BG43" s="8"/>
      <c r="BH43" s="65">
        <v>0</v>
      </c>
      <c r="BI43" s="65">
        <v>0</v>
      </c>
      <c r="BJ43" s="65">
        <v>0</v>
      </c>
      <c r="BK43" s="30"/>
      <c r="BL43" s="70">
        <v>0</v>
      </c>
      <c r="BM43" s="13">
        <f t="shared" ref="BM43" si="390">((BH43+BI43+BJ43)*BL43)</f>
        <v>0</v>
      </c>
      <c r="BN43" s="13">
        <f t="shared" si="347"/>
        <v>0</v>
      </c>
      <c r="BO43" s="13">
        <f t="shared" si="348"/>
        <v>0</v>
      </c>
      <c r="BP43" s="13"/>
      <c r="BQ43" s="152"/>
      <c r="BR43" s="10"/>
      <c r="BS43" s="44" t="s">
        <v>73</v>
      </c>
      <c r="BT43" s="11" t="s">
        <v>40</v>
      </c>
      <c r="BU43" s="8"/>
      <c r="BV43" s="65">
        <v>0</v>
      </c>
      <c r="BW43" s="65">
        <v>0</v>
      </c>
      <c r="BX43" s="65">
        <v>0</v>
      </c>
      <c r="BY43" s="30"/>
      <c r="BZ43" s="70">
        <v>0</v>
      </c>
      <c r="CA43" s="13">
        <f t="shared" ref="CA43" si="391">((BV43+BW43+BX43)*BZ43)</f>
        <v>0</v>
      </c>
      <c r="CB43" s="13">
        <f t="shared" si="350"/>
        <v>0</v>
      </c>
      <c r="CC43" s="13">
        <f t="shared" si="351"/>
        <v>0</v>
      </c>
      <c r="CD43" s="13"/>
      <c r="CE43" s="152"/>
      <c r="CF43" s="10"/>
      <c r="CG43" s="44" t="s">
        <v>73</v>
      </c>
      <c r="CH43" s="11" t="s">
        <v>40</v>
      </c>
      <c r="CI43" s="8"/>
      <c r="CJ43" s="65">
        <v>0</v>
      </c>
      <c r="CK43" s="65">
        <v>0</v>
      </c>
      <c r="CL43" s="65">
        <v>0</v>
      </c>
      <c r="CM43" s="30"/>
      <c r="CN43" s="70">
        <v>0</v>
      </c>
      <c r="CO43" s="13">
        <f t="shared" ref="CO43" si="392">((CJ43+CK43+CL43)*CN43)</f>
        <v>0</v>
      </c>
      <c r="CP43" s="13">
        <f t="shared" si="353"/>
        <v>0</v>
      </c>
      <c r="CQ43" s="13">
        <f t="shared" si="354"/>
        <v>0</v>
      </c>
      <c r="CR43" s="13"/>
      <c r="CS43" s="152"/>
      <c r="CT43" s="10"/>
      <c r="CU43" s="44" t="s">
        <v>73</v>
      </c>
      <c r="CV43" s="11" t="s">
        <v>40</v>
      </c>
      <c r="CW43" s="8"/>
      <c r="CX43" s="65">
        <v>0</v>
      </c>
      <c r="CY43" s="65">
        <v>0</v>
      </c>
      <c r="CZ43" s="65">
        <v>0</v>
      </c>
      <c r="DA43" s="30"/>
      <c r="DB43" s="70">
        <v>0</v>
      </c>
      <c r="DC43" s="13">
        <f t="shared" ref="DC43" si="393">((CX43+CY43+CZ43)*DB43)</f>
        <v>0</v>
      </c>
      <c r="DD43" s="13">
        <f t="shared" si="356"/>
        <v>0</v>
      </c>
      <c r="DE43" s="13">
        <f t="shared" si="357"/>
        <v>0</v>
      </c>
      <c r="DF43" s="13"/>
      <c r="DG43" s="152"/>
      <c r="DH43" s="10"/>
      <c r="DI43" s="44" t="s">
        <v>73</v>
      </c>
      <c r="DJ43" s="11" t="s">
        <v>40</v>
      </c>
      <c r="DK43" s="8"/>
      <c r="DL43" s="65">
        <v>0</v>
      </c>
      <c r="DM43" s="65">
        <v>0</v>
      </c>
      <c r="DN43" s="65">
        <v>0</v>
      </c>
      <c r="DO43" s="30"/>
      <c r="DP43" s="70">
        <v>0</v>
      </c>
      <c r="DQ43" s="13">
        <f t="shared" ref="DQ43" si="394">((DL43+DM43+DN43)*DP43)</f>
        <v>0</v>
      </c>
      <c r="DR43" s="13">
        <f t="shared" si="359"/>
        <v>0</v>
      </c>
      <c r="DS43" s="13">
        <f t="shared" si="360"/>
        <v>0</v>
      </c>
      <c r="DT43" s="13"/>
      <c r="DU43" s="152"/>
      <c r="DV43" s="10"/>
      <c r="DW43" s="44" t="s">
        <v>73</v>
      </c>
      <c r="DX43" s="11" t="s">
        <v>40</v>
      </c>
      <c r="DY43" s="8"/>
      <c r="DZ43" s="65">
        <v>0</v>
      </c>
      <c r="EA43" s="65">
        <v>0</v>
      </c>
      <c r="EB43" s="65">
        <v>0</v>
      </c>
      <c r="EC43" s="30"/>
      <c r="ED43" s="70">
        <v>0</v>
      </c>
      <c r="EE43" s="13">
        <f t="shared" ref="EE43" si="395">((DZ43+EA43+EB43)*ED43)</f>
        <v>0</v>
      </c>
      <c r="EF43" s="13">
        <f t="shared" si="362"/>
        <v>0</v>
      </c>
      <c r="EG43" s="13">
        <f t="shared" si="363"/>
        <v>0</v>
      </c>
      <c r="EH43" s="13"/>
      <c r="EI43" s="152"/>
      <c r="EJ43" s="10"/>
      <c r="EK43" s="44" t="s">
        <v>77</v>
      </c>
      <c r="EL43" s="761" t="str">
        <f>Prices!$A$106</f>
        <v xml:space="preserve">glazing  </v>
      </c>
      <c r="EM43" s="761">
        <f t="shared" si="376"/>
        <v>0</v>
      </c>
      <c r="EN43" s="1042" t="s">
        <v>81</v>
      </c>
      <c r="EO43" s="1052"/>
      <c r="EP43" s="190">
        <f t="shared" si="377"/>
        <v>0</v>
      </c>
      <c r="EQ43" s="79"/>
      <c r="ER43" s="116">
        <f t="shared" si="372"/>
        <v>0</v>
      </c>
      <c r="ES43" s="81">
        <f t="shared" si="373"/>
        <v>0</v>
      </c>
      <c r="ET43" s="280">
        <v>0</v>
      </c>
      <c r="EU43" s="9" t="s">
        <v>45</v>
      </c>
      <c r="EV43" s="583">
        <f t="shared" si="374"/>
        <v>0</v>
      </c>
      <c r="EW43" s="579">
        <f t="shared" si="86"/>
        <v>0</v>
      </c>
      <c r="EX43" s="582">
        <f t="shared" si="375"/>
        <v>0</v>
      </c>
      <c r="EY43" s="112"/>
      <c r="EZ43" s="573"/>
      <c r="FA43" s="55"/>
      <c r="FC43" s="44" t="s">
        <v>90</v>
      </c>
      <c r="FD43" s="95" t="s">
        <v>111</v>
      </c>
      <c r="FE43" s="141">
        <v>0</v>
      </c>
      <c r="FF43" s="141">
        <v>0</v>
      </c>
      <c r="FG43" s="142">
        <v>0</v>
      </c>
      <c r="FH43" s="9" t="s">
        <v>109</v>
      </c>
      <c r="FI43" s="122">
        <f t="shared" si="378"/>
        <v>0</v>
      </c>
      <c r="FJ43" s="602">
        <v>0</v>
      </c>
      <c r="FK43" s="604">
        <f t="shared" si="379"/>
        <v>0</v>
      </c>
      <c r="FL43" s="591">
        <f>FR126</f>
        <v>0</v>
      </c>
      <c r="FM43" s="542">
        <f>FL126</f>
        <v>0</v>
      </c>
      <c r="FN43" s="610">
        <f>SUM(FK43:FK45)+FL43</f>
        <v>0</v>
      </c>
      <c r="FO43" s="127">
        <f>IF(FO$4=0,0,FN43/$FO$4)</f>
        <v>0</v>
      </c>
      <c r="FP43" s="87" t="s">
        <v>90</v>
      </c>
      <c r="FQ43" s="522">
        <f>SUM(EX61:EX63)+EY61</f>
        <v>0</v>
      </c>
      <c r="FR43" s="496">
        <f>FN43</f>
        <v>0</v>
      </c>
      <c r="FS43" s="567">
        <f>SUM(FQ43:FR43)</f>
        <v>0</v>
      </c>
    </row>
    <row r="44" spans="1:175" x14ac:dyDescent="0.25">
      <c r="A44" s="45"/>
      <c r="B44" s="93"/>
      <c r="C44" s="941"/>
      <c r="D44" s="942" t="s">
        <v>32</v>
      </c>
      <c r="E44" s="942" t="s">
        <v>33</v>
      </c>
      <c r="F44" s="942" t="s">
        <v>34</v>
      </c>
      <c r="G44" s="942" t="s">
        <v>35</v>
      </c>
      <c r="H44" s="286" t="s">
        <v>36</v>
      </c>
      <c r="I44" s="14"/>
      <c r="J44" s="13"/>
      <c r="K44" s="14"/>
      <c r="L44" s="201" t="s">
        <v>574</v>
      </c>
      <c r="M44" s="154"/>
      <c r="N44" s="15"/>
      <c r="O44" s="45"/>
      <c r="P44" s="93"/>
      <c r="Q44" s="941"/>
      <c r="R44" s="942" t="s">
        <v>32</v>
      </c>
      <c r="S44" s="942" t="s">
        <v>33</v>
      </c>
      <c r="T44" s="942" t="s">
        <v>34</v>
      </c>
      <c r="U44" s="942" t="s">
        <v>35</v>
      </c>
      <c r="V44" s="286" t="s">
        <v>36</v>
      </c>
      <c r="W44" s="14"/>
      <c r="X44" s="13"/>
      <c r="Y44" s="14"/>
      <c r="Z44" s="201" t="s">
        <v>574</v>
      </c>
      <c r="AA44" s="154"/>
      <c r="AB44" s="15"/>
      <c r="AC44" s="45"/>
      <c r="AD44" s="93"/>
      <c r="AE44" s="941"/>
      <c r="AF44" s="942" t="s">
        <v>32</v>
      </c>
      <c r="AG44" s="942" t="s">
        <v>33</v>
      </c>
      <c r="AH44" s="942" t="s">
        <v>34</v>
      </c>
      <c r="AI44" s="942" t="s">
        <v>35</v>
      </c>
      <c r="AJ44" s="286" t="s">
        <v>36</v>
      </c>
      <c r="AK44" s="14"/>
      <c r="AL44" s="13"/>
      <c r="AM44" s="14"/>
      <c r="AN44" s="201" t="s">
        <v>574</v>
      </c>
      <c r="AO44" s="154"/>
      <c r="AP44" s="15"/>
      <c r="AQ44" s="45"/>
      <c r="AR44" s="93"/>
      <c r="AS44" s="941"/>
      <c r="AT44" s="942" t="s">
        <v>32</v>
      </c>
      <c r="AU44" s="942" t="s">
        <v>33</v>
      </c>
      <c r="AV44" s="942" t="s">
        <v>34</v>
      </c>
      <c r="AW44" s="942" t="s">
        <v>35</v>
      </c>
      <c r="AX44" s="286" t="s">
        <v>36</v>
      </c>
      <c r="AY44" s="14"/>
      <c r="AZ44" s="13"/>
      <c r="BA44" s="14"/>
      <c r="BB44" s="201" t="s">
        <v>574</v>
      </c>
      <c r="BC44" s="154"/>
      <c r="BD44" s="15"/>
      <c r="BE44" s="45"/>
      <c r="BF44" s="93"/>
      <c r="BG44" s="941"/>
      <c r="BH44" s="942" t="s">
        <v>32</v>
      </c>
      <c r="BI44" s="942" t="s">
        <v>33</v>
      </c>
      <c r="BJ44" s="942" t="s">
        <v>34</v>
      </c>
      <c r="BK44" s="942" t="s">
        <v>35</v>
      </c>
      <c r="BL44" s="286" t="s">
        <v>36</v>
      </c>
      <c r="BM44" s="14"/>
      <c r="BN44" s="13"/>
      <c r="BO44" s="14"/>
      <c r="BP44" s="201" t="s">
        <v>574</v>
      </c>
      <c r="BQ44" s="154"/>
      <c r="BR44" s="15"/>
      <c r="BS44" s="45"/>
      <c r="BT44" s="93"/>
      <c r="BU44" s="941"/>
      <c r="BV44" s="942" t="s">
        <v>32</v>
      </c>
      <c r="BW44" s="942" t="s">
        <v>33</v>
      </c>
      <c r="BX44" s="942" t="s">
        <v>34</v>
      </c>
      <c r="BY44" s="942" t="s">
        <v>35</v>
      </c>
      <c r="BZ44" s="286" t="s">
        <v>36</v>
      </c>
      <c r="CA44" s="14"/>
      <c r="CB44" s="13"/>
      <c r="CC44" s="14"/>
      <c r="CD44" s="201" t="s">
        <v>574</v>
      </c>
      <c r="CE44" s="154"/>
      <c r="CF44" s="15"/>
      <c r="CG44" s="45"/>
      <c r="CH44" s="93"/>
      <c r="CI44" s="941"/>
      <c r="CJ44" s="942" t="s">
        <v>32</v>
      </c>
      <c r="CK44" s="942" t="s">
        <v>33</v>
      </c>
      <c r="CL44" s="942" t="s">
        <v>34</v>
      </c>
      <c r="CM44" s="942" t="s">
        <v>35</v>
      </c>
      <c r="CN44" s="286" t="s">
        <v>36</v>
      </c>
      <c r="CO44" s="14"/>
      <c r="CP44" s="13"/>
      <c r="CQ44" s="14"/>
      <c r="CR44" s="201" t="s">
        <v>574</v>
      </c>
      <c r="CS44" s="154"/>
      <c r="CT44" s="15"/>
      <c r="CU44" s="45"/>
      <c r="CV44" s="93"/>
      <c r="CW44" s="941"/>
      <c r="CX44" s="942" t="s">
        <v>32</v>
      </c>
      <c r="CY44" s="942" t="s">
        <v>33</v>
      </c>
      <c r="CZ44" s="942" t="s">
        <v>34</v>
      </c>
      <c r="DA44" s="942" t="s">
        <v>35</v>
      </c>
      <c r="DB44" s="286" t="s">
        <v>36</v>
      </c>
      <c r="DC44" s="14"/>
      <c r="DD44" s="13"/>
      <c r="DE44" s="14"/>
      <c r="DF44" s="201" t="s">
        <v>574</v>
      </c>
      <c r="DG44" s="154"/>
      <c r="DH44" s="15"/>
      <c r="DI44" s="45"/>
      <c r="DJ44" s="93"/>
      <c r="DK44" s="941"/>
      <c r="DL44" s="942" t="s">
        <v>32</v>
      </c>
      <c r="DM44" s="942" t="s">
        <v>33</v>
      </c>
      <c r="DN44" s="942" t="s">
        <v>34</v>
      </c>
      <c r="DO44" s="942" t="s">
        <v>35</v>
      </c>
      <c r="DP44" s="286" t="s">
        <v>36</v>
      </c>
      <c r="DQ44" s="14"/>
      <c r="DR44" s="13"/>
      <c r="DS44" s="14"/>
      <c r="DT44" s="201" t="s">
        <v>574</v>
      </c>
      <c r="DU44" s="154"/>
      <c r="DV44" s="15"/>
      <c r="DW44" s="45"/>
      <c r="DX44" s="93"/>
      <c r="DY44" s="941"/>
      <c r="DZ44" s="942" t="s">
        <v>32</v>
      </c>
      <c r="EA44" s="942" t="s">
        <v>33</v>
      </c>
      <c r="EB44" s="942" t="s">
        <v>34</v>
      </c>
      <c r="EC44" s="942" t="s">
        <v>35</v>
      </c>
      <c r="ED44" s="286" t="s">
        <v>36</v>
      </c>
      <c r="EE44" s="14"/>
      <c r="EF44" s="13"/>
      <c r="EG44" s="14"/>
      <c r="EH44" s="201" t="s">
        <v>574</v>
      </c>
      <c r="EI44" s="154"/>
      <c r="EJ44" s="15"/>
      <c r="EK44" s="44" t="s">
        <v>77</v>
      </c>
      <c r="EL44" s="761" t="str">
        <f>Prices!$A$107</f>
        <v xml:space="preserve">glazing  </v>
      </c>
      <c r="EM44" s="761">
        <f t="shared" si="376"/>
        <v>0</v>
      </c>
      <c r="EN44" s="1042" t="s">
        <v>82</v>
      </c>
      <c r="EO44" s="1052"/>
      <c r="EP44" s="190">
        <f t="shared" si="377"/>
        <v>0</v>
      </c>
      <c r="EQ44" s="79"/>
      <c r="ER44" s="116">
        <f t="shared" si="372"/>
        <v>0</v>
      </c>
      <c r="ES44" s="81">
        <f t="shared" si="373"/>
        <v>0</v>
      </c>
      <c r="ET44" s="280">
        <v>0</v>
      </c>
      <c r="EU44" s="9" t="s">
        <v>45</v>
      </c>
      <c r="EV44" s="583">
        <f t="shared" si="374"/>
        <v>0</v>
      </c>
      <c r="EW44" s="579">
        <f t="shared" si="86"/>
        <v>0</v>
      </c>
      <c r="EX44" s="582">
        <f t="shared" si="375"/>
        <v>0</v>
      </c>
      <c r="EY44" s="112"/>
      <c r="EZ44" s="573"/>
      <c r="FA44" s="55"/>
      <c r="FC44" s="44" t="s">
        <v>90</v>
      </c>
      <c r="FD44" s="95" t="s">
        <v>111</v>
      </c>
      <c r="FE44" s="141">
        <v>0</v>
      </c>
      <c r="FF44" s="141">
        <v>0</v>
      </c>
      <c r="FG44" s="142">
        <v>0</v>
      </c>
      <c r="FH44" s="9" t="s">
        <v>109</v>
      </c>
      <c r="FI44" s="122">
        <f t="shared" si="378"/>
        <v>0</v>
      </c>
      <c r="FJ44" s="602">
        <v>0</v>
      </c>
      <c r="FK44" s="604">
        <f t="shared" si="379"/>
        <v>0</v>
      </c>
      <c r="FL44" s="592"/>
      <c r="FM44" s="573"/>
      <c r="FN44" s="607"/>
      <c r="FO44" s="127"/>
      <c r="FP44" s="87"/>
      <c r="FQ44" s="522"/>
      <c r="FR44" s="61"/>
      <c r="FS44" s="567"/>
    </row>
    <row r="45" spans="1:175" x14ac:dyDescent="0.25">
      <c r="A45" s="46" t="s">
        <v>67</v>
      </c>
      <c r="B45" s="72" t="s">
        <v>42</v>
      </c>
      <c r="C45" s="53"/>
      <c r="D45" s="73">
        <v>1</v>
      </c>
      <c r="E45" s="68">
        <v>1</v>
      </c>
      <c r="F45" s="68">
        <v>1</v>
      </c>
      <c r="G45" s="68">
        <v>1</v>
      </c>
      <c r="H45" s="70">
        <v>0</v>
      </c>
      <c r="I45" s="13">
        <f>D45*E45*F45*G45*H45</f>
        <v>0</v>
      </c>
      <c r="J45" s="13">
        <f t="shared" ref="J45:J61" si="396">IF(E$113=0,0,I45/E$113)</f>
        <v>0</v>
      </c>
      <c r="K45" s="13">
        <f t="shared" ref="K45:K61" si="397">(J45*G$2)</f>
        <v>0</v>
      </c>
      <c r="L45" s="215">
        <f>SUM(K45:K46)</f>
        <v>0</v>
      </c>
      <c r="M45" s="154"/>
      <c r="N45" s="10"/>
      <c r="O45" s="46" t="s">
        <v>67</v>
      </c>
      <c r="P45" s="72" t="s">
        <v>42</v>
      </c>
      <c r="Q45" s="53"/>
      <c r="R45" s="73">
        <v>1</v>
      </c>
      <c r="S45" s="68">
        <v>1</v>
      </c>
      <c r="T45" s="68">
        <v>1</v>
      </c>
      <c r="U45" s="68">
        <v>1</v>
      </c>
      <c r="V45" s="70">
        <v>0</v>
      </c>
      <c r="W45" s="13">
        <f>R45*S45*T45*U45*V45</f>
        <v>0</v>
      </c>
      <c r="X45" s="13">
        <f t="shared" ref="X45:X61" si="398">IF(S$113=0,0,W45/S$113)</f>
        <v>0</v>
      </c>
      <c r="Y45" s="13">
        <f t="shared" ref="Y45:Y61" si="399">(X45*U$2)</f>
        <v>0</v>
      </c>
      <c r="Z45" s="215">
        <f>SUM(Y45:Y46)</f>
        <v>0</v>
      </c>
      <c r="AA45" s="154"/>
      <c r="AB45" s="10"/>
      <c r="AC45" s="46" t="s">
        <v>67</v>
      </c>
      <c r="AD45" s="72" t="s">
        <v>42</v>
      </c>
      <c r="AE45" s="53"/>
      <c r="AF45" s="73">
        <v>1</v>
      </c>
      <c r="AG45" s="68">
        <v>1</v>
      </c>
      <c r="AH45" s="68">
        <v>1</v>
      </c>
      <c r="AI45" s="68">
        <v>1</v>
      </c>
      <c r="AJ45" s="70">
        <v>0</v>
      </c>
      <c r="AK45" s="13">
        <f t="shared" ref="AK45:AK52" si="400">AF45*AG45*AH45*AI45*AJ45</f>
        <v>0</v>
      </c>
      <c r="AL45" s="13">
        <f t="shared" ref="AL45:AL61" si="401">IF(AG$113=0,0,AK45/AG$113)</f>
        <v>0</v>
      </c>
      <c r="AM45" s="13">
        <f t="shared" ref="AM45:AM61" si="402">(AL45*AI$2)</f>
        <v>0</v>
      </c>
      <c r="AN45" s="215">
        <f t="shared" ref="AN45" si="403">SUM(AM45:AM46)</f>
        <v>0</v>
      </c>
      <c r="AO45" s="154"/>
      <c r="AP45" s="10"/>
      <c r="AQ45" s="46" t="s">
        <v>67</v>
      </c>
      <c r="AR45" s="72" t="s">
        <v>42</v>
      </c>
      <c r="AS45" s="53"/>
      <c r="AT45" s="73">
        <v>1</v>
      </c>
      <c r="AU45" s="68">
        <v>1</v>
      </c>
      <c r="AV45" s="68">
        <v>1</v>
      </c>
      <c r="AW45" s="68">
        <v>1</v>
      </c>
      <c r="AX45" s="70">
        <v>0</v>
      </c>
      <c r="AY45" s="13">
        <f t="shared" ref="AY45:AY52" si="404">AT45*AU45*AV45*AW45*AX45</f>
        <v>0</v>
      </c>
      <c r="AZ45" s="13">
        <f t="shared" ref="AZ45:AZ61" si="405">IF(AU$113=0,0,AY45/AU$113)</f>
        <v>0</v>
      </c>
      <c r="BA45" s="13">
        <f t="shared" ref="BA45:BA61" si="406">(AZ45*AW$2)</f>
        <v>0</v>
      </c>
      <c r="BB45" s="215">
        <f t="shared" ref="BB45" si="407">SUM(BA45:BA46)</f>
        <v>0</v>
      </c>
      <c r="BC45" s="154"/>
      <c r="BD45" s="10"/>
      <c r="BE45" s="46" t="s">
        <v>67</v>
      </c>
      <c r="BF45" s="72" t="s">
        <v>42</v>
      </c>
      <c r="BG45" s="53"/>
      <c r="BH45" s="73">
        <v>1</v>
      </c>
      <c r="BI45" s="68">
        <v>1</v>
      </c>
      <c r="BJ45" s="68">
        <v>1</v>
      </c>
      <c r="BK45" s="68">
        <v>1</v>
      </c>
      <c r="BL45" s="70">
        <v>0</v>
      </c>
      <c r="BM45" s="13">
        <f t="shared" ref="BM45:BM52" si="408">BH45*BI45*BJ45*BK45*BL45</f>
        <v>0</v>
      </c>
      <c r="BN45" s="13">
        <f t="shared" ref="BN45:BN61" si="409">IF(BI$113=0,0,BM45/BI$113)</f>
        <v>0</v>
      </c>
      <c r="BO45" s="13">
        <f t="shared" ref="BO45:BO61" si="410">(BN45*BK$2)</f>
        <v>0</v>
      </c>
      <c r="BP45" s="215">
        <f t="shared" ref="BP45" si="411">SUM(BO45:BO46)</f>
        <v>0</v>
      </c>
      <c r="BQ45" s="154"/>
      <c r="BR45" s="10"/>
      <c r="BS45" s="46" t="s">
        <v>67</v>
      </c>
      <c r="BT45" s="72" t="s">
        <v>42</v>
      </c>
      <c r="BU45" s="53"/>
      <c r="BV45" s="73">
        <v>1</v>
      </c>
      <c r="BW45" s="68">
        <v>1</v>
      </c>
      <c r="BX45" s="68">
        <v>1</v>
      </c>
      <c r="BY45" s="68">
        <v>1</v>
      </c>
      <c r="BZ45" s="70">
        <v>0</v>
      </c>
      <c r="CA45" s="13">
        <f t="shared" ref="CA45:CA52" si="412">BV45*BW45*BX45*BY45*BZ45</f>
        <v>0</v>
      </c>
      <c r="CB45" s="13">
        <f t="shared" ref="CB45:CB61" si="413">IF(BW$113=0,0,CA45/BW$113)</f>
        <v>0</v>
      </c>
      <c r="CC45" s="13">
        <f t="shared" ref="CC45:CC61" si="414">(CB45*BY$2)</f>
        <v>0</v>
      </c>
      <c r="CD45" s="215">
        <f t="shared" ref="CD45" si="415">SUM(CC45:CC46)</f>
        <v>0</v>
      </c>
      <c r="CE45" s="154"/>
      <c r="CF45" s="10"/>
      <c r="CG45" s="46" t="s">
        <v>67</v>
      </c>
      <c r="CH45" s="72" t="s">
        <v>42</v>
      </c>
      <c r="CI45" s="53"/>
      <c r="CJ45" s="73">
        <v>1</v>
      </c>
      <c r="CK45" s="68">
        <v>1</v>
      </c>
      <c r="CL45" s="68">
        <v>1</v>
      </c>
      <c r="CM45" s="68">
        <v>1</v>
      </c>
      <c r="CN45" s="70">
        <v>0</v>
      </c>
      <c r="CO45" s="13">
        <f t="shared" ref="CO45:CO52" si="416">CJ45*CK45*CL45*CM45*CN45</f>
        <v>0</v>
      </c>
      <c r="CP45" s="13">
        <f t="shared" ref="CP45:CP61" si="417">IF(CK$113=0,0,CO45/CK$113)</f>
        <v>0</v>
      </c>
      <c r="CQ45" s="13">
        <f t="shared" ref="CQ45:CQ61" si="418">(CP45*CM$2)</f>
        <v>0</v>
      </c>
      <c r="CR45" s="215">
        <f t="shared" ref="CR45" si="419">SUM(CQ45:CQ46)</f>
        <v>0</v>
      </c>
      <c r="CS45" s="154"/>
      <c r="CT45" s="10"/>
      <c r="CU45" s="46" t="s">
        <v>67</v>
      </c>
      <c r="CV45" s="72" t="s">
        <v>42</v>
      </c>
      <c r="CW45" s="53"/>
      <c r="CX45" s="73">
        <v>1</v>
      </c>
      <c r="CY45" s="68">
        <v>1</v>
      </c>
      <c r="CZ45" s="68">
        <v>1</v>
      </c>
      <c r="DA45" s="68">
        <v>1</v>
      </c>
      <c r="DB45" s="70">
        <v>0</v>
      </c>
      <c r="DC45" s="13">
        <f t="shared" ref="DC45:DC52" si="420">CX45*CY45*CZ45*DA45*DB45</f>
        <v>0</v>
      </c>
      <c r="DD45" s="13">
        <f t="shared" ref="DD45:DD61" si="421">IF(CY$113=0,0,DC45/CY$113)</f>
        <v>0</v>
      </c>
      <c r="DE45" s="13">
        <f t="shared" ref="DE45:DE61" si="422">(DD45*DA$2)</f>
        <v>0</v>
      </c>
      <c r="DF45" s="215">
        <f t="shared" ref="DF45" si="423">SUM(DE45:DE46)</f>
        <v>0</v>
      </c>
      <c r="DG45" s="154"/>
      <c r="DH45" s="10"/>
      <c r="DI45" s="46" t="s">
        <v>67</v>
      </c>
      <c r="DJ45" s="72" t="s">
        <v>42</v>
      </c>
      <c r="DK45" s="53"/>
      <c r="DL45" s="73">
        <v>1</v>
      </c>
      <c r="DM45" s="68">
        <v>1</v>
      </c>
      <c r="DN45" s="68">
        <v>1</v>
      </c>
      <c r="DO45" s="68">
        <v>1</v>
      </c>
      <c r="DP45" s="70">
        <v>0</v>
      </c>
      <c r="DQ45" s="13">
        <f t="shared" ref="DQ45:DQ52" si="424">DL45*DM45*DN45*DO45*DP45</f>
        <v>0</v>
      </c>
      <c r="DR45" s="13">
        <f t="shared" ref="DR45:DR61" si="425">IF(DM$113=0,0,DQ45/DM$113)</f>
        <v>0</v>
      </c>
      <c r="DS45" s="13">
        <f t="shared" ref="DS45:DS61" si="426">(DR45*DO$2)</f>
        <v>0</v>
      </c>
      <c r="DT45" s="215">
        <f t="shared" ref="DT45" si="427">SUM(DS45:DS46)</f>
        <v>0</v>
      </c>
      <c r="DU45" s="154"/>
      <c r="DV45" s="10"/>
      <c r="DW45" s="46" t="s">
        <v>67</v>
      </c>
      <c r="DX45" s="72" t="s">
        <v>42</v>
      </c>
      <c r="DY45" s="53"/>
      <c r="DZ45" s="73">
        <v>1</v>
      </c>
      <c r="EA45" s="68">
        <v>1</v>
      </c>
      <c r="EB45" s="68">
        <v>1</v>
      </c>
      <c r="EC45" s="68">
        <v>1</v>
      </c>
      <c r="ED45" s="70">
        <v>0</v>
      </c>
      <c r="EE45" s="13">
        <f t="shared" ref="EE45:EE52" si="428">DZ45*EA45*EB45*EC45*ED45</f>
        <v>0</v>
      </c>
      <c r="EF45" s="13">
        <f t="shared" ref="EF45:EF61" si="429">IF(EA$113=0,0,EE45/EA$113)</f>
        <v>0</v>
      </c>
      <c r="EG45" s="13">
        <f t="shared" ref="EG45:EG61" si="430">(EF45*EC$2)</f>
        <v>0</v>
      </c>
      <c r="EH45" s="215">
        <f t="shared" ref="EH45" si="431">SUM(EG45:EG46)</f>
        <v>0</v>
      </c>
      <c r="EI45" s="154"/>
      <c r="EJ45" s="10"/>
      <c r="EK45" s="44" t="s">
        <v>77</v>
      </c>
      <c r="EL45" s="761" t="str">
        <f>Prices!$A$108</f>
        <v xml:space="preserve">glazing  </v>
      </c>
      <c r="EM45" s="761">
        <f t="shared" si="376"/>
        <v>0</v>
      </c>
      <c r="EN45" s="1042" t="s">
        <v>83</v>
      </c>
      <c r="EO45" s="1052"/>
      <c r="EP45" s="190">
        <f t="shared" si="377"/>
        <v>0</v>
      </c>
      <c r="EQ45" s="79"/>
      <c r="ER45" s="116">
        <f t="shared" si="372"/>
        <v>0</v>
      </c>
      <c r="ES45" s="81">
        <f t="shared" si="373"/>
        <v>0</v>
      </c>
      <c r="ET45" s="280">
        <v>0</v>
      </c>
      <c r="EU45" s="9" t="s">
        <v>45</v>
      </c>
      <c r="EV45" s="583">
        <f t="shared" si="374"/>
        <v>0</v>
      </c>
      <c r="EW45" s="579">
        <f t="shared" si="86"/>
        <v>0</v>
      </c>
      <c r="EX45" s="582">
        <f t="shared" si="375"/>
        <v>0</v>
      </c>
      <c r="EY45" s="112"/>
      <c r="EZ45" s="573"/>
      <c r="FA45" s="55"/>
      <c r="FC45" s="44" t="s">
        <v>90</v>
      </c>
      <c r="FD45" s="95" t="s">
        <v>152</v>
      </c>
      <c r="FE45" s="141">
        <v>0</v>
      </c>
      <c r="FF45" s="141">
        <v>0</v>
      </c>
      <c r="FG45" s="142">
        <v>0</v>
      </c>
      <c r="FH45" s="9" t="s">
        <v>45</v>
      </c>
      <c r="FI45" s="122">
        <f t="shared" si="378"/>
        <v>0</v>
      </c>
      <c r="FJ45" s="602">
        <v>0</v>
      </c>
      <c r="FK45" s="604">
        <f t="shared" si="379"/>
        <v>0</v>
      </c>
      <c r="FL45" s="592"/>
      <c r="FM45" s="576"/>
      <c r="FN45" s="605"/>
      <c r="FO45" s="127"/>
      <c r="FP45" s="522"/>
      <c r="FQ45" s="61"/>
      <c r="FR45" s="61"/>
      <c r="FS45" s="88"/>
    </row>
    <row r="46" spans="1:175" x14ac:dyDescent="0.25">
      <c r="A46" s="46" t="s">
        <v>67</v>
      </c>
      <c r="B46" s="72" t="s">
        <v>42</v>
      </c>
      <c r="C46" s="53"/>
      <c r="D46" s="73">
        <v>1</v>
      </c>
      <c r="E46" s="68">
        <v>1</v>
      </c>
      <c r="F46" s="68">
        <v>1</v>
      </c>
      <c r="G46" s="68">
        <v>1</v>
      </c>
      <c r="H46" s="70">
        <v>0</v>
      </c>
      <c r="I46" s="13">
        <f t="shared" ref="I46:I52" si="432">D46*E46*F46*G46*H46</f>
        <v>0</v>
      </c>
      <c r="J46" s="13">
        <f t="shared" si="396"/>
        <v>0</v>
      </c>
      <c r="K46" s="13">
        <f t="shared" si="397"/>
        <v>0</v>
      </c>
      <c r="L46" s="117"/>
      <c r="M46" s="154"/>
      <c r="N46" s="10"/>
      <c r="O46" s="46" t="s">
        <v>67</v>
      </c>
      <c r="P46" s="72" t="s">
        <v>42</v>
      </c>
      <c r="Q46" s="53"/>
      <c r="R46" s="73">
        <v>1</v>
      </c>
      <c r="S46" s="68">
        <v>1</v>
      </c>
      <c r="T46" s="68">
        <v>1</v>
      </c>
      <c r="U46" s="68">
        <v>1</v>
      </c>
      <c r="V46" s="70">
        <v>0</v>
      </c>
      <c r="W46" s="13">
        <f t="shared" ref="W46:W52" si="433">R46*S46*T46*U46*V46</f>
        <v>0</v>
      </c>
      <c r="X46" s="13">
        <f t="shared" si="398"/>
        <v>0</v>
      </c>
      <c r="Y46" s="13">
        <f t="shared" si="399"/>
        <v>0</v>
      </c>
      <c r="Z46" s="117"/>
      <c r="AA46" s="154"/>
      <c r="AB46" s="10"/>
      <c r="AC46" s="46" t="s">
        <v>67</v>
      </c>
      <c r="AD46" s="72" t="s">
        <v>42</v>
      </c>
      <c r="AE46" s="53"/>
      <c r="AF46" s="73">
        <v>1</v>
      </c>
      <c r="AG46" s="68">
        <v>1</v>
      </c>
      <c r="AH46" s="68">
        <v>1</v>
      </c>
      <c r="AI46" s="68">
        <v>1</v>
      </c>
      <c r="AJ46" s="70">
        <v>0</v>
      </c>
      <c r="AK46" s="13">
        <f t="shared" si="400"/>
        <v>0</v>
      </c>
      <c r="AL46" s="13">
        <f t="shared" si="401"/>
        <v>0</v>
      </c>
      <c r="AM46" s="13">
        <f t="shared" si="402"/>
        <v>0</v>
      </c>
      <c r="AN46" s="117"/>
      <c r="AO46" s="154"/>
      <c r="AP46" s="10"/>
      <c r="AQ46" s="46" t="s">
        <v>67</v>
      </c>
      <c r="AR46" s="72" t="s">
        <v>42</v>
      </c>
      <c r="AS46" s="53"/>
      <c r="AT46" s="73">
        <v>1</v>
      </c>
      <c r="AU46" s="68">
        <v>1</v>
      </c>
      <c r="AV46" s="68">
        <v>1</v>
      </c>
      <c r="AW46" s="68">
        <v>1</v>
      </c>
      <c r="AX46" s="70">
        <v>0</v>
      </c>
      <c r="AY46" s="13">
        <f t="shared" si="404"/>
        <v>0</v>
      </c>
      <c r="AZ46" s="13">
        <f t="shared" si="405"/>
        <v>0</v>
      </c>
      <c r="BA46" s="13">
        <f t="shared" si="406"/>
        <v>0</v>
      </c>
      <c r="BB46" s="117"/>
      <c r="BC46" s="154"/>
      <c r="BD46" s="10"/>
      <c r="BE46" s="46" t="s">
        <v>67</v>
      </c>
      <c r="BF46" s="72" t="s">
        <v>42</v>
      </c>
      <c r="BG46" s="53"/>
      <c r="BH46" s="73">
        <v>1</v>
      </c>
      <c r="BI46" s="68">
        <v>1</v>
      </c>
      <c r="BJ46" s="68">
        <v>1</v>
      </c>
      <c r="BK46" s="68">
        <v>1</v>
      </c>
      <c r="BL46" s="70">
        <v>0</v>
      </c>
      <c r="BM46" s="13">
        <f t="shared" si="408"/>
        <v>0</v>
      </c>
      <c r="BN46" s="13">
        <f t="shared" si="409"/>
        <v>0</v>
      </c>
      <c r="BO46" s="13">
        <f t="shared" si="410"/>
        <v>0</v>
      </c>
      <c r="BP46" s="117"/>
      <c r="BQ46" s="154"/>
      <c r="BR46" s="10"/>
      <c r="BS46" s="46" t="s">
        <v>67</v>
      </c>
      <c r="BT46" s="72" t="s">
        <v>42</v>
      </c>
      <c r="BU46" s="53"/>
      <c r="BV46" s="73">
        <v>1</v>
      </c>
      <c r="BW46" s="68">
        <v>1</v>
      </c>
      <c r="BX46" s="68">
        <v>1</v>
      </c>
      <c r="BY46" s="68">
        <v>1</v>
      </c>
      <c r="BZ46" s="70">
        <v>0</v>
      </c>
      <c r="CA46" s="13">
        <f t="shared" si="412"/>
        <v>0</v>
      </c>
      <c r="CB46" s="13">
        <f t="shared" si="413"/>
        <v>0</v>
      </c>
      <c r="CC46" s="13">
        <f t="shared" si="414"/>
        <v>0</v>
      </c>
      <c r="CD46" s="117"/>
      <c r="CE46" s="154"/>
      <c r="CF46" s="10"/>
      <c r="CG46" s="46" t="s">
        <v>67</v>
      </c>
      <c r="CH46" s="72" t="s">
        <v>42</v>
      </c>
      <c r="CI46" s="53"/>
      <c r="CJ46" s="73">
        <v>1</v>
      </c>
      <c r="CK46" s="68">
        <v>1</v>
      </c>
      <c r="CL46" s="68">
        <v>1</v>
      </c>
      <c r="CM46" s="68">
        <v>1</v>
      </c>
      <c r="CN46" s="70">
        <v>0</v>
      </c>
      <c r="CO46" s="13">
        <f t="shared" si="416"/>
        <v>0</v>
      </c>
      <c r="CP46" s="13">
        <f t="shared" si="417"/>
        <v>0</v>
      </c>
      <c r="CQ46" s="13">
        <f t="shared" si="418"/>
        <v>0</v>
      </c>
      <c r="CR46" s="117"/>
      <c r="CS46" s="154"/>
      <c r="CT46" s="10"/>
      <c r="CU46" s="46" t="s">
        <v>67</v>
      </c>
      <c r="CV46" s="72" t="s">
        <v>42</v>
      </c>
      <c r="CW46" s="53"/>
      <c r="CX46" s="73">
        <v>1</v>
      </c>
      <c r="CY46" s="68">
        <v>1</v>
      </c>
      <c r="CZ46" s="68">
        <v>1</v>
      </c>
      <c r="DA46" s="68">
        <v>1</v>
      </c>
      <c r="DB46" s="70">
        <v>0</v>
      </c>
      <c r="DC46" s="13">
        <f t="shared" si="420"/>
        <v>0</v>
      </c>
      <c r="DD46" s="13">
        <f t="shared" si="421"/>
        <v>0</v>
      </c>
      <c r="DE46" s="13">
        <f t="shared" si="422"/>
        <v>0</v>
      </c>
      <c r="DF46" s="117"/>
      <c r="DG46" s="154"/>
      <c r="DH46" s="10"/>
      <c r="DI46" s="46" t="s">
        <v>67</v>
      </c>
      <c r="DJ46" s="72" t="s">
        <v>42</v>
      </c>
      <c r="DK46" s="53"/>
      <c r="DL46" s="73">
        <v>1</v>
      </c>
      <c r="DM46" s="68">
        <v>1</v>
      </c>
      <c r="DN46" s="68">
        <v>1</v>
      </c>
      <c r="DO46" s="68">
        <v>1</v>
      </c>
      <c r="DP46" s="70">
        <v>0</v>
      </c>
      <c r="DQ46" s="13">
        <f t="shared" si="424"/>
        <v>0</v>
      </c>
      <c r="DR46" s="13">
        <f t="shared" si="425"/>
        <v>0</v>
      </c>
      <c r="DS46" s="13">
        <f t="shared" si="426"/>
        <v>0</v>
      </c>
      <c r="DT46" s="117"/>
      <c r="DU46" s="154"/>
      <c r="DV46" s="10"/>
      <c r="DW46" s="46" t="s">
        <v>67</v>
      </c>
      <c r="DX46" s="72" t="s">
        <v>42</v>
      </c>
      <c r="DY46" s="53"/>
      <c r="DZ46" s="73">
        <v>1</v>
      </c>
      <c r="EA46" s="68">
        <v>1</v>
      </c>
      <c r="EB46" s="68">
        <v>1</v>
      </c>
      <c r="EC46" s="68">
        <v>1</v>
      </c>
      <c r="ED46" s="70">
        <v>0</v>
      </c>
      <c r="EE46" s="13">
        <f t="shared" si="428"/>
        <v>0</v>
      </c>
      <c r="EF46" s="13">
        <f t="shared" si="429"/>
        <v>0</v>
      </c>
      <c r="EG46" s="13">
        <f t="shared" si="430"/>
        <v>0</v>
      </c>
      <c r="EH46" s="117"/>
      <c r="EI46" s="154"/>
      <c r="EJ46" s="10"/>
      <c r="EK46" s="44" t="s">
        <v>77</v>
      </c>
      <c r="EL46" s="761" t="str">
        <f>Prices!$A$109</f>
        <v xml:space="preserve">glazing  </v>
      </c>
      <c r="EM46" s="761">
        <f t="shared" si="376"/>
        <v>0</v>
      </c>
      <c r="EN46" s="1042" t="s">
        <v>84</v>
      </c>
      <c r="EO46" s="1052"/>
      <c r="EP46" s="190">
        <f t="shared" si="377"/>
        <v>0</v>
      </c>
      <c r="EQ46" s="79"/>
      <c r="ER46" s="116">
        <f t="shared" si="372"/>
        <v>0</v>
      </c>
      <c r="ES46" s="81">
        <f t="shared" si="373"/>
        <v>0</v>
      </c>
      <c r="ET46" s="280">
        <v>0</v>
      </c>
      <c r="EU46" s="9" t="s">
        <v>45</v>
      </c>
      <c r="EV46" s="583">
        <f t="shared" si="374"/>
        <v>0</v>
      </c>
      <c r="EW46" s="579">
        <f t="shared" si="86"/>
        <v>0</v>
      </c>
      <c r="EX46" s="582">
        <f t="shared" si="375"/>
        <v>0</v>
      </c>
      <c r="EY46" s="112"/>
      <c r="EZ46" s="573"/>
      <c r="FA46" s="55"/>
      <c r="FC46" s="44" t="s">
        <v>99</v>
      </c>
      <c r="FD46" s="95" t="s">
        <v>112</v>
      </c>
      <c r="FE46" s="141">
        <v>0</v>
      </c>
      <c r="FF46" s="141">
        <v>0</v>
      </c>
      <c r="FG46" s="142">
        <v>0</v>
      </c>
      <c r="FH46" s="9" t="s">
        <v>109</v>
      </c>
      <c r="FI46" s="122">
        <f t="shared" si="378"/>
        <v>0</v>
      </c>
      <c r="FJ46" s="602">
        <v>0</v>
      </c>
      <c r="FK46" s="604">
        <f t="shared" si="379"/>
        <v>0</v>
      </c>
      <c r="FL46" s="591">
        <f>FR127</f>
        <v>0</v>
      </c>
      <c r="FM46" s="542">
        <f>FL127</f>
        <v>0</v>
      </c>
      <c r="FN46" s="610">
        <f>SUM(FK46:FK48)+FL46</f>
        <v>0</v>
      </c>
      <c r="FO46" s="127">
        <f>IF(FO$4=0,0,FN46/$FO$4)</f>
        <v>0</v>
      </c>
      <c r="FP46" s="87" t="s">
        <v>99</v>
      </c>
      <c r="FQ46" s="522">
        <f>SUM(EX64:EX66)+EY64</f>
        <v>0</v>
      </c>
      <c r="FR46" s="496">
        <f>FN46</f>
        <v>0</v>
      </c>
      <c r="FS46" s="567">
        <f>SUM(FQ46:FR46)</f>
        <v>0</v>
      </c>
    </row>
    <row r="47" spans="1:175" x14ac:dyDescent="0.25">
      <c r="A47" s="46" t="s">
        <v>66</v>
      </c>
      <c r="B47" s="72" t="s">
        <v>42</v>
      </c>
      <c r="C47" s="53"/>
      <c r="D47" s="73">
        <v>1</v>
      </c>
      <c r="E47" s="68">
        <v>1</v>
      </c>
      <c r="F47" s="68">
        <v>1</v>
      </c>
      <c r="G47" s="68">
        <v>1</v>
      </c>
      <c r="H47" s="70">
        <v>0</v>
      </c>
      <c r="I47" s="13">
        <f t="shared" si="432"/>
        <v>0</v>
      </c>
      <c r="J47" s="13">
        <f t="shared" si="396"/>
        <v>0</v>
      </c>
      <c r="K47" s="13">
        <f t="shared" si="397"/>
        <v>0</v>
      </c>
      <c r="L47" s="201" t="s">
        <v>575</v>
      </c>
      <c r="M47" s="154"/>
      <c r="N47" s="10"/>
      <c r="O47" s="46" t="s">
        <v>66</v>
      </c>
      <c r="P47" s="72" t="s">
        <v>42</v>
      </c>
      <c r="Q47" s="53"/>
      <c r="R47" s="73">
        <v>1</v>
      </c>
      <c r="S47" s="68">
        <v>1</v>
      </c>
      <c r="T47" s="68">
        <v>1</v>
      </c>
      <c r="U47" s="68">
        <v>1</v>
      </c>
      <c r="V47" s="70">
        <v>0</v>
      </c>
      <c r="W47" s="13">
        <f t="shared" si="433"/>
        <v>0</v>
      </c>
      <c r="X47" s="13">
        <f t="shared" si="398"/>
        <v>0</v>
      </c>
      <c r="Y47" s="13">
        <f t="shared" si="399"/>
        <v>0</v>
      </c>
      <c r="Z47" s="201" t="s">
        <v>575</v>
      </c>
      <c r="AA47" s="154"/>
      <c r="AB47" s="10"/>
      <c r="AC47" s="46" t="s">
        <v>66</v>
      </c>
      <c r="AD47" s="72" t="s">
        <v>42</v>
      </c>
      <c r="AE47" s="53"/>
      <c r="AF47" s="73">
        <v>1</v>
      </c>
      <c r="AG47" s="68">
        <v>1</v>
      </c>
      <c r="AH47" s="68">
        <v>1</v>
      </c>
      <c r="AI47" s="68">
        <v>1</v>
      </c>
      <c r="AJ47" s="70">
        <v>0</v>
      </c>
      <c r="AK47" s="13">
        <f t="shared" si="400"/>
        <v>0</v>
      </c>
      <c r="AL47" s="13">
        <f t="shared" si="401"/>
        <v>0</v>
      </c>
      <c r="AM47" s="13">
        <f t="shared" si="402"/>
        <v>0</v>
      </c>
      <c r="AN47" s="201" t="s">
        <v>575</v>
      </c>
      <c r="AO47" s="154"/>
      <c r="AP47" s="10"/>
      <c r="AQ47" s="46" t="s">
        <v>66</v>
      </c>
      <c r="AR47" s="72" t="s">
        <v>42</v>
      </c>
      <c r="AS47" s="53"/>
      <c r="AT47" s="73">
        <v>1</v>
      </c>
      <c r="AU47" s="68">
        <v>1</v>
      </c>
      <c r="AV47" s="68">
        <v>1</v>
      </c>
      <c r="AW47" s="68">
        <v>1</v>
      </c>
      <c r="AX47" s="70">
        <v>0</v>
      </c>
      <c r="AY47" s="13">
        <f t="shared" si="404"/>
        <v>0</v>
      </c>
      <c r="AZ47" s="13">
        <f t="shared" si="405"/>
        <v>0</v>
      </c>
      <c r="BA47" s="13">
        <f t="shared" si="406"/>
        <v>0</v>
      </c>
      <c r="BB47" s="201" t="s">
        <v>575</v>
      </c>
      <c r="BC47" s="154"/>
      <c r="BD47" s="10"/>
      <c r="BE47" s="46" t="s">
        <v>66</v>
      </c>
      <c r="BF47" s="72" t="s">
        <v>42</v>
      </c>
      <c r="BG47" s="53"/>
      <c r="BH47" s="73">
        <v>1</v>
      </c>
      <c r="BI47" s="68">
        <v>1</v>
      </c>
      <c r="BJ47" s="68">
        <v>1</v>
      </c>
      <c r="BK47" s="68">
        <v>1</v>
      </c>
      <c r="BL47" s="70">
        <v>0</v>
      </c>
      <c r="BM47" s="13">
        <f t="shared" si="408"/>
        <v>0</v>
      </c>
      <c r="BN47" s="13">
        <f t="shared" si="409"/>
        <v>0</v>
      </c>
      <c r="BO47" s="13">
        <f t="shared" si="410"/>
        <v>0</v>
      </c>
      <c r="BP47" s="201" t="s">
        <v>575</v>
      </c>
      <c r="BQ47" s="154"/>
      <c r="BR47" s="10"/>
      <c r="BS47" s="46" t="s">
        <v>66</v>
      </c>
      <c r="BT47" s="72" t="s">
        <v>42</v>
      </c>
      <c r="BU47" s="53"/>
      <c r="BV47" s="73">
        <v>1</v>
      </c>
      <c r="BW47" s="68">
        <v>1</v>
      </c>
      <c r="BX47" s="68">
        <v>1</v>
      </c>
      <c r="BY47" s="68">
        <v>1</v>
      </c>
      <c r="BZ47" s="70">
        <v>0</v>
      </c>
      <c r="CA47" s="13">
        <f t="shared" si="412"/>
        <v>0</v>
      </c>
      <c r="CB47" s="13">
        <f t="shared" si="413"/>
        <v>0</v>
      </c>
      <c r="CC47" s="13">
        <f t="shared" si="414"/>
        <v>0</v>
      </c>
      <c r="CD47" s="201" t="s">
        <v>575</v>
      </c>
      <c r="CE47" s="154"/>
      <c r="CF47" s="10"/>
      <c r="CG47" s="46" t="s">
        <v>66</v>
      </c>
      <c r="CH47" s="72" t="s">
        <v>42</v>
      </c>
      <c r="CI47" s="53"/>
      <c r="CJ47" s="73">
        <v>1</v>
      </c>
      <c r="CK47" s="68">
        <v>1</v>
      </c>
      <c r="CL47" s="68">
        <v>1</v>
      </c>
      <c r="CM47" s="68">
        <v>1</v>
      </c>
      <c r="CN47" s="70">
        <v>0</v>
      </c>
      <c r="CO47" s="13">
        <f t="shared" si="416"/>
        <v>0</v>
      </c>
      <c r="CP47" s="13">
        <f t="shared" si="417"/>
        <v>0</v>
      </c>
      <c r="CQ47" s="13">
        <f t="shared" si="418"/>
        <v>0</v>
      </c>
      <c r="CR47" s="201" t="s">
        <v>575</v>
      </c>
      <c r="CS47" s="154"/>
      <c r="CT47" s="10"/>
      <c r="CU47" s="46" t="s">
        <v>66</v>
      </c>
      <c r="CV47" s="72" t="s">
        <v>42</v>
      </c>
      <c r="CW47" s="53"/>
      <c r="CX47" s="73">
        <v>1</v>
      </c>
      <c r="CY47" s="68">
        <v>1</v>
      </c>
      <c r="CZ47" s="68">
        <v>1</v>
      </c>
      <c r="DA47" s="68">
        <v>1</v>
      </c>
      <c r="DB47" s="70">
        <v>0</v>
      </c>
      <c r="DC47" s="13">
        <f t="shared" si="420"/>
        <v>0</v>
      </c>
      <c r="DD47" s="13">
        <f t="shared" si="421"/>
        <v>0</v>
      </c>
      <c r="DE47" s="13">
        <f t="shared" si="422"/>
        <v>0</v>
      </c>
      <c r="DF47" s="201" t="s">
        <v>575</v>
      </c>
      <c r="DG47" s="154"/>
      <c r="DH47" s="10"/>
      <c r="DI47" s="46" t="s">
        <v>66</v>
      </c>
      <c r="DJ47" s="72" t="s">
        <v>42</v>
      </c>
      <c r="DK47" s="53"/>
      <c r="DL47" s="73">
        <v>1</v>
      </c>
      <c r="DM47" s="68">
        <v>1</v>
      </c>
      <c r="DN47" s="68">
        <v>1</v>
      </c>
      <c r="DO47" s="68">
        <v>1</v>
      </c>
      <c r="DP47" s="70">
        <v>0</v>
      </c>
      <c r="DQ47" s="13">
        <f t="shared" si="424"/>
        <v>0</v>
      </c>
      <c r="DR47" s="13">
        <f t="shared" si="425"/>
        <v>0</v>
      </c>
      <c r="DS47" s="13">
        <f t="shared" si="426"/>
        <v>0</v>
      </c>
      <c r="DT47" s="201" t="s">
        <v>575</v>
      </c>
      <c r="DU47" s="154"/>
      <c r="DV47" s="10"/>
      <c r="DW47" s="46" t="s">
        <v>66</v>
      </c>
      <c r="DX47" s="72" t="s">
        <v>42</v>
      </c>
      <c r="DY47" s="53"/>
      <c r="DZ47" s="73">
        <v>1</v>
      </c>
      <c r="EA47" s="68">
        <v>1</v>
      </c>
      <c r="EB47" s="68">
        <v>1</v>
      </c>
      <c r="EC47" s="68">
        <v>1</v>
      </c>
      <c r="ED47" s="70">
        <v>0</v>
      </c>
      <c r="EE47" s="13">
        <f t="shared" si="428"/>
        <v>0</v>
      </c>
      <c r="EF47" s="13">
        <f t="shared" si="429"/>
        <v>0</v>
      </c>
      <c r="EG47" s="13">
        <f t="shared" si="430"/>
        <v>0</v>
      </c>
      <c r="EH47" s="201" t="s">
        <v>575</v>
      </c>
      <c r="EI47" s="154"/>
      <c r="EJ47" s="10"/>
      <c r="EK47" s="44" t="s">
        <v>77</v>
      </c>
      <c r="EL47" s="761" t="str">
        <f>Prices!$A$110</f>
        <v xml:space="preserve">glazing  </v>
      </c>
      <c r="EM47" s="761">
        <f t="shared" si="376"/>
        <v>0</v>
      </c>
      <c r="EN47" s="1042" t="s">
        <v>85</v>
      </c>
      <c r="EO47" s="1052"/>
      <c r="EP47" s="190">
        <f t="shared" si="377"/>
        <v>0</v>
      </c>
      <c r="EQ47" s="79"/>
      <c r="ER47" s="116">
        <f t="shared" si="372"/>
        <v>0</v>
      </c>
      <c r="ES47" s="81">
        <f t="shared" si="373"/>
        <v>0</v>
      </c>
      <c r="ET47" s="280">
        <v>0</v>
      </c>
      <c r="EU47" s="9" t="s">
        <v>45</v>
      </c>
      <c r="EV47" s="583">
        <f t="shared" si="374"/>
        <v>0</v>
      </c>
      <c r="EW47" s="579">
        <f t="shared" si="86"/>
        <v>0</v>
      </c>
      <c r="EX47" s="582">
        <f t="shared" si="375"/>
        <v>0</v>
      </c>
      <c r="EY47" s="112"/>
      <c r="EZ47" s="573"/>
      <c r="FA47" s="55"/>
      <c r="FC47" s="44" t="s">
        <v>99</v>
      </c>
      <c r="FD47" s="95" t="s">
        <v>112</v>
      </c>
      <c r="FE47" s="141">
        <v>0</v>
      </c>
      <c r="FF47" s="141">
        <v>0</v>
      </c>
      <c r="FG47" s="142">
        <v>0</v>
      </c>
      <c r="FH47" s="9" t="s">
        <v>109</v>
      </c>
      <c r="FI47" s="122">
        <f t="shared" si="378"/>
        <v>0</v>
      </c>
      <c r="FJ47" s="602">
        <v>0</v>
      </c>
      <c r="FK47" s="604">
        <f t="shared" si="379"/>
        <v>0</v>
      </c>
      <c r="FL47" s="592"/>
      <c r="FM47" s="573"/>
      <c r="FN47" s="607"/>
      <c r="FO47" s="127"/>
      <c r="FP47" s="87"/>
      <c r="FQ47" s="522"/>
      <c r="FR47" s="61"/>
      <c r="FS47" s="567"/>
    </row>
    <row r="48" spans="1:175" x14ac:dyDescent="0.25">
      <c r="A48" s="44" t="s">
        <v>66</v>
      </c>
      <c r="B48" s="72" t="s">
        <v>42</v>
      </c>
      <c r="C48" s="53"/>
      <c r="D48" s="73">
        <v>1</v>
      </c>
      <c r="E48" s="68">
        <v>1</v>
      </c>
      <c r="F48" s="68">
        <v>1</v>
      </c>
      <c r="G48" s="68">
        <v>1</v>
      </c>
      <c r="H48" s="70">
        <v>0</v>
      </c>
      <c r="I48" s="13">
        <f t="shared" si="432"/>
        <v>0</v>
      </c>
      <c r="J48" s="13">
        <f t="shared" si="396"/>
        <v>0</v>
      </c>
      <c r="K48" s="13">
        <f t="shared" si="397"/>
        <v>0</v>
      </c>
      <c r="L48" s="215">
        <f>SUM(K47:K48)</f>
        <v>0</v>
      </c>
      <c r="M48" s="154"/>
      <c r="N48" s="10"/>
      <c r="O48" s="44" t="s">
        <v>66</v>
      </c>
      <c r="P48" s="72" t="s">
        <v>42</v>
      </c>
      <c r="Q48" s="53"/>
      <c r="R48" s="73">
        <v>1</v>
      </c>
      <c r="S48" s="68">
        <v>1</v>
      </c>
      <c r="T48" s="68">
        <v>1</v>
      </c>
      <c r="U48" s="68">
        <v>1</v>
      </c>
      <c r="V48" s="70">
        <v>0</v>
      </c>
      <c r="W48" s="13">
        <f t="shared" si="433"/>
        <v>0</v>
      </c>
      <c r="X48" s="13">
        <f t="shared" si="398"/>
        <v>0</v>
      </c>
      <c r="Y48" s="13">
        <f t="shared" si="399"/>
        <v>0</v>
      </c>
      <c r="Z48" s="215">
        <f>SUM(Y47:Y48)</f>
        <v>0</v>
      </c>
      <c r="AA48" s="154"/>
      <c r="AB48" s="10"/>
      <c r="AC48" s="44" t="s">
        <v>66</v>
      </c>
      <c r="AD48" s="72" t="s">
        <v>42</v>
      </c>
      <c r="AE48" s="53"/>
      <c r="AF48" s="73">
        <v>1</v>
      </c>
      <c r="AG48" s="68">
        <v>1</v>
      </c>
      <c r="AH48" s="68">
        <v>1</v>
      </c>
      <c r="AI48" s="68">
        <v>1</v>
      </c>
      <c r="AJ48" s="70">
        <v>0</v>
      </c>
      <c r="AK48" s="13">
        <f t="shared" si="400"/>
        <v>0</v>
      </c>
      <c r="AL48" s="13">
        <f t="shared" si="401"/>
        <v>0</v>
      </c>
      <c r="AM48" s="13">
        <f t="shared" si="402"/>
        <v>0</v>
      </c>
      <c r="AN48" s="215">
        <f t="shared" ref="AN48" si="434">SUM(AM47:AM48)</f>
        <v>0</v>
      </c>
      <c r="AO48" s="154"/>
      <c r="AP48" s="10"/>
      <c r="AQ48" s="44" t="s">
        <v>66</v>
      </c>
      <c r="AR48" s="72" t="s">
        <v>42</v>
      </c>
      <c r="AS48" s="53"/>
      <c r="AT48" s="73">
        <v>1</v>
      </c>
      <c r="AU48" s="68">
        <v>1</v>
      </c>
      <c r="AV48" s="68">
        <v>1</v>
      </c>
      <c r="AW48" s="68">
        <v>1</v>
      </c>
      <c r="AX48" s="70">
        <v>0</v>
      </c>
      <c r="AY48" s="13">
        <f t="shared" si="404"/>
        <v>0</v>
      </c>
      <c r="AZ48" s="13">
        <f t="shared" si="405"/>
        <v>0</v>
      </c>
      <c r="BA48" s="13">
        <f t="shared" si="406"/>
        <v>0</v>
      </c>
      <c r="BB48" s="215">
        <f t="shared" ref="BB48" si="435">SUM(BA47:BA48)</f>
        <v>0</v>
      </c>
      <c r="BC48" s="154"/>
      <c r="BD48" s="10"/>
      <c r="BE48" s="44" t="s">
        <v>66</v>
      </c>
      <c r="BF48" s="72" t="s">
        <v>42</v>
      </c>
      <c r="BG48" s="53"/>
      <c r="BH48" s="73">
        <v>1</v>
      </c>
      <c r="BI48" s="68">
        <v>1</v>
      </c>
      <c r="BJ48" s="68">
        <v>1</v>
      </c>
      <c r="BK48" s="68">
        <v>1</v>
      </c>
      <c r="BL48" s="70">
        <v>0</v>
      </c>
      <c r="BM48" s="13">
        <f t="shared" si="408"/>
        <v>0</v>
      </c>
      <c r="BN48" s="13">
        <f t="shared" si="409"/>
        <v>0</v>
      </c>
      <c r="BO48" s="13">
        <f t="shared" si="410"/>
        <v>0</v>
      </c>
      <c r="BP48" s="215">
        <f t="shared" ref="BP48" si="436">SUM(BO47:BO48)</f>
        <v>0</v>
      </c>
      <c r="BQ48" s="154"/>
      <c r="BR48" s="10"/>
      <c r="BS48" s="44" t="s">
        <v>66</v>
      </c>
      <c r="BT48" s="72" t="s">
        <v>42</v>
      </c>
      <c r="BU48" s="53"/>
      <c r="BV48" s="73">
        <v>1</v>
      </c>
      <c r="BW48" s="68">
        <v>1</v>
      </c>
      <c r="BX48" s="68">
        <v>1</v>
      </c>
      <c r="BY48" s="68">
        <v>1</v>
      </c>
      <c r="BZ48" s="70">
        <v>0</v>
      </c>
      <c r="CA48" s="13">
        <f t="shared" si="412"/>
        <v>0</v>
      </c>
      <c r="CB48" s="13">
        <f t="shared" si="413"/>
        <v>0</v>
      </c>
      <c r="CC48" s="13">
        <f t="shared" si="414"/>
        <v>0</v>
      </c>
      <c r="CD48" s="215">
        <f t="shared" ref="CD48" si="437">SUM(CC47:CC48)</f>
        <v>0</v>
      </c>
      <c r="CE48" s="154"/>
      <c r="CF48" s="10"/>
      <c r="CG48" s="44" t="s">
        <v>66</v>
      </c>
      <c r="CH48" s="72" t="s">
        <v>42</v>
      </c>
      <c r="CI48" s="53"/>
      <c r="CJ48" s="73">
        <v>1</v>
      </c>
      <c r="CK48" s="68">
        <v>1</v>
      </c>
      <c r="CL48" s="68">
        <v>1</v>
      </c>
      <c r="CM48" s="68">
        <v>1</v>
      </c>
      <c r="CN48" s="70">
        <v>0</v>
      </c>
      <c r="CO48" s="13">
        <f t="shared" si="416"/>
        <v>0</v>
      </c>
      <c r="CP48" s="13">
        <f t="shared" si="417"/>
        <v>0</v>
      </c>
      <c r="CQ48" s="13">
        <f t="shared" si="418"/>
        <v>0</v>
      </c>
      <c r="CR48" s="215">
        <f t="shared" ref="CR48" si="438">SUM(CQ47:CQ48)</f>
        <v>0</v>
      </c>
      <c r="CS48" s="154"/>
      <c r="CT48" s="10"/>
      <c r="CU48" s="44" t="s">
        <v>66</v>
      </c>
      <c r="CV48" s="72" t="s">
        <v>42</v>
      </c>
      <c r="CW48" s="53"/>
      <c r="CX48" s="73">
        <v>1</v>
      </c>
      <c r="CY48" s="68">
        <v>1</v>
      </c>
      <c r="CZ48" s="68">
        <v>1</v>
      </c>
      <c r="DA48" s="68">
        <v>1</v>
      </c>
      <c r="DB48" s="70">
        <v>0</v>
      </c>
      <c r="DC48" s="13">
        <f t="shared" si="420"/>
        <v>0</v>
      </c>
      <c r="DD48" s="13">
        <f t="shared" si="421"/>
        <v>0</v>
      </c>
      <c r="DE48" s="13">
        <f t="shared" si="422"/>
        <v>0</v>
      </c>
      <c r="DF48" s="215">
        <f t="shared" ref="DF48" si="439">SUM(DE47:DE48)</f>
        <v>0</v>
      </c>
      <c r="DG48" s="154"/>
      <c r="DH48" s="10"/>
      <c r="DI48" s="44" t="s">
        <v>66</v>
      </c>
      <c r="DJ48" s="72" t="s">
        <v>42</v>
      </c>
      <c r="DK48" s="53"/>
      <c r="DL48" s="73">
        <v>1</v>
      </c>
      <c r="DM48" s="68">
        <v>1</v>
      </c>
      <c r="DN48" s="68">
        <v>1</v>
      </c>
      <c r="DO48" s="68">
        <v>1</v>
      </c>
      <c r="DP48" s="70">
        <v>0</v>
      </c>
      <c r="DQ48" s="13">
        <f t="shared" si="424"/>
        <v>0</v>
      </c>
      <c r="DR48" s="13">
        <f t="shared" si="425"/>
        <v>0</v>
      </c>
      <c r="DS48" s="13">
        <f t="shared" si="426"/>
        <v>0</v>
      </c>
      <c r="DT48" s="215">
        <f t="shared" ref="DT48" si="440">SUM(DS47:DS48)</f>
        <v>0</v>
      </c>
      <c r="DU48" s="154"/>
      <c r="DV48" s="10"/>
      <c r="DW48" s="44" t="s">
        <v>66</v>
      </c>
      <c r="DX48" s="72" t="s">
        <v>42</v>
      </c>
      <c r="DY48" s="53"/>
      <c r="DZ48" s="73">
        <v>1</v>
      </c>
      <c r="EA48" s="68">
        <v>1</v>
      </c>
      <c r="EB48" s="68">
        <v>1</v>
      </c>
      <c r="EC48" s="68">
        <v>1</v>
      </c>
      <c r="ED48" s="70">
        <v>0</v>
      </c>
      <c r="EE48" s="13">
        <f t="shared" si="428"/>
        <v>0</v>
      </c>
      <c r="EF48" s="13">
        <f t="shared" si="429"/>
        <v>0</v>
      </c>
      <c r="EG48" s="13">
        <f t="shared" si="430"/>
        <v>0</v>
      </c>
      <c r="EH48" s="215">
        <f t="shared" ref="EH48" si="441">SUM(EG47:EG48)</f>
        <v>0</v>
      </c>
      <c r="EI48" s="154"/>
      <c r="EJ48" s="10"/>
      <c r="EK48" s="44" t="s">
        <v>77</v>
      </c>
      <c r="EL48" s="761" t="str">
        <f>Prices!$A$111</f>
        <v xml:space="preserve">glazing  </v>
      </c>
      <c r="EM48" s="761">
        <f t="shared" si="376"/>
        <v>0</v>
      </c>
      <c r="EN48" s="1042" t="s">
        <v>86</v>
      </c>
      <c r="EO48" s="1052"/>
      <c r="EP48" s="190">
        <f t="shared" si="377"/>
        <v>0</v>
      </c>
      <c r="EQ48" s="79"/>
      <c r="ER48" s="116">
        <f t="shared" si="372"/>
        <v>0</v>
      </c>
      <c r="ES48" s="81">
        <f t="shared" si="373"/>
        <v>0</v>
      </c>
      <c r="ET48" s="280">
        <v>0</v>
      </c>
      <c r="EU48" s="9" t="s">
        <v>45</v>
      </c>
      <c r="EV48" s="583">
        <f t="shared" si="374"/>
        <v>0</v>
      </c>
      <c r="EW48" s="579">
        <f t="shared" si="86"/>
        <v>0</v>
      </c>
      <c r="EX48" s="582">
        <f t="shared" si="375"/>
        <v>0</v>
      </c>
      <c r="EY48" s="112"/>
      <c r="EZ48" s="573"/>
      <c r="FA48" s="55"/>
      <c r="FC48" s="44" t="s">
        <v>99</v>
      </c>
      <c r="FD48" s="95" t="s">
        <v>153</v>
      </c>
      <c r="FE48" s="141">
        <v>0</v>
      </c>
      <c r="FF48" s="141">
        <v>0</v>
      </c>
      <c r="FG48" s="142">
        <v>0</v>
      </c>
      <c r="FH48" s="9" t="s">
        <v>45</v>
      </c>
      <c r="FI48" s="122">
        <f t="shared" si="378"/>
        <v>0</v>
      </c>
      <c r="FJ48" s="602">
        <v>0</v>
      </c>
      <c r="FK48" s="604">
        <f t="shared" si="379"/>
        <v>0</v>
      </c>
      <c r="FL48" s="592"/>
      <c r="FM48" s="576"/>
      <c r="FN48" s="605"/>
      <c r="FO48" s="127"/>
      <c r="FP48" s="522"/>
      <c r="FQ48" s="61"/>
      <c r="FR48" s="61"/>
      <c r="FS48" s="88"/>
    </row>
    <row r="49" spans="1:175" x14ac:dyDescent="0.25">
      <c r="A49" s="44" t="s">
        <v>68</v>
      </c>
      <c r="B49" s="72" t="s">
        <v>42</v>
      </c>
      <c r="C49" s="53"/>
      <c r="D49" s="73">
        <v>1</v>
      </c>
      <c r="E49" s="68">
        <v>1</v>
      </c>
      <c r="F49" s="68">
        <v>1</v>
      </c>
      <c r="G49" s="68">
        <v>1</v>
      </c>
      <c r="H49" s="70">
        <v>0</v>
      </c>
      <c r="I49" s="13">
        <f t="shared" si="432"/>
        <v>0</v>
      </c>
      <c r="J49" s="13">
        <f t="shared" si="396"/>
        <v>0</v>
      </c>
      <c r="K49" s="13">
        <f t="shared" si="397"/>
        <v>0</v>
      </c>
      <c r="L49" s="117"/>
      <c r="M49" s="154"/>
      <c r="N49" s="10"/>
      <c r="O49" s="44" t="s">
        <v>68</v>
      </c>
      <c r="P49" s="72" t="s">
        <v>42</v>
      </c>
      <c r="Q49" s="53"/>
      <c r="R49" s="73">
        <v>1</v>
      </c>
      <c r="S49" s="68">
        <v>1</v>
      </c>
      <c r="T49" s="68">
        <v>1</v>
      </c>
      <c r="U49" s="68">
        <v>1</v>
      </c>
      <c r="V49" s="70">
        <v>0</v>
      </c>
      <c r="W49" s="13">
        <f t="shared" si="433"/>
        <v>0</v>
      </c>
      <c r="X49" s="13">
        <f t="shared" si="398"/>
        <v>0</v>
      </c>
      <c r="Y49" s="13">
        <f t="shared" si="399"/>
        <v>0</v>
      </c>
      <c r="Z49" s="117"/>
      <c r="AA49" s="154"/>
      <c r="AB49" s="10"/>
      <c r="AC49" s="44" t="s">
        <v>68</v>
      </c>
      <c r="AD49" s="72" t="s">
        <v>42</v>
      </c>
      <c r="AE49" s="53"/>
      <c r="AF49" s="73">
        <v>1</v>
      </c>
      <c r="AG49" s="68">
        <v>1</v>
      </c>
      <c r="AH49" s="68">
        <v>1</v>
      </c>
      <c r="AI49" s="68">
        <v>1</v>
      </c>
      <c r="AJ49" s="70">
        <v>0</v>
      </c>
      <c r="AK49" s="13">
        <f t="shared" si="400"/>
        <v>0</v>
      </c>
      <c r="AL49" s="13">
        <f t="shared" si="401"/>
        <v>0</v>
      </c>
      <c r="AM49" s="13">
        <f t="shared" si="402"/>
        <v>0</v>
      </c>
      <c r="AN49" s="117"/>
      <c r="AO49" s="154"/>
      <c r="AP49" s="10"/>
      <c r="AQ49" s="44" t="s">
        <v>68</v>
      </c>
      <c r="AR49" s="72" t="s">
        <v>42</v>
      </c>
      <c r="AS49" s="53"/>
      <c r="AT49" s="73">
        <v>1</v>
      </c>
      <c r="AU49" s="68">
        <v>1</v>
      </c>
      <c r="AV49" s="68">
        <v>1</v>
      </c>
      <c r="AW49" s="68">
        <v>1</v>
      </c>
      <c r="AX49" s="70">
        <v>0</v>
      </c>
      <c r="AY49" s="13">
        <f t="shared" si="404"/>
        <v>0</v>
      </c>
      <c r="AZ49" s="13">
        <f t="shared" si="405"/>
        <v>0</v>
      </c>
      <c r="BA49" s="13">
        <f t="shared" si="406"/>
        <v>0</v>
      </c>
      <c r="BB49" s="117"/>
      <c r="BC49" s="154"/>
      <c r="BD49" s="10"/>
      <c r="BE49" s="44" t="s">
        <v>68</v>
      </c>
      <c r="BF49" s="72" t="s">
        <v>42</v>
      </c>
      <c r="BG49" s="53"/>
      <c r="BH49" s="73">
        <v>1</v>
      </c>
      <c r="BI49" s="68">
        <v>1</v>
      </c>
      <c r="BJ49" s="68">
        <v>1</v>
      </c>
      <c r="BK49" s="68">
        <v>1</v>
      </c>
      <c r="BL49" s="70">
        <v>0</v>
      </c>
      <c r="BM49" s="13">
        <f t="shared" si="408"/>
        <v>0</v>
      </c>
      <c r="BN49" s="13">
        <f t="shared" si="409"/>
        <v>0</v>
      </c>
      <c r="BO49" s="13">
        <f t="shared" si="410"/>
        <v>0</v>
      </c>
      <c r="BP49" s="117"/>
      <c r="BQ49" s="154"/>
      <c r="BR49" s="10"/>
      <c r="BS49" s="44" t="s">
        <v>68</v>
      </c>
      <c r="BT49" s="72" t="s">
        <v>42</v>
      </c>
      <c r="BU49" s="53"/>
      <c r="BV49" s="73">
        <v>1</v>
      </c>
      <c r="BW49" s="68">
        <v>1</v>
      </c>
      <c r="BX49" s="68">
        <v>1</v>
      </c>
      <c r="BY49" s="68">
        <v>1</v>
      </c>
      <c r="BZ49" s="70">
        <v>0</v>
      </c>
      <c r="CA49" s="13">
        <f t="shared" si="412"/>
        <v>0</v>
      </c>
      <c r="CB49" s="13">
        <f t="shared" si="413"/>
        <v>0</v>
      </c>
      <c r="CC49" s="13">
        <f t="shared" si="414"/>
        <v>0</v>
      </c>
      <c r="CD49" s="117"/>
      <c r="CE49" s="154"/>
      <c r="CF49" s="10"/>
      <c r="CG49" s="44" t="s">
        <v>68</v>
      </c>
      <c r="CH49" s="72" t="s">
        <v>42</v>
      </c>
      <c r="CI49" s="53"/>
      <c r="CJ49" s="73">
        <v>1</v>
      </c>
      <c r="CK49" s="68">
        <v>1</v>
      </c>
      <c r="CL49" s="68">
        <v>1</v>
      </c>
      <c r="CM49" s="68">
        <v>1</v>
      </c>
      <c r="CN49" s="70">
        <v>0</v>
      </c>
      <c r="CO49" s="13">
        <f t="shared" si="416"/>
        <v>0</v>
      </c>
      <c r="CP49" s="13">
        <f t="shared" si="417"/>
        <v>0</v>
      </c>
      <c r="CQ49" s="13">
        <f t="shared" si="418"/>
        <v>0</v>
      </c>
      <c r="CR49" s="117"/>
      <c r="CS49" s="154"/>
      <c r="CT49" s="10"/>
      <c r="CU49" s="44" t="s">
        <v>68</v>
      </c>
      <c r="CV49" s="72" t="s">
        <v>42</v>
      </c>
      <c r="CW49" s="53"/>
      <c r="CX49" s="73">
        <v>1</v>
      </c>
      <c r="CY49" s="68">
        <v>1</v>
      </c>
      <c r="CZ49" s="68">
        <v>1</v>
      </c>
      <c r="DA49" s="68">
        <v>1</v>
      </c>
      <c r="DB49" s="70">
        <v>0</v>
      </c>
      <c r="DC49" s="13">
        <f t="shared" si="420"/>
        <v>0</v>
      </c>
      <c r="DD49" s="13">
        <f t="shared" si="421"/>
        <v>0</v>
      </c>
      <c r="DE49" s="13">
        <f t="shared" si="422"/>
        <v>0</v>
      </c>
      <c r="DF49" s="117"/>
      <c r="DG49" s="154"/>
      <c r="DH49" s="10"/>
      <c r="DI49" s="44" t="s">
        <v>68</v>
      </c>
      <c r="DJ49" s="72" t="s">
        <v>42</v>
      </c>
      <c r="DK49" s="53"/>
      <c r="DL49" s="73">
        <v>1</v>
      </c>
      <c r="DM49" s="68">
        <v>1</v>
      </c>
      <c r="DN49" s="68">
        <v>1</v>
      </c>
      <c r="DO49" s="68">
        <v>1</v>
      </c>
      <c r="DP49" s="70">
        <v>0</v>
      </c>
      <c r="DQ49" s="13">
        <f t="shared" si="424"/>
        <v>0</v>
      </c>
      <c r="DR49" s="13">
        <f t="shared" si="425"/>
        <v>0</v>
      </c>
      <c r="DS49" s="13">
        <f t="shared" si="426"/>
        <v>0</v>
      </c>
      <c r="DT49" s="117"/>
      <c r="DU49" s="154"/>
      <c r="DV49" s="10"/>
      <c r="DW49" s="44" t="s">
        <v>68</v>
      </c>
      <c r="DX49" s="72" t="s">
        <v>42</v>
      </c>
      <c r="DY49" s="53"/>
      <c r="DZ49" s="73">
        <v>1</v>
      </c>
      <c r="EA49" s="68">
        <v>1</v>
      </c>
      <c r="EB49" s="68">
        <v>1</v>
      </c>
      <c r="EC49" s="68">
        <v>1</v>
      </c>
      <c r="ED49" s="70">
        <v>0</v>
      </c>
      <c r="EE49" s="13">
        <f t="shared" si="428"/>
        <v>0</v>
      </c>
      <c r="EF49" s="13">
        <f t="shared" si="429"/>
        <v>0</v>
      </c>
      <c r="EG49" s="13">
        <f t="shared" si="430"/>
        <v>0</v>
      </c>
      <c r="EH49" s="117"/>
      <c r="EI49" s="154"/>
      <c r="EJ49" s="10"/>
      <c r="EK49" s="44" t="s">
        <v>77</v>
      </c>
      <c r="EL49" s="761" t="str">
        <f>Prices!$A$112</f>
        <v xml:space="preserve">glazing  </v>
      </c>
      <c r="EM49" s="761">
        <f t="shared" si="376"/>
        <v>0</v>
      </c>
      <c r="EN49" s="1042" t="s">
        <v>87</v>
      </c>
      <c r="EO49" s="1052"/>
      <c r="EP49" s="190">
        <f t="shared" si="377"/>
        <v>0</v>
      </c>
      <c r="EQ49" s="79"/>
      <c r="ER49" s="116">
        <f t="shared" si="372"/>
        <v>0</v>
      </c>
      <c r="ES49" s="81">
        <f t="shared" si="373"/>
        <v>0</v>
      </c>
      <c r="ET49" s="280">
        <v>0</v>
      </c>
      <c r="EU49" s="9" t="s">
        <v>45</v>
      </c>
      <c r="EV49" s="583">
        <f t="shared" si="374"/>
        <v>0</v>
      </c>
      <c r="EW49" s="579">
        <f t="shared" si="86"/>
        <v>0</v>
      </c>
      <c r="EX49" s="582">
        <f t="shared" si="375"/>
        <v>0</v>
      </c>
      <c r="EY49" s="112"/>
      <c r="EZ49" s="573"/>
      <c r="FA49" s="55"/>
      <c r="FC49" s="44" t="s">
        <v>91</v>
      </c>
      <c r="FD49" s="95" t="s">
        <v>113</v>
      </c>
      <c r="FE49" s="141">
        <v>0</v>
      </c>
      <c r="FF49" s="141">
        <v>0</v>
      </c>
      <c r="FG49" s="142">
        <v>0</v>
      </c>
      <c r="FH49" s="9" t="s">
        <v>109</v>
      </c>
      <c r="FI49" s="122">
        <f t="shared" si="378"/>
        <v>0</v>
      </c>
      <c r="FJ49" s="602">
        <v>0</v>
      </c>
      <c r="FK49" s="604">
        <f t="shared" si="379"/>
        <v>0</v>
      </c>
      <c r="FL49" s="591">
        <f>FR128</f>
        <v>0</v>
      </c>
      <c r="FM49" s="542">
        <f>FL128</f>
        <v>0</v>
      </c>
      <c r="FN49" s="610">
        <f>SUM(FK49:FK50)+FL49</f>
        <v>0</v>
      </c>
      <c r="FO49" s="127">
        <f>IF(FO$4=0,0,FN49/$FO$4)</f>
        <v>0</v>
      </c>
      <c r="FP49" s="87" t="s">
        <v>91</v>
      </c>
      <c r="FQ49" s="522">
        <f>SUM(EX67:EX68)+EY67</f>
        <v>0</v>
      </c>
      <c r="FR49" s="496">
        <f>FN49</f>
        <v>0</v>
      </c>
      <c r="FS49" s="567">
        <f>SUM(FQ49:FR49)</f>
        <v>0</v>
      </c>
    </row>
    <row r="50" spans="1:175" x14ac:dyDescent="0.25">
      <c r="A50" s="44" t="s">
        <v>68</v>
      </c>
      <c r="B50" s="72" t="s">
        <v>42</v>
      </c>
      <c r="C50" s="53"/>
      <c r="D50" s="73">
        <v>1</v>
      </c>
      <c r="E50" s="68">
        <v>1</v>
      </c>
      <c r="F50" s="68">
        <v>1</v>
      </c>
      <c r="G50" s="68">
        <v>1</v>
      </c>
      <c r="H50" s="70">
        <v>0</v>
      </c>
      <c r="I50" s="13">
        <f t="shared" si="432"/>
        <v>0</v>
      </c>
      <c r="J50" s="13">
        <f t="shared" si="396"/>
        <v>0</v>
      </c>
      <c r="K50" s="13">
        <f t="shared" si="397"/>
        <v>0</v>
      </c>
      <c r="L50" s="201" t="s">
        <v>576</v>
      </c>
      <c r="M50" s="154"/>
      <c r="N50" s="10"/>
      <c r="O50" s="44" t="s">
        <v>68</v>
      </c>
      <c r="P50" s="72" t="s">
        <v>42</v>
      </c>
      <c r="Q50" s="53"/>
      <c r="R50" s="73">
        <v>1</v>
      </c>
      <c r="S50" s="68">
        <v>1</v>
      </c>
      <c r="T50" s="68">
        <v>1</v>
      </c>
      <c r="U50" s="68">
        <v>1</v>
      </c>
      <c r="V50" s="70">
        <v>0</v>
      </c>
      <c r="W50" s="13">
        <f t="shared" si="433"/>
        <v>0</v>
      </c>
      <c r="X50" s="13">
        <f t="shared" si="398"/>
        <v>0</v>
      </c>
      <c r="Y50" s="13">
        <f t="shared" si="399"/>
        <v>0</v>
      </c>
      <c r="Z50" s="201" t="s">
        <v>576</v>
      </c>
      <c r="AA50" s="154"/>
      <c r="AB50" s="10"/>
      <c r="AC50" s="44" t="s">
        <v>68</v>
      </c>
      <c r="AD50" s="72" t="s">
        <v>42</v>
      </c>
      <c r="AE50" s="53"/>
      <c r="AF50" s="73">
        <v>1</v>
      </c>
      <c r="AG50" s="68">
        <v>1</v>
      </c>
      <c r="AH50" s="68">
        <v>1</v>
      </c>
      <c r="AI50" s="68">
        <v>1</v>
      </c>
      <c r="AJ50" s="70">
        <v>0</v>
      </c>
      <c r="AK50" s="13">
        <f t="shared" si="400"/>
        <v>0</v>
      </c>
      <c r="AL50" s="13">
        <f t="shared" si="401"/>
        <v>0</v>
      </c>
      <c r="AM50" s="13">
        <f t="shared" si="402"/>
        <v>0</v>
      </c>
      <c r="AN50" s="201" t="s">
        <v>576</v>
      </c>
      <c r="AO50" s="154"/>
      <c r="AP50" s="10"/>
      <c r="AQ50" s="44" t="s">
        <v>68</v>
      </c>
      <c r="AR50" s="72" t="s">
        <v>42</v>
      </c>
      <c r="AS50" s="53"/>
      <c r="AT50" s="73">
        <v>1</v>
      </c>
      <c r="AU50" s="68">
        <v>1</v>
      </c>
      <c r="AV50" s="68">
        <v>1</v>
      </c>
      <c r="AW50" s="68">
        <v>1</v>
      </c>
      <c r="AX50" s="70">
        <v>0</v>
      </c>
      <c r="AY50" s="13">
        <f t="shared" si="404"/>
        <v>0</v>
      </c>
      <c r="AZ50" s="13">
        <f t="shared" si="405"/>
        <v>0</v>
      </c>
      <c r="BA50" s="13">
        <f t="shared" si="406"/>
        <v>0</v>
      </c>
      <c r="BB50" s="201" t="s">
        <v>576</v>
      </c>
      <c r="BC50" s="154"/>
      <c r="BD50" s="10"/>
      <c r="BE50" s="44" t="s">
        <v>68</v>
      </c>
      <c r="BF50" s="72" t="s">
        <v>42</v>
      </c>
      <c r="BG50" s="53"/>
      <c r="BH50" s="73">
        <v>1</v>
      </c>
      <c r="BI50" s="68">
        <v>1</v>
      </c>
      <c r="BJ50" s="68">
        <v>1</v>
      </c>
      <c r="BK50" s="68">
        <v>1</v>
      </c>
      <c r="BL50" s="70">
        <v>0</v>
      </c>
      <c r="BM50" s="13">
        <f t="shared" si="408"/>
        <v>0</v>
      </c>
      <c r="BN50" s="13">
        <f t="shared" si="409"/>
        <v>0</v>
      </c>
      <c r="BO50" s="13">
        <f t="shared" si="410"/>
        <v>0</v>
      </c>
      <c r="BP50" s="201" t="s">
        <v>576</v>
      </c>
      <c r="BQ50" s="154"/>
      <c r="BR50" s="10"/>
      <c r="BS50" s="44" t="s">
        <v>68</v>
      </c>
      <c r="BT50" s="72" t="s">
        <v>42</v>
      </c>
      <c r="BU50" s="53"/>
      <c r="BV50" s="73">
        <v>1</v>
      </c>
      <c r="BW50" s="68">
        <v>1</v>
      </c>
      <c r="BX50" s="68">
        <v>1</v>
      </c>
      <c r="BY50" s="68">
        <v>1</v>
      </c>
      <c r="BZ50" s="70">
        <v>0</v>
      </c>
      <c r="CA50" s="13">
        <f t="shared" si="412"/>
        <v>0</v>
      </c>
      <c r="CB50" s="13">
        <f t="shared" si="413"/>
        <v>0</v>
      </c>
      <c r="CC50" s="13">
        <f t="shared" si="414"/>
        <v>0</v>
      </c>
      <c r="CD50" s="201" t="s">
        <v>576</v>
      </c>
      <c r="CE50" s="154"/>
      <c r="CF50" s="10"/>
      <c r="CG50" s="44" t="s">
        <v>68</v>
      </c>
      <c r="CH50" s="72" t="s">
        <v>42</v>
      </c>
      <c r="CI50" s="53"/>
      <c r="CJ50" s="73">
        <v>1</v>
      </c>
      <c r="CK50" s="68">
        <v>1</v>
      </c>
      <c r="CL50" s="68">
        <v>1</v>
      </c>
      <c r="CM50" s="68">
        <v>1</v>
      </c>
      <c r="CN50" s="70">
        <v>0</v>
      </c>
      <c r="CO50" s="13">
        <f t="shared" si="416"/>
        <v>0</v>
      </c>
      <c r="CP50" s="13">
        <f t="shared" si="417"/>
        <v>0</v>
      </c>
      <c r="CQ50" s="13">
        <f t="shared" si="418"/>
        <v>0</v>
      </c>
      <c r="CR50" s="201" t="s">
        <v>576</v>
      </c>
      <c r="CS50" s="154"/>
      <c r="CT50" s="10"/>
      <c r="CU50" s="44" t="s">
        <v>68</v>
      </c>
      <c r="CV50" s="72" t="s">
        <v>42</v>
      </c>
      <c r="CW50" s="53"/>
      <c r="CX50" s="73">
        <v>1</v>
      </c>
      <c r="CY50" s="68">
        <v>1</v>
      </c>
      <c r="CZ50" s="68">
        <v>1</v>
      </c>
      <c r="DA50" s="68">
        <v>1</v>
      </c>
      <c r="DB50" s="70">
        <v>0</v>
      </c>
      <c r="DC50" s="13">
        <f t="shared" si="420"/>
        <v>0</v>
      </c>
      <c r="DD50" s="13">
        <f t="shared" si="421"/>
        <v>0</v>
      </c>
      <c r="DE50" s="13">
        <f t="shared" si="422"/>
        <v>0</v>
      </c>
      <c r="DF50" s="201" t="s">
        <v>576</v>
      </c>
      <c r="DG50" s="154"/>
      <c r="DH50" s="10"/>
      <c r="DI50" s="44" t="s">
        <v>68</v>
      </c>
      <c r="DJ50" s="72" t="s">
        <v>42</v>
      </c>
      <c r="DK50" s="53"/>
      <c r="DL50" s="73">
        <v>1</v>
      </c>
      <c r="DM50" s="68">
        <v>1</v>
      </c>
      <c r="DN50" s="68">
        <v>1</v>
      </c>
      <c r="DO50" s="68">
        <v>1</v>
      </c>
      <c r="DP50" s="70">
        <v>0</v>
      </c>
      <c r="DQ50" s="13">
        <f t="shared" si="424"/>
        <v>0</v>
      </c>
      <c r="DR50" s="13">
        <f t="shared" si="425"/>
        <v>0</v>
      </c>
      <c r="DS50" s="13">
        <f t="shared" si="426"/>
        <v>0</v>
      </c>
      <c r="DT50" s="201" t="s">
        <v>576</v>
      </c>
      <c r="DU50" s="154"/>
      <c r="DV50" s="10"/>
      <c r="DW50" s="44" t="s">
        <v>68</v>
      </c>
      <c r="DX50" s="72" t="s">
        <v>42</v>
      </c>
      <c r="DY50" s="53"/>
      <c r="DZ50" s="73">
        <v>1</v>
      </c>
      <c r="EA50" s="68">
        <v>1</v>
      </c>
      <c r="EB50" s="68">
        <v>1</v>
      </c>
      <c r="EC50" s="68">
        <v>1</v>
      </c>
      <c r="ED50" s="70">
        <v>0</v>
      </c>
      <c r="EE50" s="13">
        <f t="shared" si="428"/>
        <v>0</v>
      </c>
      <c r="EF50" s="13">
        <f t="shared" si="429"/>
        <v>0</v>
      </c>
      <c r="EG50" s="13">
        <f t="shared" si="430"/>
        <v>0</v>
      </c>
      <c r="EH50" s="201" t="s">
        <v>576</v>
      </c>
      <c r="EI50" s="154"/>
      <c r="EJ50" s="10"/>
      <c r="EK50" s="44" t="s">
        <v>77</v>
      </c>
      <c r="EL50" s="761" t="str">
        <f>Prices!$A$113</f>
        <v xml:space="preserve">glazing  </v>
      </c>
      <c r="EM50" s="761">
        <f t="shared" si="376"/>
        <v>0</v>
      </c>
      <c r="EN50" s="1042" t="s">
        <v>88</v>
      </c>
      <c r="EO50" s="1052"/>
      <c r="EP50" s="190">
        <f t="shared" si="377"/>
        <v>0</v>
      </c>
      <c r="EQ50" s="79"/>
      <c r="ER50" s="116">
        <f t="shared" si="372"/>
        <v>0</v>
      </c>
      <c r="ES50" s="81">
        <f t="shared" si="373"/>
        <v>0</v>
      </c>
      <c r="ET50" s="280">
        <v>0</v>
      </c>
      <c r="EU50" s="9" t="s">
        <v>45</v>
      </c>
      <c r="EV50" s="583">
        <f t="shared" si="374"/>
        <v>0</v>
      </c>
      <c r="EW50" s="579">
        <f t="shared" si="86"/>
        <v>0</v>
      </c>
      <c r="EX50" s="582">
        <f t="shared" si="375"/>
        <v>0</v>
      </c>
      <c r="EY50" s="112"/>
      <c r="EZ50" s="573"/>
      <c r="FA50" s="55"/>
      <c r="FC50" s="44" t="s">
        <v>91</v>
      </c>
      <c r="FD50" s="95" t="s">
        <v>113</v>
      </c>
      <c r="FE50" s="141">
        <v>0</v>
      </c>
      <c r="FF50" s="141">
        <v>0</v>
      </c>
      <c r="FG50" s="142">
        <v>0</v>
      </c>
      <c r="FH50" s="9" t="s">
        <v>109</v>
      </c>
      <c r="FI50" s="122">
        <f t="shared" si="378"/>
        <v>0</v>
      </c>
      <c r="FJ50" s="602">
        <v>0</v>
      </c>
      <c r="FK50" s="604">
        <f t="shared" si="379"/>
        <v>0</v>
      </c>
      <c r="FL50" s="592"/>
      <c r="FM50" s="576"/>
      <c r="FN50" s="607"/>
      <c r="FO50" s="127"/>
      <c r="FP50" s="87"/>
      <c r="FQ50" s="522"/>
      <c r="FR50" s="61"/>
      <c r="FS50" s="567"/>
    </row>
    <row r="51" spans="1:175" x14ac:dyDescent="0.25">
      <c r="A51" s="44" t="s">
        <v>65</v>
      </c>
      <c r="B51" s="72" t="s">
        <v>42</v>
      </c>
      <c r="C51" s="53"/>
      <c r="D51" s="73">
        <v>1</v>
      </c>
      <c r="E51" s="68">
        <v>1</v>
      </c>
      <c r="F51" s="68">
        <v>1</v>
      </c>
      <c r="G51" s="68">
        <v>1</v>
      </c>
      <c r="H51" s="70">
        <v>0</v>
      </c>
      <c r="I51" s="13">
        <f t="shared" si="432"/>
        <v>0</v>
      </c>
      <c r="J51" s="13">
        <f t="shared" si="396"/>
        <v>0</v>
      </c>
      <c r="K51" s="13">
        <f t="shared" si="397"/>
        <v>0</v>
      </c>
      <c r="L51" s="215">
        <f>SUM(K49:K50)</f>
        <v>0</v>
      </c>
      <c r="M51" s="154"/>
      <c r="N51" s="10"/>
      <c r="O51" s="44" t="s">
        <v>65</v>
      </c>
      <c r="P51" s="72" t="s">
        <v>42</v>
      </c>
      <c r="Q51" s="53"/>
      <c r="R51" s="73">
        <v>1</v>
      </c>
      <c r="S51" s="68">
        <v>1</v>
      </c>
      <c r="T51" s="68">
        <v>1</v>
      </c>
      <c r="U51" s="68">
        <v>1</v>
      </c>
      <c r="V51" s="70">
        <v>0</v>
      </c>
      <c r="W51" s="13">
        <f t="shared" si="433"/>
        <v>0</v>
      </c>
      <c r="X51" s="13">
        <f t="shared" si="398"/>
        <v>0</v>
      </c>
      <c r="Y51" s="13">
        <f t="shared" si="399"/>
        <v>0</v>
      </c>
      <c r="Z51" s="215">
        <f>SUM(Y49:Y50)</f>
        <v>0</v>
      </c>
      <c r="AA51" s="154"/>
      <c r="AB51" s="10"/>
      <c r="AC51" s="44" t="s">
        <v>65</v>
      </c>
      <c r="AD51" s="72" t="s">
        <v>42</v>
      </c>
      <c r="AE51" s="53"/>
      <c r="AF51" s="73">
        <v>1</v>
      </c>
      <c r="AG51" s="68">
        <v>1</v>
      </c>
      <c r="AH51" s="68">
        <v>1</v>
      </c>
      <c r="AI51" s="68">
        <v>1</v>
      </c>
      <c r="AJ51" s="70">
        <v>0</v>
      </c>
      <c r="AK51" s="13">
        <f t="shared" si="400"/>
        <v>0</v>
      </c>
      <c r="AL51" s="13">
        <f t="shared" si="401"/>
        <v>0</v>
      </c>
      <c r="AM51" s="13">
        <f t="shared" si="402"/>
        <v>0</v>
      </c>
      <c r="AN51" s="215">
        <f t="shared" ref="AN51" si="442">SUM(AM49:AM50)</f>
        <v>0</v>
      </c>
      <c r="AO51" s="154"/>
      <c r="AP51" s="10"/>
      <c r="AQ51" s="44" t="s">
        <v>65</v>
      </c>
      <c r="AR51" s="72" t="s">
        <v>42</v>
      </c>
      <c r="AS51" s="53"/>
      <c r="AT51" s="73">
        <v>1</v>
      </c>
      <c r="AU51" s="68">
        <v>1</v>
      </c>
      <c r="AV51" s="68">
        <v>1</v>
      </c>
      <c r="AW51" s="68">
        <v>1</v>
      </c>
      <c r="AX51" s="70">
        <v>0</v>
      </c>
      <c r="AY51" s="13">
        <f t="shared" si="404"/>
        <v>0</v>
      </c>
      <c r="AZ51" s="13">
        <f t="shared" si="405"/>
        <v>0</v>
      </c>
      <c r="BA51" s="13">
        <f t="shared" si="406"/>
        <v>0</v>
      </c>
      <c r="BB51" s="215">
        <f t="shared" ref="BB51" si="443">SUM(BA49:BA50)</f>
        <v>0</v>
      </c>
      <c r="BC51" s="154"/>
      <c r="BD51" s="10"/>
      <c r="BE51" s="44" t="s">
        <v>65</v>
      </c>
      <c r="BF51" s="72" t="s">
        <v>42</v>
      </c>
      <c r="BG51" s="53"/>
      <c r="BH51" s="73">
        <v>1</v>
      </c>
      <c r="BI51" s="68">
        <v>1</v>
      </c>
      <c r="BJ51" s="68">
        <v>1</v>
      </c>
      <c r="BK51" s="68">
        <v>1</v>
      </c>
      <c r="BL51" s="70">
        <v>0</v>
      </c>
      <c r="BM51" s="13">
        <f t="shared" si="408"/>
        <v>0</v>
      </c>
      <c r="BN51" s="13">
        <f t="shared" si="409"/>
        <v>0</v>
      </c>
      <c r="BO51" s="13">
        <f t="shared" si="410"/>
        <v>0</v>
      </c>
      <c r="BP51" s="215">
        <f t="shared" ref="BP51" si="444">SUM(BO49:BO50)</f>
        <v>0</v>
      </c>
      <c r="BQ51" s="154"/>
      <c r="BR51" s="10"/>
      <c r="BS51" s="44" t="s">
        <v>65</v>
      </c>
      <c r="BT51" s="72" t="s">
        <v>42</v>
      </c>
      <c r="BU51" s="53"/>
      <c r="BV51" s="73">
        <v>1</v>
      </c>
      <c r="BW51" s="68">
        <v>1</v>
      </c>
      <c r="BX51" s="68">
        <v>1</v>
      </c>
      <c r="BY51" s="68">
        <v>1</v>
      </c>
      <c r="BZ51" s="70">
        <v>0</v>
      </c>
      <c r="CA51" s="13">
        <f t="shared" si="412"/>
        <v>0</v>
      </c>
      <c r="CB51" s="13">
        <f t="shared" si="413"/>
        <v>0</v>
      </c>
      <c r="CC51" s="13">
        <f t="shared" si="414"/>
        <v>0</v>
      </c>
      <c r="CD51" s="215">
        <f t="shared" ref="CD51" si="445">SUM(CC49:CC50)</f>
        <v>0</v>
      </c>
      <c r="CE51" s="154"/>
      <c r="CF51" s="10"/>
      <c r="CG51" s="44" t="s">
        <v>65</v>
      </c>
      <c r="CH51" s="72" t="s">
        <v>42</v>
      </c>
      <c r="CI51" s="53"/>
      <c r="CJ51" s="73">
        <v>1</v>
      </c>
      <c r="CK51" s="68">
        <v>1</v>
      </c>
      <c r="CL51" s="68">
        <v>1</v>
      </c>
      <c r="CM51" s="68">
        <v>1</v>
      </c>
      <c r="CN51" s="70">
        <v>0</v>
      </c>
      <c r="CO51" s="13">
        <f t="shared" si="416"/>
        <v>0</v>
      </c>
      <c r="CP51" s="13">
        <f t="shared" si="417"/>
        <v>0</v>
      </c>
      <c r="CQ51" s="13">
        <f t="shared" si="418"/>
        <v>0</v>
      </c>
      <c r="CR51" s="215">
        <f t="shared" ref="CR51" si="446">SUM(CQ49:CQ50)</f>
        <v>0</v>
      </c>
      <c r="CS51" s="154"/>
      <c r="CT51" s="10"/>
      <c r="CU51" s="44" t="s">
        <v>65</v>
      </c>
      <c r="CV51" s="72" t="s">
        <v>42</v>
      </c>
      <c r="CW51" s="53"/>
      <c r="CX51" s="73">
        <v>1</v>
      </c>
      <c r="CY51" s="68">
        <v>1</v>
      </c>
      <c r="CZ51" s="68">
        <v>1</v>
      </c>
      <c r="DA51" s="68">
        <v>1</v>
      </c>
      <c r="DB51" s="70">
        <v>0</v>
      </c>
      <c r="DC51" s="13">
        <f t="shared" si="420"/>
        <v>0</v>
      </c>
      <c r="DD51" s="13">
        <f t="shared" si="421"/>
        <v>0</v>
      </c>
      <c r="DE51" s="13">
        <f t="shared" si="422"/>
        <v>0</v>
      </c>
      <c r="DF51" s="215">
        <f t="shared" ref="DF51" si="447">SUM(DE49:DE50)</f>
        <v>0</v>
      </c>
      <c r="DG51" s="154"/>
      <c r="DH51" s="10"/>
      <c r="DI51" s="44" t="s">
        <v>65</v>
      </c>
      <c r="DJ51" s="72" t="s">
        <v>42</v>
      </c>
      <c r="DK51" s="53"/>
      <c r="DL51" s="73">
        <v>1</v>
      </c>
      <c r="DM51" s="68">
        <v>1</v>
      </c>
      <c r="DN51" s="68">
        <v>1</v>
      </c>
      <c r="DO51" s="68">
        <v>1</v>
      </c>
      <c r="DP51" s="70">
        <v>0</v>
      </c>
      <c r="DQ51" s="13">
        <f t="shared" si="424"/>
        <v>0</v>
      </c>
      <c r="DR51" s="13">
        <f t="shared" si="425"/>
        <v>0</v>
      </c>
      <c r="DS51" s="13">
        <f t="shared" si="426"/>
        <v>0</v>
      </c>
      <c r="DT51" s="215">
        <f t="shared" ref="DT51" si="448">SUM(DS49:DS50)</f>
        <v>0</v>
      </c>
      <c r="DU51" s="154"/>
      <c r="DV51" s="10"/>
      <c r="DW51" s="44" t="s">
        <v>65</v>
      </c>
      <c r="DX51" s="72" t="s">
        <v>42</v>
      </c>
      <c r="DY51" s="53"/>
      <c r="DZ51" s="73">
        <v>1</v>
      </c>
      <c r="EA51" s="68">
        <v>1</v>
      </c>
      <c r="EB51" s="68">
        <v>1</v>
      </c>
      <c r="EC51" s="68">
        <v>1</v>
      </c>
      <c r="ED51" s="70">
        <v>0</v>
      </c>
      <c r="EE51" s="13">
        <f t="shared" si="428"/>
        <v>0</v>
      </c>
      <c r="EF51" s="13">
        <f t="shared" si="429"/>
        <v>0</v>
      </c>
      <c r="EG51" s="13">
        <f t="shared" si="430"/>
        <v>0</v>
      </c>
      <c r="EH51" s="215">
        <f t="shared" ref="EH51" si="449">SUM(EG49:EG50)</f>
        <v>0</v>
      </c>
      <c r="EI51" s="154"/>
      <c r="EJ51" s="10"/>
      <c r="EK51" s="44" t="s">
        <v>77</v>
      </c>
      <c r="EL51" s="761" t="str">
        <f>Prices!$A$114</f>
        <v xml:space="preserve">glazing  </v>
      </c>
      <c r="EM51" s="761">
        <f t="shared" si="376"/>
        <v>0</v>
      </c>
      <c r="EN51" s="1042" t="s">
        <v>89</v>
      </c>
      <c r="EO51" s="1052"/>
      <c r="EP51" s="190">
        <f t="shared" si="377"/>
        <v>0</v>
      </c>
      <c r="EQ51" s="79"/>
      <c r="ER51" s="116">
        <f t="shared" si="372"/>
        <v>0</v>
      </c>
      <c r="ES51" s="81">
        <f t="shared" si="373"/>
        <v>0</v>
      </c>
      <c r="ET51" s="280">
        <v>0</v>
      </c>
      <c r="EU51" s="9" t="s">
        <v>45</v>
      </c>
      <c r="EV51" s="583">
        <f t="shared" si="374"/>
        <v>0</v>
      </c>
      <c r="EW51" s="579">
        <f t="shared" si="86"/>
        <v>0</v>
      </c>
      <c r="EX51" s="582">
        <f t="shared" si="375"/>
        <v>0</v>
      </c>
      <c r="EY51" s="112"/>
      <c r="EZ51" s="573"/>
      <c r="FA51" s="55"/>
      <c r="FC51" s="44" t="s">
        <v>240</v>
      </c>
      <c r="FD51" s="95" t="s">
        <v>114</v>
      </c>
      <c r="FE51" s="141">
        <v>0</v>
      </c>
      <c r="FF51" s="141">
        <v>0</v>
      </c>
      <c r="FG51" s="142">
        <v>0</v>
      </c>
      <c r="FH51" s="9" t="s">
        <v>109</v>
      </c>
      <c r="FI51" s="122">
        <f t="shared" si="378"/>
        <v>0</v>
      </c>
      <c r="FJ51" s="602">
        <v>0</v>
      </c>
      <c r="FK51" s="604">
        <f t="shared" si="379"/>
        <v>0</v>
      </c>
      <c r="FL51" s="591">
        <f>FR129</f>
        <v>0</v>
      </c>
      <c r="FM51" s="542">
        <f>FL129</f>
        <v>0</v>
      </c>
      <c r="FN51" s="610">
        <f>SUM(FK51:FL51)</f>
        <v>0</v>
      </c>
      <c r="FO51" s="127">
        <f>IF(FO$4=0,0,FN51/$FO$4)</f>
        <v>0</v>
      </c>
      <c r="FP51" s="44" t="s">
        <v>240</v>
      </c>
      <c r="FQ51" s="522">
        <f>SUM(EX69:EY69)</f>
        <v>0</v>
      </c>
      <c r="FR51" s="496">
        <f>FN51</f>
        <v>0</v>
      </c>
      <c r="FS51" s="567">
        <f>SUM(FQ51:FR51)</f>
        <v>0</v>
      </c>
    </row>
    <row r="52" spans="1:175" x14ac:dyDescent="0.25">
      <c r="A52" s="44" t="s">
        <v>65</v>
      </c>
      <c r="B52" s="72" t="s">
        <v>524</v>
      </c>
      <c r="C52" s="53"/>
      <c r="D52" s="73">
        <v>1</v>
      </c>
      <c r="E52" s="68">
        <v>1</v>
      </c>
      <c r="F52" s="68">
        <v>1</v>
      </c>
      <c r="G52" s="68">
        <v>1</v>
      </c>
      <c r="H52" s="70">
        <v>0</v>
      </c>
      <c r="I52" s="13">
        <f t="shared" si="432"/>
        <v>0</v>
      </c>
      <c r="J52" s="13">
        <f t="shared" si="396"/>
        <v>0</v>
      </c>
      <c r="K52" s="13">
        <f t="shared" si="397"/>
        <v>0</v>
      </c>
      <c r="L52" s="117"/>
      <c r="M52" s="154"/>
      <c r="N52" s="10"/>
      <c r="O52" s="44" t="s">
        <v>65</v>
      </c>
      <c r="P52" s="72" t="s">
        <v>524</v>
      </c>
      <c r="Q52" s="53"/>
      <c r="R52" s="73">
        <v>1</v>
      </c>
      <c r="S52" s="68">
        <v>1</v>
      </c>
      <c r="T52" s="68">
        <v>1</v>
      </c>
      <c r="U52" s="68">
        <v>1</v>
      </c>
      <c r="V52" s="70">
        <v>0</v>
      </c>
      <c r="W52" s="13">
        <f t="shared" si="433"/>
        <v>0</v>
      </c>
      <c r="X52" s="13">
        <f t="shared" si="398"/>
        <v>0</v>
      </c>
      <c r="Y52" s="13">
        <f t="shared" si="399"/>
        <v>0</v>
      </c>
      <c r="Z52" s="117"/>
      <c r="AA52" s="154"/>
      <c r="AB52" s="10"/>
      <c r="AC52" s="44" t="s">
        <v>65</v>
      </c>
      <c r="AD52" s="72" t="s">
        <v>524</v>
      </c>
      <c r="AE52" s="53"/>
      <c r="AF52" s="73">
        <v>1</v>
      </c>
      <c r="AG52" s="68">
        <v>1</v>
      </c>
      <c r="AH52" s="68">
        <v>1</v>
      </c>
      <c r="AI52" s="68">
        <v>1</v>
      </c>
      <c r="AJ52" s="70">
        <v>0</v>
      </c>
      <c r="AK52" s="13">
        <f t="shared" si="400"/>
        <v>0</v>
      </c>
      <c r="AL52" s="13">
        <f t="shared" si="401"/>
        <v>0</v>
      </c>
      <c r="AM52" s="13">
        <f t="shared" si="402"/>
        <v>0</v>
      </c>
      <c r="AN52" s="117"/>
      <c r="AO52" s="154"/>
      <c r="AP52" s="10"/>
      <c r="AQ52" s="44" t="s">
        <v>65</v>
      </c>
      <c r="AR52" s="72" t="s">
        <v>524</v>
      </c>
      <c r="AS52" s="53"/>
      <c r="AT52" s="73">
        <v>1</v>
      </c>
      <c r="AU52" s="68">
        <v>1</v>
      </c>
      <c r="AV52" s="68">
        <v>1</v>
      </c>
      <c r="AW52" s="68">
        <v>1</v>
      </c>
      <c r="AX52" s="70">
        <v>0</v>
      </c>
      <c r="AY52" s="13">
        <f t="shared" si="404"/>
        <v>0</v>
      </c>
      <c r="AZ52" s="13">
        <f t="shared" si="405"/>
        <v>0</v>
      </c>
      <c r="BA52" s="13">
        <f t="shared" si="406"/>
        <v>0</v>
      </c>
      <c r="BB52" s="117"/>
      <c r="BC52" s="154"/>
      <c r="BD52" s="10"/>
      <c r="BE52" s="44" t="s">
        <v>65</v>
      </c>
      <c r="BF52" s="72" t="s">
        <v>524</v>
      </c>
      <c r="BG52" s="53"/>
      <c r="BH52" s="73">
        <v>1</v>
      </c>
      <c r="BI52" s="68">
        <v>1</v>
      </c>
      <c r="BJ52" s="68">
        <v>1</v>
      </c>
      <c r="BK52" s="68">
        <v>1</v>
      </c>
      <c r="BL52" s="70">
        <v>0</v>
      </c>
      <c r="BM52" s="13">
        <f t="shared" si="408"/>
        <v>0</v>
      </c>
      <c r="BN52" s="13">
        <f t="shared" si="409"/>
        <v>0</v>
      </c>
      <c r="BO52" s="13">
        <f t="shared" si="410"/>
        <v>0</v>
      </c>
      <c r="BP52" s="117"/>
      <c r="BQ52" s="154"/>
      <c r="BR52" s="10"/>
      <c r="BS52" s="44" t="s">
        <v>65</v>
      </c>
      <c r="BT52" s="72" t="s">
        <v>524</v>
      </c>
      <c r="BU52" s="53"/>
      <c r="BV52" s="73">
        <v>1</v>
      </c>
      <c r="BW52" s="68">
        <v>1</v>
      </c>
      <c r="BX52" s="68">
        <v>1</v>
      </c>
      <c r="BY52" s="68">
        <v>1</v>
      </c>
      <c r="BZ52" s="70">
        <v>0</v>
      </c>
      <c r="CA52" s="13">
        <f t="shared" si="412"/>
        <v>0</v>
      </c>
      <c r="CB52" s="13">
        <f t="shared" si="413"/>
        <v>0</v>
      </c>
      <c r="CC52" s="13">
        <f t="shared" si="414"/>
        <v>0</v>
      </c>
      <c r="CD52" s="117"/>
      <c r="CE52" s="154"/>
      <c r="CF52" s="10"/>
      <c r="CG52" s="44" t="s">
        <v>65</v>
      </c>
      <c r="CH52" s="72" t="s">
        <v>524</v>
      </c>
      <c r="CI52" s="53"/>
      <c r="CJ52" s="73">
        <v>1</v>
      </c>
      <c r="CK52" s="68">
        <v>1</v>
      </c>
      <c r="CL52" s="68">
        <v>1</v>
      </c>
      <c r="CM52" s="68">
        <v>1</v>
      </c>
      <c r="CN52" s="70">
        <v>0</v>
      </c>
      <c r="CO52" s="13">
        <f t="shared" si="416"/>
        <v>0</v>
      </c>
      <c r="CP52" s="13">
        <f t="shared" si="417"/>
        <v>0</v>
      </c>
      <c r="CQ52" s="13">
        <f t="shared" si="418"/>
        <v>0</v>
      </c>
      <c r="CR52" s="117"/>
      <c r="CS52" s="154"/>
      <c r="CT52" s="10"/>
      <c r="CU52" s="44" t="s">
        <v>65</v>
      </c>
      <c r="CV52" s="72" t="s">
        <v>524</v>
      </c>
      <c r="CW52" s="53"/>
      <c r="CX52" s="73">
        <v>1</v>
      </c>
      <c r="CY52" s="68">
        <v>1</v>
      </c>
      <c r="CZ52" s="68">
        <v>1</v>
      </c>
      <c r="DA52" s="68">
        <v>1</v>
      </c>
      <c r="DB52" s="70">
        <v>0</v>
      </c>
      <c r="DC52" s="13">
        <f t="shared" si="420"/>
        <v>0</v>
      </c>
      <c r="DD52" s="13">
        <f t="shared" si="421"/>
        <v>0</v>
      </c>
      <c r="DE52" s="13">
        <f t="shared" si="422"/>
        <v>0</v>
      </c>
      <c r="DF52" s="117"/>
      <c r="DG52" s="154"/>
      <c r="DH52" s="10"/>
      <c r="DI52" s="44" t="s">
        <v>65</v>
      </c>
      <c r="DJ52" s="72" t="s">
        <v>524</v>
      </c>
      <c r="DK52" s="53"/>
      <c r="DL52" s="73">
        <v>1</v>
      </c>
      <c r="DM52" s="68">
        <v>1</v>
      </c>
      <c r="DN52" s="68">
        <v>1</v>
      </c>
      <c r="DO52" s="68">
        <v>1</v>
      </c>
      <c r="DP52" s="70">
        <v>0</v>
      </c>
      <c r="DQ52" s="13">
        <f t="shared" si="424"/>
        <v>0</v>
      </c>
      <c r="DR52" s="13">
        <f t="shared" si="425"/>
        <v>0</v>
      </c>
      <c r="DS52" s="13">
        <f t="shared" si="426"/>
        <v>0</v>
      </c>
      <c r="DT52" s="117"/>
      <c r="DU52" s="154"/>
      <c r="DV52" s="10"/>
      <c r="DW52" s="44" t="s">
        <v>65</v>
      </c>
      <c r="DX52" s="72" t="s">
        <v>524</v>
      </c>
      <c r="DY52" s="53"/>
      <c r="DZ52" s="73">
        <v>1</v>
      </c>
      <c r="EA52" s="68">
        <v>1</v>
      </c>
      <c r="EB52" s="68">
        <v>1</v>
      </c>
      <c r="EC52" s="68">
        <v>1</v>
      </c>
      <c r="ED52" s="70">
        <v>0</v>
      </c>
      <c r="EE52" s="13">
        <f t="shared" si="428"/>
        <v>0</v>
      </c>
      <c r="EF52" s="13">
        <f t="shared" si="429"/>
        <v>0</v>
      </c>
      <c r="EG52" s="13">
        <f t="shared" si="430"/>
        <v>0</v>
      </c>
      <c r="EH52" s="117"/>
      <c r="EI52" s="154"/>
      <c r="EJ52" s="10"/>
      <c r="EK52" s="44" t="s">
        <v>77</v>
      </c>
      <c r="EL52" s="761" t="str">
        <f>Prices!$A$115</f>
        <v xml:space="preserve">glazing  </v>
      </c>
      <c r="EM52" s="761">
        <f t="shared" si="376"/>
        <v>0</v>
      </c>
      <c r="EN52" s="1042" t="s">
        <v>577</v>
      </c>
      <c r="EO52" s="1052"/>
      <c r="EP52" s="190">
        <f t="shared" si="377"/>
        <v>0</v>
      </c>
      <c r="EQ52" s="79"/>
      <c r="ER52" s="116">
        <f t="shared" si="372"/>
        <v>0</v>
      </c>
      <c r="ES52" s="81">
        <f t="shared" si="373"/>
        <v>0</v>
      </c>
      <c r="ET52" s="280">
        <v>0</v>
      </c>
      <c r="EU52" s="9" t="s">
        <v>45</v>
      </c>
      <c r="EV52" s="583">
        <f t="shared" si="374"/>
        <v>0</v>
      </c>
      <c r="EW52" s="579">
        <f t="shared" si="86"/>
        <v>0</v>
      </c>
      <c r="EX52" s="582">
        <f t="shared" si="375"/>
        <v>0</v>
      </c>
      <c r="EY52" s="112"/>
      <c r="EZ52" s="573"/>
      <c r="FA52" s="55"/>
      <c r="FC52" s="44" t="s">
        <v>241</v>
      </c>
      <c r="FD52" s="95" t="s">
        <v>115</v>
      </c>
      <c r="FE52" s="141">
        <v>0</v>
      </c>
      <c r="FF52" s="141">
        <v>0</v>
      </c>
      <c r="FG52" s="142">
        <v>0</v>
      </c>
      <c r="FH52" s="9" t="s">
        <v>109</v>
      </c>
      <c r="FI52" s="122">
        <f t="shared" si="378"/>
        <v>0</v>
      </c>
      <c r="FJ52" s="602">
        <v>0</v>
      </c>
      <c r="FK52" s="604">
        <f t="shared" si="379"/>
        <v>0</v>
      </c>
      <c r="FL52" s="592"/>
      <c r="FM52" s="573"/>
      <c r="FN52" s="610">
        <f>SUM(FK52)</f>
        <v>0</v>
      </c>
      <c r="FO52" s="127">
        <f>IF(FO$4=0,0,FN52/$FO$4)</f>
        <v>0</v>
      </c>
      <c r="FP52" s="44" t="s">
        <v>241</v>
      </c>
      <c r="FQ52" s="522">
        <f>SUM(EX70)</f>
        <v>0</v>
      </c>
      <c r="FR52" s="496">
        <f>FN52</f>
        <v>0</v>
      </c>
      <c r="FS52" s="567">
        <f>SUM(FQ52:FR52)</f>
        <v>0</v>
      </c>
    </row>
    <row r="53" spans="1:175" x14ac:dyDescent="0.25">
      <c r="A53" s="44" t="s">
        <v>76</v>
      </c>
      <c r="B53" s="72" t="s">
        <v>43</v>
      </c>
      <c r="C53" s="733"/>
      <c r="D53" s="734"/>
      <c r="E53" s="30"/>
      <c r="F53" s="68">
        <v>1</v>
      </c>
      <c r="G53" s="68">
        <v>1</v>
      </c>
      <c r="H53" s="70">
        <v>0</v>
      </c>
      <c r="I53" s="13">
        <f t="shared" ref="I53:I56" si="450">F53*G53*H53</f>
        <v>0</v>
      </c>
      <c r="J53" s="13">
        <f t="shared" si="396"/>
        <v>0</v>
      </c>
      <c r="K53" s="13">
        <f t="shared" si="397"/>
        <v>0</v>
      </c>
      <c r="L53" s="201" t="s">
        <v>272</v>
      </c>
      <c r="M53" s="154"/>
      <c r="N53" s="10"/>
      <c r="O53" s="44" t="s">
        <v>76</v>
      </c>
      <c r="P53" s="148" t="str">
        <f>$B$53</f>
        <v>special component / blind</v>
      </c>
      <c r="Q53" s="733"/>
      <c r="R53" s="734"/>
      <c r="S53" s="30"/>
      <c r="T53" s="68">
        <v>1</v>
      </c>
      <c r="U53" s="68">
        <v>1</v>
      </c>
      <c r="V53" s="70">
        <v>0</v>
      </c>
      <c r="W53" s="13">
        <f t="shared" ref="W53:W56" si="451">T53*U53*V53</f>
        <v>0</v>
      </c>
      <c r="X53" s="13">
        <f t="shared" si="398"/>
        <v>0</v>
      </c>
      <c r="Y53" s="13">
        <f t="shared" si="399"/>
        <v>0</v>
      </c>
      <c r="Z53" s="201" t="s">
        <v>272</v>
      </c>
      <c r="AA53" s="154"/>
      <c r="AB53" s="10"/>
      <c r="AC53" s="44" t="s">
        <v>76</v>
      </c>
      <c r="AD53" s="148" t="str">
        <f t="shared" ref="AD53" si="452">$B$53</f>
        <v>special component / blind</v>
      </c>
      <c r="AE53" s="733"/>
      <c r="AF53" s="734"/>
      <c r="AG53" s="30"/>
      <c r="AH53" s="68">
        <v>1</v>
      </c>
      <c r="AI53" s="68">
        <v>1</v>
      </c>
      <c r="AJ53" s="70">
        <v>0</v>
      </c>
      <c r="AK53" s="13">
        <f t="shared" ref="AK53:AK61" si="453">AH53*AI53*AJ53</f>
        <v>0</v>
      </c>
      <c r="AL53" s="13">
        <f t="shared" si="401"/>
        <v>0</v>
      </c>
      <c r="AM53" s="13">
        <f t="shared" si="402"/>
        <v>0</v>
      </c>
      <c r="AN53" s="201" t="s">
        <v>272</v>
      </c>
      <c r="AO53" s="154"/>
      <c r="AP53" s="10"/>
      <c r="AQ53" s="44" t="s">
        <v>76</v>
      </c>
      <c r="AR53" s="148" t="str">
        <f t="shared" ref="AR53" si="454">$B$53</f>
        <v>special component / blind</v>
      </c>
      <c r="AS53" s="733"/>
      <c r="AT53" s="734"/>
      <c r="AU53" s="30"/>
      <c r="AV53" s="68">
        <v>1</v>
      </c>
      <c r="AW53" s="68">
        <v>1</v>
      </c>
      <c r="AX53" s="70">
        <v>0</v>
      </c>
      <c r="AY53" s="13">
        <f t="shared" ref="AY53:AY61" si="455">AV53*AW53*AX53</f>
        <v>0</v>
      </c>
      <c r="AZ53" s="13">
        <f t="shared" si="405"/>
        <v>0</v>
      </c>
      <c r="BA53" s="13">
        <f t="shared" si="406"/>
        <v>0</v>
      </c>
      <c r="BB53" s="201" t="s">
        <v>272</v>
      </c>
      <c r="BC53" s="154"/>
      <c r="BD53" s="10"/>
      <c r="BE53" s="44" t="s">
        <v>76</v>
      </c>
      <c r="BF53" s="148" t="str">
        <f t="shared" ref="BF53" si="456">$B$53</f>
        <v>special component / blind</v>
      </c>
      <c r="BG53" s="733"/>
      <c r="BH53" s="734"/>
      <c r="BI53" s="30"/>
      <c r="BJ53" s="68">
        <v>1</v>
      </c>
      <c r="BK53" s="68">
        <v>1</v>
      </c>
      <c r="BL53" s="70">
        <v>0</v>
      </c>
      <c r="BM53" s="13">
        <f t="shared" ref="BM53:BM61" si="457">BJ53*BK53*BL53</f>
        <v>0</v>
      </c>
      <c r="BN53" s="13">
        <f t="shared" si="409"/>
        <v>0</v>
      </c>
      <c r="BO53" s="13">
        <f t="shared" si="410"/>
        <v>0</v>
      </c>
      <c r="BP53" s="201" t="s">
        <v>272</v>
      </c>
      <c r="BQ53" s="154"/>
      <c r="BR53" s="10"/>
      <c r="BS53" s="44" t="s">
        <v>76</v>
      </c>
      <c r="BT53" s="148" t="str">
        <f t="shared" ref="BT53" si="458">$B$53</f>
        <v>special component / blind</v>
      </c>
      <c r="BU53" s="733"/>
      <c r="BV53" s="734"/>
      <c r="BW53" s="30"/>
      <c r="BX53" s="68">
        <v>1</v>
      </c>
      <c r="BY53" s="68">
        <v>1</v>
      </c>
      <c r="BZ53" s="70">
        <v>0</v>
      </c>
      <c r="CA53" s="13">
        <f t="shared" ref="CA53:CA61" si="459">BX53*BY53*BZ53</f>
        <v>0</v>
      </c>
      <c r="CB53" s="13">
        <f t="shared" si="413"/>
        <v>0</v>
      </c>
      <c r="CC53" s="13">
        <f t="shared" si="414"/>
        <v>0</v>
      </c>
      <c r="CD53" s="201" t="s">
        <v>272</v>
      </c>
      <c r="CE53" s="154"/>
      <c r="CF53" s="10"/>
      <c r="CG53" s="44" t="s">
        <v>76</v>
      </c>
      <c r="CH53" s="148" t="str">
        <f t="shared" ref="CH53" si="460">$B$53</f>
        <v>special component / blind</v>
      </c>
      <c r="CI53" s="733"/>
      <c r="CJ53" s="734"/>
      <c r="CK53" s="30"/>
      <c r="CL53" s="68">
        <v>1</v>
      </c>
      <c r="CM53" s="68">
        <v>1</v>
      </c>
      <c r="CN53" s="70">
        <v>0</v>
      </c>
      <c r="CO53" s="13">
        <f t="shared" ref="CO53:CO61" si="461">CL53*CM53*CN53</f>
        <v>0</v>
      </c>
      <c r="CP53" s="13">
        <f t="shared" si="417"/>
        <v>0</v>
      </c>
      <c r="CQ53" s="13">
        <f t="shared" si="418"/>
        <v>0</v>
      </c>
      <c r="CR53" s="201" t="s">
        <v>272</v>
      </c>
      <c r="CS53" s="154"/>
      <c r="CT53" s="10"/>
      <c r="CU53" s="44" t="s">
        <v>76</v>
      </c>
      <c r="CV53" s="148" t="str">
        <f t="shared" ref="CV53" si="462">$B$53</f>
        <v>special component / blind</v>
      </c>
      <c r="CW53" s="733"/>
      <c r="CX53" s="734"/>
      <c r="CY53" s="30"/>
      <c r="CZ53" s="68">
        <v>1</v>
      </c>
      <c r="DA53" s="68">
        <v>1</v>
      </c>
      <c r="DB53" s="70">
        <v>0</v>
      </c>
      <c r="DC53" s="13">
        <f t="shared" ref="DC53:DC61" si="463">CZ53*DA53*DB53</f>
        <v>0</v>
      </c>
      <c r="DD53" s="13">
        <f t="shared" si="421"/>
        <v>0</v>
      </c>
      <c r="DE53" s="13">
        <f t="shared" si="422"/>
        <v>0</v>
      </c>
      <c r="DF53" s="201" t="s">
        <v>272</v>
      </c>
      <c r="DG53" s="154"/>
      <c r="DH53" s="10"/>
      <c r="DI53" s="44" t="s">
        <v>76</v>
      </c>
      <c r="DJ53" s="148" t="str">
        <f t="shared" ref="DJ53" si="464">$B$53</f>
        <v>special component / blind</v>
      </c>
      <c r="DK53" s="733"/>
      <c r="DL53" s="734"/>
      <c r="DM53" s="30"/>
      <c r="DN53" s="68">
        <v>1</v>
      </c>
      <c r="DO53" s="68">
        <v>1</v>
      </c>
      <c r="DP53" s="70">
        <v>0</v>
      </c>
      <c r="DQ53" s="13">
        <f t="shared" ref="DQ53:DQ61" si="465">DN53*DO53*DP53</f>
        <v>0</v>
      </c>
      <c r="DR53" s="13">
        <f t="shared" si="425"/>
        <v>0</v>
      </c>
      <c r="DS53" s="13">
        <f t="shared" si="426"/>
        <v>0</v>
      </c>
      <c r="DT53" s="201" t="s">
        <v>272</v>
      </c>
      <c r="DU53" s="154"/>
      <c r="DV53" s="10"/>
      <c r="DW53" s="44" t="s">
        <v>76</v>
      </c>
      <c r="DX53" s="148" t="str">
        <f t="shared" ref="DX53" si="466">$B$53</f>
        <v>special component / blind</v>
      </c>
      <c r="DY53" s="733"/>
      <c r="DZ53" s="734"/>
      <c r="EA53" s="30"/>
      <c r="EB53" s="68">
        <v>1</v>
      </c>
      <c r="EC53" s="68">
        <v>1</v>
      </c>
      <c r="ED53" s="70">
        <v>0</v>
      </c>
      <c r="EE53" s="13">
        <f t="shared" ref="EE53:EE61" si="467">EB53*EC53*ED53</f>
        <v>0</v>
      </c>
      <c r="EF53" s="13">
        <f t="shared" si="429"/>
        <v>0</v>
      </c>
      <c r="EG53" s="13">
        <f t="shared" si="430"/>
        <v>0</v>
      </c>
      <c r="EH53" s="201" t="s">
        <v>272</v>
      </c>
      <c r="EI53" s="154"/>
      <c r="EJ53" s="10"/>
      <c r="EK53" s="44" t="s">
        <v>77</v>
      </c>
      <c r="EL53" s="761" t="str">
        <f>Prices!$A$116</f>
        <v xml:space="preserve">glazing  </v>
      </c>
      <c r="EM53" s="761">
        <f t="shared" si="376"/>
        <v>0</v>
      </c>
      <c r="EN53" s="1042" t="s">
        <v>578</v>
      </c>
      <c r="EO53" s="1052"/>
      <c r="EP53" s="190">
        <f t="shared" si="377"/>
        <v>0</v>
      </c>
      <c r="EQ53" s="79"/>
      <c r="ER53" s="116">
        <f t="shared" si="372"/>
        <v>0</v>
      </c>
      <c r="ES53" s="81">
        <f t="shared" si="373"/>
        <v>0</v>
      </c>
      <c r="ET53" s="280">
        <v>0</v>
      </c>
      <c r="EU53" s="9" t="s">
        <v>45</v>
      </c>
      <c r="EV53" s="583">
        <f t="shared" si="374"/>
        <v>0</v>
      </c>
      <c r="EW53" s="579">
        <f t="shared" si="86"/>
        <v>0</v>
      </c>
      <c r="EX53" s="582">
        <f t="shared" si="375"/>
        <v>0</v>
      </c>
      <c r="EY53" s="112"/>
      <c r="EZ53" s="573"/>
      <c r="FA53" s="55"/>
      <c r="FC53" s="44"/>
      <c r="FD53" s="96"/>
      <c r="FE53" s="126"/>
      <c r="FF53" s="126"/>
      <c r="FG53" s="436"/>
      <c r="FH53" s="9"/>
      <c r="FI53" s="123"/>
      <c r="FJ53" s="121"/>
      <c r="FK53" s="604"/>
      <c r="FL53" s="590"/>
      <c r="FM53" s="569"/>
      <c r="FN53" s="607"/>
      <c r="FO53" s="127"/>
      <c r="FP53" s="87"/>
      <c r="FQ53" s="522"/>
      <c r="FR53" s="61"/>
      <c r="FS53" s="567"/>
    </row>
    <row r="54" spans="1:175" x14ac:dyDescent="0.25">
      <c r="A54" s="44" t="s">
        <v>76</v>
      </c>
      <c r="B54" s="72" t="s">
        <v>43</v>
      </c>
      <c r="C54" s="733"/>
      <c r="D54" s="17"/>
      <c r="E54" s="30"/>
      <c r="F54" s="68">
        <v>1</v>
      </c>
      <c r="G54" s="68">
        <v>1</v>
      </c>
      <c r="H54" s="70">
        <v>0</v>
      </c>
      <c r="I54" s="13">
        <f t="shared" si="450"/>
        <v>0</v>
      </c>
      <c r="J54" s="13">
        <f t="shared" si="396"/>
        <v>0</v>
      </c>
      <c r="K54" s="13">
        <f t="shared" si="397"/>
        <v>0</v>
      </c>
      <c r="L54" s="215">
        <f>SUM(K51:K52)</f>
        <v>0</v>
      </c>
      <c r="M54" s="154"/>
      <c r="N54" s="10"/>
      <c r="O54" s="44" t="s">
        <v>76</v>
      </c>
      <c r="P54" s="148" t="str">
        <f>$B$54</f>
        <v>special component / blind</v>
      </c>
      <c r="Q54" s="733"/>
      <c r="R54" s="17"/>
      <c r="S54" s="30"/>
      <c r="T54" s="68">
        <v>1</v>
      </c>
      <c r="U54" s="68">
        <v>1</v>
      </c>
      <c r="V54" s="70">
        <v>0</v>
      </c>
      <c r="W54" s="13">
        <f t="shared" si="451"/>
        <v>0</v>
      </c>
      <c r="X54" s="13">
        <f t="shared" si="398"/>
        <v>0</v>
      </c>
      <c r="Y54" s="13">
        <f t="shared" si="399"/>
        <v>0</v>
      </c>
      <c r="Z54" s="215">
        <f>SUM(Y51:Y52)</f>
        <v>0</v>
      </c>
      <c r="AA54" s="154"/>
      <c r="AB54" s="10"/>
      <c r="AC54" s="44" t="s">
        <v>76</v>
      </c>
      <c r="AD54" s="148" t="str">
        <f t="shared" ref="AD54" si="468">$B$54</f>
        <v>special component / blind</v>
      </c>
      <c r="AE54" s="733"/>
      <c r="AF54" s="17"/>
      <c r="AG54" s="30"/>
      <c r="AH54" s="68">
        <v>1</v>
      </c>
      <c r="AI54" s="68">
        <v>1</v>
      </c>
      <c r="AJ54" s="70">
        <v>0</v>
      </c>
      <c r="AK54" s="13">
        <f t="shared" si="453"/>
        <v>0</v>
      </c>
      <c r="AL54" s="13">
        <f t="shared" si="401"/>
        <v>0</v>
      </c>
      <c r="AM54" s="13">
        <f t="shared" si="402"/>
        <v>0</v>
      </c>
      <c r="AN54" s="215">
        <f t="shared" ref="AN54" si="469">SUM(AM51:AM52)</f>
        <v>0</v>
      </c>
      <c r="AO54" s="154"/>
      <c r="AP54" s="10"/>
      <c r="AQ54" s="44" t="s">
        <v>76</v>
      </c>
      <c r="AR54" s="148" t="str">
        <f t="shared" ref="AR54" si="470">$B$54</f>
        <v>special component / blind</v>
      </c>
      <c r="AS54" s="733"/>
      <c r="AT54" s="17"/>
      <c r="AU54" s="30"/>
      <c r="AV54" s="68">
        <v>1</v>
      </c>
      <c r="AW54" s="68">
        <v>1</v>
      </c>
      <c r="AX54" s="70">
        <v>0</v>
      </c>
      <c r="AY54" s="13">
        <f t="shared" si="455"/>
        <v>0</v>
      </c>
      <c r="AZ54" s="13">
        <f t="shared" si="405"/>
        <v>0</v>
      </c>
      <c r="BA54" s="13">
        <f t="shared" si="406"/>
        <v>0</v>
      </c>
      <c r="BB54" s="215">
        <f t="shared" ref="BB54" si="471">SUM(BA51:BA52)</f>
        <v>0</v>
      </c>
      <c r="BC54" s="154"/>
      <c r="BD54" s="10"/>
      <c r="BE54" s="44" t="s">
        <v>76</v>
      </c>
      <c r="BF54" s="148" t="str">
        <f t="shared" ref="BF54" si="472">$B$54</f>
        <v>special component / blind</v>
      </c>
      <c r="BG54" s="733"/>
      <c r="BH54" s="17"/>
      <c r="BI54" s="30"/>
      <c r="BJ54" s="68">
        <v>1</v>
      </c>
      <c r="BK54" s="68">
        <v>1</v>
      </c>
      <c r="BL54" s="70">
        <v>0</v>
      </c>
      <c r="BM54" s="13">
        <f t="shared" si="457"/>
        <v>0</v>
      </c>
      <c r="BN54" s="13">
        <f t="shared" si="409"/>
        <v>0</v>
      </c>
      <c r="BO54" s="13">
        <f t="shared" si="410"/>
        <v>0</v>
      </c>
      <c r="BP54" s="215">
        <f t="shared" ref="BP54" si="473">SUM(BO51:BO52)</f>
        <v>0</v>
      </c>
      <c r="BQ54" s="154"/>
      <c r="BR54" s="10"/>
      <c r="BS54" s="44" t="s">
        <v>76</v>
      </c>
      <c r="BT54" s="148" t="str">
        <f t="shared" ref="BT54" si="474">$B$54</f>
        <v>special component / blind</v>
      </c>
      <c r="BU54" s="733"/>
      <c r="BV54" s="17"/>
      <c r="BW54" s="30"/>
      <c r="BX54" s="68">
        <v>1</v>
      </c>
      <c r="BY54" s="68">
        <v>1</v>
      </c>
      <c r="BZ54" s="70">
        <v>0</v>
      </c>
      <c r="CA54" s="13">
        <f t="shared" si="459"/>
        <v>0</v>
      </c>
      <c r="CB54" s="13">
        <f t="shared" si="413"/>
        <v>0</v>
      </c>
      <c r="CC54" s="13">
        <f t="shared" si="414"/>
        <v>0</v>
      </c>
      <c r="CD54" s="215">
        <f t="shared" ref="CD54" si="475">SUM(CC51:CC52)</f>
        <v>0</v>
      </c>
      <c r="CE54" s="154"/>
      <c r="CF54" s="10"/>
      <c r="CG54" s="44" t="s">
        <v>76</v>
      </c>
      <c r="CH54" s="148" t="str">
        <f t="shared" ref="CH54" si="476">$B$54</f>
        <v>special component / blind</v>
      </c>
      <c r="CI54" s="733"/>
      <c r="CJ54" s="17"/>
      <c r="CK54" s="30"/>
      <c r="CL54" s="68">
        <v>1</v>
      </c>
      <c r="CM54" s="68">
        <v>1</v>
      </c>
      <c r="CN54" s="70">
        <v>0</v>
      </c>
      <c r="CO54" s="13">
        <f t="shared" si="461"/>
        <v>0</v>
      </c>
      <c r="CP54" s="13">
        <f t="shared" si="417"/>
        <v>0</v>
      </c>
      <c r="CQ54" s="13">
        <f t="shared" si="418"/>
        <v>0</v>
      </c>
      <c r="CR54" s="215">
        <f t="shared" ref="CR54" si="477">SUM(CQ51:CQ52)</f>
        <v>0</v>
      </c>
      <c r="CS54" s="154"/>
      <c r="CT54" s="10"/>
      <c r="CU54" s="44" t="s">
        <v>76</v>
      </c>
      <c r="CV54" s="148" t="str">
        <f t="shared" ref="CV54" si="478">$B$54</f>
        <v>special component / blind</v>
      </c>
      <c r="CW54" s="733"/>
      <c r="CX54" s="17"/>
      <c r="CY54" s="30"/>
      <c r="CZ54" s="68">
        <v>1</v>
      </c>
      <c r="DA54" s="68">
        <v>1</v>
      </c>
      <c r="DB54" s="70">
        <v>0</v>
      </c>
      <c r="DC54" s="13">
        <f t="shared" si="463"/>
        <v>0</v>
      </c>
      <c r="DD54" s="13">
        <f t="shared" si="421"/>
        <v>0</v>
      </c>
      <c r="DE54" s="13">
        <f t="shared" si="422"/>
        <v>0</v>
      </c>
      <c r="DF54" s="215">
        <f t="shared" ref="DF54" si="479">SUM(DE51:DE52)</f>
        <v>0</v>
      </c>
      <c r="DG54" s="154"/>
      <c r="DH54" s="10"/>
      <c r="DI54" s="44" t="s">
        <v>76</v>
      </c>
      <c r="DJ54" s="148" t="str">
        <f t="shared" ref="DJ54" si="480">$B$54</f>
        <v>special component / blind</v>
      </c>
      <c r="DK54" s="733"/>
      <c r="DL54" s="17"/>
      <c r="DM54" s="30"/>
      <c r="DN54" s="68">
        <v>1</v>
      </c>
      <c r="DO54" s="68">
        <v>1</v>
      </c>
      <c r="DP54" s="70">
        <v>0</v>
      </c>
      <c r="DQ54" s="13">
        <f t="shared" si="465"/>
        <v>0</v>
      </c>
      <c r="DR54" s="13">
        <f t="shared" si="425"/>
        <v>0</v>
      </c>
      <c r="DS54" s="13">
        <f t="shared" si="426"/>
        <v>0</v>
      </c>
      <c r="DT54" s="215">
        <f t="shared" ref="DT54" si="481">SUM(DS51:DS52)</f>
        <v>0</v>
      </c>
      <c r="DU54" s="154"/>
      <c r="DV54" s="10"/>
      <c r="DW54" s="44" t="s">
        <v>76</v>
      </c>
      <c r="DX54" s="148" t="str">
        <f t="shared" ref="DX54" si="482">$B$54</f>
        <v>special component / blind</v>
      </c>
      <c r="DY54" s="733"/>
      <c r="DZ54" s="17"/>
      <c r="EA54" s="30"/>
      <c r="EB54" s="68">
        <v>1</v>
      </c>
      <c r="EC54" s="68">
        <v>1</v>
      </c>
      <c r="ED54" s="70">
        <v>0</v>
      </c>
      <c r="EE54" s="13">
        <f t="shared" si="467"/>
        <v>0</v>
      </c>
      <c r="EF54" s="13">
        <f t="shared" si="429"/>
        <v>0</v>
      </c>
      <c r="EG54" s="13">
        <f t="shared" si="430"/>
        <v>0</v>
      </c>
      <c r="EH54" s="215">
        <f t="shared" ref="EH54" si="483">SUM(EG51:EG52)</f>
        <v>0</v>
      </c>
      <c r="EI54" s="154"/>
      <c r="EJ54" s="10"/>
      <c r="EK54" s="44" t="s">
        <v>77</v>
      </c>
      <c r="EL54" s="761" t="str">
        <f>Prices!$A$117</f>
        <v xml:space="preserve">glazing  </v>
      </c>
      <c r="EM54" s="761">
        <f t="shared" si="376"/>
        <v>0</v>
      </c>
      <c r="EN54" s="1042" t="s">
        <v>579</v>
      </c>
      <c r="EO54" s="1052"/>
      <c r="EP54" s="190">
        <f t="shared" si="377"/>
        <v>0</v>
      </c>
      <c r="EQ54" s="79"/>
      <c r="ER54" s="116">
        <f t="shared" si="372"/>
        <v>0</v>
      </c>
      <c r="ES54" s="81">
        <f t="shared" si="373"/>
        <v>0</v>
      </c>
      <c r="ET54" s="280">
        <v>0</v>
      </c>
      <c r="EU54" s="9" t="s">
        <v>45</v>
      </c>
      <c r="EV54" s="583">
        <f t="shared" si="374"/>
        <v>0</v>
      </c>
      <c r="EW54" s="579">
        <f t="shared" si="86"/>
        <v>0</v>
      </c>
      <c r="EX54" s="582">
        <f t="shared" si="375"/>
        <v>0</v>
      </c>
      <c r="EY54" s="112"/>
      <c r="EZ54" s="573"/>
      <c r="FA54" s="55"/>
      <c r="FC54" s="44" t="s">
        <v>92</v>
      </c>
      <c r="FD54" s="72"/>
      <c r="FE54" s="141">
        <v>0</v>
      </c>
      <c r="FF54" s="141">
        <v>0</v>
      </c>
      <c r="FG54" s="142">
        <v>0</v>
      </c>
      <c r="FH54" s="9" t="s">
        <v>45</v>
      </c>
      <c r="FI54" s="122">
        <f>FE54*FF54*FG54</f>
        <v>0</v>
      </c>
      <c r="FJ54" s="602">
        <v>0</v>
      </c>
      <c r="FK54" s="604">
        <f>FI54*FJ54</f>
        <v>0</v>
      </c>
      <c r="FL54" s="592"/>
      <c r="FM54" s="573"/>
      <c r="FN54" s="610">
        <f>SUM(FK54:FK55)</f>
        <v>0</v>
      </c>
      <c r="FO54" s="127">
        <f>IF(FO$4=0,0,FN54/$FO$4)</f>
        <v>0</v>
      </c>
      <c r="FP54" s="87" t="s">
        <v>92</v>
      </c>
      <c r="FQ54" s="522">
        <f>SUM(EX71:EX72)</f>
        <v>0</v>
      </c>
      <c r="FR54" s="496">
        <f>FN54</f>
        <v>0</v>
      </c>
      <c r="FS54" s="567">
        <f>SUM(FQ54:FR54)</f>
        <v>0</v>
      </c>
    </row>
    <row r="55" spans="1:175" x14ac:dyDescent="0.25">
      <c r="A55" s="44" t="s">
        <v>76</v>
      </c>
      <c r="B55" s="72" t="s">
        <v>43</v>
      </c>
      <c r="C55" s="733"/>
      <c r="D55" s="17"/>
      <c r="E55" s="30"/>
      <c r="F55" s="68">
        <v>1</v>
      </c>
      <c r="G55" s="68">
        <v>1</v>
      </c>
      <c r="H55" s="70">
        <v>0</v>
      </c>
      <c r="I55" s="13">
        <f t="shared" si="450"/>
        <v>0</v>
      </c>
      <c r="J55" s="13">
        <f t="shared" si="396"/>
        <v>0</v>
      </c>
      <c r="K55" s="13">
        <f t="shared" si="397"/>
        <v>0</v>
      </c>
      <c r="L55" s="117"/>
      <c r="M55" s="154"/>
      <c r="N55" s="10"/>
      <c r="O55" s="44" t="s">
        <v>76</v>
      </c>
      <c r="P55" s="148" t="str">
        <f>$B$55</f>
        <v>special component / blind</v>
      </c>
      <c r="Q55" s="733"/>
      <c r="R55" s="17"/>
      <c r="S55" s="30"/>
      <c r="T55" s="68">
        <v>1</v>
      </c>
      <c r="U55" s="68">
        <v>1</v>
      </c>
      <c r="V55" s="70">
        <v>0</v>
      </c>
      <c r="W55" s="13">
        <f t="shared" si="451"/>
        <v>0</v>
      </c>
      <c r="X55" s="13">
        <f t="shared" si="398"/>
        <v>0</v>
      </c>
      <c r="Y55" s="13">
        <f t="shared" si="399"/>
        <v>0</v>
      </c>
      <c r="Z55" s="117"/>
      <c r="AA55" s="154"/>
      <c r="AB55" s="10"/>
      <c r="AC55" s="44" t="s">
        <v>76</v>
      </c>
      <c r="AD55" s="148" t="str">
        <f t="shared" ref="AD55" si="484">$B$55</f>
        <v>special component / blind</v>
      </c>
      <c r="AE55" s="733"/>
      <c r="AF55" s="17"/>
      <c r="AG55" s="30"/>
      <c r="AH55" s="68">
        <v>1</v>
      </c>
      <c r="AI55" s="68">
        <v>1</v>
      </c>
      <c r="AJ55" s="70">
        <v>0</v>
      </c>
      <c r="AK55" s="13">
        <f t="shared" si="453"/>
        <v>0</v>
      </c>
      <c r="AL55" s="13">
        <f t="shared" si="401"/>
        <v>0</v>
      </c>
      <c r="AM55" s="13">
        <f t="shared" si="402"/>
        <v>0</v>
      </c>
      <c r="AN55" s="117"/>
      <c r="AO55" s="154"/>
      <c r="AP55" s="10"/>
      <c r="AQ55" s="44" t="s">
        <v>76</v>
      </c>
      <c r="AR55" s="148" t="str">
        <f t="shared" ref="AR55" si="485">$B$55</f>
        <v>special component / blind</v>
      </c>
      <c r="AS55" s="733"/>
      <c r="AT55" s="17"/>
      <c r="AU55" s="30"/>
      <c r="AV55" s="68">
        <v>1</v>
      </c>
      <c r="AW55" s="68">
        <v>1</v>
      </c>
      <c r="AX55" s="70">
        <v>0</v>
      </c>
      <c r="AY55" s="13">
        <f t="shared" si="455"/>
        <v>0</v>
      </c>
      <c r="AZ55" s="13">
        <f t="shared" si="405"/>
        <v>0</v>
      </c>
      <c r="BA55" s="13">
        <f t="shared" si="406"/>
        <v>0</v>
      </c>
      <c r="BB55" s="117"/>
      <c r="BC55" s="154"/>
      <c r="BD55" s="10"/>
      <c r="BE55" s="44" t="s">
        <v>76</v>
      </c>
      <c r="BF55" s="148" t="str">
        <f t="shared" ref="BF55" si="486">$B$55</f>
        <v>special component / blind</v>
      </c>
      <c r="BG55" s="733"/>
      <c r="BH55" s="17"/>
      <c r="BI55" s="30"/>
      <c r="BJ55" s="68">
        <v>1</v>
      </c>
      <c r="BK55" s="68">
        <v>1</v>
      </c>
      <c r="BL55" s="70">
        <v>0</v>
      </c>
      <c r="BM55" s="13">
        <f t="shared" si="457"/>
        <v>0</v>
      </c>
      <c r="BN55" s="13">
        <f t="shared" si="409"/>
        <v>0</v>
      </c>
      <c r="BO55" s="13">
        <f t="shared" si="410"/>
        <v>0</v>
      </c>
      <c r="BP55" s="117"/>
      <c r="BQ55" s="154"/>
      <c r="BR55" s="10"/>
      <c r="BS55" s="44" t="s">
        <v>76</v>
      </c>
      <c r="BT55" s="148" t="str">
        <f t="shared" ref="BT55" si="487">$B$55</f>
        <v>special component / blind</v>
      </c>
      <c r="BU55" s="733"/>
      <c r="BV55" s="17"/>
      <c r="BW55" s="30"/>
      <c r="BX55" s="68">
        <v>1</v>
      </c>
      <c r="BY55" s="68">
        <v>1</v>
      </c>
      <c r="BZ55" s="70">
        <v>0</v>
      </c>
      <c r="CA55" s="13">
        <f t="shared" si="459"/>
        <v>0</v>
      </c>
      <c r="CB55" s="13">
        <f t="shared" si="413"/>
        <v>0</v>
      </c>
      <c r="CC55" s="13">
        <f t="shared" si="414"/>
        <v>0</v>
      </c>
      <c r="CD55" s="117"/>
      <c r="CE55" s="154"/>
      <c r="CF55" s="10"/>
      <c r="CG55" s="44" t="s">
        <v>76</v>
      </c>
      <c r="CH55" s="148" t="str">
        <f t="shared" ref="CH55" si="488">$B$55</f>
        <v>special component / blind</v>
      </c>
      <c r="CI55" s="733"/>
      <c r="CJ55" s="17"/>
      <c r="CK55" s="30"/>
      <c r="CL55" s="68">
        <v>1</v>
      </c>
      <c r="CM55" s="68">
        <v>1</v>
      </c>
      <c r="CN55" s="70">
        <v>0</v>
      </c>
      <c r="CO55" s="13">
        <f t="shared" si="461"/>
        <v>0</v>
      </c>
      <c r="CP55" s="13">
        <f t="shared" si="417"/>
        <v>0</v>
      </c>
      <c r="CQ55" s="13">
        <f t="shared" si="418"/>
        <v>0</v>
      </c>
      <c r="CR55" s="117"/>
      <c r="CS55" s="154"/>
      <c r="CT55" s="10"/>
      <c r="CU55" s="44" t="s">
        <v>76</v>
      </c>
      <c r="CV55" s="148" t="str">
        <f t="shared" ref="CV55" si="489">$B$55</f>
        <v>special component / blind</v>
      </c>
      <c r="CW55" s="733"/>
      <c r="CX55" s="17"/>
      <c r="CY55" s="30"/>
      <c r="CZ55" s="68">
        <v>1</v>
      </c>
      <c r="DA55" s="68">
        <v>1</v>
      </c>
      <c r="DB55" s="70">
        <v>0</v>
      </c>
      <c r="DC55" s="13">
        <f t="shared" si="463"/>
        <v>0</v>
      </c>
      <c r="DD55" s="13">
        <f t="shared" si="421"/>
        <v>0</v>
      </c>
      <c r="DE55" s="13">
        <f t="shared" si="422"/>
        <v>0</v>
      </c>
      <c r="DF55" s="117"/>
      <c r="DG55" s="154"/>
      <c r="DH55" s="10"/>
      <c r="DI55" s="44" t="s">
        <v>76</v>
      </c>
      <c r="DJ55" s="148" t="str">
        <f t="shared" ref="DJ55" si="490">$B$55</f>
        <v>special component / blind</v>
      </c>
      <c r="DK55" s="733"/>
      <c r="DL55" s="17"/>
      <c r="DM55" s="30"/>
      <c r="DN55" s="68">
        <v>1</v>
      </c>
      <c r="DO55" s="68">
        <v>1</v>
      </c>
      <c r="DP55" s="70">
        <v>0</v>
      </c>
      <c r="DQ55" s="13">
        <f t="shared" si="465"/>
        <v>0</v>
      </c>
      <c r="DR55" s="13">
        <f t="shared" si="425"/>
        <v>0</v>
      </c>
      <c r="DS55" s="13">
        <f t="shared" si="426"/>
        <v>0</v>
      </c>
      <c r="DT55" s="117"/>
      <c r="DU55" s="154"/>
      <c r="DV55" s="10"/>
      <c r="DW55" s="44" t="s">
        <v>76</v>
      </c>
      <c r="DX55" s="148" t="str">
        <f t="shared" ref="DX55" si="491">$B$55</f>
        <v>special component / blind</v>
      </c>
      <c r="DY55" s="733"/>
      <c r="DZ55" s="17"/>
      <c r="EA55" s="30"/>
      <c r="EB55" s="68">
        <v>1</v>
      </c>
      <c r="EC55" s="68">
        <v>1</v>
      </c>
      <c r="ED55" s="70">
        <v>0</v>
      </c>
      <c r="EE55" s="13">
        <f t="shared" si="467"/>
        <v>0</v>
      </c>
      <c r="EF55" s="13">
        <f t="shared" si="429"/>
        <v>0</v>
      </c>
      <c r="EG55" s="13">
        <f t="shared" si="430"/>
        <v>0</v>
      </c>
      <c r="EH55" s="117"/>
      <c r="EI55" s="154"/>
      <c r="EJ55" s="10"/>
      <c r="EK55" s="44" t="s">
        <v>77</v>
      </c>
      <c r="EL55" s="761" t="str">
        <f>Prices!$A$118</f>
        <v xml:space="preserve">glazing  </v>
      </c>
      <c r="EM55" s="761">
        <f t="shared" si="376"/>
        <v>0</v>
      </c>
      <c r="EN55" s="1042" t="s">
        <v>580</v>
      </c>
      <c r="EO55" s="1052"/>
      <c r="EP55" s="190">
        <f t="shared" si="377"/>
        <v>0</v>
      </c>
      <c r="EQ55" s="79"/>
      <c r="ER55" s="116">
        <f t="shared" si="372"/>
        <v>0</v>
      </c>
      <c r="ES55" s="81">
        <f t="shared" si="373"/>
        <v>0</v>
      </c>
      <c r="ET55" s="280">
        <v>0</v>
      </c>
      <c r="EU55" s="9" t="s">
        <v>45</v>
      </c>
      <c r="EV55" s="583">
        <f t="shared" si="374"/>
        <v>0</v>
      </c>
      <c r="EW55" s="579">
        <f t="shared" si="86"/>
        <v>0</v>
      </c>
      <c r="EX55" s="582">
        <f t="shared" si="375"/>
        <v>0</v>
      </c>
      <c r="EY55" s="112"/>
      <c r="EZ55" s="573"/>
      <c r="FA55" s="55"/>
      <c r="FC55" s="44" t="s">
        <v>92</v>
      </c>
      <c r="FD55" s="72"/>
      <c r="FE55" s="141">
        <v>0</v>
      </c>
      <c r="FF55" s="141">
        <v>0</v>
      </c>
      <c r="FG55" s="142">
        <v>0</v>
      </c>
      <c r="FH55" s="9" t="s">
        <v>45</v>
      </c>
      <c r="FI55" s="122">
        <f>FE55*FF55*FG55</f>
        <v>0</v>
      </c>
      <c r="FJ55" s="602">
        <v>0</v>
      </c>
      <c r="FK55" s="604">
        <f>FI55*FJ55</f>
        <v>0</v>
      </c>
      <c r="FL55" s="592"/>
      <c r="FM55" s="573"/>
      <c r="FN55" s="607"/>
      <c r="FO55" s="127"/>
      <c r="FP55" s="87"/>
      <c r="FQ55" s="522"/>
      <c r="FR55" s="61"/>
      <c r="FS55" s="567"/>
    </row>
    <row r="56" spans="1:175" x14ac:dyDescent="0.25">
      <c r="A56" s="44" t="s">
        <v>76</v>
      </c>
      <c r="B56" s="72" t="s">
        <v>43</v>
      </c>
      <c r="C56" s="733"/>
      <c r="D56" s="17"/>
      <c r="E56" s="30"/>
      <c r="F56" s="68">
        <v>1</v>
      </c>
      <c r="G56" s="68">
        <v>1</v>
      </c>
      <c r="H56" s="70">
        <v>0</v>
      </c>
      <c r="I56" s="13">
        <f t="shared" si="450"/>
        <v>0</v>
      </c>
      <c r="J56" s="13">
        <f t="shared" si="396"/>
        <v>0</v>
      </c>
      <c r="K56" s="13">
        <f t="shared" si="397"/>
        <v>0</v>
      </c>
      <c r="L56" s="201" t="s">
        <v>273</v>
      </c>
      <c r="M56" s="154"/>
      <c r="N56" s="7"/>
      <c r="O56" s="44" t="s">
        <v>76</v>
      </c>
      <c r="P56" s="148" t="str">
        <f>$B$56</f>
        <v>special component / blind</v>
      </c>
      <c r="Q56" s="733"/>
      <c r="R56" s="17"/>
      <c r="S56" s="30"/>
      <c r="T56" s="68">
        <v>1</v>
      </c>
      <c r="U56" s="68">
        <v>1</v>
      </c>
      <c r="V56" s="70">
        <v>0</v>
      </c>
      <c r="W56" s="13">
        <f t="shared" si="451"/>
        <v>0</v>
      </c>
      <c r="X56" s="13">
        <f t="shared" si="398"/>
        <v>0</v>
      </c>
      <c r="Y56" s="13">
        <f t="shared" si="399"/>
        <v>0</v>
      </c>
      <c r="Z56" s="201" t="s">
        <v>273</v>
      </c>
      <c r="AA56" s="154"/>
      <c r="AB56" s="7"/>
      <c r="AC56" s="44" t="s">
        <v>76</v>
      </c>
      <c r="AD56" s="148" t="str">
        <f t="shared" ref="AD56" si="492">$B$56</f>
        <v>special component / blind</v>
      </c>
      <c r="AE56" s="733"/>
      <c r="AF56" s="17"/>
      <c r="AG56" s="30"/>
      <c r="AH56" s="68">
        <v>1</v>
      </c>
      <c r="AI56" s="68">
        <v>1</v>
      </c>
      <c r="AJ56" s="70">
        <v>0</v>
      </c>
      <c r="AK56" s="13">
        <f t="shared" si="453"/>
        <v>0</v>
      </c>
      <c r="AL56" s="13">
        <f t="shared" si="401"/>
        <v>0</v>
      </c>
      <c r="AM56" s="13">
        <f t="shared" si="402"/>
        <v>0</v>
      </c>
      <c r="AN56" s="201" t="s">
        <v>273</v>
      </c>
      <c r="AO56" s="154"/>
      <c r="AP56" s="7"/>
      <c r="AQ56" s="44" t="s">
        <v>76</v>
      </c>
      <c r="AR56" s="148" t="str">
        <f t="shared" ref="AR56" si="493">$B$56</f>
        <v>special component / blind</v>
      </c>
      <c r="AS56" s="733"/>
      <c r="AT56" s="17"/>
      <c r="AU56" s="30"/>
      <c r="AV56" s="68">
        <v>1</v>
      </c>
      <c r="AW56" s="68">
        <v>1</v>
      </c>
      <c r="AX56" s="70">
        <v>0</v>
      </c>
      <c r="AY56" s="13">
        <f t="shared" si="455"/>
        <v>0</v>
      </c>
      <c r="AZ56" s="13">
        <f t="shared" si="405"/>
        <v>0</v>
      </c>
      <c r="BA56" s="13">
        <f t="shared" si="406"/>
        <v>0</v>
      </c>
      <c r="BB56" s="201" t="s">
        <v>273</v>
      </c>
      <c r="BC56" s="154"/>
      <c r="BD56" s="7"/>
      <c r="BE56" s="44" t="s">
        <v>76</v>
      </c>
      <c r="BF56" s="148" t="str">
        <f t="shared" ref="BF56" si="494">$B$56</f>
        <v>special component / blind</v>
      </c>
      <c r="BG56" s="733"/>
      <c r="BH56" s="17"/>
      <c r="BI56" s="30"/>
      <c r="BJ56" s="68">
        <v>1</v>
      </c>
      <c r="BK56" s="68">
        <v>1</v>
      </c>
      <c r="BL56" s="70">
        <v>0</v>
      </c>
      <c r="BM56" s="13">
        <f t="shared" si="457"/>
        <v>0</v>
      </c>
      <c r="BN56" s="13">
        <f t="shared" si="409"/>
        <v>0</v>
      </c>
      <c r="BO56" s="13">
        <f t="shared" si="410"/>
        <v>0</v>
      </c>
      <c r="BP56" s="201" t="s">
        <v>273</v>
      </c>
      <c r="BQ56" s="154"/>
      <c r="BR56" s="7"/>
      <c r="BS56" s="44" t="s">
        <v>76</v>
      </c>
      <c r="BT56" s="148" t="str">
        <f t="shared" ref="BT56" si="495">$B$56</f>
        <v>special component / blind</v>
      </c>
      <c r="BU56" s="733"/>
      <c r="BV56" s="17"/>
      <c r="BW56" s="30"/>
      <c r="BX56" s="68">
        <v>1</v>
      </c>
      <c r="BY56" s="68">
        <v>1</v>
      </c>
      <c r="BZ56" s="70">
        <v>0</v>
      </c>
      <c r="CA56" s="13">
        <f t="shared" si="459"/>
        <v>0</v>
      </c>
      <c r="CB56" s="13">
        <f t="shared" si="413"/>
        <v>0</v>
      </c>
      <c r="CC56" s="13">
        <f t="shared" si="414"/>
        <v>0</v>
      </c>
      <c r="CD56" s="201" t="s">
        <v>273</v>
      </c>
      <c r="CE56" s="154"/>
      <c r="CF56" s="7"/>
      <c r="CG56" s="44" t="s">
        <v>76</v>
      </c>
      <c r="CH56" s="148" t="str">
        <f t="shared" ref="CH56" si="496">$B$56</f>
        <v>special component / blind</v>
      </c>
      <c r="CI56" s="733"/>
      <c r="CJ56" s="17"/>
      <c r="CK56" s="30"/>
      <c r="CL56" s="68">
        <v>1</v>
      </c>
      <c r="CM56" s="68">
        <v>1</v>
      </c>
      <c r="CN56" s="70">
        <v>0</v>
      </c>
      <c r="CO56" s="13">
        <f t="shared" si="461"/>
        <v>0</v>
      </c>
      <c r="CP56" s="13">
        <f t="shared" si="417"/>
        <v>0</v>
      </c>
      <c r="CQ56" s="13">
        <f t="shared" si="418"/>
        <v>0</v>
      </c>
      <c r="CR56" s="201" t="s">
        <v>273</v>
      </c>
      <c r="CS56" s="154"/>
      <c r="CT56" s="7"/>
      <c r="CU56" s="44" t="s">
        <v>76</v>
      </c>
      <c r="CV56" s="148" t="str">
        <f t="shared" ref="CV56" si="497">$B$56</f>
        <v>special component / blind</v>
      </c>
      <c r="CW56" s="733"/>
      <c r="CX56" s="17"/>
      <c r="CY56" s="30"/>
      <c r="CZ56" s="68">
        <v>1</v>
      </c>
      <c r="DA56" s="68">
        <v>1</v>
      </c>
      <c r="DB56" s="70">
        <v>0</v>
      </c>
      <c r="DC56" s="13">
        <f t="shared" si="463"/>
        <v>0</v>
      </c>
      <c r="DD56" s="13">
        <f t="shared" si="421"/>
        <v>0</v>
      </c>
      <c r="DE56" s="13">
        <f t="shared" si="422"/>
        <v>0</v>
      </c>
      <c r="DF56" s="201" t="s">
        <v>273</v>
      </c>
      <c r="DG56" s="154"/>
      <c r="DH56" s="7"/>
      <c r="DI56" s="44" t="s">
        <v>76</v>
      </c>
      <c r="DJ56" s="148" t="str">
        <f t="shared" ref="DJ56" si="498">$B$56</f>
        <v>special component / blind</v>
      </c>
      <c r="DK56" s="733"/>
      <c r="DL56" s="17"/>
      <c r="DM56" s="30"/>
      <c r="DN56" s="68">
        <v>1</v>
      </c>
      <c r="DO56" s="68">
        <v>1</v>
      </c>
      <c r="DP56" s="70">
        <v>0</v>
      </c>
      <c r="DQ56" s="13">
        <f t="shared" si="465"/>
        <v>0</v>
      </c>
      <c r="DR56" s="13">
        <f t="shared" si="425"/>
        <v>0</v>
      </c>
      <c r="DS56" s="13">
        <f t="shared" si="426"/>
        <v>0</v>
      </c>
      <c r="DT56" s="201" t="s">
        <v>273</v>
      </c>
      <c r="DU56" s="154"/>
      <c r="DV56" s="7"/>
      <c r="DW56" s="44" t="s">
        <v>76</v>
      </c>
      <c r="DX56" s="148" t="str">
        <f t="shared" ref="DX56" si="499">$B$56</f>
        <v>special component / blind</v>
      </c>
      <c r="DY56" s="733"/>
      <c r="DZ56" s="17"/>
      <c r="EA56" s="30"/>
      <c r="EB56" s="68">
        <v>1</v>
      </c>
      <c r="EC56" s="68">
        <v>1</v>
      </c>
      <c r="ED56" s="70">
        <v>0</v>
      </c>
      <c r="EE56" s="13">
        <f t="shared" si="467"/>
        <v>0</v>
      </c>
      <c r="EF56" s="13">
        <f t="shared" si="429"/>
        <v>0</v>
      </c>
      <c r="EG56" s="13">
        <f t="shared" si="430"/>
        <v>0</v>
      </c>
      <c r="EH56" s="201" t="s">
        <v>273</v>
      </c>
      <c r="EI56" s="154"/>
      <c r="EJ56" s="7"/>
      <c r="EK56" s="44" t="s">
        <v>77</v>
      </c>
      <c r="EL56" s="761" t="str">
        <f>Prices!$A$119</f>
        <v xml:space="preserve">glazing  </v>
      </c>
      <c r="EM56" s="761">
        <f t="shared" si="376"/>
        <v>0</v>
      </c>
      <c r="EN56" s="1042" t="s">
        <v>581</v>
      </c>
      <c r="EO56" s="1052"/>
      <c r="EP56" s="190">
        <f t="shared" si="377"/>
        <v>0</v>
      </c>
      <c r="EQ56" s="79"/>
      <c r="ER56" s="116">
        <f t="shared" si="372"/>
        <v>0</v>
      </c>
      <c r="ES56" s="81">
        <f t="shared" si="373"/>
        <v>0</v>
      </c>
      <c r="ET56" s="280">
        <v>0</v>
      </c>
      <c r="EU56" s="9" t="s">
        <v>45</v>
      </c>
      <c r="EV56" s="583">
        <f t="shared" si="374"/>
        <v>0</v>
      </c>
      <c r="EW56" s="579">
        <f t="shared" si="86"/>
        <v>0</v>
      </c>
      <c r="EX56" s="582">
        <f t="shared" si="375"/>
        <v>0</v>
      </c>
      <c r="EY56" s="112"/>
      <c r="EZ56" s="573"/>
      <c r="FA56" s="55"/>
      <c r="FC56" s="44" t="s">
        <v>93</v>
      </c>
      <c r="FD56" s="72"/>
      <c r="FE56" s="141">
        <v>0</v>
      </c>
      <c r="FF56" s="141">
        <v>0</v>
      </c>
      <c r="FG56" s="142">
        <v>0</v>
      </c>
      <c r="FH56" s="9" t="s">
        <v>45</v>
      </c>
      <c r="FI56" s="122">
        <f>FE56*FF56*FG56</f>
        <v>0</v>
      </c>
      <c r="FJ56" s="602">
        <v>0</v>
      </c>
      <c r="FK56" s="604">
        <f>FI56*FJ56</f>
        <v>0</v>
      </c>
      <c r="FL56" s="590"/>
      <c r="FM56" s="569"/>
      <c r="FN56" s="610">
        <f>SUM(FK56:FK57)</f>
        <v>0</v>
      </c>
      <c r="FO56" s="127">
        <f>IF(FO$4=0,0,FN56/$FO$4)</f>
        <v>0</v>
      </c>
      <c r="FP56" s="87" t="s">
        <v>93</v>
      </c>
      <c r="FQ56" s="522">
        <f>SUM(EX73:EX74)</f>
        <v>0</v>
      </c>
      <c r="FR56" s="496">
        <f>FN56</f>
        <v>0</v>
      </c>
      <c r="FS56" s="567">
        <f>SUM(FQ56:FR56)</f>
        <v>0</v>
      </c>
    </row>
    <row r="57" spans="1:175" x14ac:dyDescent="0.25">
      <c r="A57" s="44" t="s">
        <v>76</v>
      </c>
      <c r="B57" s="72" t="s">
        <v>43</v>
      </c>
      <c r="C57" s="17"/>
      <c r="D57" s="17"/>
      <c r="E57" s="30"/>
      <c r="F57" s="68">
        <v>1</v>
      </c>
      <c r="G57" s="68">
        <v>1</v>
      </c>
      <c r="H57" s="70">
        <v>0</v>
      </c>
      <c r="I57" s="13">
        <f>F57*G57*H57</f>
        <v>0</v>
      </c>
      <c r="J57" s="13">
        <f t="shared" si="396"/>
        <v>0</v>
      </c>
      <c r="K57" s="13">
        <f t="shared" si="397"/>
        <v>0</v>
      </c>
      <c r="L57" s="215">
        <f>SUM(K53:K60)</f>
        <v>0</v>
      </c>
      <c r="M57" s="154"/>
      <c r="N57" s="15"/>
      <c r="O57" s="44" t="s">
        <v>76</v>
      </c>
      <c r="P57" s="148" t="str">
        <f>$B$57</f>
        <v>special component / blind</v>
      </c>
      <c r="Q57" s="17"/>
      <c r="R57" s="17"/>
      <c r="S57" s="30"/>
      <c r="T57" s="68">
        <v>1</v>
      </c>
      <c r="U57" s="68">
        <v>1</v>
      </c>
      <c r="V57" s="70">
        <v>0</v>
      </c>
      <c r="W57" s="13">
        <f>T57*U57*V57</f>
        <v>0</v>
      </c>
      <c r="X57" s="13">
        <f t="shared" si="398"/>
        <v>0</v>
      </c>
      <c r="Y57" s="13">
        <f t="shared" si="399"/>
        <v>0</v>
      </c>
      <c r="Z57" s="215">
        <f>SUM(Y53:Y60)</f>
        <v>0</v>
      </c>
      <c r="AA57" s="154"/>
      <c r="AB57" s="15"/>
      <c r="AC57" s="44" t="s">
        <v>76</v>
      </c>
      <c r="AD57" s="148" t="str">
        <f t="shared" ref="AD57" si="500">$B$57</f>
        <v>special component / blind</v>
      </c>
      <c r="AE57" s="17"/>
      <c r="AF57" s="17"/>
      <c r="AG57" s="30"/>
      <c r="AH57" s="68">
        <v>1</v>
      </c>
      <c r="AI57" s="68">
        <v>1</v>
      </c>
      <c r="AJ57" s="70">
        <v>0</v>
      </c>
      <c r="AK57" s="13">
        <f t="shared" si="453"/>
        <v>0</v>
      </c>
      <c r="AL57" s="13">
        <f t="shared" si="401"/>
        <v>0</v>
      </c>
      <c r="AM57" s="13">
        <f t="shared" si="402"/>
        <v>0</v>
      </c>
      <c r="AN57" s="215">
        <f t="shared" ref="AN57" si="501">SUM(AM53:AM60)</f>
        <v>0</v>
      </c>
      <c r="AO57" s="154"/>
      <c r="AP57" s="15"/>
      <c r="AQ57" s="44" t="s">
        <v>76</v>
      </c>
      <c r="AR57" s="148" t="str">
        <f t="shared" ref="AR57" si="502">$B$57</f>
        <v>special component / blind</v>
      </c>
      <c r="AS57" s="17"/>
      <c r="AT57" s="17"/>
      <c r="AU57" s="30"/>
      <c r="AV57" s="68">
        <v>1</v>
      </c>
      <c r="AW57" s="68">
        <v>1</v>
      </c>
      <c r="AX57" s="70">
        <v>0</v>
      </c>
      <c r="AY57" s="13">
        <f t="shared" si="455"/>
        <v>0</v>
      </c>
      <c r="AZ57" s="13">
        <f t="shared" si="405"/>
        <v>0</v>
      </c>
      <c r="BA57" s="13">
        <f t="shared" si="406"/>
        <v>0</v>
      </c>
      <c r="BB57" s="215">
        <f t="shared" ref="BB57" si="503">SUM(BA53:BA60)</f>
        <v>0</v>
      </c>
      <c r="BC57" s="154"/>
      <c r="BD57" s="15"/>
      <c r="BE57" s="44" t="s">
        <v>76</v>
      </c>
      <c r="BF57" s="148" t="str">
        <f t="shared" ref="BF57" si="504">$B$57</f>
        <v>special component / blind</v>
      </c>
      <c r="BG57" s="17"/>
      <c r="BH57" s="17"/>
      <c r="BI57" s="30"/>
      <c r="BJ57" s="68">
        <v>1</v>
      </c>
      <c r="BK57" s="68">
        <v>1</v>
      </c>
      <c r="BL57" s="70">
        <v>0</v>
      </c>
      <c r="BM57" s="13">
        <f t="shared" si="457"/>
        <v>0</v>
      </c>
      <c r="BN57" s="13">
        <f t="shared" si="409"/>
        <v>0</v>
      </c>
      <c r="BO57" s="13">
        <f t="shared" si="410"/>
        <v>0</v>
      </c>
      <c r="BP57" s="215">
        <f t="shared" ref="BP57" si="505">SUM(BO53:BO60)</f>
        <v>0</v>
      </c>
      <c r="BQ57" s="154"/>
      <c r="BR57" s="15"/>
      <c r="BS57" s="44" t="s">
        <v>76</v>
      </c>
      <c r="BT57" s="148" t="str">
        <f t="shared" ref="BT57" si="506">$B$57</f>
        <v>special component / blind</v>
      </c>
      <c r="BU57" s="17"/>
      <c r="BV57" s="17"/>
      <c r="BW57" s="30"/>
      <c r="BX57" s="68">
        <v>1</v>
      </c>
      <c r="BY57" s="68">
        <v>1</v>
      </c>
      <c r="BZ57" s="70">
        <v>0</v>
      </c>
      <c r="CA57" s="13">
        <f t="shared" si="459"/>
        <v>0</v>
      </c>
      <c r="CB57" s="13">
        <f t="shared" si="413"/>
        <v>0</v>
      </c>
      <c r="CC57" s="13">
        <f t="shared" si="414"/>
        <v>0</v>
      </c>
      <c r="CD57" s="215">
        <f t="shared" ref="CD57" si="507">SUM(CC53:CC60)</f>
        <v>0</v>
      </c>
      <c r="CE57" s="154"/>
      <c r="CF57" s="15"/>
      <c r="CG57" s="44" t="s">
        <v>76</v>
      </c>
      <c r="CH57" s="148" t="str">
        <f t="shared" ref="CH57" si="508">$B$57</f>
        <v>special component / blind</v>
      </c>
      <c r="CI57" s="17"/>
      <c r="CJ57" s="17"/>
      <c r="CK57" s="30"/>
      <c r="CL57" s="68">
        <v>1</v>
      </c>
      <c r="CM57" s="68">
        <v>1</v>
      </c>
      <c r="CN57" s="70">
        <v>0</v>
      </c>
      <c r="CO57" s="13">
        <f t="shared" si="461"/>
        <v>0</v>
      </c>
      <c r="CP57" s="13">
        <f t="shared" si="417"/>
        <v>0</v>
      </c>
      <c r="CQ57" s="13">
        <f t="shared" si="418"/>
        <v>0</v>
      </c>
      <c r="CR57" s="215">
        <f t="shared" ref="CR57" si="509">SUM(CQ53:CQ60)</f>
        <v>0</v>
      </c>
      <c r="CS57" s="154"/>
      <c r="CT57" s="15"/>
      <c r="CU57" s="44" t="s">
        <v>76</v>
      </c>
      <c r="CV57" s="148" t="str">
        <f t="shared" ref="CV57" si="510">$B$57</f>
        <v>special component / blind</v>
      </c>
      <c r="CW57" s="17"/>
      <c r="CX57" s="17"/>
      <c r="CY57" s="30"/>
      <c r="CZ57" s="68">
        <v>1</v>
      </c>
      <c r="DA57" s="68">
        <v>1</v>
      </c>
      <c r="DB57" s="70">
        <v>0</v>
      </c>
      <c r="DC57" s="13">
        <f t="shared" si="463"/>
        <v>0</v>
      </c>
      <c r="DD57" s="13">
        <f t="shared" si="421"/>
        <v>0</v>
      </c>
      <c r="DE57" s="13">
        <f t="shared" si="422"/>
        <v>0</v>
      </c>
      <c r="DF57" s="215">
        <f t="shared" ref="DF57" si="511">SUM(DE53:DE60)</f>
        <v>0</v>
      </c>
      <c r="DG57" s="154"/>
      <c r="DH57" s="15"/>
      <c r="DI57" s="44" t="s">
        <v>76</v>
      </c>
      <c r="DJ57" s="148" t="str">
        <f t="shared" ref="DJ57" si="512">$B$57</f>
        <v>special component / blind</v>
      </c>
      <c r="DK57" s="17"/>
      <c r="DL57" s="17"/>
      <c r="DM57" s="30"/>
      <c r="DN57" s="68">
        <v>1</v>
      </c>
      <c r="DO57" s="68">
        <v>1</v>
      </c>
      <c r="DP57" s="70">
        <v>0</v>
      </c>
      <c r="DQ57" s="13">
        <f t="shared" si="465"/>
        <v>0</v>
      </c>
      <c r="DR57" s="13">
        <f t="shared" si="425"/>
        <v>0</v>
      </c>
      <c r="DS57" s="13">
        <f t="shared" si="426"/>
        <v>0</v>
      </c>
      <c r="DT57" s="215">
        <f t="shared" ref="DT57" si="513">SUM(DS53:DS60)</f>
        <v>0</v>
      </c>
      <c r="DU57" s="154"/>
      <c r="DV57" s="15"/>
      <c r="DW57" s="44" t="s">
        <v>76</v>
      </c>
      <c r="DX57" s="148" t="str">
        <f t="shared" ref="DX57" si="514">$B$57</f>
        <v>special component / blind</v>
      </c>
      <c r="DY57" s="17"/>
      <c r="DZ57" s="17"/>
      <c r="EA57" s="30"/>
      <c r="EB57" s="68">
        <v>1</v>
      </c>
      <c r="EC57" s="68">
        <v>1</v>
      </c>
      <c r="ED57" s="70">
        <v>0</v>
      </c>
      <c r="EE57" s="13">
        <f t="shared" si="467"/>
        <v>0</v>
      </c>
      <c r="EF57" s="13">
        <f t="shared" si="429"/>
        <v>0</v>
      </c>
      <c r="EG57" s="13">
        <f t="shared" si="430"/>
        <v>0</v>
      </c>
      <c r="EH57" s="215">
        <f t="shared" ref="EH57" si="515">SUM(EG53:EG60)</f>
        <v>0</v>
      </c>
      <c r="EI57" s="154"/>
      <c r="EJ57" s="15"/>
      <c r="EK57" s="44" t="s">
        <v>77</v>
      </c>
      <c r="EL57" s="761" t="str">
        <f>Prices!$A$120</f>
        <v xml:space="preserve">glazing  </v>
      </c>
      <c r="EM57" s="761">
        <f t="shared" si="376"/>
        <v>0</v>
      </c>
      <c r="EN57" s="1042" t="s">
        <v>582</v>
      </c>
      <c r="EO57" s="1052"/>
      <c r="EP57" s="190">
        <f t="shared" si="377"/>
        <v>0</v>
      </c>
      <c r="EQ57" s="79"/>
      <c r="ER57" s="116">
        <f t="shared" si="372"/>
        <v>0</v>
      </c>
      <c r="ES57" s="81">
        <f t="shared" si="373"/>
        <v>0</v>
      </c>
      <c r="ET57" s="280">
        <v>0</v>
      </c>
      <c r="EU57" s="9" t="s">
        <v>45</v>
      </c>
      <c r="EV57" s="583">
        <f t="shared" si="374"/>
        <v>0</v>
      </c>
      <c r="EW57" s="579">
        <f t="shared" si="86"/>
        <v>0</v>
      </c>
      <c r="EX57" s="582">
        <f t="shared" si="375"/>
        <v>0</v>
      </c>
      <c r="EY57" s="112"/>
      <c r="EZ57" s="573"/>
      <c r="FA57" s="55"/>
      <c r="FC57" s="44" t="s">
        <v>93</v>
      </c>
      <c r="FD57" s="72"/>
      <c r="FE57" s="141">
        <v>0</v>
      </c>
      <c r="FF57" s="141">
        <v>0</v>
      </c>
      <c r="FG57" s="142">
        <v>0</v>
      </c>
      <c r="FH57" s="9" t="s">
        <v>45</v>
      </c>
      <c r="FI57" s="122">
        <f>FE57*FF57*FG57</f>
        <v>0</v>
      </c>
      <c r="FJ57" s="602">
        <v>0</v>
      </c>
      <c r="FK57" s="604">
        <f>FI57*FJ57</f>
        <v>0</v>
      </c>
      <c r="FL57" s="592"/>
      <c r="FM57" s="573"/>
      <c r="FN57" s="607"/>
      <c r="FO57" s="127"/>
      <c r="FP57" s="87"/>
      <c r="FQ57" s="522"/>
      <c r="FR57" s="61"/>
      <c r="FS57" s="567"/>
    </row>
    <row r="58" spans="1:175" x14ac:dyDescent="0.25">
      <c r="A58" s="44" t="s">
        <v>76</v>
      </c>
      <c r="B58" s="72" t="s">
        <v>43</v>
      </c>
      <c r="C58" s="17"/>
      <c r="D58" s="17"/>
      <c r="E58" s="30"/>
      <c r="F58" s="68">
        <v>1</v>
      </c>
      <c r="G58" s="68">
        <v>1</v>
      </c>
      <c r="H58" s="70">
        <v>0</v>
      </c>
      <c r="I58" s="13">
        <f>F58*G58*H58</f>
        <v>0</v>
      </c>
      <c r="J58" s="13">
        <f t="shared" si="396"/>
        <v>0</v>
      </c>
      <c r="K58" s="13">
        <f t="shared" si="397"/>
        <v>0</v>
      </c>
      <c r="L58" s="117"/>
      <c r="M58" s="154"/>
      <c r="N58" s="7"/>
      <c r="O58" s="44" t="s">
        <v>76</v>
      </c>
      <c r="P58" s="148" t="str">
        <f>$B$58</f>
        <v>special component / blind</v>
      </c>
      <c r="Q58" s="17"/>
      <c r="R58" s="17"/>
      <c r="S58" s="30"/>
      <c r="T58" s="68">
        <v>1</v>
      </c>
      <c r="U58" s="68">
        <v>1</v>
      </c>
      <c r="V58" s="70">
        <v>0</v>
      </c>
      <c r="W58" s="13">
        <f>T58*U58*V58</f>
        <v>0</v>
      </c>
      <c r="X58" s="13">
        <f t="shared" si="398"/>
        <v>0</v>
      </c>
      <c r="Y58" s="13">
        <f t="shared" si="399"/>
        <v>0</v>
      </c>
      <c r="Z58" s="117"/>
      <c r="AA58" s="154"/>
      <c r="AB58" s="7"/>
      <c r="AC58" s="44" t="s">
        <v>76</v>
      </c>
      <c r="AD58" s="148" t="str">
        <f t="shared" ref="AD58" si="516">$B$58</f>
        <v>special component / blind</v>
      </c>
      <c r="AE58" s="17"/>
      <c r="AF58" s="17"/>
      <c r="AG58" s="30"/>
      <c r="AH58" s="68">
        <v>1</v>
      </c>
      <c r="AI58" s="68">
        <v>1</v>
      </c>
      <c r="AJ58" s="70">
        <v>0</v>
      </c>
      <c r="AK58" s="13">
        <f t="shared" si="453"/>
        <v>0</v>
      </c>
      <c r="AL58" s="13">
        <f t="shared" si="401"/>
        <v>0</v>
      </c>
      <c r="AM58" s="13">
        <f t="shared" si="402"/>
        <v>0</v>
      </c>
      <c r="AN58" s="117"/>
      <c r="AO58" s="154"/>
      <c r="AP58" s="7"/>
      <c r="AQ58" s="44" t="s">
        <v>76</v>
      </c>
      <c r="AR58" s="148" t="str">
        <f t="shared" ref="AR58" si="517">$B$58</f>
        <v>special component / blind</v>
      </c>
      <c r="AS58" s="17"/>
      <c r="AT58" s="17"/>
      <c r="AU58" s="30"/>
      <c r="AV58" s="68">
        <v>1</v>
      </c>
      <c r="AW58" s="68">
        <v>1</v>
      </c>
      <c r="AX58" s="70">
        <v>0</v>
      </c>
      <c r="AY58" s="13">
        <f t="shared" si="455"/>
        <v>0</v>
      </c>
      <c r="AZ58" s="13">
        <f t="shared" si="405"/>
        <v>0</v>
      </c>
      <c r="BA58" s="13">
        <f t="shared" si="406"/>
        <v>0</v>
      </c>
      <c r="BB58" s="117"/>
      <c r="BC58" s="154"/>
      <c r="BD58" s="7"/>
      <c r="BE58" s="44" t="s">
        <v>76</v>
      </c>
      <c r="BF58" s="148" t="str">
        <f t="shared" ref="BF58" si="518">$B$58</f>
        <v>special component / blind</v>
      </c>
      <c r="BG58" s="17"/>
      <c r="BH58" s="17"/>
      <c r="BI58" s="30"/>
      <c r="BJ58" s="68">
        <v>1</v>
      </c>
      <c r="BK58" s="68">
        <v>1</v>
      </c>
      <c r="BL58" s="70">
        <v>0</v>
      </c>
      <c r="BM58" s="13">
        <f t="shared" si="457"/>
        <v>0</v>
      </c>
      <c r="BN58" s="13">
        <f t="shared" si="409"/>
        <v>0</v>
      </c>
      <c r="BO58" s="13">
        <f t="shared" si="410"/>
        <v>0</v>
      </c>
      <c r="BP58" s="117"/>
      <c r="BQ58" s="154"/>
      <c r="BR58" s="7"/>
      <c r="BS58" s="44" t="s">
        <v>76</v>
      </c>
      <c r="BT58" s="148" t="str">
        <f t="shared" ref="BT58" si="519">$B$58</f>
        <v>special component / blind</v>
      </c>
      <c r="BU58" s="17"/>
      <c r="BV58" s="17"/>
      <c r="BW58" s="30"/>
      <c r="BX58" s="68">
        <v>1</v>
      </c>
      <c r="BY58" s="68">
        <v>1</v>
      </c>
      <c r="BZ58" s="70">
        <v>0</v>
      </c>
      <c r="CA58" s="13">
        <f t="shared" si="459"/>
        <v>0</v>
      </c>
      <c r="CB58" s="13">
        <f t="shared" si="413"/>
        <v>0</v>
      </c>
      <c r="CC58" s="13">
        <f t="shared" si="414"/>
        <v>0</v>
      </c>
      <c r="CD58" s="117"/>
      <c r="CE58" s="154"/>
      <c r="CF58" s="7"/>
      <c r="CG58" s="44" t="s">
        <v>76</v>
      </c>
      <c r="CH58" s="148" t="str">
        <f t="shared" ref="CH58" si="520">$B$58</f>
        <v>special component / blind</v>
      </c>
      <c r="CI58" s="17"/>
      <c r="CJ58" s="17"/>
      <c r="CK58" s="30"/>
      <c r="CL58" s="68">
        <v>1</v>
      </c>
      <c r="CM58" s="68">
        <v>1</v>
      </c>
      <c r="CN58" s="70">
        <v>0</v>
      </c>
      <c r="CO58" s="13">
        <f t="shared" si="461"/>
        <v>0</v>
      </c>
      <c r="CP58" s="13">
        <f t="shared" si="417"/>
        <v>0</v>
      </c>
      <c r="CQ58" s="13">
        <f t="shared" si="418"/>
        <v>0</v>
      </c>
      <c r="CR58" s="117"/>
      <c r="CS58" s="154"/>
      <c r="CT58" s="7"/>
      <c r="CU58" s="44" t="s">
        <v>76</v>
      </c>
      <c r="CV58" s="148" t="str">
        <f t="shared" ref="CV58" si="521">$B$58</f>
        <v>special component / blind</v>
      </c>
      <c r="CW58" s="17"/>
      <c r="CX58" s="17"/>
      <c r="CY58" s="30"/>
      <c r="CZ58" s="68">
        <v>1</v>
      </c>
      <c r="DA58" s="68">
        <v>1</v>
      </c>
      <c r="DB58" s="70">
        <v>0</v>
      </c>
      <c r="DC58" s="13">
        <f t="shared" si="463"/>
        <v>0</v>
      </c>
      <c r="DD58" s="13">
        <f t="shared" si="421"/>
        <v>0</v>
      </c>
      <c r="DE58" s="13">
        <f t="shared" si="422"/>
        <v>0</v>
      </c>
      <c r="DF58" s="117"/>
      <c r="DG58" s="154"/>
      <c r="DH58" s="7"/>
      <c r="DI58" s="44" t="s">
        <v>76</v>
      </c>
      <c r="DJ58" s="148" t="str">
        <f t="shared" ref="DJ58" si="522">$B$58</f>
        <v>special component / blind</v>
      </c>
      <c r="DK58" s="17"/>
      <c r="DL58" s="17"/>
      <c r="DM58" s="30"/>
      <c r="DN58" s="68">
        <v>1</v>
      </c>
      <c r="DO58" s="68">
        <v>1</v>
      </c>
      <c r="DP58" s="70">
        <v>0</v>
      </c>
      <c r="DQ58" s="13">
        <f t="shared" si="465"/>
        <v>0</v>
      </c>
      <c r="DR58" s="13">
        <f t="shared" si="425"/>
        <v>0</v>
      </c>
      <c r="DS58" s="13">
        <f t="shared" si="426"/>
        <v>0</v>
      </c>
      <c r="DT58" s="117"/>
      <c r="DU58" s="154"/>
      <c r="DV58" s="7"/>
      <c r="DW58" s="44" t="s">
        <v>76</v>
      </c>
      <c r="DX58" s="148" t="str">
        <f t="shared" ref="DX58" si="523">$B$58</f>
        <v>special component / blind</v>
      </c>
      <c r="DY58" s="17"/>
      <c r="DZ58" s="17"/>
      <c r="EA58" s="30"/>
      <c r="EB58" s="68">
        <v>1</v>
      </c>
      <c r="EC58" s="68">
        <v>1</v>
      </c>
      <c r="ED58" s="70">
        <v>0</v>
      </c>
      <c r="EE58" s="13">
        <f t="shared" si="467"/>
        <v>0</v>
      </c>
      <c r="EF58" s="13">
        <f t="shared" si="429"/>
        <v>0</v>
      </c>
      <c r="EG58" s="13">
        <f t="shared" si="430"/>
        <v>0</v>
      </c>
      <c r="EH58" s="117"/>
      <c r="EI58" s="154"/>
      <c r="EJ58" s="7"/>
      <c r="EK58" s="44" t="s">
        <v>77</v>
      </c>
      <c r="EL58" s="761" t="str">
        <f>Prices!$A$121</f>
        <v xml:space="preserve">glazing  </v>
      </c>
      <c r="EM58" s="761">
        <f t="shared" si="376"/>
        <v>0</v>
      </c>
      <c r="EN58" s="1042" t="s">
        <v>583</v>
      </c>
      <c r="EO58" s="1052"/>
      <c r="EP58" s="190">
        <f t="shared" si="377"/>
        <v>0</v>
      </c>
      <c r="EQ58" s="79"/>
      <c r="ER58" s="116">
        <f t="shared" si="372"/>
        <v>0</v>
      </c>
      <c r="ES58" s="81">
        <f t="shared" si="373"/>
        <v>0</v>
      </c>
      <c r="ET58" s="280">
        <v>0</v>
      </c>
      <c r="EU58" s="9" t="s">
        <v>45</v>
      </c>
      <c r="EV58" s="583">
        <f t="shared" si="374"/>
        <v>0</v>
      </c>
      <c r="EW58" s="579">
        <f t="shared" si="86"/>
        <v>0</v>
      </c>
      <c r="EX58" s="582">
        <f t="shared" si="375"/>
        <v>0</v>
      </c>
      <c r="EY58" s="112"/>
      <c r="EZ58" s="573"/>
      <c r="FA58" s="55"/>
      <c r="FC58" s="44"/>
      <c r="FD58" s="96"/>
      <c r="FE58" s="126"/>
      <c r="FF58" s="126"/>
      <c r="FG58" s="436"/>
      <c r="FH58" s="9"/>
      <c r="FI58" s="123"/>
      <c r="FJ58" s="121"/>
      <c r="FK58" s="604"/>
      <c r="FL58" s="592"/>
      <c r="FM58" s="573"/>
      <c r="FN58" s="607"/>
      <c r="FO58" s="127"/>
      <c r="FP58" s="87"/>
      <c r="FQ58" s="522"/>
      <c r="FR58" s="61"/>
      <c r="FS58" s="567"/>
    </row>
    <row r="59" spans="1:175" x14ac:dyDescent="0.25">
      <c r="A59" s="44" t="s">
        <v>76</v>
      </c>
      <c r="B59" s="72" t="s">
        <v>43</v>
      </c>
      <c r="C59" s="17"/>
      <c r="D59" s="17"/>
      <c r="E59" s="30"/>
      <c r="F59" s="68">
        <v>1</v>
      </c>
      <c r="G59" s="68">
        <v>1</v>
      </c>
      <c r="H59" s="70">
        <v>0</v>
      </c>
      <c r="I59" s="13">
        <f>F59*G59*H59</f>
        <v>0</v>
      </c>
      <c r="J59" s="13">
        <f t="shared" si="396"/>
        <v>0</v>
      </c>
      <c r="K59" s="13">
        <f t="shared" si="397"/>
        <v>0</v>
      </c>
      <c r="L59" s="117"/>
      <c r="M59" s="154"/>
      <c r="N59" s="7"/>
      <c r="O59" s="44" t="s">
        <v>76</v>
      </c>
      <c r="P59" s="148" t="str">
        <f>$B$59</f>
        <v>special component / blind</v>
      </c>
      <c r="Q59" s="17"/>
      <c r="R59" s="17"/>
      <c r="S59" s="30"/>
      <c r="T59" s="68">
        <v>1</v>
      </c>
      <c r="U59" s="68">
        <v>1</v>
      </c>
      <c r="V59" s="70">
        <v>0</v>
      </c>
      <c r="W59" s="13">
        <f>T59*U59*V59</f>
        <v>0</v>
      </c>
      <c r="X59" s="13">
        <f t="shared" si="398"/>
        <v>0</v>
      </c>
      <c r="Y59" s="13">
        <f t="shared" si="399"/>
        <v>0</v>
      </c>
      <c r="Z59" s="117"/>
      <c r="AA59" s="154"/>
      <c r="AB59" s="7"/>
      <c r="AC59" s="44" t="s">
        <v>76</v>
      </c>
      <c r="AD59" s="148" t="str">
        <f t="shared" ref="AD59" si="524">$B$59</f>
        <v>special component / blind</v>
      </c>
      <c r="AE59" s="17"/>
      <c r="AF59" s="17"/>
      <c r="AG59" s="30"/>
      <c r="AH59" s="68">
        <v>1</v>
      </c>
      <c r="AI59" s="68">
        <v>1</v>
      </c>
      <c r="AJ59" s="70">
        <v>0</v>
      </c>
      <c r="AK59" s="13">
        <f t="shared" si="453"/>
        <v>0</v>
      </c>
      <c r="AL59" s="13">
        <f t="shared" si="401"/>
        <v>0</v>
      </c>
      <c r="AM59" s="13">
        <f t="shared" si="402"/>
        <v>0</v>
      </c>
      <c r="AN59" s="117"/>
      <c r="AO59" s="154"/>
      <c r="AP59" s="7"/>
      <c r="AQ59" s="44" t="s">
        <v>76</v>
      </c>
      <c r="AR59" s="148" t="str">
        <f t="shared" ref="AR59" si="525">$B$59</f>
        <v>special component / blind</v>
      </c>
      <c r="AS59" s="17"/>
      <c r="AT59" s="17"/>
      <c r="AU59" s="30"/>
      <c r="AV59" s="68">
        <v>1</v>
      </c>
      <c r="AW59" s="68">
        <v>1</v>
      </c>
      <c r="AX59" s="70">
        <v>0</v>
      </c>
      <c r="AY59" s="13">
        <f t="shared" si="455"/>
        <v>0</v>
      </c>
      <c r="AZ59" s="13">
        <f t="shared" si="405"/>
        <v>0</v>
      </c>
      <c r="BA59" s="13">
        <f t="shared" si="406"/>
        <v>0</v>
      </c>
      <c r="BB59" s="117"/>
      <c r="BC59" s="154"/>
      <c r="BD59" s="7"/>
      <c r="BE59" s="44" t="s">
        <v>76</v>
      </c>
      <c r="BF59" s="148" t="str">
        <f t="shared" ref="BF59" si="526">$B$59</f>
        <v>special component / blind</v>
      </c>
      <c r="BG59" s="17"/>
      <c r="BH59" s="17"/>
      <c r="BI59" s="30"/>
      <c r="BJ59" s="68">
        <v>1</v>
      </c>
      <c r="BK59" s="68">
        <v>1</v>
      </c>
      <c r="BL59" s="70">
        <v>0</v>
      </c>
      <c r="BM59" s="13">
        <f t="shared" si="457"/>
        <v>0</v>
      </c>
      <c r="BN59" s="13">
        <f t="shared" si="409"/>
        <v>0</v>
      </c>
      <c r="BO59" s="13">
        <f t="shared" si="410"/>
        <v>0</v>
      </c>
      <c r="BP59" s="117"/>
      <c r="BQ59" s="154"/>
      <c r="BR59" s="7"/>
      <c r="BS59" s="44" t="s">
        <v>76</v>
      </c>
      <c r="BT59" s="148" t="str">
        <f t="shared" ref="BT59" si="527">$B$59</f>
        <v>special component / blind</v>
      </c>
      <c r="BU59" s="17"/>
      <c r="BV59" s="17"/>
      <c r="BW59" s="30"/>
      <c r="BX59" s="68">
        <v>1</v>
      </c>
      <c r="BY59" s="68">
        <v>1</v>
      </c>
      <c r="BZ59" s="70">
        <v>0</v>
      </c>
      <c r="CA59" s="13">
        <f t="shared" si="459"/>
        <v>0</v>
      </c>
      <c r="CB59" s="13">
        <f t="shared" si="413"/>
        <v>0</v>
      </c>
      <c r="CC59" s="13">
        <f t="shared" si="414"/>
        <v>0</v>
      </c>
      <c r="CD59" s="117"/>
      <c r="CE59" s="154"/>
      <c r="CF59" s="7"/>
      <c r="CG59" s="44" t="s">
        <v>76</v>
      </c>
      <c r="CH59" s="148" t="str">
        <f t="shared" ref="CH59" si="528">$B$59</f>
        <v>special component / blind</v>
      </c>
      <c r="CI59" s="17"/>
      <c r="CJ59" s="17"/>
      <c r="CK59" s="30"/>
      <c r="CL59" s="68">
        <v>1</v>
      </c>
      <c r="CM59" s="68">
        <v>1</v>
      </c>
      <c r="CN59" s="70">
        <v>0</v>
      </c>
      <c r="CO59" s="13">
        <f t="shared" si="461"/>
        <v>0</v>
      </c>
      <c r="CP59" s="13">
        <f t="shared" si="417"/>
        <v>0</v>
      </c>
      <c r="CQ59" s="13">
        <f t="shared" si="418"/>
        <v>0</v>
      </c>
      <c r="CR59" s="117"/>
      <c r="CS59" s="154"/>
      <c r="CT59" s="7"/>
      <c r="CU59" s="44" t="s">
        <v>76</v>
      </c>
      <c r="CV59" s="148" t="str">
        <f t="shared" ref="CV59" si="529">$B$59</f>
        <v>special component / blind</v>
      </c>
      <c r="CW59" s="17"/>
      <c r="CX59" s="17"/>
      <c r="CY59" s="30"/>
      <c r="CZ59" s="68">
        <v>1</v>
      </c>
      <c r="DA59" s="68">
        <v>1</v>
      </c>
      <c r="DB59" s="70">
        <v>0</v>
      </c>
      <c r="DC59" s="13">
        <f t="shared" si="463"/>
        <v>0</v>
      </c>
      <c r="DD59" s="13">
        <f t="shared" si="421"/>
        <v>0</v>
      </c>
      <c r="DE59" s="13">
        <f t="shared" si="422"/>
        <v>0</v>
      </c>
      <c r="DF59" s="117"/>
      <c r="DG59" s="154"/>
      <c r="DH59" s="7"/>
      <c r="DI59" s="44" t="s">
        <v>76</v>
      </c>
      <c r="DJ59" s="148" t="str">
        <f t="shared" ref="DJ59" si="530">$B$59</f>
        <v>special component / blind</v>
      </c>
      <c r="DK59" s="17"/>
      <c r="DL59" s="17"/>
      <c r="DM59" s="30"/>
      <c r="DN59" s="68">
        <v>1</v>
      </c>
      <c r="DO59" s="68">
        <v>1</v>
      </c>
      <c r="DP59" s="70">
        <v>0</v>
      </c>
      <c r="DQ59" s="13">
        <f t="shared" si="465"/>
        <v>0</v>
      </c>
      <c r="DR59" s="13">
        <f t="shared" si="425"/>
        <v>0</v>
      </c>
      <c r="DS59" s="13">
        <f t="shared" si="426"/>
        <v>0</v>
      </c>
      <c r="DT59" s="117"/>
      <c r="DU59" s="154"/>
      <c r="DV59" s="7"/>
      <c r="DW59" s="44" t="s">
        <v>76</v>
      </c>
      <c r="DX59" s="148" t="str">
        <f t="shared" ref="DX59" si="531">$B$59</f>
        <v>special component / blind</v>
      </c>
      <c r="DY59" s="17"/>
      <c r="DZ59" s="17"/>
      <c r="EA59" s="30"/>
      <c r="EB59" s="68">
        <v>1</v>
      </c>
      <c r="EC59" s="68">
        <v>1</v>
      </c>
      <c r="ED59" s="70">
        <v>0</v>
      </c>
      <c r="EE59" s="13">
        <f t="shared" si="467"/>
        <v>0</v>
      </c>
      <c r="EF59" s="13">
        <f t="shared" si="429"/>
        <v>0</v>
      </c>
      <c r="EG59" s="13">
        <f t="shared" si="430"/>
        <v>0</v>
      </c>
      <c r="EH59" s="117"/>
      <c r="EI59" s="154"/>
      <c r="EJ59" s="7"/>
      <c r="EK59" s="44" t="s">
        <v>77</v>
      </c>
      <c r="EL59" s="761" t="str">
        <f>Prices!$A$122</f>
        <v xml:space="preserve">glazing  </v>
      </c>
      <c r="EM59" s="761">
        <f t="shared" si="376"/>
        <v>0</v>
      </c>
      <c r="EN59" s="1042" t="s">
        <v>584</v>
      </c>
      <c r="EO59" s="1052"/>
      <c r="EP59" s="190">
        <f t="shared" si="377"/>
        <v>0</v>
      </c>
      <c r="EQ59" s="79"/>
      <c r="ER59" s="116">
        <f t="shared" si="372"/>
        <v>0</v>
      </c>
      <c r="ES59" s="81">
        <f t="shared" si="373"/>
        <v>0</v>
      </c>
      <c r="ET59" s="280">
        <v>0</v>
      </c>
      <c r="EU59" s="9" t="s">
        <v>45</v>
      </c>
      <c r="EV59" s="583">
        <f t="shared" si="374"/>
        <v>0</v>
      </c>
      <c r="EW59" s="579">
        <f t="shared" si="86"/>
        <v>0</v>
      </c>
      <c r="EX59" s="582">
        <f t="shared" si="375"/>
        <v>0</v>
      </c>
      <c r="EY59" s="112"/>
      <c r="EZ59" s="573"/>
      <c r="FA59" s="55"/>
      <c r="FC59" s="44" t="s">
        <v>94</v>
      </c>
      <c r="FD59" s="96" t="s">
        <v>95</v>
      </c>
      <c r="FE59" s="141">
        <v>0</v>
      </c>
      <c r="FF59" s="141">
        <v>0</v>
      </c>
      <c r="FG59" s="142">
        <v>0</v>
      </c>
      <c r="FH59" s="9" t="s">
        <v>45</v>
      </c>
      <c r="FI59" s="122">
        <f>FE59*FF59*FG59</f>
        <v>0</v>
      </c>
      <c r="FJ59" s="602">
        <v>0</v>
      </c>
      <c r="FK59" s="604">
        <f>FI59*FJ59</f>
        <v>0</v>
      </c>
      <c r="FL59" s="592"/>
      <c r="FM59" s="573"/>
      <c r="FN59" s="610">
        <f>SUM(FK59:FK60)</f>
        <v>0</v>
      </c>
      <c r="FO59" s="127">
        <f>IF(FO$4=0,0,FN59/$FO$4)</f>
        <v>0</v>
      </c>
      <c r="FP59" s="87" t="s">
        <v>94</v>
      </c>
      <c r="FQ59" s="522">
        <f>SUM(EX75:EX76)</f>
        <v>0</v>
      </c>
      <c r="FR59" s="496">
        <f>FN59</f>
        <v>0</v>
      </c>
      <c r="FS59" s="567">
        <f>SUM(FQ59:FR59)</f>
        <v>0</v>
      </c>
    </row>
    <row r="60" spans="1:175" x14ac:dyDescent="0.25">
      <c r="A60" s="44" t="s">
        <v>76</v>
      </c>
      <c r="B60" s="72" t="s">
        <v>43</v>
      </c>
      <c r="C60" s="17"/>
      <c r="D60" s="17"/>
      <c r="E60" s="30"/>
      <c r="F60" s="68">
        <v>1</v>
      </c>
      <c r="G60" s="68">
        <v>1</v>
      </c>
      <c r="H60" s="70">
        <v>0</v>
      </c>
      <c r="I60" s="13">
        <f>F60*G60*H60</f>
        <v>0</v>
      </c>
      <c r="J60" s="13">
        <f t="shared" si="396"/>
        <v>0</v>
      </c>
      <c r="K60" s="13">
        <f t="shared" si="397"/>
        <v>0</v>
      </c>
      <c r="L60" s="201" t="s">
        <v>274</v>
      </c>
      <c r="M60" s="154"/>
      <c r="N60" s="7"/>
      <c r="O60" s="44" t="s">
        <v>76</v>
      </c>
      <c r="P60" s="148" t="str">
        <f>$B$60</f>
        <v>special component / blind</v>
      </c>
      <c r="Q60" s="17"/>
      <c r="R60" s="17"/>
      <c r="S60" s="30"/>
      <c r="T60" s="68">
        <v>1</v>
      </c>
      <c r="U60" s="68">
        <v>1</v>
      </c>
      <c r="V60" s="70">
        <v>0</v>
      </c>
      <c r="W60" s="13">
        <f>T60*U60*V60</f>
        <v>0</v>
      </c>
      <c r="X60" s="13">
        <f t="shared" si="398"/>
        <v>0</v>
      </c>
      <c r="Y60" s="13">
        <f t="shared" si="399"/>
        <v>0</v>
      </c>
      <c r="Z60" s="201" t="s">
        <v>274</v>
      </c>
      <c r="AA60" s="154"/>
      <c r="AB60" s="7"/>
      <c r="AC60" s="44" t="s">
        <v>76</v>
      </c>
      <c r="AD60" s="148" t="str">
        <f t="shared" ref="AD60" si="532">$B$60</f>
        <v>special component / blind</v>
      </c>
      <c r="AE60" s="17"/>
      <c r="AF60" s="17"/>
      <c r="AG60" s="30"/>
      <c r="AH60" s="68">
        <v>1</v>
      </c>
      <c r="AI60" s="68">
        <v>1</v>
      </c>
      <c r="AJ60" s="70">
        <v>0</v>
      </c>
      <c r="AK60" s="13">
        <f t="shared" si="453"/>
        <v>0</v>
      </c>
      <c r="AL60" s="13">
        <f t="shared" si="401"/>
        <v>0</v>
      </c>
      <c r="AM60" s="13">
        <f t="shared" si="402"/>
        <v>0</v>
      </c>
      <c r="AN60" s="201" t="s">
        <v>274</v>
      </c>
      <c r="AO60" s="154"/>
      <c r="AP60" s="7"/>
      <c r="AQ60" s="44" t="s">
        <v>76</v>
      </c>
      <c r="AR60" s="148" t="str">
        <f t="shared" ref="AR60" si="533">$B$60</f>
        <v>special component / blind</v>
      </c>
      <c r="AS60" s="17"/>
      <c r="AT60" s="17"/>
      <c r="AU60" s="30"/>
      <c r="AV60" s="68">
        <v>1</v>
      </c>
      <c r="AW60" s="68">
        <v>1</v>
      </c>
      <c r="AX60" s="70">
        <v>0</v>
      </c>
      <c r="AY60" s="13">
        <f t="shared" si="455"/>
        <v>0</v>
      </c>
      <c r="AZ60" s="13">
        <f t="shared" si="405"/>
        <v>0</v>
      </c>
      <c r="BA60" s="13">
        <f t="shared" si="406"/>
        <v>0</v>
      </c>
      <c r="BB60" s="201" t="s">
        <v>274</v>
      </c>
      <c r="BC60" s="154"/>
      <c r="BD60" s="7"/>
      <c r="BE60" s="44" t="s">
        <v>76</v>
      </c>
      <c r="BF60" s="148" t="str">
        <f t="shared" ref="BF60" si="534">$B$60</f>
        <v>special component / blind</v>
      </c>
      <c r="BG60" s="17"/>
      <c r="BH60" s="17"/>
      <c r="BI60" s="30"/>
      <c r="BJ60" s="68">
        <v>1</v>
      </c>
      <c r="BK60" s="68">
        <v>1</v>
      </c>
      <c r="BL60" s="70">
        <v>0</v>
      </c>
      <c r="BM60" s="13">
        <f t="shared" si="457"/>
        <v>0</v>
      </c>
      <c r="BN60" s="13">
        <f t="shared" si="409"/>
        <v>0</v>
      </c>
      <c r="BO60" s="13">
        <f t="shared" si="410"/>
        <v>0</v>
      </c>
      <c r="BP60" s="201" t="s">
        <v>274</v>
      </c>
      <c r="BQ60" s="154"/>
      <c r="BR60" s="7"/>
      <c r="BS60" s="44" t="s">
        <v>76</v>
      </c>
      <c r="BT60" s="148" t="str">
        <f t="shared" ref="BT60" si="535">$B$60</f>
        <v>special component / blind</v>
      </c>
      <c r="BU60" s="17"/>
      <c r="BV60" s="17"/>
      <c r="BW60" s="30"/>
      <c r="BX60" s="68">
        <v>1</v>
      </c>
      <c r="BY60" s="68">
        <v>1</v>
      </c>
      <c r="BZ60" s="70">
        <v>0</v>
      </c>
      <c r="CA60" s="13">
        <f t="shared" si="459"/>
        <v>0</v>
      </c>
      <c r="CB60" s="13">
        <f t="shared" si="413"/>
        <v>0</v>
      </c>
      <c r="CC60" s="13">
        <f t="shared" si="414"/>
        <v>0</v>
      </c>
      <c r="CD60" s="201" t="s">
        <v>274</v>
      </c>
      <c r="CE60" s="154"/>
      <c r="CF60" s="7"/>
      <c r="CG60" s="44" t="s">
        <v>76</v>
      </c>
      <c r="CH60" s="148" t="str">
        <f t="shared" ref="CH60" si="536">$B$60</f>
        <v>special component / blind</v>
      </c>
      <c r="CI60" s="17"/>
      <c r="CJ60" s="17"/>
      <c r="CK60" s="30"/>
      <c r="CL60" s="68">
        <v>1</v>
      </c>
      <c r="CM60" s="68">
        <v>1</v>
      </c>
      <c r="CN60" s="70">
        <v>0</v>
      </c>
      <c r="CO60" s="13">
        <f t="shared" si="461"/>
        <v>0</v>
      </c>
      <c r="CP60" s="13">
        <f t="shared" si="417"/>
        <v>0</v>
      </c>
      <c r="CQ60" s="13">
        <f t="shared" si="418"/>
        <v>0</v>
      </c>
      <c r="CR60" s="201" t="s">
        <v>274</v>
      </c>
      <c r="CS60" s="154"/>
      <c r="CT60" s="7"/>
      <c r="CU60" s="44" t="s">
        <v>76</v>
      </c>
      <c r="CV60" s="148" t="str">
        <f t="shared" ref="CV60" si="537">$B$60</f>
        <v>special component / blind</v>
      </c>
      <c r="CW60" s="17"/>
      <c r="CX60" s="17"/>
      <c r="CY60" s="30"/>
      <c r="CZ60" s="68">
        <v>1</v>
      </c>
      <c r="DA60" s="68">
        <v>1</v>
      </c>
      <c r="DB60" s="70">
        <v>0</v>
      </c>
      <c r="DC60" s="13">
        <f t="shared" si="463"/>
        <v>0</v>
      </c>
      <c r="DD60" s="13">
        <f t="shared" si="421"/>
        <v>0</v>
      </c>
      <c r="DE60" s="13">
        <f t="shared" si="422"/>
        <v>0</v>
      </c>
      <c r="DF60" s="201" t="s">
        <v>274</v>
      </c>
      <c r="DG60" s="154"/>
      <c r="DH60" s="7"/>
      <c r="DI60" s="44" t="s">
        <v>76</v>
      </c>
      <c r="DJ60" s="148" t="str">
        <f t="shared" ref="DJ60" si="538">$B$60</f>
        <v>special component / blind</v>
      </c>
      <c r="DK60" s="17"/>
      <c r="DL60" s="17"/>
      <c r="DM60" s="30"/>
      <c r="DN60" s="68">
        <v>1</v>
      </c>
      <c r="DO60" s="68">
        <v>1</v>
      </c>
      <c r="DP60" s="70">
        <v>0</v>
      </c>
      <c r="DQ60" s="13">
        <f t="shared" si="465"/>
        <v>0</v>
      </c>
      <c r="DR60" s="13">
        <f t="shared" si="425"/>
        <v>0</v>
      </c>
      <c r="DS60" s="13">
        <f t="shared" si="426"/>
        <v>0</v>
      </c>
      <c r="DT60" s="201" t="s">
        <v>274</v>
      </c>
      <c r="DU60" s="154"/>
      <c r="DV60" s="7"/>
      <c r="DW60" s="44" t="s">
        <v>76</v>
      </c>
      <c r="DX60" s="148" t="str">
        <f t="shared" ref="DX60" si="539">$B$60</f>
        <v>special component / blind</v>
      </c>
      <c r="DY60" s="17"/>
      <c r="DZ60" s="17"/>
      <c r="EA60" s="30"/>
      <c r="EB60" s="68">
        <v>1</v>
      </c>
      <c r="EC60" s="68">
        <v>1</v>
      </c>
      <c r="ED60" s="70">
        <v>0</v>
      </c>
      <c r="EE60" s="13">
        <f t="shared" si="467"/>
        <v>0</v>
      </c>
      <c r="EF60" s="13">
        <f t="shared" si="429"/>
        <v>0</v>
      </c>
      <c r="EG60" s="13">
        <f t="shared" si="430"/>
        <v>0</v>
      </c>
      <c r="EH60" s="201" t="s">
        <v>274</v>
      </c>
      <c r="EI60" s="154"/>
      <c r="EJ60" s="7"/>
      <c r="EK60" s="45"/>
      <c r="EL60" s="93"/>
      <c r="EM60" s="14"/>
      <c r="EN60" s="765"/>
      <c r="EO60" s="765"/>
      <c r="EP60" s="38" t="s">
        <v>45</v>
      </c>
      <c r="EQ60" s="765" t="s">
        <v>47</v>
      </c>
      <c r="ER60" s="121"/>
      <c r="ES60" s="111"/>
      <c r="ET60" s="128"/>
      <c r="EU60" s="9" t="s">
        <v>45</v>
      </c>
      <c r="EV60" s="584">
        <f>SUM(EV40:EV59)</f>
        <v>0</v>
      </c>
      <c r="EW60" s="579"/>
      <c r="EX60" s="582"/>
      <c r="EY60" s="112"/>
      <c r="EZ60" s="576"/>
      <c r="FA60" s="162"/>
      <c r="FC60" s="44" t="s">
        <v>94</v>
      </c>
      <c r="FD60" s="96" t="s">
        <v>95</v>
      </c>
      <c r="FE60" s="141">
        <v>0</v>
      </c>
      <c r="FF60" s="141">
        <v>0</v>
      </c>
      <c r="FG60" s="142">
        <v>0</v>
      </c>
      <c r="FH60" s="9" t="s">
        <v>45</v>
      </c>
      <c r="FI60" s="122">
        <f>FE60*FF60*FG60</f>
        <v>0</v>
      </c>
      <c r="FJ60" s="602">
        <v>0</v>
      </c>
      <c r="FK60" s="604">
        <f>FI60*FJ60</f>
        <v>0</v>
      </c>
      <c r="FL60" s="592"/>
      <c r="FM60" s="576"/>
      <c r="FN60" s="607"/>
      <c r="FO60" s="127"/>
      <c r="FP60" s="87"/>
      <c r="FQ60" s="522"/>
      <c r="FR60" s="61"/>
      <c r="FS60" s="567">
        <f>SUM(FQ60:FR60)</f>
        <v>0</v>
      </c>
    </row>
    <row r="61" spans="1:175" x14ac:dyDescent="0.25">
      <c r="A61" s="44" t="s">
        <v>133</v>
      </c>
      <c r="B61" s="72" t="s">
        <v>146</v>
      </c>
      <c r="C61" s="17"/>
      <c r="D61" s="17"/>
      <c r="E61" s="30"/>
      <c r="F61" s="68">
        <v>1</v>
      </c>
      <c r="G61" s="68">
        <v>1</v>
      </c>
      <c r="H61" s="70">
        <v>0</v>
      </c>
      <c r="I61" s="13">
        <f>F61*G61*H61</f>
        <v>0</v>
      </c>
      <c r="J61" s="13">
        <f t="shared" si="396"/>
        <v>0</v>
      </c>
      <c r="K61" s="13">
        <f t="shared" si="397"/>
        <v>0</v>
      </c>
      <c r="L61" s="216">
        <f>K61</f>
        <v>0</v>
      </c>
      <c r="M61" s="154"/>
      <c r="N61" s="7"/>
      <c r="O61" s="44" t="s">
        <v>133</v>
      </c>
      <c r="P61" s="72" t="s">
        <v>146</v>
      </c>
      <c r="Q61" s="17"/>
      <c r="R61" s="17"/>
      <c r="S61" s="30"/>
      <c r="T61" s="68">
        <v>1</v>
      </c>
      <c r="U61" s="68">
        <v>1</v>
      </c>
      <c r="V61" s="70">
        <v>0</v>
      </c>
      <c r="W61" s="13">
        <f>T61*U61*V61</f>
        <v>0</v>
      </c>
      <c r="X61" s="13">
        <f t="shared" si="398"/>
        <v>0</v>
      </c>
      <c r="Y61" s="13">
        <f t="shared" si="399"/>
        <v>0</v>
      </c>
      <c r="Z61" s="216">
        <f>Y61</f>
        <v>0</v>
      </c>
      <c r="AA61" s="154"/>
      <c r="AB61" s="7"/>
      <c r="AC61" s="44" t="s">
        <v>133</v>
      </c>
      <c r="AD61" s="72" t="s">
        <v>146</v>
      </c>
      <c r="AE61" s="17"/>
      <c r="AF61" s="17"/>
      <c r="AG61" s="30"/>
      <c r="AH61" s="68">
        <v>1</v>
      </c>
      <c r="AI61" s="68">
        <v>1</v>
      </c>
      <c r="AJ61" s="70">
        <v>0</v>
      </c>
      <c r="AK61" s="13">
        <f t="shared" si="453"/>
        <v>0</v>
      </c>
      <c r="AL61" s="13">
        <f t="shared" si="401"/>
        <v>0</v>
      </c>
      <c r="AM61" s="13">
        <f t="shared" si="402"/>
        <v>0</v>
      </c>
      <c r="AN61" s="216">
        <f t="shared" ref="AN61" si="540">AM61</f>
        <v>0</v>
      </c>
      <c r="AO61" s="154"/>
      <c r="AP61" s="7"/>
      <c r="AQ61" s="44" t="s">
        <v>133</v>
      </c>
      <c r="AR61" s="72" t="s">
        <v>146</v>
      </c>
      <c r="AS61" s="17"/>
      <c r="AT61" s="17"/>
      <c r="AU61" s="30"/>
      <c r="AV61" s="68">
        <v>1</v>
      </c>
      <c r="AW61" s="68">
        <v>1</v>
      </c>
      <c r="AX61" s="70">
        <v>0</v>
      </c>
      <c r="AY61" s="13">
        <f t="shared" si="455"/>
        <v>0</v>
      </c>
      <c r="AZ61" s="13">
        <f t="shared" si="405"/>
        <v>0</v>
      </c>
      <c r="BA61" s="13">
        <f t="shared" si="406"/>
        <v>0</v>
      </c>
      <c r="BB61" s="216">
        <f t="shared" ref="BB61" si="541">BA61</f>
        <v>0</v>
      </c>
      <c r="BC61" s="154"/>
      <c r="BD61" s="7"/>
      <c r="BE61" s="44" t="s">
        <v>133</v>
      </c>
      <c r="BF61" s="72" t="s">
        <v>146</v>
      </c>
      <c r="BG61" s="17"/>
      <c r="BH61" s="17"/>
      <c r="BI61" s="30"/>
      <c r="BJ61" s="68">
        <v>1</v>
      </c>
      <c r="BK61" s="68">
        <v>1</v>
      </c>
      <c r="BL61" s="70">
        <v>0</v>
      </c>
      <c r="BM61" s="13">
        <f t="shared" si="457"/>
        <v>0</v>
      </c>
      <c r="BN61" s="13">
        <f t="shared" si="409"/>
        <v>0</v>
      </c>
      <c r="BO61" s="13">
        <f t="shared" si="410"/>
        <v>0</v>
      </c>
      <c r="BP61" s="216">
        <f t="shared" ref="BP61" si="542">BO61</f>
        <v>0</v>
      </c>
      <c r="BQ61" s="154"/>
      <c r="BR61" s="7"/>
      <c r="BS61" s="44" t="s">
        <v>133</v>
      </c>
      <c r="BT61" s="72" t="s">
        <v>146</v>
      </c>
      <c r="BU61" s="17"/>
      <c r="BV61" s="17"/>
      <c r="BW61" s="30"/>
      <c r="BX61" s="68">
        <v>1</v>
      </c>
      <c r="BY61" s="68">
        <v>1</v>
      </c>
      <c r="BZ61" s="70">
        <v>0</v>
      </c>
      <c r="CA61" s="13">
        <f t="shared" si="459"/>
        <v>0</v>
      </c>
      <c r="CB61" s="13">
        <f t="shared" si="413"/>
        <v>0</v>
      </c>
      <c r="CC61" s="13">
        <f t="shared" si="414"/>
        <v>0</v>
      </c>
      <c r="CD61" s="216">
        <f t="shared" ref="CD61" si="543">CC61</f>
        <v>0</v>
      </c>
      <c r="CE61" s="154"/>
      <c r="CF61" s="7"/>
      <c r="CG61" s="44" t="s">
        <v>133</v>
      </c>
      <c r="CH61" s="72" t="s">
        <v>146</v>
      </c>
      <c r="CI61" s="17"/>
      <c r="CJ61" s="17"/>
      <c r="CK61" s="30"/>
      <c r="CL61" s="68">
        <v>1</v>
      </c>
      <c r="CM61" s="68">
        <v>1</v>
      </c>
      <c r="CN61" s="70">
        <v>0</v>
      </c>
      <c r="CO61" s="13">
        <f t="shared" si="461"/>
        <v>0</v>
      </c>
      <c r="CP61" s="13">
        <f t="shared" si="417"/>
        <v>0</v>
      </c>
      <c r="CQ61" s="13">
        <f t="shared" si="418"/>
        <v>0</v>
      </c>
      <c r="CR61" s="216">
        <f t="shared" ref="CR61" si="544">CQ61</f>
        <v>0</v>
      </c>
      <c r="CS61" s="154"/>
      <c r="CT61" s="7"/>
      <c r="CU61" s="44" t="s">
        <v>133</v>
      </c>
      <c r="CV61" s="72" t="s">
        <v>146</v>
      </c>
      <c r="CW61" s="17"/>
      <c r="CX61" s="17"/>
      <c r="CY61" s="30"/>
      <c r="CZ61" s="68">
        <v>1</v>
      </c>
      <c r="DA61" s="68">
        <v>1</v>
      </c>
      <c r="DB61" s="70">
        <v>0</v>
      </c>
      <c r="DC61" s="13">
        <f t="shared" si="463"/>
        <v>0</v>
      </c>
      <c r="DD61" s="13">
        <f t="shared" si="421"/>
        <v>0</v>
      </c>
      <c r="DE61" s="13">
        <f t="shared" si="422"/>
        <v>0</v>
      </c>
      <c r="DF61" s="216">
        <f t="shared" ref="DF61" si="545">DE61</f>
        <v>0</v>
      </c>
      <c r="DG61" s="154"/>
      <c r="DH61" s="7"/>
      <c r="DI61" s="44" t="s">
        <v>133</v>
      </c>
      <c r="DJ61" s="72" t="s">
        <v>146</v>
      </c>
      <c r="DK61" s="17"/>
      <c r="DL61" s="17"/>
      <c r="DM61" s="30"/>
      <c r="DN61" s="68">
        <v>1</v>
      </c>
      <c r="DO61" s="68">
        <v>1</v>
      </c>
      <c r="DP61" s="70">
        <v>0</v>
      </c>
      <c r="DQ61" s="13">
        <f t="shared" si="465"/>
        <v>0</v>
      </c>
      <c r="DR61" s="13">
        <f t="shared" si="425"/>
        <v>0</v>
      </c>
      <c r="DS61" s="13">
        <f t="shared" si="426"/>
        <v>0</v>
      </c>
      <c r="DT61" s="216">
        <f t="shared" ref="DT61" si="546">DS61</f>
        <v>0</v>
      </c>
      <c r="DU61" s="154"/>
      <c r="DV61" s="7"/>
      <c r="DW61" s="44" t="s">
        <v>133</v>
      </c>
      <c r="DX61" s="72" t="s">
        <v>146</v>
      </c>
      <c r="DY61" s="17"/>
      <c r="DZ61" s="17"/>
      <c r="EA61" s="30"/>
      <c r="EB61" s="68">
        <v>1</v>
      </c>
      <c r="EC61" s="68">
        <v>1</v>
      </c>
      <c r="ED61" s="70">
        <v>0</v>
      </c>
      <c r="EE61" s="13">
        <f t="shared" si="467"/>
        <v>0</v>
      </c>
      <c r="EF61" s="13">
        <f t="shared" si="429"/>
        <v>0</v>
      </c>
      <c r="EG61" s="13">
        <f t="shared" si="430"/>
        <v>0</v>
      </c>
      <c r="EH61" s="216">
        <f t="shared" ref="EH61" si="547">EG61</f>
        <v>0</v>
      </c>
      <c r="EI61" s="154"/>
      <c r="EJ61" s="7"/>
      <c r="EK61" s="44" t="s">
        <v>90</v>
      </c>
      <c r="EL61" s="95" t="s">
        <v>111</v>
      </c>
      <c r="EM61" s="744">
        <f t="shared" ref="EM61:EM70" si="548">K84+Y84+AM84+BA84+BO84+CC84+CQ84+DE84+DS84+EG84</f>
        <v>0</v>
      </c>
      <c r="EN61" s="147"/>
      <c r="EO61" s="147"/>
      <c r="EP61" s="744">
        <f t="shared" ref="EP61:EP70" si="549">F84*$C$2+T84*$Q$2+AH84*$AE$2+AV84*$AS$2+BJ84*$BG$2+BX84*$BU$2+CL84*$CI$2+CZ84*$CW$2+DN84*$DK$2+EB84*$DY$2</f>
        <v>0</v>
      </c>
      <c r="EQ61" s="190">
        <f>G84*$C$2+U84*$Q$2+AI84*$AE$2+AW84*$AS$2+BK84*$BG$2+BY84*$BU$2+CM84*$CI$2+DA84*$CW$2+DO84*$DK$2+EC84*$DY$2</f>
        <v>0</v>
      </c>
      <c r="ER61" s="116">
        <f t="shared" ref="ER61:ER79" si="550">IF(ER$4=0,0,EM61/ER$4)</f>
        <v>0</v>
      </c>
      <c r="ES61" s="81">
        <f t="shared" ref="ES61:ES79" si="551">ER61*ET61+ER61</f>
        <v>0</v>
      </c>
      <c r="ET61" s="280">
        <v>0</v>
      </c>
      <c r="EU61" s="9" t="s">
        <v>109</v>
      </c>
      <c r="EV61" s="583">
        <f>IF(ER$4=0,0,EQ61/$ER$4*$EX$4)</f>
        <v>0</v>
      </c>
      <c r="EW61" s="579">
        <f t="shared" si="86"/>
        <v>0</v>
      </c>
      <c r="EX61" s="582">
        <f t="shared" ref="EX61:EX86" si="552">ER61*ER$4+ES61*ES$4</f>
        <v>0</v>
      </c>
      <c r="EY61" s="574">
        <f>EZ134</f>
        <v>0</v>
      </c>
      <c r="EZ61" s="542">
        <f>ET134</f>
        <v>0</v>
      </c>
      <c r="FA61" s="567"/>
      <c r="FC61" s="44" t="s">
        <v>96</v>
      </c>
      <c r="FD61" s="8" t="s">
        <v>46</v>
      </c>
      <c r="FE61" s="141">
        <v>0</v>
      </c>
      <c r="FF61" s="141">
        <v>0</v>
      </c>
      <c r="FG61" s="142">
        <v>0</v>
      </c>
      <c r="FH61" s="9" t="s">
        <v>45</v>
      </c>
      <c r="FI61" s="122">
        <f>FE61*FF61*FG61</f>
        <v>0</v>
      </c>
      <c r="FJ61" s="602">
        <v>0</v>
      </c>
      <c r="FK61" s="604">
        <f>FI61*FJ61</f>
        <v>0</v>
      </c>
      <c r="FL61" s="591">
        <f>FR130</f>
        <v>0</v>
      </c>
      <c r="FM61" s="543">
        <f>FL130</f>
        <v>0</v>
      </c>
      <c r="FN61" s="610">
        <f>SUM(FK61:FK62)+FL61</f>
        <v>0</v>
      </c>
      <c r="FO61" s="127">
        <f>IF(FO$4=0,0,FN61/$FO$4)</f>
        <v>0</v>
      </c>
      <c r="FP61" s="87" t="s">
        <v>96</v>
      </c>
      <c r="FQ61" s="522">
        <f>SUM(EX77:EX78)+EY77</f>
        <v>0</v>
      </c>
      <c r="FR61" s="496">
        <f>FN61</f>
        <v>0</v>
      </c>
      <c r="FS61" s="567">
        <f>SUM(FQ61:FR61)</f>
        <v>0</v>
      </c>
    </row>
    <row r="62" spans="1:175" ht="13" thickBot="1" x14ac:dyDescent="0.3">
      <c r="A62" s="44"/>
      <c r="B62" s="11"/>
      <c r="C62" s="290"/>
      <c r="D62" s="1043" t="s">
        <v>44</v>
      </c>
      <c r="E62" s="1043"/>
      <c r="F62" s="942" t="s">
        <v>45</v>
      </c>
      <c r="G62" s="54"/>
      <c r="H62" s="286" t="s">
        <v>36</v>
      </c>
      <c r="I62" s="13"/>
      <c r="J62" s="13"/>
      <c r="K62" s="13"/>
      <c r="L62" s="1044" t="s">
        <v>275</v>
      </c>
      <c r="M62" s="1045"/>
      <c r="N62" s="10"/>
      <c r="O62" s="44"/>
      <c r="P62" s="11"/>
      <c r="Q62" s="290"/>
      <c r="R62" s="1043" t="s">
        <v>44</v>
      </c>
      <c r="S62" s="1043"/>
      <c r="T62" s="942" t="s">
        <v>45</v>
      </c>
      <c r="U62" s="54"/>
      <c r="V62" s="286" t="s">
        <v>36</v>
      </c>
      <c r="W62" s="13"/>
      <c r="X62" s="13"/>
      <c r="Y62" s="13"/>
      <c r="Z62" s="1044" t="s">
        <v>275</v>
      </c>
      <c r="AA62" s="1045"/>
      <c r="AB62" s="10"/>
      <c r="AC62" s="44"/>
      <c r="AD62" s="11"/>
      <c r="AE62" s="290"/>
      <c r="AF62" s="1043" t="s">
        <v>44</v>
      </c>
      <c r="AG62" s="1043"/>
      <c r="AH62" s="942" t="s">
        <v>45</v>
      </c>
      <c r="AI62" s="54"/>
      <c r="AJ62" s="286" t="s">
        <v>36</v>
      </c>
      <c r="AK62" s="13"/>
      <c r="AL62" s="13"/>
      <c r="AM62" s="13"/>
      <c r="AN62" s="1044" t="s">
        <v>275</v>
      </c>
      <c r="AO62" s="1045"/>
      <c r="AP62" s="10"/>
      <c r="AQ62" s="44"/>
      <c r="AR62" s="11"/>
      <c r="AS62" s="290"/>
      <c r="AT62" s="1043" t="s">
        <v>44</v>
      </c>
      <c r="AU62" s="1043"/>
      <c r="AV62" s="942" t="s">
        <v>45</v>
      </c>
      <c r="AW62" s="54"/>
      <c r="AX62" s="286" t="s">
        <v>36</v>
      </c>
      <c r="AY62" s="13"/>
      <c r="AZ62" s="13"/>
      <c r="BA62" s="13"/>
      <c r="BB62" s="1044" t="s">
        <v>275</v>
      </c>
      <c r="BC62" s="1045"/>
      <c r="BD62" s="10"/>
      <c r="BE62" s="44"/>
      <c r="BF62" s="11"/>
      <c r="BG62" s="290"/>
      <c r="BH62" s="1043" t="s">
        <v>44</v>
      </c>
      <c r="BI62" s="1043"/>
      <c r="BJ62" s="942" t="s">
        <v>45</v>
      </c>
      <c r="BK62" s="54"/>
      <c r="BL62" s="286" t="s">
        <v>36</v>
      </c>
      <c r="BM62" s="13"/>
      <c r="BN62" s="13"/>
      <c r="BO62" s="13"/>
      <c r="BP62" s="1044" t="s">
        <v>275</v>
      </c>
      <c r="BQ62" s="1045"/>
      <c r="BR62" s="10"/>
      <c r="BS62" s="44"/>
      <c r="BT62" s="11"/>
      <c r="BU62" s="290"/>
      <c r="BV62" s="1043" t="s">
        <v>44</v>
      </c>
      <c r="BW62" s="1043"/>
      <c r="BX62" s="942" t="s">
        <v>45</v>
      </c>
      <c r="BY62" s="54"/>
      <c r="BZ62" s="286" t="s">
        <v>36</v>
      </c>
      <c r="CA62" s="13"/>
      <c r="CB62" s="13"/>
      <c r="CC62" s="13"/>
      <c r="CD62" s="1044" t="s">
        <v>275</v>
      </c>
      <c r="CE62" s="1045"/>
      <c r="CF62" s="10"/>
      <c r="CG62" s="44"/>
      <c r="CH62" s="11"/>
      <c r="CI62" s="290"/>
      <c r="CJ62" s="1043" t="s">
        <v>44</v>
      </c>
      <c r="CK62" s="1043"/>
      <c r="CL62" s="942" t="s">
        <v>45</v>
      </c>
      <c r="CM62" s="54"/>
      <c r="CN62" s="286" t="s">
        <v>36</v>
      </c>
      <c r="CO62" s="13"/>
      <c r="CP62" s="13"/>
      <c r="CQ62" s="13"/>
      <c r="CR62" s="1044" t="s">
        <v>275</v>
      </c>
      <c r="CS62" s="1045"/>
      <c r="CT62" s="10"/>
      <c r="CU62" s="44"/>
      <c r="CV62" s="11"/>
      <c r="CW62" s="290"/>
      <c r="CX62" s="1043" t="s">
        <v>44</v>
      </c>
      <c r="CY62" s="1043"/>
      <c r="CZ62" s="942" t="s">
        <v>45</v>
      </c>
      <c r="DA62" s="54"/>
      <c r="DB62" s="286" t="s">
        <v>36</v>
      </c>
      <c r="DC62" s="13"/>
      <c r="DD62" s="13"/>
      <c r="DE62" s="13"/>
      <c r="DF62" s="1044" t="s">
        <v>275</v>
      </c>
      <c r="DG62" s="1045"/>
      <c r="DH62" s="10"/>
      <c r="DI62" s="44"/>
      <c r="DJ62" s="11"/>
      <c r="DK62" s="290"/>
      <c r="DL62" s="1043" t="s">
        <v>44</v>
      </c>
      <c r="DM62" s="1043"/>
      <c r="DN62" s="942" t="s">
        <v>45</v>
      </c>
      <c r="DO62" s="54"/>
      <c r="DP62" s="286" t="s">
        <v>36</v>
      </c>
      <c r="DQ62" s="13"/>
      <c r="DR62" s="13"/>
      <c r="DS62" s="13"/>
      <c r="DT62" s="1044" t="s">
        <v>275</v>
      </c>
      <c r="DU62" s="1045"/>
      <c r="DV62" s="10"/>
      <c r="DW62" s="44"/>
      <c r="DX62" s="11"/>
      <c r="DY62" s="290"/>
      <c r="DZ62" s="1043" t="s">
        <v>44</v>
      </c>
      <c r="EA62" s="1043"/>
      <c r="EB62" s="942" t="s">
        <v>45</v>
      </c>
      <c r="EC62" s="54"/>
      <c r="ED62" s="286" t="s">
        <v>36</v>
      </c>
      <c r="EE62" s="13"/>
      <c r="EF62" s="13"/>
      <c r="EG62" s="13"/>
      <c r="EH62" s="1044" t="s">
        <v>275</v>
      </c>
      <c r="EI62" s="1045"/>
      <c r="EJ62" s="10"/>
      <c r="EK62" s="44" t="s">
        <v>90</v>
      </c>
      <c r="EL62" s="95" t="s">
        <v>111</v>
      </c>
      <c r="EM62" s="744">
        <f t="shared" si="548"/>
        <v>0</v>
      </c>
      <c r="EN62" s="147"/>
      <c r="EO62" s="147"/>
      <c r="EP62" s="744">
        <f t="shared" si="549"/>
        <v>0</v>
      </c>
      <c r="EQ62" s="190">
        <f>G85*$C$2+U85*$Q$2+AI85*$AE$2+AW85*$AS$2+BK85*$BG$2+BY85*$BU$2+CM85*$CI$2+DA85*$CW$2+DO85*$DK$2+EC85*$DY$2</f>
        <v>0</v>
      </c>
      <c r="ER62" s="116">
        <f t="shared" si="550"/>
        <v>0</v>
      </c>
      <c r="ES62" s="81">
        <f t="shared" si="551"/>
        <v>0</v>
      </c>
      <c r="ET62" s="280">
        <v>0</v>
      </c>
      <c r="EU62" s="9" t="s">
        <v>109</v>
      </c>
      <c r="EV62" s="583">
        <f>IF(ER$4=0,0,EQ62/$ER$4*$EX$4)</f>
        <v>0</v>
      </c>
      <c r="EW62" s="579">
        <f t="shared" si="86"/>
        <v>0</v>
      </c>
      <c r="EX62" s="582">
        <f t="shared" si="552"/>
        <v>0</v>
      </c>
      <c r="EY62" s="112"/>
      <c r="EZ62" s="573"/>
      <c r="FA62" s="162"/>
      <c r="FC62" s="44" t="s">
        <v>96</v>
      </c>
      <c r="FD62" s="8" t="s">
        <v>46</v>
      </c>
      <c r="FE62" s="141">
        <v>0</v>
      </c>
      <c r="FF62" s="141">
        <v>0</v>
      </c>
      <c r="FG62" s="142">
        <v>0</v>
      </c>
      <c r="FH62" s="9" t="s">
        <v>45</v>
      </c>
      <c r="FI62" s="122">
        <f>FE62*FF62*FG62</f>
        <v>0</v>
      </c>
      <c r="FJ62" s="602">
        <v>0</v>
      </c>
      <c r="FK62" s="604">
        <f>FI62*FJ62</f>
        <v>0</v>
      </c>
      <c r="FL62" s="592"/>
      <c r="FM62" s="573"/>
      <c r="FN62" s="607"/>
      <c r="FO62" s="127"/>
      <c r="FP62" s="87"/>
      <c r="FQ62" s="522"/>
      <c r="FR62" s="61"/>
      <c r="FS62" s="567"/>
    </row>
    <row r="63" spans="1:175" x14ac:dyDescent="0.25">
      <c r="A63" s="44" t="s">
        <v>77</v>
      </c>
      <c r="B63" s="1041" t="str">
        <f>Prices!$A$103</f>
        <v xml:space="preserve">glazing  </v>
      </c>
      <c r="C63" s="1041"/>
      <c r="D63" s="1042" t="s">
        <v>78</v>
      </c>
      <c r="E63" s="1042"/>
      <c r="F63" s="68">
        <v>0</v>
      </c>
      <c r="G63" s="8"/>
      <c r="H63" s="719">
        <f>Prices!$D103</f>
        <v>0</v>
      </c>
      <c r="I63" s="13">
        <f>(F63*H63)</f>
        <v>0</v>
      </c>
      <c r="J63" s="13">
        <f t="shared" ref="J63:J82" si="553">IF(E$113=0,0,I63/E$113)</f>
        <v>0</v>
      </c>
      <c r="K63" s="13">
        <f t="shared" ref="K63:K82" si="554">(J63*G$2)</f>
        <v>0</v>
      </c>
      <c r="L63" s="217">
        <f>SUM(K63:K82)</f>
        <v>0</v>
      </c>
      <c r="M63" s="218">
        <f>SUM(F63:F82)*C2</f>
        <v>0</v>
      </c>
      <c r="N63" s="10"/>
      <c r="O63" s="44" t="s">
        <v>77</v>
      </c>
      <c r="P63" s="1041" t="str">
        <f>Prices!$A$103</f>
        <v xml:space="preserve">glazing  </v>
      </c>
      <c r="Q63" s="1041"/>
      <c r="R63" s="1042" t="s">
        <v>78</v>
      </c>
      <c r="S63" s="1042"/>
      <c r="T63" s="68">
        <v>0</v>
      </c>
      <c r="U63" s="8"/>
      <c r="V63" s="719">
        <f>Prices!$D103</f>
        <v>0</v>
      </c>
      <c r="W63" s="13">
        <f>(T63*V63)</f>
        <v>0</v>
      </c>
      <c r="X63" s="13">
        <f t="shared" ref="X63:X82" si="555">IF(S$113=0,0,W63/S$113)</f>
        <v>0</v>
      </c>
      <c r="Y63" s="13">
        <f t="shared" ref="Y63:Y82" si="556">(X63*U$2)</f>
        <v>0</v>
      </c>
      <c r="Z63" s="217">
        <f>SUM(Y63:Y82)</f>
        <v>0</v>
      </c>
      <c r="AA63" s="218">
        <f>SUM(T63:T82)*Q2</f>
        <v>0</v>
      </c>
      <c r="AB63" s="10"/>
      <c r="AC63" s="44" t="s">
        <v>77</v>
      </c>
      <c r="AD63" s="1041" t="str">
        <f>Prices!$A$103</f>
        <v xml:space="preserve">glazing  </v>
      </c>
      <c r="AE63" s="1041"/>
      <c r="AF63" s="1042" t="s">
        <v>78</v>
      </c>
      <c r="AG63" s="1042"/>
      <c r="AH63" s="68">
        <v>0</v>
      </c>
      <c r="AI63" s="8"/>
      <c r="AJ63" s="719">
        <f>Prices!$D103</f>
        <v>0</v>
      </c>
      <c r="AK63" s="13">
        <f t="shared" ref="AK63:AK82" si="557">(AH63*AJ63)</f>
        <v>0</v>
      </c>
      <c r="AL63" s="13">
        <f t="shared" ref="AL63:AL82" si="558">IF(AG$113=0,0,AK63/AG$113)</f>
        <v>0</v>
      </c>
      <c r="AM63" s="13">
        <f t="shared" ref="AM63:AM82" si="559">(AL63*AI$2)</f>
        <v>0</v>
      </c>
      <c r="AN63" s="217">
        <f t="shared" ref="AN63" si="560">SUM(AM63:AM82)</f>
        <v>0</v>
      </c>
      <c r="AO63" s="218">
        <f t="shared" ref="AO63" si="561">SUM(AH63:AH82)*AE2</f>
        <v>0</v>
      </c>
      <c r="AP63" s="10"/>
      <c r="AQ63" s="44" t="s">
        <v>77</v>
      </c>
      <c r="AR63" s="1041" t="str">
        <f>Prices!$A$103</f>
        <v xml:space="preserve">glazing  </v>
      </c>
      <c r="AS63" s="1041"/>
      <c r="AT63" s="1042" t="s">
        <v>78</v>
      </c>
      <c r="AU63" s="1042"/>
      <c r="AV63" s="68">
        <v>0</v>
      </c>
      <c r="AW63" s="8"/>
      <c r="AX63" s="719">
        <f>Prices!$D103</f>
        <v>0</v>
      </c>
      <c r="AY63" s="13">
        <f t="shared" ref="AY63:AY82" si="562">(AV63*AX63)</f>
        <v>0</v>
      </c>
      <c r="AZ63" s="13">
        <f t="shared" ref="AZ63:AZ82" si="563">IF(AU$113=0,0,AY63/AU$113)</f>
        <v>0</v>
      </c>
      <c r="BA63" s="13">
        <f t="shared" ref="BA63:BA82" si="564">(AZ63*AW$2)</f>
        <v>0</v>
      </c>
      <c r="BB63" s="217">
        <f t="shared" ref="BB63" si="565">SUM(BA63:BA82)</f>
        <v>0</v>
      </c>
      <c r="BC63" s="218">
        <f t="shared" ref="BC63" si="566">SUM(AV63:AV82)*AS2</f>
        <v>0</v>
      </c>
      <c r="BD63" s="10"/>
      <c r="BE63" s="44" t="s">
        <v>77</v>
      </c>
      <c r="BF63" s="1041" t="str">
        <f>Prices!$A$103</f>
        <v xml:space="preserve">glazing  </v>
      </c>
      <c r="BG63" s="1041"/>
      <c r="BH63" s="1042" t="s">
        <v>78</v>
      </c>
      <c r="BI63" s="1042"/>
      <c r="BJ63" s="68">
        <v>0</v>
      </c>
      <c r="BK63" s="8"/>
      <c r="BL63" s="719">
        <f>Prices!$D103</f>
        <v>0</v>
      </c>
      <c r="BM63" s="13">
        <f t="shared" ref="BM63:BM82" si="567">(BJ63*BL63)</f>
        <v>0</v>
      </c>
      <c r="BN63" s="13">
        <f t="shared" ref="BN63:BN82" si="568">IF(BI$113=0,0,BM63/BI$113)</f>
        <v>0</v>
      </c>
      <c r="BO63" s="13">
        <f t="shared" ref="BO63:BO82" si="569">(BN63*BK$2)</f>
        <v>0</v>
      </c>
      <c r="BP63" s="217">
        <f t="shared" ref="BP63" si="570">SUM(BO63:BO82)</f>
        <v>0</v>
      </c>
      <c r="BQ63" s="218">
        <f t="shared" ref="BQ63" si="571">SUM(BJ63:BJ82)*BG2</f>
        <v>0</v>
      </c>
      <c r="BR63" s="10"/>
      <c r="BS63" s="44" t="s">
        <v>77</v>
      </c>
      <c r="BT63" s="1041" t="str">
        <f>Prices!$A$103</f>
        <v xml:space="preserve">glazing  </v>
      </c>
      <c r="BU63" s="1041"/>
      <c r="BV63" s="1042" t="s">
        <v>78</v>
      </c>
      <c r="BW63" s="1042"/>
      <c r="BX63" s="68">
        <v>0</v>
      </c>
      <c r="BY63" s="8"/>
      <c r="BZ63" s="719">
        <f>Prices!$D103</f>
        <v>0</v>
      </c>
      <c r="CA63" s="13">
        <f t="shared" ref="CA63:CA82" si="572">(BX63*BZ63)</f>
        <v>0</v>
      </c>
      <c r="CB63" s="13">
        <f t="shared" ref="CB63:CB82" si="573">IF(BW$113=0,0,CA63/BW$113)</f>
        <v>0</v>
      </c>
      <c r="CC63" s="13">
        <f t="shared" ref="CC63:CC82" si="574">(CB63*BY$2)</f>
        <v>0</v>
      </c>
      <c r="CD63" s="217">
        <f t="shared" ref="CD63" si="575">SUM(CC63:CC82)</f>
        <v>0</v>
      </c>
      <c r="CE63" s="218">
        <f t="shared" ref="CE63" si="576">SUM(BX63:BX82)*BU2</f>
        <v>0</v>
      </c>
      <c r="CF63" s="10"/>
      <c r="CG63" s="44" t="s">
        <v>77</v>
      </c>
      <c r="CH63" s="1041" t="str">
        <f>Prices!$A$103</f>
        <v xml:space="preserve">glazing  </v>
      </c>
      <c r="CI63" s="1041"/>
      <c r="CJ63" s="1042" t="s">
        <v>78</v>
      </c>
      <c r="CK63" s="1042"/>
      <c r="CL63" s="68">
        <v>0</v>
      </c>
      <c r="CM63" s="8"/>
      <c r="CN63" s="719">
        <f>Prices!$D103</f>
        <v>0</v>
      </c>
      <c r="CO63" s="13">
        <f t="shared" ref="CO63:CO82" si="577">(CL63*CN63)</f>
        <v>0</v>
      </c>
      <c r="CP63" s="13">
        <f t="shared" ref="CP63:CP82" si="578">IF(CK$113=0,0,CO63/CK$113)</f>
        <v>0</v>
      </c>
      <c r="CQ63" s="13">
        <f t="shared" ref="CQ63:CQ82" si="579">(CP63*CM$2)</f>
        <v>0</v>
      </c>
      <c r="CR63" s="217">
        <f t="shared" ref="CR63" si="580">SUM(CQ63:CQ82)</f>
        <v>0</v>
      </c>
      <c r="CS63" s="218">
        <f t="shared" ref="CS63" si="581">SUM(CL63:CL82)*CI2</f>
        <v>0</v>
      </c>
      <c r="CT63" s="10"/>
      <c r="CU63" s="44" t="s">
        <v>77</v>
      </c>
      <c r="CV63" s="1041" t="str">
        <f>Prices!$A$103</f>
        <v xml:space="preserve">glazing  </v>
      </c>
      <c r="CW63" s="1041"/>
      <c r="CX63" s="1042" t="s">
        <v>78</v>
      </c>
      <c r="CY63" s="1042"/>
      <c r="CZ63" s="68">
        <v>0</v>
      </c>
      <c r="DA63" s="8"/>
      <c r="DB63" s="719">
        <f>Prices!$D103</f>
        <v>0</v>
      </c>
      <c r="DC63" s="13">
        <f t="shared" ref="DC63:DC82" si="582">(CZ63*DB63)</f>
        <v>0</v>
      </c>
      <c r="DD63" s="13">
        <f t="shared" ref="DD63:DD82" si="583">IF(CY$113=0,0,DC63/CY$113)</f>
        <v>0</v>
      </c>
      <c r="DE63" s="13">
        <f t="shared" ref="DE63:DE82" si="584">(DD63*DA$2)</f>
        <v>0</v>
      </c>
      <c r="DF63" s="217">
        <f t="shared" ref="DF63" si="585">SUM(DE63:DE82)</f>
        <v>0</v>
      </c>
      <c r="DG63" s="218">
        <f t="shared" ref="DG63" si="586">SUM(CZ63:CZ82)*CW2</f>
        <v>0</v>
      </c>
      <c r="DH63" s="10"/>
      <c r="DI63" s="44" t="s">
        <v>77</v>
      </c>
      <c r="DJ63" s="1041" t="str">
        <f>Prices!$A$103</f>
        <v xml:space="preserve">glazing  </v>
      </c>
      <c r="DK63" s="1041"/>
      <c r="DL63" s="1042" t="s">
        <v>78</v>
      </c>
      <c r="DM63" s="1042"/>
      <c r="DN63" s="68">
        <v>0</v>
      </c>
      <c r="DO63" s="8"/>
      <c r="DP63" s="719">
        <f>Prices!$D103</f>
        <v>0</v>
      </c>
      <c r="DQ63" s="13">
        <f t="shared" ref="DQ63:DQ82" si="587">(DN63*DP63)</f>
        <v>0</v>
      </c>
      <c r="DR63" s="13">
        <f t="shared" ref="DR63:DR82" si="588">IF(DM$113=0,0,DQ63/DM$113)</f>
        <v>0</v>
      </c>
      <c r="DS63" s="13">
        <f t="shared" ref="DS63:DS82" si="589">(DR63*DO$2)</f>
        <v>0</v>
      </c>
      <c r="DT63" s="217">
        <f t="shared" ref="DT63" si="590">SUM(DS63:DS82)</f>
        <v>0</v>
      </c>
      <c r="DU63" s="218">
        <f t="shared" ref="DU63" si="591">SUM(DN63:DN82)*DK2</f>
        <v>0</v>
      </c>
      <c r="DV63" s="10"/>
      <c r="DW63" s="44" t="s">
        <v>77</v>
      </c>
      <c r="DX63" s="1041" t="str">
        <f>Prices!$A$103</f>
        <v xml:space="preserve">glazing  </v>
      </c>
      <c r="DY63" s="1041"/>
      <c r="DZ63" s="1042" t="s">
        <v>78</v>
      </c>
      <c r="EA63" s="1042"/>
      <c r="EB63" s="68">
        <v>0</v>
      </c>
      <c r="EC63" s="8"/>
      <c r="ED63" s="719">
        <f>Prices!$D103</f>
        <v>0</v>
      </c>
      <c r="EE63" s="13">
        <f t="shared" ref="EE63:EE82" si="592">(EB63*ED63)</f>
        <v>0</v>
      </c>
      <c r="EF63" s="13">
        <f t="shared" ref="EF63:EF82" si="593">IF(EA$113=0,0,EE63/EA$113)</f>
        <v>0</v>
      </c>
      <c r="EG63" s="13">
        <f t="shared" ref="EG63:EG82" si="594">(EF63*EC$2)</f>
        <v>0</v>
      </c>
      <c r="EH63" s="217">
        <f t="shared" ref="EH63" si="595">SUM(EG63:EG82)</f>
        <v>0</v>
      </c>
      <c r="EI63" s="218">
        <f t="shared" ref="EI63" si="596">SUM(EB63:EB82)*DY2</f>
        <v>0</v>
      </c>
      <c r="EJ63" s="10"/>
      <c r="EK63" s="44" t="s">
        <v>90</v>
      </c>
      <c r="EL63" s="95" t="s">
        <v>152</v>
      </c>
      <c r="EM63" s="744">
        <f t="shared" si="548"/>
        <v>0</v>
      </c>
      <c r="EN63" s="112"/>
      <c r="EO63" s="112"/>
      <c r="EP63" s="745">
        <f t="shared" si="549"/>
        <v>0</v>
      </c>
      <c r="EQ63" s="14"/>
      <c r="ER63" s="116">
        <f t="shared" si="550"/>
        <v>0</v>
      </c>
      <c r="ES63" s="81">
        <f t="shared" si="551"/>
        <v>0</v>
      </c>
      <c r="ET63" s="280">
        <v>0</v>
      </c>
      <c r="EU63" s="9" t="s">
        <v>45</v>
      </c>
      <c r="EV63" s="583">
        <f>IF(ER$4=0,0,EP63/$ER$4*$EX$4)</f>
        <v>0</v>
      </c>
      <c r="EW63" s="579">
        <f t="shared" si="86"/>
        <v>0</v>
      </c>
      <c r="EX63" s="582">
        <f t="shared" si="552"/>
        <v>0</v>
      </c>
      <c r="EY63" s="112"/>
      <c r="EZ63" s="576"/>
      <c r="FA63" s="162"/>
      <c r="FC63" s="44"/>
      <c r="FD63" s="8"/>
      <c r="FE63" s="126"/>
      <c r="FF63" s="126"/>
      <c r="FG63" s="436"/>
      <c r="FH63" s="9"/>
      <c r="FI63" s="123"/>
      <c r="FJ63" s="121"/>
      <c r="FK63" s="604"/>
      <c r="FL63" s="592"/>
      <c r="FM63" s="573"/>
      <c r="FN63" s="607"/>
      <c r="FO63" s="127"/>
      <c r="FP63" s="87"/>
      <c r="FQ63" s="522"/>
      <c r="FR63" s="61"/>
      <c r="FS63" s="567"/>
    </row>
    <row r="64" spans="1:175" x14ac:dyDescent="0.25">
      <c r="A64" s="44" t="s">
        <v>77</v>
      </c>
      <c r="B64" s="1041" t="str">
        <f>Prices!$A$104</f>
        <v xml:space="preserve">glazing  </v>
      </c>
      <c r="C64" s="1041"/>
      <c r="D64" s="1042" t="s">
        <v>79</v>
      </c>
      <c r="E64" s="1042"/>
      <c r="F64" s="68">
        <v>0</v>
      </c>
      <c r="G64" s="8"/>
      <c r="H64" s="720">
        <f>Prices!$D104</f>
        <v>0</v>
      </c>
      <c r="I64" s="13">
        <f t="shared" ref="I64:I82" si="597">(F64*H64)</f>
        <v>0</v>
      </c>
      <c r="J64" s="13">
        <f t="shared" si="553"/>
        <v>0</v>
      </c>
      <c r="K64" s="13">
        <f t="shared" si="554"/>
        <v>0</v>
      </c>
      <c r="L64" s="151"/>
      <c r="M64" s="155"/>
      <c r="N64" s="15"/>
      <c r="O64" s="44" t="s">
        <v>77</v>
      </c>
      <c r="P64" s="1041" t="str">
        <f>Prices!$A$104</f>
        <v xml:space="preserve">glazing  </v>
      </c>
      <c r="Q64" s="1041"/>
      <c r="R64" s="1042" t="s">
        <v>79</v>
      </c>
      <c r="S64" s="1042"/>
      <c r="T64" s="68">
        <v>0</v>
      </c>
      <c r="U64" s="8"/>
      <c r="V64" s="720">
        <f>Prices!$D104</f>
        <v>0</v>
      </c>
      <c r="W64" s="13">
        <f t="shared" ref="W64:W82" si="598">(T64*V64)</f>
        <v>0</v>
      </c>
      <c r="X64" s="13">
        <f t="shared" si="555"/>
        <v>0</v>
      </c>
      <c r="Y64" s="13">
        <f t="shared" si="556"/>
        <v>0</v>
      </c>
      <c r="Z64" s="151"/>
      <c r="AA64" s="155"/>
      <c r="AB64" s="15"/>
      <c r="AC64" s="44" t="s">
        <v>77</v>
      </c>
      <c r="AD64" s="1041" t="str">
        <f>Prices!$A$104</f>
        <v xml:space="preserve">glazing  </v>
      </c>
      <c r="AE64" s="1041"/>
      <c r="AF64" s="1042" t="s">
        <v>79</v>
      </c>
      <c r="AG64" s="1042"/>
      <c r="AH64" s="68">
        <v>0</v>
      </c>
      <c r="AI64" s="8"/>
      <c r="AJ64" s="720">
        <f>Prices!$D104</f>
        <v>0</v>
      </c>
      <c r="AK64" s="13">
        <f t="shared" si="557"/>
        <v>0</v>
      </c>
      <c r="AL64" s="13">
        <f t="shared" si="558"/>
        <v>0</v>
      </c>
      <c r="AM64" s="13">
        <f t="shared" si="559"/>
        <v>0</v>
      </c>
      <c r="AN64" s="151"/>
      <c r="AO64" s="155"/>
      <c r="AP64" s="15"/>
      <c r="AQ64" s="44" t="s">
        <v>77</v>
      </c>
      <c r="AR64" s="1041" t="str">
        <f>Prices!$A$104</f>
        <v xml:space="preserve">glazing  </v>
      </c>
      <c r="AS64" s="1041"/>
      <c r="AT64" s="1042" t="s">
        <v>79</v>
      </c>
      <c r="AU64" s="1042"/>
      <c r="AV64" s="68">
        <v>0</v>
      </c>
      <c r="AW64" s="8"/>
      <c r="AX64" s="720">
        <f>Prices!$D104</f>
        <v>0</v>
      </c>
      <c r="AY64" s="13">
        <f t="shared" si="562"/>
        <v>0</v>
      </c>
      <c r="AZ64" s="13">
        <f t="shared" si="563"/>
        <v>0</v>
      </c>
      <c r="BA64" s="13">
        <f t="shared" si="564"/>
        <v>0</v>
      </c>
      <c r="BB64" s="151"/>
      <c r="BC64" s="155"/>
      <c r="BD64" s="15"/>
      <c r="BE64" s="44" t="s">
        <v>77</v>
      </c>
      <c r="BF64" s="1041" t="str">
        <f>Prices!$A$104</f>
        <v xml:space="preserve">glazing  </v>
      </c>
      <c r="BG64" s="1041"/>
      <c r="BH64" s="1042" t="s">
        <v>79</v>
      </c>
      <c r="BI64" s="1042"/>
      <c r="BJ64" s="68">
        <v>0</v>
      </c>
      <c r="BK64" s="8"/>
      <c r="BL64" s="720">
        <f>Prices!$D104</f>
        <v>0</v>
      </c>
      <c r="BM64" s="13">
        <f t="shared" si="567"/>
        <v>0</v>
      </c>
      <c r="BN64" s="13">
        <f t="shared" si="568"/>
        <v>0</v>
      </c>
      <c r="BO64" s="13">
        <f t="shared" si="569"/>
        <v>0</v>
      </c>
      <c r="BP64" s="151"/>
      <c r="BQ64" s="155"/>
      <c r="BR64" s="15"/>
      <c r="BS64" s="44" t="s">
        <v>77</v>
      </c>
      <c r="BT64" s="1041" t="str">
        <f>Prices!$A$104</f>
        <v xml:space="preserve">glazing  </v>
      </c>
      <c r="BU64" s="1041"/>
      <c r="BV64" s="1042" t="s">
        <v>79</v>
      </c>
      <c r="BW64" s="1042"/>
      <c r="BX64" s="68">
        <v>0</v>
      </c>
      <c r="BY64" s="8"/>
      <c r="BZ64" s="720">
        <f>Prices!$D104</f>
        <v>0</v>
      </c>
      <c r="CA64" s="13">
        <f t="shared" si="572"/>
        <v>0</v>
      </c>
      <c r="CB64" s="13">
        <f t="shared" si="573"/>
        <v>0</v>
      </c>
      <c r="CC64" s="13">
        <f t="shared" si="574"/>
        <v>0</v>
      </c>
      <c r="CD64" s="151"/>
      <c r="CE64" s="155"/>
      <c r="CF64" s="15"/>
      <c r="CG64" s="44" t="s">
        <v>77</v>
      </c>
      <c r="CH64" s="1041" t="str">
        <f>Prices!$A$104</f>
        <v xml:space="preserve">glazing  </v>
      </c>
      <c r="CI64" s="1041"/>
      <c r="CJ64" s="1042" t="s">
        <v>79</v>
      </c>
      <c r="CK64" s="1042"/>
      <c r="CL64" s="68">
        <v>0</v>
      </c>
      <c r="CM64" s="8"/>
      <c r="CN64" s="720">
        <f>Prices!$D104</f>
        <v>0</v>
      </c>
      <c r="CO64" s="13">
        <f t="shared" si="577"/>
        <v>0</v>
      </c>
      <c r="CP64" s="13">
        <f t="shared" si="578"/>
        <v>0</v>
      </c>
      <c r="CQ64" s="13">
        <f t="shared" si="579"/>
        <v>0</v>
      </c>
      <c r="CR64" s="151"/>
      <c r="CS64" s="155"/>
      <c r="CT64" s="15"/>
      <c r="CU64" s="44" t="s">
        <v>77</v>
      </c>
      <c r="CV64" s="1041" t="str">
        <f>Prices!$A$104</f>
        <v xml:space="preserve">glazing  </v>
      </c>
      <c r="CW64" s="1041"/>
      <c r="CX64" s="1042" t="s">
        <v>79</v>
      </c>
      <c r="CY64" s="1042"/>
      <c r="CZ64" s="68">
        <v>0</v>
      </c>
      <c r="DA64" s="8"/>
      <c r="DB64" s="720">
        <f>Prices!$D104</f>
        <v>0</v>
      </c>
      <c r="DC64" s="13">
        <f t="shared" si="582"/>
        <v>0</v>
      </c>
      <c r="DD64" s="13">
        <f t="shared" si="583"/>
        <v>0</v>
      </c>
      <c r="DE64" s="13">
        <f t="shared" si="584"/>
        <v>0</v>
      </c>
      <c r="DF64" s="151"/>
      <c r="DG64" s="155"/>
      <c r="DH64" s="15"/>
      <c r="DI64" s="44" t="s">
        <v>77</v>
      </c>
      <c r="DJ64" s="1041" t="str">
        <f>Prices!$A$104</f>
        <v xml:space="preserve">glazing  </v>
      </c>
      <c r="DK64" s="1041"/>
      <c r="DL64" s="1042" t="s">
        <v>79</v>
      </c>
      <c r="DM64" s="1042"/>
      <c r="DN64" s="68">
        <v>0</v>
      </c>
      <c r="DO64" s="8"/>
      <c r="DP64" s="720">
        <f>Prices!$D104</f>
        <v>0</v>
      </c>
      <c r="DQ64" s="13">
        <f t="shared" si="587"/>
        <v>0</v>
      </c>
      <c r="DR64" s="13">
        <f t="shared" si="588"/>
        <v>0</v>
      </c>
      <c r="DS64" s="13">
        <f t="shared" si="589"/>
        <v>0</v>
      </c>
      <c r="DT64" s="151"/>
      <c r="DU64" s="155"/>
      <c r="DV64" s="15"/>
      <c r="DW64" s="44" t="s">
        <v>77</v>
      </c>
      <c r="DX64" s="1041" t="str">
        <f>Prices!$A$104</f>
        <v xml:space="preserve">glazing  </v>
      </c>
      <c r="DY64" s="1041"/>
      <c r="DZ64" s="1042" t="s">
        <v>79</v>
      </c>
      <c r="EA64" s="1042"/>
      <c r="EB64" s="68">
        <v>0</v>
      </c>
      <c r="EC64" s="8"/>
      <c r="ED64" s="720">
        <f>Prices!$D104</f>
        <v>0</v>
      </c>
      <c r="EE64" s="13">
        <f t="shared" si="592"/>
        <v>0</v>
      </c>
      <c r="EF64" s="13">
        <f t="shared" si="593"/>
        <v>0</v>
      </c>
      <c r="EG64" s="13">
        <f t="shared" si="594"/>
        <v>0</v>
      </c>
      <c r="EH64" s="151"/>
      <c r="EI64" s="155"/>
      <c r="EJ64" s="15"/>
      <c r="EK64" s="44" t="s">
        <v>99</v>
      </c>
      <c r="EL64" s="95" t="s">
        <v>112</v>
      </c>
      <c r="EM64" s="744">
        <f t="shared" si="548"/>
        <v>0</v>
      </c>
      <c r="EN64" s="147"/>
      <c r="EO64" s="147"/>
      <c r="EP64" s="744">
        <f t="shared" si="549"/>
        <v>0</v>
      </c>
      <c r="EQ64" s="190">
        <f>G87*$C$2+U87*$Q$2+AI87*$AE$2+AW87*$AS$2+BK87*$BG$2+BY87*$BU$2+CM87*$CI$2+DA87*$CW$2+DO87*$DK$2+EC87*$DY$2</f>
        <v>0</v>
      </c>
      <c r="ER64" s="116">
        <f t="shared" si="550"/>
        <v>0</v>
      </c>
      <c r="ES64" s="81">
        <f t="shared" si="551"/>
        <v>0</v>
      </c>
      <c r="ET64" s="280">
        <v>0</v>
      </c>
      <c r="EU64" s="9" t="s">
        <v>109</v>
      </c>
      <c r="EV64" s="583">
        <f>IF(ER$4=0,0,EQ64/$ER$4*$EX$4)</f>
        <v>0</v>
      </c>
      <c r="EW64" s="579">
        <f t="shared" si="86"/>
        <v>0</v>
      </c>
      <c r="EX64" s="582">
        <f t="shared" si="552"/>
        <v>0</v>
      </c>
      <c r="EY64" s="574">
        <f>EZ135</f>
        <v>0</v>
      </c>
      <c r="EZ64" s="542">
        <f>ET135</f>
        <v>0</v>
      </c>
      <c r="FA64" s="567"/>
      <c r="FC64" s="44" t="s">
        <v>66</v>
      </c>
      <c r="FD64" s="11" t="s">
        <v>48</v>
      </c>
      <c r="FE64" s="141">
        <v>0</v>
      </c>
      <c r="FF64" s="141">
        <v>0</v>
      </c>
      <c r="FG64" s="142">
        <v>0</v>
      </c>
      <c r="FH64" s="139" t="s">
        <v>109</v>
      </c>
      <c r="FI64" s="122">
        <f t="shared" ref="FI64:FI69" si="599">FE64*FF64*FG64</f>
        <v>0</v>
      </c>
      <c r="FJ64" s="602">
        <v>0</v>
      </c>
      <c r="FK64" s="604">
        <f t="shared" ref="FK64:FK69" si="600">FI64*FJ64</f>
        <v>0</v>
      </c>
      <c r="FL64" s="592"/>
      <c r="FM64" s="573"/>
      <c r="FN64" s="610">
        <f>SUM(FK64:FK65)</f>
        <v>0</v>
      </c>
      <c r="FO64" s="127">
        <f>IF(FO$4=0,0,FN64/$FO$4)</f>
        <v>0</v>
      </c>
      <c r="FP64" s="87" t="s">
        <v>66</v>
      </c>
      <c r="FQ64" s="522">
        <f>EX81</f>
        <v>0</v>
      </c>
      <c r="FR64" s="496">
        <f>FN64</f>
        <v>0</v>
      </c>
      <c r="FS64" s="567">
        <f>SUM(FQ64:FR65)</f>
        <v>0</v>
      </c>
    </row>
    <row r="65" spans="1:175" x14ac:dyDescent="0.25">
      <c r="A65" s="44" t="s">
        <v>77</v>
      </c>
      <c r="B65" s="1041" t="str">
        <f>Prices!$A$105</f>
        <v xml:space="preserve">glazing  </v>
      </c>
      <c r="C65" s="1041"/>
      <c r="D65" s="1042" t="s">
        <v>80</v>
      </c>
      <c r="E65" s="1042"/>
      <c r="F65" s="68">
        <v>0</v>
      </c>
      <c r="G65" s="8"/>
      <c r="H65" s="720">
        <f>Prices!$D105</f>
        <v>0</v>
      </c>
      <c r="I65" s="13">
        <f t="shared" si="597"/>
        <v>0</v>
      </c>
      <c r="J65" s="13">
        <f t="shared" si="553"/>
        <v>0</v>
      </c>
      <c r="K65" s="13">
        <f t="shared" si="554"/>
        <v>0</v>
      </c>
      <c r="L65" s="151"/>
      <c r="M65" s="155"/>
      <c r="N65" s="10"/>
      <c r="O65" s="44" t="s">
        <v>77</v>
      </c>
      <c r="P65" s="1041" t="str">
        <f>Prices!$A$105</f>
        <v xml:space="preserve">glazing  </v>
      </c>
      <c r="Q65" s="1041"/>
      <c r="R65" s="1042" t="s">
        <v>80</v>
      </c>
      <c r="S65" s="1042"/>
      <c r="T65" s="68">
        <v>0</v>
      </c>
      <c r="U65" s="8"/>
      <c r="V65" s="720">
        <f>Prices!$D105</f>
        <v>0</v>
      </c>
      <c r="W65" s="13">
        <f t="shared" si="598"/>
        <v>0</v>
      </c>
      <c r="X65" s="13">
        <f t="shared" si="555"/>
        <v>0</v>
      </c>
      <c r="Y65" s="13">
        <f t="shared" si="556"/>
        <v>0</v>
      </c>
      <c r="Z65" s="151"/>
      <c r="AA65" s="155"/>
      <c r="AB65" s="10"/>
      <c r="AC65" s="44" t="s">
        <v>77</v>
      </c>
      <c r="AD65" s="1041" t="str">
        <f>Prices!$A$105</f>
        <v xml:space="preserve">glazing  </v>
      </c>
      <c r="AE65" s="1041"/>
      <c r="AF65" s="1042" t="s">
        <v>80</v>
      </c>
      <c r="AG65" s="1042"/>
      <c r="AH65" s="68">
        <v>0</v>
      </c>
      <c r="AI65" s="8"/>
      <c r="AJ65" s="720">
        <f>Prices!$D105</f>
        <v>0</v>
      </c>
      <c r="AK65" s="13">
        <f t="shared" si="557"/>
        <v>0</v>
      </c>
      <c r="AL65" s="13">
        <f t="shared" si="558"/>
        <v>0</v>
      </c>
      <c r="AM65" s="13">
        <f t="shared" si="559"/>
        <v>0</v>
      </c>
      <c r="AN65" s="151"/>
      <c r="AO65" s="155"/>
      <c r="AP65" s="10"/>
      <c r="AQ65" s="44" t="s">
        <v>77</v>
      </c>
      <c r="AR65" s="1041" t="str">
        <f>Prices!$A$105</f>
        <v xml:space="preserve">glazing  </v>
      </c>
      <c r="AS65" s="1041"/>
      <c r="AT65" s="1042" t="s">
        <v>80</v>
      </c>
      <c r="AU65" s="1042"/>
      <c r="AV65" s="68">
        <v>0</v>
      </c>
      <c r="AW65" s="8"/>
      <c r="AX65" s="720">
        <f>Prices!$D105</f>
        <v>0</v>
      </c>
      <c r="AY65" s="13">
        <f t="shared" si="562"/>
        <v>0</v>
      </c>
      <c r="AZ65" s="13">
        <f t="shared" si="563"/>
        <v>0</v>
      </c>
      <c r="BA65" s="13">
        <f t="shared" si="564"/>
        <v>0</v>
      </c>
      <c r="BB65" s="151"/>
      <c r="BC65" s="155"/>
      <c r="BD65" s="10"/>
      <c r="BE65" s="44" t="s">
        <v>77</v>
      </c>
      <c r="BF65" s="1041" t="str">
        <f>Prices!$A$105</f>
        <v xml:space="preserve">glazing  </v>
      </c>
      <c r="BG65" s="1041"/>
      <c r="BH65" s="1042" t="s">
        <v>80</v>
      </c>
      <c r="BI65" s="1042"/>
      <c r="BJ65" s="68">
        <v>0</v>
      </c>
      <c r="BK65" s="8"/>
      <c r="BL65" s="720">
        <f>Prices!$D105</f>
        <v>0</v>
      </c>
      <c r="BM65" s="13">
        <f t="shared" si="567"/>
        <v>0</v>
      </c>
      <c r="BN65" s="13">
        <f t="shared" si="568"/>
        <v>0</v>
      </c>
      <c r="BO65" s="13">
        <f t="shared" si="569"/>
        <v>0</v>
      </c>
      <c r="BP65" s="151"/>
      <c r="BQ65" s="155"/>
      <c r="BR65" s="10"/>
      <c r="BS65" s="44" t="s">
        <v>77</v>
      </c>
      <c r="BT65" s="1041" t="str">
        <f>Prices!$A$105</f>
        <v xml:space="preserve">glazing  </v>
      </c>
      <c r="BU65" s="1041"/>
      <c r="BV65" s="1042" t="s">
        <v>80</v>
      </c>
      <c r="BW65" s="1042"/>
      <c r="BX65" s="68">
        <v>0</v>
      </c>
      <c r="BY65" s="8"/>
      <c r="BZ65" s="720">
        <f>Prices!$D105</f>
        <v>0</v>
      </c>
      <c r="CA65" s="13">
        <f t="shared" si="572"/>
        <v>0</v>
      </c>
      <c r="CB65" s="13">
        <f t="shared" si="573"/>
        <v>0</v>
      </c>
      <c r="CC65" s="13">
        <f t="shared" si="574"/>
        <v>0</v>
      </c>
      <c r="CD65" s="151"/>
      <c r="CE65" s="155"/>
      <c r="CF65" s="10"/>
      <c r="CG65" s="44" t="s">
        <v>77</v>
      </c>
      <c r="CH65" s="1041" t="str">
        <f>Prices!$A$105</f>
        <v xml:space="preserve">glazing  </v>
      </c>
      <c r="CI65" s="1041"/>
      <c r="CJ65" s="1042" t="s">
        <v>80</v>
      </c>
      <c r="CK65" s="1042"/>
      <c r="CL65" s="68">
        <v>0</v>
      </c>
      <c r="CM65" s="8"/>
      <c r="CN65" s="720">
        <f>Prices!$D105</f>
        <v>0</v>
      </c>
      <c r="CO65" s="13">
        <f t="shared" si="577"/>
        <v>0</v>
      </c>
      <c r="CP65" s="13">
        <f t="shared" si="578"/>
        <v>0</v>
      </c>
      <c r="CQ65" s="13">
        <f t="shared" si="579"/>
        <v>0</v>
      </c>
      <c r="CR65" s="151"/>
      <c r="CS65" s="155"/>
      <c r="CT65" s="10"/>
      <c r="CU65" s="44" t="s">
        <v>77</v>
      </c>
      <c r="CV65" s="1041" t="str">
        <f>Prices!$A$105</f>
        <v xml:space="preserve">glazing  </v>
      </c>
      <c r="CW65" s="1041"/>
      <c r="CX65" s="1042" t="s">
        <v>80</v>
      </c>
      <c r="CY65" s="1042"/>
      <c r="CZ65" s="68">
        <v>0</v>
      </c>
      <c r="DA65" s="8"/>
      <c r="DB65" s="720">
        <f>Prices!$D105</f>
        <v>0</v>
      </c>
      <c r="DC65" s="13">
        <f t="shared" si="582"/>
        <v>0</v>
      </c>
      <c r="DD65" s="13">
        <f t="shared" si="583"/>
        <v>0</v>
      </c>
      <c r="DE65" s="13">
        <f t="shared" si="584"/>
        <v>0</v>
      </c>
      <c r="DF65" s="151"/>
      <c r="DG65" s="155"/>
      <c r="DH65" s="10"/>
      <c r="DI65" s="44" t="s">
        <v>77</v>
      </c>
      <c r="DJ65" s="1041" t="str">
        <f>Prices!$A$105</f>
        <v xml:space="preserve">glazing  </v>
      </c>
      <c r="DK65" s="1041"/>
      <c r="DL65" s="1042" t="s">
        <v>80</v>
      </c>
      <c r="DM65" s="1042"/>
      <c r="DN65" s="68">
        <v>0</v>
      </c>
      <c r="DO65" s="8"/>
      <c r="DP65" s="720">
        <f>Prices!$D105</f>
        <v>0</v>
      </c>
      <c r="DQ65" s="13">
        <f t="shared" si="587"/>
        <v>0</v>
      </c>
      <c r="DR65" s="13">
        <f t="shared" si="588"/>
        <v>0</v>
      </c>
      <c r="DS65" s="13">
        <f t="shared" si="589"/>
        <v>0</v>
      </c>
      <c r="DT65" s="151"/>
      <c r="DU65" s="155"/>
      <c r="DV65" s="10"/>
      <c r="DW65" s="44" t="s">
        <v>77</v>
      </c>
      <c r="DX65" s="1041" t="str">
        <f>Prices!$A$105</f>
        <v xml:space="preserve">glazing  </v>
      </c>
      <c r="DY65" s="1041"/>
      <c r="DZ65" s="1042" t="s">
        <v>80</v>
      </c>
      <c r="EA65" s="1042"/>
      <c r="EB65" s="68">
        <v>0</v>
      </c>
      <c r="EC65" s="8"/>
      <c r="ED65" s="720">
        <f>Prices!$D105</f>
        <v>0</v>
      </c>
      <c r="EE65" s="13">
        <f t="shared" si="592"/>
        <v>0</v>
      </c>
      <c r="EF65" s="13">
        <f t="shared" si="593"/>
        <v>0</v>
      </c>
      <c r="EG65" s="13">
        <f t="shared" si="594"/>
        <v>0</v>
      </c>
      <c r="EH65" s="151"/>
      <c r="EI65" s="155"/>
      <c r="EJ65" s="10"/>
      <c r="EK65" s="44" t="s">
        <v>99</v>
      </c>
      <c r="EL65" s="95" t="s">
        <v>112</v>
      </c>
      <c r="EM65" s="744">
        <f t="shared" si="548"/>
        <v>0</v>
      </c>
      <c r="EN65" s="147"/>
      <c r="EO65" s="147"/>
      <c r="EP65" s="744">
        <f t="shared" si="549"/>
        <v>0</v>
      </c>
      <c r="EQ65" s="190">
        <f>G88*$C$2+U88*$Q$2+AI88*$AE$2+AW88*$AS$2+BK88*$BG$2+BY88*$BU$2+CM88*$CI$2+DA88*$CW$2+DO88*$DK$2+EC88*$DY$2</f>
        <v>0</v>
      </c>
      <c r="ER65" s="116">
        <f t="shared" si="550"/>
        <v>0</v>
      </c>
      <c r="ES65" s="81">
        <f t="shared" si="551"/>
        <v>0</v>
      </c>
      <c r="ET65" s="280">
        <v>0</v>
      </c>
      <c r="EU65" s="9" t="s">
        <v>109</v>
      </c>
      <c r="EV65" s="583">
        <f>IF(ER$4=0,0,EQ65/$ER$4*$EX$4)</f>
        <v>0</v>
      </c>
      <c r="EW65" s="579">
        <f t="shared" si="86"/>
        <v>0</v>
      </c>
      <c r="EX65" s="582">
        <f t="shared" si="552"/>
        <v>0</v>
      </c>
      <c r="EY65" s="112"/>
      <c r="EZ65" s="573"/>
      <c r="FA65" s="55"/>
      <c r="FC65" s="44" t="s">
        <v>66</v>
      </c>
      <c r="FD65" s="11" t="s">
        <v>48</v>
      </c>
      <c r="FE65" s="141">
        <v>0</v>
      </c>
      <c r="FF65" s="141">
        <v>0</v>
      </c>
      <c r="FG65" s="142">
        <v>0</v>
      </c>
      <c r="FH65" s="139" t="s">
        <v>21</v>
      </c>
      <c r="FI65" s="122">
        <f t="shared" si="599"/>
        <v>0</v>
      </c>
      <c r="FJ65" s="602">
        <v>0</v>
      </c>
      <c r="FK65" s="604">
        <f t="shared" si="600"/>
        <v>0</v>
      </c>
      <c r="FL65" s="592"/>
      <c r="FM65" s="573"/>
      <c r="FN65" s="607"/>
      <c r="FO65" s="127"/>
      <c r="FP65" s="87" t="s">
        <v>244</v>
      </c>
      <c r="FQ65" s="522">
        <f>EX20</f>
        <v>0</v>
      </c>
      <c r="FR65" s="496">
        <f>FN19</f>
        <v>0</v>
      </c>
      <c r="FS65" s="567"/>
    </row>
    <row r="66" spans="1:175" x14ac:dyDescent="0.25">
      <c r="A66" s="44" t="s">
        <v>77</v>
      </c>
      <c r="B66" s="1041" t="str">
        <f>Prices!$A$106</f>
        <v xml:space="preserve">glazing  </v>
      </c>
      <c r="C66" s="1041"/>
      <c r="D66" s="1042" t="s">
        <v>81</v>
      </c>
      <c r="E66" s="1042"/>
      <c r="F66" s="68">
        <v>0</v>
      </c>
      <c r="G66" s="8"/>
      <c r="H66" s="720">
        <f>Prices!$D106</f>
        <v>0</v>
      </c>
      <c r="I66" s="13">
        <f t="shared" si="597"/>
        <v>0</v>
      </c>
      <c r="J66" s="13">
        <f t="shared" si="553"/>
        <v>0</v>
      </c>
      <c r="K66" s="13">
        <f t="shared" si="554"/>
        <v>0</v>
      </c>
      <c r="L66" s="151"/>
      <c r="M66" s="155"/>
      <c r="N66" s="10"/>
      <c r="O66" s="44" t="s">
        <v>77</v>
      </c>
      <c r="P66" s="1041" t="str">
        <f>Prices!$A$106</f>
        <v xml:space="preserve">glazing  </v>
      </c>
      <c r="Q66" s="1041"/>
      <c r="R66" s="1042" t="s">
        <v>81</v>
      </c>
      <c r="S66" s="1042"/>
      <c r="T66" s="68">
        <v>0</v>
      </c>
      <c r="U66" s="8"/>
      <c r="V66" s="720">
        <f>Prices!$D106</f>
        <v>0</v>
      </c>
      <c r="W66" s="13">
        <f t="shared" si="598"/>
        <v>0</v>
      </c>
      <c r="X66" s="13">
        <f t="shared" si="555"/>
        <v>0</v>
      </c>
      <c r="Y66" s="13">
        <f t="shared" si="556"/>
        <v>0</v>
      </c>
      <c r="Z66" s="151"/>
      <c r="AA66" s="155"/>
      <c r="AB66" s="10"/>
      <c r="AC66" s="44" t="s">
        <v>77</v>
      </c>
      <c r="AD66" s="1041" t="str">
        <f>Prices!$A$106</f>
        <v xml:space="preserve">glazing  </v>
      </c>
      <c r="AE66" s="1041"/>
      <c r="AF66" s="1042" t="s">
        <v>81</v>
      </c>
      <c r="AG66" s="1042"/>
      <c r="AH66" s="68">
        <v>0</v>
      </c>
      <c r="AI66" s="8"/>
      <c r="AJ66" s="720">
        <f>Prices!$D106</f>
        <v>0</v>
      </c>
      <c r="AK66" s="13">
        <f t="shared" si="557"/>
        <v>0</v>
      </c>
      <c r="AL66" s="13">
        <f t="shared" si="558"/>
        <v>0</v>
      </c>
      <c r="AM66" s="13">
        <f t="shared" si="559"/>
        <v>0</v>
      </c>
      <c r="AN66" s="151"/>
      <c r="AO66" s="155"/>
      <c r="AP66" s="10"/>
      <c r="AQ66" s="44" t="s">
        <v>77</v>
      </c>
      <c r="AR66" s="1041" t="str">
        <f>Prices!$A$106</f>
        <v xml:space="preserve">glazing  </v>
      </c>
      <c r="AS66" s="1041"/>
      <c r="AT66" s="1042" t="s">
        <v>81</v>
      </c>
      <c r="AU66" s="1042"/>
      <c r="AV66" s="68">
        <v>0</v>
      </c>
      <c r="AW66" s="8"/>
      <c r="AX66" s="720">
        <f>Prices!$D106</f>
        <v>0</v>
      </c>
      <c r="AY66" s="13">
        <f t="shared" si="562"/>
        <v>0</v>
      </c>
      <c r="AZ66" s="13">
        <f t="shared" si="563"/>
        <v>0</v>
      </c>
      <c r="BA66" s="13">
        <f t="shared" si="564"/>
        <v>0</v>
      </c>
      <c r="BB66" s="151"/>
      <c r="BC66" s="155"/>
      <c r="BD66" s="10"/>
      <c r="BE66" s="44" t="s">
        <v>77</v>
      </c>
      <c r="BF66" s="1041" t="str">
        <f>Prices!$A$106</f>
        <v xml:space="preserve">glazing  </v>
      </c>
      <c r="BG66" s="1041"/>
      <c r="BH66" s="1042" t="s">
        <v>81</v>
      </c>
      <c r="BI66" s="1042"/>
      <c r="BJ66" s="68">
        <v>0</v>
      </c>
      <c r="BK66" s="8"/>
      <c r="BL66" s="720">
        <f>Prices!$D106</f>
        <v>0</v>
      </c>
      <c r="BM66" s="13">
        <f t="shared" si="567"/>
        <v>0</v>
      </c>
      <c r="BN66" s="13">
        <f t="shared" si="568"/>
        <v>0</v>
      </c>
      <c r="BO66" s="13">
        <f t="shared" si="569"/>
        <v>0</v>
      </c>
      <c r="BP66" s="151"/>
      <c r="BQ66" s="155"/>
      <c r="BR66" s="10"/>
      <c r="BS66" s="44" t="s">
        <v>77</v>
      </c>
      <c r="BT66" s="1041" t="str">
        <f>Prices!$A$106</f>
        <v xml:space="preserve">glazing  </v>
      </c>
      <c r="BU66" s="1041"/>
      <c r="BV66" s="1042" t="s">
        <v>81</v>
      </c>
      <c r="BW66" s="1042"/>
      <c r="BX66" s="68">
        <v>0</v>
      </c>
      <c r="BY66" s="8"/>
      <c r="BZ66" s="720">
        <f>Prices!$D106</f>
        <v>0</v>
      </c>
      <c r="CA66" s="13">
        <f t="shared" si="572"/>
        <v>0</v>
      </c>
      <c r="CB66" s="13">
        <f t="shared" si="573"/>
        <v>0</v>
      </c>
      <c r="CC66" s="13">
        <f t="shared" si="574"/>
        <v>0</v>
      </c>
      <c r="CD66" s="151"/>
      <c r="CE66" s="155"/>
      <c r="CF66" s="10"/>
      <c r="CG66" s="44" t="s">
        <v>77</v>
      </c>
      <c r="CH66" s="1041" t="str">
        <f>Prices!$A$106</f>
        <v xml:space="preserve">glazing  </v>
      </c>
      <c r="CI66" s="1041"/>
      <c r="CJ66" s="1042" t="s">
        <v>81</v>
      </c>
      <c r="CK66" s="1042"/>
      <c r="CL66" s="68">
        <v>0</v>
      </c>
      <c r="CM66" s="8"/>
      <c r="CN66" s="720">
        <f>Prices!$D106</f>
        <v>0</v>
      </c>
      <c r="CO66" s="13">
        <f t="shared" si="577"/>
        <v>0</v>
      </c>
      <c r="CP66" s="13">
        <f t="shared" si="578"/>
        <v>0</v>
      </c>
      <c r="CQ66" s="13">
        <f t="shared" si="579"/>
        <v>0</v>
      </c>
      <c r="CR66" s="151"/>
      <c r="CS66" s="155"/>
      <c r="CT66" s="10"/>
      <c r="CU66" s="44" t="s">
        <v>77</v>
      </c>
      <c r="CV66" s="1041" t="str">
        <f>Prices!$A$106</f>
        <v xml:space="preserve">glazing  </v>
      </c>
      <c r="CW66" s="1041"/>
      <c r="CX66" s="1042" t="s">
        <v>81</v>
      </c>
      <c r="CY66" s="1042"/>
      <c r="CZ66" s="68">
        <v>0</v>
      </c>
      <c r="DA66" s="8"/>
      <c r="DB66" s="720">
        <f>Prices!$D106</f>
        <v>0</v>
      </c>
      <c r="DC66" s="13">
        <f t="shared" si="582"/>
        <v>0</v>
      </c>
      <c r="DD66" s="13">
        <f t="shared" si="583"/>
        <v>0</v>
      </c>
      <c r="DE66" s="13">
        <f t="shared" si="584"/>
        <v>0</v>
      </c>
      <c r="DF66" s="151"/>
      <c r="DG66" s="155"/>
      <c r="DH66" s="10"/>
      <c r="DI66" s="44" t="s">
        <v>77</v>
      </c>
      <c r="DJ66" s="1041" t="str">
        <f>Prices!$A$106</f>
        <v xml:space="preserve">glazing  </v>
      </c>
      <c r="DK66" s="1041"/>
      <c r="DL66" s="1042" t="s">
        <v>81</v>
      </c>
      <c r="DM66" s="1042"/>
      <c r="DN66" s="68">
        <v>0</v>
      </c>
      <c r="DO66" s="8"/>
      <c r="DP66" s="720">
        <f>Prices!$D106</f>
        <v>0</v>
      </c>
      <c r="DQ66" s="13">
        <f t="shared" si="587"/>
        <v>0</v>
      </c>
      <c r="DR66" s="13">
        <f t="shared" si="588"/>
        <v>0</v>
      </c>
      <c r="DS66" s="13">
        <f t="shared" si="589"/>
        <v>0</v>
      </c>
      <c r="DT66" s="151"/>
      <c r="DU66" s="155"/>
      <c r="DV66" s="10"/>
      <c r="DW66" s="44" t="s">
        <v>77</v>
      </c>
      <c r="DX66" s="1041" t="str">
        <f>Prices!$A$106</f>
        <v xml:space="preserve">glazing  </v>
      </c>
      <c r="DY66" s="1041"/>
      <c r="DZ66" s="1042" t="s">
        <v>81</v>
      </c>
      <c r="EA66" s="1042"/>
      <c r="EB66" s="68">
        <v>0</v>
      </c>
      <c r="EC66" s="8"/>
      <c r="ED66" s="720">
        <f>Prices!$D106</f>
        <v>0</v>
      </c>
      <c r="EE66" s="13">
        <f t="shared" si="592"/>
        <v>0</v>
      </c>
      <c r="EF66" s="13">
        <f t="shared" si="593"/>
        <v>0</v>
      </c>
      <c r="EG66" s="13">
        <f t="shared" si="594"/>
        <v>0</v>
      </c>
      <c r="EH66" s="151"/>
      <c r="EI66" s="155"/>
      <c r="EJ66" s="10"/>
      <c r="EK66" s="44" t="s">
        <v>99</v>
      </c>
      <c r="EL66" s="95" t="s">
        <v>153</v>
      </c>
      <c r="EM66" s="744">
        <f t="shared" si="548"/>
        <v>0</v>
      </c>
      <c r="EN66" s="112"/>
      <c r="EO66" s="112"/>
      <c r="EP66" s="745">
        <f t="shared" si="549"/>
        <v>0</v>
      </c>
      <c r="EQ66" s="14"/>
      <c r="ER66" s="116">
        <f t="shared" si="550"/>
        <v>0</v>
      </c>
      <c r="ES66" s="81">
        <f t="shared" si="551"/>
        <v>0</v>
      </c>
      <c r="ET66" s="280">
        <v>0</v>
      </c>
      <c r="EU66" s="9" t="s">
        <v>45</v>
      </c>
      <c r="EV66" s="583">
        <f>IF(ER$4=0,0,EP66/$ER$4*$EX$4)</f>
        <v>0</v>
      </c>
      <c r="EW66" s="579">
        <f t="shared" si="86"/>
        <v>0</v>
      </c>
      <c r="EX66" s="582">
        <f t="shared" si="552"/>
        <v>0</v>
      </c>
      <c r="EY66" s="112"/>
      <c r="EZ66" s="576"/>
      <c r="FA66" s="162"/>
      <c r="FC66" s="44" t="s">
        <v>67</v>
      </c>
      <c r="FD66" s="11" t="s">
        <v>144</v>
      </c>
      <c r="FE66" s="141">
        <v>0</v>
      </c>
      <c r="FF66" s="141">
        <v>0</v>
      </c>
      <c r="FG66" s="142">
        <v>0</v>
      </c>
      <c r="FH66" s="139" t="s">
        <v>109</v>
      </c>
      <c r="FI66" s="122">
        <f t="shared" si="599"/>
        <v>0</v>
      </c>
      <c r="FJ66" s="602">
        <v>0</v>
      </c>
      <c r="FK66" s="604">
        <f t="shared" si="600"/>
        <v>0</v>
      </c>
      <c r="FL66" s="592"/>
      <c r="FM66" s="573"/>
      <c r="FN66" s="610">
        <f>SUM(FK66:FK67)</f>
        <v>0</v>
      </c>
      <c r="FO66" s="127">
        <f>IF(FO$4=0,0,FN66/$FO$4)</f>
        <v>0</v>
      </c>
      <c r="FP66" s="87" t="s">
        <v>67</v>
      </c>
      <c r="FQ66" s="522">
        <f>EX82</f>
        <v>0</v>
      </c>
      <c r="FR66" s="496">
        <f>FN66</f>
        <v>0</v>
      </c>
      <c r="FS66" s="567">
        <f>SUM(FQ66:FR67)</f>
        <v>0</v>
      </c>
    </row>
    <row r="67" spans="1:175" x14ac:dyDescent="0.25">
      <c r="A67" s="44" t="s">
        <v>77</v>
      </c>
      <c r="B67" s="1041" t="str">
        <f>Prices!$A$107</f>
        <v xml:space="preserve">glazing  </v>
      </c>
      <c r="C67" s="1041"/>
      <c r="D67" s="1042" t="s">
        <v>82</v>
      </c>
      <c r="E67" s="1042"/>
      <c r="F67" s="68">
        <v>0</v>
      </c>
      <c r="G67" s="8"/>
      <c r="H67" s="720">
        <f>Prices!$D107</f>
        <v>0</v>
      </c>
      <c r="I67" s="13">
        <f t="shared" si="597"/>
        <v>0</v>
      </c>
      <c r="J67" s="13">
        <f t="shared" si="553"/>
        <v>0</v>
      </c>
      <c r="K67" s="13">
        <f t="shared" si="554"/>
        <v>0</v>
      </c>
      <c r="L67" s="151"/>
      <c r="M67" s="155"/>
      <c r="N67" s="10"/>
      <c r="O67" s="44" t="s">
        <v>77</v>
      </c>
      <c r="P67" s="1041" t="str">
        <f>Prices!$A$107</f>
        <v xml:space="preserve">glazing  </v>
      </c>
      <c r="Q67" s="1041"/>
      <c r="R67" s="1042" t="s">
        <v>82</v>
      </c>
      <c r="S67" s="1042"/>
      <c r="T67" s="68">
        <v>0</v>
      </c>
      <c r="U67" s="8"/>
      <c r="V67" s="720">
        <f>Prices!$D107</f>
        <v>0</v>
      </c>
      <c r="W67" s="13">
        <f t="shared" si="598"/>
        <v>0</v>
      </c>
      <c r="X67" s="13">
        <f t="shared" si="555"/>
        <v>0</v>
      </c>
      <c r="Y67" s="13">
        <f t="shared" si="556"/>
        <v>0</v>
      </c>
      <c r="Z67" s="151"/>
      <c r="AA67" s="155"/>
      <c r="AB67" s="10"/>
      <c r="AC67" s="44" t="s">
        <v>77</v>
      </c>
      <c r="AD67" s="1041" t="str">
        <f>Prices!$A$107</f>
        <v xml:space="preserve">glazing  </v>
      </c>
      <c r="AE67" s="1041"/>
      <c r="AF67" s="1042" t="s">
        <v>82</v>
      </c>
      <c r="AG67" s="1042"/>
      <c r="AH67" s="68">
        <v>0</v>
      </c>
      <c r="AI67" s="8"/>
      <c r="AJ67" s="720">
        <f>Prices!$D107</f>
        <v>0</v>
      </c>
      <c r="AK67" s="13">
        <f t="shared" si="557"/>
        <v>0</v>
      </c>
      <c r="AL67" s="13">
        <f t="shared" si="558"/>
        <v>0</v>
      </c>
      <c r="AM67" s="13">
        <f t="shared" si="559"/>
        <v>0</v>
      </c>
      <c r="AN67" s="151"/>
      <c r="AO67" s="155"/>
      <c r="AP67" s="10"/>
      <c r="AQ67" s="44" t="s">
        <v>77</v>
      </c>
      <c r="AR67" s="1041" t="str">
        <f>Prices!$A$107</f>
        <v xml:space="preserve">glazing  </v>
      </c>
      <c r="AS67" s="1041"/>
      <c r="AT67" s="1042" t="s">
        <v>82</v>
      </c>
      <c r="AU67" s="1042"/>
      <c r="AV67" s="68">
        <v>0</v>
      </c>
      <c r="AW67" s="8"/>
      <c r="AX67" s="720">
        <f>Prices!$D107</f>
        <v>0</v>
      </c>
      <c r="AY67" s="13">
        <f t="shared" si="562"/>
        <v>0</v>
      </c>
      <c r="AZ67" s="13">
        <f t="shared" si="563"/>
        <v>0</v>
      </c>
      <c r="BA67" s="13">
        <f t="shared" si="564"/>
        <v>0</v>
      </c>
      <c r="BB67" s="151"/>
      <c r="BC67" s="155"/>
      <c r="BD67" s="10"/>
      <c r="BE67" s="44" t="s">
        <v>77</v>
      </c>
      <c r="BF67" s="1041" t="str">
        <f>Prices!$A$107</f>
        <v xml:space="preserve">glazing  </v>
      </c>
      <c r="BG67" s="1041"/>
      <c r="BH67" s="1042" t="s">
        <v>82</v>
      </c>
      <c r="BI67" s="1042"/>
      <c r="BJ67" s="68">
        <v>0</v>
      </c>
      <c r="BK67" s="8"/>
      <c r="BL67" s="720">
        <f>Prices!$D107</f>
        <v>0</v>
      </c>
      <c r="BM67" s="13">
        <f t="shared" si="567"/>
        <v>0</v>
      </c>
      <c r="BN67" s="13">
        <f t="shared" si="568"/>
        <v>0</v>
      </c>
      <c r="BO67" s="13">
        <f t="shared" si="569"/>
        <v>0</v>
      </c>
      <c r="BP67" s="151"/>
      <c r="BQ67" s="155"/>
      <c r="BR67" s="10"/>
      <c r="BS67" s="44" t="s">
        <v>77</v>
      </c>
      <c r="BT67" s="1041" t="str">
        <f>Prices!$A$107</f>
        <v xml:space="preserve">glazing  </v>
      </c>
      <c r="BU67" s="1041"/>
      <c r="BV67" s="1042" t="s">
        <v>82</v>
      </c>
      <c r="BW67" s="1042"/>
      <c r="BX67" s="68">
        <v>0</v>
      </c>
      <c r="BY67" s="8"/>
      <c r="BZ67" s="720">
        <f>Prices!$D107</f>
        <v>0</v>
      </c>
      <c r="CA67" s="13">
        <f t="shared" si="572"/>
        <v>0</v>
      </c>
      <c r="CB67" s="13">
        <f t="shared" si="573"/>
        <v>0</v>
      </c>
      <c r="CC67" s="13">
        <f t="shared" si="574"/>
        <v>0</v>
      </c>
      <c r="CD67" s="151"/>
      <c r="CE67" s="155"/>
      <c r="CF67" s="10"/>
      <c r="CG67" s="44" t="s">
        <v>77</v>
      </c>
      <c r="CH67" s="1041" t="str">
        <f>Prices!$A$107</f>
        <v xml:space="preserve">glazing  </v>
      </c>
      <c r="CI67" s="1041"/>
      <c r="CJ67" s="1042" t="s">
        <v>82</v>
      </c>
      <c r="CK67" s="1042"/>
      <c r="CL67" s="68">
        <v>0</v>
      </c>
      <c r="CM67" s="8"/>
      <c r="CN67" s="720">
        <f>Prices!$D107</f>
        <v>0</v>
      </c>
      <c r="CO67" s="13">
        <f t="shared" si="577"/>
        <v>0</v>
      </c>
      <c r="CP67" s="13">
        <f t="shared" si="578"/>
        <v>0</v>
      </c>
      <c r="CQ67" s="13">
        <f t="shared" si="579"/>
        <v>0</v>
      </c>
      <c r="CR67" s="151"/>
      <c r="CS67" s="155"/>
      <c r="CT67" s="10"/>
      <c r="CU67" s="44" t="s">
        <v>77</v>
      </c>
      <c r="CV67" s="1041" t="str">
        <f>Prices!$A$107</f>
        <v xml:space="preserve">glazing  </v>
      </c>
      <c r="CW67" s="1041"/>
      <c r="CX67" s="1042" t="s">
        <v>82</v>
      </c>
      <c r="CY67" s="1042"/>
      <c r="CZ67" s="68">
        <v>0</v>
      </c>
      <c r="DA67" s="8"/>
      <c r="DB67" s="720">
        <f>Prices!$D107</f>
        <v>0</v>
      </c>
      <c r="DC67" s="13">
        <f t="shared" si="582"/>
        <v>0</v>
      </c>
      <c r="DD67" s="13">
        <f t="shared" si="583"/>
        <v>0</v>
      </c>
      <c r="DE67" s="13">
        <f t="shared" si="584"/>
        <v>0</v>
      </c>
      <c r="DF67" s="151"/>
      <c r="DG67" s="155"/>
      <c r="DH67" s="10"/>
      <c r="DI67" s="44" t="s">
        <v>77</v>
      </c>
      <c r="DJ67" s="1041" t="str">
        <f>Prices!$A$107</f>
        <v xml:space="preserve">glazing  </v>
      </c>
      <c r="DK67" s="1041"/>
      <c r="DL67" s="1042" t="s">
        <v>82</v>
      </c>
      <c r="DM67" s="1042"/>
      <c r="DN67" s="68">
        <v>0</v>
      </c>
      <c r="DO67" s="8"/>
      <c r="DP67" s="720">
        <f>Prices!$D107</f>
        <v>0</v>
      </c>
      <c r="DQ67" s="13">
        <f t="shared" si="587"/>
        <v>0</v>
      </c>
      <c r="DR67" s="13">
        <f t="shared" si="588"/>
        <v>0</v>
      </c>
      <c r="DS67" s="13">
        <f t="shared" si="589"/>
        <v>0</v>
      </c>
      <c r="DT67" s="151"/>
      <c r="DU67" s="155"/>
      <c r="DV67" s="10"/>
      <c r="DW67" s="44" t="s">
        <v>77</v>
      </c>
      <c r="DX67" s="1041" t="str">
        <f>Prices!$A$107</f>
        <v xml:space="preserve">glazing  </v>
      </c>
      <c r="DY67" s="1041"/>
      <c r="DZ67" s="1042" t="s">
        <v>82</v>
      </c>
      <c r="EA67" s="1042"/>
      <c r="EB67" s="68">
        <v>0</v>
      </c>
      <c r="EC67" s="8"/>
      <c r="ED67" s="720">
        <f>Prices!$D107</f>
        <v>0</v>
      </c>
      <c r="EE67" s="13">
        <f t="shared" si="592"/>
        <v>0</v>
      </c>
      <c r="EF67" s="13">
        <f t="shared" si="593"/>
        <v>0</v>
      </c>
      <c r="EG67" s="13">
        <f t="shared" si="594"/>
        <v>0</v>
      </c>
      <c r="EH67" s="151"/>
      <c r="EI67" s="155"/>
      <c r="EJ67" s="10"/>
      <c r="EK67" s="44" t="s">
        <v>91</v>
      </c>
      <c r="EL67" s="95" t="s">
        <v>113</v>
      </c>
      <c r="EM67" s="744">
        <f t="shared" si="548"/>
        <v>0</v>
      </c>
      <c r="EN67" s="147"/>
      <c r="EO67" s="147"/>
      <c r="EP67" s="744">
        <f t="shared" si="549"/>
        <v>0</v>
      </c>
      <c r="EQ67" s="190">
        <f>G90*$C$2+U90*$Q$2+AI90*$AE$2+AW90*$AS$2+BK90*$BG$2+BY90*$BU$2+CM90*$CI$2+DA90*$CW$2+DO90*$DK$2+EC90*$DY$2</f>
        <v>0</v>
      </c>
      <c r="ER67" s="116">
        <f t="shared" si="550"/>
        <v>0</v>
      </c>
      <c r="ES67" s="81">
        <f t="shared" si="551"/>
        <v>0</v>
      </c>
      <c r="ET67" s="280">
        <v>0</v>
      </c>
      <c r="EU67" s="9" t="s">
        <v>109</v>
      </c>
      <c r="EV67" s="583">
        <f>IF(ER$4=0,0,EQ67/$ER$4*$EX$4)</f>
        <v>0</v>
      </c>
      <c r="EW67" s="579">
        <f t="shared" si="86"/>
        <v>0</v>
      </c>
      <c r="EX67" s="582">
        <f t="shared" si="552"/>
        <v>0</v>
      </c>
      <c r="EY67" s="574">
        <f>EZ136</f>
        <v>0</v>
      </c>
      <c r="EZ67" s="542">
        <f>ET136</f>
        <v>0</v>
      </c>
      <c r="FA67" s="567"/>
      <c r="FC67" s="44" t="s">
        <v>67</v>
      </c>
      <c r="FD67" s="11" t="s">
        <v>144</v>
      </c>
      <c r="FE67" s="141">
        <v>0</v>
      </c>
      <c r="FF67" s="141">
        <v>0</v>
      </c>
      <c r="FG67" s="142">
        <v>0</v>
      </c>
      <c r="FH67" s="139" t="s">
        <v>21</v>
      </c>
      <c r="FI67" s="122">
        <f t="shared" si="599"/>
        <v>0</v>
      </c>
      <c r="FJ67" s="602">
        <v>0</v>
      </c>
      <c r="FK67" s="604">
        <f t="shared" si="600"/>
        <v>0</v>
      </c>
      <c r="FL67" s="592"/>
      <c r="FM67" s="573"/>
      <c r="FN67" s="607"/>
      <c r="FO67" s="127"/>
      <c r="FP67" s="87" t="s">
        <v>243</v>
      </c>
      <c r="FQ67" s="522">
        <f>EX21</f>
        <v>0</v>
      </c>
      <c r="FR67" s="496">
        <f>FN21</f>
        <v>0</v>
      </c>
      <c r="FS67" s="567"/>
    </row>
    <row r="68" spans="1:175" x14ac:dyDescent="0.25">
      <c r="A68" s="44" t="s">
        <v>77</v>
      </c>
      <c r="B68" s="1041" t="str">
        <f>Prices!$A$108</f>
        <v xml:space="preserve">glazing  </v>
      </c>
      <c r="C68" s="1041"/>
      <c r="D68" s="1042" t="s">
        <v>83</v>
      </c>
      <c r="E68" s="1042"/>
      <c r="F68" s="68">
        <v>0</v>
      </c>
      <c r="G68" s="8"/>
      <c r="H68" s="720">
        <f>Prices!$D108</f>
        <v>0</v>
      </c>
      <c r="I68" s="13">
        <f t="shared" si="597"/>
        <v>0</v>
      </c>
      <c r="J68" s="13">
        <f t="shared" si="553"/>
        <v>0</v>
      </c>
      <c r="K68" s="13">
        <f t="shared" si="554"/>
        <v>0</v>
      </c>
      <c r="L68" s="151"/>
      <c r="M68" s="155"/>
      <c r="N68" s="15"/>
      <c r="O68" s="44" t="s">
        <v>77</v>
      </c>
      <c r="P68" s="1041" t="str">
        <f>Prices!$A$108</f>
        <v xml:space="preserve">glazing  </v>
      </c>
      <c r="Q68" s="1041"/>
      <c r="R68" s="1042" t="s">
        <v>83</v>
      </c>
      <c r="S68" s="1042"/>
      <c r="T68" s="68">
        <v>0</v>
      </c>
      <c r="U68" s="8"/>
      <c r="V68" s="720">
        <f>Prices!$D108</f>
        <v>0</v>
      </c>
      <c r="W68" s="13">
        <f t="shared" si="598"/>
        <v>0</v>
      </c>
      <c r="X68" s="13">
        <f t="shared" si="555"/>
        <v>0</v>
      </c>
      <c r="Y68" s="13">
        <f t="shared" si="556"/>
        <v>0</v>
      </c>
      <c r="Z68" s="151"/>
      <c r="AA68" s="155"/>
      <c r="AB68" s="15"/>
      <c r="AC68" s="44" t="s">
        <v>77</v>
      </c>
      <c r="AD68" s="1041" t="str">
        <f>Prices!$A$108</f>
        <v xml:space="preserve">glazing  </v>
      </c>
      <c r="AE68" s="1041"/>
      <c r="AF68" s="1042" t="s">
        <v>83</v>
      </c>
      <c r="AG68" s="1042"/>
      <c r="AH68" s="68">
        <v>0</v>
      </c>
      <c r="AI68" s="8"/>
      <c r="AJ68" s="720">
        <f>Prices!$D108</f>
        <v>0</v>
      </c>
      <c r="AK68" s="13">
        <f t="shared" si="557"/>
        <v>0</v>
      </c>
      <c r="AL68" s="13">
        <f t="shared" si="558"/>
        <v>0</v>
      </c>
      <c r="AM68" s="13">
        <f t="shared" si="559"/>
        <v>0</v>
      </c>
      <c r="AN68" s="151"/>
      <c r="AO68" s="155"/>
      <c r="AP68" s="15"/>
      <c r="AQ68" s="44" t="s">
        <v>77</v>
      </c>
      <c r="AR68" s="1041" t="str">
        <f>Prices!$A$108</f>
        <v xml:space="preserve">glazing  </v>
      </c>
      <c r="AS68" s="1041"/>
      <c r="AT68" s="1042" t="s">
        <v>83</v>
      </c>
      <c r="AU68" s="1042"/>
      <c r="AV68" s="68">
        <v>0</v>
      </c>
      <c r="AW68" s="8"/>
      <c r="AX68" s="720">
        <f>Prices!$D108</f>
        <v>0</v>
      </c>
      <c r="AY68" s="13">
        <f t="shared" si="562"/>
        <v>0</v>
      </c>
      <c r="AZ68" s="13">
        <f t="shared" si="563"/>
        <v>0</v>
      </c>
      <c r="BA68" s="13">
        <f t="shared" si="564"/>
        <v>0</v>
      </c>
      <c r="BB68" s="151"/>
      <c r="BC68" s="155"/>
      <c r="BD68" s="15"/>
      <c r="BE68" s="44" t="s">
        <v>77</v>
      </c>
      <c r="BF68" s="1041" t="str">
        <f>Prices!$A$108</f>
        <v xml:space="preserve">glazing  </v>
      </c>
      <c r="BG68" s="1041"/>
      <c r="BH68" s="1042" t="s">
        <v>83</v>
      </c>
      <c r="BI68" s="1042"/>
      <c r="BJ68" s="68">
        <v>0</v>
      </c>
      <c r="BK68" s="8"/>
      <c r="BL68" s="720">
        <f>Prices!$D108</f>
        <v>0</v>
      </c>
      <c r="BM68" s="13">
        <f t="shared" si="567"/>
        <v>0</v>
      </c>
      <c r="BN68" s="13">
        <f t="shared" si="568"/>
        <v>0</v>
      </c>
      <c r="BO68" s="13">
        <f t="shared" si="569"/>
        <v>0</v>
      </c>
      <c r="BP68" s="151"/>
      <c r="BQ68" s="155"/>
      <c r="BR68" s="15"/>
      <c r="BS68" s="44" t="s">
        <v>77</v>
      </c>
      <c r="BT68" s="1041" t="str">
        <f>Prices!$A$108</f>
        <v xml:space="preserve">glazing  </v>
      </c>
      <c r="BU68" s="1041"/>
      <c r="BV68" s="1042" t="s">
        <v>83</v>
      </c>
      <c r="BW68" s="1042"/>
      <c r="BX68" s="68">
        <v>0</v>
      </c>
      <c r="BY68" s="8"/>
      <c r="BZ68" s="720">
        <f>Prices!$D108</f>
        <v>0</v>
      </c>
      <c r="CA68" s="13">
        <f t="shared" si="572"/>
        <v>0</v>
      </c>
      <c r="CB68" s="13">
        <f t="shared" si="573"/>
        <v>0</v>
      </c>
      <c r="CC68" s="13">
        <f t="shared" si="574"/>
        <v>0</v>
      </c>
      <c r="CD68" s="151"/>
      <c r="CE68" s="155"/>
      <c r="CF68" s="15"/>
      <c r="CG68" s="44" t="s">
        <v>77</v>
      </c>
      <c r="CH68" s="1041" t="str">
        <f>Prices!$A$108</f>
        <v xml:space="preserve">glazing  </v>
      </c>
      <c r="CI68" s="1041"/>
      <c r="CJ68" s="1042" t="s">
        <v>83</v>
      </c>
      <c r="CK68" s="1042"/>
      <c r="CL68" s="68">
        <v>0</v>
      </c>
      <c r="CM68" s="8"/>
      <c r="CN68" s="720">
        <f>Prices!$D108</f>
        <v>0</v>
      </c>
      <c r="CO68" s="13">
        <f t="shared" si="577"/>
        <v>0</v>
      </c>
      <c r="CP68" s="13">
        <f t="shared" si="578"/>
        <v>0</v>
      </c>
      <c r="CQ68" s="13">
        <f t="shared" si="579"/>
        <v>0</v>
      </c>
      <c r="CR68" s="151"/>
      <c r="CS68" s="155"/>
      <c r="CT68" s="15"/>
      <c r="CU68" s="44" t="s">
        <v>77</v>
      </c>
      <c r="CV68" s="1041" t="str">
        <f>Prices!$A$108</f>
        <v xml:space="preserve">glazing  </v>
      </c>
      <c r="CW68" s="1041"/>
      <c r="CX68" s="1042" t="s">
        <v>83</v>
      </c>
      <c r="CY68" s="1042"/>
      <c r="CZ68" s="68">
        <v>0</v>
      </c>
      <c r="DA68" s="8"/>
      <c r="DB68" s="720">
        <f>Prices!$D108</f>
        <v>0</v>
      </c>
      <c r="DC68" s="13">
        <f t="shared" si="582"/>
        <v>0</v>
      </c>
      <c r="DD68" s="13">
        <f t="shared" si="583"/>
        <v>0</v>
      </c>
      <c r="DE68" s="13">
        <f t="shared" si="584"/>
        <v>0</v>
      </c>
      <c r="DF68" s="151"/>
      <c r="DG68" s="155"/>
      <c r="DH68" s="15"/>
      <c r="DI68" s="44" t="s">
        <v>77</v>
      </c>
      <c r="DJ68" s="1041" t="str">
        <f>Prices!$A$108</f>
        <v xml:space="preserve">glazing  </v>
      </c>
      <c r="DK68" s="1041"/>
      <c r="DL68" s="1042" t="s">
        <v>83</v>
      </c>
      <c r="DM68" s="1042"/>
      <c r="DN68" s="68">
        <v>0</v>
      </c>
      <c r="DO68" s="8"/>
      <c r="DP68" s="720">
        <f>Prices!$D108</f>
        <v>0</v>
      </c>
      <c r="DQ68" s="13">
        <f t="shared" si="587"/>
        <v>0</v>
      </c>
      <c r="DR68" s="13">
        <f t="shared" si="588"/>
        <v>0</v>
      </c>
      <c r="DS68" s="13">
        <f t="shared" si="589"/>
        <v>0</v>
      </c>
      <c r="DT68" s="151"/>
      <c r="DU68" s="155"/>
      <c r="DV68" s="15"/>
      <c r="DW68" s="44" t="s">
        <v>77</v>
      </c>
      <c r="DX68" s="1041" t="str">
        <f>Prices!$A$108</f>
        <v xml:space="preserve">glazing  </v>
      </c>
      <c r="DY68" s="1041"/>
      <c r="DZ68" s="1042" t="s">
        <v>83</v>
      </c>
      <c r="EA68" s="1042"/>
      <c r="EB68" s="68">
        <v>0</v>
      </c>
      <c r="EC68" s="8"/>
      <c r="ED68" s="720">
        <f>Prices!$D108</f>
        <v>0</v>
      </c>
      <c r="EE68" s="13">
        <f t="shared" si="592"/>
        <v>0</v>
      </c>
      <c r="EF68" s="13">
        <f t="shared" si="593"/>
        <v>0</v>
      </c>
      <c r="EG68" s="13">
        <f t="shared" si="594"/>
        <v>0</v>
      </c>
      <c r="EH68" s="151"/>
      <c r="EI68" s="155"/>
      <c r="EJ68" s="15"/>
      <c r="EK68" s="44" t="s">
        <v>91</v>
      </c>
      <c r="EL68" s="95" t="s">
        <v>113</v>
      </c>
      <c r="EM68" s="744">
        <f t="shared" si="548"/>
        <v>0</v>
      </c>
      <c r="EN68" s="147"/>
      <c r="EO68" s="147"/>
      <c r="EP68" s="744">
        <f t="shared" si="549"/>
        <v>0</v>
      </c>
      <c r="EQ68" s="190">
        <f>G91*$C$2+U91*$Q$2+AI91*$AE$2+AW91*$AS$2+BK91*$BG$2+BY91*$BU$2+CM91*$CI$2+DA91*$CW$2+DO91*$DK$2+EC91*$DY$2</f>
        <v>0</v>
      </c>
      <c r="ER68" s="116">
        <f t="shared" si="550"/>
        <v>0</v>
      </c>
      <c r="ES68" s="81">
        <f t="shared" si="551"/>
        <v>0</v>
      </c>
      <c r="ET68" s="280">
        <v>0</v>
      </c>
      <c r="EU68" s="9" t="s">
        <v>109</v>
      </c>
      <c r="EV68" s="583">
        <f>IF(ER$4=0,0,EQ68/$ER$4*$EX$4)</f>
        <v>0</v>
      </c>
      <c r="EW68" s="579">
        <f t="shared" si="86"/>
        <v>0</v>
      </c>
      <c r="EX68" s="582">
        <f t="shared" si="552"/>
        <v>0</v>
      </c>
      <c r="EY68" s="574"/>
      <c r="EZ68" s="576"/>
      <c r="FA68" s="162"/>
      <c r="FC68" s="44" t="s">
        <v>68</v>
      </c>
      <c r="FD68" s="11" t="s">
        <v>145</v>
      </c>
      <c r="FE68" s="141">
        <v>0</v>
      </c>
      <c r="FF68" s="141">
        <v>0</v>
      </c>
      <c r="FG68" s="142">
        <v>0</v>
      </c>
      <c r="FH68" s="139" t="s">
        <v>109</v>
      </c>
      <c r="FI68" s="122">
        <f t="shared" si="599"/>
        <v>0</v>
      </c>
      <c r="FJ68" s="602">
        <v>0</v>
      </c>
      <c r="FK68" s="604">
        <f t="shared" si="600"/>
        <v>0</v>
      </c>
      <c r="FL68" s="590"/>
      <c r="FM68" s="569"/>
      <c r="FN68" s="610">
        <f>SUM(FK68:FK69)</f>
        <v>0</v>
      </c>
      <c r="FO68" s="127">
        <f>IF(FO$4=0,0,FN68/$FO$4)</f>
        <v>0</v>
      </c>
      <c r="FP68" s="87" t="s">
        <v>68</v>
      </c>
      <c r="FQ68" s="522">
        <f>EX83</f>
        <v>0</v>
      </c>
      <c r="FR68" s="496">
        <f>FN68</f>
        <v>0</v>
      </c>
      <c r="FS68" s="567">
        <f>SUM(FQ68:FR69)</f>
        <v>0</v>
      </c>
    </row>
    <row r="69" spans="1:175" x14ac:dyDescent="0.25">
      <c r="A69" s="44" t="s">
        <v>77</v>
      </c>
      <c r="B69" s="1041" t="str">
        <f>Prices!$A$109</f>
        <v xml:space="preserve">glazing  </v>
      </c>
      <c r="C69" s="1041"/>
      <c r="D69" s="1042" t="s">
        <v>84</v>
      </c>
      <c r="E69" s="1042"/>
      <c r="F69" s="68">
        <v>0</v>
      </c>
      <c r="G69" s="8"/>
      <c r="H69" s="720">
        <f>Prices!$D109</f>
        <v>0</v>
      </c>
      <c r="I69" s="13">
        <f t="shared" si="597"/>
        <v>0</v>
      </c>
      <c r="J69" s="13">
        <f t="shared" si="553"/>
        <v>0</v>
      </c>
      <c r="K69" s="13">
        <f t="shared" si="554"/>
        <v>0</v>
      </c>
      <c r="L69" s="151"/>
      <c r="M69" s="155"/>
      <c r="N69" s="10"/>
      <c r="O69" s="44" t="s">
        <v>77</v>
      </c>
      <c r="P69" s="1041" t="str">
        <f>Prices!$A$109</f>
        <v xml:space="preserve">glazing  </v>
      </c>
      <c r="Q69" s="1041"/>
      <c r="R69" s="1042" t="s">
        <v>84</v>
      </c>
      <c r="S69" s="1042"/>
      <c r="T69" s="68">
        <v>0</v>
      </c>
      <c r="U69" s="8"/>
      <c r="V69" s="720">
        <f>Prices!$D109</f>
        <v>0</v>
      </c>
      <c r="W69" s="13">
        <f t="shared" si="598"/>
        <v>0</v>
      </c>
      <c r="X69" s="13">
        <f t="shared" si="555"/>
        <v>0</v>
      </c>
      <c r="Y69" s="13">
        <f t="shared" si="556"/>
        <v>0</v>
      </c>
      <c r="Z69" s="151"/>
      <c r="AA69" s="155"/>
      <c r="AB69" s="10"/>
      <c r="AC69" s="44" t="s">
        <v>77</v>
      </c>
      <c r="AD69" s="1041" t="str">
        <f>Prices!$A$109</f>
        <v xml:space="preserve">glazing  </v>
      </c>
      <c r="AE69" s="1041"/>
      <c r="AF69" s="1042" t="s">
        <v>84</v>
      </c>
      <c r="AG69" s="1042"/>
      <c r="AH69" s="68">
        <v>0</v>
      </c>
      <c r="AI69" s="8"/>
      <c r="AJ69" s="720">
        <f>Prices!$D109</f>
        <v>0</v>
      </c>
      <c r="AK69" s="13">
        <f t="shared" si="557"/>
        <v>0</v>
      </c>
      <c r="AL69" s="13">
        <f t="shared" si="558"/>
        <v>0</v>
      </c>
      <c r="AM69" s="13">
        <f t="shared" si="559"/>
        <v>0</v>
      </c>
      <c r="AN69" s="151"/>
      <c r="AO69" s="155"/>
      <c r="AP69" s="10"/>
      <c r="AQ69" s="44" t="s">
        <v>77</v>
      </c>
      <c r="AR69" s="1041" t="str">
        <f>Prices!$A$109</f>
        <v xml:space="preserve">glazing  </v>
      </c>
      <c r="AS69" s="1041"/>
      <c r="AT69" s="1042" t="s">
        <v>84</v>
      </c>
      <c r="AU69" s="1042"/>
      <c r="AV69" s="68">
        <v>0</v>
      </c>
      <c r="AW69" s="8"/>
      <c r="AX69" s="720">
        <f>Prices!$D109</f>
        <v>0</v>
      </c>
      <c r="AY69" s="13">
        <f t="shared" si="562"/>
        <v>0</v>
      </c>
      <c r="AZ69" s="13">
        <f t="shared" si="563"/>
        <v>0</v>
      </c>
      <c r="BA69" s="13">
        <f t="shared" si="564"/>
        <v>0</v>
      </c>
      <c r="BB69" s="151"/>
      <c r="BC69" s="155"/>
      <c r="BD69" s="10"/>
      <c r="BE69" s="44" t="s">
        <v>77</v>
      </c>
      <c r="BF69" s="1041" t="str">
        <f>Prices!$A$109</f>
        <v xml:space="preserve">glazing  </v>
      </c>
      <c r="BG69" s="1041"/>
      <c r="BH69" s="1042" t="s">
        <v>84</v>
      </c>
      <c r="BI69" s="1042"/>
      <c r="BJ69" s="68">
        <v>0</v>
      </c>
      <c r="BK69" s="8"/>
      <c r="BL69" s="720">
        <f>Prices!$D109</f>
        <v>0</v>
      </c>
      <c r="BM69" s="13">
        <f t="shared" si="567"/>
        <v>0</v>
      </c>
      <c r="BN69" s="13">
        <f t="shared" si="568"/>
        <v>0</v>
      </c>
      <c r="BO69" s="13">
        <f t="shared" si="569"/>
        <v>0</v>
      </c>
      <c r="BP69" s="151"/>
      <c r="BQ69" s="155"/>
      <c r="BR69" s="10"/>
      <c r="BS69" s="44" t="s">
        <v>77</v>
      </c>
      <c r="BT69" s="1041" t="str">
        <f>Prices!$A$109</f>
        <v xml:space="preserve">glazing  </v>
      </c>
      <c r="BU69" s="1041"/>
      <c r="BV69" s="1042" t="s">
        <v>84</v>
      </c>
      <c r="BW69" s="1042"/>
      <c r="BX69" s="68">
        <v>0</v>
      </c>
      <c r="BY69" s="8"/>
      <c r="BZ69" s="720">
        <f>Prices!$D109</f>
        <v>0</v>
      </c>
      <c r="CA69" s="13">
        <f t="shared" si="572"/>
        <v>0</v>
      </c>
      <c r="CB69" s="13">
        <f t="shared" si="573"/>
        <v>0</v>
      </c>
      <c r="CC69" s="13">
        <f t="shared" si="574"/>
        <v>0</v>
      </c>
      <c r="CD69" s="151"/>
      <c r="CE69" s="155"/>
      <c r="CF69" s="10"/>
      <c r="CG69" s="44" t="s">
        <v>77</v>
      </c>
      <c r="CH69" s="1041" t="str">
        <f>Prices!$A$109</f>
        <v xml:space="preserve">glazing  </v>
      </c>
      <c r="CI69" s="1041"/>
      <c r="CJ69" s="1042" t="s">
        <v>84</v>
      </c>
      <c r="CK69" s="1042"/>
      <c r="CL69" s="68">
        <v>0</v>
      </c>
      <c r="CM69" s="8"/>
      <c r="CN69" s="720">
        <f>Prices!$D109</f>
        <v>0</v>
      </c>
      <c r="CO69" s="13">
        <f t="shared" si="577"/>
        <v>0</v>
      </c>
      <c r="CP69" s="13">
        <f t="shared" si="578"/>
        <v>0</v>
      </c>
      <c r="CQ69" s="13">
        <f t="shared" si="579"/>
        <v>0</v>
      </c>
      <c r="CR69" s="151"/>
      <c r="CS69" s="155"/>
      <c r="CT69" s="10"/>
      <c r="CU69" s="44" t="s">
        <v>77</v>
      </c>
      <c r="CV69" s="1041" t="str">
        <f>Prices!$A$109</f>
        <v xml:space="preserve">glazing  </v>
      </c>
      <c r="CW69" s="1041"/>
      <c r="CX69" s="1042" t="s">
        <v>84</v>
      </c>
      <c r="CY69" s="1042"/>
      <c r="CZ69" s="68">
        <v>0</v>
      </c>
      <c r="DA69" s="8"/>
      <c r="DB69" s="720">
        <f>Prices!$D109</f>
        <v>0</v>
      </c>
      <c r="DC69" s="13">
        <f t="shared" si="582"/>
        <v>0</v>
      </c>
      <c r="DD69" s="13">
        <f t="shared" si="583"/>
        <v>0</v>
      </c>
      <c r="DE69" s="13">
        <f t="shared" si="584"/>
        <v>0</v>
      </c>
      <c r="DF69" s="151"/>
      <c r="DG69" s="155"/>
      <c r="DH69" s="10"/>
      <c r="DI69" s="44" t="s">
        <v>77</v>
      </c>
      <c r="DJ69" s="1041" t="str">
        <f>Prices!$A$109</f>
        <v xml:space="preserve">glazing  </v>
      </c>
      <c r="DK69" s="1041"/>
      <c r="DL69" s="1042" t="s">
        <v>84</v>
      </c>
      <c r="DM69" s="1042"/>
      <c r="DN69" s="68">
        <v>0</v>
      </c>
      <c r="DO69" s="8"/>
      <c r="DP69" s="720">
        <f>Prices!$D109</f>
        <v>0</v>
      </c>
      <c r="DQ69" s="13">
        <f t="shared" si="587"/>
        <v>0</v>
      </c>
      <c r="DR69" s="13">
        <f t="shared" si="588"/>
        <v>0</v>
      </c>
      <c r="DS69" s="13">
        <f t="shared" si="589"/>
        <v>0</v>
      </c>
      <c r="DT69" s="151"/>
      <c r="DU69" s="155"/>
      <c r="DV69" s="10"/>
      <c r="DW69" s="44" t="s">
        <v>77</v>
      </c>
      <c r="DX69" s="1041" t="str">
        <f>Prices!$A$109</f>
        <v xml:space="preserve">glazing  </v>
      </c>
      <c r="DY69" s="1041"/>
      <c r="DZ69" s="1042" t="s">
        <v>84</v>
      </c>
      <c r="EA69" s="1042"/>
      <c r="EB69" s="68">
        <v>0</v>
      </c>
      <c r="EC69" s="8"/>
      <c r="ED69" s="720">
        <f>Prices!$D109</f>
        <v>0</v>
      </c>
      <c r="EE69" s="13">
        <f t="shared" si="592"/>
        <v>0</v>
      </c>
      <c r="EF69" s="13">
        <f t="shared" si="593"/>
        <v>0</v>
      </c>
      <c r="EG69" s="13">
        <f t="shared" si="594"/>
        <v>0</v>
      </c>
      <c r="EH69" s="151"/>
      <c r="EI69" s="155"/>
      <c r="EJ69" s="10"/>
      <c r="EK69" s="44" t="s">
        <v>240</v>
      </c>
      <c r="EL69" s="95" t="s">
        <v>114</v>
      </c>
      <c r="EM69" s="744">
        <f t="shared" si="548"/>
        <v>0</v>
      </c>
      <c r="EN69" s="147"/>
      <c r="EO69" s="147"/>
      <c r="EP69" s="744">
        <f t="shared" si="549"/>
        <v>0</v>
      </c>
      <c r="EQ69" s="190">
        <f>G92*$C$2+U92*$Q$2+AI92*$AE$2+AW92*$AS$2+BK92*$BG$2+BY92*$BU$2+CM92*$CI$2+DA92*$CW$2+DO92*$DK$2+EC92*$DY$2</f>
        <v>0</v>
      </c>
      <c r="ER69" s="116">
        <f t="shared" si="550"/>
        <v>0</v>
      </c>
      <c r="ES69" s="81">
        <f t="shared" si="551"/>
        <v>0</v>
      </c>
      <c r="ET69" s="280">
        <v>0</v>
      </c>
      <c r="EU69" s="9" t="s">
        <v>109</v>
      </c>
      <c r="EV69" s="583">
        <f>IF(ER$4=0,0,EQ69/$ER$4*$EX$4)</f>
        <v>0</v>
      </c>
      <c r="EW69" s="579">
        <f t="shared" si="86"/>
        <v>0</v>
      </c>
      <c r="EX69" s="582">
        <f t="shared" si="552"/>
        <v>0</v>
      </c>
      <c r="EY69" s="574">
        <f>EZ137</f>
        <v>0</v>
      </c>
      <c r="EZ69" s="542">
        <f>ET137</f>
        <v>0</v>
      </c>
      <c r="FA69" s="567"/>
      <c r="FC69" s="44" t="s">
        <v>68</v>
      </c>
      <c r="FD69" s="11" t="s">
        <v>145</v>
      </c>
      <c r="FE69" s="141">
        <v>0</v>
      </c>
      <c r="FF69" s="141">
        <v>0</v>
      </c>
      <c r="FG69" s="142">
        <v>0</v>
      </c>
      <c r="FH69" s="139" t="s">
        <v>21</v>
      </c>
      <c r="FI69" s="122">
        <f t="shared" si="599"/>
        <v>0</v>
      </c>
      <c r="FJ69" s="602">
        <v>0</v>
      </c>
      <c r="FK69" s="604">
        <f t="shared" si="600"/>
        <v>0</v>
      </c>
      <c r="FL69" s="592"/>
      <c r="FM69" s="573"/>
      <c r="FN69" s="607"/>
      <c r="FO69" s="127"/>
      <c r="FP69" s="87" t="s">
        <v>242</v>
      </c>
      <c r="FQ69" s="522">
        <f>EX22</f>
        <v>0</v>
      </c>
      <c r="FR69" s="496">
        <f>FN23</f>
        <v>0</v>
      </c>
      <c r="FS69" s="567"/>
    </row>
    <row r="70" spans="1:175" x14ac:dyDescent="0.25">
      <c r="A70" s="44" t="s">
        <v>77</v>
      </c>
      <c r="B70" s="1041" t="str">
        <f>Prices!$A$110</f>
        <v xml:space="preserve">glazing  </v>
      </c>
      <c r="C70" s="1041"/>
      <c r="D70" s="1042" t="s">
        <v>85</v>
      </c>
      <c r="E70" s="1042"/>
      <c r="F70" s="68">
        <v>0</v>
      </c>
      <c r="G70" s="8"/>
      <c r="H70" s="720">
        <f>Prices!$D110</f>
        <v>0</v>
      </c>
      <c r="I70" s="13">
        <f t="shared" si="597"/>
        <v>0</v>
      </c>
      <c r="J70" s="13">
        <f t="shared" si="553"/>
        <v>0</v>
      </c>
      <c r="K70" s="13">
        <f t="shared" si="554"/>
        <v>0</v>
      </c>
      <c r="L70" s="151"/>
      <c r="M70" s="155"/>
      <c r="N70" s="10"/>
      <c r="O70" s="44" t="s">
        <v>77</v>
      </c>
      <c r="P70" s="1041" t="str">
        <f>Prices!$A$110</f>
        <v xml:space="preserve">glazing  </v>
      </c>
      <c r="Q70" s="1041"/>
      <c r="R70" s="1042" t="s">
        <v>85</v>
      </c>
      <c r="S70" s="1042"/>
      <c r="T70" s="68">
        <v>0</v>
      </c>
      <c r="U70" s="8"/>
      <c r="V70" s="720">
        <f>Prices!$D110</f>
        <v>0</v>
      </c>
      <c r="W70" s="13">
        <f t="shared" si="598"/>
        <v>0</v>
      </c>
      <c r="X70" s="13">
        <f t="shared" si="555"/>
        <v>0</v>
      </c>
      <c r="Y70" s="13">
        <f t="shared" si="556"/>
        <v>0</v>
      </c>
      <c r="Z70" s="151"/>
      <c r="AA70" s="155"/>
      <c r="AB70" s="10"/>
      <c r="AC70" s="44" t="s">
        <v>77</v>
      </c>
      <c r="AD70" s="1041" t="str">
        <f>Prices!$A$110</f>
        <v xml:space="preserve">glazing  </v>
      </c>
      <c r="AE70" s="1041"/>
      <c r="AF70" s="1042" t="s">
        <v>85</v>
      </c>
      <c r="AG70" s="1042"/>
      <c r="AH70" s="68">
        <v>0</v>
      </c>
      <c r="AI70" s="8"/>
      <c r="AJ70" s="720">
        <f>Prices!$D110</f>
        <v>0</v>
      </c>
      <c r="AK70" s="13">
        <f t="shared" si="557"/>
        <v>0</v>
      </c>
      <c r="AL70" s="13">
        <f t="shared" si="558"/>
        <v>0</v>
      </c>
      <c r="AM70" s="13">
        <f t="shared" si="559"/>
        <v>0</v>
      </c>
      <c r="AN70" s="151"/>
      <c r="AO70" s="155"/>
      <c r="AP70" s="10"/>
      <c r="AQ70" s="44" t="s">
        <v>77</v>
      </c>
      <c r="AR70" s="1041" t="str">
        <f>Prices!$A$110</f>
        <v xml:space="preserve">glazing  </v>
      </c>
      <c r="AS70" s="1041"/>
      <c r="AT70" s="1042" t="s">
        <v>85</v>
      </c>
      <c r="AU70" s="1042"/>
      <c r="AV70" s="68">
        <v>0</v>
      </c>
      <c r="AW70" s="8"/>
      <c r="AX70" s="720">
        <f>Prices!$D110</f>
        <v>0</v>
      </c>
      <c r="AY70" s="13">
        <f t="shared" si="562"/>
        <v>0</v>
      </c>
      <c r="AZ70" s="13">
        <f t="shared" si="563"/>
        <v>0</v>
      </c>
      <c r="BA70" s="13">
        <f t="shared" si="564"/>
        <v>0</v>
      </c>
      <c r="BB70" s="151"/>
      <c r="BC70" s="155"/>
      <c r="BD70" s="10"/>
      <c r="BE70" s="44" t="s">
        <v>77</v>
      </c>
      <c r="BF70" s="1041" t="str">
        <f>Prices!$A$110</f>
        <v xml:space="preserve">glazing  </v>
      </c>
      <c r="BG70" s="1041"/>
      <c r="BH70" s="1042" t="s">
        <v>85</v>
      </c>
      <c r="BI70" s="1042"/>
      <c r="BJ70" s="68">
        <v>0</v>
      </c>
      <c r="BK70" s="8"/>
      <c r="BL70" s="720">
        <f>Prices!$D110</f>
        <v>0</v>
      </c>
      <c r="BM70" s="13">
        <f t="shared" si="567"/>
        <v>0</v>
      </c>
      <c r="BN70" s="13">
        <f t="shared" si="568"/>
        <v>0</v>
      </c>
      <c r="BO70" s="13">
        <f t="shared" si="569"/>
        <v>0</v>
      </c>
      <c r="BP70" s="151"/>
      <c r="BQ70" s="155"/>
      <c r="BR70" s="10"/>
      <c r="BS70" s="44" t="s">
        <v>77</v>
      </c>
      <c r="BT70" s="1041" t="str">
        <f>Prices!$A$110</f>
        <v xml:space="preserve">glazing  </v>
      </c>
      <c r="BU70" s="1041"/>
      <c r="BV70" s="1042" t="s">
        <v>85</v>
      </c>
      <c r="BW70" s="1042"/>
      <c r="BX70" s="68">
        <v>0</v>
      </c>
      <c r="BY70" s="8"/>
      <c r="BZ70" s="720">
        <f>Prices!$D110</f>
        <v>0</v>
      </c>
      <c r="CA70" s="13">
        <f t="shared" si="572"/>
        <v>0</v>
      </c>
      <c r="CB70" s="13">
        <f t="shared" si="573"/>
        <v>0</v>
      </c>
      <c r="CC70" s="13">
        <f t="shared" si="574"/>
        <v>0</v>
      </c>
      <c r="CD70" s="151"/>
      <c r="CE70" s="155"/>
      <c r="CF70" s="10"/>
      <c r="CG70" s="44" t="s">
        <v>77</v>
      </c>
      <c r="CH70" s="1041" t="str">
        <f>Prices!$A$110</f>
        <v xml:space="preserve">glazing  </v>
      </c>
      <c r="CI70" s="1041"/>
      <c r="CJ70" s="1042" t="s">
        <v>85</v>
      </c>
      <c r="CK70" s="1042"/>
      <c r="CL70" s="68">
        <v>0</v>
      </c>
      <c r="CM70" s="8"/>
      <c r="CN70" s="720">
        <f>Prices!$D110</f>
        <v>0</v>
      </c>
      <c r="CO70" s="13">
        <f t="shared" si="577"/>
        <v>0</v>
      </c>
      <c r="CP70" s="13">
        <f t="shared" si="578"/>
        <v>0</v>
      </c>
      <c r="CQ70" s="13">
        <f t="shared" si="579"/>
        <v>0</v>
      </c>
      <c r="CR70" s="151"/>
      <c r="CS70" s="155"/>
      <c r="CT70" s="10"/>
      <c r="CU70" s="44" t="s">
        <v>77</v>
      </c>
      <c r="CV70" s="1041" t="str">
        <f>Prices!$A$110</f>
        <v xml:space="preserve">glazing  </v>
      </c>
      <c r="CW70" s="1041"/>
      <c r="CX70" s="1042" t="s">
        <v>85</v>
      </c>
      <c r="CY70" s="1042"/>
      <c r="CZ70" s="68">
        <v>0</v>
      </c>
      <c r="DA70" s="8"/>
      <c r="DB70" s="720">
        <f>Prices!$D110</f>
        <v>0</v>
      </c>
      <c r="DC70" s="13">
        <f t="shared" si="582"/>
        <v>0</v>
      </c>
      <c r="DD70" s="13">
        <f t="shared" si="583"/>
        <v>0</v>
      </c>
      <c r="DE70" s="13">
        <f t="shared" si="584"/>
        <v>0</v>
      </c>
      <c r="DF70" s="151"/>
      <c r="DG70" s="155"/>
      <c r="DH70" s="10"/>
      <c r="DI70" s="44" t="s">
        <v>77</v>
      </c>
      <c r="DJ70" s="1041" t="str">
        <f>Prices!$A$110</f>
        <v xml:space="preserve">glazing  </v>
      </c>
      <c r="DK70" s="1041"/>
      <c r="DL70" s="1042" t="s">
        <v>85</v>
      </c>
      <c r="DM70" s="1042"/>
      <c r="DN70" s="68">
        <v>0</v>
      </c>
      <c r="DO70" s="8"/>
      <c r="DP70" s="720">
        <f>Prices!$D110</f>
        <v>0</v>
      </c>
      <c r="DQ70" s="13">
        <f t="shared" si="587"/>
        <v>0</v>
      </c>
      <c r="DR70" s="13">
        <f t="shared" si="588"/>
        <v>0</v>
      </c>
      <c r="DS70" s="13">
        <f t="shared" si="589"/>
        <v>0</v>
      </c>
      <c r="DT70" s="151"/>
      <c r="DU70" s="155"/>
      <c r="DV70" s="10"/>
      <c r="DW70" s="44" t="s">
        <v>77</v>
      </c>
      <c r="DX70" s="1041" t="str">
        <f>Prices!$A$110</f>
        <v xml:space="preserve">glazing  </v>
      </c>
      <c r="DY70" s="1041"/>
      <c r="DZ70" s="1042" t="s">
        <v>85</v>
      </c>
      <c r="EA70" s="1042"/>
      <c r="EB70" s="68">
        <v>0</v>
      </c>
      <c r="EC70" s="8"/>
      <c r="ED70" s="720">
        <f>Prices!$D110</f>
        <v>0</v>
      </c>
      <c r="EE70" s="13">
        <f t="shared" si="592"/>
        <v>0</v>
      </c>
      <c r="EF70" s="13">
        <f t="shared" si="593"/>
        <v>0</v>
      </c>
      <c r="EG70" s="13">
        <f t="shared" si="594"/>
        <v>0</v>
      </c>
      <c r="EH70" s="151"/>
      <c r="EI70" s="155"/>
      <c r="EJ70" s="10"/>
      <c r="EK70" s="44" t="s">
        <v>241</v>
      </c>
      <c r="EL70" s="95" t="s">
        <v>115</v>
      </c>
      <c r="EM70" s="744">
        <f t="shared" si="548"/>
        <v>0</v>
      </c>
      <c r="EN70" s="147"/>
      <c r="EO70" s="147"/>
      <c r="EP70" s="744">
        <f t="shared" si="549"/>
        <v>0</v>
      </c>
      <c r="EQ70" s="190">
        <f>G93*$C$2+U93*$Q$2+AI93*$AE$2+AW93*$AS$2+BK93*$BG$2+BY93*$BU$2+CM93*$CI$2+DA93*$CW$2+DO93*$DK$2+EC93*$DY$2</f>
        <v>0</v>
      </c>
      <c r="ER70" s="116">
        <f t="shared" si="550"/>
        <v>0</v>
      </c>
      <c r="ES70" s="81">
        <f t="shared" si="551"/>
        <v>0</v>
      </c>
      <c r="ET70" s="280">
        <v>0</v>
      </c>
      <c r="EU70" s="9" t="s">
        <v>109</v>
      </c>
      <c r="EV70" s="583">
        <f>IF(ER$4=0,0,EQ70/$ER$4*$EX$4)</f>
        <v>0</v>
      </c>
      <c r="EW70" s="579">
        <f t="shared" si="86"/>
        <v>0</v>
      </c>
      <c r="EX70" s="582">
        <f t="shared" si="552"/>
        <v>0</v>
      </c>
      <c r="EY70" s="112"/>
      <c r="EZ70" s="573"/>
      <c r="FA70" s="55"/>
      <c r="FC70" s="44"/>
      <c r="FD70" s="11"/>
      <c r="FE70" s="126"/>
      <c r="FF70" s="126"/>
      <c r="FG70" s="436"/>
      <c r="FH70" s="9"/>
      <c r="FI70" s="123"/>
      <c r="FJ70" s="121"/>
      <c r="FK70" s="604"/>
      <c r="FL70" s="592"/>
      <c r="FM70" s="573"/>
      <c r="FN70" s="607"/>
      <c r="FO70" s="127"/>
      <c r="FP70" s="87"/>
      <c r="FQ70" s="522"/>
      <c r="FR70" s="61"/>
      <c r="FS70" s="567"/>
    </row>
    <row r="71" spans="1:175" x14ac:dyDescent="0.25">
      <c r="A71" s="44" t="s">
        <v>77</v>
      </c>
      <c r="B71" s="1041" t="str">
        <f>Prices!$A$111</f>
        <v xml:space="preserve">glazing  </v>
      </c>
      <c r="C71" s="1041"/>
      <c r="D71" s="1042" t="s">
        <v>86</v>
      </c>
      <c r="E71" s="1042"/>
      <c r="F71" s="68">
        <v>0</v>
      </c>
      <c r="G71" s="8"/>
      <c r="H71" s="720">
        <f>Prices!$D111</f>
        <v>0</v>
      </c>
      <c r="I71" s="13">
        <f t="shared" si="597"/>
        <v>0</v>
      </c>
      <c r="J71" s="13">
        <f t="shared" si="553"/>
        <v>0</v>
      </c>
      <c r="K71" s="13">
        <f t="shared" si="554"/>
        <v>0</v>
      </c>
      <c r="L71" s="151"/>
      <c r="M71" s="155"/>
      <c r="N71" s="15"/>
      <c r="O71" s="44" t="s">
        <v>77</v>
      </c>
      <c r="P71" s="1041" t="str">
        <f>Prices!$A$111</f>
        <v xml:space="preserve">glazing  </v>
      </c>
      <c r="Q71" s="1041"/>
      <c r="R71" s="1042" t="s">
        <v>86</v>
      </c>
      <c r="S71" s="1042"/>
      <c r="T71" s="68">
        <v>0</v>
      </c>
      <c r="U71" s="8"/>
      <c r="V71" s="720">
        <f>Prices!$D111</f>
        <v>0</v>
      </c>
      <c r="W71" s="13">
        <f t="shared" si="598"/>
        <v>0</v>
      </c>
      <c r="X71" s="13">
        <f t="shared" si="555"/>
        <v>0</v>
      </c>
      <c r="Y71" s="13">
        <f t="shared" si="556"/>
        <v>0</v>
      </c>
      <c r="Z71" s="151"/>
      <c r="AA71" s="155"/>
      <c r="AB71" s="15"/>
      <c r="AC71" s="44" t="s">
        <v>77</v>
      </c>
      <c r="AD71" s="1041" t="str">
        <f>Prices!$A$111</f>
        <v xml:space="preserve">glazing  </v>
      </c>
      <c r="AE71" s="1041"/>
      <c r="AF71" s="1042" t="s">
        <v>86</v>
      </c>
      <c r="AG71" s="1042"/>
      <c r="AH71" s="68">
        <v>0</v>
      </c>
      <c r="AI71" s="8"/>
      <c r="AJ71" s="720">
        <f>Prices!$D111</f>
        <v>0</v>
      </c>
      <c r="AK71" s="13">
        <f t="shared" si="557"/>
        <v>0</v>
      </c>
      <c r="AL71" s="13">
        <f t="shared" si="558"/>
        <v>0</v>
      </c>
      <c r="AM71" s="13">
        <f t="shared" si="559"/>
        <v>0</v>
      </c>
      <c r="AN71" s="151"/>
      <c r="AO71" s="155"/>
      <c r="AP71" s="15"/>
      <c r="AQ71" s="44" t="s">
        <v>77</v>
      </c>
      <c r="AR71" s="1041" t="str">
        <f>Prices!$A$111</f>
        <v xml:space="preserve">glazing  </v>
      </c>
      <c r="AS71" s="1041"/>
      <c r="AT71" s="1042" t="s">
        <v>86</v>
      </c>
      <c r="AU71" s="1042"/>
      <c r="AV71" s="68">
        <v>0</v>
      </c>
      <c r="AW71" s="8"/>
      <c r="AX71" s="720">
        <f>Prices!$D111</f>
        <v>0</v>
      </c>
      <c r="AY71" s="13">
        <f t="shared" si="562"/>
        <v>0</v>
      </c>
      <c r="AZ71" s="13">
        <f t="shared" si="563"/>
        <v>0</v>
      </c>
      <c r="BA71" s="13">
        <f t="shared" si="564"/>
        <v>0</v>
      </c>
      <c r="BB71" s="151"/>
      <c r="BC71" s="155"/>
      <c r="BD71" s="15"/>
      <c r="BE71" s="44" t="s">
        <v>77</v>
      </c>
      <c r="BF71" s="1041" t="str">
        <f>Prices!$A$111</f>
        <v xml:space="preserve">glazing  </v>
      </c>
      <c r="BG71" s="1041"/>
      <c r="BH71" s="1042" t="s">
        <v>86</v>
      </c>
      <c r="BI71" s="1042"/>
      <c r="BJ71" s="68">
        <v>0</v>
      </c>
      <c r="BK71" s="8"/>
      <c r="BL71" s="720">
        <f>Prices!$D111</f>
        <v>0</v>
      </c>
      <c r="BM71" s="13">
        <f t="shared" si="567"/>
        <v>0</v>
      </c>
      <c r="BN71" s="13">
        <f t="shared" si="568"/>
        <v>0</v>
      </c>
      <c r="BO71" s="13">
        <f t="shared" si="569"/>
        <v>0</v>
      </c>
      <c r="BP71" s="151"/>
      <c r="BQ71" s="155"/>
      <c r="BR71" s="15"/>
      <c r="BS71" s="44" t="s">
        <v>77</v>
      </c>
      <c r="BT71" s="1041" t="str">
        <f>Prices!$A$111</f>
        <v xml:space="preserve">glazing  </v>
      </c>
      <c r="BU71" s="1041"/>
      <c r="BV71" s="1042" t="s">
        <v>86</v>
      </c>
      <c r="BW71" s="1042"/>
      <c r="BX71" s="68">
        <v>0</v>
      </c>
      <c r="BY71" s="8"/>
      <c r="BZ71" s="720">
        <f>Prices!$D111</f>
        <v>0</v>
      </c>
      <c r="CA71" s="13">
        <f t="shared" si="572"/>
        <v>0</v>
      </c>
      <c r="CB71" s="13">
        <f t="shared" si="573"/>
        <v>0</v>
      </c>
      <c r="CC71" s="13">
        <f t="shared" si="574"/>
        <v>0</v>
      </c>
      <c r="CD71" s="151"/>
      <c r="CE71" s="155"/>
      <c r="CF71" s="15"/>
      <c r="CG71" s="44" t="s">
        <v>77</v>
      </c>
      <c r="CH71" s="1041" t="str">
        <f>Prices!$A$111</f>
        <v xml:space="preserve">glazing  </v>
      </c>
      <c r="CI71" s="1041"/>
      <c r="CJ71" s="1042" t="s">
        <v>86</v>
      </c>
      <c r="CK71" s="1042"/>
      <c r="CL71" s="68">
        <v>0</v>
      </c>
      <c r="CM71" s="8"/>
      <c r="CN71" s="720">
        <f>Prices!$D111</f>
        <v>0</v>
      </c>
      <c r="CO71" s="13">
        <f t="shared" si="577"/>
        <v>0</v>
      </c>
      <c r="CP71" s="13">
        <f t="shared" si="578"/>
        <v>0</v>
      </c>
      <c r="CQ71" s="13">
        <f t="shared" si="579"/>
        <v>0</v>
      </c>
      <c r="CR71" s="151"/>
      <c r="CS71" s="155"/>
      <c r="CT71" s="15"/>
      <c r="CU71" s="44" t="s">
        <v>77</v>
      </c>
      <c r="CV71" s="1041" t="str">
        <f>Prices!$A$111</f>
        <v xml:space="preserve">glazing  </v>
      </c>
      <c r="CW71" s="1041"/>
      <c r="CX71" s="1042" t="s">
        <v>86</v>
      </c>
      <c r="CY71" s="1042"/>
      <c r="CZ71" s="68">
        <v>0</v>
      </c>
      <c r="DA71" s="8"/>
      <c r="DB71" s="720">
        <f>Prices!$D111</f>
        <v>0</v>
      </c>
      <c r="DC71" s="13">
        <f t="shared" si="582"/>
        <v>0</v>
      </c>
      <c r="DD71" s="13">
        <f t="shared" si="583"/>
        <v>0</v>
      </c>
      <c r="DE71" s="13">
        <f t="shared" si="584"/>
        <v>0</v>
      </c>
      <c r="DF71" s="151"/>
      <c r="DG71" s="155"/>
      <c r="DH71" s="15"/>
      <c r="DI71" s="44" t="s">
        <v>77</v>
      </c>
      <c r="DJ71" s="1041" t="str">
        <f>Prices!$A$111</f>
        <v xml:space="preserve">glazing  </v>
      </c>
      <c r="DK71" s="1041"/>
      <c r="DL71" s="1042" t="s">
        <v>86</v>
      </c>
      <c r="DM71" s="1042"/>
      <c r="DN71" s="68">
        <v>0</v>
      </c>
      <c r="DO71" s="8"/>
      <c r="DP71" s="720">
        <f>Prices!$D111</f>
        <v>0</v>
      </c>
      <c r="DQ71" s="13">
        <f t="shared" si="587"/>
        <v>0</v>
      </c>
      <c r="DR71" s="13">
        <f t="shared" si="588"/>
        <v>0</v>
      </c>
      <c r="DS71" s="13">
        <f t="shared" si="589"/>
        <v>0</v>
      </c>
      <c r="DT71" s="151"/>
      <c r="DU71" s="155"/>
      <c r="DV71" s="15"/>
      <c r="DW71" s="44" t="s">
        <v>77</v>
      </c>
      <c r="DX71" s="1041" t="str">
        <f>Prices!$A$111</f>
        <v xml:space="preserve">glazing  </v>
      </c>
      <c r="DY71" s="1041"/>
      <c r="DZ71" s="1042" t="s">
        <v>86</v>
      </c>
      <c r="EA71" s="1042"/>
      <c r="EB71" s="68">
        <v>0</v>
      </c>
      <c r="EC71" s="8"/>
      <c r="ED71" s="720">
        <f>Prices!$D111</f>
        <v>0</v>
      </c>
      <c r="EE71" s="13">
        <f t="shared" si="592"/>
        <v>0</v>
      </c>
      <c r="EF71" s="13">
        <f t="shared" si="593"/>
        <v>0</v>
      </c>
      <c r="EG71" s="13">
        <f t="shared" si="594"/>
        <v>0</v>
      </c>
      <c r="EH71" s="151"/>
      <c r="EI71" s="155"/>
      <c r="EJ71" s="15"/>
      <c r="EK71" s="44" t="s">
        <v>92</v>
      </c>
      <c r="EL71" s="148"/>
      <c r="EM71" s="744">
        <f>K95+Y95+AM95+BA95+BO95+CC95+CQ95+DE95+DS95+EG95</f>
        <v>0</v>
      </c>
      <c r="EN71" s="147"/>
      <c r="EO71" s="765" t="s">
        <v>45</v>
      </c>
      <c r="EP71" s="190">
        <f>F95*$C$2+T95*$Q$2+AH95*$AE$2+AV95*$AS$2+BJ95*$BG$2+BX95*$BU$2+CL95*$CI$2+CZ95*$CW$2+DN95*$DK$2+EB95*$DY$2</f>
        <v>0</v>
      </c>
      <c r="EQ71" s="79"/>
      <c r="ER71" s="116">
        <f t="shared" si="550"/>
        <v>0</v>
      </c>
      <c r="ES71" s="81">
        <f t="shared" si="551"/>
        <v>0</v>
      </c>
      <c r="ET71" s="280">
        <v>0</v>
      </c>
      <c r="EU71" s="9" t="s">
        <v>45</v>
      </c>
      <c r="EV71" s="583">
        <f t="shared" ref="EV71:EV79" si="601">IF(ER$4=0,0,EP71/$ER$4*$EX$4)</f>
        <v>0</v>
      </c>
      <c r="EW71" s="579">
        <f t="shared" si="86"/>
        <v>0</v>
      </c>
      <c r="EX71" s="582">
        <f t="shared" si="552"/>
        <v>0</v>
      </c>
      <c r="EY71" s="112"/>
      <c r="EZ71" s="573"/>
      <c r="FA71" s="55"/>
      <c r="FC71" s="44" t="s">
        <v>100</v>
      </c>
      <c r="FD71" s="11" t="s">
        <v>52</v>
      </c>
      <c r="FE71" s="141">
        <v>0</v>
      </c>
      <c r="FF71" s="141">
        <v>0</v>
      </c>
      <c r="FG71" s="142">
        <v>0</v>
      </c>
      <c r="FH71" s="9" t="s">
        <v>63</v>
      </c>
      <c r="FI71" s="122">
        <f>FE71*FF71*FG71</f>
        <v>0</v>
      </c>
      <c r="FJ71" s="602">
        <v>0</v>
      </c>
      <c r="FK71" s="604">
        <f>FI71*FJ71</f>
        <v>0</v>
      </c>
      <c r="FL71" s="591">
        <f>FM133</f>
        <v>0</v>
      </c>
      <c r="FM71" s="544">
        <f>IF(FJ71=0,0,FL71/FJ71)</f>
        <v>0</v>
      </c>
      <c r="FN71" s="610">
        <f>SUM(FK71:FK72)+FL71</f>
        <v>0</v>
      </c>
      <c r="FO71" s="127">
        <f>IF(FO$4=0,0,FN71/$FO$4)</f>
        <v>0</v>
      </c>
      <c r="FP71" s="87" t="s">
        <v>100</v>
      </c>
      <c r="FQ71" s="522">
        <f>EX85+EY85</f>
        <v>0</v>
      </c>
      <c r="FR71" s="496">
        <f>FN71</f>
        <v>0</v>
      </c>
      <c r="FS71" s="567">
        <f>SUM(FQ71:FR71)</f>
        <v>0</v>
      </c>
    </row>
    <row r="72" spans="1:175" x14ac:dyDescent="0.25">
      <c r="A72" s="44" t="s">
        <v>77</v>
      </c>
      <c r="B72" s="1041" t="str">
        <f>Prices!$A$112</f>
        <v xml:space="preserve">glazing  </v>
      </c>
      <c r="C72" s="1041"/>
      <c r="D72" s="1042" t="s">
        <v>87</v>
      </c>
      <c r="E72" s="1042"/>
      <c r="F72" s="68">
        <v>0</v>
      </c>
      <c r="G72" s="8"/>
      <c r="H72" s="720">
        <f>Prices!$D112</f>
        <v>0</v>
      </c>
      <c r="I72" s="13">
        <f t="shared" si="597"/>
        <v>0</v>
      </c>
      <c r="J72" s="13">
        <f t="shared" si="553"/>
        <v>0</v>
      </c>
      <c r="K72" s="13">
        <f t="shared" si="554"/>
        <v>0</v>
      </c>
      <c r="L72" s="151"/>
      <c r="M72" s="155"/>
      <c r="N72" s="10"/>
      <c r="O72" s="44" t="s">
        <v>77</v>
      </c>
      <c r="P72" s="1041" t="str">
        <f>Prices!$A$112</f>
        <v xml:space="preserve">glazing  </v>
      </c>
      <c r="Q72" s="1041"/>
      <c r="R72" s="1042" t="s">
        <v>87</v>
      </c>
      <c r="S72" s="1042"/>
      <c r="T72" s="68">
        <v>0</v>
      </c>
      <c r="U72" s="8"/>
      <c r="V72" s="720">
        <f>Prices!$D112</f>
        <v>0</v>
      </c>
      <c r="W72" s="13">
        <f t="shared" si="598"/>
        <v>0</v>
      </c>
      <c r="X72" s="13">
        <f t="shared" si="555"/>
        <v>0</v>
      </c>
      <c r="Y72" s="13">
        <f t="shared" si="556"/>
        <v>0</v>
      </c>
      <c r="Z72" s="151"/>
      <c r="AA72" s="155"/>
      <c r="AB72" s="10"/>
      <c r="AC72" s="44" t="s">
        <v>77</v>
      </c>
      <c r="AD72" s="1041" t="str">
        <f>Prices!$A$112</f>
        <v xml:space="preserve">glazing  </v>
      </c>
      <c r="AE72" s="1041"/>
      <c r="AF72" s="1042" t="s">
        <v>87</v>
      </c>
      <c r="AG72" s="1042"/>
      <c r="AH72" s="68">
        <v>0</v>
      </c>
      <c r="AI72" s="8"/>
      <c r="AJ72" s="720">
        <f>Prices!$D112</f>
        <v>0</v>
      </c>
      <c r="AK72" s="13">
        <f t="shared" si="557"/>
        <v>0</v>
      </c>
      <c r="AL72" s="13">
        <f t="shared" si="558"/>
        <v>0</v>
      </c>
      <c r="AM72" s="13">
        <f t="shared" si="559"/>
        <v>0</v>
      </c>
      <c r="AN72" s="151"/>
      <c r="AO72" s="155"/>
      <c r="AP72" s="10"/>
      <c r="AQ72" s="44" t="s">
        <v>77</v>
      </c>
      <c r="AR72" s="1041" t="str">
        <f>Prices!$A$112</f>
        <v xml:space="preserve">glazing  </v>
      </c>
      <c r="AS72" s="1041"/>
      <c r="AT72" s="1042" t="s">
        <v>87</v>
      </c>
      <c r="AU72" s="1042"/>
      <c r="AV72" s="68">
        <v>0</v>
      </c>
      <c r="AW72" s="8"/>
      <c r="AX72" s="720">
        <f>Prices!$D112</f>
        <v>0</v>
      </c>
      <c r="AY72" s="13">
        <f t="shared" si="562"/>
        <v>0</v>
      </c>
      <c r="AZ72" s="13">
        <f t="shared" si="563"/>
        <v>0</v>
      </c>
      <c r="BA72" s="13">
        <f t="shared" si="564"/>
        <v>0</v>
      </c>
      <c r="BB72" s="151"/>
      <c r="BC72" s="155"/>
      <c r="BD72" s="10"/>
      <c r="BE72" s="44" t="s">
        <v>77</v>
      </c>
      <c r="BF72" s="1041" t="str">
        <f>Prices!$A$112</f>
        <v xml:space="preserve">glazing  </v>
      </c>
      <c r="BG72" s="1041"/>
      <c r="BH72" s="1042" t="s">
        <v>87</v>
      </c>
      <c r="BI72" s="1042"/>
      <c r="BJ72" s="68">
        <v>0</v>
      </c>
      <c r="BK72" s="8"/>
      <c r="BL72" s="720">
        <f>Prices!$D112</f>
        <v>0</v>
      </c>
      <c r="BM72" s="13">
        <f t="shared" si="567"/>
        <v>0</v>
      </c>
      <c r="BN72" s="13">
        <f t="shared" si="568"/>
        <v>0</v>
      </c>
      <c r="BO72" s="13">
        <f t="shared" si="569"/>
        <v>0</v>
      </c>
      <c r="BP72" s="151"/>
      <c r="BQ72" s="155"/>
      <c r="BR72" s="10"/>
      <c r="BS72" s="44" t="s">
        <v>77</v>
      </c>
      <c r="BT72" s="1041" t="str">
        <f>Prices!$A$112</f>
        <v xml:space="preserve">glazing  </v>
      </c>
      <c r="BU72" s="1041"/>
      <c r="BV72" s="1042" t="s">
        <v>87</v>
      </c>
      <c r="BW72" s="1042"/>
      <c r="BX72" s="68">
        <v>0</v>
      </c>
      <c r="BY72" s="8"/>
      <c r="BZ72" s="720">
        <f>Prices!$D112</f>
        <v>0</v>
      </c>
      <c r="CA72" s="13">
        <f t="shared" si="572"/>
        <v>0</v>
      </c>
      <c r="CB72" s="13">
        <f t="shared" si="573"/>
        <v>0</v>
      </c>
      <c r="CC72" s="13">
        <f t="shared" si="574"/>
        <v>0</v>
      </c>
      <c r="CD72" s="151"/>
      <c r="CE72" s="155"/>
      <c r="CF72" s="10"/>
      <c r="CG72" s="44" t="s">
        <v>77</v>
      </c>
      <c r="CH72" s="1041" t="str">
        <f>Prices!$A$112</f>
        <v xml:space="preserve">glazing  </v>
      </c>
      <c r="CI72" s="1041"/>
      <c r="CJ72" s="1042" t="s">
        <v>87</v>
      </c>
      <c r="CK72" s="1042"/>
      <c r="CL72" s="68">
        <v>0</v>
      </c>
      <c r="CM72" s="8"/>
      <c r="CN72" s="720">
        <f>Prices!$D112</f>
        <v>0</v>
      </c>
      <c r="CO72" s="13">
        <f t="shared" si="577"/>
        <v>0</v>
      </c>
      <c r="CP72" s="13">
        <f t="shared" si="578"/>
        <v>0</v>
      </c>
      <c r="CQ72" s="13">
        <f t="shared" si="579"/>
        <v>0</v>
      </c>
      <c r="CR72" s="151"/>
      <c r="CS72" s="155"/>
      <c r="CT72" s="10"/>
      <c r="CU72" s="44" t="s">
        <v>77</v>
      </c>
      <c r="CV72" s="1041" t="str">
        <f>Prices!$A$112</f>
        <v xml:space="preserve">glazing  </v>
      </c>
      <c r="CW72" s="1041"/>
      <c r="CX72" s="1042" t="s">
        <v>87</v>
      </c>
      <c r="CY72" s="1042"/>
      <c r="CZ72" s="68">
        <v>0</v>
      </c>
      <c r="DA72" s="8"/>
      <c r="DB72" s="720">
        <f>Prices!$D112</f>
        <v>0</v>
      </c>
      <c r="DC72" s="13">
        <f t="shared" si="582"/>
        <v>0</v>
      </c>
      <c r="DD72" s="13">
        <f t="shared" si="583"/>
        <v>0</v>
      </c>
      <c r="DE72" s="13">
        <f t="shared" si="584"/>
        <v>0</v>
      </c>
      <c r="DF72" s="151"/>
      <c r="DG72" s="155"/>
      <c r="DH72" s="10"/>
      <c r="DI72" s="44" t="s">
        <v>77</v>
      </c>
      <c r="DJ72" s="1041" t="str">
        <f>Prices!$A$112</f>
        <v xml:space="preserve">glazing  </v>
      </c>
      <c r="DK72" s="1041"/>
      <c r="DL72" s="1042" t="s">
        <v>87</v>
      </c>
      <c r="DM72" s="1042"/>
      <c r="DN72" s="68">
        <v>0</v>
      </c>
      <c r="DO72" s="8"/>
      <c r="DP72" s="720">
        <f>Prices!$D112</f>
        <v>0</v>
      </c>
      <c r="DQ72" s="13">
        <f t="shared" si="587"/>
        <v>0</v>
      </c>
      <c r="DR72" s="13">
        <f t="shared" si="588"/>
        <v>0</v>
      </c>
      <c r="DS72" s="13">
        <f t="shared" si="589"/>
        <v>0</v>
      </c>
      <c r="DT72" s="151"/>
      <c r="DU72" s="155"/>
      <c r="DV72" s="10"/>
      <c r="DW72" s="44" t="s">
        <v>77</v>
      </c>
      <c r="DX72" s="1041" t="str">
        <f>Prices!$A$112</f>
        <v xml:space="preserve">glazing  </v>
      </c>
      <c r="DY72" s="1041"/>
      <c r="DZ72" s="1042" t="s">
        <v>87</v>
      </c>
      <c r="EA72" s="1042"/>
      <c r="EB72" s="68">
        <v>0</v>
      </c>
      <c r="EC72" s="8"/>
      <c r="ED72" s="720">
        <f>Prices!$D112</f>
        <v>0</v>
      </c>
      <c r="EE72" s="13">
        <f t="shared" si="592"/>
        <v>0</v>
      </c>
      <c r="EF72" s="13">
        <f t="shared" si="593"/>
        <v>0</v>
      </c>
      <c r="EG72" s="13">
        <f t="shared" si="594"/>
        <v>0</v>
      </c>
      <c r="EH72" s="151"/>
      <c r="EI72" s="155"/>
      <c r="EJ72" s="10"/>
      <c r="EK72" s="44" t="s">
        <v>92</v>
      </c>
      <c r="EL72" s="148"/>
      <c r="EM72" s="744">
        <f>K96+Y96+AM96+BA96+BO96+CC96+CQ96+DE96+DS96+EG96</f>
        <v>0</v>
      </c>
      <c r="EN72" s="147"/>
      <c r="EO72" s="765" t="s">
        <v>45</v>
      </c>
      <c r="EP72" s="190">
        <f>F96*$C$2+T96*$Q$2+AH96*$AE$2+AV96*$AS$2+BJ96*$BG$2+BX96*$BU$2+CL96*$CI$2+CZ96*$CW$2+DN96*$DK$2+EB96*$DY$2</f>
        <v>0</v>
      </c>
      <c r="EQ72" s="79"/>
      <c r="ER72" s="116">
        <f t="shared" si="550"/>
        <v>0</v>
      </c>
      <c r="ES72" s="81">
        <f t="shared" si="551"/>
        <v>0</v>
      </c>
      <c r="ET72" s="280">
        <v>0</v>
      </c>
      <c r="EU72" s="9" t="s">
        <v>45</v>
      </c>
      <c r="EV72" s="583">
        <f t="shared" si="601"/>
        <v>0</v>
      </c>
      <c r="EW72" s="579">
        <f t="shared" si="86"/>
        <v>0</v>
      </c>
      <c r="EX72" s="582">
        <f t="shared" si="552"/>
        <v>0</v>
      </c>
      <c r="EY72" s="112"/>
      <c r="EZ72" s="573"/>
      <c r="FA72" s="55"/>
      <c r="FC72" s="44" t="s">
        <v>100</v>
      </c>
      <c r="FD72" s="11" t="s">
        <v>52</v>
      </c>
      <c r="FE72" s="141">
        <v>0</v>
      </c>
      <c r="FF72" s="141">
        <v>0</v>
      </c>
      <c r="FG72" s="142">
        <v>0</v>
      </c>
      <c r="FH72" s="9" t="s">
        <v>63</v>
      </c>
      <c r="FI72" s="122">
        <f>FE72*FF72*FG72</f>
        <v>0</v>
      </c>
      <c r="FJ72" s="602">
        <v>0</v>
      </c>
      <c r="FK72" s="604">
        <f>FI72*FJ72</f>
        <v>0</v>
      </c>
      <c r="FL72" s="592"/>
      <c r="FM72" s="573"/>
      <c r="FN72" s="607"/>
      <c r="FO72" s="127"/>
      <c r="FP72" s="87"/>
      <c r="FQ72" s="522"/>
      <c r="FR72" s="61"/>
      <c r="FS72" s="567"/>
    </row>
    <row r="73" spans="1:175" x14ac:dyDescent="0.25">
      <c r="A73" s="44" t="s">
        <v>77</v>
      </c>
      <c r="B73" s="1041" t="str">
        <f>Prices!$A$113</f>
        <v xml:space="preserve">glazing  </v>
      </c>
      <c r="C73" s="1041"/>
      <c r="D73" s="1042" t="s">
        <v>88</v>
      </c>
      <c r="E73" s="1042"/>
      <c r="F73" s="68">
        <v>0</v>
      </c>
      <c r="G73" s="8"/>
      <c r="H73" s="720">
        <f>Prices!$D113</f>
        <v>0</v>
      </c>
      <c r="I73" s="13">
        <f t="shared" si="597"/>
        <v>0</v>
      </c>
      <c r="J73" s="13">
        <f t="shared" si="553"/>
        <v>0</v>
      </c>
      <c r="K73" s="13">
        <f t="shared" si="554"/>
        <v>0</v>
      </c>
      <c r="L73" s="151"/>
      <c r="M73" s="155"/>
      <c r="N73" s="10"/>
      <c r="O73" s="44" t="s">
        <v>77</v>
      </c>
      <c r="P73" s="1041" t="str">
        <f>Prices!$A$113</f>
        <v xml:space="preserve">glazing  </v>
      </c>
      <c r="Q73" s="1041"/>
      <c r="R73" s="1042" t="s">
        <v>88</v>
      </c>
      <c r="S73" s="1042"/>
      <c r="T73" s="68">
        <v>0</v>
      </c>
      <c r="U73" s="8"/>
      <c r="V73" s="720">
        <f>Prices!$D113</f>
        <v>0</v>
      </c>
      <c r="W73" s="13">
        <f t="shared" si="598"/>
        <v>0</v>
      </c>
      <c r="X73" s="13">
        <f t="shared" si="555"/>
        <v>0</v>
      </c>
      <c r="Y73" s="13">
        <f t="shared" si="556"/>
        <v>0</v>
      </c>
      <c r="Z73" s="151"/>
      <c r="AA73" s="155"/>
      <c r="AB73" s="10"/>
      <c r="AC73" s="44" t="s">
        <v>77</v>
      </c>
      <c r="AD73" s="1041" t="str">
        <f>Prices!$A$113</f>
        <v xml:space="preserve">glazing  </v>
      </c>
      <c r="AE73" s="1041"/>
      <c r="AF73" s="1042" t="s">
        <v>88</v>
      </c>
      <c r="AG73" s="1042"/>
      <c r="AH73" s="68">
        <v>0</v>
      </c>
      <c r="AI73" s="8"/>
      <c r="AJ73" s="720">
        <f>Prices!$D113</f>
        <v>0</v>
      </c>
      <c r="AK73" s="13">
        <f t="shared" si="557"/>
        <v>0</v>
      </c>
      <c r="AL73" s="13">
        <f t="shared" si="558"/>
        <v>0</v>
      </c>
      <c r="AM73" s="13">
        <f t="shared" si="559"/>
        <v>0</v>
      </c>
      <c r="AN73" s="151"/>
      <c r="AO73" s="155"/>
      <c r="AP73" s="10"/>
      <c r="AQ73" s="44" t="s">
        <v>77</v>
      </c>
      <c r="AR73" s="1041" t="str">
        <f>Prices!$A$113</f>
        <v xml:space="preserve">glazing  </v>
      </c>
      <c r="AS73" s="1041"/>
      <c r="AT73" s="1042" t="s">
        <v>88</v>
      </c>
      <c r="AU73" s="1042"/>
      <c r="AV73" s="68">
        <v>0</v>
      </c>
      <c r="AW73" s="8"/>
      <c r="AX73" s="720">
        <f>Prices!$D113</f>
        <v>0</v>
      </c>
      <c r="AY73" s="13">
        <f t="shared" si="562"/>
        <v>0</v>
      </c>
      <c r="AZ73" s="13">
        <f t="shared" si="563"/>
        <v>0</v>
      </c>
      <c r="BA73" s="13">
        <f t="shared" si="564"/>
        <v>0</v>
      </c>
      <c r="BB73" s="151"/>
      <c r="BC73" s="155"/>
      <c r="BD73" s="10"/>
      <c r="BE73" s="44" t="s">
        <v>77</v>
      </c>
      <c r="BF73" s="1041" t="str">
        <f>Prices!$A$113</f>
        <v xml:space="preserve">glazing  </v>
      </c>
      <c r="BG73" s="1041"/>
      <c r="BH73" s="1042" t="s">
        <v>88</v>
      </c>
      <c r="BI73" s="1042"/>
      <c r="BJ73" s="68">
        <v>0</v>
      </c>
      <c r="BK73" s="8"/>
      <c r="BL73" s="720">
        <f>Prices!$D113</f>
        <v>0</v>
      </c>
      <c r="BM73" s="13">
        <f t="shared" si="567"/>
        <v>0</v>
      </c>
      <c r="BN73" s="13">
        <f t="shared" si="568"/>
        <v>0</v>
      </c>
      <c r="BO73" s="13">
        <f t="shared" si="569"/>
        <v>0</v>
      </c>
      <c r="BP73" s="151"/>
      <c r="BQ73" s="155"/>
      <c r="BR73" s="10"/>
      <c r="BS73" s="44" t="s">
        <v>77</v>
      </c>
      <c r="BT73" s="1041" t="str">
        <f>Prices!$A$113</f>
        <v xml:space="preserve">glazing  </v>
      </c>
      <c r="BU73" s="1041"/>
      <c r="BV73" s="1042" t="s">
        <v>88</v>
      </c>
      <c r="BW73" s="1042"/>
      <c r="BX73" s="68">
        <v>0</v>
      </c>
      <c r="BY73" s="8"/>
      <c r="BZ73" s="720">
        <f>Prices!$D113</f>
        <v>0</v>
      </c>
      <c r="CA73" s="13">
        <f t="shared" si="572"/>
        <v>0</v>
      </c>
      <c r="CB73" s="13">
        <f t="shared" si="573"/>
        <v>0</v>
      </c>
      <c r="CC73" s="13">
        <f t="shared" si="574"/>
        <v>0</v>
      </c>
      <c r="CD73" s="151"/>
      <c r="CE73" s="155"/>
      <c r="CF73" s="10"/>
      <c r="CG73" s="44" t="s">
        <v>77</v>
      </c>
      <c r="CH73" s="1041" t="str">
        <f>Prices!$A$113</f>
        <v xml:space="preserve">glazing  </v>
      </c>
      <c r="CI73" s="1041"/>
      <c r="CJ73" s="1042" t="s">
        <v>88</v>
      </c>
      <c r="CK73" s="1042"/>
      <c r="CL73" s="68">
        <v>0</v>
      </c>
      <c r="CM73" s="8"/>
      <c r="CN73" s="720">
        <f>Prices!$D113</f>
        <v>0</v>
      </c>
      <c r="CO73" s="13">
        <f t="shared" si="577"/>
        <v>0</v>
      </c>
      <c r="CP73" s="13">
        <f t="shared" si="578"/>
        <v>0</v>
      </c>
      <c r="CQ73" s="13">
        <f t="shared" si="579"/>
        <v>0</v>
      </c>
      <c r="CR73" s="151"/>
      <c r="CS73" s="155"/>
      <c r="CT73" s="10"/>
      <c r="CU73" s="44" t="s">
        <v>77</v>
      </c>
      <c r="CV73" s="1041" t="str">
        <f>Prices!$A$113</f>
        <v xml:space="preserve">glazing  </v>
      </c>
      <c r="CW73" s="1041"/>
      <c r="CX73" s="1042" t="s">
        <v>88</v>
      </c>
      <c r="CY73" s="1042"/>
      <c r="CZ73" s="68">
        <v>0</v>
      </c>
      <c r="DA73" s="8"/>
      <c r="DB73" s="720">
        <f>Prices!$D113</f>
        <v>0</v>
      </c>
      <c r="DC73" s="13">
        <f t="shared" si="582"/>
        <v>0</v>
      </c>
      <c r="DD73" s="13">
        <f t="shared" si="583"/>
        <v>0</v>
      </c>
      <c r="DE73" s="13">
        <f t="shared" si="584"/>
        <v>0</v>
      </c>
      <c r="DF73" s="151"/>
      <c r="DG73" s="155"/>
      <c r="DH73" s="10"/>
      <c r="DI73" s="44" t="s">
        <v>77</v>
      </c>
      <c r="DJ73" s="1041" t="str">
        <f>Prices!$A$113</f>
        <v xml:space="preserve">glazing  </v>
      </c>
      <c r="DK73" s="1041"/>
      <c r="DL73" s="1042" t="s">
        <v>88</v>
      </c>
      <c r="DM73" s="1042"/>
      <c r="DN73" s="68">
        <v>0</v>
      </c>
      <c r="DO73" s="8"/>
      <c r="DP73" s="720">
        <f>Prices!$D113</f>
        <v>0</v>
      </c>
      <c r="DQ73" s="13">
        <f t="shared" si="587"/>
        <v>0</v>
      </c>
      <c r="DR73" s="13">
        <f t="shared" si="588"/>
        <v>0</v>
      </c>
      <c r="DS73" s="13">
        <f t="shared" si="589"/>
        <v>0</v>
      </c>
      <c r="DT73" s="151"/>
      <c r="DU73" s="155"/>
      <c r="DV73" s="10"/>
      <c r="DW73" s="44" t="s">
        <v>77</v>
      </c>
      <c r="DX73" s="1041" t="str">
        <f>Prices!$A$113</f>
        <v xml:space="preserve">glazing  </v>
      </c>
      <c r="DY73" s="1041"/>
      <c r="DZ73" s="1042" t="s">
        <v>88</v>
      </c>
      <c r="EA73" s="1042"/>
      <c r="EB73" s="68">
        <v>0</v>
      </c>
      <c r="EC73" s="8"/>
      <c r="ED73" s="720">
        <f>Prices!$D113</f>
        <v>0</v>
      </c>
      <c r="EE73" s="13">
        <f t="shared" si="592"/>
        <v>0</v>
      </c>
      <c r="EF73" s="13">
        <f t="shared" si="593"/>
        <v>0</v>
      </c>
      <c r="EG73" s="13">
        <f t="shared" si="594"/>
        <v>0</v>
      </c>
      <c r="EH73" s="151"/>
      <c r="EI73" s="155"/>
      <c r="EJ73" s="10"/>
      <c r="EK73" s="44" t="s">
        <v>93</v>
      </c>
      <c r="EL73" s="148"/>
      <c r="EM73" s="744">
        <f>K97+Y97+AM97+BA97+BO97+CC97+CQ97+DE97+DS97+EG97</f>
        <v>0</v>
      </c>
      <c r="EN73" s="147"/>
      <c r="EO73" s="765" t="s">
        <v>45</v>
      </c>
      <c r="EP73" s="190">
        <f>F97*$C$2+T97*$Q$2+AH97*$AE$2+AV97*$AS$2+BJ97*$BG$2+BX97*$BU$2+CL97*$CI$2+CZ97*$CW$2+DN97*$DK$2+EB97*$DY$2</f>
        <v>0</v>
      </c>
      <c r="EQ73" s="79"/>
      <c r="ER73" s="116">
        <f t="shared" si="550"/>
        <v>0</v>
      </c>
      <c r="ES73" s="81">
        <f t="shared" si="551"/>
        <v>0</v>
      </c>
      <c r="ET73" s="280">
        <v>0</v>
      </c>
      <c r="EU73" s="9" t="s">
        <v>45</v>
      </c>
      <c r="EV73" s="583">
        <f t="shared" si="601"/>
        <v>0</v>
      </c>
      <c r="EW73" s="579">
        <f t="shared" si="86"/>
        <v>0</v>
      </c>
      <c r="EX73" s="582">
        <f t="shared" si="552"/>
        <v>0</v>
      </c>
      <c r="EY73" s="112"/>
      <c r="EZ73" s="573"/>
      <c r="FA73" s="55"/>
      <c r="FC73" s="44" t="s">
        <v>97</v>
      </c>
      <c r="FD73" s="11" t="s">
        <v>53</v>
      </c>
      <c r="FE73" s="141">
        <v>0</v>
      </c>
      <c r="FF73" s="141">
        <v>0</v>
      </c>
      <c r="FG73" s="142">
        <v>0</v>
      </c>
      <c r="FH73" s="9" t="s">
        <v>63</v>
      </c>
      <c r="FI73" s="122">
        <f>FE73*FF73*FG73</f>
        <v>0</v>
      </c>
      <c r="FJ73" s="602">
        <v>0</v>
      </c>
      <c r="FK73" s="604">
        <f>FI73*FJ73</f>
        <v>0</v>
      </c>
      <c r="FL73" s="592"/>
      <c r="FM73" s="573"/>
      <c r="FN73" s="610">
        <f>SUM(FK73:FK74)</f>
        <v>0</v>
      </c>
      <c r="FO73" s="127">
        <f>IF(FO$4=0,0,FN73/$FO$4)</f>
        <v>0</v>
      </c>
      <c r="FP73" s="87" t="s">
        <v>97</v>
      </c>
      <c r="FQ73" s="522">
        <f>EX79+EX86</f>
        <v>0</v>
      </c>
      <c r="FR73" s="496">
        <f>FN73</f>
        <v>0</v>
      </c>
      <c r="FS73" s="567">
        <f>SUM(FQ73:FR73)</f>
        <v>0</v>
      </c>
    </row>
    <row r="74" spans="1:175" x14ac:dyDescent="0.25">
      <c r="A74" s="44" t="s">
        <v>77</v>
      </c>
      <c r="B74" s="1041" t="str">
        <f>Prices!$A$114</f>
        <v xml:space="preserve">glazing  </v>
      </c>
      <c r="C74" s="1041"/>
      <c r="D74" s="1042" t="s">
        <v>89</v>
      </c>
      <c r="E74" s="1042"/>
      <c r="F74" s="68">
        <v>0</v>
      </c>
      <c r="G74" s="8"/>
      <c r="H74" s="720">
        <f>Prices!$D114</f>
        <v>0</v>
      </c>
      <c r="I74" s="13">
        <f t="shared" si="597"/>
        <v>0</v>
      </c>
      <c r="J74" s="13">
        <f t="shared" si="553"/>
        <v>0</v>
      </c>
      <c r="K74" s="13">
        <f t="shared" si="554"/>
        <v>0</v>
      </c>
      <c r="L74" s="151"/>
      <c r="M74" s="155"/>
      <c r="N74" s="10"/>
      <c r="O74" s="44" t="s">
        <v>77</v>
      </c>
      <c r="P74" s="1041" t="str">
        <f>Prices!$A$114</f>
        <v xml:space="preserve">glazing  </v>
      </c>
      <c r="Q74" s="1041"/>
      <c r="R74" s="1042" t="s">
        <v>89</v>
      </c>
      <c r="S74" s="1042"/>
      <c r="T74" s="68">
        <v>0</v>
      </c>
      <c r="U74" s="8"/>
      <c r="V74" s="720">
        <f>Prices!$D114</f>
        <v>0</v>
      </c>
      <c r="W74" s="13">
        <f t="shared" si="598"/>
        <v>0</v>
      </c>
      <c r="X74" s="13">
        <f t="shared" si="555"/>
        <v>0</v>
      </c>
      <c r="Y74" s="13">
        <f t="shared" si="556"/>
        <v>0</v>
      </c>
      <c r="Z74" s="151"/>
      <c r="AA74" s="155"/>
      <c r="AB74" s="10"/>
      <c r="AC74" s="44" t="s">
        <v>77</v>
      </c>
      <c r="AD74" s="1041" t="str">
        <f>Prices!$A$114</f>
        <v xml:space="preserve">glazing  </v>
      </c>
      <c r="AE74" s="1041"/>
      <c r="AF74" s="1042" t="s">
        <v>89</v>
      </c>
      <c r="AG74" s="1042"/>
      <c r="AH74" s="68">
        <v>0</v>
      </c>
      <c r="AI74" s="8"/>
      <c r="AJ74" s="720">
        <f>Prices!$D114</f>
        <v>0</v>
      </c>
      <c r="AK74" s="13">
        <f t="shared" si="557"/>
        <v>0</v>
      </c>
      <c r="AL74" s="13">
        <f t="shared" si="558"/>
        <v>0</v>
      </c>
      <c r="AM74" s="13">
        <f t="shared" si="559"/>
        <v>0</v>
      </c>
      <c r="AN74" s="151"/>
      <c r="AO74" s="155"/>
      <c r="AP74" s="10"/>
      <c r="AQ74" s="44" t="s">
        <v>77</v>
      </c>
      <c r="AR74" s="1041" t="str">
        <f>Prices!$A$114</f>
        <v xml:space="preserve">glazing  </v>
      </c>
      <c r="AS74" s="1041"/>
      <c r="AT74" s="1042" t="s">
        <v>89</v>
      </c>
      <c r="AU74" s="1042"/>
      <c r="AV74" s="68">
        <v>0</v>
      </c>
      <c r="AW74" s="8"/>
      <c r="AX74" s="720">
        <f>Prices!$D114</f>
        <v>0</v>
      </c>
      <c r="AY74" s="13">
        <f t="shared" si="562"/>
        <v>0</v>
      </c>
      <c r="AZ74" s="13">
        <f t="shared" si="563"/>
        <v>0</v>
      </c>
      <c r="BA74" s="13">
        <f t="shared" si="564"/>
        <v>0</v>
      </c>
      <c r="BB74" s="151"/>
      <c r="BC74" s="155"/>
      <c r="BD74" s="10"/>
      <c r="BE74" s="44" t="s">
        <v>77</v>
      </c>
      <c r="BF74" s="1041" t="str">
        <f>Prices!$A$114</f>
        <v xml:space="preserve">glazing  </v>
      </c>
      <c r="BG74" s="1041"/>
      <c r="BH74" s="1042" t="s">
        <v>89</v>
      </c>
      <c r="BI74" s="1042"/>
      <c r="BJ74" s="68">
        <v>0</v>
      </c>
      <c r="BK74" s="8"/>
      <c r="BL74" s="720">
        <f>Prices!$D114</f>
        <v>0</v>
      </c>
      <c r="BM74" s="13">
        <f t="shared" si="567"/>
        <v>0</v>
      </c>
      <c r="BN74" s="13">
        <f t="shared" si="568"/>
        <v>0</v>
      </c>
      <c r="BO74" s="13">
        <f t="shared" si="569"/>
        <v>0</v>
      </c>
      <c r="BP74" s="151"/>
      <c r="BQ74" s="155"/>
      <c r="BR74" s="10"/>
      <c r="BS74" s="44" t="s">
        <v>77</v>
      </c>
      <c r="BT74" s="1041" t="str">
        <f>Prices!$A$114</f>
        <v xml:space="preserve">glazing  </v>
      </c>
      <c r="BU74" s="1041"/>
      <c r="BV74" s="1042" t="s">
        <v>89</v>
      </c>
      <c r="BW74" s="1042"/>
      <c r="BX74" s="68">
        <v>0</v>
      </c>
      <c r="BY74" s="8"/>
      <c r="BZ74" s="720">
        <f>Prices!$D114</f>
        <v>0</v>
      </c>
      <c r="CA74" s="13">
        <f t="shared" si="572"/>
        <v>0</v>
      </c>
      <c r="CB74" s="13">
        <f t="shared" si="573"/>
        <v>0</v>
      </c>
      <c r="CC74" s="13">
        <f t="shared" si="574"/>
        <v>0</v>
      </c>
      <c r="CD74" s="151"/>
      <c r="CE74" s="155"/>
      <c r="CF74" s="10"/>
      <c r="CG74" s="44" t="s">
        <v>77</v>
      </c>
      <c r="CH74" s="1041" t="str">
        <f>Prices!$A$114</f>
        <v xml:space="preserve">glazing  </v>
      </c>
      <c r="CI74" s="1041"/>
      <c r="CJ74" s="1042" t="s">
        <v>89</v>
      </c>
      <c r="CK74" s="1042"/>
      <c r="CL74" s="68">
        <v>0</v>
      </c>
      <c r="CM74" s="8"/>
      <c r="CN74" s="720">
        <f>Prices!$D114</f>
        <v>0</v>
      </c>
      <c r="CO74" s="13">
        <f t="shared" si="577"/>
        <v>0</v>
      </c>
      <c r="CP74" s="13">
        <f t="shared" si="578"/>
        <v>0</v>
      </c>
      <c r="CQ74" s="13">
        <f t="shared" si="579"/>
        <v>0</v>
      </c>
      <c r="CR74" s="151"/>
      <c r="CS74" s="155"/>
      <c r="CT74" s="10"/>
      <c r="CU74" s="44" t="s">
        <v>77</v>
      </c>
      <c r="CV74" s="1041" t="str">
        <f>Prices!$A$114</f>
        <v xml:space="preserve">glazing  </v>
      </c>
      <c r="CW74" s="1041"/>
      <c r="CX74" s="1042" t="s">
        <v>89</v>
      </c>
      <c r="CY74" s="1042"/>
      <c r="CZ74" s="68">
        <v>0</v>
      </c>
      <c r="DA74" s="8"/>
      <c r="DB74" s="720">
        <f>Prices!$D114</f>
        <v>0</v>
      </c>
      <c r="DC74" s="13">
        <f t="shared" si="582"/>
        <v>0</v>
      </c>
      <c r="DD74" s="13">
        <f t="shared" si="583"/>
        <v>0</v>
      </c>
      <c r="DE74" s="13">
        <f t="shared" si="584"/>
        <v>0</v>
      </c>
      <c r="DF74" s="151"/>
      <c r="DG74" s="155"/>
      <c r="DH74" s="10"/>
      <c r="DI74" s="44" t="s">
        <v>77</v>
      </c>
      <c r="DJ74" s="1041" t="str">
        <f>Prices!$A$114</f>
        <v xml:space="preserve">glazing  </v>
      </c>
      <c r="DK74" s="1041"/>
      <c r="DL74" s="1042" t="s">
        <v>89</v>
      </c>
      <c r="DM74" s="1042"/>
      <c r="DN74" s="68">
        <v>0</v>
      </c>
      <c r="DO74" s="8"/>
      <c r="DP74" s="720">
        <f>Prices!$D114</f>
        <v>0</v>
      </c>
      <c r="DQ74" s="13">
        <f t="shared" si="587"/>
        <v>0</v>
      </c>
      <c r="DR74" s="13">
        <f t="shared" si="588"/>
        <v>0</v>
      </c>
      <c r="DS74" s="13">
        <f t="shared" si="589"/>
        <v>0</v>
      </c>
      <c r="DT74" s="151"/>
      <c r="DU74" s="155"/>
      <c r="DV74" s="10"/>
      <c r="DW74" s="44" t="s">
        <v>77</v>
      </c>
      <c r="DX74" s="1041" t="str">
        <f>Prices!$A$114</f>
        <v xml:space="preserve">glazing  </v>
      </c>
      <c r="DY74" s="1041"/>
      <c r="DZ74" s="1042" t="s">
        <v>89</v>
      </c>
      <c r="EA74" s="1042"/>
      <c r="EB74" s="68">
        <v>0</v>
      </c>
      <c r="EC74" s="8"/>
      <c r="ED74" s="720">
        <f>Prices!$D114</f>
        <v>0</v>
      </c>
      <c r="EE74" s="13">
        <f t="shared" si="592"/>
        <v>0</v>
      </c>
      <c r="EF74" s="13">
        <f t="shared" si="593"/>
        <v>0</v>
      </c>
      <c r="EG74" s="13">
        <f t="shared" si="594"/>
        <v>0</v>
      </c>
      <c r="EH74" s="151"/>
      <c r="EI74" s="155"/>
      <c r="EJ74" s="10"/>
      <c r="EK74" s="44" t="s">
        <v>93</v>
      </c>
      <c r="EL74" s="148"/>
      <c r="EM74" s="744">
        <f>K98+Y98+AM98+BA98+BO98+CC98+CQ98+DE98+DS98+EG98</f>
        <v>0</v>
      </c>
      <c r="EN74" s="147"/>
      <c r="EO74" s="765" t="s">
        <v>45</v>
      </c>
      <c r="EP74" s="190">
        <f>F98*$C$2+T98*$Q$2+AH98*$AE$2+AV98*$AS$2+BJ98*$BG$2+BX98*$BU$2+CL98*$CI$2+CZ98*$CW$2+DN98*$DK$2+EB98*$DY$2</f>
        <v>0</v>
      </c>
      <c r="EQ74" s="79"/>
      <c r="ER74" s="116">
        <f t="shared" si="550"/>
        <v>0</v>
      </c>
      <c r="ES74" s="81">
        <f t="shared" si="551"/>
        <v>0</v>
      </c>
      <c r="ET74" s="280">
        <v>0</v>
      </c>
      <c r="EU74" s="9" t="s">
        <v>45</v>
      </c>
      <c r="EV74" s="583">
        <f t="shared" si="601"/>
        <v>0</v>
      </c>
      <c r="EW74" s="579">
        <f t="shared" si="86"/>
        <v>0</v>
      </c>
      <c r="EX74" s="582">
        <f t="shared" si="552"/>
        <v>0</v>
      </c>
      <c r="EY74" s="112"/>
      <c r="EZ74" s="573"/>
      <c r="FA74" s="55"/>
      <c r="FC74" s="44" t="s">
        <v>97</v>
      </c>
      <c r="FD74" s="11" t="s">
        <v>53</v>
      </c>
      <c r="FE74" s="141">
        <v>0</v>
      </c>
      <c r="FF74" s="141">
        <v>0</v>
      </c>
      <c r="FG74" s="142">
        <v>0</v>
      </c>
      <c r="FH74" s="9" t="s">
        <v>63</v>
      </c>
      <c r="FI74" s="122">
        <f>FE74*FF74*FG74</f>
        <v>0</v>
      </c>
      <c r="FJ74" s="602">
        <v>0</v>
      </c>
      <c r="FK74" s="604">
        <f>FI74*FJ74</f>
        <v>0</v>
      </c>
      <c r="FL74" s="592"/>
      <c r="FM74" s="573"/>
      <c r="FN74" s="607"/>
      <c r="FO74" s="127"/>
      <c r="FP74" s="87"/>
      <c r="FQ74" s="522"/>
      <c r="FR74" s="61"/>
      <c r="FS74" s="567"/>
    </row>
    <row r="75" spans="1:175" x14ac:dyDescent="0.25">
      <c r="A75" s="44" t="s">
        <v>77</v>
      </c>
      <c r="B75" s="1041" t="str">
        <f>Prices!$A$115</f>
        <v xml:space="preserve">glazing  </v>
      </c>
      <c r="C75" s="1041"/>
      <c r="D75" s="1042" t="s">
        <v>577</v>
      </c>
      <c r="E75" s="1042"/>
      <c r="F75" s="68">
        <v>0</v>
      </c>
      <c r="G75" s="8"/>
      <c r="H75" s="720">
        <f>Prices!$D115</f>
        <v>0</v>
      </c>
      <c r="I75" s="13">
        <f t="shared" si="597"/>
        <v>0</v>
      </c>
      <c r="J75" s="13">
        <f t="shared" si="553"/>
        <v>0</v>
      </c>
      <c r="K75" s="13">
        <f t="shared" si="554"/>
        <v>0</v>
      </c>
      <c r="L75" s="151"/>
      <c r="M75" s="155"/>
      <c r="N75" s="15"/>
      <c r="O75" s="44" t="s">
        <v>77</v>
      </c>
      <c r="P75" s="1041" t="str">
        <f>Prices!$A$115</f>
        <v xml:space="preserve">glazing  </v>
      </c>
      <c r="Q75" s="1041"/>
      <c r="R75" s="1042" t="s">
        <v>577</v>
      </c>
      <c r="S75" s="1042"/>
      <c r="T75" s="68">
        <v>0</v>
      </c>
      <c r="U75" s="8"/>
      <c r="V75" s="720">
        <f>Prices!$D115</f>
        <v>0</v>
      </c>
      <c r="W75" s="13">
        <f t="shared" si="598"/>
        <v>0</v>
      </c>
      <c r="X75" s="13">
        <f t="shared" si="555"/>
        <v>0</v>
      </c>
      <c r="Y75" s="13">
        <f t="shared" si="556"/>
        <v>0</v>
      </c>
      <c r="Z75" s="151"/>
      <c r="AA75" s="155"/>
      <c r="AB75" s="15"/>
      <c r="AC75" s="44" t="s">
        <v>77</v>
      </c>
      <c r="AD75" s="1041" t="str">
        <f>Prices!$A$115</f>
        <v xml:space="preserve">glazing  </v>
      </c>
      <c r="AE75" s="1041"/>
      <c r="AF75" s="1042" t="s">
        <v>577</v>
      </c>
      <c r="AG75" s="1042"/>
      <c r="AH75" s="68">
        <v>0</v>
      </c>
      <c r="AI75" s="8"/>
      <c r="AJ75" s="720">
        <f>Prices!$D115</f>
        <v>0</v>
      </c>
      <c r="AK75" s="13">
        <f t="shared" si="557"/>
        <v>0</v>
      </c>
      <c r="AL75" s="13">
        <f t="shared" si="558"/>
        <v>0</v>
      </c>
      <c r="AM75" s="13">
        <f t="shared" si="559"/>
        <v>0</v>
      </c>
      <c r="AN75" s="151"/>
      <c r="AO75" s="155"/>
      <c r="AP75" s="15"/>
      <c r="AQ75" s="44" t="s">
        <v>77</v>
      </c>
      <c r="AR75" s="1041" t="str">
        <f>Prices!$A$115</f>
        <v xml:space="preserve">glazing  </v>
      </c>
      <c r="AS75" s="1041"/>
      <c r="AT75" s="1042" t="s">
        <v>577</v>
      </c>
      <c r="AU75" s="1042"/>
      <c r="AV75" s="68">
        <v>0</v>
      </c>
      <c r="AW75" s="8"/>
      <c r="AX75" s="720">
        <f>Prices!$D115</f>
        <v>0</v>
      </c>
      <c r="AY75" s="13">
        <f t="shared" si="562"/>
        <v>0</v>
      </c>
      <c r="AZ75" s="13">
        <f t="shared" si="563"/>
        <v>0</v>
      </c>
      <c r="BA75" s="13">
        <f t="shared" si="564"/>
        <v>0</v>
      </c>
      <c r="BB75" s="151"/>
      <c r="BC75" s="155"/>
      <c r="BD75" s="15"/>
      <c r="BE75" s="44" t="s">
        <v>77</v>
      </c>
      <c r="BF75" s="1041" t="str">
        <f>Prices!$A$115</f>
        <v xml:space="preserve">glazing  </v>
      </c>
      <c r="BG75" s="1041"/>
      <c r="BH75" s="1042" t="s">
        <v>577</v>
      </c>
      <c r="BI75" s="1042"/>
      <c r="BJ75" s="68">
        <v>0</v>
      </c>
      <c r="BK75" s="8"/>
      <c r="BL75" s="720">
        <f>Prices!$D115</f>
        <v>0</v>
      </c>
      <c r="BM75" s="13">
        <f t="shared" si="567"/>
        <v>0</v>
      </c>
      <c r="BN75" s="13">
        <f t="shared" si="568"/>
        <v>0</v>
      </c>
      <c r="BO75" s="13">
        <f t="shared" si="569"/>
        <v>0</v>
      </c>
      <c r="BP75" s="151"/>
      <c r="BQ75" s="155"/>
      <c r="BR75" s="15"/>
      <c r="BS75" s="44" t="s">
        <v>77</v>
      </c>
      <c r="BT75" s="1041" t="str">
        <f>Prices!$A$115</f>
        <v xml:space="preserve">glazing  </v>
      </c>
      <c r="BU75" s="1041"/>
      <c r="BV75" s="1042" t="s">
        <v>577</v>
      </c>
      <c r="BW75" s="1042"/>
      <c r="BX75" s="68">
        <v>0</v>
      </c>
      <c r="BY75" s="8"/>
      <c r="BZ75" s="720">
        <f>Prices!$D115</f>
        <v>0</v>
      </c>
      <c r="CA75" s="13">
        <f t="shared" si="572"/>
        <v>0</v>
      </c>
      <c r="CB75" s="13">
        <f t="shared" si="573"/>
        <v>0</v>
      </c>
      <c r="CC75" s="13">
        <f t="shared" si="574"/>
        <v>0</v>
      </c>
      <c r="CD75" s="151"/>
      <c r="CE75" s="155"/>
      <c r="CF75" s="15"/>
      <c r="CG75" s="44" t="s">
        <v>77</v>
      </c>
      <c r="CH75" s="1041" t="str">
        <f>Prices!$A$115</f>
        <v xml:space="preserve">glazing  </v>
      </c>
      <c r="CI75" s="1041"/>
      <c r="CJ75" s="1042" t="s">
        <v>577</v>
      </c>
      <c r="CK75" s="1042"/>
      <c r="CL75" s="68">
        <v>0</v>
      </c>
      <c r="CM75" s="8"/>
      <c r="CN75" s="720">
        <f>Prices!$D115</f>
        <v>0</v>
      </c>
      <c r="CO75" s="13">
        <f t="shared" si="577"/>
        <v>0</v>
      </c>
      <c r="CP75" s="13">
        <f t="shared" si="578"/>
        <v>0</v>
      </c>
      <c r="CQ75" s="13">
        <f t="shared" si="579"/>
        <v>0</v>
      </c>
      <c r="CR75" s="151"/>
      <c r="CS75" s="155"/>
      <c r="CT75" s="15"/>
      <c r="CU75" s="44" t="s">
        <v>77</v>
      </c>
      <c r="CV75" s="1041" t="str">
        <f>Prices!$A$115</f>
        <v xml:space="preserve">glazing  </v>
      </c>
      <c r="CW75" s="1041"/>
      <c r="CX75" s="1042" t="s">
        <v>577</v>
      </c>
      <c r="CY75" s="1042"/>
      <c r="CZ75" s="68">
        <v>0</v>
      </c>
      <c r="DA75" s="8"/>
      <c r="DB75" s="720">
        <f>Prices!$D115</f>
        <v>0</v>
      </c>
      <c r="DC75" s="13">
        <f t="shared" si="582"/>
        <v>0</v>
      </c>
      <c r="DD75" s="13">
        <f t="shared" si="583"/>
        <v>0</v>
      </c>
      <c r="DE75" s="13">
        <f t="shared" si="584"/>
        <v>0</v>
      </c>
      <c r="DF75" s="151"/>
      <c r="DG75" s="155"/>
      <c r="DH75" s="15"/>
      <c r="DI75" s="44" t="s">
        <v>77</v>
      </c>
      <c r="DJ75" s="1041" t="str">
        <f>Prices!$A$115</f>
        <v xml:space="preserve">glazing  </v>
      </c>
      <c r="DK75" s="1041"/>
      <c r="DL75" s="1042" t="s">
        <v>577</v>
      </c>
      <c r="DM75" s="1042"/>
      <c r="DN75" s="68">
        <v>0</v>
      </c>
      <c r="DO75" s="8"/>
      <c r="DP75" s="720">
        <f>Prices!$D115</f>
        <v>0</v>
      </c>
      <c r="DQ75" s="13">
        <f t="shared" si="587"/>
        <v>0</v>
      </c>
      <c r="DR75" s="13">
        <f t="shared" si="588"/>
        <v>0</v>
      </c>
      <c r="DS75" s="13">
        <f t="shared" si="589"/>
        <v>0</v>
      </c>
      <c r="DT75" s="151"/>
      <c r="DU75" s="155"/>
      <c r="DV75" s="15"/>
      <c r="DW75" s="44" t="s">
        <v>77</v>
      </c>
      <c r="DX75" s="1041" t="str">
        <f>Prices!$A$115</f>
        <v xml:space="preserve">glazing  </v>
      </c>
      <c r="DY75" s="1041"/>
      <c r="DZ75" s="1042" t="s">
        <v>577</v>
      </c>
      <c r="EA75" s="1042"/>
      <c r="EB75" s="68">
        <v>0</v>
      </c>
      <c r="EC75" s="8"/>
      <c r="ED75" s="720">
        <f>Prices!$D115</f>
        <v>0</v>
      </c>
      <c r="EE75" s="13">
        <f t="shared" si="592"/>
        <v>0</v>
      </c>
      <c r="EF75" s="13">
        <f t="shared" si="593"/>
        <v>0</v>
      </c>
      <c r="EG75" s="13">
        <f t="shared" si="594"/>
        <v>0</v>
      </c>
      <c r="EH75" s="151"/>
      <c r="EI75" s="155"/>
      <c r="EJ75" s="15"/>
      <c r="EK75" s="44" t="s">
        <v>94</v>
      </c>
      <c r="EL75" s="96" t="s">
        <v>95</v>
      </c>
      <c r="EM75" s="744">
        <f>K100+Y100+AM100+BA100+BO100+CC100+CQ100+DE100+DS100+EG100</f>
        <v>0</v>
      </c>
      <c r="EN75" s="33"/>
      <c r="EO75" s="765" t="s">
        <v>45</v>
      </c>
      <c r="EP75" s="190">
        <f>F100*$C$2+T100*$Q$2+AH100*$AE$2+AV100*$AS$2+BJ100*$BG$2+BX100*$BU$2+CL100*$CI$2+CZ100*$CW$2+DN100*$DK$2+EB100*$DY$2</f>
        <v>0</v>
      </c>
      <c r="EQ75" s="33"/>
      <c r="ER75" s="116">
        <f t="shared" si="550"/>
        <v>0</v>
      </c>
      <c r="ES75" s="81">
        <f t="shared" si="551"/>
        <v>0</v>
      </c>
      <c r="ET75" s="280">
        <v>0</v>
      </c>
      <c r="EU75" s="9" t="s">
        <v>45</v>
      </c>
      <c r="EV75" s="583">
        <f t="shared" si="601"/>
        <v>0</v>
      </c>
      <c r="EW75" s="579">
        <f t="shared" si="86"/>
        <v>0</v>
      </c>
      <c r="EX75" s="582">
        <f t="shared" si="552"/>
        <v>0</v>
      </c>
      <c r="EY75" s="112"/>
      <c r="EZ75" s="573"/>
      <c r="FA75" s="55"/>
      <c r="FC75" s="44"/>
      <c r="FD75" s="61"/>
      <c r="FE75" s="126"/>
      <c r="FF75" s="126"/>
      <c r="FG75" s="436"/>
      <c r="FH75" s="9"/>
      <c r="FI75" s="123"/>
      <c r="FJ75" s="121"/>
      <c r="FK75" s="604"/>
      <c r="FL75" s="592"/>
      <c r="FM75" s="573"/>
      <c r="FN75" s="607"/>
      <c r="FO75" s="127"/>
      <c r="FP75" s="87"/>
      <c r="FQ75" s="522"/>
      <c r="FR75" s="61"/>
      <c r="FS75" s="567"/>
    </row>
    <row r="76" spans="1:175" x14ac:dyDescent="0.25">
      <c r="A76" s="44" t="s">
        <v>77</v>
      </c>
      <c r="B76" s="1041" t="str">
        <f>Prices!$A$116</f>
        <v xml:space="preserve">glazing  </v>
      </c>
      <c r="C76" s="1041"/>
      <c r="D76" s="1042" t="s">
        <v>578</v>
      </c>
      <c r="E76" s="1042"/>
      <c r="F76" s="68">
        <v>0</v>
      </c>
      <c r="G76" s="8"/>
      <c r="H76" s="720">
        <f>Prices!$D116</f>
        <v>0</v>
      </c>
      <c r="I76" s="13">
        <f t="shared" si="597"/>
        <v>0</v>
      </c>
      <c r="J76" s="13">
        <f t="shared" si="553"/>
        <v>0</v>
      </c>
      <c r="K76" s="13">
        <f t="shared" si="554"/>
        <v>0</v>
      </c>
      <c r="L76" s="151"/>
      <c r="M76" s="155"/>
      <c r="N76" s="10"/>
      <c r="O76" s="44" t="s">
        <v>77</v>
      </c>
      <c r="P76" s="1041" t="str">
        <f>Prices!$A$116</f>
        <v xml:space="preserve">glazing  </v>
      </c>
      <c r="Q76" s="1041"/>
      <c r="R76" s="1042" t="s">
        <v>578</v>
      </c>
      <c r="S76" s="1042"/>
      <c r="T76" s="68">
        <v>0</v>
      </c>
      <c r="U76" s="8"/>
      <c r="V76" s="720">
        <f>Prices!$D116</f>
        <v>0</v>
      </c>
      <c r="W76" s="13">
        <f t="shared" si="598"/>
        <v>0</v>
      </c>
      <c r="X76" s="13">
        <f t="shared" si="555"/>
        <v>0</v>
      </c>
      <c r="Y76" s="13">
        <f t="shared" si="556"/>
        <v>0</v>
      </c>
      <c r="Z76" s="151"/>
      <c r="AA76" s="155"/>
      <c r="AB76" s="10"/>
      <c r="AC76" s="44" t="s">
        <v>77</v>
      </c>
      <c r="AD76" s="1041" t="str">
        <f>Prices!$A$116</f>
        <v xml:space="preserve">glazing  </v>
      </c>
      <c r="AE76" s="1041"/>
      <c r="AF76" s="1042" t="s">
        <v>578</v>
      </c>
      <c r="AG76" s="1042"/>
      <c r="AH76" s="68">
        <v>0</v>
      </c>
      <c r="AI76" s="8"/>
      <c r="AJ76" s="720">
        <f>Prices!$D116</f>
        <v>0</v>
      </c>
      <c r="AK76" s="13">
        <f t="shared" si="557"/>
        <v>0</v>
      </c>
      <c r="AL76" s="13">
        <f t="shared" si="558"/>
        <v>0</v>
      </c>
      <c r="AM76" s="13">
        <f t="shared" si="559"/>
        <v>0</v>
      </c>
      <c r="AN76" s="151"/>
      <c r="AO76" s="155"/>
      <c r="AP76" s="10"/>
      <c r="AQ76" s="44" t="s">
        <v>77</v>
      </c>
      <c r="AR76" s="1041" t="str">
        <f>Prices!$A$116</f>
        <v xml:space="preserve">glazing  </v>
      </c>
      <c r="AS76" s="1041"/>
      <c r="AT76" s="1042" t="s">
        <v>578</v>
      </c>
      <c r="AU76" s="1042"/>
      <c r="AV76" s="68">
        <v>0</v>
      </c>
      <c r="AW76" s="8"/>
      <c r="AX76" s="720">
        <f>Prices!$D116</f>
        <v>0</v>
      </c>
      <c r="AY76" s="13">
        <f t="shared" si="562"/>
        <v>0</v>
      </c>
      <c r="AZ76" s="13">
        <f t="shared" si="563"/>
        <v>0</v>
      </c>
      <c r="BA76" s="13">
        <f t="shared" si="564"/>
        <v>0</v>
      </c>
      <c r="BB76" s="151"/>
      <c r="BC76" s="155"/>
      <c r="BD76" s="10"/>
      <c r="BE76" s="44" t="s">
        <v>77</v>
      </c>
      <c r="BF76" s="1041" t="str">
        <f>Prices!$A$116</f>
        <v xml:space="preserve">glazing  </v>
      </c>
      <c r="BG76" s="1041"/>
      <c r="BH76" s="1042" t="s">
        <v>578</v>
      </c>
      <c r="BI76" s="1042"/>
      <c r="BJ76" s="68">
        <v>0</v>
      </c>
      <c r="BK76" s="8"/>
      <c r="BL76" s="720">
        <f>Prices!$D116</f>
        <v>0</v>
      </c>
      <c r="BM76" s="13">
        <f t="shared" si="567"/>
        <v>0</v>
      </c>
      <c r="BN76" s="13">
        <f t="shared" si="568"/>
        <v>0</v>
      </c>
      <c r="BO76" s="13">
        <f t="shared" si="569"/>
        <v>0</v>
      </c>
      <c r="BP76" s="151"/>
      <c r="BQ76" s="155"/>
      <c r="BR76" s="10"/>
      <c r="BS76" s="44" t="s">
        <v>77</v>
      </c>
      <c r="BT76" s="1041" t="str">
        <f>Prices!$A$116</f>
        <v xml:space="preserve">glazing  </v>
      </c>
      <c r="BU76" s="1041"/>
      <c r="BV76" s="1042" t="s">
        <v>578</v>
      </c>
      <c r="BW76" s="1042"/>
      <c r="BX76" s="68">
        <v>0</v>
      </c>
      <c r="BY76" s="8"/>
      <c r="BZ76" s="720">
        <f>Prices!$D116</f>
        <v>0</v>
      </c>
      <c r="CA76" s="13">
        <f t="shared" si="572"/>
        <v>0</v>
      </c>
      <c r="CB76" s="13">
        <f t="shared" si="573"/>
        <v>0</v>
      </c>
      <c r="CC76" s="13">
        <f t="shared" si="574"/>
        <v>0</v>
      </c>
      <c r="CD76" s="151"/>
      <c r="CE76" s="155"/>
      <c r="CF76" s="10"/>
      <c r="CG76" s="44" t="s">
        <v>77</v>
      </c>
      <c r="CH76" s="1041" t="str">
        <f>Prices!$A$116</f>
        <v xml:space="preserve">glazing  </v>
      </c>
      <c r="CI76" s="1041"/>
      <c r="CJ76" s="1042" t="s">
        <v>578</v>
      </c>
      <c r="CK76" s="1042"/>
      <c r="CL76" s="68">
        <v>0</v>
      </c>
      <c r="CM76" s="8"/>
      <c r="CN76" s="720">
        <f>Prices!$D116</f>
        <v>0</v>
      </c>
      <c r="CO76" s="13">
        <f t="shared" si="577"/>
        <v>0</v>
      </c>
      <c r="CP76" s="13">
        <f t="shared" si="578"/>
        <v>0</v>
      </c>
      <c r="CQ76" s="13">
        <f t="shared" si="579"/>
        <v>0</v>
      </c>
      <c r="CR76" s="151"/>
      <c r="CS76" s="155"/>
      <c r="CT76" s="10"/>
      <c r="CU76" s="44" t="s">
        <v>77</v>
      </c>
      <c r="CV76" s="1041" t="str">
        <f>Prices!$A$116</f>
        <v xml:space="preserve">glazing  </v>
      </c>
      <c r="CW76" s="1041"/>
      <c r="CX76" s="1042" t="s">
        <v>578</v>
      </c>
      <c r="CY76" s="1042"/>
      <c r="CZ76" s="68">
        <v>0</v>
      </c>
      <c r="DA76" s="8"/>
      <c r="DB76" s="720">
        <f>Prices!$D116</f>
        <v>0</v>
      </c>
      <c r="DC76" s="13">
        <f t="shared" si="582"/>
        <v>0</v>
      </c>
      <c r="DD76" s="13">
        <f t="shared" si="583"/>
        <v>0</v>
      </c>
      <c r="DE76" s="13">
        <f t="shared" si="584"/>
        <v>0</v>
      </c>
      <c r="DF76" s="151"/>
      <c r="DG76" s="155"/>
      <c r="DH76" s="10"/>
      <c r="DI76" s="44" t="s">
        <v>77</v>
      </c>
      <c r="DJ76" s="1041" t="str">
        <f>Prices!$A$116</f>
        <v xml:space="preserve">glazing  </v>
      </c>
      <c r="DK76" s="1041"/>
      <c r="DL76" s="1042" t="s">
        <v>578</v>
      </c>
      <c r="DM76" s="1042"/>
      <c r="DN76" s="68">
        <v>0</v>
      </c>
      <c r="DO76" s="8"/>
      <c r="DP76" s="720">
        <f>Prices!$D116</f>
        <v>0</v>
      </c>
      <c r="DQ76" s="13">
        <f t="shared" si="587"/>
        <v>0</v>
      </c>
      <c r="DR76" s="13">
        <f t="shared" si="588"/>
        <v>0</v>
      </c>
      <c r="DS76" s="13">
        <f t="shared" si="589"/>
        <v>0</v>
      </c>
      <c r="DT76" s="151"/>
      <c r="DU76" s="155"/>
      <c r="DV76" s="10"/>
      <c r="DW76" s="44" t="s">
        <v>77</v>
      </c>
      <c r="DX76" s="1041" t="str">
        <f>Prices!$A$116</f>
        <v xml:space="preserve">glazing  </v>
      </c>
      <c r="DY76" s="1041"/>
      <c r="DZ76" s="1042" t="s">
        <v>578</v>
      </c>
      <c r="EA76" s="1042"/>
      <c r="EB76" s="68">
        <v>0</v>
      </c>
      <c r="EC76" s="8"/>
      <c r="ED76" s="720">
        <f>Prices!$D116</f>
        <v>0</v>
      </c>
      <c r="EE76" s="13">
        <f t="shared" si="592"/>
        <v>0</v>
      </c>
      <c r="EF76" s="13">
        <f t="shared" si="593"/>
        <v>0</v>
      </c>
      <c r="EG76" s="13">
        <f t="shared" si="594"/>
        <v>0</v>
      </c>
      <c r="EH76" s="151"/>
      <c r="EI76" s="155"/>
      <c r="EJ76" s="10"/>
      <c r="EK76" s="44" t="s">
        <v>94</v>
      </c>
      <c r="EL76" s="96" t="s">
        <v>95</v>
      </c>
      <c r="EM76" s="744">
        <f>K101+Y101+AM101+BA101+BO101+CC101+CQ101+DE101+DS101+EG101</f>
        <v>0</v>
      </c>
      <c r="EN76" s="33"/>
      <c r="EO76" s="765" t="s">
        <v>45</v>
      </c>
      <c r="EP76" s="190">
        <f>F101*$C$2+T101*$Q$2+AH101*$AE$2+AV101*$AS$2+BJ101*$BG$2+BX101*$BU$2+CL101*$CI$2+CZ101*$CW$2+DN101*$DK$2+EB101*$DY$2</f>
        <v>0</v>
      </c>
      <c r="EQ76" s="33"/>
      <c r="ER76" s="116">
        <f t="shared" si="550"/>
        <v>0</v>
      </c>
      <c r="ES76" s="81">
        <f t="shared" si="551"/>
        <v>0</v>
      </c>
      <c r="ET76" s="280">
        <v>0</v>
      </c>
      <c r="EU76" s="9" t="s">
        <v>45</v>
      </c>
      <c r="EV76" s="583">
        <f t="shared" si="601"/>
        <v>0</v>
      </c>
      <c r="EW76" s="579">
        <f t="shared" si="86"/>
        <v>0</v>
      </c>
      <c r="EX76" s="582">
        <f t="shared" si="552"/>
        <v>0</v>
      </c>
      <c r="EY76" s="112"/>
      <c r="EZ76" s="576"/>
      <c r="FA76" s="162"/>
      <c r="FC76" s="44" t="s">
        <v>101</v>
      </c>
      <c r="FD76" s="11" t="s">
        <v>102</v>
      </c>
      <c r="FE76" s="141">
        <v>0</v>
      </c>
      <c r="FF76" s="141">
        <v>0</v>
      </c>
      <c r="FG76" s="142">
        <v>0</v>
      </c>
      <c r="FH76" s="9" t="s">
        <v>21</v>
      </c>
      <c r="FI76" s="122">
        <f>FE76*FF76*FG76</f>
        <v>0</v>
      </c>
      <c r="FJ76" s="602">
        <v>0</v>
      </c>
      <c r="FK76" s="604">
        <f>FI76*FJ76</f>
        <v>0</v>
      </c>
      <c r="FL76" s="591">
        <f>FM132</f>
        <v>0</v>
      </c>
      <c r="FM76" s="543">
        <f>IF(FJ76=0,0,FL76/FJ76)</f>
        <v>0</v>
      </c>
      <c r="FN76" s="610">
        <f>FK76+FL76</f>
        <v>0</v>
      </c>
      <c r="FO76" s="127">
        <f>IF(FO$4=0,0,FN76/$FO$4)</f>
        <v>0</v>
      </c>
      <c r="FP76" s="87" t="s">
        <v>101</v>
      </c>
      <c r="FQ76" s="522">
        <f>EX88+EY88</f>
        <v>0</v>
      </c>
      <c r="FR76" s="496">
        <f>FN76</f>
        <v>0</v>
      </c>
      <c r="FS76" s="567">
        <f>SUM(FQ76:FR76)</f>
        <v>0</v>
      </c>
    </row>
    <row r="77" spans="1:175" x14ac:dyDescent="0.25">
      <c r="A77" s="44" t="s">
        <v>77</v>
      </c>
      <c r="B77" s="1041" t="str">
        <f>Prices!$A$117</f>
        <v xml:space="preserve">glazing  </v>
      </c>
      <c r="C77" s="1041"/>
      <c r="D77" s="1042" t="s">
        <v>579</v>
      </c>
      <c r="E77" s="1042"/>
      <c r="F77" s="68">
        <v>0</v>
      </c>
      <c r="G77" s="8"/>
      <c r="H77" s="720">
        <f>Prices!$D117</f>
        <v>0</v>
      </c>
      <c r="I77" s="13">
        <f t="shared" si="597"/>
        <v>0</v>
      </c>
      <c r="J77" s="13">
        <f t="shared" si="553"/>
        <v>0</v>
      </c>
      <c r="K77" s="13">
        <f t="shared" si="554"/>
        <v>0</v>
      </c>
      <c r="L77" s="151"/>
      <c r="M77" s="155"/>
      <c r="N77" s="15"/>
      <c r="O77" s="44" t="s">
        <v>77</v>
      </c>
      <c r="P77" s="1041" t="str">
        <f>Prices!$A$117</f>
        <v xml:space="preserve">glazing  </v>
      </c>
      <c r="Q77" s="1041"/>
      <c r="R77" s="1042" t="s">
        <v>579</v>
      </c>
      <c r="S77" s="1042"/>
      <c r="T77" s="68">
        <v>0</v>
      </c>
      <c r="U77" s="8"/>
      <c r="V77" s="720">
        <f>Prices!$D117</f>
        <v>0</v>
      </c>
      <c r="W77" s="13">
        <f t="shared" si="598"/>
        <v>0</v>
      </c>
      <c r="X77" s="13">
        <f t="shared" si="555"/>
        <v>0</v>
      </c>
      <c r="Y77" s="13">
        <f t="shared" si="556"/>
        <v>0</v>
      </c>
      <c r="Z77" s="151"/>
      <c r="AA77" s="155"/>
      <c r="AB77" s="15"/>
      <c r="AC77" s="44" t="s">
        <v>77</v>
      </c>
      <c r="AD77" s="1041" t="str">
        <f>Prices!$A$117</f>
        <v xml:space="preserve">glazing  </v>
      </c>
      <c r="AE77" s="1041"/>
      <c r="AF77" s="1042" t="s">
        <v>579</v>
      </c>
      <c r="AG77" s="1042"/>
      <c r="AH77" s="68">
        <v>0</v>
      </c>
      <c r="AI77" s="8"/>
      <c r="AJ77" s="720">
        <f>Prices!$D117</f>
        <v>0</v>
      </c>
      <c r="AK77" s="13">
        <f t="shared" si="557"/>
        <v>0</v>
      </c>
      <c r="AL77" s="13">
        <f t="shared" si="558"/>
        <v>0</v>
      </c>
      <c r="AM77" s="13">
        <f t="shared" si="559"/>
        <v>0</v>
      </c>
      <c r="AN77" s="151"/>
      <c r="AO77" s="155"/>
      <c r="AP77" s="15"/>
      <c r="AQ77" s="44" t="s">
        <v>77</v>
      </c>
      <c r="AR77" s="1041" t="str">
        <f>Prices!$A$117</f>
        <v xml:space="preserve">glazing  </v>
      </c>
      <c r="AS77" s="1041"/>
      <c r="AT77" s="1042" t="s">
        <v>579</v>
      </c>
      <c r="AU77" s="1042"/>
      <c r="AV77" s="68">
        <v>0</v>
      </c>
      <c r="AW77" s="8"/>
      <c r="AX77" s="720">
        <f>Prices!$D117</f>
        <v>0</v>
      </c>
      <c r="AY77" s="13">
        <f t="shared" si="562"/>
        <v>0</v>
      </c>
      <c r="AZ77" s="13">
        <f t="shared" si="563"/>
        <v>0</v>
      </c>
      <c r="BA77" s="13">
        <f t="shared" si="564"/>
        <v>0</v>
      </c>
      <c r="BB77" s="151"/>
      <c r="BC77" s="155"/>
      <c r="BD77" s="15"/>
      <c r="BE77" s="44" t="s">
        <v>77</v>
      </c>
      <c r="BF77" s="1041" t="str">
        <f>Prices!$A$117</f>
        <v xml:space="preserve">glazing  </v>
      </c>
      <c r="BG77" s="1041"/>
      <c r="BH77" s="1042" t="s">
        <v>579</v>
      </c>
      <c r="BI77" s="1042"/>
      <c r="BJ77" s="68">
        <v>0</v>
      </c>
      <c r="BK77" s="8"/>
      <c r="BL77" s="720">
        <f>Prices!$D117</f>
        <v>0</v>
      </c>
      <c r="BM77" s="13">
        <f t="shared" si="567"/>
        <v>0</v>
      </c>
      <c r="BN77" s="13">
        <f t="shared" si="568"/>
        <v>0</v>
      </c>
      <c r="BO77" s="13">
        <f t="shared" si="569"/>
        <v>0</v>
      </c>
      <c r="BP77" s="151"/>
      <c r="BQ77" s="155"/>
      <c r="BR77" s="15"/>
      <c r="BS77" s="44" t="s">
        <v>77</v>
      </c>
      <c r="BT77" s="1041" t="str">
        <f>Prices!$A$117</f>
        <v xml:space="preserve">glazing  </v>
      </c>
      <c r="BU77" s="1041"/>
      <c r="BV77" s="1042" t="s">
        <v>579</v>
      </c>
      <c r="BW77" s="1042"/>
      <c r="BX77" s="68">
        <v>0</v>
      </c>
      <c r="BY77" s="8"/>
      <c r="BZ77" s="720">
        <f>Prices!$D117</f>
        <v>0</v>
      </c>
      <c r="CA77" s="13">
        <f t="shared" si="572"/>
        <v>0</v>
      </c>
      <c r="CB77" s="13">
        <f t="shared" si="573"/>
        <v>0</v>
      </c>
      <c r="CC77" s="13">
        <f t="shared" si="574"/>
        <v>0</v>
      </c>
      <c r="CD77" s="151"/>
      <c r="CE77" s="155"/>
      <c r="CF77" s="15"/>
      <c r="CG77" s="44" t="s">
        <v>77</v>
      </c>
      <c r="CH77" s="1041" t="str">
        <f>Prices!$A$117</f>
        <v xml:space="preserve">glazing  </v>
      </c>
      <c r="CI77" s="1041"/>
      <c r="CJ77" s="1042" t="s">
        <v>579</v>
      </c>
      <c r="CK77" s="1042"/>
      <c r="CL77" s="68">
        <v>0</v>
      </c>
      <c r="CM77" s="8"/>
      <c r="CN77" s="720">
        <f>Prices!$D117</f>
        <v>0</v>
      </c>
      <c r="CO77" s="13">
        <f t="shared" si="577"/>
        <v>0</v>
      </c>
      <c r="CP77" s="13">
        <f t="shared" si="578"/>
        <v>0</v>
      </c>
      <c r="CQ77" s="13">
        <f t="shared" si="579"/>
        <v>0</v>
      </c>
      <c r="CR77" s="151"/>
      <c r="CS77" s="155"/>
      <c r="CT77" s="15"/>
      <c r="CU77" s="44" t="s">
        <v>77</v>
      </c>
      <c r="CV77" s="1041" t="str">
        <f>Prices!$A$117</f>
        <v xml:space="preserve">glazing  </v>
      </c>
      <c r="CW77" s="1041"/>
      <c r="CX77" s="1042" t="s">
        <v>579</v>
      </c>
      <c r="CY77" s="1042"/>
      <c r="CZ77" s="68">
        <v>0</v>
      </c>
      <c r="DA77" s="8"/>
      <c r="DB77" s="720">
        <f>Prices!$D117</f>
        <v>0</v>
      </c>
      <c r="DC77" s="13">
        <f t="shared" si="582"/>
        <v>0</v>
      </c>
      <c r="DD77" s="13">
        <f t="shared" si="583"/>
        <v>0</v>
      </c>
      <c r="DE77" s="13">
        <f t="shared" si="584"/>
        <v>0</v>
      </c>
      <c r="DF77" s="151"/>
      <c r="DG77" s="155"/>
      <c r="DH77" s="15"/>
      <c r="DI77" s="44" t="s">
        <v>77</v>
      </c>
      <c r="DJ77" s="1041" t="str">
        <f>Prices!$A$117</f>
        <v xml:space="preserve">glazing  </v>
      </c>
      <c r="DK77" s="1041"/>
      <c r="DL77" s="1042" t="s">
        <v>579</v>
      </c>
      <c r="DM77" s="1042"/>
      <c r="DN77" s="68">
        <v>0</v>
      </c>
      <c r="DO77" s="8"/>
      <c r="DP77" s="720">
        <f>Prices!$D117</f>
        <v>0</v>
      </c>
      <c r="DQ77" s="13">
        <f t="shared" si="587"/>
        <v>0</v>
      </c>
      <c r="DR77" s="13">
        <f t="shared" si="588"/>
        <v>0</v>
      </c>
      <c r="DS77" s="13">
        <f t="shared" si="589"/>
        <v>0</v>
      </c>
      <c r="DT77" s="151"/>
      <c r="DU77" s="155"/>
      <c r="DV77" s="15"/>
      <c r="DW77" s="44" t="s">
        <v>77</v>
      </c>
      <c r="DX77" s="1041" t="str">
        <f>Prices!$A$117</f>
        <v xml:space="preserve">glazing  </v>
      </c>
      <c r="DY77" s="1041"/>
      <c r="DZ77" s="1042" t="s">
        <v>579</v>
      </c>
      <c r="EA77" s="1042"/>
      <c r="EB77" s="68">
        <v>0</v>
      </c>
      <c r="EC77" s="8"/>
      <c r="ED77" s="720">
        <f>Prices!$D117</f>
        <v>0</v>
      </c>
      <c r="EE77" s="13">
        <f t="shared" si="592"/>
        <v>0</v>
      </c>
      <c r="EF77" s="13">
        <f t="shared" si="593"/>
        <v>0</v>
      </c>
      <c r="EG77" s="13">
        <f t="shared" si="594"/>
        <v>0</v>
      </c>
      <c r="EH77" s="151"/>
      <c r="EI77" s="155"/>
      <c r="EJ77" s="15"/>
      <c r="EK77" s="44" t="s">
        <v>96</v>
      </c>
      <c r="EL77" s="8" t="s">
        <v>46</v>
      </c>
      <c r="EM77" s="744">
        <f>K102+Y102+AM102+BA102+BO102+CC102+CQ102+DE102+DS102+EG102</f>
        <v>0</v>
      </c>
      <c r="EN77" s="79"/>
      <c r="EO77" s="765" t="s">
        <v>45</v>
      </c>
      <c r="EP77" s="190">
        <f>F102*$C$2+T102*$Q$2+AH102*$AE$2+AV102*$AS$2+BJ102*$BG$2+BX102*$BU$2+CL102*$CI$2+CZ102*$CW$2+DN102*$DK$2+EB102*$DY$2</f>
        <v>0</v>
      </c>
      <c r="EQ77" s="33"/>
      <c r="ER77" s="116">
        <f t="shared" si="550"/>
        <v>0</v>
      </c>
      <c r="ES77" s="81">
        <f t="shared" si="551"/>
        <v>0</v>
      </c>
      <c r="ET77" s="280">
        <v>0</v>
      </c>
      <c r="EU77" s="9" t="s">
        <v>45</v>
      </c>
      <c r="EV77" s="583">
        <f t="shared" si="601"/>
        <v>0</v>
      </c>
      <c r="EW77" s="579">
        <f t="shared" si="86"/>
        <v>0</v>
      </c>
      <c r="EX77" s="582">
        <f t="shared" si="552"/>
        <v>0</v>
      </c>
      <c r="EY77" s="574">
        <f>EZ138</f>
        <v>0</v>
      </c>
      <c r="EZ77" s="543">
        <f>ET138</f>
        <v>0</v>
      </c>
      <c r="FA77" s="567"/>
      <c r="FC77" s="137"/>
      <c r="FD77" s="61"/>
      <c r="FE77" s="8"/>
      <c r="FF77" s="8"/>
      <c r="FG77" s="8"/>
      <c r="FH77" s="61"/>
      <c r="FI77" s="61"/>
      <c r="FJ77" s="8"/>
      <c r="FK77" s="605"/>
      <c r="FL77" s="592"/>
      <c r="FM77" s="573"/>
      <c r="FN77" s="607"/>
      <c r="FO77" s="127"/>
      <c r="FP77" s="87"/>
      <c r="FQ77" s="522"/>
      <c r="FR77" s="61"/>
      <c r="FS77" s="567"/>
    </row>
    <row r="78" spans="1:175" x14ac:dyDescent="0.25">
      <c r="A78" s="44" t="s">
        <v>77</v>
      </c>
      <c r="B78" s="1041" t="str">
        <f>Prices!$A$118</f>
        <v xml:space="preserve">glazing  </v>
      </c>
      <c r="C78" s="1041"/>
      <c r="D78" s="1042" t="s">
        <v>580</v>
      </c>
      <c r="E78" s="1042"/>
      <c r="F78" s="68">
        <v>0</v>
      </c>
      <c r="G78" s="8"/>
      <c r="H78" s="720">
        <f>Prices!$D118</f>
        <v>0</v>
      </c>
      <c r="I78" s="13">
        <f t="shared" si="597"/>
        <v>0</v>
      </c>
      <c r="J78" s="13">
        <f t="shared" si="553"/>
        <v>0</v>
      </c>
      <c r="K78" s="13">
        <f t="shared" si="554"/>
        <v>0</v>
      </c>
      <c r="L78" s="151"/>
      <c r="M78" s="155"/>
      <c r="N78" s="15"/>
      <c r="O78" s="44" t="s">
        <v>77</v>
      </c>
      <c r="P78" s="1041" t="str">
        <f>Prices!$A$118</f>
        <v xml:space="preserve">glazing  </v>
      </c>
      <c r="Q78" s="1041"/>
      <c r="R78" s="1042" t="s">
        <v>580</v>
      </c>
      <c r="S78" s="1042"/>
      <c r="T78" s="68">
        <v>0</v>
      </c>
      <c r="U78" s="8"/>
      <c r="V78" s="720">
        <f>Prices!$D118</f>
        <v>0</v>
      </c>
      <c r="W78" s="13">
        <f t="shared" si="598"/>
        <v>0</v>
      </c>
      <c r="X78" s="13">
        <f t="shared" si="555"/>
        <v>0</v>
      </c>
      <c r="Y78" s="13">
        <f t="shared" si="556"/>
        <v>0</v>
      </c>
      <c r="Z78" s="151"/>
      <c r="AA78" s="155"/>
      <c r="AB78" s="15"/>
      <c r="AC78" s="44" t="s">
        <v>77</v>
      </c>
      <c r="AD78" s="1041" t="str">
        <f>Prices!$A$118</f>
        <v xml:space="preserve">glazing  </v>
      </c>
      <c r="AE78" s="1041"/>
      <c r="AF78" s="1042" t="s">
        <v>580</v>
      </c>
      <c r="AG78" s="1042"/>
      <c r="AH78" s="68">
        <v>0</v>
      </c>
      <c r="AI78" s="8"/>
      <c r="AJ78" s="720">
        <f>Prices!$D118</f>
        <v>0</v>
      </c>
      <c r="AK78" s="13">
        <f t="shared" si="557"/>
        <v>0</v>
      </c>
      <c r="AL78" s="13">
        <f t="shared" si="558"/>
        <v>0</v>
      </c>
      <c r="AM78" s="13">
        <f t="shared" si="559"/>
        <v>0</v>
      </c>
      <c r="AN78" s="151"/>
      <c r="AO78" s="155"/>
      <c r="AP78" s="15"/>
      <c r="AQ78" s="44" t="s">
        <v>77</v>
      </c>
      <c r="AR78" s="1041" t="str">
        <f>Prices!$A$118</f>
        <v xml:space="preserve">glazing  </v>
      </c>
      <c r="AS78" s="1041"/>
      <c r="AT78" s="1042" t="s">
        <v>580</v>
      </c>
      <c r="AU78" s="1042"/>
      <c r="AV78" s="68">
        <v>0</v>
      </c>
      <c r="AW78" s="8"/>
      <c r="AX78" s="720">
        <f>Prices!$D118</f>
        <v>0</v>
      </c>
      <c r="AY78" s="13">
        <f t="shared" si="562"/>
        <v>0</v>
      </c>
      <c r="AZ78" s="13">
        <f t="shared" si="563"/>
        <v>0</v>
      </c>
      <c r="BA78" s="13">
        <f t="shared" si="564"/>
        <v>0</v>
      </c>
      <c r="BB78" s="151"/>
      <c r="BC78" s="155"/>
      <c r="BD78" s="15"/>
      <c r="BE78" s="44" t="s">
        <v>77</v>
      </c>
      <c r="BF78" s="1041" t="str">
        <f>Prices!$A$118</f>
        <v xml:space="preserve">glazing  </v>
      </c>
      <c r="BG78" s="1041"/>
      <c r="BH78" s="1042" t="s">
        <v>580</v>
      </c>
      <c r="BI78" s="1042"/>
      <c r="BJ78" s="68">
        <v>0</v>
      </c>
      <c r="BK78" s="8"/>
      <c r="BL78" s="720">
        <f>Prices!$D118</f>
        <v>0</v>
      </c>
      <c r="BM78" s="13">
        <f t="shared" si="567"/>
        <v>0</v>
      </c>
      <c r="BN78" s="13">
        <f t="shared" si="568"/>
        <v>0</v>
      </c>
      <c r="BO78" s="13">
        <f t="shared" si="569"/>
        <v>0</v>
      </c>
      <c r="BP78" s="151"/>
      <c r="BQ78" s="155"/>
      <c r="BR78" s="15"/>
      <c r="BS78" s="44" t="s">
        <v>77</v>
      </c>
      <c r="BT78" s="1041" t="str">
        <f>Prices!$A$118</f>
        <v xml:space="preserve">glazing  </v>
      </c>
      <c r="BU78" s="1041"/>
      <c r="BV78" s="1042" t="s">
        <v>580</v>
      </c>
      <c r="BW78" s="1042"/>
      <c r="BX78" s="68">
        <v>0</v>
      </c>
      <c r="BY78" s="8"/>
      <c r="BZ78" s="720">
        <f>Prices!$D118</f>
        <v>0</v>
      </c>
      <c r="CA78" s="13">
        <f t="shared" si="572"/>
        <v>0</v>
      </c>
      <c r="CB78" s="13">
        <f t="shared" si="573"/>
        <v>0</v>
      </c>
      <c r="CC78" s="13">
        <f t="shared" si="574"/>
        <v>0</v>
      </c>
      <c r="CD78" s="151"/>
      <c r="CE78" s="155"/>
      <c r="CF78" s="15"/>
      <c r="CG78" s="44" t="s">
        <v>77</v>
      </c>
      <c r="CH78" s="1041" t="str">
        <f>Prices!$A$118</f>
        <v xml:space="preserve">glazing  </v>
      </c>
      <c r="CI78" s="1041"/>
      <c r="CJ78" s="1042" t="s">
        <v>580</v>
      </c>
      <c r="CK78" s="1042"/>
      <c r="CL78" s="68">
        <v>0</v>
      </c>
      <c r="CM78" s="8"/>
      <c r="CN78" s="720">
        <f>Prices!$D118</f>
        <v>0</v>
      </c>
      <c r="CO78" s="13">
        <f t="shared" si="577"/>
        <v>0</v>
      </c>
      <c r="CP78" s="13">
        <f t="shared" si="578"/>
        <v>0</v>
      </c>
      <c r="CQ78" s="13">
        <f t="shared" si="579"/>
        <v>0</v>
      </c>
      <c r="CR78" s="151"/>
      <c r="CS78" s="155"/>
      <c r="CT78" s="15"/>
      <c r="CU78" s="44" t="s">
        <v>77</v>
      </c>
      <c r="CV78" s="1041" t="str">
        <f>Prices!$A$118</f>
        <v xml:space="preserve">glazing  </v>
      </c>
      <c r="CW78" s="1041"/>
      <c r="CX78" s="1042" t="s">
        <v>580</v>
      </c>
      <c r="CY78" s="1042"/>
      <c r="CZ78" s="68">
        <v>0</v>
      </c>
      <c r="DA78" s="8"/>
      <c r="DB78" s="720">
        <f>Prices!$D118</f>
        <v>0</v>
      </c>
      <c r="DC78" s="13">
        <f t="shared" si="582"/>
        <v>0</v>
      </c>
      <c r="DD78" s="13">
        <f t="shared" si="583"/>
        <v>0</v>
      </c>
      <c r="DE78" s="13">
        <f t="shared" si="584"/>
        <v>0</v>
      </c>
      <c r="DF78" s="151"/>
      <c r="DG78" s="155"/>
      <c r="DH78" s="15"/>
      <c r="DI78" s="44" t="s">
        <v>77</v>
      </c>
      <c r="DJ78" s="1041" t="str">
        <f>Prices!$A$118</f>
        <v xml:space="preserve">glazing  </v>
      </c>
      <c r="DK78" s="1041"/>
      <c r="DL78" s="1042" t="s">
        <v>580</v>
      </c>
      <c r="DM78" s="1042"/>
      <c r="DN78" s="68">
        <v>0</v>
      </c>
      <c r="DO78" s="8"/>
      <c r="DP78" s="720">
        <f>Prices!$D118</f>
        <v>0</v>
      </c>
      <c r="DQ78" s="13">
        <f t="shared" si="587"/>
        <v>0</v>
      </c>
      <c r="DR78" s="13">
        <f t="shared" si="588"/>
        <v>0</v>
      </c>
      <c r="DS78" s="13">
        <f t="shared" si="589"/>
        <v>0</v>
      </c>
      <c r="DT78" s="151"/>
      <c r="DU78" s="155"/>
      <c r="DV78" s="15"/>
      <c r="DW78" s="44" t="s">
        <v>77</v>
      </c>
      <c r="DX78" s="1041" t="str">
        <f>Prices!$A$118</f>
        <v xml:space="preserve">glazing  </v>
      </c>
      <c r="DY78" s="1041"/>
      <c r="DZ78" s="1042" t="s">
        <v>580</v>
      </c>
      <c r="EA78" s="1042"/>
      <c r="EB78" s="68">
        <v>0</v>
      </c>
      <c r="EC78" s="8"/>
      <c r="ED78" s="720">
        <f>Prices!$D118</f>
        <v>0</v>
      </c>
      <c r="EE78" s="13">
        <f t="shared" si="592"/>
        <v>0</v>
      </c>
      <c r="EF78" s="13">
        <f t="shared" si="593"/>
        <v>0</v>
      </c>
      <c r="EG78" s="13">
        <f t="shared" si="594"/>
        <v>0</v>
      </c>
      <c r="EH78" s="151"/>
      <c r="EI78" s="155"/>
      <c r="EJ78" s="15"/>
      <c r="EK78" s="44" t="s">
        <v>96</v>
      </c>
      <c r="EL78" s="8" t="s">
        <v>46</v>
      </c>
      <c r="EM78" s="744">
        <f>K103+Y103+AM103+BA103+BO103+CC103+CQ103+DE103+DS103+EG103</f>
        <v>0</v>
      </c>
      <c r="EN78" s="79"/>
      <c r="EO78" s="765" t="s">
        <v>45</v>
      </c>
      <c r="EP78" s="190">
        <f>F103*$C$2+T103*$Q$2+AH103*$AE$2+AV103*$AS$2+BJ103*$BG$2+BX103*$BU$2+CL103*$CI$2+CZ103*$CW$2+DN103*$DK$2+EB103*$DY$2</f>
        <v>0</v>
      </c>
      <c r="EQ78" s="33"/>
      <c r="ER78" s="116">
        <f t="shared" si="550"/>
        <v>0</v>
      </c>
      <c r="ES78" s="81">
        <f t="shared" si="551"/>
        <v>0</v>
      </c>
      <c r="ET78" s="280">
        <v>0</v>
      </c>
      <c r="EU78" s="9" t="s">
        <v>45</v>
      </c>
      <c r="EV78" s="583">
        <f t="shared" si="601"/>
        <v>0</v>
      </c>
      <c r="EW78" s="579">
        <f t="shared" si="86"/>
        <v>0</v>
      </c>
      <c r="EX78" s="582">
        <f t="shared" si="552"/>
        <v>0</v>
      </c>
      <c r="EY78" s="112"/>
      <c r="EZ78" s="573"/>
      <c r="FA78" s="55"/>
      <c r="FC78" s="44" t="s">
        <v>104</v>
      </c>
      <c r="FD78" s="11" t="s">
        <v>56</v>
      </c>
      <c r="FE78" s="141">
        <v>0</v>
      </c>
      <c r="FF78" s="141">
        <v>0</v>
      </c>
      <c r="FG78" s="142">
        <v>0</v>
      </c>
      <c r="FH78" s="9" t="s">
        <v>21</v>
      </c>
      <c r="FI78" s="122">
        <f>FE78*FF78*FG78</f>
        <v>0</v>
      </c>
      <c r="FJ78" s="602">
        <v>0</v>
      </c>
      <c r="FK78" s="604">
        <f>FI78*FJ78</f>
        <v>0</v>
      </c>
      <c r="FL78" s="591">
        <f>FM134</f>
        <v>0</v>
      </c>
      <c r="FM78" s="545">
        <f>IF(FJ78=0,0,FL78/FJ78)</f>
        <v>0</v>
      </c>
      <c r="FN78" s="607">
        <f>FK78+FL78</f>
        <v>0</v>
      </c>
      <c r="FO78" s="127">
        <f>IF(FO$4=0,0,FN78/$FO$4)</f>
        <v>0</v>
      </c>
      <c r="FP78" s="87" t="s">
        <v>104</v>
      </c>
      <c r="FQ78" s="522">
        <f>EX90+EY90</f>
        <v>0</v>
      </c>
      <c r="FR78" s="496">
        <f>FN78</f>
        <v>0</v>
      </c>
      <c r="FS78" s="567">
        <f>SUM(FQ78:FR78)</f>
        <v>0</v>
      </c>
    </row>
    <row r="79" spans="1:175" x14ac:dyDescent="0.25">
      <c r="A79" s="44" t="s">
        <v>77</v>
      </c>
      <c r="B79" s="1041" t="str">
        <f>Prices!$A$119</f>
        <v xml:space="preserve">glazing  </v>
      </c>
      <c r="C79" s="1041"/>
      <c r="D79" s="1042" t="s">
        <v>581</v>
      </c>
      <c r="E79" s="1042"/>
      <c r="F79" s="68">
        <v>0</v>
      </c>
      <c r="G79" s="8"/>
      <c r="H79" s="720">
        <f>Prices!$D119</f>
        <v>0</v>
      </c>
      <c r="I79" s="13">
        <f t="shared" si="597"/>
        <v>0</v>
      </c>
      <c r="J79" s="13">
        <f t="shared" si="553"/>
        <v>0</v>
      </c>
      <c r="K79" s="13">
        <f t="shared" si="554"/>
        <v>0</v>
      </c>
      <c r="L79" s="151"/>
      <c r="M79" s="155"/>
      <c r="N79" s="15"/>
      <c r="O79" s="44" t="s">
        <v>77</v>
      </c>
      <c r="P79" s="1041" t="str">
        <f>Prices!$A$119</f>
        <v xml:space="preserve">glazing  </v>
      </c>
      <c r="Q79" s="1041"/>
      <c r="R79" s="1042" t="s">
        <v>581</v>
      </c>
      <c r="S79" s="1042"/>
      <c r="T79" s="68">
        <v>0</v>
      </c>
      <c r="U79" s="8"/>
      <c r="V79" s="720">
        <f>Prices!$D119</f>
        <v>0</v>
      </c>
      <c r="W79" s="13">
        <f t="shared" si="598"/>
        <v>0</v>
      </c>
      <c r="X79" s="13">
        <f t="shared" si="555"/>
        <v>0</v>
      </c>
      <c r="Y79" s="13">
        <f t="shared" si="556"/>
        <v>0</v>
      </c>
      <c r="Z79" s="151"/>
      <c r="AA79" s="155"/>
      <c r="AB79" s="15"/>
      <c r="AC79" s="44" t="s">
        <v>77</v>
      </c>
      <c r="AD79" s="1041" t="str">
        <f>Prices!$A$119</f>
        <v xml:space="preserve">glazing  </v>
      </c>
      <c r="AE79" s="1041"/>
      <c r="AF79" s="1042" t="s">
        <v>581</v>
      </c>
      <c r="AG79" s="1042"/>
      <c r="AH79" s="68">
        <v>0</v>
      </c>
      <c r="AI79" s="8"/>
      <c r="AJ79" s="720">
        <f>Prices!$D119</f>
        <v>0</v>
      </c>
      <c r="AK79" s="13">
        <f t="shared" si="557"/>
        <v>0</v>
      </c>
      <c r="AL79" s="13">
        <f t="shared" si="558"/>
        <v>0</v>
      </c>
      <c r="AM79" s="13">
        <f t="shared" si="559"/>
        <v>0</v>
      </c>
      <c r="AN79" s="151"/>
      <c r="AO79" s="155"/>
      <c r="AP79" s="15"/>
      <c r="AQ79" s="44" t="s">
        <v>77</v>
      </c>
      <c r="AR79" s="1041" t="str">
        <f>Prices!$A$119</f>
        <v xml:space="preserve">glazing  </v>
      </c>
      <c r="AS79" s="1041"/>
      <c r="AT79" s="1042" t="s">
        <v>581</v>
      </c>
      <c r="AU79" s="1042"/>
      <c r="AV79" s="68">
        <v>0</v>
      </c>
      <c r="AW79" s="8"/>
      <c r="AX79" s="720">
        <f>Prices!$D119</f>
        <v>0</v>
      </c>
      <c r="AY79" s="13">
        <f t="shared" si="562"/>
        <v>0</v>
      </c>
      <c r="AZ79" s="13">
        <f t="shared" si="563"/>
        <v>0</v>
      </c>
      <c r="BA79" s="13">
        <f t="shared" si="564"/>
        <v>0</v>
      </c>
      <c r="BB79" s="151"/>
      <c r="BC79" s="155"/>
      <c r="BD79" s="15"/>
      <c r="BE79" s="44" t="s">
        <v>77</v>
      </c>
      <c r="BF79" s="1041" t="str">
        <f>Prices!$A$119</f>
        <v xml:space="preserve">glazing  </v>
      </c>
      <c r="BG79" s="1041"/>
      <c r="BH79" s="1042" t="s">
        <v>581</v>
      </c>
      <c r="BI79" s="1042"/>
      <c r="BJ79" s="68">
        <v>0</v>
      </c>
      <c r="BK79" s="8"/>
      <c r="BL79" s="720">
        <f>Prices!$D119</f>
        <v>0</v>
      </c>
      <c r="BM79" s="13">
        <f t="shared" si="567"/>
        <v>0</v>
      </c>
      <c r="BN79" s="13">
        <f t="shared" si="568"/>
        <v>0</v>
      </c>
      <c r="BO79" s="13">
        <f t="shared" si="569"/>
        <v>0</v>
      </c>
      <c r="BP79" s="151"/>
      <c r="BQ79" s="155"/>
      <c r="BR79" s="15"/>
      <c r="BS79" s="44" t="s">
        <v>77</v>
      </c>
      <c r="BT79" s="1041" t="str">
        <f>Prices!$A$119</f>
        <v xml:space="preserve">glazing  </v>
      </c>
      <c r="BU79" s="1041"/>
      <c r="BV79" s="1042" t="s">
        <v>581</v>
      </c>
      <c r="BW79" s="1042"/>
      <c r="BX79" s="68">
        <v>0</v>
      </c>
      <c r="BY79" s="8"/>
      <c r="BZ79" s="720">
        <f>Prices!$D119</f>
        <v>0</v>
      </c>
      <c r="CA79" s="13">
        <f t="shared" si="572"/>
        <v>0</v>
      </c>
      <c r="CB79" s="13">
        <f t="shared" si="573"/>
        <v>0</v>
      </c>
      <c r="CC79" s="13">
        <f t="shared" si="574"/>
        <v>0</v>
      </c>
      <c r="CD79" s="151"/>
      <c r="CE79" s="155"/>
      <c r="CF79" s="15"/>
      <c r="CG79" s="44" t="s">
        <v>77</v>
      </c>
      <c r="CH79" s="1041" t="str">
        <f>Prices!$A$119</f>
        <v xml:space="preserve">glazing  </v>
      </c>
      <c r="CI79" s="1041"/>
      <c r="CJ79" s="1042" t="s">
        <v>581</v>
      </c>
      <c r="CK79" s="1042"/>
      <c r="CL79" s="68">
        <v>0</v>
      </c>
      <c r="CM79" s="8"/>
      <c r="CN79" s="720">
        <f>Prices!$D119</f>
        <v>0</v>
      </c>
      <c r="CO79" s="13">
        <f t="shared" si="577"/>
        <v>0</v>
      </c>
      <c r="CP79" s="13">
        <f t="shared" si="578"/>
        <v>0</v>
      </c>
      <c r="CQ79" s="13">
        <f t="shared" si="579"/>
        <v>0</v>
      </c>
      <c r="CR79" s="151"/>
      <c r="CS79" s="155"/>
      <c r="CT79" s="15"/>
      <c r="CU79" s="44" t="s">
        <v>77</v>
      </c>
      <c r="CV79" s="1041" t="str">
        <f>Prices!$A$119</f>
        <v xml:space="preserve">glazing  </v>
      </c>
      <c r="CW79" s="1041"/>
      <c r="CX79" s="1042" t="s">
        <v>581</v>
      </c>
      <c r="CY79" s="1042"/>
      <c r="CZ79" s="68">
        <v>0</v>
      </c>
      <c r="DA79" s="8"/>
      <c r="DB79" s="720">
        <f>Prices!$D119</f>
        <v>0</v>
      </c>
      <c r="DC79" s="13">
        <f t="shared" si="582"/>
        <v>0</v>
      </c>
      <c r="DD79" s="13">
        <f t="shared" si="583"/>
        <v>0</v>
      </c>
      <c r="DE79" s="13">
        <f t="shared" si="584"/>
        <v>0</v>
      </c>
      <c r="DF79" s="151"/>
      <c r="DG79" s="155"/>
      <c r="DH79" s="15"/>
      <c r="DI79" s="44" t="s">
        <v>77</v>
      </c>
      <c r="DJ79" s="1041" t="str">
        <f>Prices!$A$119</f>
        <v xml:space="preserve">glazing  </v>
      </c>
      <c r="DK79" s="1041"/>
      <c r="DL79" s="1042" t="s">
        <v>581</v>
      </c>
      <c r="DM79" s="1042"/>
      <c r="DN79" s="68">
        <v>0</v>
      </c>
      <c r="DO79" s="8"/>
      <c r="DP79" s="720">
        <f>Prices!$D119</f>
        <v>0</v>
      </c>
      <c r="DQ79" s="13">
        <f t="shared" si="587"/>
        <v>0</v>
      </c>
      <c r="DR79" s="13">
        <f t="shared" si="588"/>
        <v>0</v>
      </c>
      <c r="DS79" s="13">
        <f t="shared" si="589"/>
        <v>0</v>
      </c>
      <c r="DT79" s="151"/>
      <c r="DU79" s="155"/>
      <c r="DV79" s="15"/>
      <c r="DW79" s="44" t="s">
        <v>77</v>
      </c>
      <c r="DX79" s="1041" t="str">
        <f>Prices!$A$119</f>
        <v xml:space="preserve">glazing  </v>
      </c>
      <c r="DY79" s="1041"/>
      <c r="DZ79" s="1042" t="s">
        <v>581</v>
      </c>
      <c r="EA79" s="1042"/>
      <c r="EB79" s="68">
        <v>0</v>
      </c>
      <c r="EC79" s="8"/>
      <c r="ED79" s="720">
        <f>Prices!$D119</f>
        <v>0</v>
      </c>
      <c r="EE79" s="13">
        <f t="shared" si="592"/>
        <v>0</v>
      </c>
      <c r="EF79" s="13">
        <f t="shared" si="593"/>
        <v>0</v>
      </c>
      <c r="EG79" s="13">
        <f t="shared" si="594"/>
        <v>0</v>
      </c>
      <c r="EH79" s="151"/>
      <c r="EI79" s="155"/>
      <c r="EJ79" s="15"/>
      <c r="EK79" s="45" t="s">
        <v>97</v>
      </c>
      <c r="EL79" s="93" t="s">
        <v>98</v>
      </c>
      <c r="EM79" s="744">
        <f>K104+Y104+AM104+BA104+BO104+CC104+CQ104+DE104+DS104+EG104</f>
        <v>0</v>
      </c>
      <c r="EN79" s="762"/>
      <c r="EO79" s="765" t="s">
        <v>45</v>
      </c>
      <c r="EP79" s="190">
        <f>F104*$C$2+T104*$Q$2+AH104*$AE$2+AV104*$AS$2+BJ104*$BG$2+BX104*$BU$2+CL104*$CI$2+CZ104*$CW$2+DN104*$DK$2+EB104*$DY$2</f>
        <v>0</v>
      </c>
      <c r="EQ79" s="33"/>
      <c r="ER79" s="116">
        <f t="shared" si="550"/>
        <v>0</v>
      </c>
      <c r="ES79" s="81">
        <f t="shared" si="551"/>
        <v>0</v>
      </c>
      <c r="ET79" s="280">
        <v>0</v>
      </c>
      <c r="EU79" s="9" t="s">
        <v>45</v>
      </c>
      <c r="EV79" s="583">
        <f t="shared" si="601"/>
        <v>0</v>
      </c>
      <c r="EW79" s="579">
        <f t="shared" si="86"/>
        <v>0</v>
      </c>
      <c r="EX79" s="582">
        <f t="shared" si="552"/>
        <v>0</v>
      </c>
      <c r="EY79" s="112"/>
      <c r="EZ79" s="573"/>
      <c r="FA79" s="55"/>
      <c r="FC79" s="44"/>
      <c r="FD79" s="11"/>
      <c r="FE79" s="126"/>
      <c r="FF79" s="126"/>
      <c r="FG79" s="436"/>
      <c r="FH79" s="9"/>
      <c r="FI79" s="123"/>
      <c r="FJ79" s="121"/>
      <c r="FK79" s="604"/>
      <c r="FL79" s="592"/>
      <c r="FM79" s="573"/>
      <c r="FN79" s="607"/>
      <c r="FO79" s="127"/>
      <c r="FP79" s="87"/>
      <c r="FQ79" s="522"/>
      <c r="FR79" s="61"/>
      <c r="FS79" s="567"/>
    </row>
    <row r="80" spans="1:175" x14ac:dyDescent="0.25">
      <c r="A80" s="44" t="s">
        <v>77</v>
      </c>
      <c r="B80" s="1041" t="str">
        <f>Prices!$A$120</f>
        <v xml:space="preserve">glazing  </v>
      </c>
      <c r="C80" s="1041"/>
      <c r="D80" s="1042" t="s">
        <v>582</v>
      </c>
      <c r="E80" s="1042"/>
      <c r="F80" s="68">
        <v>0</v>
      </c>
      <c r="G80" s="8"/>
      <c r="H80" s="720">
        <f>Prices!$D120</f>
        <v>0</v>
      </c>
      <c r="I80" s="13">
        <f t="shared" si="597"/>
        <v>0</v>
      </c>
      <c r="J80" s="13">
        <f t="shared" si="553"/>
        <v>0</v>
      </c>
      <c r="K80" s="13">
        <f t="shared" si="554"/>
        <v>0</v>
      </c>
      <c r="L80" s="151"/>
      <c r="M80" s="155"/>
      <c r="N80" s="15"/>
      <c r="O80" s="44" t="s">
        <v>77</v>
      </c>
      <c r="P80" s="1041" t="str">
        <f>Prices!$A$120</f>
        <v xml:space="preserve">glazing  </v>
      </c>
      <c r="Q80" s="1041"/>
      <c r="R80" s="1042" t="s">
        <v>582</v>
      </c>
      <c r="S80" s="1042"/>
      <c r="T80" s="68">
        <v>0</v>
      </c>
      <c r="U80" s="8"/>
      <c r="V80" s="720">
        <f>Prices!$D120</f>
        <v>0</v>
      </c>
      <c r="W80" s="13">
        <f t="shared" si="598"/>
        <v>0</v>
      </c>
      <c r="X80" s="13">
        <f t="shared" si="555"/>
        <v>0</v>
      </c>
      <c r="Y80" s="13">
        <f t="shared" si="556"/>
        <v>0</v>
      </c>
      <c r="Z80" s="151"/>
      <c r="AA80" s="155"/>
      <c r="AB80" s="15"/>
      <c r="AC80" s="44" t="s">
        <v>77</v>
      </c>
      <c r="AD80" s="1041" t="str">
        <f>Prices!$A$120</f>
        <v xml:space="preserve">glazing  </v>
      </c>
      <c r="AE80" s="1041"/>
      <c r="AF80" s="1042" t="s">
        <v>582</v>
      </c>
      <c r="AG80" s="1042"/>
      <c r="AH80" s="68">
        <v>0</v>
      </c>
      <c r="AI80" s="8"/>
      <c r="AJ80" s="720">
        <f>Prices!$D120</f>
        <v>0</v>
      </c>
      <c r="AK80" s="13">
        <f t="shared" si="557"/>
        <v>0</v>
      </c>
      <c r="AL80" s="13">
        <f t="shared" si="558"/>
        <v>0</v>
      </c>
      <c r="AM80" s="13">
        <f t="shared" si="559"/>
        <v>0</v>
      </c>
      <c r="AN80" s="151"/>
      <c r="AO80" s="155"/>
      <c r="AP80" s="15"/>
      <c r="AQ80" s="44" t="s">
        <v>77</v>
      </c>
      <c r="AR80" s="1041" t="str">
        <f>Prices!$A$120</f>
        <v xml:space="preserve">glazing  </v>
      </c>
      <c r="AS80" s="1041"/>
      <c r="AT80" s="1042" t="s">
        <v>582</v>
      </c>
      <c r="AU80" s="1042"/>
      <c r="AV80" s="68">
        <v>0</v>
      </c>
      <c r="AW80" s="8"/>
      <c r="AX80" s="720">
        <f>Prices!$D120</f>
        <v>0</v>
      </c>
      <c r="AY80" s="13">
        <f t="shared" si="562"/>
        <v>0</v>
      </c>
      <c r="AZ80" s="13">
        <f t="shared" si="563"/>
        <v>0</v>
      </c>
      <c r="BA80" s="13">
        <f t="shared" si="564"/>
        <v>0</v>
      </c>
      <c r="BB80" s="151"/>
      <c r="BC80" s="155"/>
      <c r="BD80" s="15"/>
      <c r="BE80" s="44" t="s">
        <v>77</v>
      </c>
      <c r="BF80" s="1041" t="str">
        <f>Prices!$A$120</f>
        <v xml:space="preserve">glazing  </v>
      </c>
      <c r="BG80" s="1041"/>
      <c r="BH80" s="1042" t="s">
        <v>582</v>
      </c>
      <c r="BI80" s="1042"/>
      <c r="BJ80" s="68">
        <v>0</v>
      </c>
      <c r="BK80" s="8"/>
      <c r="BL80" s="720">
        <f>Prices!$D120</f>
        <v>0</v>
      </c>
      <c r="BM80" s="13">
        <f t="shared" si="567"/>
        <v>0</v>
      </c>
      <c r="BN80" s="13">
        <f t="shared" si="568"/>
        <v>0</v>
      </c>
      <c r="BO80" s="13">
        <f t="shared" si="569"/>
        <v>0</v>
      </c>
      <c r="BP80" s="151"/>
      <c r="BQ80" s="155"/>
      <c r="BR80" s="15"/>
      <c r="BS80" s="44" t="s">
        <v>77</v>
      </c>
      <c r="BT80" s="1041" t="str">
        <f>Prices!$A$120</f>
        <v xml:space="preserve">glazing  </v>
      </c>
      <c r="BU80" s="1041"/>
      <c r="BV80" s="1042" t="s">
        <v>582</v>
      </c>
      <c r="BW80" s="1042"/>
      <c r="BX80" s="68">
        <v>0</v>
      </c>
      <c r="BY80" s="8"/>
      <c r="BZ80" s="720">
        <f>Prices!$D120</f>
        <v>0</v>
      </c>
      <c r="CA80" s="13">
        <f t="shared" si="572"/>
        <v>0</v>
      </c>
      <c r="CB80" s="13">
        <f t="shared" si="573"/>
        <v>0</v>
      </c>
      <c r="CC80" s="13">
        <f t="shared" si="574"/>
        <v>0</v>
      </c>
      <c r="CD80" s="151"/>
      <c r="CE80" s="155"/>
      <c r="CF80" s="15"/>
      <c r="CG80" s="44" t="s">
        <v>77</v>
      </c>
      <c r="CH80" s="1041" t="str">
        <f>Prices!$A$120</f>
        <v xml:space="preserve">glazing  </v>
      </c>
      <c r="CI80" s="1041"/>
      <c r="CJ80" s="1042" t="s">
        <v>582</v>
      </c>
      <c r="CK80" s="1042"/>
      <c r="CL80" s="68">
        <v>0</v>
      </c>
      <c r="CM80" s="8"/>
      <c r="CN80" s="720">
        <f>Prices!$D120</f>
        <v>0</v>
      </c>
      <c r="CO80" s="13">
        <f t="shared" si="577"/>
        <v>0</v>
      </c>
      <c r="CP80" s="13">
        <f t="shared" si="578"/>
        <v>0</v>
      </c>
      <c r="CQ80" s="13">
        <f t="shared" si="579"/>
        <v>0</v>
      </c>
      <c r="CR80" s="151"/>
      <c r="CS80" s="155"/>
      <c r="CT80" s="15"/>
      <c r="CU80" s="44" t="s">
        <v>77</v>
      </c>
      <c r="CV80" s="1041" t="str">
        <f>Prices!$A$120</f>
        <v xml:space="preserve">glazing  </v>
      </c>
      <c r="CW80" s="1041"/>
      <c r="CX80" s="1042" t="s">
        <v>582</v>
      </c>
      <c r="CY80" s="1042"/>
      <c r="CZ80" s="68">
        <v>0</v>
      </c>
      <c r="DA80" s="8"/>
      <c r="DB80" s="720">
        <f>Prices!$D120</f>
        <v>0</v>
      </c>
      <c r="DC80" s="13">
        <f t="shared" si="582"/>
        <v>0</v>
      </c>
      <c r="DD80" s="13">
        <f t="shared" si="583"/>
        <v>0</v>
      </c>
      <c r="DE80" s="13">
        <f t="shared" si="584"/>
        <v>0</v>
      </c>
      <c r="DF80" s="151"/>
      <c r="DG80" s="155"/>
      <c r="DH80" s="15"/>
      <c r="DI80" s="44" t="s">
        <v>77</v>
      </c>
      <c r="DJ80" s="1041" t="str">
        <f>Prices!$A$120</f>
        <v xml:space="preserve">glazing  </v>
      </c>
      <c r="DK80" s="1041"/>
      <c r="DL80" s="1042" t="s">
        <v>582</v>
      </c>
      <c r="DM80" s="1042"/>
      <c r="DN80" s="68">
        <v>0</v>
      </c>
      <c r="DO80" s="8"/>
      <c r="DP80" s="720">
        <f>Prices!$D120</f>
        <v>0</v>
      </c>
      <c r="DQ80" s="13">
        <f t="shared" si="587"/>
        <v>0</v>
      </c>
      <c r="DR80" s="13">
        <f t="shared" si="588"/>
        <v>0</v>
      </c>
      <c r="DS80" s="13">
        <f t="shared" si="589"/>
        <v>0</v>
      </c>
      <c r="DT80" s="151"/>
      <c r="DU80" s="155"/>
      <c r="DV80" s="15"/>
      <c r="DW80" s="44" t="s">
        <v>77</v>
      </c>
      <c r="DX80" s="1041" t="str">
        <f>Prices!$A$120</f>
        <v xml:space="preserve">glazing  </v>
      </c>
      <c r="DY80" s="1041"/>
      <c r="DZ80" s="1042" t="s">
        <v>582</v>
      </c>
      <c r="EA80" s="1042"/>
      <c r="EB80" s="68">
        <v>0</v>
      </c>
      <c r="EC80" s="8"/>
      <c r="ED80" s="720">
        <f>Prices!$D120</f>
        <v>0</v>
      </c>
      <c r="EE80" s="13">
        <f t="shared" si="592"/>
        <v>0</v>
      </c>
      <c r="EF80" s="13">
        <f t="shared" si="593"/>
        <v>0</v>
      </c>
      <c r="EG80" s="13">
        <f t="shared" si="594"/>
        <v>0</v>
      </c>
      <c r="EH80" s="151"/>
      <c r="EI80" s="155"/>
      <c r="EJ80" s="15"/>
      <c r="EK80" s="44"/>
      <c r="EL80" s="8"/>
      <c r="EM80" s="14"/>
      <c r="EN80" s="765"/>
      <c r="EO80" s="765"/>
      <c r="EP80" s="38"/>
      <c r="EQ80" s="765"/>
      <c r="ER80" s="121"/>
      <c r="ES80" s="111"/>
      <c r="ET80" s="128"/>
      <c r="EU80" s="9"/>
      <c r="EV80" s="583"/>
      <c r="EW80" s="579"/>
      <c r="EX80" s="582"/>
      <c r="EY80" s="112"/>
      <c r="EZ80" s="573"/>
      <c r="FA80" s="162"/>
      <c r="FC80" s="44" t="s">
        <v>105</v>
      </c>
      <c r="FD80" s="11" t="s">
        <v>57</v>
      </c>
      <c r="FE80" s="141">
        <v>0</v>
      </c>
      <c r="FF80" s="141">
        <v>0</v>
      </c>
      <c r="FG80" s="142">
        <v>0</v>
      </c>
      <c r="FH80" s="9" t="s">
        <v>63</v>
      </c>
      <c r="FI80" s="122">
        <f>FE80*FF80*FG80</f>
        <v>0</v>
      </c>
      <c r="FJ80" s="602">
        <v>0</v>
      </c>
      <c r="FK80" s="604">
        <f>FI80*FJ80</f>
        <v>0</v>
      </c>
      <c r="FL80" s="591">
        <f>FR136</f>
        <v>0</v>
      </c>
      <c r="FM80" s="544">
        <f>IF(FJ80=0,0,FL80/FJ80)</f>
        <v>0</v>
      </c>
      <c r="FN80" s="610">
        <f>SUM(FK80:FK81)+FL80</f>
        <v>0</v>
      </c>
      <c r="FO80" s="127">
        <f>IF(FO$4=0,0,FN80/$FO$4)</f>
        <v>0</v>
      </c>
      <c r="FP80" s="87" t="s">
        <v>105</v>
      </c>
      <c r="FQ80" s="522">
        <f>EX92+EY92</f>
        <v>0</v>
      </c>
      <c r="FR80" s="496">
        <f>FN80</f>
        <v>0</v>
      </c>
      <c r="FS80" s="567">
        <f>SUM(FQ80:FR80)</f>
        <v>0</v>
      </c>
    </row>
    <row r="81" spans="1:175" x14ac:dyDescent="0.25">
      <c r="A81" s="44" t="s">
        <v>77</v>
      </c>
      <c r="B81" s="1041" t="str">
        <f>Prices!$A$121</f>
        <v xml:space="preserve">glazing  </v>
      </c>
      <c r="C81" s="1041"/>
      <c r="D81" s="1042" t="s">
        <v>583</v>
      </c>
      <c r="E81" s="1042"/>
      <c r="F81" s="68">
        <v>0</v>
      </c>
      <c r="G81" s="8"/>
      <c r="H81" s="720">
        <f>Prices!$D121</f>
        <v>0</v>
      </c>
      <c r="I81" s="13">
        <f t="shared" si="597"/>
        <v>0</v>
      </c>
      <c r="J81" s="13">
        <f t="shared" si="553"/>
        <v>0</v>
      </c>
      <c r="K81" s="13">
        <f t="shared" si="554"/>
        <v>0</v>
      </c>
      <c r="L81" s="151"/>
      <c r="M81" s="155"/>
      <c r="N81" s="15"/>
      <c r="O81" s="44" t="s">
        <v>77</v>
      </c>
      <c r="P81" s="1041" t="str">
        <f>Prices!$A$121</f>
        <v xml:space="preserve">glazing  </v>
      </c>
      <c r="Q81" s="1041"/>
      <c r="R81" s="1042" t="s">
        <v>583</v>
      </c>
      <c r="S81" s="1042"/>
      <c r="T81" s="68">
        <v>0</v>
      </c>
      <c r="U81" s="8"/>
      <c r="V81" s="720">
        <f>Prices!$D121</f>
        <v>0</v>
      </c>
      <c r="W81" s="13">
        <f t="shared" si="598"/>
        <v>0</v>
      </c>
      <c r="X81" s="13">
        <f t="shared" si="555"/>
        <v>0</v>
      </c>
      <c r="Y81" s="13">
        <f t="shared" si="556"/>
        <v>0</v>
      </c>
      <c r="Z81" s="151"/>
      <c r="AA81" s="155"/>
      <c r="AB81" s="15"/>
      <c r="AC81" s="44" t="s">
        <v>77</v>
      </c>
      <c r="AD81" s="1041" t="str">
        <f>Prices!$A$121</f>
        <v xml:space="preserve">glazing  </v>
      </c>
      <c r="AE81" s="1041"/>
      <c r="AF81" s="1042" t="s">
        <v>583</v>
      </c>
      <c r="AG81" s="1042"/>
      <c r="AH81" s="68">
        <v>0</v>
      </c>
      <c r="AI81" s="8"/>
      <c r="AJ81" s="720">
        <f>Prices!$D121</f>
        <v>0</v>
      </c>
      <c r="AK81" s="13">
        <f t="shared" si="557"/>
        <v>0</v>
      </c>
      <c r="AL81" s="13">
        <f t="shared" si="558"/>
        <v>0</v>
      </c>
      <c r="AM81" s="13">
        <f t="shared" si="559"/>
        <v>0</v>
      </c>
      <c r="AN81" s="151"/>
      <c r="AO81" s="155"/>
      <c r="AP81" s="15"/>
      <c r="AQ81" s="44" t="s">
        <v>77</v>
      </c>
      <c r="AR81" s="1041" t="str">
        <f>Prices!$A$121</f>
        <v xml:space="preserve">glazing  </v>
      </c>
      <c r="AS81" s="1041"/>
      <c r="AT81" s="1042" t="s">
        <v>583</v>
      </c>
      <c r="AU81" s="1042"/>
      <c r="AV81" s="68">
        <v>0</v>
      </c>
      <c r="AW81" s="8"/>
      <c r="AX81" s="720">
        <f>Prices!$D121</f>
        <v>0</v>
      </c>
      <c r="AY81" s="13">
        <f t="shared" si="562"/>
        <v>0</v>
      </c>
      <c r="AZ81" s="13">
        <f t="shared" si="563"/>
        <v>0</v>
      </c>
      <c r="BA81" s="13">
        <f t="shared" si="564"/>
        <v>0</v>
      </c>
      <c r="BB81" s="151"/>
      <c r="BC81" s="155"/>
      <c r="BD81" s="15"/>
      <c r="BE81" s="44" t="s">
        <v>77</v>
      </c>
      <c r="BF81" s="1041" t="str">
        <f>Prices!$A$121</f>
        <v xml:space="preserve">glazing  </v>
      </c>
      <c r="BG81" s="1041"/>
      <c r="BH81" s="1042" t="s">
        <v>583</v>
      </c>
      <c r="BI81" s="1042"/>
      <c r="BJ81" s="68">
        <v>0</v>
      </c>
      <c r="BK81" s="8"/>
      <c r="BL81" s="720">
        <f>Prices!$D121</f>
        <v>0</v>
      </c>
      <c r="BM81" s="13">
        <f t="shared" si="567"/>
        <v>0</v>
      </c>
      <c r="BN81" s="13">
        <f t="shared" si="568"/>
        <v>0</v>
      </c>
      <c r="BO81" s="13">
        <f t="shared" si="569"/>
        <v>0</v>
      </c>
      <c r="BP81" s="151"/>
      <c r="BQ81" s="155"/>
      <c r="BR81" s="15"/>
      <c r="BS81" s="44" t="s">
        <v>77</v>
      </c>
      <c r="BT81" s="1041" t="str">
        <f>Prices!$A$121</f>
        <v xml:space="preserve">glazing  </v>
      </c>
      <c r="BU81" s="1041"/>
      <c r="BV81" s="1042" t="s">
        <v>583</v>
      </c>
      <c r="BW81" s="1042"/>
      <c r="BX81" s="68">
        <v>0</v>
      </c>
      <c r="BY81" s="8"/>
      <c r="BZ81" s="720">
        <f>Prices!$D121</f>
        <v>0</v>
      </c>
      <c r="CA81" s="13">
        <f t="shared" si="572"/>
        <v>0</v>
      </c>
      <c r="CB81" s="13">
        <f t="shared" si="573"/>
        <v>0</v>
      </c>
      <c r="CC81" s="13">
        <f t="shared" si="574"/>
        <v>0</v>
      </c>
      <c r="CD81" s="151"/>
      <c r="CE81" s="155"/>
      <c r="CF81" s="15"/>
      <c r="CG81" s="44" t="s">
        <v>77</v>
      </c>
      <c r="CH81" s="1041" t="str">
        <f>Prices!$A$121</f>
        <v xml:space="preserve">glazing  </v>
      </c>
      <c r="CI81" s="1041"/>
      <c r="CJ81" s="1042" t="s">
        <v>583</v>
      </c>
      <c r="CK81" s="1042"/>
      <c r="CL81" s="68">
        <v>0</v>
      </c>
      <c r="CM81" s="8"/>
      <c r="CN81" s="720">
        <f>Prices!$D121</f>
        <v>0</v>
      </c>
      <c r="CO81" s="13">
        <f t="shared" si="577"/>
        <v>0</v>
      </c>
      <c r="CP81" s="13">
        <f t="shared" si="578"/>
        <v>0</v>
      </c>
      <c r="CQ81" s="13">
        <f t="shared" si="579"/>
        <v>0</v>
      </c>
      <c r="CR81" s="151"/>
      <c r="CS81" s="155"/>
      <c r="CT81" s="15"/>
      <c r="CU81" s="44" t="s">
        <v>77</v>
      </c>
      <c r="CV81" s="1041" t="str">
        <f>Prices!$A$121</f>
        <v xml:space="preserve">glazing  </v>
      </c>
      <c r="CW81" s="1041"/>
      <c r="CX81" s="1042" t="s">
        <v>583</v>
      </c>
      <c r="CY81" s="1042"/>
      <c r="CZ81" s="68">
        <v>0</v>
      </c>
      <c r="DA81" s="8"/>
      <c r="DB81" s="720">
        <f>Prices!$D121</f>
        <v>0</v>
      </c>
      <c r="DC81" s="13">
        <f t="shared" si="582"/>
        <v>0</v>
      </c>
      <c r="DD81" s="13">
        <f t="shared" si="583"/>
        <v>0</v>
      </c>
      <c r="DE81" s="13">
        <f t="shared" si="584"/>
        <v>0</v>
      </c>
      <c r="DF81" s="151"/>
      <c r="DG81" s="155"/>
      <c r="DH81" s="15"/>
      <c r="DI81" s="44" t="s">
        <v>77</v>
      </c>
      <c r="DJ81" s="1041" t="str">
        <f>Prices!$A$121</f>
        <v xml:space="preserve">glazing  </v>
      </c>
      <c r="DK81" s="1041"/>
      <c r="DL81" s="1042" t="s">
        <v>583</v>
      </c>
      <c r="DM81" s="1042"/>
      <c r="DN81" s="68">
        <v>0</v>
      </c>
      <c r="DO81" s="8"/>
      <c r="DP81" s="720">
        <f>Prices!$D121</f>
        <v>0</v>
      </c>
      <c r="DQ81" s="13">
        <f t="shared" si="587"/>
        <v>0</v>
      </c>
      <c r="DR81" s="13">
        <f t="shared" si="588"/>
        <v>0</v>
      </c>
      <c r="DS81" s="13">
        <f t="shared" si="589"/>
        <v>0</v>
      </c>
      <c r="DT81" s="151"/>
      <c r="DU81" s="155"/>
      <c r="DV81" s="15"/>
      <c r="DW81" s="44" t="s">
        <v>77</v>
      </c>
      <c r="DX81" s="1041" t="str">
        <f>Prices!$A$121</f>
        <v xml:space="preserve">glazing  </v>
      </c>
      <c r="DY81" s="1041"/>
      <c r="DZ81" s="1042" t="s">
        <v>583</v>
      </c>
      <c r="EA81" s="1042"/>
      <c r="EB81" s="68">
        <v>0</v>
      </c>
      <c r="EC81" s="8"/>
      <c r="ED81" s="720">
        <f>Prices!$D121</f>
        <v>0</v>
      </c>
      <c r="EE81" s="13">
        <f t="shared" si="592"/>
        <v>0</v>
      </c>
      <c r="EF81" s="13">
        <f t="shared" si="593"/>
        <v>0</v>
      </c>
      <c r="EG81" s="13">
        <f t="shared" si="594"/>
        <v>0</v>
      </c>
      <c r="EH81" s="151"/>
      <c r="EI81" s="155"/>
      <c r="EJ81" s="15"/>
      <c r="EK81" s="44" t="s">
        <v>66</v>
      </c>
      <c r="EL81" s="11" t="s">
        <v>48</v>
      </c>
      <c r="EM81" s="744">
        <f>L106+Z106+AN106+BB106+BP106+CD106+CR106+DF106+DT106+EH106</f>
        <v>0</v>
      </c>
      <c r="EN81" s="14"/>
      <c r="EP81" s="765" t="s">
        <v>109</v>
      </c>
      <c r="EQ81" s="190">
        <f>M106+AA106+AO106+BC106+BQ106+CE106+CS106+DG106+DU106+EI106</f>
        <v>0</v>
      </c>
      <c r="ER81" s="116">
        <f>IF(ER$4=0,0,EM81/ER$4)</f>
        <v>0</v>
      </c>
      <c r="ES81" s="81">
        <f>ER81*ET81+ER81</f>
        <v>0</v>
      </c>
      <c r="ET81" s="280">
        <v>0</v>
      </c>
      <c r="EU81" s="9" t="s">
        <v>109</v>
      </c>
      <c r="EV81" s="583">
        <f>IF(ER$4=0,0,EQ81/$ER$4*$EX$4)</f>
        <v>0</v>
      </c>
      <c r="EW81" s="579">
        <f t="shared" ref="EW81:EW92" si="602">IF(EV81=0,0,EX81/EV81)</f>
        <v>0</v>
      </c>
      <c r="EX81" s="582">
        <f t="shared" si="552"/>
        <v>0</v>
      </c>
      <c r="EY81" s="112"/>
      <c r="EZ81" s="573"/>
      <c r="FA81" s="55"/>
      <c r="FC81" s="44" t="s">
        <v>105</v>
      </c>
      <c r="FD81" s="11" t="s">
        <v>57</v>
      </c>
      <c r="FE81" s="141">
        <v>0</v>
      </c>
      <c r="FF81" s="141">
        <v>0</v>
      </c>
      <c r="FG81" s="142">
        <v>0</v>
      </c>
      <c r="FH81" s="9" t="s">
        <v>63</v>
      </c>
      <c r="FI81" s="122">
        <f>FE81*FF81*FG81</f>
        <v>0</v>
      </c>
      <c r="FJ81" s="602">
        <v>0</v>
      </c>
      <c r="FK81" s="604">
        <f>FI81*FJ81</f>
        <v>0</v>
      </c>
      <c r="FL81" s="592"/>
      <c r="FM81" s="573"/>
      <c r="FN81" s="607"/>
      <c r="FO81" s="127"/>
      <c r="FP81" s="87"/>
      <c r="FQ81" s="522"/>
      <c r="FR81" s="61"/>
      <c r="FS81" s="567"/>
    </row>
    <row r="82" spans="1:175" ht="13" thickBot="1" x14ac:dyDescent="0.3">
      <c r="A82" s="44" t="s">
        <v>77</v>
      </c>
      <c r="B82" s="1041" t="str">
        <f>Prices!$A$122</f>
        <v xml:space="preserve">glazing  </v>
      </c>
      <c r="C82" s="1041"/>
      <c r="D82" s="1042" t="s">
        <v>584</v>
      </c>
      <c r="E82" s="1042"/>
      <c r="F82" s="68">
        <v>0</v>
      </c>
      <c r="G82" s="8"/>
      <c r="H82" s="721">
        <f>Prices!$D122</f>
        <v>0</v>
      </c>
      <c r="I82" s="13">
        <f t="shared" si="597"/>
        <v>0</v>
      </c>
      <c r="J82" s="13">
        <f t="shared" si="553"/>
        <v>0</v>
      </c>
      <c r="K82" s="13">
        <f t="shared" si="554"/>
        <v>0</v>
      </c>
      <c r="L82" s="151"/>
      <c r="M82" s="155"/>
      <c r="N82" s="10"/>
      <c r="O82" s="44" t="s">
        <v>77</v>
      </c>
      <c r="P82" s="1041" t="str">
        <f>Prices!$A$122</f>
        <v xml:space="preserve">glazing  </v>
      </c>
      <c r="Q82" s="1041"/>
      <c r="R82" s="1042" t="s">
        <v>584</v>
      </c>
      <c r="S82" s="1042"/>
      <c r="T82" s="68">
        <v>0</v>
      </c>
      <c r="U82" s="8"/>
      <c r="V82" s="721">
        <f>Prices!$D122</f>
        <v>0</v>
      </c>
      <c r="W82" s="13">
        <f t="shared" si="598"/>
        <v>0</v>
      </c>
      <c r="X82" s="13">
        <f t="shared" si="555"/>
        <v>0</v>
      </c>
      <c r="Y82" s="13">
        <f t="shared" si="556"/>
        <v>0</v>
      </c>
      <c r="Z82" s="151"/>
      <c r="AA82" s="155"/>
      <c r="AB82" s="10"/>
      <c r="AC82" s="44" t="s">
        <v>77</v>
      </c>
      <c r="AD82" s="1041" t="str">
        <f>Prices!$A$122</f>
        <v xml:space="preserve">glazing  </v>
      </c>
      <c r="AE82" s="1041"/>
      <c r="AF82" s="1042" t="s">
        <v>584</v>
      </c>
      <c r="AG82" s="1042"/>
      <c r="AH82" s="68">
        <v>0</v>
      </c>
      <c r="AI82" s="8"/>
      <c r="AJ82" s="721">
        <f>Prices!$D122</f>
        <v>0</v>
      </c>
      <c r="AK82" s="13">
        <f t="shared" si="557"/>
        <v>0</v>
      </c>
      <c r="AL82" s="13">
        <f t="shared" si="558"/>
        <v>0</v>
      </c>
      <c r="AM82" s="13">
        <f t="shared" si="559"/>
        <v>0</v>
      </c>
      <c r="AN82" s="151"/>
      <c r="AO82" s="155"/>
      <c r="AP82" s="10"/>
      <c r="AQ82" s="44" t="s">
        <v>77</v>
      </c>
      <c r="AR82" s="1041" t="str">
        <f>Prices!$A$122</f>
        <v xml:space="preserve">glazing  </v>
      </c>
      <c r="AS82" s="1041"/>
      <c r="AT82" s="1042" t="s">
        <v>584</v>
      </c>
      <c r="AU82" s="1042"/>
      <c r="AV82" s="68">
        <v>0</v>
      </c>
      <c r="AW82" s="8"/>
      <c r="AX82" s="721">
        <f>Prices!$D122</f>
        <v>0</v>
      </c>
      <c r="AY82" s="13">
        <f t="shared" si="562"/>
        <v>0</v>
      </c>
      <c r="AZ82" s="13">
        <f t="shared" si="563"/>
        <v>0</v>
      </c>
      <c r="BA82" s="13">
        <f t="shared" si="564"/>
        <v>0</v>
      </c>
      <c r="BB82" s="151"/>
      <c r="BC82" s="155"/>
      <c r="BD82" s="10"/>
      <c r="BE82" s="44" t="s">
        <v>77</v>
      </c>
      <c r="BF82" s="1041" t="str">
        <f>Prices!$A$122</f>
        <v xml:space="preserve">glazing  </v>
      </c>
      <c r="BG82" s="1041"/>
      <c r="BH82" s="1042" t="s">
        <v>584</v>
      </c>
      <c r="BI82" s="1042"/>
      <c r="BJ82" s="68">
        <v>0</v>
      </c>
      <c r="BK82" s="8"/>
      <c r="BL82" s="721">
        <f>Prices!$D122</f>
        <v>0</v>
      </c>
      <c r="BM82" s="13">
        <f t="shared" si="567"/>
        <v>0</v>
      </c>
      <c r="BN82" s="13">
        <f t="shared" si="568"/>
        <v>0</v>
      </c>
      <c r="BO82" s="13">
        <f t="shared" si="569"/>
        <v>0</v>
      </c>
      <c r="BP82" s="151"/>
      <c r="BQ82" s="155"/>
      <c r="BR82" s="10"/>
      <c r="BS82" s="44" t="s">
        <v>77</v>
      </c>
      <c r="BT82" s="1041" t="str">
        <f>Prices!$A$122</f>
        <v xml:space="preserve">glazing  </v>
      </c>
      <c r="BU82" s="1041"/>
      <c r="BV82" s="1042" t="s">
        <v>584</v>
      </c>
      <c r="BW82" s="1042"/>
      <c r="BX82" s="68">
        <v>0</v>
      </c>
      <c r="BY82" s="8"/>
      <c r="BZ82" s="721">
        <f>Prices!$D122</f>
        <v>0</v>
      </c>
      <c r="CA82" s="13">
        <f t="shared" si="572"/>
        <v>0</v>
      </c>
      <c r="CB82" s="13">
        <f t="shared" si="573"/>
        <v>0</v>
      </c>
      <c r="CC82" s="13">
        <f t="shared" si="574"/>
        <v>0</v>
      </c>
      <c r="CD82" s="151"/>
      <c r="CE82" s="155"/>
      <c r="CF82" s="10"/>
      <c r="CG82" s="44" t="s">
        <v>77</v>
      </c>
      <c r="CH82" s="1041" t="str">
        <f>Prices!$A$122</f>
        <v xml:space="preserve">glazing  </v>
      </c>
      <c r="CI82" s="1041"/>
      <c r="CJ82" s="1042" t="s">
        <v>584</v>
      </c>
      <c r="CK82" s="1042"/>
      <c r="CL82" s="68">
        <v>0</v>
      </c>
      <c r="CM82" s="8"/>
      <c r="CN82" s="721">
        <f>Prices!$D122</f>
        <v>0</v>
      </c>
      <c r="CO82" s="13">
        <f t="shared" si="577"/>
        <v>0</v>
      </c>
      <c r="CP82" s="13">
        <f t="shared" si="578"/>
        <v>0</v>
      </c>
      <c r="CQ82" s="13">
        <f t="shared" si="579"/>
        <v>0</v>
      </c>
      <c r="CR82" s="151"/>
      <c r="CS82" s="155"/>
      <c r="CT82" s="10"/>
      <c r="CU82" s="44" t="s">
        <v>77</v>
      </c>
      <c r="CV82" s="1041" t="str">
        <f>Prices!$A$122</f>
        <v xml:space="preserve">glazing  </v>
      </c>
      <c r="CW82" s="1041"/>
      <c r="CX82" s="1042" t="s">
        <v>584</v>
      </c>
      <c r="CY82" s="1042"/>
      <c r="CZ82" s="68">
        <v>0</v>
      </c>
      <c r="DA82" s="8"/>
      <c r="DB82" s="721">
        <f>Prices!$D122</f>
        <v>0</v>
      </c>
      <c r="DC82" s="13">
        <f t="shared" si="582"/>
        <v>0</v>
      </c>
      <c r="DD82" s="13">
        <f t="shared" si="583"/>
        <v>0</v>
      </c>
      <c r="DE82" s="13">
        <f t="shared" si="584"/>
        <v>0</v>
      </c>
      <c r="DF82" s="151"/>
      <c r="DG82" s="155"/>
      <c r="DH82" s="10"/>
      <c r="DI82" s="44" t="s">
        <v>77</v>
      </c>
      <c r="DJ82" s="1041" t="str">
        <f>Prices!$A$122</f>
        <v xml:space="preserve">glazing  </v>
      </c>
      <c r="DK82" s="1041"/>
      <c r="DL82" s="1042" t="s">
        <v>584</v>
      </c>
      <c r="DM82" s="1042"/>
      <c r="DN82" s="68">
        <v>0</v>
      </c>
      <c r="DO82" s="8"/>
      <c r="DP82" s="721">
        <f>Prices!$D122</f>
        <v>0</v>
      </c>
      <c r="DQ82" s="13">
        <f t="shared" si="587"/>
        <v>0</v>
      </c>
      <c r="DR82" s="13">
        <f t="shared" si="588"/>
        <v>0</v>
      </c>
      <c r="DS82" s="13">
        <f t="shared" si="589"/>
        <v>0</v>
      </c>
      <c r="DT82" s="151"/>
      <c r="DU82" s="155"/>
      <c r="DV82" s="10"/>
      <c r="DW82" s="44" t="s">
        <v>77</v>
      </c>
      <c r="DX82" s="1041" t="str">
        <f>Prices!$A$122</f>
        <v xml:space="preserve">glazing  </v>
      </c>
      <c r="DY82" s="1041"/>
      <c r="DZ82" s="1042" t="s">
        <v>584</v>
      </c>
      <c r="EA82" s="1042"/>
      <c r="EB82" s="68">
        <v>0</v>
      </c>
      <c r="EC82" s="8"/>
      <c r="ED82" s="721">
        <f>Prices!$D122</f>
        <v>0</v>
      </c>
      <c r="EE82" s="13">
        <f t="shared" si="592"/>
        <v>0</v>
      </c>
      <c r="EF82" s="13">
        <f t="shared" si="593"/>
        <v>0</v>
      </c>
      <c r="EG82" s="13">
        <f t="shared" si="594"/>
        <v>0</v>
      </c>
      <c r="EH82" s="151"/>
      <c r="EI82" s="155"/>
      <c r="EJ82" s="10"/>
      <c r="EK82" s="44" t="s">
        <v>67</v>
      </c>
      <c r="EL82" s="11" t="s">
        <v>144</v>
      </c>
      <c r="EM82" s="744">
        <f>L108+Z108+AN108+BB108+BP108+CD108+CR108+DF108+DT108+EH108</f>
        <v>0</v>
      </c>
      <c r="EN82" s="14"/>
      <c r="EP82" s="765" t="s">
        <v>109</v>
      </c>
      <c r="EQ82" s="190">
        <f>M108+AA108+AO108+BC108+BQ108+CE108+CS108+DG108+DU108+EI108</f>
        <v>0</v>
      </c>
      <c r="ER82" s="116">
        <f t="shared" ref="ER82" si="603">IF(ER$4=0,0,EM82/ER$4)</f>
        <v>0</v>
      </c>
      <c r="ES82" s="81">
        <f>ER82*ET82+ER82</f>
        <v>0</v>
      </c>
      <c r="ET82" s="280">
        <v>0</v>
      </c>
      <c r="EU82" s="9" t="s">
        <v>109</v>
      </c>
      <c r="EV82" s="583">
        <f t="shared" ref="EV82:EV83" si="604">IF(ER$4=0,0,EQ82/$ER$4*$EX$4)</f>
        <v>0</v>
      </c>
      <c r="EW82" s="579">
        <f t="shared" si="602"/>
        <v>0</v>
      </c>
      <c r="EX82" s="582">
        <f t="shared" si="552"/>
        <v>0</v>
      </c>
      <c r="EY82" s="112"/>
      <c r="EZ82" s="573"/>
      <c r="FA82" s="55"/>
      <c r="FC82" s="44"/>
      <c r="FD82" s="11"/>
      <c r="FE82" s="17"/>
      <c r="FF82" s="17"/>
      <c r="FG82" s="18"/>
      <c r="FH82" s="17"/>
      <c r="FI82" s="765"/>
      <c r="FJ82" s="765"/>
      <c r="FK82" s="606"/>
      <c r="FL82" s="592"/>
      <c r="FM82" s="573"/>
      <c r="FN82" s="607"/>
      <c r="FO82" s="127"/>
      <c r="FP82" s="87"/>
      <c r="FQ82" s="522"/>
      <c r="FR82" s="61"/>
      <c r="FS82" s="567"/>
    </row>
    <row r="83" spans="1:175" ht="13" thickBot="1" x14ac:dyDescent="0.3">
      <c r="A83" s="45"/>
      <c r="B83" s="93"/>
      <c r="C83" s="6" t="s">
        <v>37</v>
      </c>
      <c r="D83" s="942" t="s">
        <v>20</v>
      </c>
      <c r="E83" s="942" t="s">
        <v>20</v>
      </c>
      <c r="F83" s="18" t="s">
        <v>45</v>
      </c>
      <c r="G83" s="6" t="s">
        <v>109</v>
      </c>
      <c r="H83" s="286" t="s">
        <v>36</v>
      </c>
      <c r="I83" s="13"/>
      <c r="J83" s="13"/>
      <c r="K83" s="13"/>
      <c r="L83" s="1044" t="s">
        <v>276</v>
      </c>
      <c r="M83" s="1045"/>
      <c r="N83" s="10"/>
      <c r="O83" s="45"/>
      <c r="P83" s="93"/>
      <c r="Q83" s="6" t="s">
        <v>37</v>
      </c>
      <c r="R83" s="942" t="s">
        <v>20</v>
      </c>
      <c r="S83" s="942" t="s">
        <v>20</v>
      </c>
      <c r="T83" s="18" t="s">
        <v>45</v>
      </c>
      <c r="U83" s="6" t="s">
        <v>109</v>
      </c>
      <c r="V83" s="286" t="s">
        <v>36</v>
      </c>
      <c r="W83" s="13"/>
      <c r="X83" s="13"/>
      <c r="Y83" s="13"/>
      <c r="Z83" s="1044" t="s">
        <v>276</v>
      </c>
      <c r="AA83" s="1045"/>
      <c r="AB83" s="10"/>
      <c r="AC83" s="45"/>
      <c r="AD83" s="93"/>
      <c r="AE83" s="6" t="s">
        <v>37</v>
      </c>
      <c r="AF83" s="942" t="s">
        <v>20</v>
      </c>
      <c r="AG83" s="942" t="s">
        <v>20</v>
      </c>
      <c r="AH83" s="18" t="s">
        <v>45</v>
      </c>
      <c r="AI83" s="6" t="s">
        <v>109</v>
      </c>
      <c r="AJ83" s="286" t="s">
        <v>36</v>
      </c>
      <c r="AK83" s="13"/>
      <c r="AL83" s="13"/>
      <c r="AM83" s="13"/>
      <c r="AN83" s="1044" t="s">
        <v>276</v>
      </c>
      <c r="AO83" s="1045"/>
      <c r="AP83" s="10"/>
      <c r="AQ83" s="45"/>
      <c r="AR83" s="93"/>
      <c r="AS83" s="6" t="s">
        <v>37</v>
      </c>
      <c r="AT83" s="942" t="s">
        <v>20</v>
      </c>
      <c r="AU83" s="942" t="s">
        <v>20</v>
      </c>
      <c r="AV83" s="18" t="s">
        <v>45</v>
      </c>
      <c r="AW83" s="6" t="s">
        <v>109</v>
      </c>
      <c r="AX83" s="286" t="s">
        <v>36</v>
      </c>
      <c r="AY83" s="13"/>
      <c r="AZ83" s="13"/>
      <c r="BA83" s="13"/>
      <c r="BB83" s="1044" t="s">
        <v>276</v>
      </c>
      <c r="BC83" s="1045"/>
      <c r="BD83" s="10"/>
      <c r="BE83" s="45"/>
      <c r="BF83" s="93"/>
      <c r="BG83" s="6" t="s">
        <v>37</v>
      </c>
      <c r="BH83" s="942" t="s">
        <v>20</v>
      </c>
      <c r="BI83" s="942" t="s">
        <v>20</v>
      </c>
      <c r="BJ83" s="18" t="s">
        <v>45</v>
      </c>
      <c r="BK83" s="6" t="s">
        <v>109</v>
      </c>
      <c r="BL83" s="286" t="s">
        <v>36</v>
      </c>
      <c r="BM83" s="13"/>
      <c r="BN83" s="13"/>
      <c r="BO83" s="13"/>
      <c r="BP83" s="1044" t="s">
        <v>276</v>
      </c>
      <c r="BQ83" s="1045"/>
      <c r="BR83" s="10"/>
      <c r="BS83" s="45"/>
      <c r="BT83" s="93"/>
      <c r="BU83" s="6" t="s">
        <v>37</v>
      </c>
      <c r="BV83" s="942" t="s">
        <v>20</v>
      </c>
      <c r="BW83" s="942" t="s">
        <v>20</v>
      </c>
      <c r="BX83" s="18" t="s">
        <v>45</v>
      </c>
      <c r="BY83" s="6" t="s">
        <v>109</v>
      </c>
      <c r="BZ83" s="286" t="s">
        <v>36</v>
      </c>
      <c r="CA83" s="13"/>
      <c r="CB83" s="13"/>
      <c r="CC83" s="13"/>
      <c r="CD83" s="1044" t="s">
        <v>276</v>
      </c>
      <c r="CE83" s="1045"/>
      <c r="CF83" s="10"/>
      <c r="CG83" s="45"/>
      <c r="CH83" s="93"/>
      <c r="CI83" s="6" t="s">
        <v>37</v>
      </c>
      <c r="CJ83" s="942" t="s">
        <v>20</v>
      </c>
      <c r="CK83" s="942" t="s">
        <v>20</v>
      </c>
      <c r="CL83" s="18" t="s">
        <v>45</v>
      </c>
      <c r="CM83" s="6" t="s">
        <v>109</v>
      </c>
      <c r="CN83" s="286" t="s">
        <v>36</v>
      </c>
      <c r="CO83" s="13"/>
      <c r="CP83" s="13"/>
      <c r="CQ83" s="13"/>
      <c r="CR83" s="1044" t="s">
        <v>276</v>
      </c>
      <c r="CS83" s="1045"/>
      <c r="CT83" s="10"/>
      <c r="CU83" s="45"/>
      <c r="CV83" s="93"/>
      <c r="CW83" s="6" t="s">
        <v>37</v>
      </c>
      <c r="CX83" s="942" t="s">
        <v>20</v>
      </c>
      <c r="CY83" s="942" t="s">
        <v>20</v>
      </c>
      <c r="CZ83" s="18" t="s">
        <v>45</v>
      </c>
      <c r="DA83" s="6" t="s">
        <v>109</v>
      </c>
      <c r="DB83" s="286" t="s">
        <v>36</v>
      </c>
      <c r="DC83" s="13"/>
      <c r="DD83" s="13"/>
      <c r="DE83" s="13"/>
      <c r="DF83" s="1044" t="s">
        <v>276</v>
      </c>
      <c r="DG83" s="1045"/>
      <c r="DH83" s="10"/>
      <c r="DI83" s="45"/>
      <c r="DJ83" s="93"/>
      <c r="DK83" s="6" t="s">
        <v>37</v>
      </c>
      <c r="DL83" s="942" t="s">
        <v>20</v>
      </c>
      <c r="DM83" s="942" t="s">
        <v>20</v>
      </c>
      <c r="DN83" s="18" t="s">
        <v>45</v>
      </c>
      <c r="DO83" s="6" t="s">
        <v>109</v>
      </c>
      <c r="DP83" s="286" t="s">
        <v>36</v>
      </c>
      <c r="DQ83" s="13"/>
      <c r="DR83" s="13"/>
      <c r="DS83" s="13"/>
      <c r="DT83" s="1044" t="s">
        <v>276</v>
      </c>
      <c r="DU83" s="1045"/>
      <c r="DV83" s="10"/>
      <c r="DW83" s="45"/>
      <c r="DX83" s="93"/>
      <c r="DY83" s="6" t="s">
        <v>37</v>
      </c>
      <c r="DZ83" s="942" t="s">
        <v>20</v>
      </c>
      <c r="EA83" s="942" t="s">
        <v>20</v>
      </c>
      <c r="EB83" s="18" t="s">
        <v>45</v>
      </c>
      <c r="EC83" s="6" t="s">
        <v>109</v>
      </c>
      <c r="ED83" s="286" t="s">
        <v>36</v>
      </c>
      <c r="EE83" s="13"/>
      <c r="EF83" s="13"/>
      <c r="EG83" s="13"/>
      <c r="EH83" s="1044" t="s">
        <v>276</v>
      </c>
      <c r="EI83" s="1045"/>
      <c r="EJ83" s="10"/>
      <c r="EK83" s="44" t="s">
        <v>68</v>
      </c>
      <c r="EL83" s="11" t="s">
        <v>145</v>
      </c>
      <c r="EM83" s="744">
        <f>L110+Z110+AN110+BB110+BP110+CD110+CR110+DF110+DT110+EH110</f>
        <v>0</v>
      </c>
      <c r="EN83" s="14"/>
      <c r="EP83" s="765" t="s">
        <v>109</v>
      </c>
      <c r="EQ83" s="190">
        <f>M110+AA110+AO110+BC110+BQ110+CE110+CS110+DG110+DU110+EI110</f>
        <v>0</v>
      </c>
      <c r="ER83" s="116">
        <f>IF(ER$4=0,0,EM83/ER$4)</f>
        <v>0</v>
      </c>
      <c r="ES83" s="81">
        <f>ER83*ET83+ER83</f>
        <v>0</v>
      </c>
      <c r="ET83" s="280">
        <v>0</v>
      </c>
      <c r="EU83" s="9" t="s">
        <v>109</v>
      </c>
      <c r="EV83" s="583">
        <f t="shared" si="604"/>
        <v>0</v>
      </c>
      <c r="EW83" s="579">
        <f t="shared" si="602"/>
        <v>0</v>
      </c>
      <c r="EX83" s="582">
        <f t="shared" si="552"/>
        <v>0</v>
      </c>
      <c r="EY83" s="112"/>
      <c r="EZ83" s="573"/>
      <c r="FA83" s="55"/>
      <c r="FC83" s="44"/>
      <c r="FD83" s="61"/>
      <c r="FE83" s="61"/>
      <c r="FF83" s="61"/>
      <c r="FG83" s="61"/>
      <c r="FH83" s="61"/>
      <c r="FI83" s="61"/>
      <c r="FJ83" s="61"/>
      <c r="FK83" s="607"/>
      <c r="FL83" s="590"/>
      <c r="FM83" s="569"/>
      <c r="FN83" s="606"/>
      <c r="FO83" s="127"/>
      <c r="FP83" s="522"/>
      <c r="FQ83" s="599"/>
      <c r="FR83" s="61"/>
      <c r="FS83" s="567"/>
    </row>
    <row r="84" spans="1:175" ht="13" thickTop="1" x14ac:dyDescent="0.25">
      <c r="A84" s="44" t="s">
        <v>90</v>
      </c>
      <c r="B84" s="95" t="s">
        <v>111</v>
      </c>
      <c r="C84" s="68">
        <v>0</v>
      </c>
      <c r="D84" s="74">
        <v>0</v>
      </c>
      <c r="E84" s="74">
        <v>0</v>
      </c>
      <c r="F84" s="129">
        <f>D84*E84</f>
        <v>0</v>
      </c>
      <c r="G84" s="722">
        <f>C84*F84*2.7</f>
        <v>0</v>
      </c>
      <c r="H84" s="821"/>
      <c r="I84" s="13">
        <f>(G84*H84)</f>
        <v>0</v>
      </c>
      <c r="J84" s="13">
        <f>IF(E$113=0,0,I84/E$113)</f>
        <v>0</v>
      </c>
      <c r="K84" s="13">
        <f t="shared" ref="K84:K93" si="605">(J84*G$2)</f>
        <v>0</v>
      </c>
      <c r="L84" s="217">
        <f>SUM(K84:K86)</f>
        <v>0</v>
      </c>
      <c r="M84" s="218">
        <f>SUM(F84:F85)*C$2</f>
        <v>0</v>
      </c>
      <c r="N84" s="10"/>
      <c r="O84" s="44" t="s">
        <v>90</v>
      </c>
      <c r="P84" s="95" t="s">
        <v>111</v>
      </c>
      <c r="Q84" s="68">
        <v>0</v>
      </c>
      <c r="R84" s="74">
        <v>0</v>
      </c>
      <c r="S84" s="74">
        <v>0</v>
      </c>
      <c r="T84" s="129">
        <f>R84*S84</f>
        <v>0</v>
      </c>
      <c r="U84" s="722">
        <f>Q84*T84*2.7</f>
        <v>0</v>
      </c>
      <c r="V84" s="821"/>
      <c r="W84" s="13">
        <f>(U84*V84)</f>
        <v>0</v>
      </c>
      <c r="X84" s="13">
        <f>IF(S$113=0,0,W84/S$113)</f>
        <v>0</v>
      </c>
      <c r="Y84" s="13">
        <f t="shared" ref="Y84:Y93" si="606">(X84*U$2)</f>
        <v>0</v>
      </c>
      <c r="Z84" s="217">
        <f>SUM(Y84:Y86)</f>
        <v>0</v>
      </c>
      <c r="AA84" s="218">
        <f>SUM(T84:T85)*Q$2</f>
        <v>0</v>
      </c>
      <c r="AB84" s="10"/>
      <c r="AC84" s="44" t="s">
        <v>90</v>
      </c>
      <c r="AD84" s="95" t="s">
        <v>111</v>
      </c>
      <c r="AE84" s="68">
        <v>0</v>
      </c>
      <c r="AF84" s="74">
        <v>0</v>
      </c>
      <c r="AG84" s="74">
        <v>0</v>
      </c>
      <c r="AH84" s="129">
        <f t="shared" ref="AH84:AH85" si="607">AF84*AG84</f>
        <v>0</v>
      </c>
      <c r="AI84" s="722">
        <f t="shared" ref="AI84:AI85" si="608">AE84*AH84*2.7</f>
        <v>0</v>
      </c>
      <c r="AJ84" s="821"/>
      <c r="AK84" s="13">
        <f t="shared" ref="AK84:AK85" si="609">(AI84*AJ84)</f>
        <v>0</v>
      </c>
      <c r="AL84" s="13">
        <f t="shared" ref="AL84:AL93" si="610">IF(AG$113=0,0,AK84/AG$113)</f>
        <v>0</v>
      </c>
      <c r="AM84" s="13">
        <f t="shared" ref="AM84:AM93" si="611">(AL84*AI$2)</f>
        <v>0</v>
      </c>
      <c r="AN84" s="217">
        <f t="shared" ref="AN84" si="612">SUM(AM84:AM86)</f>
        <v>0</v>
      </c>
      <c r="AO84" s="218">
        <f t="shared" ref="AO84" si="613">SUM(AH84:AH85)*AE$2</f>
        <v>0</v>
      </c>
      <c r="AP84" s="10"/>
      <c r="AQ84" s="44" t="s">
        <v>90</v>
      </c>
      <c r="AR84" s="95" t="s">
        <v>111</v>
      </c>
      <c r="AS84" s="68">
        <v>0</v>
      </c>
      <c r="AT84" s="74">
        <v>0</v>
      </c>
      <c r="AU84" s="74">
        <v>0</v>
      </c>
      <c r="AV84" s="129">
        <f t="shared" ref="AV84:AV85" si="614">AT84*AU84</f>
        <v>0</v>
      </c>
      <c r="AW84" s="722">
        <f t="shared" ref="AW84:AW85" si="615">AS84*AV84*2.7</f>
        <v>0</v>
      </c>
      <c r="AX84" s="821"/>
      <c r="AY84" s="13">
        <f t="shared" ref="AY84:AY85" si="616">(AW84*AX84)</f>
        <v>0</v>
      </c>
      <c r="AZ84" s="13">
        <f t="shared" ref="AZ84:AZ93" si="617">IF(AU$113=0,0,AY84/AU$113)</f>
        <v>0</v>
      </c>
      <c r="BA84" s="13">
        <f t="shared" ref="BA84:BA93" si="618">(AZ84*AW$2)</f>
        <v>0</v>
      </c>
      <c r="BB84" s="217">
        <f t="shared" ref="BB84" si="619">SUM(BA84:BA86)</f>
        <v>0</v>
      </c>
      <c r="BC84" s="218">
        <f t="shared" ref="BC84" si="620">SUM(AV84:AV85)*AS$2</f>
        <v>0</v>
      </c>
      <c r="BD84" s="10"/>
      <c r="BE84" s="44" t="s">
        <v>90</v>
      </c>
      <c r="BF84" s="95" t="s">
        <v>111</v>
      </c>
      <c r="BG84" s="68">
        <v>0</v>
      </c>
      <c r="BH84" s="74">
        <v>0</v>
      </c>
      <c r="BI84" s="74">
        <v>0</v>
      </c>
      <c r="BJ84" s="129">
        <f t="shared" ref="BJ84:BJ85" si="621">BH84*BI84</f>
        <v>0</v>
      </c>
      <c r="BK84" s="722">
        <f t="shared" ref="BK84:BK85" si="622">BG84*BJ84*2.7</f>
        <v>0</v>
      </c>
      <c r="BL84" s="821"/>
      <c r="BM84" s="13">
        <f t="shared" ref="BM84:BM85" si="623">(BK84*BL84)</f>
        <v>0</v>
      </c>
      <c r="BN84" s="13">
        <f t="shared" ref="BN84:BN93" si="624">IF(BI$113=0,0,BM84/BI$113)</f>
        <v>0</v>
      </c>
      <c r="BO84" s="13">
        <f t="shared" ref="BO84:BO93" si="625">(BN84*BK$2)</f>
        <v>0</v>
      </c>
      <c r="BP84" s="217">
        <f t="shared" ref="BP84" si="626">SUM(BO84:BO86)</f>
        <v>0</v>
      </c>
      <c r="BQ84" s="218">
        <f t="shared" ref="BQ84" si="627">SUM(BJ84:BJ85)*BG$2</f>
        <v>0</v>
      </c>
      <c r="BR84" s="10"/>
      <c r="BS84" s="44" t="s">
        <v>90</v>
      </c>
      <c r="BT84" s="95" t="s">
        <v>111</v>
      </c>
      <c r="BU84" s="68">
        <v>0</v>
      </c>
      <c r="BV84" s="74">
        <v>0</v>
      </c>
      <c r="BW84" s="74">
        <v>0</v>
      </c>
      <c r="BX84" s="129">
        <f t="shared" ref="BX84:BX85" si="628">BV84*BW84</f>
        <v>0</v>
      </c>
      <c r="BY84" s="722">
        <f t="shared" ref="BY84:BY85" si="629">BU84*BX84*2.7</f>
        <v>0</v>
      </c>
      <c r="BZ84" s="821"/>
      <c r="CA84" s="13">
        <f t="shared" ref="CA84:CA85" si="630">(BY84*BZ84)</f>
        <v>0</v>
      </c>
      <c r="CB84" s="13">
        <f t="shared" ref="CB84:CB93" si="631">IF(BW$113=0,0,CA84/BW$113)</f>
        <v>0</v>
      </c>
      <c r="CC84" s="13">
        <f t="shared" ref="CC84:CC93" si="632">(CB84*BY$2)</f>
        <v>0</v>
      </c>
      <c r="CD84" s="217">
        <f t="shared" ref="CD84" si="633">SUM(CC84:CC86)</f>
        <v>0</v>
      </c>
      <c r="CE84" s="218">
        <f t="shared" ref="CE84" si="634">SUM(BX84:BX85)*BU$2</f>
        <v>0</v>
      </c>
      <c r="CF84" s="10"/>
      <c r="CG84" s="44" t="s">
        <v>90</v>
      </c>
      <c r="CH84" s="95" t="s">
        <v>111</v>
      </c>
      <c r="CI84" s="68">
        <v>0</v>
      </c>
      <c r="CJ84" s="74">
        <v>0</v>
      </c>
      <c r="CK84" s="74">
        <v>0</v>
      </c>
      <c r="CL84" s="129">
        <f t="shared" ref="CL84:CL85" si="635">CJ84*CK84</f>
        <v>0</v>
      </c>
      <c r="CM84" s="722">
        <f t="shared" ref="CM84:CM85" si="636">CI84*CL84*2.7</f>
        <v>0</v>
      </c>
      <c r="CN84" s="821"/>
      <c r="CO84" s="13">
        <f t="shared" ref="CO84:CO85" si="637">(CM84*CN84)</f>
        <v>0</v>
      </c>
      <c r="CP84" s="13">
        <f t="shared" ref="CP84:CP93" si="638">IF(CK$113=0,0,CO84/CK$113)</f>
        <v>0</v>
      </c>
      <c r="CQ84" s="13">
        <f t="shared" ref="CQ84:CQ93" si="639">(CP84*CM$2)</f>
        <v>0</v>
      </c>
      <c r="CR84" s="217">
        <f t="shared" ref="CR84" si="640">SUM(CQ84:CQ86)</f>
        <v>0</v>
      </c>
      <c r="CS84" s="218">
        <f t="shared" ref="CS84" si="641">SUM(CL84:CL85)*CI$2</f>
        <v>0</v>
      </c>
      <c r="CT84" s="10"/>
      <c r="CU84" s="44" t="s">
        <v>90</v>
      </c>
      <c r="CV84" s="95" t="s">
        <v>111</v>
      </c>
      <c r="CW84" s="68">
        <v>0</v>
      </c>
      <c r="CX84" s="74">
        <v>0</v>
      </c>
      <c r="CY84" s="74">
        <v>0</v>
      </c>
      <c r="CZ84" s="129">
        <f t="shared" ref="CZ84:CZ85" si="642">CX84*CY84</f>
        <v>0</v>
      </c>
      <c r="DA84" s="722">
        <f t="shared" ref="DA84:DA85" si="643">CW84*CZ84*2.7</f>
        <v>0</v>
      </c>
      <c r="DB84" s="821"/>
      <c r="DC84" s="13">
        <f t="shared" ref="DC84:DC85" si="644">(DA84*DB84)</f>
        <v>0</v>
      </c>
      <c r="DD84" s="13">
        <f t="shared" ref="DD84:DD93" si="645">IF(CY$113=0,0,DC84/CY$113)</f>
        <v>0</v>
      </c>
      <c r="DE84" s="13">
        <f t="shared" ref="DE84:DE93" si="646">(DD84*DA$2)</f>
        <v>0</v>
      </c>
      <c r="DF84" s="217">
        <f t="shared" ref="DF84" si="647">SUM(DE84:DE86)</f>
        <v>0</v>
      </c>
      <c r="DG84" s="218">
        <f t="shared" ref="DG84" si="648">SUM(CZ84:CZ85)*CW$2</f>
        <v>0</v>
      </c>
      <c r="DH84" s="10"/>
      <c r="DI84" s="44" t="s">
        <v>90</v>
      </c>
      <c r="DJ84" s="95" t="s">
        <v>111</v>
      </c>
      <c r="DK84" s="68">
        <v>0</v>
      </c>
      <c r="DL84" s="74">
        <v>0</v>
      </c>
      <c r="DM84" s="74">
        <v>0</v>
      </c>
      <c r="DN84" s="129">
        <f t="shared" ref="DN84:DN85" si="649">DL84*DM84</f>
        <v>0</v>
      </c>
      <c r="DO84" s="722">
        <f t="shared" ref="DO84:DO85" si="650">DK84*DN84*2.7</f>
        <v>0</v>
      </c>
      <c r="DP84" s="821"/>
      <c r="DQ84" s="13">
        <f t="shared" ref="DQ84:DQ85" si="651">(DO84*DP84)</f>
        <v>0</v>
      </c>
      <c r="DR84" s="13">
        <f t="shared" ref="DR84:DR93" si="652">IF(DM$113=0,0,DQ84/DM$113)</f>
        <v>0</v>
      </c>
      <c r="DS84" s="13">
        <f t="shared" ref="DS84:DS93" si="653">(DR84*DO$2)</f>
        <v>0</v>
      </c>
      <c r="DT84" s="217">
        <f t="shared" ref="DT84" si="654">SUM(DS84:DS86)</f>
        <v>0</v>
      </c>
      <c r="DU84" s="218">
        <f t="shared" ref="DU84" si="655">SUM(DN84:DN85)*DK$2</f>
        <v>0</v>
      </c>
      <c r="DV84" s="10"/>
      <c r="DW84" s="44" t="s">
        <v>90</v>
      </c>
      <c r="DX84" s="95" t="s">
        <v>111</v>
      </c>
      <c r="DY84" s="68">
        <v>0</v>
      </c>
      <c r="DZ84" s="74">
        <v>0</v>
      </c>
      <c r="EA84" s="74">
        <v>0</v>
      </c>
      <c r="EB84" s="129">
        <f t="shared" ref="EB84:EB85" si="656">DZ84*EA84</f>
        <v>0</v>
      </c>
      <c r="EC84" s="722">
        <f t="shared" ref="EC84:EC85" si="657">DY84*EB84*2.7</f>
        <v>0</v>
      </c>
      <c r="ED84" s="821"/>
      <c r="EE84" s="13">
        <f t="shared" ref="EE84:EE85" si="658">(EC84*ED84)</f>
        <v>0</v>
      </c>
      <c r="EF84" s="13">
        <f t="shared" ref="EF84:EF93" si="659">IF(EA$113=0,0,EE84/EA$113)</f>
        <v>0</v>
      </c>
      <c r="EG84" s="13">
        <f t="shared" ref="EG84:EG93" si="660">(EF84*EC$2)</f>
        <v>0</v>
      </c>
      <c r="EH84" s="217">
        <f t="shared" ref="EH84" si="661">SUM(EG84:EG86)</f>
        <v>0</v>
      </c>
      <c r="EI84" s="218">
        <f t="shared" ref="EI84" si="662">SUM(EB84:EB85)*DY$2</f>
        <v>0</v>
      </c>
      <c r="EJ84" s="10"/>
      <c r="EK84" s="44"/>
      <c r="EL84" s="11"/>
      <c r="EM84" s="14"/>
      <c r="EN84" s="14"/>
      <c r="EO84" s="38"/>
      <c r="EP84" s="765"/>
      <c r="ER84" s="131"/>
      <c r="ES84" s="111"/>
      <c r="ET84" s="128"/>
      <c r="EU84" s="9"/>
      <c r="EV84" s="583"/>
      <c r="EW84" s="579"/>
      <c r="EX84" s="582"/>
      <c r="EY84" s="112"/>
      <c r="EZ84" s="573"/>
      <c r="FA84" s="162"/>
      <c r="FC84" s="44"/>
      <c r="FD84" s="61"/>
      <c r="FE84" s="61"/>
      <c r="FF84" s="61"/>
      <c r="FG84" s="61"/>
      <c r="FH84" s="61"/>
      <c r="FI84" s="61"/>
      <c r="FJ84" s="61"/>
      <c r="FK84" s="608"/>
      <c r="FL84" s="593"/>
      <c r="FM84" s="577"/>
      <c r="FN84" s="608"/>
      <c r="FO84" s="127"/>
      <c r="FP84" s="522"/>
      <c r="FQ84" s="61"/>
      <c r="FR84" s="61"/>
      <c r="FS84" s="567"/>
    </row>
    <row r="85" spans="1:175" ht="13" thickBot="1" x14ac:dyDescent="0.3">
      <c r="A85" s="44" t="s">
        <v>90</v>
      </c>
      <c r="B85" s="95" t="s">
        <v>111</v>
      </c>
      <c r="C85" s="68">
        <v>0</v>
      </c>
      <c r="D85" s="74">
        <v>0</v>
      </c>
      <c r="E85" s="74">
        <v>0</v>
      </c>
      <c r="F85" s="129">
        <f t="shared" ref="F85:F93" si="663">D85*E85</f>
        <v>0</v>
      </c>
      <c r="G85" s="722">
        <f>C85*F85*2.7</f>
        <v>0</v>
      </c>
      <c r="H85" s="822"/>
      <c r="I85" s="13">
        <f>(G85*H85)</f>
        <v>0</v>
      </c>
      <c r="J85" s="13">
        <f t="shared" ref="J85:J93" si="664">IF(E$113=0,0,I85/E$113)</f>
        <v>0</v>
      </c>
      <c r="K85" s="13">
        <f t="shared" si="605"/>
        <v>0</v>
      </c>
      <c r="L85" s="151"/>
      <c r="M85" s="155"/>
      <c r="N85" s="15"/>
      <c r="O85" s="44" t="s">
        <v>90</v>
      </c>
      <c r="P85" s="95" t="s">
        <v>111</v>
      </c>
      <c r="Q85" s="68">
        <v>0</v>
      </c>
      <c r="R85" s="74">
        <v>0</v>
      </c>
      <c r="S85" s="74">
        <v>0</v>
      </c>
      <c r="T85" s="129">
        <f t="shared" ref="T85" si="665">R85*S85</f>
        <v>0</v>
      </c>
      <c r="U85" s="722">
        <f>Q85*T85*2.7</f>
        <v>0</v>
      </c>
      <c r="V85" s="822"/>
      <c r="W85" s="13">
        <f>(U85*V85)</f>
        <v>0</v>
      </c>
      <c r="X85" s="13">
        <f t="shared" ref="X85:X88" si="666">IF(S$113=0,0,W85/S$113)</f>
        <v>0</v>
      </c>
      <c r="Y85" s="13">
        <f t="shared" si="606"/>
        <v>0</v>
      </c>
      <c r="Z85" s="151"/>
      <c r="AA85" s="155"/>
      <c r="AB85" s="15"/>
      <c r="AC85" s="44" t="s">
        <v>90</v>
      </c>
      <c r="AD85" s="95" t="s">
        <v>111</v>
      </c>
      <c r="AE85" s="68">
        <v>0</v>
      </c>
      <c r="AF85" s="74">
        <v>0</v>
      </c>
      <c r="AG85" s="74">
        <v>0</v>
      </c>
      <c r="AH85" s="129">
        <f t="shared" si="607"/>
        <v>0</v>
      </c>
      <c r="AI85" s="722">
        <f t="shared" si="608"/>
        <v>0</v>
      </c>
      <c r="AJ85" s="822"/>
      <c r="AK85" s="13">
        <f t="shared" si="609"/>
        <v>0</v>
      </c>
      <c r="AL85" s="13">
        <f t="shared" si="610"/>
        <v>0</v>
      </c>
      <c r="AM85" s="13">
        <f t="shared" si="611"/>
        <v>0</v>
      </c>
      <c r="AN85" s="151"/>
      <c r="AO85" s="155"/>
      <c r="AP85" s="15"/>
      <c r="AQ85" s="44" t="s">
        <v>90</v>
      </c>
      <c r="AR85" s="95" t="s">
        <v>111</v>
      </c>
      <c r="AS85" s="68">
        <v>0</v>
      </c>
      <c r="AT85" s="74">
        <v>0</v>
      </c>
      <c r="AU85" s="74">
        <v>0</v>
      </c>
      <c r="AV85" s="129">
        <f t="shared" si="614"/>
        <v>0</v>
      </c>
      <c r="AW85" s="722">
        <f t="shared" si="615"/>
        <v>0</v>
      </c>
      <c r="AX85" s="822"/>
      <c r="AY85" s="13">
        <f t="shared" si="616"/>
        <v>0</v>
      </c>
      <c r="AZ85" s="13">
        <f t="shared" si="617"/>
        <v>0</v>
      </c>
      <c r="BA85" s="13">
        <f t="shared" si="618"/>
        <v>0</v>
      </c>
      <c r="BB85" s="151"/>
      <c r="BC85" s="155"/>
      <c r="BD85" s="15"/>
      <c r="BE85" s="44" t="s">
        <v>90</v>
      </c>
      <c r="BF85" s="95" t="s">
        <v>111</v>
      </c>
      <c r="BG85" s="68">
        <v>0</v>
      </c>
      <c r="BH85" s="74">
        <v>0</v>
      </c>
      <c r="BI85" s="74">
        <v>0</v>
      </c>
      <c r="BJ85" s="129">
        <f t="shared" si="621"/>
        <v>0</v>
      </c>
      <c r="BK85" s="722">
        <f t="shared" si="622"/>
        <v>0</v>
      </c>
      <c r="BL85" s="822"/>
      <c r="BM85" s="13">
        <f t="shared" si="623"/>
        <v>0</v>
      </c>
      <c r="BN85" s="13">
        <f t="shared" si="624"/>
        <v>0</v>
      </c>
      <c r="BO85" s="13">
        <f t="shared" si="625"/>
        <v>0</v>
      </c>
      <c r="BP85" s="151"/>
      <c r="BQ85" s="155"/>
      <c r="BR85" s="15"/>
      <c r="BS85" s="44" t="s">
        <v>90</v>
      </c>
      <c r="BT85" s="95" t="s">
        <v>111</v>
      </c>
      <c r="BU85" s="68">
        <v>0</v>
      </c>
      <c r="BV85" s="74">
        <v>0</v>
      </c>
      <c r="BW85" s="74">
        <v>0</v>
      </c>
      <c r="BX85" s="129">
        <f t="shared" si="628"/>
        <v>0</v>
      </c>
      <c r="BY85" s="722">
        <f t="shared" si="629"/>
        <v>0</v>
      </c>
      <c r="BZ85" s="822"/>
      <c r="CA85" s="13">
        <f t="shared" si="630"/>
        <v>0</v>
      </c>
      <c r="CB85" s="13">
        <f t="shared" si="631"/>
        <v>0</v>
      </c>
      <c r="CC85" s="13">
        <f t="shared" si="632"/>
        <v>0</v>
      </c>
      <c r="CD85" s="151"/>
      <c r="CE85" s="155"/>
      <c r="CF85" s="15"/>
      <c r="CG85" s="44" t="s">
        <v>90</v>
      </c>
      <c r="CH85" s="95" t="s">
        <v>111</v>
      </c>
      <c r="CI85" s="68">
        <v>0</v>
      </c>
      <c r="CJ85" s="74">
        <v>0</v>
      </c>
      <c r="CK85" s="74">
        <v>0</v>
      </c>
      <c r="CL85" s="129">
        <f t="shared" si="635"/>
        <v>0</v>
      </c>
      <c r="CM85" s="722">
        <f t="shared" si="636"/>
        <v>0</v>
      </c>
      <c r="CN85" s="822"/>
      <c r="CO85" s="13">
        <f t="shared" si="637"/>
        <v>0</v>
      </c>
      <c r="CP85" s="13">
        <f t="shared" si="638"/>
        <v>0</v>
      </c>
      <c r="CQ85" s="13">
        <f t="shared" si="639"/>
        <v>0</v>
      </c>
      <c r="CR85" s="151"/>
      <c r="CS85" s="155"/>
      <c r="CT85" s="15"/>
      <c r="CU85" s="44" t="s">
        <v>90</v>
      </c>
      <c r="CV85" s="95" t="s">
        <v>111</v>
      </c>
      <c r="CW85" s="68">
        <v>0</v>
      </c>
      <c r="CX85" s="74">
        <v>0</v>
      </c>
      <c r="CY85" s="74">
        <v>0</v>
      </c>
      <c r="CZ85" s="129">
        <f t="shared" si="642"/>
        <v>0</v>
      </c>
      <c r="DA85" s="722">
        <f t="shared" si="643"/>
        <v>0</v>
      </c>
      <c r="DB85" s="822"/>
      <c r="DC85" s="13">
        <f t="shared" si="644"/>
        <v>0</v>
      </c>
      <c r="DD85" s="13">
        <f t="shared" si="645"/>
        <v>0</v>
      </c>
      <c r="DE85" s="13">
        <f t="shared" si="646"/>
        <v>0</v>
      </c>
      <c r="DF85" s="151"/>
      <c r="DG85" s="155"/>
      <c r="DH85" s="15"/>
      <c r="DI85" s="44" t="s">
        <v>90</v>
      </c>
      <c r="DJ85" s="95" t="s">
        <v>111</v>
      </c>
      <c r="DK85" s="68">
        <v>0</v>
      </c>
      <c r="DL85" s="74">
        <v>0</v>
      </c>
      <c r="DM85" s="74">
        <v>0</v>
      </c>
      <c r="DN85" s="129">
        <f t="shared" si="649"/>
        <v>0</v>
      </c>
      <c r="DO85" s="722">
        <f t="shared" si="650"/>
        <v>0</v>
      </c>
      <c r="DP85" s="822"/>
      <c r="DQ85" s="13">
        <f t="shared" si="651"/>
        <v>0</v>
      </c>
      <c r="DR85" s="13">
        <f t="shared" si="652"/>
        <v>0</v>
      </c>
      <c r="DS85" s="13">
        <f t="shared" si="653"/>
        <v>0</v>
      </c>
      <c r="DT85" s="151"/>
      <c r="DU85" s="155"/>
      <c r="DV85" s="15"/>
      <c r="DW85" s="44" t="s">
        <v>90</v>
      </c>
      <c r="DX85" s="95" t="s">
        <v>111</v>
      </c>
      <c r="DY85" s="68">
        <v>0</v>
      </c>
      <c r="DZ85" s="74">
        <v>0</v>
      </c>
      <c r="EA85" s="74">
        <v>0</v>
      </c>
      <c r="EB85" s="129">
        <f t="shared" si="656"/>
        <v>0</v>
      </c>
      <c r="EC85" s="722">
        <f t="shared" si="657"/>
        <v>0</v>
      </c>
      <c r="ED85" s="822"/>
      <c r="EE85" s="13">
        <f t="shared" si="658"/>
        <v>0</v>
      </c>
      <c r="EF85" s="13">
        <f t="shared" si="659"/>
        <v>0</v>
      </c>
      <c r="EG85" s="13">
        <f t="shared" si="660"/>
        <v>0</v>
      </c>
      <c r="EH85" s="151"/>
      <c r="EI85" s="155"/>
      <c r="EJ85" s="15"/>
      <c r="EK85" s="44" t="s">
        <v>100</v>
      </c>
      <c r="EL85" s="11" t="s">
        <v>52</v>
      </c>
      <c r="EM85" s="744">
        <f>K113+Y113+AM113+BA113+BO113+CC113+CQ113+DE113+DS113+EG113</f>
        <v>0</v>
      </c>
      <c r="EN85" s="112"/>
      <c r="EO85" s="38"/>
      <c r="EP85" s="60" t="s">
        <v>169</v>
      </c>
      <c r="EQ85" s="156">
        <f>IF(EM85=0,0,EM85/(EI113+DU113+DG113+CS113+CE113+BQ113+BC113+AO113+AA113+M113))</f>
        <v>0</v>
      </c>
      <c r="ER85" s="116">
        <f>IF(ER$4=0,0,EM85/ER$4)</f>
        <v>0</v>
      </c>
      <c r="ES85" s="81">
        <f>ER85*ET85+ER85</f>
        <v>0</v>
      </c>
      <c r="ET85" s="280">
        <v>0</v>
      </c>
      <c r="EU85" s="9" t="s">
        <v>63</v>
      </c>
      <c r="EV85" s="583">
        <f>IF(EQ85=0,0,EX85/EQ85)</f>
        <v>0</v>
      </c>
      <c r="EW85" s="579">
        <f t="shared" si="602"/>
        <v>0</v>
      </c>
      <c r="EX85" s="582">
        <f>ER85*ER$4+ES85*ES$4</f>
        <v>0</v>
      </c>
      <c r="EY85" s="574">
        <f>EU141</f>
        <v>0</v>
      </c>
      <c r="EZ85" s="544">
        <f>IF(EQ85=0,0,EY85/EQ85)</f>
        <v>0</v>
      </c>
      <c r="FA85" s="567"/>
      <c r="FC85" s="199" t="s">
        <v>375</v>
      </c>
      <c r="FD85" s="61"/>
      <c r="FE85" s="61"/>
      <c r="FF85" s="61"/>
      <c r="FG85" s="61"/>
      <c r="FH85" s="61"/>
      <c r="FI85" s="61"/>
      <c r="FJ85" s="1046"/>
      <c r="FK85" s="163"/>
      <c r="FL85" s="265"/>
      <c r="FM85" s="594"/>
      <c r="FN85" s="167"/>
      <c r="FO85" s="201"/>
      <c r="FP85" s="1048"/>
      <c r="FQ85" s="164"/>
      <c r="FR85" s="167"/>
      <c r="FS85" s="165"/>
    </row>
    <row r="86" spans="1:175" ht="13.5" thickTop="1" thickBot="1" x14ac:dyDescent="0.3">
      <c r="A86" s="44" t="s">
        <v>90</v>
      </c>
      <c r="B86" s="95" t="s">
        <v>152</v>
      </c>
      <c r="C86" s="129"/>
      <c r="D86" s="129"/>
      <c r="E86" s="129"/>
      <c r="F86" s="35">
        <f>SUM(F84:F85)</f>
        <v>0</v>
      </c>
      <c r="G86" s="41"/>
      <c r="H86" s="820"/>
      <c r="I86" s="13">
        <f>F86*H86</f>
        <v>0</v>
      </c>
      <c r="J86" s="13">
        <f t="shared" si="664"/>
        <v>0</v>
      </c>
      <c r="K86" s="13">
        <f t="shared" si="605"/>
        <v>0</v>
      </c>
      <c r="L86" s="1044" t="s">
        <v>277</v>
      </c>
      <c r="M86" s="1045"/>
      <c r="N86" s="15"/>
      <c r="O86" s="44" t="s">
        <v>90</v>
      </c>
      <c r="P86" s="95" t="s">
        <v>152</v>
      </c>
      <c r="Q86" s="129"/>
      <c r="R86" s="129"/>
      <c r="S86" s="129"/>
      <c r="T86" s="35">
        <f>SUM(T84:T85)</f>
        <v>0</v>
      </c>
      <c r="U86" s="41"/>
      <c r="V86" s="820"/>
      <c r="W86" s="13">
        <f>T86*V86</f>
        <v>0</v>
      </c>
      <c r="X86" s="13">
        <f t="shared" si="666"/>
        <v>0</v>
      </c>
      <c r="Y86" s="13">
        <f t="shared" si="606"/>
        <v>0</v>
      </c>
      <c r="Z86" s="1044" t="s">
        <v>277</v>
      </c>
      <c r="AA86" s="1045"/>
      <c r="AB86" s="15"/>
      <c r="AC86" s="44" t="s">
        <v>90</v>
      </c>
      <c r="AD86" s="95" t="s">
        <v>152</v>
      </c>
      <c r="AE86" s="129"/>
      <c r="AF86" s="129"/>
      <c r="AG86" s="129"/>
      <c r="AH86" s="35">
        <f t="shared" ref="AH86" si="667">SUM(AH84:AH85)</f>
        <v>0</v>
      </c>
      <c r="AI86" s="41"/>
      <c r="AJ86" s="820"/>
      <c r="AK86" s="13">
        <f t="shared" ref="AK86" si="668">AH86*AJ86</f>
        <v>0</v>
      </c>
      <c r="AL86" s="13">
        <f t="shared" si="610"/>
        <v>0</v>
      </c>
      <c r="AM86" s="13">
        <f t="shared" si="611"/>
        <v>0</v>
      </c>
      <c r="AN86" s="1044" t="s">
        <v>277</v>
      </c>
      <c r="AO86" s="1045"/>
      <c r="AP86" s="15"/>
      <c r="AQ86" s="44" t="s">
        <v>90</v>
      </c>
      <c r="AR86" s="95" t="s">
        <v>152</v>
      </c>
      <c r="AS86" s="129"/>
      <c r="AT86" s="129"/>
      <c r="AU86" s="129"/>
      <c r="AV86" s="35">
        <f t="shared" ref="AV86" si="669">SUM(AV84:AV85)</f>
        <v>0</v>
      </c>
      <c r="AW86" s="41"/>
      <c r="AX86" s="820"/>
      <c r="AY86" s="13">
        <f t="shared" ref="AY86" si="670">AV86*AX86</f>
        <v>0</v>
      </c>
      <c r="AZ86" s="13">
        <f t="shared" si="617"/>
        <v>0</v>
      </c>
      <c r="BA86" s="13">
        <f t="shared" si="618"/>
        <v>0</v>
      </c>
      <c r="BB86" s="1044" t="s">
        <v>277</v>
      </c>
      <c r="BC86" s="1045"/>
      <c r="BD86" s="15"/>
      <c r="BE86" s="44" t="s">
        <v>90</v>
      </c>
      <c r="BF86" s="95" t="s">
        <v>152</v>
      </c>
      <c r="BG86" s="129"/>
      <c r="BH86" s="129"/>
      <c r="BI86" s="129"/>
      <c r="BJ86" s="35">
        <f t="shared" ref="BJ86" si="671">SUM(BJ84:BJ85)</f>
        <v>0</v>
      </c>
      <c r="BK86" s="41"/>
      <c r="BL86" s="820"/>
      <c r="BM86" s="13">
        <f t="shared" ref="BM86" si="672">BJ86*BL86</f>
        <v>0</v>
      </c>
      <c r="BN86" s="13">
        <f t="shared" si="624"/>
        <v>0</v>
      </c>
      <c r="BO86" s="13">
        <f t="shared" si="625"/>
        <v>0</v>
      </c>
      <c r="BP86" s="1044" t="s">
        <v>277</v>
      </c>
      <c r="BQ86" s="1045"/>
      <c r="BR86" s="15"/>
      <c r="BS86" s="44" t="s">
        <v>90</v>
      </c>
      <c r="BT86" s="95" t="s">
        <v>152</v>
      </c>
      <c r="BU86" s="129"/>
      <c r="BV86" s="129"/>
      <c r="BW86" s="129"/>
      <c r="BX86" s="35">
        <f t="shared" ref="BX86" si="673">SUM(BX84:BX85)</f>
        <v>0</v>
      </c>
      <c r="BY86" s="41"/>
      <c r="BZ86" s="820"/>
      <c r="CA86" s="13">
        <f t="shared" ref="CA86" si="674">BX86*BZ86</f>
        <v>0</v>
      </c>
      <c r="CB86" s="13">
        <f t="shared" si="631"/>
        <v>0</v>
      </c>
      <c r="CC86" s="13">
        <f t="shared" si="632"/>
        <v>0</v>
      </c>
      <c r="CD86" s="1044" t="s">
        <v>277</v>
      </c>
      <c r="CE86" s="1045"/>
      <c r="CF86" s="15"/>
      <c r="CG86" s="44" t="s">
        <v>90</v>
      </c>
      <c r="CH86" s="95" t="s">
        <v>152</v>
      </c>
      <c r="CI86" s="129"/>
      <c r="CJ86" s="129"/>
      <c r="CK86" s="129"/>
      <c r="CL86" s="35">
        <f t="shared" ref="CL86" si="675">SUM(CL84:CL85)</f>
        <v>0</v>
      </c>
      <c r="CM86" s="41"/>
      <c r="CN86" s="820"/>
      <c r="CO86" s="13">
        <f t="shared" ref="CO86" si="676">CL86*CN86</f>
        <v>0</v>
      </c>
      <c r="CP86" s="13">
        <f t="shared" si="638"/>
        <v>0</v>
      </c>
      <c r="CQ86" s="13">
        <f t="shared" si="639"/>
        <v>0</v>
      </c>
      <c r="CR86" s="1044" t="s">
        <v>277</v>
      </c>
      <c r="CS86" s="1045"/>
      <c r="CT86" s="15"/>
      <c r="CU86" s="44" t="s">
        <v>90</v>
      </c>
      <c r="CV86" s="95" t="s">
        <v>152</v>
      </c>
      <c r="CW86" s="129"/>
      <c r="CX86" s="129"/>
      <c r="CY86" s="129"/>
      <c r="CZ86" s="35">
        <f t="shared" ref="CZ86" si="677">SUM(CZ84:CZ85)</f>
        <v>0</v>
      </c>
      <c r="DA86" s="41"/>
      <c r="DB86" s="820"/>
      <c r="DC86" s="13">
        <f t="shared" ref="DC86" si="678">CZ86*DB86</f>
        <v>0</v>
      </c>
      <c r="DD86" s="13">
        <f t="shared" si="645"/>
        <v>0</v>
      </c>
      <c r="DE86" s="13">
        <f t="shared" si="646"/>
        <v>0</v>
      </c>
      <c r="DF86" s="1044" t="s">
        <v>277</v>
      </c>
      <c r="DG86" s="1045"/>
      <c r="DH86" s="15"/>
      <c r="DI86" s="44" t="s">
        <v>90</v>
      </c>
      <c r="DJ86" s="95" t="s">
        <v>152</v>
      </c>
      <c r="DK86" s="129"/>
      <c r="DL86" s="129"/>
      <c r="DM86" s="129"/>
      <c r="DN86" s="35">
        <f t="shared" ref="DN86" si="679">SUM(DN84:DN85)</f>
        <v>0</v>
      </c>
      <c r="DO86" s="41"/>
      <c r="DP86" s="820"/>
      <c r="DQ86" s="13">
        <f t="shared" ref="DQ86" si="680">DN86*DP86</f>
        <v>0</v>
      </c>
      <c r="DR86" s="13">
        <f t="shared" si="652"/>
        <v>0</v>
      </c>
      <c r="DS86" s="13">
        <f t="shared" si="653"/>
        <v>0</v>
      </c>
      <c r="DT86" s="1044" t="s">
        <v>277</v>
      </c>
      <c r="DU86" s="1045"/>
      <c r="DV86" s="15"/>
      <c r="DW86" s="44" t="s">
        <v>90</v>
      </c>
      <c r="DX86" s="95" t="s">
        <v>152</v>
      </c>
      <c r="DY86" s="129"/>
      <c r="DZ86" s="129"/>
      <c r="EA86" s="129"/>
      <c r="EB86" s="35">
        <f t="shared" ref="EB86" si="681">SUM(EB84:EB85)</f>
        <v>0</v>
      </c>
      <c r="EC86" s="41"/>
      <c r="ED86" s="820"/>
      <c r="EE86" s="13">
        <f t="shared" ref="EE86" si="682">EB86*ED86</f>
        <v>0</v>
      </c>
      <c r="EF86" s="13">
        <f t="shared" si="659"/>
        <v>0</v>
      </c>
      <c r="EG86" s="13">
        <f t="shared" si="660"/>
        <v>0</v>
      </c>
      <c r="EH86" s="1044" t="s">
        <v>277</v>
      </c>
      <c r="EI86" s="1045"/>
      <c r="EJ86" s="15"/>
      <c r="EK86" s="44" t="s">
        <v>97</v>
      </c>
      <c r="EL86" s="11" t="s">
        <v>53</v>
      </c>
      <c r="EM86" s="744">
        <f>K116+Y116+AM116+BA116+BO116+CC116+CQ116+DE116+DS116+EG116</f>
        <v>0</v>
      </c>
      <c r="EN86" s="14"/>
      <c r="EO86" s="38"/>
      <c r="EP86" s="60" t="s">
        <v>169</v>
      </c>
      <c r="EQ86" s="156">
        <f>IF(EM86=0,0,EM86/(EI116+DU116+DG116+CS116+CE116+BQ116+BC116+AO116+AA116+M116))</f>
        <v>0</v>
      </c>
      <c r="ER86" s="116">
        <f>IF(ER$4=0,0,EM86/ER$4)</f>
        <v>0</v>
      </c>
      <c r="ES86" s="81">
        <f>ER86*ET86+ER86</f>
        <v>0</v>
      </c>
      <c r="ET86" s="280">
        <v>0</v>
      </c>
      <c r="EU86" s="9" t="s">
        <v>63</v>
      </c>
      <c r="EV86" s="583">
        <f>IF(EQ86=0,0,EX86/EQ86)</f>
        <v>0</v>
      </c>
      <c r="EW86" s="579">
        <f t="shared" si="602"/>
        <v>0</v>
      </c>
      <c r="EX86" s="582">
        <f t="shared" si="552"/>
        <v>0</v>
      </c>
      <c r="EY86" s="112"/>
      <c r="EZ86" s="573"/>
      <c r="FA86" s="567"/>
      <c r="FC86" s="266">
        <v>10</v>
      </c>
      <c r="FD86" s="171"/>
      <c r="FE86" s="130"/>
      <c r="FF86" s="130"/>
      <c r="FG86" s="172"/>
      <c r="FH86" s="173"/>
      <c r="FI86" s="173"/>
      <c r="FJ86" s="1047"/>
      <c r="FK86" s="597">
        <f>SUM(FK6:FK81)</f>
        <v>0</v>
      </c>
      <c r="FL86" s="595">
        <f>SUM(FL6:FL81)</f>
        <v>0</v>
      </c>
      <c r="FM86" s="596"/>
      <c r="FN86" s="597">
        <f>SUM(FN6:FN80)</f>
        <v>0</v>
      </c>
      <c r="FO86" s="611">
        <f>IF(FO$4=0,0,FN86/$FO$4)</f>
        <v>0</v>
      </c>
      <c r="FP86" s="1049"/>
      <c r="FQ86" s="626">
        <f>SUM(FQ6:FQ80)</f>
        <v>0</v>
      </c>
      <c r="FR86" s="626">
        <f>SUM(FR6:FR80)</f>
        <v>0</v>
      </c>
      <c r="FS86" s="627">
        <f>SUM(FQ86:FR86)</f>
        <v>0</v>
      </c>
    </row>
    <row r="87" spans="1:175" ht="13" thickTop="1" x14ac:dyDescent="0.25">
      <c r="A87" s="44" t="s">
        <v>99</v>
      </c>
      <c r="B87" s="95" t="s">
        <v>112</v>
      </c>
      <c r="C87" s="68">
        <v>0</v>
      </c>
      <c r="D87" s="74">
        <v>0</v>
      </c>
      <c r="E87" s="74">
        <v>0</v>
      </c>
      <c r="F87" s="129">
        <f t="shared" si="663"/>
        <v>0</v>
      </c>
      <c r="G87" s="722">
        <f>C87*F87*7.8</f>
        <v>0</v>
      </c>
      <c r="H87" s="821"/>
      <c r="I87" s="13">
        <f>(G87*H87)</f>
        <v>0</v>
      </c>
      <c r="J87" s="13">
        <f t="shared" si="664"/>
        <v>0</v>
      </c>
      <c r="K87" s="13">
        <f t="shared" si="605"/>
        <v>0</v>
      </c>
      <c r="L87" s="217">
        <f>SUM(K87:K89)</f>
        <v>0</v>
      </c>
      <c r="M87" s="218">
        <f>SUM(F87:F88)*C$2</f>
        <v>0</v>
      </c>
      <c r="N87" s="10"/>
      <c r="O87" s="44" t="s">
        <v>99</v>
      </c>
      <c r="P87" s="95" t="s">
        <v>112</v>
      </c>
      <c r="Q87" s="68">
        <v>0</v>
      </c>
      <c r="R87" s="74">
        <v>0</v>
      </c>
      <c r="S87" s="74">
        <v>0</v>
      </c>
      <c r="T87" s="129">
        <f t="shared" ref="T87:T88" si="683">R87*S87</f>
        <v>0</v>
      </c>
      <c r="U87" s="34">
        <f>Q87*T87*7.8</f>
        <v>0</v>
      </c>
      <c r="V87" s="821"/>
      <c r="W87" s="13">
        <f>(U87*V87)</f>
        <v>0</v>
      </c>
      <c r="X87" s="13">
        <f t="shared" si="666"/>
        <v>0</v>
      </c>
      <c r="Y87" s="13">
        <f t="shared" si="606"/>
        <v>0</v>
      </c>
      <c r="Z87" s="217">
        <f>SUM(Y87:Y89)</f>
        <v>0</v>
      </c>
      <c r="AA87" s="218">
        <f>SUM(T87:T88)*Q$2</f>
        <v>0</v>
      </c>
      <c r="AB87" s="10"/>
      <c r="AC87" s="44" t="s">
        <v>99</v>
      </c>
      <c r="AD87" s="95" t="s">
        <v>112</v>
      </c>
      <c r="AE87" s="68">
        <v>0</v>
      </c>
      <c r="AF87" s="74">
        <v>0</v>
      </c>
      <c r="AG87" s="74">
        <v>0</v>
      </c>
      <c r="AH87" s="129">
        <f t="shared" ref="AH87:AH88" si="684">AF87*AG87</f>
        <v>0</v>
      </c>
      <c r="AI87" s="34">
        <f t="shared" ref="AI87:AI88" si="685">AE87*AH87*7.8</f>
        <v>0</v>
      </c>
      <c r="AJ87" s="821"/>
      <c r="AK87" s="13">
        <f t="shared" ref="AK87:AK88" si="686">(AI87*AJ87)</f>
        <v>0</v>
      </c>
      <c r="AL87" s="13">
        <f t="shared" si="610"/>
        <v>0</v>
      </c>
      <c r="AM87" s="13">
        <f t="shared" si="611"/>
        <v>0</v>
      </c>
      <c r="AN87" s="217">
        <f t="shared" ref="AN87" si="687">SUM(AM87:AM89)</f>
        <v>0</v>
      </c>
      <c r="AO87" s="218">
        <f t="shared" ref="AO87" si="688">SUM(AH87:AH88)*AE$2</f>
        <v>0</v>
      </c>
      <c r="AP87" s="10"/>
      <c r="AQ87" s="44" t="s">
        <v>99</v>
      </c>
      <c r="AR87" s="95" t="s">
        <v>112</v>
      </c>
      <c r="AS87" s="68">
        <v>0</v>
      </c>
      <c r="AT87" s="74">
        <v>0</v>
      </c>
      <c r="AU87" s="74">
        <v>0</v>
      </c>
      <c r="AV87" s="129">
        <f t="shared" ref="AV87:AV88" si="689">AT87*AU87</f>
        <v>0</v>
      </c>
      <c r="AW87" s="34">
        <f t="shared" ref="AW87:AW88" si="690">AS87*AV87*7.8</f>
        <v>0</v>
      </c>
      <c r="AX87" s="821"/>
      <c r="AY87" s="13">
        <f t="shared" ref="AY87:AY88" si="691">(AW87*AX87)</f>
        <v>0</v>
      </c>
      <c r="AZ87" s="13">
        <f t="shared" si="617"/>
        <v>0</v>
      </c>
      <c r="BA87" s="13">
        <f t="shared" si="618"/>
        <v>0</v>
      </c>
      <c r="BB87" s="217">
        <f t="shared" ref="BB87" si="692">SUM(BA87:BA89)</f>
        <v>0</v>
      </c>
      <c r="BC87" s="218">
        <f t="shared" ref="BC87" si="693">SUM(AV87:AV88)*AS$2</f>
        <v>0</v>
      </c>
      <c r="BD87" s="10"/>
      <c r="BE87" s="44" t="s">
        <v>99</v>
      </c>
      <c r="BF87" s="95" t="s">
        <v>112</v>
      </c>
      <c r="BG87" s="68">
        <v>0</v>
      </c>
      <c r="BH87" s="74">
        <v>0</v>
      </c>
      <c r="BI87" s="74">
        <v>0</v>
      </c>
      <c r="BJ87" s="129">
        <f t="shared" ref="BJ87:BJ88" si="694">BH87*BI87</f>
        <v>0</v>
      </c>
      <c r="BK87" s="34">
        <f t="shared" ref="BK87:BK88" si="695">BG87*BJ87*7.8</f>
        <v>0</v>
      </c>
      <c r="BL87" s="821"/>
      <c r="BM87" s="13">
        <f t="shared" ref="BM87:BM88" si="696">(BK87*BL87)</f>
        <v>0</v>
      </c>
      <c r="BN87" s="13">
        <f t="shared" si="624"/>
        <v>0</v>
      </c>
      <c r="BO87" s="13">
        <f t="shared" si="625"/>
        <v>0</v>
      </c>
      <c r="BP87" s="217">
        <f t="shared" ref="BP87" si="697">SUM(BO87:BO89)</f>
        <v>0</v>
      </c>
      <c r="BQ87" s="218">
        <f t="shared" ref="BQ87" si="698">SUM(BJ87:BJ88)*BG$2</f>
        <v>0</v>
      </c>
      <c r="BR87" s="10"/>
      <c r="BS87" s="44" t="s">
        <v>99</v>
      </c>
      <c r="BT87" s="95" t="s">
        <v>112</v>
      </c>
      <c r="BU87" s="68">
        <v>0</v>
      </c>
      <c r="BV87" s="74">
        <v>0</v>
      </c>
      <c r="BW87" s="74">
        <v>0</v>
      </c>
      <c r="BX87" s="129">
        <f t="shared" ref="BX87:BX88" si="699">BV87*BW87</f>
        <v>0</v>
      </c>
      <c r="BY87" s="34">
        <f t="shared" ref="BY87:BY88" si="700">BU87*BX87*7.8</f>
        <v>0</v>
      </c>
      <c r="BZ87" s="821"/>
      <c r="CA87" s="13">
        <f t="shared" ref="CA87:CA88" si="701">(BY87*BZ87)</f>
        <v>0</v>
      </c>
      <c r="CB87" s="13">
        <f t="shared" si="631"/>
        <v>0</v>
      </c>
      <c r="CC87" s="13">
        <f t="shared" si="632"/>
        <v>0</v>
      </c>
      <c r="CD87" s="217">
        <f t="shared" ref="CD87" si="702">SUM(CC87:CC89)</f>
        <v>0</v>
      </c>
      <c r="CE87" s="218">
        <f t="shared" ref="CE87" si="703">SUM(BX87:BX88)*BU$2</f>
        <v>0</v>
      </c>
      <c r="CF87" s="10"/>
      <c r="CG87" s="44" t="s">
        <v>99</v>
      </c>
      <c r="CH87" s="95" t="s">
        <v>112</v>
      </c>
      <c r="CI87" s="68">
        <v>0</v>
      </c>
      <c r="CJ87" s="74">
        <v>0</v>
      </c>
      <c r="CK87" s="74">
        <v>0</v>
      </c>
      <c r="CL87" s="129">
        <f t="shared" ref="CL87:CL88" si="704">CJ87*CK87</f>
        <v>0</v>
      </c>
      <c r="CM87" s="34">
        <f t="shared" ref="CM87:CM88" si="705">CI87*CL87*7.8</f>
        <v>0</v>
      </c>
      <c r="CN87" s="821"/>
      <c r="CO87" s="13">
        <f t="shared" ref="CO87:CO88" si="706">(CM87*CN87)</f>
        <v>0</v>
      </c>
      <c r="CP87" s="13">
        <f t="shared" si="638"/>
        <v>0</v>
      </c>
      <c r="CQ87" s="13">
        <f t="shared" si="639"/>
        <v>0</v>
      </c>
      <c r="CR87" s="217">
        <f t="shared" ref="CR87" si="707">SUM(CQ87:CQ89)</f>
        <v>0</v>
      </c>
      <c r="CS87" s="218">
        <f t="shared" ref="CS87" si="708">SUM(CL87:CL88)*CI$2</f>
        <v>0</v>
      </c>
      <c r="CT87" s="10"/>
      <c r="CU87" s="44" t="s">
        <v>99</v>
      </c>
      <c r="CV87" s="95" t="s">
        <v>112</v>
      </c>
      <c r="CW87" s="68">
        <v>0</v>
      </c>
      <c r="CX87" s="74">
        <v>0</v>
      </c>
      <c r="CY87" s="74">
        <v>0</v>
      </c>
      <c r="CZ87" s="129">
        <f t="shared" ref="CZ87:CZ88" si="709">CX87*CY87</f>
        <v>0</v>
      </c>
      <c r="DA87" s="34">
        <f t="shared" ref="DA87:DA88" si="710">CW87*CZ87*7.8</f>
        <v>0</v>
      </c>
      <c r="DB87" s="821"/>
      <c r="DC87" s="13">
        <f t="shared" ref="DC87:DC88" si="711">(DA87*DB87)</f>
        <v>0</v>
      </c>
      <c r="DD87" s="13">
        <f t="shared" si="645"/>
        <v>0</v>
      </c>
      <c r="DE87" s="13">
        <f t="shared" si="646"/>
        <v>0</v>
      </c>
      <c r="DF87" s="217">
        <f t="shared" ref="DF87" si="712">SUM(DE87:DE89)</f>
        <v>0</v>
      </c>
      <c r="DG87" s="218">
        <f t="shared" ref="DG87" si="713">SUM(CZ87:CZ88)*CW$2</f>
        <v>0</v>
      </c>
      <c r="DH87" s="10"/>
      <c r="DI87" s="44" t="s">
        <v>99</v>
      </c>
      <c r="DJ87" s="95" t="s">
        <v>112</v>
      </c>
      <c r="DK87" s="68">
        <v>0</v>
      </c>
      <c r="DL87" s="74">
        <v>0</v>
      </c>
      <c r="DM87" s="74">
        <v>0</v>
      </c>
      <c r="DN87" s="129">
        <f t="shared" ref="DN87:DN88" si="714">DL87*DM87</f>
        <v>0</v>
      </c>
      <c r="DO87" s="34">
        <f t="shared" ref="DO87:DO88" si="715">DK87*DN87*7.8</f>
        <v>0</v>
      </c>
      <c r="DP87" s="821"/>
      <c r="DQ87" s="13">
        <f t="shared" ref="DQ87:DQ88" si="716">(DO87*DP87)</f>
        <v>0</v>
      </c>
      <c r="DR87" s="13">
        <f t="shared" si="652"/>
        <v>0</v>
      </c>
      <c r="DS87" s="13">
        <f t="shared" si="653"/>
        <v>0</v>
      </c>
      <c r="DT87" s="217">
        <f t="shared" ref="DT87" si="717">SUM(DS87:DS89)</f>
        <v>0</v>
      </c>
      <c r="DU87" s="218">
        <f t="shared" ref="DU87" si="718">SUM(DN87:DN88)*DK$2</f>
        <v>0</v>
      </c>
      <c r="DV87" s="10"/>
      <c r="DW87" s="44" t="s">
        <v>99</v>
      </c>
      <c r="DX87" s="95" t="s">
        <v>112</v>
      </c>
      <c r="DY87" s="68">
        <v>0</v>
      </c>
      <c r="DZ87" s="74">
        <v>0</v>
      </c>
      <c r="EA87" s="74">
        <v>0</v>
      </c>
      <c r="EB87" s="129">
        <f t="shared" ref="EB87:EB88" si="719">DZ87*EA87</f>
        <v>0</v>
      </c>
      <c r="EC87" s="34">
        <f t="shared" ref="EC87:EC88" si="720">DY87*EB87*7.8</f>
        <v>0</v>
      </c>
      <c r="ED87" s="821"/>
      <c r="EE87" s="13">
        <f t="shared" ref="EE87:EE88" si="721">(EC87*ED87)</f>
        <v>0</v>
      </c>
      <c r="EF87" s="13">
        <f t="shared" si="659"/>
        <v>0</v>
      </c>
      <c r="EG87" s="13">
        <f t="shared" si="660"/>
        <v>0</v>
      </c>
      <c r="EH87" s="217">
        <f t="shared" ref="EH87" si="722">SUM(EG87:EG89)</f>
        <v>0</v>
      </c>
      <c r="EI87" s="218">
        <f t="shared" ref="EI87" si="723">SUM(EB87:EB88)*DY$2</f>
        <v>0</v>
      </c>
      <c r="EJ87" s="10"/>
      <c r="EK87" s="44"/>
      <c r="EL87" s="61"/>
      <c r="EM87" s="14"/>
      <c r="EN87" s="112"/>
      <c r="EO87" s="38"/>
      <c r="EP87" s="143"/>
      <c r="EQ87" s="8"/>
      <c r="ER87" s="116"/>
      <c r="ES87" s="111"/>
      <c r="ET87" s="128"/>
      <c r="EU87" s="9"/>
      <c r="EV87" s="583"/>
      <c r="EW87" s="579"/>
      <c r="EX87" s="582"/>
      <c r="EY87" s="112"/>
      <c r="EZ87" s="573"/>
      <c r="FA87" s="162"/>
      <c r="FC87" s="44"/>
      <c r="FD87" s="61"/>
      <c r="FE87" s="61"/>
      <c r="FF87" s="61"/>
      <c r="FG87" s="61"/>
      <c r="FH87" s="61"/>
      <c r="FI87" s="61"/>
      <c r="FJ87" s="61"/>
      <c r="FK87" s="61"/>
      <c r="FL87" s="61"/>
      <c r="FM87" s="61"/>
      <c r="FN87" s="61"/>
      <c r="FO87" s="120"/>
      <c r="FP87" s="120"/>
      <c r="FQ87" s="61"/>
      <c r="FR87" s="61"/>
      <c r="FS87" s="88"/>
    </row>
    <row r="88" spans="1:175" ht="13" thickBot="1" x14ac:dyDescent="0.3">
      <c r="A88" s="44" t="s">
        <v>99</v>
      </c>
      <c r="B88" s="95" t="s">
        <v>112</v>
      </c>
      <c r="C88" s="68">
        <v>0</v>
      </c>
      <c r="D88" s="74">
        <v>0</v>
      </c>
      <c r="E88" s="74">
        <v>0</v>
      </c>
      <c r="F88" s="129">
        <f t="shared" si="663"/>
        <v>0</v>
      </c>
      <c r="G88" s="722">
        <f>C88*F88*7.8</f>
        <v>0</v>
      </c>
      <c r="H88" s="823"/>
      <c r="I88" s="13">
        <f>(G88*H88)</f>
        <v>0</v>
      </c>
      <c r="J88" s="13">
        <f t="shared" si="664"/>
        <v>0</v>
      </c>
      <c r="K88" s="13">
        <f t="shared" si="605"/>
        <v>0</v>
      </c>
      <c r="L88" s="151"/>
      <c r="M88" s="155"/>
      <c r="N88" s="10"/>
      <c r="O88" s="44" t="s">
        <v>99</v>
      </c>
      <c r="P88" s="95" t="s">
        <v>112</v>
      </c>
      <c r="Q88" s="68">
        <v>0</v>
      </c>
      <c r="R88" s="74">
        <v>0</v>
      </c>
      <c r="S88" s="74">
        <v>0</v>
      </c>
      <c r="T88" s="129">
        <f t="shared" si="683"/>
        <v>0</v>
      </c>
      <c r="U88" s="34">
        <f>Q88*T88*7.8</f>
        <v>0</v>
      </c>
      <c r="V88" s="823"/>
      <c r="W88" s="13">
        <f>(U88*V88)</f>
        <v>0</v>
      </c>
      <c r="X88" s="13">
        <f t="shared" si="666"/>
        <v>0</v>
      </c>
      <c r="Y88" s="13">
        <f t="shared" si="606"/>
        <v>0</v>
      </c>
      <c r="Z88" s="151"/>
      <c r="AA88" s="155"/>
      <c r="AB88" s="10"/>
      <c r="AC88" s="44" t="s">
        <v>99</v>
      </c>
      <c r="AD88" s="95" t="s">
        <v>112</v>
      </c>
      <c r="AE88" s="68">
        <v>0</v>
      </c>
      <c r="AF88" s="74">
        <v>0</v>
      </c>
      <c r="AG88" s="74">
        <v>0</v>
      </c>
      <c r="AH88" s="129">
        <f t="shared" si="684"/>
        <v>0</v>
      </c>
      <c r="AI88" s="34">
        <f t="shared" si="685"/>
        <v>0</v>
      </c>
      <c r="AJ88" s="823"/>
      <c r="AK88" s="13">
        <f t="shared" si="686"/>
        <v>0</v>
      </c>
      <c r="AL88" s="13">
        <f t="shared" si="610"/>
        <v>0</v>
      </c>
      <c r="AM88" s="13">
        <f t="shared" si="611"/>
        <v>0</v>
      </c>
      <c r="AN88" s="151"/>
      <c r="AO88" s="155"/>
      <c r="AP88" s="10"/>
      <c r="AQ88" s="44" t="s">
        <v>99</v>
      </c>
      <c r="AR88" s="95" t="s">
        <v>112</v>
      </c>
      <c r="AS88" s="68">
        <v>0</v>
      </c>
      <c r="AT88" s="74">
        <v>0</v>
      </c>
      <c r="AU88" s="74">
        <v>0</v>
      </c>
      <c r="AV88" s="129">
        <f t="shared" si="689"/>
        <v>0</v>
      </c>
      <c r="AW88" s="34">
        <f t="shared" si="690"/>
        <v>0</v>
      </c>
      <c r="AX88" s="823"/>
      <c r="AY88" s="13">
        <f t="shared" si="691"/>
        <v>0</v>
      </c>
      <c r="AZ88" s="13">
        <f t="shared" si="617"/>
        <v>0</v>
      </c>
      <c r="BA88" s="13">
        <f t="shared" si="618"/>
        <v>0</v>
      </c>
      <c r="BB88" s="151"/>
      <c r="BC88" s="155"/>
      <c r="BD88" s="10"/>
      <c r="BE88" s="44" t="s">
        <v>99</v>
      </c>
      <c r="BF88" s="95" t="s">
        <v>112</v>
      </c>
      <c r="BG88" s="68">
        <v>0</v>
      </c>
      <c r="BH88" s="74">
        <v>0</v>
      </c>
      <c r="BI88" s="74">
        <v>0</v>
      </c>
      <c r="BJ88" s="129">
        <f t="shared" si="694"/>
        <v>0</v>
      </c>
      <c r="BK88" s="34">
        <f t="shared" si="695"/>
        <v>0</v>
      </c>
      <c r="BL88" s="823"/>
      <c r="BM88" s="13">
        <f t="shared" si="696"/>
        <v>0</v>
      </c>
      <c r="BN88" s="13">
        <f t="shared" si="624"/>
        <v>0</v>
      </c>
      <c r="BO88" s="13">
        <f t="shared" si="625"/>
        <v>0</v>
      </c>
      <c r="BP88" s="151"/>
      <c r="BQ88" s="155"/>
      <c r="BR88" s="10"/>
      <c r="BS88" s="44" t="s">
        <v>99</v>
      </c>
      <c r="BT88" s="95" t="s">
        <v>112</v>
      </c>
      <c r="BU88" s="68">
        <v>0</v>
      </c>
      <c r="BV88" s="74">
        <v>0</v>
      </c>
      <c r="BW88" s="74">
        <v>0</v>
      </c>
      <c r="BX88" s="129">
        <f t="shared" si="699"/>
        <v>0</v>
      </c>
      <c r="BY88" s="34">
        <f t="shared" si="700"/>
        <v>0</v>
      </c>
      <c r="BZ88" s="823"/>
      <c r="CA88" s="13">
        <f t="shared" si="701"/>
        <v>0</v>
      </c>
      <c r="CB88" s="13">
        <f t="shared" si="631"/>
        <v>0</v>
      </c>
      <c r="CC88" s="13">
        <f t="shared" si="632"/>
        <v>0</v>
      </c>
      <c r="CD88" s="151"/>
      <c r="CE88" s="155"/>
      <c r="CF88" s="10"/>
      <c r="CG88" s="44" t="s">
        <v>99</v>
      </c>
      <c r="CH88" s="95" t="s">
        <v>112</v>
      </c>
      <c r="CI88" s="68">
        <v>0</v>
      </c>
      <c r="CJ88" s="74">
        <v>0</v>
      </c>
      <c r="CK88" s="74">
        <v>0</v>
      </c>
      <c r="CL88" s="129">
        <f t="shared" si="704"/>
        <v>0</v>
      </c>
      <c r="CM88" s="34">
        <f t="shared" si="705"/>
        <v>0</v>
      </c>
      <c r="CN88" s="823"/>
      <c r="CO88" s="13">
        <f t="shared" si="706"/>
        <v>0</v>
      </c>
      <c r="CP88" s="13">
        <f t="shared" si="638"/>
        <v>0</v>
      </c>
      <c r="CQ88" s="13">
        <f t="shared" si="639"/>
        <v>0</v>
      </c>
      <c r="CR88" s="151"/>
      <c r="CS88" s="155"/>
      <c r="CT88" s="10"/>
      <c r="CU88" s="44" t="s">
        <v>99</v>
      </c>
      <c r="CV88" s="95" t="s">
        <v>112</v>
      </c>
      <c r="CW88" s="68">
        <v>0</v>
      </c>
      <c r="CX88" s="74">
        <v>0</v>
      </c>
      <c r="CY88" s="74">
        <v>0</v>
      </c>
      <c r="CZ88" s="129">
        <f t="shared" si="709"/>
        <v>0</v>
      </c>
      <c r="DA88" s="34">
        <f t="shared" si="710"/>
        <v>0</v>
      </c>
      <c r="DB88" s="823"/>
      <c r="DC88" s="13">
        <f t="shared" si="711"/>
        <v>0</v>
      </c>
      <c r="DD88" s="13">
        <f t="shared" si="645"/>
        <v>0</v>
      </c>
      <c r="DE88" s="13">
        <f t="shared" si="646"/>
        <v>0</v>
      </c>
      <c r="DF88" s="151"/>
      <c r="DG88" s="155"/>
      <c r="DH88" s="10"/>
      <c r="DI88" s="44" t="s">
        <v>99</v>
      </c>
      <c r="DJ88" s="95" t="s">
        <v>112</v>
      </c>
      <c r="DK88" s="68">
        <v>0</v>
      </c>
      <c r="DL88" s="74">
        <v>0</v>
      </c>
      <c r="DM88" s="74">
        <v>0</v>
      </c>
      <c r="DN88" s="129">
        <f t="shared" si="714"/>
        <v>0</v>
      </c>
      <c r="DO88" s="34">
        <f t="shared" si="715"/>
        <v>0</v>
      </c>
      <c r="DP88" s="823"/>
      <c r="DQ88" s="13">
        <f t="shared" si="716"/>
        <v>0</v>
      </c>
      <c r="DR88" s="13">
        <f t="shared" si="652"/>
        <v>0</v>
      </c>
      <c r="DS88" s="13">
        <f t="shared" si="653"/>
        <v>0</v>
      </c>
      <c r="DT88" s="151"/>
      <c r="DU88" s="155"/>
      <c r="DV88" s="10"/>
      <c r="DW88" s="44" t="s">
        <v>99</v>
      </c>
      <c r="DX88" s="95" t="s">
        <v>112</v>
      </c>
      <c r="DY88" s="68">
        <v>0</v>
      </c>
      <c r="DZ88" s="74">
        <v>0</v>
      </c>
      <c r="EA88" s="74">
        <v>0</v>
      </c>
      <c r="EB88" s="129">
        <f t="shared" si="719"/>
        <v>0</v>
      </c>
      <c r="EC88" s="34">
        <f t="shared" si="720"/>
        <v>0</v>
      </c>
      <c r="ED88" s="823"/>
      <c r="EE88" s="13">
        <f t="shared" si="721"/>
        <v>0</v>
      </c>
      <c r="EF88" s="13">
        <f t="shared" si="659"/>
        <v>0</v>
      </c>
      <c r="EG88" s="13">
        <f t="shared" si="660"/>
        <v>0</v>
      </c>
      <c r="EH88" s="151"/>
      <c r="EI88" s="155"/>
      <c r="EJ88" s="10"/>
      <c r="EK88" s="44" t="s">
        <v>101</v>
      </c>
      <c r="EL88" s="11" t="s">
        <v>102</v>
      </c>
      <c r="EM88" s="744">
        <f>K118+Y118+AM118+BA118+BO118+CC118+CQ118+DE118+DS118+EG118</f>
        <v>0</v>
      </c>
      <c r="EN88" s="33"/>
      <c r="EO88" s="38"/>
      <c r="EP88" s="143"/>
      <c r="ER88" s="116">
        <f>IF(ER$4=0,0,EM88/ER$4)</f>
        <v>0</v>
      </c>
      <c r="ES88" s="81">
        <f>ER88*ET88+ER88</f>
        <v>0</v>
      </c>
      <c r="ET88" s="280">
        <v>0</v>
      </c>
      <c r="EU88" s="9" t="s">
        <v>233</v>
      </c>
      <c r="EV88" s="581">
        <f>EW$4</f>
        <v>0</v>
      </c>
      <c r="EW88" s="579">
        <f t="shared" si="602"/>
        <v>0</v>
      </c>
      <c r="EX88" s="582">
        <f>ER88*ER$4+ES88*ES$4</f>
        <v>0</v>
      </c>
      <c r="EY88" s="574">
        <f>EU140</f>
        <v>0</v>
      </c>
      <c r="EZ88" s="543">
        <f>IF(ER88=0,0,EY88/ER88)</f>
        <v>0</v>
      </c>
      <c r="FA88" s="567"/>
      <c r="FC88" s="44"/>
      <c r="FD88" s="8" t="s">
        <v>126</v>
      </c>
      <c r="FE88" s="763" t="s">
        <v>127</v>
      </c>
      <c r="FF88" s="763" t="s">
        <v>4</v>
      </c>
      <c r="FG88" s="763" t="s">
        <v>128</v>
      </c>
      <c r="FH88" s="8"/>
      <c r="FI88" s="8"/>
      <c r="FJ88" s="8"/>
      <c r="FK88" s="10"/>
      <c r="FL88" s="61"/>
      <c r="FM88" s="61"/>
      <c r="FN88" s="763" t="s">
        <v>127</v>
      </c>
      <c r="FO88" s="763" t="s">
        <v>4</v>
      </c>
      <c r="FP88" s="763" t="s">
        <v>128</v>
      </c>
      <c r="FQ88" s="10"/>
      <c r="FR88" s="8"/>
      <c r="FS88" s="88"/>
    </row>
    <row r="89" spans="1:175" ht="13.5" thickTop="1" thickBot="1" x14ac:dyDescent="0.3">
      <c r="A89" s="44" t="s">
        <v>99</v>
      </c>
      <c r="B89" s="95" t="s">
        <v>153</v>
      </c>
      <c r="C89" s="129"/>
      <c r="D89" s="129"/>
      <c r="E89" s="129"/>
      <c r="F89" s="35">
        <f>SUM(F87:F88)</f>
        <v>0</v>
      </c>
      <c r="G89" s="41"/>
      <c r="H89" s="820"/>
      <c r="I89" s="13">
        <f>F89*H89</f>
        <v>0</v>
      </c>
      <c r="J89" s="13">
        <f>IF(E$113=0,0,I89/E$113)</f>
        <v>0</v>
      </c>
      <c r="K89" s="13">
        <f t="shared" si="605"/>
        <v>0</v>
      </c>
      <c r="L89" s="1044" t="s">
        <v>278</v>
      </c>
      <c r="M89" s="1045"/>
      <c r="N89" s="15"/>
      <c r="O89" s="44" t="s">
        <v>99</v>
      </c>
      <c r="P89" s="95" t="s">
        <v>153</v>
      </c>
      <c r="Q89" s="129"/>
      <c r="R89" s="129"/>
      <c r="S89" s="129"/>
      <c r="T89" s="35">
        <f>SUM(T87:T88)</f>
        <v>0</v>
      </c>
      <c r="U89" s="41"/>
      <c r="V89" s="820"/>
      <c r="W89" s="13">
        <f>T89*V89</f>
        <v>0</v>
      </c>
      <c r="X89" s="13">
        <f>IF(S$113=0,0,W89/S$113)</f>
        <v>0</v>
      </c>
      <c r="Y89" s="13">
        <f t="shared" si="606"/>
        <v>0</v>
      </c>
      <c r="Z89" s="1044" t="s">
        <v>278</v>
      </c>
      <c r="AA89" s="1045"/>
      <c r="AB89" s="15"/>
      <c r="AC89" s="44" t="s">
        <v>99</v>
      </c>
      <c r="AD89" s="95" t="s">
        <v>153</v>
      </c>
      <c r="AE89" s="129"/>
      <c r="AF89" s="129"/>
      <c r="AG89" s="129"/>
      <c r="AH89" s="35">
        <f t="shared" ref="AH89" si="724">SUM(AH87:AH88)</f>
        <v>0</v>
      </c>
      <c r="AI89" s="41"/>
      <c r="AJ89" s="820"/>
      <c r="AK89" s="13">
        <f t="shared" ref="AK89" si="725">AH89*AJ89</f>
        <v>0</v>
      </c>
      <c r="AL89" s="13">
        <f t="shared" si="610"/>
        <v>0</v>
      </c>
      <c r="AM89" s="13">
        <f t="shared" si="611"/>
        <v>0</v>
      </c>
      <c r="AN89" s="1044" t="s">
        <v>278</v>
      </c>
      <c r="AO89" s="1045"/>
      <c r="AP89" s="15"/>
      <c r="AQ89" s="44" t="s">
        <v>99</v>
      </c>
      <c r="AR89" s="95" t="s">
        <v>153</v>
      </c>
      <c r="AS89" s="129"/>
      <c r="AT89" s="129"/>
      <c r="AU89" s="129"/>
      <c r="AV89" s="35">
        <f t="shared" ref="AV89" si="726">SUM(AV87:AV88)</f>
        <v>0</v>
      </c>
      <c r="AW89" s="41"/>
      <c r="AX89" s="820"/>
      <c r="AY89" s="13">
        <f t="shared" ref="AY89" si="727">AV89*AX89</f>
        <v>0</v>
      </c>
      <c r="AZ89" s="13">
        <f t="shared" si="617"/>
        <v>0</v>
      </c>
      <c r="BA89" s="13">
        <f t="shared" si="618"/>
        <v>0</v>
      </c>
      <c r="BB89" s="1044" t="s">
        <v>278</v>
      </c>
      <c r="BC89" s="1045"/>
      <c r="BD89" s="15"/>
      <c r="BE89" s="44" t="s">
        <v>99</v>
      </c>
      <c r="BF89" s="95" t="s">
        <v>153</v>
      </c>
      <c r="BG89" s="129"/>
      <c r="BH89" s="129"/>
      <c r="BI89" s="129"/>
      <c r="BJ89" s="35">
        <f t="shared" ref="BJ89" si="728">SUM(BJ87:BJ88)</f>
        <v>0</v>
      </c>
      <c r="BK89" s="41"/>
      <c r="BL89" s="820"/>
      <c r="BM89" s="13">
        <f t="shared" ref="BM89" si="729">BJ89*BL89</f>
        <v>0</v>
      </c>
      <c r="BN89" s="13">
        <f t="shared" si="624"/>
        <v>0</v>
      </c>
      <c r="BO89" s="13">
        <f t="shared" si="625"/>
        <v>0</v>
      </c>
      <c r="BP89" s="1044" t="s">
        <v>278</v>
      </c>
      <c r="BQ89" s="1045"/>
      <c r="BR89" s="15"/>
      <c r="BS89" s="44" t="s">
        <v>99</v>
      </c>
      <c r="BT89" s="95" t="s">
        <v>153</v>
      </c>
      <c r="BU89" s="129"/>
      <c r="BV89" s="129"/>
      <c r="BW89" s="129"/>
      <c r="BX89" s="35">
        <f t="shared" ref="BX89" si="730">SUM(BX87:BX88)</f>
        <v>0</v>
      </c>
      <c r="BY89" s="41"/>
      <c r="BZ89" s="820"/>
      <c r="CA89" s="13">
        <f t="shared" ref="CA89" si="731">BX89*BZ89</f>
        <v>0</v>
      </c>
      <c r="CB89" s="13">
        <f t="shared" si="631"/>
        <v>0</v>
      </c>
      <c r="CC89" s="13">
        <f t="shared" si="632"/>
        <v>0</v>
      </c>
      <c r="CD89" s="1044" t="s">
        <v>278</v>
      </c>
      <c r="CE89" s="1045"/>
      <c r="CF89" s="15"/>
      <c r="CG89" s="44" t="s">
        <v>99</v>
      </c>
      <c r="CH89" s="95" t="s">
        <v>153</v>
      </c>
      <c r="CI89" s="129"/>
      <c r="CJ89" s="129"/>
      <c r="CK89" s="129"/>
      <c r="CL89" s="35">
        <f t="shared" ref="CL89" si="732">SUM(CL87:CL88)</f>
        <v>0</v>
      </c>
      <c r="CM89" s="41"/>
      <c r="CN89" s="820"/>
      <c r="CO89" s="13">
        <f t="shared" ref="CO89" si="733">CL89*CN89</f>
        <v>0</v>
      </c>
      <c r="CP89" s="13">
        <f t="shared" si="638"/>
        <v>0</v>
      </c>
      <c r="CQ89" s="13">
        <f t="shared" si="639"/>
        <v>0</v>
      </c>
      <c r="CR89" s="1044" t="s">
        <v>278</v>
      </c>
      <c r="CS89" s="1045"/>
      <c r="CT89" s="15"/>
      <c r="CU89" s="44" t="s">
        <v>99</v>
      </c>
      <c r="CV89" s="95" t="s">
        <v>153</v>
      </c>
      <c r="CW89" s="129"/>
      <c r="CX89" s="129"/>
      <c r="CY89" s="129"/>
      <c r="CZ89" s="35">
        <f t="shared" ref="CZ89" si="734">SUM(CZ87:CZ88)</f>
        <v>0</v>
      </c>
      <c r="DA89" s="41"/>
      <c r="DB89" s="820"/>
      <c r="DC89" s="13">
        <f t="shared" ref="DC89" si="735">CZ89*DB89</f>
        <v>0</v>
      </c>
      <c r="DD89" s="13">
        <f t="shared" si="645"/>
        <v>0</v>
      </c>
      <c r="DE89" s="13">
        <f t="shared" si="646"/>
        <v>0</v>
      </c>
      <c r="DF89" s="1044" t="s">
        <v>278</v>
      </c>
      <c r="DG89" s="1045"/>
      <c r="DH89" s="15"/>
      <c r="DI89" s="44" t="s">
        <v>99</v>
      </c>
      <c r="DJ89" s="95" t="s">
        <v>153</v>
      </c>
      <c r="DK89" s="129"/>
      <c r="DL89" s="129"/>
      <c r="DM89" s="129"/>
      <c r="DN89" s="35">
        <f t="shared" ref="DN89" si="736">SUM(DN87:DN88)</f>
        <v>0</v>
      </c>
      <c r="DO89" s="41"/>
      <c r="DP89" s="820"/>
      <c r="DQ89" s="13">
        <f t="shared" ref="DQ89" si="737">DN89*DP89</f>
        <v>0</v>
      </c>
      <c r="DR89" s="13">
        <f t="shared" si="652"/>
        <v>0</v>
      </c>
      <c r="DS89" s="13">
        <f t="shared" si="653"/>
        <v>0</v>
      </c>
      <c r="DT89" s="1044" t="s">
        <v>278</v>
      </c>
      <c r="DU89" s="1045"/>
      <c r="DV89" s="15"/>
      <c r="DW89" s="44" t="s">
        <v>99</v>
      </c>
      <c r="DX89" s="95" t="s">
        <v>153</v>
      </c>
      <c r="DY89" s="129"/>
      <c r="DZ89" s="129"/>
      <c r="EA89" s="129"/>
      <c r="EB89" s="35">
        <f t="shared" ref="EB89" si="738">SUM(EB87:EB88)</f>
        <v>0</v>
      </c>
      <c r="EC89" s="41"/>
      <c r="ED89" s="820"/>
      <c r="EE89" s="13">
        <f t="shared" ref="EE89" si="739">EB89*ED89</f>
        <v>0</v>
      </c>
      <c r="EF89" s="13">
        <f t="shared" si="659"/>
        <v>0</v>
      </c>
      <c r="EG89" s="13">
        <f t="shared" si="660"/>
        <v>0</v>
      </c>
      <c r="EH89" s="1044" t="s">
        <v>278</v>
      </c>
      <c r="EI89" s="1045"/>
      <c r="EJ89" s="15"/>
      <c r="EK89" s="44"/>
      <c r="EL89" s="11"/>
      <c r="EM89" s="14"/>
      <c r="EN89" s="33"/>
      <c r="EO89" s="38"/>
      <c r="EP89" s="143"/>
      <c r="EQ89" s="765" t="s">
        <v>4</v>
      </c>
      <c r="ER89" s="121"/>
      <c r="ES89" s="111"/>
      <c r="ET89" s="111"/>
      <c r="EU89" s="9"/>
      <c r="EV89" s="583"/>
      <c r="EW89" s="579"/>
      <c r="EX89" s="582"/>
      <c r="EY89" s="112"/>
      <c r="EZ89" s="573"/>
      <c r="FA89" s="162"/>
      <c r="FC89" s="44"/>
      <c r="FD89" s="295" t="s">
        <v>331</v>
      </c>
      <c r="FE89" s="296">
        <v>0</v>
      </c>
      <c r="FF89" s="297">
        <v>1</v>
      </c>
      <c r="FG89" s="190">
        <f>SUM(FH90:FH100)</f>
        <v>76.39</v>
      </c>
      <c r="FH89" s="107"/>
      <c r="FI89" s="496">
        <f>SUM(FI90:FI100)</f>
        <v>0</v>
      </c>
      <c r="FJ89" s="10"/>
      <c r="FK89" s="298" t="s">
        <v>330</v>
      </c>
      <c r="FL89" s="301"/>
      <c r="FM89" s="299"/>
      <c r="FN89" s="296">
        <v>0</v>
      </c>
      <c r="FO89" s="300">
        <v>1</v>
      </c>
      <c r="FP89" s="190">
        <f>SUM(FQ90:FQ100)</f>
        <v>47.54</v>
      </c>
      <c r="FQ89" s="107"/>
      <c r="FR89" s="496">
        <f>SUM(FR90:FR100)</f>
        <v>0</v>
      </c>
      <c r="FS89" s="88"/>
    </row>
    <row r="90" spans="1:175" ht="13" thickTop="1" x14ac:dyDescent="0.25">
      <c r="A90" s="44" t="s">
        <v>91</v>
      </c>
      <c r="B90" s="95" t="s">
        <v>113</v>
      </c>
      <c r="C90" s="68">
        <v>0</v>
      </c>
      <c r="D90" s="74">
        <v>0</v>
      </c>
      <c r="E90" s="74">
        <v>0</v>
      </c>
      <c r="F90" s="129">
        <f t="shared" si="663"/>
        <v>0</v>
      </c>
      <c r="G90" s="34">
        <f>C90*F90*8</f>
        <v>0</v>
      </c>
      <c r="H90" s="63">
        <v>0</v>
      </c>
      <c r="I90" s="13">
        <f>(G90*H90)</f>
        <v>0</v>
      </c>
      <c r="J90" s="13">
        <f t="shared" si="664"/>
        <v>0</v>
      </c>
      <c r="K90" s="13">
        <f t="shared" si="605"/>
        <v>0</v>
      </c>
      <c r="L90" s="217">
        <f>SUM(K90:K91)</f>
        <v>0</v>
      </c>
      <c r="M90" s="218">
        <f>SUM(F90:F91)*C$2</f>
        <v>0</v>
      </c>
      <c r="N90" s="10"/>
      <c r="O90" s="44" t="s">
        <v>91</v>
      </c>
      <c r="P90" s="95" t="s">
        <v>113</v>
      </c>
      <c r="Q90" s="68">
        <v>0</v>
      </c>
      <c r="R90" s="74">
        <v>0</v>
      </c>
      <c r="S90" s="74">
        <v>0</v>
      </c>
      <c r="T90" s="129">
        <f t="shared" ref="T90:T93" si="740">R90*S90</f>
        <v>0</v>
      </c>
      <c r="U90" s="34">
        <f>Q90*T90*8</f>
        <v>0</v>
      </c>
      <c r="V90" s="63">
        <v>0</v>
      </c>
      <c r="W90" s="13">
        <f>(U90*V90)</f>
        <v>0</v>
      </c>
      <c r="X90" s="13">
        <f t="shared" ref="X90:X93" si="741">IF(S$113=0,0,W90/S$113)</f>
        <v>0</v>
      </c>
      <c r="Y90" s="13">
        <f t="shared" si="606"/>
        <v>0</v>
      </c>
      <c r="Z90" s="217">
        <f>SUM(Y90:Y91)</f>
        <v>0</v>
      </c>
      <c r="AA90" s="218">
        <f>SUM(T90:T91)*Q$2</f>
        <v>0</v>
      </c>
      <c r="AB90" s="10"/>
      <c r="AC90" s="44" t="s">
        <v>91</v>
      </c>
      <c r="AD90" s="95" t="s">
        <v>113</v>
      </c>
      <c r="AE90" s="68">
        <v>0</v>
      </c>
      <c r="AF90" s="74">
        <v>0</v>
      </c>
      <c r="AG90" s="74">
        <v>0</v>
      </c>
      <c r="AH90" s="129">
        <f t="shared" ref="AH90:AH93" si="742">AF90*AG90</f>
        <v>0</v>
      </c>
      <c r="AI90" s="34">
        <f t="shared" ref="AI90:AI91" si="743">AE90*AH90*8</f>
        <v>0</v>
      </c>
      <c r="AJ90" s="63">
        <v>0</v>
      </c>
      <c r="AK90" s="13">
        <f t="shared" ref="AK90:AK93" si="744">(AI90*AJ90)</f>
        <v>0</v>
      </c>
      <c r="AL90" s="13">
        <f t="shared" si="610"/>
        <v>0</v>
      </c>
      <c r="AM90" s="13">
        <f t="shared" si="611"/>
        <v>0</v>
      </c>
      <c r="AN90" s="217">
        <f t="shared" ref="AN90" si="745">SUM(AM90:AM91)</f>
        <v>0</v>
      </c>
      <c r="AO90" s="218">
        <f t="shared" ref="AO90" si="746">SUM(AH90:AH91)*AE$2</f>
        <v>0</v>
      </c>
      <c r="AP90" s="10"/>
      <c r="AQ90" s="44" t="s">
        <v>91</v>
      </c>
      <c r="AR90" s="95" t="s">
        <v>113</v>
      </c>
      <c r="AS90" s="68">
        <v>0</v>
      </c>
      <c r="AT90" s="74">
        <v>0</v>
      </c>
      <c r="AU90" s="74">
        <v>0</v>
      </c>
      <c r="AV90" s="129">
        <f t="shared" ref="AV90:AV93" si="747">AT90*AU90</f>
        <v>0</v>
      </c>
      <c r="AW90" s="34">
        <f t="shared" ref="AW90:AW91" si="748">AS90*AV90*8</f>
        <v>0</v>
      </c>
      <c r="AX90" s="63">
        <v>0</v>
      </c>
      <c r="AY90" s="13">
        <f t="shared" ref="AY90:AY93" si="749">(AW90*AX90)</f>
        <v>0</v>
      </c>
      <c r="AZ90" s="13">
        <f t="shared" si="617"/>
        <v>0</v>
      </c>
      <c r="BA90" s="13">
        <f t="shared" si="618"/>
        <v>0</v>
      </c>
      <c r="BB90" s="217">
        <f t="shared" ref="BB90" si="750">SUM(BA90:BA91)</f>
        <v>0</v>
      </c>
      <c r="BC90" s="218">
        <f t="shared" ref="BC90" si="751">SUM(AV90:AV91)*AS$2</f>
        <v>0</v>
      </c>
      <c r="BD90" s="10"/>
      <c r="BE90" s="44" t="s">
        <v>91</v>
      </c>
      <c r="BF90" s="95" t="s">
        <v>113</v>
      </c>
      <c r="BG90" s="68">
        <v>0</v>
      </c>
      <c r="BH90" s="74">
        <v>0</v>
      </c>
      <c r="BI90" s="74">
        <v>0</v>
      </c>
      <c r="BJ90" s="129">
        <f t="shared" ref="BJ90:BJ93" si="752">BH90*BI90</f>
        <v>0</v>
      </c>
      <c r="BK90" s="34">
        <f t="shared" ref="BK90:BK91" si="753">BG90*BJ90*8</f>
        <v>0</v>
      </c>
      <c r="BL90" s="63">
        <v>0</v>
      </c>
      <c r="BM90" s="13">
        <f t="shared" ref="BM90:BM93" si="754">(BK90*BL90)</f>
        <v>0</v>
      </c>
      <c r="BN90" s="13">
        <f t="shared" si="624"/>
        <v>0</v>
      </c>
      <c r="BO90" s="13">
        <f t="shared" si="625"/>
        <v>0</v>
      </c>
      <c r="BP90" s="217">
        <f t="shared" ref="BP90" si="755">SUM(BO90:BO91)</f>
        <v>0</v>
      </c>
      <c r="BQ90" s="218">
        <f t="shared" ref="BQ90" si="756">SUM(BJ90:BJ91)*BG$2</f>
        <v>0</v>
      </c>
      <c r="BR90" s="10"/>
      <c r="BS90" s="44" t="s">
        <v>91</v>
      </c>
      <c r="BT90" s="95" t="s">
        <v>113</v>
      </c>
      <c r="BU90" s="68">
        <v>0</v>
      </c>
      <c r="BV90" s="74">
        <v>0</v>
      </c>
      <c r="BW90" s="74">
        <v>0</v>
      </c>
      <c r="BX90" s="129">
        <f t="shared" ref="BX90:BX93" si="757">BV90*BW90</f>
        <v>0</v>
      </c>
      <c r="BY90" s="34">
        <f t="shared" ref="BY90:BY91" si="758">BU90*BX90*8</f>
        <v>0</v>
      </c>
      <c r="BZ90" s="63">
        <v>0</v>
      </c>
      <c r="CA90" s="13">
        <f t="shared" ref="CA90:CA93" si="759">(BY90*BZ90)</f>
        <v>0</v>
      </c>
      <c r="CB90" s="13">
        <f t="shared" si="631"/>
        <v>0</v>
      </c>
      <c r="CC90" s="13">
        <f t="shared" si="632"/>
        <v>0</v>
      </c>
      <c r="CD90" s="217">
        <f t="shared" ref="CD90" si="760">SUM(CC90:CC91)</f>
        <v>0</v>
      </c>
      <c r="CE90" s="218">
        <f t="shared" ref="CE90" si="761">SUM(BX90:BX91)*BU$2</f>
        <v>0</v>
      </c>
      <c r="CF90" s="10"/>
      <c r="CG90" s="44" t="s">
        <v>91</v>
      </c>
      <c r="CH90" s="95" t="s">
        <v>113</v>
      </c>
      <c r="CI90" s="68">
        <v>0</v>
      </c>
      <c r="CJ90" s="74">
        <v>0</v>
      </c>
      <c r="CK90" s="74">
        <v>0</v>
      </c>
      <c r="CL90" s="129">
        <f t="shared" ref="CL90:CL93" si="762">CJ90*CK90</f>
        <v>0</v>
      </c>
      <c r="CM90" s="34">
        <f t="shared" ref="CM90:CM91" si="763">CI90*CL90*8</f>
        <v>0</v>
      </c>
      <c r="CN90" s="63">
        <v>0</v>
      </c>
      <c r="CO90" s="13">
        <f t="shared" ref="CO90:CO93" si="764">(CM90*CN90)</f>
        <v>0</v>
      </c>
      <c r="CP90" s="13">
        <f t="shared" si="638"/>
        <v>0</v>
      </c>
      <c r="CQ90" s="13">
        <f t="shared" si="639"/>
        <v>0</v>
      </c>
      <c r="CR90" s="217">
        <f t="shared" ref="CR90" si="765">SUM(CQ90:CQ91)</f>
        <v>0</v>
      </c>
      <c r="CS90" s="218">
        <f t="shared" ref="CS90" si="766">SUM(CL90:CL91)*CI$2</f>
        <v>0</v>
      </c>
      <c r="CT90" s="10"/>
      <c r="CU90" s="44" t="s">
        <v>91</v>
      </c>
      <c r="CV90" s="95" t="s">
        <v>113</v>
      </c>
      <c r="CW90" s="68">
        <v>0</v>
      </c>
      <c r="CX90" s="74">
        <v>0</v>
      </c>
      <c r="CY90" s="74">
        <v>0</v>
      </c>
      <c r="CZ90" s="129">
        <f t="shared" ref="CZ90:CZ93" si="767">CX90*CY90</f>
        <v>0</v>
      </c>
      <c r="DA90" s="34">
        <f t="shared" ref="DA90:DA91" si="768">CW90*CZ90*8</f>
        <v>0</v>
      </c>
      <c r="DB90" s="63">
        <v>0</v>
      </c>
      <c r="DC90" s="13">
        <f t="shared" ref="DC90:DC93" si="769">(DA90*DB90)</f>
        <v>0</v>
      </c>
      <c r="DD90" s="13">
        <f t="shared" si="645"/>
        <v>0</v>
      </c>
      <c r="DE90" s="13">
        <f t="shared" si="646"/>
        <v>0</v>
      </c>
      <c r="DF90" s="217">
        <f t="shared" ref="DF90" si="770">SUM(DE90:DE91)</f>
        <v>0</v>
      </c>
      <c r="DG90" s="218">
        <f t="shared" ref="DG90" si="771">SUM(CZ90:CZ91)*CW$2</f>
        <v>0</v>
      </c>
      <c r="DH90" s="10"/>
      <c r="DI90" s="44" t="s">
        <v>91</v>
      </c>
      <c r="DJ90" s="95" t="s">
        <v>113</v>
      </c>
      <c r="DK90" s="68">
        <v>0</v>
      </c>
      <c r="DL90" s="74">
        <v>0</v>
      </c>
      <c r="DM90" s="74">
        <v>0</v>
      </c>
      <c r="DN90" s="129">
        <f t="shared" ref="DN90:DN93" si="772">DL90*DM90</f>
        <v>0</v>
      </c>
      <c r="DO90" s="34">
        <f t="shared" ref="DO90:DO91" si="773">DK90*DN90*8</f>
        <v>0</v>
      </c>
      <c r="DP90" s="63">
        <v>0</v>
      </c>
      <c r="DQ90" s="13">
        <f t="shared" ref="DQ90:DQ93" si="774">(DO90*DP90)</f>
        <v>0</v>
      </c>
      <c r="DR90" s="13">
        <f t="shared" si="652"/>
        <v>0</v>
      </c>
      <c r="DS90" s="13">
        <f t="shared" si="653"/>
        <v>0</v>
      </c>
      <c r="DT90" s="217">
        <f t="shared" ref="DT90" si="775">SUM(DS90:DS91)</f>
        <v>0</v>
      </c>
      <c r="DU90" s="218">
        <f t="shared" ref="DU90" si="776">SUM(DN90:DN91)*DK$2</f>
        <v>0</v>
      </c>
      <c r="DV90" s="10"/>
      <c r="DW90" s="44" t="s">
        <v>91</v>
      </c>
      <c r="DX90" s="95" t="s">
        <v>113</v>
      </c>
      <c r="DY90" s="68">
        <v>0</v>
      </c>
      <c r="DZ90" s="74">
        <v>0</v>
      </c>
      <c r="EA90" s="74">
        <v>0</v>
      </c>
      <c r="EB90" s="129">
        <f t="shared" ref="EB90:EB93" si="777">DZ90*EA90</f>
        <v>0</v>
      </c>
      <c r="EC90" s="34">
        <f t="shared" ref="EC90:EC91" si="778">DY90*EB90*8</f>
        <v>0</v>
      </c>
      <c r="ED90" s="63">
        <v>0</v>
      </c>
      <c r="EE90" s="13">
        <f t="shared" ref="EE90:EE93" si="779">(EC90*ED90)</f>
        <v>0</v>
      </c>
      <c r="EF90" s="13">
        <f t="shared" si="659"/>
        <v>0</v>
      </c>
      <c r="EG90" s="13">
        <f t="shared" si="660"/>
        <v>0</v>
      </c>
      <c r="EH90" s="217">
        <f t="shared" ref="EH90" si="780">SUM(EG90:EG91)</f>
        <v>0</v>
      </c>
      <c r="EI90" s="218">
        <f t="shared" ref="EI90" si="781">SUM(EB90:EB91)*DY$2</f>
        <v>0</v>
      </c>
      <c r="EJ90" s="10"/>
      <c r="EK90" s="44" t="s">
        <v>104</v>
      </c>
      <c r="EL90" s="11" t="s">
        <v>56</v>
      </c>
      <c r="EM90" s="744">
        <f>K120+Y120+AM120+BA120+BO120+CC120+CQ120+DE120+DS120+EG120</f>
        <v>0</v>
      </c>
      <c r="EN90" s="33"/>
      <c r="EO90" s="191"/>
      <c r="EP90" s="143"/>
      <c r="EQ90" s="190">
        <f>M120+AA120+AO120+BC120+BQ120+CE120+CS120+DG120+DU120+EI120</f>
        <v>0</v>
      </c>
      <c r="ER90" s="116">
        <f>IF(ER$4=0,0,EM90/ER$4)</f>
        <v>0</v>
      </c>
      <c r="ES90" s="81">
        <f>ER90*ET90+ER90</f>
        <v>0</v>
      </c>
      <c r="ET90" s="280">
        <v>0</v>
      </c>
      <c r="EU90" s="9" t="s">
        <v>4</v>
      </c>
      <c r="EV90" s="583">
        <f>IF(ER$4=0,0,EQ90/$ER$4*$EX$4)</f>
        <v>0</v>
      </c>
      <c r="EW90" s="579">
        <f t="shared" si="602"/>
        <v>0</v>
      </c>
      <c r="EX90" s="582">
        <f>ER90*ER$4+ES90*ES$4</f>
        <v>0</v>
      </c>
      <c r="EY90" s="574">
        <f>EU142</f>
        <v>0</v>
      </c>
      <c r="EZ90" s="545">
        <f>IF(EW90=0,0,EY90/EW90)</f>
        <v>0</v>
      </c>
      <c r="FA90" s="567"/>
      <c r="FC90" s="44"/>
      <c r="FD90" s="302"/>
      <c r="FE90" s="87" t="s">
        <v>90</v>
      </c>
      <c r="FF90" s="95" t="s">
        <v>111</v>
      </c>
      <c r="FG90" s="14"/>
      <c r="FH90" s="72">
        <v>27.32</v>
      </c>
      <c r="FI90" s="496">
        <f t="shared" ref="FI90:FI100" si="782">FE$89*FF$89*FH90</f>
        <v>0</v>
      </c>
      <c r="FJ90" s="10"/>
      <c r="FK90" s="302"/>
      <c r="FL90" s="61"/>
      <c r="FM90" s="61"/>
      <c r="FN90" s="87" t="s">
        <v>90</v>
      </c>
      <c r="FO90" s="95" t="s">
        <v>111</v>
      </c>
      <c r="FP90" s="14"/>
      <c r="FQ90" s="72">
        <v>3.29</v>
      </c>
      <c r="FR90" s="496">
        <f t="shared" ref="FR90:FR100" si="783">FN$89*FO$89*FQ90</f>
        <v>0</v>
      </c>
      <c r="FS90" s="88"/>
    </row>
    <row r="91" spans="1:175" x14ac:dyDescent="0.25">
      <c r="A91" s="44" t="s">
        <v>91</v>
      </c>
      <c r="B91" s="95" t="s">
        <v>113</v>
      </c>
      <c r="C91" s="68">
        <v>0</v>
      </c>
      <c r="D91" s="74">
        <v>0</v>
      </c>
      <c r="E91" s="74">
        <v>0</v>
      </c>
      <c r="F91" s="129">
        <f t="shared" si="663"/>
        <v>0</v>
      </c>
      <c r="G91" s="34">
        <f>C91*F91*8</f>
        <v>0</v>
      </c>
      <c r="H91" s="63">
        <v>0</v>
      </c>
      <c r="I91" s="13">
        <f>(G91*H91)</f>
        <v>0</v>
      </c>
      <c r="J91" s="13">
        <f t="shared" si="664"/>
        <v>0</v>
      </c>
      <c r="K91" s="13">
        <f t="shared" si="605"/>
        <v>0</v>
      </c>
      <c r="L91" s="151"/>
      <c r="M91" s="291"/>
      <c r="N91" s="10"/>
      <c r="O91" s="44" t="s">
        <v>91</v>
      </c>
      <c r="P91" s="95" t="s">
        <v>113</v>
      </c>
      <c r="Q91" s="68">
        <v>0</v>
      </c>
      <c r="R91" s="74">
        <v>0</v>
      </c>
      <c r="S91" s="74">
        <v>0</v>
      </c>
      <c r="T91" s="129">
        <f t="shared" si="740"/>
        <v>0</v>
      </c>
      <c r="U91" s="34">
        <f>Q91*T91*8</f>
        <v>0</v>
      </c>
      <c r="V91" s="63">
        <v>0</v>
      </c>
      <c r="W91" s="13">
        <f>(U91*V91)</f>
        <v>0</v>
      </c>
      <c r="X91" s="13">
        <f t="shared" si="741"/>
        <v>0</v>
      </c>
      <c r="Y91" s="13">
        <f t="shared" si="606"/>
        <v>0</v>
      </c>
      <c r="Z91" s="151"/>
      <c r="AA91" s="291"/>
      <c r="AB91" s="10"/>
      <c r="AC91" s="44" t="s">
        <v>91</v>
      </c>
      <c r="AD91" s="95" t="s">
        <v>113</v>
      </c>
      <c r="AE91" s="68">
        <v>0</v>
      </c>
      <c r="AF91" s="74">
        <v>0</v>
      </c>
      <c r="AG91" s="74">
        <v>0</v>
      </c>
      <c r="AH91" s="129">
        <f t="shared" si="742"/>
        <v>0</v>
      </c>
      <c r="AI91" s="34">
        <f t="shared" si="743"/>
        <v>0</v>
      </c>
      <c r="AJ91" s="63">
        <v>0</v>
      </c>
      <c r="AK91" s="13">
        <f t="shared" si="744"/>
        <v>0</v>
      </c>
      <c r="AL91" s="13">
        <f t="shared" si="610"/>
        <v>0</v>
      </c>
      <c r="AM91" s="13">
        <f t="shared" si="611"/>
        <v>0</v>
      </c>
      <c r="AN91" s="151"/>
      <c r="AO91" s="291"/>
      <c r="AP91" s="10"/>
      <c r="AQ91" s="44" t="s">
        <v>91</v>
      </c>
      <c r="AR91" s="95" t="s">
        <v>113</v>
      </c>
      <c r="AS91" s="68">
        <v>0</v>
      </c>
      <c r="AT91" s="74">
        <v>0</v>
      </c>
      <c r="AU91" s="74">
        <v>0</v>
      </c>
      <c r="AV91" s="129">
        <f t="shared" si="747"/>
        <v>0</v>
      </c>
      <c r="AW91" s="34">
        <f t="shared" si="748"/>
        <v>0</v>
      </c>
      <c r="AX91" s="63">
        <v>0</v>
      </c>
      <c r="AY91" s="13">
        <f t="shared" si="749"/>
        <v>0</v>
      </c>
      <c r="AZ91" s="13">
        <f t="shared" si="617"/>
        <v>0</v>
      </c>
      <c r="BA91" s="13">
        <f t="shared" si="618"/>
        <v>0</v>
      </c>
      <c r="BB91" s="151"/>
      <c r="BC91" s="291"/>
      <c r="BD91" s="10"/>
      <c r="BE91" s="44" t="s">
        <v>91</v>
      </c>
      <c r="BF91" s="95" t="s">
        <v>113</v>
      </c>
      <c r="BG91" s="68">
        <v>0</v>
      </c>
      <c r="BH91" s="74">
        <v>0</v>
      </c>
      <c r="BI91" s="74">
        <v>0</v>
      </c>
      <c r="BJ91" s="129">
        <f t="shared" si="752"/>
        <v>0</v>
      </c>
      <c r="BK91" s="34">
        <f t="shared" si="753"/>
        <v>0</v>
      </c>
      <c r="BL91" s="63">
        <v>0</v>
      </c>
      <c r="BM91" s="13">
        <f t="shared" si="754"/>
        <v>0</v>
      </c>
      <c r="BN91" s="13">
        <f t="shared" si="624"/>
        <v>0</v>
      </c>
      <c r="BO91" s="13">
        <f t="shared" si="625"/>
        <v>0</v>
      </c>
      <c r="BP91" s="151"/>
      <c r="BQ91" s="291"/>
      <c r="BR91" s="10"/>
      <c r="BS91" s="44" t="s">
        <v>91</v>
      </c>
      <c r="BT91" s="95" t="s">
        <v>113</v>
      </c>
      <c r="BU91" s="68">
        <v>0</v>
      </c>
      <c r="BV91" s="74">
        <v>0</v>
      </c>
      <c r="BW91" s="74">
        <v>0</v>
      </c>
      <c r="BX91" s="129">
        <f t="shared" si="757"/>
        <v>0</v>
      </c>
      <c r="BY91" s="34">
        <f t="shared" si="758"/>
        <v>0</v>
      </c>
      <c r="BZ91" s="63">
        <v>0</v>
      </c>
      <c r="CA91" s="13">
        <f t="shared" si="759"/>
        <v>0</v>
      </c>
      <c r="CB91" s="13">
        <f t="shared" si="631"/>
        <v>0</v>
      </c>
      <c r="CC91" s="13">
        <f t="shared" si="632"/>
        <v>0</v>
      </c>
      <c r="CD91" s="151"/>
      <c r="CE91" s="291"/>
      <c r="CF91" s="10"/>
      <c r="CG91" s="44" t="s">
        <v>91</v>
      </c>
      <c r="CH91" s="95" t="s">
        <v>113</v>
      </c>
      <c r="CI91" s="68">
        <v>0</v>
      </c>
      <c r="CJ91" s="74">
        <v>0</v>
      </c>
      <c r="CK91" s="74">
        <v>0</v>
      </c>
      <c r="CL91" s="129">
        <f t="shared" si="762"/>
        <v>0</v>
      </c>
      <c r="CM91" s="34">
        <f t="shared" si="763"/>
        <v>0</v>
      </c>
      <c r="CN91" s="63">
        <v>0</v>
      </c>
      <c r="CO91" s="13">
        <f t="shared" si="764"/>
        <v>0</v>
      </c>
      <c r="CP91" s="13">
        <f t="shared" si="638"/>
        <v>0</v>
      </c>
      <c r="CQ91" s="13">
        <f t="shared" si="639"/>
        <v>0</v>
      </c>
      <c r="CR91" s="151"/>
      <c r="CS91" s="291"/>
      <c r="CT91" s="10"/>
      <c r="CU91" s="44" t="s">
        <v>91</v>
      </c>
      <c r="CV91" s="95" t="s">
        <v>113</v>
      </c>
      <c r="CW91" s="68">
        <v>0</v>
      </c>
      <c r="CX91" s="74">
        <v>0</v>
      </c>
      <c r="CY91" s="74">
        <v>0</v>
      </c>
      <c r="CZ91" s="129">
        <f t="shared" si="767"/>
        <v>0</v>
      </c>
      <c r="DA91" s="34">
        <f t="shared" si="768"/>
        <v>0</v>
      </c>
      <c r="DB91" s="63">
        <v>0</v>
      </c>
      <c r="DC91" s="13">
        <f t="shared" si="769"/>
        <v>0</v>
      </c>
      <c r="DD91" s="13">
        <f t="shared" si="645"/>
        <v>0</v>
      </c>
      <c r="DE91" s="13">
        <f t="shared" si="646"/>
        <v>0</v>
      </c>
      <c r="DF91" s="151"/>
      <c r="DG91" s="291"/>
      <c r="DH91" s="10"/>
      <c r="DI91" s="44" t="s">
        <v>91</v>
      </c>
      <c r="DJ91" s="95" t="s">
        <v>113</v>
      </c>
      <c r="DK91" s="68">
        <v>0</v>
      </c>
      <c r="DL91" s="74">
        <v>0</v>
      </c>
      <c r="DM91" s="74">
        <v>0</v>
      </c>
      <c r="DN91" s="129">
        <f t="shared" si="772"/>
        <v>0</v>
      </c>
      <c r="DO91" s="34">
        <f t="shared" si="773"/>
        <v>0</v>
      </c>
      <c r="DP91" s="63">
        <v>0</v>
      </c>
      <c r="DQ91" s="13">
        <f t="shared" si="774"/>
        <v>0</v>
      </c>
      <c r="DR91" s="13">
        <f t="shared" si="652"/>
        <v>0</v>
      </c>
      <c r="DS91" s="13">
        <f t="shared" si="653"/>
        <v>0</v>
      </c>
      <c r="DT91" s="151"/>
      <c r="DU91" s="291"/>
      <c r="DV91" s="10"/>
      <c r="DW91" s="44" t="s">
        <v>91</v>
      </c>
      <c r="DX91" s="95" t="s">
        <v>113</v>
      </c>
      <c r="DY91" s="68">
        <v>0</v>
      </c>
      <c r="DZ91" s="74">
        <v>0</v>
      </c>
      <c r="EA91" s="74">
        <v>0</v>
      </c>
      <c r="EB91" s="129">
        <f t="shared" si="777"/>
        <v>0</v>
      </c>
      <c r="EC91" s="34">
        <f t="shared" si="778"/>
        <v>0</v>
      </c>
      <c r="ED91" s="63">
        <v>0</v>
      </c>
      <c r="EE91" s="13">
        <f t="shared" si="779"/>
        <v>0</v>
      </c>
      <c r="EF91" s="13">
        <f t="shared" si="659"/>
        <v>0</v>
      </c>
      <c r="EG91" s="13">
        <f t="shared" si="660"/>
        <v>0</v>
      </c>
      <c r="EH91" s="151"/>
      <c r="EI91" s="291"/>
      <c r="EJ91" s="10"/>
      <c r="EK91" s="44"/>
      <c r="EL91" s="11"/>
      <c r="EM91" s="14"/>
      <c r="EN91" s="38"/>
      <c r="EO91" s="38"/>
      <c r="EP91" s="143"/>
      <c r="EQ91" s="765" t="s">
        <v>169</v>
      </c>
      <c r="ER91" s="121"/>
      <c r="ES91" s="111"/>
      <c r="ET91" s="111"/>
      <c r="EU91" s="9"/>
      <c r="EV91" s="583"/>
      <c r="EW91" s="579"/>
      <c r="EX91" s="582"/>
      <c r="EY91" s="112"/>
      <c r="EZ91" s="573"/>
      <c r="FA91" s="162"/>
      <c r="FC91" s="44"/>
      <c r="FD91" s="302"/>
      <c r="FE91" s="87" t="s">
        <v>99</v>
      </c>
      <c r="FF91" s="95" t="s">
        <v>112</v>
      </c>
      <c r="FG91" s="14"/>
      <c r="FH91" s="72">
        <v>2.56</v>
      </c>
      <c r="FI91" s="496">
        <f t="shared" si="782"/>
        <v>0</v>
      </c>
      <c r="FJ91" s="10"/>
      <c r="FK91" s="302"/>
      <c r="FL91" s="61"/>
      <c r="FM91" s="61"/>
      <c r="FN91" s="87" t="s">
        <v>99</v>
      </c>
      <c r="FO91" s="95" t="s">
        <v>112</v>
      </c>
      <c r="FP91" s="14"/>
      <c r="FQ91" s="72">
        <v>7.43</v>
      </c>
      <c r="FR91" s="496">
        <f t="shared" si="783"/>
        <v>0</v>
      </c>
      <c r="FS91" s="88"/>
    </row>
    <row r="92" spans="1:175" x14ac:dyDescent="0.25">
      <c r="A92" s="44" t="s">
        <v>240</v>
      </c>
      <c r="B92" s="95" t="s">
        <v>114</v>
      </c>
      <c r="C92" s="68">
        <v>0</v>
      </c>
      <c r="D92" s="74">
        <v>0</v>
      </c>
      <c r="E92" s="74">
        <v>0</v>
      </c>
      <c r="F92" s="129">
        <f t="shared" si="663"/>
        <v>0</v>
      </c>
      <c r="G92" s="34">
        <f>C92*F92*2.7</f>
        <v>0</v>
      </c>
      <c r="H92" s="63">
        <v>0</v>
      </c>
      <c r="I92" s="13">
        <f>(G92*H92)</f>
        <v>0</v>
      </c>
      <c r="J92" s="13">
        <f t="shared" si="664"/>
        <v>0</v>
      </c>
      <c r="K92" s="13">
        <f t="shared" si="605"/>
        <v>0</v>
      </c>
      <c r="L92" s="151"/>
      <c r="M92" s="155"/>
      <c r="N92" s="10"/>
      <c r="O92" s="44" t="s">
        <v>240</v>
      </c>
      <c r="P92" s="95" t="s">
        <v>114</v>
      </c>
      <c r="Q92" s="68">
        <v>0</v>
      </c>
      <c r="R92" s="74">
        <v>0</v>
      </c>
      <c r="S92" s="74">
        <v>0</v>
      </c>
      <c r="T92" s="129">
        <f t="shared" si="740"/>
        <v>0</v>
      </c>
      <c r="U92" s="34">
        <f>Q92*T92*2.7</f>
        <v>0</v>
      </c>
      <c r="V92" s="63">
        <v>0</v>
      </c>
      <c r="W92" s="13">
        <f>(U92*V92)</f>
        <v>0</v>
      </c>
      <c r="X92" s="13">
        <f t="shared" si="741"/>
        <v>0</v>
      </c>
      <c r="Y92" s="13">
        <f t="shared" si="606"/>
        <v>0</v>
      </c>
      <c r="Z92" s="151"/>
      <c r="AA92" s="155"/>
      <c r="AB92" s="10"/>
      <c r="AC92" s="44" t="s">
        <v>240</v>
      </c>
      <c r="AD92" s="95" t="s">
        <v>114</v>
      </c>
      <c r="AE92" s="68">
        <v>0</v>
      </c>
      <c r="AF92" s="74">
        <v>0</v>
      </c>
      <c r="AG92" s="74">
        <v>0</v>
      </c>
      <c r="AH92" s="129">
        <f t="shared" si="742"/>
        <v>0</v>
      </c>
      <c r="AI92" s="34">
        <f t="shared" ref="AI92" si="784">AE92*AH92*2.7</f>
        <v>0</v>
      </c>
      <c r="AJ92" s="63">
        <v>0</v>
      </c>
      <c r="AK92" s="13">
        <f t="shared" si="744"/>
        <v>0</v>
      </c>
      <c r="AL92" s="13">
        <f t="shared" si="610"/>
        <v>0</v>
      </c>
      <c r="AM92" s="13">
        <f t="shared" si="611"/>
        <v>0</v>
      </c>
      <c r="AN92" s="151"/>
      <c r="AO92" s="155"/>
      <c r="AP92" s="10"/>
      <c r="AQ92" s="44" t="s">
        <v>240</v>
      </c>
      <c r="AR92" s="95" t="s">
        <v>114</v>
      </c>
      <c r="AS92" s="68">
        <v>0</v>
      </c>
      <c r="AT92" s="74">
        <v>0</v>
      </c>
      <c r="AU92" s="74">
        <v>0</v>
      </c>
      <c r="AV92" s="129">
        <f t="shared" si="747"/>
        <v>0</v>
      </c>
      <c r="AW92" s="34">
        <f t="shared" ref="AW92" si="785">AS92*AV92*2.7</f>
        <v>0</v>
      </c>
      <c r="AX92" s="63">
        <v>0</v>
      </c>
      <c r="AY92" s="13">
        <f t="shared" si="749"/>
        <v>0</v>
      </c>
      <c r="AZ92" s="13">
        <f t="shared" si="617"/>
        <v>0</v>
      </c>
      <c r="BA92" s="13">
        <f t="shared" si="618"/>
        <v>0</v>
      </c>
      <c r="BB92" s="151"/>
      <c r="BC92" s="155"/>
      <c r="BD92" s="10"/>
      <c r="BE92" s="44" t="s">
        <v>240</v>
      </c>
      <c r="BF92" s="95" t="s">
        <v>114</v>
      </c>
      <c r="BG92" s="68">
        <v>0</v>
      </c>
      <c r="BH92" s="74">
        <v>0</v>
      </c>
      <c r="BI92" s="74">
        <v>0</v>
      </c>
      <c r="BJ92" s="129">
        <f t="shared" si="752"/>
        <v>0</v>
      </c>
      <c r="BK92" s="34">
        <f t="shared" ref="BK92" si="786">BG92*BJ92*2.7</f>
        <v>0</v>
      </c>
      <c r="BL92" s="63">
        <v>0</v>
      </c>
      <c r="BM92" s="13">
        <f t="shared" si="754"/>
        <v>0</v>
      </c>
      <c r="BN92" s="13">
        <f t="shared" si="624"/>
        <v>0</v>
      </c>
      <c r="BO92" s="13">
        <f t="shared" si="625"/>
        <v>0</v>
      </c>
      <c r="BP92" s="151"/>
      <c r="BQ92" s="155"/>
      <c r="BR92" s="10"/>
      <c r="BS92" s="44" t="s">
        <v>240</v>
      </c>
      <c r="BT92" s="95" t="s">
        <v>114</v>
      </c>
      <c r="BU92" s="68">
        <v>0</v>
      </c>
      <c r="BV92" s="74">
        <v>0</v>
      </c>
      <c r="BW92" s="74">
        <v>0</v>
      </c>
      <c r="BX92" s="129">
        <f t="shared" si="757"/>
        <v>0</v>
      </c>
      <c r="BY92" s="34">
        <f t="shared" ref="BY92" si="787">BU92*BX92*2.7</f>
        <v>0</v>
      </c>
      <c r="BZ92" s="63">
        <v>0</v>
      </c>
      <c r="CA92" s="13">
        <f t="shared" si="759"/>
        <v>0</v>
      </c>
      <c r="CB92" s="13">
        <f t="shared" si="631"/>
        <v>0</v>
      </c>
      <c r="CC92" s="13">
        <f t="shared" si="632"/>
        <v>0</v>
      </c>
      <c r="CD92" s="151"/>
      <c r="CE92" s="155"/>
      <c r="CF92" s="10"/>
      <c r="CG92" s="44" t="s">
        <v>240</v>
      </c>
      <c r="CH92" s="95" t="s">
        <v>114</v>
      </c>
      <c r="CI92" s="68">
        <v>0</v>
      </c>
      <c r="CJ92" s="74">
        <v>0</v>
      </c>
      <c r="CK92" s="74">
        <v>0</v>
      </c>
      <c r="CL92" s="129">
        <f t="shared" si="762"/>
        <v>0</v>
      </c>
      <c r="CM92" s="34">
        <f t="shared" ref="CM92" si="788">CI92*CL92*2.7</f>
        <v>0</v>
      </c>
      <c r="CN92" s="63">
        <v>0</v>
      </c>
      <c r="CO92" s="13">
        <f t="shared" si="764"/>
        <v>0</v>
      </c>
      <c r="CP92" s="13">
        <f t="shared" si="638"/>
        <v>0</v>
      </c>
      <c r="CQ92" s="13">
        <f t="shared" si="639"/>
        <v>0</v>
      </c>
      <c r="CR92" s="151"/>
      <c r="CS92" s="155"/>
      <c r="CT92" s="10"/>
      <c r="CU92" s="44" t="s">
        <v>240</v>
      </c>
      <c r="CV92" s="95" t="s">
        <v>114</v>
      </c>
      <c r="CW92" s="68">
        <v>0</v>
      </c>
      <c r="CX92" s="74">
        <v>0</v>
      </c>
      <c r="CY92" s="74">
        <v>0</v>
      </c>
      <c r="CZ92" s="129">
        <f t="shared" si="767"/>
        <v>0</v>
      </c>
      <c r="DA92" s="34">
        <f t="shared" ref="DA92" si="789">CW92*CZ92*2.7</f>
        <v>0</v>
      </c>
      <c r="DB92" s="63">
        <v>0</v>
      </c>
      <c r="DC92" s="13">
        <f t="shared" si="769"/>
        <v>0</v>
      </c>
      <c r="DD92" s="13">
        <f t="shared" si="645"/>
        <v>0</v>
      </c>
      <c r="DE92" s="13">
        <f t="shared" si="646"/>
        <v>0</v>
      </c>
      <c r="DF92" s="151"/>
      <c r="DG92" s="155"/>
      <c r="DH92" s="10"/>
      <c r="DI92" s="44" t="s">
        <v>240</v>
      </c>
      <c r="DJ92" s="95" t="s">
        <v>114</v>
      </c>
      <c r="DK92" s="68">
        <v>0</v>
      </c>
      <c r="DL92" s="74">
        <v>0</v>
      </c>
      <c r="DM92" s="74">
        <v>0</v>
      </c>
      <c r="DN92" s="129">
        <f t="shared" si="772"/>
        <v>0</v>
      </c>
      <c r="DO92" s="34">
        <f t="shared" ref="DO92" si="790">DK92*DN92*2.7</f>
        <v>0</v>
      </c>
      <c r="DP92" s="63">
        <v>0</v>
      </c>
      <c r="DQ92" s="13">
        <f t="shared" si="774"/>
        <v>0</v>
      </c>
      <c r="DR92" s="13">
        <f t="shared" si="652"/>
        <v>0</v>
      </c>
      <c r="DS92" s="13">
        <f t="shared" si="653"/>
        <v>0</v>
      </c>
      <c r="DT92" s="151"/>
      <c r="DU92" s="155"/>
      <c r="DV92" s="10"/>
      <c r="DW92" s="44" t="s">
        <v>240</v>
      </c>
      <c r="DX92" s="95" t="s">
        <v>114</v>
      </c>
      <c r="DY92" s="68">
        <v>0</v>
      </c>
      <c r="DZ92" s="74">
        <v>0</v>
      </c>
      <c r="EA92" s="74">
        <v>0</v>
      </c>
      <c r="EB92" s="129">
        <f t="shared" si="777"/>
        <v>0</v>
      </c>
      <c r="EC92" s="34">
        <f t="shared" ref="EC92" si="791">DY92*EB92*2.7</f>
        <v>0</v>
      </c>
      <c r="ED92" s="63">
        <v>0</v>
      </c>
      <c r="EE92" s="13">
        <f t="shared" si="779"/>
        <v>0</v>
      </c>
      <c r="EF92" s="13">
        <f t="shared" si="659"/>
        <v>0</v>
      </c>
      <c r="EG92" s="13">
        <f t="shared" si="660"/>
        <v>0</v>
      </c>
      <c r="EH92" s="151"/>
      <c r="EI92" s="155"/>
      <c r="EJ92" s="10"/>
      <c r="EK92" s="44" t="s">
        <v>105</v>
      </c>
      <c r="EL92" s="11" t="s">
        <v>57</v>
      </c>
      <c r="EM92" s="744">
        <f>K122+Y122+AM122+BA122+BO122+CC122+CQ122+DE122+DS122+EG122</f>
        <v>0</v>
      </c>
      <c r="EN92" s="82"/>
      <c r="EO92" s="765"/>
      <c r="EP92" s="763"/>
      <c r="EQ92" s="156">
        <f>IF(EM92=0,0,EM92/(EI122+DU122+DG122+CS122+CE122+BQ122+BC122+AO122+AA122+M122))</f>
        <v>0</v>
      </c>
      <c r="ER92" s="116">
        <f>IF(ER$4=0,0,EM92/ER$4)</f>
        <v>0</v>
      </c>
      <c r="ES92" s="81">
        <f>ER92*ET92+ER92</f>
        <v>0</v>
      </c>
      <c r="ET92" s="280">
        <v>0</v>
      </c>
      <c r="EU92" s="9" t="s">
        <v>63</v>
      </c>
      <c r="EV92" s="583">
        <f>IF(EQ92=0,0,EX92/EQ92)</f>
        <v>0</v>
      </c>
      <c r="EW92" s="579">
        <f t="shared" si="602"/>
        <v>0</v>
      </c>
      <c r="EX92" s="582">
        <f>ER92*ER$4+ES92*ES$4</f>
        <v>0</v>
      </c>
      <c r="EY92" s="574">
        <f>EZ144</f>
        <v>0</v>
      </c>
      <c r="EZ92" s="544">
        <f>IF(EQ92=0,0,EY92/EQ92)</f>
        <v>0</v>
      </c>
      <c r="FA92" s="567"/>
      <c r="FC92" s="44"/>
      <c r="FD92" s="302"/>
      <c r="FE92" s="87" t="s">
        <v>91</v>
      </c>
      <c r="FF92" s="95" t="s">
        <v>321</v>
      </c>
      <c r="FG92" s="14"/>
      <c r="FH92" s="72">
        <v>0</v>
      </c>
      <c r="FI92" s="496">
        <f t="shared" si="782"/>
        <v>0</v>
      </c>
      <c r="FJ92" s="10"/>
      <c r="FK92" s="302"/>
      <c r="FL92" s="61"/>
      <c r="FM92" s="61"/>
      <c r="FN92" s="87" t="s">
        <v>91</v>
      </c>
      <c r="FO92" s="95" t="s">
        <v>321</v>
      </c>
      <c r="FP92" s="14"/>
      <c r="FQ92" s="72">
        <v>0</v>
      </c>
      <c r="FR92" s="496">
        <f t="shared" si="783"/>
        <v>0</v>
      </c>
      <c r="FS92" s="88"/>
    </row>
    <row r="93" spans="1:175" x14ac:dyDescent="0.25">
      <c r="A93" s="44" t="s">
        <v>241</v>
      </c>
      <c r="B93" s="95" t="s">
        <v>115</v>
      </c>
      <c r="C93" s="68">
        <v>0</v>
      </c>
      <c r="D93" s="74">
        <v>0</v>
      </c>
      <c r="E93" s="74">
        <v>0</v>
      </c>
      <c r="F93" s="129">
        <f t="shared" si="663"/>
        <v>0</v>
      </c>
      <c r="G93" s="34">
        <f>C93*F93*7.8</f>
        <v>0</v>
      </c>
      <c r="H93" s="63">
        <v>0</v>
      </c>
      <c r="I93" s="13">
        <f>(G93*H93)</f>
        <v>0</v>
      </c>
      <c r="J93" s="13">
        <f t="shared" si="664"/>
        <v>0</v>
      </c>
      <c r="K93" s="13">
        <f t="shared" si="605"/>
        <v>0</v>
      </c>
      <c r="L93" s="151"/>
      <c r="M93" s="155"/>
      <c r="N93" s="15"/>
      <c r="O93" s="44" t="s">
        <v>241</v>
      </c>
      <c r="P93" s="95" t="s">
        <v>115</v>
      </c>
      <c r="Q93" s="68">
        <v>0</v>
      </c>
      <c r="R93" s="74">
        <v>0</v>
      </c>
      <c r="S93" s="74">
        <v>0</v>
      </c>
      <c r="T93" s="129">
        <f t="shared" si="740"/>
        <v>0</v>
      </c>
      <c r="U93" s="34">
        <f>Q93*T93*7.8</f>
        <v>0</v>
      </c>
      <c r="V93" s="63">
        <v>0</v>
      </c>
      <c r="W93" s="13">
        <f>(U93*V93)</f>
        <v>0</v>
      </c>
      <c r="X93" s="13">
        <f t="shared" si="741"/>
        <v>0</v>
      </c>
      <c r="Y93" s="13">
        <f t="shared" si="606"/>
        <v>0</v>
      </c>
      <c r="Z93" s="151"/>
      <c r="AA93" s="155"/>
      <c r="AB93" s="15"/>
      <c r="AC93" s="44" t="s">
        <v>241</v>
      </c>
      <c r="AD93" s="95" t="s">
        <v>115</v>
      </c>
      <c r="AE93" s="68">
        <v>0</v>
      </c>
      <c r="AF93" s="74">
        <v>0</v>
      </c>
      <c r="AG93" s="74">
        <v>0</v>
      </c>
      <c r="AH93" s="129">
        <f t="shared" si="742"/>
        <v>0</v>
      </c>
      <c r="AI93" s="34">
        <f t="shared" ref="AI93" si="792">AE93*AH93*7.8</f>
        <v>0</v>
      </c>
      <c r="AJ93" s="63">
        <v>0</v>
      </c>
      <c r="AK93" s="13">
        <f t="shared" si="744"/>
        <v>0</v>
      </c>
      <c r="AL93" s="13">
        <f t="shared" si="610"/>
        <v>0</v>
      </c>
      <c r="AM93" s="13">
        <f t="shared" si="611"/>
        <v>0</v>
      </c>
      <c r="AN93" s="151"/>
      <c r="AO93" s="155"/>
      <c r="AP93" s="15"/>
      <c r="AQ93" s="44" t="s">
        <v>241</v>
      </c>
      <c r="AR93" s="95" t="s">
        <v>115</v>
      </c>
      <c r="AS93" s="68">
        <v>0</v>
      </c>
      <c r="AT93" s="74">
        <v>0</v>
      </c>
      <c r="AU93" s="74">
        <v>0</v>
      </c>
      <c r="AV93" s="129">
        <f t="shared" si="747"/>
        <v>0</v>
      </c>
      <c r="AW93" s="34">
        <f t="shared" ref="AW93" si="793">AS93*AV93*7.8</f>
        <v>0</v>
      </c>
      <c r="AX93" s="63">
        <v>0</v>
      </c>
      <c r="AY93" s="13">
        <f t="shared" si="749"/>
        <v>0</v>
      </c>
      <c r="AZ93" s="13">
        <f t="shared" si="617"/>
        <v>0</v>
      </c>
      <c r="BA93" s="13">
        <f t="shared" si="618"/>
        <v>0</v>
      </c>
      <c r="BB93" s="151"/>
      <c r="BC93" s="155"/>
      <c r="BD93" s="15"/>
      <c r="BE93" s="44" t="s">
        <v>241</v>
      </c>
      <c r="BF93" s="95" t="s">
        <v>115</v>
      </c>
      <c r="BG93" s="68">
        <v>0</v>
      </c>
      <c r="BH93" s="74">
        <v>0</v>
      </c>
      <c r="BI93" s="74">
        <v>0</v>
      </c>
      <c r="BJ93" s="129">
        <f t="shared" si="752"/>
        <v>0</v>
      </c>
      <c r="BK93" s="34">
        <f t="shared" ref="BK93" si="794">BG93*BJ93*7.8</f>
        <v>0</v>
      </c>
      <c r="BL93" s="63">
        <v>0</v>
      </c>
      <c r="BM93" s="13">
        <f t="shared" si="754"/>
        <v>0</v>
      </c>
      <c r="BN93" s="13">
        <f t="shared" si="624"/>
        <v>0</v>
      </c>
      <c r="BO93" s="13">
        <f t="shared" si="625"/>
        <v>0</v>
      </c>
      <c r="BP93" s="151"/>
      <c r="BQ93" s="155"/>
      <c r="BR93" s="15"/>
      <c r="BS93" s="44" t="s">
        <v>241</v>
      </c>
      <c r="BT93" s="95" t="s">
        <v>115</v>
      </c>
      <c r="BU93" s="68">
        <v>0</v>
      </c>
      <c r="BV93" s="74">
        <v>0</v>
      </c>
      <c r="BW93" s="74">
        <v>0</v>
      </c>
      <c r="BX93" s="129">
        <f t="shared" si="757"/>
        <v>0</v>
      </c>
      <c r="BY93" s="34">
        <f t="shared" ref="BY93" si="795">BU93*BX93*7.8</f>
        <v>0</v>
      </c>
      <c r="BZ93" s="63">
        <v>0</v>
      </c>
      <c r="CA93" s="13">
        <f t="shared" si="759"/>
        <v>0</v>
      </c>
      <c r="CB93" s="13">
        <f t="shared" si="631"/>
        <v>0</v>
      </c>
      <c r="CC93" s="13">
        <f t="shared" si="632"/>
        <v>0</v>
      </c>
      <c r="CD93" s="151"/>
      <c r="CE93" s="155"/>
      <c r="CF93" s="15"/>
      <c r="CG93" s="44" t="s">
        <v>241</v>
      </c>
      <c r="CH93" s="95" t="s">
        <v>115</v>
      </c>
      <c r="CI93" s="68">
        <v>0</v>
      </c>
      <c r="CJ93" s="74">
        <v>0</v>
      </c>
      <c r="CK93" s="74">
        <v>0</v>
      </c>
      <c r="CL93" s="129">
        <f t="shared" si="762"/>
        <v>0</v>
      </c>
      <c r="CM93" s="34">
        <f t="shared" ref="CM93" si="796">CI93*CL93*7.8</f>
        <v>0</v>
      </c>
      <c r="CN93" s="63">
        <v>0</v>
      </c>
      <c r="CO93" s="13">
        <f t="shared" si="764"/>
        <v>0</v>
      </c>
      <c r="CP93" s="13">
        <f t="shared" si="638"/>
        <v>0</v>
      </c>
      <c r="CQ93" s="13">
        <f t="shared" si="639"/>
        <v>0</v>
      </c>
      <c r="CR93" s="151"/>
      <c r="CS93" s="155"/>
      <c r="CT93" s="15"/>
      <c r="CU93" s="44" t="s">
        <v>241</v>
      </c>
      <c r="CV93" s="95" t="s">
        <v>115</v>
      </c>
      <c r="CW93" s="68">
        <v>0</v>
      </c>
      <c r="CX93" s="74">
        <v>0</v>
      </c>
      <c r="CY93" s="74">
        <v>0</v>
      </c>
      <c r="CZ93" s="129">
        <f t="shared" si="767"/>
        <v>0</v>
      </c>
      <c r="DA93" s="34">
        <f t="shared" ref="DA93" si="797">CW93*CZ93*7.8</f>
        <v>0</v>
      </c>
      <c r="DB93" s="63">
        <v>0</v>
      </c>
      <c r="DC93" s="13">
        <f t="shared" si="769"/>
        <v>0</v>
      </c>
      <c r="DD93" s="13">
        <f t="shared" si="645"/>
        <v>0</v>
      </c>
      <c r="DE93" s="13">
        <f t="shared" si="646"/>
        <v>0</v>
      </c>
      <c r="DF93" s="151"/>
      <c r="DG93" s="155"/>
      <c r="DH93" s="15"/>
      <c r="DI93" s="44" t="s">
        <v>241</v>
      </c>
      <c r="DJ93" s="95" t="s">
        <v>115</v>
      </c>
      <c r="DK93" s="68">
        <v>0</v>
      </c>
      <c r="DL93" s="74">
        <v>0</v>
      </c>
      <c r="DM93" s="74">
        <v>0</v>
      </c>
      <c r="DN93" s="129">
        <f t="shared" si="772"/>
        <v>0</v>
      </c>
      <c r="DO93" s="34">
        <f t="shared" ref="DO93" si="798">DK93*DN93*7.8</f>
        <v>0</v>
      </c>
      <c r="DP93" s="63">
        <v>0</v>
      </c>
      <c r="DQ93" s="13">
        <f t="shared" si="774"/>
        <v>0</v>
      </c>
      <c r="DR93" s="13">
        <f t="shared" si="652"/>
        <v>0</v>
      </c>
      <c r="DS93" s="13">
        <f t="shared" si="653"/>
        <v>0</v>
      </c>
      <c r="DT93" s="151"/>
      <c r="DU93" s="155"/>
      <c r="DV93" s="15"/>
      <c r="DW93" s="44" t="s">
        <v>241</v>
      </c>
      <c r="DX93" s="95" t="s">
        <v>115</v>
      </c>
      <c r="DY93" s="68">
        <v>0</v>
      </c>
      <c r="DZ93" s="74">
        <v>0</v>
      </c>
      <c r="EA93" s="74">
        <v>0</v>
      </c>
      <c r="EB93" s="129">
        <f t="shared" si="777"/>
        <v>0</v>
      </c>
      <c r="EC93" s="34">
        <f t="shared" ref="EC93" si="799">DY93*EB93*7.8</f>
        <v>0</v>
      </c>
      <c r="ED93" s="63">
        <v>0</v>
      </c>
      <c r="EE93" s="13">
        <f t="shared" si="779"/>
        <v>0</v>
      </c>
      <c r="EF93" s="13">
        <f t="shared" si="659"/>
        <v>0</v>
      </c>
      <c r="EG93" s="13">
        <f t="shared" si="660"/>
        <v>0</v>
      </c>
      <c r="EH93" s="151"/>
      <c r="EI93" s="155"/>
      <c r="EJ93" s="15"/>
      <c r="EK93" s="44"/>
      <c r="EL93" s="130"/>
      <c r="EM93" s="17"/>
      <c r="EN93" s="17"/>
      <c r="EO93" s="18"/>
      <c r="EP93" s="17"/>
      <c r="EQ93" s="159"/>
      <c r="ER93" s="13"/>
      <c r="ES93" s="13"/>
      <c r="ET93" s="13"/>
      <c r="EU93" s="9"/>
      <c r="EV93" s="585"/>
      <c r="EW93" s="586"/>
      <c r="EX93" s="577"/>
      <c r="EY93" s="61"/>
      <c r="EZ93" s="587"/>
      <c r="FA93" s="751" t="s">
        <v>235</v>
      </c>
      <c r="FC93" s="137"/>
      <c r="FD93" s="61"/>
      <c r="FE93" s="87" t="s">
        <v>240</v>
      </c>
      <c r="FF93" s="95" t="s">
        <v>246</v>
      </c>
      <c r="FG93" s="14"/>
      <c r="FH93" s="72">
        <v>19.89</v>
      </c>
      <c r="FI93" s="496">
        <f t="shared" si="782"/>
        <v>0</v>
      </c>
      <c r="FJ93" s="61"/>
      <c r="FK93" s="61"/>
      <c r="FL93" s="61"/>
      <c r="FM93" s="61"/>
      <c r="FN93" s="87" t="s">
        <v>240</v>
      </c>
      <c r="FO93" s="95" t="s">
        <v>246</v>
      </c>
      <c r="FP93" s="14"/>
      <c r="FQ93" s="72">
        <v>0</v>
      </c>
      <c r="FR93" s="496">
        <f t="shared" si="783"/>
        <v>0</v>
      </c>
      <c r="FS93" s="88"/>
    </row>
    <row r="94" spans="1:175" x14ac:dyDescent="0.25">
      <c r="A94" s="44"/>
      <c r="B94" s="96"/>
      <c r="C94" s="41"/>
      <c r="D94" s="942" t="s">
        <v>20</v>
      </c>
      <c r="E94" s="942" t="s">
        <v>20</v>
      </c>
      <c r="F94" s="942" t="s">
        <v>45</v>
      </c>
      <c r="G94" s="41"/>
      <c r="H94" s="286" t="s">
        <v>36</v>
      </c>
      <c r="I94" s="13"/>
      <c r="J94" s="13"/>
      <c r="K94" s="13"/>
      <c r="L94" s="1044" t="s">
        <v>279</v>
      </c>
      <c r="M94" s="1045"/>
      <c r="N94" s="10"/>
      <c r="O94" s="44"/>
      <c r="P94" s="96"/>
      <c r="Q94" s="41"/>
      <c r="R94" s="942" t="s">
        <v>20</v>
      </c>
      <c r="S94" s="942" t="s">
        <v>20</v>
      </c>
      <c r="T94" s="942" t="s">
        <v>45</v>
      </c>
      <c r="U94" s="41"/>
      <c r="V94" s="286" t="s">
        <v>36</v>
      </c>
      <c r="W94" s="13"/>
      <c r="X94" s="13"/>
      <c r="Y94" s="13"/>
      <c r="Z94" s="1044" t="s">
        <v>279</v>
      </c>
      <c r="AA94" s="1045"/>
      <c r="AB94" s="10"/>
      <c r="AC94" s="44"/>
      <c r="AD94" s="96"/>
      <c r="AE94" s="41"/>
      <c r="AF94" s="942" t="s">
        <v>20</v>
      </c>
      <c r="AG94" s="942" t="s">
        <v>20</v>
      </c>
      <c r="AH94" s="942" t="s">
        <v>45</v>
      </c>
      <c r="AI94" s="41"/>
      <c r="AJ94" s="286" t="s">
        <v>36</v>
      </c>
      <c r="AK94" s="13"/>
      <c r="AL94" s="13"/>
      <c r="AM94" s="13"/>
      <c r="AN94" s="1044" t="s">
        <v>279</v>
      </c>
      <c r="AO94" s="1045"/>
      <c r="AP94" s="10"/>
      <c r="AQ94" s="44"/>
      <c r="AR94" s="96"/>
      <c r="AS94" s="41"/>
      <c r="AT94" s="942" t="s">
        <v>20</v>
      </c>
      <c r="AU94" s="942" t="s">
        <v>20</v>
      </c>
      <c r="AV94" s="942" t="s">
        <v>45</v>
      </c>
      <c r="AW94" s="41"/>
      <c r="AX94" s="286" t="s">
        <v>36</v>
      </c>
      <c r="AY94" s="13"/>
      <c r="AZ94" s="13"/>
      <c r="BA94" s="13"/>
      <c r="BB94" s="1044" t="s">
        <v>279</v>
      </c>
      <c r="BC94" s="1045"/>
      <c r="BD94" s="10"/>
      <c r="BE94" s="44"/>
      <c r="BF94" s="96"/>
      <c r="BG94" s="41"/>
      <c r="BH94" s="942" t="s">
        <v>20</v>
      </c>
      <c r="BI94" s="942" t="s">
        <v>20</v>
      </c>
      <c r="BJ94" s="942" t="s">
        <v>45</v>
      </c>
      <c r="BK94" s="41"/>
      <c r="BL94" s="286" t="s">
        <v>36</v>
      </c>
      <c r="BM94" s="13"/>
      <c r="BN94" s="13"/>
      <c r="BO94" s="13"/>
      <c r="BP94" s="1044" t="s">
        <v>279</v>
      </c>
      <c r="BQ94" s="1045"/>
      <c r="BR94" s="10"/>
      <c r="BS94" s="44"/>
      <c r="BT94" s="96"/>
      <c r="BU94" s="41"/>
      <c r="BV94" s="942" t="s">
        <v>20</v>
      </c>
      <c r="BW94" s="942" t="s">
        <v>20</v>
      </c>
      <c r="BX94" s="942" t="s">
        <v>45</v>
      </c>
      <c r="BY94" s="41"/>
      <c r="BZ94" s="286" t="s">
        <v>36</v>
      </c>
      <c r="CA94" s="13"/>
      <c r="CB94" s="13"/>
      <c r="CC94" s="13"/>
      <c r="CD94" s="1044" t="s">
        <v>279</v>
      </c>
      <c r="CE94" s="1045"/>
      <c r="CF94" s="10"/>
      <c r="CG94" s="44"/>
      <c r="CH94" s="96"/>
      <c r="CI94" s="41"/>
      <c r="CJ94" s="942" t="s">
        <v>20</v>
      </c>
      <c r="CK94" s="942" t="s">
        <v>20</v>
      </c>
      <c r="CL94" s="942" t="s">
        <v>45</v>
      </c>
      <c r="CM94" s="41"/>
      <c r="CN94" s="286" t="s">
        <v>36</v>
      </c>
      <c r="CO94" s="13"/>
      <c r="CP94" s="13"/>
      <c r="CQ94" s="13"/>
      <c r="CR94" s="1044" t="s">
        <v>279</v>
      </c>
      <c r="CS94" s="1045"/>
      <c r="CT94" s="10"/>
      <c r="CU94" s="44"/>
      <c r="CV94" s="96"/>
      <c r="CW94" s="41"/>
      <c r="CX94" s="942" t="s">
        <v>20</v>
      </c>
      <c r="CY94" s="942" t="s">
        <v>20</v>
      </c>
      <c r="CZ94" s="942" t="s">
        <v>45</v>
      </c>
      <c r="DA94" s="41"/>
      <c r="DB94" s="286" t="s">
        <v>36</v>
      </c>
      <c r="DC94" s="13"/>
      <c r="DD94" s="13"/>
      <c r="DE94" s="13"/>
      <c r="DF94" s="1044" t="s">
        <v>279</v>
      </c>
      <c r="DG94" s="1045"/>
      <c r="DH94" s="10"/>
      <c r="DI94" s="44"/>
      <c r="DJ94" s="96"/>
      <c r="DK94" s="41"/>
      <c r="DL94" s="942" t="s">
        <v>20</v>
      </c>
      <c r="DM94" s="942" t="s">
        <v>20</v>
      </c>
      <c r="DN94" s="942" t="s">
        <v>45</v>
      </c>
      <c r="DO94" s="41"/>
      <c r="DP94" s="286" t="s">
        <v>36</v>
      </c>
      <c r="DQ94" s="13"/>
      <c r="DR94" s="13"/>
      <c r="DS94" s="13"/>
      <c r="DT94" s="1044" t="s">
        <v>279</v>
      </c>
      <c r="DU94" s="1045"/>
      <c r="DV94" s="10"/>
      <c r="DW94" s="44"/>
      <c r="DX94" s="96"/>
      <c r="DY94" s="41"/>
      <c r="DZ94" s="942" t="s">
        <v>20</v>
      </c>
      <c r="EA94" s="942" t="s">
        <v>20</v>
      </c>
      <c r="EB94" s="942" t="s">
        <v>45</v>
      </c>
      <c r="EC94" s="41"/>
      <c r="ED94" s="286" t="s">
        <v>36</v>
      </c>
      <c r="EE94" s="13"/>
      <c r="EF94" s="13"/>
      <c r="EG94" s="13"/>
      <c r="EH94" s="1044" t="s">
        <v>279</v>
      </c>
      <c r="EI94" s="1045"/>
      <c r="EJ94" s="10"/>
      <c r="EK94" s="292"/>
      <c r="EL94" s="293" t="s">
        <v>457</v>
      </c>
      <c r="EM94" s="100">
        <f>SUM(EM6:EM92)</f>
        <v>0</v>
      </c>
      <c r="EN94" s="160"/>
      <c r="EO94" s="48"/>
      <c r="EP94" s="49"/>
      <c r="EQ94" s="294" t="s">
        <v>157</v>
      </c>
      <c r="ER94" s="158">
        <f>IF(ER$4=0,0,EM94/ER$4)</f>
        <v>0</v>
      </c>
      <c r="ES94" s="161"/>
      <c r="ET94" s="101"/>
      <c r="EU94" s="294" t="s">
        <v>157</v>
      </c>
      <c r="EV94" s="565">
        <f>IF(EX4=0,0,EX94/EX4)</f>
        <v>0</v>
      </c>
      <c r="EW94" s="564"/>
      <c r="EX94" s="507">
        <f>SUM(EX6:EX92)</f>
        <v>0</v>
      </c>
      <c r="EY94" s="749">
        <f>SUM(EY13:EY92)</f>
        <v>0</v>
      </c>
      <c r="EZ94" s="104"/>
      <c r="FA94" s="750">
        <f>SUM(EX94:EY94)</f>
        <v>0</v>
      </c>
      <c r="FC94" s="44"/>
      <c r="FD94" s="302"/>
      <c r="FE94" s="87" t="s">
        <v>96</v>
      </c>
      <c r="FF94" s="8" t="s">
        <v>46</v>
      </c>
      <c r="FG94" s="61"/>
      <c r="FH94" s="72">
        <v>5.13</v>
      </c>
      <c r="FI94" s="496">
        <f t="shared" si="782"/>
        <v>0</v>
      </c>
      <c r="FJ94" s="10"/>
      <c r="FK94" s="302"/>
      <c r="FL94" s="61"/>
      <c r="FM94" s="61"/>
      <c r="FN94" s="87" t="s">
        <v>96</v>
      </c>
      <c r="FO94" s="8" t="s">
        <v>46</v>
      </c>
      <c r="FP94" s="61"/>
      <c r="FQ94" s="72">
        <v>23.69</v>
      </c>
      <c r="FR94" s="496">
        <f t="shared" si="783"/>
        <v>0</v>
      </c>
      <c r="FS94" s="88"/>
    </row>
    <row r="95" spans="1:175" x14ac:dyDescent="0.25">
      <c r="A95" s="44" t="s">
        <v>92</v>
      </c>
      <c r="B95" s="72" t="s">
        <v>116</v>
      </c>
      <c r="C95" s="33"/>
      <c r="D95" s="74">
        <v>0</v>
      </c>
      <c r="E95" s="74">
        <v>0</v>
      </c>
      <c r="F95" s="32">
        <f>D95*E95</f>
        <v>0</v>
      </c>
      <c r="G95" s="8"/>
      <c r="H95" s="63">
        <v>0</v>
      </c>
      <c r="I95" s="13">
        <f>(F95*H95)</f>
        <v>0</v>
      </c>
      <c r="J95" s="13">
        <f>IF(E$113=0,0,I95/E$113)</f>
        <v>0</v>
      </c>
      <c r="K95" s="13">
        <f>(J95*G$2)</f>
        <v>0</v>
      </c>
      <c r="L95" s="217">
        <f>SUM(K95:K96)</f>
        <v>0</v>
      </c>
      <c r="M95" s="218">
        <f>SUM(F95:F96)*C$2</f>
        <v>0</v>
      </c>
      <c r="N95" s="10"/>
      <c r="O95" s="44" t="s">
        <v>92</v>
      </c>
      <c r="P95" s="72" t="s">
        <v>116</v>
      </c>
      <c r="Q95" s="33"/>
      <c r="R95" s="74">
        <v>0</v>
      </c>
      <c r="S95" s="74">
        <v>0</v>
      </c>
      <c r="T95" s="32">
        <f>R95*S95</f>
        <v>0</v>
      </c>
      <c r="U95" s="8"/>
      <c r="V95" s="63">
        <v>0</v>
      </c>
      <c r="W95" s="13">
        <f>(T95*V95)</f>
        <v>0</v>
      </c>
      <c r="X95" s="13">
        <f>IF(S$113=0,0,W95/S$113)</f>
        <v>0</v>
      </c>
      <c r="Y95" s="13">
        <f>(X95*U$2)</f>
        <v>0</v>
      </c>
      <c r="Z95" s="217">
        <f>SUM(Y95:Y96)</f>
        <v>0</v>
      </c>
      <c r="AA95" s="218">
        <f>SUM(T95:T96)*Q$2</f>
        <v>0</v>
      </c>
      <c r="AB95" s="10"/>
      <c r="AC95" s="44" t="s">
        <v>92</v>
      </c>
      <c r="AD95" s="72" t="s">
        <v>116</v>
      </c>
      <c r="AE95" s="33"/>
      <c r="AF95" s="74">
        <v>0</v>
      </c>
      <c r="AG95" s="74">
        <v>0</v>
      </c>
      <c r="AH95" s="32">
        <f t="shared" ref="AH95:AH98" si="800">AF95*AG95</f>
        <v>0</v>
      </c>
      <c r="AI95" s="8"/>
      <c r="AJ95" s="63">
        <v>0</v>
      </c>
      <c r="AK95" s="13">
        <f t="shared" ref="AK95:AK98" si="801">(AH95*AJ95)</f>
        <v>0</v>
      </c>
      <c r="AL95" s="13">
        <f t="shared" ref="AL95:AL98" si="802">IF(AG$113=0,0,AK95/AG$113)</f>
        <v>0</v>
      </c>
      <c r="AM95" s="13">
        <f t="shared" ref="AM95:AM98" si="803">(AL95*AI$2)</f>
        <v>0</v>
      </c>
      <c r="AN95" s="217">
        <f t="shared" ref="AN95" si="804">SUM(AM95:AM96)</f>
        <v>0</v>
      </c>
      <c r="AO95" s="218">
        <f t="shared" ref="AO95" si="805">SUM(AH95:AH96)*AE$2</f>
        <v>0</v>
      </c>
      <c r="AP95" s="10"/>
      <c r="AQ95" s="44" t="s">
        <v>92</v>
      </c>
      <c r="AR95" s="72" t="s">
        <v>116</v>
      </c>
      <c r="AS95" s="33"/>
      <c r="AT95" s="74">
        <v>0</v>
      </c>
      <c r="AU95" s="74">
        <v>0</v>
      </c>
      <c r="AV95" s="32">
        <f t="shared" ref="AV95:AV98" si="806">AT95*AU95</f>
        <v>0</v>
      </c>
      <c r="AW95" s="8"/>
      <c r="AX95" s="63">
        <v>0</v>
      </c>
      <c r="AY95" s="13">
        <f t="shared" ref="AY95:AY98" si="807">(AV95*AX95)</f>
        <v>0</v>
      </c>
      <c r="AZ95" s="13">
        <f t="shared" ref="AZ95:AZ98" si="808">IF(AU$113=0,0,AY95/AU$113)</f>
        <v>0</v>
      </c>
      <c r="BA95" s="13">
        <f t="shared" ref="BA95:BA98" si="809">(AZ95*AW$2)</f>
        <v>0</v>
      </c>
      <c r="BB95" s="217">
        <f t="shared" ref="BB95" si="810">SUM(BA95:BA96)</f>
        <v>0</v>
      </c>
      <c r="BC95" s="218">
        <f t="shared" ref="BC95" si="811">SUM(AV95:AV96)*AS$2</f>
        <v>0</v>
      </c>
      <c r="BD95" s="10"/>
      <c r="BE95" s="44" t="s">
        <v>92</v>
      </c>
      <c r="BF95" s="72" t="s">
        <v>116</v>
      </c>
      <c r="BG95" s="33"/>
      <c r="BH95" s="74">
        <v>0</v>
      </c>
      <c r="BI95" s="74">
        <v>0</v>
      </c>
      <c r="BJ95" s="32">
        <f t="shared" ref="BJ95:BJ98" si="812">BH95*BI95</f>
        <v>0</v>
      </c>
      <c r="BK95" s="8"/>
      <c r="BL95" s="63">
        <v>0</v>
      </c>
      <c r="BM95" s="13">
        <f t="shared" ref="BM95:BM98" si="813">(BJ95*BL95)</f>
        <v>0</v>
      </c>
      <c r="BN95" s="13">
        <f t="shared" ref="BN95:BN98" si="814">IF(BI$113=0,0,BM95/BI$113)</f>
        <v>0</v>
      </c>
      <c r="BO95" s="13">
        <f t="shared" ref="BO95:BO98" si="815">(BN95*BK$2)</f>
        <v>0</v>
      </c>
      <c r="BP95" s="217">
        <f t="shared" ref="BP95" si="816">SUM(BO95:BO96)</f>
        <v>0</v>
      </c>
      <c r="BQ95" s="218">
        <f t="shared" ref="BQ95" si="817">SUM(BJ95:BJ96)*BG$2</f>
        <v>0</v>
      </c>
      <c r="BR95" s="10"/>
      <c r="BS95" s="44" t="s">
        <v>92</v>
      </c>
      <c r="BT95" s="72" t="s">
        <v>116</v>
      </c>
      <c r="BU95" s="33"/>
      <c r="BV95" s="74">
        <v>0</v>
      </c>
      <c r="BW95" s="74">
        <v>0</v>
      </c>
      <c r="BX95" s="32">
        <f t="shared" ref="BX95:BX98" si="818">BV95*BW95</f>
        <v>0</v>
      </c>
      <c r="BY95" s="8"/>
      <c r="BZ95" s="63">
        <v>0</v>
      </c>
      <c r="CA95" s="13">
        <f t="shared" ref="CA95:CA98" si="819">(BX95*BZ95)</f>
        <v>0</v>
      </c>
      <c r="CB95" s="13">
        <f t="shared" ref="CB95:CB98" si="820">IF(BW$113=0,0,CA95/BW$113)</f>
        <v>0</v>
      </c>
      <c r="CC95" s="13">
        <f t="shared" ref="CC95:CC98" si="821">(CB95*BY$2)</f>
        <v>0</v>
      </c>
      <c r="CD95" s="217">
        <f t="shared" ref="CD95" si="822">SUM(CC95:CC96)</f>
        <v>0</v>
      </c>
      <c r="CE95" s="218">
        <f t="shared" ref="CE95" si="823">SUM(BX95:BX96)*BU$2</f>
        <v>0</v>
      </c>
      <c r="CF95" s="10"/>
      <c r="CG95" s="44" t="s">
        <v>92</v>
      </c>
      <c r="CH95" s="72" t="s">
        <v>116</v>
      </c>
      <c r="CI95" s="33"/>
      <c r="CJ95" s="74">
        <v>0</v>
      </c>
      <c r="CK95" s="74">
        <v>0</v>
      </c>
      <c r="CL95" s="32">
        <f t="shared" ref="CL95:CL98" si="824">CJ95*CK95</f>
        <v>0</v>
      </c>
      <c r="CM95" s="8"/>
      <c r="CN95" s="63">
        <v>0</v>
      </c>
      <c r="CO95" s="13">
        <f t="shared" ref="CO95:CO98" si="825">(CL95*CN95)</f>
        <v>0</v>
      </c>
      <c r="CP95" s="13">
        <f t="shared" ref="CP95:CP98" si="826">IF(CK$113=0,0,CO95/CK$113)</f>
        <v>0</v>
      </c>
      <c r="CQ95" s="13">
        <f t="shared" ref="CQ95:CQ98" si="827">(CP95*CM$2)</f>
        <v>0</v>
      </c>
      <c r="CR95" s="217">
        <f t="shared" ref="CR95" si="828">SUM(CQ95:CQ96)</f>
        <v>0</v>
      </c>
      <c r="CS95" s="218">
        <f t="shared" ref="CS95" si="829">SUM(CL95:CL96)*CI$2</f>
        <v>0</v>
      </c>
      <c r="CT95" s="10"/>
      <c r="CU95" s="44" t="s">
        <v>92</v>
      </c>
      <c r="CV95" s="72" t="s">
        <v>116</v>
      </c>
      <c r="CW95" s="33"/>
      <c r="CX95" s="74">
        <v>0</v>
      </c>
      <c r="CY95" s="74">
        <v>0</v>
      </c>
      <c r="CZ95" s="32">
        <f t="shared" ref="CZ95:CZ98" si="830">CX95*CY95</f>
        <v>0</v>
      </c>
      <c r="DA95" s="8"/>
      <c r="DB95" s="63">
        <v>0</v>
      </c>
      <c r="DC95" s="13">
        <f t="shared" ref="DC95:DC98" si="831">(CZ95*DB95)</f>
        <v>0</v>
      </c>
      <c r="DD95" s="13">
        <f t="shared" ref="DD95:DD98" si="832">IF(CY$113=0,0,DC95/CY$113)</f>
        <v>0</v>
      </c>
      <c r="DE95" s="13">
        <f t="shared" ref="DE95:DE98" si="833">(DD95*DA$2)</f>
        <v>0</v>
      </c>
      <c r="DF95" s="217">
        <f t="shared" ref="DF95" si="834">SUM(DE95:DE96)</f>
        <v>0</v>
      </c>
      <c r="DG95" s="218">
        <f t="shared" ref="DG95" si="835">SUM(CZ95:CZ96)*CW$2</f>
        <v>0</v>
      </c>
      <c r="DH95" s="10"/>
      <c r="DI95" s="44" t="s">
        <v>92</v>
      </c>
      <c r="DJ95" s="72" t="s">
        <v>116</v>
      </c>
      <c r="DK95" s="33"/>
      <c r="DL95" s="74">
        <v>0</v>
      </c>
      <c r="DM95" s="74">
        <v>0</v>
      </c>
      <c r="DN95" s="32">
        <f t="shared" ref="DN95:DN98" si="836">DL95*DM95</f>
        <v>0</v>
      </c>
      <c r="DO95" s="8"/>
      <c r="DP95" s="63">
        <v>0</v>
      </c>
      <c r="DQ95" s="13">
        <f t="shared" ref="DQ95:DQ98" si="837">(DN95*DP95)</f>
        <v>0</v>
      </c>
      <c r="DR95" s="13">
        <f t="shared" ref="DR95:DR98" si="838">IF(DM$113=0,0,DQ95/DM$113)</f>
        <v>0</v>
      </c>
      <c r="DS95" s="13">
        <f t="shared" ref="DS95:DS98" si="839">(DR95*DO$2)</f>
        <v>0</v>
      </c>
      <c r="DT95" s="217">
        <f t="shared" ref="DT95" si="840">SUM(DS95:DS96)</f>
        <v>0</v>
      </c>
      <c r="DU95" s="218">
        <f t="shared" ref="DU95" si="841">SUM(DN95:DN96)*DK$2</f>
        <v>0</v>
      </c>
      <c r="DV95" s="10"/>
      <c r="DW95" s="44" t="s">
        <v>92</v>
      </c>
      <c r="DX95" s="72" t="s">
        <v>116</v>
      </c>
      <c r="DY95" s="33"/>
      <c r="DZ95" s="74">
        <v>0</v>
      </c>
      <c r="EA95" s="74">
        <v>0</v>
      </c>
      <c r="EB95" s="32">
        <f t="shared" ref="EB95:EB98" si="842">DZ95*EA95</f>
        <v>0</v>
      </c>
      <c r="EC95" s="8"/>
      <c r="ED95" s="63">
        <v>0</v>
      </c>
      <c r="EE95" s="13">
        <f t="shared" ref="EE95:EE98" si="843">(EB95*ED95)</f>
        <v>0</v>
      </c>
      <c r="EF95" s="13">
        <f t="shared" ref="EF95:EF98" si="844">IF(EA$113=0,0,EE95/EA$113)</f>
        <v>0</v>
      </c>
      <c r="EG95" s="13">
        <f t="shared" ref="EG95:EG98" si="845">(EF95*EC$2)</f>
        <v>0</v>
      </c>
      <c r="EH95" s="217">
        <f t="shared" ref="EH95" si="846">SUM(EG95:EG96)</f>
        <v>0</v>
      </c>
      <c r="EI95" s="218">
        <f t="shared" ref="EI95" si="847">SUM(EB95:EB96)*DY$2</f>
        <v>0</v>
      </c>
      <c r="EJ95" s="10"/>
      <c r="EK95" s="265"/>
      <c r="EL95" s="104"/>
      <c r="EM95" s="104"/>
      <c r="EN95" s="104"/>
      <c r="EO95" s="104"/>
      <c r="EP95" s="104"/>
      <c r="EQ95" s="104"/>
      <c r="ER95" s="105"/>
      <c r="ES95" s="105"/>
      <c r="ET95" s="105"/>
      <c r="EU95" s="105"/>
      <c r="EV95" s="492"/>
      <c r="EW95" s="504"/>
      <c r="EZ95" s="748"/>
      <c r="FA95" s="86"/>
      <c r="FC95" s="44"/>
      <c r="FD95" s="302"/>
      <c r="FE95" s="87" t="s">
        <v>73</v>
      </c>
      <c r="FF95" s="8" t="s">
        <v>129</v>
      </c>
      <c r="FG95" s="61"/>
      <c r="FH95" s="72">
        <v>1.74</v>
      </c>
      <c r="FI95" s="496">
        <f t="shared" si="782"/>
        <v>0</v>
      </c>
      <c r="FJ95" s="10"/>
      <c r="FK95" s="302"/>
      <c r="FL95" s="61"/>
      <c r="FM95" s="61"/>
      <c r="FN95" s="87" t="s">
        <v>73</v>
      </c>
      <c r="FO95" s="8" t="s">
        <v>129</v>
      </c>
      <c r="FP95" s="61"/>
      <c r="FQ95" s="72">
        <v>2.1800000000000002</v>
      </c>
      <c r="FR95" s="496">
        <f t="shared" si="783"/>
        <v>0</v>
      </c>
      <c r="FS95" s="88"/>
    </row>
    <row r="96" spans="1:175" x14ac:dyDescent="0.25">
      <c r="A96" s="44" t="s">
        <v>92</v>
      </c>
      <c r="B96" s="72" t="s">
        <v>116</v>
      </c>
      <c r="C96" s="33"/>
      <c r="D96" s="74">
        <v>0</v>
      </c>
      <c r="E96" s="74">
        <v>0</v>
      </c>
      <c r="F96" s="32">
        <f>D96*E96</f>
        <v>0</v>
      </c>
      <c r="G96" s="8"/>
      <c r="H96" s="63">
        <v>0</v>
      </c>
      <c r="I96" s="13">
        <f>(F96*H96)</f>
        <v>0</v>
      </c>
      <c r="J96" s="13">
        <f>IF(E$113=0,0,I96/E$113)</f>
        <v>0</v>
      </c>
      <c r="K96" s="13">
        <f>(J96*G$2)</f>
        <v>0</v>
      </c>
      <c r="L96" s="1044" t="s">
        <v>280</v>
      </c>
      <c r="M96" s="1045"/>
      <c r="N96" s="15"/>
      <c r="O96" s="44" t="s">
        <v>92</v>
      </c>
      <c r="P96" s="72" t="s">
        <v>116</v>
      </c>
      <c r="Q96" s="33"/>
      <c r="R96" s="74">
        <v>0</v>
      </c>
      <c r="S96" s="74">
        <v>0</v>
      </c>
      <c r="T96" s="32">
        <f>R96*S96</f>
        <v>0</v>
      </c>
      <c r="U96" s="8"/>
      <c r="V96" s="63">
        <v>0</v>
      </c>
      <c r="W96" s="13">
        <f>(T96*V96)</f>
        <v>0</v>
      </c>
      <c r="X96" s="13">
        <f>IF(S$113=0,0,W96/S$113)</f>
        <v>0</v>
      </c>
      <c r="Y96" s="13">
        <f>(X96*U$2)</f>
        <v>0</v>
      </c>
      <c r="Z96" s="1044" t="s">
        <v>280</v>
      </c>
      <c r="AA96" s="1045"/>
      <c r="AB96" s="15"/>
      <c r="AC96" s="44" t="s">
        <v>92</v>
      </c>
      <c r="AD96" s="72" t="s">
        <v>116</v>
      </c>
      <c r="AE96" s="33"/>
      <c r="AF96" s="74">
        <v>0</v>
      </c>
      <c r="AG96" s="74">
        <v>0</v>
      </c>
      <c r="AH96" s="32">
        <f t="shared" si="800"/>
        <v>0</v>
      </c>
      <c r="AI96" s="8"/>
      <c r="AJ96" s="63">
        <v>0</v>
      </c>
      <c r="AK96" s="13">
        <f t="shared" si="801"/>
        <v>0</v>
      </c>
      <c r="AL96" s="13">
        <f t="shared" si="802"/>
        <v>0</v>
      </c>
      <c r="AM96" s="13">
        <f t="shared" si="803"/>
        <v>0</v>
      </c>
      <c r="AN96" s="1044" t="s">
        <v>280</v>
      </c>
      <c r="AO96" s="1045"/>
      <c r="AP96" s="15"/>
      <c r="AQ96" s="44" t="s">
        <v>92</v>
      </c>
      <c r="AR96" s="72" t="s">
        <v>116</v>
      </c>
      <c r="AS96" s="33"/>
      <c r="AT96" s="74">
        <v>0</v>
      </c>
      <c r="AU96" s="74">
        <v>0</v>
      </c>
      <c r="AV96" s="32">
        <f t="shared" si="806"/>
        <v>0</v>
      </c>
      <c r="AW96" s="8"/>
      <c r="AX96" s="63">
        <v>0</v>
      </c>
      <c r="AY96" s="13">
        <f t="shared" si="807"/>
        <v>0</v>
      </c>
      <c r="AZ96" s="13">
        <f t="shared" si="808"/>
        <v>0</v>
      </c>
      <c r="BA96" s="13">
        <f t="shared" si="809"/>
        <v>0</v>
      </c>
      <c r="BB96" s="1044" t="s">
        <v>280</v>
      </c>
      <c r="BC96" s="1045"/>
      <c r="BD96" s="15"/>
      <c r="BE96" s="44" t="s">
        <v>92</v>
      </c>
      <c r="BF96" s="72" t="s">
        <v>116</v>
      </c>
      <c r="BG96" s="33"/>
      <c r="BH96" s="74">
        <v>0</v>
      </c>
      <c r="BI96" s="74">
        <v>0</v>
      </c>
      <c r="BJ96" s="32">
        <f t="shared" si="812"/>
        <v>0</v>
      </c>
      <c r="BK96" s="8"/>
      <c r="BL96" s="63">
        <v>0</v>
      </c>
      <c r="BM96" s="13">
        <f t="shared" si="813"/>
        <v>0</v>
      </c>
      <c r="BN96" s="13">
        <f t="shared" si="814"/>
        <v>0</v>
      </c>
      <c r="BO96" s="13">
        <f t="shared" si="815"/>
        <v>0</v>
      </c>
      <c r="BP96" s="1044" t="s">
        <v>280</v>
      </c>
      <c r="BQ96" s="1045"/>
      <c r="BR96" s="15"/>
      <c r="BS96" s="44" t="s">
        <v>92</v>
      </c>
      <c r="BT96" s="72" t="s">
        <v>116</v>
      </c>
      <c r="BU96" s="33"/>
      <c r="BV96" s="74">
        <v>0</v>
      </c>
      <c r="BW96" s="74">
        <v>0</v>
      </c>
      <c r="BX96" s="32">
        <f t="shared" si="818"/>
        <v>0</v>
      </c>
      <c r="BY96" s="8"/>
      <c r="BZ96" s="63">
        <v>0</v>
      </c>
      <c r="CA96" s="13">
        <f t="shared" si="819"/>
        <v>0</v>
      </c>
      <c r="CB96" s="13">
        <f t="shared" si="820"/>
        <v>0</v>
      </c>
      <c r="CC96" s="13">
        <f t="shared" si="821"/>
        <v>0</v>
      </c>
      <c r="CD96" s="1044" t="s">
        <v>280</v>
      </c>
      <c r="CE96" s="1045"/>
      <c r="CF96" s="15"/>
      <c r="CG96" s="44" t="s">
        <v>92</v>
      </c>
      <c r="CH96" s="72" t="s">
        <v>116</v>
      </c>
      <c r="CI96" s="33"/>
      <c r="CJ96" s="74">
        <v>0</v>
      </c>
      <c r="CK96" s="74">
        <v>0</v>
      </c>
      <c r="CL96" s="32">
        <f t="shared" si="824"/>
        <v>0</v>
      </c>
      <c r="CM96" s="8"/>
      <c r="CN96" s="63">
        <v>0</v>
      </c>
      <c r="CO96" s="13">
        <f t="shared" si="825"/>
        <v>0</v>
      </c>
      <c r="CP96" s="13">
        <f t="shared" si="826"/>
        <v>0</v>
      </c>
      <c r="CQ96" s="13">
        <f t="shared" si="827"/>
        <v>0</v>
      </c>
      <c r="CR96" s="1044" t="s">
        <v>280</v>
      </c>
      <c r="CS96" s="1045"/>
      <c r="CT96" s="15"/>
      <c r="CU96" s="44" t="s">
        <v>92</v>
      </c>
      <c r="CV96" s="72" t="s">
        <v>116</v>
      </c>
      <c r="CW96" s="33"/>
      <c r="CX96" s="74">
        <v>0</v>
      </c>
      <c r="CY96" s="74">
        <v>0</v>
      </c>
      <c r="CZ96" s="32">
        <f t="shared" si="830"/>
        <v>0</v>
      </c>
      <c r="DA96" s="8"/>
      <c r="DB96" s="63">
        <v>0</v>
      </c>
      <c r="DC96" s="13">
        <f t="shared" si="831"/>
        <v>0</v>
      </c>
      <c r="DD96" s="13">
        <f t="shared" si="832"/>
        <v>0</v>
      </c>
      <c r="DE96" s="13">
        <f t="shared" si="833"/>
        <v>0</v>
      </c>
      <c r="DF96" s="1044" t="s">
        <v>280</v>
      </c>
      <c r="DG96" s="1045"/>
      <c r="DH96" s="15"/>
      <c r="DI96" s="44" t="s">
        <v>92</v>
      </c>
      <c r="DJ96" s="72" t="s">
        <v>116</v>
      </c>
      <c r="DK96" s="33"/>
      <c r="DL96" s="74">
        <v>0</v>
      </c>
      <c r="DM96" s="74">
        <v>0</v>
      </c>
      <c r="DN96" s="32">
        <f t="shared" si="836"/>
        <v>0</v>
      </c>
      <c r="DO96" s="8"/>
      <c r="DP96" s="63">
        <v>0</v>
      </c>
      <c r="DQ96" s="13">
        <f t="shared" si="837"/>
        <v>0</v>
      </c>
      <c r="DR96" s="13">
        <f t="shared" si="838"/>
        <v>0</v>
      </c>
      <c r="DS96" s="13">
        <f t="shared" si="839"/>
        <v>0</v>
      </c>
      <c r="DT96" s="1044" t="s">
        <v>280</v>
      </c>
      <c r="DU96" s="1045"/>
      <c r="DV96" s="15"/>
      <c r="DW96" s="44" t="s">
        <v>92</v>
      </c>
      <c r="DX96" s="72" t="s">
        <v>116</v>
      </c>
      <c r="DY96" s="33"/>
      <c r="DZ96" s="74">
        <v>0</v>
      </c>
      <c r="EA96" s="74">
        <v>0</v>
      </c>
      <c r="EB96" s="32">
        <f t="shared" si="842"/>
        <v>0</v>
      </c>
      <c r="EC96" s="8"/>
      <c r="ED96" s="63">
        <v>0</v>
      </c>
      <c r="EE96" s="13">
        <f t="shared" si="843"/>
        <v>0</v>
      </c>
      <c r="EF96" s="13">
        <f t="shared" si="844"/>
        <v>0</v>
      </c>
      <c r="EG96" s="13">
        <f t="shared" si="845"/>
        <v>0</v>
      </c>
      <c r="EH96" s="1044" t="s">
        <v>280</v>
      </c>
      <c r="EI96" s="1045"/>
      <c r="EJ96" s="15"/>
      <c r="EK96" s="44"/>
      <c r="EL96" s="8" t="s">
        <v>126</v>
      </c>
      <c r="EM96" s="763" t="s">
        <v>127</v>
      </c>
      <c r="EN96" s="763" t="s">
        <v>4</v>
      </c>
      <c r="EO96" s="763" t="s">
        <v>128</v>
      </c>
      <c r="EP96" s="8"/>
      <c r="EQ96" s="8"/>
      <c r="ER96" s="10"/>
      <c r="ES96" s="61"/>
      <c r="ET96" s="10"/>
      <c r="EU96" s="10"/>
      <c r="EV96" s="763" t="s">
        <v>127</v>
      </c>
      <c r="EW96" s="763" t="s">
        <v>4</v>
      </c>
      <c r="EX96" s="763" t="s">
        <v>128</v>
      </c>
      <c r="EY96" s="8"/>
      <c r="EZ96" s="8"/>
      <c r="FA96" s="88"/>
      <c r="FC96" s="44"/>
      <c r="FD96" s="302"/>
      <c r="FE96" s="87" t="s">
        <v>133</v>
      </c>
      <c r="FF96" s="8" t="s">
        <v>132</v>
      </c>
      <c r="FG96" s="61"/>
      <c r="FH96" s="72">
        <v>3.39</v>
      </c>
      <c r="FI96" s="496">
        <f t="shared" si="782"/>
        <v>0</v>
      </c>
      <c r="FJ96" s="10"/>
      <c r="FK96" s="302"/>
      <c r="FL96" s="61"/>
      <c r="FM96" s="61"/>
      <c r="FN96" s="87" t="s">
        <v>133</v>
      </c>
      <c r="FO96" s="8" t="s">
        <v>132</v>
      </c>
      <c r="FP96" s="61"/>
      <c r="FQ96" s="72">
        <v>0</v>
      </c>
      <c r="FR96" s="496">
        <f t="shared" si="783"/>
        <v>0</v>
      </c>
      <c r="FS96" s="88"/>
    </row>
    <row r="97" spans="1:175" x14ac:dyDescent="0.25">
      <c r="A97" s="44" t="s">
        <v>93</v>
      </c>
      <c r="B97" s="72" t="s">
        <v>117</v>
      </c>
      <c r="C97" s="33"/>
      <c r="D97" s="74">
        <v>0</v>
      </c>
      <c r="E97" s="74">
        <v>0</v>
      </c>
      <c r="F97" s="32">
        <f>D97*E97</f>
        <v>0</v>
      </c>
      <c r="G97" s="8"/>
      <c r="H97" s="63">
        <v>0</v>
      </c>
      <c r="I97" s="13">
        <f>(F97*H97)</f>
        <v>0</v>
      </c>
      <c r="J97" s="13">
        <f>IF(E$113=0,0,I97/E$113)</f>
        <v>0</v>
      </c>
      <c r="K97" s="13">
        <f>(J97*G$2)</f>
        <v>0</v>
      </c>
      <c r="L97" s="217">
        <f>SUM(K97:K98)</f>
        <v>0</v>
      </c>
      <c r="M97" s="218">
        <f>SUM(F97:F98)*C$2</f>
        <v>0</v>
      </c>
      <c r="N97" s="10"/>
      <c r="O97" s="44" t="s">
        <v>93</v>
      </c>
      <c r="P97" s="72" t="s">
        <v>117</v>
      </c>
      <c r="Q97" s="33"/>
      <c r="R97" s="74">
        <v>0</v>
      </c>
      <c r="S97" s="74">
        <v>0</v>
      </c>
      <c r="T97" s="32">
        <f>R97*S97</f>
        <v>0</v>
      </c>
      <c r="U97" s="8"/>
      <c r="V97" s="63">
        <v>0</v>
      </c>
      <c r="W97" s="13">
        <f>(T97*V97)</f>
        <v>0</v>
      </c>
      <c r="X97" s="13">
        <f>IF(S$113=0,0,W97/S$113)</f>
        <v>0</v>
      </c>
      <c r="Y97" s="13">
        <f>(X97*U$2)</f>
        <v>0</v>
      </c>
      <c r="Z97" s="217">
        <f>SUM(Y97:Y98)</f>
        <v>0</v>
      </c>
      <c r="AA97" s="218">
        <f>SUM(T97:T98)*Q$2</f>
        <v>0</v>
      </c>
      <c r="AB97" s="10"/>
      <c r="AC97" s="44" t="s">
        <v>93</v>
      </c>
      <c r="AD97" s="72" t="s">
        <v>117</v>
      </c>
      <c r="AE97" s="33"/>
      <c r="AF97" s="74">
        <v>0</v>
      </c>
      <c r="AG97" s="74">
        <v>0</v>
      </c>
      <c r="AH97" s="32">
        <f t="shared" si="800"/>
        <v>0</v>
      </c>
      <c r="AI97" s="8"/>
      <c r="AJ97" s="63">
        <v>0</v>
      </c>
      <c r="AK97" s="13">
        <f t="shared" si="801"/>
        <v>0</v>
      </c>
      <c r="AL97" s="13">
        <f t="shared" si="802"/>
        <v>0</v>
      </c>
      <c r="AM97" s="13">
        <f t="shared" si="803"/>
        <v>0</v>
      </c>
      <c r="AN97" s="217">
        <f t="shared" ref="AN97" si="848">SUM(AM97:AM98)</f>
        <v>0</v>
      </c>
      <c r="AO97" s="218">
        <f t="shared" ref="AO97" si="849">SUM(AH97:AH98)*AE$2</f>
        <v>0</v>
      </c>
      <c r="AP97" s="10"/>
      <c r="AQ97" s="44" t="s">
        <v>93</v>
      </c>
      <c r="AR97" s="72" t="s">
        <v>117</v>
      </c>
      <c r="AS97" s="33"/>
      <c r="AT97" s="74">
        <v>0</v>
      </c>
      <c r="AU97" s="74">
        <v>0</v>
      </c>
      <c r="AV97" s="32">
        <f t="shared" si="806"/>
        <v>0</v>
      </c>
      <c r="AW97" s="8"/>
      <c r="AX97" s="63">
        <v>0</v>
      </c>
      <c r="AY97" s="13">
        <f t="shared" si="807"/>
        <v>0</v>
      </c>
      <c r="AZ97" s="13">
        <f t="shared" si="808"/>
        <v>0</v>
      </c>
      <c r="BA97" s="13">
        <f t="shared" si="809"/>
        <v>0</v>
      </c>
      <c r="BB97" s="217">
        <f t="shared" ref="BB97" si="850">SUM(BA97:BA98)</f>
        <v>0</v>
      </c>
      <c r="BC97" s="218">
        <f t="shared" ref="BC97" si="851">SUM(AV97:AV98)*AS$2</f>
        <v>0</v>
      </c>
      <c r="BD97" s="10"/>
      <c r="BE97" s="44" t="s">
        <v>93</v>
      </c>
      <c r="BF97" s="72" t="s">
        <v>117</v>
      </c>
      <c r="BG97" s="33"/>
      <c r="BH97" s="74">
        <v>0</v>
      </c>
      <c r="BI97" s="74">
        <v>0</v>
      </c>
      <c r="BJ97" s="32">
        <f t="shared" si="812"/>
        <v>0</v>
      </c>
      <c r="BK97" s="8"/>
      <c r="BL97" s="63">
        <v>0</v>
      </c>
      <c r="BM97" s="13">
        <f t="shared" si="813"/>
        <v>0</v>
      </c>
      <c r="BN97" s="13">
        <f t="shared" si="814"/>
        <v>0</v>
      </c>
      <c r="BO97" s="13">
        <f t="shared" si="815"/>
        <v>0</v>
      </c>
      <c r="BP97" s="217">
        <f t="shared" ref="BP97" si="852">SUM(BO97:BO98)</f>
        <v>0</v>
      </c>
      <c r="BQ97" s="218">
        <f t="shared" ref="BQ97" si="853">SUM(BJ97:BJ98)*BG$2</f>
        <v>0</v>
      </c>
      <c r="BR97" s="10"/>
      <c r="BS97" s="44" t="s">
        <v>93</v>
      </c>
      <c r="BT97" s="72" t="s">
        <v>117</v>
      </c>
      <c r="BU97" s="33"/>
      <c r="BV97" s="74">
        <v>0</v>
      </c>
      <c r="BW97" s="74">
        <v>0</v>
      </c>
      <c r="BX97" s="32">
        <f t="shared" si="818"/>
        <v>0</v>
      </c>
      <c r="BY97" s="8"/>
      <c r="BZ97" s="63">
        <v>0</v>
      </c>
      <c r="CA97" s="13">
        <f t="shared" si="819"/>
        <v>0</v>
      </c>
      <c r="CB97" s="13">
        <f t="shared" si="820"/>
        <v>0</v>
      </c>
      <c r="CC97" s="13">
        <f t="shared" si="821"/>
        <v>0</v>
      </c>
      <c r="CD97" s="217">
        <f t="shared" ref="CD97" si="854">SUM(CC97:CC98)</f>
        <v>0</v>
      </c>
      <c r="CE97" s="218">
        <f t="shared" ref="CE97" si="855">SUM(BX97:BX98)*BU$2</f>
        <v>0</v>
      </c>
      <c r="CF97" s="10"/>
      <c r="CG97" s="44" t="s">
        <v>93</v>
      </c>
      <c r="CH97" s="72" t="s">
        <v>117</v>
      </c>
      <c r="CI97" s="33"/>
      <c r="CJ97" s="74">
        <v>0</v>
      </c>
      <c r="CK97" s="74">
        <v>0</v>
      </c>
      <c r="CL97" s="32">
        <f t="shared" si="824"/>
        <v>0</v>
      </c>
      <c r="CM97" s="8"/>
      <c r="CN97" s="63">
        <v>0</v>
      </c>
      <c r="CO97" s="13">
        <f t="shared" si="825"/>
        <v>0</v>
      </c>
      <c r="CP97" s="13">
        <f t="shared" si="826"/>
        <v>0</v>
      </c>
      <c r="CQ97" s="13">
        <f t="shared" si="827"/>
        <v>0</v>
      </c>
      <c r="CR97" s="217">
        <f t="shared" ref="CR97" si="856">SUM(CQ97:CQ98)</f>
        <v>0</v>
      </c>
      <c r="CS97" s="218">
        <f t="shared" ref="CS97" si="857">SUM(CL97:CL98)*CI$2</f>
        <v>0</v>
      </c>
      <c r="CT97" s="10"/>
      <c r="CU97" s="44" t="s">
        <v>93</v>
      </c>
      <c r="CV97" s="72" t="s">
        <v>117</v>
      </c>
      <c r="CW97" s="33"/>
      <c r="CX97" s="74">
        <v>0</v>
      </c>
      <c r="CY97" s="74">
        <v>0</v>
      </c>
      <c r="CZ97" s="32">
        <f t="shared" si="830"/>
        <v>0</v>
      </c>
      <c r="DA97" s="8"/>
      <c r="DB97" s="63">
        <v>0</v>
      </c>
      <c r="DC97" s="13">
        <f t="shared" si="831"/>
        <v>0</v>
      </c>
      <c r="DD97" s="13">
        <f t="shared" si="832"/>
        <v>0</v>
      </c>
      <c r="DE97" s="13">
        <f t="shared" si="833"/>
        <v>0</v>
      </c>
      <c r="DF97" s="217">
        <f t="shared" ref="DF97" si="858">SUM(DE97:DE98)</f>
        <v>0</v>
      </c>
      <c r="DG97" s="218">
        <f t="shared" ref="DG97" si="859">SUM(CZ97:CZ98)*CW$2</f>
        <v>0</v>
      </c>
      <c r="DH97" s="10"/>
      <c r="DI97" s="44" t="s">
        <v>93</v>
      </c>
      <c r="DJ97" s="72" t="s">
        <v>117</v>
      </c>
      <c r="DK97" s="33"/>
      <c r="DL97" s="74">
        <v>0</v>
      </c>
      <c r="DM97" s="74">
        <v>0</v>
      </c>
      <c r="DN97" s="32">
        <f t="shared" si="836"/>
        <v>0</v>
      </c>
      <c r="DO97" s="8"/>
      <c r="DP97" s="63">
        <v>0</v>
      </c>
      <c r="DQ97" s="13">
        <f t="shared" si="837"/>
        <v>0</v>
      </c>
      <c r="DR97" s="13">
        <f t="shared" si="838"/>
        <v>0</v>
      </c>
      <c r="DS97" s="13">
        <f t="shared" si="839"/>
        <v>0</v>
      </c>
      <c r="DT97" s="217">
        <f t="shared" ref="DT97" si="860">SUM(DS97:DS98)</f>
        <v>0</v>
      </c>
      <c r="DU97" s="218">
        <f t="shared" ref="DU97" si="861">SUM(DN97:DN98)*DK$2</f>
        <v>0</v>
      </c>
      <c r="DV97" s="10"/>
      <c r="DW97" s="44" t="s">
        <v>93</v>
      </c>
      <c r="DX97" s="72" t="s">
        <v>117</v>
      </c>
      <c r="DY97" s="33"/>
      <c r="DZ97" s="74">
        <v>0</v>
      </c>
      <c r="EA97" s="74">
        <v>0</v>
      </c>
      <c r="EB97" s="32">
        <f t="shared" si="842"/>
        <v>0</v>
      </c>
      <c r="EC97" s="8"/>
      <c r="ED97" s="63">
        <v>0</v>
      </c>
      <c r="EE97" s="13">
        <f t="shared" si="843"/>
        <v>0</v>
      </c>
      <c r="EF97" s="13">
        <f t="shared" si="844"/>
        <v>0</v>
      </c>
      <c r="EG97" s="13">
        <f t="shared" si="845"/>
        <v>0</v>
      </c>
      <c r="EH97" s="217">
        <f t="shared" ref="EH97" si="862">SUM(EG97:EG98)</f>
        <v>0</v>
      </c>
      <c r="EI97" s="218">
        <f t="shared" ref="EI97" si="863">SUM(EB97:EB98)*DY$2</f>
        <v>0</v>
      </c>
      <c r="EJ97" s="10"/>
      <c r="EK97" s="44"/>
      <c r="EL97" s="295" t="s">
        <v>331</v>
      </c>
      <c r="EM97" s="296">
        <v>0</v>
      </c>
      <c r="EN97" s="297">
        <v>1</v>
      </c>
      <c r="EO97" s="190">
        <f>SUM(EP98:EP108)</f>
        <v>76.39</v>
      </c>
      <c r="EP97" s="107"/>
      <c r="EQ97" s="496">
        <f>SUM(EQ98:EQ108)</f>
        <v>0</v>
      </c>
      <c r="ER97" s="10"/>
      <c r="ES97" s="61"/>
      <c r="ET97" s="298" t="s">
        <v>330</v>
      </c>
      <c r="EU97" s="299"/>
      <c r="EV97" s="296">
        <v>0</v>
      </c>
      <c r="EW97" s="300">
        <v>1</v>
      </c>
      <c r="EX97" s="190">
        <f>SUM(EY98:EY108)</f>
        <v>47.54</v>
      </c>
      <c r="EY97" s="107"/>
      <c r="EZ97" s="496">
        <f>SUM(EZ98:EZ108)</f>
        <v>0</v>
      </c>
      <c r="FA97" s="88"/>
      <c r="FC97" s="44"/>
      <c r="FD97" s="302"/>
      <c r="FE97" s="87" t="s">
        <v>65</v>
      </c>
      <c r="FF97" s="95" t="s">
        <v>60</v>
      </c>
      <c r="FG97" s="14"/>
      <c r="FH97" s="72">
        <v>0.69</v>
      </c>
      <c r="FI97" s="496">
        <f t="shared" si="782"/>
        <v>0</v>
      </c>
      <c r="FJ97" s="10"/>
      <c r="FK97" s="302"/>
      <c r="FL97" s="61"/>
      <c r="FM97" s="61"/>
      <c r="FN97" s="87" t="s">
        <v>65</v>
      </c>
      <c r="FO97" s="95" t="s">
        <v>60</v>
      </c>
      <c r="FP97" s="14"/>
      <c r="FQ97" s="72">
        <v>0.83</v>
      </c>
      <c r="FR97" s="496">
        <f t="shared" si="783"/>
        <v>0</v>
      </c>
      <c r="FS97" s="88"/>
    </row>
    <row r="98" spans="1:175" x14ac:dyDescent="0.25">
      <c r="A98" s="44" t="s">
        <v>93</v>
      </c>
      <c r="B98" s="72" t="s">
        <v>117</v>
      </c>
      <c r="C98" s="33"/>
      <c r="D98" s="74">
        <v>0</v>
      </c>
      <c r="E98" s="74">
        <v>0</v>
      </c>
      <c r="F98" s="32">
        <f>D98*E98</f>
        <v>0</v>
      </c>
      <c r="G98" s="8"/>
      <c r="H98" s="63">
        <v>0</v>
      </c>
      <c r="I98" s="13">
        <f>(F98*H98)</f>
        <v>0</v>
      </c>
      <c r="J98" s="13">
        <f>IF(E$113=0,0,I98/E$113)</f>
        <v>0</v>
      </c>
      <c r="K98" s="13">
        <f>(J98*G$2)</f>
        <v>0</v>
      </c>
      <c r="L98" s="151"/>
      <c r="M98" s="155"/>
      <c r="N98" s="10"/>
      <c r="O98" s="44" t="s">
        <v>93</v>
      </c>
      <c r="P98" s="72" t="s">
        <v>117</v>
      </c>
      <c r="Q98" s="33"/>
      <c r="R98" s="74">
        <v>0</v>
      </c>
      <c r="S98" s="74">
        <v>0</v>
      </c>
      <c r="T98" s="32">
        <f>R98*S98</f>
        <v>0</v>
      </c>
      <c r="U98" s="8"/>
      <c r="V98" s="63">
        <v>0</v>
      </c>
      <c r="W98" s="13">
        <f>(T98*V98)</f>
        <v>0</v>
      </c>
      <c r="X98" s="13">
        <f>IF(S$113=0,0,W98/S$113)</f>
        <v>0</v>
      </c>
      <c r="Y98" s="13">
        <f>(X98*U$2)</f>
        <v>0</v>
      </c>
      <c r="Z98" s="151"/>
      <c r="AA98" s="155"/>
      <c r="AB98" s="10"/>
      <c r="AC98" s="44" t="s">
        <v>93</v>
      </c>
      <c r="AD98" s="72" t="s">
        <v>117</v>
      </c>
      <c r="AE98" s="33"/>
      <c r="AF98" s="74">
        <v>0</v>
      </c>
      <c r="AG98" s="74">
        <v>0</v>
      </c>
      <c r="AH98" s="32">
        <f t="shared" si="800"/>
        <v>0</v>
      </c>
      <c r="AI98" s="8"/>
      <c r="AJ98" s="63">
        <v>0</v>
      </c>
      <c r="AK98" s="13">
        <f t="shared" si="801"/>
        <v>0</v>
      </c>
      <c r="AL98" s="13">
        <f t="shared" si="802"/>
        <v>0</v>
      </c>
      <c r="AM98" s="13">
        <f t="shared" si="803"/>
        <v>0</v>
      </c>
      <c r="AN98" s="151"/>
      <c r="AO98" s="155"/>
      <c r="AP98" s="10"/>
      <c r="AQ98" s="44" t="s">
        <v>93</v>
      </c>
      <c r="AR98" s="72" t="s">
        <v>117</v>
      </c>
      <c r="AS98" s="33"/>
      <c r="AT98" s="74">
        <v>0</v>
      </c>
      <c r="AU98" s="74">
        <v>0</v>
      </c>
      <c r="AV98" s="32">
        <f t="shared" si="806"/>
        <v>0</v>
      </c>
      <c r="AW98" s="8"/>
      <c r="AX98" s="63">
        <v>0</v>
      </c>
      <c r="AY98" s="13">
        <f t="shared" si="807"/>
        <v>0</v>
      </c>
      <c r="AZ98" s="13">
        <f t="shared" si="808"/>
        <v>0</v>
      </c>
      <c r="BA98" s="13">
        <f t="shared" si="809"/>
        <v>0</v>
      </c>
      <c r="BB98" s="151"/>
      <c r="BC98" s="155"/>
      <c r="BD98" s="10"/>
      <c r="BE98" s="44" t="s">
        <v>93</v>
      </c>
      <c r="BF98" s="72" t="s">
        <v>117</v>
      </c>
      <c r="BG98" s="33"/>
      <c r="BH98" s="74">
        <v>0</v>
      </c>
      <c r="BI98" s="74">
        <v>0</v>
      </c>
      <c r="BJ98" s="32">
        <f t="shared" si="812"/>
        <v>0</v>
      </c>
      <c r="BK98" s="8"/>
      <c r="BL98" s="63">
        <v>0</v>
      </c>
      <c r="BM98" s="13">
        <f t="shared" si="813"/>
        <v>0</v>
      </c>
      <c r="BN98" s="13">
        <f t="shared" si="814"/>
        <v>0</v>
      </c>
      <c r="BO98" s="13">
        <f t="shared" si="815"/>
        <v>0</v>
      </c>
      <c r="BP98" s="151"/>
      <c r="BQ98" s="155"/>
      <c r="BR98" s="10"/>
      <c r="BS98" s="44" t="s">
        <v>93</v>
      </c>
      <c r="BT98" s="72" t="s">
        <v>117</v>
      </c>
      <c r="BU98" s="33"/>
      <c r="BV98" s="74">
        <v>0</v>
      </c>
      <c r="BW98" s="74">
        <v>0</v>
      </c>
      <c r="BX98" s="32">
        <f t="shared" si="818"/>
        <v>0</v>
      </c>
      <c r="BY98" s="8"/>
      <c r="BZ98" s="63">
        <v>0</v>
      </c>
      <c r="CA98" s="13">
        <f t="shared" si="819"/>
        <v>0</v>
      </c>
      <c r="CB98" s="13">
        <f t="shared" si="820"/>
        <v>0</v>
      </c>
      <c r="CC98" s="13">
        <f t="shared" si="821"/>
        <v>0</v>
      </c>
      <c r="CD98" s="151"/>
      <c r="CE98" s="155"/>
      <c r="CF98" s="10"/>
      <c r="CG98" s="44" t="s">
        <v>93</v>
      </c>
      <c r="CH98" s="72" t="s">
        <v>117</v>
      </c>
      <c r="CI98" s="33"/>
      <c r="CJ98" s="74">
        <v>0</v>
      </c>
      <c r="CK98" s="74">
        <v>0</v>
      </c>
      <c r="CL98" s="32">
        <f t="shared" si="824"/>
        <v>0</v>
      </c>
      <c r="CM98" s="8"/>
      <c r="CN98" s="63">
        <v>0</v>
      </c>
      <c r="CO98" s="13">
        <f t="shared" si="825"/>
        <v>0</v>
      </c>
      <c r="CP98" s="13">
        <f t="shared" si="826"/>
        <v>0</v>
      </c>
      <c r="CQ98" s="13">
        <f t="shared" si="827"/>
        <v>0</v>
      </c>
      <c r="CR98" s="151"/>
      <c r="CS98" s="155"/>
      <c r="CT98" s="10"/>
      <c r="CU98" s="44" t="s">
        <v>93</v>
      </c>
      <c r="CV98" s="72" t="s">
        <v>117</v>
      </c>
      <c r="CW98" s="33"/>
      <c r="CX98" s="74">
        <v>0</v>
      </c>
      <c r="CY98" s="74">
        <v>0</v>
      </c>
      <c r="CZ98" s="32">
        <f t="shared" si="830"/>
        <v>0</v>
      </c>
      <c r="DA98" s="8"/>
      <c r="DB98" s="63">
        <v>0</v>
      </c>
      <c r="DC98" s="13">
        <f t="shared" si="831"/>
        <v>0</v>
      </c>
      <c r="DD98" s="13">
        <f t="shared" si="832"/>
        <v>0</v>
      </c>
      <c r="DE98" s="13">
        <f t="shared" si="833"/>
        <v>0</v>
      </c>
      <c r="DF98" s="151"/>
      <c r="DG98" s="155"/>
      <c r="DH98" s="10"/>
      <c r="DI98" s="44" t="s">
        <v>93</v>
      </c>
      <c r="DJ98" s="72" t="s">
        <v>117</v>
      </c>
      <c r="DK98" s="33"/>
      <c r="DL98" s="74">
        <v>0</v>
      </c>
      <c r="DM98" s="74">
        <v>0</v>
      </c>
      <c r="DN98" s="32">
        <f t="shared" si="836"/>
        <v>0</v>
      </c>
      <c r="DO98" s="8"/>
      <c r="DP98" s="63">
        <v>0</v>
      </c>
      <c r="DQ98" s="13">
        <f t="shared" si="837"/>
        <v>0</v>
      </c>
      <c r="DR98" s="13">
        <f t="shared" si="838"/>
        <v>0</v>
      </c>
      <c r="DS98" s="13">
        <f t="shared" si="839"/>
        <v>0</v>
      </c>
      <c r="DT98" s="151"/>
      <c r="DU98" s="155"/>
      <c r="DV98" s="10"/>
      <c r="DW98" s="44" t="s">
        <v>93</v>
      </c>
      <c r="DX98" s="72" t="s">
        <v>117</v>
      </c>
      <c r="DY98" s="33"/>
      <c r="DZ98" s="74">
        <v>0</v>
      </c>
      <c r="EA98" s="74">
        <v>0</v>
      </c>
      <c r="EB98" s="32">
        <f t="shared" si="842"/>
        <v>0</v>
      </c>
      <c r="EC98" s="8"/>
      <c r="ED98" s="63">
        <v>0</v>
      </c>
      <c r="EE98" s="13">
        <f t="shared" si="843"/>
        <v>0</v>
      </c>
      <c r="EF98" s="13">
        <f t="shared" si="844"/>
        <v>0</v>
      </c>
      <c r="EG98" s="13">
        <f t="shared" si="845"/>
        <v>0</v>
      </c>
      <c r="EH98" s="151"/>
      <c r="EI98" s="155"/>
      <c r="EJ98" s="10"/>
      <c r="EK98" s="44"/>
      <c r="EL98" s="302"/>
      <c r="EM98" s="87" t="s">
        <v>90</v>
      </c>
      <c r="EN98" s="95" t="s">
        <v>111</v>
      </c>
      <c r="EO98" s="14"/>
      <c r="EP98" s="72">
        <v>27.32</v>
      </c>
      <c r="EQ98" s="496">
        <f t="shared" ref="EQ98:EQ108" si="864">EM$97*EN$97*EP98</f>
        <v>0</v>
      </c>
      <c r="ER98" s="10"/>
      <c r="ES98" s="61"/>
      <c r="ET98" s="302"/>
      <c r="EU98" s="61"/>
      <c r="EV98" s="87" t="s">
        <v>90</v>
      </c>
      <c r="EW98" s="95" t="s">
        <v>111</v>
      </c>
      <c r="EX98" s="14"/>
      <c r="EY98" s="72">
        <v>3.29</v>
      </c>
      <c r="EZ98" s="496">
        <f t="shared" ref="EZ98:EZ108" si="865">EV$97*EW$97*EY98</f>
        <v>0</v>
      </c>
      <c r="FA98" s="88"/>
      <c r="FC98" s="44"/>
      <c r="FD98" s="302"/>
      <c r="FE98" s="87" t="s">
        <v>72</v>
      </c>
      <c r="FF98" s="8" t="s">
        <v>154</v>
      </c>
      <c r="FG98" s="61"/>
      <c r="FH98" s="72">
        <v>2.4700000000000002</v>
      </c>
      <c r="FI98" s="496">
        <f t="shared" si="782"/>
        <v>0</v>
      </c>
      <c r="FJ98" s="10"/>
      <c r="FK98" s="302"/>
      <c r="FL98" s="61"/>
      <c r="FM98" s="61"/>
      <c r="FN98" s="87" t="s">
        <v>72</v>
      </c>
      <c r="FO98" s="8" t="s">
        <v>154</v>
      </c>
      <c r="FP98" s="61"/>
      <c r="FQ98" s="72">
        <v>2.27</v>
      </c>
      <c r="FR98" s="496">
        <f t="shared" si="783"/>
        <v>0</v>
      </c>
      <c r="FS98" s="88"/>
    </row>
    <row r="99" spans="1:175" x14ac:dyDescent="0.25">
      <c r="A99" s="44"/>
      <c r="B99" s="96"/>
      <c r="C99" s="33"/>
      <c r="D99" s="33"/>
      <c r="E99" s="303"/>
      <c r="F99" s="942" t="s">
        <v>45</v>
      </c>
      <c r="G99" s="33"/>
      <c r="H99" s="286" t="s">
        <v>36</v>
      </c>
      <c r="I99" s="13"/>
      <c r="J99" s="13"/>
      <c r="K99" s="13"/>
      <c r="L99" s="201" t="s">
        <v>281</v>
      </c>
      <c r="M99" s="155"/>
      <c r="N99" s="10"/>
      <c r="O99" s="44"/>
      <c r="P99" s="96"/>
      <c r="Q99" s="33"/>
      <c r="R99" s="33"/>
      <c r="S99" s="303"/>
      <c r="T99" s="942" t="s">
        <v>45</v>
      </c>
      <c r="U99" s="33"/>
      <c r="V99" s="286" t="s">
        <v>36</v>
      </c>
      <c r="W99" s="13"/>
      <c r="X99" s="13"/>
      <c r="Y99" s="13"/>
      <c r="Z99" s="201" t="s">
        <v>281</v>
      </c>
      <c r="AA99" s="155"/>
      <c r="AB99" s="10"/>
      <c r="AC99" s="44"/>
      <c r="AD99" s="96"/>
      <c r="AE99" s="33"/>
      <c r="AF99" s="33"/>
      <c r="AG99" s="303"/>
      <c r="AH99" s="942" t="s">
        <v>45</v>
      </c>
      <c r="AI99" s="33"/>
      <c r="AJ99" s="286" t="s">
        <v>36</v>
      </c>
      <c r="AK99" s="13"/>
      <c r="AL99" s="13"/>
      <c r="AM99" s="13"/>
      <c r="AN99" s="201" t="s">
        <v>281</v>
      </c>
      <c r="AO99" s="155"/>
      <c r="AP99" s="10"/>
      <c r="AQ99" s="44"/>
      <c r="AR99" s="96"/>
      <c r="AS99" s="33"/>
      <c r="AT99" s="33"/>
      <c r="AU99" s="303"/>
      <c r="AV99" s="942" t="s">
        <v>45</v>
      </c>
      <c r="AW99" s="33"/>
      <c r="AX99" s="286" t="s">
        <v>36</v>
      </c>
      <c r="AY99" s="13"/>
      <c r="AZ99" s="13"/>
      <c r="BA99" s="13"/>
      <c r="BB99" s="201" t="s">
        <v>281</v>
      </c>
      <c r="BC99" s="155"/>
      <c r="BD99" s="10"/>
      <c r="BE99" s="44"/>
      <c r="BF99" s="96"/>
      <c r="BG99" s="33"/>
      <c r="BH99" s="33"/>
      <c r="BI99" s="303"/>
      <c r="BJ99" s="942" t="s">
        <v>45</v>
      </c>
      <c r="BK99" s="33"/>
      <c r="BL99" s="286" t="s">
        <v>36</v>
      </c>
      <c r="BM99" s="13"/>
      <c r="BN99" s="13"/>
      <c r="BO99" s="13"/>
      <c r="BP99" s="201" t="s">
        <v>281</v>
      </c>
      <c r="BQ99" s="155"/>
      <c r="BR99" s="10"/>
      <c r="BS99" s="44"/>
      <c r="BT99" s="96"/>
      <c r="BU99" s="33"/>
      <c r="BV99" s="33"/>
      <c r="BW99" s="303"/>
      <c r="BX99" s="942" t="s">
        <v>45</v>
      </c>
      <c r="BY99" s="33"/>
      <c r="BZ99" s="286" t="s">
        <v>36</v>
      </c>
      <c r="CA99" s="13"/>
      <c r="CB99" s="13"/>
      <c r="CC99" s="13"/>
      <c r="CD99" s="201" t="s">
        <v>281</v>
      </c>
      <c r="CE99" s="155"/>
      <c r="CF99" s="10"/>
      <c r="CG99" s="44"/>
      <c r="CH99" s="96"/>
      <c r="CI99" s="33"/>
      <c r="CJ99" s="33"/>
      <c r="CK99" s="303"/>
      <c r="CL99" s="942" t="s">
        <v>45</v>
      </c>
      <c r="CM99" s="33"/>
      <c r="CN99" s="286" t="s">
        <v>36</v>
      </c>
      <c r="CO99" s="13"/>
      <c r="CP99" s="13"/>
      <c r="CQ99" s="13"/>
      <c r="CR99" s="201" t="s">
        <v>281</v>
      </c>
      <c r="CS99" s="155"/>
      <c r="CT99" s="10"/>
      <c r="CU99" s="44"/>
      <c r="CV99" s="96"/>
      <c r="CW99" s="33"/>
      <c r="CX99" s="33"/>
      <c r="CY99" s="303"/>
      <c r="CZ99" s="942" t="s">
        <v>45</v>
      </c>
      <c r="DA99" s="33"/>
      <c r="DB99" s="286" t="s">
        <v>36</v>
      </c>
      <c r="DC99" s="13"/>
      <c r="DD99" s="13"/>
      <c r="DE99" s="13"/>
      <c r="DF99" s="201" t="s">
        <v>281</v>
      </c>
      <c r="DG99" s="155"/>
      <c r="DH99" s="10"/>
      <c r="DI99" s="44"/>
      <c r="DJ99" s="96"/>
      <c r="DK99" s="33"/>
      <c r="DL99" s="33"/>
      <c r="DM99" s="303"/>
      <c r="DN99" s="942" t="s">
        <v>45</v>
      </c>
      <c r="DO99" s="33"/>
      <c r="DP99" s="286" t="s">
        <v>36</v>
      </c>
      <c r="DQ99" s="13"/>
      <c r="DR99" s="13"/>
      <c r="DS99" s="13"/>
      <c r="DT99" s="201" t="s">
        <v>281</v>
      </c>
      <c r="DU99" s="155"/>
      <c r="DV99" s="10"/>
      <c r="DW99" s="44"/>
      <c r="DX99" s="96"/>
      <c r="DY99" s="33"/>
      <c r="DZ99" s="33"/>
      <c r="EA99" s="303"/>
      <c r="EB99" s="942" t="s">
        <v>45</v>
      </c>
      <c r="EC99" s="33"/>
      <c r="ED99" s="286" t="s">
        <v>36</v>
      </c>
      <c r="EE99" s="13"/>
      <c r="EF99" s="13"/>
      <c r="EG99" s="13"/>
      <c r="EH99" s="201" t="s">
        <v>281</v>
      </c>
      <c r="EI99" s="155"/>
      <c r="EJ99" s="10"/>
      <c r="EK99" s="44"/>
      <c r="EL99" s="302"/>
      <c r="EM99" s="87" t="s">
        <v>99</v>
      </c>
      <c r="EN99" s="95" t="s">
        <v>112</v>
      </c>
      <c r="EO99" s="14"/>
      <c r="EP99" s="72">
        <v>2.56</v>
      </c>
      <c r="EQ99" s="496">
        <f t="shared" si="864"/>
        <v>0</v>
      </c>
      <c r="ER99" s="10"/>
      <c r="ES99" s="61"/>
      <c r="ET99" s="302"/>
      <c r="EU99" s="61"/>
      <c r="EV99" s="87" t="s">
        <v>99</v>
      </c>
      <c r="EW99" s="95" t="s">
        <v>112</v>
      </c>
      <c r="EX99" s="14"/>
      <c r="EY99" s="72">
        <v>7.43</v>
      </c>
      <c r="EZ99" s="496">
        <f t="shared" si="865"/>
        <v>0</v>
      </c>
      <c r="FA99" s="88"/>
      <c r="FC99" s="44"/>
      <c r="FD99" s="302"/>
      <c r="FE99" s="87" t="s">
        <v>76</v>
      </c>
      <c r="FF99" s="11" t="s">
        <v>53</v>
      </c>
      <c r="FG99" s="14"/>
      <c r="FH99" s="72">
        <v>0</v>
      </c>
      <c r="FI99" s="496">
        <f t="shared" si="782"/>
        <v>0</v>
      </c>
      <c r="FJ99" s="10"/>
      <c r="FK99" s="302"/>
      <c r="FL99" s="61"/>
      <c r="FM99" s="61"/>
      <c r="FN99" s="87" t="s">
        <v>76</v>
      </c>
      <c r="FO99" s="11" t="s">
        <v>53</v>
      </c>
      <c r="FP99" s="14"/>
      <c r="FQ99" s="72">
        <v>0</v>
      </c>
      <c r="FR99" s="496">
        <f t="shared" si="783"/>
        <v>0</v>
      </c>
      <c r="FS99" s="88"/>
    </row>
    <row r="100" spans="1:175" x14ac:dyDescent="0.25">
      <c r="A100" s="44" t="s">
        <v>94</v>
      </c>
      <c r="B100" s="96" t="s">
        <v>95</v>
      </c>
      <c r="C100" s="8"/>
      <c r="D100" s="17"/>
      <c r="E100" s="8"/>
      <c r="F100" s="74">
        <v>0</v>
      </c>
      <c r="G100" s="17"/>
      <c r="H100" s="63">
        <v>0</v>
      </c>
      <c r="I100" s="13">
        <f>(F100*H100)</f>
        <v>0</v>
      </c>
      <c r="J100" s="13">
        <f>IF(E$113=0,0,I100/E$113)</f>
        <v>0</v>
      </c>
      <c r="K100" s="13">
        <f>(J100*G$2)</f>
        <v>0</v>
      </c>
      <c r="L100" s="219">
        <f>SUM(K100:K104)</f>
        <v>0</v>
      </c>
      <c r="M100" s="155"/>
      <c r="N100" s="10"/>
      <c r="O100" s="44" t="s">
        <v>94</v>
      </c>
      <c r="P100" s="96" t="s">
        <v>95</v>
      </c>
      <c r="Q100" s="8"/>
      <c r="R100" s="17"/>
      <c r="S100" s="8"/>
      <c r="T100" s="74">
        <v>0</v>
      </c>
      <c r="U100" s="17"/>
      <c r="V100" s="63">
        <v>0</v>
      </c>
      <c r="W100" s="13">
        <f>(T100*V100)</f>
        <v>0</v>
      </c>
      <c r="X100" s="13">
        <f>IF(S$113=0,0,W100/S$113)</f>
        <v>0</v>
      </c>
      <c r="Y100" s="13">
        <f>(X100*U$2)</f>
        <v>0</v>
      </c>
      <c r="Z100" s="219">
        <f>SUM(Y100:Y104)</f>
        <v>0</v>
      </c>
      <c r="AA100" s="155"/>
      <c r="AB100" s="10"/>
      <c r="AC100" s="44" t="s">
        <v>94</v>
      </c>
      <c r="AD100" s="96" t="s">
        <v>95</v>
      </c>
      <c r="AE100" s="8"/>
      <c r="AF100" s="17"/>
      <c r="AG100" s="8"/>
      <c r="AH100" s="74">
        <v>0</v>
      </c>
      <c r="AI100" s="17"/>
      <c r="AJ100" s="63">
        <v>0</v>
      </c>
      <c r="AK100" s="13">
        <f t="shared" ref="AK100:AK104" si="866">(AH100*AJ100)</f>
        <v>0</v>
      </c>
      <c r="AL100" s="13">
        <f t="shared" ref="AL100:AL104" si="867">IF(AG$113=0,0,AK100/AG$113)</f>
        <v>0</v>
      </c>
      <c r="AM100" s="13">
        <f t="shared" ref="AM100:AM104" si="868">(AL100*AI$2)</f>
        <v>0</v>
      </c>
      <c r="AN100" s="219">
        <f t="shared" ref="AN100" si="869">SUM(AM100:AM104)</f>
        <v>0</v>
      </c>
      <c r="AO100" s="155"/>
      <c r="AP100" s="10"/>
      <c r="AQ100" s="44" t="s">
        <v>94</v>
      </c>
      <c r="AR100" s="96" t="s">
        <v>95</v>
      </c>
      <c r="AS100" s="8"/>
      <c r="AT100" s="17"/>
      <c r="AU100" s="8"/>
      <c r="AV100" s="74">
        <v>0</v>
      </c>
      <c r="AW100" s="17"/>
      <c r="AX100" s="63">
        <v>0</v>
      </c>
      <c r="AY100" s="13">
        <f t="shared" ref="AY100:AY104" si="870">(AV100*AX100)</f>
        <v>0</v>
      </c>
      <c r="AZ100" s="13">
        <f t="shared" ref="AZ100:AZ104" si="871">IF(AU$113=0,0,AY100/AU$113)</f>
        <v>0</v>
      </c>
      <c r="BA100" s="13">
        <f t="shared" ref="BA100:BA104" si="872">(AZ100*AW$2)</f>
        <v>0</v>
      </c>
      <c r="BB100" s="219">
        <f t="shared" ref="BB100" si="873">SUM(BA100:BA104)</f>
        <v>0</v>
      </c>
      <c r="BC100" s="155"/>
      <c r="BD100" s="10"/>
      <c r="BE100" s="44" t="s">
        <v>94</v>
      </c>
      <c r="BF100" s="96" t="s">
        <v>95</v>
      </c>
      <c r="BG100" s="8"/>
      <c r="BH100" s="17"/>
      <c r="BI100" s="8"/>
      <c r="BJ100" s="74">
        <v>0</v>
      </c>
      <c r="BK100" s="17"/>
      <c r="BL100" s="63">
        <v>0</v>
      </c>
      <c r="BM100" s="13">
        <f t="shared" ref="BM100:BM104" si="874">(BJ100*BL100)</f>
        <v>0</v>
      </c>
      <c r="BN100" s="13">
        <f t="shared" ref="BN100:BN104" si="875">IF(BI$113=0,0,BM100/BI$113)</f>
        <v>0</v>
      </c>
      <c r="BO100" s="13">
        <f t="shared" ref="BO100:BO104" si="876">(BN100*BK$2)</f>
        <v>0</v>
      </c>
      <c r="BP100" s="219">
        <f t="shared" ref="BP100" si="877">SUM(BO100:BO104)</f>
        <v>0</v>
      </c>
      <c r="BQ100" s="155"/>
      <c r="BR100" s="10"/>
      <c r="BS100" s="44" t="s">
        <v>94</v>
      </c>
      <c r="BT100" s="96" t="s">
        <v>95</v>
      </c>
      <c r="BU100" s="8"/>
      <c r="BV100" s="17"/>
      <c r="BW100" s="8"/>
      <c r="BX100" s="74">
        <v>0</v>
      </c>
      <c r="BY100" s="17"/>
      <c r="BZ100" s="63">
        <v>0</v>
      </c>
      <c r="CA100" s="13">
        <f t="shared" ref="CA100:CA104" si="878">(BX100*BZ100)</f>
        <v>0</v>
      </c>
      <c r="CB100" s="13">
        <f t="shared" ref="CB100:CB104" si="879">IF(BW$113=0,0,CA100/BW$113)</f>
        <v>0</v>
      </c>
      <c r="CC100" s="13">
        <f t="shared" ref="CC100:CC104" si="880">(CB100*BY$2)</f>
        <v>0</v>
      </c>
      <c r="CD100" s="219">
        <f t="shared" ref="CD100" si="881">SUM(CC100:CC104)</f>
        <v>0</v>
      </c>
      <c r="CE100" s="155"/>
      <c r="CF100" s="10"/>
      <c r="CG100" s="44" t="s">
        <v>94</v>
      </c>
      <c r="CH100" s="96" t="s">
        <v>95</v>
      </c>
      <c r="CI100" s="8"/>
      <c r="CJ100" s="17"/>
      <c r="CK100" s="8"/>
      <c r="CL100" s="74">
        <v>0</v>
      </c>
      <c r="CM100" s="17"/>
      <c r="CN100" s="63">
        <v>0</v>
      </c>
      <c r="CO100" s="13">
        <f t="shared" ref="CO100:CO104" si="882">(CL100*CN100)</f>
        <v>0</v>
      </c>
      <c r="CP100" s="13">
        <f t="shared" ref="CP100:CP104" si="883">IF(CK$113=0,0,CO100/CK$113)</f>
        <v>0</v>
      </c>
      <c r="CQ100" s="13">
        <f t="shared" ref="CQ100:CQ104" si="884">(CP100*CM$2)</f>
        <v>0</v>
      </c>
      <c r="CR100" s="219">
        <f t="shared" ref="CR100" si="885">SUM(CQ100:CQ104)</f>
        <v>0</v>
      </c>
      <c r="CS100" s="155"/>
      <c r="CT100" s="10"/>
      <c r="CU100" s="44" t="s">
        <v>94</v>
      </c>
      <c r="CV100" s="96" t="s">
        <v>95</v>
      </c>
      <c r="CW100" s="8"/>
      <c r="CX100" s="17"/>
      <c r="CY100" s="8"/>
      <c r="CZ100" s="74">
        <v>0</v>
      </c>
      <c r="DA100" s="17"/>
      <c r="DB100" s="63">
        <v>0</v>
      </c>
      <c r="DC100" s="13">
        <f t="shared" ref="DC100:DC104" si="886">(CZ100*DB100)</f>
        <v>0</v>
      </c>
      <c r="DD100" s="13">
        <f t="shared" ref="DD100:DD104" si="887">IF(CY$113=0,0,DC100/CY$113)</f>
        <v>0</v>
      </c>
      <c r="DE100" s="13">
        <f t="shared" ref="DE100:DE104" si="888">(DD100*DA$2)</f>
        <v>0</v>
      </c>
      <c r="DF100" s="219">
        <f t="shared" ref="DF100" si="889">SUM(DE100:DE104)</f>
        <v>0</v>
      </c>
      <c r="DG100" s="155"/>
      <c r="DH100" s="10"/>
      <c r="DI100" s="44" t="s">
        <v>94</v>
      </c>
      <c r="DJ100" s="96" t="s">
        <v>95</v>
      </c>
      <c r="DK100" s="8"/>
      <c r="DL100" s="17"/>
      <c r="DM100" s="8"/>
      <c r="DN100" s="74">
        <v>0</v>
      </c>
      <c r="DO100" s="17"/>
      <c r="DP100" s="63">
        <v>0</v>
      </c>
      <c r="DQ100" s="13">
        <f t="shared" ref="DQ100:DQ104" si="890">(DN100*DP100)</f>
        <v>0</v>
      </c>
      <c r="DR100" s="13">
        <f t="shared" ref="DR100:DR104" si="891">IF(DM$113=0,0,DQ100/DM$113)</f>
        <v>0</v>
      </c>
      <c r="DS100" s="13">
        <f t="shared" ref="DS100:DS104" si="892">(DR100*DO$2)</f>
        <v>0</v>
      </c>
      <c r="DT100" s="219">
        <f t="shared" ref="DT100" si="893">SUM(DS100:DS104)</f>
        <v>0</v>
      </c>
      <c r="DU100" s="155"/>
      <c r="DV100" s="10"/>
      <c r="DW100" s="44" t="s">
        <v>94</v>
      </c>
      <c r="DX100" s="96" t="s">
        <v>95</v>
      </c>
      <c r="DY100" s="8"/>
      <c r="DZ100" s="17"/>
      <c r="EA100" s="8"/>
      <c r="EB100" s="74">
        <v>0</v>
      </c>
      <c r="EC100" s="17"/>
      <c r="ED100" s="63">
        <v>0</v>
      </c>
      <c r="EE100" s="13">
        <f t="shared" ref="EE100:EE104" si="894">(EB100*ED100)</f>
        <v>0</v>
      </c>
      <c r="EF100" s="13">
        <f t="shared" ref="EF100:EF104" si="895">IF(EA$113=0,0,EE100/EA$113)</f>
        <v>0</v>
      </c>
      <c r="EG100" s="13">
        <f t="shared" ref="EG100:EG104" si="896">(EF100*EC$2)</f>
        <v>0</v>
      </c>
      <c r="EH100" s="219">
        <f t="shared" ref="EH100" si="897">SUM(EG100:EG104)</f>
        <v>0</v>
      </c>
      <c r="EI100" s="155"/>
      <c r="EJ100" s="10"/>
      <c r="EK100" s="44"/>
      <c r="EL100" s="302"/>
      <c r="EM100" s="87" t="s">
        <v>91</v>
      </c>
      <c r="EN100" s="95" t="s">
        <v>321</v>
      </c>
      <c r="EO100" s="14"/>
      <c r="EP100" s="72">
        <v>0</v>
      </c>
      <c r="EQ100" s="496">
        <f t="shared" si="864"/>
        <v>0</v>
      </c>
      <c r="ER100" s="10"/>
      <c r="ES100" s="61"/>
      <c r="ET100" s="302"/>
      <c r="EU100" s="61"/>
      <c r="EV100" s="87" t="s">
        <v>91</v>
      </c>
      <c r="EW100" s="95" t="s">
        <v>321</v>
      </c>
      <c r="EX100" s="14"/>
      <c r="EY100" s="72">
        <v>0</v>
      </c>
      <c r="EZ100" s="496">
        <f t="shared" si="865"/>
        <v>0</v>
      </c>
      <c r="FA100" s="88"/>
      <c r="FC100" s="44"/>
      <c r="FD100" s="302"/>
      <c r="FE100" s="87" t="s">
        <v>105</v>
      </c>
      <c r="FF100" s="11" t="s">
        <v>57</v>
      </c>
      <c r="FG100" s="14"/>
      <c r="FH100" s="72">
        <v>13.2</v>
      </c>
      <c r="FI100" s="496">
        <f t="shared" si="782"/>
        <v>0</v>
      </c>
      <c r="FJ100" s="10"/>
      <c r="FK100" s="302"/>
      <c r="FL100" s="61"/>
      <c r="FM100" s="61"/>
      <c r="FN100" s="87" t="s">
        <v>105</v>
      </c>
      <c r="FO100" s="11" t="s">
        <v>57</v>
      </c>
      <c r="FP100" s="14"/>
      <c r="FQ100" s="72">
        <v>7.85</v>
      </c>
      <c r="FR100" s="496">
        <f t="shared" si="783"/>
        <v>0</v>
      </c>
      <c r="FS100" s="88"/>
    </row>
    <row r="101" spans="1:175" x14ac:dyDescent="0.25">
      <c r="A101" s="44" t="s">
        <v>94</v>
      </c>
      <c r="B101" s="96" t="s">
        <v>95</v>
      </c>
      <c r="C101" s="8"/>
      <c r="D101" s="17"/>
      <c r="E101" s="8"/>
      <c r="F101" s="74">
        <v>0</v>
      </c>
      <c r="G101" s="17"/>
      <c r="H101" s="63">
        <v>0</v>
      </c>
      <c r="I101" s="13">
        <f>(F101*H101)</f>
        <v>0</v>
      </c>
      <c r="J101" s="13">
        <f>IF(E$113=0,0,I101/E$113)</f>
        <v>0</v>
      </c>
      <c r="K101" s="13">
        <f>(J101*G$2)</f>
        <v>0</v>
      </c>
      <c r="L101" s="151"/>
      <c r="M101" s="155"/>
      <c r="N101" s="10"/>
      <c r="O101" s="44" t="s">
        <v>94</v>
      </c>
      <c r="P101" s="96" t="s">
        <v>95</v>
      </c>
      <c r="Q101" s="8"/>
      <c r="R101" s="17"/>
      <c r="S101" s="8"/>
      <c r="T101" s="74">
        <v>0</v>
      </c>
      <c r="U101" s="17"/>
      <c r="V101" s="63">
        <v>0</v>
      </c>
      <c r="W101" s="13">
        <f>(T101*V101)</f>
        <v>0</v>
      </c>
      <c r="X101" s="13">
        <f>IF(S$113=0,0,W101/S$113)</f>
        <v>0</v>
      </c>
      <c r="Y101" s="13">
        <f>(X101*U$2)</f>
        <v>0</v>
      </c>
      <c r="Z101" s="151"/>
      <c r="AA101" s="155"/>
      <c r="AB101" s="10"/>
      <c r="AC101" s="44" t="s">
        <v>94</v>
      </c>
      <c r="AD101" s="96" t="s">
        <v>95</v>
      </c>
      <c r="AE101" s="8"/>
      <c r="AF101" s="17"/>
      <c r="AG101" s="8"/>
      <c r="AH101" s="74">
        <v>0</v>
      </c>
      <c r="AI101" s="17"/>
      <c r="AJ101" s="63">
        <v>0</v>
      </c>
      <c r="AK101" s="13">
        <f t="shared" si="866"/>
        <v>0</v>
      </c>
      <c r="AL101" s="13">
        <f t="shared" si="867"/>
        <v>0</v>
      </c>
      <c r="AM101" s="13">
        <f t="shared" si="868"/>
        <v>0</v>
      </c>
      <c r="AN101" s="151"/>
      <c r="AO101" s="155"/>
      <c r="AP101" s="10"/>
      <c r="AQ101" s="44" t="s">
        <v>94</v>
      </c>
      <c r="AR101" s="96" t="s">
        <v>95</v>
      </c>
      <c r="AS101" s="8"/>
      <c r="AT101" s="17"/>
      <c r="AU101" s="8"/>
      <c r="AV101" s="74">
        <v>0</v>
      </c>
      <c r="AW101" s="17"/>
      <c r="AX101" s="63">
        <v>0</v>
      </c>
      <c r="AY101" s="13">
        <f t="shared" si="870"/>
        <v>0</v>
      </c>
      <c r="AZ101" s="13">
        <f t="shared" si="871"/>
        <v>0</v>
      </c>
      <c r="BA101" s="13">
        <f t="shared" si="872"/>
        <v>0</v>
      </c>
      <c r="BB101" s="151"/>
      <c r="BC101" s="155"/>
      <c r="BD101" s="10"/>
      <c r="BE101" s="44" t="s">
        <v>94</v>
      </c>
      <c r="BF101" s="96" t="s">
        <v>95</v>
      </c>
      <c r="BG101" s="8"/>
      <c r="BH101" s="17"/>
      <c r="BI101" s="8"/>
      <c r="BJ101" s="74">
        <v>0</v>
      </c>
      <c r="BK101" s="17"/>
      <c r="BL101" s="63">
        <v>0</v>
      </c>
      <c r="BM101" s="13">
        <f t="shared" si="874"/>
        <v>0</v>
      </c>
      <c r="BN101" s="13">
        <f t="shared" si="875"/>
        <v>0</v>
      </c>
      <c r="BO101" s="13">
        <f t="shared" si="876"/>
        <v>0</v>
      </c>
      <c r="BP101" s="151"/>
      <c r="BQ101" s="155"/>
      <c r="BR101" s="10"/>
      <c r="BS101" s="44" t="s">
        <v>94</v>
      </c>
      <c r="BT101" s="96" t="s">
        <v>95</v>
      </c>
      <c r="BU101" s="8"/>
      <c r="BV101" s="17"/>
      <c r="BW101" s="8"/>
      <c r="BX101" s="74">
        <v>0</v>
      </c>
      <c r="BY101" s="17"/>
      <c r="BZ101" s="63">
        <v>0</v>
      </c>
      <c r="CA101" s="13">
        <f t="shared" si="878"/>
        <v>0</v>
      </c>
      <c r="CB101" s="13">
        <f t="shared" si="879"/>
        <v>0</v>
      </c>
      <c r="CC101" s="13">
        <f t="shared" si="880"/>
        <v>0</v>
      </c>
      <c r="CD101" s="151"/>
      <c r="CE101" s="155"/>
      <c r="CF101" s="10"/>
      <c r="CG101" s="44" t="s">
        <v>94</v>
      </c>
      <c r="CH101" s="96" t="s">
        <v>95</v>
      </c>
      <c r="CI101" s="8"/>
      <c r="CJ101" s="17"/>
      <c r="CK101" s="8"/>
      <c r="CL101" s="74">
        <v>0</v>
      </c>
      <c r="CM101" s="17"/>
      <c r="CN101" s="63">
        <v>0</v>
      </c>
      <c r="CO101" s="13">
        <f t="shared" si="882"/>
        <v>0</v>
      </c>
      <c r="CP101" s="13">
        <f t="shared" si="883"/>
        <v>0</v>
      </c>
      <c r="CQ101" s="13">
        <f t="shared" si="884"/>
        <v>0</v>
      </c>
      <c r="CR101" s="151"/>
      <c r="CS101" s="155"/>
      <c r="CT101" s="10"/>
      <c r="CU101" s="44" t="s">
        <v>94</v>
      </c>
      <c r="CV101" s="96" t="s">
        <v>95</v>
      </c>
      <c r="CW101" s="8"/>
      <c r="CX101" s="17"/>
      <c r="CY101" s="8"/>
      <c r="CZ101" s="74">
        <v>0</v>
      </c>
      <c r="DA101" s="17"/>
      <c r="DB101" s="63">
        <v>0</v>
      </c>
      <c r="DC101" s="13">
        <f t="shared" si="886"/>
        <v>0</v>
      </c>
      <c r="DD101" s="13">
        <f t="shared" si="887"/>
        <v>0</v>
      </c>
      <c r="DE101" s="13">
        <f t="shared" si="888"/>
        <v>0</v>
      </c>
      <c r="DF101" s="151"/>
      <c r="DG101" s="155"/>
      <c r="DH101" s="10"/>
      <c r="DI101" s="44" t="s">
        <v>94</v>
      </c>
      <c r="DJ101" s="96" t="s">
        <v>95</v>
      </c>
      <c r="DK101" s="8"/>
      <c r="DL101" s="17"/>
      <c r="DM101" s="8"/>
      <c r="DN101" s="74">
        <v>0</v>
      </c>
      <c r="DO101" s="17"/>
      <c r="DP101" s="63">
        <v>0</v>
      </c>
      <c r="DQ101" s="13">
        <f t="shared" si="890"/>
        <v>0</v>
      </c>
      <c r="DR101" s="13">
        <f t="shared" si="891"/>
        <v>0</v>
      </c>
      <c r="DS101" s="13">
        <f t="shared" si="892"/>
        <v>0</v>
      </c>
      <c r="DT101" s="151"/>
      <c r="DU101" s="155"/>
      <c r="DV101" s="10"/>
      <c r="DW101" s="44" t="s">
        <v>94</v>
      </c>
      <c r="DX101" s="96" t="s">
        <v>95</v>
      </c>
      <c r="DY101" s="8"/>
      <c r="DZ101" s="17"/>
      <c r="EA101" s="8"/>
      <c r="EB101" s="74">
        <v>0</v>
      </c>
      <c r="EC101" s="17"/>
      <c r="ED101" s="63">
        <v>0</v>
      </c>
      <c r="EE101" s="13">
        <f t="shared" si="894"/>
        <v>0</v>
      </c>
      <c r="EF101" s="13">
        <f t="shared" si="895"/>
        <v>0</v>
      </c>
      <c r="EG101" s="13">
        <f t="shared" si="896"/>
        <v>0</v>
      </c>
      <c r="EH101" s="151"/>
      <c r="EI101" s="155"/>
      <c r="EJ101" s="10"/>
      <c r="EK101" s="44"/>
      <c r="EL101" s="61"/>
      <c r="EM101" s="87" t="s">
        <v>240</v>
      </c>
      <c r="EN101" s="95" t="s">
        <v>246</v>
      </c>
      <c r="EO101" s="14"/>
      <c r="EP101" s="72">
        <v>19.89</v>
      </c>
      <c r="EQ101" s="496">
        <f t="shared" si="864"/>
        <v>0</v>
      </c>
      <c r="ER101" s="61"/>
      <c r="ES101" s="61"/>
      <c r="ET101" s="61"/>
      <c r="EU101" s="61"/>
      <c r="EV101" s="87" t="s">
        <v>240</v>
      </c>
      <c r="EW101" s="95" t="s">
        <v>246</v>
      </c>
      <c r="EX101" s="14"/>
      <c r="EY101" s="72">
        <v>0</v>
      </c>
      <c r="EZ101" s="496">
        <f t="shared" si="865"/>
        <v>0</v>
      </c>
      <c r="FA101" s="88"/>
      <c r="FC101" s="44"/>
      <c r="FD101" s="295" t="s">
        <v>332</v>
      </c>
      <c r="FE101" s="296">
        <v>0</v>
      </c>
      <c r="FF101" s="297">
        <v>1</v>
      </c>
      <c r="FG101" s="190">
        <f>SUM(FH102:FH112)</f>
        <v>39</v>
      </c>
      <c r="FH101" s="107"/>
      <c r="FI101" s="496">
        <f>SUM(FI102:FI112)</f>
        <v>0</v>
      </c>
      <c r="FJ101" s="10"/>
      <c r="FK101" s="298" t="s">
        <v>329</v>
      </c>
      <c r="FL101" s="301"/>
      <c r="FM101" s="299"/>
      <c r="FN101" s="296">
        <v>0</v>
      </c>
      <c r="FO101" s="300">
        <v>1</v>
      </c>
      <c r="FP101" s="190">
        <f>SUM(FQ102:FQ112)</f>
        <v>17.29</v>
      </c>
      <c r="FQ101" s="107"/>
      <c r="FR101" s="496">
        <f>SUM(FR102:FR112)</f>
        <v>0</v>
      </c>
      <c r="FS101" s="88"/>
    </row>
    <row r="102" spans="1:175" x14ac:dyDescent="0.25">
      <c r="A102" s="44" t="s">
        <v>96</v>
      </c>
      <c r="B102" s="8" t="s">
        <v>46</v>
      </c>
      <c r="C102" s="8"/>
      <c r="D102" s="8"/>
      <c r="E102" s="8"/>
      <c r="F102" s="74">
        <v>0</v>
      </c>
      <c r="G102" s="17"/>
      <c r="H102" s="63">
        <v>0</v>
      </c>
      <c r="I102" s="13">
        <f>(F102*H102)</f>
        <v>0</v>
      </c>
      <c r="J102" s="13">
        <f>IF(E$113=0,0,I102/E$113)</f>
        <v>0</v>
      </c>
      <c r="K102" s="13">
        <f>(J102*G$2)</f>
        <v>0</v>
      </c>
      <c r="L102" s="151"/>
      <c r="M102" s="155"/>
      <c r="N102" s="10"/>
      <c r="O102" s="44" t="s">
        <v>96</v>
      </c>
      <c r="P102" s="8" t="s">
        <v>46</v>
      </c>
      <c r="Q102" s="8"/>
      <c r="R102" s="8"/>
      <c r="S102" s="8"/>
      <c r="T102" s="74">
        <v>0</v>
      </c>
      <c r="U102" s="17"/>
      <c r="V102" s="63">
        <v>0</v>
      </c>
      <c r="W102" s="13">
        <f>(T102*V102)</f>
        <v>0</v>
      </c>
      <c r="X102" s="13">
        <f>IF(S$113=0,0,W102/S$113)</f>
        <v>0</v>
      </c>
      <c r="Y102" s="13">
        <f>(X102*U$2)</f>
        <v>0</v>
      </c>
      <c r="Z102" s="151"/>
      <c r="AA102" s="155"/>
      <c r="AB102" s="10"/>
      <c r="AC102" s="44" t="s">
        <v>96</v>
      </c>
      <c r="AD102" s="8" t="s">
        <v>46</v>
      </c>
      <c r="AE102" s="8"/>
      <c r="AF102" s="8"/>
      <c r="AG102" s="8"/>
      <c r="AH102" s="74">
        <v>0</v>
      </c>
      <c r="AI102" s="17"/>
      <c r="AJ102" s="63">
        <v>0</v>
      </c>
      <c r="AK102" s="13">
        <f t="shared" si="866"/>
        <v>0</v>
      </c>
      <c r="AL102" s="13">
        <f t="shared" si="867"/>
        <v>0</v>
      </c>
      <c r="AM102" s="13">
        <f t="shared" si="868"/>
        <v>0</v>
      </c>
      <c r="AN102" s="151"/>
      <c r="AO102" s="155"/>
      <c r="AP102" s="10"/>
      <c r="AQ102" s="44" t="s">
        <v>96</v>
      </c>
      <c r="AR102" s="8" t="s">
        <v>46</v>
      </c>
      <c r="AS102" s="8"/>
      <c r="AT102" s="8"/>
      <c r="AU102" s="8"/>
      <c r="AV102" s="74">
        <v>0</v>
      </c>
      <c r="AW102" s="17"/>
      <c r="AX102" s="63">
        <v>0</v>
      </c>
      <c r="AY102" s="13">
        <f t="shared" si="870"/>
        <v>0</v>
      </c>
      <c r="AZ102" s="13">
        <f t="shared" si="871"/>
        <v>0</v>
      </c>
      <c r="BA102" s="13">
        <f t="shared" si="872"/>
        <v>0</v>
      </c>
      <c r="BB102" s="151"/>
      <c r="BC102" s="155"/>
      <c r="BD102" s="10"/>
      <c r="BE102" s="44" t="s">
        <v>96</v>
      </c>
      <c r="BF102" s="8" t="s">
        <v>46</v>
      </c>
      <c r="BG102" s="8"/>
      <c r="BH102" s="8"/>
      <c r="BI102" s="8"/>
      <c r="BJ102" s="74">
        <v>0</v>
      </c>
      <c r="BK102" s="17"/>
      <c r="BL102" s="63">
        <v>0</v>
      </c>
      <c r="BM102" s="13">
        <f t="shared" si="874"/>
        <v>0</v>
      </c>
      <c r="BN102" s="13">
        <f t="shared" si="875"/>
        <v>0</v>
      </c>
      <c r="BO102" s="13">
        <f t="shared" si="876"/>
        <v>0</v>
      </c>
      <c r="BP102" s="151"/>
      <c r="BQ102" s="155"/>
      <c r="BR102" s="10"/>
      <c r="BS102" s="44" t="s">
        <v>96</v>
      </c>
      <c r="BT102" s="8" t="s">
        <v>46</v>
      </c>
      <c r="BU102" s="8"/>
      <c r="BV102" s="8"/>
      <c r="BW102" s="8"/>
      <c r="BX102" s="74">
        <v>0</v>
      </c>
      <c r="BY102" s="17"/>
      <c r="BZ102" s="63">
        <v>0</v>
      </c>
      <c r="CA102" s="13">
        <f t="shared" si="878"/>
        <v>0</v>
      </c>
      <c r="CB102" s="13">
        <f t="shared" si="879"/>
        <v>0</v>
      </c>
      <c r="CC102" s="13">
        <f t="shared" si="880"/>
        <v>0</v>
      </c>
      <c r="CD102" s="151"/>
      <c r="CE102" s="155"/>
      <c r="CF102" s="10"/>
      <c r="CG102" s="44" t="s">
        <v>96</v>
      </c>
      <c r="CH102" s="8" t="s">
        <v>46</v>
      </c>
      <c r="CI102" s="8"/>
      <c r="CJ102" s="8"/>
      <c r="CK102" s="8"/>
      <c r="CL102" s="74">
        <v>0</v>
      </c>
      <c r="CM102" s="17"/>
      <c r="CN102" s="63">
        <v>0</v>
      </c>
      <c r="CO102" s="13">
        <f t="shared" si="882"/>
        <v>0</v>
      </c>
      <c r="CP102" s="13">
        <f t="shared" si="883"/>
        <v>0</v>
      </c>
      <c r="CQ102" s="13">
        <f t="shared" si="884"/>
        <v>0</v>
      </c>
      <c r="CR102" s="151"/>
      <c r="CS102" s="155"/>
      <c r="CT102" s="10"/>
      <c r="CU102" s="44" t="s">
        <v>96</v>
      </c>
      <c r="CV102" s="8" t="s">
        <v>46</v>
      </c>
      <c r="CW102" s="8"/>
      <c r="CX102" s="8"/>
      <c r="CY102" s="8"/>
      <c r="CZ102" s="74">
        <v>0</v>
      </c>
      <c r="DA102" s="17"/>
      <c r="DB102" s="63">
        <v>0</v>
      </c>
      <c r="DC102" s="13">
        <f t="shared" si="886"/>
        <v>0</v>
      </c>
      <c r="DD102" s="13">
        <f t="shared" si="887"/>
        <v>0</v>
      </c>
      <c r="DE102" s="13">
        <f t="shared" si="888"/>
        <v>0</v>
      </c>
      <c r="DF102" s="151"/>
      <c r="DG102" s="155"/>
      <c r="DH102" s="10"/>
      <c r="DI102" s="44" t="s">
        <v>96</v>
      </c>
      <c r="DJ102" s="8" t="s">
        <v>46</v>
      </c>
      <c r="DK102" s="8"/>
      <c r="DL102" s="8"/>
      <c r="DM102" s="8"/>
      <c r="DN102" s="74">
        <v>0</v>
      </c>
      <c r="DO102" s="17"/>
      <c r="DP102" s="63">
        <v>0</v>
      </c>
      <c r="DQ102" s="13">
        <f t="shared" si="890"/>
        <v>0</v>
      </c>
      <c r="DR102" s="13">
        <f t="shared" si="891"/>
        <v>0</v>
      </c>
      <c r="DS102" s="13">
        <f t="shared" si="892"/>
        <v>0</v>
      </c>
      <c r="DT102" s="151"/>
      <c r="DU102" s="155"/>
      <c r="DV102" s="10"/>
      <c r="DW102" s="44" t="s">
        <v>96</v>
      </c>
      <c r="DX102" s="8" t="s">
        <v>46</v>
      </c>
      <c r="DY102" s="8"/>
      <c r="DZ102" s="8"/>
      <c r="EA102" s="8"/>
      <c r="EB102" s="74">
        <v>0</v>
      </c>
      <c r="EC102" s="17"/>
      <c r="ED102" s="63">
        <v>0</v>
      </c>
      <c r="EE102" s="13">
        <f t="shared" si="894"/>
        <v>0</v>
      </c>
      <c r="EF102" s="13">
        <f t="shared" si="895"/>
        <v>0</v>
      </c>
      <c r="EG102" s="13">
        <f t="shared" si="896"/>
        <v>0</v>
      </c>
      <c r="EH102" s="151"/>
      <c r="EI102" s="155"/>
      <c r="EJ102" s="10"/>
      <c r="EK102" s="44"/>
      <c r="EL102" s="302"/>
      <c r="EM102" s="87" t="s">
        <v>96</v>
      </c>
      <c r="EN102" s="8" t="s">
        <v>46</v>
      </c>
      <c r="EO102" s="61"/>
      <c r="EP102" s="72">
        <v>5.13</v>
      </c>
      <c r="EQ102" s="496">
        <f t="shared" si="864"/>
        <v>0</v>
      </c>
      <c r="ER102" s="10"/>
      <c r="ES102" s="61"/>
      <c r="ET102" s="302"/>
      <c r="EU102" s="61"/>
      <c r="EV102" s="87" t="s">
        <v>96</v>
      </c>
      <c r="EW102" s="8" t="s">
        <v>46</v>
      </c>
      <c r="EX102" s="61"/>
      <c r="EY102" s="72">
        <v>23.69</v>
      </c>
      <c r="EZ102" s="496">
        <f t="shared" si="865"/>
        <v>0</v>
      </c>
      <c r="FA102" s="88"/>
      <c r="FC102" s="44"/>
      <c r="FD102" s="302"/>
      <c r="FE102" s="87" t="s">
        <v>90</v>
      </c>
      <c r="FF102" s="95" t="s">
        <v>111</v>
      </c>
      <c r="FG102" s="14"/>
      <c r="FH102" s="72">
        <v>0</v>
      </c>
      <c r="FI102" s="496">
        <f t="shared" ref="FI102:FI112" si="898">FE$101*FF$101*FH102</f>
        <v>0</v>
      </c>
      <c r="FJ102" s="10"/>
      <c r="FK102" s="302"/>
      <c r="FL102" s="61"/>
      <c r="FM102" s="61"/>
      <c r="FN102" s="87" t="s">
        <v>90</v>
      </c>
      <c r="FO102" s="95" t="s">
        <v>111</v>
      </c>
      <c r="FP102" s="14"/>
      <c r="FQ102" s="72">
        <v>0</v>
      </c>
      <c r="FR102" s="496">
        <f t="shared" ref="FR102:FR112" si="899">FN$101*FO$101*FQ102</f>
        <v>0</v>
      </c>
      <c r="FS102" s="88"/>
    </row>
    <row r="103" spans="1:175" x14ac:dyDescent="0.25">
      <c r="A103" s="44" t="s">
        <v>96</v>
      </c>
      <c r="B103" s="8" t="s">
        <v>46</v>
      </c>
      <c r="C103" s="8"/>
      <c r="D103" s="8"/>
      <c r="E103" s="8"/>
      <c r="F103" s="74">
        <v>0</v>
      </c>
      <c r="G103" s="17"/>
      <c r="H103" s="63">
        <v>0</v>
      </c>
      <c r="I103" s="13">
        <f>(F103*H103)</f>
        <v>0</v>
      </c>
      <c r="J103" s="13">
        <f>IF(E$113=0,0,I103/E$113)</f>
        <v>0</v>
      </c>
      <c r="K103" s="13">
        <f>(J103*G$2)</f>
        <v>0</v>
      </c>
      <c r="L103" s="151"/>
      <c r="M103" s="155"/>
      <c r="N103" s="10"/>
      <c r="O103" s="44" t="s">
        <v>96</v>
      </c>
      <c r="P103" s="8" t="s">
        <v>46</v>
      </c>
      <c r="Q103" s="8"/>
      <c r="R103" s="8"/>
      <c r="S103" s="8"/>
      <c r="T103" s="74">
        <v>0</v>
      </c>
      <c r="U103" s="17"/>
      <c r="V103" s="63">
        <v>0</v>
      </c>
      <c r="W103" s="13">
        <f>(T103*V103)</f>
        <v>0</v>
      </c>
      <c r="X103" s="13">
        <f>IF(S$113=0,0,W103/S$113)</f>
        <v>0</v>
      </c>
      <c r="Y103" s="13">
        <f>(X103*U$2)</f>
        <v>0</v>
      </c>
      <c r="Z103" s="151"/>
      <c r="AA103" s="155"/>
      <c r="AB103" s="10"/>
      <c r="AC103" s="44" t="s">
        <v>96</v>
      </c>
      <c r="AD103" s="8" t="s">
        <v>46</v>
      </c>
      <c r="AE103" s="8"/>
      <c r="AF103" s="8"/>
      <c r="AG103" s="8"/>
      <c r="AH103" s="74">
        <v>0</v>
      </c>
      <c r="AI103" s="17"/>
      <c r="AJ103" s="63">
        <v>0</v>
      </c>
      <c r="AK103" s="13">
        <f t="shared" si="866"/>
        <v>0</v>
      </c>
      <c r="AL103" s="13">
        <f t="shared" si="867"/>
        <v>0</v>
      </c>
      <c r="AM103" s="13">
        <f t="shared" si="868"/>
        <v>0</v>
      </c>
      <c r="AN103" s="151"/>
      <c r="AO103" s="155"/>
      <c r="AP103" s="10"/>
      <c r="AQ103" s="44" t="s">
        <v>96</v>
      </c>
      <c r="AR103" s="8" t="s">
        <v>46</v>
      </c>
      <c r="AS103" s="8"/>
      <c r="AT103" s="8"/>
      <c r="AU103" s="8"/>
      <c r="AV103" s="74">
        <v>0</v>
      </c>
      <c r="AW103" s="17"/>
      <c r="AX103" s="63">
        <v>0</v>
      </c>
      <c r="AY103" s="13">
        <f t="shared" si="870"/>
        <v>0</v>
      </c>
      <c r="AZ103" s="13">
        <f t="shared" si="871"/>
        <v>0</v>
      </c>
      <c r="BA103" s="13">
        <f t="shared" si="872"/>
        <v>0</v>
      </c>
      <c r="BB103" s="151"/>
      <c r="BC103" s="155"/>
      <c r="BD103" s="10"/>
      <c r="BE103" s="44" t="s">
        <v>96</v>
      </c>
      <c r="BF103" s="8" t="s">
        <v>46</v>
      </c>
      <c r="BG103" s="8"/>
      <c r="BH103" s="8"/>
      <c r="BI103" s="8"/>
      <c r="BJ103" s="74">
        <v>0</v>
      </c>
      <c r="BK103" s="17"/>
      <c r="BL103" s="63">
        <v>0</v>
      </c>
      <c r="BM103" s="13">
        <f t="shared" si="874"/>
        <v>0</v>
      </c>
      <c r="BN103" s="13">
        <f t="shared" si="875"/>
        <v>0</v>
      </c>
      <c r="BO103" s="13">
        <f t="shared" si="876"/>
        <v>0</v>
      </c>
      <c r="BP103" s="151"/>
      <c r="BQ103" s="155"/>
      <c r="BR103" s="10"/>
      <c r="BS103" s="44" t="s">
        <v>96</v>
      </c>
      <c r="BT103" s="8" t="s">
        <v>46</v>
      </c>
      <c r="BU103" s="8"/>
      <c r="BV103" s="8"/>
      <c r="BW103" s="8"/>
      <c r="BX103" s="74">
        <v>0</v>
      </c>
      <c r="BY103" s="17"/>
      <c r="BZ103" s="63">
        <v>0</v>
      </c>
      <c r="CA103" s="13">
        <f t="shared" si="878"/>
        <v>0</v>
      </c>
      <c r="CB103" s="13">
        <f t="shared" si="879"/>
        <v>0</v>
      </c>
      <c r="CC103" s="13">
        <f t="shared" si="880"/>
        <v>0</v>
      </c>
      <c r="CD103" s="151"/>
      <c r="CE103" s="155"/>
      <c r="CF103" s="10"/>
      <c r="CG103" s="44" t="s">
        <v>96</v>
      </c>
      <c r="CH103" s="8" t="s">
        <v>46</v>
      </c>
      <c r="CI103" s="8"/>
      <c r="CJ103" s="8"/>
      <c r="CK103" s="8"/>
      <c r="CL103" s="74">
        <v>0</v>
      </c>
      <c r="CM103" s="17"/>
      <c r="CN103" s="63">
        <v>0</v>
      </c>
      <c r="CO103" s="13">
        <f t="shared" si="882"/>
        <v>0</v>
      </c>
      <c r="CP103" s="13">
        <f t="shared" si="883"/>
        <v>0</v>
      </c>
      <c r="CQ103" s="13">
        <f t="shared" si="884"/>
        <v>0</v>
      </c>
      <c r="CR103" s="151"/>
      <c r="CS103" s="155"/>
      <c r="CT103" s="10"/>
      <c r="CU103" s="44" t="s">
        <v>96</v>
      </c>
      <c r="CV103" s="8" t="s">
        <v>46</v>
      </c>
      <c r="CW103" s="8"/>
      <c r="CX103" s="8"/>
      <c r="CY103" s="8"/>
      <c r="CZ103" s="74">
        <v>0</v>
      </c>
      <c r="DA103" s="17"/>
      <c r="DB103" s="63">
        <v>0</v>
      </c>
      <c r="DC103" s="13">
        <f t="shared" si="886"/>
        <v>0</v>
      </c>
      <c r="DD103" s="13">
        <f t="shared" si="887"/>
        <v>0</v>
      </c>
      <c r="DE103" s="13">
        <f t="shared" si="888"/>
        <v>0</v>
      </c>
      <c r="DF103" s="151"/>
      <c r="DG103" s="155"/>
      <c r="DH103" s="10"/>
      <c r="DI103" s="44" t="s">
        <v>96</v>
      </c>
      <c r="DJ103" s="8" t="s">
        <v>46</v>
      </c>
      <c r="DK103" s="8"/>
      <c r="DL103" s="8"/>
      <c r="DM103" s="8"/>
      <c r="DN103" s="74">
        <v>0</v>
      </c>
      <c r="DO103" s="17"/>
      <c r="DP103" s="63">
        <v>0</v>
      </c>
      <c r="DQ103" s="13">
        <f t="shared" si="890"/>
        <v>0</v>
      </c>
      <c r="DR103" s="13">
        <f t="shared" si="891"/>
        <v>0</v>
      </c>
      <c r="DS103" s="13">
        <f t="shared" si="892"/>
        <v>0</v>
      </c>
      <c r="DT103" s="151"/>
      <c r="DU103" s="155"/>
      <c r="DV103" s="10"/>
      <c r="DW103" s="44" t="s">
        <v>96</v>
      </c>
      <c r="DX103" s="8" t="s">
        <v>46</v>
      </c>
      <c r="DY103" s="8"/>
      <c r="DZ103" s="8"/>
      <c r="EA103" s="8"/>
      <c r="EB103" s="74">
        <v>0</v>
      </c>
      <c r="EC103" s="17"/>
      <c r="ED103" s="63">
        <v>0</v>
      </c>
      <c r="EE103" s="13">
        <f t="shared" si="894"/>
        <v>0</v>
      </c>
      <c r="EF103" s="13">
        <f t="shared" si="895"/>
        <v>0</v>
      </c>
      <c r="EG103" s="13">
        <f t="shared" si="896"/>
        <v>0</v>
      </c>
      <c r="EH103" s="151"/>
      <c r="EI103" s="155"/>
      <c r="EJ103" s="10"/>
      <c r="EK103" s="44"/>
      <c r="EL103" s="302"/>
      <c r="EM103" s="87" t="s">
        <v>73</v>
      </c>
      <c r="EN103" s="8" t="s">
        <v>129</v>
      </c>
      <c r="EO103" s="61"/>
      <c r="EP103" s="72">
        <v>1.74</v>
      </c>
      <c r="EQ103" s="496">
        <f t="shared" si="864"/>
        <v>0</v>
      </c>
      <c r="ER103" s="10"/>
      <c r="ES103" s="61"/>
      <c r="ET103" s="302"/>
      <c r="EU103" s="61"/>
      <c r="EV103" s="87" t="s">
        <v>73</v>
      </c>
      <c r="EW103" s="8" t="s">
        <v>129</v>
      </c>
      <c r="EX103" s="61"/>
      <c r="EY103" s="72">
        <v>2.1800000000000002</v>
      </c>
      <c r="EZ103" s="496">
        <f t="shared" si="865"/>
        <v>0</v>
      </c>
      <c r="FA103" s="88"/>
      <c r="FC103" s="44"/>
      <c r="FD103" s="302"/>
      <c r="FE103" s="87" t="s">
        <v>99</v>
      </c>
      <c r="FF103" s="95" t="s">
        <v>112</v>
      </c>
      <c r="FG103" s="14"/>
      <c r="FH103" s="72">
        <v>3.35</v>
      </c>
      <c r="FI103" s="496">
        <f t="shared" si="898"/>
        <v>0</v>
      </c>
      <c r="FJ103" s="10"/>
      <c r="FK103" s="302"/>
      <c r="FL103" s="61"/>
      <c r="FM103" s="61"/>
      <c r="FN103" s="87" t="s">
        <v>99</v>
      </c>
      <c r="FO103" s="95" t="s">
        <v>112</v>
      </c>
      <c r="FP103" s="14"/>
      <c r="FQ103" s="72">
        <v>0</v>
      </c>
      <c r="FR103" s="496">
        <f t="shared" si="899"/>
        <v>0</v>
      </c>
      <c r="FS103" s="88"/>
    </row>
    <row r="104" spans="1:175" x14ac:dyDescent="0.25">
      <c r="A104" s="45" t="s">
        <v>97</v>
      </c>
      <c r="B104" s="93" t="s">
        <v>98</v>
      </c>
      <c r="C104" s="941"/>
      <c r="D104" s="941"/>
      <c r="E104" s="941"/>
      <c r="F104" s="74">
        <v>0</v>
      </c>
      <c r="G104" s="17"/>
      <c r="H104" s="63">
        <v>0</v>
      </c>
      <c r="I104" s="13">
        <f>(F104*H104)</f>
        <v>0</v>
      </c>
      <c r="J104" s="13">
        <f>IF(E$113=0,0,I104/E$113)</f>
        <v>0</v>
      </c>
      <c r="K104" s="13">
        <f>(J104*G$2)</f>
        <v>0</v>
      </c>
      <c r="L104" s="151"/>
      <c r="M104" s="155"/>
      <c r="N104" s="10"/>
      <c r="O104" s="45" t="s">
        <v>97</v>
      </c>
      <c r="P104" s="93" t="s">
        <v>98</v>
      </c>
      <c r="Q104" s="941"/>
      <c r="R104" s="941"/>
      <c r="S104" s="941"/>
      <c r="T104" s="74">
        <v>0</v>
      </c>
      <c r="U104" s="17"/>
      <c r="V104" s="63">
        <v>0</v>
      </c>
      <c r="W104" s="13">
        <f>(T104*V104)</f>
        <v>0</v>
      </c>
      <c r="X104" s="13">
        <f>IF(S$113=0,0,W104/S$113)</f>
        <v>0</v>
      </c>
      <c r="Y104" s="13">
        <f>(X104*U$2)</f>
        <v>0</v>
      </c>
      <c r="Z104" s="151"/>
      <c r="AA104" s="155"/>
      <c r="AB104" s="10"/>
      <c r="AC104" s="45" t="s">
        <v>97</v>
      </c>
      <c r="AD104" s="93" t="s">
        <v>98</v>
      </c>
      <c r="AE104" s="941"/>
      <c r="AF104" s="941"/>
      <c r="AG104" s="941"/>
      <c r="AH104" s="74">
        <v>0</v>
      </c>
      <c r="AI104" s="17"/>
      <c r="AJ104" s="63">
        <v>0</v>
      </c>
      <c r="AK104" s="13">
        <f t="shared" si="866"/>
        <v>0</v>
      </c>
      <c r="AL104" s="13">
        <f t="shared" si="867"/>
        <v>0</v>
      </c>
      <c r="AM104" s="13">
        <f t="shared" si="868"/>
        <v>0</v>
      </c>
      <c r="AN104" s="151"/>
      <c r="AO104" s="155"/>
      <c r="AP104" s="10"/>
      <c r="AQ104" s="45" t="s">
        <v>97</v>
      </c>
      <c r="AR104" s="93" t="s">
        <v>98</v>
      </c>
      <c r="AS104" s="941"/>
      <c r="AT104" s="941"/>
      <c r="AU104" s="941"/>
      <c r="AV104" s="74">
        <v>0</v>
      </c>
      <c r="AW104" s="17"/>
      <c r="AX104" s="63">
        <v>0</v>
      </c>
      <c r="AY104" s="13">
        <f t="shared" si="870"/>
        <v>0</v>
      </c>
      <c r="AZ104" s="13">
        <f t="shared" si="871"/>
        <v>0</v>
      </c>
      <c r="BA104" s="13">
        <f t="shared" si="872"/>
        <v>0</v>
      </c>
      <c r="BB104" s="151"/>
      <c r="BC104" s="155"/>
      <c r="BD104" s="10"/>
      <c r="BE104" s="45" t="s">
        <v>97</v>
      </c>
      <c r="BF104" s="93" t="s">
        <v>98</v>
      </c>
      <c r="BG104" s="941"/>
      <c r="BH104" s="941"/>
      <c r="BI104" s="941"/>
      <c r="BJ104" s="74">
        <v>0</v>
      </c>
      <c r="BK104" s="17"/>
      <c r="BL104" s="63">
        <v>0</v>
      </c>
      <c r="BM104" s="13">
        <f t="shared" si="874"/>
        <v>0</v>
      </c>
      <c r="BN104" s="13">
        <f t="shared" si="875"/>
        <v>0</v>
      </c>
      <c r="BO104" s="13">
        <f t="shared" si="876"/>
        <v>0</v>
      </c>
      <c r="BP104" s="151"/>
      <c r="BQ104" s="155"/>
      <c r="BR104" s="10"/>
      <c r="BS104" s="45" t="s">
        <v>97</v>
      </c>
      <c r="BT104" s="93" t="s">
        <v>98</v>
      </c>
      <c r="BU104" s="941"/>
      <c r="BV104" s="941"/>
      <c r="BW104" s="941"/>
      <c r="BX104" s="74">
        <v>0</v>
      </c>
      <c r="BY104" s="17"/>
      <c r="BZ104" s="63">
        <v>0</v>
      </c>
      <c r="CA104" s="13">
        <f t="shared" si="878"/>
        <v>0</v>
      </c>
      <c r="CB104" s="13">
        <f t="shared" si="879"/>
        <v>0</v>
      </c>
      <c r="CC104" s="13">
        <f t="shared" si="880"/>
        <v>0</v>
      </c>
      <c r="CD104" s="151"/>
      <c r="CE104" s="155"/>
      <c r="CF104" s="10"/>
      <c r="CG104" s="45" t="s">
        <v>97</v>
      </c>
      <c r="CH104" s="93" t="s">
        <v>98</v>
      </c>
      <c r="CI104" s="941"/>
      <c r="CJ104" s="941"/>
      <c r="CK104" s="941"/>
      <c r="CL104" s="74">
        <v>0</v>
      </c>
      <c r="CM104" s="17"/>
      <c r="CN104" s="63">
        <v>0</v>
      </c>
      <c r="CO104" s="13">
        <f t="shared" si="882"/>
        <v>0</v>
      </c>
      <c r="CP104" s="13">
        <f t="shared" si="883"/>
        <v>0</v>
      </c>
      <c r="CQ104" s="13">
        <f t="shared" si="884"/>
        <v>0</v>
      </c>
      <c r="CR104" s="151"/>
      <c r="CS104" s="155"/>
      <c r="CT104" s="10"/>
      <c r="CU104" s="45" t="s">
        <v>97</v>
      </c>
      <c r="CV104" s="93" t="s">
        <v>98</v>
      </c>
      <c r="CW104" s="941"/>
      <c r="CX104" s="941"/>
      <c r="CY104" s="941"/>
      <c r="CZ104" s="74">
        <v>0</v>
      </c>
      <c r="DA104" s="17"/>
      <c r="DB104" s="63">
        <v>0</v>
      </c>
      <c r="DC104" s="13">
        <f t="shared" si="886"/>
        <v>0</v>
      </c>
      <c r="DD104" s="13">
        <f t="shared" si="887"/>
        <v>0</v>
      </c>
      <c r="DE104" s="13">
        <f t="shared" si="888"/>
        <v>0</v>
      </c>
      <c r="DF104" s="151"/>
      <c r="DG104" s="155"/>
      <c r="DH104" s="10"/>
      <c r="DI104" s="45" t="s">
        <v>97</v>
      </c>
      <c r="DJ104" s="93" t="s">
        <v>98</v>
      </c>
      <c r="DK104" s="941"/>
      <c r="DL104" s="941"/>
      <c r="DM104" s="941"/>
      <c r="DN104" s="74">
        <v>0</v>
      </c>
      <c r="DO104" s="17"/>
      <c r="DP104" s="63">
        <v>0</v>
      </c>
      <c r="DQ104" s="13">
        <f t="shared" si="890"/>
        <v>0</v>
      </c>
      <c r="DR104" s="13">
        <f t="shared" si="891"/>
        <v>0</v>
      </c>
      <c r="DS104" s="13">
        <f t="shared" si="892"/>
        <v>0</v>
      </c>
      <c r="DT104" s="151"/>
      <c r="DU104" s="155"/>
      <c r="DV104" s="10"/>
      <c r="DW104" s="45" t="s">
        <v>97</v>
      </c>
      <c r="DX104" s="93" t="s">
        <v>98</v>
      </c>
      <c r="DY104" s="941"/>
      <c r="DZ104" s="941"/>
      <c r="EA104" s="941"/>
      <c r="EB104" s="74">
        <v>0</v>
      </c>
      <c r="EC104" s="17"/>
      <c r="ED104" s="63">
        <v>0</v>
      </c>
      <c r="EE104" s="13">
        <f t="shared" si="894"/>
        <v>0</v>
      </c>
      <c r="EF104" s="13">
        <f t="shared" si="895"/>
        <v>0</v>
      </c>
      <c r="EG104" s="13">
        <f t="shared" si="896"/>
        <v>0</v>
      </c>
      <c r="EH104" s="151"/>
      <c r="EI104" s="155"/>
      <c r="EJ104" s="10"/>
      <c r="EK104" s="44"/>
      <c r="EL104" s="302"/>
      <c r="EM104" s="87" t="s">
        <v>133</v>
      </c>
      <c r="EN104" s="8" t="s">
        <v>132</v>
      </c>
      <c r="EO104" s="61"/>
      <c r="EP104" s="72">
        <v>3.39</v>
      </c>
      <c r="EQ104" s="496">
        <f t="shared" si="864"/>
        <v>0</v>
      </c>
      <c r="ER104" s="10"/>
      <c r="ES104" s="61"/>
      <c r="ET104" s="302"/>
      <c r="EU104" s="61"/>
      <c r="EV104" s="87" t="s">
        <v>133</v>
      </c>
      <c r="EW104" s="8" t="s">
        <v>132</v>
      </c>
      <c r="EX104" s="61"/>
      <c r="EY104" s="72">
        <v>0</v>
      </c>
      <c r="EZ104" s="496">
        <f t="shared" si="865"/>
        <v>0</v>
      </c>
      <c r="FA104" s="88"/>
      <c r="FC104" s="44"/>
      <c r="FD104" s="302"/>
      <c r="FE104" s="87" t="s">
        <v>91</v>
      </c>
      <c r="FF104" s="95" t="s">
        <v>321</v>
      </c>
      <c r="FG104" s="14"/>
      <c r="FH104" s="72">
        <v>0</v>
      </c>
      <c r="FI104" s="496">
        <f t="shared" si="898"/>
        <v>0</v>
      </c>
      <c r="FJ104" s="10"/>
      <c r="FK104" s="302"/>
      <c r="FL104" s="61"/>
      <c r="FM104" s="61"/>
      <c r="FN104" s="87" t="s">
        <v>91</v>
      </c>
      <c r="FO104" s="95" t="s">
        <v>321</v>
      </c>
      <c r="FP104" s="14"/>
      <c r="FQ104" s="72">
        <v>0</v>
      </c>
      <c r="FR104" s="496">
        <f t="shared" si="899"/>
        <v>0</v>
      </c>
      <c r="FS104" s="88"/>
    </row>
    <row r="105" spans="1:175" x14ac:dyDescent="0.25">
      <c r="A105" s="44"/>
      <c r="B105" s="8"/>
      <c r="C105" s="6"/>
      <c r="D105" s="942"/>
      <c r="E105" s="942" t="s">
        <v>20</v>
      </c>
      <c r="F105" s="18" t="s">
        <v>110</v>
      </c>
      <c r="G105" s="942" t="s">
        <v>109</v>
      </c>
      <c r="H105" s="286" t="s">
        <v>36</v>
      </c>
      <c r="I105" s="13"/>
      <c r="J105" s="13"/>
      <c r="K105" s="13"/>
      <c r="L105" s="1044" t="s">
        <v>282</v>
      </c>
      <c r="M105" s="1045"/>
      <c r="N105" s="10"/>
      <c r="O105" s="44"/>
      <c r="P105" s="8"/>
      <c r="Q105" s="6"/>
      <c r="R105" s="942"/>
      <c r="S105" s="942" t="s">
        <v>20</v>
      </c>
      <c r="T105" s="18" t="s">
        <v>110</v>
      </c>
      <c r="U105" s="942" t="s">
        <v>109</v>
      </c>
      <c r="V105" s="286" t="s">
        <v>36</v>
      </c>
      <c r="W105" s="13"/>
      <c r="X105" s="13"/>
      <c r="Y105" s="13"/>
      <c r="Z105" s="1044" t="s">
        <v>282</v>
      </c>
      <c r="AA105" s="1045"/>
      <c r="AB105" s="10"/>
      <c r="AC105" s="44"/>
      <c r="AD105" s="8"/>
      <c r="AE105" s="6"/>
      <c r="AF105" s="942"/>
      <c r="AG105" s="942" t="s">
        <v>20</v>
      </c>
      <c r="AH105" s="18" t="s">
        <v>110</v>
      </c>
      <c r="AI105" s="942" t="s">
        <v>109</v>
      </c>
      <c r="AJ105" s="286" t="s">
        <v>36</v>
      </c>
      <c r="AK105" s="13"/>
      <c r="AL105" s="13"/>
      <c r="AM105" s="13"/>
      <c r="AN105" s="1044" t="s">
        <v>282</v>
      </c>
      <c r="AO105" s="1045"/>
      <c r="AP105" s="10"/>
      <c r="AQ105" s="44"/>
      <c r="AR105" s="8"/>
      <c r="AS105" s="6"/>
      <c r="AT105" s="942"/>
      <c r="AU105" s="942" t="s">
        <v>20</v>
      </c>
      <c r="AV105" s="18" t="s">
        <v>110</v>
      </c>
      <c r="AW105" s="942" t="s">
        <v>109</v>
      </c>
      <c r="AX105" s="286" t="s">
        <v>36</v>
      </c>
      <c r="AY105" s="13"/>
      <c r="AZ105" s="13"/>
      <c r="BA105" s="13"/>
      <c r="BB105" s="1044" t="s">
        <v>282</v>
      </c>
      <c r="BC105" s="1045"/>
      <c r="BD105" s="10"/>
      <c r="BE105" s="44"/>
      <c r="BF105" s="8"/>
      <c r="BG105" s="6"/>
      <c r="BH105" s="942"/>
      <c r="BI105" s="942" t="s">
        <v>20</v>
      </c>
      <c r="BJ105" s="18" t="s">
        <v>110</v>
      </c>
      <c r="BK105" s="942" t="s">
        <v>109</v>
      </c>
      <c r="BL105" s="286" t="s">
        <v>36</v>
      </c>
      <c r="BM105" s="13"/>
      <c r="BN105" s="13"/>
      <c r="BO105" s="13"/>
      <c r="BP105" s="1044" t="s">
        <v>282</v>
      </c>
      <c r="BQ105" s="1045"/>
      <c r="BR105" s="10"/>
      <c r="BS105" s="44"/>
      <c r="BT105" s="8"/>
      <c r="BU105" s="6"/>
      <c r="BV105" s="942"/>
      <c r="BW105" s="942" t="s">
        <v>20</v>
      </c>
      <c r="BX105" s="18" t="s">
        <v>110</v>
      </c>
      <c r="BY105" s="942" t="s">
        <v>109</v>
      </c>
      <c r="BZ105" s="286" t="s">
        <v>36</v>
      </c>
      <c r="CA105" s="13"/>
      <c r="CB105" s="13"/>
      <c r="CC105" s="13"/>
      <c r="CD105" s="1044" t="s">
        <v>282</v>
      </c>
      <c r="CE105" s="1045"/>
      <c r="CF105" s="10"/>
      <c r="CG105" s="44"/>
      <c r="CH105" s="8"/>
      <c r="CI105" s="6"/>
      <c r="CJ105" s="942"/>
      <c r="CK105" s="942" t="s">
        <v>20</v>
      </c>
      <c r="CL105" s="18" t="s">
        <v>110</v>
      </c>
      <c r="CM105" s="942" t="s">
        <v>109</v>
      </c>
      <c r="CN105" s="286" t="s">
        <v>36</v>
      </c>
      <c r="CO105" s="13"/>
      <c r="CP105" s="13"/>
      <c r="CQ105" s="13"/>
      <c r="CR105" s="1044" t="s">
        <v>282</v>
      </c>
      <c r="CS105" s="1045"/>
      <c r="CT105" s="10"/>
      <c r="CU105" s="44"/>
      <c r="CV105" s="8"/>
      <c r="CW105" s="6"/>
      <c r="CX105" s="942"/>
      <c r="CY105" s="942" t="s">
        <v>20</v>
      </c>
      <c r="CZ105" s="18" t="s">
        <v>110</v>
      </c>
      <c r="DA105" s="942" t="s">
        <v>109</v>
      </c>
      <c r="DB105" s="286" t="s">
        <v>36</v>
      </c>
      <c r="DC105" s="13"/>
      <c r="DD105" s="13"/>
      <c r="DE105" s="13"/>
      <c r="DF105" s="1044" t="s">
        <v>282</v>
      </c>
      <c r="DG105" s="1045"/>
      <c r="DH105" s="10"/>
      <c r="DI105" s="44"/>
      <c r="DJ105" s="8"/>
      <c r="DK105" s="6"/>
      <c r="DL105" s="942"/>
      <c r="DM105" s="942" t="s">
        <v>20</v>
      </c>
      <c r="DN105" s="18" t="s">
        <v>110</v>
      </c>
      <c r="DO105" s="942" t="s">
        <v>109</v>
      </c>
      <c r="DP105" s="286" t="s">
        <v>36</v>
      </c>
      <c r="DQ105" s="13"/>
      <c r="DR105" s="13"/>
      <c r="DS105" s="13"/>
      <c r="DT105" s="1044" t="s">
        <v>282</v>
      </c>
      <c r="DU105" s="1045"/>
      <c r="DV105" s="10"/>
      <c r="DW105" s="44"/>
      <c r="DX105" s="8"/>
      <c r="DY105" s="6"/>
      <c r="DZ105" s="942"/>
      <c r="EA105" s="942" t="s">
        <v>20</v>
      </c>
      <c r="EB105" s="18" t="s">
        <v>110</v>
      </c>
      <c r="EC105" s="942" t="s">
        <v>109</v>
      </c>
      <c r="ED105" s="286" t="s">
        <v>36</v>
      </c>
      <c r="EE105" s="13"/>
      <c r="EF105" s="13"/>
      <c r="EG105" s="13"/>
      <c r="EH105" s="1044" t="s">
        <v>282</v>
      </c>
      <c r="EI105" s="1045"/>
      <c r="EJ105" s="10"/>
      <c r="EK105" s="44"/>
      <c r="EL105" s="302"/>
      <c r="EM105" s="87" t="s">
        <v>65</v>
      </c>
      <c r="EN105" s="95" t="s">
        <v>60</v>
      </c>
      <c r="EO105" s="14"/>
      <c r="EP105" s="72">
        <v>0.69</v>
      </c>
      <c r="EQ105" s="496">
        <f t="shared" si="864"/>
        <v>0</v>
      </c>
      <c r="ER105" s="10"/>
      <c r="ES105" s="61"/>
      <c r="ET105" s="302"/>
      <c r="EU105" s="61"/>
      <c r="EV105" s="87" t="s">
        <v>65</v>
      </c>
      <c r="EW105" s="95" t="s">
        <v>60</v>
      </c>
      <c r="EX105" s="14"/>
      <c r="EY105" s="72">
        <v>0.83</v>
      </c>
      <c r="EZ105" s="496">
        <f t="shared" si="865"/>
        <v>0</v>
      </c>
      <c r="FA105" s="88"/>
      <c r="FC105" s="137"/>
      <c r="FD105" s="61"/>
      <c r="FE105" s="87" t="s">
        <v>240</v>
      </c>
      <c r="FF105" s="95" t="s">
        <v>246</v>
      </c>
      <c r="FG105" s="14"/>
      <c r="FH105" s="72">
        <v>9.06</v>
      </c>
      <c r="FI105" s="496">
        <f t="shared" si="898"/>
        <v>0</v>
      </c>
      <c r="FJ105" s="61"/>
      <c r="FK105" s="61"/>
      <c r="FL105" s="61"/>
      <c r="FM105" s="61"/>
      <c r="FN105" s="87" t="s">
        <v>240</v>
      </c>
      <c r="FO105" s="95" t="s">
        <v>246</v>
      </c>
      <c r="FP105" s="14"/>
      <c r="FQ105" s="72">
        <v>4.8099999999999996</v>
      </c>
      <c r="FR105" s="496">
        <f t="shared" si="899"/>
        <v>0</v>
      </c>
      <c r="FS105" s="88"/>
    </row>
    <row r="106" spans="1:175" x14ac:dyDescent="0.25">
      <c r="A106" s="44" t="s">
        <v>66</v>
      </c>
      <c r="B106" s="11" t="s">
        <v>48</v>
      </c>
      <c r="C106" s="8"/>
      <c r="D106" s="17"/>
      <c r="E106" s="74">
        <v>0</v>
      </c>
      <c r="F106" s="75">
        <v>0</v>
      </c>
      <c r="G106" s="34">
        <f t="shared" ref="G106:G111" si="900">F106*E106</f>
        <v>0</v>
      </c>
      <c r="H106" s="63">
        <v>0</v>
      </c>
      <c r="I106" s="13">
        <f t="shared" ref="I106:I111" si="901">(G106*H106)</f>
        <v>0</v>
      </c>
      <c r="J106" s="13">
        <f t="shared" ref="J106:J111" si="902">IF(E$113=0,0,I106/E$113)</f>
        <v>0</v>
      </c>
      <c r="K106" s="13">
        <f t="shared" ref="K106:K111" si="903">(J106*G$2)</f>
        <v>0</v>
      </c>
      <c r="L106" s="217">
        <f>SUM(K106:K107)</f>
        <v>0</v>
      </c>
      <c r="M106" s="218">
        <f>SUM(G106:G107)*C$2</f>
        <v>0</v>
      </c>
      <c r="N106" s="10"/>
      <c r="O106" s="44" t="s">
        <v>66</v>
      </c>
      <c r="P106" s="11" t="s">
        <v>48</v>
      </c>
      <c r="Q106" s="8"/>
      <c r="R106" s="17"/>
      <c r="S106" s="74">
        <v>0</v>
      </c>
      <c r="T106" s="75">
        <v>0</v>
      </c>
      <c r="U106" s="34">
        <f t="shared" ref="U106:U111" si="904">T106*S106</f>
        <v>0</v>
      </c>
      <c r="V106" s="63">
        <v>0</v>
      </c>
      <c r="W106" s="13">
        <f t="shared" ref="W106:W111" si="905">(U106*V106)</f>
        <v>0</v>
      </c>
      <c r="X106" s="13">
        <f t="shared" ref="X106:X111" si="906">IF(S$113=0,0,W106/S$113)</f>
        <v>0</v>
      </c>
      <c r="Y106" s="13">
        <f t="shared" ref="Y106:Y111" si="907">(X106*U$2)</f>
        <v>0</v>
      </c>
      <c r="Z106" s="217">
        <f>SUM(Y106:Y107)</f>
        <v>0</v>
      </c>
      <c r="AA106" s="218">
        <f>SUM(U106:U107)*Q$2</f>
        <v>0</v>
      </c>
      <c r="AB106" s="10"/>
      <c r="AC106" s="44" t="s">
        <v>66</v>
      </c>
      <c r="AD106" s="11" t="s">
        <v>48</v>
      </c>
      <c r="AE106" s="8"/>
      <c r="AF106" s="17"/>
      <c r="AG106" s="74">
        <v>0</v>
      </c>
      <c r="AH106" s="75">
        <v>0</v>
      </c>
      <c r="AI106" s="34">
        <f t="shared" ref="AI106:AI111" si="908">AH106*AG106</f>
        <v>0</v>
      </c>
      <c r="AJ106" s="63">
        <v>0</v>
      </c>
      <c r="AK106" s="13">
        <f t="shared" ref="AK106:AK111" si="909">(AI106*AJ106)</f>
        <v>0</v>
      </c>
      <c r="AL106" s="13">
        <f t="shared" ref="AL106:AL111" si="910">IF(AG$113=0,0,AK106/AG$113)</f>
        <v>0</v>
      </c>
      <c r="AM106" s="13">
        <f t="shared" ref="AM106:AM111" si="911">(AL106*AI$2)</f>
        <v>0</v>
      </c>
      <c r="AN106" s="217">
        <f t="shared" ref="AN106" si="912">SUM(AM106:AM107)</f>
        <v>0</v>
      </c>
      <c r="AO106" s="218">
        <f t="shared" ref="AO106" si="913">SUM(AI106:AI107)*AE$2</f>
        <v>0</v>
      </c>
      <c r="AP106" s="10"/>
      <c r="AQ106" s="44" t="s">
        <v>66</v>
      </c>
      <c r="AR106" s="11" t="s">
        <v>48</v>
      </c>
      <c r="AS106" s="8"/>
      <c r="AT106" s="17"/>
      <c r="AU106" s="74">
        <v>0</v>
      </c>
      <c r="AV106" s="75">
        <v>0</v>
      </c>
      <c r="AW106" s="34">
        <f t="shared" ref="AW106:AW111" si="914">AV106*AU106</f>
        <v>0</v>
      </c>
      <c r="AX106" s="63">
        <v>0</v>
      </c>
      <c r="AY106" s="13">
        <f t="shared" ref="AY106:AY111" si="915">(AW106*AX106)</f>
        <v>0</v>
      </c>
      <c r="AZ106" s="13">
        <f t="shared" ref="AZ106:AZ111" si="916">IF(AU$113=0,0,AY106/AU$113)</f>
        <v>0</v>
      </c>
      <c r="BA106" s="13">
        <f t="shared" ref="BA106:BA111" si="917">(AZ106*AW$2)</f>
        <v>0</v>
      </c>
      <c r="BB106" s="217">
        <f t="shared" ref="BB106" si="918">SUM(BA106:BA107)</f>
        <v>0</v>
      </c>
      <c r="BC106" s="218">
        <f t="shared" ref="BC106" si="919">SUM(AW106:AW107)*AS$2</f>
        <v>0</v>
      </c>
      <c r="BD106" s="10"/>
      <c r="BE106" s="44" t="s">
        <v>66</v>
      </c>
      <c r="BF106" s="11" t="s">
        <v>48</v>
      </c>
      <c r="BG106" s="8"/>
      <c r="BH106" s="17"/>
      <c r="BI106" s="74">
        <v>0</v>
      </c>
      <c r="BJ106" s="75">
        <v>0</v>
      </c>
      <c r="BK106" s="34">
        <f t="shared" ref="BK106:BK111" si="920">BJ106*BI106</f>
        <v>0</v>
      </c>
      <c r="BL106" s="63">
        <v>0</v>
      </c>
      <c r="BM106" s="13">
        <f t="shared" ref="BM106:BM111" si="921">(BK106*BL106)</f>
        <v>0</v>
      </c>
      <c r="BN106" s="13">
        <f t="shared" ref="BN106:BN111" si="922">IF(BI$113=0,0,BM106/BI$113)</f>
        <v>0</v>
      </c>
      <c r="BO106" s="13">
        <f t="shared" ref="BO106:BO111" si="923">(BN106*BK$2)</f>
        <v>0</v>
      </c>
      <c r="BP106" s="217">
        <f t="shared" ref="BP106" si="924">SUM(BO106:BO107)</f>
        <v>0</v>
      </c>
      <c r="BQ106" s="218">
        <f t="shared" ref="BQ106" si="925">SUM(BK106:BK107)*BG$2</f>
        <v>0</v>
      </c>
      <c r="BR106" s="10"/>
      <c r="BS106" s="44" t="s">
        <v>66</v>
      </c>
      <c r="BT106" s="11" t="s">
        <v>48</v>
      </c>
      <c r="BU106" s="8"/>
      <c r="BV106" s="17"/>
      <c r="BW106" s="74">
        <v>0</v>
      </c>
      <c r="BX106" s="75">
        <v>0</v>
      </c>
      <c r="BY106" s="34">
        <f t="shared" ref="BY106:BY111" si="926">BX106*BW106</f>
        <v>0</v>
      </c>
      <c r="BZ106" s="63">
        <v>0</v>
      </c>
      <c r="CA106" s="13">
        <f t="shared" ref="CA106:CA111" si="927">(BY106*BZ106)</f>
        <v>0</v>
      </c>
      <c r="CB106" s="13">
        <f t="shared" ref="CB106:CB111" si="928">IF(BW$113=0,0,CA106/BW$113)</f>
        <v>0</v>
      </c>
      <c r="CC106" s="13">
        <f t="shared" ref="CC106:CC111" si="929">(CB106*BY$2)</f>
        <v>0</v>
      </c>
      <c r="CD106" s="217">
        <f t="shared" ref="CD106" si="930">SUM(CC106:CC107)</f>
        <v>0</v>
      </c>
      <c r="CE106" s="218">
        <f t="shared" ref="CE106" si="931">SUM(BY106:BY107)*BU$2</f>
        <v>0</v>
      </c>
      <c r="CF106" s="10"/>
      <c r="CG106" s="44" t="s">
        <v>66</v>
      </c>
      <c r="CH106" s="11" t="s">
        <v>48</v>
      </c>
      <c r="CI106" s="8"/>
      <c r="CJ106" s="17"/>
      <c r="CK106" s="74">
        <v>0</v>
      </c>
      <c r="CL106" s="75">
        <v>0</v>
      </c>
      <c r="CM106" s="34">
        <f t="shared" ref="CM106:CM111" si="932">CL106*CK106</f>
        <v>0</v>
      </c>
      <c r="CN106" s="63">
        <v>0</v>
      </c>
      <c r="CO106" s="13">
        <f t="shared" ref="CO106:CO111" si="933">(CM106*CN106)</f>
        <v>0</v>
      </c>
      <c r="CP106" s="13">
        <f t="shared" ref="CP106:CP111" si="934">IF(CK$113=0,0,CO106/CK$113)</f>
        <v>0</v>
      </c>
      <c r="CQ106" s="13">
        <f t="shared" ref="CQ106:CQ111" si="935">(CP106*CM$2)</f>
        <v>0</v>
      </c>
      <c r="CR106" s="217">
        <f t="shared" ref="CR106" si="936">SUM(CQ106:CQ107)</f>
        <v>0</v>
      </c>
      <c r="CS106" s="218">
        <f t="shared" ref="CS106" si="937">SUM(CM106:CM107)*CI$2</f>
        <v>0</v>
      </c>
      <c r="CT106" s="10"/>
      <c r="CU106" s="44" t="s">
        <v>66</v>
      </c>
      <c r="CV106" s="11" t="s">
        <v>48</v>
      </c>
      <c r="CW106" s="8"/>
      <c r="CX106" s="17"/>
      <c r="CY106" s="74">
        <v>0</v>
      </c>
      <c r="CZ106" s="75">
        <v>0</v>
      </c>
      <c r="DA106" s="34">
        <f t="shared" ref="DA106:DA111" si="938">CZ106*CY106</f>
        <v>0</v>
      </c>
      <c r="DB106" s="63">
        <v>0</v>
      </c>
      <c r="DC106" s="13">
        <f t="shared" ref="DC106:DC111" si="939">(DA106*DB106)</f>
        <v>0</v>
      </c>
      <c r="DD106" s="13">
        <f t="shared" ref="DD106:DD111" si="940">IF(CY$113=0,0,DC106/CY$113)</f>
        <v>0</v>
      </c>
      <c r="DE106" s="13">
        <f t="shared" ref="DE106:DE111" si="941">(DD106*DA$2)</f>
        <v>0</v>
      </c>
      <c r="DF106" s="217">
        <f t="shared" ref="DF106" si="942">SUM(DE106:DE107)</f>
        <v>0</v>
      </c>
      <c r="DG106" s="218">
        <f t="shared" ref="DG106" si="943">SUM(DA106:DA107)*CW$2</f>
        <v>0</v>
      </c>
      <c r="DH106" s="10"/>
      <c r="DI106" s="44" t="s">
        <v>66</v>
      </c>
      <c r="DJ106" s="11" t="s">
        <v>48</v>
      </c>
      <c r="DK106" s="8"/>
      <c r="DL106" s="17"/>
      <c r="DM106" s="74">
        <v>0</v>
      </c>
      <c r="DN106" s="75">
        <v>0</v>
      </c>
      <c r="DO106" s="34">
        <f t="shared" ref="DO106:DO111" si="944">DN106*DM106</f>
        <v>0</v>
      </c>
      <c r="DP106" s="63">
        <v>0</v>
      </c>
      <c r="DQ106" s="13">
        <f t="shared" ref="DQ106:DQ111" si="945">(DO106*DP106)</f>
        <v>0</v>
      </c>
      <c r="DR106" s="13">
        <f t="shared" ref="DR106:DR111" si="946">IF(DM$113=0,0,DQ106/DM$113)</f>
        <v>0</v>
      </c>
      <c r="DS106" s="13">
        <f t="shared" ref="DS106:DS111" si="947">(DR106*DO$2)</f>
        <v>0</v>
      </c>
      <c r="DT106" s="217">
        <f t="shared" ref="DT106" si="948">SUM(DS106:DS107)</f>
        <v>0</v>
      </c>
      <c r="DU106" s="218">
        <f t="shared" ref="DU106" si="949">SUM(DO106:DO107)*DK$2</f>
        <v>0</v>
      </c>
      <c r="DV106" s="10"/>
      <c r="DW106" s="44" t="s">
        <v>66</v>
      </c>
      <c r="DX106" s="11" t="s">
        <v>48</v>
      </c>
      <c r="DY106" s="8"/>
      <c r="DZ106" s="17"/>
      <c r="EA106" s="74">
        <v>0</v>
      </c>
      <c r="EB106" s="75">
        <v>0</v>
      </c>
      <c r="EC106" s="34">
        <f t="shared" ref="EC106:EC111" si="950">EB106*EA106</f>
        <v>0</v>
      </c>
      <c r="ED106" s="63">
        <v>0</v>
      </c>
      <c r="EE106" s="13">
        <f t="shared" ref="EE106:EE111" si="951">(EC106*ED106)</f>
        <v>0</v>
      </c>
      <c r="EF106" s="13">
        <f t="shared" ref="EF106:EF111" si="952">IF(EA$113=0,0,EE106/EA$113)</f>
        <v>0</v>
      </c>
      <c r="EG106" s="13">
        <f t="shared" ref="EG106:EG111" si="953">(EF106*EC$2)</f>
        <v>0</v>
      </c>
      <c r="EH106" s="217">
        <f t="shared" ref="EH106" si="954">SUM(EG106:EG107)</f>
        <v>0</v>
      </c>
      <c r="EI106" s="218">
        <f t="shared" ref="EI106" si="955">SUM(EC106:EC107)*DY$2</f>
        <v>0</v>
      </c>
      <c r="EJ106" s="10"/>
      <c r="EK106" s="44"/>
      <c r="EL106" s="302"/>
      <c r="EM106" s="87" t="s">
        <v>72</v>
      </c>
      <c r="EN106" s="8" t="s">
        <v>154</v>
      </c>
      <c r="EO106" s="61"/>
      <c r="EP106" s="72">
        <v>2.4700000000000002</v>
      </c>
      <c r="EQ106" s="496">
        <f t="shared" si="864"/>
        <v>0</v>
      </c>
      <c r="ER106" s="10"/>
      <c r="ES106" s="61"/>
      <c r="ET106" s="302"/>
      <c r="EU106" s="61"/>
      <c r="EV106" s="87" t="s">
        <v>72</v>
      </c>
      <c r="EW106" s="8" t="s">
        <v>154</v>
      </c>
      <c r="EX106" s="61"/>
      <c r="EY106" s="72">
        <v>2.27</v>
      </c>
      <c r="EZ106" s="496">
        <f t="shared" si="865"/>
        <v>0</v>
      </c>
      <c r="FA106" s="88"/>
      <c r="FC106" s="44"/>
      <c r="FD106" s="302"/>
      <c r="FE106" s="87" t="s">
        <v>96</v>
      </c>
      <c r="FF106" s="8" t="s">
        <v>46</v>
      </c>
      <c r="FG106" s="61"/>
      <c r="FH106" s="72">
        <v>0.56999999999999995</v>
      </c>
      <c r="FI106" s="496">
        <f t="shared" si="898"/>
        <v>0</v>
      </c>
      <c r="FJ106" s="10"/>
      <c r="FK106" s="302"/>
      <c r="FL106" s="61"/>
      <c r="FM106" s="61"/>
      <c r="FN106" s="87" t="s">
        <v>96</v>
      </c>
      <c r="FO106" s="8" t="s">
        <v>46</v>
      </c>
      <c r="FP106" s="61"/>
      <c r="FQ106" s="72">
        <v>0.93</v>
      </c>
      <c r="FR106" s="496">
        <f t="shared" si="899"/>
        <v>0</v>
      </c>
      <c r="FS106" s="88"/>
    </row>
    <row r="107" spans="1:175" x14ac:dyDescent="0.25">
      <c r="A107" s="44" t="s">
        <v>66</v>
      </c>
      <c r="B107" s="11" t="s">
        <v>48</v>
      </c>
      <c r="C107" s="8"/>
      <c r="D107" s="17"/>
      <c r="E107" s="74">
        <v>0</v>
      </c>
      <c r="F107" s="75">
        <v>0</v>
      </c>
      <c r="G107" s="34">
        <f t="shared" si="900"/>
        <v>0</v>
      </c>
      <c r="H107" s="63">
        <v>0</v>
      </c>
      <c r="I107" s="13">
        <f t="shared" si="901"/>
        <v>0</v>
      </c>
      <c r="J107" s="13">
        <f t="shared" si="902"/>
        <v>0</v>
      </c>
      <c r="K107" s="13">
        <f t="shared" si="903"/>
        <v>0</v>
      </c>
      <c r="L107" s="1044" t="s">
        <v>283</v>
      </c>
      <c r="M107" s="1045"/>
      <c r="N107" s="10"/>
      <c r="O107" s="44" t="s">
        <v>66</v>
      </c>
      <c r="P107" s="11" t="s">
        <v>48</v>
      </c>
      <c r="Q107" s="8"/>
      <c r="R107" s="17"/>
      <c r="S107" s="74">
        <v>0</v>
      </c>
      <c r="T107" s="75">
        <v>0</v>
      </c>
      <c r="U107" s="34">
        <f t="shared" si="904"/>
        <v>0</v>
      </c>
      <c r="V107" s="63">
        <v>0</v>
      </c>
      <c r="W107" s="13">
        <f t="shared" si="905"/>
        <v>0</v>
      </c>
      <c r="X107" s="13">
        <f t="shared" si="906"/>
        <v>0</v>
      </c>
      <c r="Y107" s="13">
        <f t="shared" si="907"/>
        <v>0</v>
      </c>
      <c r="Z107" s="1044" t="s">
        <v>283</v>
      </c>
      <c r="AA107" s="1045"/>
      <c r="AB107" s="10"/>
      <c r="AC107" s="44" t="s">
        <v>66</v>
      </c>
      <c r="AD107" s="11" t="s">
        <v>48</v>
      </c>
      <c r="AE107" s="8"/>
      <c r="AF107" s="17"/>
      <c r="AG107" s="74">
        <v>0</v>
      </c>
      <c r="AH107" s="75">
        <v>0</v>
      </c>
      <c r="AI107" s="34">
        <f t="shared" si="908"/>
        <v>0</v>
      </c>
      <c r="AJ107" s="63">
        <v>0</v>
      </c>
      <c r="AK107" s="13">
        <f t="shared" si="909"/>
        <v>0</v>
      </c>
      <c r="AL107" s="13">
        <f t="shared" si="910"/>
        <v>0</v>
      </c>
      <c r="AM107" s="13">
        <f t="shared" si="911"/>
        <v>0</v>
      </c>
      <c r="AN107" s="1044" t="s">
        <v>283</v>
      </c>
      <c r="AO107" s="1045"/>
      <c r="AP107" s="10"/>
      <c r="AQ107" s="44" t="s">
        <v>66</v>
      </c>
      <c r="AR107" s="11" t="s">
        <v>48</v>
      </c>
      <c r="AS107" s="8"/>
      <c r="AT107" s="17"/>
      <c r="AU107" s="74">
        <v>0</v>
      </c>
      <c r="AV107" s="75">
        <v>0</v>
      </c>
      <c r="AW107" s="34">
        <f t="shared" si="914"/>
        <v>0</v>
      </c>
      <c r="AX107" s="63">
        <v>0</v>
      </c>
      <c r="AY107" s="13">
        <f t="shared" si="915"/>
        <v>0</v>
      </c>
      <c r="AZ107" s="13">
        <f t="shared" si="916"/>
        <v>0</v>
      </c>
      <c r="BA107" s="13">
        <f t="shared" si="917"/>
        <v>0</v>
      </c>
      <c r="BB107" s="1044" t="s">
        <v>283</v>
      </c>
      <c r="BC107" s="1045"/>
      <c r="BD107" s="10"/>
      <c r="BE107" s="44" t="s">
        <v>66</v>
      </c>
      <c r="BF107" s="11" t="s">
        <v>48</v>
      </c>
      <c r="BG107" s="8"/>
      <c r="BH107" s="17"/>
      <c r="BI107" s="74">
        <v>0</v>
      </c>
      <c r="BJ107" s="75">
        <v>0</v>
      </c>
      <c r="BK107" s="34">
        <f t="shared" si="920"/>
        <v>0</v>
      </c>
      <c r="BL107" s="63">
        <v>0</v>
      </c>
      <c r="BM107" s="13">
        <f t="shared" si="921"/>
        <v>0</v>
      </c>
      <c r="BN107" s="13">
        <f t="shared" si="922"/>
        <v>0</v>
      </c>
      <c r="BO107" s="13">
        <f t="shared" si="923"/>
        <v>0</v>
      </c>
      <c r="BP107" s="1044" t="s">
        <v>283</v>
      </c>
      <c r="BQ107" s="1045"/>
      <c r="BR107" s="10"/>
      <c r="BS107" s="44" t="s">
        <v>66</v>
      </c>
      <c r="BT107" s="11" t="s">
        <v>48</v>
      </c>
      <c r="BU107" s="8"/>
      <c r="BV107" s="17"/>
      <c r="BW107" s="74">
        <v>0</v>
      </c>
      <c r="BX107" s="75">
        <v>0</v>
      </c>
      <c r="BY107" s="34">
        <f t="shared" si="926"/>
        <v>0</v>
      </c>
      <c r="BZ107" s="63">
        <v>0</v>
      </c>
      <c r="CA107" s="13">
        <f t="shared" si="927"/>
        <v>0</v>
      </c>
      <c r="CB107" s="13">
        <f t="shared" si="928"/>
        <v>0</v>
      </c>
      <c r="CC107" s="13">
        <f t="shared" si="929"/>
        <v>0</v>
      </c>
      <c r="CD107" s="1044" t="s">
        <v>283</v>
      </c>
      <c r="CE107" s="1045"/>
      <c r="CF107" s="10"/>
      <c r="CG107" s="44" t="s">
        <v>66</v>
      </c>
      <c r="CH107" s="11" t="s">
        <v>48</v>
      </c>
      <c r="CI107" s="8"/>
      <c r="CJ107" s="17"/>
      <c r="CK107" s="74">
        <v>0</v>
      </c>
      <c r="CL107" s="75">
        <v>0</v>
      </c>
      <c r="CM107" s="34">
        <f t="shared" si="932"/>
        <v>0</v>
      </c>
      <c r="CN107" s="63">
        <v>0</v>
      </c>
      <c r="CO107" s="13">
        <f t="shared" si="933"/>
        <v>0</v>
      </c>
      <c r="CP107" s="13">
        <f t="shared" si="934"/>
        <v>0</v>
      </c>
      <c r="CQ107" s="13">
        <f t="shared" si="935"/>
        <v>0</v>
      </c>
      <c r="CR107" s="1044" t="s">
        <v>283</v>
      </c>
      <c r="CS107" s="1045"/>
      <c r="CT107" s="10"/>
      <c r="CU107" s="44" t="s">
        <v>66</v>
      </c>
      <c r="CV107" s="11" t="s">
        <v>48</v>
      </c>
      <c r="CW107" s="8"/>
      <c r="CX107" s="17"/>
      <c r="CY107" s="74">
        <v>0</v>
      </c>
      <c r="CZ107" s="75">
        <v>0</v>
      </c>
      <c r="DA107" s="34">
        <f t="shared" si="938"/>
        <v>0</v>
      </c>
      <c r="DB107" s="63">
        <v>0</v>
      </c>
      <c r="DC107" s="13">
        <f t="shared" si="939"/>
        <v>0</v>
      </c>
      <c r="DD107" s="13">
        <f t="shared" si="940"/>
        <v>0</v>
      </c>
      <c r="DE107" s="13">
        <f t="shared" si="941"/>
        <v>0</v>
      </c>
      <c r="DF107" s="1044" t="s">
        <v>283</v>
      </c>
      <c r="DG107" s="1045"/>
      <c r="DH107" s="10"/>
      <c r="DI107" s="44" t="s">
        <v>66</v>
      </c>
      <c r="DJ107" s="11" t="s">
        <v>48</v>
      </c>
      <c r="DK107" s="8"/>
      <c r="DL107" s="17"/>
      <c r="DM107" s="74">
        <v>0</v>
      </c>
      <c r="DN107" s="75">
        <v>0</v>
      </c>
      <c r="DO107" s="34">
        <f t="shared" si="944"/>
        <v>0</v>
      </c>
      <c r="DP107" s="63">
        <v>0</v>
      </c>
      <c r="DQ107" s="13">
        <f t="shared" si="945"/>
        <v>0</v>
      </c>
      <c r="DR107" s="13">
        <f t="shared" si="946"/>
        <v>0</v>
      </c>
      <c r="DS107" s="13">
        <f t="shared" si="947"/>
        <v>0</v>
      </c>
      <c r="DT107" s="1044" t="s">
        <v>283</v>
      </c>
      <c r="DU107" s="1045"/>
      <c r="DV107" s="10"/>
      <c r="DW107" s="44" t="s">
        <v>66</v>
      </c>
      <c r="DX107" s="11" t="s">
        <v>48</v>
      </c>
      <c r="DY107" s="8"/>
      <c r="DZ107" s="17"/>
      <c r="EA107" s="74">
        <v>0</v>
      </c>
      <c r="EB107" s="75">
        <v>0</v>
      </c>
      <c r="EC107" s="34">
        <f t="shared" si="950"/>
        <v>0</v>
      </c>
      <c r="ED107" s="63">
        <v>0</v>
      </c>
      <c r="EE107" s="13">
        <f t="shared" si="951"/>
        <v>0</v>
      </c>
      <c r="EF107" s="13">
        <f t="shared" si="952"/>
        <v>0</v>
      </c>
      <c r="EG107" s="13">
        <f t="shared" si="953"/>
        <v>0</v>
      </c>
      <c r="EH107" s="1044" t="s">
        <v>283</v>
      </c>
      <c r="EI107" s="1045"/>
      <c r="EJ107" s="10"/>
      <c r="EK107" s="44"/>
      <c r="EL107" s="302"/>
      <c r="EM107" s="87" t="s">
        <v>76</v>
      </c>
      <c r="EN107" s="11" t="s">
        <v>53</v>
      </c>
      <c r="EO107" s="14"/>
      <c r="EP107" s="72">
        <v>0</v>
      </c>
      <c r="EQ107" s="496">
        <f t="shared" si="864"/>
        <v>0</v>
      </c>
      <c r="ER107" s="10"/>
      <c r="ES107" s="61"/>
      <c r="ET107" s="302"/>
      <c r="EU107" s="61"/>
      <c r="EV107" s="87" t="s">
        <v>76</v>
      </c>
      <c r="EW107" s="11" t="s">
        <v>53</v>
      </c>
      <c r="EX107" s="14"/>
      <c r="EY107" s="72">
        <v>0</v>
      </c>
      <c r="EZ107" s="496">
        <f t="shared" si="865"/>
        <v>0</v>
      </c>
      <c r="FA107" s="88"/>
      <c r="FC107" s="44"/>
      <c r="FD107" s="302"/>
      <c r="FE107" s="87" t="s">
        <v>73</v>
      </c>
      <c r="FF107" s="8" t="s">
        <v>129</v>
      </c>
      <c r="FG107" s="61"/>
      <c r="FH107" s="72">
        <v>1.37</v>
      </c>
      <c r="FI107" s="496">
        <f t="shared" si="898"/>
        <v>0</v>
      </c>
      <c r="FJ107" s="10"/>
      <c r="FK107" s="302"/>
      <c r="FL107" s="61"/>
      <c r="FM107" s="61"/>
      <c r="FN107" s="87" t="s">
        <v>73</v>
      </c>
      <c r="FO107" s="8" t="s">
        <v>129</v>
      </c>
      <c r="FP107" s="61"/>
      <c r="FQ107" s="72">
        <v>2.06</v>
      </c>
      <c r="FR107" s="496">
        <f t="shared" si="899"/>
        <v>0</v>
      </c>
      <c r="FS107" s="88"/>
    </row>
    <row r="108" spans="1:175" x14ac:dyDescent="0.25">
      <c r="A108" s="44" t="s">
        <v>67</v>
      </c>
      <c r="B108" s="11" t="s">
        <v>144</v>
      </c>
      <c r="C108" s="8"/>
      <c r="D108" s="17"/>
      <c r="E108" s="74">
        <v>0</v>
      </c>
      <c r="F108" s="75">
        <v>0</v>
      </c>
      <c r="G108" s="34">
        <f t="shared" si="900"/>
        <v>0</v>
      </c>
      <c r="H108" s="63">
        <v>0</v>
      </c>
      <c r="I108" s="13">
        <f t="shared" si="901"/>
        <v>0</v>
      </c>
      <c r="J108" s="13">
        <f t="shared" si="902"/>
        <v>0</v>
      </c>
      <c r="K108" s="13">
        <f t="shared" si="903"/>
        <v>0</v>
      </c>
      <c r="L108" s="217">
        <f>SUM(K108:K109)</f>
        <v>0</v>
      </c>
      <c r="M108" s="218">
        <f>SUM(G108:G109)*C$2</f>
        <v>0</v>
      </c>
      <c r="N108" s="10"/>
      <c r="O108" s="44" t="s">
        <v>67</v>
      </c>
      <c r="P108" s="11" t="s">
        <v>144</v>
      </c>
      <c r="Q108" s="8"/>
      <c r="R108" s="17"/>
      <c r="S108" s="74">
        <v>0</v>
      </c>
      <c r="T108" s="75">
        <v>0</v>
      </c>
      <c r="U108" s="34">
        <f t="shared" si="904"/>
        <v>0</v>
      </c>
      <c r="V108" s="63">
        <v>0</v>
      </c>
      <c r="W108" s="13">
        <f t="shared" si="905"/>
        <v>0</v>
      </c>
      <c r="X108" s="13">
        <f t="shared" si="906"/>
        <v>0</v>
      </c>
      <c r="Y108" s="13">
        <f t="shared" si="907"/>
        <v>0</v>
      </c>
      <c r="Z108" s="217">
        <f>SUM(Y108:Y109)</f>
        <v>0</v>
      </c>
      <c r="AA108" s="218">
        <f>SUM(U108:U109)*Q$2</f>
        <v>0</v>
      </c>
      <c r="AB108" s="10"/>
      <c r="AC108" s="44" t="s">
        <v>67</v>
      </c>
      <c r="AD108" s="11" t="s">
        <v>144</v>
      </c>
      <c r="AE108" s="8"/>
      <c r="AF108" s="17"/>
      <c r="AG108" s="74">
        <v>0</v>
      </c>
      <c r="AH108" s="75">
        <v>0</v>
      </c>
      <c r="AI108" s="34">
        <f t="shared" si="908"/>
        <v>0</v>
      </c>
      <c r="AJ108" s="63">
        <v>0</v>
      </c>
      <c r="AK108" s="13">
        <f t="shared" si="909"/>
        <v>0</v>
      </c>
      <c r="AL108" s="13">
        <f t="shared" si="910"/>
        <v>0</v>
      </c>
      <c r="AM108" s="13">
        <f t="shared" si="911"/>
        <v>0</v>
      </c>
      <c r="AN108" s="217">
        <f t="shared" ref="AN108" si="956">SUM(AM108:AM109)</f>
        <v>0</v>
      </c>
      <c r="AO108" s="218">
        <f t="shared" ref="AO108" si="957">SUM(AI108:AI109)*AE$2</f>
        <v>0</v>
      </c>
      <c r="AP108" s="10"/>
      <c r="AQ108" s="44" t="s">
        <v>67</v>
      </c>
      <c r="AR108" s="11" t="s">
        <v>144</v>
      </c>
      <c r="AS108" s="8"/>
      <c r="AT108" s="17"/>
      <c r="AU108" s="74">
        <v>0</v>
      </c>
      <c r="AV108" s="75">
        <v>0</v>
      </c>
      <c r="AW108" s="34">
        <f t="shared" si="914"/>
        <v>0</v>
      </c>
      <c r="AX108" s="63">
        <v>0</v>
      </c>
      <c r="AY108" s="13">
        <f t="shared" si="915"/>
        <v>0</v>
      </c>
      <c r="AZ108" s="13">
        <f t="shared" si="916"/>
        <v>0</v>
      </c>
      <c r="BA108" s="13">
        <f t="shared" si="917"/>
        <v>0</v>
      </c>
      <c r="BB108" s="217">
        <f t="shared" ref="BB108" si="958">SUM(BA108:BA109)</f>
        <v>0</v>
      </c>
      <c r="BC108" s="218">
        <f t="shared" ref="BC108" si="959">SUM(AW108:AW109)*AS$2</f>
        <v>0</v>
      </c>
      <c r="BD108" s="10"/>
      <c r="BE108" s="44" t="s">
        <v>67</v>
      </c>
      <c r="BF108" s="11" t="s">
        <v>144</v>
      </c>
      <c r="BG108" s="8"/>
      <c r="BH108" s="17"/>
      <c r="BI108" s="74">
        <v>0</v>
      </c>
      <c r="BJ108" s="75">
        <v>0</v>
      </c>
      <c r="BK108" s="34">
        <f t="shared" si="920"/>
        <v>0</v>
      </c>
      <c r="BL108" s="63">
        <v>0</v>
      </c>
      <c r="BM108" s="13">
        <f t="shared" si="921"/>
        <v>0</v>
      </c>
      <c r="BN108" s="13">
        <f t="shared" si="922"/>
        <v>0</v>
      </c>
      <c r="BO108" s="13">
        <f t="shared" si="923"/>
        <v>0</v>
      </c>
      <c r="BP108" s="217">
        <f t="shared" ref="BP108" si="960">SUM(BO108:BO109)</f>
        <v>0</v>
      </c>
      <c r="BQ108" s="218">
        <f t="shared" ref="BQ108" si="961">SUM(BK108:BK109)*BG$2</f>
        <v>0</v>
      </c>
      <c r="BR108" s="10"/>
      <c r="BS108" s="44" t="s">
        <v>67</v>
      </c>
      <c r="BT108" s="11" t="s">
        <v>144</v>
      </c>
      <c r="BU108" s="8"/>
      <c r="BV108" s="17"/>
      <c r="BW108" s="74">
        <v>0</v>
      </c>
      <c r="BX108" s="75">
        <v>0</v>
      </c>
      <c r="BY108" s="34">
        <f t="shared" si="926"/>
        <v>0</v>
      </c>
      <c r="BZ108" s="63">
        <v>0</v>
      </c>
      <c r="CA108" s="13">
        <f t="shared" si="927"/>
        <v>0</v>
      </c>
      <c r="CB108" s="13">
        <f t="shared" si="928"/>
        <v>0</v>
      </c>
      <c r="CC108" s="13">
        <f t="shared" si="929"/>
        <v>0</v>
      </c>
      <c r="CD108" s="217">
        <f t="shared" ref="CD108" si="962">SUM(CC108:CC109)</f>
        <v>0</v>
      </c>
      <c r="CE108" s="218">
        <f t="shared" ref="CE108" si="963">SUM(BY108:BY109)*BU$2</f>
        <v>0</v>
      </c>
      <c r="CF108" s="10"/>
      <c r="CG108" s="44" t="s">
        <v>67</v>
      </c>
      <c r="CH108" s="11" t="s">
        <v>144</v>
      </c>
      <c r="CI108" s="8"/>
      <c r="CJ108" s="17"/>
      <c r="CK108" s="74">
        <v>0</v>
      </c>
      <c r="CL108" s="75">
        <v>0</v>
      </c>
      <c r="CM108" s="34">
        <f t="shared" si="932"/>
        <v>0</v>
      </c>
      <c r="CN108" s="63">
        <v>0</v>
      </c>
      <c r="CO108" s="13">
        <f t="shared" si="933"/>
        <v>0</v>
      </c>
      <c r="CP108" s="13">
        <f t="shared" si="934"/>
        <v>0</v>
      </c>
      <c r="CQ108" s="13">
        <f t="shared" si="935"/>
        <v>0</v>
      </c>
      <c r="CR108" s="217">
        <f t="shared" ref="CR108" si="964">SUM(CQ108:CQ109)</f>
        <v>0</v>
      </c>
      <c r="CS108" s="218">
        <f t="shared" ref="CS108" si="965">SUM(CM108:CM109)*CI$2</f>
        <v>0</v>
      </c>
      <c r="CT108" s="10"/>
      <c r="CU108" s="44" t="s">
        <v>67</v>
      </c>
      <c r="CV108" s="11" t="s">
        <v>144</v>
      </c>
      <c r="CW108" s="8"/>
      <c r="CX108" s="17"/>
      <c r="CY108" s="74">
        <v>0</v>
      </c>
      <c r="CZ108" s="75">
        <v>0</v>
      </c>
      <c r="DA108" s="34">
        <f t="shared" si="938"/>
        <v>0</v>
      </c>
      <c r="DB108" s="63">
        <v>0</v>
      </c>
      <c r="DC108" s="13">
        <f t="shared" si="939"/>
        <v>0</v>
      </c>
      <c r="DD108" s="13">
        <f t="shared" si="940"/>
        <v>0</v>
      </c>
      <c r="DE108" s="13">
        <f t="shared" si="941"/>
        <v>0</v>
      </c>
      <c r="DF108" s="217">
        <f t="shared" ref="DF108" si="966">SUM(DE108:DE109)</f>
        <v>0</v>
      </c>
      <c r="DG108" s="218">
        <f t="shared" ref="DG108" si="967">SUM(DA108:DA109)*CW$2</f>
        <v>0</v>
      </c>
      <c r="DH108" s="10"/>
      <c r="DI108" s="44" t="s">
        <v>67</v>
      </c>
      <c r="DJ108" s="11" t="s">
        <v>144</v>
      </c>
      <c r="DK108" s="8"/>
      <c r="DL108" s="17"/>
      <c r="DM108" s="74">
        <v>0</v>
      </c>
      <c r="DN108" s="75">
        <v>0</v>
      </c>
      <c r="DO108" s="34">
        <f t="shared" si="944"/>
        <v>0</v>
      </c>
      <c r="DP108" s="63">
        <v>0</v>
      </c>
      <c r="DQ108" s="13">
        <f t="shared" si="945"/>
        <v>0</v>
      </c>
      <c r="DR108" s="13">
        <f t="shared" si="946"/>
        <v>0</v>
      </c>
      <c r="DS108" s="13">
        <f t="shared" si="947"/>
        <v>0</v>
      </c>
      <c r="DT108" s="217">
        <f t="shared" ref="DT108" si="968">SUM(DS108:DS109)</f>
        <v>0</v>
      </c>
      <c r="DU108" s="218">
        <f t="shared" ref="DU108" si="969">SUM(DO108:DO109)*DK$2</f>
        <v>0</v>
      </c>
      <c r="DV108" s="10"/>
      <c r="DW108" s="44" t="s">
        <v>67</v>
      </c>
      <c r="DX108" s="11" t="s">
        <v>144</v>
      </c>
      <c r="DY108" s="8"/>
      <c r="DZ108" s="17"/>
      <c r="EA108" s="74">
        <v>0</v>
      </c>
      <c r="EB108" s="75">
        <v>0</v>
      </c>
      <c r="EC108" s="34">
        <f t="shared" si="950"/>
        <v>0</v>
      </c>
      <c r="ED108" s="63">
        <v>0</v>
      </c>
      <c r="EE108" s="13">
        <f t="shared" si="951"/>
        <v>0</v>
      </c>
      <c r="EF108" s="13">
        <f t="shared" si="952"/>
        <v>0</v>
      </c>
      <c r="EG108" s="13">
        <f t="shared" si="953"/>
        <v>0</v>
      </c>
      <c r="EH108" s="217">
        <f t="shared" ref="EH108" si="970">SUM(EG108:EG109)</f>
        <v>0</v>
      </c>
      <c r="EI108" s="218">
        <f t="shared" ref="EI108" si="971">SUM(EC108:EC109)*DY$2</f>
        <v>0</v>
      </c>
      <c r="EJ108" s="10"/>
      <c r="EK108" s="44"/>
      <c r="EL108" s="302"/>
      <c r="EM108" s="87" t="s">
        <v>105</v>
      </c>
      <c r="EN108" s="11" t="s">
        <v>57</v>
      </c>
      <c r="EO108" s="14"/>
      <c r="EP108" s="72">
        <v>13.2</v>
      </c>
      <c r="EQ108" s="496">
        <f t="shared" si="864"/>
        <v>0</v>
      </c>
      <c r="ER108" s="10"/>
      <c r="ES108" s="61"/>
      <c r="ET108" s="302"/>
      <c r="EU108" s="61"/>
      <c r="EV108" s="87" t="s">
        <v>105</v>
      </c>
      <c r="EW108" s="11" t="s">
        <v>57</v>
      </c>
      <c r="EX108" s="14"/>
      <c r="EY108" s="72">
        <v>7.85</v>
      </c>
      <c r="EZ108" s="496">
        <f t="shared" si="865"/>
        <v>0</v>
      </c>
      <c r="FA108" s="88"/>
      <c r="FC108" s="44"/>
      <c r="FD108" s="302"/>
      <c r="FE108" s="87" t="s">
        <v>133</v>
      </c>
      <c r="FF108" s="8" t="s">
        <v>132</v>
      </c>
      <c r="FG108" s="61"/>
      <c r="FH108" s="72">
        <v>1.98</v>
      </c>
      <c r="FI108" s="496">
        <f t="shared" si="898"/>
        <v>0</v>
      </c>
      <c r="FJ108" s="10"/>
      <c r="FK108" s="302"/>
      <c r="FL108" s="61"/>
      <c r="FM108" s="61"/>
      <c r="FN108" s="87" t="s">
        <v>133</v>
      </c>
      <c r="FO108" s="8" t="s">
        <v>132</v>
      </c>
      <c r="FP108" s="61"/>
      <c r="FQ108" s="72">
        <v>1.3</v>
      </c>
      <c r="FR108" s="496">
        <f t="shared" si="899"/>
        <v>0</v>
      </c>
      <c r="FS108" s="88"/>
    </row>
    <row r="109" spans="1:175" x14ac:dyDescent="0.25">
      <c r="A109" s="44" t="s">
        <v>67</v>
      </c>
      <c r="B109" s="11" t="s">
        <v>144</v>
      </c>
      <c r="C109" s="8"/>
      <c r="D109" s="17"/>
      <c r="E109" s="74">
        <v>0</v>
      </c>
      <c r="F109" s="75">
        <v>0</v>
      </c>
      <c r="G109" s="34">
        <f t="shared" si="900"/>
        <v>0</v>
      </c>
      <c r="H109" s="63">
        <v>0</v>
      </c>
      <c r="I109" s="13">
        <f t="shared" si="901"/>
        <v>0</v>
      </c>
      <c r="J109" s="13">
        <f t="shared" si="902"/>
        <v>0</v>
      </c>
      <c r="K109" s="13">
        <f t="shared" si="903"/>
        <v>0</v>
      </c>
      <c r="L109" s="1044" t="s">
        <v>284</v>
      </c>
      <c r="M109" s="1045"/>
      <c r="N109" s="10"/>
      <c r="O109" s="44" t="s">
        <v>67</v>
      </c>
      <c r="P109" s="11" t="s">
        <v>144</v>
      </c>
      <c r="Q109" s="8"/>
      <c r="R109" s="17"/>
      <c r="S109" s="74">
        <v>0</v>
      </c>
      <c r="T109" s="75">
        <v>0</v>
      </c>
      <c r="U109" s="34">
        <f t="shared" si="904"/>
        <v>0</v>
      </c>
      <c r="V109" s="63">
        <v>0</v>
      </c>
      <c r="W109" s="13">
        <f t="shared" si="905"/>
        <v>0</v>
      </c>
      <c r="X109" s="13">
        <f t="shared" si="906"/>
        <v>0</v>
      </c>
      <c r="Y109" s="13">
        <f t="shared" si="907"/>
        <v>0</v>
      </c>
      <c r="Z109" s="1044" t="s">
        <v>284</v>
      </c>
      <c r="AA109" s="1045"/>
      <c r="AB109" s="10"/>
      <c r="AC109" s="44" t="s">
        <v>67</v>
      </c>
      <c r="AD109" s="11" t="s">
        <v>144</v>
      </c>
      <c r="AE109" s="8"/>
      <c r="AF109" s="17"/>
      <c r="AG109" s="74">
        <v>0</v>
      </c>
      <c r="AH109" s="75">
        <v>0</v>
      </c>
      <c r="AI109" s="34">
        <f t="shared" si="908"/>
        <v>0</v>
      </c>
      <c r="AJ109" s="63">
        <v>0</v>
      </c>
      <c r="AK109" s="13">
        <f t="shared" si="909"/>
        <v>0</v>
      </c>
      <c r="AL109" s="13">
        <f t="shared" si="910"/>
        <v>0</v>
      </c>
      <c r="AM109" s="13">
        <f t="shared" si="911"/>
        <v>0</v>
      </c>
      <c r="AN109" s="1044" t="s">
        <v>284</v>
      </c>
      <c r="AO109" s="1045"/>
      <c r="AP109" s="10"/>
      <c r="AQ109" s="44" t="s">
        <v>67</v>
      </c>
      <c r="AR109" s="11" t="s">
        <v>144</v>
      </c>
      <c r="AS109" s="8"/>
      <c r="AT109" s="17"/>
      <c r="AU109" s="74">
        <v>0</v>
      </c>
      <c r="AV109" s="75">
        <v>0</v>
      </c>
      <c r="AW109" s="34">
        <f t="shared" si="914"/>
        <v>0</v>
      </c>
      <c r="AX109" s="63">
        <v>0</v>
      </c>
      <c r="AY109" s="13">
        <f t="shared" si="915"/>
        <v>0</v>
      </c>
      <c r="AZ109" s="13">
        <f t="shared" si="916"/>
        <v>0</v>
      </c>
      <c r="BA109" s="13">
        <f t="shared" si="917"/>
        <v>0</v>
      </c>
      <c r="BB109" s="1044" t="s">
        <v>284</v>
      </c>
      <c r="BC109" s="1045"/>
      <c r="BD109" s="10"/>
      <c r="BE109" s="44" t="s">
        <v>67</v>
      </c>
      <c r="BF109" s="11" t="s">
        <v>144</v>
      </c>
      <c r="BG109" s="8"/>
      <c r="BH109" s="17"/>
      <c r="BI109" s="74">
        <v>0</v>
      </c>
      <c r="BJ109" s="75">
        <v>0</v>
      </c>
      <c r="BK109" s="34">
        <f t="shared" si="920"/>
        <v>0</v>
      </c>
      <c r="BL109" s="63">
        <v>0</v>
      </c>
      <c r="BM109" s="13">
        <f t="shared" si="921"/>
        <v>0</v>
      </c>
      <c r="BN109" s="13">
        <f t="shared" si="922"/>
        <v>0</v>
      </c>
      <c r="BO109" s="13">
        <f t="shared" si="923"/>
        <v>0</v>
      </c>
      <c r="BP109" s="1044" t="s">
        <v>284</v>
      </c>
      <c r="BQ109" s="1045"/>
      <c r="BR109" s="10"/>
      <c r="BS109" s="44" t="s">
        <v>67</v>
      </c>
      <c r="BT109" s="11" t="s">
        <v>144</v>
      </c>
      <c r="BU109" s="8"/>
      <c r="BV109" s="17"/>
      <c r="BW109" s="74">
        <v>0</v>
      </c>
      <c r="BX109" s="75">
        <v>0</v>
      </c>
      <c r="BY109" s="34">
        <f t="shared" si="926"/>
        <v>0</v>
      </c>
      <c r="BZ109" s="63">
        <v>0</v>
      </c>
      <c r="CA109" s="13">
        <f t="shared" si="927"/>
        <v>0</v>
      </c>
      <c r="CB109" s="13">
        <f t="shared" si="928"/>
        <v>0</v>
      </c>
      <c r="CC109" s="13">
        <f t="shared" si="929"/>
        <v>0</v>
      </c>
      <c r="CD109" s="1044" t="s">
        <v>284</v>
      </c>
      <c r="CE109" s="1045"/>
      <c r="CF109" s="10"/>
      <c r="CG109" s="44" t="s">
        <v>67</v>
      </c>
      <c r="CH109" s="11" t="s">
        <v>144</v>
      </c>
      <c r="CI109" s="8"/>
      <c r="CJ109" s="17"/>
      <c r="CK109" s="74">
        <v>0</v>
      </c>
      <c r="CL109" s="75">
        <v>0</v>
      </c>
      <c r="CM109" s="34">
        <f t="shared" si="932"/>
        <v>0</v>
      </c>
      <c r="CN109" s="63">
        <v>0</v>
      </c>
      <c r="CO109" s="13">
        <f t="shared" si="933"/>
        <v>0</v>
      </c>
      <c r="CP109" s="13">
        <f t="shared" si="934"/>
        <v>0</v>
      </c>
      <c r="CQ109" s="13">
        <f t="shared" si="935"/>
        <v>0</v>
      </c>
      <c r="CR109" s="1044" t="s">
        <v>284</v>
      </c>
      <c r="CS109" s="1045"/>
      <c r="CT109" s="10"/>
      <c r="CU109" s="44" t="s">
        <v>67</v>
      </c>
      <c r="CV109" s="11" t="s">
        <v>144</v>
      </c>
      <c r="CW109" s="8"/>
      <c r="CX109" s="17"/>
      <c r="CY109" s="74">
        <v>0</v>
      </c>
      <c r="CZ109" s="75">
        <v>0</v>
      </c>
      <c r="DA109" s="34">
        <f t="shared" si="938"/>
        <v>0</v>
      </c>
      <c r="DB109" s="63">
        <v>0</v>
      </c>
      <c r="DC109" s="13">
        <f t="shared" si="939"/>
        <v>0</v>
      </c>
      <c r="DD109" s="13">
        <f t="shared" si="940"/>
        <v>0</v>
      </c>
      <c r="DE109" s="13">
        <f t="shared" si="941"/>
        <v>0</v>
      </c>
      <c r="DF109" s="1044" t="s">
        <v>284</v>
      </c>
      <c r="DG109" s="1045"/>
      <c r="DH109" s="10"/>
      <c r="DI109" s="44" t="s">
        <v>67</v>
      </c>
      <c r="DJ109" s="11" t="s">
        <v>144</v>
      </c>
      <c r="DK109" s="8"/>
      <c r="DL109" s="17"/>
      <c r="DM109" s="74">
        <v>0</v>
      </c>
      <c r="DN109" s="75">
        <v>0</v>
      </c>
      <c r="DO109" s="34">
        <f t="shared" si="944"/>
        <v>0</v>
      </c>
      <c r="DP109" s="63">
        <v>0</v>
      </c>
      <c r="DQ109" s="13">
        <f t="shared" si="945"/>
        <v>0</v>
      </c>
      <c r="DR109" s="13">
        <f t="shared" si="946"/>
        <v>0</v>
      </c>
      <c r="DS109" s="13">
        <f t="shared" si="947"/>
        <v>0</v>
      </c>
      <c r="DT109" s="1044" t="s">
        <v>284</v>
      </c>
      <c r="DU109" s="1045"/>
      <c r="DV109" s="10"/>
      <c r="DW109" s="44" t="s">
        <v>67</v>
      </c>
      <c r="DX109" s="11" t="s">
        <v>144</v>
      </c>
      <c r="DY109" s="8"/>
      <c r="DZ109" s="17"/>
      <c r="EA109" s="74">
        <v>0</v>
      </c>
      <c r="EB109" s="75">
        <v>0</v>
      </c>
      <c r="EC109" s="34">
        <f t="shared" si="950"/>
        <v>0</v>
      </c>
      <c r="ED109" s="63">
        <v>0</v>
      </c>
      <c r="EE109" s="13">
        <f t="shared" si="951"/>
        <v>0</v>
      </c>
      <c r="EF109" s="13">
        <f t="shared" si="952"/>
        <v>0</v>
      </c>
      <c r="EG109" s="13">
        <f t="shared" si="953"/>
        <v>0</v>
      </c>
      <c r="EH109" s="1044" t="s">
        <v>284</v>
      </c>
      <c r="EI109" s="1045"/>
      <c r="EJ109" s="10"/>
      <c r="EK109" s="44"/>
      <c r="EL109" s="295" t="s">
        <v>332</v>
      </c>
      <c r="EM109" s="296">
        <v>0</v>
      </c>
      <c r="EN109" s="297">
        <v>1</v>
      </c>
      <c r="EO109" s="190">
        <f>SUM(EP110:EP120)</f>
        <v>39</v>
      </c>
      <c r="EP109" s="107"/>
      <c r="EQ109" s="496">
        <f>SUM(EQ110:EQ120)</f>
        <v>0</v>
      </c>
      <c r="ER109" s="10"/>
      <c r="ES109" s="61"/>
      <c r="ET109" s="298" t="s">
        <v>329</v>
      </c>
      <c r="EU109" s="299"/>
      <c r="EV109" s="296">
        <v>0</v>
      </c>
      <c r="EW109" s="300">
        <v>1</v>
      </c>
      <c r="EX109" s="190">
        <f>SUM(EY110:EY120)</f>
        <v>17.29</v>
      </c>
      <c r="EY109" s="107"/>
      <c r="EZ109" s="496">
        <f>SUM(EZ110:EZ120)</f>
        <v>0</v>
      </c>
      <c r="FA109" s="88"/>
      <c r="FC109" s="44"/>
      <c r="FD109" s="302"/>
      <c r="FE109" s="87" t="s">
        <v>65</v>
      </c>
      <c r="FF109" s="95" t="s">
        <v>60</v>
      </c>
      <c r="FG109" s="14"/>
      <c r="FH109" s="72">
        <v>8.85</v>
      </c>
      <c r="FI109" s="496">
        <f t="shared" si="898"/>
        <v>0</v>
      </c>
      <c r="FJ109" s="10"/>
      <c r="FK109" s="302"/>
      <c r="FL109" s="61"/>
      <c r="FM109" s="61"/>
      <c r="FN109" s="87" t="s">
        <v>65</v>
      </c>
      <c r="FO109" s="95" t="s">
        <v>60</v>
      </c>
      <c r="FP109" s="14"/>
      <c r="FQ109" s="72">
        <v>2.69</v>
      </c>
      <c r="FR109" s="496">
        <f t="shared" si="899"/>
        <v>0</v>
      </c>
      <c r="FS109" s="88"/>
    </row>
    <row r="110" spans="1:175" x14ac:dyDescent="0.25">
      <c r="A110" s="44" t="s">
        <v>68</v>
      </c>
      <c r="B110" s="11" t="s">
        <v>145</v>
      </c>
      <c r="C110" s="8"/>
      <c r="D110" s="17"/>
      <c r="E110" s="74">
        <v>0</v>
      </c>
      <c r="F110" s="75">
        <v>0</v>
      </c>
      <c r="G110" s="34">
        <f t="shared" si="900"/>
        <v>0</v>
      </c>
      <c r="H110" s="63">
        <v>0</v>
      </c>
      <c r="I110" s="13">
        <f t="shared" si="901"/>
        <v>0</v>
      </c>
      <c r="J110" s="13">
        <f t="shared" si="902"/>
        <v>0</v>
      </c>
      <c r="K110" s="13">
        <f t="shared" si="903"/>
        <v>0</v>
      </c>
      <c r="L110" s="217">
        <f>SUM(K110:K111)</f>
        <v>0</v>
      </c>
      <c r="M110" s="218">
        <f>SUM(G110:G111)*C$2</f>
        <v>0</v>
      </c>
      <c r="N110" s="10"/>
      <c r="O110" s="44" t="s">
        <v>68</v>
      </c>
      <c r="P110" s="11" t="s">
        <v>145</v>
      </c>
      <c r="Q110" s="8"/>
      <c r="R110" s="17"/>
      <c r="S110" s="74">
        <v>0</v>
      </c>
      <c r="T110" s="75">
        <v>0</v>
      </c>
      <c r="U110" s="34">
        <f t="shared" si="904"/>
        <v>0</v>
      </c>
      <c r="V110" s="63">
        <v>0</v>
      </c>
      <c r="W110" s="13">
        <f t="shared" si="905"/>
        <v>0</v>
      </c>
      <c r="X110" s="13">
        <f t="shared" si="906"/>
        <v>0</v>
      </c>
      <c r="Y110" s="13">
        <f t="shared" si="907"/>
        <v>0</v>
      </c>
      <c r="Z110" s="217">
        <f>SUM(Y110:Y111)</f>
        <v>0</v>
      </c>
      <c r="AA110" s="218">
        <f>SUM(U110:U111)*Q$2</f>
        <v>0</v>
      </c>
      <c r="AB110" s="10"/>
      <c r="AC110" s="44" t="s">
        <v>68</v>
      </c>
      <c r="AD110" s="11" t="s">
        <v>145</v>
      </c>
      <c r="AE110" s="8"/>
      <c r="AF110" s="17"/>
      <c r="AG110" s="74">
        <v>0</v>
      </c>
      <c r="AH110" s="75">
        <v>0</v>
      </c>
      <c r="AI110" s="34">
        <f t="shared" si="908"/>
        <v>0</v>
      </c>
      <c r="AJ110" s="63">
        <v>0</v>
      </c>
      <c r="AK110" s="13">
        <f t="shared" si="909"/>
        <v>0</v>
      </c>
      <c r="AL110" s="13">
        <f t="shared" si="910"/>
        <v>0</v>
      </c>
      <c r="AM110" s="13">
        <f t="shared" si="911"/>
        <v>0</v>
      </c>
      <c r="AN110" s="217">
        <f t="shared" ref="AN110" si="972">SUM(AM110:AM111)</f>
        <v>0</v>
      </c>
      <c r="AO110" s="218">
        <f t="shared" ref="AO110" si="973">SUM(AI110:AI111)*AE$2</f>
        <v>0</v>
      </c>
      <c r="AP110" s="10"/>
      <c r="AQ110" s="44" t="s">
        <v>68</v>
      </c>
      <c r="AR110" s="11" t="s">
        <v>145</v>
      </c>
      <c r="AS110" s="8"/>
      <c r="AT110" s="17"/>
      <c r="AU110" s="74">
        <v>0</v>
      </c>
      <c r="AV110" s="75">
        <v>0</v>
      </c>
      <c r="AW110" s="34">
        <f t="shared" si="914"/>
        <v>0</v>
      </c>
      <c r="AX110" s="63">
        <v>0</v>
      </c>
      <c r="AY110" s="13">
        <f t="shared" si="915"/>
        <v>0</v>
      </c>
      <c r="AZ110" s="13">
        <f t="shared" si="916"/>
        <v>0</v>
      </c>
      <c r="BA110" s="13">
        <f t="shared" si="917"/>
        <v>0</v>
      </c>
      <c r="BB110" s="217">
        <f t="shared" ref="BB110" si="974">SUM(BA110:BA111)</f>
        <v>0</v>
      </c>
      <c r="BC110" s="218">
        <f t="shared" ref="BC110" si="975">SUM(AW110:AW111)*AS$2</f>
        <v>0</v>
      </c>
      <c r="BD110" s="10"/>
      <c r="BE110" s="44" t="s">
        <v>68</v>
      </c>
      <c r="BF110" s="11" t="s">
        <v>145</v>
      </c>
      <c r="BG110" s="8"/>
      <c r="BH110" s="17"/>
      <c r="BI110" s="74">
        <v>0</v>
      </c>
      <c r="BJ110" s="75">
        <v>0</v>
      </c>
      <c r="BK110" s="34">
        <f t="shared" si="920"/>
        <v>0</v>
      </c>
      <c r="BL110" s="63">
        <v>0</v>
      </c>
      <c r="BM110" s="13">
        <f t="shared" si="921"/>
        <v>0</v>
      </c>
      <c r="BN110" s="13">
        <f t="shared" si="922"/>
        <v>0</v>
      </c>
      <c r="BO110" s="13">
        <f t="shared" si="923"/>
        <v>0</v>
      </c>
      <c r="BP110" s="217">
        <f t="shared" ref="BP110" si="976">SUM(BO110:BO111)</f>
        <v>0</v>
      </c>
      <c r="BQ110" s="218">
        <f t="shared" ref="BQ110" si="977">SUM(BK110:BK111)*BG$2</f>
        <v>0</v>
      </c>
      <c r="BR110" s="10"/>
      <c r="BS110" s="44" t="s">
        <v>68</v>
      </c>
      <c r="BT110" s="11" t="s">
        <v>145</v>
      </c>
      <c r="BU110" s="8"/>
      <c r="BV110" s="17"/>
      <c r="BW110" s="74">
        <v>0</v>
      </c>
      <c r="BX110" s="75">
        <v>0</v>
      </c>
      <c r="BY110" s="34">
        <f t="shared" si="926"/>
        <v>0</v>
      </c>
      <c r="BZ110" s="63">
        <v>0</v>
      </c>
      <c r="CA110" s="13">
        <f t="shared" si="927"/>
        <v>0</v>
      </c>
      <c r="CB110" s="13">
        <f t="shared" si="928"/>
        <v>0</v>
      </c>
      <c r="CC110" s="13">
        <f t="shared" si="929"/>
        <v>0</v>
      </c>
      <c r="CD110" s="217">
        <f t="shared" ref="CD110" si="978">SUM(CC110:CC111)</f>
        <v>0</v>
      </c>
      <c r="CE110" s="218">
        <f t="shared" ref="CE110" si="979">SUM(BY110:BY111)*BU$2</f>
        <v>0</v>
      </c>
      <c r="CF110" s="10"/>
      <c r="CG110" s="44" t="s">
        <v>68</v>
      </c>
      <c r="CH110" s="11" t="s">
        <v>145</v>
      </c>
      <c r="CI110" s="8"/>
      <c r="CJ110" s="17"/>
      <c r="CK110" s="74">
        <v>0</v>
      </c>
      <c r="CL110" s="75">
        <v>0</v>
      </c>
      <c r="CM110" s="34">
        <f t="shared" si="932"/>
        <v>0</v>
      </c>
      <c r="CN110" s="63">
        <v>0</v>
      </c>
      <c r="CO110" s="13">
        <f t="shared" si="933"/>
        <v>0</v>
      </c>
      <c r="CP110" s="13">
        <f t="shared" si="934"/>
        <v>0</v>
      </c>
      <c r="CQ110" s="13">
        <f t="shared" si="935"/>
        <v>0</v>
      </c>
      <c r="CR110" s="217">
        <f t="shared" ref="CR110" si="980">SUM(CQ110:CQ111)</f>
        <v>0</v>
      </c>
      <c r="CS110" s="218">
        <f t="shared" ref="CS110" si="981">SUM(CM110:CM111)*CI$2</f>
        <v>0</v>
      </c>
      <c r="CT110" s="10"/>
      <c r="CU110" s="44" t="s">
        <v>68</v>
      </c>
      <c r="CV110" s="11" t="s">
        <v>145</v>
      </c>
      <c r="CW110" s="8"/>
      <c r="CX110" s="17"/>
      <c r="CY110" s="74">
        <v>0</v>
      </c>
      <c r="CZ110" s="75">
        <v>0</v>
      </c>
      <c r="DA110" s="34">
        <f t="shared" si="938"/>
        <v>0</v>
      </c>
      <c r="DB110" s="63">
        <v>0</v>
      </c>
      <c r="DC110" s="13">
        <f t="shared" si="939"/>
        <v>0</v>
      </c>
      <c r="DD110" s="13">
        <f t="shared" si="940"/>
        <v>0</v>
      </c>
      <c r="DE110" s="13">
        <f t="shared" si="941"/>
        <v>0</v>
      </c>
      <c r="DF110" s="217">
        <f t="shared" ref="DF110" si="982">SUM(DE110:DE111)</f>
        <v>0</v>
      </c>
      <c r="DG110" s="218">
        <f t="shared" ref="DG110" si="983">SUM(DA110:DA111)*CW$2</f>
        <v>0</v>
      </c>
      <c r="DH110" s="10"/>
      <c r="DI110" s="44" t="s">
        <v>68</v>
      </c>
      <c r="DJ110" s="11" t="s">
        <v>145</v>
      </c>
      <c r="DK110" s="8"/>
      <c r="DL110" s="17"/>
      <c r="DM110" s="74">
        <v>0</v>
      </c>
      <c r="DN110" s="75">
        <v>0</v>
      </c>
      <c r="DO110" s="34">
        <f t="shared" si="944"/>
        <v>0</v>
      </c>
      <c r="DP110" s="63">
        <v>0</v>
      </c>
      <c r="DQ110" s="13">
        <f t="shared" si="945"/>
        <v>0</v>
      </c>
      <c r="DR110" s="13">
        <f t="shared" si="946"/>
        <v>0</v>
      </c>
      <c r="DS110" s="13">
        <f t="shared" si="947"/>
        <v>0</v>
      </c>
      <c r="DT110" s="217">
        <f t="shared" ref="DT110" si="984">SUM(DS110:DS111)</f>
        <v>0</v>
      </c>
      <c r="DU110" s="218">
        <f t="shared" ref="DU110" si="985">SUM(DO110:DO111)*DK$2</f>
        <v>0</v>
      </c>
      <c r="DV110" s="10"/>
      <c r="DW110" s="44" t="s">
        <v>68</v>
      </c>
      <c r="DX110" s="11" t="s">
        <v>145</v>
      </c>
      <c r="DY110" s="8"/>
      <c r="DZ110" s="17"/>
      <c r="EA110" s="74">
        <v>0</v>
      </c>
      <c r="EB110" s="75">
        <v>0</v>
      </c>
      <c r="EC110" s="34">
        <f t="shared" si="950"/>
        <v>0</v>
      </c>
      <c r="ED110" s="63">
        <v>0</v>
      </c>
      <c r="EE110" s="13">
        <f t="shared" si="951"/>
        <v>0</v>
      </c>
      <c r="EF110" s="13">
        <f t="shared" si="952"/>
        <v>0</v>
      </c>
      <c r="EG110" s="13">
        <f t="shared" si="953"/>
        <v>0</v>
      </c>
      <c r="EH110" s="217">
        <f t="shared" ref="EH110" si="986">SUM(EG110:EG111)</f>
        <v>0</v>
      </c>
      <c r="EI110" s="218">
        <f t="shared" ref="EI110" si="987">SUM(EC110:EC111)*DY$2</f>
        <v>0</v>
      </c>
      <c r="EJ110" s="10"/>
      <c r="EK110" s="44"/>
      <c r="EL110" s="302"/>
      <c r="EM110" s="87" t="s">
        <v>90</v>
      </c>
      <c r="EN110" s="95" t="s">
        <v>111</v>
      </c>
      <c r="EO110" s="14"/>
      <c r="EP110" s="72">
        <v>0</v>
      </c>
      <c r="EQ110" s="496">
        <f t="shared" ref="EQ110:EQ120" si="988">EM$109*EN$109*EP110</f>
        <v>0</v>
      </c>
      <c r="ER110" s="10"/>
      <c r="ES110" s="61"/>
      <c r="ET110" s="302"/>
      <c r="EU110" s="61"/>
      <c r="EV110" s="87" t="s">
        <v>90</v>
      </c>
      <c r="EW110" s="95" t="s">
        <v>111</v>
      </c>
      <c r="EX110" s="14"/>
      <c r="EY110" s="72">
        <v>0</v>
      </c>
      <c r="EZ110" s="496">
        <f t="shared" ref="EZ110:EZ120" si="989">EV$109*EW$109*EY110</f>
        <v>0</v>
      </c>
      <c r="FA110" s="88"/>
      <c r="FC110" s="44"/>
      <c r="FD110" s="302"/>
      <c r="FE110" s="87" t="s">
        <v>72</v>
      </c>
      <c r="FF110" s="8" t="s">
        <v>154</v>
      </c>
      <c r="FG110" s="61"/>
      <c r="FH110" s="72">
        <v>0.62</v>
      </c>
      <c r="FI110" s="496">
        <f t="shared" si="898"/>
        <v>0</v>
      </c>
      <c r="FJ110" s="10"/>
      <c r="FK110" s="302"/>
      <c r="FL110" s="61"/>
      <c r="FM110" s="61"/>
      <c r="FN110" s="87" t="s">
        <v>72</v>
      </c>
      <c r="FO110" s="8" t="s">
        <v>154</v>
      </c>
      <c r="FP110" s="61"/>
      <c r="FQ110" s="72">
        <v>0</v>
      </c>
      <c r="FR110" s="496">
        <f t="shared" si="899"/>
        <v>0</v>
      </c>
      <c r="FS110" s="88"/>
    </row>
    <row r="111" spans="1:175" x14ac:dyDescent="0.25">
      <c r="A111" s="44" t="s">
        <v>68</v>
      </c>
      <c r="B111" s="11" t="s">
        <v>145</v>
      </c>
      <c r="C111" s="8"/>
      <c r="D111" s="17"/>
      <c r="E111" s="74">
        <v>0</v>
      </c>
      <c r="F111" s="75">
        <v>0</v>
      </c>
      <c r="G111" s="34">
        <f t="shared" si="900"/>
        <v>0</v>
      </c>
      <c r="H111" s="63">
        <v>0</v>
      </c>
      <c r="I111" s="13">
        <f t="shared" si="901"/>
        <v>0</v>
      </c>
      <c r="J111" s="13">
        <f t="shared" si="902"/>
        <v>0</v>
      </c>
      <c r="K111" s="13">
        <f t="shared" si="903"/>
        <v>0</v>
      </c>
      <c r="L111" s="151"/>
      <c r="M111" s="155"/>
      <c r="N111" s="10"/>
      <c r="O111" s="44" t="s">
        <v>68</v>
      </c>
      <c r="P111" s="11" t="s">
        <v>145</v>
      </c>
      <c r="Q111" s="8"/>
      <c r="R111" s="17"/>
      <c r="S111" s="74">
        <v>0</v>
      </c>
      <c r="T111" s="75">
        <v>0</v>
      </c>
      <c r="U111" s="34">
        <f t="shared" si="904"/>
        <v>0</v>
      </c>
      <c r="V111" s="63">
        <v>0</v>
      </c>
      <c r="W111" s="13">
        <f t="shared" si="905"/>
        <v>0</v>
      </c>
      <c r="X111" s="13">
        <f t="shared" si="906"/>
        <v>0</v>
      </c>
      <c r="Y111" s="13">
        <f t="shared" si="907"/>
        <v>0</v>
      </c>
      <c r="Z111" s="151"/>
      <c r="AA111" s="155"/>
      <c r="AB111" s="10"/>
      <c r="AC111" s="44" t="s">
        <v>68</v>
      </c>
      <c r="AD111" s="11" t="s">
        <v>145</v>
      </c>
      <c r="AE111" s="8"/>
      <c r="AF111" s="17"/>
      <c r="AG111" s="74">
        <v>0</v>
      </c>
      <c r="AH111" s="75">
        <v>0</v>
      </c>
      <c r="AI111" s="34">
        <f t="shared" si="908"/>
        <v>0</v>
      </c>
      <c r="AJ111" s="63">
        <v>0</v>
      </c>
      <c r="AK111" s="13">
        <f t="shared" si="909"/>
        <v>0</v>
      </c>
      <c r="AL111" s="13">
        <f t="shared" si="910"/>
        <v>0</v>
      </c>
      <c r="AM111" s="13">
        <f t="shared" si="911"/>
        <v>0</v>
      </c>
      <c r="AN111" s="151"/>
      <c r="AO111" s="155"/>
      <c r="AP111" s="10"/>
      <c r="AQ111" s="44" t="s">
        <v>68</v>
      </c>
      <c r="AR111" s="11" t="s">
        <v>145</v>
      </c>
      <c r="AS111" s="8"/>
      <c r="AT111" s="17"/>
      <c r="AU111" s="74">
        <v>0</v>
      </c>
      <c r="AV111" s="75">
        <v>0</v>
      </c>
      <c r="AW111" s="34">
        <f t="shared" si="914"/>
        <v>0</v>
      </c>
      <c r="AX111" s="63">
        <v>0</v>
      </c>
      <c r="AY111" s="13">
        <f t="shared" si="915"/>
        <v>0</v>
      </c>
      <c r="AZ111" s="13">
        <f t="shared" si="916"/>
        <v>0</v>
      </c>
      <c r="BA111" s="13">
        <f t="shared" si="917"/>
        <v>0</v>
      </c>
      <c r="BB111" s="151"/>
      <c r="BC111" s="155"/>
      <c r="BD111" s="10"/>
      <c r="BE111" s="44" t="s">
        <v>68</v>
      </c>
      <c r="BF111" s="11" t="s">
        <v>145</v>
      </c>
      <c r="BG111" s="8"/>
      <c r="BH111" s="17"/>
      <c r="BI111" s="74">
        <v>0</v>
      </c>
      <c r="BJ111" s="75">
        <v>0</v>
      </c>
      <c r="BK111" s="34">
        <f t="shared" si="920"/>
        <v>0</v>
      </c>
      <c r="BL111" s="63">
        <v>0</v>
      </c>
      <c r="BM111" s="13">
        <f t="shared" si="921"/>
        <v>0</v>
      </c>
      <c r="BN111" s="13">
        <f t="shared" si="922"/>
        <v>0</v>
      </c>
      <c r="BO111" s="13">
        <f t="shared" si="923"/>
        <v>0</v>
      </c>
      <c r="BP111" s="151"/>
      <c r="BQ111" s="155"/>
      <c r="BR111" s="10"/>
      <c r="BS111" s="44" t="s">
        <v>68</v>
      </c>
      <c r="BT111" s="11" t="s">
        <v>145</v>
      </c>
      <c r="BU111" s="8"/>
      <c r="BV111" s="17"/>
      <c r="BW111" s="74">
        <v>0</v>
      </c>
      <c r="BX111" s="75">
        <v>0</v>
      </c>
      <c r="BY111" s="34">
        <f t="shared" si="926"/>
        <v>0</v>
      </c>
      <c r="BZ111" s="63">
        <v>0</v>
      </c>
      <c r="CA111" s="13">
        <f t="shared" si="927"/>
        <v>0</v>
      </c>
      <c r="CB111" s="13">
        <f t="shared" si="928"/>
        <v>0</v>
      </c>
      <c r="CC111" s="13">
        <f t="shared" si="929"/>
        <v>0</v>
      </c>
      <c r="CD111" s="151"/>
      <c r="CE111" s="155"/>
      <c r="CF111" s="10"/>
      <c r="CG111" s="44" t="s">
        <v>68</v>
      </c>
      <c r="CH111" s="11" t="s">
        <v>145</v>
      </c>
      <c r="CI111" s="8"/>
      <c r="CJ111" s="17"/>
      <c r="CK111" s="74">
        <v>0</v>
      </c>
      <c r="CL111" s="75">
        <v>0</v>
      </c>
      <c r="CM111" s="34">
        <f t="shared" si="932"/>
        <v>0</v>
      </c>
      <c r="CN111" s="63">
        <v>0</v>
      </c>
      <c r="CO111" s="13">
        <f t="shared" si="933"/>
        <v>0</v>
      </c>
      <c r="CP111" s="13">
        <f t="shared" si="934"/>
        <v>0</v>
      </c>
      <c r="CQ111" s="13">
        <f t="shared" si="935"/>
        <v>0</v>
      </c>
      <c r="CR111" s="151"/>
      <c r="CS111" s="155"/>
      <c r="CT111" s="10"/>
      <c r="CU111" s="44" t="s">
        <v>68</v>
      </c>
      <c r="CV111" s="11" t="s">
        <v>145</v>
      </c>
      <c r="CW111" s="8"/>
      <c r="CX111" s="17"/>
      <c r="CY111" s="74">
        <v>0</v>
      </c>
      <c r="CZ111" s="75">
        <v>0</v>
      </c>
      <c r="DA111" s="34">
        <f t="shared" si="938"/>
        <v>0</v>
      </c>
      <c r="DB111" s="63">
        <v>0</v>
      </c>
      <c r="DC111" s="13">
        <f t="shared" si="939"/>
        <v>0</v>
      </c>
      <c r="DD111" s="13">
        <f t="shared" si="940"/>
        <v>0</v>
      </c>
      <c r="DE111" s="13">
        <f t="shared" si="941"/>
        <v>0</v>
      </c>
      <c r="DF111" s="151"/>
      <c r="DG111" s="155"/>
      <c r="DH111" s="10"/>
      <c r="DI111" s="44" t="s">
        <v>68</v>
      </c>
      <c r="DJ111" s="11" t="s">
        <v>145</v>
      </c>
      <c r="DK111" s="8"/>
      <c r="DL111" s="17"/>
      <c r="DM111" s="74">
        <v>0</v>
      </c>
      <c r="DN111" s="75">
        <v>0</v>
      </c>
      <c r="DO111" s="34">
        <f t="shared" si="944"/>
        <v>0</v>
      </c>
      <c r="DP111" s="63">
        <v>0</v>
      </c>
      <c r="DQ111" s="13">
        <f t="shared" si="945"/>
        <v>0</v>
      </c>
      <c r="DR111" s="13">
        <f t="shared" si="946"/>
        <v>0</v>
      </c>
      <c r="DS111" s="13">
        <f t="shared" si="947"/>
        <v>0</v>
      </c>
      <c r="DT111" s="151"/>
      <c r="DU111" s="155"/>
      <c r="DV111" s="10"/>
      <c r="DW111" s="44" t="s">
        <v>68</v>
      </c>
      <c r="DX111" s="11" t="s">
        <v>145</v>
      </c>
      <c r="DY111" s="8"/>
      <c r="DZ111" s="17"/>
      <c r="EA111" s="74">
        <v>0</v>
      </c>
      <c r="EB111" s="75">
        <v>0</v>
      </c>
      <c r="EC111" s="34">
        <f t="shared" si="950"/>
        <v>0</v>
      </c>
      <c r="ED111" s="63">
        <v>0</v>
      </c>
      <c r="EE111" s="13">
        <f t="shared" si="951"/>
        <v>0</v>
      </c>
      <c r="EF111" s="13">
        <f t="shared" si="952"/>
        <v>0</v>
      </c>
      <c r="EG111" s="13">
        <f t="shared" si="953"/>
        <v>0</v>
      </c>
      <c r="EH111" s="151"/>
      <c r="EI111" s="155"/>
      <c r="EJ111" s="10"/>
      <c r="EK111" s="44"/>
      <c r="EL111" s="302"/>
      <c r="EM111" s="87" t="s">
        <v>99</v>
      </c>
      <c r="EN111" s="95" t="s">
        <v>112</v>
      </c>
      <c r="EO111" s="14"/>
      <c r="EP111" s="72">
        <v>3.35</v>
      </c>
      <c r="EQ111" s="496">
        <f t="shared" si="988"/>
        <v>0</v>
      </c>
      <c r="ER111" s="10"/>
      <c r="ES111" s="61"/>
      <c r="ET111" s="302"/>
      <c r="EU111" s="61"/>
      <c r="EV111" s="87" t="s">
        <v>99</v>
      </c>
      <c r="EW111" s="95" t="s">
        <v>112</v>
      </c>
      <c r="EX111" s="14"/>
      <c r="EY111" s="72">
        <v>0</v>
      </c>
      <c r="EZ111" s="496">
        <f t="shared" si="989"/>
        <v>0</v>
      </c>
      <c r="FA111" s="88"/>
      <c r="FC111" s="44"/>
      <c r="FD111" s="302"/>
      <c r="FE111" s="87" t="s">
        <v>76</v>
      </c>
      <c r="FF111" s="11" t="s">
        <v>53</v>
      </c>
      <c r="FG111" s="14"/>
      <c r="FH111" s="72">
        <v>0</v>
      </c>
      <c r="FI111" s="496">
        <f t="shared" si="898"/>
        <v>0</v>
      </c>
      <c r="FJ111" s="10"/>
      <c r="FK111" s="302"/>
      <c r="FL111" s="61"/>
      <c r="FM111" s="61"/>
      <c r="FN111" s="87" t="s">
        <v>76</v>
      </c>
      <c r="FO111" s="11" t="s">
        <v>53</v>
      </c>
      <c r="FP111" s="14"/>
      <c r="FQ111" s="72">
        <v>0</v>
      </c>
      <c r="FR111" s="496">
        <f t="shared" si="899"/>
        <v>0</v>
      </c>
      <c r="FS111" s="88"/>
    </row>
    <row r="112" spans="1:175" ht="13" thickBot="1" x14ac:dyDescent="0.3">
      <c r="A112" s="44"/>
      <c r="B112" s="11"/>
      <c r="C112" s="17"/>
      <c r="D112" s="942" t="s">
        <v>49</v>
      </c>
      <c r="E112" s="18" t="s">
        <v>45</v>
      </c>
      <c r="F112" s="942" t="s">
        <v>4</v>
      </c>
      <c r="G112" s="942" t="s">
        <v>50</v>
      </c>
      <c r="H112" s="304" t="s">
        <v>51</v>
      </c>
      <c r="I112" s="61"/>
      <c r="J112" s="61"/>
      <c r="K112" s="61"/>
      <c r="L112" s="117"/>
      <c r="M112" s="305" t="s">
        <v>285</v>
      </c>
      <c r="N112" s="10"/>
      <c r="O112" s="44"/>
      <c r="P112" s="11"/>
      <c r="Q112" s="17"/>
      <c r="R112" s="942" t="s">
        <v>49</v>
      </c>
      <c r="S112" s="18" t="s">
        <v>45</v>
      </c>
      <c r="T112" s="942" t="s">
        <v>4</v>
      </c>
      <c r="U112" s="942" t="s">
        <v>50</v>
      </c>
      <c r="V112" s="304" t="s">
        <v>51</v>
      </c>
      <c r="W112" s="61"/>
      <c r="X112" s="61"/>
      <c r="Y112" s="61"/>
      <c r="Z112" s="117"/>
      <c r="AA112" s="305" t="s">
        <v>285</v>
      </c>
      <c r="AB112" s="10"/>
      <c r="AC112" s="44"/>
      <c r="AD112" s="11"/>
      <c r="AE112" s="17"/>
      <c r="AF112" s="942" t="s">
        <v>49</v>
      </c>
      <c r="AG112" s="18" t="s">
        <v>45</v>
      </c>
      <c r="AH112" s="942" t="s">
        <v>4</v>
      </c>
      <c r="AI112" s="942" t="s">
        <v>50</v>
      </c>
      <c r="AJ112" s="304" t="s">
        <v>51</v>
      </c>
      <c r="AK112" s="61"/>
      <c r="AL112" s="61"/>
      <c r="AM112" s="61"/>
      <c r="AN112" s="117"/>
      <c r="AO112" s="305" t="s">
        <v>285</v>
      </c>
      <c r="AP112" s="10"/>
      <c r="AQ112" s="44"/>
      <c r="AR112" s="11"/>
      <c r="AS112" s="17"/>
      <c r="AT112" s="942" t="s">
        <v>49</v>
      </c>
      <c r="AU112" s="18" t="s">
        <v>45</v>
      </c>
      <c r="AV112" s="942" t="s">
        <v>4</v>
      </c>
      <c r="AW112" s="942" t="s">
        <v>50</v>
      </c>
      <c r="AX112" s="304" t="s">
        <v>51</v>
      </c>
      <c r="AY112" s="61"/>
      <c r="AZ112" s="61"/>
      <c r="BA112" s="61"/>
      <c r="BB112" s="117"/>
      <c r="BC112" s="305" t="s">
        <v>285</v>
      </c>
      <c r="BD112" s="10"/>
      <c r="BE112" s="44"/>
      <c r="BF112" s="11"/>
      <c r="BG112" s="17"/>
      <c r="BH112" s="942" t="s">
        <v>49</v>
      </c>
      <c r="BI112" s="18" t="s">
        <v>45</v>
      </c>
      <c r="BJ112" s="942" t="s">
        <v>4</v>
      </c>
      <c r="BK112" s="942" t="s">
        <v>50</v>
      </c>
      <c r="BL112" s="304" t="s">
        <v>51</v>
      </c>
      <c r="BM112" s="61"/>
      <c r="BN112" s="61"/>
      <c r="BO112" s="61"/>
      <c r="BP112" s="117"/>
      <c r="BQ112" s="305" t="s">
        <v>285</v>
      </c>
      <c r="BR112" s="10"/>
      <c r="BS112" s="44"/>
      <c r="BT112" s="11"/>
      <c r="BU112" s="17"/>
      <c r="BV112" s="942" t="s">
        <v>49</v>
      </c>
      <c r="BW112" s="18" t="s">
        <v>45</v>
      </c>
      <c r="BX112" s="942" t="s">
        <v>4</v>
      </c>
      <c r="BY112" s="942" t="s">
        <v>50</v>
      </c>
      <c r="BZ112" s="304" t="s">
        <v>51</v>
      </c>
      <c r="CA112" s="61"/>
      <c r="CB112" s="61"/>
      <c r="CC112" s="61"/>
      <c r="CD112" s="117"/>
      <c r="CE112" s="305" t="s">
        <v>285</v>
      </c>
      <c r="CF112" s="10"/>
      <c r="CG112" s="44"/>
      <c r="CH112" s="11"/>
      <c r="CI112" s="17"/>
      <c r="CJ112" s="942" t="s">
        <v>49</v>
      </c>
      <c r="CK112" s="18" t="s">
        <v>45</v>
      </c>
      <c r="CL112" s="942" t="s">
        <v>4</v>
      </c>
      <c r="CM112" s="942" t="s">
        <v>50</v>
      </c>
      <c r="CN112" s="304" t="s">
        <v>51</v>
      </c>
      <c r="CO112" s="61"/>
      <c r="CP112" s="61"/>
      <c r="CQ112" s="61"/>
      <c r="CR112" s="117"/>
      <c r="CS112" s="305" t="s">
        <v>285</v>
      </c>
      <c r="CT112" s="10"/>
      <c r="CU112" s="44"/>
      <c r="CV112" s="11"/>
      <c r="CW112" s="17"/>
      <c r="CX112" s="942" t="s">
        <v>49</v>
      </c>
      <c r="CY112" s="18" t="s">
        <v>45</v>
      </c>
      <c r="CZ112" s="942" t="s">
        <v>4</v>
      </c>
      <c r="DA112" s="942" t="s">
        <v>50</v>
      </c>
      <c r="DB112" s="304" t="s">
        <v>51</v>
      </c>
      <c r="DC112" s="61"/>
      <c r="DD112" s="61"/>
      <c r="DE112" s="61"/>
      <c r="DF112" s="117"/>
      <c r="DG112" s="305" t="s">
        <v>285</v>
      </c>
      <c r="DH112" s="10"/>
      <c r="DI112" s="44"/>
      <c r="DJ112" s="11"/>
      <c r="DK112" s="17"/>
      <c r="DL112" s="942" t="s">
        <v>49</v>
      </c>
      <c r="DM112" s="18" t="s">
        <v>45</v>
      </c>
      <c r="DN112" s="942" t="s">
        <v>4</v>
      </c>
      <c r="DO112" s="942" t="s">
        <v>50</v>
      </c>
      <c r="DP112" s="304" t="s">
        <v>51</v>
      </c>
      <c r="DQ112" s="61"/>
      <c r="DR112" s="61"/>
      <c r="DS112" s="61"/>
      <c r="DT112" s="117"/>
      <c r="DU112" s="305" t="s">
        <v>285</v>
      </c>
      <c r="DV112" s="10"/>
      <c r="DW112" s="44"/>
      <c r="DX112" s="11"/>
      <c r="DY112" s="17"/>
      <c r="DZ112" s="942" t="s">
        <v>49</v>
      </c>
      <c r="EA112" s="18" t="s">
        <v>45</v>
      </c>
      <c r="EB112" s="942" t="s">
        <v>4</v>
      </c>
      <c r="EC112" s="942" t="s">
        <v>50</v>
      </c>
      <c r="ED112" s="304" t="s">
        <v>51</v>
      </c>
      <c r="EE112" s="61"/>
      <c r="EF112" s="61"/>
      <c r="EG112" s="61"/>
      <c r="EH112" s="117"/>
      <c r="EI112" s="305" t="s">
        <v>285</v>
      </c>
      <c r="EJ112" s="10"/>
      <c r="EK112" s="44"/>
      <c r="EL112" s="302"/>
      <c r="EM112" s="87" t="s">
        <v>91</v>
      </c>
      <c r="EN112" s="95" t="s">
        <v>321</v>
      </c>
      <c r="EO112" s="14"/>
      <c r="EP112" s="72">
        <v>0</v>
      </c>
      <c r="EQ112" s="496">
        <f t="shared" si="988"/>
        <v>0</v>
      </c>
      <c r="ER112" s="10"/>
      <c r="ES112" s="61"/>
      <c r="ET112" s="302"/>
      <c r="EU112" s="61"/>
      <c r="EV112" s="87" t="s">
        <v>91</v>
      </c>
      <c r="EW112" s="95" t="s">
        <v>321</v>
      </c>
      <c r="EX112" s="14"/>
      <c r="EY112" s="72">
        <v>0</v>
      </c>
      <c r="EZ112" s="496">
        <f t="shared" si="989"/>
        <v>0</v>
      </c>
      <c r="FA112" s="88"/>
      <c r="FC112" s="44"/>
      <c r="FD112" s="302"/>
      <c r="FE112" s="87" t="s">
        <v>105</v>
      </c>
      <c r="FF112" s="11" t="s">
        <v>57</v>
      </c>
      <c r="FG112" s="14"/>
      <c r="FH112" s="72">
        <v>13.2</v>
      </c>
      <c r="FI112" s="496">
        <f t="shared" si="898"/>
        <v>0</v>
      </c>
      <c r="FJ112" s="10"/>
      <c r="FK112" s="302"/>
      <c r="FL112" s="61"/>
      <c r="FM112" s="61"/>
      <c r="FN112" s="87" t="s">
        <v>105</v>
      </c>
      <c r="FO112" s="11" t="s">
        <v>57</v>
      </c>
      <c r="FP112" s="14"/>
      <c r="FQ112" s="72">
        <v>5.5</v>
      </c>
      <c r="FR112" s="496">
        <f t="shared" si="899"/>
        <v>0</v>
      </c>
      <c r="FS112" s="88"/>
    </row>
    <row r="113" spans="1:175" ht="13" thickBot="1" x14ac:dyDescent="0.3">
      <c r="A113" s="44" t="s">
        <v>100</v>
      </c>
      <c r="B113" s="11" t="s">
        <v>52</v>
      </c>
      <c r="C113" s="17"/>
      <c r="D113" s="17"/>
      <c r="E113" s="36">
        <f>C5*C6</f>
        <v>0</v>
      </c>
      <c r="F113" s="65">
        <v>1</v>
      </c>
      <c r="G113" s="65">
        <v>0</v>
      </c>
      <c r="H113" s="63">
        <v>0</v>
      </c>
      <c r="I113" s="13">
        <f>(E113*F113*G113*H113/60)+(E114*F114*G114*H114/60)+(E115*G115*H115/60)</f>
        <v>0</v>
      </c>
      <c r="J113" s="13">
        <f>IF(E$113=0,0,I113/E$113)</f>
        <v>0</v>
      </c>
      <c r="K113" s="13">
        <f>(J113*G$2)</f>
        <v>0</v>
      </c>
      <c r="L113" s="151"/>
      <c r="M113" s="220">
        <f>IF(H113=0,0,K113/H113)</f>
        <v>0</v>
      </c>
      <c r="N113" s="10"/>
      <c r="O113" s="44" t="s">
        <v>100</v>
      </c>
      <c r="P113" s="11" t="s">
        <v>52</v>
      </c>
      <c r="Q113" s="17"/>
      <c r="R113" s="17"/>
      <c r="S113" s="36">
        <f>Q5*Q6</f>
        <v>0</v>
      </c>
      <c r="T113" s="65">
        <v>1</v>
      </c>
      <c r="U113" s="65">
        <v>0</v>
      </c>
      <c r="V113" s="63">
        <v>0</v>
      </c>
      <c r="W113" s="13">
        <f>(S113*T113*U113*V113/60)+(S114*T114*U114*V114/60)+(S115*U115*V115/60)</f>
        <v>0</v>
      </c>
      <c r="X113" s="13">
        <f>IF(S$113=0,0,W113/S$113)</f>
        <v>0</v>
      </c>
      <c r="Y113" s="13">
        <f>(X113*U$2)</f>
        <v>0</v>
      </c>
      <c r="Z113" s="151"/>
      <c r="AA113" s="220">
        <f>IF(V113=0,0,Y113/V113)</f>
        <v>0</v>
      </c>
      <c r="AB113" s="10"/>
      <c r="AC113" s="44" t="s">
        <v>100</v>
      </c>
      <c r="AD113" s="11" t="s">
        <v>52</v>
      </c>
      <c r="AE113" s="17"/>
      <c r="AF113" s="17"/>
      <c r="AG113" s="36">
        <f t="shared" ref="AG113" si="990">AE5*AE6</f>
        <v>0</v>
      </c>
      <c r="AH113" s="65">
        <v>1</v>
      </c>
      <c r="AI113" s="65">
        <v>0</v>
      </c>
      <c r="AJ113" s="63">
        <v>0</v>
      </c>
      <c r="AK113" s="13">
        <f t="shared" ref="AK113" si="991">(AG113*AH113*AI113*AJ113/60)+(AG114*AH114*AI114*AJ114/60)+(AG115*AI115*AJ115/60)</f>
        <v>0</v>
      </c>
      <c r="AL113" s="13">
        <f t="shared" ref="AL113" si="992">IF(AG$113=0,0,AK113/AG$113)</f>
        <v>0</v>
      </c>
      <c r="AM113" s="13">
        <f t="shared" ref="AM113" si="993">(AL113*AI$2)</f>
        <v>0</v>
      </c>
      <c r="AN113" s="151"/>
      <c r="AO113" s="220">
        <f t="shared" ref="AO113" si="994">IF(AJ113=0,0,AM113/AJ113)</f>
        <v>0</v>
      </c>
      <c r="AP113" s="10"/>
      <c r="AQ113" s="44" t="s">
        <v>100</v>
      </c>
      <c r="AR113" s="11" t="s">
        <v>52</v>
      </c>
      <c r="AS113" s="17"/>
      <c r="AT113" s="17"/>
      <c r="AU113" s="36">
        <f t="shared" ref="AU113" si="995">AS5*AS6</f>
        <v>0</v>
      </c>
      <c r="AV113" s="65">
        <v>1</v>
      </c>
      <c r="AW113" s="65">
        <v>0</v>
      </c>
      <c r="AX113" s="63">
        <v>0</v>
      </c>
      <c r="AY113" s="13">
        <f t="shared" ref="AY113" si="996">(AU113*AV113*AW113*AX113/60)+(AU114*AV114*AW114*AX114/60)+(AU115*AW115*AX115/60)</f>
        <v>0</v>
      </c>
      <c r="AZ113" s="13">
        <f t="shared" ref="AZ113" si="997">IF(AU$113=0,0,AY113/AU$113)</f>
        <v>0</v>
      </c>
      <c r="BA113" s="13">
        <f t="shared" ref="BA113" si="998">(AZ113*AW$2)</f>
        <v>0</v>
      </c>
      <c r="BB113" s="151"/>
      <c r="BC113" s="220">
        <f t="shared" ref="BC113" si="999">IF(AX113=0,0,BA113/AX113)</f>
        <v>0</v>
      </c>
      <c r="BD113" s="10"/>
      <c r="BE113" s="44" t="s">
        <v>100</v>
      </c>
      <c r="BF113" s="11" t="s">
        <v>52</v>
      </c>
      <c r="BG113" s="17"/>
      <c r="BH113" s="17"/>
      <c r="BI113" s="36">
        <f t="shared" ref="BI113" si="1000">BG5*BG6</f>
        <v>0</v>
      </c>
      <c r="BJ113" s="65">
        <v>1</v>
      </c>
      <c r="BK113" s="65">
        <v>0</v>
      </c>
      <c r="BL113" s="63">
        <v>0</v>
      </c>
      <c r="BM113" s="13">
        <f t="shared" ref="BM113" si="1001">(BI113*BJ113*BK113*BL113/60)+(BI114*BJ114*BK114*BL114/60)+(BI115*BK115*BL115/60)</f>
        <v>0</v>
      </c>
      <c r="BN113" s="13">
        <f t="shared" ref="BN113" si="1002">IF(BI$113=0,0,BM113/BI$113)</f>
        <v>0</v>
      </c>
      <c r="BO113" s="13">
        <f t="shared" ref="BO113" si="1003">(BN113*BK$2)</f>
        <v>0</v>
      </c>
      <c r="BP113" s="151"/>
      <c r="BQ113" s="220">
        <f t="shared" ref="BQ113" si="1004">IF(BL113=0,0,BO113/BL113)</f>
        <v>0</v>
      </c>
      <c r="BR113" s="10"/>
      <c r="BS113" s="44" t="s">
        <v>100</v>
      </c>
      <c r="BT113" s="11" t="s">
        <v>52</v>
      </c>
      <c r="BU113" s="17"/>
      <c r="BV113" s="17"/>
      <c r="BW113" s="36">
        <f t="shared" ref="BW113" si="1005">BU5*BU6</f>
        <v>0</v>
      </c>
      <c r="BX113" s="65">
        <v>1</v>
      </c>
      <c r="BY113" s="65">
        <v>0</v>
      </c>
      <c r="BZ113" s="63">
        <v>0</v>
      </c>
      <c r="CA113" s="13">
        <f t="shared" ref="CA113" si="1006">(BW113*BX113*BY113*BZ113/60)+(BW114*BX114*BY114*BZ114/60)+(BW115*BY115*BZ115/60)</f>
        <v>0</v>
      </c>
      <c r="CB113" s="13">
        <f t="shared" ref="CB113" si="1007">IF(BW$113=0,0,CA113/BW$113)</f>
        <v>0</v>
      </c>
      <c r="CC113" s="13">
        <f t="shared" ref="CC113" si="1008">(CB113*BY$2)</f>
        <v>0</v>
      </c>
      <c r="CD113" s="151"/>
      <c r="CE113" s="220">
        <f t="shared" ref="CE113" si="1009">IF(BZ113=0,0,CC113/BZ113)</f>
        <v>0</v>
      </c>
      <c r="CF113" s="10"/>
      <c r="CG113" s="44" t="s">
        <v>100</v>
      </c>
      <c r="CH113" s="11" t="s">
        <v>52</v>
      </c>
      <c r="CI113" s="17"/>
      <c r="CJ113" s="17"/>
      <c r="CK113" s="36">
        <f t="shared" ref="CK113" si="1010">CI5*CI6</f>
        <v>0</v>
      </c>
      <c r="CL113" s="65">
        <v>1</v>
      </c>
      <c r="CM113" s="65">
        <v>0</v>
      </c>
      <c r="CN113" s="63">
        <v>0</v>
      </c>
      <c r="CO113" s="13">
        <f t="shared" ref="CO113" si="1011">(CK113*CL113*CM113*CN113/60)+(CK114*CL114*CM114*CN114/60)+(CK115*CM115*CN115/60)</f>
        <v>0</v>
      </c>
      <c r="CP113" s="13">
        <f t="shared" ref="CP113" si="1012">IF(CK$113=0,0,CO113/CK$113)</f>
        <v>0</v>
      </c>
      <c r="CQ113" s="13">
        <f t="shared" ref="CQ113" si="1013">(CP113*CM$2)</f>
        <v>0</v>
      </c>
      <c r="CR113" s="151"/>
      <c r="CS113" s="220">
        <f t="shared" ref="CS113" si="1014">IF(CN113=0,0,CQ113/CN113)</f>
        <v>0</v>
      </c>
      <c r="CT113" s="10"/>
      <c r="CU113" s="44" t="s">
        <v>100</v>
      </c>
      <c r="CV113" s="11" t="s">
        <v>52</v>
      </c>
      <c r="CW113" s="17"/>
      <c r="CX113" s="17"/>
      <c r="CY113" s="36">
        <f t="shared" ref="CY113" si="1015">CW5*CW6</f>
        <v>0</v>
      </c>
      <c r="CZ113" s="65">
        <v>1</v>
      </c>
      <c r="DA113" s="65">
        <v>0</v>
      </c>
      <c r="DB113" s="63">
        <v>0</v>
      </c>
      <c r="DC113" s="13">
        <f t="shared" ref="DC113" si="1016">(CY113*CZ113*DA113*DB113/60)+(CY114*CZ114*DA114*DB114/60)+(CY115*DA115*DB115/60)</f>
        <v>0</v>
      </c>
      <c r="DD113" s="13">
        <f t="shared" ref="DD113" si="1017">IF(CY$113=0,0,DC113/CY$113)</f>
        <v>0</v>
      </c>
      <c r="DE113" s="13">
        <f t="shared" ref="DE113" si="1018">(DD113*DA$2)</f>
        <v>0</v>
      </c>
      <c r="DF113" s="151"/>
      <c r="DG113" s="220">
        <f t="shared" ref="DG113" si="1019">IF(DB113=0,0,DE113/DB113)</f>
        <v>0</v>
      </c>
      <c r="DH113" s="10"/>
      <c r="DI113" s="44" t="s">
        <v>100</v>
      </c>
      <c r="DJ113" s="11" t="s">
        <v>52</v>
      </c>
      <c r="DK113" s="17"/>
      <c r="DL113" s="17"/>
      <c r="DM113" s="36">
        <f t="shared" ref="DM113" si="1020">DK5*DK6</f>
        <v>0</v>
      </c>
      <c r="DN113" s="65">
        <v>1</v>
      </c>
      <c r="DO113" s="65">
        <v>0</v>
      </c>
      <c r="DP113" s="63">
        <v>0</v>
      </c>
      <c r="DQ113" s="13">
        <f t="shared" ref="DQ113" si="1021">(DM113*DN113*DO113*DP113/60)+(DM114*DN114*DO114*DP114/60)+(DM115*DO115*DP115/60)</f>
        <v>0</v>
      </c>
      <c r="DR113" s="13">
        <f t="shared" ref="DR113" si="1022">IF(DM$113=0,0,DQ113/DM$113)</f>
        <v>0</v>
      </c>
      <c r="DS113" s="13">
        <f t="shared" ref="DS113" si="1023">(DR113*DO$2)</f>
        <v>0</v>
      </c>
      <c r="DT113" s="151"/>
      <c r="DU113" s="220">
        <f t="shared" ref="DU113" si="1024">IF(DP113=0,0,DS113/DP113)</f>
        <v>0</v>
      </c>
      <c r="DV113" s="10"/>
      <c r="DW113" s="44" t="s">
        <v>100</v>
      </c>
      <c r="DX113" s="11" t="s">
        <v>52</v>
      </c>
      <c r="DY113" s="17"/>
      <c r="DZ113" s="17"/>
      <c r="EA113" s="36">
        <f t="shared" ref="EA113" si="1025">DY5*DY6</f>
        <v>0</v>
      </c>
      <c r="EB113" s="65">
        <v>1</v>
      </c>
      <c r="EC113" s="65">
        <v>0</v>
      </c>
      <c r="ED113" s="63">
        <v>0</v>
      </c>
      <c r="EE113" s="13">
        <f t="shared" ref="EE113" si="1026">(EA113*EB113*EC113*ED113/60)+(EA114*EB114*EC114*ED114/60)+(EA115*EC115*ED115/60)</f>
        <v>0</v>
      </c>
      <c r="EF113" s="13">
        <f t="shared" ref="EF113" si="1027">IF(EA$113=0,0,EE113/EA$113)</f>
        <v>0</v>
      </c>
      <c r="EG113" s="13">
        <f t="shared" ref="EG113" si="1028">(EF113*EC$2)</f>
        <v>0</v>
      </c>
      <c r="EH113" s="151"/>
      <c r="EI113" s="220">
        <f t="shared" ref="EI113" si="1029">IF(ED113=0,0,EG113/ED113)</f>
        <v>0</v>
      </c>
      <c r="EJ113" s="10"/>
      <c r="EK113" s="44"/>
      <c r="EL113" s="61"/>
      <c r="EM113" s="87" t="s">
        <v>240</v>
      </c>
      <c r="EN113" s="95" t="s">
        <v>246</v>
      </c>
      <c r="EO113" s="14"/>
      <c r="EP113" s="72">
        <v>9.06</v>
      </c>
      <c r="EQ113" s="496">
        <f t="shared" si="988"/>
        <v>0</v>
      </c>
      <c r="ER113" s="61"/>
      <c r="ES113" s="61"/>
      <c r="ET113" s="61"/>
      <c r="EU113" s="61"/>
      <c r="EV113" s="87" t="s">
        <v>240</v>
      </c>
      <c r="EW113" s="95" t="s">
        <v>246</v>
      </c>
      <c r="EX113" s="14"/>
      <c r="EY113" s="72">
        <v>4.8099999999999996</v>
      </c>
      <c r="EZ113" s="496">
        <f t="shared" si="989"/>
        <v>0</v>
      </c>
      <c r="FA113" s="88"/>
      <c r="FC113" s="44"/>
      <c r="FD113" s="295" t="s">
        <v>333</v>
      </c>
      <c r="FE113" s="296">
        <v>0</v>
      </c>
      <c r="FF113" s="297">
        <v>1</v>
      </c>
      <c r="FG113" s="190">
        <f>SUM(FH114:FH124)</f>
        <v>19.54</v>
      </c>
      <c r="FH113" s="107"/>
      <c r="FI113" s="496">
        <f>SUM(FI114:FI124)</f>
        <v>0</v>
      </c>
      <c r="FJ113" s="10"/>
      <c r="FK113" s="307" t="s">
        <v>334</v>
      </c>
      <c r="FL113" s="309"/>
      <c r="FM113" s="308"/>
      <c r="FN113" s="296">
        <v>0</v>
      </c>
      <c r="FO113" s="300">
        <v>1</v>
      </c>
      <c r="FP113" s="190">
        <f>SUM(FQ114:FQ124)</f>
        <v>0</v>
      </c>
      <c r="FQ113" s="107"/>
      <c r="FR113" s="496">
        <f>SUM(FR114:FR124)</f>
        <v>0</v>
      </c>
      <c r="FS113" s="88"/>
    </row>
    <row r="114" spans="1:175" x14ac:dyDescent="0.25">
      <c r="A114" s="44" t="s">
        <v>100</v>
      </c>
      <c r="B114" s="11" t="s">
        <v>52</v>
      </c>
      <c r="C114" s="17"/>
      <c r="D114" s="17"/>
      <c r="E114" s="76">
        <v>0</v>
      </c>
      <c r="F114" s="65">
        <v>1</v>
      </c>
      <c r="G114" s="65">
        <v>0</v>
      </c>
      <c r="H114" s="59">
        <f>H113</f>
        <v>0</v>
      </c>
      <c r="I114" s="13"/>
      <c r="J114" s="13"/>
      <c r="K114" s="13"/>
      <c r="L114" s="151"/>
      <c r="M114" s="155"/>
      <c r="N114" s="10"/>
      <c r="O114" s="44" t="s">
        <v>100</v>
      </c>
      <c r="P114" s="11" t="s">
        <v>52</v>
      </c>
      <c r="Q114" s="17"/>
      <c r="R114" s="17"/>
      <c r="S114" s="76">
        <v>0</v>
      </c>
      <c r="T114" s="65">
        <v>1</v>
      </c>
      <c r="U114" s="65">
        <v>0</v>
      </c>
      <c r="V114" s="59">
        <f>V113</f>
        <v>0</v>
      </c>
      <c r="W114" s="13"/>
      <c r="X114" s="13"/>
      <c r="Y114" s="13"/>
      <c r="Z114" s="151"/>
      <c r="AA114" s="155"/>
      <c r="AB114" s="10"/>
      <c r="AC114" s="44" t="s">
        <v>100</v>
      </c>
      <c r="AD114" s="11" t="s">
        <v>52</v>
      </c>
      <c r="AE114" s="17"/>
      <c r="AF114" s="17"/>
      <c r="AG114" s="76">
        <v>0</v>
      </c>
      <c r="AH114" s="65">
        <v>1</v>
      </c>
      <c r="AI114" s="65">
        <v>0</v>
      </c>
      <c r="AJ114" s="59">
        <f t="shared" ref="AJ114" si="1030">AJ113</f>
        <v>0</v>
      </c>
      <c r="AK114" s="13"/>
      <c r="AL114" s="13"/>
      <c r="AM114" s="13"/>
      <c r="AN114" s="151"/>
      <c r="AO114" s="155"/>
      <c r="AP114" s="10"/>
      <c r="AQ114" s="44" t="s">
        <v>100</v>
      </c>
      <c r="AR114" s="11" t="s">
        <v>52</v>
      </c>
      <c r="AS114" s="17"/>
      <c r="AT114" s="17"/>
      <c r="AU114" s="76">
        <v>0</v>
      </c>
      <c r="AV114" s="65">
        <v>1</v>
      </c>
      <c r="AW114" s="65">
        <v>0</v>
      </c>
      <c r="AX114" s="59">
        <f t="shared" ref="AX114" si="1031">AX113</f>
        <v>0</v>
      </c>
      <c r="AY114" s="13"/>
      <c r="AZ114" s="13"/>
      <c r="BA114" s="13"/>
      <c r="BB114" s="151"/>
      <c r="BC114" s="155"/>
      <c r="BD114" s="10"/>
      <c r="BE114" s="44" t="s">
        <v>100</v>
      </c>
      <c r="BF114" s="11" t="s">
        <v>52</v>
      </c>
      <c r="BG114" s="17"/>
      <c r="BH114" s="17"/>
      <c r="BI114" s="76">
        <v>0</v>
      </c>
      <c r="BJ114" s="65">
        <v>1</v>
      </c>
      <c r="BK114" s="65">
        <v>0</v>
      </c>
      <c r="BL114" s="59">
        <f t="shared" ref="BL114" si="1032">BL113</f>
        <v>0</v>
      </c>
      <c r="BM114" s="13"/>
      <c r="BN114" s="13"/>
      <c r="BO114" s="13"/>
      <c r="BP114" s="151"/>
      <c r="BQ114" s="155"/>
      <c r="BR114" s="10"/>
      <c r="BS114" s="44" t="s">
        <v>100</v>
      </c>
      <c r="BT114" s="11" t="s">
        <v>52</v>
      </c>
      <c r="BU114" s="17"/>
      <c r="BV114" s="17"/>
      <c r="BW114" s="76">
        <v>0</v>
      </c>
      <c r="BX114" s="65">
        <v>1</v>
      </c>
      <c r="BY114" s="65">
        <v>0</v>
      </c>
      <c r="BZ114" s="59">
        <f t="shared" ref="BZ114" si="1033">BZ113</f>
        <v>0</v>
      </c>
      <c r="CA114" s="13"/>
      <c r="CB114" s="13"/>
      <c r="CC114" s="13"/>
      <c r="CD114" s="151"/>
      <c r="CE114" s="155"/>
      <c r="CF114" s="10"/>
      <c r="CG114" s="44" t="s">
        <v>100</v>
      </c>
      <c r="CH114" s="11" t="s">
        <v>52</v>
      </c>
      <c r="CI114" s="17"/>
      <c r="CJ114" s="17"/>
      <c r="CK114" s="76">
        <v>0</v>
      </c>
      <c r="CL114" s="65">
        <v>1</v>
      </c>
      <c r="CM114" s="65">
        <v>0</v>
      </c>
      <c r="CN114" s="59">
        <f t="shared" ref="CN114" si="1034">CN113</f>
        <v>0</v>
      </c>
      <c r="CO114" s="13"/>
      <c r="CP114" s="13"/>
      <c r="CQ114" s="13"/>
      <c r="CR114" s="151"/>
      <c r="CS114" s="155"/>
      <c r="CT114" s="10"/>
      <c r="CU114" s="44" t="s">
        <v>100</v>
      </c>
      <c r="CV114" s="11" t="s">
        <v>52</v>
      </c>
      <c r="CW114" s="17"/>
      <c r="CX114" s="17"/>
      <c r="CY114" s="76">
        <v>0</v>
      </c>
      <c r="CZ114" s="65">
        <v>1</v>
      </c>
      <c r="DA114" s="65">
        <v>0</v>
      </c>
      <c r="DB114" s="59">
        <f t="shared" ref="DB114" si="1035">DB113</f>
        <v>0</v>
      </c>
      <c r="DC114" s="13"/>
      <c r="DD114" s="13"/>
      <c r="DE114" s="13"/>
      <c r="DF114" s="151"/>
      <c r="DG114" s="155"/>
      <c r="DH114" s="10"/>
      <c r="DI114" s="44" t="s">
        <v>100</v>
      </c>
      <c r="DJ114" s="11" t="s">
        <v>52</v>
      </c>
      <c r="DK114" s="17"/>
      <c r="DL114" s="17"/>
      <c r="DM114" s="76">
        <v>0</v>
      </c>
      <c r="DN114" s="65">
        <v>1</v>
      </c>
      <c r="DO114" s="65">
        <v>0</v>
      </c>
      <c r="DP114" s="59">
        <f t="shared" ref="DP114" si="1036">DP113</f>
        <v>0</v>
      </c>
      <c r="DQ114" s="13"/>
      <c r="DR114" s="13"/>
      <c r="DS114" s="13"/>
      <c r="DT114" s="151"/>
      <c r="DU114" s="155"/>
      <c r="DV114" s="10"/>
      <c r="DW114" s="44" t="s">
        <v>100</v>
      </c>
      <c r="DX114" s="11" t="s">
        <v>52</v>
      </c>
      <c r="DY114" s="17"/>
      <c r="DZ114" s="17"/>
      <c r="EA114" s="76">
        <v>0</v>
      </c>
      <c r="EB114" s="65">
        <v>1</v>
      </c>
      <c r="EC114" s="65">
        <v>0</v>
      </c>
      <c r="ED114" s="59">
        <f t="shared" ref="ED114" si="1037">ED113</f>
        <v>0</v>
      </c>
      <c r="EE114" s="13"/>
      <c r="EF114" s="13"/>
      <c r="EG114" s="13"/>
      <c r="EH114" s="151"/>
      <c r="EI114" s="155"/>
      <c r="EJ114" s="10"/>
      <c r="EK114" s="44"/>
      <c r="EL114" s="302"/>
      <c r="EM114" s="87" t="s">
        <v>96</v>
      </c>
      <c r="EN114" s="8" t="s">
        <v>46</v>
      </c>
      <c r="EO114" s="61"/>
      <c r="EP114" s="72">
        <v>0.56999999999999995</v>
      </c>
      <c r="EQ114" s="496">
        <f t="shared" si="988"/>
        <v>0</v>
      </c>
      <c r="ER114" s="10"/>
      <c r="ES114" s="61"/>
      <c r="ET114" s="302"/>
      <c r="EU114" s="61"/>
      <c r="EV114" s="87" t="s">
        <v>96</v>
      </c>
      <c r="EW114" s="8" t="s">
        <v>46</v>
      </c>
      <c r="EX114" s="61"/>
      <c r="EY114" s="72">
        <v>0.93</v>
      </c>
      <c r="EZ114" s="496">
        <f t="shared" si="989"/>
        <v>0</v>
      </c>
      <c r="FA114" s="88"/>
      <c r="FC114" s="44"/>
      <c r="FD114" s="302"/>
      <c r="FE114" s="87" t="s">
        <v>90</v>
      </c>
      <c r="FF114" s="95" t="s">
        <v>111</v>
      </c>
      <c r="FG114" s="14"/>
      <c r="FH114" s="72">
        <v>0</v>
      </c>
      <c r="FI114" s="496">
        <f t="shared" ref="FI114:FI124" si="1038">FE$113*FF$113*FH114</f>
        <v>0</v>
      </c>
      <c r="FJ114" s="10"/>
      <c r="FK114" s="8"/>
      <c r="FL114" s="61"/>
      <c r="FM114" s="61"/>
      <c r="FN114" s="87" t="s">
        <v>90</v>
      </c>
      <c r="FO114" s="95" t="s">
        <v>111</v>
      </c>
      <c r="FP114" s="14"/>
      <c r="FQ114" s="72">
        <v>0</v>
      </c>
      <c r="FR114" s="496">
        <f t="shared" ref="FR114:FR124" si="1039">FN$113*FO$113*FQ114</f>
        <v>0</v>
      </c>
      <c r="FS114" s="88"/>
    </row>
    <row r="115" spans="1:175" x14ac:dyDescent="0.25">
      <c r="A115" s="44" t="s">
        <v>100</v>
      </c>
      <c r="B115" s="11" t="s">
        <v>103</v>
      </c>
      <c r="C115" s="17"/>
      <c r="D115" s="17"/>
      <c r="E115" s="18">
        <f>E113</f>
        <v>0</v>
      </c>
      <c r="F115" s="17"/>
      <c r="G115" s="65">
        <v>0</v>
      </c>
      <c r="H115" s="59">
        <f>H113</f>
        <v>0</v>
      </c>
      <c r="I115" s="13"/>
      <c r="J115" s="13"/>
      <c r="K115" s="13"/>
      <c r="L115" s="151"/>
      <c r="M115" s="305" t="s">
        <v>286</v>
      </c>
      <c r="N115" s="15"/>
      <c r="O115" s="44" t="s">
        <v>100</v>
      </c>
      <c r="P115" s="11" t="s">
        <v>103</v>
      </c>
      <c r="Q115" s="17"/>
      <c r="R115" s="17"/>
      <c r="S115" s="18">
        <f>S113</f>
        <v>0</v>
      </c>
      <c r="T115" s="17"/>
      <c r="U115" s="65">
        <v>0</v>
      </c>
      <c r="V115" s="59">
        <f>V113</f>
        <v>0</v>
      </c>
      <c r="W115" s="13"/>
      <c r="X115" s="13"/>
      <c r="Y115" s="13"/>
      <c r="Z115" s="151"/>
      <c r="AA115" s="305" t="s">
        <v>286</v>
      </c>
      <c r="AB115" s="15"/>
      <c r="AC115" s="44" t="s">
        <v>100</v>
      </c>
      <c r="AD115" s="11" t="s">
        <v>103</v>
      </c>
      <c r="AE115" s="17"/>
      <c r="AF115" s="17"/>
      <c r="AG115" s="18">
        <f t="shared" ref="AG115" si="1040">AG113</f>
        <v>0</v>
      </c>
      <c r="AH115" s="17"/>
      <c r="AI115" s="65">
        <v>0</v>
      </c>
      <c r="AJ115" s="59">
        <f t="shared" ref="AJ115" si="1041">AJ113</f>
        <v>0</v>
      </c>
      <c r="AK115" s="13"/>
      <c r="AL115" s="13"/>
      <c r="AM115" s="13"/>
      <c r="AN115" s="151"/>
      <c r="AO115" s="305" t="s">
        <v>286</v>
      </c>
      <c r="AP115" s="15"/>
      <c r="AQ115" s="44" t="s">
        <v>100</v>
      </c>
      <c r="AR115" s="11" t="s">
        <v>103</v>
      </c>
      <c r="AS115" s="17"/>
      <c r="AT115" s="17"/>
      <c r="AU115" s="18">
        <f t="shared" ref="AU115" si="1042">AU113</f>
        <v>0</v>
      </c>
      <c r="AV115" s="17"/>
      <c r="AW115" s="65">
        <v>0</v>
      </c>
      <c r="AX115" s="59">
        <f t="shared" ref="AX115" si="1043">AX113</f>
        <v>0</v>
      </c>
      <c r="AY115" s="13"/>
      <c r="AZ115" s="13"/>
      <c r="BA115" s="13"/>
      <c r="BB115" s="151"/>
      <c r="BC115" s="305" t="s">
        <v>286</v>
      </c>
      <c r="BD115" s="15"/>
      <c r="BE115" s="44" t="s">
        <v>100</v>
      </c>
      <c r="BF115" s="11" t="s">
        <v>103</v>
      </c>
      <c r="BG115" s="17"/>
      <c r="BH115" s="17"/>
      <c r="BI115" s="18">
        <f t="shared" ref="BI115" si="1044">BI113</f>
        <v>0</v>
      </c>
      <c r="BJ115" s="17"/>
      <c r="BK115" s="65">
        <v>0</v>
      </c>
      <c r="BL115" s="59">
        <f t="shared" ref="BL115" si="1045">BL113</f>
        <v>0</v>
      </c>
      <c r="BM115" s="13"/>
      <c r="BN115" s="13"/>
      <c r="BO115" s="13"/>
      <c r="BP115" s="151"/>
      <c r="BQ115" s="305" t="s">
        <v>286</v>
      </c>
      <c r="BR115" s="15"/>
      <c r="BS115" s="44" t="s">
        <v>100</v>
      </c>
      <c r="BT115" s="11" t="s">
        <v>103</v>
      </c>
      <c r="BU115" s="17"/>
      <c r="BV115" s="17"/>
      <c r="BW115" s="18">
        <f t="shared" ref="BW115" si="1046">BW113</f>
        <v>0</v>
      </c>
      <c r="BX115" s="17"/>
      <c r="BY115" s="65">
        <v>0</v>
      </c>
      <c r="BZ115" s="59">
        <f t="shared" ref="BZ115" si="1047">BZ113</f>
        <v>0</v>
      </c>
      <c r="CA115" s="13"/>
      <c r="CB115" s="13"/>
      <c r="CC115" s="13"/>
      <c r="CD115" s="151"/>
      <c r="CE115" s="305" t="s">
        <v>286</v>
      </c>
      <c r="CF115" s="15"/>
      <c r="CG115" s="44" t="s">
        <v>100</v>
      </c>
      <c r="CH115" s="11" t="s">
        <v>103</v>
      </c>
      <c r="CI115" s="17"/>
      <c r="CJ115" s="17"/>
      <c r="CK115" s="18">
        <f t="shared" ref="CK115" si="1048">CK113</f>
        <v>0</v>
      </c>
      <c r="CL115" s="17"/>
      <c r="CM115" s="65">
        <v>0</v>
      </c>
      <c r="CN115" s="59">
        <f t="shared" ref="CN115" si="1049">CN113</f>
        <v>0</v>
      </c>
      <c r="CO115" s="13"/>
      <c r="CP115" s="13"/>
      <c r="CQ115" s="13"/>
      <c r="CR115" s="151"/>
      <c r="CS115" s="305" t="s">
        <v>286</v>
      </c>
      <c r="CT115" s="15"/>
      <c r="CU115" s="44" t="s">
        <v>100</v>
      </c>
      <c r="CV115" s="11" t="s">
        <v>103</v>
      </c>
      <c r="CW115" s="17"/>
      <c r="CX115" s="17"/>
      <c r="CY115" s="18">
        <f t="shared" ref="CY115" si="1050">CY113</f>
        <v>0</v>
      </c>
      <c r="CZ115" s="17"/>
      <c r="DA115" s="65">
        <v>0</v>
      </c>
      <c r="DB115" s="59">
        <f t="shared" ref="DB115" si="1051">DB113</f>
        <v>0</v>
      </c>
      <c r="DC115" s="13"/>
      <c r="DD115" s="13"/>
      <c r="DE115" s="13"/>
      <c r="DF115" s="151"/>
      <c r="DG115" s="305" t="s">
        <v>286</v>
      </c>
      <c r="DH115" s="15"/>
      <c r="DI115" s="44" t="s">
        <v>100</v>
      </c>
      <c r="DJ115" s="11" t="s">
        <v>103</v>
      </c>
      <c r="DK115" s="17"/>
      <c r="DL115" s="17"/>
      <c r="DM115" s="18">
        <f t="shared" ref="DM115" si="1052">DM113</f>
        <v>0</v>
      </c>
      <c r="DN115" s="17"/>
      <c r="DO115" s="65">
        <v>0</v>
      </c>
      <c r="DP115" s="59">
        <f t="shared" ref="DP115" si="1053">DP113</f>
        <v>0</v>
      </c>
      <c r="DQ115" s="13"/>
      <c r="DR115" s="13"/>
      <c r="DS115" s="13"/>
      <c r="DT115" s="151"/>
      <c r="DU115" s="305" t="s">
        <v>286</v>
      </c>
      <c r="DV115" s="15"/>
      <c r="DW115" s="44" t="s">
        <v>100</v>
      </c>
      <c r="DX115" s="11" t="s">
        <v>103</v>
      </c>
      <c r="DY115" s="17"/>
      <c r="DZ115" s="17"/>
      <c r="EA115" s="18">
        <f t="shared" ref="EA115" si="1054">EA113</f>
        <v>0</v>
      </c>
      <c r="EB115" s="17"/>
      <c r="EC115" s="65">
        <v>0</v>
      </c>
      <c r="ED115" s="59">
        <f t="shared" ref="ED115" si="1055">ED113</f>
        <v>0</v>
      </c>
      <c r="EE115" s="13"/>
      <c r="EF115" s="13"/>
      <c r="EG115" s="13"/>
      <c r="EH115" s="151"/>
      <c r="EI115" s="305" t="s">
        <v>286</v>
      </c>
      <c r="EJ115" s="15"/>
      <c r="EK115" s="44"/>
      <c r="EL115" s="302"/>
      <c r="EM115" s="87" t="s">
        <v>73</v>
      </c>
      <c r="EN115" s="8" t="s">
        <v>129</v>
      </c>
      <c r="EO115" s="61"/>
      <c r="EP115" s="72">
        <v>1.37</v>
      </c>
      <c r="EQ115" s="496">
        <f t="shared" si="988"/>
        <v>0</v>
      </c>
      <c r="ER115" s="10"/>
      <c r="ES115" s="61"/>
      <c r="ET115" s="302"/>
      <c r="EU115" s="61"/>
      <c r="EV115" s="87" t="s">
        <v>73</v>
      </c>
      <c r="EW115" s="8" t="s">
        <v>129</v>
      </c>
      <c r="EX115" s="61"/>
      <c r="EY115" s="72">
        <v>2.06</v>
      </c>
      <c r="EZ115" s="496">
        <f t="shared" si="989"/>
        <v>0</v>
      </c>
      <c r="FA115" s="88"/>
      <c r="FC115" s="44"/>
      <c r="FD115" s="302"/>
      <c r="FE115" s="87" t="s">
        <v>99</v>
      </c>
      <c r="FF115" s="95" t="s">
        <v>112</v>
      </c>
      <c r="FG115" s="14"/>
      <c r="FH115" s="72">
        <v>2.48</v>
      </c>
      <c r="FI115" s="496">
        <f t="shared" si="1038"/>
        <v>0</v>
      </c>
      <c r="FJ115" s="10"/>
      <c r="FK115" s="8"/>
      <c r="FL115" s="61"/>
      <c r="FM115" s="61"/>
      <c r="FN115" s="87" t="s">
        <v>99</v>
      </c>
      <c r="FO115" s="95" t="s">
        <v>112</v>
      </c>
      <c r="FP115" s="14"/>
      <c r="FQ115" s="72">
        <v>0</v>
      </c>
      <c r="FR115" s="496">
        <f t="shared" si="1039"/>
        <v>0</v>
      </c>
      <c r="FS115" s="88"/>
    </row>
    <row r="116" spans="1:175" x14ac:dyDescent="0.25">
      <c r="A116" s="44" t="s">
        <v>97</v>
      </c>
      <c r="B116" s="11" t="s">
        <v>53</v>
      </c>
      <c r="C116" s="17"/>
      <c r="D116" s="68">
        <v>0</v>
      </c>
      <c r="E116" s="8"/>
      <c r="F116" s="65">
        <v>1</v>
      </c>
      <c r="G116" s="65">
        <v>0</v>
      </c>
      <c r="H116" s="63">
        <v>0</v>
      </c>
      <c r="I116" s="13">
        <f>+(D116*F116*G116*H116/60)</f>
        <v>0</v>
      </c>
      <c r="J116" s="13">
        <f>IF(E$113=0,0,I116/E$113)</f>
        <v>0</v>
      </c>
      <c r="K116" s="13">
        <f>(J116*G$2)</f>
        <v>0</v>
      </c>
      <c r="L116" s="151"/>
      <c r="M116" s="220">
        <f>IF(H116=0,0,K116/H116)</f>
        <v>0</v>
      </c>
      <c r="N116" s="10"/>
      <c r="O116" s="44" t="s">
        <v>97</v>
      </c>
      <c r="P116" s="11" t="s">
        <v>53</v>
      </c>
      <c r="Q116" s="17"/>
      <c r="R116" s="68">
        <v>0</v>
      </c>
      <c r="S116" s="8"/>
      <c r="T116" s="65">
        <v>1</v>
      </c>
      <c r="U116" s="65">
        <v>0</v>
      </c>
      <c r="V116" s="63">
        <v>0</v>
      </c>
      <c r="W116" s="13">
        <f>+(R116*T116*U116*V116/60)</f>
        <v>0</v>
      </c>
      <c r="X116" s="13">
        <f>IF(S$113=0,0,W116/S$113)</f>
        <v>0</v>
      </c>
      <c r="Y116" s="13">
        <f>(X116*U$2)</f>
        <v>0</v>
      </c>
      <c r="Z116" s="151"/>
      <c r="AA116" s="220">
        <f>IF(V116=0,0,Y116/V116)</f>
        <v>0</v>
      </c>
      <c r="AB116" s="10"/>
      <c r="AC116" s="44" t="s">
        <v>97</v>
      </c>
      <c r="AD116" s="11" t="s">
        <v>53</v>
      </c>
      <c r="AE116" s="17"/>
      <c r="AF116" s="68">
        <v>0</v>
      </c>
      <c r="AG116" s="8"/>
      <c r="AH116" s="65">
        <v>1</v>
      </c>
      <c r="AI116" s="65">
        <v>0</v>
      </c>
      <c r="AJ116" s="63">
        <v>0</v>
      </c>
      <c r="AK116" s="13">
        <f t="shared" ref="AK116" si="1056">+(AF116*AH116*AI116*AJ116/60)</f>
        <v>0</v>
      </c>
      <c r="AL116" s="13">
        <f t="shared" ref="AL116" si="1057">IF(AG$113=0,0,AK116/AG$113)</f>
        <v>0</v>
      </c>
      <c r="AM116" s="13">
        <f t="shared" ref="AM116" si="1058">(AL116*AI$2)</f>
        <v>0</v>
      </c>
      <c r="AN116" s="151"/>
      <c r="AO116" s="220">
        <f t="shared" ref="AO116" si="1059">IF(AJ116=0,0,AM116/AJ116)</f>
        <v>0</v>
      </c>
      <c r="AP116" s="10"/>
      <c r="AQ116" s="44" t="s">
        <v>97</v>
      </c>
      <c r="AR116" s="11" t="s">
        <v>53</v>
      </c>
      <c r="AS116" s="17"/>
      <c r="AT116" s="68">
        <v>0</v>
      </c>
      <c r="AU116" s="8"/>
      <c r="AV116" s="65">
        <v>1</v>
      </c>
      <c r="AW116" s="65">
        <v>0</v>
      </c>
      <c r="AX116" s="63">
        <v>0</v>
      </c>
      <c r="AY116" s="13">
        <f t="shared" ref="AY116" si="1060">+(AT116*AV116*AW116*AX116/60)</f>
        <v>0</v>
      </c>
      <c r="AZ116" s="13">
        <f t="shared" ref="AZ116" si="1061">IF(AU$113=0,0,AY116/AU$113)</f>
        <v>0</v>
      </c>
      <c r="BA116" s="13">
        <f t="shared" ref="BA116" si="1062">(AZ116*AW$2)</f>
        <v>0</v>
      </c>
      <c r="BB116" s="151"/>
      <c r="BC116" s="220">
        <f t="shared" ref="BC116" si="1063">IF(AX116=0,0,BA116/AX116)</f>
        <v>0</v>
      </c>
      <c r="BD116" s="10"/>
      <c r="BE116" s="44" t="s">
        <v>97</v>
      </c>
      <c r="BF116" s="11" t="s">
        <v>53</v>
      </c>
      <c r="BG116" s="17"/>
      <c r="BH116" s="68">
        <v>0</v>
      </c>
      <c r="BI116" s="8"/>
      <c r="BJ116" s="65">
        <v>1</v>
      </c>
      <c r="BK116" s="65">
        <v>0</v>
      </c>
      <c r="BL116" s="63">
        <v>0</v>
      </c>
      <c r="BM116" s="13">
        <f t="shared" ref="BM116" si="1064">+(BH116*BJ116*BK116*BL116/60)</f>
        <v>0</v>
      </c>
      <c r="BN116" s="13">
        <f t="shared" ref="BN116" si="1065">IF(BI$113=0,0,BM116/BI$113)</f>
        <v>0</v>
      </c>
      <c r="BO116" s="13">
        <f t="shared" ref="BO116" si="1066">(BN116*BK$2)</f>
        <v>0</v>
      </c>
      <c r="BP116" s="151"/>
      <c r="BQ116" s="220">
        <f t="shared" ref="BQ116" si="1067">IF(BL116=0,0,BO116/BL116)</f>
        <v>0</v>
      </c>
      <c r="BR116" s="10"/>
      <c r="BS116" s="44" t="s">
        <v>97</v>
      </c>
      <c r="BT116" s="11" t="s">
        <v>53</v>
      </c>
      <c r="BU116" s="17"/>
      <c r="BV116" s="68">
        <v>0</v>
      </c>
      <c r="BW116" s="8"/>
      <c r="BX116" s="65">
        <v>1</v>
      </c>
      <c r="BY116" s="65">
        <v>0</v>
      </c>
      <c r="BZ116" s="63">
        <v>0</v>
      </c>
      <c r="CA116" s="13">
        <f t="shared" ref="CA116" si="1068">+(BV116*BX116*BY116*BZ116/60)</f>
        <v>0</v>
      </c>
      <c r="CB116" s="13">
        <f t="shared" ref="CB116" si="1069">IF(BW$113=0,0,CA116/BW$113)</f>
        <v>0</v>
      </c>
      <c r="CC116" s="13">
        <f t="shared" ref="CC116" si="1070">(CB116*BY$2)</f>
        <v>0</v>
      </c>
      <c r="CD116" s="151"/>
      <c r="CE116" s="220">
        <f t="shared" ref="CE116" si="1071">IF(BZ116=0,0,CC116/BZ116)</f>
        <v>0</v>
      </c>
      <c r="CF116" s="10"/>
      <c r="CG116" s="44" t="s">
        <v>97</v>
      </c>
      <c r="CH116" s="11" t="s">
        <v>53</v>
      </c>
      <c r="CI116" s="17"/>
      <c r="CJ116" s="68">
        <v>0</v>
      </c>
      <c r="CK116" s="8"/>
      <c r="CL116" s="65">
        <v>1</v>
      </c>
      <c r="CM116" s="65">
        <v>0</v>
      </c>
      <c r="CN116" s="63">
        <v>0</v>
      </c>
      <c r="CO116" s="13">
        <f t="shared" ref="CO116" si="1072">+(CJ116*CL116*CM116*CN116/60)</f>
        <v>0</v>
      </c>
      <c r="CP116" s="13">
        <f t="shared" ref="CP116" si="1073">IF(CK$113=0,0,CO116/CK$113)</f>
        <v>0</v>
      </c>
      <c r="CQ116" s="13">
        <f t="shared" ref="CQ116" si="1074">(CP116*CM$2)</f>
        <v>0</v>
      </c>
      <c r="CR116" s="151"/>
      <c r="CS116" s="220">
        <f t="shared" ref="CS116" si="1075">IF(CN116=0,0,CQ116/CN116)</f>
        <v>0</v>
      </c>
      <c r="CT116" s="10"/>
      <c r="CU116" s="44" t="s">
        <v>97</v>
      </c>
      <c r="CV116" s="11" t="s">
        <v>53</v>
      </c>
      <c r="CW116" s="17"/>
      <c r="CX116" s="68">
        <v>0</v>
      </c>
      <c r="CY116" s="8"/>
      <c r="CZ116" s="65">
        <v>1</v>
      </c>
      <c r="DA116" s="65">
        <v>0</v>
      </c>
      <c r="DB116" s="63">
        <v>0</v>
      </c>
      <c r="DC116" s="13">
        <f t="shared" ref="DC116" si="1076">+(CX116*CZ116*DA116*DB116/60)</f>
        <v>0</v>
      </c>
      <c r="DD116" s="13">
        <f t="shared" ref="DD116" si="1077">IF(CY$113=0,0,DC116/CY$113)</f>
        <v>0</v>
      </c>
      <c r="DE116" s="13">
        <f t="shared" ref="DE116" si="1078">(DD116*DA$2)</f>
        <v>0</v>
      </c>
      <c r="DF116" s="151"/>
      <c r="DG116" s="220">
        <f t="shared" ref="DG116" si="1079">IF(DB116=0,0,DE116/DB116)</f>
        <v>0</v>
      </c>
      <c r="DH116" s="10"/>
      <c r="DI116" s="44" t="s">
        <v>97</v>
      </c>
      <c r="DJ116" s="11" t="s">
        <v>53</v>
      </c>
      <c r="DK116" s="17"/>
      <c r="DL116" s="68">
        <v>0</v>
      </c>
      <c r="DM116" s="8"/>
      <c r="DN116" s="65">
        <v>1</v>
      </c>
      <c r="DO116" s="65">
        <v>0</v>
      </c>
      <c r="DP116" s="63">
        <v>0</v>
      </c>
      <c r="DQ116" s="13">
        <f t="shared" ref="DQ116" si="1080">+(DL116*DN116*DO116*DP116/60)</f>
        <v>0</v>
      </c>
      <c r="DR116" s="13">
        <f t="shared" ref="DR116" si="1081">IF(DM$113=0,0,DQ116/DM$113)</f>
        <v>0</v>
      </c>
      <c r="DS116" s="13">
        <f t="shared" ref="DS116" si="1082">(DR116*DO$2)</f>
        <v>0</v>
      </c>
      <c r="DT116" s="151"/>
      <c r="DU116" s="220">
        <f t="shared" ref="DU116" si="1083">IF(DP116=0,0,DS116/DP116)</f>
        <v>0</v>
      </c>
      <c r="DV116" s="10"/>
      <c r="DW116" s="44" t="s">
        <v>97</v>
      </c>
      <c r="DX116" s="11" t="s">
        <v>53</v>
      </c>
      <c r="DY116" s="17"/>
      <c r="DZ116" s="68">
        <v>0</v>
      </c>
      <c r="EA116" s="8"/>
      <c r="EB116" s="65">
        <v>1</v>
      </c>
      <c r="EC116" s="65">
        <v>0</v>
      </c>
      <c r="ED116" s="63">
        <v>0</v>
      </c>
      <c r="EE116" s="13">
        <f t="shared" ref="EE116" si="1084">+(DZ116*EB116*EC116*ED116/60)</f>
        <v>0</v>
      </c>
      <c r="EF116" s="13">
        <f t="shared" ref="EF116" si="1085">IF(EA$113=0,0,EE116/EA$113)</f>
        <v>0</v>
      </c>
      <c r="EG116" s="13">
        <f t="shared" ref="EG116" si="1086">(EF116*EC$2)</f>
        <v>0</v>
      </c>
      <c r="EH116" s="151"/>
      <c r="EI116" s="220">
        <f t="shared" ref="EI116" si="1087">IF(ED116=0,0,EG116/ED116)</f>
        <v>0</v>
      </c>
      <c r="EJ116" s="10"/>
      <c r="EK116" s="44"/>
      <c r="EL116" s="302"/>
      <c r="EM116" s="87" t="s">
        <v>133</v>
      </c>
      <c r="EN116" s="8" t="s">
        <v>132</v>
      </c>
      <c r="EO116" s="61"/>
      <c r="EP116" s="72">
        <v>1.98</v>
      </c>
      <c r="EQ116" s="496">
        <f t="shared" si="988"/>
        <v>0</v>
      </c>
      <c r="ER116" s="10"/>
      <c r="ES116" s="61"/>
      <c r="ET116" s="302"/>
      <c r="EU116" s="61"/>
      <c r="EV116" s="87" t="s">
        <v>133</v>
      </c>
      <c r="EW116" s="8" t="s">
        <v>132</v>
      </c>
      <c r="EX116" s="61"/>
      <c r="EY116" s="72">
        <v>1.3</v>
      </c>
      <c r="EZ116" s="496">
        <f t="shared" si="989"/>
        <v>0</v>
      </c>
      <c r="FA116" s="88"/>
      <c r="FC116" s="44"/>
      <c r="FD116" s="302"/>
      <c r="FE116" s="87" t="s">
        <v>91</v>
      </c>
      <c r="FF116" s="95" t="s">
        <v>321</v>
      </c>
      <c r="FG116" s="14"/>
      <c r="FH116" s="72">
        <v>0</v>
      </c>
      <c r="FI116" s="496">
        <f t="shared" si="1038"/>
        <v>0</v>
      </c>
      <c r="FJ116" s="10"/>
      <c r="FK116" s="8"/>
      <c r="FL116" s="61"/>
      <c r="FM116" s="61"/>
      <c r="FN116" s="87" t="s">
        <v>91</v>
      </c>
      <c r="FO116" s="95" t="s">
        <v>321</v>
      </c>
      <c r="FP116" s="14"/>
      <c r="FQ116" s="72">
        <v>0</v>
      </c>
      <c r="FR116" s="496">
        <f t="shared" si="1039"/>
        <v>0</v>
      </c>
      <c r="FS116" s="88"/>
    </row>
    <row r="117" spans="1:175" x14ac:dyDescent="0.25">
      <c r="A117" s="44"/>
      <c r="B117" s="61"/>
      <c r="C117" s="61"/>
      <c r="D117" s="61"/>
      <c r="E117" s="61"/>
      <c r="F117" s="61"/>
      <c r="G117" s="61"/>
      <c r="H117" s="286" t="s">
        <v>36</v>
      </c>
      <c r="I117" s="13"/>
      <c r="J117" s="13"/>
      <c r="K117" s="13"/>
      <c r="L117" s="151"/>
      <c r="M117" s="155"/>
      <c r="N117" s="10"/>
      <c r="O117" s="44"/>
      <c r="P117" s="61"/>
      <c r="Q117" s="61"/>
      <c r="R117" s="61"/>
      <c r="S117" s="61"/>
      <c r="T117" s="61"/>
      <c r="U117" s="61"/>
      <c r="V117" s="286" t="s">
        <v>36</v>
      </c>
      <c r="W117" s="13"/>
      <c r="X117" s="13"/>
      <c r="Y117" s="13"/>
      <c r="Z117" s="151"/>
      <c r="AA117" s="155"/>
      <c r="AB117" s="10"/>
      <c r="AC117" s="44"/>
      <c r="AD117" s="61"/>
      <c r="AE117" s="61"/>
      <c r="AF117" s="61"/>
      <c r="AG117" s="61"/>
      <c r="AH117" s="61"/>
      <c r="AI117" s="61"/>
      <c r="AJ117" s="286" t="s">
        <v>36</v>
      </c>
      <c r="AK117" s="13"/>
      <c r="AL117" s="13"/>
      <c r="AM117" s="13"/>
      <c r="AN117" s="151"/>
      <c r="AO117" s="155"/>
      <c r="AP117" s="10"/>
      <c r="AQ117" s="44"/>
      <c r="AR117" s="61"/>
      <c r="AS117" s="61"/>
      <c r="AT117" s="61"/>
      <c r="AU117" s="61"/>
      <c r="AV117" s="61"/>
      <c r="AW117" s="61"/>
      <c r="AX117" s="286" t="s">
        <v>36</v>
      </c>
      <c r="AY117" s="13"/>
      <c r="AZ117" s="13"/>
      <c r="BA117" s="13"/>
      <c r="BB117" s="151"/>
      <c r="BC117" s="155"/>
      <c r="BD117" s="10"/>
      <c r="BE117" s="44"/>
      <c r="BF117" s="61"/>
      <c r="BG117" s="61"/>
      <c r="BH117" s="61"/>
      <c r="BI117" s="61"/>
      <c r="BJ117" s="61"/>
      <c r="BK117" s="61"/>
      <c r="BL117" s="286" t="s">
        <v>36</v>
      </c>
      <c r="BM117" s="13"/>
      <c r="BN117" s="13"/>
      <c r="BO117" s="13"/>
      <c r="BP117" s="151"/>
      <c r="BQ117" s="155"/>
      <c r="BR117" s="10"/>
      <c r="BS117" s="44"/>
      <c r="BT117" s="61"/>
      <c r="BU117" s="61"/>
      <c r="BV117" s="61"/>
      <c r="BW117" s="61"/>
      <c r="BX117" s="61"/>
      <c r="BY117" s="61"/>
      <c r="BZ117" s="286" t="s">
        <v>36</v>
      </c>
      <c r="CA117" s="13"/>
      <c r="CB117" s="13"/>
      <c r="CC117" s="13"/>
      <c r="CD117" s="151"/>
      <c r="CE117" s="155"/>
      <c r="CF117" s="10"/>
      <c r="CG117" s="44"/>
      <c r="CH117" s="61"/>
      <c r="CI117" s="61"/>
      <c r="CJ117" s="61"/>
      <c r="CK117" s="61"/>
      <c r="CL117" s="61"/>
      <c r="CM117" s="61"/>
      <c r="CN117" s="286" t="s">
        <v>36</v>
      </c>
      <c r="CO117" s="13"/>
      <c r="CP117" s="13"/>
      <c r="CQ117" s="13"/>
      <c r="CR117" s="151"/>
      <c r="CS117" s="155"/>
      <c r="CT117" s="10"/>
      <c r="CU117" s="44"/>
      <c r="CV117" s="61"/>
      <c r="CW117" s="61"/>
      <c r="CX117" s="61"/>
      <c r="CY117" s="61"/>
      <c r="CZ117" s="61"/>
      <c r="DA117" s="61"/>
      <c r="DB117" s="286" t="s">
        <v>36</v>
      </c>
      <c r="DC117" s="13"/>
      <c r="DD117" s="13"/>
      <c r="DE117" s="13"/>
      <c r="DF117" s="151"/>
      <c r="DG117" s="155"/>
      <c r="DH117" s="10"/>
      <c r="DI117" s="44"/>
      <c r="DJ117" s="61"/>
      <c r="DK117" s="61"/>
      <c r="DL117" s="61"/>
      <c r="DM117" s="61"/>
      <c r="DN117" s="61"/>
      <c r="DO117" s="61"/>
      <c r="DP117" s="286" t="s">
        <v>36</v>
      </c>
      <c r="DQ117" s="13"/>
      <c r="DR117" s="13"/>
      <c r="DS117" s="13"/>
      <c r="DT117" s="151"/>
      <c r="DU117" s="155"/>
      <c r="DV117" s="10"/>
      <c r="DW117" s="44"/>
      <c r="DX117" s="61"/>
      <c r="DY117" s="61"/>
      <c r="DZ117" s="61"/>
      <c r="EA117" s="61"/>
      <c r="EB117" s="61"/>
      <c r="EC117" s="61"/>
      <c r="ED117" s="286" t="s">
        <v>36</v>
      </c>
      <c r="EE117" s="13"/>
      <c r="EF117" s="13"/>
      <c r="EG117" s="13"/>
      <c r="EH117" s="151"/>
      <c r="EI117" s="155"/>
      <c r="EJ117" s="10"/>
      <c r="EK117" s="44"/>
      <c r="EL117" s="302"/>
      <c r="EM117" s="87" t="s">
        <v>65</v>
      </c>
      <c r="EN117" s="95" t="s">
        <v>60</v>
      </c>
      <c r="EO117" s="14"/>
      <c r="EP117" s="72">
        <v>8.85</v>
      </c>
      <c r="EQ117" s="496">
        <f t="shared" si="988"/>
        <v>0</v>
      </c>
      <c r="ER117" s="10"/>
      <c r="ES117" s="61"/>
      <c r="ET117" s="302"/>
      <c r="EU117" s="61"/>
      <c r="EV117" s="87" t="s">
        <v>65</v>
      </c>
      <c r="EW117" s="95" t="s">
        <v>60</v>
      </c>
      <c r="EX117" s="14"/>
      <c r="EY117" s="72">
        <v>2.69</v>
      </c>
      <c r="EZ117" s="496">
        <f t="shared" si="989"/>
        <v>0</v>
      </c>
      <c r="FA117" s="88"/>
      <c r="FC117" s="137"/>
      <c r="FD117" s="61"/>
      <c r="FE117" s="87" t="s">
        <v>240</v>
      </c>
      <c r="FF117" s="95" t="s">
        <v>246</v>
      </c>
      <c r="FG117" s="14"/>
      <c r="FH117" s="72">
        <v>6.02</v>
      </c>
      <c r="FI117" s="496">
        <f t="shared" si="1038"/>
        <v>0</v>
      </c>
      <c r="FJ117" s="61"/>
      <c r="FK117" s="61"/>
      <c r="FL117" s="61"/>
      <c r="FM117" s="61"/>
      <c r="FN117" s="87" t="s">
        <v>240</v>
      </c>
      <c r="FO117" s="95" t="s">
        <v>246</v>
      </c>
      <c r="FP117" s="14"/>
      <c r="FQ117" s="72">
        <v>0</v>
      </c>
      <c r="FR117" s="496">
        <f t="shared" si="1039"/>
        <v>0</v>
      </c>
      <c r="FS117" s="88"/>
    </row>
    <row r="118" spans="1:175" x14ac:dyDescent="0.25">
      <c r="A118" s="44" t="s">
        <v>101</v>
      </c>
      <c r="B118" s="11" t="s">
        <v>102</v>
      </c>
      <c r="C118" s="8"/>
      <c r="D118" s="17"/>
      <c r="E118" s="18">
        <f>E113</f>
        <v>0</v>
      </c>
      <c r="F118" s="17"/>
      <c r="G118" s="17"/>
      <c r="H118" s="78">
        <v>0</v>
      </c>
      <c r="I118" s="13">
        <f>(E118*H118)</f>
        <v>0</v>
      </c>
      <c r="J118" s="13">
        <f>IF(E$113=0,0,I118/E$113)</f>
        <v>0</v>
      </c>
      <c r="K118" s="13">
        <f>(J118*G$2)</f>
        <v>0</v>
      </c>
      <c r="L118" s="151"/>
      <c r="M118" s="155"/>
      <c r="N118" s="10"/>
      <c r="O118" s="44" t="s">
        <v>101</v>
      </c>
      <c r="P118" s="11" t="s">
        <v>102</v>
      </c>
      <c r="Q118" s="8"/>
      <c r="R118" s="17"/>
      <c r="S118" s="18">
        <f>S113</f>
        <v>0</v>
      </c>
      <c r="T118" s="17"/>
      <c r="U118" s="17"/>
      <c r="V118" s="78">
        <v>0</v>
      </c>
      <c r="W118" s="13">
        <f>(S118*V118)</f>
        <v>0</v>
      </c>
      <c r="X118" s="13">
        <f>IF(S$113=0,0,W118/S$113)</f>
        <v>0</v>
      </c>
      <c r="Y118" s="13">
        <f>(X118*U$2)</f>
        <v>0</v>
      </c>
      <c r="Z118" s="151"/>
      <c r="AA118" s="155"/>
      <c r="AB118" s="10"/>
      <c r="AC118" s="44" t="s">
        <v>101</v>
      </c>
      <c r="AD118" s="11" t="s">
        <v>102</v>
      </c>
      <c r="AE118" s="8"/>
      <c r="AF118" s="17"/>
      <c r="AG118" s="18">
        <f t="shared" ref="AG118" si="1088">AG113</f>
        <v>0</v>
      </c>
      <c r="AH118" s="17"/>
      <c r="AI118" s="17"/>
      <c r="AJ118" s="78">
        <v>0</v>
      </c>
      <c r="AK118" s="13">
        <f t="shared" ref="AK118" si="1089">(AG118*AJ118)</f>
        <v>0</v>
      </c>
      <c r="AL118" s="13">
        <f t="shared" ref="AL118" si="1090">IF(AG$113=0,0,AK118/AG$113)</f>
        <v>0</v>
      </c>
      <c r="AM118" s="13">
        <f t="shared" ref="AM118" si="1091">(AL118*AI$2)</f>
        <v>0</v>
      </c>
      <c r="AN118" s="151"/>
      <c r="AO118" s="155"/>
      <c r="AP118" s="10"/>
      <c r="AQ118" s="44" t="s">
        <v>101</v>
      </c>
      <c r="AR118" s="11" t="s">
        <v>102</v>
      </c>
      <c r="AS118" s="8"/>
      <c r="AT118" s="17"/>
      <c r="AU118" s="18">
        <f t="shared" ref="AU118" si="1092">AU113</f>
        <v>0</v>
      </c>
      <c r="AV118" s="17"/>
      <c r="AW118" s="17"/>
      <c r="AX118" s="78">
        <v>0</v>
      </c>
      <c r="AY118" s="13">
        <f t="shared" ref="AY118" si="1093">(AU118*AX118)</f>
        <v>0</v>
      </c>
      <c r="AZ118" s="13">
        <f t="shared" ref="AZ118" si="1094">IF(AU$113=0,0,AY118/AU$113)</f>
        <v>0</v>
      </c>
      <c r="BA118" s="13">
        <f t="shared" ref="BA118" si="1095">(AZ118*AW$2)</f>
        <v>0</v>
      </c>
      <c r="BB118" s="151"/>
      <c r="BC118" s="155"/>
      <c r="BD118" s="10"/>
      <c r="BE118" s="44" t="s">
        <v>101</v>
      </c>
      <c r="BF118" s="11" t="s">
        <v>102</v>
      </c>
      <c r="BG118" s="8"/>
      <c r="BH118" s="17"/>
      <c r="BI118" s="18">
        <f t="shared" ref="BI118" si="1096">BI113</f>
        <v>0</v>
      </c>
      <c r="BJ118" s="17"/>
      <c r="BK118" s="17"/>
      <c r="BL118" s="78">
        <v>0</v>
      </c>
      <c r="BM118" s="13">
        <f t="shared" ref="BM118" si="1097">(BI118*BL118)</f>
        <v>0</v>
      </c>
      <c r="BN118" s="13">
        <f t="shared" ref="BN118" si="1098">IF(BI$113=0,0,BM118/BI$113)</f>
        <v>0</v>
      </c>
      <c r="BO118" s="13">
        <f t="shared" ref="BO118" si="1099">(BN118*BK$2)</f>
        <v>0</v>
      </c>
      <c r="BP118" s="151"/>
      <c r="BQ118" s="155"/>
      <c r="BR118" s="10"/>
      <c r="BS118" s="44" t="s">
        <v>101</v>
      </c>
      <c r="BT118" s="11" t="s">
        <v>102</v>
      </c>
      <c r="BU118" s="8"/>
      <c r="BV118" s="17"/>
      <c r="BW118" s="18">
        <f t="shared" ref="BW118" si="1100">BW113</f>
        <v>0</v>
      </c>
      <c r="BX118" s="17"/>
      <c r="BY118" s="17"/>
      <c r="BZ118" s="78">
        <v>0</v>
      </c>
      <c r="CA118" s="13">
        <f t="shared" ref="CA118" si="1101">(BW118*BZ118)</f>
        <v>0</v>
      </c>
      <c r="CB118" s="13">
        <f t="shared" ref="CB118" si="1102">IF(BW$113=0,0,CA118/BW$113)</f>
        <v>0</v>
      </c>
      <c r="CC118" s="13">
        <f t="shared" ref="CC118" si="1103">(CB118*BY$2)</f>
        <v>0</v>
      </c>
      <c r="CD118" s="151"/>
      <c r="CE118" s="155"/>
      <c r="CF118" s="10"/>
      <c r="CG118" s="44" t="s">
        <v>101</v>
      </c>
      <c r="CH118" s="11" t="s">
        <v>102</v>
      </c>
      <c r="CI118" s="8"/>
      <c r="CJ118" s="17"/>
      <c r="CK118" s="18">
        <f t="shared" ref="CK118" si="1104">CK113</f>
        <v>0</v>
      </c>
      <c r="CL118" s="17"/>
      <c r="CM118" s="17"/>
      <c r="CN118" s="78">
        <v>0</v>
      </c>
      <c r="CO118" s="13">
        <f t="shared" ref="CO118" si="1105">(CK118*CN118)</f>
        <v>0</v>
      </c>
      <c r="CP118" s="13">
        <f t="shared" ref="CP118" si="1106">IF(CK$113=0,0,CO118/CK$113)</f>
        <v>0</v>
      </c>
      <c r="CQ118" s="13">
        <f t="shared" ref="CQ118" si="1107">(CP118*CM$2)</f>
        <v>0</v>
      </c>
      <c r="CR118" s="151"/>
      <c r="CS118" s="155"/>
      <c r="CT118" s="10"/>
      <c r="CU118" s="44" t="s">
        <v>101</v>
      </c>
      <c r="CV118" s="11" t="s">
        <v>102</v>
      </c>
      <c r="CW118" s="8"/>
      <c r="CX118" s="17"/>
      <c r="CY118" s="18">
        <f t="shared" ref="CY118" si="1108">CY113</f>
        <v>0</v>
      </c>
      <c r="CZ118" s="17"/>
      <c r="DA118" s="17"/>
      <c r="DB118" s="78">
        <v>0</v>
      </c>
      <c r="DC118" s="13">
        <f t="shared" ref="DC118" si="1109">(CY118*DB118)</f>
        <v>0</v>
      </c>
      <c r="DD118" s="13">
        <f t="shared" ref="DD118" si="1110">IF(CY$113=0,0,DC118/CY$113)</f>
        <v>0</v>
      </c>
      <c r="DE118" s="13">
        <f t="shared" ref="DE118" si="1111">(DD118*DA$2)</f>
        <v>0</v>
      </c>
      <c r="DF118" s="151"/>
      <c r="DG118" s="155"/>
      <c r="DH118" s="10"/>
      <c r="DI118" s="44" t="s">
        <v>101</v>
      </c>
      <c r="DJ118" s="11" t="s">
        <v>102</v>
      </c>
      <c r="DK118" s="8"/>
      <c r="DL118" s="17"/>
      <c r="DM118" s="18">
        <f t="shared" ref="DM118" si="1112">DM113</f>
        <v>0</v>
      </c>
      <c r="DN118" s="17"/>
      <c r="DO118" s="17"/>
      <c r="DP118" s="78">
        <v>0</v>
      </c>
      <c r="DQ118" s="13">
        <f t="shared" ref="DQ118" si="1113">(DM118*DP118)</f>
        <v>0</v>
      </c>
      <c r="DR118" s="13">
        <f t="shared" ref="DR118" si="1114">IF(DM$113=0,0,DQ118/DM$113)</f>
        <v>0</v>
      </c>
      <c r="DS118" s="13">
        <f t="shared" ref="DS118" si="1115">(DR118*DO$2)</f>
        <v>0</v>
      </c>
      <c r="DT118" s="151"/>
      <c r="DU118" s="155"/>
      <c r="DV118" s="10"/>
      <c r="DW118" s="44" t="s">
        <v>101</v>
      </c>
      <c r="DX118" s="11" t="s">
        <v>102</v>
      </c>
      <c r="DY118" s="8"/>
      <c r="DZ118" s="17"/>
      <c r="EA118" s="18">
        <f t="shared" ref="EA118" si="1116">EA113</f>
        <v>0</v>
      </c>
      <c r="EB118" s="17"/>
      <c r="EC118" s="17"/>
      <c r="ED118" s="78">
        <v>0</v>
      </c>
      <c r="EE118" s="13">
        <f t="shared" ref="EE118" si="1117">(EA118*ED118)</f>
        <v>0</v>
      </c>
      <c r="EF118" s="13">
        <f t="shared" ref="EF118" si="1118">IF(EA$113=0,0,EE118/EA$113)</f>
        <v>0</v>
      </c>
      <c r="EG118" s="13">
        <f t="shared" ref="EG118" si="1119">(EF118*EC$2)</f>
        <v>0</v>
      </c>
      <c r="EH118" s="151"/>
      <c r="EI118" s="155"/>
      <c r="EJ118" s="10"/>
      <c r="EK118" s="44"/>
      <c r="EL118" s="302"/>
      <c r="EM118" s="87" t="s">
        <v>72</v>
      </c>
      <c r="EN118" s="8" t="s">
        <v>154</v>
      </c>
      <c r="EO118" s="61"/>
      <c r="EP118" s="72">
        <v>0.62</v>
      </c>
      <c r="EQ118" s="496">
        <f t="shared" si="988"/>
        <v>0</v>
      </c>
      <c r="ER118" s="10"/>
      <c r="ES118" s="61"/>
      <c r="ET118" s="302"/>
      <c r="EU118" s="61"/>
      <c r="EV118" s="87" t="s">
        <v>72</v>
      </c>
      <c r="EW118" s="8" t="s">
        <v>154</v>
      </c>
      <c r="EX118" s="61"/>
      <c r="EY118" s="72">
        <v>0</v>
      </c>
      <c r="EZ118" s="496">
        <f t="shared" si="989"/>
        <v>0</v>
      </c>
      <c r="FA118" s="88"/>
      <c r="FC118" s="44"/>
      <c r="FD118" s="302"/>
      <c r="FE118" s="87" t="s">
        <v>96</v>
      </c>
      <c r="FF118" s="8" t="s">
        <v>46</v>
      </c>
      <c r="FG118" s="61"/>
      <c r="FH118" s="72">
        <v>0.64</v>
      </c>
      <c r="FI118" s="496">
        <f t="shared" si="1038"/>
        <v>0</v>
      </c>
      <c r="FJ118" s="10"/>
      <c r="FK118" s="8"/>
      <c r="FL118" s="61"/>
      <c r="FM118" s="61"/>
      <c r="FN118" s="87" t="s">
        <v>96</v>
      </c>
      <c r="FO118" s="8" t="s">
        <v>46</v>
      </c>
      <c r="FP118" s="61"/>
      <c r="FQ118" s="72">
        <v>0</v>
      </c>
      <c r="FR118" s="496">
        <f t="shared" si="1039"/>
        <v>0</v>
      </c>
      <c r="FS118" s="88"/>
    </row>
    <row r="119" spans="1:175" ht="13" thickBot="1" x14ac:dyDescent="0.3">
      <c r="A119" s="44"/>
      <c r="B119" s="11"/>
      <c r="C119" s="8"/>
      <c r="D119" s="17"/>
      <c r="E119" s="18"/>
      <c r="F119" s="942" t="s">
        <v>54</v>
      </c>
      <c r="G119" s="17"/>
      <c r="H119" s="304" t="s">
        <v>55</v>
      </c>
      <c r="I119" s="13"/>
      <c r="J119" s="13"/>
      <c r="K119" s="13"/>
      <c r="L119" s="151"/>
      <c r="M119" s="306" t="s">
        <v>287</v>
      </c>
      <c r="N119" s="10"/>
      <c r="O119" s="44"/>
      <c r="P119" s="11"/>
      <c r="Q119" s="8"/>
      <c r="R119" s="17"/>
      <c r="S119" s="18"/>
      <c r="T119" s="942" t="s">
        <v>54</v>
      </c>
      <c r="U119" s="17"/>
      <c r="V119" s="304" t="s">
        <v>55</v>
      </c>
      <c r="W119" s="13"/>
      <c r="X119" s="13"/>
      <c r="Y119" s="13"/>
      <c r="Z119" s="151"/>
      <c r="AA119" s="306" t="s">
        <v>287</v>
      </c>
      <c r="AB119" s="10"/>
      <c r="AC119" s="44"/>
      <c r="AD119" s="11"/>
      <c r="AE119" s="8"/>
      <c r="AF119" s="17"/>
      <c r="AG119" s="18"/>
      <c r="AH119" s="942" t="s">
        <v>54</v>
      </c>
      <c r="AI119" s="17"/>
      <c r="AJ119" s="304" t="s">
        <v>55</v>
      </c>
      <c r="AK119" s="13"/>
      <c r="AL119" s="13"/>
      <c r="AM119" s="13"/>
      <c r="AN119" s="151"/>
      <c r="AO119" s="306" t="s">
        <v>287</v>
      </c>
      <c r="AP119" s="10"/>
      <c r="AQ119" s="44"/>
      <c r="AR119" s="11"/>
      <c r="AS119" s="8"/>
      <c r="AT119" s="17"/>
      <c r="AU119" s="18"/>
      <c r="AV119" s="942" t="s">
        <v>54</v>
      </c>
      <c r="AW119" s="17"/>
      <c r="AX119" s="304" t="s">
        <v>55</v>
      </c>
      <c r="AY119" s="13"/>
      <c r="AZ119" s="13"/>
      <c r="BA119" s="13"/>
      <c r="BB119" s="151"/>
      <c r="BC119" s="306" t="s">
        <v>287</v>
      </c>
      <c r="BD119" s="10"/>
      <c r="BE119" s="44"/>
      <c r="BF119" s="11"/>
      <c r="BG119" s="8"/>
      <c r="BH119" s="17"/>
      <c r="BI119" s="18"/>
      <c r="BJ119" s="942" t="s">
        <v>54</v>
      </c>
      <c r="BK119" s="17"/>
      <c r="BL119" s="304" t="s">
        <v>55</v>
      </c>
      <c r="BM119" s="13"/>
      <c r="BN119" s="13"/>
      <c r="BO119" s="13"/>
      <c r="BP119" s="151"/>
      <c r="BQ119" s="306" t="s">
        <v>287</v>
      </c>
      <c r="BR119" s="10"/>
      <c r="BS119" s="44"/>
      <c r="BT119" s="11"/>
      <c r="BU119" s="8"/>
      <c r="BV119" s="17"/>
      <c r="BW119" s="18"/>
      <c r="BX119" s="942" t="s">
        <v>54</v>
      </c>
      <c r="BY119" s="17"/>
      <c r="BZ119" s="304" t="s">
        <v>55</v>
      </c>
      <c r="CA119" s="13"/>
      <c r="CB119" s="13"/>
      <c r="CC119" s="13"/>
      <c r="CD119" s="151"/>
      <c r="CE119" s="306" t="s">
        <v>287</v>
      </c>
      <c r="CF119" s="10"/>
      <c r="CG119" s="44"/>
      <c r="CH119" s="11"/>
      <c r="CI119" s="8"/>
      <c r="CJ119" s="17"/>
      <c r="CK119" s="18"/>
      <c r="CL119" s="942" t="s">
        <v>54</v>
      </c>
      <c r="CM119" s="17"/>
      <c r="CN119" s="304" t="s">
        <v>55</v>
      </c>
      <c r="CO119" s="13"/>
      <c r="CP119" s="13"/>
      <c r="CQ119" s="13"/>
      <c r="CR119" s="151"/>
      <c r="CS119" s="306" t="s">
        <v>287</v>
      </c>
      <c r="CT119" s="10"/>
      <c r="CU119" s="44"/>
      <c r="CV119" s="11"/>
      <c r="CW119" s="8"/>
      <c r="CX119" s="17"/>
      <c r="CY119" s="18"/>
      <c r="CZ119" s="942" t="s">
        <v>54</v>
      </c>
      <c r="DA119" s="17"/>
      <c r="DB119" s="304" t="s">
        <v>55</v>
      </c>
      <c r="DC119" s="13"/>
      <c r="DD119" s="13"/>
      <c r="DE119" s="13"/>
      <c r="DF119" s="151"/>
      <c r="DG119" s="306" t="s">
        <v>287</v>
      </c>
      <c r="DH119" s="10"/>
      <c r="DI119" s="44"/>
      <c r="DJ119" s="11"/>
      <c r="DK119" s="8"/>
      <c r="DL119" s="17"/>
      <c r="DM119" s="18"/>
      <c r="DN119" s="942" t="s">
        <v>54</v>
      </c>
      <c r="DO119" s="17"/>
      <c r="DP119" s="304" t="s">
        <v>55</v>
      </c>
      <c r="DQ119" s="13"/>
      <c r="DR119" s="13"/>
      <c r="DS119" s="13"/>
      <c r="DT119" s="151"/>
      <c r="DU119" s="306" t="s">
        <v>287</v>
      </c>
      <c r="DV119" s="10"/>
      <c r="DW119" s="44"/>
      <c r="DX119" s="11"/>
      <c r="DY119" s="8"/>
      <c r="DZ119" s="17"/>
      <c r="EA119" s="18"/>
      <c r="EB119" s="942" t="s">
        <v>54</v>
      </c>
      <c r="EC119" s="17"/>
      <c r="ED119" s="304" t="s">
        <v>55</v>
      </c>
      <c r="EE119" s="13"/>
      <c r="EF119" s="13"/>
      <c r="EG119" s="13"/>
      <c r="EH119" s="151"/>
      <c r="EI119" s="306" t="s">
        <v>287</v>
      </c>
      <c r="EJ119" s="10"/>
      <c r="EK119" s="44"/>
      <c r="EL119" s="302"/>
      <c r="EM119" s="87" t="s">
        <v>76</v>
      </c>
      <c r="EN119" s="11" t="s">
        <v>53</v>
      </c>
      <c r="EO119" s="14"/>
      <c r="EP119" s="72">
        <v>0</v>
      </c>
      <c r="EQ119" s="496">
        <f t="shared" si="988"/>
        <v>0</v>
      </c>
      <c r="ER119" s="10"/>
      <c r="ES119" s="61"/>
      <c r="ET119" s="302"/>
      <c r="EU119" s="61"/>
      <c r="EV119" s="87" t="s">
        <v>76</v>
      </c>
      <c r="EW119" s="11" t="s">
        <v>53</v>
      </c>
      <c r="EX119" s="14"/>
      <c r="EY119" s="72">
        <v>0</v>
      </c>
      <c r="EZ119" s="496">
        <f t="shared" si="989"/>
        <v>0</v>
      </c>
      <c r="FA119" s="88"/>
      <c r="FC119" s="44"/>
      <c r="FD119" s="302"/>
      <c r="FE119" s="87" t="s">
        <v>73</v>
      </c>
      <c r="FF119" s="8" t="s">
        <v>129</v>
      </c>
      <c r="FG119" s="61"/>
      <c r="FH119" s="72">
        <v>2.31</v>
      </c>
      <c r="FI119" s="496">
        <f t="shared" si="1038"/>
        <v>0</v>
      </c>
      <c r="FJ119" s="10"/>
      <c r="FK119" s="8"/>
      <c r="FL119" s="61"/>
      <c r="FM119" s="61"/>
      <c r="FN119" s="87" t="s">
        <v>73</v>
      </c>
      <c r="FO119" s="8" t="s">
        <v>129</v>
      </c>
      <c r="FP119" s="61"/>
      <c r="FQ119" s="72">
        <v>0</v>
      </c>
      <c r="FR119" s="496">
        <f t="shared" si="1039"/>
        <v>0</v>
      </c>
      <c r="FS119" s="88"/>
    </row>
    <row r="120" spans="1:175" ht="13.5" thickTop="1" thickBot="1" x14ac:dyDescent="0.3">
      <c r="A120" s="44" t="s">
        <v>104</v>
      </c>
      <c r="B120" s="11" t="s">
        <v>56</v>
      </c>
      <c r="C120" s="8"/>
      <c r="D120" s="17"/>
      <c r="E120" s="17"/>
      <c r="F120" s="77">
        <v>0</v>
      </c>
      <c r="G120" s="17"/>
      <c r="H120" s="820"/>
      <c r="I120" s="13">
        <f>IF(F120=0,0,H120/F120*E$113)</f>
        <v>0</v>
      </c>
      <c r="J120" s="13">
        <f>IF(E$113=0,0,I120/E$113)</f>
        <v>0</v>
      </c>
      <c r="K120" s="13">
        <f>(J120*G$2)</f>
        <v>0</v>
      </c>
      <c r="L120" s="151"/>
      <c r="M120" s="220">
        <f>IF(H120=0,0,K120/H120)</f>
        <v>0</v>
      </c>
      <c r="N120" s="10"/>
      <c r="O120" s="44" t="s">
        <v>104</v>
      </c>
      <c r="P120" s="11" t="s">
        <v>56</v>
      </c>
      <c r="Q120" s="8"/>
      <c r="R120" s="17"/>
      <c r="S120" s="17"/>
      <c r="T120" s="77">
        <v>0</v>
      </c>
      <c r="U120" s="17"/>
      <c r="V120" s="820"/>
      <c r="W120" s="13">
        <f>IF(T120=0,0,V120/T120*S$113)</f>
        <v>0</v>
      </c>
      <c r="X120" s="13">
        <f>IF(S$113=0,0,W120/S$113)</f>
        <v>0</v>
      </c>
      <c r="Y120" s="13">
        <f>(X120*U$2)</f>
        <v>0</v>
      </c>
      <c r="Z120" s="151"/>
      <c r="AA120" s="220">
        <f>IF(V120=0,0,Y120/V120)</f>
        <v>0</v>
      </c>
      <c r="AB120" s="10"/>
      <c r="AC120" s="44" t="s">
        <v>104</v>
      </c>
      <c r="AD120" s="11" t="s">
        <v>56</v>
      </c>
      <c r="AE120" s="8"/>
      <c r="AF120" s="17"/>
      <c r="AG120" s="17"/>
      <c r="AH120" s="77">
        <v>0</v>
      </c>
      <c r="AI120" s="17"/>
      <c r="AJ120" s="820"/>
      <c r="AK120" s="13">
        <f t="shared" ref="AK120" si="1120">IF(AH120=0,0,AJ120/AH120*AG$113)</f>
        <v>0</v>
      </c>
      <c r="AL120" s="13">
        <f t="shared" ref="AL120" si="1121">IF(AG$113=0,0,AK120/AG$113)</f>
        <v>0</v>
      </c>
      <c r="AM120" s="13">
        <f t="shared" ref="AM120" si="1122">(AL120*AI$2)</f>
        <v>0</v>
      </c>
      <c r="AN120" s="151"/>
      <c r="AO120" s="220">
        <f t="shared" ref="AO120" si="1123">IF(AJ120=0,0,AM120/AJ120)</f>
        <v>0</v>
      </c>
      <c r="AP120" s="10"/>
      <c r="AQ120" s="44" t="s">
        <v>104</v>
      </c>
      <c r="AR120" s="11" t="s">
        <v>56</v>
      </c>
      <c r="AS120" s="8"/>
      <c r="AT120" s="17"/>
      <c r="AU120" s="17"/>
      <c r="AV120" s="77">
        <v>0</v>
      </c>
      <c r="AW120" s="17"/>
      <c r="AX120" s="820"/>
      <c r="AY120" s="13">
        <f t="shared" ref="AY120" si="1124">IF(AV120=0,0,AX120/AV120*AU$113)</f>
        <v>0</v>
      </c>
      <c r="AZ120" s="13">
        <f t="shared" ref="AZ120" si="1125">IF(AU$113=0,0,AY120/AU$113)</f>
        <v>0</v>
      </c>
      <c r="BA120" s="13">
        <f t="shared" ref="BA120" si="1126">(AZ120*AW$2)</f>
        <v>0</v>
      </c>
      <c r="BB120" s="151"/>
      <c r="BC120" s="220">
        <f t="shared" ref="BC120" si="1127">IF(AX120=0,0,BA120/AX120)</f>
        <v>0</v>
      </c>
      <c r="BD120" s="10"/>
      <c r="BE120" s="44" t="s">
        <v>104</v>
      </c>
      <c r="BF120" s="11" t="s">
        <v>56</v>
      </c>
      <c r="BG120" s="8"/>
      <c r="BH120" s="17"/>
      <c r="BI120" s="17"/>
      <c r="BJ120" s="77">
        <v>0</v>
      </c>
      <c r="BK120" s="17"/>
      <c r="BL120" s="820"/>
      <c r="BM120" s="13">
        <f t="shared" ref="BM120" si="1128">IF(BJ120=0,0,BL120/BJ120*BI$113)</f>
        <v>0</v>
      </c>
      <c r="BN120" s="13">
        <f t="shared" ref="BN120" si="1129">IF(BI$113=0,0,BM120/BI$113)</f>
        <v>0</v>
      </c>
      <c r="BO120" s="13">
        <f t="shared" ref="BO120" si="1130">(BN120*BK$2)</f>
        <v>0</v>
      </c>
      <c r="BP120" s="151"/>
      <c r="BQ120" s="220">
        <f t="shared" ref="BQ120" si="1131">IF(BL120=0,0,BO120/BL120)</f>
        <v>0</v>
      </c>
      <c r="BR120" s="10"/>
      <c r="BS120" s="44" t="s">
        <v>104</v>
      </c>
      <c r="BT120" s="11" t="s">
        <v>56</v>
      </c>
      <c r="BU120" s="8"/>
      <c r="BV120" s="17"/>
      <c r="BW120" s="17"/>
      <c r="BX120" s="77">
        <v>0</v>
      </c>
      <c r="BY120" s="17"/>
      <c r="BZ120" s="820"/>
      <c r="CA120" s="13">
        <f t="shared" ref="CA120" si="1132">IF(BX120=0,0,BZ120/BX120*BW$113)</f>
        <v>0</v>
      </c>
      <c r="CB120" s="13">
        <f t="shared" ref="CB120" si="1133">IF(BW$113=0,0,CA120/BW$113)</f>
        <v>0</v>
      </c>
      <c r="CC120" s="13">
        <f t="shared" ref="CC120" si="1134">(CB120*BY$2)</f>
        <v>0</v>
      </c>
      <c r="CD120" s="151"/>
      <c r="CE120" s="220">
        <f t="shared" ref="CE120" si="1135">IF(BZ120=0,0,CC120/BZ120)</f>
        <v>0</v>
      </c>
      <c r="CF120" s="10"/>
      <c r="CG120" s="44" t="s">
        <v>104</v>
      </c>
      <c r="CH120" s="11" t="s">
        <v>56</v>
      </c>
      <c r="CI120" s="8"/>
      <c r="CJ120" s="17"/>
      <c r="CK120" s="17"/>
      <c r="CL120" s="77">
        <v>0</v>
      </c>
      <c r="CM120" s="17"/>
      <c r="CN120" s="820"/>
      <c r="CO120" s="13">
        <f t="shared" ref="CO120" si="1136">IF(CL120=0,0,CN120/CL120*CK$113)</f>
        <v>0</v>
      </c>
      <c r="CP120" s="13">
        <f t="shared" ref="CP120" si="1137">IF(CK$113=0,0,CO120/CK$113)</f>
        <v>0</v>
      </c>
      <c r="CQ120" s="13">
        <f t="shared" ref="CQ120" si="1138">(CP120*CM$2)</f>
        <v>0</v>
      </c>
      <c r="CR120" s="151"/>
      <c r="CS120" s="220">
        <f t="shared" ref="CS120" si="1139">IF(CN120=0,0,CQ120/CN120)</f>
        <v>0</v>
      </c>
      <c r="CT120" s="10"/>
      <c r="CU120" s="44" t="s">
        <v>104</v>
      </c>
      <c r="CV120" s="11" t="s">
        <v>56</v>
      </c>
      <c r="CW120" s="8"/>
      <c r="CX120" s="17"/>
      <c r="CY120" s="17"/>
      <c r="CZ120" s="77">
        <v>0</v>
      </c>
      <c r="DA120" s="17"/>
      <c r="DB120" s="820"/>
      <c r="DC120" s="13">
        <f t="shared" ref="DC120" si="1140">IF(CZ120=0,0,DB120/CZ120*CY$113)</f>
        <v>0</v>
      </c>
      <c r="DD120" s="13">
        <f t="shared" ref="DD120" si="1141">IF(CY$113=0,0,DC120/CY$113)</f>
        <v>0</v>
      </c>
      <c r="DE120" s="13">
        <f t="shared" ref="DE120" si="1142">(DD120*DA$2)</f>
        <v>0</v>
      </c>
      <c r="DF120" s="151"/>
      <c r="DG120" s="220">
        <f t="shared" ref="DG120" si="1143">IF(DB120=0,0,DE120/DB120)</f>
        <v>0</v>
      </c>
      <c r="DH120" s="10"/>
      <c r="DI120" s="44" t="s">
        <v>104</v>
      </c>
      <c r="DJ120" s="11" t="s">
        <v>56</v>
      </c>
      <c r="DK120" s="8"/>
      <c r="DL120" s="17"/>
      <c r="DM120" s="17"/>
      <c r="DN120" s="77">
        <v>0</v>
      </c>
      <c r="DO120" s="17"/>
      <c r="DP120" s="820"/>
      <c r="DQ120" s="13">
        <f t="shared" ref="DQ120" si="1144">IF(DN120=0,0,DP120/DN120*DM$113)</f>
        <v>0</v>
      </c>
      <c r="DR120" s="13">
        <f t="shared" ref="DR120" si="1145">IF(DM$113=0,0,DQ120/DM$113)</f>
        <v>0</v>
      </c>
      <c r="DS120" s="13">
        <f t="shared" ref="DS120" si="1146">(DR120*DO$2)</f>
        <v>0</v>
      </c>
      <c r="DT120" s="151"/>
      <c r="DU120" s="220">
        <f t="shared" ref="DU120" si="1147">IF(DP120=0,0,DS120/DP120)</f>
        <v>0</v>
      </c>
      <c r="DV120" s="10"/>
      <c r="DW120" s="44" t="s">
        <v>104</v>
      </c>
      <c r="DX120" s="11" t="s">
        <v>56</v>
      </c>
      <c r="DY120" s="8"/>
      <c r="DZ120" s="17"/>
      <c r="EA120" s="17"/>
      <c r="EB120" s="77">
        <v>0</v>
      </c>
      <c r="EC120" s="17"/>
      <c r="ED120" s="820"/>
      <c r="EE120" s="13">
        <f t="shared" ref="EE120" si="1148">IF(EB120=0,0,ED120/EB120*EA$113)</f>
        <v>0</v>
      </c>
      <c r="EF120" s="13">
        <f t="shared" ref="EF120" si="1149">IF(EA$113=0,0,EE120/EA$113)</f>
        <v>0</v>
      </c>
      <c r="EG120" s="13">
        <f t="shared" ref="EG120" si="1150">(EF120*EC$2)</f>
        <v>0</v>
      </c>
      <c r="EH120" s="151"/>
      <c r="EI120" s="220">
        <f t="shared" ref="EI120" si="1151">IF(ED120=0,0,EG120/ED120)</f>
        <v>0</v>
      </c>
      <c r="EJ120" s="10"/>
      <c r="EK120" s="44"/>
      <c r="EL120" s="302"/>
      <c r="EM120" s="87" t="s">
        <v>105</v>
      </c>
      <c r="EN120" s="11" t="s">
        <v>57</v>
      </c>
      <c r="EO120" s="14"/>
      <c r="EP120" s="72">
        <v>13.2</v>
      </c>
      <c r="EQ120" s="496">
        <f t="shared" si="988"/>
        <v>0</v>
      </c>
      <c r="ER120" s="10"/>
      <c r="ES120" s="61"/>
      <c r="ET120" s="302"/>
      <c r="EU120" s="61"/>
      <c r="EV120" s="87" t="s">
        <v>105</v>
      </c>
      <c r="EW120" s="11" t="s">
        <v>57</v>
      </c>
      <c r="EX120" s="14"/>
      <c r="EY120" s="72">
        <v>5.5</v>
      </c>
      <c r="EZ120" s="496">
        <f t="shared" si="989"/>
        <v>0</v>
      </c>
      <c r="FA120" s="88"/>
      <c r="FC120" s="44"/>
      <c r="FD120" s="302"/>
      <c r="FE120" s="87" t="s">
        <v>133</v>
      </c>
      <c r="FF120" s="8" t="s">
        <v>132</v>
      </c>
      <c r="FG120" s="61"/>
      <c r="FH120" s="72">
        <v>1.08</v>
      </c>
      <c r="FI120" s="496">
        <f t="shared" si="1038"/>
        <v>0</v>
      </c>
      <c r="FJ120" s="10"/>
      <c r="FK120" s="8"/>
      <c r="FL120" s="61"/>
      <c r="FM120" s="61"/>
      <c r="FN120" s="87" t="s">
        <v>133</v>
      </c>
      <c r="FO120" s="8" t="s">
        <v>132</v>
      </c>
      <c r="FP120" s="61"/>
      <c r="FQ120" s="72">
        <v>0</v>
      </c>
      <c r="FR120" s="496">
        <f t="shared" si="1039"/>
        <v>0</v>
      </c>
      <c r="FS120" s="88"/>
    </row>
    <row r="121" spans="1:175" ht="13.5" thickTop="1" thickBot="1" x14ac:dyDescent="0.3">
      <c r="A121" s="44"/>
      <c r="B121" s="11"/>
      <c r="C121" s="33"/>
      <c r="D121" s="18" t="s">
        <v>45</v>
      </c>
      <c r="E121" s="33"/>
      <c r="F121" s="33"/>
      <c r="G121" s="33"/>
      <c r="H121" s="304" t="s">
        <v>51</v>
      </c>
      <c r="I121" s="13"/>
      <c r="J121" s="13"/>
      <c r="K121" s="13"/>
      <c r="L121" s="13"/>
      <c r="M121" s="306" t="s">
        <v>288</v>
      </c>
      <c r="N121" s="10"/>
      <c r="O121" s="44"/>
      <c r="P121" s="11"/>
      <c r="Q121" s="33"/>
      <c r="R121" s="18" t="s">
        <v>45</v>
      </c>
      <c r="S121" s="33"/>
      <c r="T121" s="33"/>
      <c r="U121" s="33"/>
      <c r="V121" s="304" t="s">
        <v>51</v>
      </c>
      <c r="W121" s="13"/>
      <c r="X121" s="13"/>
      <c r="Y121" s="13"/>
      <c r="Z121" s="13"/>
      <c r="AA121" s="306" t="s">
        <v>288</v>
      </c>
      <c r="AB121" s="10"/>
      <c r="AC121" s="44"/>
      <c r="AD121" s="11"/>
      <c r="AE121" s="33"/>
      <c r="AF121" s="18" t="s">
        <v>45</v>
      </c>
      <c r="AG121" s="33"/>
      <c r="AH121" s="33"/>
      <c r="AI121" s="33"/>
      <c r="AJ121" s="304" t="s">
        <v>51</v>
      </c>
      <c r="AK121" s="13"/>
      <c r="AL121" s="13"/>
      <c r="AM121" s="13"/>
      <c r="AN121" s="13"/>
      <c r="AO121" s="306" t="s">
        <v>288</v>
      </c>
      <c r="AP121" s="10"/>
      <c r="AQ121" s="44"/>
      <c r="AR121" s="11"/>
      <c r="AS121" s="33"/>
      <c r="AT121" s="18" t="s">
        <v>45</v>
      </c>
      <c r="AU121" s="33"/>
      <c r="AV121" s="33"/>
      <c r="AW121" s="33"/>
      <c r="AX121" s="304" t="s">
        <v>51</v>
      </c>
      <c r="AY121" s="13"/>
      <c r="AZ121" s="13"/>
      <c r="BA121" s="13"/>
      <c r="BB121" s="13"/>
      <c r="BC121" s="306" t="s">
        <v>288</v>
      </c>
      <c r="BD121" s="10"/>
      <c r="BE121" s="44"/>
      <c r="BF121" s="11"/>
      <c r="BG121" s="33"/>
      <c r="BH121" s="18" t="s">
        <v>45</v>
      </c>
      <c r="BI121" s="33"/>
      <c r="BJ121" s="33"/>
      <c r="BK121" s="33"/>
      <c r="BL121" s="304" t="s">
        <v>51</v>
      </c>
      <c r="BM121" s="13"/>
      <c r="BN121" s="13"/>
      <c r="BO121" s="13"/>
      <c r="BP121" s="13"/>
      <c r="BQ121" s="306" t="s">
        <v>288</v>
      </c>
      <c r="BR121" s="10"/>
      <c r="BS121" s="44"/>
      <c r="BT121" s="11"/>
      <c r="BU121" s="33"/>
      <c r="BV121" s="18" t="s">
        <v>45</v>
      </c>
      <c r="BW121" s="33"/>
      <c r="BX121" s="33"/>
      <c r="BY121" s="33"/>
      <c r="BZ121" s="304" t="s">
        <v>51</v>
      </c>
      <c r="CA121" s="13"/>
      <c r="CB121" s="13"/>
      <c r="CC121" s="13"/>
      <c r="CD121" s="13"/>
      <c r="CE121" s="306" t="s">
        <v>288</v>
      </c>
      <c r="CF121" s="10"/>
      <c r="CG121" s="44"/>
      <c r="CH121" s="11"/>
      <c r="CI121" s="33"/>
      <c r="CJ121" s="18" t="s">
        <v>45</v>
      </c>
      <c r="CK121" s="33"/>
      <c r="CL121" s="33"/>
      <c r="CM121" s="33"/>
      <c r="CN121" s="304" t="s">
        <v>51</v>
      </c>
      <c r="CO121" s="13"/>
      <c r="CP121" s="13"/>
      <c r="CQ121" s="13"/>
      <c r="CR121" s="13"/>
      <c r="CS121" s="306" t="s">
        <v>288</v>
      </c>
      <c r="CT121" s="10"/>
      <c r="CU121" s="44"/>
      <c r="CV121" s="11"/>
      <c r="CW121" s="33"/>
      <c r="CX121" s="18" t="s">
        <v>45</v>
      </c>
      <c r="CY121" s="33"/>
      <c r="CZ121" s="33"/>
      <c r="DA121" s="33"/>
      <c r="DB121" s="304" t="s">
        <v>51</v>
      </c>
      <c r="DC121" s="13"/>
      <c r="DD121" s="13"/>
      <c r="DE121" s="13"/>
      <c r="DF121" s="13"/>
      <c r="DG121" s="306" t="s">
        <v>288</v>
      </c>
      <c r="DH121" s="10"/>
      <c r="DI121" s="44"/>
      <c r="DJ121" s="11"/>
      <c r="DK121" s="33"/>
      <c r="DL121" s="18" t="s">
        <v>45</v>
      </c>
      <c r="DM121" s="33"/>
      <c r="DN121" s="33"/>
      <c r="DO121" s="33"/>
      <c r="DP121" s="304" t="s">
        <v>51</v>
      </c>
      <c r="DQ121" s="13"/>
      <c r="DR121" s="13"/>
      <c r="DS121" s="13"/>
      <c r="DT121" s="13"/>
      <c r="DU121" s="306" t="s">
        <v>288</v>
      </c>
      <c r="DV121" s="10"/>
      <c r="DW121" s="44"/>
      <c r="DX121" s="11"/>
      <c r="DY121" s="33"/>
      <c r="DZ121" s="18" t="s">
        <v>45</v>
      </c>
      <c r="EA121" s="33"/>
      <c r="EB121" s="33"/>
      <c r="EC121" s="33"/>
      <c r="ED121" s="304" t="s">
        <v>51</v>
      </c>
      <c r="EE121" s="13"/>
      <c r="EF121" s="13"/>
      <c r="EG121" s="13"/>
      <c r="EH121" s="13"/>
      <c r="EI121" s="306" t="s">
        <v>288</v>
      </c>
      <c r="EJ121" s="10"/>
      <c r="EK121" s="44"/>
      <c r="EL121" s="295" t="s">
        <v>333</v>
      </c>
      <c r="EM121" s="296">
        <v>0</v>
      </c>
      <c r="EN121" s="297">
        <v>1</v>
      </c>
      <c r="EO121" s="190">
        <f>SUM(EP122:EP132)</f>
        <v>19.54</v>
      </c>
      <c r="EP121" s="107"/>
      <c r="EQ121" s="496">
        <f>SUM(EQ122:EQ132)</f>
        <v>0</v>
      </c>
      <c r="ER121" s="10"/>
      <c r="ES121" s="61"/>
      <c r="ET121" s="307" t="s">
        <v>334</v>
      </c>
      <c r="EU121" s="308"/>
      <c r="EV121" s="296">
        <v>0</v>
      </c>
      <c r="EW121" s="300">
        <v>1</v>
      </c>
      <c r="EX121" s="190">
        <f>SUM(EY122:EY132)</f>
        <v>0</v>
      </c>
      <c r="EY121" s="107"/>
      <c r="EZ121" s="496">
        <f>SUM(EZ122:EZ132)</f>
        <v>0</v>
      </c>
      <c r="FA121" s="88"/>
      <c r="FC121" s="44"/>
      <c r="FD121" s="302"/>
      <c r="FE121" s="87" t="s">
        <v>65</v>
      </c>
      <c r="FF121" s="95" t="s">
        <v>60</v>
      </c>
      <c r="FG121" s="14"/>
      <c r="FH121" s="72">
        <v>0.87</v>
      </c>
      <c r="FI121" s="496">
        <f t="shared" si="1038"/>
        <v>0</v>
      </c>
      <c r="FJ121" s="10"/>
      <c r="FK121" s="8"/>
      <c r="FL121" s="61"/>
      <c r="FM121" s="61"/>
      <c r="FN121" s="87" t="s">
        <v>65</v>
      </c>
      <c r="FO121" s="95" t="s">
        <v>60</v>
      </c>
      <c r="FP121" s="14"/>
      <c r="FQ121" s="72">
        <v>0</v>
      </c>
      <c r="FR121" s="496">
        <f t="shared" si="1039"/>
        <v>0</v>
      </c>
      <c r="FS121" s="88"/>
    </row>
    <row r="122" spans="1:175" ht="13.5" thickTop="1" thickBot="1" x14ac:dyDescent="0.3">
      <c r="A122" s="44" t="s">
        <v>105</v>
      </c>
      <c r="B122" s="11" t="s">
        <v>57</v>
      </c>
      <c r="C122" s="8"/>
      <c r="D122" s="18">
        <f>E113</f>
        <v>0</v>
      </c>
      <c r="E122" s="942" t="s">
        <v>58</v>
      </c>
      <c r="F122" s="942" t="s">
        <v>21</v>
      </c>
      <c r="G122" s="778" t="s">
        <v>625</v>
      </c>
      <c r="H122" s="820"/>
      <c r="I122" s="13">
        <f>IF(D122=0,0,H122*((G124/60)+(G125/60)+(H126/60)+(G127/60*D122)+(G128/60*D122)))</f>
        <v>0</v>
      </c>
      <c r="J122" s="13">
        <f>IF(E$113=0,0,I122/E$113)</f>
        <v>0</v>
      </c>
      <c r="K122" s="13">
        <f>(J122*G$2)</f>
        <v>0</v>
      </c>
      <c r="L122" s="13"/>
      <c r="M122" s="220">
        <f>IF(H122=0,0,K122/H122)</f>
        <v>0</v>
      </c>
      <c r="N122" s="10"/>
      <c r="O122" s="44" t="s">
        <v>105</v>
      </c>
      <c r="P122" s="11" t="s">
        <v>57</v>
      </c>
      <c r="Q122" s="8"/>
      <c r="R122" s="18">
        <f>S113</f>
        <v>0</v>
      </c>
      <c r="S122" s="942" t="s">
        <v>58</v>
      </c>
      <c r="T122" s="942" t="s">
        <v>21</v>
      </c>
      <c r="U122" s="778" t="s">
        <v>625</v>
      </c>
      <c r="V122" s="820"/>
      <c r="W122" s="13">
        <f>IF(R122=0,0,V122*((U124/60)+(U125/60)+(V126/60)+(U127/60*R122)+(U128/60*R122)))</f>
        <v>0</v>
      </c>
      <c r="X122" s="13">
        <f>IF(S$113=0,0,W122/S$113)</f>
        <v>0</v>
      </c>
      <c r="Y122" s="13">
        <f>(X122*U$2)</f>
        <v>0</v>
      </c>
      <c r="Z122" s="13"/>
      <c r="AA122" s="220">
        <f>IF(V122=0,0,Y122/V122)</f>
        <v>0</v>
      </c>
      <c r="AB122" s="10"/>
      <c r="AC122" s="44" t="s">
        <v>105</v>
      </c>
      <c r="AD122" s="11" t="s">
        <v>57</v>
      </c>
      <c r="AE122" s="8"/>
      <c r="AF122" s="18">
        <f t="shared" ref="AF122" si="1152">AG113</f>
        <v>0</v>
      </c>
      <c r="AG122" s="942" t="s">
        <v>58</v>
      </c>
      <c r="AH122" s="942" t="s">
        <v>21</v>
      </c>
      <c r="AI122" s="778" t="s">
        <v>625</v>
      </c>
      <c r="AJ122" s="820"/>
      <c r="AK122" s="13">
        <f t="shared" ref="AK122" si="1153">IF(AF122=0,0,AJ122*((AI124/60)+(AI125/60)+(AJ126/60)+(AI127/60*AF122)+(AI128/60*AF122)))</f>
        <v>0</v>
      </c>
      <c r="AL122" s="13">
        <f t="shared" ref="AL122" si="1154">IF(AG$113=0,0,AK122/AG$113)</f>
        <v>0</v>
      </c>
      <c r="AM122" s="13">
        <f t="shared" ref="AM122" si="1155">(AL122*AI$2)</f>
        <v>0</v>
      </c>
      <c r="AN122" s="13"/>
      <c r="AO122" s="220">
        <f t="shared" ref="AO122" si="1156">IF(AJ122=0,0,AM122/AJ122)</f>
        <v>0</v>
      </c>
      <c r="AP122" s="10"/>
      <c r="AQ122" s="44" t="s">
        <v>105</v>
      </c>
      <c r="AR122" s="11" t="s">
        <v>57</v>
      </c>
      <c r="AS122" s="8"/>
      <c r="AT122" s="18">
        <f t="shared" ref="AT122" si="1157">AU113</f>
        <v>0</v>
      </c>
      <c r="AU122" s="942" t="s">
        <v>58</v>
      </c>
      <c r="AV122" s="942" t="s">
        <v>21</v>
      </c>
      <c r="AW122" s="778" t="s">
        <v>625</v>
      </c>
      <c r="AX122" s="820"/>
      <c r="AY122" s="13">
        <f t="shared" ref="AY122" si="1158">IF(AT122=0,0,AX122*((AW124/60)+(AW125/60)+(AX126/60)+(AW127/60*AT122)+(AW128/60*AT122)))</f>
        <v>0</v>
      </c>
      <c r="AZ122" s="13">
        <f t="shared" ref="AZ122" si="1159">IF(AU$113=0,0,AY122/AU$113)</f>
        <v>0</v>
      </c>
      <c r="BA122" s="13">
        <f t="shared" ref="BA122" si="1160">(AZ122*AW$2)</f>
        <v>0</v>
      </c>
      <c r="BB122" s="13"/>
      <c r="BC122" s="220">
        <f t="shared" ref="BC122" si="1161">IF(AX122=0,0,BA122/AX122)</f>
        <v>0</v>
      </c>
      <c r="BD122" s="10"/>
      <c r="BE122" s="44" t="s">
        <v>105</v>
      </c>
      <c r="BF122" s="11" t="s">
        <v>57</v>
      </c>
      <c r="BG122" s="8"/>
      <c r="BH122" s="18">
        <f t="shared" ref="BH122" si="1162">BI113</f>
        <v>0</v>
      </c>
      <c r="BI122" s="942" t="s">
        <v>58</v>
      </c>
      <c r="BJ122" s="942" t="s">
        <v>21</v>
      </c>
      <c r="BK122" s="778" t="s">
        <v>625</v>
      </c>
      <c r="BL122" s="820"/>
      <c r="BM122" s="13">
        <f t="shared" ref="BM122" si="1163">IF(BH122=0,0,BL122*((BK124/60)+(BK125/60)+(BL126/60)+(BK127/60*BH122)+(BK128/60*BH122)))</f>
        <v>0</v>
      </c>
      <c r="BN122" s="13">
        <f t="shared" ref="BN122" si="1164">IF(BI$113=0,0,BM122/BI$113)</f>
        <v>0</v>
      </c>
      <c r="BO122" s="13">
        <f t="shared" ref="BO122" si="1165">(BN122*BK$2)</f>
        <v>0</v>
      </c>
      <c r="BP122" s="13"/>
      <c r="BQ122" s="220">
        <f t="shared" ref="BQ122" si="1166">IF(BL122=0,0,BO122/BL122)</f>
        <v>0</v>
      </c>
      <c r="BR122" s="10"/>
      <c r="BS122" s="44" t="s">
        <v>105</v>
      </c>
      <c r="BT122" s="11" t="s">
        <v>57</v>
      </c>
      <c r="BU122" s="8"/>
      <c r="BV122" s="18">
        <f t="shared" ref="BV122" si="1167">BW113</f>
        <v>0</v>
      </c>
      <c r="BW122" s="942" t="s">
        <v>58</v>
      </c>
      <c r="BX122" s="942" t="s">
        <v>21</v>
      </c>
      <c r="BY122" s="778" t="s">
        <v>625</v>
      </c>
      <c r="BZ122" s="820"/>
      <c r="CA122" s="13">
        <f t="shared" ref="CA122" si="1168">IF(BV122=0,0,BZ122*((BY124/60)+(BY125/60)+(BZ126/60)+(BY127/60*BV122)+(BY128/60*BV122)))</f>
        <v>0</v>
      </c>
      <c r="CB122" s="13">
        <f t="shared" ref="CB122" si="1169">IF(BW$113=0,0,CA122/BW$113)</f>
        <v>0</v>
      </c>
      <c r="CC122" s="13">
        <f t="shared" ref="CC122" si="1170">(CB122*BY$2)</f>
        <v>0</v>
      </c>
      <c r="CD122" s="13"/>
      <c r="CE122" s="220">
        <f t="shared" ref="CE122" si="1171">IF(BZ122=0,0,CC122/BZ122)</f>
        <v>0</v>
      </c>
      <c r="CF122" s="10"/>
      <c r="CG122" s="44" t="s">
        <v>105</v>
      </c>
      <c r="CH122" s="11" t="s">
        <v>57</v>
      </c>
      <c r="CI122" s="8"/>
      <c r="CJ122" s="18">
        <f t="shared" ref="CJ122" si="1172">CK113</f>
        <v>0</v>
      </c>
      <c r="CK122" s="942" t="s">
        <v>58</v>
      </c>
      <c r="CL122" s="942" t="s">
        <v>21</v>
      </c>
      <c r="CM122" s="778" t="s">
        <v>625</v>
      </c>
      <c r="CN122" s="820"/>
      <c r="CO122" s="13">
        <f t="shared" ref="CO122" si="1173">IF(CJ122=0,0,CN122*((CM124/60)+(CM125/60)+(CN126/60)+(CM127/60*CJ122)+(CM128/60*CJ122)))</f>
        <v>0</v>
      </c>
      <c r="CP122" s="13">
        <f t="shared" ref="CP122" si="1174">IF(CK$113=0,0,CO122/CK$113)</f>
        <v>0</v>
      </c>
      <c r="CQ122" s="13">
        <f t="shared" ref="CQ122" si="1175">(CP122*CM$2)</f>
        <v>0</v>
      </c>
      <c r="CR122" s="13"/>
      <c r="CS122" s="220">
        <f t="shared" ref="CS122" si="1176">IF(CN122=0,0,CQ122/CN122)</f>
        <v>0</v>
      </c>
      <c r="CT122" s="10"/>
      <c r="CU122" s="44" t="s">
        <v>105</v>
      </c>
      <c r="CV122" s="11" t="s">
        <v>57</v>
      </c>
      <c r="CW122" s="8"/>
      <c r="CX122" s="18">
        <f t="shared" ref="CX122" si="1177">CY113</f>
        <v>0</v>
      </c>
      <c r="CY122" s="942" t="s">
        <v>58</v>
      </c>
      <c r="CZ122" s="942" t="s">
        <v>21</v>
      </c>
      <c r="DA122" s="778" t="s">
        <v>625</v>
      </c>
      <c r="DB122" s="820"/>
      <c r="DC122" s="13">
        <f t="shared" ref="DC122" si="1178">IF(CX122=0,0,DB122*((DA124/60)+(DA125/60)+(DB126/60)+(DA127/60*CX122)+(DA128/60*CX122)))</f>
        <v>0</v>
      </c>
      <c r="DD122" s="13">
        <f t="shared" ref="DD122" si="1179">IF(CY$113=0,0,DC122/CY$113)</f>
        <v>0</v>
      </c>
      <c r="DE122" s="13">
        <f t="shared" ref="DE122" si="1180">(DD122*DA$2)</f>
        <v>0</v>
      </c>
      <c r="DF122" s="13"/>
      <c r="DG122" s="220">
        <f t="shared" ref="DG122" si="1181">IF(DB122=0,0,DE122/DB122)</f>
        <v>0</v>
      </c>
      <c r="DH122" s="10"/>
      <c r="DI122" s="44" t="s">
        <v>105</v>
      </c>
      <c r="DJ122" s="11" t="s">
        <v>57</v>
      </c>
      <c r="DK122" s="8"/>
      <c r="DL122" s="18">
        <f t="shared" ref="DL122" si="1182">DM113</f>
        <v>0</v>
      </c>
      <c r="DM122" s="942" t="s">
        <v>58</v>
      </c>
      <c r="DN122" s="942" t="s">
        <v>21</v>
      </c>
      <c r="DO122" s="778" t="s">
        <v>625</v>
      </c>
      <c r="DP122" s="820"/>
      <c r="DQ122" s="13">
        <f t="shared" ref="DQ122" si="1183">IF(DL122=0,0,DP122*((DO124/60)+(DO125/60)+(DP126/60)+(DO127/60*DL122)+(DO128/60*DL122)))</f>
        <v>0</v>
      </c>
      <c r="DR122" s="13">
        <f t="shared" ref="DR122" si="1184">IF(DM$113=0,0,DQ122/DM$113)</f>
        <v>0</v>
      </c>
      <c r="DS122" s="13">
        <f t="shared" ref="DS122" si="1185">(DR122*DO$2)</f>
        <v>0</v>
      </c>
      <c r="DT122" s="13"/>
      <c r="DU122" s="220">
        <f t="shared" ref="DU122" si="1186">IF(DP122=0,0,DS122/DP122)</f>
        <v>0</v>
      </c>
      <c r="DV122" s="10"/>
      <c r="DW122" s="44" t="s">
        <v>105</v>
      </c>
      <c r="DX122" s="11" t="s">
        <v>57</v>
      </c>
      <c r="DY122" s="8"/>
      <c r="DZ122" s="18">
        <f t="shared" ref="DZ122" si="1187">EA113</f>
        <v>0</v>
      </c>
      <c r="EA122" s="942" t="s">
        <v>58</v>
      </c>
      <c r="EB122" s="942" t="s">
        <v>21</v>
      </c>
      <c r="EC122" s="778" t="s">
        <v>625</v>
      </c>
      <c r="ED122" s="820"/>
      <c r="EE122" s="13">
        <f t="shared" ref="EE122" si="1188">IF(DZ122=0,0,ED122*((EC124/60)+(EC125/60)+(ED126/60)+(EC127/60*DZ122)+(EC128/60*DZ122)))</f>
        <v>0</v>
      </c>
      <c r="EF122" s="13">
        <f t="shared" ref="EF122" si="1189">IF(EA$113=0,0,EE122/EA$113)</f>
        <v>0</v>
      </c>
      <c r="EG122" s="13">
        <f t="shared" ref="EG122" si="1190">(EF122*EC$2)</f>
        <v>0</v>
      </c>
      <c r="EH122" s="13"/>
      <c r="EI122" s="220">
        <f t="shared" ref="EI122" si="1191">IF(ED122=0,0,EG122/ED122)</f>
        <v>0</v>
      </c>
      <c r="EJ122" s="10"/>
      <c r="EK122" s="44"/>
      <c r="EL122" s="302"/>
      <c r="EM122" s="87" t="s">
        <v>90</v>
      </c>
      <c r="EN122" s="95" t="s">
        <v>111</v>
      </c>
      <c r="EO122" s="14"/>
      <c r="EP122" s="72">
        <v>0</v>
      </c>
      <c r="EQ122" s="496">
        <f>EM$121*EN$121*EP122</f>
        <v>0</v>
      </c>
      <c r="ER122" s="10"/>
      <c r="ES122" s="61"/>
      <c r="ET122" s="8"/>
      <c r="EU122" s="61"/>
      <c r="EV122" s="87" t="s">
        <v>90</v>
      </c>
      <c r="EW122" s="95" t="s">
        <v>111</v>
      </c>
      <c r="EX122" s="14"/>
      <c r="EY122" s="72">
        <v>0</v>
      </c>
      <c r="EZ122" s="496">
        <f t="shared" ref="EZ122:EZ132" si="1192">EV$121*EW$121*EY122</f>
        <v>0</v>
      </c>
      <c r="FA122" s="88"/>
      <c r="FC122" s="44"/>
      <c r="FD122" s="302"/>
      <c r="FE122" s="87" t="s">
        <v>72</v>
      </c>
      <c r="FF122" s="8" t="s">
        <v>154</v>
      </c>
      <c r="FG122" s="61"/>
      <c r="FH122" s="72">
        <v>0.64</v>
      </c>
      <c r="FI122" s="496">
        <f t="shared" si="1038"/>
        <v>0</v>
      </c>
      <c r="FJ122" s="10"/>
      <c r="FK122" s="8"/>
      <c r="FL122" s="61"/>
      <c r="FM122" s="61"/>
      <c r="FN122" s="87" t="s">
        <v>72</v>
      </c>
      <c r="FO122" s="8" t="s">
        <v>154</v>
      </c>
      <c r="FP122" s="61"/>
      <c r="FQ122" s="72">
        <v>0</v>
      </c>
      <c r="FR122" s="496">
        <f t="shared" si="1039"/>
        <v>0</v>
      </c>
      <c r="FS122" s="88"/>
    </row>
    <row r="123" spans="1:175" ht="13" thickTop="1" x14ac:dyDescent="0.25">
      <c r="A123" s="44"/>
      <c r="B123" s="93"/>
      <c r="C123" s="941"/>
      <c r="D123" s="941"/>
      <c r="E123" s="941"/>
      <c r="F123" s="21"/>
      <c r="G123" s="941"/>
      <c r="H123" s="188"/>
      <c r="I123" s="14"/>
      <c r="J123" s="14"/>
      <c r="K123" s="14"/>
      <c r="L123" s="14"/>
      <c r="M123" s="56"/>
      <c r="O123" s="44"/>
      <c r="P123" s="93"/>
      <c r="Q123" s="941"/>
      <c r="R123" s="941"/>
      <c r="S123" s="941"/>
      <c r="T123" s="21"/>
      <c r="U123" s="941"/>
      <c r="V123" s="188"/>
      <c r="W123" s="14"/>
      <c r="X123" s="14"/>
      <c r="Y123" s="14"/>
      <c r="Z123" s="14"/>
      <c r="AA123" s="56"/>
      <c r="AB123" s="27"/>
      <c r="AC123" s="44"/>
      <c r="AD123" s="93"/>
      <c r="AE123" s="941"/>
      <c r="AF123" s="941"/>
      <c r="AG123" s="941"/>
      <c r="AH123" s="21"/>
      <c r="AI123" s="941"/>
      <c r="AJ123" s="188"/>
      <c r="AK123" s="14"/>
      <c r="AL123" s="14"/>
      <c r="AM123" s="14"/>
      <c r="AN123" s="14"/>
      <c r="AO123" s="56"/>
      <c r="AP123" s="27"/>
      <c r="AQ123" s="44"/>
      <c r="AR123" s="93"/>
      <c r="AS123" s="941"/>
      <c r="AT123" s="941"/>
      <c r="AU123" s="941"/>
      <c r="AV123" s="21"/>
      <c r="AW123" s="941"/>
      <c r="AX123" s="188"/>
      <c r="AY123" s="14"/>
      <c r="AZ123" s="14"/>
      <c r="BA123" s="14"/>
      <c r="BB123" s="14"/>
      <c r="BC123" s="56"/>
      <c r="BD123" s="27"/>
      <c r="BE123" s="44"/>
      <c r="BF123" s="93"/>
      <c r="BG123" s="941"/>
      <c r="BH123" s="941"/>
      <c r="BI123" s="941"/>
      <c r="BJ123" s="21"/>
      <c r="BK123" s="941"/>
      <c r="BL123" s="188"/>
      <c r="BM123" s="14"/>
      <c r="BN123" s="14"/>
      <c r="BO123" s="14"/>
      <c r="BP123" s="14"/>
      <c r="BQ123" s="56"/>
      <c r="BR123" s="27"/>
      <c r="BS123" s="44"/>
      <c r="BT123" s="93"/>
      <c r="BU123" s="941"/>
      <c r="BV123" s="941"/>
      <c r="BW123" s="941"/>
      <c r="BX123" s="21"/>
      <c r="BY123" s="941"/>
      <c r="BZ123" s="188"/>
      <c r="CA123" s="14"/>
      <c r="CB123" s="14"/>
      <c r="CC123" s="14"/>
      <c r="CD123" s="14"/>
      <c r="CE123" s="56"/>
      <c r="CF123" s="27"/>
      <c r="CG123" s="44"/>
      <c r="CH123" s="93"/>
      <c r="CI123" s="941"/>
      <c r="CJ123" s="941"/>
      <c r="CK123" s="941"/>
      <c r="CL123" s="21"/>
      <c r="CM123" s="941"/>
      <c r="CN123" s="188"/>
      <c r="CO123" s="14"/>
      <c r="CP123" s="14"/>
      <c r="CQ123" s="14"/>
      <c r="CR123" s="14"/>
      <c r="CS123" s="56"/>
      <c r="CT123" s="27"/>
      <c r="CU123" s="44"/>
      <c r="CV123" s="93"/>
      <c r="CW123" s="941"/>
      <c r="CX123" s="941"/>
      <c r="CY123" s="941"/>
      <c r="CZ123" s="21"/>
      <c r="DA123" s="941"/>
      <c r="DB123" s="188"/>
      <c r="DC123" s="14"/>
      <c r="DD123" s="14"/>
      <c r="DE123" s="14"/>
      <c r="DF123" s="14"/>
      <c r="DG123" s="56"/>
      <c r="DH123" s="27"/>
      <c r="DI123" s="44"/>
      <c r="DJ123" s="93"/>
      <c r="DK123" s="941"/>
      <c r="DL123" s="941"/>
      <c r="DM123" s="941"/>
      <c r="DN123" s="21"/>
      <c r="DO123" s="941"/>
      <c r="DP123" s="188"/>
      <c r="DQ123" s="14"/>
      <c r="DR123" s="14"/>
      <c r="DS123" s="14"/>
      <c r="DT123" s="14"/>
      <c r="DU123" s="56"/>
      <c r="DV123" s="27"/>
      <c r="DW123" s="44"/>
      <c r="DX123" s="93"/>
      <c r="DY123" s="941"/>
      <c r="DZ123" s="941"/>
      <c r="EA123" s="941"/>
      <c r="EB123" s="21"/>
      <c r="EC123" s="941"/>
      <c r="ED123" s="188"/>
      <c r="EE123" s="14"/>
      <c r="EF123" s="14"/>
      <c r="EG123" s="14"/>
      <c r="EH123" s="14"/>
      <c r="EI123" s="56"/>
      <c r="EJ123" s="27"/>
      <c r="EK123" s="44"/>
      <c r="EL123" s="302"/>
      <c r="EM123" s="87" t="s">
        <v>99</v>
      </c>
      <c r="EN123" s="95" t="s">
        <v>112</v>
      </c>
      <c r="EO123" s="14"/>
      <c r="EP123" s="72">
        <v>2.48</v>
      </c>
      <c r="EQ123" s="496">
        <f>EM$121*EN$121*EP123</f>
        <v>0</v>
      </c>
      <c r="ER123" s="10"/>
      <c r="ES123" s="61"/>
      <c r="ET123" s="8"/>
      <c r="EU123" s="61"/>
      <c r="EV123" s="87" t="s">
        <v>99</v>
      </c>
      <c r="EW123" s="95" t="s">
        <v>112</v>
      </c>
      <c r="EX123" s="14"/>
      <c r="EY123" s="72">
        <v>0</v>
      </c>
      <c r="EZ123" s="496">
        <f t="shared" si="1192"/>
        <v>0</v>
      </c>
      <c r="FA123" s="88"/>
      <c r="FC123" s="44"/>
      <c r="FD123" s="302"/>
      <c r="FE123" s="87" t="s">
        <v>76</v>
      </c>
      <c r="FF123" s="11" t="s">
        <v>53</v>
      </c>
      <c r="FG123" s="14"/>
      <c r="FH123" s="72">
        <v>0</v>
      </c>
      <c r="FI123" s="496">
        <f t="shared" si="1038"/>
        <v>0</v>
      </c>
      <c r="FJ123" s="10"/>
      <c r="FK123" s="8"/>
      <c r="FL123" s="61"/>
      <c r="FM123" s="61"/>
      <c r="FN123" s="87" t="s">
        <v>76</v>
      </c>
      <c r="FO123" s="11" t="s">
        <v>53</v>
      </c>
      <c r="FP123" s="14"/>
      <c r="FQ123" s="72">
        <v>0</v>
      </c>
      <c r="FR123" s="496">
        <f t="shared" si="1039"/>
        <v>0</v>
      </c>
      <c r="FS123" s="88"/>
    </row>
    <row r="124" spans="1:175" x14ac:dyDescent="0.25">
      <c r="A124" s="44" t="s">
        <v>105</v>
      </c>
      <c r="B124" s="11" t="s">
        <v>118</v>
      </c>
      <c r="C124" s="8"/>
      <c r="D124" s="8"/>
      <c r="E124" s="65">
        <v>0</v>
      </c>
      <c r="F124" s="65">
        <v>0</v>
      </c>
      <c r="G124" s="944">
        <f>IF(F124=0,0,E124*8/F124*60)</f>
        <v>0</v>
      </c>
      <c r="H124" s="9"/>
      <c r="I124" s="13"/>
      <c r="J124" s="13"/>
      <c r="K124" s="13"/>
      <c r="L124" s="13"/>
      <c r="M124" s="55"/>
      <c r="O124" s="44" t="s">
        <v>105</v>
      </c>
      <c r="P124" s="11" t="s">
        <v>118</v>
      </c>
      <c r="Q124" s="8"/>
      <c r="R124" s="8"/>
      <c r="S124" s="65">
        <v>0</v>
      </c>
      <c r="T124" s="65">
        <v>0</v>
      </c>
      <c r="U124" s="944">
        <f>IF(T124=0,0,S124*8/T124*60)</f>
        <v>0</v>
      </c>
      <c r="V124" s="9"/>
      <c r="W124" s="13"/>
      <c r="X124" s="13"/>
      <c r="Y124" s="13"/>
      <c r="Z124" s="13"/>
      <c r="AA124" s="55"/>
      <c r="AC124" s="44" t="s">
        <v>105</v>
      </c>
      <c r="AD124" s="11" t="s">
        <v>118</v>
      </c>
      <c r="AE124" s="8"/>
      <c r="AF124" s="8"/>
      <c r="AG124" s="65">
        <v>0</v>
      </c>
      <c r="AH124" s="65">
        <v>0</v>
      </c>
      <c r="AI124" s="944">
        <f t="shared" ref="AI124:AI125" si="1193">IF(AH124=0,0,AG124*8/AH124*60)</f>
        <v>0</v>
      </c>
      <c r="AJ124" s="9"/>
      <c r="AK124" s="13"/>
      <c r="AL124" s="13"/>
      <c r="AM124" s="13"/>
      <c r="AN124" s="13"/>
      <c r="AO124" s="55"/>
      <c r="AQ124" s="44" t="s">
        <v>105</v>
      </c>
      <c r="AR124" s="11" t="s">
        <v>118</v>
      </c>
      <c r="AS124" s="8"/>
      <c r="AT124" s="8"/>
      <c r="AU124" s="65">
        <v>0</v>
      </c>
      <c r="AV124" s="65">
        <v>0</v>
      </c>
      <c r="AW124" s="944">
        <f t="shared" ref="AW124:AW125" si="1194">IF(AV124=0,0,AU124*8/AV124*60)</f>
        <v>0</v>
      </c>
      <c r="AX124" s="9"/>
      <c r="AY124" s="13"/>
      <c r="AZ124" s="13"/>
      <c r="BA124" s="13"/>
      <c r="BB124" s="13"/>
      <c r="BC124" s="55"/>
      <c r="BE124" s="44" t="s">
        <v>105</v>
      </c>
      <c r="BF124" s="11" t="s">
        <v>118</v>
      </c>
      <c r="BG124" s="8"/>
      <c r="BH124" s="8"/>
      <c r="BI124" s="65">
        <v>0</v>
      </c>
      <c r="BJ124" s="65">
        <v>0</v>
      </c>
      <c r="BK124" s="944">
        <f t="shared" ref="BK124:BK125" si="1195">IF(BJ124=0,0,BI124*8/BJ124*60)</f>
        <v>0</v>
      </c>
      <c r="BL124" s="9"/>
      <c r="BM124" s="13"/>
      <c r="BN124" s="13"/>
      <c r="BO124" s="13"/>
      <c r="BP124" s="13"/>
      <c r="BQ124" s="55"/>
      <c r="BS124" s="44" t="s">
        <v>105</v>
      </c>
      <c r="BT124" s="11" t="s">
        <v>118</v>
      </c>
      <c r="BU124" s="8"/>
      <c r="BV124" s="8"/>
      <c r="BW124" s="65">
        <v>0</v>
      </c>
      <c r="BX124" s="65">
        <v>0</v>
      </c>
      <c r="BY124" s="944">
        <f t="shared" ref="BY124:BY125" si="1196">IF(BX124=0,0,BW124*8/BX124*60)</f>
        <v>0</v>
      </c>
      <c r="BZ124" s="9"/>
      <c r="CA124" s="13"/>
      <c r="CB124" s="13"/>
      <c r="CC124" s="13"/>
      <c r="CD124" s="13"/>
      <c r="CE124" s="55"/>
      <c r="CG124" s="44" t="s">
        <v>105</v>
      </c>
      <c r="CH124" s="11" t="s">
        <v>118</v>
      </c>
      <c r="CI124" s="8"/>
      <c r="CJ124" s="8"/>
      <c r="CK124" s="65">
        <v>0</v>
      </c>
      <c r="CL124" s="65">
        <v>0</v>
      </c>
      <c r="CM124" s="944">
        <f t="shared" ref="CM124:CM125" si="1197">IF(CL124=0,0,CK124*8/CL124*60)</f>
        <v>0</v>
      </c>
      <c r="CN124" s="9"/>
      <c r="CO124" s="13"/>
      <c r="CP124" s="13"/>
      <c r="CQ124" s="13"/>
      <c r="CR124" s="13"/>
      <c r="CS124" s="55"/>
      <c r="CU124" s="44" t="s">
        <v>105</v>
      </c>
      <c r="CV124" s="11" t="s">
        <v>118</v>
      </c>
      <c r="CW124" s="8"/>
      <c r="CX124" s="8"/>
      <c r="CY124" s="65">
        <v>0</v>
      </c>
      <c r="CZ124" s="65">
        <v>0</v>
      </c>
      <c r="DA124" s="944">
        <f t="shared" ref="DA124:DA125" si="1198">IF(CZ124=0,0,CY124*8/CZ124*60)</f>
        <v>0</v>
      </c>
      <c r="DB124" s="9"/>
      <c r="DC124" s="13"/>
      <c r="DD124" s="13"/>
      <c r="DE124" s="13"/>
      <c r="DF124" s="13"/>
      <c r="DG124" s="55"/>
      <c r="DI124" s="44" t="s">
        <v>105</v>
      </c>
      <c r="DJ124" s="11" t="s">
        <v>118</v>
      </c>
      <c r="DK124" s="8"/>
      <c r="DL124" s="8"/>
      <c r="DM124" s="65">
        <v>0</v>
      </c>
      <c r="DN124" s="65">
        <v>0</v>
      </c>
      <c r="DO124" s="944">
        <f t="shared" ref="DO124:DO125" si="1199">IF(DN124=0,0,DM124*8/DN124*60)</f>
        <v>0</v>
      </c>
      <c r="DP124" s="9"/>
      <c r="DQ124" s="13"/>
      <c r="DR124" s="13"/>
      <c r="DS124" s="13"/>
      <c r="DT124" s="13"/>
      <c r="DU124" s="55"/>
      <c r="DW124" s="44" t="s">
        <v>105</v>
      </c>
      <c r="DX124" s="11" t="s">
        <v>118</v>
      </c>
      <c r="DY124" s="8"/>
      <c r="DZ124" s="8"/>
      <c r="EA124" s="65">
        <v>0</v>
      </c>
      <c r="EB124" s="65">
        <v>0</v>
      </c>
      <c r="EC124" s="944">
        <f t="shared" ref="EC124:EC125" si="1200">IF(EB124=0,0,EA124*8/EB124*60)</f>
        <v>0</v>
      </c>
      <c r="ED124" s="9"/>
      <c r="EE124" s="13"/>
      <c r="EF124" s="13"/>
      <c r="EG124" s="13"/>
      <c r="EH124" s="13"/>
      <c r="EI124" s="55"/>
      <c r="EK124" s="44"/>
      <c r="EL124" s="302"/>
      <c r="EM124" s="87" t="s">
        <v>91</v>
      </c>
      <c r="EN124" s="95" t="s">
        <v>321</v>
      </c>
      <c r="EO124" s="14"/>
      <c r="EP124" s="72">
        <v>0</v>
      </c>
      <c r="EQ124" s="496">
        <f>EM$121*EN$121*EP124</f>
        <v>0</v>
      </c>
      <c r="ER124" s="10"/>
      <c r="ES124" s="61"/>
      <c r="ET124" s="8"/>
      <c r="EU124" s="61"/>
      <c r="EV124" s="87" t="s">
        <v>91</v>
      </c>
      <c r="EW124" s="95" t="s">
        <v>321</v>
      </c>
      <c r="EX124" s="14"/>
      <c r="EY124" s="72">
        <v>0</v>
      </c>
      <c r="EZ124" s="496">
        <f t="shared" si="1192"/>
        <v>0</v>
      </c>
      <c r="FA124" s="88"/>
      <c r="FC124" s="44"/>
      <c r="FD124" s="302"/>
      <c r="FE124" s="87" t="s">
        <v>105</v>
      </c>
      <c r="FF124" s="11" t="s">
        <v>57</v>
      </c>
      <c r="FG124" s="14"/>
      <c r="FH124" s="72">
        <v>5.5</v>
      </c>
      <c r="FI124" s="496">
        <f t="shared" si="1038"/>
        <v>0</v>
      </c>
      <c r="FJ124" s="10"/>
      <c r="FK124" s="8"/>
      <c r="FL124" s="61"/>
      <c r="FM124" s="61"/>
      <c r="FN124" s="87" t="s">
        <v>105</v>
      </c>
      <c r="FO124" s="11" t="s">
        <v>57</v>
      </c>
      <c r="FP124" s="14"/>
      <c r="FQ124" s="72">
        <v>0</v>
      </c>
      <c r="FR124" s="496">
        <f t="shared" si="1039"/>
        <v>0</v>
      </c>
      <c r="FS124" s="88"/>
    </row>
    <row r="125" spans="1:175" x14ac:dyDescent="0.25">
      <c r="A125" s="44" t="s">
        <v>105</v>
      </c>
      <c r="B125" s="8" t="s">
        <v>106</v>
      </c>
      <c r="C125" s="8"/>
      <c r="D125" s="8"/>
      <c r="E125" s="65">
        <v>0</v>
      </c>
      <c r="F125" s="65">
        <v>0</v>
      </c>
      <c r="G125" s="944">
        <f>IF(F125=0,0,E125*8/F125*60)</f>
        <v>0</v>
      </c>
      <c r="H125" s="943" t="s">
        <v>59</v>
      </c>
      <c r="I125" s="13"/>
      <c r="J125" s="13"/>
      <c r="K125" s="13"/>
      <c r="L125" s="13"/>
      <c r="M125" s="55"/>
      <c r="O125" s="44" t="s">
        <v>105</v>
      </c>
      <c r="P125" s="8" t="s">
        <v>106</v>
      </c>
      <c r="Q125" s="8"/>
      <c r="R125" s="8"/>
      <c r="S125" s="65">
        <v>0</v>
      </c>
      <c r="T125" s="65">
        <v>0</v>
      </c>
      <c r="U125" s="944">
        <f>IF(T125=0,0,S125*8/T125*60)</f>
        <v>0</v>
      </c>
      <c r="V125" s="943" t="s">
        <v>59</v>
      </c>
      <c r="W125" s="13"/>
      <c r="X125" s="13"/>
      <c r="Y125" s="13"/>
      <c r="Z125" s="13"/>
      <c r="AA125" s="55"/>
      <c r="AC125" s="44" t="s">
        <v>105</v>
      </c>
      <c r="AD125" s="8" t="s">
        <v>106</v>
      </c>
      <c r="AE125" s="8"/>
      <c r="AF125" s="8"/>
      <c r="AG125" s="65">
        <v>0</v>
      </c>
      <c r="AH125" s="65">
        <v>0</v>
      </c>
      <c r="AI125" s="944">
        <f t="shared" si="1193"/>
        <v>0</v>
      </c>
      <c r="AJ125" s="943" t="s">
        <v>59</v>
      </c>
      <c r="AK125" s="13"/>
      <c r="AL125" s="13"/>
      <c r="AM125" s="13"/>
      <c r="AN125" s="13"/>
      <c r="AO125" s="55"/>
      <c r="AQ125" s="44" t="s">
        <v>105</v>
      </c>
      <c r="AR125" s="8" t="s">
        <v>106</v>
      </c>
      <c r="AS125" s="8"/>
      <c r="AT125" s="8"/>
      <c r="AU125" s="65">
        <v>0</v>
      </c>
      <c r="AV125" s="65">
        <v>0</v>
      </c>
      <c r="AW125" s="944">
        <f t="shared" si="1194"/>
        <v>0</v>
      </c>
      <c r="AX125" s="943" t="s">
        <v>59</v>
      </c>
      <c r="AY125" s="13"/>
      <c r="AZ125" s="13"/>
      <c r="BA125" s="13"/>
      <c r="BB125" s="13"/>
      <c r="BC125" s="55"/>
      <c r="BE125" s="44" t="s">
        <v>105</v>
      </c>
      <c r="BF125" s="8" t="s">
        <v>106</v>
      </c>
      <c r="BG125" s="8"/>
      <c r="BH125" s="8"/>
      <c r="BI125" s="65">
        <v>0</v>
      </c>
      <c r="BJ125" s="65">
        <v>0</v>
      </c>
      <c r="BK125" s="944">
        <f t="shared" si="1195"/>
        <v>0</v>
      </c>
      <c r="BL125" s="943" t="s">
        <v>59</v>
      </c>
      <c r="BM125" s="13"/>
      <c r="BN125" s="13"/>
      <c r="BO125" s="13"/>
      <c r="BP125" s="13"/>
      <c r="BQ125" s="55"/>
      <c r="BS125" s="44" t="s">
        <v>105</v>
      </c>
      <c r="BT125" s="8" t="s">
        <v>106</v>
      </c>
      <c r="BU125" s="8"/>
      <c r="BV125" s="8"/>
      <c r="BW125" s="65">
        <v>0</v>
      </c>
      <c r="BX125" s="65">
        <v>0</v>
      </c>
      <c r="BY125" s="944">
        <f t="shared" si="1196"/>
        <v>0</v>
      </c>
      <c r="BZ125" s="943" t="s">
        <v>59</v>
      </c>
      <c r="CA125" s="13"/>
      <c r="CB125" s="13"/>
      <c r="CC125" s="13"/>
      <c r="CD125" s="13"/>
      <c r="CE125" s="55"/>
      <c r="CG125" s="44" t="s">
        <v>105</v>
      </c>
      <c r="CH125" s="8" t="s">
        <v>106</v>
      </c>
      <c r="CI125" s="8"/>
      <c r="CJ125" s="8"/>
      <c r="CK125" s="65">
        <v>0</v>
      </c>
      <c r="CL125" s="65">
        <v>0</v>
      </c>
      <c r="CM125" s="944">
        <f t="shared" si="1197"/>
        <v>0</v>
      </c>
      <c r="CN125" s="943" t="s">
        <v>59</v>
      </c>
      <c r="CO125" s="13"/>
      <c r="CP125" s="13"/>
      <c r="CQ125" s="13"/>
      <c r="CR125" s="13"/>
      <c r="CS125" s="55"/>
      <c r="CU125" s="44" t="s">
        <v>105</v>
      </c>
      <c r="CV125" s="8" t="s">
        <v>106</v>
      </c>
      <c r="CW125" s="8"/>
      <c r="CX125" s="8"/>
      <c r="CY125" s="65">
        <v>0</v>
      </c>
      <c r="CZ125" s="65">
        <v>0</v>
      </c>
      <c r="DA125" s="944">
        <f t="shared" si="1198"/>
        <v>0</v>
      </c>
      <c r="DB125" s="943" t="s">
        <v>59</v>
      </c>
      <c r="DC125" s="13"/>
      <c r="DD125" s="13"/>
      <c r="DE125" s="13"/>
      <c r="DF125" s="13"/>
      <c r="DG125" s="55"/>
      <c r="DI125" s="44" t="s">
        <v>105</v>
      </c>
      <c r="DJ125" s="8" t="s">
        <v>106</v>
      </c>
      <c r="DK125" s="8"/>
      <c r="DL125" s="8"/>
      <c r="DM125" s="65">
        <v>0</v>
      </c>
      <c r="DN125" s="65">
        <v>0</v>
      </c>
      <c r="DO125" s="944">
        <f t="shared" si="1199"/>
        <v>0</v>
      </c>
      <c r="DP125" s="943" t="s">
        <v>59</v>
      </c>
      <c r="DQ125" s="13"/>
      <c r="DR125" s="13"/>
      <c r="DS125" s="13"/>
      <c r="DT125" s="13"/>
      <c r="DU125" s="55"/>
      <c r="DW125" s="44" t="s">
        <v>105</v>
      </c>
      <c r="DX125" s="8" t="s">
        <v>106</v>
      </c>
      <c r="DY125" s="8"/>
      <c r="DZ125" s="8"/>
      <c r="EA125" s="65">
        <v>0</v>
      </c>
      <c r="EB125" s="65">
        <v>0</v>
      </c>
      <c r="EC125" s="944">
        <f t="shared" si="1200"/>
        <v>0</v>
      </c>
      <c r="ED125" s="943" t="s">
        <v>59</v>
      </c>
      <c r="EE125" s="13"/>
      <c r="EF125" s="13"/>
      <c r="EG125" s="13"/>
      <c r="EH125" s="13"/>
      <c r="EI125" s="55"/>
      <c r="EK125" s="44"/>
      <c r="EL125" s="61"/>
      <c r="EM125" s="87" t="s">
        <v>240</v>
      </c>
      <c r="EN125" s="95" t="s">
        <v>246</v>
      </c>
      <c r="EO125" s="14"/>
      <c r="EP125" s="72">
        <v>6.02</v>
      </c>
      <c r="EQ125" s="496">
        <f>EM$121*EN$121*EP125</f>
        <v>0</v>
      </c>
      <c r="ER125" s="61"/>
      <c r="ES125" s="61"/>
      <c r="ET125" s="61"/>
      <c r="EU125" s="61"/>
      <c r="EV125" s="87" t="s">
        <v>240</v>
      </c>
      <c r="EW125" s="95" t="s">
        <v>246</v>
      </c>
      <c r="EX125" s="14"/>
      <c r="EY125" s="72">
        <v>0</v>
      </c>
      <c r="EZ125" s="496">
        <f t="shared" si="1192"/>
        <v>0</v>
      </c>
      <c r="FA125" s="88"/>
      <c r="FC125" s="44"/>
      <c r="FD125" s="295" t="s">
        <v>335</v>
      </c>
      <c r="FE125" s="296">
        <v>0</v>
      </c>
      <c r="FF125" s="297">
        <v>1</v>
      </c>
      <c r="FG125" s="190">
        <f>SUM(FH126:FH136)</f>
        <v>32.5</v>
      </c>
      <c r="FH125" s="107"/>
      <c r="FI125" s="496">
        <f>SUM(FI126:FI136)</f>
        <v>0</v>
      </c>
      <c r="FJ125" s="10"/>
      <c r="FK125" s="61"/>
      <c r="FL125" s="87"/>
      <c r="FM125" s="598" t="s">
        <v>229</v>
      </c>
      <c r="FN125" s="8"/>
      <c r="FO125" s="8"/>
      <c r="FP125" s="8"/>
      <c r="FQ125" s="8"/>
      <c r="FR125" s="109"/>
      <c r="FS125" s="88"/>
    </row>
    <row r="126" spans="1:175" x14ac:dyDescent="0.25">
      <c r="A126" s="44" t="s">
        <v>105</v>
      </c>
      <c r="B126" s="93" t="s">
        <v>119</v>
      </c>
      <c r="C126" s="37"/>
      <c r="D126" s="38"/>
      <c r="E126" s="65">
        <v>0</v>
      </c>
      <c r="F126" s="39"/>
      <c r="G126" s="65">
        <v>0</v>
      </c>
      <c r="H126" s="9">
        <f>IF(F120=0,0,E126*G126/F120*D122)</f>
        <v>0</v>
      </c>
      <c r="I126" s="13"/>
      <c r="J126" s="13"/>
      <c r="K126" s="13"/>
      <c r="L126" s="13"/>
      <c r="M126" s="55"/>
      <c r="O126" s="44" t="s">
        <v>105</v>
      </c>
      <c r="P126" s="93" t="s">
        <v>119</v>
      </c>
      <c r="Q126" s="37"/>
      <c r="R126" s="38"/>
      <c r="S126" s="65">
        <v>0</v>
      </c>
      <c r="T126" s="39"/>
      <c r="U126" s="65">
        <v>0</v>
      </c>
      <c r="V126" s="9">
        <f>IF(T120=0,0,S126*U126/T120*R122)</f>
        <v>0</v>
      </c>
      <c r="W126" s="13"/>
      <c r="X126" s="13"/>
      <c r="Y126" s="13"/>
      <c r="Z126" s="13"/>
      <c r="AA126" s="55"/>
      <c r="AC126" s="44" t="s">
        <v>105</v>
      </c>
      <c r="AD126" s="93" t="s">
        <v>119</v>
      </c>
      <c r="AE126" s="37"/>
      <c r="AF126" s="38"/>
      <c r="AG126" s="65">
        <v>0</v>
      </c>
      <c r="AH126" s="39"/>
      <c r="AI126" s="65">
        <v>0</v>
      </c>
      <c r="AJ126" s="9">
        <f t="shared" ref="AJ126" si="1201">IF(AH120=0,0,AG126*AI126/AH120*AF122)</f>
        <v>0</v>
      </c>
      <c r="AK126" s="13"/>
      <c r="AL126" s="13"/>
      <c r="AM126" s="13"/>
      <c r="AN126" s="13"/>
      <c r="AO126" s="55"/>
      <c r="AQ126" s="44" t="s">
        <v>105</v>
      </c>
      <c r="AR126" s="93" t="s">
        <v>119</v>
      </c>
      <c r="AS126" s="37"/>
      <c r="AT126" s="38"/>
      <c r="AU126" s="65">
        <v>0</v>
      </c>
      <c r="AV126" s="39"/>
      <c r="AW126" s="65">
        <v>0</v>
      </c>
      <c r="AX126" s="9">
        <f t="shared" ref="AX126" si="1202">IF(AV120=0,0,AU126*AW126/AV120*AT122)</f>
        <v>0</v>
      </c>
      <c r="AY126" s="13"/>
      <c r="AZ126" s="13"/>
      <c r="BA126" s="13"/>
      <c r="BB126" s="13"/>
      <c r="BC126" s="55"/>
      <c r="BE126" s="44" t="s">
        <v>105</v>
      </c>
      <c r="BF126" s="93" t="s">
        <v>119</v>
      </c>
      <c r="BG126" s="37"/>
      <c r="BH126" s="38"/>
      <c r="BI126" s="65">
        <v>0</v>
      </c>
      <c r="BJ126" s="39"/>
      <c r="BK126" s="65">
        <v>0</v>
      </c>
      <c r="BL126" s="9">
        <f t="shared" ref="BL126" si="1203">IF(BJ120=0,0,BI126*BK126/BJ120*BH122)</f>
        <v>0</v>
      </c>
      <c r="BM126" s="13"/>
      <c r="BN126" s="13"/>
      <c r="BO126" s="13"/>
      <c r="BP126" s="13"/>
      <c r="BQ126" s="55"/>
      <c r="BS126" s="44" t="s">
        <v>105</v>
      </c>
      <c r="BT126" s="93" t="s">
        <v>119</v>
      </c>
      <c r="BU126" s="37"/>
      <c r="BV126" s="38"/>
      <c r="BW126" s="65">
        <v>0</v>
      </c>
      <c r="BX126" s="39"/>
      <c r="BY126" s="65">
        <v>0</v>
      </c>
      <c r="BZ126" s="9">
        <f t="shared" ref="BZ126" si="1204">IF(BX120=0,0,BW126*BY126/BX120*BV122)</f>
        <v>0</v>
      </c>
      <c r="CA126" s="13"/>
      <c r="CB126" s="13"/>
      <c r="CC126" s="13"/>
      <c r="CD126" s="13"/>
      <c r="CE126" s="55"/>
      <c r="CG126" s="44" t="s">
        <v>105</v>
      </c>
      <c r="CH126" s="93" t="s">
        <v>119</v>
      </c>
      <c r="CI126" s="37"/>
      <c r="CJ126" s="38"/>
      <c r="CK126" s="65">
        <v>0</v>
      </c>
      <c r="CL126" s="39"/>
      <c r="CM126" s="65">
        <v>0</v>
      </c>
      <c r="CN126" s="9">
        <f t="shared" ref="CN126" si="1205">IF(CL120=0,0,CK126*CM126/CL120*CJ122)</f>
        <v>0</v>
      </c>
      <c r="CO126" s="13"/>
      <c r="CP126" s="13"/>
      <c r="CQ126" s="13"/>
      <c r="CR126" s="13"/>
      <c r="CS126" s="55"/>
      <c r="CU126" s="44" t="s">
        <v>105</v>
      </c>
      <c r="CV126" s="93" t="s">
        <v>119</v>
      </c>
      <c r="CW126" s="37"/>
      <c r="CX126" s="38"/>
      <c r="CY126" s="65">
        <v>0</v>
      </c>
      <c r="CZ126" s="39"/>
      <c r="DA126" s="65">
        <v>0</v>
      </c>
      <c r="DB126" s="9">
        <f t="shared" ref="DB126" si="1206">IF(CZ120=0,0,CY126*DA126/CZ120*CX122)</f>
        <v>0</v>
      </c>
      <c r="DC126" s="13"/>
      <c r="DD126" s="13"/>
      <c r="DE126" s="13"/>
      <c r="DF126" s="13"/>
      <c r="DG126" s="55"/>
      <c r="DI126" s="44" t="s">
        <v>105</v>
      </c>
      <c r="DJ126" s="93" t="s">
        <v>119</v>
      </c>
      <c r="DK126" s="37"/>
      <c r="DL126" s="38"/>
      <c r="DM126" s="65">
        <v>0</v>
      </c>
      <c r="DN126" s="39"/>
      <c r="DO126" s="65">
        <v>0</v>
      </c>
      <c r="DP126" s="9">
        <f t="shared" ref="DP126" si="1207">IF(DN120=0,0,DM126*DO126/DN120*DL122)</f>
        <v>0</v>
      </c>
      <c r="DQ126" s="13"/>
      <c r="DR126" s="13"/>
      <c r="DS126" s="13"/>
      <c r="DT126" s="13"/>
      <c r="DU126" s="55"/>
      <c r="DW126" s="44" t="s">
        <v>105</v>
      </c>
      <c r="DX126" s="93" t="s">
        <v>119</v>
      </c>
      <c r="DY126" s="37"/>
      <c r="DZ126" s="38"/>
      <c r="EA126" s="65">
        <v>0</v>
      </c>
      <c r="EB126" s="39"/>
      <c r="EC126" s="65">
        <v>0</v>
      </c>
      <c r="ED126" s="9">
        <f t="shared" ref="ED126" si="1208">IF(EB120=0,0,EA126*EC126/EB120*DZ122)</f>
        <v>0</v>
      </c>
      <c r="EE126" s="13"/>
      <c r="EF126" s="13"/>
      <c r="EG126" s="13"/>
      <c r="EH126" s="13"/>
      <c r="EI126" s="55"/>
      <c r="EK126" s="44"/>
      <c r="EL126" s="302"/>
      <c r="EM126" s="87" t="s">
        <v>96</v>
      </c>
      <c r="EN126" s="8" t="s">
        <v>46</v>
      </c>
      <c r="EO126" s="61"/>
      <c r="EP126" s="72">
        <v>0.64</v>
      </c>
      <c r="EQ126" s="496">
        <f t="shared" ref="EQ126:EQ132" si="1209">EM$121*EN$121*EP126</f>
        <v>0</v>
      </c>
      <c r="ER126" s="10"/>
      <c r="ES126" s="61"/>
      <c r="ET126" s="8"/>
      <c r="EU126" s="61"/>
      <c r="EV126" s="87" t="s">
        <v>96</v>
      </c>
      <c r="EW126" s="8" t="s">
        <v>46</v>
      </c>
      <c r="EX126" s="61"/>
      <c r="EY126" s="72">
        <v>0</v>
      </c>
      <c r="EZ126" s="496">
        <f t="shared" si="1192"/>
        <v>0</v>
      </c>
      <c r="FA126" s="88"/>
      <c r="FC126" s="44"/>
      <c r="FD126" s="302"/>
      <c r="FE126" s="87" t="s">
        <v>90</v>
      </c>
      <c r="FF126" s="95" t="s">
        <v>111</v>
      </c>
      <c r="FG126" s="14"/>
      <c r="FH126" s="72">
        <v>0</v>
      </c>
      <c r="FI126" s="496">
        <f t="shared" ref="FI126:FI136" si="1210">FE$125*FF$125*FH126</f>
        <v>0</v>
      </c>
      <c r="FJ126" s="10"/>
      <c r="FK126" s="175" t="s">
        <v>109</v>
      </c>
      <c r="FL126" s="240">
        <f>IF(FM126=0,0,FR126/FM126)</f>
        <v>0</v>
      </c>
      <c r="FM126" s="72">
        <f>5.5+(9.6/2/2.75)</f>
        <v>7.2454545454545451</v>
      </c>
      <c r="FN126" s="87" t="s">
        <v>90</v>
      </c>
      <c r="FO126" s="95" t="s">
        <v>111</v>
      </c>
      <c r="FP126" s="14"/>
      <c r="FQ126" s="109"/>
      <c r="FR126" s="109">
        <f t="shared" ref="FR126:FR136" si="1211">FR114+FR102+FR90+FI126+FI114+FI102+FI90</f>
        <v>0</v>
      </c>
      <c r="FS126" s="88"/>
    </row>
    <row r="127" spans="1:175" x14ac:dyDescent="0.25">
      <c r="A127" s="44" t="s">
        <v>105</v>
      </c>
      <c r="B127" s="72" t="s">
        <v>525</v>
      </c>
      <c r="C127" s="37"/>
      <c r="D127" s="38">
        <f>D122</f>
        <v>0</v>
      </c>
      <c r="E127" s="8"/>
      <c r="F127" s="8"/>
      <c r="G127" s="65">
        <v>0</v>
      </c>
      <c r="H127" s="9"/>
      <c r="I127" s="13"/>
      <c r="J127" s="13"/>
      <c r="K127" s="13"/>
      <c r="L127" s="13"/>
      <c r="M127" s="55"/>
      <c r="O127" s="44" t="s">
        <v>105</v>
      </c>
      <c r="P127" s="72" t="s">
        <v>525</v>
      </c>
      <c r="Q127" s="37"/>
      <c r="R127" s="38">
        <f>R122</f>
        <v>0</v>
      </c>
      <c r="S127" s="8"/>
      <c r="T127" s="8"/>
      <c r="U127" s="65">
        <v>0</v>
      </c>
      <c r="V127" s="9"/>
      <c r="W127" s="13"/>
      <c r="X127" s="13"/>
      <c r="Y127" s="13"/>
      <c r="Z127" s="13"/>
      <c r="AA127" s="55"/>
      <c r="AC127" s="44" t="s">
        <v>105</v>
      </c>
      <c r="AD127" s="72" t="s">
        <v>525</v>
      </c>
      <c r="AE127" s="37"/>
      <c r="AF127" s="38">
        <f t="shared" ref="AF127" si="1212">AF122</f>
        <v>0</v>
      </c>
      <c r="AG127" s="8"/>
      <c r="AH127" s="8"/>
      <c r="AI127" s="65">
        <v>0</v>
      </c>
      <c r="AJ127" s="9"/>
      <c r="AK127" s="13"/>
      <c r="AL127" s="13"/>
      <c r="AM127" s="13"/>
      <c r="AN127" s="13"/>
      <c r="AO127" s="55"/>
      <c r="AQ127" s="44" t="s">
        <v>105</v>
      </c>
      <c r="AR127" s="72" t="s">
        <v>525</v>
      </c>
      <c r="AS127" s="37"/>
      <c r="AT127" s="38">
        <f t="shared" ref="AT127" si="1213">AT122</f>
        <v>0</v>
      </c>
      <c r="AU127" s="8"/>
      <c r="AV127" s="8"/>
      <c r="AW127" s="65">
        <v>0</v>
      </c>
      <c r="AX127" s="9"/>
      <c r="AY127" s="13"/>
      <c r="AZ127" s="13"/>
      <c r="BA127" s="13"/>
      <c r="BB127" s="13"/>
      <c r="BC127" s="55"/>
      <c r="BE127" s="44" t="s">
        <v>105</v>
      </c>
      <c r="BF127" s="72" t="s">
        <v>525</v>
      </c>
      <c r="BG127" s="37"/>
      <c r="BH127" s="38">
        <f t="shared" ref="BH127" si="1214">BH122</f>
        <v>0</v>
      </c>
      <c r="BI127" s="8"/>
      <c r="BJ127" s="8"/>
      <c r="BK127" s="65">
        <v>0</v>
      </c>
      <c r="BL127" s="9"/>
      <c r="BM127" s="13"/>
      <c r="BN127" s="13"/>
      <c r="BO127" s="13"/>
      <c r="BP127" s="13"/>
      <c r="BQ127" s="55"/>
      <c r="BS127" s="44" t="s">
        <v>105</v>
      </c>
      <c r="BT127" s="72" t="s">
        <v>525</v>
      </c>
      <c r="BU127" s="37"/>
      <c r="BV127" s="38">
        <f t="shared" ref="BV127" si="1215">BV122</f>
        <v>0</v>
      </c>
      <c r="BW127" s="8"/>
      <c r="BX127" s="8"/>
      <c r="BY127" s="65">
        <v>0</v>
      </c>
      <c r="BZ127" s="9"/>
      <c r="CA127" s="13"/>
      <c r="CB127" s="13"/>
      <c r="CC127" s="13"/>
      <c r="CD127" s="13"/>
      <c r="CE127" s="55"/>
      <c r="CG127" s="44" t="s">
        <v>105</v>
      </c>
      <c r="CH127" s="72" t="s">
        <v>525</v>
      </c>
      <c r="CI127" s="37"/>
      <c r="CJ127" s="38">
        <f t="shared" ref="CJ127" si="1216">CJ122</f>
        <v>0</v>
      </c>
      <c r="CK127" s="8"/>
      <c r="CL127" s="8"/>
      <c r="CM127" s="65">
        <v>0</v>
      </c>
      <c r="CN127" s="9"/>
      <c r="CO127" s="13"/>
      <c r="CP127" s="13"/>
      <c r="CQ127" s="13"/>
      <c r="CR127" s="13"/>
      <c r="CS127" s="55"/>
      <c r="CU127" s="44" t="s">
        <v>105</v>
      </c>
      <c r="CV127" s="72" t="s">
        <v>525</v>
      </c>
      <c r="CW127" s="37"/>
      <c r="CX127" s="38">
        <f t="shared" ref="CX127" si="1217">CX122</f>
        <v>0</v>
      </c>
      <c r="CY127" s="8"/>
      <c r="CZ127" s="8"/>
      <c r="DA127" s="65">
        <v>0</v>
      </c>
      <c r="DB127" s="9"/>
      <c r="DC127" s="13"/>
      <c r="DD127" s="13"/>
      <c r="DE127" s="13"/>
      <c r="DF127" s="13"/>
      <c r="DG127" s="55"/>
      <c r="DI127" s="44" t="s">
        <v>105</v>
      </c>
      <c r="DJ127" s="72" t="s">
        <v>525</v>
      </c>
      <c r="DK127" s="37"/>
      <c r="DL127" s="38">
        <f t="shared" ref="DL127" si="1218">DL122</f>
        <v>0</v>
      </c>
      <c r="DM127" s="8"/>
      <c r="DN127" s="8"/>
      <c r="DO127" s="65">
        <v>0</v>
      </c>
      <c r="DP127" s="9"/>
      <c r="DQ127" s="13"/>
      <c r="DR127" s="13"/>
      <c r="DS127" s="13"/>
      <c r="DT127" s="13"/>
      <c r="DU127" s="55"/>
      <c r="DW127" s="44" t="s">
        <v>105</v>
      </c>
      <c r="DX127" s="72" t="s">
        <v>525</v>
      </c>
      <c r="DY127" s="37"/>
      <c r="DZ127" s="38">
        <f t="shared" ref="DZ127" si="1219">DZ122</f>
        <v>0</v>
      </c>
      <c r="EA127" s="8"/>
      <c r="EB127" s="8"/>
      <c r="EC127" s="65">
        <v>0</v>
      </c>
      <c r="ED127" s="9"/>
      <c r="EE127" s="13"/>
      <c r="EF127" s="13"/>
      <c r="EG127" s="13"/>
      <c r="EH127" s="13"/>
      <c r="EI127" s="55"/>
      <c r="EK127" s="44"/>
      <c r="EL127" s="302"/>
      <c r="EM127" s="87" t="s">
        <v>73</v>
      </c>
      <c r="EN127" s="8" t="s">
        <v>129</v>
      </c>
      <c r="EO127" s="61"/>
      <c r="EP127" s="72">
        <v>2.31</v>
      </c>
      <c r="EQ127" s="496">
        <f t="shared" si="1209"/>
        <v>0</v>
      </c>
      <c r="ER127" s="10"/>
      <c r="ES127" s="61"/>
      <c r="ET127" s="8"/>
      <c r="EU127" s="61"/>
      <c r="EV127" s="87" t="s">
        <v>73</v>
      </c>
      <c r="EW127" s="8" t="s">
        <v>129</v>
      </c>
      <c r="EX127" s="61"/>
      <c r="EY127" s="72">
        <v>0</v>
      </c>
      <c r="EZ127" s="496">
        <f t="shared" si="1192"/>
        <v>0</v>
      </c>
      <c r="FA127" s="88"/>
      <c r="FC127" s="44"/>
      <c r="FD127" s="302"/>
      <c r="FE127" s="87" t="s">
        <v>99</v>
      </c>
      <c r="FF127" s="95" t="s">
        <v>112</v>
      </c>
      <c r="FG127" s="14"/>
      <c r="FH127" s="72">
        <v>0</v>
      </c>
      <c r="FI127" s="496">
        <f t="shared" si="1210"/>
        <v>0</v>
      </c>
      <c r="FJ127" s="10"/>
      <c r="FK127" s="175" t="s">
        <v>109</v>
      </c>
      <c r="FL127" s="240">
        <f>IF(FM127=0,0,FR127/FM127)</f>
        <v>0</v>
      </c>
      <c r="FM127" s="72">
        <f>1.75+(9.3/2/7.85)</f>
        <v>2.3423566878980893</v>
      </c>
      <c r="FN127" s="87" t="s">
        <v>99</v>
      </c>
      <c r="FO127" s="95" t="s">
        <v>112</v>
      </c>
      <c r="FP127" s="14"/>
      <c r="FQ127" s="109"/>
      <c r="FR127" s="109">
        <f t="shared" si="1211"/>
        <v>0</v>
      </c>
      <c r="FS127" s="88"/>
    </row>
    <row r="128" spans="1:175" x14ac:dyDescent="0.25">
      <c r="A128" s="44" t="s">
        <v>105</v>
      </c>
      <c r="B128" s="72" t="s">
        <v>60</v>
      </c>
      <c r="C128" s="37"/>
      <c r="D128" s="38">
        <f>D122</f>
        <v>0</v>
      </c>
      <c r="E128" s="8"/>
      <c r="F128" s="8"/>
      <c r="G128" s="65">
        <v>0</v>
      </c>
      <c r="H128" s="9"/>
      <c r="I128" s="13"/>
      <c r="J128" s="13"/>
      <c r="K128" s="13"/>
      <c r="L128" s="10"/>
      <c r="M128" s="43"/>
      <c r="O128" s="44" t="s">
        <v>105</v>
      </c>
      <c r="P128" s="72" t="s">
        <v>60</v>
      </c>
      <c r="Q128" s="37"/>
      <c r="R128" s="38">
        <f>R122</f>
        <v>0</v>
      </c>
      <c r="S128" s="8"/>
      <c r="T128" s="8"/>
      <c r="U128" s="65">
        <v>0</v>
      </c>
      <c r="V128" s="9"/>
      <c r="W128" s="13"/>
      <c r="X128" s="13"/>
      <c r="Y128" s="13"/>
      <c r="Z128" s="10"/>
      <c r="AA128" s="43"/>
      <c r="AC128" s="44" t="s">
        <v>105</v>
      </c>
      <c r="AD128" s="72" t="s">
        <v>60</v>
      </c>
      <c r="AE128" s="37"/>
      <c r="AF128" s="38">
        <f t="shared" ref="AF128" si="1220">AF122</f>
        <v>0</v>
      </c>
      <c r="AG128" s="8"/>
      <c r="AH128" s="8"/>
      <c r="AI128" s="65">
        <v>0</v>
      </c>
      <c r="AJ128" s="9"/>
      <c r="AK128" s="13"/>
      <c r="AL128" s="13"/>
      <c r="AM128" s="13"/>
      <c r="AN128" s="10"/>
      <c r="AO128" s="43"/>
      <c r="AQ128" s="44" t="s">
        <v>105</v>
      </c>
      <c r="AR128" s="72" t="s">
        <v>60</v>
      </c>
      <c r="AS128" s="37"/>
      <c r="AT128" s="38">
        <f t="shared" ref="AT128" si="1221">AT122</f>
        <v>0</v>
      </c>
      <c r="AU128" s="8"/>
      <c r="AV128" s="8"/>
      <c r="AW128" s="65">
        <v>0</v>
      </c>
      <c r="AX128" s="9"/>
      <c r="AY128" s="13"/>
      <c r="AZ128" s="13"/>
      <c r="BA128" s="13"/>
      <c r="BB128" s="10"/>
      <c r="BC128" s="43"/>
      <c r="BE128" s="44" t="s">
        <v>105</v>
      </c>
      <c r="BF128" s="72" t="s">
        <v>60</v>
      </c>
      <c r="BG128" s="37"/>
      <c r="BH128" s="38">
        <f t="shared" ref="BH128" si="1222">BH122</f>
        <v>0</v>
      </c>
      <c r="BI128" s="8"/>
      <c r="BJ128" s="8"/>
      <c r="BK128" s="65">
        <v>0</v>
      </c>
      <c r="BL128" s="9"/>
      <c r="BM128" s="13"/>
      <c r="BN128" s="13"/>
      <c r="BO128" s="13"/>
      <c r="BP128" s="10"/>
      <c r="BQ128" s="43"/>
      <c r="BS128" s="44" t="s">
        <v>105</v>
      </c>
      <c r="BT128" s="72" t="s">
        <v>60</v>
      </c>
      <c r="BU128" s="37"/>
      <c r="BV128" s="38">
        <f t="shared" ref="BV128" si="1223">BV122</f>
        <v>0</v>
      </c>
      <c r="BW128" s="8"/>
      <c r="BX128" s="8"/>
      <c r="BY128" s="65">
        <v>0</v>
      </c>
      <c r="BZ128" s="9"/>
      <c r="CA128" s="13"/>
      <c r="CB128" s="13"/>
      <c r="CC128" s="13"/>
      <c r="CD128" s="10"/>
      <c r="CE128" s="43"/>
      <c r="CG128" s="44" t="s">
        <v>105</v>
      </c>
      <c r="CH128" s="72" t="s">
        <v>60</v>
      </c>
      <c r="CI128" s="37"/>
      <c r="CJ128" s="38">
        <f t="shared" ref="CJ128" si="1224">CJ122</f>
        <v>0</v>
      </c>
      <c r="CK128" s="8"/>
      <c r="CL128" s="8"/>
      <c r="CM128" s="65">
        <v>0</v>
      </c>
      <c r="CN128" s="9"/>
      <c r="CO128" s="13"/>
      <c r="CP128" s="13"/>
      <c r="CQ128" s="13"/>
      <c r="CR128" s="10"/>
      <c r="CS128" s="43"/>
      <c r="CU128" s="44" t="s">
        <v>105</v>
      </c>
      <c r="CV128" s="72" t="s">
        <v>60</v>
      </c>
      <c r="CW128" s="37"/>
      <c r="CX128" s="38">
        <f t="shared" ref="CX128" si="1225">CX122</f>
        <v>0</v>
      </c>
      <c r="CY128" s="8"/>
      <c r="CZ128" s="8"/>
      <c r="DA128" s="65">
        <v>0</v>
      </c>
      <c r="DB128" s="9"/>
      <c r="DC128" s="13"/>
      <c r="DD128" s="13"/>
      <c r="DE128" s="13"/>
      <c r="DF128" s="10"/>
      <c r="DG128" s="43"/>
      <c r="DI128" s="44" t="s">
        <v>105</v>
      </c>
      <c r="DJ128" s="72" t="s">
        <v>60</v>
      </c>
      <c r="DK128" s="37"/>
      <c r="DL128" s="38">
        <f t="shared" ref="DL128" si="1226">DL122</f>
        <v>0</v>
      </c>
      <c r="DM128" s="8"/>
      <c r="DN128" s="8"/>
      <c r="DO128" s="65">
        <v>0</v>
      </c>
      <c r="DP128" s="9"/>
      <c r="DQ128" s="13"/>
      <c r="DR128" s="13"/>
      <c r="DS128" s="13"/>
      <c r="DT128" s="10"/>
      <c r="DU128" s="43"/>
      <c r="DW128" s="44" t="s">
        <v>105</v>
      </c>
      <c r="DX128" s="72" t="s">
        <v>60</v>
      </c>
      <c r="DY128" s="37"/>
      <c r="DZ128" s="38">
        <f t="shared" ref="DZ128" si="1227">DZ122</f>
        <v>0</v>
      </c>
      <c r="EA128" s="8"/>
      <c r="EB128" s="8"/>
      <c r="EC128" s="65">
        <v>0</v>
      </c>
      <c r="ED128" s="9"/>
      <c r="EE128" s="13"/>
      <c r="EF128" s="13"/>
      <c r="EG128" s="13"/>
      <c r="EH128" s="10"/>
      <c r="EI128" s="43"/>
      <c r="EK128" s="44"/>
      <c r="EL128" s="302"/>
      <c r="EM128" s="87" t="s">
        <v>133</v>
      </c>
      <c r="EN128" s="8" t="s">
        <v>132</v>
      </c>
      <c r="EO128" s="61"/>
      <c r="EP128" s="72">
        <v>1.08</v>
      </c>
      <c r="EQ128" s="496">
        <f t="shared" si="1209"/>
        <v>0</v>
      </c>
      <c r="ER128" s="10"/>
      <c r="ES128" s="61"/>
      <c r="ET128" s="8"/>
      <c r="EU128" s="61"/>
      <c r="EV128" s="87" t="s">
        <v>133</v>
      </c>
      <c r="EW128" s="8" t="s">
        <v>132</v>
      </c>
      <c r="EX128" s="61"/>
      <c r="EY128" s="72">
        <v>0</v>
      </c>
      <c r="EZ128" s="496">
        <f t="shared" si="1192"/>
        <v>0</v>
      </c>
      <c r="FA128" s="88"/>
      <c r="FC128" s="44"/>
      <c r="FD128" s="302"/>
      <c r="FE128" s="87" t="s">
        <v>91</v>
      </c>
      <c r="FF128" s="95" t="s">
        <v>321</v>
      </c>
      <c r="FG128" s="14"/>
      <c r="FH128" s="72">
        <v>0</v>
      </c>
      <c r="FI128" s="496">
        <f t="shared" si="1210"/>
        <v>0</v>
      </c>
      <c r="FJ128" s="10"/>
      <c r="FK128" s="175" t="s">
        <v>109</v>
      </c>
      <c r="FL128" s="240">
        <f>IF(FM128=0,0,FR128/FM128)</f>
        <v>0</v>
      </c>
      <c r="FM128" s="72">
        <v>8.8000000000000007</v>
      </c>
      <c r="FN128" s="87" t="s">
        <v>91</v>
      </c>
      <c r="FO128" s="95" t="s">
        <v>113</v>
      </c>
      <c r="FP128" s="14"/>
      <c r="FQ128" s="109"/>
      <c r="FR128" s="109">
        <f t="shared" si="1211"/>
        <v>0</v>
      </c>
      <c r="FS128" s="88"/>
    </row>
    <row r="129" spans="1:175" x14ac:dyDescent="0.25">
      <c r="A129" s="44"/>
      <c r="B129" s="11"/>
      <c r="C129" s="17"/>
      <c r="D129" s="17"/>
      <c r="E129" s="18"/>
      <c r="F129" s="17"/>
      <c r="G129" s="944"/>
      <c r="H129" s="9"/>
      <c r="I129" s="13"/>
      <c r="J129" s="13"/>
      <c r="K129" s="13"/>
      <c r="L129" s="10"/>
      <c r="M129" s="43"/>
      <c r="O129" s="44"/>
      <c r="P129" s="11"/>
      <c r="Q129" s="17"/>
      <c r="R129" s="17"/>
      <c r="S129" s="18"/>
      <c r="T129" s="17"/>
      <c r="U129" s="944"/>
      <c r="V129" s="9"/>
      <c r="W129" s="13"/>
      <c r="X129" s="13"/>
      <c r="Y129" s="13"/>
      <c r="Z129" s="10"/>
      <c r="AA129" s="43"/>
      <c r="AC129" s="44"/>
      <c r="AD129" s="11"/>
      <c r="AE129" s="17"/>
      <c r="AF129" s="17"/>
      <c r="AG129" s="18"/>
      <c r="AH129" s="17"/>
      <c r="AI129" s="944"/>
      <c r="AJ129" s="9"/>
      <c r="AK129" s="13"/>
      <c r="AL129" s="13"/>
      <c r="AM129" s="13"/>
      <c r="AN129" s="10"/>
      <c r="AO129" s="43"/>
      <c r="AQ129" s="44"/>
      <c r="AR129" s="11"/>
      <c r="AS129" s="17"/>
      <c r="AT129" s="17"/>
      <c r="AU129" s="18"/>
      <c r="AV129" s="17"/>
      <c r="AW129" s="944"/>
      <c r="AX129" s="9"/>
      <c r="AY129" s="13"/>
      <c r="AZ129" s="13"/>
      <c r="BA129" s="13"/>
      <c r="BB129" s="10"/>
      <c r="BC129" s="43"/>
      <c r="BE129" s="44"/>
      <c r="BF129" s="11"/>
      <c r="BG129" s="17"/>
      <c r="BH129" s="17"/>
      <c r="BI129" s="18"/>
      <c r="BJ129" s="17"/>
      <c r="BK129" s="944"/>
      <c r="BL129" s="9"/>
      <c r="BM129" s="13"/>
      <c r="BN129" s="13"/>
      <c r="BO129" s="13"/>
      <c r="BP129" s="10"/>
      <c r="BQ129" s="43"/>
      <c r="BS129" s="44"/>
      <c r="BT129" s="11"/>
      <c r="BU129" s="17"/>
      <c r="BV129" s="17"/>
      <c r="BW129" s="18"/>
      <c r="BX129" s="17"/>
      <c r="BY129" s="944"/>
      <c r="BZ129" s="9"/>
      <c r="CA129" s="13"/>
      <c r="CB129" s="13"/>
      <c r="CC129" s="13"/>
      <c r="CD129" s="10"/>
      <c r="CE129" s="43"/>
      <c r="CG129" s="44"/>
      <c r="CH129" s="11"/>
      <c r="CI129" s="17"/>
      <c r="CJ129" s="17"/>
      <c r="CK129" s="18"/>
      <c r="CL129" s="17"/>
      <c r="CM129" s="944"/>
      <c r="CN129" s="9"/>
      <c r="CO129" s="13"/>
      <c r="CP129" s="13"/>
      <c r="CQ129" s="13"/>
      <c r="CR129" s="10"/>
      <c r="CS129" s="43"/>
      <c r="CU129" s="44"/>
      <c r="CV129" s="11"/>
      <c r="CW129" s="17"/>
      <c r="CX129" s="17"/>
      <c r="CY129" s="18"/>
      <c r="CZ129" s="17"/>
      <c r="DA129" s="944"/>
      <c r="DB129" s="9"/>
      <c r="DC129" s="13"/>
      <c r="DD129" s="13"/>
      <c r="DE129" s="13"/>
      <c r="DF129" s="10"/>
      <c r="DG129" s="43"/>
      <c r="DI129" s="44"/>
      <c r="DJ129" s="11"/>
      <c r="DK129" s="17"/>
      <c r="DL129" s="17"/>
      <c r="DM129" s="18"/>
      <c r="DN129" s="17"/>
      <c r="DO129" s="944"/>
      <c r="DP129" s="9"/>
      <c r="DQ129" s="13"/>
      <c r="DR129" s="13"/>
      <c r="DS129" s="13"/>
      <c r="DT129" s="10"/>
      <c r="DU129" s="43"/>
      <c r="DW129" s="44"/>
      <c r="DX129" s="11"/>
      <c r="DY129" s="17"/>
      <c r="DZ129" s="17"/>
      <c r="EA129" s="18"/>
      <c r="EB129" s="17"/>
      <c r="EC129" s="944"/>
      <c r="ED129" s="9"/>
      <c r="EE129" s="13"/>
      <c r="EF129" s="13"/>
      <c r="EG129" s="13"/>
      <c r="EH129" s="10"/>
      <c r="EI129" s="43"/>
      <c r="EK129" s="44"/>
      <c r="EL129" s="302"/>
      <c r="EM129" s="87" t="s">
        <v>65</v>
      </c>
      <c r="EN129" s="95" t="s">
        <v>60</v>
      </c>
      <c r="EO129" s="14"/>
      <c r="EP129" s="72">
        <v>0.87</v>
      </c>
      <c r="EQ129" s="496">
        <f t="shared" si="1209"/>
        <v>0</v>
      </c>
      <c r="ER129" s="10"/>
      <c r="ES129" s="61"/>
      <c r="ET129" s="8"/>
      <c r="EU129" s="61"/>
      <c r="EV129" s="87" t="s">
        <v>65</v>
      </c>
      <c r="EW129" s="95" t="s">
        <v>60</v>
      </c>
      <c r="EX129" s="14"/>
      <c r="EY129" s="72">
        <v>0</v>
      </c>
      <c r="EZ129" s="496">
        <f t="shared" si="1192"/>
        <v>0</v>
      </c>
      <c r="FA129" s="88"/>
      <c r="FC129" s="137"/>
      <c r="FD129" s="61"/>
      <c r="FE129" s="87" t="s">
        <v>240</v>
      </c>
      <c r="FF129" s="95" t="s">
        <v>246</v>
      </c>
      <c r="FG129" s="14"/>
      <c r="FH129" s="72">
        <v>0</v>
      </c>
      <c r="FI129" s="496">
        <f t="shared" si="1210"/>
        <v>0</v>
      </c>
      <c r="FJ129" s="61"/>
      <c r="FK129" s="175" t="s">
        <v>109</v>
      </c>
      <c r="FL129" s="240">
        <f>IF(FM129=0,0,FR129/FM129)</f>
        <v>0</v>
      </c>
      <c r="FM129" s="72">
        <v>6.3</v>
      </c>
      <c r="FN129" s="87" t="s">
        <v>240</v>
      </c>
      <c r="FO129" s="95" t="s">
        <v>246</v>
      </c>
      <c r="FP129" s="14"/>
      <c r="FQ129" s="109"/>
      <c r="FR129" s="109">
        <f t="shared" si="1211"/>
        <v>0</v>
      </c>
      <c r="FS129" s="88"/>
    </row>
    <row r="130" spans="1:175" x14ac:dyDescent="0.25">
      <c r="A130" s="945"/>
      <c r="B130" s="97" t="s">
        <v>61</v>
      </c>
      <c r="C130" s="47"/>
      <c r="D130" s="47"/>
      <c r="E130" s="48"/>
      <c r="F130" s="49"/>
      <c r="G130" s="49"/>
      <c r="H130" s="50"/>
      <c r="I130" s="51">
        <f>SUM(I4:I122)</f>
        <v>0</v>
      </c>
      <c r="J130" s="51">
        <f>SUM(J4:J122)</f>
        <v>0</v>
      </c>
      <c r="K130" s="51">
        <f>SUM(K4:K122)</f>
        <v>0</v>
      </c>
      <c r="L130" s="57"/>
      <c r="M130" s="58"/>
      <c r="O130" s="945"/>
      <c r="P130" s="97" t="s">
        <v>61</v>
      </c>
      <c r="Q130" s="47"/>
      <c r="R130" s="47"/>
      <c r="S130" s="48"/>
      <c r="T130" s="49"/>
      <c r="U130" s="49"/>
      <c r="V130" s="50"/>
      <c r="W130" s="51">
        <f>SUM(W4:W122)</f>
        <v>0</v>
      </c>
      <c r="X130" s="51">
        <f>SUM(X4:X122)</f>
        <v>0</v>
      </c>
      <c r="Y130" s="51">
        <f>SUM(Y4:Y122)</f>
        <v>0</v>
      </c>
      <c r="Z130" s="57"/>
      <c r="AA130" s="58"/>
      <c r="AC130" s="945"/>
      <c r="AD130" s="97" t="s">
        <v>61</v>
      </c>
      <c r="AE130" s="47"/>
      <c r="AF130" s="47"/>
      <c r="AG130" s="48"/>
      <c r="AH130" s="49"/>
      <c r="AI130" s="49"/>
      <c r="AJ130" s="50"/>
      <c r="AK130" s="51">
        <f t="shared" ref="AK130:AM130" si="1228">SUM(AK4:AK122)</f>
        <v>0</v>
      </c>
      <c r="AL130" s="51">
        <f t="shared" si="1228"/>
        <v>0</v>
      </c>
      <c r="AM130" s="51">
        <f t="shared" si="1228"/>
        <v>0</v>
      </c>
      <c r="AN130" s="57"/>
      <c r="AO130" s="58"/>
      <c r="AQ130" s="945"/>
      <c r="AR130" s="97" t="s">
        <v>61</v>
      </c>
      <c r="AS130" s="47"/>
      <c r="AT130" s="47"/>
      <c r="AU130" s="48"/>
      <c r="AV130" s="49"/>
      <c r="AW130" s="49"/>
      <c r="AX130" s="50"/>
      <c r="AY130" s="51">
        <f t="shared" ref="AY130:BA130" si="1229">SUM(AY4:AY122)</f>
        <v>0</v>
      </c>
      <c r="AZ130" s="51">
        <f t="shared" si="1229"/>
        <v>0</v>
      </c>
      <c r="BA130" s="51">
        <f t="shared" si="1229"/>
        <v>0</v>
      </c>
      <c r="BB130" s="57"/>
      <c r="BC130" s="58"/>
      <c r="BE130" s="945"/>
      <c r="BF130" s="97" t="s">
        <v>61</v>
      </c>
      <c r="BG130" s="47"/>
      <c r="BH130" s="47"/>
      <c r="BI130" s="48"/>
      <c r="BJ130" s="49"/>
      <c r="BK130" s="49"/>
      <c r="BL130" s="50"/>
      <c r="BM130" s="51">
        <f t="shared" ref="BM130:BO130" si="1230">SUM(BM4:BM122)</f>
        <v>0</v>
      </c>
      <c r="BN130" s="51">
        <f t="shared" si="1230"/>
        <v>0</v>
      </c>
      <c r="BO130" s="51">
        <f t="shared" si="1230"/>
        <v>0</v>
      </c>
      <c r="BP130" s="57"/>
      <c r="BQ130" s="58"/>
      <c r="BS130" s="945"/>
      <c r="BT130" s="97" t="s">
        <v>61</v>
      </c>
      <c r="BU130" s="47"/>
      <c r="BV130" s="47"/>
      <c r="BW130" s="48"/>
      <c r="BX130" s="49"/>
      <c r="BY130" s="49"/>
      <c r="BZ130" s="50"/>
      <c r="CA130" s="51">
        <f t="shared" ref="CA130:CC130" si="1231">SUM(CA4:CA122)</f>
        <v>0</v>
      </c>
      <c r="CB130" s="51">
        <f t="shared" si="1231"/>
        <v>0</v>
      </c>
      <c r="CC130" s="51">
        <f t="shared" si="1231"/>
        <v>0</v>
      </c>
      <c r="CD130" s="57"/>
      <c r="CE130" s="58"/>
      <c r="CG130" s="945"/>
      <c r="CH130" s="97" t="s">
        <v>61</v>
      </c>
      <c r="CI130" s="47"/>
      <c r="CJ130" s="47"/>
      <c r="CK130" s="48"/>
      <c r="CL130" s="49"/>
      <c r="CM130" s="49"/>
      <c r="CN130" s="50"/>
      <c r="CO130" s="51">
        <f t="shared" ref="CO130:CQ130" si="1232">SUM(CO4:CO122)</f>
        <v>0</v>
      </c>
      <c r="CP130" s="51">
        <f t="shared" si="1232"/>
        <v>0</v>
      </c>
      <c r="CQ130" s="51">
        <f t="shared" si="1232"/>
        <v>0</v>
      </c>
      <c r="CR130" s="57"/>
      <c r="CS130" s="58"/>
      <c r="CU130" s="945"/>
      <c r="CV130" s="97" t="s">
        <v>61</v>
      </c>
      <c r="CW130" s="47"/>
      <c r="CX130" s="47"/>
      <c r="CY130" s="48"/>
      <c r="CZ130" s="49"/>
      <c r="DA130" s="49"/>
      <c r="DB130" s="50"/>
      <c r="DC130" s="51">
        <f t="shared" ref="DC130:DE130" si="1233">SUM(DC4:DC122)</f>
        <v>0</v>
      </c>
      <c r="DD130" s="51">
        <f t="shared" si="1233"/>
        <v>0</v>
      </c>
      <c r="DE130" s="51">
        <f t="shared" si="1233"/>
        <v>0</v>
      </c>
      <c r="DF130" s="57"/>
      <c r="DG130" s="58"/>
      <c r="DI130" s="945"/>
      <c r="DJ130" s="97" t="s">
        <v>61</v>
      </c>
      <c r="DK130" s="47"/>
      <c r="DL130" s="47"/>
      <c r="DM130" s="48"/>
      <c r="DN130" s="49"/>
      <c r="DO130" s="49"/>
      <c r="DP130" s="50"/>
      <c r="DQ130" s="51">
        <f t="shared" ref="DQ130:DS130" si="1234">SUM(DQ4:DQ122)</f>
        <v>0</v>
      </c>
      <c r="DR130" s="51">
        <f t="shared" si="1234"/>
        <v>0</v>
      </c>
      <c r="DS130" s="51">
        <f t="shared" si="1234"/>
        <v>0</v>
      </c>
      <c r="DT130" s="57"/>
      <c r="DU130" s="58"/>
      <c r="DW130" s="945"/>
      <c r="DX130" s="97" t="s">
        <v>61</v>
      </c>
      <c r="DY130" s="47"/>
      <c r="DZ130" s="47"/>
      <c r="EA130" s="48"/>
      <c r="EB130" s="49"/>
      <c r="EC130" s="49"/>
      <c r="ED130" s="50"/>
      <c r="EE130" s="51">
        <f t="shared" ref="EE130:EG130" si="1235">SUM(EE4:EE122)</f>
        <v>0</v>
      </c>
      <c r="EF130" s="51">
        <f t="shared" si="1235"/>
        <v>0</v>
      </c>
      <c r="EG130" s="51">
        <f t="shared" si="1235"/>
        <v>0</v>
      </c>
      <c r="EH130" s="57"/>
      <c r="EI130" s="58"/>
      <c r="EK130" s="44"/>
      <c r="EL130" s="302"/>
      <c r="EM130" s="87" t="s">
        <v>72</v>
      </c>
      <c r="EN130" s="8" t="s">
        <v>154</v>
      </c>
      <c r="EO130" s="61"/>
      <c r="EP130" s="72">
        <v>0.64</v>
      </c>
      <c r="EQ130" s="496">
        <f t="shared" si="1209"/>
        <v>0</v>
      </c>
      <c r="ER130" s="10"/>
      <c r="ES130" s="61"/>
      <c r="ET130" s="8"/>
      <c r="EU130" s="61"/>
      <c r="EV130" s="87" t="s">
        <v>72</v>
      </c>
      <c r="EW130" s="8" t="s">
        <v>154</v>
      </c>
      <c r="EX130" s="61"/>
      <c r="EY130" s="72">
        <v>0</v>
      </c>
      <c r="EZ130" s="496">
        <f t="shared" si="1192"/>
        <v>0</v>
      </c>
      <c r="FA130" s="88"/>
      <c r="FC130" s="44"/>
      <c r="FD130" s="302"/>
      <c r="FE130" s="236" t="s">
        <v>101</v>
      </c>
      <c r="FF130" s="238" t="s">
        <v>322</v>
      </c>
      <c r="FG130" s="238"/>
      <c r="FH130" s="239">
        <v>7.5</v>
      </c>
      <c r="FI130" s="496">
        <f t="shared" si="1210"/>
        <v>0</v>
      </c>
      <c r="FJ130" s="10"/>
      <c r="FK130" s="175" t="s">
        <v>45</v>
      </c>
      <c r="FL130" s="240">
        <f>IF(FM130=0,0,FR130/FM130)</f>
        <v>0</v>
      </c>
      <c r="FM130" s="72">
        <v>7</v>
      </c>
      <c r="FN130" s="87" t="s">
        <v>96</v>
      </c>
      <c r="FO130" s="8" t="s">
        <v>46</v>
      </c>
      <c r="FP130" s="61"/>
      <c r="FQ130" s="109"/>
      <c r="FR130" s="109">
        <f>FR118+FR106+FR94+FI118+FI106+FI94</f>
        <v>0</v>
      </c>
      <c r="FS130" s="88"/>
    </row>
    <row r="131" spans="1:175" x14ac:dyDescent="0.25">
      <c r="O131" s="5"/>
      <c r="P131" s="7"/>
      <c r="Q131" s="7"/>
      <c r="R131" s="7"/>
      <c r="S131" s="7"/>
      <c r="T131" s="7"/>
      <c r="U131" s="7"/>
      <c r="V131" s="40"/>
      <c r="W131" s="27"/>
      <c r="X131" s="27"/>
      <c r="Y131" s="27"/>
      <c r="Z131" s="27"/>
      <c r="AA131" s="27"/>
      <c r="AC131" s="5"/>
      <c r="AD131" s="7"/>
      <c r="AE131" s="7"/>
      <c r="AF131" s="7"/>
      <c r="AG131" s="7"/>
      <c r="AH131" s="7"/>
      <c r="AI131" s="7"/>
      <c r="AJ131" s="40"/>
      <c r="AK131" s="27"/>
      <c r="AL131" s="27"/>
      <c r="AM131" s="27"/>
      <c r="AN131" s="27"/>
      <c r="AO131" s="27"/>
      <c r="AQ131" s="5"/>
      <c r="AR131" s="7"/>
      <c r="AS131" s="7"/>
      <c r="AT131" s="7"/>
      <c r="AU131" s="7"/>
      <c r="AV131" s="7"/>
      <c r="AW131" s="7"/>
      <c r="AX131" s="40"/>
      <c r="AY131" s="27"/>
      <c r="AZ131" s="27"/>
      <c r="BA131" s="27"/>
      <c r="BB131" s="27"/>
      <c r="BC131" s="27"/>
      <c r="BE131" s="5"/>
      <c r="BF131" s="7"/>
      <c r="BG131" s="7"/>
      <c r="BH131" s="7"/>
      <c r="BI131" s="7"/>
      <c r="BJ131" s="7"/>
      <c r="BK131" s="7"/>
      <c r="BL131" s="40"/>
      <c r="BM131" s="27"/>
      <c r="BN131" s="27"/>
      <c r="BO131" s="27"/>
      <c r="BP131" s="27"/>
      <c r="BQ131" s="27"/>
      <c r="BS131" s="5"/>
      <c r="BT131" s="7"/>
      <c r="BU131" s="7"/>
      <c r="BV131" s="7"/>
      <c r="BW131" s="7"/>
      <c r="BX131" s="7"/>
      <c r="BY131" s="7"/>
      <c r="BZ131" s="40"/>
      <c r="CA131" s="27"/>
      <c r="CB131" s="27"/>
      <c r="CC131" s="27"/>
      <c r="CD131" s="27"/>
      <c r="CE131" s="27"/>
      <c r="CG131" s="5"/>
      <c r="CH131" s="7"/>
      <c r="CI131" s="7"/>
      <c r="CJ131" s="7"/>
      <c r="CK131" s="7"/>
      <c r="CL131" s="7"/>
      <c r="CM131" s="7"/>
      <c r="CN131" s="40"/>
      <c r="CO131" s="27"/>
      <c r="CP131" s="27"/>
      <c r="CQ131" s="27"/>
      <c r="CR131" s="27"/>
      <c r="CS131" s="27"/>
      <c r="CU131" s="5"/>
      <c r="CV131" s="7"/>
      <c r="CW131" s="7"/>
      <c r="CX131" s="7"/>
      <c r="CY131" s="7"/>
      <c r="CZ131" s="7"/>
      <c r="DA131" s="7"/>
      <c r="DB131" s="40"/>
      <c r="DC131" s="27"/>
      <c r="DD131" s="27"/>
      <c r="DE131" s="27"/>
      <c r="DF131" s="27"/>
      <c r="DG131" s="27"/>
      <c r="DI131" s="5"/>
      <c r="DJ131" s="7"/>
      <c r="DK131" s="7"/>
      <c r="DL131" s="7"/>
      <c r="DM131" s="7"/>
      <c r="DN131" s="7"/>
      <c r="DO131" s="7"/>
      <c r="DP131" s="40"/>
      <c r="DQ131" s="27"/>
      <c r="DR131" s="27"/>
      <c r="DS131" s="27"/>
      <c r="DT131" s="27"/>
      <c r="DU131" s="27"/>
      <c r="DW131" s="5"/>
      <c r="DX131" s="7"/>
      <c r="DY131" s="7"/>
      <c r="DZ131" s="7"/>
      <c r="EA131" s="7"/>
      <c r="EB131" s="7"/>
      <c r="EC131" s="7"/>
      <c r="ED131" s="40"/>
      <c r="EE131" s="27"/>
      <c r="EF131" s="27"/>
      <c r="EG131" s="27"/>
      <c r="EH131" s="27"/>
      <c r="EI131" s="27"/>
      <c r="EK131" s="44"/>
      <c r="EL131" s="302"/>
      <c r="EM131" s="87" t="s">
        <v>76</v>
      </c>
      <c r="EN131" s="11" t="s">
        <v>53</v>
      </c>
      <c r="EO131" s="14"/>
      <c r="EP131" s="72">
        <v>0</v>
      </c>
      <c r="EQ131" s="496">
        <f t="shared" si="1209"/>
        <v>0</v>
      </c>
      <c r="ER131" s="10"/>
      <c r="ES131" s="61"/>
      <c r="ET131" s="8"/>
      <c r="EU131" s="61"/>
      <c r="EV131" s="87" t="s">
        <v>76</v>
      </c>
      <c r="EW131" s="11" t="s">
        <v>53</v>
      </c>
      <c r="EX131" s="14"/>
      <c r="EY131" s="72">
        <v>0</v>
      </c>
      <c r="EZ131" s="496">
        <f t="shared" si="1192"/>
        <v>0</v>
      </c>
      <c r="FA131" s="88"/>
      <c r="FC131" s="44"/>
      <c r="FD131" s="302"/>
      <c r="FE131" s="87" t="s">
        <v>73</v>
      </c>
      <c r="FF131" s="8" t="s">
        <v>129</v>
      </c>
      <c r="FG131" s="61"/>
      <c r="FH131" s="72">
        <v>0</v>
      </c>
      <c r="FI131" s="496">
        <f t="shared" si="1210"/>
        <v>0</v>
      </c>
      <c r="FJ131" s="10"/>
      <c r="FK131" s="8"/>
      <c r="FL131" s="61"/>
      <c r="FM131" s="61"/>
      <c r="FN131" s="87" t="s">
        <v>73</v>
      </c>
      <c r="FO131" s="8" t="s">
        <v>129</v>
      </c>
      <c r="FP131" s="61"/>
      <c r="FQ131" s="109"/>
      <c r="FR131" s="109">
        <f t="shared" si="1211"/>
        <v>0</v>
      </c>
      <c r="FS131" s="88"/>
    </row>
    <row r="132" spans="1:175" x14ac:dyDescent="0.25">
      <c r="O132" s="5"/>
      <c r="P132" s="7"/>
      <c r="Q132" s="7"/>
      <c r="R132" s="7"/>
      <c r="S132" s="7"/>
      <c r="T132" s="7"/>
      <c r="U132" s="7"/>
      <c r="V132" s="40"/>
      <c r="W132" s="27"/>
      <c r="X132" s="27"/>
      <c r="Y132" s="27"/>
      <c r="Z132" s="27"/>
      <c r="AA132" s="27"/>
      <c r="EK132" s="44"/>
      <c r="EL132" s="302"/>
      <c r="EM132" s="87" t="s">
        <v>105</v>
      </c>
      <c r="EN132" s="11" t="s">
        <v>57</v>
      </c>
      <c r="EO132" s="14"/>
      <c r="EP132" s="72">
        <v>5.5</v>
      </c>
      <c r="EQ132" s="496">
        <f t="shared" si="1209"/>
        <v>0</v>
      </c>
      <c r="ER132" s="10"/>
      <c r="ES132" s="61"/>
      <c r="ET132" s="8"/>
      <c r="EU132" s="61"/>
      <c r="EV132" s="87" t="s">
        <v>105</v>
      </c>
      <c r="EW132" s="11" t="s">
        <v>57</v>
      </c>
      <c r="EX132" s="14"/>
      <c r="EY132" s="72">
        <v>0</v>
      </c>
      <c r="EZ132" s="496">
        <f t="shared" si="1192"/>
        <v>0</v>
      </c>
      <c r="FA132" s="88"/>
      <c r="FC132" s="44"/>
      <c r="FD132" s="302"/>
      <c r="FE132" s="236" t="s">
        <v>100</v>
      </c>
      <c r="FF132" s="238" t="s">
        <v>52</v>
      </c>
      <c r="FG132" s="238"/>
      <c r="FH132" s="239">
        <f>IF($EX$4=0,0,$EX$85/$EX$4*3)</f>
        <v>0</v>
      </c>
      <c r="FI132" s="496">
        <f t="shared" si="1210"/>
        <v>0</v>
      </c>
      <c r="FJ132" s="252" t="str">
        <f>IF(FH132&gt;0,"","CONTROL")</f>
        <v>CONTROL</v>
      </c>
      <c r="FK132" s="87" t="s">
        <v>101</v>
      </c>
      <c r="FL132" s="8" t="s">
        <v>322</v>
      </c>
      <c r="FM132" s="109">
        <f>FI130</f>
        <v>0</v>
      </c>
      <c r="FN132" s="87" t="s">
        <v>133</v>
      </c>
      <c r="FO132" s="8" t="s">
        <v>132</v>
      </c>
      <c r="FP132" s="61"/>
      <c r="FQ132" s="109"/>
      <c r="FR132" s="109">
        <f>FR120+FR108+FR96+FI120+FI108+FI96</f>
        <v>0</v>
      </c>
      <c r="FS132" s="88"/>
    </row>
    <row r="133" spans="1:175" x14ac:dyDescent="0.25">
      <c r="O133" s="5"/>
      <c r="P133" s="7"/>
      <c r="Q133" s="7"/>
      <c r="R133" s="7"/>
      <c r="S133" s="7"/>
      <c r="T133" s="7"/>
      <c r="U133" s="7"/>
      <c r="V133" s="40"/>
      <c r="W133" s="27"/>
      <c r="X133" s="27"/>
      <c r="Y133" s="27"/>
      <c r="Z133" s="27"/>
      <c r="AA133" s="27"/>
      <c r="EK133" s="44"/>
      <c r="EL133" s="295" t="s">
        <v>335</v>
      </c>
      <c r="EM133" s="296">
        <v>0</v>
      </c>
      <c r="EN133" s="297">
        <v>1</v>
      </c>
      <c r="EO133" s="190">
        <f>SUM(EP134:EP144)</f>
        <v>32.5</v>
      </c>
      <c r="EP133" s="107"/>
      <c r="EQ133" s="496">
        <f>SUM(EQ134:EQ144)</f>
        <v>0</v>
      </c>
      <c r="ER133" s="10"/>
      <c r="ES133" s="61"/>
      <c r="ET133" s="87"/>
      <c r="EU133" s="598" t="s">
        <v>229</v>
      </c>
      <c r="EV133" s="8"/>
      <c r="EW133" s="8"/>
      <c r="EX133" s="8"/>
      <c r="EY133" s="8"/>
      <c r="EZ133" s="109"/>
      <c r="FA133" s="88"/>
      <c r="FC133" s="44"/>
      <c r="FD133" s="302"/>
      <c r="FE133" s="87" t="s">
        <v>65</v>
      </c>
      <c r="FF133" s="95" t="s">
        <v>60</v>
      </c>
      <c r="FG133" s="14"/>
      <c r="FH133" s="72">
        <v>0</v>
      </c>
      <c r="FI133" s="496">
        <f t="shared" si="1210"/>
        <v>0</v>
      </c>
      <c r="FJ133" s="10"/>
      <c r="FK133" s="87" t="s">
        <v>100</v>
      </c>
      <c r="FL133" s="8" t="s">
        <v>52</v>
      </c>
      <c r="FM133" s="109">
        <f>FI132</f>
        <v>0</v>
      </c>
      <c r="FN133" s="87" t="s">
        <v>65</v>
      </c>
      <c r="FO133" s="95" t="s">
        <v>60</v>
      </c>
      <c r="FP133" s="14"/>
      <c r="FQ133" s="109"/>
      <c r="FR133" s="109">
        <f t="shared" si="1211"/>
        <v>0</v>
      </c>
      <c r="FS133" s="88"/>
    </row>
    <row r="134" spans="1:175" x14ac:dyDescent="0.25">
      <c r="EK134" s="44"/>
      <c r="EL134" s="302"/>
      <c r="EM134" s="87" t="s">
        <v>90</v>
      </c>
      <c r="EN134" s="95" t="s">
        <v>111</v>
      </c>
      <c r="EO134" s="14"/>
      <c r="EP134" s="72">
        <v>0</v>
      </c>
      <c r="EQ134" s="496">
        <f t="shared" ref="EQ134:EQ144" si="1236">EM$133*EN$133*EP134</f>
        <v>0</v>
      </c>
      <c r="ER134" s="10"/>
      <c r="ES134" s="175" t="s">
        <v>109</v>
      </c>
      <c r="ET134" s="240">
        <f>IF(EU134=0,0,EZ134/EU134)</f>
        <v>0</v>
      </c>
      <c r="EU134" s="72">
        <f>5.5+(9.6/2/2.75)</f>
        <v>7.2454545454545451</v>
      </c>
      <c r="EV134" s="87" t="s">
        <v>90</v>
      </c>
      <c r="EW134" s="95" t="s">
        <v>111</v>
      </c>
      <c r="EX134" s="14"/>
      <c r="EY134" s="109"/>
      <c r="EZ134" s="109">
        <f t="shared" ref="EZ134:EZ144" si="1237">EZ122+EZ110+EZ98+EQ134+EQ122+EQ110+EQ98</f>
        <v>0</v>
      </c>
      <c r="FA134" s="88"/>
      <c r="FC134" s="44"/>
      <c r="FD134" s="302"/>
      <c r="FE134" s="87" t="s">
        <v>72</v>
      </c>
      <c r="FF134" s="8" t="s">
        <v>154</v>
      </c>
      <c r="FG134" s="61"/>
      <c r="FH134" s="72">
        <v>0</v>
      </c>
      <c r="FI134" s="496">
        <f t="shared" si="1210"/>
        <v>0</v>
      </c>
      <c r="FJ134" s="10"/>
      <c r="FK134" s="87" t="s">
        <v>104</v>
      </c>
      <c r="FL134" s="11" t="s">
        <v>56</v>
      </c>
      <c r="FM134" s="109">
        <f>FI135</f>
        <v>0</v>
      </c>
      <c r="FN134" s="87" t="s">
        <v>72</v>
      </c>
      <c r="FO134" s="8" t="s">
        <v>154</v>
      </c>
      <c r="FP134" s="61"/>
      <c r="FQ134" s="109"/>
      <c r="FR134" s="109">
        <f t="shared" si="1211"/>
        <v>0</v>
      </c>
      <c r="FS134" s="88"/>
    </row>
    <row r="135" spans="1:175" x14ac:dyDescent="0.25">
      <c r="EK135" s="44"/>
      <c r="EL135" s="302"/>
      <c r="EM135" s="87" t="s">
        <v>99</v>
      </c>
      <c r="EN135" s="95" t="s">
        <v>112</v>
      </c>
      <c r="EO135" s="14"/>
      <c r="EP135" s="72">
        <v>0</v>
      </c>
      <c r="EQ135" s="496">
        <f t="shared" si="1236"/>
        <v>0</v>
      </c>
      <c r="ER135" s="10"/>
      <c r="ES135" s="175" t="s">
        <v>109</v>
      </c>
      <c r="ET135" s="240">
        <f>IF(EU135=0,0,EZ135/EU135)</f>
        <v>0</v>
      </c>
      <c r="EU135" s="72">
        <f>1.75+(9.3/2/7.85)</f>
        <v>2.3423566878980893</v>
      </c>
      <c r="EV135" s="87" t="s">
        <v>99</v>
      </c>
      <c r="EW135" s="95" t="s">
        <v>112</v>
      </c>
      <c r="EX135" s="14"/>
      <c r="EY135" s="109"/>
      <c r="EZ135" s="109">
        <f t="shared" si="1237"/>
        <v>0</v>
      </c>
      <c r="FA135" s="88"/>
      <c r="FC135" s="44"/>
      <c r="FD135" s="302"/>
      <c r="FE135" s="236" t="s">
        <v>104</v>
      </c>
      <c r="FF135" s="237" t="s">
        <v>56</v>
      </c>
      <c r="FG135" s="310"/>
      <c r="FH135" s="239">
        <f>IF($EV$90=0,0,$EX$90/$EV$90/6/4/2)</f>
        <v>0</v>
      </c>
      <c r="FI135" s="496">
        <f t="shared" si="1210"/>
        <v>0</v>
      </c>
      <c r="FJ135" s="252" t="str">
        <f>IF(FH135&gt;0,"","CONTROL")</f>
        <v>CONTROL</v>
      </c>
      <c r="FK135" s="8"/>
      <c r="FL135" s="61"/>
      <c r="FM135" s="61"/>
      <c r="FN135" s="87" t="s">
        <v>76</v>
      </c>
      <c r="FO135" s="11" t="s">
        <v>53</v>
      </c>
      <c r="FP135" s="14"/>
      <c r="FQ135" s="109"/>
      <c r="FR135" s="109">
        <f>FR123+FR111+FR99+FI123+FI111+FI99</f>
        <v>0</v>
      </c>
      <c r="FS135" s="88"/>
    </row>
    <row r="136" spans="1:175" x14ac:dyDescent="0.25">
      <c r="EK136" s="44"/>
      <c r="EL136" s="302"/>
      <c r="EM136" s="87" t="s">
        <v>91</v>
      </c>
      <c r="EN136" s="95" t="s">
        <v>321</v>
      </c>
      <c r="EO136" s="14"/>
      <c r="EP136" s="72">
        <v>0</v>
      </c>
      <c r="EQ136" s="496">
        <f t="shared" si="1236"/>
        <v>0</v>
      </c>
      <c r="ER136" s="10"/>
      <c r="ES136" s="175" t="s">
        <v>109</v>
      </c>
      <c r="ET136" s="240">
        <f>IF(EU136=0,0,EZ136/EU136)</f>
        <v>0</v>
      </c>
      <c r="EU136" s="72">
        <v>8.8000000000000007</v>
      </c>
      <c r="EV136" s="87" t="s">
        <v>91</v>
      </c>
      <c r="EW136" s="95" t="s">
        <v>321</v>
      </c>
      <c r="EX136" s="14"/>
      <c r="EY136" s="109"/>
      <c r="EZ136" s="109">
        <f t="shared" si="1237"/>
        <v>0</v>
      </c>
      <c r="FA136" s="88"/>
      <c r="FC136" s="44"/>
      <c r="FD136" s="302"/>
      <c r="FE136" s="87" t="s">
        <v>105</v>
      </c>
      <c r="FF136" s="11" t="s">
        <v>57</v>
      </c>
      <c r="FG136" s="14"/>
      <c r="FH136" s="72">
        <v>25</v>
      </c>
      <c r="FI136" s="496">
        <f t="shared" si="1210"/>
        <v>0</v>
      </c>
      <c r="FJ136" s="10"/>
      <c r="FK136" s="8"/>
      <c r="FL136" s="61"/>
      <c r="FM136" s="61"/>
      <c r="FN136" s="87" t="s">
        <v>105</v>
      </c>
      <c r="FO136" s="11" t="s">
        <v>57</v>
      </c>
      <c r="FP136" s="14"/>
      <c r="FQ136" s="109"/>
      <c r="FR136" s="109">
        <f t="shared" si="1211"/>
        <v>0</v>
      </c>
      <c r="FS136" s="88"/>
    </row>
    <row r="137" spans="1:175" x14ac:dyDescent="0.25">
      <c r="EK137" s="44"/>
      <c r="EL137" s="61"/>
      <c r="EM137" s="87" t="s">
        <v>240</v>
      </c>
      <c r="EN137" s="95" t="s">
        <v>246</v>
      </c>
      <c r="EO137" s="14"/>
      <c r="EP137" s="72">
        <v>0</v>
      </c>
      <c r="EQ137" s="496">
        <f t="shared" si="1236"/>
        <v>0</v>
      </c>
      <c r="ER137" s="61"/>
      <c r="ES137" s="175" t="s">
        <v>109</v>
      </c>
      <c r="ET137" s="240">
        <f>IF(EU137=0,0,EZ137/EU137)</f>
        <v>0</v>
      </c>
      <c r="EU137" s="72">
        <v>6.3</v>
      </c>
      <c r="EV137" s="87" t="s">
        <v>240</v>
      </c>
      <c r="EW137" s="95" t="s">
        <v>246</v>
      </c>
      <c r="EX137" s="14"/>
      <c r="EY137" s="109"/>
      <c r="EZ137" s="109">
        <f t="shared" si="1237"/>
        <v>0</v>
      </c>
      <c r="FA137" s="88"/>
      <c r="FC137" s="110"/>
      <c r="FD137" s="113"/>
      <c r="FE137" s="113"/>
      <c r="FF137" s="113"/>
      <c r="FG137" s="113"/>
      <c r="FH137" s="113"/>
      <c r="FI137" s="113"/>
      <c r="FJ137" s="89"/>
      <c r="FK137" s="90"/>
      <c r="FL137" s="113"/>
      <c r="FM137" s="113"/>
      <c r="FN137" s="176"/>
      <c r="FO137" s="90"/>
      <c r="FP137" s="90"/>
      <c r="FQ137" s="90"/>
      <c r="FR137" s="133">
        <f>SUM(FR126:FR136)+FM132+FM133+FM134</f>
        <v>0</v>
      </c>
      <c r="FS137" s="91" t="s">
        <v>245</v>
      </c>
    </row>
    <row r="138" spans="1:175" x14ac:dyDescent="0.25">
      <c r="EK138" s="44"/>
      <c r="EL138" s="302"/>
      <c r="EM138" s="236" t="s">
        <v>101</v>
      </c>
      <c r="EN138" s="238" t="s">
        <v>322</v>
      </c>
      <c r="EO138" s="238"/>
      <c r="EP138" s="239">
        <v>7.5</v>
      </c>
      <c r="EQ138" s="496">
        <f t="shared" si="1236"/>
        <v>0</v>
      </c>
      <c r="ER138" s="10"/>
      <c r="ES138" s="175" t="s">
        <v>45</v>
      </c>
      <c r="ET138" s="240">
        <f>IF(EU138=0,0,EZ138/EU138)</f>
        <v>0</v>
      </c>
      <c r="EU138" s="72">
        <v>7</v>
      </c>
      <c r="EV138" s="87" t="s">
        <v>96</v>
      </c>
      <c r="EW138" s="8" t="s">
        <v>46</v>
      </c>
      <c r="EX138" s="61"/>
      <c r="EY138" s="109"/>
      <c r="EZ138" s="109">
        <f>EZ126+EZ114+EZ102+EQ126+EQ114+EQ102</f>
        <v>0</v>
      </c>
      <c r="FA138" s="88"/>
      <c r="FB138" s="61"/>
      <c r="FC138" s="87"/>
      <c r="FD138" s="61"/>
      <c r="FE138" s="61"/>
      <c r="FF138" s="61"/>
      <c r="FG138" s="61"/>
      <c r="FH138" s="61"/>
      <c r="FI138" s="61"/>
      <c r="FJ138" s="496"/>
      <c r="FK138" s="10"/>
      <c r="FL138" s="10"/>
      <c r="FM138" s="10"/>
      <c r="FN138" s="10"/>
      <c r="FO138" s="119"/>
      <c r="FP138" s="118"/>
      <c r="FQ138" s="10"/>
      <c r="FR138" s="8"/>
      <c r="FS138" s="61"/>
    </row>
    <row r="139" spans="1:175" x14ac:dyDescent="0.25">
      <c r="EK139" s="44"/>
      <c r="EL139" s="302"/>
      <c r="EM139" s="87" t="s">
        <v>73</v>
      </c>
      <c r="EN139" s="8" t="s">
        <v>129</v>
      </c>
      <c r="EO139" s="61"/>
      <c r="EP139" s="72">
        <v>0</v>
      </c>
      <c r="EQ139" s="496">
        <f t="shared" si="1236"/>
        <v>0</v>
      </c>
      <c r="ER139" s="10"/>
      <c r="ES139" s="61"/>
      <c r="ET139" s="8"/>
      <c r="EU139" s="61"/>
      <c r="EV139" s="87" t="s">
        <v>73</v>
      </c>
      <c r="EW139" s="8" t="s">
        <v>129</v>
      </c>
      <c r="EX139" s="61"/>
      <c r="EY139" s="109"/>
      <c r="EZ139" s="109">
        <f t="shared" si="1237"/>
        <v>0</v>
      </c>
      <c r="FA139" s="88"/>
      <c r="FB139" s="61"/>
      <c r="FC139" s="87"/>
      <c r="FD139" s="61"/>
      <c r="FE139" s="61"/>
      <c r="FF139" s="61"/>
      <c r="FG139" s="61"/>
      <c r="FH139" s="61"/>
      <c r="FI139" s="61"/>
      <c r="FJ139" s="496"/>
      <c r="FK139" s="10"/>
      <c r="FL139" s="10"/>
      <c r="FM139" s="10"/>
      <c r="FN139" s="10"/>
      <c r="FO139" s="119"/>
      <c r="FP139" s="118"/>
      <c r="FQ139" s="10"/>
      <c r="FR139" s="8"/>
      <c r="FS139" s="61"/>
    </row>
    <row r="140" spans="1:175" x14ac:dyDescent="0.25">
      <c r="EK140" s="44"/>
      <c r="EL140" s="302"/>
      <c r="EM140" s="236" t="s">
        <v>100</v>
      </c>
      <c r="EN140" s="238" t="s">
        <v>52</v>
      </c>
      <c r="EO140" s="238"/>
      <c r="EP140" s="239">
        <f>IF($EX$4=0,0,$EX$85/$EX$4*3)</f>
        <v>0</v>
      </c>
      <c r="EQ140" s="496">
        <f t="shared" si="1236"/>
        <v>0</v>
      </c>
      <c r="ER140" s="251" t="str">
        <f>IF(EP140&gt;0,"","CONTROL")</f>
        <v>CONTROL</v>
      </c>
      <c r="ES140" s="87" t="s">
        <v>101</v>
      </c>
      <c r="ET140" s="8" t="s">
        <v>322</v>
      </c>
      <c r="EU140" s="109">
        <f>EQ138</f>
        <v>0</v>
      </c>
      <c r="EV140" s="87" t="s">
        <v>133</v>
      </c>
      <c r="EW140" s="8" t="s">
        <v>132</v>
      </c>
      <c r="EX140" s="61"/>
      <c r="EY140" s="109"/>
      <c r="EZ140" s="109">
        <f>EZ128+EZ116+EZ104+EQ128+EQ116+EQ104</f>
        <v>0</v>
      </c>
      <c r="FA140" s="88"/>
      <c r="FB140" s="61"/>
      <c r="FC140" s="87"/>
      <c r="FD140" s="61"/>
      <c r="FE140" s="61"/>
      <c r="FF140" s="61"/>
      <c r="FG140" s="61"/>
      <c r="FH140" s="61"/>
      <c r="FI140" s="61"/>
      <c r="FJ140" s="496"/>
      <c r="FK140" s="10"/>
      <c r="FL140" s="10"/>
      <c r="FM140" s="10"/>
      <c r="FN140" s="10"/>
      <c r="FO140" s="119"/>
      <c r="FP140" s="118"/>
      <c r="FQ140" s="10"/>
      <c r="FR140" s="8"/>
      <c r="FS140" s="61"/>
    </row>
    <row r="141" spans="1:175" x14ac:dyDescent="0.25">
      <c r="EK141" s="44"/>
      <c r="EL141" s="302"/>
      <c r="EM141" s="87" t="s">
        <v>65</v>
      </c>
      <c r="EN141" s="95" t="s">
        <v>60</v>
      </c>
      <c r="EO141" s="14"/>
      <c r="EP141" s="72">
        <v>0</v>
      </c>
      <c r="EQ141" s="496">
        <f t="shared" si="1236"/>
        <v>0</v>
      </c>
      <c r="ER141" s="10"/>
      <c r="ES141" s="87" t="s">
        <v>100</v>
      </c>
      <c r="ET141" s="8" t="s">
        <v>52</v>
      </c>
      <c r="EU141" s="109">
        <f>EQ140</f>
        <v>0</v>
      </c>
      <c r="EV141" s="87" t="s">
        <v>65</v>
      </c>
      <c r="EW141" s="95" t="s">
        <v>60</v>
      </c>
      <c r="EX141" s="14"/>
      <c r="EY141" s="109"/>
      <c r="EZ141" s="109">
        <f t="shared" si="1237"/>
        <v>0</v>
      </c>
      <c r="FA141" s="88"/>
      <c r="FB141" s="61"/>
      <c r="FC141" s="87"/>
      <c r="FD141" s="61"/>
      <c r="FE141" s="61"/>
      <c r="FF141" s="61"/>
      <c r="FG141" s="61"/>
      <c r="FH141" s="61"/>
      <c r="FI141" s="61"/>
      <c r="FJ141" s="496"/>
      <c r="FK141" s="10"/>
      <c r="FL141" s="10"/>
      <c r="FM141" s="10"/>
      <c r="FN141" s="10"/>
      <c r="FO141" s="119"/>
      <c r="FP141" s="118"/>
      <c r="FQ141" s="10"/>
      <c r="FR141" s="8"/>
      <c r="FS141" s="61"/>
    </row>
    <row r="142" spans="1:175" x14ac:dyDescent="0.25">
      <c r="EK142" s="44"/>
      <c r="EL142" s="302"/>
      <c r="EM142" s="87" t="s">
        <v>72</v>
      </c>
      <c r="EN142" s="8" t="s">
        <v>154</v>
      </c>
      <c r="EO142" s="61"/>
      <c r="EP142" s="72">
        <v>0</v>
      </c>
      <c r="EQ142" s="496">
        <f t="shared" si="1236"/>
        <v>0</v>
      </c>
      <c r="ER142" s="10"/>
      <c r="ES142" s="87" t="s">
        <v>104</v>
      </c>
      <c r="ET142" s="11" t="s">
        <v>56</v>
      </c>
      <c r="EU142" s="109">
        <f>EQ143</f>
        <v>0</v>
      </c>
      <c r="EV142" s="87" t="s">
        <v>72</v>
      </c>
      <c r="EW142" s="8" t="s">
        <v>154</v>
      </c>
      <c r="EX142" s="61"/>
      <c r="EY142" s="109"/>
      <c r="EZ142" s="109">
        <f t="shared" si="1237"/>
        <v>0</v>
      </c>
      <c r="FA142" s="88"/>
      <c r="FB142" s="61"/>
      <c r="FC142" s="87"/>
      <c r="FD142" s="61"/>
      <c r="FE142" s="61"/>
      <c r="FF142" s="61"/>
      <c r="FG142" s="61"/>
      <c r="FH142" s="61"/>
      <c r="FI142" s="61"/>
      <c r="FJ142" s="496"/>
      <c r="FK142" s="10"/>
      <c r="FL142" s="10"/>
      <c r="FM142" s="10"/>
      <c r="FN142" s="10"/>
      <c r="FO142" s="119"/>
      <c r="FP142" s="118"/>
      <c r="FQ142" s="10"/>
      <c r="FR142" s="8"/>
      <c r="FS142" s="61"/>
    </row>
    <row r="143" spans="1:175" x14ac:dyDescent="0.25">
      <c r="EK143" s="44"/>
      <c r="EL143" s="302"/>
      <c r="EM143" s="236" t="s">
        <v>104</v>
      </c>
      <c r="EN143" s="237" t="s">
        <v>56</v>
      </c>
      <c r="EO143" s="310"/>
      <c r="EP143" s="239">
        <f>IF($EV$90=0,0,$EX$90/$EV$90/6/4/2)</f>
        <v>0</v>
      </c>
      <c r="EQ143" s="496">
        <f t="shared" si="1236"/>
        <v>0</v>
      </c>
      <c r="ER143" s="251" t="str">
        <f>IF(EP143&gt;0,"","CONTROL")</f>
        <v>CONTROL</v>
      </c>
      <c r="ES143" s="61"/>
      <c r="ET143" s="8"/>
      <c r="EU143" s="61"/>
      <c r="EV143" s="87" t="s">
        <v>76</v>
      </c>
      <c r="EW143" s="11" t="s">
        <v>53</v>
      </c>
      <c r="EX143" s="14"/>
      <c r="EY143" s="109"/>
      <c r="EZ143" s="109">
        <f>EZ131+EZ119+EZ107+EQ131+EQ119+EQ107</f>
        <v>0</v>
      </c>
      <c r="FA143" s="88"/>
      <c r="FB143" s="61"/>
      <c r="FC143" s="87"/>
      <c r="FD143" s="61"/>
      <c r="FE143" s="61"/>
      <c r="FF143" s="61"/>
      <c r="FG143" s="61"/>
      <c r="FH143" s="61"/>
      <c r="FI143" s="61"/>
      <c r="FJ143" s="496"/>
      <c r="FK143" s="10"/>
      <c r="FL143" s="10"/>
      <c r="FM143" s="10"/>
      <c r="FN143" s="10"/>
      <c r="FO143" s="119"/>
      <c r="FP143" s="118"/>
      <c r="FQ143" s="10"/>
      <c r="FR143" s="8"/>
      <c r="FS143" s="61"/>
    </row>
    <row r="144" spans="1:175" x14ac:dyDescent="0.25">
      <c r="EK144" s="44"/>
      <c r="EL144" s="302"/>
      <c r="EM144" s="87" t="s">
        <v>105</v>
      </c>
      <c r="EN144" s="11" t="s">
        <v>57</v>
      </c>
      <c r="EO144" s="14"/>
      <c r="EP144" s="72">
        <v>25</v>
      </c>
      <c r="EQ144" s="496">
        <f t="shared" si="1236"/>
        <v>0</v>
      </c>
      <c r="ER144" s="10"/>
      <c r="ES144" s="61"/>
      <c r="ET144" s="8"/>
      <c r="EU144" s="61"/>
      <c r="EV144" s="87" t="s">
        <v>105</v>
      </c>
      <c r="EW144" s="11" t="s">
        <v>57</v>
      </c>
      <c r="EX144" s="14"/>
      <c r="EY144" s="109"/>
      <c r="EZ144" s="109">
        <f t="shared" si="1237"/>
        <v>0</v>
      </c>
      <c r="FA144" s="88"/>
      <c r="FB144" s="61"/>
      <c r="FC144" s="87"/>
      <c r="FD144" s="61"/>
      <c r="FE144" s="61"/>
      <c r="FF144" s="61"/>
      <c r="FG144" s="61"/>
      <c r="FH144" s="61"/>
      <c r="FI144" s="61"/>
      <c r="FJ144" s="496"/>
      <c r="FK144" s="10"/>
      <c r="FL144" s="10"/>
      <c r="FM144" s="10"/>
      <c r="FN144" s="10"/>
      <c r="FO144" s="119"/>
      <c r="FP144" s="118"/>
      <c r="FQ144" s="10"/>
      <c r="FR144" s="8"/>
      <c r="FS144" s="61"/>
    </row>
    <row r="145" spans="141:175" x14ac:dyDescent="0.25">
      <c r="EK145" s="110"/>
      <c r="EL145" s="113"/>
      <c r="EM145" s="113"/>
      <c r="EN145" s="113"/>
      <c r="EO145" s="113"/>
      <c r="EP145" s="113"/>
      <c r="EQ145" s="113"/>
      <c r="ER145" s="89"/>
      <c r="ES145" s="176"/>
      <c r="ET145" s="113"/>
      <c r="EU145" s="90"/>
      <c r="EV145" s="90"/>
      <c r="EW145" s="90"/>
      <c r="EX145" s="90"/>
      <c r="EY145" s="90"/>
      <c r="EZ145" s="133">
        <f>SUM(EZ134:EZ144)+EU140+EU141+EU142</f>
        <v>0</v>
      </c>
      <c r="FA145" s="91" t="s">
        <v>245</v>
      </c>
      <c r="FB145" s="61"/>
      <c r="FC145" s="87"/>
      <c r="FD145" s="61"/>
      <c r="FE145" s="61"/>
      <c r="FF145" s="61"/>
      <c r="FG145" s="61"/>
      <c r="FH145" s="61"/>
      <c r="FI145" s="61"/>
      <c r="FJ145" s="496"/>
      <c r="FK145" s="10"/>
      <c r="FL145" s="10"/>
      <c r="FM145" s="10"/>
      <c r="FN145" s="10"/>
      <c r="FO145" s="119"/>
      <c r="FP145" s="118"/>
      <c r="FQ145" s="10"/>
      <c r="FR145" s="8"/>
      <c r="FS145" s="61"/>
    </row>
  </sheetData>
  <mergeCells count="527">
    <mergeCell ref="BH78:BI78"/>
    <mergeCell ref="BT78:BU78"/>
    <mergeCell ref="BV78:BW78"/>
    <mergeCell ref="CH78:CI78"/>
    <mergeCell ref="CJ78:CK78"/>
    <mergeCell ref="L86:M86"/>
    <mergeCell ref="Z86:AA86"/>
    <mergeCell ref="AN86:AO86"/>
    <mergeCell ref="BB86:BC86"/>
    <mergeCell ref="BP86:BQ86"/>
    <mergeCell ref="CD86:CE86"/>
    <mergeCell ref="BH79:BI79"/>
    <mergeCell ref="BT79:BU79"/>
    <mergeCell ref="BV79:BW79"/>
    <mergeCell ref="CH79:CI79"/>
    <mergeCell ref="CJ79:CK79"/>
    <mergeCell ref="EN39:EO39"/>
    <mergeCell ref="EN40:EO40"/>
    <mergeCell ref="EN41:EO41"/>
    <mergeCell ref="EN42:EO42"/>
    <mergeCell ref="EN43:EO43"/>
    <mergeCell ref="EN44:EO44"/>
    <mergeCell ref="EU3:EV3"/>
    <mergeCell ref="FP3:FQ3"/>
    <mergeCell ref="FL5:FM5"/>
    <mergeCell ref="EY5:EZ5"/>
    <mergeCell ref="EN45:EO45"/>
    <mergeCell ref="EN46:EO46"/>
    <mergeCell ref="EN47:EO47"/>
    <mergeCell ref="EN48:EO48"/>
    <mergeCell ref="D62:E62"/>
    <mergeCell ref="R62:S62"/>
    <mergeCell ref="AF62:AG62"/>
    <mergeCell ref="AT62:AU62"/>
    <mergeCell ref="BH62:BI62"/>
    <mergeCell ref="BV62:BW62"/>
    <mergeCell ref="CJ62:CK62"/>
    <mergeCell ref="CX62:CY62"/>
    <mergeCell ref="DL62:DM62"/>
    <mergeCell ref="DZ62:EA62"/>
    <mergeCell ref="L62:M62"/>
    <mergeCell ref="Z62:AA62"/>
    <mergeCell ref="AN62:AO62"/>
    <mergeCell ref="BB62:BC62"/>
    <mergeCell ref="BP62:BQ62"/>
    <mergeCell ref="CD62:CE62"/>
    <mergeCell ref="CR62:CS62"/>
    <mergeCell ref="DF62:DG62"/>
    <mergeCell ref="DT62:DU62"/>
    <mergeCell ref="EH62:EI62"/>
    <mergeCell ref="B63:C63"/>
    <mergeCell ref="D63:E63"/>
    <mergeCell ref="P63:Q63"/>
    <mergeCell ref="R63:S63"/>
    <mergeCell ref="AD63:AE63"/>
    <mergeCell ref="AF63:AG63"/>
    <mergeCell ref="DX63:DY63"/>
    <mergeCell ref="DZ63:EA63"/>
    <mergeCell ref="B64:C64"/>
    <mergeCell ref="D64:E64"/>
    <mergeCell ref="P64:Q64"/>
    <mergeCell ref="R64:S64"/>
    <mergeCell ref="AD64:AE64"/>
    <mergeCell ref="AF64:AG64"/>
    <mergeCell ref="AR64:AS64"/>
    <mergeCell ref="AT64:AU64"/>
    <mergeCell ref="CH63:CI63"/>
    <mergeCell ref="CJ63:CK63"/>
    <mergeCell ref="CV63:CW63"/>
    <mergeCell ref="CX63:CY63"/>
    <mergeCell ref="DJ63:DK63"/>
    <mergeCell ref="DL63:DM63"/>
    <mergeCell ref="AR63:AS63"/>
    <mergeCell ref="AT63:AU63"/>
    <mergeCell ref="BF63:BG63"/>
    <mergeCell ref="BH63:BI63"/>
    <mergeCell ref="BT63:BU63"/>
    <mergeCell ref="BV63:BW63"/>
    <mergeCell ref="CV64:CW64"/>
    <mergeCell ref="CX64:CY64"/>
    <mergeCell ref="DJ64:DK64"/>
    <mergeCell ref="DL64:DM64"/>
    <mergeCell ref="DX64:DY64"/>
    <mergeCell ref="DZ64:EA64"/>
    <mergeCell ref="BF64:BG64"/>
    <mergeCell ref="BH64:BI64"/>
    <mergeCell ref="BT64:BU64"/>
    <mergeCell ref="BV64:BW64"/>
    <mergeCell ref="CH64:CI64"/>
    <mergeCell ref="CJ64:CK64"/>
    <mergeCell ref="B66:C66"/>
    <mergeCell ref="D66:E66"/>
    <mergeCell ref="P66:Q66"/>
    <mergeCell ref="R66:S66"/>
    <mergeCell ref="AD66:AE66"/>
    <mergeCell ref="AF66:AG66"/>
    <mergeCell ref="AR66:AS66"/>
    <mergeCell ref="AT66:AU66"/>
    <mergeCell ref="CH65:CI65"/>
    <mergeCell ref="AR65:AS65"/>
    <mergeCell ref="AT65:AU65"/>
    <mergeCell ref="BF65:BG65"/>
    <mergeCell ref="BH65:BI65"/>
    <mergeCell ref="BT65:BU65"/>
    <mergeCell ref="BV65:BW65"/>
    <mergeCell ref="B65:C65"/>
    <mergeCell ref="D65:E65"/>
    <mergeCell ref="P65:Q65"/>
    <mergeCell ref="R65:S65"/>
    <mergeCell ref="AD65:AE65"/>
    <mergeCell ref="AF65:AG65"/>
    <mergeCell ref="DZ66:EA66"/>
    <mergeCell ref="BF66:BG66"/>
    <mergeCell ref="BH66:BI66"/>
    <mergeCell ref="BT66:BU66"/>
    <mergeCell ref="BV66:BW66"/>
    <mergeCell ref="CH66:CI66"/>
    <mergeCell ref="CJ66:CK66"/>
    <mergeCell ref="DX65:DY65"/>
    <mergeCell ref="DZ65:EA65"/>
    <mergeCell ref="CJ65:CK65"/>
    <mergeCell ref="CV65:CW65"/>
    <mergeCell ref="CX65:CY65"/>
    <mergeCell ref="DJ65:DK65"/>
    <mergeCell ref="DL65:DM65"/>
    <mergeCell ref="P67:Q67"/>
    <mergeCell ref="R67:S67"/>
    <mergeCell ref="AD67:AE67"/>
    <mergeCell ref="AF67:AG67"/>
    <mergeCell ref="CV66:CW66"/>
    <mergeCell ref="CX66:CY66"/>
    <mergeCell ref="DJ66:DK66"/>
    <mergeCell ref="DL66:DM66"/>
    <mergeCell ref="DX66:DY66"/>
    <mergeCell ref="DX67:DY67"/>
    <mergeCell ref="DZ67:EA67"/>
    <mergeCell ref="B68:C68"/>
    <mergeCell ref="D68:E68"/>
    <mergeCell ref="P68:Q68"/>
    <mergeCell ref="R68:S68"/>
    <mergeCell ref="AD68:AE68"/>
    <mergeCell ref="AF68:AG68"/>
    <mergeCell ref="AR68:AS68"/>
    <mergeCell ref="AT68:AU68"/>
    <mergeCell ref="CH67:CI67"/>
    <mergeCell ref="CJ67:CK67"/>
    <mergeCell ref="CV67:CW67"/>
    <mergeCell ref="CX67:CY67"/>
    <mergeCell ref="DJ67:DK67"/>
    <mergeCell ref="DL67:DM67"/>
    <mergeCell ref="AR67:AS67"/>
    <mergeCell ref="AT67:AU67"/>
    <mergeCell ref="BF67:BG67"/>
    <mergeCell ref="BH67:BI67"/>
    <mergeCell ref="BT67:BU67"/>
    <mergeCell ref="BV67:BW67"/>
    <mergeCell ref="B67:C67"/>
    <mergeCell ref="D67:E67"/>
    <mergeCell ref="CV68:CW68"/>
    <mergeCell ref="CX68:CY68"/>
    <mergeCell ref="DJ68:DK68"/>
    <mergeCell ref="DL68:DM68"/>
    <mergeCell ref="DX68:DY68"/>
    <mergeCell ref="DZ68:EA68"/>
    <mergeCell ref="BF68:BG68"/>
    <mergeCell ref="BH68:BI68"/>
    <mergeCell ref="BT68:BU68"/>
    <mergeCell ref="BV68:BW68"/>
    <mergeCell ref="CH68:CI68"/>
    <mergeCell ref="CJ68:CK68"/>
    <mergeCell ref="B70:C70"/>
    <mergeCell ref="D70:E70"/>
    <mergeCell ref="P70:Q70"/>
    <mergeCell ref="R70:S70"/>
    <mergeCell ref="AD70:AE70"/>
    <mergeCell ref="AF70:AG70"/>
    <mergeCell ref="AR70:AS70"/>
    <mergeCell ref="AT70:AU70"/>
    <mergeCell ref="CH69:CI69"/>
    <mergeCell ref="AR69:AS69"/>
    <mergeCell ref="AT69:AU69"/>
    <mergeCell ref="BF69:BG69"/>
    <mergeCell ref="BH69:BI69"/>
    <mergeCell ref="BT69:BU69"/>
    <mergeCell ref="BV69:BW69"/>
    <mergeCell ref="B69:C69"/>
    <mergeCell ref="D69:E69"/>
    <mergeCell ref="P69:Q69"/>
    <mergeCell ref="R69:S69"/>
    <mergeCell ref="AD69:AE69"/>
    <mergeCell ref="AF69:AG69"/>
    <mergeCell ref="DZ70:EA70"/>
    <mergeCell ref="BF70:BG70"/>
    <mergeCell ref="BH70:BI70"/>
    <mergeCell ref="BT70:BU70"/>
    <mergeCell ref="BV70:BW70"/>
    <mergeCell ref="CH70:CI70"/>
    <mergeCell ref="CJ70:CK70"/>
    <mergeCell ref="DX69:DY69"/>
    <mergeCell ref="DZ69:EA69"/>
    <mergeCell ref="CJ69:CK69"/>
    <mergeCell ref="CV69:CW69"/>
    <mergeCell ref="CX69:CY69"/>
    <mergeCell ref="DJ69:DK69"/>
    <mergeCell ref="DL69:DM69"/>
    <mergeCell ref="P71:Q71"/>
    <mergeCell ref="R71:S71"/>
    <mergeCell ref="AD71:AE71"/>
    <mergeCell ref="AF71:AG71"/>
    <mergeCell ref="CV70:CW70"/>
    <mergeCell ref="CX70:CY70"/>
    <mergeCell ref="DJ70:DK70"/>
    <mergeCell ref="DL70:DM70"/>
    <mergeCell ref="DX70:DY70"/>
    <mergeCell ref="DX71:DY71"/>
    <mergeCell ref="DZ71:EA71"/>
    <mergeCell ref="B72:C72"/>
    <mergeCell ref="D72:E72"/>
    <mergeCell ref="P72:Q72"/>
    <mergeCell ref="R72:S72"/>
    <mergeCell ref="AD72:AE72"/>
    <mergeCell ref="AF72:AG72"/>
    <mergeCell ref="AR72:AS72"/>
    <mergeCell ref="AT72:AU72"/>
    <mergeCell ref="CH71:CI71"/>
    <mergeCell ref="CJ71:CK71"/>
    <mergeCell ref="CV71:CW71"/>
    <mergeCell ref="CX71:CY71"/>
    <mergeCell ref="DJ71:DK71"/>
    <mergeCell ref="DL71:DM71"/>
    <mergeCell ref="AR71:AS71"/>
    <mergeCell ref="AT71:AU71"/>
    <mergeCell ref="BF71:BG71"/>
    <mergeCell ref="BH71:BI71"/>
    <mergeCell ref="BT71:BU71"/>
    <mergeCell ref="BV71:BW71"/>
    <mergeCell ref="B71:C71"/>
    <mergeCell ref="D71:E71"/>
    <mergeCell ref="CV72:CW72"/>
    <mergeCell ref="DJ72:DK72"/>
    <mergeCell ref="DL72:DM72"/>
    <mergeCell ref="DX72:DY72"/>
    <mergeCell ref="DZ72:EA72"/>
    <mergeCell ref="BF72:BG72"/>
    <mergeCell ref="BH72:BI72"/>
    <mergeCell ref="BT72:BU72"/>
    <mergeCell ref="BV72:BW72"/>
    <mergeCell ref="CH72:CI72"/>
    <mergeCell ref="CJ72:CK72"/>
    <mergeCell ref="BT73:BU73"/>
    <mergeCell ref="BV73:BW73"/>
    <mergeCell ref="B73:C73"/>
    <mergeCell ref="D73:E73"/>
    <mergeCell ref="P73:Q73"/>
    <mergeCell ref="R73:S73"/>
    <mergeCell ref="AD73:AE73"/>
    <mergeCell ref="AF73:AG73"/>
    <mergeCell ref="CX72:CY72"/>
    <mergeCell ref="BT74:BU74"/>
    <mergeCell ref="BV74:BW74"/>
    <mergeCell ref="CH74:CI74"/>
    <mergeCell ref="CJ74:CK74"/>
    <mergeCell ref="DX73:DY73"/>
    <mergeCell ref="DZ73:EA73"/>
    <mergeCell ref="B74:C74"/>
    <mergeCell ref="D74:E74"/>
    <mergeCell ref="P74:Q74"/>
    <mergeCell ref="R74:S74"/>
    <mergeCell ref="AD74:AE74"/>
    <mergeCell ref="AF74:AG74"/>
    <mergeCell ref="AR74:AS74"/>
    <mergeCell ref="AT74:AU74"/>
    <mergeCell ref="CH73:CI73"/>
    <mergeCell ref="CJ73:CK73"/>
    <mergeCell ref="CV73:CW73"/>
    <mergeCell ref="CX73:CY73"/>
    <mergeCell ref="DJ73:DK73"/>
    <mergeCell ref="DL73:DM73"/>
    <mergeCell ref="AR73:AS73"/>
    <mergeCell ref="AT73:AU73"/>
    <mergeCell ref="BF73:BG73"/>
    <mergeCell ref="BH73:BI73"/>
    <mergeCell ref="FJ85:FJ86"/>
    <mergeCell ref="FP85:FP86"/>
    <mergeCell ref="CV74:CW74"/>
    <mergeCell ref="CX74:CY74"/>
    <mergeCell ref="DJ74:DK74"/>
    <mergeCell ref="DL74:DM74"/>
    <mergeCell ref="DX74:DY74"/>
    <mergeCell ref="DZ74:EA74"/>
    <mergeCell ref="EH86:EI86"/>
    <mergeCell ref="DX76:DY76"/>
    <mergeCell ref="DZ76:EA76"/>
    <mergeCell ref="DX77:DY77"/>
    <mergeCell ref="DZ77:EA77"/>
    <mergeCell ref="CV78:CW78"/>
    <mergeCell ref="CX78:CY78"/>
    <mergeCell ref="DJ78:DK78"/>
    <mergeCell ref="DL78:DM78"/>
    <mergeCell ref="DX78:DY78"/>
    <mergeCell ref="DZ78:EA78"/>
    <mergeCell ref="DX79:DY79"/>
    <mergeCell ref="DZ79:EA79"/>
    <mergeCell ref="DF86:DG86"/>
    <mergeCell ref="DT86:DU86"/>
    <mergeCell ref="CV79:CW79"/>
    <mergeCell ref="EN49:EO49"/>
    <mergeCell ref="EN50:EO50"/>
    <mergeCell ref="EN51:EO51"/>
    <mergeCell ref="EN52:EO52"/>
    <mergeCell ref="EN53:EO53"/>
    <mergeCell ref="EN54:EO54"/>
    <mergeCell ref="EN55:EO55"/>
    <mergeCell ref="EN56:EO56"/>
    <mergeCell ref="EN57:EO57"/>
    <mergeCell ref="EN58:EO58"/>
    <mergeCell ref="EN59:EO59"/>
    <mergeCell ref="B75:C75"/>
    <mergeCell ref="D75:E75"/>
    <mergeCell ref="P75:Q75"/>
    <mergeCell ref="R75:S75"/>
    <mergeCell ref="AD75:AE75"/>
    <mergeCell ref="AF75:AG75"/>
    <mergeCell ref="AR75:AS75"/>
    <mergeCell ref="AT75:AU75"/>
    <mergeCell ref="BF75:BG75"/>
    <mergeCell ref="BH75:BI75"/>
    <mergeCell ref="BT75:BU75"/>
    <mergeCell ref="BV75:BW75"/>
    <mergeCell ref="CH75:CI75"/>
    <mergeCell ref="CJ75:CK75"/>
    <mergeCell ref="CV75:CW75"/>
    <mergeCell ref="CX75:CY75"/>
    <mergeCell ref="DJ75:DK75"/>
    <mergeCell ref="DL75:DM75"/>
    <mergeCell ref="DX75:DY75"/>
    <mergeCell ref="DZ75:EA75"/>
    <mergeCell ref="BF74:BG74"/>
    <mergeCell ref="BH74:BI74"/>
    <mergeCell ref="B76:C76"/>
    <mergeCell ref="D76:E76"/>
    <mergeCell ref="P76:Q76"/>
    <mergeCell ref="R76:S76"/>
    <mergeCell ref="AD76:AE76"/>
    <mergeCell ref="AF76:AG76"/>
    <mergeCell ref="AR76:AS76"/>
    <mergeCell ref="AT76:AU76"/>
    <mergeCell ref="BF76:BG76"/>
    <mergeCell ref="BH76:BI76"/>
    <mergeCell ref="BT76:BU76"/>
    <mergeCell ref="BV76:BW76"/>
    <mergeCell ref="CH76:CI76"/>
    <mergeCell ref="CJ76:CK76"/>
    <mergeCell ref="CV76:CW76"/>
    <mergeCell ref="CX76:CY76"/>
    <mergeCell ref="DJ76:DK76"/>
    <mergeCell ref="DL76:DM76"/>
    <mergeCell ref="B77:C77"/>
    <mergeCell ref="D77:E77"/>
    <mergeCell ref="P77:Q77"/>
    <mergeCell ref="R77:S77"/>
    <mergeCell ref="AD77:AE77"/>
    <mergeCell ref="AF77:AG77"/>
    <mergeCell ref="AR77:AS77"/>
    <mergeCell ref="AT77:AU77"/>
    <mergeCell ref="BF77:BG77"/>
    <mergeCell ref="BH77:BI77"/>
    <mergeCell ref="BT77:BU77"/>
    <mergeCell ref="BV77:BW77"/>
    <mergeCell ref="CH77:CI77"/>
    <mergeCell ref="CJ77:CK77"/>
    <mergeCell ref="CV77:CW77"/>
    <mergeCell ref="CX77:CY77"/>
    <mergeCell ref="DJ77:DK77"/>
    <mergeCell ref="DL77:DM77"/>
    <mergeCell ref="B78:C78"/>
    <mergeCell ref="D78:E78"/>
    <mergeCell ref="P78:Q78"/>
    <mergeCell ref="R78:S78"/>
    <mergeCell ref="AD78:AE78"/>
    <mergeCell ref="AF78:AG78"/>
    <mergeCell ref="AR78:AS78"/>
    <mergeCell ref="AT78:AU78"/>
    <mergeCell ref="BF78:BG78"/>
    <mergeCell ref="B79:C79"/>
    <mergeCell ref="D79:E79"/>
    <mergeCell ref="P79:Q79"/>
    <mergeCell ref="R79:S79"/>
    <mergeCell ref="AD79:AE79"/>
    <mergeCell ref="AF79:AG79"/>
    <mergeCell ref="AR79:AS79"/>
    <mergeCell ref="AT79:AU79"/>
    <mergeCell ref="BF79:BG79"/>
    <mergeCell ref="CX79:CY79"/>
    <mergeCell ref="DJ79:DK79"/>
    <mergeCell ref="DL79:DM79"/>
    <mergeCell ref="BV80:BW80"/>
    <mergeCell ref="CH80:CI80"/>
    <mergeCell ref="CJ80:CK80"/>
    <mergeCell ref="CV80:CW80"/>
    <mergeCell ref="CX80:CY80"/>
    <mergeCell ref="DJ80:DK80"/>
    <mergeCell ref="DL80:DM80"/>
    <mergeCell ref="B80:C80"/>
    <mergeCell ref="D80:E80"/>
    <mergeCell ref="P80:Q80"/>
    <mergeCell ref="R80:S80"/>
    <mergeCell ref="AD80:AE80"/>
    <mergeCell ref="AF80:AG80"/>
    <mergeCell ref="AR80:AS80"/>
    <mergeCell ref="AT80:AU80"/>
    <mergeCell ref="BF80:BG80"/>
    <mergeCell ref="DX80:DY80"/>
    <mergeCell ref="DZ80:EA80"/>
    <mergeCell ref="B81:C81"/>
    <mergeCell ref="D81:E81"/>
    <mergeCell ref="P81:Q81"/>
    <mergeCell ref="R81:S81"/>
    <mergeCell ref="AD81:AE81"/>
    <mergeCell ref="AF81:AG81"/>
    <mergeCell ref="AR81:AS81"/>
    <mergeCell ref="AT81:AU81"/>
    <mergeCell ref="BF81:BG81"/>
    <mergeCell ref="BH81:BI81"/>
    <mergeCell ref="BT81:BU81"/>
    <mergeCell ref="BV81:BW81"/>
    <mergeCell ref="CH81:CI81"/>
    <mergeCell ref="CJ81:CK81"/>
    <mergeCell ref="CV81:CW81"/>
    <mergeCell ref="CX81:CY81"/>
    <mergeCell ref="DJ81:DK81"/>
    <mergeCell ref="DL81:DM81"/>
    <mergeCell ref="DX81:DY81"/>
    <mergeCell ref="DZ81:EA81"/>
    <mergeCell ref="BH80:BI80"/>
    <mergeCell ref="BT80:BU80"/>
    <mergeCell ref="B82:C82"/>
    <mergeCell ref="D82:E82"/>
    <mergeCell ref="P82:Q82"/>
    <mergeCell ref="R82:S82"/>
    <mergeCell ref="AD82:AE82"/>
    <mergeCell ref="AF82:AG82"/>
    <mergeCell ref="AR82:AS82"/>
    <mergeCell ref="AT82:AU82"/>
    <mergeCell ref="BF82:BG82"/>
    <mergeCell ref="DX82:DY82"/>
    <mergeCell ref="DZ82:EA82"/>
    <mergeCell ref="L83:M83"/>
    <mergeCell ref="Z83:AA83"/>
    <mergeCell ref="AN83:AO83"/>
    <mergeCell ref="BB83:BC83"/>
    <mergeCell ref="BP83:BQ83"/>
    <mergeCell ref="CD83:CE83"/>
    <mergeCell ref="CR83:CS83"/>
    <mergeCell ref="DF83:DG83"/>
    <mergeCell ref="DT83:DU83"/>
    <mergeCell ref="BH82:BI82"/>
    <mergeCell ref="BT82:BU82"/>
    <mergeCell ref="BV82:BW82"/>
    <mergeCell ref="CH82:CI82"/>
    <mergeCell ref="CJ82:CK82"/>
    <mergeCell ref="CV82:CW82"/>
    <mergeCell ref="CX82:CY82"/>
    <mergeCell ref="DJ82:DK82"/>
    <mergeCell ref="DL82:DM82"/>
    <mergeCell ref="EH83:EI83"/>
    <mergeCell ref="L89:M89"/>
    <mergeCell ref="Z89:AA89"/>
    <mergeCell ref="AN89:AO89"/>
    <mergeCell ref="BB89:BC89"/>
    <mergeCell ref="BP89:BQ89"/>
    <mergeCell ref="CD89:CE89"/>
    <mergeCell ref="CR89:CS89"/>
    <mergeCell ref="DF89:DG89"/>
    <mergeCell ref="DT89:DU89"/>
    <mergeCell ref="EH89:EI89"/>
    <mergeCell ref="CR86:CS86"/>
    <mergeCell ref="BP94:BQ94"/>
    <mergeCell ref="CD94:CE94"/>
    <mergeCell ref="CR94:CS94"/>
    <mergeCell ref="DF94:DG94"/>
    <mergeCell ref="DT94:DU94"/>
    <mergeCell ref="EH94:EI94"/>
    <mergeCell ref="L96:M96"/>
    <mergeCell ref="Z96:AA96"/>
    <mergeCell ref="AN96:AO96"/>
    <mergeCell ref="BB96:BC96"/>
    <mergeCell ref="BP96:BQ96"/>
    <mergeCell ref="CD96:CE96"/>
    <mergeCell ref="CR96:CS96"/>
    <mergeCell ref="DF96:DG96"/>
    <mergeCell ref="DT96:DU96"/>
    <mergeCell ref="EH96:EI96"/>
    <mergeCell ref="L94:M94"/>
    <mergeCell ref="Z94:AA94"/>
    <mergeCell ref="AN94:AO94"/>
    <mergeCell ref="BB94:BC94"/>
    <mergeCell ref="EH105:EI105"/>
    <mergeCell ref="L107:M107"/>
    <mergeCell ref="Z107:AA107"/>
    <mergeCell ref="AN107:AO107"/>
    <mergeCell ref="BB107:BC107"/>
    <mergeCell ref="BP107:BQ107"/>
    <mergeCell ref="CD107:CE107"/>
    <mergeCell ref="CR107:CS107"/>
    <mergeCell ref="DF107:DG107"/>
    <mergeCell ref="DT107:DU107"/>
    <mergeCell ref="EH107:EI107"/>
    <mergeCell ref="L105:M105"/>
    <mergeCell ref="Z105:AA105"/>
    <mergeCell ref="AN105:AO105"/>
    <mergeCell ref="BB105:BC105"/>
    <mergeCell ref="BP105:BQ105"/>
    <mergeCell ref="CD105:CE105"/>
    <mergeCell ref="CR105:CS105"/>
    <mergeCell ref="DF105:DG105"/>
    <mergeCell ref="DT105:DU105"/>
    <mergeCell ref="EH109:EI109"/>
    <mergeCell ref="L109:M109"/>
    <mergeCell ref="Z109:AA109"/>
    <mergeCell ref="AN109:AO109"/>
    <mergeCell ref="BB109:BC109"/>
    <mergeCell ref="BP109:BQ109"/>
    <mergeCell ref="CD109:CE109"/>
    <mergeCell ref="CR109:CS109"/>
    <mergeCell ref="DF109:DG109"/>
    <mergeCell ref="DT109:DU109"/>
  </mergeCells>
  <dataValidations count="3">
    <dataValidation type="custom" allowBlank="1" showInputMessage="1" showErrorMessage="1" errorTitle="Focchi massage" error="Accepted only  ref" sqref="FC85">
      <formula1>"ref"</formula1>
    </dataValidation>
    <dataValidation type="decimal" allowBlank="1" showInputMessage="1" showErrorMessage="1" errorTitle="Focchi." error="No, You can't." sqref="EP134:EP144 ET81:ET83 ET85:ET86 ET88 ET90 ET92 ET61:ET79 ET40:ET59 ET9:ET13 FJ19:FJ26 FJ6:FJ17 FN89:FO89 FJ54:FJ57 EV97:EW97 FN101:FO101 FN113:FO113 FH90:FH100 FH102:FH112 FE89:FF89 FE101:FF101 FE113:FF113 FH114:FH124 FE125:FF125 FH126:FH136 FM126:FM130 EM133:EN133 FQ114:FQ124 FQ102:FQ112 EM97:EN97 FQ90:FQ100 FJ41:FJ52 EM121:EN121 FJ76 EM109:EN109 ES4:ET4 FJ28:FJ39 ET6:ET7 ET15:ET38 FO4 FE6:FG17 FE19:FG26 FE28:FG39 FE41:FG52 FE54:FG57 FE59:FG62 FE64:FG69 FE71:FG74 EY98:EY108 FE76:FG76 EY110:EY120 EY122:EY132 EU134:EU138 EP122:EP132 EP110:EP120 EP98:EP108 EV121:EW121 EV109:EW109 FE78:FG78 FE80:FG81 FJ80:FJ81 FJ78 FJ71:FJ74 FJ64:FJ69 FJ59:FJ62 V120 T120 V118 V116 T116 R116 U115:U116 S114:U114 T113:V113 V106:V111 S106:T111 V100:V104 T100:T104 V95:V98 R95:S98 Q2 R45:S52 Q5:S11 Q90:S93 D45:E52 T4 T45:V61 Q87:S88 Q84:S85 Q22 S17:T17 R18 S19:T19 R20 S21:T22 U15 V17:V22 V4 R25:S31 U28 R33:S33 U33:V35 V84:V93 R37:T37 T42:T43 R43:S43 H63:H82 U38:U42 V14:V15 V24 T63:T82 CW2 C2 U126:U128 S126 S124:T125 G126:G128 E126 E124:F125 H84:H93 H122 F120 H118 H116 F116 D116 G115:G116 E114:G114 F113:H113 H106:H111 E106:F111 H100:H104 F100:F104 H95:H98 D95:E98 C90:E93 C87:E88 C84:E85 H120 F45:H61 V122 F4 H4 C22 E17:F17 D18 E19:F19 D20 E21:F22 G15 H17:H22 H14:H15 D25:E31 G28 D33:E33 G33:H35 D37:F37 F42:F43 D43:E43 G38:G42 H24 H37:H43 C5:E11 V37:V43 F63:F82 DK2 DY2 DP63:DP82 AE2 AS2 BG2 BU2 CI2 AJ120 AX120 BL120 BZ120 CN120 DB120 DP120 ED120 AH120 AV120 BJ120 BX120 CL120 CZ120 DN120 EB120 AJ118 AX118 BL118 BZ118 CN118 DB118 DP118 ED118 AJ116 AX116 BL116 BZ116 CN116 DB116 DP116 ED116 AH116 AV116 BJ116 BX116 CL116 CZ116 DN116 EB116 AF116 AT116 BH116 BV116 CJ116 CX116 DL116 DZ116 AI115:AI116 AW115:AW116 BK115:BK116 BY115:BY116 CM115:CM116 DA115:DA116 DO115:DO116 EC115:EC116 AG114:AI114 AU114:AW114 BI114:BK114 BW114:BY114 CK114:CM114 CY114:DA114 DM114:DO114 EA114:EC114 AH113:AJ113 AV113:AX113 BJ113:BL113 BX113:BZ113 CL113:CN113 CZ113:DB113 DN113:DP113 EB113:ED113 AJ106:AJ111 AX106:AX111 BL106:BL111 BZ106:BZ111 CN106:CN111 DB106:DB111 DP106:DP111 ED106:ED111 AG106:AH111 AU106:AV111 BI106:BJ111 BW106:BX111 CK106:CL111 CY106:CZ111 DM106:DN111 EA106:EB111 AJ100:AJ104 AX100:AX104 BL100:BL104 BZ100:BZ104 CN100:CN104 DB100:DB104 DP100:DP104 ED100:ED104 AH100:AH104 AV100:AV104 BJ100:BJ104 BX100:BX104 CL100:CL104 CZ100:CZ104 DN100:DN104 EB100:EB104 AJ95:AJ98 AX95:AX98 BL95:BL98 BZ95:BZ98 CN95:CN98 DB95:DB98 DP95:DP98 ED95:ED98 AF95:AG98 AT95:AU98 BH95:BI98 BV95:BW98 CJ95:CK98 CX95:CY98 DL95:DM98 DZ95:EA98 AF45:AG52 AT45:AU52 BH45:BI52 BV45:BW52 CJ45:CK52 CX45:CY52 DL45:DM52 DZ45:EA52 AE5:AG11 AS5:AU11 BG5:BI11 BU5:BW11 CI5:CK11 CW5:CY11 DK5:DM11 DY5:EA11 AE90:AG93 AS90:AU93 BG90:BI93 BU90:BW93 CI90:CK93 CW90:CY93 DK90:DM93 DY90:EA93 AH4 AV4 BJ4 BX4 CL4 CZ4 DN4 EB4 AH45:AJ61 AV45:AX61 BJ45:BL61 BX45:BZ61 CL45:CN61 CZ45:DB61 DN45:DP61 EB45:ED61 AE87:AG88 AS87:AU88 BG87:BI88 BU87:BW88 CI87:CK88 CW87:CY88 DK87:DM88 DY87:EA88 AE84:AG85 AS84:AU85 BG84:BI85 BU84:BW85 CI84:CK85 CW84:CY85 DK84:DM85 DY84:EA85 AE22 AS22 BG22 BU22 CI22 CW22 DK22 DY22 AG17:AH17 AU17:AV17 BI17:BJ17 BW17:BX17 CK17:CL17 CY17:CZ17 DM17:DN17 EA17:EB17 AF18 AT18 BH18 BV18 CJ18 CX18 DL18 DZ18 AG19:AH19 AU19:AV19 BI19:BJ19 BW19:BX19 CK19:CL19 CY19:CZ19 DM19:DN19 EA19:EB19 AF20 AT20 BH20 BV20 CJ20 CX20 DL20 DZ20 AG21:AH22 AU21:AV22 BI21:BJ22 BW21:BX22 CK21:CL22 CY21:CZ22 DM21:DN22 EA21:EB22 AI15 AW15 BK15 BY15 CM15 DA15 DO15 EC15 AJ17:AJ22 AX17:AX22 BL17:BL22 BZ17:BZ22 CN17:CN22 DB17:DB22 DP17:DP22 ED17:ED22 AJ4 AX4 BL4 BZ4 CN4 DB4 DP4 ED4 AF25:AG31 AT25:AU31 BH25:BI31 BV25:BW31 CJ25:CK31 CX25:CY31 DL25:DM31 DZ25:EA31 AI28 AW28 BK28 BY28 CM28 DA28 DO28 EC28 AF33:AG33 AT33:AU33 BH33:BI33 BV33:BW33 CJ33:CK33 CX33:CY33 DL33:DM33 DZ33:EA33 AI33:AJ35 AW33:AX35 BK33:BL35 BY33:BZ35 CM33:CN35 DA33:DB35 DO33:DP35 EC33:ED35 AJ84:AJ93 AX84:AX93 BL84:BL93 BZ84:BZ93 CN84:CN93 DB84:DB93 DP84:DP93 ED84:ED93 AF37:AH37 AT37:AV37 BH37:BJ37 BV37:BX37 CJ37:CL37 CX37:CZ37 DL37:DN37 DZ37:EB37 AH42:AH43 AV42:AV43 BJ42:BJ43 BX42:BX43 CL42:CL43 CZ42:CZ43 DN42:DN43 EB42:EB43 AF43:AG43 AT43:AU43 BH43:BI43 BV43:BW43 CJ43:CK43 CX43:CY43 DL43:DM43 DZ43:EA43 AI38:AI42 AW38:AW42 BK38:BK42 BY38:BY42 CM38:CM42 DA38:DA42 DO38:DO42 EC38:EC42 AJ14:AJ15 AX14:AX15 BL14:BL15 BZ14:BZ15 CN14:CN15 DB14:DB15 DP14:DP15 ED14:ED15 AJ24 AX24 BL24 BZ24 CN24 DB24 DP24 ED24 AH63:AH82 AV63:AV82 BJ63:BJ82 BX63:BX82 CL63:CL82 CZ63:CZ82 DN63:DN82 EB63:EB82 AI126:AI128 AW126:AW128 BK126:BK128 BY126:BY128 CM126:CM128 DA126:DA128 DO126:DO128 EC126:EC128 AG126 AU126 BI126 BW126 CK126 CY126 DM126 EA126 AG124:AH125 AU124:AV125 BI124:BJ125 BW124:BX125 CK124:CL125 CY124:CZ125 DM124:DN125 EA124:EB125 AJ122 AX122 BL122 BZ122 CN122 DB122 DP122 ED122 AJ37:AJ43 AX37:AX43 BL37:BL43 BZ37:BZ43 CN37:CN43 DB37:DB43 DP37:DP43 ED37:ED43 V63:V82 AJ63:AJ82 AX63:AX82 BL63:BL82 BZ63:BZ82 CN63:CN82 DB63:DB82 ED63:ED82">
      <formula1>-999999999999</formula1>
      <formula2>999999999999</formula2>
    </dataValidation>
    <dataValidation type="whole" showInputMessage="1" showErrorMessage="1" errorTitle="Focchi message " error="Accepted only 10" sqref="FC86">
      <formula1>10</formula1>
      <formula2>10</formula2>
    </dataValidation>
  </dataValidations>
  <printOptions horizontalCentered="1" verticalCentered="1"/>
  <pageMargins left="0" right="0" top="0.19685039370078741" bottom="0.19685039370078741" header="0" footer="0"/>
  <pageSetup paperSize="8" scale="59" orientation="portrait" r:id="rId1"/>
  <headerFooter>
    <oddFooter>&amp;L     &amp;F     &amp;A&amp;C&amp;D     &amp;T&amp;R&amp;P/&amp;N          .</oddFooter>
  </headerFooter>
  <colBreaks count="11" manualBreakCount="11">
    <brk id="14" max="1048575" man="1"/>
    <brk id="28" max="1048575" man="1"/>
    <brk id="42" max="1048575" man="1"/>
    <brk id="56" max="1048575" man="1"/>
    <brk id="70" max="1048575" man="1"/>
    <brk id="84" max="1048575" man="1"/>
    <brk id="98" max="1048575" man="1"/>
    <brk id="112" max="1048575" man="1"/>
    <brk id="126" max="1048575" man="1"/>
    <brk id="140" max="1048575" man="1"/>
    <brk id="158"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1">
    <tabColor rgb="FFFF0000"/>
    <pageSetUpPr fitToPage="1"/>
  </sheetPr>
  <dimension ref="A1:M145"/>
  <sheetViews>
    <sheetView zoomScale="85" zoomScaleNormal="85" workbookViewId="0">
      <pane ySplit="5" topLeftCell="A6" activePane="bottomLeft" state="frozen"/>
      <selection activeCell="FB1" sqref="FB1"/>
      <selection pane="bottomLeft" activeCell="O28" sqref="O28"/>
    </sheetView>
  </sheetViews>
  <sheetFormatPr defaultColWidth="9.08984375" defaultRowHeight="12.5" x14ac:dyDescent="0.25"/>
  <cols>
    <col min="1" max="1" width="6" style="134" customWidth="1"/>
    <col min="2" max="2" width="53.90625" style="79" customWidth="1"/>
    <col min="3" max="6" width="11.453125" style="79" customWidth="1"/>
    <col min="7" max="7" width="11.36328125" style="79" customWidth="1"/>
    <col min="8" max="8" width="12.90625" style="189" customWidth="1"/>
    <col min="9" max="9" width="14.453125" style="15" customWidth="1"/>
    <col min="10" max="13" width="14.36328125" style="15" customWidth="1"/>
    <col min="14" max="16384" width="9.08984375" style="60"/>
  </cols>
  <sheetData>
    <row r="1" spans="1:13" ht="15" customHeight="1" x14ac:dyDescent="0.25">
      <c r="A1" s="83"/>
      <c r="B1" s="84" t="s">
        <v>313</v>
      </c>
      <c r="C1" s="84"/>
      <c r="D1" s="84"/>
      <c r="E1" s="84"/>
      <c r="F1" s="84"/>
      <c r="G1" s="84"/>
      <c r="H1" s="84"/>
      <c r="I1" s="85"/>
      <c r="J1" s="85"/>
      <c r="K1" s="85"/>
      <c r="L1" s="85"/>
      <c r="M1" s="268"/>
    </row>
    <row r="2" spans="1:13" ht="18" customHeight="1" x14ac:dyDescent="0.25">
      <c r="A2" s="42"/>
      <c r="B2" s="63"/>
      <c r="C2" s="87"/>
      <c r="D2" s="1" t="s">
        <v>312</v>
      </c>
      <c r="E2" s="359" t="str">
        <f>Setup!$K$12</f>
        <v>I1</v>
      </c>
      <c r="F2" s="14"/>
      <c r="G2" s="179" t="s">
        <v>270</v>
      </c>
      <c r="H2" s="3">
        <f>Total!B2</f>
        <v>0</v>
      </c>
      <c r="I2" s="114" t="s">
        <v>1</v>
      </c>
      <c r="J2" s="3">
        <f>Total!D2</f>
        <v>0</v>
      </c>
      <c r="K2" s="82"/>
      <c r="L2" s="61"/>
      <c r="M2" s="127"/>
    </row>
    <row r="3" spans="1:13" ht="28.5" customHeight="1" x14ac:dyDescent="0.25">
      <c r="A3" s="42"/>
      <c r="B3" s="276"/>
      <c r="C3" s="61"/>
      <c r="D3" s="276"/>
      <c r="E3" s="277"/>
      <c r="F3" s="8"/>
      <c r="G3" s="6"/>
      <c r="H3" s="1"/>
      <c r="I3" s="1"/>
      <c r="J3" s="10"/>
      <c r="K3" s="10"/>
      <c r="L3" s="61"/>
      <c r="M3" s="278" t="s">
        <v>122</v>
      </c>
    </row>
    <row r="4" spans="1:13" x14ac:dyDescent="0.25">
      <c r="A4" s="42"/>
      <c r="B4" s="276"/>
      <c r="C4" s="61"/>
      <c r="D4" s="185"/>
      <c r="E4" s="134"/>
      <c r="F4" s="8"/>
      <c r="G4" s="260"/>
      <c r="H4" s="61"/>
      <c r="I4" s="61"/>
      <c r="J4" s="10"/>
      <c r="K4" s="10"/>
      <c r="L4" s="61"/>
      <c r="M4" s="141">
        <v>0</v>
      </c>
    </row>
    <row r="5" spans="1:13" x14ac:dyDescent="0.25">
      <c r="A5" s="42"/>
      <c r="B5" s="8"/>
      <c r="C5" s="125" t="s">
        <v>136</v>
      </c>
      <c r="D5" s="125" t="s">
        <v>137</v>
      </c>
      <c r="E5" s="260" t="s">
        <v>138</v>
      </c>
      <c r="F5" s="8"/>
      <c r="G5" s="260" t="s">
        <v>139</v>
      </c>
      <c r="H5" s="6" t="s">
        <v>140</v>
      </c>
      <c r="I5" s="6" t="s">
        <v>3</v>
      </c>
      <c r="J5" s="262" t="s">
        <v>131</v>
      </c>
      <c r="K5" s="229"/>
      <c r="L5" s="262" t="s">
        <v>151</v>
      </c>
      <c r="M5" s="136" t="s">
        <v>157</v>
      </c>
    </row>
    <row r="6" spans="1:13" x14ac:dyDescent="0.25">
      <c r="A6" s="44" t="s">
        <v>74</v>
      </c>
      <c r="B6" s="11" t="s">
        <v>8</v>
      </c>
      <c r="C6" s="141">
        <v>0</v>
      </c>
      <c r="D6" s="141">
        <v>0</v>
      </c>
      <c r="E6" s="142">
        <v>0</v>
      </c>
      <c r="F6" s="9" t="s">
        <v>109</v>
      </c>
      <c r="G6" s="122">
        <f t="shared" ref="G6:G17" si="0">C6*D6*E6</f>
        <v>0</v>
      </c>
      <c r="H6" s="140">
        <v>0</v>
      </c>
      <c r="I6" s="118">
        <f>G6*H6</f>
        <v>0</v>
      </c>
      <c r="J6" s="119"/>
      <c r="K6" s="119"/>
      <c r="L6" s="121">
        <f>SUM(I6:I9)</f>
        <v>0</v>
      </c>
      <c r="M6" s="127">
        <f>IF(M$4=0,0,L6/$M$4)</f>
        <v>0</v>
      </c>
    </row>
    <row r="7" spans="1:13" x14ac:dyDescent="0.25">
      <c r="A7" s="44" t="s">
        <v>74</v>
      </c>
      <c r="B7" s="11" t="s">
        <v>8</v>
      </c>
      <c r="C7" s="141">
        <v>0</v>
      </c>
      <c r="D7" s="141">
        <v>0</v>
      </c>
      <c r="E7" s="142">
        <v>0</v>
      </c>
      <c r="F7" s="9" t="s">
        <v>109</v>
      </c>
      <c r="G7" s="122">
        <f t="shared" si="0"/>
        <v>0</v>
      </c>
      <c r="H7" s="140">
        <v>0</v>
      </c>
      <c r="I7" s="118">
        <f t="shared" ref="I7:I17" si="1">G7*H7</f>
        <v>0</v>
      </c>
      <c r="J7" s="119"/>
      <c r="K7" s="119"/>
      <c r="L7" s="121"/>
      <c r="M7" s="127"/>
    </row>
    <row r="8" spans="1:13" x14ac:dyDescent="0.25">
      <c r="A8" s="44" t="s">
        <v>74</v>
      </c>
      <c r="B8" s="11" t="s">
        <v>18</v>
      </c>
      <c r="C8" s="141">
        <v>0</v>
      </c>
      <c r="D8" s="141">
        <v>0</v>
      </c>
      <c r="E8" s="142">
        <v>0</v>
      </c>
      <c r="F8" s="9" t="s">
        <v>109</v>
      </c>
      <c r="G8" s="122">
        <f t="shared" si="0"/>
        <v>0</v>
      </c>
      <c r="H8" s="140">
        <v>0</v>
      </c>
      <c r="I8" s="118">
        <f t="shared" si="1"/>
        <v>0</v>
      </c>
      <c r="J8" s="119"/>
      <c r="K8" s="119"/>
      <c r="L8" s="121"/>
      <c r="M8" s="127"/>
    </row>
    <row r="9" spans="1:13" x14ac:dyDescent="0.25">
      <c r="A9" s="44" t="s">
        <v>74</v>
      </c>
      <c r="B9" s="11" t="s">
        <v>18</v>
      </c>
      <c r="C9" s="141">
        <v>0</v>
      </c>
      <c r="D9" s="141">
        <v>0</v>
      </c>
      <c r="E9" s="142">
        <v>0</v>
      </c>
      <c r="F9" s="9" t="s">
        <v>109</v>
      </c>
      <c r="G9" s="122">
        <f t="shared" si="0"/>
        <v>0</v>
      </c>
      <c r="H9" s="140">
        <v>0</v>
      </c>
      <c r="I9" s="118">
        <f t="shared" si="1"/>
        <v>0</v>
      </c>
      <c r="J9" s="119"/>
      <c r="K9" s="119"/>
      <c r="L9" s="121"/>
      <c r="M9" s="127"/>
    </row>
    <row r="10" spans="1:13" x14ac:dyDescent="0.25">
      <c r="A10" s="44" t="s">
        <v>75</v>
      </c>
      <c r="B10" s="11" t="s">
        <v>23</v>
      </c>
      <c r="C10" s="141">
        <v>0</v>
      </c>
      <c r="D10" s="141">
        <v>0</v>
      </c>
      <c r="E10" s="142">
        <v>0</v>
      </c>
      <c r="F10" s="9" t="s">
        <v>109</v>
      </c>
      <c r="G10" s="122">
        <f t="shared" si="0"/>
        <v>0</v>
      </c>
      <c r="H10" s="140">
        <v>0</v>
      </c>
      <c r="I10" s="118">
        <f t="shared" si="1"/>
        <v>0</v>
      </c>
      <c r="J10" s="119"/>
      <c r="K10" s="119"/>
      <c r="L10" s="121">
        <f>SUM(I10:I13)</f>
        <v>0</v>
      </c>
      <c r="M10" s="127">
        <f>IF(M$4=0,0,L10/$M$4)</f>
        <v>0</v>
      </c>
    </row>
    <row r="11" spans="1:13" x14ac:dyDescent="0.25">
      <c r="A11" s="44" t="s">
        <v>75</v>
      </c>
      <c r="B11" s="11" t="s">
        <v>134</v>
      </c>
      <c r="C11" s="141">
        <v>0</v>
      </c>
      <c r="D11" s="141">
        <v>0</v>
      </c>
      <c r="E11" s="142">
        <v>0</v>
      </c>
      <c r="F11" s="9" t="s">
        <v>21</v>
      </c>
      <c r="G11" s="122">
        <f t="shared" si="0"/>
        <v>0</v>
      </c>
      <c r="H11" s="140">
        <v>0</v>
      </c>
      <c r="I11" s="118">
        <f t="shared" si="1"/>
        <v>0</v>
      </c>
      <c r="J11" s="119"/>
      <c r="K11" s="119"/>
      <c r="L11" s="121"/>
      <c r="M11" s="127"/>
    </row>
    <row r="12" spans="1:13" x14ac:dyDescent="0.25">
      <c r="A12" s="44" t="s">
        <v>75</v>
      </c>
      <c r="B12" s="11" t="s">
        <v>135</v>
      </c>
      <c r="C12" s="141">
        <v>0</v>
      </c>
      <c r="D12" s="141">
        <v>0</v>
      </c>
      <c r="E12" s="142">
        <v>0</v>
      </c>
      <c r="F12" s="9" t="s">
        <v>109</v>
      </c>
      <c r="G12" s="122">
        <f t="shared" si="0"/>
        <v>0</v>
      </c>
      <c r="H12" s="140">
        <v>0</v>
      </c>
      <c r="I12" s="118">
        <f t="shared" si="1"/>
        <v>0</v>
      </c>
      <c r="J12" s="119"/>
      <c r="K12" s="119"/>
      <c r="L12" s="121"/>
      <c r="M12" s="127"/>
    </row>
    <row r="13" spans="1:13" x14ac:dyDescent="0.25">
      <c r="A13" s="44" t="s">
        <v>75</v>
      </c>
      <c r="B13" s="11" t="s">
        <v>134</v>
      </c>
      <c r="C13" s="141">
        <v>0</v>
      </c>
      <c r="D13" s="141">
        <v>0</v>
      </c>
      <c r="E13" s="142">
        <v>0</v>
      </c>
      <c r="F13" s="9" t="s">
        <v>21</v>
      </c>
      <c r="G13" s="122">
        <f t="shared" si="0"/>
        <v>0</v>
      </c>
      <c r="H13" s="140">
        <v>0</v>
      </c>
      <c r="I13" s="118">
        <f t="shared" si="1"/>
        <v>0</v>
      </c>
      <c r="J13" s="119"/>
      <c r="K13" s="119"/>
      <c r="L13" s="121"/>
      <c r="M13" s="127"/>
    </row>
    <row r="14" spans="1:13" x14ac:dyDescent="0.25">
      <c r="A14" s="44" t="s">
        <v>72</v>
      </c>
      <c r="B14" s="11" t="s">
        <v>121</v>
      </c>
      <c r="C14" s="141">
        <v>0</v>
      </c>
      <c r="D14" s="141">
        <v>0</v>
      </c>
      <c r="E14" s="142">
        <v>0</v>
      </c>
      <c r="F14" s="9" t="s">
        <v>109</v>
      </c>
      <c r="G14" s="122">
        <f t="shared" si="0"/>
        <v>0</v>
      </c>
      <c r="H14" s="140">
        <v>0</v>
      </c>
      <c r="I14" s="118">
        <f t="shared" si="1"/>
        <v>0</v>
      </c>
      <c r="J14" s="61"/>
      <c r="K14" s="61"/>
      <c r="L14" s="121">
        <f>SUM(I14:I15)+J15</f>
        <v>0</v>
      </c>
      <c r="M14" s="127">
        <f>IF(M$4=0,0,L14/$M$4)</f>
        <v>0</v>
      </c>
    </row>
    <row r="15" spans="1:13" x14ac:dyDescent="0.25">
      <c r="A15" s="44" t="s">
        <v>72</v>
      </c>
      <c r="B15" s="11" t="s">
        <v>141</v>
      </c>
      <c r="C15" s="141">
        <v>0</v>
      </c>
      <c r="D15" s="141">
        <v>0</v>
      </c>
      <c r="E15" s="142">
        <v>0</v>
      </c>
      <c r="F15" s="9" t="s">
        <v>125</v>
      </c>
      <c r="G15" s="122">
        <f t="shared" si="0"/>
        <v>0</v>
      </c>
      <c r="H15" s="140">
        <v>0</v>
      </c>
      <c r="I15" s="118">
        <f t="shared" si="1"/>
        <v>0</v>
      </c>
      <c r="J15" s="141">
        <v>0</v>
      </c>
      <c r="K15" s="132"/>
      <c r="L15" s="121"/>
      <c r="M15" s="127"/>
    </row>
    <row r="16" spans="1:13" x14ac:dyDescent="0.25">
      <c r="A16" s="44" t="s">
        <v>74</v>
      </c>
      <c r="B16" s="11" t="s">
        <v>28</v>
      </c>
      <c r="C16" s="141">
        <v>0</v>
      </c>
      <c r="D16" s="141">
        <v>0</v>
      </c>
      <c r="E16" s="142">
        <v>0</v>
      </c>
      <c r="F16" s="9" t="s">
        <v>20</v>
      </c>
      <c r="G16" s="122">
        <f t="shared" si="0"/>
        <v>0</v>
      </c>
      <c r="H16" s="140">
        <v>0</v>
      </c>
      <c r="I16" s="118">
        <f t="shared" si="1"/>
        <v>0</v>
      </c>
      <c r="J16" s="112"/>
      <c r="K16" s="112"/>
      <c r="L16" s="121">
        <f>SUM(I16:I17)</f>
        <v>0</v>
      </c>
      <c r="M16" s="127">
        <f>IF(M$4=0,0,L16/$M$4)</f>
        <v>0</v>
      </c>
    </row>
    <row r="17" spans="1:13" x14ac:dyDescent="0.25">
      <c r="A17" s="44" t="s">
        <v>74</v>
      </c>
      <c r="B17" s="11" t="s">
        <v>28</v>
      </c>
      <c r="C17" s="141">
        <v>0</v>
      </c>
      <c r="D17" s="141">
        <v>0</v>
      </c>
      <c r="E17" s="142">
        <v>0</v>
      </c>
      <c r="F17" s="9" t="s">
        <v>20</v>
      </c>
      <c r="G17" s="122">
        <f t="shared" si="0"/>
        <v>0</v>
      </c>
      <c r="H17" s="140">
        <v>0</v>
      </c>
      <c r="I17" s="118">
        <f t="shared" si="1"/>
        <v>0</v>
      </c>
      <c r="J17" s="112"/>
      <c r="K17" s="112"/>
      <c r="L17" s="121"/>
      <c r="M17" s="127"/>
    </row>
    <row r="18" spans="1:13" ht="14.25" customHeight="1" x14ac:dyDescent="0.25">
      <c r="A18" s="45"/>
      <c r="B18" s="93"/>
      <c r="C18" s="126"/>
      <c r="D18" s="125"/>
      <c r="E18" s="284"/>
      <c r="F18" s="9"/>
      <c r="G18" s="123"/>
      <c r="H18" s="117"/>
      <c r="I18" s="118"/>
      <c r="J18" s="112"/>
      <c r="K18" s="112"/>
      <c r="L18" s="121"/>
      <c r="M18" s="127"/>
    </row>
    <row r="19" spans="1:13" x14ac:dyDescent="0.25">
      <c r="A19" s="44" t="s">
        <v>66</v>
      </c>
      <c r="B19" s="61" t="s">
        <v>147</v>
      </c>
      <c r="C19" s="141">
        <v>0</v>
      </c>
      <c r="D19" s="141">
        <v>0</v>
      </c>
      <c r="E19" s="142">
        <v>0</v>
      </c>
      <c r="F19" s="9" t="s">
        <v>21</v>
      </c>
      <c r="G19" s="122">
        <f t="shared" ref="G19:G26" si="2">C19*D19*E19</f>
        <v>0</v>
      </c>
      <c r="H19" s="140">
        <v>0</v>
      </c>
      <c r="I19" s="118">
        <f t="shared" ref="I19:I26" si="3">G19*H19</f>
        <v>0</v>
      </c>
      <c r="J19" s="112"/>
      <c r="K19" s="112"/>
      <c r="L19" s="121">
        <f>SUM(I19:I20)</f>
        <v>0</v>
      </c>
      <c r="M19" s="127">
        <f>IF(M$4=0,0,L19/$M$4)</f>
        <v>0</v>
      </c>
    </row>
    <row r="20" spans="1:13" x14ac:dyDescent="0.25">
      <c r="A20" s="44" t="s">
        <v>66</v>
      </c>
      <c r="B20" s="61" t="s">
        <v>147</v>
      </c>
      <c r="C20" s="141">
        <v>0</v>
      </c>
      <c r="D20" s="141">
        <v>0</v>
      </c>
      <c r="E20" s="142">
        <v>0</v>
      </c>
      <c r="F20" s="9" t="s">
        <v>21</v>
      </c>
      <c r="G20" s="122">
        <f t="shared" si="2"/>
        <v>0</v>
      </c>
      <c r="H20" s="140">
        <v>0</v>
      </c>
      <c r="I20" s="118">
        <f t="shared" si="3"/>
        <v>0</v>
      </c>
      <c r="J20" s="112"/>
      <c r="K20" s="112"/>
      <c r="L20" s="121"/>
      <c r="M20" s="127"/>
    </row>
    <row r="21" spans="1:13" x14ac:dyDescent="0.25">
      <c r="A21" s="44" t="s">
        <v>67</v>
      </c>
      <c r="B21" s="94" t="s">
        <v>148</v>
      </c>
      <c r="C21" s="141">
        <v>0</v>
      </c>
      <c r="D21" s="141">
        <v>0</v>
      </c>
      <c r="E21" s="142">
        <v>0</v>
      </c>
      <c r="F21" s="9" t="s">
        <v>21</v>
      </c>
      <c r="G21" s="122">
        <f t="shared" si="2"/>
        <v>0</v>
      </c>
      <c r="H21" s="140">
        <v>0</v>
      </c>
      <c r="I21" s="118">
        <f t="shared" si="3"/>
        <v>0</v>
      </c>
      <c r="J21" s="112"/>
      <c r="K21" s="112"/>
      <c r="L21" s="121">
        <f>SUM(I21:I22)</f>
        <v>0</v>
      </c>
      <c r="M21" s="127">
        <f>IF(M$4=0,0,L21/$M$4)</f>
        <v>0</v>
      </c>
    </row>
    <row r="22" spans="1:13" x14ac:dyDescent="0.25">
      <c r="A22" s="44" t="s">
        <v>67</v>
      </c>
      <c r="B22" s="94" t="s">
        <v>148</v>
      </c>
      <c r="C22" s="141">
        <v>0</v>
      </c>
      <c r="D22" s="141">
        <v>0</v>
      </c>
      <c r="E22" s="142">
        <v>0</v>
      </c>
      <c r="F22" s="9" t="s">
        <v>21</v>
      </c>
      <c r="G22" s="122">
        <f t="shared" si="2"/>
        <v>0</v>
      </c>
      <c r="H22" s="140">
        <v>0</v>
      </c>
      <c r="I22" s="118">
        <f t="shared" si="3"/>
        <v>0</v>
      </c>
      <c r="J22" s="112"/>
      <c r="K22" s="112"/>
      <c r="L22" s="121"/>
      <c r="M22" s="127"/>
    </row>
    <row r="23" spans="1:13" x14ac:dyDescent="0.25">
      <c r="A23" s="44" t="s">
        <v>68</v>
      </c>
      <c r="B23" s="94" t="s">
        <v>149</v>
      </c>
      <c r="C23" s="141">
        <v>0</v>
      </c>
      <c r="D23" s="141">
        <v>0</v>
      </c>
      <c r="E23" s="142">
        <v>0</v>
      </c>
      <c r="F23" s="9" t="s">
        <v>21</v>
      </c>
      <c r="G23" s="122">
        <f t="shared" si="2"/>
        <v>0</v>
      </c>
      <c r="H23" s="140">
        <v>0</v>
      </c>
      <c r="I23" s="118">
        <f t="shared" si="3"/>
        <v>0</v>
      </c>
      <c r="J23" s="112"/>
      <c r="K23" s="112"/>
      <c r="L23" s="121">
        <f>SUM(I23:I24)</f>
        <v>0</v>
      </c>
      <c r="M23" s="127">
        <f>IF(M$4=0,0,L23/$M$4)</f>
        <v>0</v>
      </c>
    </row>
    <row r="24" spans="1:13" x14ac:dyDescent="0.25">
      <c r="A24" s="44" t="s">
        <v>68</v>
      </c>
      <c r="B24" s="94" t="s">
        <v>149</v>
      </c>
      <c r="C24" s="141">
        <v>0</v>
      </c>
      <c r="D24" s="141">
        <v>0</v>
      </c>
      <c r="E24" s="142">
        <v>0</v>
      </c>
      <c r="F24" s="9" t="s">
        <v>125</v>
      </c>
      <c r="G24" s="122">
        <f t="shared" si="2"/>
        <v>0</v>
      </c>
      <c r="H24" s="140">
        <v>0</v>
      </c>
      <c r="I24" s="118">
        <f t="shared" si="3"/>
        <v>0</v>
      </c>
      <c r="J24" s="112"/>
      <c r="K24" s="112"/>
      <c r="L24" s="121"/>
      <c r="M24" s="127"/>
    </row>
    <row r="25" spans="1:13" x14ac:dyDescent="0.25">
      <c r="A25" s="44" t="s">
        <v>73</v>
      </c>
      <c r="B25" s="11" t="s">
        <v>142</v>
      </c>
      <c r="C25" s="141">
        <v>0</v>
      </c>
      <c r="D25" s="141">
        <v>0</v>
      </c>
      <c r="E25" s="142">
        <v>0</v>
      </c>
      <c r="F25" s="9" t="s">
        <v>21</v>
      </c>
      <c r="G25" s="122">
        <f t="shared" si="2"/>
        <v>0</v>
      </c>
      <c r="H25" s="140">
        <v>0</v>
      </c>
      <c r="I25" s="118">
        <f t="shared" si="3"/>
        <v>0</v>
      </c>
      <c r="J25" s="141">
        <v>0</v>
      </c>
      <c r="K25" s="132"/>
      <c r="L25" s="121">
        <f>SUM(I25:I26)+J25</f>
        <v>0</v>
      </c>
      <c r="M25" s="127">
        <f>IF(M$4=0,0,L25/$M$4)</f>
        <v>0</v>
      </c>
    </row>
    <row r="26" spans="1:13" x14ac:dyDescent="0.25">
      <c r="A26" s="44" t="s">
        <v>73</v>
      </c>
      <c r="B26" s="11" t="s">
        <v>143</v>
      </c>
      <c r="C26" s="141">
        <v>0</v>
      </c>
      <c r="D26" s="141">
        <v>0</v>
      </c>
      <c r="E26" s="142">
        <v>0</v>
      </c>
      <c r="F26" s="9" t="s">
        <v>125</v>
      </c>
      <c r="G26" s="122">
        <f t="shared" si="2"/>
        <v>0</v>
      </c>
      <c r="H26" s="140">
        <v>0</v>
      </c>
      <c r="I26" s="118">
        <f t="shared" si="3"/>
        <v>0</v>
      </c>
      <c r="J26" s="112"/>
      <c r="K26" s="112"/>
      <c r="L26" s="120"/>
      <c r="M26" s="127"/>
    </row>
    <row r="27" spans="1:13" x14ac:dyDescent="0.25">
      <c r="A27" s="45"/>
      <c r="B27" s="93"/>
      <c r="C27" s="126"/>
      <c r="D27" s="126"/>
      <c r="E27" s="124"/>
      <c r="F27" s="9"/>
      <c r="G27" s="123"/>
      <c r="H27" s="121"/>
      <c r="I27" s="118"/>
      <c r="J27" s="112"/>
      <c r="K27" s="112"/>
      <c r="L27" s="120"/>
      <c r="M27" s="127"/>
    </row>
    <row r="28" spans="1:13" x14ac:dyDescent="0.25">
      <c r="A28" s="46" t="s">
        <v>67</v>
      </c>
      <c r="B28" s="72" t="s">
        <v>42</v>
      </c>
      <c r="C28" s="141">
        <v>0</v>
      </c>
      <c r="D28" s="141">
        <v>0</v>
      </c>
      <c r="E28" s="142">
        <v>0</v>
      </c>
      <c r="F28" s="9" t="s">
        <v>125</v>
      </c>
      <c r="G28" s="122">
        <f t="shared" ref="G28:G39" si="4">C28*D28*E28</f>
        <v>0</v>
      </c>
      <c r="H28" s="140">
        <v>0</v>
      </c>
      <c r="I28" s="118">
        <f t="shared" ref="I28:I39" si="5">G28*H28</f>
        <v>0</v>
      </c>
      <c r="J28" s="61"/>
      <c r="K28" s="61"/>
      <c r="L28" s="121">
        <f>SUM(I28:I29)</f>
        <v>0</v>
      </c>
      <c r="M28" s="127">
        <f>IF(M$4=0,0,L28/$M$4)</f>
        <v>0</v>
      </c>
    </row>
    <row r="29" spans="1:13" x14ac:dyDescent="0.25">
      <c r="A29" s="46" t="s">
        <v>67</v>
      </c>
      <c r="B29" s="72" t="s">
        <v>42</v>
      </c>
      <c r="C29" s="141">
        <v>0</v>
      </c>
      <c r="D29" s="141">
        <v>0</v>
      </c>
      <c r="E29" s="142">
        <v>0</v>
      </c>
      <c r="F29" s="9" t="s">
        <v>125</v>
      </c>
      <c r="G29" s="122">
        <f t="shared" si="4"/>
        <v>0</v>
      </c>
      <c r="H29" s="140">
        <v>0</v>
      </c>
      <c r="I29" s="118">
        <f t="shared" si="5"/>
        <v>0</v>
      </c>
      <c r="J29" s="112"/>
      <c r="K29" s="112"/>
      <c r="L29" s="120"/>
      <c r="M29" s="127"/>
    </row>
    <row r="30" spans="1:13" x14ac:dyDescent="0.25">
      <c r="A30" s="46" t="s">
        <v>66</v>
      </c>
      <c r="B30" s="72" t="s">
        <v>42</v>
      </c>
      <c r="C30" s="141">
        <v>0</v>
      </c>
      <c r="D30" s="141">
        <v>0</v>
      </c>
      <c r="E30" s="142">
        <v>0</v>
      </c>
      <c r="F30" s="9" t="s">
        <v>125</v>
      </c>
      <c r="G30" s="122">
        <f t="shared" si="4"/>
        <v>0</v>
      </c>
      <c r="H30" s="140">
        <v>0</v>
      </c>
      <c r="I30" s="118">
        <f t="shared" si="5"/>
        <v>0</v>
      </c>
      <c r="J30" s="112"/>
      <c r="K30" s="112"/>
      <c r="L30" s="121">
        <f>SUM(I30:I31)</f>
        <v>0</v>
      </c>
      <c r="M30" s="127">
        <f>IF(M$4=0,0,L30/$M$4)</f>
        <v>0</v>
      </c>
    </row>
    <row r="31" spans="1:13" x14ac:dyDescent="0.25">
      <c r="A31" s="46" t="s">
        <v>66</v>
      </c>
      <c r="B31" s="72" t="s">
        <v>42</v>
      </c>
      <c r="C31" s="141">
        <v>0</v>
      </c>
      <c r="D31" s="141">
        <v>0</v>
      </c>
      <c r="E31" s="142">
        <v>0</v>
      </c>
      <c r="F31" s="9" t="s">
        <v>125</v>
      </c>
      <c r="G31" s="122">
        <f t="shared" si="4"/>
        <v>0</v>
      </c>
      <c r="H31" s="140">
        <v>0</v>
      </c>
      <c r="I31" s="118">
        <f t="shared" si="5"/>
        <v>0</v>
      </c>
      <c r="J31" s="112"/>
      <c r="K31" s="112"/>
      <c r="L31" s="120"/>
      <c r="M31" s="127"/>
    </row>
    <row r="32" spans="1:13" x14ac:dyDescent="0.25">
      <c r="A32" s="46" t="s">
        <v>68</v>
      </c>
      <c r="B32" s="72" t="s">
        <v>42</v>
      </c>
      <c r="C32" s="141">
        <v>0</v>
      </c>
      <c r="D32" s="141">
        <v>0</v>
      </c>
      <c r="E32" s="142">
        <v>0</v>
      </c>
      <c r="F32" s="9" t="s">
        <v>125</v>
      </c>
      <c r="G32" s="122">
        <f t="shared" si="4"/>
        <v>0</v>
      </c>
      <c r="H32" s="140">
        <v>0</v>
      </c>
      <c r="I32" s="118">
        <f t="shared" si="5"/>
        <v>0</v>
      </c>
      <c r="J32" s="112"/>
      <c r="K32" s="112"/>
      <c r="L32" s="121">
        <f>SUM(I32:I33)</f>
        <v>0</v>
      </c>
      <c r="M32" s="127">
        <f>IF(M$4=0,0,L32/$M$4)</f>
        <v>0</v>
      </c>
    </row>
    <row r="33" spans="1:13" ht="13.5" customHeight="1" x14ac:dyDescent="0.25">
      <c r="A33" s="46" t="s">
        <v>68</v>
      </c>
      <c r="B33" s="72" t="s">
        <v>42</v>
      </c>
      <c r="C33" s="141">
        <v>0</v>
      </c>
      <c r="D33" s="141">
        <v>0</v>
      </c>
      <c r="E33" s="142">
        <v>0</v>
      </c>
      <c r="F33" s="9" t="s">
        <v>125</v>
      </c>
      <c r="G33" s="122">
        <f t="shared" si="4"/>
        <v>0</v>
      </c>
      <c r="H33" s="140">
        <v>0</v>
      </c>
      <c r="I33" s="118">
        <f t="shared" si="5"/>
        <v>0</v>
      </c>
      <c r="J33" s="61"/>
      <c r="K33" s="61"/>
      <c r="L33" s="120"/>
      <c r="M33" s="127"/>
    </row>
    <row r="34" spans="1:13" x14ac:dyDescent="0.25">
      <c r="A34" s="46" t="s">
        <v>65</v>
      </c>
      <c r="B34" s="72" t="s">
        <v>42</v>
      </c>
      <c r="C34" s="141">
        <v>0</v>
      </c>
      <c r="D34" s="141">
        <v>0</v>
      </c>
      <c r="E34" s="142">
        <v>0</v>
      </c>
      <c r="F34" s="9" t="s">
        <v>125</v>
      </c>
      <c r="G34" s="122">
        <f t="shared" si="4"/>
        <v>0</v>
      </c>
      <c r="H34" s="140">
        <v>0</v>
      </c>
      <c r="I34" s="118">
        <f t="shared" si="5"/>
        <v>0</v>
      </c>
      <c r="J34" s="141">
        <v>0</v>
      </c>
      <c r="K34" s="132"/>
      <c r="L34" s="121">
        <f>SUM(I34:I35)+J34</f>
        <v>0</v>
      </c>
      <c r="M34" s="127">
        <f>IF(M$4=0,0,L34/$M$4)</f>
        <v>0</v>
      </c>
    </row>
    <row r="35" spans="1:13" x14ac:dyDescent="0.25">
      <c r="A35" s="46" t="s">
        <v>65</v>
      </c>
      <c r="B35" s="72" t="s">
        <v>42</v>
      </c>
      <c r="C35" s="141">
        <v>0</v>
      </c>
      <c r="D35" s="141">
        <v>0</v>
      </c>
      <c r="E35" s="142">
        <v>0</v>
      </c>
      <c r="F35" s="9" t="s">
        <v>125</v>
      </c>
      <c r="G35" s="122">
        <f t="shared" si="4"/>
        <v>0</v>
      </c>
      <c r="H35" s="140">
        <v>0</v>
      </c>
      <c r="I35" s="118">
        <f t="shared" si="5"/>
        <v>0</v>
      </c>
      <c r="J35" s="61"/>
      <c r="K35" s="61"/>
      <c r="L35" s="120"/>
      <c r="M35" s="127"/>
    </row>
    <row r="36" spans="1:13" x14ac:dyDescent="0.25">
      <c r="A36" s="44" t="s">
        <v>76</v>
      </c>
      <c r="B36" s="72" t="s">
        <v>42</v>
      </c>
      <c r="C36" s="141">
        <v>0</v>
      </c>
      <c r="D36" s="141">
        <v>0</v>
      </c>
      <c r="E36" s="142">
        <v>0</v>
      </c>
      <c r="F36" s="9" t="s">
        <v>125</v>
      </c>
      <c r="G36" s="122">
        <f t="shared" si="4"/>
        <v>0</v>
      </c>
      <c r="H36" s="140">
        <v>0</v>
      </c>
      <c r="I36" s="118">
        <f t="shared" si="5"/>
        <v>0</v>
      </c>
      <c r="J36" s="141">
        <v>0</v>
      </c>
      <c r="K36" s="132"/>
      <c r="L36" s="121">
        <f>SUM(I36:I37)+J36</f>
        <v>0</v>
      </c>
      <c r="M36" s="127">
        <f>IF(M$4=0,0,L36/$M$4)</f>
        <v>0</v>
      </c>
    </row>
    <row r="37" spans="1:13" x14ac:dyDescent="0.25">
      <c r="A37" s="44" t="s">
        <v>76</v>
      </c>
      <c r="B37" s="72" t="s">
        <v>42</v>
      </c>
      <c r="C37" s="141">
        <v>0</v>
      </c>
      <c r="D37" s="141">
        <v>0</v>
      </c>
      <c r="E37" s="142">
        <v>0</v>
      </c>
      <c r="F37" s="9" t="s">
        <v>125</v>
      </c>
      <c r="G37" s="122">
        <f t="shared" si="4"/>
        <v>0</v>
      </c>
      <c r="H37" s="140">
        <v>0</v>
      </c>
      <c r="I37" s="118">
        <f t="shared" si="5"/>
        <v>0</v>
      </c>
      <c r="J37" s="112"/>
      <c r="K37" s="112"/>
      <c r="L37" s="120"/>
      <c r="M37" s="127"/>
    </row>
    <row r="38" spans="1:13" x14ac:dyDescent="0.25">
      <c r="A38" s="44" t="s">
        <v>133</v>
      </c>
      <c r="B38" s="72" t="s">
        <v>42</v>
      </c>
      <c r="C38" s="141">
        <v>0</v>
      </c>
      <c r="D38" s="141">
        <v>0</v>
      </c>
      <c r="E38" s="142">
        <v>0</v>
      </c>
      <c r="F38" s="9" t="s">
        <v>125</v>
      </c>
      <c r="G38" s="122">
        <f t="shared" si="4"/>
        <v>0</v>
      </c>
      <c r="H38" s="140">
        <v>0</v>
      </c>
      <c r="I38" s="118">
        <f t="shared" si="5"/>
        <v>0</v>
      </c>
      <c r="J38" s="141">
        <v>0</v>
      </c>
      <c r="K38" s="132"/>
      <c r="L38" s="121">
        <f>SUM(I38:I39)+J38</f>
        <v>0</v>
      </c>
      <c r="M38" s="127">
        <f>IF(M$4=0,0,L38/$M$4)</f>
        <v>0</v>
      </c>
    </row>
    <row r="39" spans="1:13" x14ac:dyDescent="0.25">
      <c r="A39" s="44" t="s">
        <v>133</v>
      </c>
      <c r="B39" s="72" t="s">
        <v>42</v>
      </c>
      <c r="C39" s="141">
        <v>0</v>
      </c>
      <c r="D39" s="141">
        <v>0</v>
      </c>
      <c r="E39" s="142">
        <v>0</v>
      </c>
      <c r="F39" s="9" t="s">
        <v>125</v>
      </c>
      <c r="G39" s="122">
        <f t="shared" si="4"/>
        <v>0</v>
      </c>
      <c r="H39" s="140">
        <v>0</v>
      </c>
      <c r="I39" s="118">
        <f t="shared" si="5"/>
        <v>0</v>
      </c>
      <c r="J39" s="112"/>
      <c r="K39" s="112"/>
      <c r="L39" s="120"/>
      <c r="M39" s="127"/>
    </row>
    <row r="40" spans="1:13" x14ac:dyDescent="0.25">
      <c r="A40" s="44"/>
      <c r="B40" s="11"/>
      <c r="C40" s="126"/>
      <c r="D40" s="126"/>
      <c r="E40" s="124"/>
      <c r="F40" s="9"/>
      <c r="G40" s="123"/>
      <c r="H40" s="121"/>
      <c r="I40" s="118"/>
      <c r="J40" s="112"/>
      <c r="K40" s="112"/>
      <c r="L40" s="120"/>
      <c r="M40" s="127"/>
    </row>
    <row r="41" spans="1:13" x14ac:dyDescent="0.25">
      <c r="A41" s="44" t="s">
        <v>77</v>
      </c>
      <c r="B41" s="72" t="s">
        <v>62</v>
      </c>
      <c r="C41" s="141">
        <v>0</v>
      </c>
      <c r="D41" s="141">
        <v>0</v>
      </c>
      <c r="E41" s="142">
        <v>0</v>
      </c>
      <c r="F41" s="9" t="s">
        <v>45</v>
      </c>
      <c r="G41" s="122">
        <f t="shared" ref="G41:G52" si="6">C41*D41*E41</f>
        <v>0</v>
      </c>
      <c r="H41" s="140">
        <v>0</v>
      </c>
      <c r="I41" s="118">
        <f t="shared" ref="I41:I52" si="7">G41*H41</f>
        <v>0</v>
      </c>
      <c r="J41" s="112"/>
      <c r="K41" s="112"/>
      <c r="L41" s="121">
        <f>SUM(I41:I42)</f>
        <v>0</v>
      </c>
      <c r="M41" s="127">
        <f>IF(M$4=0,0,L41/$M$4)</f>
        <v>0</v>
      </c>
    </row>
    <row r="42" spans="1:13" x14ac:dyDescent="0.25">
      <c r="A42" s="44" t="s">
        <v>77</v>
      </c>
      <c r="B42" s="72" t="s">
        <v>62</v>
      </c>
      <c r="C42" s="141">
        <v>0</v>
      </c>
      <c r="D42" s="141">
        <v>0</v>
      </c>
      <c r="E42" s="142">
        <v>0</v>
      </c>
      <c r="F42" s="9" t="s">
        <v>45</v>
      </c>
      <c r="G42" s="122">
        <f t="shared" si="6"/>
        <v>0</v>
      </c>
      <c r="H42" s="140">
        <v>0</v>
      </c>
      <c r="I42" s="118">
        <f t="shared" si="7"/>
        <v>0</v>
      </c>
      <c r="J42" s="112"/>
      <c r="K42" s="264"/>
      <c r="L42" s="120"/>
      <c r="M42" s="127"/>
    </row>
    <row r="43" spans="1:13" x14ac:dyDescent="0.25">
      <c r="A43" s="44" t="s">
        <v>90</v>
      </c>
      <c r="B43" s="95" t="s">
        <v>111</v>
      </c>
      <c r="C43" s="141">
        <v>0</v>
      </c>
      <c r="D43" s="141">
        <v>0</v>
      </c>
      <c r="E43" s="142">
        <v>0</v>
      </c>
      <c r="F43" s="9" t="s">
        <v>109</v>
      </c>
      <c r="G43" s="122">
        <f t="shared" si="6"/>
        <v>0</v>
      </c>
      <c r="H43" s="140">
        <v>0</v>
      </c>
      <c r="I43" s="118">
        <f t="shared" si="7"/>
        <v>0</v>
      </c>
      <c r="J43" s="141">
        <v>0</v>
      </c>
      <c r="K43" s="132"/>
      <c r="L43" s="121">
        <f>SUM(I43:I45)+J43</f>
        <v>0</v>
      </c>
      <c r="M43" s="127">
        <f>IF(M$4=0,0,L43/$M$4)</f>
        <v>0</v>
      </c>
    </row>
    <row r="44" spans="1:13" x14ac:dyDescent="0.25">
      <c r="A44" s="44" t="s">
        <v>90</v>
      </c>
      <c r="B44" s="95" t="s">
        <v>111</v>
      </c>
      <c r="C44" s="141">
        <v>0</v>
      </c>
      <c r="D44" s="141">
        <v>0</v>
      </c>
      <c r="E44" s="142">
        <v>0</v>
      </c>
      <c r="F44" s="9" t="s">
        <v>109</v>
      </c>
      <c r="G44" s="122">
        <f t="shared" si="6"/>
        <v>0</v>
      </c>
      <c r="H44" s="140">
        <v>0</v>
      </c>
      <c r="I44" s="118">
        <f t="shared" si="7"/>
        <v>0</v>
      </c>
      <c r="J44" s="112"/>
      <c r="K44" s="112"/>
      <c r="L44" s="120"/>
      <c r="M44" s="127"/>
    </row>
    <row r="45" spans="1:13" x14ac:dyDescent="0.25">
      <c r="A45" s="44" t="s">
        <v>90</v>
      </c>
      <c r="B45" s="95" t="s">
        <v>152</v>
      </c>
      <c r="C45" s="141">
        <v>0</v>
      </c>
      <c r="D45" s="141">
        <v>0</v>
      </c>
      <c r="E45" s="142">
        <v>0</v>
      </c>
      <c r="F45" s="9" t="s">
        <v>45</v>
      </c>
      <c r="G45" s="122">
        <f t="shared" si="6"/>
        <v>0</v>
      </c>
      <c r="H45" s="140">
        <v>0</v>
      </c>
      <c r="I45" s="118">
        <f t="shared" si="7"/>
        <v>0</v>
      </c>
      <c r="J45" s="112"/>
      <c r="K45" s="264"/>
      <c r="L45" s="61"/>
      <c r="M45" s="127"/>
    </row>
    <row r="46" spans="1:13" x14ac:dyDescent="0.25">
      <c r="A46" s="44" t="s">
        <v>99</v>
      </c>
      <c r="B46" s="95" t="s">
        <v>112</v>
      </c>
      <c r="C46" s="141">
        <v>0</v>
      </c>
      <c r="D46" s="141">
        <v>0</v>
      </c>
      <c r="E46" s="142">
        <v>0</v>
      </c>
      <c r="F46" s="9" t="s">
        <v>109</v>
      </c>
      <c r="G46" s="122">
        <f t="shared" si="6"/>
        <v>0</v>
      </c>
      <c r="H46" s="140">
        <v>0</v>
      </c>
      <c r="I46" s="118">
        <f t="shared" si="7"/>
        <v>0</v>
      </c>
      <c r="J46" s="141">
        <v>0</v>
      </c>
      <c r="K46" s="132"/>
      <c r="L46" s="121">
        <f>SUM(I46:I48)+J46</f>
        <v>0</v>
      </c>
      <c r="M46" s="127">
        <f>IF(M$4=0,0,L46/$M$4)</f>
        <v>0</v>
      </c>
    </row>
    <row r="47" spans="1:13" x14ac:dyDescent="0.25">
      <c r="A47" s="44" t="s">
        <v>99</v>
      </c>
      <c r="B47" s="95" t="s">
        <v>112</v>
      </c>
      <c r="C47" s="141">
        <v>0</v>
      </c>
      <c r="D47" s="141">
        <v>0</v>
      </c>
      <c r="E47" s="142">
        <v>0</v>
      </c>
      <c r="F47" s="9" t="s">
        <v>109</v>
      </c>
      <c r="G47" s="122">
        <f t="shared" si="6"/>
        <v>0</v>
      </c>
      <c r="H47" s="140">
        <v>0</v>
      </c>
      <c r="I47" s="118">
        <f t="shared" si="7"/>
        <v>0</v>
      </c>
      <c r="J47" s="112"/>
      <c r="K47" s="112"/>
      <c r="L47" s="120"/>
      <c r="M47" s="127"/>
    </row>
    <row r="48" spans="1:13" x14ac:dyDescent="0.25">
      <c r="A48" s="44" t="s">
        <v>99</v>
      </c>
      <c r="B48" s="95" t="s">
        <v>153</v>
      </c>
      <c r="C48" s="141">
        <v>0</v>
      </c>
      <c r="D48" s="141">
        <v>0</v>
      </c>
      <c r="E48" s="142">
        <v>0</v>
      </c>
      <c r="F48" s="9" t="s">
        <v>45</v>
      </c>
      <c r="G48" s="122">
        <f t="shared" si="6"/>
        <v>0</v>
      </c>
      <c r="H48" s="140">
        <v>0</v>
      </c>
      <c r="I48" s="118">
        <f t="shared" si="7"/>
        <v>0</v>
      </c>
      <c r="J48" s="112"/>
      <c r="K48" s="264"/>
      <c r="L48" s="61"/>
      <c r="M48" s="127"/>
    </row>
    <row r="49" spans="1:13" x14ac:dyDescent="0.25">
      <c r="A49" s="44" t="s">
        <v>91</v>
      </c>
      <c r="B49" s="95" t="s">
        <v>113</v>
      </c>
      <c r="C49" s="141">
        <v>0</v>
      </c>
      <c r="D49" s="141">
        <v>0</v>
      </c>
      <c r="E49" s="142">
        <v>0</v>
      </c>
      <c r="F49" s="9" t="s">
        <v>109</v>
      </c>
      <c r="G49" s="122">
        <f t="shared" si="6"/>
        <v>0</v>
      </c>
      <c r="H49" s="140">
        <v>0</v>
      </c>
      <c r="I49" s="118">
        <f t="shared" si="7"/>
        <v>0</v>
      </c>
      <c r="J49" s="141">
        <v>0</v>
      </c>
      <c r="K49" s="132"/>
      <c r="L49" s="121">
        <f>SUM(I49:I50)+J49</f>
        <v>0</v>
      </c>
      <c r="M49" s="127">
        <f>IF(M$4=0,0,L49/$M$4)</f>
        <v>0</v>
      </c>
    </row>
    <row r="50" spans="1:13" x14ac:dyDescent="0.25">
      <c r="A50" s="44" t="s">
        <v>91</v>
      </c>
      <c r="B50" s="95" t="s">
        <v>113</v>
      </c>
      <c r="C50" s="141">
        <v>0</v>
      </c>
      <c r="D50" s="141">
        <v>0</v>
      </c>
      <c r="E50" s="142">
        <v>0</v>
      </c>
      <c r="F50" s="9" t="s">
        <v>109</v>
      </c>
      <c r="G50" s="122">
        <f t="shared" si="6"/>
        <v>0</v>
      </c>
      <c r="H50" s="140">
        <v>0</v>
      </c>
      <c r="I50" s="118">
        <f t="shared" si="7"/>
        <v>0</v>
      </c>
      <c r="J50" s="112"/>
      <c r="K50" s="264"/>
      <c r="L50" s="120"/>
      <c r="M50" s="127"/>
    </row>
    <row r="51" spans="1:13" x14ac:dyDescent="0.25">
      <c r="A51" s="44" t="s">
        <v>240</v>
      </c>
      <c r="B51" s="95" t="s">
        <v>114</v>
      </c>
      <c r="C51" s="141">
        <v>0</v>
      </c>
      <c r="D51" s="141">
        <v>0</v>
      </c>
      <c r="E51" s="142">
        <v>0</v>
      </c>
      <c r="F51" s="9" t="s">
        <v>109</v>
      </c>
      <c r="G51" s="122">
        <f t="shared" si="6"/>
        <v>0</v>
      </c>
      <c r="H51" s="140">
        <v>0</v>
      </c>
      <c r="I51" s="118">
        <f t="shared" si="7"/>
        <v>0</v>
      </c>
      <c r="J51" s="141">
        <v>0</v>
      </c>
      <c r="K51" s="132"/>
      <c r="L51" s="121">
        <f>SUM(I51:J51)</f>
        <v>0</v>
      </c>
      <c r="M51" s="127">
        <f>IF(M$4=0,0,L51/$M$4)</f>
        <v>0</v>
      </c>
    </row>
    <row r="52" spans="1:13" x14ac:dyDescent="0.25">
      <c r="A52" s="44" t="s">
        <v>241</v>
      </c>
      <c r="B52" s="95" t="s">
        <v>115</v>
      </c>
      <c r="C52" s="141">
        <v>0</v>
      </c>
      <c r="D52" s="141">
        <v>0</v>
      </c>
      <c r="E52" s="142">
        <v>0</v>
      </c>
      <c r="F52" s="9" t="s">
        <v>109</v>
      </c>
      <c r="G52" s="122">
        <f t="shared" si="6"/>
        <v>0</v>
      </c>
      <c r="H52" s="140">
        <v>0</v>
      </c>
      <c r="I52" s="118">
        <f t="shared" si="7"/>
        <v>0</v>
      </c>
      <c r="J52" s="112"/>
      <c r="K52" s="112"/>
      <c r="L52" s="121">
        <f>SUM(I52)</f>
        <v>0</v>
      </c>
      <c r="M52" s="127">
        <f>IF(M$4=0,0,L52/$M$4)</f>
        <v>0</v>
      </c>
    </row>
    <row r="53" spans="1:13" x14ac:dyDescent="0.25">
      <c r="A53" s="44"/>
      <c r="B53" s="96"/>
      <c r="C53" s="126"/>
      <c r="D53" s="126"/>
      <c r="E53" s="124"/>
      <c r="F53" s="9"/>
      <c r="G53" s="123"/>
      <c r="H53" s="121"/>
      <c r="I53" s="118"/>
      <c r="J53" s="61"/>
      <c r="K53" s="61"/>
      <c r="L53" s="120"/>
      <c r="M53" s="127"/>
    </row>
    <row r="54" spans="1:13" x14ac:dyDescent="0.25">
      <c r="A54" s="44" t="s">
        <v>92</v>
      </c>
      <c r="B54" s="72"/>
      <c r="C54" s="141">
        <v>0</v>
      </c>
      <c r="D54" s="141">
        <v>0</v>
      </c>
      <c r="E54" s="142">
        <v>0</v>
      </c>
      <c r="F54" s="9" t="s">
        <v>45</v>
      </c>
      <c r="G54" s="122">
        <f>C54*D54*E54</f>
        <v>0</v>
      </c>
      <c r="H54" s="140">
        <v>0</v>
      </c>
      <c r="I54" s="118">
        <f>G54*H54</f>
        <v>0</v>
      </c>
      <c r="J54" s="112"/>
      <c r="K54" s="112"/>
      <c r="L54" s="121">
        <f>SUM(I54:I55)</f>
        <v>0</v>
      </c>
      <c r="M54" s="127">
        <f>IF(M$4=0,0,L54/$M$4)</f>
        <v>0</v>
      </c>
    </row>
    <row r="55" spans="1:13" x14ac:dyDescent="0.25">
      <c r="A55" s="44" t="s">
        <v>92</v>
      </c>
      <c r="B55" s="72"/>
      <c r="C55" s="141">
        <v>0</v>
      </c>
      <c r="D55" s="141">
        <v>0</v>
      </c>
      <c r="E55" s="142">
        <v>0</v>
      </c>
      <c r="F55" s="9" t="s">
        <v>45</v>
      </c>
      <c r="G55" s="122">
        <f>C55*D55*E55</f>
        <v>0</v>
      </c>
      <c r="H55" s="140">
        <v>0</v>
      </c>
      <c r="I55" s="118">
        <f>G55*H55</f>
        <v>0</v>
      </c>
      <c r="J55" s="112"/>
      <c r="K55" s="112"/>
      <c r="L55" s="120"/>
      <c r="M55" s="127"/>
    </row>
    <row r="56" spans="1:13" x14ac:dyDescent="0.25">
      <c r="A56" s="44" t="s">
        <v>93</v>
      </c>
      <c r="B56" s="72"/>
      <c r="C56" s="141">
        <v>0</v>
      </c>
      <c r="D56" s="141">
        <v>0</v>
      </c>
      <c r="E56" s="142">
        <v>0</v>
      </c>
      <c r="F56" s="9" t="s">
        <v>45</v>
      </c>
      <c r="G56" s="122">
        <f>C56*D56*E56</f>
        <v>0</v>
      </c>
      <c r="H56" s="140">
        <v>0</v>
      </c>
      <c r="I56" s="118">
        <f>G56*H56</f>
        <v>0</v>
      </c>
      <c r="J56" s="61"/>
      <c r="K56" s="61"/>
      <c r="L56" s="121">
        <f>SUM(I56:I57)</f>
        <v>0</v>
      </c>
      <c r="M56" s="127">
        <f>IF(M$4=0,0,L56/$M$4)</f>
        <v>0</v>
      </c>
    </row>
    <row r="57" spans="1:13" x14ac:dyDescent="0.25">
      <c r="A57" s="44" t="s">
        <v>93</v>
      </c>
      <c r="B57" s="72"/>
      <c r="C57" s="141">
        <v>0</v>
      </c>
      <c r="D57" s="141">
        <v>0</v>
      </c>
      <c r="E57" s="142">
        <v>0</v>
      </c>
      <c r="F57" s="9" t="s">
        <v>45</v>
      </c>
      <c r="G57" s="122">
        <f>C57*D57*E57</f>
        <v>0</v>
      </c>
      <c r="H57" s="140">
        <v>0</v>
      </c>
      <c r="I57" s="118">
        <f>G57*H57</f>
        <v>0</v>
      </c>
      <c r="J57" s="112"/>
      <c r="K57" s="112"/>
      <c r="L57" s="120"/>
      <c r="M57" s="127"/>
    </row>
    <row r="58" spans="1:13" x14ac:dyDescent="0.25">
      <c r="A58" s="44"/>
      <c r="B58" s="96"/>
      <c r="C58" s="126"/>
      <c r="D58" s="126"/>
      <c r="E58" s="124"/>
      <c r="F58" s="9"/>
      <c r="G58" s="123"/>
      <c r="H58" s="121"/>
      <c r="I58" s="118"/>
      <c r="J58" s="112"/>
      <c r="K58" s="112"/>
      <c r="L58" s="120"/>
      <c r="M58" s="127"/>
    </row>
    <row r="59" spans="1:13" x14ac:dyDescent="0.25">
      <c r="A59" s="44" t="s">
        <v>94</v>
      </c>
      <c r="B59" s="96" t="s">
        <v>95</v>
      </c>
      <c r="C59" s="141">
        <v>0</v>
      </c>
      <c r="D59" s="141">
        <v>0</v>
      </c>
      <c r="E59" s="142">
        <v>0</v>
      </c>
      <c r="F59" s="9" t="s">
        <v>45</v>
      </c>
      <c r="G59" s="122">
        <f>C59*D59*E59</f>
        <v>0</v>
      </c>
      <c r="H59" s="140">
        <v>0</v>
      </c>
      <c r="I59" s="118">
        <f>G59*H59</f>
        <v>0</v>
      </c>
      <c r="J59" s="112"/>
      <c r="K59" s="112"/>
      <c r="L59" s="121">
        <f>SUM(I59:I60)</f>
        <v>0</v>
      </c>
      <c r="M59" s="127">
        <f>IF(M$4=0,0,L59/$M$4)</f>
        <v>0</v>
      </c>
    </row>
    <row r="60" spans="1:13" x14ac:dyDescent="0.25">
      <c r="A60" s="44" t="s">
        <v>94</v>
      </c>
      <c r="B60" s="96" t="s">
        <v>95</v>
      </c>
      <c r="C60" s="141">
        <v>0</v>
      </c>
      <c r="D60" s="141">
        <v>0</v>
      </c>
      <c r="E60" s="142">
        <v>0</v>
      </c>
      <c r="F60" s="9" t="s">
        <v>45</v>
      </c>
      <c r="G60" s="122">
        <f>C60*D60*E60</f>
        <v>0</v>
      </c>
      <c r="H60" s="140">
        <v>0</v>
      </c>
      <c r="I60" s="118">
        <f>G60*H60</f>
        <v>0</v>
      </c>
      <c r="J60" s="112"/>
      <c r="K60" s="264"/>
      <c r="L60" s="120"/>
      <c r="M60" s="127"/>
    </row>
    <row r="61" spans="1:13" x14ac:dyDescent="0.25">
      <c r="A61" s="44" t="s">
        <v>96</v>
      </c>
      <c r="B61" s="8" t="s">
        <v>46</v>
      </c>
      <c r="C61" s="141">
        <v>0</v>
      </c>
      <c r="D61" s="141">
        <v>0</v>
      </c>
      <c r="E61" s="142">
        <v>0</v>
      </c>
      <c r="F61" s="9" t="s">
        <v>45</v>
      </c>
      <c r="G61" s="122">
        <f>C61*D61*E61</f>
        <v>0</v>
      </c>
      <c r="H61" s="140">
        <v>0</v>
      </c>
      <c r="I61" s="118">
        <f>G61*H61</f>
        <v>0</v>
      </c>
      <c r="J61" s="141">
        <v>0</v>
      </c>
      <c r="K61" s="132"/>
      <c r="L61" s="121">
        <f>SUM(I61:I62)+J61</f>
        <v>0</v>
      </c>
      <c r="M61" s="127">
        <f>IF(M$4=0,0,L61/$M$4)</f>
        <v>0</v>
      </c>
    </row>
    <row r="62" spans="1:13" x14ac:dyDescent="0.25">
      <c r="A62" s="44" t="s">
        <v>96</v>
      </c>
      <c r="B62" s="8" t="s">
        <v>46</v>
      </c>
      <c r="C62" s="141">
        <v>0</v>
      </c>
      <c r="D62" s="141">
        <v>0</v>
      </c>
      <c r="E62" s="142">
        <v>0</v>
      </c>
      <c r="F62" s="9" t="s">
        <v>45</v>
      </c>
      <c r="G62" s="122">
        <f>C62*D62*E62</f>
        <v>0</v>
      </c>
      <c r="H62" s="140">
        <v>0</v>
      </c>
      <c r="I62" s="118">
        <f>G62*H62</f>
        <v>0</v>
      </c>
      <c r="J62" s="112"/>
      <c r="K62" s="112"/>
      <c r="L62" s="120"/>
      <c r="M62" s="127"/>
    </row>
    <row r="63" spans="1:13" x14ac:dyDescent="0.25">
      <c r="A63" s="44"/>
      <c r="B63" s="8"/>
      <c r="C63" s="126"/>
      <c r="D63" s="126"/>
      <c r="E63" s="124"/>
      <c r="F63" s="9"/>
      <c r="G63" s="123"/>
      <c r="H63" s="121"/>
      <c r="I63" s="118"/>
      <c r="J63" s="112"/>
      <c r="K63" s="112"/>
      <c r="L63" s="120"/>
      <c r="M63" s="127"/>
    </row>
    <row r="64" spans="1:13" x14ac:dyDescent="0.25">
      <c r="A64" s="44" t="s">
        <v>66</v>
      </c>
      <c r="B64" s="11" t="s">
        <v>48</v>
      </c>
      <c r="C64" s="141">
        <v>0</v>
      </c>
      <c r="D64" s="141">
        <v>0</v>
      </c>
      <c r="E64" s="142">
        <v>0</v>
      </c>
      <c r="F64" s="139" t="s">
        <v>109</v>
      </c>
      <c r="G64" s="122">
        <f t="shared" ref="G64:G69" si="8">C64*D64*E64</f>
        <v>0</v>
      </c>
      <c r="H64" s="140">
        <v>0</v>
      </c>
      <c r="I64" s="118">
        <f t="shared" ref="I64:I69" si="9">G64*H64</f>
        <v>0</v>
      </c>
      <c r="J64" s="112"/>
      <c r="K64" s="112"/>
      <c r="L64" s="121">
        <f>SUM(I64:I65)</f>
        <v>0</v>
      </c>
      <c r="M64" s="127">
        <f>IF(M$4=0,0,L64/$M$4)</f>
        <v>0</v>
      </c>
    </row>
    <row r="65" spans="1:13" x14ac:dyDescent="0.25">
      <c r="A65" s="44" t="s">
        <v>66</v>
      </c>
      <c r="B65" s="11" t="s">
        <v>48</v>
      </c>
      <c r="C65" s="141">
        <v>0</v>
      </c>
      <c r="D65" s="141">
        <v>0</v>
      </c>
      <c r="E65" s="142">
        <v>0</v>
      </c>
      <c r="F65" s="139" t="s">
        <v>21</v>
      </c>
      <c r="G65" s="122">
        <f t="shared" si="8"/>
        <v>0</v>
      </c>
      <c r="H65" s="140">
        <v>0</v>
      </c>
      <c r="I65" s="118">
        <f t="shared" si="9"/>
        <v>0</v>
      </c>
      <c r="J65" s="112"/>
      <c r="K65" s="112"/>
      <c r="L65" s="120"/>
      <c r="M65" s="127"/>
    </row>
    <row r="66" spans="1:13" x14ac:dyDescent="0.25">
      <c r="A66" s="44" t="s">
        <v>67</v>
      </c>
      <c r="B66" s="11" t="s">
        <v>144</v>
      </c>
      <c r="C66" s="141">
        <v>0</v>
      </c>
      <c r="D66" s="141">
        <v>0</v>
      </c>
      <c r="E66" s="142">
        <v>0</v>
      </c>
      <c r="F66" s="139" t="s">
        <v>109</v>
      </c>
      <c r="G66" s="122">
        <f t="shared" si="8"/>
        <v>0</v>
      </c>
      <c r="H66" s="140">
        <v>0</v>
      </c>
      <c r="I66" s="118">
        <f t="shared" si="9"/>
        <v>0</v>
      </c>
      <c r="J66" s="112"/>
      <c r="K66" s="112"/>
      <c r="L66" s="121">
        <f>SUM(I66:I67)</f>
        <v>0</v>
      </c>
      <c r="M66" s="127">
        <f>IF(M$4=0,0,L66/$M$4)</f>
        <v>0</v>
      </c>
    </row>
    <row r="67" spans="1:13" x14ac:dyDescent="0.25">
      <c r="A67" s="44" t="s">
        <v>67</v>
      </c>
      <c r="B67" s="11" t="s">
        <v>144</v>
      </c>
      <c r="C67" s="141">
        <v>0</v>
      </c>
      <c r="D67" s="141">
        <v>0</v>
      </c>
      <c r="E67" s="142">
        <v>0</v>
      </c>
      <c r="F67" s="139" t="s">
        <v>21</v>
      </c>
      <c r="G67" s="122">
        <f t="shared" si="8"/>
        <v>0</v>
      </c>
      <c r="H67" s="140">
        <v>0</v>
      </c>
      <c r="I67" s="118">
        <f t="shared" si="9"/>
        <v>0</v>
      </c>
      <c r="J67" s="112"/>
      <c r="K67" s="112"/>
      <c r="L67" s="120"/>
      <c r="M67" s="127"/>
    </row>
    <row r="68" spans="1:13" x14ac:dyDescent="0.25">
      <c r="A68" s="44" t="s">
        <v>68</v>
      </c>
      <c r="B68" s="11" t="s">
        <v>145</v>
      </c>
      <c r="C68" s="141">
        <v>0</v>
      </c>
      <c r="D68" s="141">
        <v>0</v>
      </c>
      <c r="E68" s="142">
        <v>0</v>
      </c>
      <c r="F68" s="139" t="s">
        <v>109</v>
      </c>
      <c r="G68" s="122">
        <f t="shared" si="8"/>
        <v>0</v>
      </c>
      <c r="H68" s="140">
        <v>0</v>
      </c>
      <c r="I68" s="118">
        <f t="shared" si="9"/>
        <v>0</v>
      </c>
      <c r="J68" s="61"/>
      <c r="K68" s="61"/>
      <c r="L68" s="121">
        <f>SUM(I68:I69)</f>
        <v>0</v>
      </c>
      <c r="M68" s="127">
        <f>IF(M$4=0,0,L68/$M$4)</f>
        <v>0</v>
      </c>
    </row>
    <row r="69" spans="1:13" x14ac:dyDescent="0.25">
      <c r="A69" s="44" t="s">
        <v>68</v>
      </c>
      <c r="B69" s="11" t="s">
        <v>145</v>
      </c>
      <c r="C69" s="141">
        <v>0</v>
      </c>
      <c r="D69" s="141">
        <v>0</v>
      </c>
      <c r="E69" s="142">
        <v>0</v>
      </c>
      <c r="F69" s="139" t="s">
        <v>21</v>
      </c>
      <c r="G69" s="122">
        <f t="shared" si="8"/>
        <v>0</v>
      </c>
      <c r="H69" s="140">
        <v>0</v>
      </c>
      <c r="I69" s="118">
        <f t="shared" si="9"/>
        <v>0</v>
      </c>
      <c r="J69" s="112"/>
      <c r="K69" s="112"/>
      <c r="L69" s="120"/>
      <c r="M69" s="127"/>
    </row>
    <row r="70" spans="1:13" x14ac:dyDescent="0.25">
      <c r="A70" s="44"/>
      <c r="B70" s="11"/>
      <c r="C70" s="126"/>
      <c r="D70" s="126"/>
      <c r="E70" s="124"/>
      <c r="F70" s="9"/>
      <c r="G70" s="123"/>
      <c r="H70" s="121"/>
      <c r="I70" s="118"/>
      <c r="J70" s="112"/>
      <c r="K70" s="112"/>
      <c r="L70" s="120"/>
      <c r="M70" s="127"/>
    </row>
    <row r="71" spans="1:13" x14ac:dyDescent="0.25">
      <c r="A71" s="44" t="s">
        <v>100</v>
      </c>
      <c r="B71" s="11" t="s">
        <v>52</v>
      </c>
      <c r="C71" s="141">
        <v>0</v>
      </c>
      <c r="D71" s="141">
        <v>0</v>
      </c>
      <c r="E71" s="142">
        <v>0</v>
      </c>
      <c r="F71" s="9" t="s">
        <v>63</v>
      </c>
      <c r="G71" s="122">
        <f>C71*D71*E71</f>
        <v>0</v>
      </c>
      <c r="H71" s="140">
        <v>0</v>
      </c>
      <c r="I71" s="118">
        <f>G71*H71</f>
        <v>0</v>
      </c>
      <c r="J71" s="141">
        <v>0</v>
      </c>
      <c r="K71" s="112"/>
      <c r="L71" s="121">
        <f>SUM(I71:I72)+J71</f>
        <v>0</v>
      </c>
      <c r="M71" s="127">
        <f>IF(M$4=0,0,L71/$M$4)</f>
        <v>0</v>
      </c>
    </row>
    <row r="72" spans="1:13" x14ac:dyDescent="0.25">
      <c r="A72" s="44" t="s">
        <v>100</v>
      </c>
      <c r="B72" s="11" t="s">
        <v>52</v>
      </c>
      <c r="C72" s="141">
        <v>0</v>
      </c>
      <c r="D72" s="141">
        <v>0</v>
      </c>
      <c r="E72" s="142">
        <v>0</v>
      </c>
      <c r="F72" s="9" t="s">
        <v>63</v>
      </c>
      <c r="G72" s="122">
        <f>C72*D72*E72</f>
        <v>0</v>
      </c>
      <c r="H72" s="140">
        <v>0</v>
      </c>
      <c r="I72" s="118">
        <f>G72*H72</f>
        <v>0</v>
      </c>
      <c r="J72" s="112"/>
      <c r="K72" s="112"/>
      <c r="L72" s="120"/>
      <c r="M72" s="127"/>
    </row>
    <row r="73" spans="1:13" x14ac:dyDescent="0.25">
      <c r="A73" s="44" t="s">
        <v>97</v>
      </c>
      <c r="B73" s="11" t="s">
        <v>53</v>
      </c>
      <c r="C73" s="141">
        <v>0</v>
      </c>
      <c r="D73" s="141">
        <v>0</v>
      </c>
      <c r="E73" s="142">
        <v>0</v>
      </c>
      <c r="F73" s="9" t="s">
        <v>63</v>
      </c>
      <c r="G73" s="122">
        <f>C73*D73*E73</f>
        <v>0</v>
      </c>
      <c r="H73" s="140">
        <v>0</v>
      </c>
      <c r="I73" s="118">
        <f>G73*H73</f>
        <v>0</v>
      </c>
      <c r="J73" s="112"/>
      <c r="K73" s="112"/>
      <c r="L73" s="121">
        <f>SUM(I73:I74)</f>
        <v>0</v>
      </c>
      <c r="M73" s="127">
        <f>IF(M$4=0,0,L73/$M$4)</f>
        <v>0</v>
      </c>
    </row>
    <row r="74" spans="1:13" x14ac:dyDescent="0.25">
      <c r="A74" s="44" t="s">
        <v>97</v>
      </c>
      <c r="B74" s="11" t="s">
        <v>53</v>
      </c>
      <c r="C74" s="141">
        <v>0</v>
      </c>
      <c r="D74" s="141">
        <v>0</v>
      </c>
      <c r="E74" s="142">
        <v>0</v>
      </c>
      <c r="F74" s="9" t="s">
        <v>63</v>
      </c>
      <c r="G74" s="122">
        <f>C74*D74*E74</f>
        <v>0</v>
      </c>
      <c r="H74" s="140">
        <v>0</v>
      </c>
      <c r="I74" s="118">
        <f>G74*H74</f>
        <v>0</v>
      </c>
      <c r="J74" s="112"/>
      <c r="K74" s="112"/>
      <c r="L74" s="120"/>
      <c r="M74" s="127"/>
    </row>
    <row r="75" spans="1:13" x14ac:dyDescent="0.25">
      <c r="A75" s="44"/>
      <c r="B75" s="61"/>
      <c r="C75" s="126"/>
      <c r="D75" s="126"/>
      <c r="E75" s="124"/>
      <c r="F75" s="9"/>
      <c r="G75" s="123"/>
      <c r="H75" s="121"/>
      <c r="I75" s="118"/>
      <c r="J75" s="112"/>
      <c r="K75" s="112"/>
      <c r="L75" s="120"/>
      <c r="M75" s="127"/>
    </row>
    <row r="76" spans="1:13" x14ac:dyDescent="0.25">
      <c r="A76" s="44" t="s">
        <v>101</v>
      </c>
      <c r="B76" s="11" t="s">
        <v>102</v>
      </c>
      <c r="C76" s="141">
        <v>0</v>
      </c>
      <c r="D76" s="141">
        <v>0</v>
      </c>
      <c r="E76" s="142">
        <v>0</v>
      </c>
      <c r="F76" s="9" t="s">
        <v>21</v>
      </c>
      <c r="G76" s="122">
        <f>C76*D76*E76</f>
        <v>0</v>
      </c>
      <c r="H76" s="140">
        <v>0</v>
      </c>
      <c r="I76" s="118">
        <f>G76*H76</f>
        <v>0</v>
      </c>
      <c r="J76" s="141">
        <v>0</v>
      </c>
      <c r="K76" s="112"/>
      <c r="L76" s="121">
        <f>I76+J76</f>
        <v>0</v>
      </c>
      <c r="M76" s="127">
        <f>IF(M$4=0,0,L76/$M$4)</f>
        <v>0</v>
      </c>
    </row>
    <row r="77" spans="1:13" x14ac:dyDescent="0.25">
      <c r="A77" s="137"/>
      <c r="B77" s="61"/>
      <c r="C77" s="8"/>
      <c r="D77" s="8"/>
      <c r="E77" s="8"/>
      <c r="F77" s="61"/>
      <c r="G77" s="61"/>
      <c r="H77" s="8"/>
      <c r="I77" s="61"/>
      <c r="J77" s="112"/>
      <c r="K77" s="112"/>
      <c r="L77" s="120"/>
      <c r="M77" s="127"/>
    </row>
    <row r="78" spans="1:13" x14ac:dyDescent="0.25">
      <c r="A78" s="44" t="s">
        <v>104</v>
      </c>
      <c r="B78" s="11" t="s">
        <v>56</v>
      </c>
      <c r="C78" s="141">
        <v>0</v>
      </c>
      <c r="D78" s="141">
        <v>0</v>
      </c>
      <c r="E78" s="142">
        <v>0</v>
      </c>
      <c r="F78" s="9" t="s">
        <v>21</v>
      </c>
      <c r="G78" s="122">
        <f>C78*D78*E78</f>
        <v>0</v>
      </c>
      <c r="H78" s="140">
        <v>0</v>
      </c>
      <c r="I78" s="118">
        <f>G78*H78</f>
        <v>0</v>
      </c>
      <c r="J78" s="141">
        <v>0</v>
      </c>
      <c r="K78" s="112"/>
      <c r="L78" s="120">
        <f>I78+J78</f>
        <v>0</v>
      </c>
      <c r="M78" s="127">
        <f>IF(M$4=0,0,L78/$M$4)</f>
        <v>0</v>
      </c>
    </row>
    <row r="79" spans="1:13" x14ac:dyDescent="0.25">
      <c r="A79" s="44"/>
      <c r="B79" s="11"/>
      <c r="C79" s="126"/>
      <c r="D79" s="126"/>
      <c r="E79" s="124"/>
      <c r="F79" s="9"/>
      <c r="G79" s="123"/>
      <c r="H79" s="121"/>
      <c r="I79" s="118"/>
      <c r="J79" s="112"/>
      <c r="K79" s="112"/>
      <c r="L79" s="120"/>
      <c r="M79" s="127"/>
    </row>
    <row r="80" spans="1:13" x14ac:dyDescent="0.25">
      <c r="A80" s="44" t="s">
        <v>105</v>
      </c>
      <c r="B80" s="11" t="s">
        <v>57</v>
      </c>
      <c r="C80" s="141">
        <v>0</v>
      </c>
      <c r="D80" s="141">
        <v>0</v>
      </c>
      <c r="E80" s="142">
        <v>0</v>
      </c>
      <c r="F80" s="9" t="s">
        <v>63</v>
      </c>
      <c r="G80" s="122">
        <f>C80*D80*E80</f>
        <v>0</v>
      </c>
      <c r="H80" s="140">
        <v>0</v>
      </c>
      <c r="I80" s="118">
        <f>G80*H80</f>
        <v>0</v>
      </c>
      <c r="J80" s="141">
        <v>0</v>
      </c>
      <c r="K80" s="132"/>
      <c r="L80" s="121">
        <f>SUM(I80:I81)+J80</f>
        <v>0</v>
      </c>
      <c r="M80" s="127">
        <f>IF(M$4=0,0,L80/$M$4)</f>
        <v>0</v>
      </c>
    </row>
    <row r="81" spans="1:13" x14ac:dyDescent="0.25">
      <c r="A81" s="44" t="s">
        <v>105</v>
      </c>
      <c r="B81" s="11" t="s">
        <v>57</v>
      </c>
      <c r="C81" s="141">
        <v>0</v>
      </c>
      <c r="D81" s="141">
        <v>0</v>
      </c>
      <c r="E81" s="142">
        <v>0</v>
      </c>
      <c r="F81" s="9" t="s">
        <v>63</v>
      </c>
      <c r="G81" s="122">
        <f>C81*D81*E81</f>
        <v>0</v>
      </c>
      <c r="H81" s="140">
        <v>0</v>
      </c>
      <c r="I81" s="118">
        <f>G81*H81</f>
        <v>0</v>
      </c>
      <c r="J81" s="112"/>
      <c r="K81" s="112"/>
      <c r="L81" s="120"/>
      <c r="M81" s="127"/>
    </row>
    <row r="82" spans="1:13" x14ac:dyDescent="0.25">
      <c r="A82" s="44"/>
      <c r="B82" s="11"/>
      <c r="C82" s="17"/>
      <c r="D82" s="17"/>
      <c r="E82" s="18"/>
      <c r="F82" s="17"/>
      <c r="G82" s="22"/>
      <c r="H82" s="22"/>
      <c r="I82" s="119"/>
      <c r="J82" s="112"/>
      <c r="K82" s="112"/>
      <c r="L82" s="120"/>
      <c r="M82" s="127"/>
    </row>
    <row r="83" spans="1:13" x14ac:dyDescent="0.25">
      <c r="A83" s="44"/>
      <c r="B83" s="61"/>
      <c r="C83" s="61"/>
      <c r="D83" s="61"/>
      <c r="E83" s="61"/>
      <c r="F83" s="61"/>
      <c r="G83" s="61"/>
      <c r="H83" s="61"/>
      <c r="I83" s="120"/>
      <c r="J83" s="61"/>
      <c r="K83" s="61"/>
      <c r="L83" s="119"/>
      <c r="M83" s="127"/>
    </row>
    <row r="84" spans="1:13" x14ac:dyDescent="0.25">
      <c r="A84" s="44"/>
      <c r="B84" s="61"/>
      <c r="C84" s="61"/>
      <c r="D84" s="61"/>
      <c r="E84" s="61"/>
      <c r="F84" s="61"/>
      <c r="G84" s="61"/>
      <c r="H84" s="61"/>
      <c r="I84" s="61"/>
      <c r="J84" s="61"/>
      <c r="K84" s="61"/>
      <c r="L84" s="61"/>
      <c r="M84" s="127"/>
    </row>
    <row r="85" spans="1:13" x14ac:dyDescent="0.25">
      <c r="A85" s="199" t="s">
        <v>375</v>
      </c>
      <c r="B85" s="61"/>
      <c r="C85" s="61"/>
      <c r="D85" s="61"/>
      <c r="E85" s="61"/>
      <c r="F85" s="61"/>
      <c r="G85" s="88"/>
      <c r="H85" s="1048" t="s">
        <v>239</v>
      </c>
      <c r="I85" s="163" t="s">
        <v>234</v>
      </c>
      <c r="J85" s="164" t="s">
        <v>131</v>
      </c>
      <c r="K85" s="166"/>
      <c r="L85" s="167" t="s">
        <v>235</v>
      </c>
      <c r="M85" s="168" t="s">
        <v>157</v>
      </c>
    </row>
    <row r="86" spans="1:13" x14ac:dyDescent="0.25">
      <c r="A86" s="266">
        <v>11</v>
      </c>
      <c r="B86" s="171"/>
      <c r="C86" s="130"/>
      <c r="D86" s="130"/>
      <c r="E86" s="172"/>
      <c r="F86" s="173"/>
      <c r="G86" s="174"/>
      <c r="H86" s="1049"/>
      <c r="I86" s="169">
        <f>SUM(I6:I81)</f>
        <v>0</v>
      </c>
      <c r="J86" s="169">
        <f>SUM(J6:J81)</f>
        <v>0</v>
      </c>
      <c r="K86" s="169"/>
      <c r="L86" s="169">
        <f>SUM(L6:L80)</f>
        <v>0</v>
      </c>
      <c r="M86" s="170">
        <f>IF(M$4=0,0,L86/$M$4)</f>
        <v>0</v>
      </c>
    </row>
    <row r="87" spans="1:13" x14ac:dyDescent="0.25">
      <c r="B87" s="186"/>
      <c r="C87" s="33"/>
      <c r="D87" s="147"/>
      <c r="E87" s="147"/>
      <c r="F87" s="38"/>
      <c r="H87" s="193"/>
      <c r="I87" s="14"/>
      <c r="J87" s="14"/>
      <c r="K87" s="14"/>
      <c r="L87" s="117"/>
      <c r="M87" s="185"/>
    </row>
    <row r="88" spans="1:13" s="112" customFormat="1" x14ac:dyDescent="0.25">
      <c r="A88" s="134"/>
      <c r="B88" s="186"/>
      <c r="C88" s="33"/>
      <c r="D88" s="147"/>
      <c r="E88" s="147"/>
      <c r="F88" s="38"/>
      <c r="G88" s="79"/>
      <c r="H88" s="193"/>
      <c r="I88" s="14"/>
      <c r="J88" s="14"/>
      <c r="K88" s="14"/>
      <c r="L88" s="117"/>
      <c r="M88" s="185"/>
    </row>
    <row r="89" spans="1:13" s="112" customFormat="1" x14ac:dyDescent="0.25">
      <c r="A89" s="134"/>
      <c r="B89" s="186"/>
      <c r="C89" s="33"/>
      <c r="D89" s="147"/>
      <c r="E89" s="147"/>
      <c r="F89" s="38"/>
      <c r="G89" s="79"/>
      <c r="H89" s="193"/>
      <c r="I89" s="14"/>
      <c r="J89" s="14"/>
      <c r="K89" s="14"/>
      <c r="L89" s="117"/>
      <c r="M89" s="185"/>
    </row>
    <row r="90" spans="1:13" s="112" customFormat="1" x14ac:dyDescent="0.25">
      <c r="A90" s="134"/>
      <c r="B90" s="186"/>
      <c r="C90" s="33"/>
      <c r="D90" s="147"/>
      <c r="E90" s="147"/>
      <c r="F90" s="38"/>
      <c r="G90" s="79"/>
      <c r="H90" s="193"/>
      <c r="I90" s="14"/>
      <c r="J90" s="14"/>
      <c r="K90" s="14"/>
      <c r="L90" s="117"/>
      <c r="M90" s="185"/>
    </row>
    <row r="91" spans="1:13" s="112" customFormat="1" x14ac:dyDescent="0.25">
      <c r="A91" s="134"/>
      <c r="B91" s="182"/>
      <c r="C91" s="33"/>
      <c r="D91" s="33"/>
      <c r="E91" s="30"/>
      <c r="F91" s="22"/>
      <c r="G91" s="33"/>
      <c r="H91" s="282"/>
      <c r="I91" s="14"/>
      <c r="J91" s="14"/>
      <c r="K91" s="14"/>
      <c r="L91" s="117"/>
      <c r="M91" s="185"/>
    </row>
    <row r="92" spans="1:13" s="112" customFormat="1" x14ac:dyDescent="0.25">
      <c r="A92" s="134"/>
      <c r="B92" s="182"/>
      <c r="C92" s="79"/>
      <c r="D92" s="33"/>
      <c r="E92" s="79"/>
      <c r="F92" s="147"/>
      <c r="G92" s="33"/>
      <c r="H92" s="193"/>
      <c r="I92" s="14"/>
      <c r="J92" s="14"/>
      <c r="K92" s="14"/>
      <c r="L92" s="117"/>
      <c r="M92" s="185"/>
    </row>
    <row r="93" spans="1:13" s="112" customFormat="1" x14ac:dyDescent="0.25">
      <c r="A93" s="134"/>
      <c r="B93" s="182"/>
      <c r="C93" s="79"/>
      <c r="D93" s="33"/>
      <c r="E93" s="79"/>
      <c r="F93" s="147"/>
      <c r="G93" s="33"/>
      <c r="H93" s="193"/>
      <c r="I93" s="14"/>
      <c r="J93" s="14"/>
      <c r="K93" s="14"/>
      <c r="L93" s="117"/>
      <c r="M93" s="185"/>
    </row>
    <row r="94" spans="1:13" s="112" customFormat="1" x14ac:dyDescent="0.25">
      <c r="A94" s="134"/>
      <c r="B94" s="79"/>
      <c r="C94" s="79"/>
      <c r="D94" s="79"/>
      <c r="E94" s="79"/>
      <c r="F94" s="147"/>
      <c r="G94" s="33"/>
      <c r="H94" s="193"/>
      <c r="I94" s="14"/>
      <c r="J94" s="14"/>
      <c r="K94" s="14"/>
      <c r="L94" s="117"/>
      <c r="M94" s="185"/>
    </row>
    <row r="95" spans="1:13" s="112" customFormat="1" x14ac:dyDescent="0.25">
      <c r="A95" s="134"/>
      <c r="B95" s="79"/>
      <c r="C95" s="79"/>
      <c r="D95" s="79"/>
      <c r="E95" s="79"/>
      <c r="F95" s="147"/>
      <c r="G95" s="33"/>
      <c r="H95" s="193"/>
      <c r="I95" s="14"/>
      <c r="J95" s="14"/>
      <c r="K95" s="14"/>
      <c r="L95" s="117"/>
      <c r="M95" s="185"/>
    </row>
    <row r="96" spans="1:13" s="112" customFormat="1" x14ac:dyDescent="0.25">
      <c r="A96" s="134"/>
      <c r="B96" s="93"/>
      <c r="C96" s="260"/>
      <c r="D96" s="260"/>
      <c r="E96" s="260"/>
      <c r="F96" s="147"/>
      <c r="G96" s="33"/>
      <c r="H96" s="193"/>
      <c r="I96" s="14"/>
      <c r="J96" s="14"/>
      <c r="K96" s="14"/>
      <c r="L96" s="117"/>
      <c r="M96" s="185"/>
    </row>
    <row r="97" spans="1:13" s="112" customFormat="1" x14ac:dyDescent="0.25">
      <c r="A97" s="134"/>
      <c r="B97" s="79"/>
      <c r="C97" s="260"/>
      <c r="D97" s="22"/>
      <c r="E97" s="22"/>
      <c r="F97" s="38"/>
      <c r="G97" s="22"/>
      <c r="H97" s="282"/>
      <c r="I97" s="14"/>
      <c r="J97" s="14"/>
      <c r="K97" s="14"/>
      <c r="L97" s="117"/>
      <c r="M97" s="185"/>
    </row>
    <row r="98" spans="1:13" s="112" customFormat="1" x14ac:dyDescent="0.25">
      <c r="A98" s="134"/>
      <c r="B98" s="93"/>
      <c r="C98" s="79"/>
      <c r="D98" s="33"/>
      <c r="E98" s="147"/>
      <c r="F98" s="149"/>
      <c r="G98" s="41"/>
      <c r="H98" s="193"/>
      <c r="I98" s="14"/>
      <c r="J98" s="14"/>
      <c r="K98" s="14"/>
      <c r="L98" s="117"/>
      <c r="M98" s="185"/>
    </row>
    <row r="99" spans="1:13" s="112" customFormat="1" x14ac:dyDescent="0.25">
      <c r="A99" s="134"/>
      <c r="B99" s="93"/>
      <c r="C99" s="79"/>
      <c r="D99" s="33"/>
      <c r="E99" s="147"/>
      <c r="F99" s="149"/>
      <c r="G99" s="41"/>
      <c r="H99" s="193"/>
      <c r="I99" s="14"/>
      <c r="J99" s="14"/>
      <c r="K99" s="14"/>
      <c r="L99" s="117"/>
      <c r="M99" s="185"/>
    </row>
    <row r="100" spans="1:13" s="112" customFormat="1" x14ac:dyDescent="0.25">
      <c r="A100" s="134"/>
      <c r="B100" s="93"/>
      <c r="C100" s="79"/>
      <c r="D100" s="33"/>
      <c r="E100" s="147"/>
      <c r="F100" s="149"/>
      <c r="G100" s="41"/>
      <c r="H100" s="193"/>
      <c r="I100" s="14"/>
      <c r="J100" s="14"/>
      <c r="K100" s="14"/>
      <c r="L100" s="117"/>
      <c r="M100" s="185"/>
    </row>
    <row r="101" spans="1:13" s="112" customFormat="1" x14ac:dyDescent="0.25">
      <c r="A101" s="134"/>
      <c r="B101" s="93"/>
      <c r="C101" s="79"/>
      <c r="D101" s="33"/>
      <c r="E101" s="147"/>
      <c r="F101" s="149"/>
      <c r="G101" s="41"/>
      <c r="H101" s="193"/>
      <c r="I101" s="14"/>
      <c r="J101" s="14"/>
      <c r="K101" s="14"/>
      <c r="L101" s="117"/>
      <c r="M101" s="185"/>
    </row>
    <row r="102" spans="1:13" s="112" customFormat="1" x14ac:dyDescent="0.25">
      <c r="A102" s="134"/>
      <c r="B102" s="93"/>
      <c r="C102" s="79"/>
      <c r="D102" s="33"/>
      <c r="E102" s="147"/>
      <c r="F102" s="149"/>
      <c r="G102" s="41"/>
      <c r="H102" s="193"/>
      <c r="I102" s="14"/>
      <c r="J102" s="14"/>
      <c r="K102" s="14"/>
      <c r="L102" s="117"/>
      <c r="M102" s="185"/>
    </row>
    <row r="103" spans="1:13" s="112" customFormat="1" x14ac:dyDescent="0.25">
      <c r="A103" s="134"/>
      <c r="B103" s="93"/>
      <c r="C103" s="79"/>
      <c r="D103" s="33"/>
      <c r="E103" s="147"/>
      <c r="F103" s="149"/>
      <c r="G103" s="41"/>
      <c r="H103" s="193"/>
      <c r="I103" s="14"/>
      <c r="J103" s="14"/>
      <c r="K103" s="14"/>
      <c r="L103" s="117"/>
      <c r="M103" s="185"/>
    </row>
    <row r="104" spans="1:13" s="112" customFormat="1" x14ac:dyDescent="0.25">
      <c r="A104" s="134"/>
      <c r="B104" s="93"/>
      <c r="C104" s="33"/>
      <c r="D104" s="22"/>
      <c r="E104" s="38"/>
      <c r="F104" s="22"/>
      <c r="G104" s="22"/>
      <c r="H104" s="192"/>
      <c r="L104" s="117"/>
      <c r="M104" s="185"/>
    </row>
    <row r="105" spans="1:13" s="112" customFormat="1" x14ac:dyDescent="0.25">
      <c r="A105" s="134"/>
      <c r="B105" s="93"/>
      <c r="C105" s="33"/>
      <c r="D105" s="33"/>
      <c r="E105" s="38"/>
      <c r="F105" s="143"/>
      <c r="G105" s="143"/>
      <c r="H105" s="193"/>
      <c r="I105" s="14"/>
      <c r="J105" s="14"/>
      <c r="K105" s="14"/>
      <c r="L105" s="117"/>
      <c r="M105" s="185"/>
    </row>
    <row r="106" spans="1:13" s="112" customFormat="1" x14ac:dyDescent="0.25">
      <c r="A106" s="134"/>
      <c r="B106" s="93"/>
      <c r="C106" s="33"/>
      <c r="D106" s="33"/>
      <c r="E106" s="146"/>
      <c r="F106" s="143"/>
      <c r="G106" s="143"/>
      <c r="H106" s="193"/>
      <c r="I106" s="14"/>
      <c r="J106" s="14"/>
      <c r="K106" s="14"/>
      <c r="L106" s="117"/>
      <c r="M106" s="185"/>
    </row>
    <row r="107" spans="1:13" s="112" customFormat="1" x14ac:dyDescent="0.25">
      <c r="A107" s="134"/>
      <c r="B107" s="93"/>
      <c r="C107" s="33"/>
      <c r="D107" s="33"/>
      <c r="E107" s="38"/>
      <c r="F107" s="33"/>
      <c r="G107" s="143"/>
      <c r="H107" s="193"/>
      <c r="I107" s="14"/>
      <c r="J107" s="14"/>
      <c r="K107" s="14"/>
      <c r="L107" s="117"/>
      <c r="M107" s="185"/>
    </row>
    <row r="108" spans="1:13" s="112" customFormat="1" x14ac:dyDescent="0.25">
      <c r="A108" s="134"/>
      <c r="B108" s="93"/>
      <c r="C108" s="33"/>
      <c r="D108" s="146"/>
      <c r="E108" s="79"/>
      <c r="F108" s="143"/>
      <c r="G108" s="143"/>
      <c r="H108" s="193"/>
      <c r="I108" s="14"/>
      <c r="J108" s="14"/>
      <c r="K108" s="14"/>
      <c r="L108" s="117"/>
      <c r="M108" s="185"/>
    </row>
    <row r="109" spans="1:13" s="112" customFormat="1" x14ac:dyDescent="0.25">
      <c r="A109" s="134"/>
      <c r="H109" s="282"/>
      <c r="I109" s="14"/>
      <c r="J109" s="14"/>
      <c r="K109" s="14"/>
      <c r="L109" s="117"/>
      <c r="M109" s="185"/>
    </row>
    <row r="110" spans="1:13" s="112" customFormat="1" x14ac:dyDescent="0.25">
      <c r="A110" s="134"/>
      <c r="B110" s="93"/>
      <c r="C110" s="79"/>
      <c r="D110" s="33"/>
      <c r="E110" s="38"/>
      <c r="F110" s="33"/>
      <c r="G110" s="33"/>
      <c r="H110" s="195"/>
      <c r="I110" s="14"/>
      <c r="J110" s="14"/>
      <c r="K110" s="14"/>
      <c r="L110" s="117"/>
      <c r="M110" s="185"/>
    </row>
    <row r="111" spans="1:13" s="112" customFormat="1" x14ac:dyDescent="0.25">
      <c r="A111" s="134"/>
      <c r="B111" s="93"/>
      <c r="C111" s="79"/>
      <c r="D111" s="33"/>
      <c r="E111" s="38"/>
      <c r="F111" s="22"/>
      <c r="G111" s="33"/>
      <c r="H111" s="192"/>
      <c r="I111" s="14"/>
      <c r="J111" s="14"/>
      <c r="K111" s="14"/>
      <c r="L111" s="117"/>
      <c r="M111" s="185"/>
    </row>
    <row r="112" spans="1:13" s="112" customFormat="1" x14ac:dyDescent="0.25">
      <c r="A112" s="134"/>
      <c r="B112" s="93"/>
      <c r="C112" s="79"/>
      <c r="D112" s="33"/>
      <c r="E112" s="33"/>
      <c r="F112" s="196"/>
      <c r="G112" s="33"/>
      <c r="H112" s="193"/>
      <c r="I112" s="14"/>
      <c r="J112" s="14"/>
      <c r="K112" s="14"/>
      <c r="L112" s="117"/>
      <c r="M112" s="185"/>
    </row>
    <row r="113" spans="1:13" s="112" customFormat="1" x14ac:dyDescent="0.25">
      <c r="A113" s="134"/>
      <c r="B113" s="93"/>
      <c r="C113" s="33"/>
      <c r="D113" s="38"/>
      <c r="E113" s="33"/>
      <c r="F113" s="33"/>
      <c r="G113" s="33"/>
      <c r="H113" s="192"/>
      <c r="I113" s="14"/>
      <c r="J113" s="14"/>
      <c r="K113" s="14"/>
      <c r="L113" s="14"/>
      <c r="M113" s="188"/>
    </row>
    <row r="114" spans="1:13" s="112" customFormat="1" x14ac:dyDescent="0.25">
      <c r="A114" s="134"/>
      <c r="B114" s="93"/>
      <c r="C114" s="79"/>
      <c r="D114" s="38"/>
      <c r="E114" s="22"/>
      <c r="F114" s="22"/>
      <c r="G114" s="263"/>
      <c r="H114" s="193"/>
      <c r="I114" s="14"/>
      <c r="J114" s="14"/>
      <c r="K114" s="14"/>
      <c r="L114" s="14"/>
      <c r="M114" s="188"/>
    </row>
    <row r="115" spans="1:13" s="112" customFormat="1" x14ac:dyDescent="0.25">
      <c r="A115" s="134"/>
      <c r="B115" s="93"/>
      <c r="C115" s="260"/>
      <c r="D115" s="260"/>
      <c r="E115" s="260"/>
      <c r="F115" s="21"/>
      <c r="G115" s="260"/>
      <c r="H115" s="188"/>
      <c r="I115" s="14"/>
      <c r="J115" s="14"/>
      <c r="K115" s="14"/>
      <c r="L115" s="14"/>
      <c r="M115" s="14"/>
    </row>
    <row r="116" spans="1:13" s="112" customFormat="1" x14ac:dyDescent="0.25">
      <c r="A116" s="134"/>
      <c r="B116" s="93"/>
      <c r="C116" s="79"/>
      <c r="D116" s="79"/>
      <c r="E116" s="143"/>
      <c r="F116" s="143"/>
      <c r="G116" s="22"/>
      <c r="H116" s="189"/>
      <c r="I116" s="14"/>
      <c r="J116" s="14"/>
      <c r="K116" s="14"/>
      <c r="L116" s="14"/>
      <c r="M116" s="14"/>
    </row>
    <row r="117" spans="1:13" s="112" customFormat="1" x14ac:dyDescent="0.25">
      <c r="A117" s="134"/>
      <c r="B117" s="79"/>
      <c r="C117" s="79"/>
      <c r="D117" s="79"/>
      <c r="E117" s="143"/>
      <c r="F117" s="143"/>
      <c r="G117" s="22"/>
      <c r="H117" s="263"/>
      <c r="I117" s="14"/>
      <c r="J117" s="14"/>
      <c r="K117" s="14"/>
      <c r="L117" s="14"/>
      <c r="M117" s="14"/>
    </row>
    <row r="118" spans="1:13" s="112" customFormat="1" x14ac:dyDescent="0.25">
      <c r="A118" s="134"/>
      <c r="B118" s="93"/>
      <c r="C118" s="37"/>
      <c r="D118" s="38"/>
      <c r="E118" s="143"/>
      <c r="F118" s="184"/>
      <c r="G118" s="143"/>
      <c r="H118" s="189"/>
      <c r="I118" s="14"/>
      <c r="J118" s="14"/>
      <c r="K118" s="14"/>
      <c r="L118" s="14"/>
      <c r="M118" s="14"/>
    </row>
    <row r="119" spans="1:13" s="112" customFormat="1" x14ac:dyDescent="0.25">
      <c r="A119" s="134"/>
      <c r="B119" s="186"/>
      <c r="C119" s="37"/>
      <c r="D119" s="38"/>
      <c r="E119" s="79"/>
      <c r="F119" s="79"/>
      <c r="G119" s="143"/>
      <c r="H119" s="189"/>
      <c r="I119" s="14"/>
      <c r="J119" s="14"/>
      <c r="K119" s="14"/>
      <c r="L119" s="14"/>
      <c r="M119" s="14"/>
    </row>
    <row r="120" spans="1:13" s="112" customFormat="1" x14ac:dyDescent="0.25">
      <c r="A120" s="134"/>
      <c r="B120" s="186"/>
      <c r="C120" s="37"/>
      <c r="D120" s="38"/>
      <c r="E120" s="79"/>
      <c r="F120" s="79"/>
      <c r="G120" s="143"/>
      <c r="H120" s="189"/>
      <c r="I120" s="14"/>
      <c r="J120" s="14"/>
      <c r="K120" s="14"/>
      <c r="L120" s="15"/>
      <c r="M120" s="15"/>
    </row>
    <row r="121" spans="1:13" s="112" customFormat="1" x14ac:dyDescent="0.25">
      <c r="A121" s="134"/>
      <c r="B121" s="93"/>
      <c r="C121" s="33"/>
      <c r="D121" s="33"/>
      <c r="E121" s="38"/>
      <c r="F121" s="33"/>
      <c r="G121" s="22"/>
      <c r="H121" s="189"/>
      <c r="I121" s="14"/>
      <c r="J121" s="14"/>
      <c r="K121" s="14"/>
      <c r="L121" s="15"/>
      <c r="M121" s="15"/>
    </row>
    <row r="122" spans="1:13" s="112" customFormat="1" x14ac:dyDescent="0.25">
      <c r="A122" s="134"/>
      <c r="B122" s="93"/>
      <c r="C122" s="33"/>
      <c r="D122" s="33"/>
      <c r="E122" s="38"/>
      <c r="F122" s="22"/>
      <c r="G122" s="22"/>
      <c r="H122" s="189"/>
      <c r="I122" s="14"/>
      <c r="J122" s="14"/>
      <c r="K122" s="14"/>
      <c r="L122" s="15"/>
      <c r="M122" s="15"/>
    </row>
    <row r="123" spans="1:13" s="112" customFormat="1" x14ac:dyDescent="0.25">
      <c r="A123" s="134"/>
      <c r="B123" s="79"/>
      <c r="C123" s="79"/>
      <c r="D123" s="79"/>
      <c r="E123" s="79"/>
      <c r="F123" s="79"/>
      <c r="G123" s="79"/>
      <c r="H123" s="189"/>
      <c r="I123" s="15"/>
      <c r="J123" s="15"/>
      <c r="K123" s="15"/>
      <c r="L123" s="15"/>
      <c r="M123" s="15"/>
    </row>
    <row r="124" spans="1:13" s="112" customFormat="1" x14ac:dyDescent="0.25">
      <c r="A124" s="134"/>
      <c r="B124" s="79"/>
      <c r="C124" s="79"/>
      <c r="D124" s="79"/>
      <c r="E124" s="79"/>
      <c r="F124" s="79"/>
      <c r="G124" s="79"/>
      <c r="H124" s="189"/>
      <c r="I124" s="15"/>
      <c r="J124" s="15"/>
      <c r="K124" s="15"/>
      <c r="L124" s="15"/>
      <c r="M124" s="15"/>
    </row>
    <row r="125" spans="1:13" s="112" customFormat="1" x14ac:dyDescent="0.25">
      <c r="A125" s="134"/>
      <c r="B125" s="79"/>
      <c r="C125" s="79"/>
      <c r="D125" s="79"/>
      <c r="E125" s="79"/>
      <c r="F125" s="79"/>
      <c r="G125" s="79"/>
      <c r="H125" s="189"/>
      <c r="I125" s="15"/>
      <c r="J125" s="15"/>
      <c r="K125" s="15"/>
      <c r="L125" s="15"/>
      <c r="M125" s="15"/>
    </row>
    <row r="126" spans="1:13" s="112" customFormat="1" x14ac:dyDescent="0.25">
      <c r="A126" s="134"/>
      <c r="B126" s="79"/>
      <c r="C126" s="79"/>
      <c r="D126" s="79"/>
      <c r="E126" s="79"/>
      <c r="F126" s="79"/>
      <c r="G126" s="79"/>
      <c r="H126" s="189"/>
      <c r="I126" s="15"/>
      <c r="J126" s="15"/>
      <c r="K126" s="15"/>
      <c r="L126" s="15"/>
      <c r="M126" s="15"/>
    </row>
    <row r="127" spans="1:13" s="112" customFormat="1" x14ac:dyDescent="0.25">
      <c r="A127" s="134"/>
      <c r="B127" s="79"/>
      <c r="C127" s="79"/>
      <c r="D127" s="79"/>
      <c r="E127" s="79"/>
      <c r="F127" s="79"/>
      <c r="G127" s="79"/>
      <c r="H127" s="189"/>
      <c r="I127" s="15"/>
      <c r="J127" s="15"/>
      <c r="K127" s="15"/>
      <c r="L127" s="15"/>
      <c r="M127" s="15"/>
    </row>
    <row r="128" spans="1:13" s="112" customFormat="1" x14ac:dyDescent="0.25">
      <c r="A128" s="134"/>
      <c r="B128" s="79"/>
      <c r="C128" s="79"/>
      <c r="D128" s="79"/>
      <c r="E128" s="79"/>
      <c r="F128" s="79"/>
      <c r="G128" s="79"/>
      <c r="H128" s="189"/>
      <c r="I128" s="15"/>
      <c r="J128" s="15"/>
      <c r="K128" s="15"/>
      <c r="L128" s="15"/>
      <c r="M128" s="15"/>
    </row>
    <row r="129" spans="1:13" s="112" customFormat="1" x14ac:dyDescent="0.25">
      <c r="A129" s="134"/>
      <c r="B129" s="79"/>
      <c r="C129" s="79"/>
      <c r="D129" s="79"/>
      <c r="E129" s="79"/>
      <c r="F129" s="79"/>
      <c r="G129" s="79"/>
      <c r="H129" s="189"/>
      <c r="I129" s="15"/>
      <c r="J129" s="15"/>
      <c r="K129" s="15"/>
      <c r="L129" s="15"/>
      <c r="M129" s="15"/>
    </row>
    <row r="130" spans="1:13" s="112" customFormat="1" x14ac:dyDescent="0.25">
      <c r="A130" s="134"/>
      <c r="B130" s="79"/>
      <c r="C130" s="79"/>
      <c r="D130" s="79"/>
      <c r="E130" s="79"/>
      <c r="F130" s="79"/>
      <c r="G130" s="79"/>
      <c r="H130" s="189"/>
      <c r="I130" s="15"/>
      <c r="J130" s="15"/>
      <c r="K130" s="15"/>
      <c r="L130" s="15"/>
      <c r="M130" s="15"/>
    </row>
    <row r="131" spans="1:13" s="112" customFormat="1" x14ac:dyDescent="0.25">
      <c r="A131" s="134"/>
      <c r="B131" s="79"/>
      <c r="C131" s="79"/>
      <c r="D131" s="79"/>
      <c r="E131" s="79"/>
      <c r="F131" s="79"/>
      <c r="G131" s="79"/>
      <c r="H131" s="189"/>
      <c r="I131" s="15"/>
      <c r="J131" s="15"/>
      <c r="K131" s="15"/>
      <c r="L131" s="15"/>
      <c r="M131" s="15"/>
    </row>
    <row r="132" spans="1:13" s="112" customFormat="1" x14ac:dyDescent="0.25">
      <c r="A132" s="134"/>
      <c r="B132" s="79"/>
      <c r="C132" s="79"/>
      <c r="D132" s="79"/>
      <c r="E132" s="79"/>
      <c r="F132" s="79"/>
      <c r="G132" s="79"/>
      <c r="H132" s="189"/>
      <c r="I132" s="15"/>
      <c r="J132" s="15"/>
      <c r="K132" s="15"/>
      <c r="L132" s="15"/>
      <c r="M132" s="15"/>
    </row>
    <row r="133" spans="1:13" s="112" customFormat="1" x14ac:dyDescent="0.25">
      <c r="A133" s="134"/>
      <c r="B133" s="79"/>
      <c r="C133" s="79"/>
      <c r="D133" s="79"/>
      <c r="E133" s="79"/>
      <c r="F133" s="79"/>
      <c r="G133" s="79"/>
      <c r="H133" s="189"/>
      <c r="I133" s="15"/>
      <c r="J133" s="15"/>
      <c r="K133" s="15"/>
      <c r="L133" s="15"/>
      <c r="M133" s="15"/>
    </row>
    <row r="134" spans="1:13" s="112" customFormat="1" x14ac:dyDescent="0.25">
      <c r="A134" s="134"/>
      <c r="B134" s="79"/>
      <c r="C134" s="79"/>
      <c r="D134" s="79"/>
      <c r="E134" s="79"/>
      <c r="F134" s="79"/>
      <c r="G134" s="79"/>
      <c r="H134" s="189"/>
      <c r="I134" s="15"/>
      <c r="J134" s="15"/>
      <c r="K134" s="15"/>
      <c r="L134" s="15"/>
      <c r="M134" s="15"/>
    </row>
    <row r="135" spans="1:13" s="112" customFormat="1" x14ac:dyDescent="0.25">
      <c r="A135" s="134"/>
      <c r="B135" s="79"/>
      <c r="C135" s="79"/>
      <c r="D135" s="79"/>
      <c r="E135" s="79"/>
      <c r="F135" s="79"/>
      <c r="G135" s="79"/>
      <c r="H135" s="189"/>
      <c r="I135" s="15"/>
      <c r="J135" s="15"/>
      <c r="K135" s="15"/>
      <c r="L135" s="15"/>
      <c r="M135" s="15"/>
    </row>
    <row r="136" spans="1:13" s="112" customFormat="1" x14ac:dyDescent="0.25">
      <c r="A136" s="134"/>
      <c r="B136" s="79"/>
      <c r="C136" s="79"/>
      <c r="D136" s="79"/>
      <c r="E136" s="79"/>
      <c r="F136" s="79"/>
      <c r="G136" s="79"/>
      <c r="H136" s="189"/>
      <c r="I136" s="15"/>
      <c r="J136" s="15"/>
      <c r="K136" s="15"/>
      <c r="L136" s="15"/>
      <c r="M136" s="15"/>
    </row>
    <row r="137" spans="1:13" s="112" customFormat="1" x14ac:dyDescent="0.25">
      <c r="A137" s="134"/>
      <c r="B137" s="79"/>
      <c r="C137" s="79"/>
      <c r="D137" s="79"/>
      <c r="E137" s="79"/>
      <c r="F137" s="79"/>
      <c r="G137" s="79"/>
      <c r="H137" s="189"/>
      <c r="I137" s="15"/>
      <c r="J137" s="15"/>
      <c r="K137" s="15"/>
      <c r="L137" s="15"/>
      <c r="M137" s="15"/>
    </row>
    <row r="138" spans="1:13" s="112" customFormat="1" x14ac:dyDescent="0.25">
      <c r="A138" s="134"/>
      <c r="B138" s="79"/>
      <c r="C138" s="79"/>
      <c r="D138" s="79"/>
      <c r="E138" s="79"/>
      <c r="F138" s="79"/>
      <c r="G138" s="79"/>
      <c r="H138" s="189"/>
      <c r="I138" s="15"/>
      <c r="J138" s="15"/>
      <c r="K138" s="15"/>
      <c r="L138" s="15"/>
      <c r="M138" s="15"/>
    </row>
    <row r="139" spans="1:13" s="112" customFormat="1" x14ac:dyDescent="0.25">
      <c r="A139" s="134"/>
      <c r="B139" s="79"/>
      <c r="C139" s="79"/>
      <c r="D139" s="79"/>
      <c r="E139" s="79"/>
      <c r="F139" s="79"/>
      <c r="G139" s="79"/>
      <c r="H139" s="189"/>
      <c r="I139" s="15"/>
      <c r="J139" s="15"/>
      <c r="K139" s="15"/>
      <c r="L139" s="15"/>
      <c r="M139" s="15"/>
    </row>
    <row r="140" spans="1:13" s="112" customFormat="1" x14ac:dyDescent="0.25">
      <c r="A140" s="134"/>
      <c r="B140" s="79"/>
      <c r="C140" s="79"/>
      <c r="D140" s="79"/>
      <c r="E140" s="79"/>
      <c r="F140" s="79"/>
      <c r="G140" s="79"/>
      <c r="H140" s="189"/>
      <c r="I140" s="15"/>
      <c r="J140" s="15"/>
      <c r="K140" s="15"/>
      <c r="L140" s="15"/>
      <c r="M140" s="15"/>
    </row>
    <row r="141" spans="1:13" s="112" customFormat="1" x14ac:dyDescent="0.25">
      <c r="A141" s="134"/>
      <c r="B141" s="79"/>
      <c r="C141" s="79"/>
      <c r="D141" s="79"/>
      <c r="E141" s="79"/>
      <c r="F141" s="79"/>
      <c r="G141" s="79"/>
      <c r="H141" s="189"/>
      <c r="I141" s="15"/>
      <c r="J141" s="15"/>
      <c r="K141" s="15"/>
      <c r="L141" s="15"/>
      <c r="M141" s="15"/>
    </row>
    <row r="142" spans="1:13" s="112" customFormat="1" x14ac:dyDescent="0.25">
      <c r="A142" s="134"/>
      <c r="B142" s="79"/>
      <c r="C142" s="79"/>
      <c r="D142" s="79"/>
      <c r="E142" s="79"/>
      <c r="F142" s="79"/>
      <c r="G142" s="79"/>
      <c r="H142" s="189"/>
      <c r="I142" s="15"/>
      <c r="J142" s="15"/>
      <c r="K142" s="15"/>
      <c r="L142" s="15"/>
      <c r="M142" s="15"/>
    </row>
    <row r="143" spans="1:13" s="112" customFormat="1" x14ac:dyDescent="0.25">
      <c r="A143" s="134"/>
      <c r="B143" s="79"/>
      <c r="C143" s="79"/>
      <c r="D143" s="79"/>
      <c r="E143" s="79"/>
      <c r="F143" s="79"/>
      <c r="G143" s="79"/>
      <c r="H143" s="189"/>
      <c r="I143" s="15"/>
      <c r="J143" s="15"/>
      <c r="K143" s="15"/>
      <c r="L143" s="15"/>
      <c r="M143" s="15"/>
    </row>
    <row r="144" spans="1:13" s="112" customFormat="1" x14ac:dyDescent="0.25">
      <c r="A144" s="134"/>
      <c r="B144" s="79"/>
      <c r="C144" s="79"/>
      <c r="D144" s="79"/>
      <c r="E144" s="79"/>
      <c r="F144" s="79"/>
      <c r="G144" s="79"/>
      <c r="H144" s="189"/>
      <c r="I144" s="15"/>
      <c r="J144" s="15"/>
      <c r="K144" s="15"/>
      <c r="L144" s="15"/>
      <c r="M144" s="15"/>
    </row>
    <row r="145" spans="1:13" s="112" customFormat="1" x14ac:dyDescent="0.25">
      <c r="A145" s="134"/>
      <c r="B145" s="79"/>
      <c r="C145" s="79"/>
      <c r="D145" s="79"/>
      <c r="E145" s="79"/>
      <c r="F145" s="79"/>
      <c r="G145" s="79"/>
      <c r="H145" s="189"/>
      <c r="I145" s="15"/>
      <c r="J145" s="15"/>
      <c r="K145" s="15"/>
      <c r="L145" s="15"/>
      <c r="M145" s="15"/>
    </row>
  </sheetData>
  <mergeCells count="1">
    <mergeCell ref="H85:H86"/>
  </mergeCells>
  <dataValidations count="3">
    <dataValidation type="custom" allowBlank="1" showInputMessage="1" showErrorMessage="1" errorTitle="Focchi massage" error="Accepted only  ref" sqref="A85">
      <formula1>"ref"</formula1>
    </dataValidation>
    <dataValidation type="whole" showInputMessage="1" showErrorMessage="1" errorTitle="Focchi message " error="Accepted only 11" sqref="A86">
      <formula1>11</formula1>
      <formula2>11</formula2>
    </dataValidation>
    <dataValidation type="decimal" allowBlank="1" showInputMessage="1" showErrorMessage="1" errorTitle="Focchi." error="No, You can't." sqref="C6:E17 C19:E26 C28:E39 C41:E52 C54:E57 C59:E62 C64:E69 C71:E74 C76:E76 C78:E78 C80:E81 H6:H17 H19:H26 H28:H39 H41:H52 H54:H57 H59:H62 H64:H69 H71:H74 H76 H78 H80:H81 J15 J25 J34 J36 J38 J43 J46 J49 J51 J61 J71 J76 J78 J80 M4">
      <formula1>-999999999999</formula1>
      <formula2>999999999999</formula2>
    </dataValidation>
  </dataValidations>
  <printOptions horizontalCentered="1" verticalCentered="1" headings="1"/>
  <pageMargins left="0" right="0" top="0.19685039370078741" bottom="0.19685039370078741" header="0" footer="0"/>
  <pageSetup paperSize="8" scale="72" orientation="portrait" r:id="rId1"/>
  <headerFooter>
    <oddFooter xml:space="preserve">&amp;L     &amp;F     &amp;A&amp;C&amp;D     &amp;T&amp;R&amp;P/&amp;N          .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2">
    <tabColor rgb="FFFF0000"/>
    <pageSetUpPr fitToPage="1"/>
  </sheetPr>
  <dimension ref="A1:N145"/>
  <sheetViews>
    <sheetView zoomScale="85" zoomScaleNormal="85" workbookViewId="0">
      <pane ySplit="5" topLeftCell="A6" activePane="bottomLeft" state="frozen"/>
      <selection activeCell="FB1" sqref="FB1"/>
      <selection pane="bottomLeft"/>
    </sheetView>
  </sheetViews>
  <sheetFormatPr defaultColWidth="9.08984375" defaultRowHeight="12.5" x14ac:dyDescent="0.25"/>
  <cols>
    <col min="1" max="1" width="6" style="134" customWidth="1"/>
    <col min="2" max="2" width="53.90625" style="79" customWidth="1"/>
    <col min="3" max="6" width="11.453125" style="79" customWidth="1"/>
    <col min="7" max="7" width="11.36328125" style="79" customWidth="1"/>
    <col min="8" max="8" width="12.90625" style="189" customWidth="1"/>
    <col min="9" max="9" width="14.453125" style="15" customWidth="1"/>
    <col min="10" max="13" width="14.36328125" style="15" customWidth="1"/>
    <col min="14" max="14" width="9.08984375" style="15" customWidth="1"/>
    <col min="15" max="16384" width="9.08984375" style="60"/>
  </cols>
  <sheetData>
    <row r="1" spans="1:14" ht="15" customHeight="1" x14ac:dyDescent="0.25">
      <c r="A1" s="83"/>
      <c r="B1" s="84" t="s">
        <v>313</v>
      </c>
      <c r="C1" s="84"/>
      <c r="D1" s="84"/>
      <c r="E1" s="84"/>
      <c r="F1" s="84"/>
      <c r="G1" s="84"/>
      <c r="H1" s="84"/>
      <c r="I1" s="85"/>
      <c r="J1" s="85"/>
      <c r="K1" s="85"/>
      <c r="L1" s="85"/>
      <c r="M1" s="268"/>
      <c r="N1" s="187"/>
    </row>
    <row r="2" spans="1:14" ht="18" customHeight="1" x14ac:dyDescent="0.25">
      <c r="A2" s="42"/>
      <c r="B2" s="63"/>
      <c r="C2" s="87"/>
      <c r="D2" s="1" t="s">
        <v>312</v>
      </c>
      <c r="E2" s="359" t="str">
        <f>Setup!$K$13</f>
        <v>I2</v>
      </c>
      <c r="F2" s="14"/>
      <c r="G2" s="179" t="s">
        <v>270</v>
      </c>
      <c r="H2" s="3">
        <f>Total!B2</f>
        <v>0</v>
      </c>
      <c r="I2" s="114" t="s">
        <v>1</v>
      </c>
      <c r="J2" s="3">
        <f>Total!D2</f>
        <v>0</v>
      </c>
      <c r="K2" s="82"/>
      <c r="L2" s="61"/>
      <c r="M2" s="127"/>
      <c r="N2" s="263"/>
    </row>
    <row r="3" spans="1:14" ht="28.5" customHeight="1" x14ac:dyDescent="0.25">
      <c r="A3" s="42"/>
      <c r="B3" s="276"/>
      <c r="C3" s="61"/>
      <c r="D3" s="276"/>
      <c r="E3" s="277"/>
      <c r="F3" s="8"/>
      <c r="G3" s="6"/>
      <c r="H3" s="1"/>
      <c r="I3" s="1"/>
      <c r="J3" s="10"/>
      <c r="K3" s="10"/>
      <c r="L3" s="61"/>
      <c r="M3" s="278" t="s">
        <v>122</v>
      </c>
      <c r="N3" s="60"/>
    </row>
    <row r="4" spans="1:14" x14ac:dyDescent="0.25">
      <c r="A4" s="42"/>
      <c r="B4" s="276"/>
      <c r="C4" s="61"/>
      <c r="D4" s="185"/>
      <c r="E4" s="134"/>
      <c r="F4" s="8"/>
      <c r="G4" s="752"/>
      <c r="H4" s="61"/>
      <c r="I4" s="61"/>
      <c r="J4" s="10"/>
      <c r="K4" s="10"/>
      <c r="L4" s="61"/>
      <c r="M4" s="141">
        <v>0</v>
      </c>
      <c r="N4" s="60"/>
    </row>
    <row r="5" spans="1:14" x14ac:dyDescent="0.25">
      <c r="A5" s="42"/>
      <c r="B5" s="8"/>
      <c r="C5" s="125" t="s">
        <v>136</v>
      </c>
      <c r="D5" s="125" t="s">
        <v>137</v>
      </c>
      <c r="E5" s="752" t="s">
        <v>138</v>
      </c>
      <c r="F5" s="8"/>
      <c r="G5" s="752" t="s">
        <v>139</v>
      </c>
      <c r="H5" s="6" t="s">
        <v>140</v>
      </c>
      <c r="I5" s="6" t="s">
        <v>3</v>
      </c>
      <c r="J5" s="598" t="s">
        <v>131</v>
      </c>
      <c r="K5" s="229"/>
      <c r="L5" s="598" t="s">
        <v>151</v>
      </c>
      <c r="M5" s="136" t="s">
        <v>157</v>
      </c>
      <c r="N5" s="60"/>
    </row>
    <row r="6" spans="1:14" x14ac:dyDescent="0.25">
      <c r="A6" s="44" t="s">
        <v>74</v>
      </c>
      <c r="B6" s="11" t="s">
        <v>8</v>
      </c>
      <c r="C6" s="141">
        <v>0</v>
      </c>
      <c r="D6" s="141">
        <v>0</v>
      </c>
      <c r="E6" s="142">
        <v>0</v>
      </c>
      <c r="F6" s="9" t="s">
        <v>109</v>
      </c>
      <c r="G6" s="122">
        <f t="shared" ref="G6:G17" si="0">C6*D6*E6</f>
        <v>0</v>
      </c>
      <c r="H6" s="140">
        <v>0</v>
      </c>
      <c r="I6" s="118">
        <f>G6*H6</f>
        <v>0</v>
      </c>
      <c r="J6" s="119"/>
      <c r="K6" s="119"/>
      <c r="L6" s="121">
        <f>SUM(I6:I9)</f>
        <v>0</v>
      </c>
      <c r="M6" s="127">
        <f>IF(M$4=0,0,L6/$M$4)</f>
        <v>0</v>
      </c>
      <c r="N6" s="60"/>
    </row>
    <row r="7" spans="1:14" x14ac:dyDescent="0.25">
      <c r="A7" s="44" t="s">
        <v>74</v>
      </c>
      <c r="B7" s="11" t="s">
        <v>8</v>
      </c>
      <c r="C7" s="141">
        <v>0</v>
      </c>
      <c r="D7" s="141">
        <v>0</v>
      </c>
      <c r="E7" s="142">
        <v>0</v>
      </c>
      <c r="F7" s="9" t="s">
        <v>109</v>
      </c>
      <c r="G7" s="122">
        <f t="shared" si="0"/>
        <v>0</v>
      </c>
      <c r="H7" s="140">
        <v>0</v>
      </c>
      <c r="I7" s="118">
        <f t="shared" ref="I7:I17" si="1">G7*H7</f>
        <v>0</v>
      </c>
      <c r="J7" s="119"/>
      <c r="K7" s="119"/>
      <c r="L7" s="121"/>
      <c r="M7" s="127"/>
      <c r="N7" s="60"/>
    </row>
    <row r="8" spans="1:14" x14ac:dyDescent="0.25">
      <c r="A8" s="44" t="s">
        <v>74</v>
      </c>
      <c r="B8" s="11" t="s">
        <v>18</v>
      </c>
      <c r="C8" s="141">
        <v>0</v>
      </c>
      <c r="D8" s="141">
        <v>0</v>
      </c>
      <c r="E8" s="142">
        <v>0</v>
      </c>
      <c r="F8" s="9" t="s">
        <v>109</v>
      </c>
      <c r="G8" s="122">
        <f t="shared" si="0"/>
        <v>0</v>
      </c>
      <c r="H8" s="140">
        <v>0</v>
      </c>
      <c r="I8" s="118">
        <f t="shared" si="1"/>
        <v>0</v>
      </c>
      <c r="J8" s="119"/>
      <c r="K8" s="119"/>
      <c r="L8" s="121"/>
      <c r="M8" s="127"/>
      <c r="N8" s="60"/>
    </row>
    <row r="9" spans="1:14" x14ac:dyDescent="0.25">
      <c r="A9" s="44" t="s">
        <v>74</v>
      </c>
      <c r="B9" s="11" t="s">
        <v>18</v>
      </c>
      <c r="C9" s="141">
        <v>0</v>
      </c>
      <c r="D9" s="141">
        <v>0</v>
      </c>
      <c r="E9" s="142">
        <v>0</v>
      </c>
      <c r="F9" s="9" t="s">
        <v>109</v>
      </c>
      <c r="G9" s="122">
        <f t="shared" si="0"/>
        <v>0</v>
      </c>
      <c r="H9" s="140">
        <v>0</v>
      </c>
      <c r="I9" s="118">
        <f t="shared" si="1"/>
        <v>0</v>
      </c>
      <c r="J9" s="119"/>
      <c r="K9" s="119"/>
      <c r="L9" s="121"/>
      <c r="M9" s="127"/>
      <c r="N9" s="60"/>
    </row>
    <row r="10" spans="1:14" x14ac:dyDescent="0.25">
      <c r="A10" s="44" t="s">
        <v>75</v>
      </c>
      <c r="B10" s="11" t="s">
        <v>23</v>
      </c>
      <c r="C10" s="141">
        <v>0</v>
      </c>
      <c r="D10" s="141">
        <v>0</v>
      </c>
      <c r="E10" s="142">
        <v>0</v>
      </c>
      <c r="F10" s="9" t="s">
        <v>109</v>
      </c>
      <c r="G10" s="122">
        <f t="shared" si="0"/>
        <v>0</v>
      </c>
      <c r="H10" s="140">
        <v>0</v>
      </c>
      <c r="I10" s="118">
        <f t="shared" si="1"/>
        <v>0</v>
      </c>
      <c r="J10" s="119"/>
      <c r="K10" s="119"/>
      <c r="L10" s="121">
        <f>SUM(I10:I13)</f>
        <v>0</v>
      </c>
      <c r="M10" s="127">
        <f>IF(M$4=0,0,L10/$M$4)</f>
        <v>0</v>
      </c>
      <c r="N10" s="60"/>
    </row>
    <row r="11" spans="1:14" x14ac:dyDescent="0.25">
      <c r="A11" s="44" t="s">
        <v>75</v>
      </c>
      <c r="B11" s="11" t="s">
        <v>134</v>
      </c>
      <c r="C11" s="141">
        <v>0</v>
      </c>
      <c r="D11" s="141">
        <v>0</v>
      </c>
      <c r="E11" s="142">
        <v>0</v>
      </c>
      <c r="F11" s="9" t="s">
        <v>21</v>
      </c>
      <c r="G11" s="122">
        <f t="shared" si="0"/>
        <v>0</v>
      </c>
      <c r="H11" s="140">
        <v>0</v>
      </c>
      <c r="I11" s="118">
        <f t="shared" si="1"/>
        <v>0</v>
      </c>
      <c r="J11" s="119"/>
      <c r="K11" s="119"/>
      <c r="L11" s="121"/>
      <c r="M11" s="127"/>
      <c r="N11" s="60"/>
    </row>
    <row r="12" spans="1:14" x14ac:dyDescent="0.25">
      <c r="A12" s="44" t="s">
        <v>75</v>
      </c>
      <c r="B12" s="11" t="s">
        <v>135</v>
      </c>
      <c r="C12" s="141">
        <v>0</v>
      </c>
      <c r="D12" s="141">
        <v>0</v>
      </c>
      <c r="E12" s="142">
        <v>0</v>
      </c>
      <c r="F12" s="9" t="s">
        <v>109</v>
      </c>
      <c r="G12" s="122">
        <f t="shared" si="0"/>
        <v>0</v>
      </c>
      <c r="H12" s="140">
        <v>0</v>
      </c>
      <c r="I12" s="118">
        <f t="shared" si="1"/>
        <v>0</v>
      </c>
      <c r="J12" s="119"/>
      <c r="K12" s="119"/>
      <c r="L12" s="121"/>
      <c r="M12" s="127"/>
      <c r="N12" s="60"/>
    </row>
    <row r="13" spans="1:14" x14ac:dyDescent="0.25">
      <c r="A13" s="44" t="s">
        <v>75</v>
      </c>
      <c r="B13" s="11" t="s">
        <v>134</v>
      </c>
      <c r="C13" s="141">
        <v>0</v>
      </c>
      <c r="D13" s="141">
        <v>0</v>
      </c>
      <c r="E13" s="142">
        <v>0</v>
      </c>
      <c r="F13" s="9" t="s">
        <v>21</v>
      </c>
      <c r="G13" s="122">
        <f t="shared" si="0"/>
        <v>0</v>
      </c>
      <c r="H13" s="140">
        <v>0</v>
      </c>
      <c r="I13" s="118">
        <f t="shared" si="1"/>
        <v>0</v>
      </c>
      <c r="J13" s="119"/>
      <c r="K13" s="119"/>
      <c r="L13" s="121"/>
      <c r="M13" s="127"/>
      <c r="N13" s="60"/>
    </row>
    <row r="14" spans="1:14" x14ac:dyDescent="0.25">
      <c r="A14" s="44" t="s">
        <v>72</v>
      </c>
      <c r="B14" s="11" t="s">
        <v>121</v>
      </c>
      <c r="C14" s="141">
        <v>0</v>
      </c>
      <c r="D14" s="141">
        <v>0</v>
      </c>
      <c r="E14" s="142">
        <v>0</v>
      </c>
      <c r="F14" s="9" t="s">
        <v>109</v>
      </c>
      <c r="G14" s="122">
        <f t="shared" si="0"/>
        <v>0</v>
      </c>
      <c r="H14" s="140">
        <v>0</v>
      </c>
      <c r="I14" s="118">
        <f t="shared" si="1"/>
        <v>0</v>
      </c>
      <c r="J14" s="61"/>
      <c r="K14" s="61"/>
      <c r="L14" s="121">
        <f>SUM(I14:I15)+J15</f>
        <v>0</v>
      </c>
      <c r="M14" s="127">
        <f>IF(M$4=0,0,L14/$M$4)</f>
        <v>0</v>
      </c>
      <c r="N14" s="60"/>
    </row>
    <row r="15" spans="1:14" x14ac:dyDescent="0.25">
      <c r="A15" s="44" t="s">
        <v>72</v>
      </c>
      <c r="B15" s="11" t="s">
        <v>141</v>
      </c>
      <c r="C15" s="141">
        <v>0</v>
      </c>
      <c r="D15" s="141">
        <v>0</v>
      </c>
      <c r="E15" s="142">
        <v>0</v>
      </c>
      <c r="F15" s="9" t="s">
        <v>125</v>
      </c>
      <c r="G15" s="122">
        <f t="shared" si="0"/>
        <v>0</v>
      </c>
      <c r="H15" s="140">
        <v>0</v>
      </c>
      <c r="I15" s="118">
        <f t="shared" si="1"/>
        <v>0</v>
      </c>
      <c r="J15" s="141">
        <v>0</v>
      </c>
      <c r="K15" s="574"/>
      <c r="L15" s="121"/>
      <c r="M15" s="127"/>
      <c r="N15" s="60"/>
    </row>
    <row r="16" spans="1:14" x14ac:dyDescent="0.25">
      <c r="A16" s="44" t="s">
        <v>74</v>
      </c>
      <c r="B16" s="11" t="s">
        <v>28</v>
      </c>
      <c r="C16" s="141">
        <v>0</v>
      </c>
      <c r="D16" s="141">
        <v>0</v>
      </c>
      <c r="E16" s="142">
        <v>0</v>
      </c>
      <c r="F16" s="9" t="s">
        <v>20</v>
      </c>
      <c r="G16" s="122">
        <f t="shared" si="0"/>
        <v>0</v>
      </c>
      <c r="H16" s="140">
        <v>0</v>
      </c>
      <c r="I16" s="118">
        <f t="shared" si="1"/>
        <v>0</v>
      </c>
      <c r="J16" s="112"/>
      <c r="K16" s="112"/>
      <c r="L16" s="121">
        <f>SUM(I16:I17)</f>
        <v>0</v>
      </c>
      <c r="M16" s="127">
        <f>IF(M$4=0,0,L16/$M$4)</f>
        <v>0</v>
      </c>
      <c r="N16" s="60"/>
    </row>
    <row r="17" spans="1:14" x14ac:dyDescent="0.25">
      <c r="A17" s="44" t="s">
        <v>74</v>
      </c>
      <c r="B17" s="11" t="s">
        <v>28</v>
      </c>
      <c r="C17" s="141">
        <v>0</v>
      </c>
      <c r="D17" s="141">
        <v>0</v>
      </c>
      <c r="E17" s="142">
        <v>0</v>
      </c>
      <c r="F17" s="9" t="s">
        <v>20</v>
      </c>
      <c r="G17" s="122">
        <f t="shared" si="0"/>
        <v>0</v>
      </c>
      <c r="H17" s="140">
        <v>0</v>
      </c>
      <c r="I17" s="118">
        <f t="shared" si="1"/>
        <v>0</v>
      </c>
      <c r="J17" s="112"/>
      <c r="K17" s="112"/>
      <c r="L17" s="121"/>
      <c r="M17" s="127"/>
      <c r="N17" s="60"/>
    </row>
    <row r="18" spans="1:14" ht="14.25" customHeight="1" x14ac:dyDescent="0.25">
      <c r="A18" s="45"/>
      <c r="B18" s="93"/>
      <c r="C18" s="126"/>
      <c r="D18" s="125"/>
      <c r="E18" s="284"/>
      <c r="F18" s="9"/>
      <c r="G18" s="123"/>
      <c r="H18" s="117"/>
      <c r="I18" s="118"/>
      <c r="J18" s="112"/>
      <c r="K18" s="112"/>
      <c r="L18" s="121"/>
      <c r="M18" s="127"/>
      <c r="N18" s="60"/>
    </row>
    <row r="19" spans="1:14" x14ac:dyDescent="0.25">
      <c r="A19" s="44" t="s">
        <v>66</v>
      </c>
      <c r="B19" s="61" t="s">
        <v>147</v>
      </c>
      <c r="C19" s="141">
        <v>0</v>
      </c>
      <c r="D19" s="141">
        <v>0</v>
      </c>
      <c r="E19" s="142">
        <v>0</v>
      </c>
      <c r="F19" s="9" t="s">
        <v>21</v>
      </c>
      <c r="G19" s="122">
        <f t="shared" ref="G19:G26" si="2">C19*D19*E19</f>
        <v>0</v>
      </c>
      <c r="H19" s="140">
        <v>0</v>
      </c>
      <c r="I19" s="118">
        <f t="shared" ref="I19:I26" si="3">G19*H19</f>
        <v>0</v>
      </c>
      <c r="J19" s="112"/>
      <c r="K19" s="112"/>
      <c r="L19" s="121">
        <f>SUM(I19:I20)</f>
        <v>0</v>
      </c>
      <c r="M19" s="127">
        <f>IF(M$4=0,0,L19/$M$4)</f>
        <v>0</v>
      </c>
      <c r="N19" s="60"/>
    </row>
    <row r="20" spans="1:14" x14ac:dyDescent="0.25">
      <c r="A20" s="44" t="s">
        <v>66</v>
      </c>
      <c r="B20" s="61" t="s">
        <v>147</v>
      </c>
      <c r="C20" s="141">
        <v>0</v>
      </c>
      <c r="D20" s="141">
        <v>0</v>
      </c>
      <c r="E20" s="142">
        <v>0</v>
      </c>
      <c r="F20" s="9" t="s">
        <v>21</v>
      </c>
      <c r="G20" s="122">
        <f t="shared" si="2"/>
        <v>0</v>
      </c>
      <c r="H20" s="140">
        <v>0</v>
      </c>
      <c r="I20" s="118">
        <f t="shared" si="3"/>
        <v>0</v>
      </c>
      <c r="J20" s="112"/>
      <c r="K20" s="112"/>
      <c r="L20" s="121"/>
      <c r="M20" s="127"/>
      <c r="N20" s="60"/>
    </row>
    <row r="21" spans="1:14" x14ac:dyDescent="0.25">
      <c r="A21" s="44" t="s">
        <v>67</v>
      </c>
      <c r="B21" s="94" t="s">
        <v>148</v>
      </c>
      <c r="C21" s="141">
        <v>0</v>
      </c>
      <c r="D21" s="141">
        <v>0</v>
      </c>
      <c r="E21" s="142">
        <v>0</v>
      </c>
      <c r="F21" s="9" t="s">
        <v>21</v>
      </c>
      <c r="G21" s="122">
        <f t="shared" si="2"/>
        <v>0</v>
      </c>
      <c r="H21" s="140">
        <v>0</v>
      </c>
      <c r="I21" s="118">
        <f t="shared" si="3"/>
        <v>0</v>
      </c>
      <c r="J21" s="112"/>
      <c r="K21" s="112"/>
      <c r="L21" s="121">
        <f>SUM(I21:I22)</f>
        <v>0</v>
      </c>
      <c r="M21" s="127">
        <f>IF(M$4=0,0,L21/$M$4)</f>
        <v>0</v>
      </c>
      <c r="N21" s="60"/>
    </row>
    <row r="22" spans="1:14" x14ac:dyDescent="0.25">
      <c r="A22" s="44" t="s">
        <v>67</v>
      </c>
      <c r="B22" s="94" t="s">
        <v>148</v>
      </c>
      <c r="C22" s="141">
        <v>0</v>
      </c>
      <c r="D22" s="141">
        <v>0</v>
      </c>
      <c r="E22" s="142">
        <v>0</v>
      </c>
      <c r="F22" s="9" t="s">
        <v>21</v>
      </c>
      <c r="G22" s="122">
        <f t="shared" si="2"/>
        <v>0</v>
      </c>
      <c r="H22" s="140">
        <v>0</v>
      </c>
      <c r="I22" s="118">
        <f t="shared" si="3"/>
        <v>0</v>
      </c>
      <c r="J22" s="112"/>
      <c r="K22" s="112"/>
      <c r="L22" s="121"/>
      <c r="M22" s="127"/>
      <c r="N22" s="60"/>
    </row>
    <row r="23" spans="1:14" x14ac:dyDescent="0.25">
      <c r="A23" s="44" t="s">
        <v>68</v>
      </c>
      <c r="B23" s="94" t="s">
        <v>149</v>
      </c>
      <c r="C23" s="141">
        <v>0</v>
      </c>
      <c r="D23" s="141">
        <v>0</v>
      </c>
      <c r="E23" s="142">
        <v>0</v>
      </c>
      <c r="F23" s="9" t="s">
        <v>21</v>
      </c>
      <c r="G23" s="122">
        <f t="shared" si="2"/>
        <v>0</v>
      </c>
      <c r="H23" s="140">
        <v>0</v>
      </c>
      <c r="I23" s="118">
        <f t="shared" si="3"/>
        <v>0</v>
      </c>
      <c r="J23" s="112"/>
      <c r="K23" s="112"/>
      <c r="L23" s="121">
        <f>SUM(I23:I24)</f>
        <v>0</v>
      </c>
      <c r="M23" s="127">
        <f>IF(M$4=0,0,L23/$M$4)</f>
        <v>0</v>
      </c>
      <c r="N23" s="60"/>
    </row>
    <row r="24" spans="1:14" x14ac:dyDescent="0.25">
      <c r="A24" s="44" t="s">
        <v>68</v>
      </c>
      <c r="B24" s="94" t="s">
        <v>149</v>
      </c>
      <c r="C24" s="141">
        <v>0</v>
      </c>
      <c r="D24" s="141">
        <v>0</v>
      </c>
      <c r="E24" s="142">
        <v>0</v>
      </c>
      <c r="F24" s="9" t="s">
        <v>125</v>
      </c>
      <c r="G24" s="122">
        <f t="shared" si="2"/>
        <v>0</v>
      </c>
      <c r="H24" s="140">
        <v>0</v>
      </c>
      <c r="I24" s="118">
        <f t="shared" si="3"/>
        <v>0</v>
      </c>
      <c r="J24" s="112"/>
      <c r="K24" s="112"/>
      <c r="L24" s="121"/>
      <c r="M24" s="127"/>
      <c r="N24" s="60"/>
    </row>
    <row r="25" spans="1:14" x14ac:dyDescent="0.25">
      <c r="A25" s="44" t="s">
        <v>73</v>
      </c>
      <c r="B25" s="11" t="s">
        <v>142</v>
      </c>
      <c r="C25" s="141">
        <v>0</v>
      </c>
      <c r="D25" s="141">
        <v>0</v>
      </c>
      <c r="E25" s="142">
        <v>0</v>
      </c>
      <c r="F25" s="9" t="s">
        <v>21</v>
      </c>
      <c r="G25" s="122">
        <f t="shared" si="2"/>
        <v>0</v>
      </c>
      <c r="H25" s="140">
        <v>0</v>
      </c>
      <c r="I25" s="118">
        <f t="shared" si="3"/>
        <v>0</v>
      </c>
      <c r="J25" s="141">
        <v>0</v>
      </c>
      <c r="K25" s="574"/>
      <c r="L25" s="121">
        <f>SUM(I25:I26)+J25</f>
        <v>0</v>
      </c>
      <c r="M25" s="127">
        <f>IF(M$4=0,0,L25/$M$4)</f>
        <v>0</v>
      </c>
      <c r="N25" s="60"/>
    </row>
    <row r="26" spans="1:14" x14ac:dyDescent="0.25">
      <c r="A26" s="44" t="s">
        <v>73</v>
      </c>
      <c r="B26" s="11" t="s">
        <v>143</v>
      </c>
      <c r="C26" s="141">
        <v>0</v>
      </c>
      <c r="D26" s="141">
        <v>0</v>
      </c>
      <c r="E26" s="142">
        <v>0</v>
      </c>
      <c r="F26" s="9" t="s">
        <v>125</v>
      </c>
      <c r="G26" s="122">
        <f t="shared" si="2"/>
        <v>0</v>
      </c>
      <c r="H26" s="140">
        <v>0</v>
      </c>
      <c r="I26" s="118">
        <f t="shared" si="3"/>
        <v>0</v>
      </c>
      <c r="J26" s="112"/>
      <c r="K26" s="112"/>
      <c r="L26" s="120"/>
      <c r="M26" s="127"/>
      <c r="N26" s="60"/>
    </row>
    <row r="27" spans="1:14" x14ac:dyDescent="0.25">
      <c r="A27" s="45"/>
      <c r="B27" s="93"/>
      <c r="C27" s="126"/>
      <c r="D27" s="126"/>
      <c r="E27" s="436"/>
      <c r="F27" s="9"/>
      <c r="G27" s="123"/>
      <c r="H27" s="121"/>
      <c r="I27" s="118"/>
      <c r="J27" s="112"/>
      <c r="K27" s="112"/>
      <c r="L27" s="120"/>
      <c r="M27" s="127"/>
      <c r="N27" s="60"/>
    </row>
    <row r="28" spans="1:14" x14ac:dyDescent="0.25">
      <c r="A28" s="46" t="s">
        <v>67</v>
      </c>
      <c r="B28" s="72" t="s">
        <v>42</v>
      </c>
      <c r="C28" s="141">
        <v>0</v>
      </c>
      <c r="D28" s="141">
        <v>0</v>
      </c>
      <c r="E28" s="142">
        <v>0</v>
      </c>
      <c r="F28" s="9" t="s">
        <v>125</v>
      </c>
      <c r="G28" s="122">
        <f t="shared" ref="G28:G39" si="4">C28*D28*E28</f>
        <v>0</v>
      </c>
      <c r="H28" s="140">
        <v>0</v>
      </c>
      <c r="I28" s="118">
        <f t="shared" ref="I28:I39" si="5">G28*H28</f>
        <v>0</v>
      </c>
      <c r="J28" s="61"/>
      <c r="K28" s="61"/>
      <c r="L28" s="121">
        <f>SUM(I28:I29)</f>
        <v>0</v>
      </c>
      <c r="M28" s="127">
        <f>IF(M$4=0,0,L28/$M$4)</f>
        <v>0</v>
      </c>
      <c r="N28" s="60"/>
    </row>
    <row r="29" spans="1:14" x14ac:dyDescent="0.25">
      <c r="A29" s="46" t="s">
        <v>67</v>
      </c>
      <c r="B29" s="72" t="s">
        <v>42</v>
      </c>
      <c r="C29" s="141">
        <v>0</v>
      </c>
      <c r="D29" s="141">
        <v>0</v>
      </c>
      <c r="E29" s="142">
        <v>0</v>
      </c>
      <c r="F29" s="9" t="s">
        <v>125</v>
      </c>
      <c r="G29" s="122">
        <f t="shared" si="4"/>
        <v>0</v>
      </c>
      <c r="H29" s="140">
        <v>0</v>
      </c>
      <c r="I29" s="118">
        <f t="shared" si="5"/>
        <v>0</v>
      </c>
      <c r="J29" s="112"/>
      <c r="K29" s="112"/>
      <c r="L29" s="120"/>
      <c r="M29" s="127"/>
      <c r="N29" s="60"/>
    </row>
    <row r="30" spans="1:14" x14ac:dyDescent="0.25">
      <c r="A30" s="46" t="s">
        <v>66</v>
      </c>
      <c r="B30" s="72" t="s">
        <v>42</v>
      </c>
      <c r="C30" s="141">
        <v>0</v>
      </c>
      <c r="D30" s="141">
        <v>0</v>
      </c>
      <c r="E30" s="142">
        <v>0</v>
      </c>
      <c r="F30" s="9" t="s">
        <v>125</v>
      </c>
      <c r="G30" s="122">
        <f t="shared" si="4"/>
        <v>0</v>
      </c>
      <c r="H30" s="140">
        <v>0</v>
      </c>
      <c r="I30" s="118">
        <f t="shared" si="5"/>
        <v>0</v>
      </c>
      <c r="J30" s="112"/>
      <c r="K30" s="112"/>
      <c r="L30" s="121">
        <f>SUM(I30:I31)</f>
        <v>0</v>
      </c>
      <c r="M30" s="127">
        <f>IF(M$4=0,0,L30/$M$4)</f>
        <v>0</v>
      </c>
      <c r="N30" s="60"/>
    </row>
    <row r="31" spans="1:14" x14ac:dyDescent="0.25">
      <c r="A31" s="46" t="s">
        <v>66</v>
      </c>
      <c r="B31" s="72" t="s">
        <v>42</v>
      </c>
      <c r="C31" s="141">
        <v>0</v>
      </c>
      <c r="D31" s="141">
        <v>0</v>
      </c>
      <c r="E31" s="142">
        <v>0</v>
      </c>
      <c r="F31" s="9" t="s">
        <v>125</v>
      </c>
      <c r="G31" s="122">
        <f t="shared" si="4"/>
        <v>0</v>
      </c>
      <c r="H31" s="140">
        <v>0</v>
      </c>
      <c r="I31" s="118">
        <f t="shared" si="5"/>
        <v>0</v>
      </c>
      <c r="J31" s="112"/>
      <c r="K31" s="112"/>
      <c r="L31" s="120"/>
      <c r="M31" s="127"/>
      <c r="N31" s="60"/>
    </row>
    <row r="32" spans="1:14" x14ac:dyDescent="0.25">
      <c r="A32" s="46" t="s">
        <v>68</v>
      </c>
      <c r="B32" s="72" t="s">
        <v>42</v>
      </c>
      <c r="C32" s="141">
        <v>0</v>
      </c>
      <c r="D32" s="141">
        <v>0</v>
      </c>
      <c r="E32" s="142">
        <v>0</v>
      </c>
      <c r="F32" s="9" t="s">
        <v>125</v>
      </c>
      <c r="G32" s="122">
        <f t="shared" si="4"/>
        <v>0</v>
      </c>
      <c r="H32" s="140">
        <v>0</v>
      </c>
      <c r="I32" s="118">
        <f t="shared" si="5"/>
        <v>0</v>
      </c>
      <c r="J32" s="112"/>
      <c r="K32" s="112"/>
      <c r="L32" s="121">
        <f>SUM(I32:I33)</f>
        <v>0</v>
      </c>
      <c r="M32" s="127">
        <f>IF(M$4=0,0,L32/$M$4)</f>
        <v>0</v>
      </c>
      <c r="N32" s="60"/>
    </row>
    <row r="33" spans="1:14" ht="13.5" customHeight="1" x14ac:dyDescent="0.25">
      <c r="A33" s="46" t="s">
        <v>68</v>
      </c>
      <c r="B33" s="72" t="s">
        <v>42</v>
      </c>
      <c r="C33" s="141">
        <v>0</v>
      </c>
      <c r="D33" s="141">
        <v>0</v>
      </c>
      <c r="E33" s="142">
        <v>0</v>
      </c>
      <c r="F33" s="9" t="s">
        <v>125</v>
      </c>
      <c r="G33" s="122">
        <f t="shared" si="4"/>
        <v>0</v>
      </c>
      <c r="H33" s="140">
        <v>0</v>
      </c>
      <c r="I33" s="118">
        <f t="shared" si="5"/>
        <v>0</v>
      </c>
      <c r="J33" s="61"/>
      <c r="K33" s="61"/>
      <c r="L33" s="120"/>
      <c r="M33" s="127"/>
      <c r="N33" s="60"/>
    </row>
    <row r="34" spans="1:14" x14ac:dyDescent="0.25">
      <c r="A34" s="46" t="s">
        <v>65</v>
      </c>
      <c r="B34" s="72" t="s">
        <v>42</v>
      </c>
      <c r="C34" s="141">
        <v>0</v>
      </c>
      <c r="D34" s="141">
        <v>0</v>
      </c>
      <c r="E34" s="142">
        <v>0</v>
      </c>
      <c r="F34" s="9" t="s">
        <v>125</v>
      </c>
      <c r="G34" s="122">
        <f t="shared" si="4"/>
        <v>0</v>
      </c>
      <c r="H34" s="140">
        <v>0</v>
      </c>
      <c r="I34" s="118">
        <f t="shared" si="5"/>
        <v>0</v>
      </c>
      <c r="J34" s="141">
        <v>0</v>
      </c>
      <c r="K34" s="574"/>
      <c r="L34" s="121">
        <f>SUM(I34:I35)+J34</f>
        <v>0</v>
      </c>
      <c r="M34" s="127">
        <f>IF(M$4=0,0,L34/$M$4)</f>
        <v>0</v>
      </c>
      <c r="N34" s="60"/>
    </row>
    <row r="35" spans="1:14" x14ac:dyDescent="0.25">
      <c r="A35" s="46" t="s">
        <v>65</v>
      </c>
      <c r="B35" s="72" t="s">
        <v>42</v>
      </c>
      <c r="C35" s="141">
        <v>0</v>
      </c>
      <c r="D35" s="141">
        <v>0</v>
      </c>
      <c r="E35" s="142">
        <v>0</v>
      </c>
      <c r="F35" s="9" t="s">
        <v>125</v>
      </c>
      <c r="G35" s="122">
        <f t="shared" si="4"/>
        <v>0</v>
      </c>
      <c r="H35" s="140">
        <v>0</v>
      </c>
      <c r="I35" s="118">
        <f t="shared" si="5"/>
        <v>0</v>
      </c>
      <c r="J35" s="61"/>
      <c r="K35" s="61"/>
      <c r="L35" s="120"/>
      <c r="M35" s="127"/>
      <c r="N35" s="60"/>
    </row>
    <row r="36" spans="1:14" x14ac:dyDescent="0.25">
      <c r="A36" s="44" t="s">
        <v>76</v>
      </c>
      <c r="B36" s="72" t="s">
        <v>42</v>
      </c>
      <c r="C36" s="141">
        <v>0</v>
      </c>
      <c r="D36" s="141">
        <v>0</v>
      </c>
      <c r="E36" s="142">
        <v>0</v>
      </c>
      <c r="F36" s="9" t="s">
        <v>125</v>
      </c>
      <c r="G36" s="122">
        <f t="shared" si="4"/>
        <v>0</v>
      </c>
      <c r="H36" s="140">
        <v>0</v>
      </c>
      <c r="I36" s="118">
        <f t="shared" si="5"/>
        <v>0</v>
      </c>
      <c r="J36" s="141">
        <v>0</v>
      </c>
      <c r="K36" s="574"/>
      <c r="L36" s="121">
        <f>SUM(I36:I37)+J36</f>
        <v>0</v>
      </c>
      <c r="M36" s="127">
        <f>IF(M$4=0,0,L36/$M$4)</f>
        <v>0</v>
      </c>
      <c r="N36" s="60"/>
    </row>
    <row r="37" spans="1:14" x14ac:dyDescent="0.25">
      <c r="A37" s="44" t="s">
        <v>76</v>
      </c>
      <c r="B37" s="72" t="s">
        <v>42</v>
      </c>
      <c r="C37" s="141">
        <v>0</v>
      </c>
      <c r="D37" s="141">
        <v>0</v>
      </c>
      <c r="E37" s="142">
        <v>0</v>
      </c>
      <c r="F37" s="9" t="s">
        <v>125</v>
      </c>
      <c r="G37" s="122">
        <f t="shared" si="4"/>
        <v>0</v>
      </c>
      <c r="H37" s="140">
        <v>0</v>
      </c>
      <c r="I37" s="118">
        <f t="shared" si="5"/>
        <v>0</v>
      </c>
      <c r="J37" s="112"/>
      <c r="K37" s="112"/>
      <c r="L37" s="120"/>
      <c r="M37" s="127"/>
      <c r="N37" s="60"/>
    </row>
    <row r="38" spans="1:14" x14ac:dyDescent="0.25">
      <c r="A38" s="44" t="s">
        <v>133</v>
      </c>
      <c r="B38" s="72" t="s">
        <v>42</v>
      </c>
      <c r="C38" s="141">
        <v>0</v>
      </c>
      <c r="D38" s="141">
        <v>0</v>
      </c>
      <c r="E38" s="142">
        <v>0</v>
      </c>
      <c r="F38" s="9" t="s">
        <v>125</v>
      </c>
      <c r="G38" s="122">
        <f t="shared" si="4"/>
        <v>0</v>
      </c>
      <c r="H38" s="140">
        <v>0</v>
      </c>
      <c r="I38" s="118">
        <f t="shared" si="5"/>
        <v>0</v>
      </c>
      <c r="J38" s="141">
        <v>0</v>
      </c>
      <c r="K38" s="574"/>
      <c r="L38" s="121">
        <f>SUM(I38:I39)+J38</f>
        <v>0</v>
      </c>
      <c r="M38" s="127">
        <f>IF(M$4=0,0,L38/$M$4)</f>
        <v>0</v>
      </c>
      <c r="N38" s="60"/>
    </row>
    <row r="39" spans="1:14" x14ac:dyDescent="0.25">
      <c r="A39" s="44" t="s">
        <v>133</v>
      </c>
      <c r="B39" s="72" t="s">
        <v>42</v>
      </c>
      <c r="C39" s="141">
        <v>0</v>
      </c>
      <c r="D39" s="141">
        <v>0</v>
      </c>
      <c r="E39" s="142">
        <v>0</v>
      </c>
      <c r="F39" s="9" t="s">
        <v>125</v>
      </c>
      <c r="G39" s="122">
        <f t="shared" si="4"/>
        <v>0</v>
      </c>
      <c r="H39" s="140">
        <v>0</v>
      </c>
      <c r="I39" s="118">
        <f t="shared" si="5"/>
        <v>0</v>
      </c>
      <c r="J39" s="112"/>
      <c r="K39" s="112"/>
      <c r="L39" s="120"/>
      <c r="M39" s="127"/>
      <c r="N39" s="60"/>
    </row>
    <row r="40" spans="1:14" x14ac:dyDescent="0.25">
      <c r="A40" s="44"/>
      <c r="B40" s="11"/>
      <c r="C40" s="126"/>
      <c r="D40" s="126"/>
      <c r="E40" s="436"/>
      <c r="F40" s="9"/>
      <c r="G40" s="123"/>
      <c r="H40" s="121"/>
      <c r="I40" s="118"/>
      <c r="J40" s="112"/>
      <c r="K40" s="112"/>
      <c r="L40" s="120"/>
      <c r="M40" s="127"/>
      <c r="N40" s="60"/>
    </row>
    <row r="41" spans="1:14" x14ac:dyDescent="0.25">
      <c r="A41" s="44" t="s">
        <v>77</v>
      </c>
      <c r="B41" s="72" t="s">
        <v>62</v>
      </c>
      <c r="C41" s="141">
        <v>0</v>
      </c>
      <c r="D41" s="141">
        <v>0</v>
      </c>
      <c r="E41" s="142">
        <v>0</v>
      </c>
      <c r="F41" s="9" t="s">
        <v>45</v>
      </c>
      <c r="G41" s="122">
        <f t="shared" ref="G41:G52" si="6">C41*D41*E41</f>
        <v>0</v>
      </c>
      <c r="H41" s="140">
        <v>0</v>
      </c>
      <c r="I41" s="118">
        <f t="shared" ref="I41:I52" si="7">G41*H41</f>
        <v>0</v>
      </c>
      <c r="J41" s="112"/>
      <c r="K41" s="112"/>
      <c r="L41" s="121">
        <f>SUM(I41:I42)</f>
        <v>0</v>
      </c>
      <c r="M41" s="127">
        <f>IF(M$4=0,0,L41/$M$4)</f>
        <v>0</v>
      </c>
      <c r="N41" s="60"/>
    </row>
    <row r="42" spans="1:14" x14ac:dyDescent="0.25">
      <c r="A42" s="44" t="s">
        <v>77</v>
      </c>
      <c r="B42" s="72" t="s">
        <v>62</v>
      </c>
      <c r="C42" s="141">
        <v>0</v>
      </c>
      <c r="D42" s="141">
        <v>0</v>
      </c>
      <c r="E42" s="142">
        <v>0</v>
      </c>
      <c r="F42" s="9" t="s">
        <v>45</v>
      </c>
      <c r="G42" s="122">
        <f t="shared" si="6"/>
        <v>0</v>
      </c>
      <c r="H42" s="140">
        <v>0</v>
      </c>
      <c r="I42" s="118">
        <f t="shared" si="7"/>
        <v>0</v>
      </c>
      <c r="J42" s="112"/>
      <c r="K42" s="385"/>
      <c r="L42" s="120"/>
      <c r="M42" s="127"/>
      <c r="N42" s="60"/>
    </row>
    <row r="43" spans="1:14" x14ac:dyDescent="0.25">
      <c r="A43" s="44" t="s">
        <v>90</v>
      </c>
      <c r="B43" s="95" t="s">
        <v>111</v>
      </c>
      <c r="C43" s="141">
        <v>0</v>
      </c>
      <c r="D43" s="141">
        <v>0</v>
      </c>
      <c r="E43" s="142">
        <v>0</v>
      </c>
      <c r="F43" s="9" t="s">
        <v>109</v>
      </c>
      <c r="G43" s="122">
        <f t="shared" si="6"/>
        <v>0</v>
      </c>
      <c r="H43" s="140">
        <v>0</v>
      </c>
      <c r="I43" s="118">
        <f t="shared" si="7"/>
        <v>0</v>
      </c>
      <c r="J43" s="141">
        <v>0</v>
      </c>
      <c r="K43" s="574"/>
      <c r="L43" s="121">
        <f>SUM(I43:I45)+J43</f>
        <v>0</v>
      </c>
      <c r="M43" s="127">
        <f>IF(M$4=0,0,L43/$M$4)</f>
        <v>0</v>
      </c>
      <c r="N43" s="60"/>
    </row>
    <row r="44" spans="1:14" x14ac:dyDescent="0.25">
      <c r="A44" s="44" t="s">
        <v>90</v>
      </c>
      <c r="B44" s="95" t="s">
        <v>111</v>
      </c>
      <c r="C44" s="141">
        <v>0</v>
      </c>
      <c r="D44" s="141">
        <v>0</v>
      </c>
      <c r="E44" s="142">
        <v>0</v>
      </c>
      <c r="F44" s="9" t="s">
        <v>109</v>
      </c>
      <c r="G44" s="122">
        <f t="shared" si="6"/>
        <v>0</v>
      </c>
      <c r="H44" s="140">
        <v>0</v>
      </c>
      <c r="I44" s="118">
        <f t="shared" si="7"/>
        <v>0</v>
      </c>
      <c r="J44" s="112"/>
      <c r="K44" s="112"/>
      <c r="L44" s="120"/>
      <c r="M44" s="127"/>
      <c r="N44" s="60"/>
    </row>
    <row r="45" spans="1:14" x14ac:dyDescent="0.25">
      <c r="A45" s="44" t="s">
        <v>90</v>
      </c>
      <c r="B45" s="95" t="s">
        <v>152</v>
      </c>
      <c r="C45" s="141">
        <v>0</v>
      </c>
      <c r="D45" s="141">
        <v>0</v>
      </c>
      <c r="E45" s="142">
        <v>0</v>
      </c>
      <c r="F45" s="9" t="s">
        <v>45</v>
      </c>
      <c r="G45" s="122">
        <f t="shared" si="6"/>
        <v>0</v>
      </c>
      <c r="H45" s="140">
        <v>0</v>
      </c>
      <c r="I45" s="118">
        <f t="shared" si="7"/>
        <v>0</v>
      </c>
      <c r="J45" s="112"/>
      <c r="K45" s="385"/>
      <c r="L45" s="61"/>
      <c r="M45" s="127"/>
      <c r="N45" s="60"/>
    </row>
    <row r="46" spans="1:14" x14ac:dyDescent="0.25">
      <c r="A46" s="44" t="s">
        <v>99</v>
      </c>
      <c r="B46" s="95" t="s">
        <v>112</v>
      </c>
      <c r="C46" s="141">
        <v>0</v>
      </c>
      <c r="D46" s="141">
        <v>0</v>
      </c>
      <c r="E46" s="142">
        <v>0</v>
      </c>
      <c r="F46" s="9" t="s">
        <v>109</v>
      </c>
      <c r="G46" s="122">
        <f t="shared" si="6"/>
        <v>0</v>
      </c>
      <c r="H46" s="140">
        <v>0</v>
      </c>
      <c r="I46" s="118">
        <f t="shared" si="7"/>
        <v>0</v>
      </c>
      <c r="J46" s="141">
        <v>0</v>
      </c>
      <c r="K46" s="574"/>
      <c r="L46" s="121">
        <f>SUM(I46:I48)+J46</f>
        <v>0</v>
      </c>
      <c r="M46" s="127">
        <f>IF(M$4=0,0,L46/$M$4)</f>
        <v>0</v>
      </c>
      <c r="N46" s="60"/>
    </row>
    <row r="47" spans="1:14" x14ac:dyDescent="0.25">
      <c r="A47" s="44" t="s">
        <v>99</v>
      </c>
      <c r="B47" s="95" t="s">
        <v>112</v>
      </c>
      <c r="C47" s="141">
        <v>0</v>
      </c>
      <c r="D47" s="141">
        <v>0</v>
      </c>
      <c r="E47" s="142">
        <v>0</v>
      </c>
      <c r="F47" s="9" t="s">
        <v>109</v>
      </c>
      <c r="G47" s="122">
        <f t="shared" si="6"/>
        <v>0</v>
      </c>
      <c r="H47" s="140">
        <v>0</v>
      </c>
      <c r="I47" s="118">
        <f t="shared" si="7"/>
        <v>0</v>
      </c>
      <c r="J47" s="112"/>
      <c r="K47" s="112"/>
      <c r="L47" s="120"/>
      <c r="M47" s="127"/>
      <c r="N47" s="60"/>
    </row>
    <row r="48" spans="1:14" x14ac:dyDescent="0.25">
      <c r="A48" s="44" t="s">
        <v>99</v>
      </c>
      <c r="B48" s="95" t="s">
        <v>153</v>
      </c>
      <c r="C48" s="141">
        <v>0</v>
      </c>
      <c r="D48" s="141">
        <v>0</v>
      </c>
      <c r="E48" s="142">
        <v>0</v>
      </c>
      <c r="F48" s="9" t="s">
        <v>45</v>
      </c>
      <c r="G48" s="122">
        <f t="shared" si="6"/>
        <v>0</v>
      </c>
      <c r="H48" s="140">
        <v>0</v>
      </c>
      <c r="I48" s="118">
        <f t="shared" si="7"/>
        <v>0</v>
      </c>
      <c r="J48" s="112"/>
      <c r="K48" s="385"/>
      <c r="L48" s="61"/>
      <c r="M48" s="127"/>
      <c r="N48" s="60"/>
    </row>
    <row r="49" spans="1:14" x14ac:dyDescent="0.25">
      <c r="A49" s="44" t="s">
        <v>91</v>
      </c>
      <c r="B49" s="95" t="s">
        <v>113</v>
      </c>
      <c r="C49" s="141">
        <v>0</v>
      </c>
      <c r="D49" s="141">
        <v>0</v>
      </c>
      <c r="E49" s="142">
        <v>0</v>
      </c>
      <c r="F49" s="9" t="s">
        <v>109</v>
      </c>
      <c r="G49" s="122">
        <f t="shared" si="6"/>
        <v>0</v>
      </c>
      <c r="H49" s="140">
        <v>0</v>
      </c>
      <c r="I49" s="118">
        <f t="shared" si="7"/>
        <v>0</v>
      </c>
      <c r="J49" s="141">
        <v>0</v>
      </c>
      <c r="K49" s="574"/>
      <c r="L49" s="121">
        <f>SUM(I49:I50)+J49</f>
        <v>0</v>
      </c>
      <c r="M49" s="127">
        <f>IF(M$4=0,0,L49/$M$4)</f>
        <v>0</v>
      </c>
      <c r="N49" s="60"/>
    </row>
    <row r="50" spans="1:14" x14ac:dyDescent="0.25">
      <c r="A50" s="44" t="s">
        <v>91</v>
      </c>
      <c r="B50" s="95" t="s">
        <v>113</v>
      </c>
      <c r="C50" s="141">
        <v>0</v>
      </c>
      <c r="D50" s="141">
        <v>0</v>
      </c>
      <c r="E50" s="142">
        <v>0</v>
      </c>
      <c r="F50" s="9" t="s">
        <v>109</v>
      </c>
      <c r="G50" s="122">
        <f t="shared" si="6"/>
        <v>0</v>
      </c>
      <c r="H50" s="140">
        <v>0</v>
      </c>
      <c r="I50" s="118">
        <f t="shared" si="7"/>
        <v>0</v>
      </c>
      <c r="J50" s="112"/>
      <c r="K50" s="385"/>
      <c r="L50" s="120"/>
      <c r="M50" s="127"/>
      <c r="N50" s="60"/>
    </row>
    <row r="51" spans="1:14" x14ac:dyDescent="0.25">
      <c r="A51" s="44" t="s">
        <v>240</v>
      </c>
      <c r="B51" s="95" t="s">
        <v>114</v>
      </c>
      <c r="C51" s="141">
        <v>0</v>
      </c>
      <c r="D51" s="141">
        <v>0</v>
      </c>
      <c r="E51" s="142">
        <v>0</v>
      </c>
      <c r="F51" s="9" t="s">
        <v>109</v>
      </c>
      <c r="G51" s="122">
        <f t="shared" si="6"/>
        <v>0</v>
      </c>
      <c r="H51" s="140">
        <v>0</v>
      </c>
      <c r="I51" s="118">
        <f t="shared" si="7"/>
        <v>0</v>
      </c>
      <c r="J51" s="141">
        <v>0</v>
      </c>
      <c r="K51" s="574"/>
      <c r="L51" s="121">
        <f>SUM(I51:J51)</f>
        <v>0</v>
      </c>
      <c r="M51" s="127">
        <f>IF(M$4=0,0,L51/$M$4)</f>
        <v>0</v>
      </c>
      <c r="N51" s="60"/>
    </row>
    <row r="52" spans="1:14" x14ac:dyDescent="0.25">
      <c r="A52" s="44" t="s">
        <v>241</v>
      </c>
      <c r="B52" s="95" t="s">
        <v>115</v>
      </c>
      <c r="C52" s="141">
        <v>0</v>
      </c>
      <c r="D52" s="141">
        <v>0</v>
      </c>
      <c r="E52" s="142">
        <v>0</v>
      </c>
      <c r="F52" s="9" t="s">
        <v>109</v>
      </c>
      <c r="G52" s="122">
        <f t="shared" si="6"/>
        <v>0</v>
      </c>
      <c r="H52" s="140">
        <v>0</v>
      </c>
      <c r="I52" s="118">
        <f t="shared" si="7"/>
        <v>0</v>
      </c>
      <c r="J52" s="112"/>
      <c r="K52" s="112"/>
      <c r="L52" s="121">
        <f>SUM(I52)</f>
        <v>0</v>
      </c>
      <c r="M52" s="127">
        <f>IF(M$4=0,0,L52/$M$4)</f>
        <v>0</v>
      </c>
      <c r="N52" s="60"/>
    </row>
    <row r="53" spans="1:14" x14ac:dyDescent="0.25">
      <c r="A53" s="44"/>
      <c r="B53" s="96"/>
      <c r="C53" s="126"/>
      <c r="D53" s="126"/>
      <c r="E53" s="436"/>
      <c r="F53" s="9"/>
      <c r="G53" s="123"/>
      <c r="H53" s="121"/>
      <c r="I53" s="118"/>
      <c r="J53" s="61"/>
      <c r="K53" s="61"/>
      <c r="L53" s="120"/>
      <c r="M53" s="127"/>
      <c r="N53" s="60"/>
    </row>
    <row r="54" spans="1:14" x14ac:dyDescent="0.25">
      <c r="A54" s="44" t="s">
        <v>92</v>
      </c>
      <c r="B54" s="72"/>
      <c r="C54" s="141">
        <v>0</v>
      </c>
      <c r="D54" s="141">
        <v>0</v>
      </c>
      <c r="E54" s="142">
        <v>0</v>
      </c>
      <c r="F54" s="9" t="s">
        <v>45</v>
      </c>
      <c r="G54" s="122">
        <f>C54*D54*E54</f>
        <v>0</v>
      </c>
      <c r="H54" s="140">
        <v>0</v>
      </c>
      <c r="I54" s="118">
        <f>G54*H54</f>
        <v>0</v>
      </c>
      <c r="J54" s="112"/>
      <c r="K54" s="112"/>
      <c r="L54" s="121">
        <f>SUM(I54:I55)</f>
        <v>0</v>
      </c>
      <c r="M54" s="127">
        <f>IF(M$4=0,0,L54/$M$4)</f>
        <v>0</v>
      </c>
      <c r="N54" s="60"/>
    </row>
    <row r="55" spans="1:14" x14ac:dyDescent="0.25">
      <c r="A55" s="44" t="s">
        <v>92</v>
      </c>
      <c r="B55" s="72"/>
      <c r="C55" s="141">
        <v>0</v>
      </c>
      <c r="D55" s="141">
        <v>0</v>
      </c>
      <c r="E55" s="142">
        <v>0</v>
      </c>
      <c r="F55" s="9" t="s">
        <v>45</v>
      </c>
      <c r="G55" s="122">
        <f>C55*D55*E55</f>
        <v>0</v>
      </c>
      <c r="H55" s="140">
        <v>0</v>
      </c>
      <c r="I55" s="118">
        <f>G55*H55</f>
        <v>0</v>
      </c>
      <c r="J55" s="112"/>
      <c r="K55" s="112"/>
      <c r="L55" s="120"/>
      <c r="M55" s="127"/>
      <c r="N55" s="60"/>
    </row>
    <row r="56" spans="1:14" x14ac:dyDescent="0.25">
      <c r="A56" s="44" t="s">
        <v>93</v>
      </c>
      <c r="B56" s="72"/>
      <c r="C56" s="141">
        <v>0</v>
      </c>
      <c r="D56" s="141">
        <v>0</v>
      </c>
      <c r="E56" s="142">
        <v>0</v>
      </c>
      <c r="F56" s="9" t="s">
        <v>45</v>
      </c>
      <c r="G56" s="122">
        <f>C56*D56*E56</f>
        <v>0</v>
      </c>
      <c r="H56" s="140">
        <v>0</v>
      </c>
      <c r="I56" s="118">
        <f>G56*H56</f>
        <v>0</v>
      </c>
      <c r="J56" s="61"/>
      <c r="K56" s="61"/>
      <c r="L56" s="121">
        <f>SUM(I56:I57)</f>
        <v>0</v>
      </c>
      <c r="M56" s="127">
        <f>IF(M$4=0,0,L56/$M$4)</f>
        <v>0</v>
      </c>
      <c r="N56" s="60"/>
    </row>
    <row r="57" spans="1:14" x14ac:dyDescent="0.25">
      <c r="A57" s="44" t="s">
        <v>93</v>
      </c>
      <c r="B57" s="72"/>
      <c r="C57" s="141">
        <v>0</v>
      </c>
      <c r="D57" s="141">
        <v>0</v>
      </c>
      <c r="E57" s="142">
        <v>0</v>
      </c>
      <c r="F57" s="9" t="s">
        <v>45</v>
      </c>
      <c r="G57" s="122">
        <f>C57*D57*E57</f>
        <v>0</v>
      </c>
      <c r="H57" s="140">
        <v>0</v>
      </c>
      <c r="I57" s="118">
        <f>G57*H57</f>
        <v>0</v>
      </c>
      <c r="J57" s="112"/>
      <c r="K57" s="112"/>
      <c r="L57" s="120"/>
      <c r="M57" s="127"/>
      <c r="N57" s="60"/>
    </row>
    <row r="58" spans="1:14" x14ac:dyDescent="0.25">
      <c r="A58" s="44"/>
      <c r="B58" s="96"/>
      <c r="C58" s="126"/>
      <c r="D58" s="126"/>
      <c r="E58" s="436"/>
      <c r="F58" s="9"/>
      <c r="G58" s="123"/>
      <c r="H58" s="121"/>
      <c r="I58" s="118"/>
      <c r="J58" s="112"/>
      <c r="K58" s="112"/>
      <c r="L58" s="120"/>
      <c r="M58" s="127"/>
      <c r="N58" s="60"/>
    </row>
    <row r="59" spans="1:14" x14ac:dyDescent="0.25">
      <c r="A59" s="44" t="s">
        <v>94</v>
      </c>
      <c r="B59" s="96" t="s">
        <v>95</v>
      </c>
      <c r="C59" s="141">
        <v>0</v>
      </c>
      <c r="D59" s="141">
        <v>0</v>
      </c>
      <c r="E59" s="142">
        <v>0</v>
      </c>
      <c r="F59" s="9" t="s">
        <v>45</v>
      </c>
      <c r="G59" s="122">
        <f>C59*D59*E59</f>
        <v>0</v>
      </c>
      <c r="H59" s="140">
        <v>0</v>
      </c>
      <c r="I59" s="118">
        <f>G59*H59</f>
        <v>0</v>
      </c>
      <c r="J59" s="112"/>
      <c r="K59" s="112"/>
      <c r="L59" s="121">
        <f>SUM(I59:I60)</f>
        <v>0</v>
      </c>
      <c r="M59" s="127">
        <f>IF(M$4=0,0,L59/$M$4)</f>
        <v>0</v>
      </c>
      <c r="N59" s="60"/>
    </row>
    <row r="60" spans="1:14" x14ac:dyDescent="0.25">
      <c r="A60" s="44" t="s">
        <v>94</v>
      </c>
      <c r="B60" s="96" t="s">
        <v>95</v>
      </c>
      <c r="C60" s="141">
        <v>0</v>
      </c>
      <c r="D60" s="141">
        <v>0</v>
      </c>
      <c r="E60" s="142">
        <v>0</v>
      </c>
      <c r="F60" s="9" t="s">
        <v>45</v>
      </c>
      <c r="G60" s="122">
        <f>C60*D60*E60</f>
        <v>0</v>
      </c>
      <c r="H60" s="140">
        <v>0</v>
      </c>
      <c r="I60" s="118">
        <f>G60*H60</f>
        <v>0</v>
      </c>
      <c r="J60" s="112"/>
      <c r="K60" s="385"/>
      <c r="L60" s="120"/>
      <c r="M60" s="127"/>
      <c r="N60" s="60"/>
    </row>
    <row r="61" spans="1:14" x14ac:dyDescent="0.25">
      <c r="A61" s="44" t="s">
        <v>96</v>
      </c>
      <c r="B61" s="8" t="s">
        <v>46</v>
      </c>
      <c r="C61" s="141">
        <v>0</v>
      </c>
      <c r="D61" s="141">
        <v>0</v>
      </c>
      <c r="E61" s="142">
        <v>0</v>
      </c>
      <c r="F61" s="9" t="s">
        <v>45</v>
      </c>
      <c r="G61" s="122">
        <f>C61*D61*E61</f>
        <v>0</v>
      </c>
      <c r="H61" s="140">
        <v>0</v>
      </c>
      <c r="I61" s="118">
        <f>G61*H61</f>
        <v>0</v>
      </c>
      <c r="J61" s="141">
        <v>0</v>
      </c>
      <c r="K61" s="574"/>
      <c r="L61" s="121">
        <f>SUM(I61:I62)+J61</f>
        <v>0</v>
      </c>
      <c r="M61" s="127">
        <f>IF(M$4=0,0,L61/$M$4)</f>
        <v>0</v>
      </c>
      <c r="N61" s="60"/>
    </row>
    <row r="62" spans="1:14" x14ac:dyDescent="0.25">
      <c r="A62" s="44" t="s">
        <v>96</v>
      </c>
      <c r="B62" s="8" t="s">
        <v>46</v>
      </c>
      <c r="C62" s="141">
        <v>0</v>
      </c>
      <c r="D62" s="141">
        <v>0</v>
      </c>
      <c r="E62" s="142">
        <v>0</v>
      </c>
      <c r="F62" s="9" t="s">
        <v>45</v>
      </c>
      <c r="G62" s="122">
        <f>C62*D62*E62</f>
        <v>0</v>
      </c>
      <c r="H62" s="140">
        <v>0</v>
      </c>
      <c r="I62" s="118">
        <f>G62*H62</f>
        <v>0</v>
      </c>
      <c r="J62" s="112"/>
      <c r="K62" s="112"/>
      <c r="L62" s="120"/>
      <c r="M62" s="127"/>
      <c r="N62" s="60"/>
    </row>
    <row r="63" spans="1:14" x14ac:dyDescent="0.25">
      <c r="A63" s="44"/>
      <c r="B63" s="8"/>
      <c r="C63" s="126"/>
      <c r="D63" s="126"/>
      <c r="E63" s="436"/>
      <c r="F63" s="9"/>
      <c r="G63" s="123"/>
      <c r="H63" s="121"/>
      <c r="I63" s="118"/>
      <c r="J63" s="112"/>
      <c r="K63" s="112"/>
      <c r="L63" s="120"/>
      <c r="M63" s="127"/>
      <c r="N63" s="60"/>
    </row>
    <row r="64" spans="1:14" x14ac:dyDescent="0.25">
      <c r="A64" s="44" t="s">
        <v>66</v>
      </c>
      <c r="B64" s="11" t="s">
        <v>48</v>
      </c>
      <c r="C64" s="141">
        <v>0</v>
      </c>
      <c r="D64" s="141">
        <v>0</v>
      </c>
      <c r="E64" s="142">
        <v>0</v>
      </c>
      <c r="F64" s="139" t="s">
        <v>109</v>
      </c>
      <c r="G64" s="122">
        <f t="shared" ref="G64:G69" si="8">C64*D64*E64</f>
        <v>0</v>
      </c>
      <c r="H64" s="140">
        <v>0</v>
      </c>
      <c r="I64" s="118">
        <f t="shared" ref="I64:I69" si="9">G64*H64</f>
        <v>0</v>
      </c>
      <c r="J64" s="112"/>
      <c r="K64" s="112"/>
      <c r="L64" s="121">
        <f>SUM(I64:I65)</f>
        <v>0</v>
      </c>
      <c r="M64" s="127">
        <f>IF(M$4=0,0,L64/$M$4)</f>
        <v>0</v>
      </c>
      <c r="N64" s="60"/>
    </row>
    <row r="65" spans="1:14" x14ac:dyDescent="0.25">
      <c r="A65" s="44" t="s">
        <v>66</v>
      </c>
      <c r="B65" s="11" t="s">
        <v>48</v>
      </c>
      <c r="C65" s="141">
        <v>0</v>
      </c>
      <c r="D65" s="141">
        <v>0</v>
      </c>
      <c r="E65" s="142">
        <v>0</v>
      </c>
      <c r="F65" s="139" t="s">
        <v>21</v>
      </c>
      <c r="G65" s="122">
        <f t="shared" si="8"/>
        <v>0</v>
      </c>
      <c r="H65" s="140">
        <v>0</v>
      </c>
      <c r="I65" s="118">
        <f t="shared" si="9"/>
        <v>0</v>
      </c>
      <c r="J65" s="112"/>
      <c r="K65" s="112"/>
      <c r="L65" s="120"/>
      <c r="M65" s="127"/>
      <c r="N65" s="60"/>
    </row>
    <row r="66" spans="1:14" x14ac:dyDescent="0.25">
      <c r="A66" s="44" t="s">
        <v>67</v>
      </c>
      <c r="B66" s="11" t="s">
        <v>144</v>
      </c>
      <c r="C66" s="141">
        <v>0</v>
      </c>
      <c r="D66" s="141">
        <v>0</v>
      </c>
      <c r="E66" s="142">
        <v>0</v>
      </c>
      <c r="F66" s="139" t="s">
        <v>109</v>
      </c>
      <c r="G66" s="122">
        <f t="shared" si="8"/>
        <v>0</v>
      </c>
      <c r="H66" s="140">
        <v>0</v>
      </c>
      <c r="I66" s="118">
        <f t="shared" si="9"/>
        <v>0</v>
      </c>
      <c r="J66" s="112"/>
      <c r="K66" s="112"/>
      <c r="L66" s="121">
        <f>SUM(I66:I67)</f>
        <v>0</v>
      </c>
      <c r="M66" s="127">
        <f>IF(M$4=0,0,L66/$M$4)</f>
        <v>0</v>
      </c>
      <c r="N66" s="60"/>
    </row>
    <row r="67" spans="1:14" x14ac:dyDescent="0.25">
      <c r="A67" s="44" t="s">
        <v>67</v>
      </c>
      <c r="B67" s="11" t="s">
        <v>144</v>
      </c>
      <c r="C67" s="141">
        <v>0</v>
      </c>
      <c r="D67" s="141">
        <v>0</v>
      </c>
      <c r="E67" s="142">
        <v>0</v>
      </c>
      <c r="F67" s="139" t="s">
        <v>21</v>
      </c>
      <c r="G67" s="122">
        <f t="shared" si="8"/>
        <v>0</v>
      </c>
      <c r="H67" s="140">
        <v>0</v>
      </c>
      <c r="I67" s="118">
        <f t="shared" si="9"/>
        <v>0</v>
      </c>
      <c r="J67" s="112"/>
      <c r="K67" s="112"/>
      <c r="L67" s="120"/>
      <c r="M67" s="127"/>
      <c r="N67" s="60"/>
    </row>
    <row r="68" spans="1:14" x14ac:dyDescent="0.25">
      <c r="A68" s="44" t="s">
        <v>68</v>
      </c>
      <c r="B68" s="11" t="s">
        <v>145</v>
      </c>
      <c r="C68" s="141">
        <v>0</v>
      </c>
      <c r="D68" s="141">
        <v>0</v>
      </c>
      <c r="E68" s="142">
        <v>0</v>
      </c>
      <c r="F68" s="139" t="s">
        <v>109</v>
      </c>
      <c r="G68" s="122">
        <f t="shared" si="8"/>
        <v>0</v>
      </c>
      <c r="H68" s="140">
        <v>0</v>
      </c>
      <c r="I68" s="118">
        <f t="shared" si="9"/>
        <v>0</v>
      </c>
      <c r="J68" s="61"/>
      <c r="K68" s="61"/>
      <c r="L68" s="121">
        <f>SUM(I68:I69)</f>
        <v>0</v>
      </c>
      <c r="M68" s="127">
        <f>IF(M$4=0,0,L68/$M$4)</f>
        <v>0</v>
      </c>
      <c r="N68" s="60"/>
    </row>
    <row r="69" spans="1:14" x14ac:dyDescent="0.25">
      <c r="A69" s="44" t="s">
        <v>68</v>
      </c>
      <c r="B69" s="11" t="s">
        <v>145</v>
      </c>
      <c r="C69" s="141">
        <v>0</v>
      </c>
      <c r="D69" s="141">
        <v>0</v>
      </c>
      <c r="E69" s="142">
        <v>0</v>
      </c>
      <c r="F69" s="139" t="s">
        <v>21</v>
      </c>
      <c r="G69" s="122">
        <f t="shared" si="8"/>
        <v>0</v>
      </c>
      <c r="H69" s="140">
        <v>0</v>
      </c>
      <c r="I69" s="118">
        <f t="shared" si="9"/>
        <v>0</v>
      </c>
      <c r="J69" s="112"/>
      <c r="K69" s="112"/>
      <c r="L69" s="120"/>
      <c r="M69" s="127"/>
      <c r="N69" s="60"/>
    </row>
    <row r="70" spans="1:14" x14ac:dyDescent="0.25">
      <c r="A70" s="44"/>
      <c r="B70" s="11"/>
      <c r="C70" s="126"/>
      <c r="D70" s="126"/>
      <c r="E70" s="436"/>
      <c r="F70" s="9"/>
      <c r="G70" s="123"/>
      <c r="H70" s="121"/>
      <c r="I70" s="118"/>
      <c r="J70" s="112"/>
      <c r="K70" s="112"/>
      <c r="L70" s="120"/>
      <c r="M70" s="127"/>
      <c r="N70" s="60"/>
    </row>
    <row r="71" spans="1:14" x14ac:dyDescent="0.25">
      <c r="A71" s="44" t="s">
        <v>100</v>
      </c>
      <c r="B71" s="11" t="s">
        <v>52</v>
      </c>
      <c r="C71" s="141">
        <v>0</v>
      </c>
      <c r="D71" s="141">
        <v>0</v>
      </c>
      <c r="E71" s="142">
        <v>0</v>
      </c>
      <c r="F71" s="9" t="s">
        <v>63</v>
      </c>
      <c r="G71" s="122">
        <f>C71*D71*E71</f>
        <v>0</v>
      </c>
      <c r="H71" s="140">
        <v>0</v>
      </c>
      <c r="I71" s="118">
        <f>G71*H71</f>
        <v>0</v>
      </c>
      <c r="J71" s="141">
        <v>0</v>
      </c>
      <c r="K71" s="112"/>
      <c r="L71" s="121">
        <f>SUM(I71:I72)+J71</f>
        <v>0</v>
      </c>
      <c r="M71" s="127">
        <f>IF(M$4=0,0,L71/$M$4)</f>
        <v>0</v>
      </c>
      <c r="N71" s="60"/>
    </row>
    <row r="72" spans="1:14" x14ac:dyDescent="0.25">
      <c r="A72" s="44" t="s">
        <v>100</v>
      </c>
      <c r="B72" s="11" t="s">
        <v>52</v>
      </c>
      <c r="C72" s="141">
        <v>0</v>
      </c>
      <c r="D72" s="141">
        <v>0</v>
      </c>
      <c r="E72" s="142">
        <v>0</v>
      </c>
      <c r="F72" s="9" t="s">
        <v>63</v>
      </c>
      <c r="G72" s="122">
        <f>C72*D72*E72</f>
        <v>0</v>
      </c>
      <c r="H72" s="140">
        <v>0</v>
      </c>
      <c r="I72" s="118">
        <f>G72*H72</f>
        <v>0</v>
      </c>
      <c r="J72" s="112"/>
      <c r="K72" s="112"/>
      <c r="L72" s="120"/>
      <c r="M72" s="127"/>
      <c r="N72" s="60"/>
    </row>
    <row r="73" spans="1:14" x14ac:dyDescent="0.25">
      <c r="A73" s="44" t="s">
        <v>97</v>
      </c>
      <c r="B73" s="11" t="s">
        <v>53</v>
      </c>
      <c r="C73" s="141">
        <v>0</v>
      </c>
      <c r="D73" s="141">
        <v>0</v>
      </c>
      <c r="E73" s="142">
        <v>0</v>
      </c>
      <c r="F73" s="9" t="s">
        <v>63</v>
      </c>
      <c r="G73" s="122">
        <f>C73*D73*E73</f>
        <v>0</v>
      </c>
      <c r="H73" s="140">
        <v>0</v>
      </c>
      <c r="I73" s="118">
        <f>G73*H73</f>
        <v>0</v>
      </c>
      <c r="J73" s="112"/>
      <c r="K73" s="112"/>
      <c r="L73" s="121">
        <f>SUM(I73:I74)</f>
        <v>0</v>
      </c>
      <c r="M73" s="127">
        <f>IF(M$4=0,0,L73/$M$4)</f>
        <v>0</v>
      </c>
      <c r="N73" s="60"/>
    </row>
    <row r="74" spans="1:14" x14ac:dyDescent="0.25">
      <c r="A74" s="44" t="s">
        <v>97</v>
      </c>
      <c r="B74" s="11" t="s">
        <v>53</v>
      </c>
      <c r="C74" s="141">
        <v>0</v>
      </c>
      <c r="D74" s="141">
        <v>0</v>
      </c>
      <c r="E74" s="142">
        <v>0</v>
      </c>
      <c r="F74" s="9" t="s">
        <v>63</v>
      </c>
      <c r="G74" s="122">
        <f>C74*D74*E74</f>
        <v>0</v>
      </c>
      <c r="H74" s="140">
        <v>0</v>
      </c>
      <c r="I74" s="118">
        <f>G74*H74</f>
        <v>0</v>
      </c>
      <c r="J74" s="112"/>
      <c r="K74" s="112"/>
      <c r="L74" s="120"/>
      <c r="M74" s="127"/>
      <c r="N74" s="60"/>
    </row>
    <row r="75" spans="1:14" x14ac:dyDescent="0.25">
      <c r="A75" s="44"/>
      <c r="B75" s="61"/>
      <c r="C75" s="126"/>
      <c r="D75" s="126"/>
      <c r="E75" s="436"/>
      <c r="F75" s="9"/>
      <c r="G75" s="123"/>
      <c r="H75" s="121"/>
      <c r="I75" s="118"/>
      <c r="J75" s="112"/>
      <c r="K75" s="112"/>
      <c r="L75" s="120"/>
      <c r="M75" s="127"/>
      <c r="N75" s="60"/>
    </row>
    <row r="76" spans="1:14" x14ac:dyDescent="0.25">
      <c r="A76" s="44" t="s">
        <v>101</v>
      </c>
      <c r="B76" s="11" t="s">
        <v>102</v>
      </c>
      <c r="C76" s="141">
        <v>0</v>
      </c>
      <c r="D76" s="141">
        <v>0</v>
      </c>
      <c r="E76" s="142">
        <v>0</v>
      </c>
      <c r="F76" s="9" t="s">
        <v>21</v>
      </c>
      <c r="G76" s="122">
        <f>C76*D76*E76</f>
        <v>0</v>
      </c>
      <c r="H76" s="140">
        <v>0</v>
      </c>
      <c r="I76" s="118">
        <f>G76*H76</f>
        <v>0</v>
      </c>
      <c r="J76" s="141">
        <v>0</v>
      </c>
      <c r="K76" s="112"/>
      <c r="L76" s="121">
        <f>I76+J76</f>
        <v>0</v>
      </c>
      <c r="M76" s="127">
        <f>IF(M$4=0,0,L76/$M$4)</f>
        <v>0</v>
      </c>
      <c r="N76" s="60"/>
    </row>
    <row r="77" spans="1:14" x14ac:dyDescent="0.25">
      <c r="A77" s="137"/>
      <c r="B77" s="61"/>
      <c r="C77" s="8"/>
      <c r="D77" s="8"/>
      <c r="E77" s="8"/>
      <c r="F77" s="61"/>
      <c r="G77" s="61"/>
      <c r="H77" s="8"/>
      <c r="I77" s="61"/>
      <c r="J77" s="112"/>
      <c r="K77" s="112"/>
      <c r="L77" s="120"/>
      <c r="M77" s="127"/>
      <c r="N77" s="60"/>
    </row>
    <row r="78" spans="1:14" x14ac:dyDescent="0.25">
      <c r="A78" s="44" t="s">
        <v>104</v>
      </c>
      <c r="B78" s="11" t="s">
        <v>56</v>
      </c>
      <c r="C78" s="141">
        <v>0</v>
      </c>
      <c r="D78" s="141">
        <v>0</v>
      </c>
      <c r="E78" s="142">
        <v>0</v>
      </c>
      <c r="F78" s="9" t="s">
        <v>21</v>
      </c>
      <c r="G78" s="122">
        <f>C78*D78*E78</f>
        <v>0</v>
      </c>
      <c r="H78" s="140">
        <v>0</v>
      </c>
      <c r="I78" s="118">
        <f>G78*H78</f>
        <v>0</v>
      </c>
      <c r="J78" s="141">
        <v>0</v>
      </c>
      <c r="K78" s="112"/>
      <c r="L78" s="120">
        <f>I78+J78</f>
        <v>0</v>
      </c>
      <c r="M78" s="127">
        <f>IF(M$4=0,0,L78/$M$4)</f>
        <v>0</v>
      </c>
      <c r="N78" s="60"/>
    </row>
    <row r="79" spans="1:14" x14ac:dyDescent="0.25">
      <c r="A79" s="44"/>
      <c r="B79" s="11"/>
      <c r="C79" s="126"/>
      <c r="D79" s="126"/>
      <c r="E79" s="436"/>
      <c r="F79" s="9"/>
      <c r="G79" s="123"/>
      <c r="H79" s="121"/>
      <c r="I79" s="118"/>
      <c r="J79" s="112"/>
      <c r="K79" s="112"/>
      <c r="L79" s="120"/>
      <c r="M79" s="127"/>
      <c r="N79" s="60"/>
    </row>
    <row r="80" spans="1:14" x14ac:dyDescent="0.25">
      <c r="A80" s="44" t="s">
        <v>105</v>
      </c>
      <c r="B80" s="11" t="s">
        <v>57</v>
      </c>
      <c r="C80" s="141">
        <v>0</v>
      </c>
      <c r="D80" s="141">
        <v>0</v>
      </c>
      <c r="E80" s="142">
        <v>0</v>
      </c>
      <c r="F80" s="9" t="s">
        <v>63</v>
      </c>
      <c r="G80" s="122">
        <f>C80*D80*E80</f>
        <v>0</v>
      </c>
      <c r="H80" s="140">
        <v>0</v>
      </c>
      <c r="I80" s="118">
        <f>G80*H80</f>
        <v>0</v>
      </c>
      <c r="J80" s="141">
        <v>0</v>
      </c>
      <c r="K80" s="574"/>
      <c r="L80" s="121">
        <f>SUM(I80:I81)+J80</f>
        <v>0</v>
      </c>
      <c r="M80" s="127">
        <f>IF(M$4=0,0,L80/$M$4)</f>
        <v>0</v>
      </c>
      <c r="N80" s="60"/>
    </row>
    <row r="81" spans="1:14" x14ac:dyDescent="0.25">
      <c r="A81" s="44" t="s">
        <v>105</v>
      </c>
      <c r="B81" s="11" t="s">
        <v>57</v>
      </c>
      <c r="C81" s="141">
        <v>0</v>
      </c>
      <c r="D81" s="141">
        <v>0</v>
      </c>
      <c r="E81" s="142">
        <v>0</v>
      </c>
      <c r="F81" s="9" t="s">
        <v>63</v>
      </c>
      <c r="G81" s="122">
        <f>C81*D81*E81</f>
        <v>0</v>
      </c>
      <c r="H81" s="140">
        <v>0</v>
      </c>
      <c r="I81" s="118">
        <f>G81*H81</f>
        <v>0</v>
      </c>
      <c r="J81" s="112"/>
      <c r="K81" s="112"/>
      <c r="L81" s="120"/>
      <c r="M81" s="127"/>
      <c r="N81" s="60"/>
    </row>
    <row r="82" spans="1:14" x14ac:dyDescent="0.25">
      <c r="A82" s="44"/>
      <c r="B82" s="11"/>
      <c r="C82" s="17"/>
      <c r="D82" s="17"/>
      <c r="E82" s="18"/>
      <c r="F82" s="17"/>
      <c r="G82" s="755"/>
      <c r="H82" s="755"/>
      <c r="I82" s="119"/>
      <c r="J82" s="112"/>
      <c r="K82" s="112"/>
      <c r="L82" s="120"/>
      <c r="M82" s="127"/>
      <c r="N82" s="60"/>
    </row>
    <row r="83" spans="1:14" x14ac:dyDescent="0.25">
      <c r="A83" s="44"/>
      <c r="B83" s="61"/>
      <c r="C83" s="61"/>
      <c r="D83" s="61"/>
      <c r="E83" s="61"/>
      <c r="F83" s="61"/>
      <c r="G83" s="61"/>
      <c r="H83" s="61"/>
      <c r="I83" s="120"/>
      <c r="J83" s="61"/>
      <c r="K83" s="61"/>
      <c r="L83" s="119"/>
      <c r="M83" s="127"/>
      <c r="N83" s="60"/>
    </row>
    <row r="84" spans="1:14" x14ac:dyDescent="0.25">
      <c r="A84" s="44"/>
      <c r="B84" s="61"/>
      <c r="C84" s="61"/>
      <c r="D84" s="61"/>
      <c r="E84" s="61"/>
      <c r="F84" s="61"/>
      <c r="G84" s="61"/>
      <c r="H84" s="61"/>
      <c r="I84" s="61"/>
      <c r="J84" s="61"/>
      <c r="K84" s="61"/>
      <c r="L84" s="61"/>
      <c r="M84" s="127"/>
      <c r="N84" s="60"/>
    </row>
    <row r="85" spans="1:14" x14ac:dyDescent="0.25">
      <c r="A85" s="199" t="s">
        <v>375</v>
      </c>
      <c r="B85" s="61"/>
      <c r="C85" s="61"/>
      <c r="D85" s="61"/>
      <c r="E85" s="61"/>
      <c r="F85" s="61"/>
      <c r="G85" s="88"/>
      <c r="H85" s="1048" t="s">
        <v>239</v>
      </c>
      <c r="I85" s="163" t="s">
        <v>234</v>
      </c>
      <c r="J85" s="164" t="s">
        <v>131</v>
      </c>
      <c r="K85" s="166"/>
      <c r="L85" s="167" t="s">
        <v>235</v>
      </c>
      <c r="M85" s="753" t="s">
        <v>157</v>
      </c>
      <c r="N85" s="60"/>
    </row>
    <row r="86" spans="1:14" x14ac:dyDescent="0.25">
      <c r="A86" s="266">
        <v>12</v>
      </c>
      <c r="B86" s="171"/>
      <c r="C86" s="130"/>
      <c r="D86" s="130"/>
      <c r="E86" s="172"/>
      <c r="F86" s="173"/>
      <c r="G86" s="174"/>
      <c r="H86" s="1049"/>
      <c r="I86" s="169">
        <f>SUM(I6:I81)</f>
        <v>0</v>
      </c>
      <c r="J86" s="169">
        <f>SUM(J6:J81)</f>
        <v>0</v>
      </c>
      <c r="K86" s="169"/>
      <c r="L86" s="169">
        <f>SUM(L6:L80)</f>
        <v>0</v>
      </c>
      <c r="M86" s="170">
        <f>IF(M$4=0,0,L86/$M$4)</f>
        <v>0</v>
      </c>
      <c r="N86" s="60"/>
    </row>
    <row r="87" spans="1:14" x14ac:dyDescent="0.25">
      <c r="B87" s="186"/>
      <c r="C87" s="33"/>
      <c r="D87" s="147"/>
      <c r="E87" s="147"/>
      <c r="F87" s="38"/>
      <c r="H87" s="193"/>
      <c r="I87" s="14"/>
      <c r="J87" s="14"/>
      <c r="K87" s="14"/>
      <c r="L87" s="117"/>
      <c r="M87" s="185"/>
      <c r="N87" s="60"/>
    </row>
    <row r="88" spans="1:14" s="112" customFormat="1" x14ac:dyDescent="0.25">
      <c r="A88" s="134"/>
      <c r="B88" s="186"/>
      <c r="C88" s="33"/>
      <c r="D88" s="147"/>
      <c r="E88" s="147"/>
      <c r="F88" s="38"/>
      <c r="G88" s="79"/>
      <c r="H88" s="193"/>
      <c r="I88" s="14"/>
      <c r="J88" s="14"/>
      <c r="K88" s="14"/>
      <c r="L88" s="117"/>
      <c r="M88" s="185"/>
      <c r="N88" s="15"/>
    </row>
    <row r="89" spans="1:14" s="112" customFormat="1" x14ac:dyDescent="0.25">
      <c r="A89" s="134"/>
      <c r="B89" s="186"/>
      <c r="C89" s="33"/>
      <c r="D89" s="147"/>
      <c r="E89" s="147"/>
      <c r="F89" s="38"/>
      <c r="G89" s="79"/>
      <c r="H89" s="193"/>
      <c r="I89" s="14"/>
      <c r="J89" s="14"/>
      <c r="K89" s="14"/>
      <c r="L89" s="117"/>
      <c r="M89" s="185"/>
      <c r="N89" s="15"/>
    </row>
    <row r="90" spans="1:14" s="112" customFormat="1" x14ac:dyDescent="0.25">
      <c r="A90" s="134"/>
      <c r="B90" s="186"/>
      <c r="C90" s="33"/>
      <c r="D90" s="147"/>
      <c r="E90" s="147"/>
      <c r="F90" s="38"/>
      <c r="G90" s="79"/>
      <c r="H90" s="193"/>
      <c r="I90" s="14"/>
      <c r="J90" s="14"/>
      <c r="K90" s="14"/>
      <c r="L90" s="117"/>
      <c r="M90" s="185"/>
      <c r="N90" s="15"/>
    </row>
    <row r="91" spans="1:14" s="112" customFormat="1" x14ac:dyDescent="0.25">
      <c r="A91" s="134"/>
      <c r="B91" s="182"/>
      <c r="C91" s="33"/>
      <c r="D91" s="33"/>
      <c r="E91" s="30"/>
      <c r="F91" s="22"/>
      <c r="G91" s="33"/>
      <c r="H91" s="282"/>
      <c r="I91" s="14"/>
      <c r="J91" s="14"/>
      <c r="K91" s="14"/>
      <c r="L91" s="117"/>
      <c r="M91" s="185"/>
      <c r="N91" s="15"/>
    </row>
    <row r="92" spans="1:14" s="112" customFormat="1" x14ac:dyDescent="0.25">
      <c r="A92" s="134"/>
      <c r="B92" s="182"/>
      <c r="C92" s="79"/>
      <c r="D92" s="33"/>
      <c r="E92" s="79"/>
      <c r="F92" s="147"/>
      <c r="G92" s="33"/>
      <c r="H92" s="193"/>
      <c r="I92" s="14"/>
      <c r="J92" s="14"/>
      <c r="K92" s="14"/>
      <c r="L92" s="117"/>
      <c r="M92" s="185"/>
      <c r="N92" s="15"/>
    </row>
    <row r="93" spans="1:14" s="112" customFormat="1" x14ac:dyDescent="0.25">
      <c r="A93" s="134"/>
      <c r="B93" s="182"/>
      <c r="C93" s="79"/>
      <c r="D93" s="33"/>
      <c r="E93" s="79"/>
      <c r="F93" s="147"/>
      <c r="G93" s="33"/>
      <c r="H93" s="193"/>
      <c r="I93" s="14"/>
      <c r="J93" s="14"/>
      <c r="K93" s="14"/>
      <c r="L93" s="117"/>
      <c r="M93" s="185"/>
      <c r="N93" s="15"/>
    </row>
    <row r="94" spans="1:14" s="112" customFormat="1" x14ac:dyDescent="0.25">
      <c r="A94" s="134"/>
      <c r="B94" s="79"/>
      <c r="C94" s="79"/>
      <c r="D94" s="79"/>
      <c r="E94" s="79"/>
      <c r="F94" s="147"/>
      <c r="G94" s="33"/>
      <c r="H94" s="193"/>
      <c r="I94" s="14"/>
      <c r="J94" s="14"/>
      <c r="K94" s="14"/>
      <c r="L94" s="117"/>
      <c r="M94" s="185"/>
      <c r="N94" s="15"/>
    </row>
    <row r="95" spans="1:14" s="112" customFormat="1" x14ac:dyDescent="0.25">
      <c r="A95" s="134"/>
      <c r="B95" s="79"/>
      <c r="C95" s="79"/>
      <c r="D95" s="79"/>
      <c r="E95" s="79"/>
      <c r="F95" s="147"/>
      <c r="G95" s="33"/>
      <c r="H95" s="193"/>
      <c r="I95" s="14"/>
      <c r="J95" s="14"/>
      <c r="K95" s="14"/>
      <c r="L95" s="117"/>
      <c r="M95" s="185"/>
      <c r="N95" s="15"/>
    </row>
    <row r="96" spans="1:14" s="112" customFormat="1" x14ac:dyDescent="0.25">
      <c r="A96" s="134"/>
      <c r="B96" s="93"/>
      <c r="C96" s="260"/>
      <c r="D96" s="260"/>
      <c r="E96" s="260"/>
      <c r="F96" s="147"/>
      <c r="G96" s="33"/>
      <c r="H96" s="193"/>
      <c r="I96" s="14"/>
      <c r="J96" s="14"/>
      <c r="K96" s="14"/>
      <c r="L96" s="117"/>
      <c r="M96" s="185"/>
      <c r="N96" s="15"/>
    </row>
    <row r="97" spans="1:14" s="112" customFormat="1" x14ac:dyDescent="0.25">
      <c r="A97" s="134"/>
      <c r="B97" s="79"/>
      <c r="C97" s="260"/>
      <c r="D97" s="22"/>
      <c r="E97" s="22"/>
      <c r="F97" s="38"/>
      <c r="G97" s="22"/>
      <c r="H97" s="282"/>
      <c r="I97" s="14"/>
      <c r="J97" s="14"/>
      <c r="K97" s="14"/>
      <c r="L97" s="117"/>
      <c r="M97" s="185"/>
      <c r="N97" s="15"/>
    </row>
    <row r="98" spans="1:14" s="112" customFormat="1" x14ac:dyDescent="0.25">
      <c r="A98" s="134"/>
      <c r="B98" s="93"/>
      <c r="C98" s="79"/>
      <c r="D98" s="33"/>
      <c r="E98" s="147"/>
      <c r="F98" s="149"/>
      <c r="G98" s="41"/>
      <c r="H98" s="193"/>
      <c r="I98" s="14"/>
      <c r="J98" s="14"/>
      <c r="K98" s="14"/>
      <c r="L98" s="117"/>
      <c r="M98" s="185"/>
      <c r="N98" s="15"/>
    </row>
    <row r="99" spans="1:14" s="112" customFormat="1" x14ac:dyDescent="0.25">
      <c r="A99" s="134"/>
      <c r="B99" s="93"/>
      <c r="C99" s="79"/>
      <c r="D99" s="33"/>
      <c r="E99" s="147"/>
      <c r="F99" s="149"/>
      <c r="G99" s="41"/>
      <c r="H99" s="193"/>
      <c r="I99" s="14"/>
      <c r="J99" s="14"/>
      <c r="K99" s="14"/>
      <c r="L99" s="117"/>
      <c r="M99" s="185"/>
      <c r="N99" s="15"/>
    </row>
    <row r="100" spans="1:14" s="112" customFormat="1" x14ac:dyDescent="0.25">
      <c r="A100" s="134"/>
      <c r="B100" s="93"/>
      <c r="C100" s="79"/>
      <c r="D100" s="33"/>
      <c r="E100" s="147"/>
      <c r="F100" s="149"/>
      <c r="G100" s="41"/>
      <c r="H100" s="193"/>
      <c r="I100" s="14"/>
      <c r="J100" s="14"/>
      <c r="K100" s="14"/>
      <c r="L100" s="117"/>
      <c r="M100" s="185"/>
      <c r="N100" s="15"/>
    </row>
    <row r="101" spans="1:14" s="112" customFormat="1" x14ac:dyDescent="0.25">
      <c r="A101" s="134"/>
      <c r="B101" s="93"/>
      <c r="C101" s="79"/>
      <c r="D101" s="33"/>
      <c r="E101" s="147"/>
      <c r="F101" s="149"/>
      <c r="G101" s="41"/>
      <c r="H101" s="193"/>
      <c r="I101" s="14"/>
      <c r="J101" s="14"/>
      <c r="K101" s="14"/>
      <c r="L101" s="117"/>
      <c r="M101" s="185"/>
      <c r="N101" s="15"/>
    </row>
    <row r="102" spans="1:14" s="112" customFormat="1" x14ac:dyDescent="0.25">
      <c r="A102" s="134"/>
      <c r="B102" s="93"/>
      <c r="C102" s="79"/>
      <c r="D102" s="33"/>
      <c r="E102" s="147"/>
      <c r="F102" s="149"/>
      <c r="G102" s="41"/>
      <c r="H102" s="193"/>
      <c r="I102" s="14"/>
      <c r="J102" s="14"/>
      <c r="K102" s="14"/>
      <c r="L102" s="117"/>
      <c r="M102" s="185"/>
      <c r="N102" s="15"/>
    </row>
    <row r="103" spans="1:14" s="112" customFormat="1" x14ac:dyDescent="0.25">
      <c r="A103" s="134"/>
      <c r="B103" s="93"/>
      <c r="C103" s="79"/>
      <c r="D103" s="33"/>
      <c r="E103" s="147"/>
      <c r="F103" s="149"/>
      <c r="G103" s="41"/>
      <c r="H103" s="193"/>
      <c r="I103" s="14"/>
      <c r="J103" s="14"/>
      <c r="K103" s="14"/>
      <c r="L103" s="117"/>
      <c r="M103" s="185"/>
      <c r="N103" s="15"/>
    </row>
    <row r="104" spans="1:14" s="112" customFormat="1" x14ac:dyDescent="0.25">
      <c r="A104" s="134"/>
      <c r="B104" s="93"/>
      <c r="C104" s="33"/>
      <c r="D104" s="22"/>
      <c r="E104" s="38"/>
      <c r="F104" s="22"/>
      <c r="G104" s="22"/>
      <c r="H104" s="192"/>
      <c r="L104" s="117"/>
      <c r="M104" s="185"/>
      <c r="N104" s="15"/>
    </row>
    <row r="105" spans="1:14" s="112" customFormat="1" x14ac:dyDescent="0.25">
      <c r="A105" s="134"/>
      <c r="B105" s="93"/>
      <c r="C105" s="33"/>
      <c r="D105" s="33"/>
      <c r="E105" s="38"/>
      <c r="F105" s="143"/>
      <c r="G105" s="143"/>
      <c r="H105" s="193"/>
      <c r="I105" s="14"/>
      <c r="J105" s="14"/>
      <c r="K105" s="14"/>
      <c r="L105" s="117"/>
      <c r="M105" s="185"/>
      <c r="N105" s="15"/>
    </row>
    <row r="106" spans="1:14" s="112" customFormat="1" x14ac:dyDescent="0.25">
      <c r="A106" s="134"/>
      <c r="B106" s="93"/>
      <c r="C106" s="33"/>
      <c r="D106" s="33"/>
      <c r="E106" s="146"/>
      <c r="F106" s="143"/>
      <c r="G106" s="143"/>
      <c r="H106" s="193"/>
      <c r="I106" s="14"/>
      <c r="J106" s="14"/>
      <c r="K106" s="14"/>
      <c r="L106" s="117"/>
      <c r="M106" s="185"/>
      <c r="N106" s="15"/>
    </row>
    <row r="107" spans="1:14" s="112" customFormat="1" x14ac:dyDescent="0.25">
      <c r="A107" s="134"/>
      <c r="B107" s="93"/>
      <c r="C107" s="33"/>
      <c r="D107" s="33"/>
      <c r="E107" s="38"/>
      <c r="F107" s="33"/>
      <c r="G107" s="143"/>
      <c r="H107" s="193"/>
      <c r="I107" s="14"/>
      <c r="J107" s="14"/>
      <c r="K107" s="14"/>
      <c r="L107" s="117"/>
      <c r="M107" s="185"/>
      <c r="N107" s="15"/>
    </row>
    <row r="108" spans="1:14" s="112" customFormat="1" x14ac:dyDescent="0.25">
      <c r="A108" s="134"/>
      <c r="B108" s="93"/>
      <c r="C108" s="33"/>
      <c r="D108" s="146"/>
      <c r="E108" s="79"/>
      <c r="F108" s="143"/>
      <c r="G108" s="143"/>
      <c r="H108" s="193"/>
      <c r="I108" s="14"/>
      <c r="J108" s="14"/>
      <c r="K108" s="14"/>
      <c r="L108" s="117"/>
      <c r="M108" s="185"/>
      <c r="N108" s="15"/>
    </row>
    <row r="109" spans="1:14" s="112" customFormat="1" x14ac:dyDescent="0.25">
      <c r="A109" s="134"/>
      <c r="H109" s="282"/>
      <c r="I109" s="14"/>
      <c r="J109" s="14"/>
      <c r="K109" s="14"/>
      <c r="L109" s="117"/>
      <c r="M109" s="185"/>
      <c r="N109" s="15"/>
    </row>
    <row r="110" spans="1:14" s="112" customFormat="1" x14ac:dyDescent="0.25">
      <c r="A110" s="134"/>
      <c r="B110" s="93"/>
      <c r="C110" s="79"/>
      <c r="D110" s="33"/>
      <c r="E110" s="38"/>
      <c r="F110" s="33"/>
      <c r="G110" s="33"/>
      <c r="H110" s="195"/>
      <c r="I110" s="14"/>
      <c r="J110" s="14"/>
      <c r="K110" s="14"/>
      <c r="L110" s="117"/>
      <c r="M110" s="185"/>
      <c r="N110" s="15"/>
    </row>
    <row r="111" spans="1:14" s="112" customFormat="1" x14ac:dyDescent="0.25">
      <c r="A111" s="134"/>
      <c r="B111" s="93"/>
      <c r="C111" s="79"/>
      <c r="D111" s="33"/>
      <c r="E111" s="38"/>
      <c r="F111" s="22"/>
      <c r="G111" s="33"/>
      <c r="H111" s="192"/>
      <c r="I111" s="14"/>
      <c r="J111" s="14"/>
      <c r="K111" s="14"/>
      <c r="L111" s="117"/>
      <c r="M111" s="185"/>
      <c r="N111" s="15"/>
    </row>
    <row r="112" spans="1:14" s="112" customFormat="1" x14ac:dyDescent="0.25">
      <c r="A112" s="134"/>
      <c r="B112" s="93"/>
      <c r="C112" s="79"/>
      <c r="D112" s="33"/>
      <c r="E112" s="33"/>
      <c r="F112" s="196"/>
      <c r="G112" s="33"/>
      <c r="H112" s="193"/>
      <c r="I112" s="14"/>
      <c r="J112" s="14"/>
      <c r="K112" s="14"/>
      <c r="L112" s="117"/>
      <c r="M112" s="185"/>
      <c r="N112" s="15"/>
    </row>
    <row r="113" spans="1:14" s="112" customFormat="1" x14ac:dyDescent="0.25">
      <c r="A113" s="134"/>
      <c r="B113" s="93"/>
      <c r="C113" s="33"/>
      <c r="D113" s="38"/>
      <c r="E113" s="33"/>
      <c r="F113" s="33"/>
      <c r="G113" s="33"/>
      <c r="H113" s="192"/>
      <c r="I113" s="14"/>
      <c r="J113" s="14"/>
      <c r="K113" s="14"/>
      <c r="L113" s="14"/>
      <c r="M113" s="188"/>
      <c r="N113" s="15"/>
    </row>
    <row r="114" spans="1:14" s="112" customFormat="1" x14ac:dyDescent="0.25">
      <c r="A114" s="134"/>
      <c r="B114" s="93"/>
      <c r="C114" s="79"/>
      <c r="D114" s="38"/>
      <c r="E114" s="22"/>
      <c r="F114" s="22"/>
      <c r="G114" s="263"/>
      <c r="H114" s="193"/>
      <c r="I114" s="14"/>
      <c r="J114" s="14"/>
      <c r="K114" s="14"/>
      <c r="L114" s="14"/>
      <c r="M114" s="188"/>
      <c r="N114" s="15"/>
    </row>
    <row r="115" spans="1:14" s="112" customFormat="1" x14ac:dyDescent="0.25">
      <c r="A115" s="134"/>
      <c r="B115" s="93"/>
      <c r="C115" s="260"/>
      <c r="D115" s="260"/>
      <c r="E115" s="260"/>
      <c r="F115" s="21"/>
      <c r="G115" s="260"/>
      <c r="H115" s="188"/>
      <c r="I115" s="14"/>
      <c r="J115" s="14"/>
      <c r="K115" s="14"/>
      <c r="L115" s="14"/>
      <c r="M115" s="14"/>
      <c r="N115" s="15"/>
    </row>
    <row r="116" spans="1:14" s="112" customFormat="1" x14ac:dyDescent="0.25">
      <c r="A116" s="134"/>
      <c r="B116" s="93"/>
      <c r="C116" s="79"/>
      <c r="D116" s="79"/>
      <c r="E116" s="143"/>
      <c r="F116" s="143"/>
      <c r="G116" s="22"/>
      <c r="H116" s="189"/>
      <c r="I116" s="14"/>
      <c r="J116" s="14"/>
      <c r="K116" s="14"/>
      <c r="L116" s="14"/>
      <c r="M116" s="14"/>
      <c r="N116" s="15"/>
    </row>
    <row r="117" spans="1:14" s="112" customFormat="1" x14ac:dyDescent="0.25">
      <c r="A117" s="134"/>
      <c r="B117" s="79"/>
      <c r="C117" s="79"/>
      <c r="D117" s="79"/>
      <c r="E117" s="143"/>
      <c r="F117" s="143"/>
      <c r="G117" s="22"/>
      <c r="H117" s="263"/>
      <c r="I117" s="14"/>
      <c r="J117" s="14"/>
      <c r="K117" s="14"/>
      <c r="L117" s="14"/>
      <c r="M117" s="14"/>
      <c r="N117" s="15"/>
    </row>
    <row r="118" spans="1:14" s="112" customFormat="1" x14ac:dyDescent="0.25">
      <c r="A118" s="134"/>
      <c r="B118" s="93"/>
      <c r="C118" s="37"/>
      <c r="D118" s="38"/>
      <c r="E118" s="143"/>
      <c r="F118" s="184"/>
      <c r="G118" s="143"/>
      <c r="H118" s="189"/>
      <c r="I118" s="14"/>
      <c r="J118" s="14"/>
      <c r="K118" s="14"/>
      <c r="L118" s="14"/>
      <c r="M118" s="14"/>
      <c r="N118" s="15"/>
    </row>
    <row r="119" spans="1:14" s="112" customFormat="1" x14ac:dyDescent="0.25">
      <c r="A119" s="134"/>
      <c r="B119" s="186"/>
      <c r="C119" s="37"/>
      <c r="D119" s="38"/>
      <c r="E119" s="79"/>
      <c r="F119" s="79"/>
      <c r="G119" s="143"/>
      <c r="H119" s="189"/>
      <c r="I119" s="14"/>
      <c r="J119" s="14"/>
      <c r="K119" s="14"/>
      <c r="L119" s="14"/>
      <c r="M119" s="14"/>
      <c r="N119" s="15"/>
    </row>
    <row r="120" spans="1:14" s="112" customFormat="1" x14ac:dyDescent="0.25">
      <c r="A120" s="134"/>
      <c r="B120" s="186"/>
      <c r="C120" s="37"/>
      <c r="D120" s="38"/>
      <c r="E120" s="79"/>
      <c r="F120" s="79"/>
      <c r="G120" s="143"/>
      <c r="H120" s="189"/>
      <c r="I120" s="14"/>
      <c r="J120" s="14"/>
      <c r="K120" s="14"/>
      <c r="L120" s="15"/>
      <c r="M120" s="15"/>
      <c r="N120" s="15"/>
    </row>
    <row r="121" spans="1:14" s="112" customFormat="1" x14ac:dyDescent="0.25">
      <c r="A121" s="134"/>
      <c r="B121" s="93"/>
      <c r="C121" s="33"/>
      <c r="D121" s="33"/>
      <c r="E121" s="38"/>
      <c r="F121" s="33"/>
      <c r="G121" s="22"/>
      <c r="H121" s="189"/>
      <c r="I121" s="14"/>
      <c r="J121" s="14"/>
      <c r="K121" s="14"/>
      <c r="L121" s="15"/>
      <c r="M121" s="15"/>
      <c r="N121" s="15"/>
    </row>
    <row r="122" spans="1:14" s="112" customFormat="1" x14ac:dyDescent="0.25">
      <c r="A122" s="134"/>
      <c r="B122" s="93"/>
      <c r="C122" s="33"/>
      <c r="D122" s="33"/>
      <c r="E122" s="38"/>
      <c r="F122" s="22"/>
      <c r="G122" s="22"/>
      <c r="H122" s="189"/>
      <c r="I122" s="14"/>
      <c r="J122" s="14"/>
      <c r="K122" s="14"/>
      <c r="L122" s="15"/>
      <c r="M122" s="15"/>
      <c r="N122" s="15"/>
    </row>
    <row r="123" spans="1:14" s="112" customFormat="1" x14ac:dyDescent="0.25">
      <c r="A123" s="134"/>
      <c r="B123" s="79"/>
      <c r="C123" s="79"/>
      <c r="D123" s="79"/>
      <c r="E123" s="79"/>
      <c r="F123" s="79"/>
      <c r="G123" s="79"/>
      <c r="H123" s="189"/>
      <c r="I123" s="15"/>
      <c r="J123" s="15"/>
      <c r="K123" s="15"/>
      <c r="L123" s="15"/>
      <c r="M123" s="15"/>
      <c r="N123" s="15"/>
    </row>
    <row r="124" spans="1:14" s="112" customFormat="1" x14ac:dyDescent="0.25">
      <c r="A124" s="134"/>
      <c r="B124" s="79"/>
      <c r="C124" s="79"/>
      <c r="D124" s="79"/>
      <c r="E124" s="79"/>
      <c r="F124" s="79"/>
      <c r="G124" s="79"/>
      <c r="H124" s="189"/>
      <c r="I124" s="15"/>
      <c r="J124" s="15"/>
      <c r="K124" s="15"/>
      <c r="L124" s="15"/>
      <c r="M124" s="15"/>
      <c r="N124" s="15"/>
    </row>
    <row r="125" spans="1:14" s="112" customFormat="1" x14ac:dyDescent="0.25">
      <c r="A125" s="134"/>
      <c r="B125" s="79"/>
      <c r="C125" s="79"/>
      <c r="D125" s="79"/>
      <c r="E125" s="79"/>
      <c r="F125" s="79"/>
      <c r="G125" s="79"/>
      <c r="H125" s="189"/>
      <c r="I125" s="15"/>
      <c r="J125" s="15"/>
      <c r="K125" s="15"/>
      <c r="L125" s="15"/>
      <c r="M125" s="15"/>
      <c r="N125" s="15"/>
    </row>
    <row r="126" spans="1:14" s="112" customFormat="1" x14ac:dyDescent="0.25">
      <c r="A126" s="134"/>
      <c r="B126" s="79"/>
      <c r="C126" s="79"/>
      <c r="D126" s="79"/>
      <c r="E126" s="79"/>
      <c r="F126" s="79"/>
      <c r="G126" s="79"/>
      <c r="H126" s="189"/>
      <c r="I126" s="15"/>
      <c r="J126" s="15"/>
      <c r="K126" s="15"/>
      <c r="L126" s="15"/>
      <c r="M126" s="15"/>
      <c r="N126" s="15"/>
    </row>
    <row r="127" spans="1:14" s="112" customFormat="1" x14ac:dyDescent="0.25">
      <c r="A127" s="134"/>
      <c r="B127" s="79"/>
      <c r="C127" s="79"/>
      <c r="D127" s="79"/>
      <c r="E127" s="79"/>
      <c r="F127" s="79"/>
      <c r="G127" s="79"/>
      <c r="H127" s="189"/>
      <c r="I127" s="15"/>
      <c r="J127" s="15"/>
      <c r="K127" s="15"/>
      <c r="L127" s="15"/>
      <c r="M127" s="15"/>
      <c r="N127" s="15"/>
    </row>
    <row r="128" spans="1:14" s="112" customFormat="1" x14ac:dyDescent="0.25">
      <c r="A128" s="134"/>
      <c r="B128" s="79"/>
      <c r="C128" s="79"/>
      <c r="D128" s="79"/>
      <c r="E128" s="79"/>
      <c r="F128" s="79"/>
      <c r="G128" s="79"/>
      <c r="H128" s="189"/>
      <c r="I128" s="15"/>
      <c r="J128" s="15"/>
      <c r="K128" s="15"/>
      <c r="L128" s="15"/>
      <c r="M128" s="15"/>
      <c r="N128" s="15"/>
    </row>
    <row r="129" spans="1:14" s="112" customFormat="1" x14ac:dyDescent="0.25">
      <c r="A129" s="134"/>
      <c r="B129" s="79"/>
      <c r="C129" s="79"/>
      <c r="D129" s="79"/>
      <c r="E129" s="79"/>
      <c r="F129" s="79"/>
      <c r="G129" s="79"/>
      <c r="H129" s="189"/>
      <c r="I129" s="15"/>
      <c r="J129" s="15"/>
      <c r="K129" s="15"/>
      <c r="L129" s="15"/>
      <c r="M129" s="15"/>
      <c r="N129" s="15"/>
    </row>
    <row r="130" spans="1:14" s="112" customFormat="1" x14ac:dyDescent="0.25">
      <c r="A130" s="134"/>
      <c r="B130" s="79"/>
      <c r="C130" s="79"/>
      <c r="D130" s="79"/>
      <c r="E130" s="79"/>
      <c r="F130" s="79"/>
      <c r="G130" s="79"/>
      <c r="H130" s="189"/>
      <c r="I130" s="15"/>
      <c r="J130" s="15"/>
      <c r="K130" s="15"/>
      <c r="L130" s="15"/>
      <c r="M130" s="15"/>
      <c r="N130" s="15"/>
    </row>
    <row r="131" spans="1:14" s="112" customFormat="1" x14ac:dyDescent="0.25">
      <c r="A131" s="134"/>
      <c r="B131" s="79"/>
      <c r="C131" s="79"/>
      <c r="D131" s="79"/>
      <c r="E131" s="79"/>
      <c r="F131" s="79"/>
      <c r="G131" s="79"/>
      <c r="H131" s="189"/>
      <c r="I131" s="15"/>
      <c r="J131" s="15"/>
      <c r="K131" s="15"/>
      <c r="L131" s="15"/>
      <c r="M131" s="15"/>
      <c r="N131" s="15"/>
    </row>
    <row r="132" spans="1:14" s="112" customFormat="1" x14ac:dyDescent="0.25">
      <c r="A132" s="134"/>
      <c r="B132" s="79"/>
      <c r="C132" s="79"/>
      <c r="D132" s="79"/>
      <c r="E132" s="79"/>
      <c r="F132" s="79"/>
      <c r="G132" s="79"/>
      <c r="H132" s="189"/>
      <c r="I132" s="15"/>
      <c r="J132" s="15"/>
      <c r="K132" s="15"/>
      <c r="L132" s="15"/>
      <c r="M132" s="15"/>
      <c r="N132" s="15"/>
    </row>
    <row r="133" spans="1:14" s="112" customFormat="1" x14ac:dyDescent="0.25">
      <c r="A133" s="134"/>
      <c r="B133" s="79"/>
      <c r="C133" s="79"/>
      <c r="D133" s="79"/>
      <c r="E133" s="79"/>
      <c r="F133" s="79"/>
      <c r="G133" s="79"/>
      <c r="H133" s="189"/>
      <c r="I133" s="15"/>
      <c r="J133" s="15"/>
      <c r="K133" s="15"/>
      <c r="L133" s="15"/>
      <c r="M133" s="15"/>
      <c r="N133" s="15"/>
    </row>
    <row r="134" spans="1:14" s="112" customFormat="1" x14ac:dyDescent="0.25">
      <c r="A134" s="134"/>
      <c r="B134" s="79"/>
      <c r="C134" s="79"/>
      <c r="D134" s="79"/>
      <c r="E134" s="79"/>
      <c r="F134" s="79"/>
      <c r="G134" s="79"/>
      <c r="H134" s="189"/>
      <c r="I134" s="15"/>
      <c r="J134" s="15"/>
      <c r="K134" s="15"/>
      <c r="L134" s="15"/>
      <c r="M134" s="15"/>
      <c r="N134" s="15"/>
    </row>
    <row r="135" spans="1:14" s="112" customFormat="1" x14ac:dyDescent="0.25">
      <c r="A135" s="134"/>
      <c r="B135" s="79"/>
      <c r="C135" s="79"/>
      <c r="D135" s="79"/>
      <c r="E135" s="79"/>
      <c r="F135" s="79"/>
      <c r="G135" s="79"/>
      <c r="H135" s="189"/>
      <c r="I135" s="15"/>
      <c r="J135" s="15"/>
      <c r="K135" s="15"/>
      <c r="L135" s="15"/>
      <c r="M135" s="15"/>
      <c r="N135" s="15"/>
    </row>
    <row r="136" spans="1:14" s="112" customFormat="1" x14ac:dyDescent="0.25">
      <c r="A136" s="134"/>
      <c r="B136" s="79"/>
      <c r="C136" s="79"/>
      <c r="D136" s="79"/>
      <c r="E136" s="79"/>
      <c r="F136" s="79"/>
      <c r="G136" s="79"/>
      <c r="H136" s="189"/>
      <c r="I136" s="15"/>
      <c r="J136" s="15"/>
      <c r="K136" s="15"/>
      <c r="L136" s="15"/>
      <c r="M136" s="15"/>
      <c r="N136" s="15"/>
    </row>
    <row r="137" spans="1:14" s="112" customFormat="1" x14ac:dyDescent="0.25">
      <c r="A137" s="134"/>
      <c r="B137" s="79"/>
      <c r="C137" s="79"/>
      <c r="D137" s="79"/>
      <c r="E137" s="79"/>
      <c r="F137" s="79"/>
      <c r="G137" s="79"/>
      <c r="H137" s="189"/>
      <c r="I137" s="15"/>
      <c r="J137" s="15"/>
      <c r="K137" s="15"/>
      <c r="L137" s="15"/>
      <c r="M137" s="15"/>
      <c r="N137" s="15"/>
    </row>
    <row r="138" spans="1:14" s="112" customFormat="1" x14ac:dyDescent="0.25">
      <c r="A138" s="134"/>
      <c r="B138" s="79"/>
      <c r="C138" s="79"/>
      <c r="D138" s="79"/>
      <c r="E138" s="79"/>
      <c r="F138" s="79"/>
      <c r="G138" s="79"/>
      <c r="H138" s="189"/>
      <c r="I138" s="15"/>
      <c r="J138" s="15"/>
      <c r="K138" s="15"/>
      <c r="L138" s="15"/>
      <c r="M138" s="15"/>
      <c r="N138" s="15"/>
    </row>
    <row r="139" spans="1:14" s="112" customFormat="1" x14ac:dyDescent="0.25">
      <c r="A139" s="134"/>
      <c r="B139" s="79"/>
      <c r="C139" s="79"/>
      <c r="D139" s="79"/>
      <c r="E139" s="79"/>
      <c r="F139" s="79"/>
      <c r="G139" s="79"/>
      <c r="H139" s="189"/>
      <c r="I139" s="15"/>
      <c r="J139" s="15"/>
      <c r="K139" s="15"/>
      <c r="L139" s="15"/>
      <c r="M139" s="15"/>
      <c r="N139" s="15"/>
    </row>
    <row r="140" spans="1:14" s="112" customFormat="1" x14ac:dyDescent="0.25">
      <c r="A140" s="134"/>
      <c r="B140" s="79"/>
      <c r="C140" s="79"/>
      <c r="D140" s="79"/>
      <c r="E140" s="79"/>
      <c r="F140" s="79"/>
      <c r="G140" s="79"/>
      <c r="H140" s="189"/>
      <c r="I140" s="15"/>
      <c r="J140" s="15"/>
      <c r="K140" s="15"/>
      <c r="L140" s="15"/>
      <c r="M140" s="15"/>
      <c r="N140" s="15"/>
    </row>
    <row r="141" spans="1:14" s="112" customFormat="1" x14ac:dyDescent="0.25">
      <c r="A141" s="134"/>
      <c r="B141" s="79"/>
      <c r="C141" s="79"/>
      <c r="D141" s="79"/>
      <c r="E141" s="79"/>
      <c r="F141" s="79"/>
      <c r="G141" s="79"/>
      <c r="H141" s="189"/>
      <c r="I141" s="15"/>
      <c r="J141" s="15"/>
      <c r="K141" s="15"/>
      <c r="L141" s="15"/>
      <c r="M141" s="15"/>
      <c r="N141" s="15"/>
    </row>
    <row r="142" spans="1:14" s="112" customFormat="1" x14ac:dyDescent="0.25">
      <c r="A142" s="134"/>
      <c r="B142" s="79"/>
      <c r="C142" s="79"/>
      <c r="D142" s="79"/>
      <c r="E142" s="79"/>
      <c r="F142" s="79"/>
      <c r="G142" s="79"/>
      <c r="H142" s="189"/>
      <c r="I142" s="15"/>
      <c r="J142" s="15"/>
      <c r="K142" s="15"/>
      <c r="L142" s="15"/>
      <c r="M142" s="15"/>
      <c r="N142" s="15"/>
    </row>
    <row r="143" spans="1:14" s="112" customFormat="1" x14ac:dyDescent="0.25">
      <c r="A143" s="134"/>
      <c r="B143" s="79"/>
      <c r="C143" s="79"/>
      <c r="D143" s="79"/>
      <c r="E143" s="79"/>
      <c r="F143" s="79"/>
      <c r="G143" s="79"/>
      <c r="H143" s="189"/>
      <c r="I143" s="15"/>
      <c r="J143" s="15"/>
      <c r="K143" s="15"/>
      <c r="L143" s="15"/>
      <c r="M143" s="15"/>
      <c r="N143" s="15"/>
    </row>
    <row r="144" spans="1:14" s="112" customFormat="1" x14ac:dyDescent="0.25">
      <c r="A144" s="134"/>
      <c r="B144" s="79"/>
      <c r="C144" s="79"/>
      <c r="D144" s="79"/>
      <c r="E144" s="79"/>
      <c r="F144" s="79"/>
      <c r="G144" s="79"/>
      <c r="H144" s="189"/>
      <c r="I144" s="15"/>
      <c r="J144" s="15"/>
      <c r="K144" s="15"/>
      <c r="L144" s="15"/>
      <c r="M144" s="15"/>
      <c r="N144" s="15"/>
    </row>
    <row r="145" spans="1:14" s="112" customFormat="1" x14ac:dyDescent="0.25">
      <c r="A145" s="134"/>
      <c r="B145" s="79"/>
      <c r="C145" s="79"/>
      <c r="D145" s="79"/>
      <c r="E145" s="79"/>
      <c r="F145" s="79"/>
      <c r="G145" s="79"/>
      <c r="H145" s="189"/>
      <c r="I145" s="15"/>
      <c r="J145" s="15"/>
      <c r="K145" s="15"/>
      <c r="L145" s="15"/>
      <c r="M145" s="15"/>
      <c r="N145" s="15"/>
    </row>
  </sheetData>
  <mergeCells count="1">
    <mergeCell ref="H85:H86"/>
  </mergeCells>
  <dataValidations count="3">
    <dataValidation type="custom" allowBlank="1" showInputMessage="1" showErrorMessage="1" errorTitle="Focchi massage" error="Accepted only  ref" sqref="A85">
      <formula1>"ref"</formula1>
    </dataValidation>
    <dataValidation type="decimal" allowBlank="1" showInputMessage="1" showErrorMessage="1" errorTitle="Focchi." error="No, You can't." sqref="C6:E17 C19:E26 C28:E39 C41:E52 C54:E57 C59:E62 C64:E69 C71:E74 C76:E76 C78:E78 C80:E81 H6:H17 H19:H26 H28:H39 H41:H52 H54:H57 H59:H62 H64:H69 H71:H74 H76 H78 H80:H81 J15 J25 J34 J36 J38 J43 J46 J49 J51 J61 J71 J76 J78 J80 M4">
      <formula1>-999999999999</formula1>
      <formula2>999999999999</formula2>
    </dataValidation>
    <dataValidation type="whole" showInputMessage="1" showErrorMessage="1" errorTitle="Focchi message " error="Accepted only 12" sqref="A86">
      <formula1>12</formula1>
      <formula2>12</formula2>
    </dataValidation>
  </dataValidations>
  <printOptions horizontalCentered="1" verticalCentered="1"/>
  <pageMargins left="0" right="0" top="0.19685039370078741" bottom="0.19685039370078741" header="0" footer="0"/>
  <pageSetup paperSize="8" scale="73" orientation="portrait" r:id="rId1"/>
  <headerFooter>
    <oddFooter>&amp;L     &amp;F     &amp;A&amp;C&amp;D     &amp;T&amp;R&amp;P/&amp;N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3">
    <tabColor rgb="FFFF0000"/>
    <pageSetUpPr fitToPage="1"/>
  </sheetPr>
  <dimension ref="A1:N145"/>
  <sheetViews>
    <sheetView zoomScale="85" zoomScaleNormal="85" workbookViewId="0">
      <pane ySplit="5" topLeftCell="A6" activePane="bottomLeft" state="frozen"/>
      <selection activeCell="FB1" sqref="FB1"/>
      <selection pane="bottomLeft"/>
    </sheetView>
  </sheetViews>
  <sheetFormatPr defaultColWidth="9.08984375" defaultRowHeight="12.5" x14ac:dyDescent="0.25"/>
  <cols>
    <col min="1" max="1" width="6" style="134" customWidth="1"/>
    <col min="2" max="2" width="53.90625" style="79" customWidth="1"/>
    <col min="3" max="6" width="11.453125" style="79" customWidth="1"/>
    <col min="7" max="7" width="11.36328125" style="79" customWidth="1"/>
    <col min="8" max="8" width="12.90625" style="189" customWidth="1"/>
    <col min="9" max="9" width="14.453125" style="15" customWidth="1"/>
    <col min="10" max="13" width="14.36328125" style="15" customWidth="1"/>
    <col min="14" max="14" width="9.08984375" style="15" customWidth="1"/>
    <col min="15" max="16384" width="9.08984375" style="60"/>
  </cols>
  <sheetData>
    <row r="1" spans="1:14" ht="15" customHeight="1" x14ac:dyDescent="0.25">
      <c r="A1" s="83"/>
      <c r="B1" s="84" t="s">
        <v>313</v>
      </c>
      <c r="C1" s="84"/>
      <c r="D1" s="84"/>
      <c r="E1" s="84"/>
      <c r="F1" s="84"/>
      <c r="G1" s="84"/>
      <c r="H1" s="84"/>
      <c r="I1" s="85"/>
      <c r="J1" s="85"/>
      <c r="K1" s="85"/>
      <c r="L1" s="85"/>
      <c r="M1" s="268"/>
      <c r="N1" s="187"/>
    </row>
    <row r="2" spans="1:14" ht="18" customHeight="1" x14ac:dyDescent="0.25">
      <c r="A2" s="42"/>
      <c r="B2" s="63"/>
      <c r="C2" s="87"/>
      <c r="D2" s="1" t="s">
        <v>312</v>
      </c>
      <c r="E2" s="359" t="str">
        <f>Setup!$K$14</f>
        <v>I3</v>
      </c>
      <c r="F2" s="14"/>
      <c r="G2" s="179" t="s">
        <v>270</v>
      </c>
      <c r="H2" s="3">
        <f>Total!B2</f>
        <v>0</v>
      </c>
      <c r="I2" s="114" t="s">
        <v>1</v>
      </c>
      <c r="J2" s="3">
        <f>Total!D2</f>
        <v>0</v>
      </c>
      <c r="K2" s="82"/>
      <c r="L2" s="61"/>
      <c r="M2" s="127"/>
      <c r="N2" s="263"/>
    </row>
    <row r="3" spans="1:14" ht="28.5" customHeight="1" x14ac:dyDescent="0.25">
      <c r="A3" s="42"/>
      <c r="B3" s="276"/>
      <c r="C3" s="61"/>
      <c r="D3" s="276"/>
      <c r="E3" s="277"/>
      <c r="F3" s="8"/>
      <c r="G3" s="6"/>
      <c r="H3" s="1"/>
      <c r="I3" s="1"/>
      <c r="J3" s="10"/>
      <c r="K3" s="10"/>
      <c r="L3" s="61"/>
      <c r="M3" s="278" t="s">
        <v>122</v>
      </c>
      <c r="N3" s="60"/>
    </row>
    <row r="4" spans="1:14" x14ac:dyDescent="0.25">
      <c r="A4" s="42"/>
      <c r="B4" s="276"/>
      <c r="C4" s="61"/>
      <c r="D4" s="185"/>
      <c r="E4" s="134"/>
      <c r="F4" s="8"/>
      <c r="G4" s="752"/>
      <c r="H4" s="61"/>
      <c r="I4" s="61"/>
      <c r="J4" s="10"/>
      <c r="K4" s="10"/>
      <c r="L4" s="61"/>
      <c r="M4" s="141">
        <v>0</v>
      </c>
      <c r="N4" s="60"/>
    </row>
    <row r="5" spans="1:14" x14ac:dyDescent="0.25">
      <c r="A5" s="42"/>
      <c r="B5" s="8"/>
      <c r="C5" s="125" t="s">
        <v>136</v>
      </c>
      <c r="D5" s="125" t="s">
        <v>137</v>
      </c>
      <c r="E5" s="752" t="s">
        <v>138</v>
      </c>
      <c r="F5" s="8"/>
      <c r="G5" s="752" t="s">
        <v>139</v>
      </c>
      <c r="H5" s="6" t="s">
        <v>140</v>
      </c>
      <c r="I5" s="6" t="s">
        <v>3</v>
      </c>
      <c r="J5" s="598" t="s">
        <v>131</v>
      </c>
      <c r="K5" s="229"/>
      <c r="L5" s="598" t="s">
        <v>151</v>
      </c>
      <c r="M5" s="136" t="s">
        <v>157</v>
      </c>
      <c r="N5" s="60"/>
    </row>
    <row r="6" spans="1:14" x14ac:dyDescent="0.25">
      <c r="A6" s="44" t="s">
        <v>74</v>
      </c>
      <c r="B6" s="11" t="s">
        <v>8</v>
      </c>
      <c r="C6" s="141">
        <v>0</v>
      </c>
      <c r="D6" s="141">
        <v>0</v>
      </c>
      <c r="E6" s="142">
        <v>0</v>
      </c>
      <c r="F6" s="9" t="s">
        <v>109</v>
      </c>
      <c r="G6" s="122">
        <f t="shared" ref="G6:G17" si="0">C6*D6*E6</f>
        <v>0</v>
      </c>
      <c r="H6" s="140">
        <v>0</v>
      </c>
      <c r="I6" s="118">
        <f>G6*H6</f>
        <v>0</v>
      </c>
      <c r="J6" s="119"/>
      <c r="K6" s="119"/>
      <c r="L6" s="121">
        <f>SUM(I6:I9)</f>
        <v>0</v>
      </c>
      <c r="M6" s="127">
        <f>IF(M$4=0,0,L6/$M$4)</f>
        <v>0</v>
      </c>
      <c r="N6" s="60"/>
    </row>
    <row r="7" spans="1:14" x14ac:dyDescent="0.25">
      <c r="A7" s="44" t="s">
        <v>74</v>
      </c>
      <c r="B7" s="11" t="s">
        <v>8</v>
      </c>
      <c r="C7" s="141">
        <v>0</v>
      </c>
      <c r="D7" s="141">
        <v>0</v>
      </c>
      <c r="E7" s="142">
        <v>0</v>
      </c>
      <c r="F7" s="9" t="s">
        <v>109</v>
      </c>
      <c r="G7" s="122">
        <f t="shared" si="0"/>
        <v>0</v>
      </c>
      <c r="H7" s="140">
        <v>0</v>
      </c>
      <c r="I7" s="118">
        <f t="shared" ref="I7:I17" si="1">G7*H7</f>
        <v>0</v>
      </c>
      <c r="J7" s="119"/>
      <c r="K7" s="119"/>
      <c r="L7" s="121"/>
      <c r="M7" s="127"/>
      <c r="N7" s="60"/>
    </row>
    <row r="8" spans="1:14" x14ac:dyDescent="0.25">
      <c r="A8" s="44" t="s">
        <v>74</v>
      </c>
      <c r="B8" s="11" t="s">
        <v>18</v>
      </c>
      <c r="C8" s="141">
        <v>0</v>
      </c>
      <c r="D8" s="141">
        <v>0</v>
      </c>
      <c r="E8" s="142">
        <v>0</v>
      </c>
      <c r="F8" s="9" t="s">
        <v>109</v>
      </c>
      <c r="G8" s="122">
        <f t="shared" si="0"/>
        <v>0</v>
      </c>
      <c r="H8" s="140">
        <v>0</v>
      </c>
      <c r="I8" s="118">
        <f t="shared" si="1"/>
        <v>0</v>
      </c>
      <c r="J8" s="119"/>
      <c r="K8" s="119"/>
      <c r="L8" s="121"/>
      <c r="M8" s="127"/>
      <c r="N8" s="60"/>
    </row>
    <row r="9" spans="1:14" x14ac:dyDescent="0.25">
      <c r="A9" s="44" t="s">
        <v>74</v>
      </c>
      <c r="B9" s="11" t="s">
        <v>18</v>
      </c>
      <c r="C9" s="141">
        <v>0</v>
      </c>
      <c r="D9" s="141">
        <v>0</v>
      </c>
      <c r="E9" s="142">
        <v>0</v>
      </c>
      <c r="F9" s="9" t="s">
        <v>109</v>
      </c>
      <c r="G9" s="122">
        <f t="shared" si="0"/>
        <v>0</v>
      </c>
      <c r="H9" s="140">
        <v>0</v>
      </c>
      <c r="I9" s="118">
        <f t="shared" si="1"/>
        <v>0</v>
      </c>
      <c r="J9" s="119"/>
      <c r="K9" s="119"/>
      <c r="L9" s="121"/>
      <c r="M9" s="127"/>
      <c r="N9" s="60"/>
    </row>
    <row r="10" spans="1:14" x14ac:dyDescent="0.25">
      <c r="A10" s="44" t="s">
        <v>75</v>
      </c>
      <c r="B10" s="11" t="s">
        <v>23</v>
      </c>
      <c r="C10" s="141">
        <v>0</v>
      </c>
      <c r="D10" s="141">
        <v>0</v>
      </c>
      <c r="E10" s="142">
        <v>0</v>
      </c>
      <c r="F10" s="9" t="s">
        <v>109</v>
      </c>
      <c r="G10" s="122">
        <f t="shared" si="0"/>
        <v>0</v>
      </c>
      <c r="H10" s="140">
        <v>0</v>
      </c>
      <c r="I10" s="118">
        <f t="shared" si="1"/>
        <v>0</v>
      </c>
      <c r="J10" s="119"/>
      <c r="K10" s="119"/>
      <c r="L10" s="121">
        <f>SUM(I10:I13)</f>
        <v>0</v>
      </c>
      <c r="M10" s="127">
        <f>IF(M$4=0,0,L10/$M$4)</f>
        <v>0</v>
      </c>
      <c r="N10" s="60"/>
    </row>
    <row r="11" spans="1:14" x14ac:dyDescent="0.25">
      <c r="A11" s="44" t="s">
        <v>75</v>
      </c>
      <c r="B11" s="11" t="s">
        <v>134</v>
      </c>
      <c r="C11" s="141">
        <v>0</v>
      </c>
      <c r="D11" s="141">
        <v>0</v>
      </c>
      <c r="E11" s="142">
        <v>0</v>
      </c>
      <c r="F11" s="9" t="s">
        <v>21</v>
      </c>
      <c r="G11" s="122">
        <f t="shared" si="0"/>
        <v>0</v>
      </c>
      <c r="H11" s="140">
        <v>0</v>
      </c>
      <c r="I11" s="118">
        <f t="shared" si="1"/>
        <v>0</v>
      </c>
      <c r="J11" s="119"/>
      <c r="K11" s="119"/>
      <c r="L11" s="121"/>
      <c r="M11" s="127"/>
      <c r="N11" s="60"/>
    </row>
    <row r="12" spans="1:14" x14ac:dyDescent="0.25">
      <c r="A12" s="44" t="s">
        <v>75</v>
      </c>
      <c r="B12" s="11" t="s">
        <v>135</v>
      </c>
      <c r="C12" s="141">
        <v>0</v>
      </c>
      <c r="D12" s="141">
        <v>0</v>
      </c>
      <c r="E12" s="142">
        <v>0</v>
      </c>
      <c r="F12" s="9" t="s">
        <v>109</v>
      </c>
      <c r="G12" s="122">
        <f t="shared" si="0"/>
        <v>0</v>
      </c>
      <c r="H12" s="140">
        <v>0</v>
      </c>
      <c r="I12" s="118">
        <f t="shared" si="1"/>
        <v>0</v>
      </c>
      <c r="J12" s="119"/>
      <c r="K12" s="119"/>
      <c r="L12" s="121"/>
      <c r="M12" s="127"/>
      <c r="N12" s="60"/>
    </row>
    <row r="13" spans="1:14" x14ac:dyDescent="0.25">
      <c r="A13" s="44" t="s">
        <v>75</v>
      </c>
      <c r="B13" s="11" t="s">
        <v>134</v>
      </c>
      <c r="C13" s="141">
        <v>0</v>
      </c>
      <c r="D13" s="141">
        <v>0</v>
      </c>
      <c r="E13" s="142">
        <v>0</v>
      </c>
      <c r="F13" s="9" t="s">
        <v>21</v>
      </c>
      <c r="G13" s="122">
        <f t="shared" si="0"/>
        <v>0</v>
      </c>
      <c r="H13" s="140">
        <v>0</v>
      </c>
      <c r="I13" s="118">
        <f t="shared" si="1"/>
        <v>0</v>
      </c>
      <c r="J13" s="119"/>
      <c r="K13" s="119"/>
      <c r="L13" s="121"/>
      <c r="M13" s="127"/>
      <c r="N13" s="60"/>
    </row>
    <row r="14" spans="1:14" x14ac:dyDescent="0.25">
      <c r="A14" s="44" t="s">
        <v>72</v>
      </c>
      <c r="B14" s="11" t="s">
        <v>121</v>
      </c>
      <c r="C14" s="141">
        <v>0</v>
      </c>
      <c r="D14" s="141">
        <v>0</v>
      </c>
      <c r="E14" s="142">
        <v>0</v>
      </c>
      <c r="F14" s="9" t="s">
        <v>109</v>
      </c>
      <c r="G14" s="122">
        <f t="shared" si="0"/>
        <v>0</v>
      </c>
      <c r="H14" s="140">
        <v>0</v>
      </c>
      <c r="I14" s="118">
        <f t="shared" si="1"/>
        <v>0</v>
      </c>
      <c r="J14" s="61"/>
      <c r="K14" s="61"/>
      <c r="L14" s="121">
        <f>SUM(I14:I15)+J15</f>
        <v>0</v>
      </c>
      <c r="M14" s="127">
        <f>IF(M$4=0,0,L14/$M$4)</f>
        <v>0</v>
      </c>
      <c r="N14" s="60"/>
    </row>
    <row r="15" spans="1:14" x14ac:dyDescent="0.25">
      <c r="A15" s="44" t="s">
        <v>72</v>
      </c>
      <c r="B15" s="11" t="s">
        <v>141</v>
      </c>
      <c r="C15" s="141">
        <v>0</v>
      </c>
      <c r="D15" s="141">
        <v>0</v>
      </c>
      <c r="E15" s="142">
        <v>0</v>
      </c>
      <c r="F15" s="9" t="s">
        <v>125</v>
      </c>
      <c r="G15" s="122">
        <f t="shared" si="0"/>
        <v>0</v>
      </c>
      <c r="H15" s="140">
        <v>0</v>
      </c>
      <c r="I15" s="118">
        <f t="shared" si="1"/>
        <v>0</v>
      </c>
      <c r="J15" s="141">
        <v>0</v>
      </c>
      <c r="K15" s="574"/>
      <c r="L15" s="121"/>
      <c r="M15" s="127"/>
      <c r="N15" s="60"/>
    </row>
    <row r="16" spans="1:14" x14ac:dyDescent="0.25">
      <c r="A16" s="44" t="s">
        <v>74</v>
      </c>
      <c r="B16" s="11" t="s">
        <v>28</v>
      </c>
      <c r="C16" s="141">
        <v>0</v>
      </c>
      <c r="D16" s="141">
        <v>0</v>
      </c>
      <c r="E16" s="142">
        <v>0</v>
      </c>
      <c r="F16" s="9" t="s">
        <v>20</v>
      </c>
      <c r="G16" s="122">
        <f t="shared" si="0"/>
        <v>0</v>
      </c>
      <c r="H16" s="140">
        <v>0</v>
      </c>
      <c r="I16" s="118">
        <f t="shared" si="1"/>
        <v>0</v>
      </c>
      <c r="J16" s="112"/>
      <c r="K16" s="112"/>
      <c r="L16" s="121">
        <f>SUM(I16:I17)</f>
        <v>0</v>
      </c>
      <c r="M16" s="127">
        <f>IF(M$4=0,0,L16/$M$4)</f>
        <v>0</v>
      </c>
      <c r="N16" s="60"/>
    </row>
    <row r="17" spans="1:14" x14ac:dyDescent="0.25">
      <c r="A17" s="44" t="s">
        <v>74</v>
      </c>
      <c r="B17" s="11" t="s">
        <v>28</v>
      </c>
      <c r="C17" s="141">
        <v>0</v>
      </c>
      <c r="D17" s="141">
        <v>0</v>
      </c>
      <c r="E17" s="142">
        <v>0</v>
      </c>
      <c r="F17" s="9" t="s">
        <v>20</v>
      </c>
      <c r="G17" s="122">
        <f t="shared" si="0"/>
        <v>0</v>
      </c>
      <c r="H17" s="140">
        <v>0</v>
      </c>
      <c r="I17" s="118">
        <f t="shared" si="1"/>
        <v>0</v>
      </c>
      <c r="J17" s="112"/>
      <c r="K17" s="112"/>
      <c r="L17" s="121"/>
      <c r="M17" s="127"/>
      <c r="N17" s="60"/>
    </row>
    <row r="18" spans="1:14" ht="14.25" customHeight="1" x14ac:dyDescent="0.25">
      <c r="A18" s="45"/>
      <c r="B18" s="93"/>
      <c r="C18" s="126"/>
      <c r="D18" s="125"/>
      <c r="E18" s="284"/>
      <c r="F18" s="9"/>
      <c r="G18" s="123"/>
      <c r="H18" s="117"/>
      <c r="I18" s="118"/>
      <c r="J18" s="112"/>
      <c r="K18" s="112"/>
      <c r="L18" s="121"/>
      <c r="M18" s="127"/>
      <c r="N18" s="60"/>
    </row>
    <row r="19" spans="1:14" x14ac:dyDescent="0.25">
      <c r="A19" s="44" t="s">
        <v>66</v>
      </c>
      <c r="B19" s="61" t="s">
        <v>147</v>
      </c>
      <c r="C19" s="141">
        <v>0</v>
      </c>
      <c r="D19" s="141">
        <v>0</v>
      </c>
      <c r="E19" s="142">
        <v>0</v>
      </c>
      <c r="F19" s="9" t="s">
        <v>21</v>
      </c>
      <c r="G19" s="122">
        <f t="shared" ref="G19:G26" si="2">C19*D19*E19</f>
        <v>0</v>
      </c>
      <c r="H19" s="140">
        <v>0</v>
      </c>
      <c r="I19" s="118">
        <f t="shared" ref="I19:I26" si="3">G19*H19</f>
        <v>0</v>
      </c>
      <c r="J19" s="112"/>
      <c r="K19" s="112"/>
      <c r="L19" s="121">
        <f>SUM(I19:I20)</f>
        <v>0</v>
      </c>
      <c r="M19" s="127">
        <f>IF(M$4=0,0,L19/$M$4)</f>
        <v>0</v>
      </c>
      <c r="N19" s="60"/>
    </row>
    <row r="20" spans="1:14" x14ac:dyDescent="0.25">
      <c r="A20" s="44" t="s">
        <v>66</v>
      </c>
      <c r="B20" s="61" t="s">
        <v>147</v>
      </c>
      <c r="C20" s="141">
        <v>0</v>
      </c>
      <c r="D20" s="141">
        <v>0</v>
      </c>
      <c r="E20" s="142">
        <v>0</v>
      </c>
      <c r="F20" s="9" t="s">
        <v>21</v>
      </c>
      <c r="G20" s="122">
        <f t="shared" si="2"/>
        <v>0</v>
      </c>
      <c r="H20" s="140">
        <v>0</v>
      </c>
      <c r="I20" s="118">
        <f t="shared" si="3"/>
        <v>0</v>
      </c>
      <c r="J20" s="112"/>
      <c r="K20" s="112"/>
      <c r="L20" s="121"/>
      <c r="M20" s="127"/>
      <c r="N20" s="60"/>
    </row>
    <row r="21" spans="1:14" x14ac:dyDescent="0.25">
      <c r="A21" s="44" t="s">
        <v>67</v>
      </c>
      <c r="B21" s="94" t="s">
        <v>148</v>
      </c>
      <c r="C21" s="141">
        <v>0</v>
      </c>
      <c r="D21" s="141">
        <v>0</v>
      </c>
      <c r="E21" s="142">
        <v>0</v>
      </c>
      <c r="F21" s="9" t="s">
        <v>21</v>
      </c>
      <c r="G21" s="122">
        <f t="shared" si="2"/>
        <v>0</v>
      </c>
      <c r="H21" s="140">
        <v>0</v>
      </c>
      <c r="I21" s="118">
        <f t="shared" si="3"/>
        <v>0</v>
      </c>
      <c r="J21" s="112"/>
      <c r="K21" s="112"/>
      <c r="L21" s="121">
        <f>SUM(I21:I22)</f>
        <v>0</v>
      </c>
      <c r="M21" s="127">
        <f>IF(M$4=0,0,L21/$M$4)</f>
        <v>0</v>
      </c>
      <c r="N21" s="60"/>
    </row>
    <row r="22" spans="1:14" x14ac:dyDescent="0.25">
      <c r="A22" s="44" t="s">
        <v>67</v>
      </c>
      <c r="B22" s="94" t="s">
        <v>148</v>
      </c>
      <c r="C22" s="141">
        <v>0</v>
      </c>
      <c r="D22" s="141">
        <v>0</v>
      </c>
      <c r="E22" s="142">
        <v>0</v>
      </c>
      <c r="F22" s="9" t="s">
        <v>21</v>
      </c>
      <c r="G22" s="122">
        <f t="shared" si="2"/>
        <v>0</v>
      </c>
      <c r="H22" s="140">
        <v>0</v>
      </c>
      <c r="I22" s="118">
        <f t="shared" si="3"/>
        <v>0</v>
      </c>
      <c r="J22" s="112"/>
      <c r="K22" s="112"/>
      <c r="L22" s="121"/>
      <c r="M22" s="127"/>
      <c r="N22" s="60"/>
    </row>
    <row r="23" spans="1:14" x14ac:dyDescent="0.25">
      <c r="A23" s="44" t="s">
        <v>68</v>
      </c>
      <c r="B23" s="94" t="s">
        <v>149</v>
      </c>
      <c r="C23" s="141">
        <v>0</v>
      </c>
      <c r="D23" s="141">
        <v>0</v>
      </c>
      <c r="E23" s="142">
        <v>0</v>
      </c>
      <c r="F23" s="9" t="s">
        <v>21</v>
      </c>
      <c r="G23" s="122">
        <f t="shared" si="2"/>
        <v>0</v>
      </c>
      <c r="H23" s="140">
        <v>0</v>
      </c>
      <c r="I23" s="118">
        <f t="shared" si="3"/>
        <v>0</v>
      </c>
      <c r="J23" s="112"/>
      <c r="K23" s="112"/>
      <c r="L23" s="121">
        <f>SUM(I23:I24)</f>
        <v>0</v>
      </c>
      <c r="M23" s="127">
        <f>IF(M$4=0,0,L23/$M$4)</f>
        <v>0</v>
      </c>
      <c r="N23" s="60"/>
    </row>
    <row r="24" spans="1:14" x14ac:dyDescent="0.25">
      <c r="A24" s="44" t="s">
        <v>68</v>
      </c>
      <c r="B24" s="94" t="s">
        <v>149</v>
      </c>
      <c r="C24" s="141">
        <v>0</v>
      </c>
      <c r="D24" s="141">
        <v>0</v>
      </c>
      <c r="E24" s="142">
        <v>0</v>
      </c>
      <c r="F24" s="9" t="s">
        <v>125</v>
      </c>
      <c r="G24" s="122">
        <f t="shared" si="2"/>
        <v>0</v>
      </c>
      <c r="H24" s="140">
        <v>0</v>
      </c>
      <c r="I24" s="118">
        <f t="shared" si="3"/>
        <v>0</v>
      </c>
      <c r="J24" s="112"/>
      <c r="K24" s="112"/>
      <c r="L24" s="121"/>
      <c r="M24" s="127"/>
      <c r="N24" s="60"/>
    </row>
    <row r="25" spans="1:14" x14ac:dyDescent="0.25">
      <c r="A25" s="44" t="s">
        <v>73</v>
      </c>
      <c r="B25" s="11" t="s">
        <v>142</v>
      </c>
      <c r="C25" s="141">
        <v>0</v>
      </c>
      <c r="D25" s="141">
        <v>0</v>
      </c>
      <c r="E25" s="142">
        <v>0</v>
      </c>
      <c r="F25" s="9" t="s">
        <v>21</v>
      </c>
      <c r="G25" s="122">
        <f t="shared" si="2"/>
        <v>0</v>
      </c>
      <c r="H25" s="140">
        <v>0</v>
      </c>
      <c r="I25" s="118">
        <f t="shared" si="3"/>
        <v>0</v>
      </c>
      <c r="J25" s="141">
        <v>0</v>
      </c>
      <c r="K25" s="574"/>
      <c r="L25" s="121">
        <f>SUM(I25:I26)+J25</f>
        <v>0</v>
      </c>
      <c r="M25" s="127">
        <f>IF(M$4=0,0,L25/$M$4)</f>
        <v>0</v>
      </c>
      <c r="N25" s="60"/>
    </row>
    <row r="26" spans="1:14" x14ac:dyDescent="0.25">
      <c r="A26" s="44" t="s">
        <v>73</v>
      </c>
      <c r="B26" s="11" t="s">
        <v>143</v>
      </c>
      <c r="C26" s="141">
        <v>0</v>
      </c>
      <c r="D26" s="141">
        <v>0</v>
      </c>
      <c r="E26" s="142">
        <v>0</v>
      </c>
      <c r="F26" s="9" t="s">
        <v>125</v>
      </c>
      <c r="G26" s="122">
        <f t="shared" si="2"/>
        <v>0</v>
      </c>
      <c r="H26" s="140">
        <v>0</v>
      </c>
      <c r="I26" s="118">
        <f t="shared" si="3"/>
        <v>0</v>
      </c>
      <c r="J26" s="112"/>
      <c r="K26" s="112"/>
      <c r="L26" s="120"/>
      <c r="M26" s="127"/>
      <c r="N26" s="60"/>
    </row>
    <row r="27" spans="1:14" x14ac:dyDescent="0.25">
      <c r="A27" s="45"/>
      <c r="B27" s="93"/>
      <c r="C27" s="126"/>
      <c r="D27" s="126"/>
      <c r="E27" s="436"/>
      <c r="F27" s="9"/>
      <c r="G27" s="123"/>
      <c r="H27" s="121"/>
      <c r="I27" s="118"/>
      <c r="J27" s="112"/>
      <c r="K27" s="112"/>
      <c r="L27" s="120"/>
      <c r="M27" s="127"/>
      <c r="N27" s="60"/>
    </row>
    <row r="28" spans="1:14" x14ac:dyDescent="0.25">
      <c r="A28" s="46" t="s">
        <v>67</v>
      </c>
      <c r="B28" s="72" t="s">
        <v>42</v>
      </c>
      <c r="C28" s="141">
        <v>0</v>
      </c>
      <c r="D28" s="141">
        <v>0</v>
      </c>
      <c r="E28" s="142">
        <v>0</v>
      </c>
      <c r="F28" s="9" t="s">
        <v>125</v>
      </c>
      <c r="G28" s="122">
        <f t="shared" ref="G28:G39" si="4">C28*D28*E28</f>
        <v>0</v>
      </c>
      <c r="H28" s="140">
        <v>0</v>
      </c>
      <c r="I28" s="118">
        <f t="shared" ref="I28:I39" si="5">G28*H28</f>
        <v>0</v>
      </c>
      <c r="J28" s="61"/>
      <c r="K28" s="61"/>
      <c r="L28" s="121">
        <f>SUM(I28:I29)</f>
        <v>0</v>
      </c>
      <c r="M28" s="127">
        <f>IF(M$4=0,0,L28/$M$4)</f>
        <v>0</v>
      </c>
      <c r="N28" s="60"/>
    </row>
    <row r="29" spans="1:14" x14ac:dyDescent="0.25">
      <c r="A29" s="46" t="s">
        <v>67</v>
      </c>
      <c r="B29" s="72" t="s">
        <v>42</v>
      </c>
      <c r="C29" s="141">
        <v>0</v>
      </c>
      <c r="D29" s="141">
        <v>0</v>
      </c>
      <c r="E29" s="142">
        <v>0</v>
      </c>
      <c r="F29" s="9" t="s">
        <v>125</v>
      </c>
      <c r="G29" s="122">
        <f t="shared" si="4"/>
        <v>0</v>
      </c>
      <c r="H29" s="140">
        <v>0</v>
      </c>
      <c r="I29" s="118">
        <f t="shared" si="5"/>
        <v>0</v>
      </c>
      <c r="J29" s="112"/>
      <c r="K29" s="112"/>
      <c r="L29" s="120"/>
      <c r="M29" s="127"/>
      <c r="N29" s="60"/>
    </row>
    <row r="30" spans="1:14" x14ac:dyDescent="0.25">
      <c r="A30" s="46" t="s">
        <v>66</v>
      </c>
      <c r="B30" s="72" t="s">
        <v>42</v>
      </c>
      <c r="C30" s="141">
        <v>0</v>
      </c>
      <c r="D30" s="141">
        <v>0</v>
      </c>
      <c r="E30" s="142">
        <v>0</v>
      </c>
      <c r="F30" s="9" t="s">
        <v>125</v>
      </c>
      <c r="G30" s="122">
        <f t="shared" si="4"/>
        <v>0</v>
      </c>
      <c r="H30" s="140">
        <v>0</v>
      </c>
      <c r="I30" s="118">
        <f t="shared" si="5"/>
        <v>0</v>
      </c>
      <c r="J30" s="112"/>
      <c r="K30" s="112"/>
      <c r="L30" s="121">
        <f>SUM(I30:I31)</f>
        <v>0</v>
      </c>
      <c r="M30" s="127">
        <f>IF(M$4=0,0,L30/$M$4)</f>
        <v>0</v>
      </c>
      <c r="N30" s="60"/>
    </row>
    <row r="31" spans="1:14" x14ac:dyDescent="0.25">
      <c r="A31" s="46" t="s">
        <v>66</v>
      </c>
      <c r="B31" s="72" t="s">
        <v>42</v>
      </c>
      <c r="C31" s="141">
        <v>0</v>
      </c>
      <c r="D31" s="141">
        <v>0</v>
      </c>
      <c r="E31" s="142">
        <v>0</v>
      </c>
      <c r="F31" s="9" t="s">
        <v>125</v>
      </c>
      <c r="G31" s="122">
        <f t="shared" si="4"/>
        <v>0</v>
      </c>
      <c r="H31" s="140">
        <v>0</v>
      </c>
      <c r="I31" s="118">
        <f t="shared" si="5"/>
        <v>0</v>
      </c>
      <c r="J31" s="112"/>
      <c r="K31" s="112"/>
      <c r="L31" s="120"/>
      <c r="M31" s="127"/>
      <c r="N31" s="60"/>
    </row>
    <row r="32" spans="1:14" x14ac:dyDescent="0.25">
      <c r="A32" s="46" t="s">
        <v>68</v>
      </c>
      <c r="B32" s="72" t="s">
        <v>42</v>
      </c>
      <c r="C32" s="141">
        <v>0</v>
      </c>
      <c r="D32" s="141">
        <v>0</v>
      </c>
      <c r="E32" s="142">
        <v>0</v>
      </c>
      <c r="F32" s="9" t="s">
        <v>125</v>
      </c>
      <c r="G32" s="122">
        <f t="shared" si="4"/>
        <v>0</v>
      </c>
      <c r="H32" s="140">
        <v>0</v>
      </c>
      <c r="I32" s="118">
        <f t="shared" si="5"/>
        <v>0</v>
      </c>
      <c r="J32" s="112"/>
      <c r="K32" s="112"/>
      <c r="L32" s="121">
        <f>SUM(I32:I33)</f>
        <v>0</v>
      </c>
      <c r="M32" s="127">
        <f>IF(M$4=0,0,L32/$M$4)</f>
        <v>0</v>
      </c>
      <c r="N32" s="60"/>
    </row>
    <row r="33" spans="1:14" ht="13.5" customHeight="1" x14ac:dyDescent="0.25">
      <c r="A33" s="46" t="s">
        <v>68</v>
      </c>
      <c r="B33" s="72" t="s">
        <v>42</v>
      </c>
      <c r="C33" s="141">
        <v>0</v>
      </c>
      <c r="D33" s="141">
        <v>0</v>
      </c>
      <c r="E33" s="142">
        <v>0</v>
      </c>
      <c r="F33" s="9" t="s">
        <v>125</v>
      </c>
      <c r="G33" s="122">
        <f t="shared" si="4"/>
        <v>0</v>
      </c>
      <c r="H33" s="140">
        <v>0</v>
      </c>
      <c r="I33" s="118">
        <f t="shared" si="5"/>
        <v>0</v>
      </c>
      <c r="J33" s="61"/>
      <c r="K33" s="61"/>
      <c r="L33" s="120"/>
      <c r="M33" s="127"/>
      <c r="N33" s="60"/>
    </row>
    <row r="34" spans="1:14" x14ac:dyDescent="0.25">
      <c r="A34" s="46" t="s">
        <v>65</v>
      </c>
      <c r="B34" s="72" t="s">
        <v>42</v>
      </c>
      <c r="C34" s="141">
        <v>0</v>
      </c>
      <c r="D34" s="141">
        <v>0</v>
      </c>
      <c r="E34" s="142">
        <v>0</v>
      </c>
      <c r="F34" s="9" t="s">
        <v>125</v>
      </c>
      <c r="G34" s="122">
        <f t="shared" si="4"/>
        <v>0</v>
      </c>
      <c r="H34" s="140">
        <v>0</v>
      </c>
      <c r="I34" s="118">
        <f t="shared" si="5"/>
        <v>0</v>
      </c>
      <c r="J34" s="141">
        <v>0</v>
      </c>
      <c r="K34" s="574"/>
      <c r="L34" s="121">
        <f>SUM(I34:I35)+J34</f>
        <v>0</v>
      </c>
      <c r="M34" s="127">
        <f>IF(M$4=0,0,L34/$M$4)</f>
        <v>0</v>
      </c>
      <c r="N34" s="60"/>
    </row>
    <row r="35" spans="1:14" x14ac:dyDescent="0.25">
      <c r="A35" s="46" t="s">
        <v>65</v>
      </c>
      <c r="B35" s="72" t="s">
        <v>42</v>
      </c>
      <c r="C35" s="141">
        <v>0</v>
      </c>
      <c r="D35" s="141">
        <v>0</v>
      </c>
      <c r="E35" s="142">
        <v>0</v>
      </c>
      <c r="F35" s="9" t="s">
        <v>125</v>
      </c>
      <c r="G35" s="122">
        <f t="shared" si="4"/>
        <v>0</v>
      </c>
      <c r="H35" s="140">
        <v>0</v>
      </c>
      <c r="I35" s="118">
        <f t="shared" si="5"/>
        <v>0</v>
      </c>
      <c r="J35" s="61"/>
      <c r="K35" s="61"/>
      <c r="L35" s="120"/>
      <c r="M35" s="127"/>
      <c r="N35" s="60"/>
    </row>
    <row r="36" spans="1:14" x14ac:dyDescent="0.25">
      <c r="A36" s="44" t="s">
        <v>76</v>
      </c>
      <c r="B36" s="72" t="s">
        <v>42</v>
      </c>
      <c r="C36" s="141">
        <v>0</v>
      </c>
      <c r="D36" s="141">
        <v>0</v>
      </c>
      <c r="E36" s="142">
        <v>0</v>
      </c>
      <c r="F36" s="9" t="s">
        <v>125</v>
      </c>
      <c r="G36" s="122">
        <f t="shared" si="4"/>
        <v>0</v>
      </c>
      <c r="H36" s="140">
        <v>0</v>
      </c>
      <c r="I36" s="118">
        <f t="shared" si="5"/>
        <v>0</v>
      </c>
      <c r="J36" s="141">
        <v>0</v>
      </c>
      <c r="K36" s="574"/>
      <c r="L36" s="121">
        <f>SUM(I36:I37)+J36</f>
        <v>0</v>
      </c>
      <c r="M36" s="127">
        <f>IF(M$4=0,0,L36/$M$4)</f>
        <v>0</v>
      </c>
      <c r="N36" s="60"/>
    </row>
    <row r="37" spans="1:14" x14ac:dyDescent="0.25">
      <c r="A37" s="44" t="s">
        <v>76</v>
      </c>
      <c r="B37" s="72" t="s">
        <v>42</v>
      </c>
      <c r="C37" s="141">
        <v>0</v>
      </c>
      <c r="D37" s="141">
        <v>0</v>
      </c>
      <c r="E37" s="142">
        <v>0</v>
      </c>
      <c r="F37" s="9" t="s">
        <v>125</v>
      </c>
      <c r="G37" s="122">
        <f t="shared" si="4"/>
        <v>0</v>
      </c>
      <c r="H37" s="140">
        <v>0</v>
      </c>
      <c r="I37" s="118">
        <f t="shared" si="5"/>
        <v>0</v>
      </c>
      <c r="J37" s="112"/>
      <c r="K37" s="112"/>
      <c r="L37" s="120"/>
      <c r="M37" s="127"/>
      <c r="N37" s="60"/>
    </row>
    <row r="38" spans="1:14" x14ac:dyDescent="0.25">
      <c r="A38" s="44" t="s">
        <v>133</v>
      </c>
      <c r="B38" s="72" t="s">
        <v>42</v>
      </c>
      <c r="C38" s="141">
        <v>0</v>
      </c>
      <c r="D38" s="141">
        <v>0</v>
      </c>
      <c r="E38" s="142">
        <v>0</v>
      </c>
      <c r="F38" s="9" t="s">
        <v>125</v>
      </c>
      <c r="G38" s="122">
        <f t="shared" si="4"/>
        <v>0</v>
      </c>
      <c r="H38" s="140">
        <v>0</v>
      </c>
      <c r="I38" s="118">
        <f t="shared" si="5"/>
        <v>0</v>
      </c>
      <c r="J38" s="141">
        <v>0</v>
      </c>
      <c r="K38" s="574"/>
      <c r="L38" s="121">
        <f>SUM(I38:I39)+J38</f>
        <v>0</v>
      </c>
      <c r="M38" s="127">
        <f>IF(M$4=0,0,L38/$M$4)</f>
        <v>0</v>
      </c>
      <c r="N38" s="60"/>
    </row>
    <row r="39" spans="1:14" x14ac:dyDescent="0.25">
      <c r="A39" s="44" t="s">
        <v>133</v>
      </c>
      <c r="B39" s="72" t="s">
        <v>42</v>
      </c>
      <c r="C39" s="141">
        <v>0</v>
      </c>
      <c r="D39" s="141">
        <v>0</v>
      </c>
      <c r="E39" s="142">
        <v>0</v>
      </c>
      <c r="F39" s="9" t="s">
        <v>125</v>
      </c>
      <c r="G39" s="122">
        <f t="shared" si="4"/>
        <v>0</v>
      </c>
      <c r="H39" s="140">
        <v>0</v>
      </c>
      <c r="I39" s="118">
        <f t="shared" si="5"/>
        <v>0</v>
      </c>
      <c r="J39" s="112"/>
      <c r="K39" s="112"/>
      <c r="L39" s="120"/>
      <c r="M39" s="127"/>
      <c r="N39" s="60"/>
    </row>
    <row r="40" spans="1:14" x14ac:dyDescent="0.25">
      <c r="A40" s="44"/>
      <c r="B40" s="11"/>
      <c r="C40" s="126"/>
      <c r="D40" s="126"/>
      <c r="E40" s="436"/>
      <c r="F40" s="9"/>
      <c r="G40" s="123"/>
      <c r="H40" s="121"/>
      <c r="I40" s="118"/>
      <c r="J40" s="112"/>
      <c r="K40" s="112"/>
      <c r="L40" s="120"/>
      <c r="M40" s="127"/>
      <c r="N40" s="60"/>
    </row>
    <row r="41" spans="1:14" x14ac:dyDescent="0.25">
      <c r="A41" s="44" t="s">
        <v>77</v>
      </c>
      <c r="B41" s="72" t="s">
        <v>62</v>
      </c>
      <c r="C41" s="141">
        <v>0</v>
      </c>
      <c r="D41" s="141">
        <v>0</v>
      </c>
      <c r="E41" s="142">
        <v>0</v>
      </c>
      <c r="F41" s="9" t="s">
        <v>45</v>
      </c>
      <c r="G41" s="122">
        <f t="shared" ref="G41:G52" si="6">C41*D41*E41</f>
        <v>0</v>
      </c>
      <c r="H41" s="140">
        <v>0</v>
      </c>
      <c r="I41" s="118">
        <f t="shared" ref="I41:I52" si="7">G41*H41</f>
        <v>0</v>
      </c>
      <c r="J41" s="112"/>
      <c r="K41" s="112"/>
      <c r="L41" s="121">
        <f>SUM(I41:I42)</f>
        <v>0</v>
      </c>
      <c r="M41" s="127">
        <f>IF(M$4=0,0,L41/$M$4)</f>
        <v>0</v>
      </c>
      <c r="N41" s="60"/>
    </row>
    <row r="42" spans="1:14" x14ac:dyDescent="0.25">
      <c r="A42" s="44" t="s">
        <v>77</v>
      </c>
      <c r="B42" s="72" t="s">
        <v>62</v>
      </c>
      <c r="C42" s="141">
        <v>0</v>
      </c>
      <c r="D42" s="141">
        <v>0</v>
      </c>
      <c r="E42" s="142">
        <v>0</v>
      </c>
      <c r="F42" s="9" t="s">
        <v>45</v>
      </c>
      <c r="G42" s="122">
        <f t="shared" si="6"/>
        <v>0</v>
      </c>
      <c r="H42" s="140">
        <v>0</v>
      </c>
      <c r="I42" s="118">
        <f t="shared" si="7"/>
        <v>0</v>
      </c>
      <c r="J42" s="112"/>
      <c r="K42" s="385"/>
      <c r="L42" s="120"/>
      <c r="M42" s="127"/>
      <c r="N42" s="60"/>
    </row>
    <row r="43" spans="1:14" x14ac:dyDescent="0.25">
      <c r="A43" s="44" t="s">
        <v>90</v>
      </c>
      <c r="B43" s="95" t="s">
        <v>111</v>
      </c>
      <c r="C43" s="141">
        <v>0</v>
      </c>
      <c r="D43" s="141">
        <v>0</v>
      </c>
      <c r="E43" s="142">
        <v>0</v>
      </c>
      <c r="F43" s="9" t="s">
        <v>109</v>
      </c>
      <c r="G43" s="122">
        <f t="shared" si="6"/>
        <v>0</v>
      </c>
      <c r="H43" s="140">
        <v>0</v>
      </c>
      <c r="I43" s="118">
        <f t="shared" si="7"/>
        <v>0</v>
      </c>
      <c r="J43" s="141">
        <v>0</v>
      </c>
      <c r="K43" s="574"/>
      <c r="L43" s="121">
        <f>SUM(I43:I45)+J43</f>
        <v>0</v>
      </c>
      <c r="M43" s="127">
        <f>IF(M$4=0,0,L43/$M$4)</f>
        <v>0</v>
      </c>
      <c r="N43" s="60"/>
    </row>
    <row r="44" spans="1:14" x14ac:dyDescent="0.25">
      <c r="A44" s="44" t="s">
        <v>90</v>
      </c>
      <c r="B44" s="95" t="s">
        <v>111</v>
      </c>
      <c r="C44" s="141">
        <v>0</v>
      </c>
      <c r="D44" s="141">
        <v>0</v>
      </c>
      <c r="E44" s="142">
        <v>0</v>
      </c>
      <c r="F44" s="9" t="s">
        <v>109</v>
      </c>
      <c r="G44" s="122">
        <f t="shared" si="6"/>
        <v>0</v>
      </c>
      <c r="H44" s="140">
        <v>0</v>
      </c>
      <c r="I44" s="118">
        <f t="shared" si="7"/>
        <v>0</v>
      </c>
      <c r="J44" s="112"/>
      <c r="K44" s="112"/>
      <c r="L44" s="120"/>
      <c r="M44" s="127"/>
      <c r="N44" s="60"/>
    </row>
    <row r="45" spans="1:14" x14ac:dyDescent="0.25">
      <c r="A45" s="44" t="s">
        <v>90</v>
      </c>
      <c r="B45" s="95" t="s">
        <v>152</v>
      </c>
      <c r="C45" s="141">
        <v>0</v>
      </c>
      <c r="D45" s="141">
        <v>0</v>
      </c>
      <c r="E45" s="142">
        <v>0</v>
      </c>
      <c r="F45" s="9" t="s">
        <v>45</v>
      </c>
      <c r="G45" s="122">
        <f t="shared" si="6"/>
        <v>0</v>
      </c>
      <c r="H45" s="140">
        <v>0</v>
      </c>
      <c r="I45" s="118">
        <f t="shared" si="7"/>
        <v>0</v>
      </c>
      <c r="J45" s="112"/>
      <c r="K45" s="385"/>
      <c r="L45" s="61"/>
      <c r="M45" s="127"/>
      <c r="N45" s="60"/>
    </row>
    <row r="46" spans="1:14" x14ac:dyDescent="0.25">
      <c r="A46" s="44" t="s">
        <v>99</v>
      </c>
      <c r="B46" s="95" t="s">
        <v>112</v>
      </c>
      <c r="C46" s="141">
        <v>0</v>
      </c>
      <c r="D46" s="141">
        <v>0</v>
      </c>
      <c r="E46" s="142">
        <v>0</v>
      </c>
      <c r="F46" s="9" t="s">
        <v>109</v>
      </c>
      <c r="G46" s="122">
        <f t="shared" si="6"/>
        <v>0</v>
      </c>
      <c r="H46" s="140">
        <v>0</v>
      </c>
      <c r="I46" s="118">
        <f t="shared" si="7"/>
        <v>0</v>
      </c>
      <c r="J46" s="141">
        <v>0</v>
      </c>
      <c r="K46" s="574"/>
      <c r="L46" s="121">
        <f>SUM(I46:I48)+J46</f>
        <v>0</v>
      </c>
      <c r="M46" s="127">
        <f>IF(M$4=0,0,L46/$M$4)</f>
        <v>0</v>
      </c>
      <c r="N46" s="60"/>
    </row>
    <row r="47" spans="1:14" x14ac:dyDescent="0.25">
      <c r="A47" s="44" t="s">
        <v>99</v>
      </c>
      <c r="B47" s="95" t="s">
        <v>112</v>
      </c>
      <c r="C47" s="141">
        <v>0</v>
      </c>
      <c r="D47" s="141">
        <v>0</v>
      </c>
      <c r="E47" s="142">
        <v>0</v>
      </c>
      <c r="F47" s="9" t="s">
        <v>109</v>
      </c>
      <c r="G47" s="122">
        <f t="shared" si="6"/>
        <v>0</v>
      </c>
      <c r="H47" s="140">
        <v>0</v>
      </c>
      <c r="I47" s="118">
        <f t="shared" si="7"/>
        <v>0</v>
      </c>
      <c r="J47" s="112"/>
      <c r="K47" s="112"/>
      <c r="L47" s="120"/>
      <c r="M47" s="127"/>
      <c r="N47" s="60"/>
    </row>
    <row r="48" spans="1:14" x14ac:dyDescent="0.25">
      <c r="A48" s="44" t="s">
        <v>99</v>
      </c>
      <c r="B48" s="95" t="s">
        <v>153</v>
      </c>
      <c r="C48" s="141">
        <v>0</v>
      </c>
      <c r="D48" s="141">
        <v>0</v>
      </c>
      <c r="E48" s="142">
        <v>0</v>
      </c>
      <c r="F48" s="9" t="s">
        <v>45</v>
      </c>
      <c r="G48" s="122">
        <f t="shared" si="6"/>
        <v>0</v>
      </c>
      <c r="H48" s="140">
        <v>0</v>
      </c>
      <c r="I48" s="118">
        <f t="shared" si="7"/>
        <v>0</v>
      </c>
      <c r="J48" s="112"/>
      <c r="K48" s="385"/>
      <c r="L48" s="61"/>
      <c r="M48" s="127"/>
      <c r="N48" s="60"/>
    </row>
    <row r="49" spans="1:14" x14ac:dyDescent="0.25">
      <c r="A49" s="44" t="s">
        <v>91</v>
      </c>
      <c r="B49" s="95" t="s">
        <v>113</v>
      </c>
      <c r="C49" s="141">
        <v>0</v>
      </c>
      <c r="D49" s="141">
        <v>0</v>
      </c>
      <c r="E49" s="142">
        <v>0</v>
      </c>
      <c r="F49" s="9" t="s">
        <v>109</v>
      </c>
      <c r="G49" s="122">
        <f t="shared" si="6"/>
        <v>0</v>
      </c>
      <c r="H49" s="140">
        <v>0</v>
      </c>
      <c r="I49" s="118">
        <f t="shared" si="7"/>
        <v>0</v>
      </c>
      <c r="J49" s="141">
        <v>0</v>
      </c>
      <c r="K49" s="574"/>
      <c r="L49" s="121">
        <f>SUM(I49:I50)+J49</f>
        <v>0</v>
      </c>
      <c r="M49" s="127">
        <f>IF(M$4=0,0,L49/$M$4)</f>
        <v>0</v>
      </c>
      <c r="N49" s="60"/>
    </row>
    <row r="50" spans="1:14" x14ac:dyDescent="0.25">
      <c r="A50" s="44" t="s">
        <v>91</v>
      </c>
      <c r="B50" s="95" t="s">
        <v>113</v>
      </c>
      <c r="C50" s="141">
        <v>0</v>
      </c>
      <c r="D50" s="141">
        <v>0</v>
      </c>
      <c r="E50" s="142">
        <v>0</v>
      </c>
      <c r="F50" s="9" t="s">
        <v>109</v>
      </c>
      <c r="G50" s="122">
        <f t="shared" si="6"/>
        <v>0</v>
      </c>
      <c r="H50" s="140">
        <v>0</v>
      </c>
      <c r="I50" s="118">
        <f t="shared" si="7"/>
        <v>0</v>
      </c>
      <c r="J50" s="112"/>
      <c r="K50" s="385"/>
      <c r="L50" s="120"/>
      <c r="M50" s="127"/>
      <c r="N50" s="60"/>
    </row>
    <row r="51" spans="1:14" x14ac:dyDescent="0.25">
      <c r="A51" s="44" t="s">
        <v>240</v>
      </c>
      <c r="B51" s="95" t="s">
        <v>114</v>
      </c>
      <c r="C51" s="141">
        <v>0</v>
      </c>
      <c r="D51" s="141">
        <v>0</v>
      </c>
      <c r="E51" s="142">
        <v>0</v>
      </c>
      <c r="F51" s="9" t="s">
        <v>109</v>
      </c>
      <c r="G51" s="122">
        <f t="shared" si="6"/>
        <v>0</v>
      </c>
      <c r="H51" s="140">
        <v>0</v>
      </c>
      <c r="I51" s="118">
        <f t="shared" si="7"/>
        <v>0</v>
      </c>
      <c r="J51" s="141">
        <v>0</v>
      </c>
      <c r="K51" s="574"/>
      <c r="L51" s="121">
        <f>SUM(I51:J51)</f>
        <v>0</v>
      </c>
      <c r="M51" s="127">
        <f>IF(M$4=0,0,L51/$M$4)</f>
        <v>0</v>
      </c>
      <c r="N51" s="60"/>
    </row>
    <row r="52" spans="1:14" x14ac:dyDescent="0.25">
      <c r="A52" s="44" t="s">
        <v>241</v>
      </c>
      <c r="B52" s="95" t="s">
        <v>115</v>
      </c>
      <c r="C52" s="141">
        <v>0</v>
      </c>
      <c r="D52" s="141">
        <v>0</v>
      </c>
      <c r="E52" s="142">
        <v>0</v>
      </c>
      <c r="F52" s="9" t="s">
        <v>109</v>
      </c>
      <c r="G52" s="122">
        <f t="shared" si="6"/>
        <v>0</v>
      </c>
      <c r="H52" s="140">
        <v>0</v>
      </c>
      <c r="I52" s="118">
        <f t="shared" si="7"/>
        <v>0</v>
      </c>
      <c r="J52" s="112"/>
      <c r="K52" s="112"/>
      <c r="L52" s="121">
        <f>SUM(I52)</f>
        <v>0</v>
      </c>
      <c r="M52" s="127">
        <f>IF(M$4=0,0,L52/$M$4)</f>
        <v>0</v>
      </c>
      <c r="N52" s="60"/>
    </row>
    <row r="53" spans="1:14" x14ac:dyDescent="0.25">
      <c r="A53" s="44"/>
      <c r="B53" s="96"/>
      <c r="C53" s="126"/>
      <c r="D53" s="126"/>
      <c r="E53" s="436"/>
      <c r="F53" s="9"/>
      <c r="G53" s="123"/>
      <c r="H53" s="121"/>
      <c r="I53" s="118"/>
      <c r="J53" s="61"/>
      <c r="K53" s="61"/>
      <c r="L53" s="120"/>
      <c r="M53" s="127"/>
      <c r="N53" s="60"/>
    </row>
    <row r="54" spans="1:14" x14ac:dyDescent="0.25">
      <c r="A54" s="44" t="s">
        <v>92</v>
      </c>
      <c r="B54" s="72"/>
      <c r="C54" s="141">
        <v>0</v>
      </c>
      <c r="D54" s="141">
        <v>0</v>
      </c>
      <c r="E54" s="142">
        <v>0</v>
      </c>
      <c r="F54" s="9" t="s">
        <v>45</v>
      </c>
      <c r="G54" s="122">
        <f>C54*D54*E54</f>
        <v>0</v>
      </c>
      <c r="H54" s="140">
        <v>0</v>
      </c>
      <c r="I54" s="118">
        <f>G54*H54</f>
        <v>0</v>
      </c>
      <c r="J54" s="112"/>
      <c r="K54" s="112"/>
      <c r="L54" s="121">
        <f>SUM(I54:I55)</f>
        <v>0</v>
      </c>
      <c r="M54" s="127">
        <f>IF(M$4=0,0,L54/$M$4)</f>
        <v>0</v>
      </c>
      <c r="N54" s="60"/>
    </row>
    <row r="55" spans="1:14" x14ac:dyDescent="0.25">
      <c r="A55" s="44" t="s">
        <v>92</v>
      </c>
      <c r="B55" s="72"/>
      <c r="C55" s="141">
        <v>0</v>
      </c>
      <c r="D55" s="141">
        <v>0</v>
      </c>
      <c r="E55" s="142">
        <v>0</v>
      </c>
      <c r="F55" s="9" t="s">
        <v>45</v>
      </c>
      <c r="G55" s="122">
        <f>C55*D55*E55</f>
        <v>0</v>
      </c>
      <c r="H55" s="140">
        <v>0</v>
      </c>
      <c r="I55" s="118">
        <f>G55*H55</f>
        <v>0</v>
      </c>
      <c r="J55" s="112"/>
      <c r="K55" s="112"/>
      <c r="L55" s="120"/>
      <c r="M55" s="127"/>
      <c r="N55" s="60"/>
    </row>
    <row r="56" spans="1:14" x14ac:dyDescent="0.25">
      <c r="A56" s="44" t="s">
        <v>93</v>
      </c>
      <c r="B56" s="72"/>
      <c r="C56" s="141">
        <v>0</v>
      </c>
      <c r="D56" s="141">
        <v>0</v>
      </c>
      <c r="E56" s="142">
        <v>0</v>
      </c>
      <c r="F56" s="9" t="s">
        <v>45</v>
      </c>
      <c r="G56" s="122">
        <f>C56*D56*E56</f>
        <v>0</v>
      </c>
      <c r="H56" s="140">
        <v>0</v>
      </c>
      <c r="I56" s="118">
        <f>G56*H56</f>
        <v>0</v>
      </c>
      <c r="J56" s="61"/>
      <c r="K56" s="61"/>
      <c r="L56" s="121">
        <f>SUM(I56:I57)</f>
        <v>0</v>
      </c>
      <c r="M56" s="127">
        <f>IF(M$4=0,0,L56/$M$4)</f>
        <v>0</v>
      </c>
      <c r="N56" s="60"/>
    </row>
    <row r="57" spans="1:14" x14ac:dyDescent="0.25">
      <c r="A57" s="44" t="s">
        <v>93</v>
      </c>
      <c r="B57" s="72"/>
      <c r="C57" s="141">
        <v>0</v>
      </c>
      <c r="D57" s="141">
        <v>0</v>
      </c>
      <c r="E57" s="142">
        <v>0</v>
      </c>
      <c r="F57" s="9" t="s">
        <v>45</v>
      </c>
      <c r="G57" s="122">
        <f>C57*D57*E57</f>
        <v>0</v>
      </c>
      <c r="H57" s="140">
        <v>0</v>
      </c>
      <c r="I57" s="118">
        <f>G57*H57</f>
        <v>0</v>
      </c>
      <c r="J57" s="112"/>
      <c r="K57" s="112"/>
      <c r="L57" s="120"/>
      <c r="M57" s="127"/>
      <c r="N57" s="60"/>
    </row>
    <row r="58" spans="1:14" x14ac:dyDescent="0.25">
      <c r="A58" s="44"/>
      <c r="B58" s="96"/>
      <c r="C58" s="126"/>
      <c r="D58" s="126"/>
      <c r="E58" s="436"/>
      <c r="F58" s="9"/>
      <c r="G58" s="123"/>
      <c r="H58" s="121"/>
      <c r="I58" s="118"/>
      <c r="J58" s="112"/>
      <c r="K58" s="112"/>
      <c r="L58" s="120"/>
      <c r="M58" s="127"/>
      <c r="N58" s="60"/>
    </row>
    <row r="59" spans="1:14" x14ac:dyDescent="0.25">
      <c r="A59" s="44" t="s">
        <v>94</v>
      </c>
      <c r="B59" s="96" t="s">
        <v>95</v>
      </c>
      <c r="C59" s="141">
        <v>0</v>
      </c>
      <c r="D59" s="141">
        <v>0</v>
      </c>
      <c r="E59" s="142">
        <v>0</v>
      </c>
      <c r="F59" s="9" t="s">
        <v>45</v>
      </c>
      <c r="G59" s="122">
        <f>C59*D59*E59</f>
        <v>0</v>
      </c>
      <c r="H59" s="140">
        <v>0</v>
      </c>
      <c r="I59" s="118">
        <f>G59*H59</f>
        <v>0</v>
      </c>
      <c r="J59" s="112"/>
      <c r="K59" s="112"/>
      <c r="L59" s="121">
        <f>SUM(I59:I60)</f>
        <v>0</v>
      </c>
      <c r="M59" s="127">
        <f>IF(M$4=0,0,L59/$M$4)</f>
        <v>0</v>
      </c>
      <c r="N59" s="60"/>
    </row>
    <row r="60" spans="1:14" x14ac:dyDescent="0.25">
      <c r="A60" s="44" t="s">
        <v>94</v>
      </c>
      <c r="B60" s="96" t="s">
        <v>95</v>
      </c>
      <c r="C60" s="141">
        <v>0</v>
      </c>
      <c r="D60" s="141">
        <v>0</v>
      </c>
      <c r="E60" s="142">
        <v>0</v>
      </c>
      <c r="F60" s="9" t="s">
        <v>45</v>
      </c>
      <c r="G60" s="122">
        <f>C60*D60*E60</f>
        <v>0</v>
      </c>
      <c r="H60" s="140">
        <v>0</v>
      </c>
      <c r="I60" s="118">
        <f>G60*H60</f>
        <v>0</v>
      </c>
      <c r="J60" s="112"/>
      <c r="K60" s="385"/>
      <c r="L60" s="120"/>
      <c r="M60" s="127"/>
      <c r="N60" s="60"/>
    </row>
    <row r="61" spans="1:14" x14ac:dyDescent="0.25">
      <c r="A61" s="44" t="s">
        <v>96</v>
      </c>
      <c r="B61" s="8" t="s">
        <v>46</v>
      </c>
      <c r="C61" s="141">
        <v>0</v>
      </c>
      <c r="D61" s="141">
        <v>0</v>
      </c>
      <c r="E61" s="142">
        <v>0</v>
      </c>
      <c r="F61" s="9" t="s">
        <v>45</v>
      </c>
      <c r="G61" s="122">
        <f>C61*D61*E61</f>
        <v>0</v>
      </c>
      <c r="H61" s="140">
        <v>0</v>
      </c>
      <c r="I61" s="118">
        <f>G61*H61</f>
        <v>0</v>
      </c>
      <c r="J61" s="141">
        <v>0</v>
      </c>
      <c r="K61" s="574"/>
      <c r="L61" s="121">
        <f>SUM(I61:I62)+J61</f>
        <v>0</v>
      </c>
      <c r="M61" s="127">
        <f>IF(M$4=0,0,L61/$M$4)</f>
        <v>0</v>
      </c>
      <c r="N61" s="60"/>
    </row>
    <row r="62" spans="1:14" x14ac:dyDescent="0.25">
      <c r="A62" s="44" t="s">
        <v>96</v>
      </c>
      <c r="B62" s="8" t="s">
        <v>46</v>
      </c>
      <c r="C62" s="141">
        <v>0</v>
      </c>
      <c r="D62" s="141">
        <v>0</v>
      </c>
      <c r="E62" s="142">
        <v>0</v>
      </c>
      <c r="F62" s="9" t="s">
        <v>45</v>
      </c>
      <c r="G62" s="122">
        <f>C62*D62*E62</f>
        <v>0</v>
      </c>
      <c r="H62" s="140">
        <v>0</v>
      </c>
      <c r="I62" s="118">
        <f>G62*H62</f>
        <v>0</v>
      </c>
      <c r="J62" s="112"/>
      <c r="K62" s="112"/>
      <c r="L62" s="120"/>
      <c r="M62" s="127"/>
      <c r="N62" s="60"/>
    </row>
    <row r="63" spans="1:14" x14ac:dyDescent="0.25">
      <c r="A63" s="44"/>
      <c r="B63" s="8"/>
      <c r="C63" s="126"/>
      <c r="D63" s="126"/>
      <c r="E63" s="436"/>
      <c r="F63" s="9"/>
      <c r="G63" s="123"/>
      <c r="H63" s="121"/>
      <c r="I63" s="118"/>
      <c r="J63" s="112"/>
      <c r="K63" s="112"/>
      <c r="L63" s="120"/>
      <c r="M63" s="127"/>
      <c r="N63" s="60"/>
    </row>
    <row r="64" spans="1:14" x14ac:dyDescent="0.25">
      <c r="A64" s="44" t="s">
        <v>66</v>
      </c>
      <c r="B64" s="11" t="s">
        <v>48</v>
      </c>
      <c r="C64" s="141">
        <v>0</v>
      </c>
      <c r="D64" s="141">
        <v>0</v>
      </c>
      <c r="E64" s="142">
        <v>0</v>
      </c>
      <c r="F64" s="139" t="s">
        <v>109</v>
      </c>
      <c r="G64" s="122">
        <f t="shared" ref="G64:G69" si="8">C64*D64*E64</f>
        <v>0</v>
      </c>
      <c r="H64" s="140">
        <v>0</v>
      </c>
      <c r="I64" s="118">
        <f t="shared" ref="I64:I69" si="9">G64*H64</f>
        <v>0</v>
      </c>
      <c r="J64" s="112"/>
      <c r="K64" s="112"/>
      <c r="L64" s="121">
        <f>SUM(I64:I65)</f>
        <v>0</v>
      </c>
      <c r="M64" s="127">
        <f>IF(M$4=0,0,L64/$M$4)</f>
        <v>0</v>
      </c>
      <c r="N64" s="60"/>
    </row>
    <row r="65" spans="1:14" x14ac:dyDescent="0.25">
      <c r="A65" s="44" t="s">
        <v>66</v>
      </c>
      <c r="B65" s="11" t="s">
        <v>48</v>
      </c>
      <c r="C65" s="141">
        <v>0</v>
      </c>
      <c r="D65" s="141">
        <v>0</v>
      </c>
      <c r="E65" s="142">
        <v>0</v>
      </c>
      <c r="F65" s="139" t="s">
        <v>21</v>
      </c>
      <c r="G65" s="122">
        <f t="shared" si="8"/>
        <v>0</v>
      </c>
      <c r="H65" s="140">
        <v>0</v>
      </c>
      <c r="I65" s="118">
        <f t="shared" si="9"/>
        <v>0</v>
      </c>
      <c r="J65" s="112"/>
      <c r="K65" s="112"/>
      <c r="L65" s="120"/>
      <c r="M65" s="127"/>
      <c r="N65" s="60"/>
    </row>
    <row r="66" spans="1:14" x14ac:dyDescent="0.25">
      <c r="A66" s="44" t="s">
        <v>67</v>
      </c>
      <c r="B66" s="11" t="s">
        <v>144</v>
      </c>
      <c r="C66" s="141">
        <v>0</v>
      </c>
      <c r="D66" s="141">
        <v>0</v>
      </c>
      <c r="E66" s="142">
        <v>0</v>
      </c>
      <c r="F66" s="139" t="s">
        <v>109</v>
      </c>
      <c r="G66" s="122">
        <f t="shared" si="8"/>
        <v>0</v>
      </c>
      <c r="H66" s="140">
        <v>0</v>
      </c>
      <c r="I66" s="118">
        <f t="shared" si="9"/>
        <v>0</v>
      </c>
      <c r="J66" s="112"/>
      <c r="K66" s="112"/>
      <c r="L66" s="121">
        <f>SUM(I66:I67)</f>
        <v>0</v>
      </c>
      <c r="M66" s="127">
        <f>IF(M$4=0,0,L66/$M$4)</f>
        <v>0</v>
      </c>
      <c r="N66" s="60"/>
    </row>
    <row r="67" spans="1:14" x14ac:dyDescent="0.25">
      <c r="A67" s="44" t="s">
        <v>67</v>
      </c>
      <c r="B67" s="11" t="s">
        <v>144</v>
      </c>
      <c r="C67" s="141">
        <v>0</v>
      </c>
      <c r="D67" s="141">
        <v>0</v>
      </c>
      <c r="E67" s="142">
        <v>0</v>
      </c>
      <c r="F67" s="139" t="s">
        <v>21</v>
      </c>
      <c r="G67" s="122">
        <f t="shared" si="8"/>
        <v>0</v>
      </c>
      <c r="H67" s="140">
        <v>0</v>
      </c>
      <c r="I67" s="118">
        <f t="shared" si="9"/>
        <v>0</v>
      </c>
      <c r="J67" s="112"/>
      <c r="K67" s="112"/>
      <c r="L67" s="120"/>
      <c r="M67" s="127"/>
      <c r="N67" s="60"/>
    </row>
    <row r="68" spans="1:14" x14ac:dyDescent="0.25">
      <c r="A68" s="44" t="s">
        <v>68</v>
      </c>
      <c r="B68" s="11" t="s">
        <v>145</v>
      </c>
      <c r="C68" s="141">
        <v>0</v>
      </c>
      <c r="D68" s="141">
        <v>0</v>
      </c>
      <c r="E68" s="142">
        <v>0</v>
      </c>
      <c r="F68" s="139" t="s">
        <v>109</v>
      </c>
      <c r="G68" s="122">
        <f t="shared" si="8"/>
        <v>0</v>
      </c>
      <c r="H68" s="140">
        <v>0</v>
      </c>
      <c r="I68" s="118">
        <f t="shared" si="9"/>
        <v>0</v>
      </c>
      <c r="J68" s="61"/>
      <c r="K68" s="61"/>
      <c r="L68" s="121">
        <f>SUM(I68:I69)</f>
        <v>0</v>
      </c>
      <c r="M68" s="127">
        <f>IF(M$4=0,0,L68/$M$4)</f>
        <v>0</v>
      </c>
      <c r="N68" s="60"/>
    </row>
    <row r="69" spans="1:14" x14ac:dyDescent="0.25">
      <c r="A69" s="44" t="s">
        <v>68</v>
      </c>
      <c r="B69" s="11" t="s">
        <v>145</v>
      </c>
      <c r="C69" s="141">
        <v>0</v>
      </c>
      <c r="D69" s="141">
        <v>0</v>
      </c>
      <c r="E69" s="142">
        <v>0</v>
      </c>
      <c r="F69" s="139" t="s">
        <v>21</v>
      </c>
      <c r="G69" s="122">
        <f t="shared" si="8"/>
        <v>0</v>
      </c>
      <c r="H69" s="140">
        <v>0</v>
      </c>
      <c r="I69" s="118">
        <f t="shared" si="9"/>
        <v>0</v>
      </c>
      <c r="J69" s="112"/>
      <c r="K69" s="112"/>
      <c r="L69" s="120"/>
      <c r="M69" s="127"/>
      <c r="N69" s="60"/>
    </row>
    <row r="70" spans="1:14" x14ac:dyDescent="0.25">
      <c r="A70" s="44"/>
      <c r="B70" s="11"/>
      <c r="C70" s="126"/>
      <c r="D70" s="126"/>
      <c r="E70" s="436"/>
      <c r="F70" s="9"/>
      <c r="G70" s="123"/>
      <c r="H70" s="121"/>
      <c r="I70" s="118"/>
      <c r="J70" s="112"/>
      <c r="K70" s="112"/>
      <c r="L70" s="120"/>
      <c r="M70" s="127"/>
      <c r="N70" s="60"/>
    </row>
    <row r="71" spans="1:14" x14ac:dyDescent="0.25">
      <c r="A71" s="44" t="s">
        <v>100</v>
      </c>
      <c r="B71" s="11" t="s">
        <v>52</v>
      </c>
      <c r="C71" s="141">
        <v>0</v>
      </c>
      <c r="D71" s="141">
        <v>0</v>
      </c>
      <c r="E71" s="142">
        <v>0</v>
      </c>
      <c r="F71" s="9" t="s">
        <v>63</v>
      </c>
      <c r="G71" s="122">
        <f>C71*D71*E71</f>
        <v>0</v>
      </c>
      <c r="H71" s="140">
        <v>0</v>
      </c>
      <c r="I71" s="118">
        <f>G71*H71</f>
        <v>0</v>
      </c>
      <c r="J71" s="141">
        <v>0</v>
      </c>
      <c r="K71" s="112"/>
      <c r="L71" s="121">
        <f>SUM(I71:I72)+J71</f>
        <v>0</v>
      </c>
      <c r="M71" s="127">
        <f>IF(M$4=0,0,L71/$M$4)</f>
        <v>0</v>
      </c>
      <c r="N71" s="60"/>
    </row>
    <row r="72" spans="1:14" x14ac:dyDescent="0.25">
      <c r="A72" s="44" t="s">
        <v>100</v>
      </c>
      <c r="B72" s="11" t="s">
        <v>52</v>
      </c>
      <c r="C72" s="141">
        <v>0</v>
      </c>
      <c r="D72" s="141">
        <v>0</v>
      </c>
      <c r="E72" s="142">
        <v>0</v>
      </c>
      <c r="F72" s="9" t="s">
        <v>63</v>
      </c>
      <c r="G72" s="122">
        <f>C72*D72*E72</f>
        <v>0</v>
      </c>
      <c r="H72" s="140">
        <v>0</v>
      </c>
      <c r="I72" s="118">
        <f>G72*H72</f>
        <v>0</v>
      </c>
      <c r="J72" s="112"/>
      <c r="K72" s="112"/>
      <c r="L72" s="120"/>
      <c r="M72" s="127"/>
      <c r="N72" s="60"/>
    </row>
    <row r="73" spans="1:14" x14ac:dyDescent="0.25">
      <c r="A73" s="44" t="s">
        <v>97</v>
      </c>
      <c r="B73" s="11" t="s">
        <v>53</v>
      </c>
      <c r="C73" s="141">
        <v>0</v>
      </c>
      <c r="D73" s="141">
        <v>0</v>
      </c>
      <c r="E73" s="142">
        <v>0</v>
      </c>
      <c r="F73" s="9" t="s">
        <v>63</v>
      </c>
      <c r="G73" s="122">
        <f>C73*D73*E73</f>
        <v>0</v>
      </c>
      <c r="H73" s="140">
        <v>0</v>
      </c>
      <c r="I73" s="118">
        <f>G73*H73</f>
        <v>0</v>
      </c>
      <c r="J73" s="112"/>
      <c r="K73" s="112"/>
      <c r="L73" s="121">
        <f>SUM(I73:I74)</f>
        <v>0</v>
      </c>
      <c r="M73" s="127">
        <f>IF(M$4=0,0,L73/$M$4)</f>
        <v>0</v>
      </c>
      <c r="N73" s="60"/>
    </row>
    <row r="74" spans="1:14" x14ac:dyDescent="0.25">
      <c r="A74" s="44" t="s">
        <v>97</v>
      </c>
      <c r="B74" s="11" t="s">
        <v>53</v>
      </c>
      <c r="C74" s="141">
        <v>0</v>
      </c>
      <c r="D74" s="141">
        <v>0</v>
      </c>
      <c r="E74" s="142">
        <v>0</v>
      </c>
      <c r="F74" s="9" t="s">
        <v>63</v>
      </c>
      <c r="G74" s="122">
        <f>C74*D74*E74</f>
        <v>0</v>
      </c>
      <c r="H74" s="140">
        <v>0</v>
      </c>
      <c r="I74" s="118">
        <f>G74*H74</f>
        <v>0</v>
      </c>
      <c r="J74" s="112"/>
      <c r="K74" s="112"/>
      <c r="L74" s="120"/>
      <c r="M74" s="127"/>
      <c r="N74" s="60"/>
    </row>
    <row r="75" spans="1:14" x14ac:dyDescent="0.25">
      <c r="A75" s="44"/>
      <c r="B75" s="61"/>
      <c r="C75" s="126"/>
      <c r="D75" s="126"/>
      <c r="E75" s="436"/>
      <c r="F75" s="9"/>
      <c r="G75" s="123"/>
      <c r="H75" s="121"/>
      <c r="I75" s="118"/>
      <c r="J75" s="112"/>
      <c r="K75" s="112"/>
      <c r="L75" s="120"/>
      <c r="M75" s="127"/>
      <c r="N75" s="60"/>
    </row>
    <row r="76" spans="1:14" x14ac:dyDescent="0.25">
      <c r="A76" s="44" t="s">
        <v>101</v>
      </c>
      <c r="B76" s="11" t="s">
        <v>102</v>
      </c>
      <c r="C76" s="141">
        <v>0</v>
      </c>
      <c r="D76" s="141">
        <v>0</v>
      </c>
      <c r="E76" s="142">
        <v>0</v>
      </c>
      <c r="F76" s="9" t="s">
        <v>21</v>
      </c>
      <c r="G76" s="122">
        <f>C76*D76*E76</f>
        <v>0</v>
      </c>
      <c r="H76" s="140">
        <v>0</v>
      </c>
      <c r="I76" s="118">
        <f>G76*H76</f>
        <v>0</v>
      </c>
      <c r="J76" s="141">
        <v>0</v>
      </c>
      <c r="K76" s="112"/>
      <c r="L76" s="121">
        <f>I76+J76</f>
        <v>0</v>
      </c>
      <c r="M76" s="127">
        <f>IF(M$4=0,0,L76/$M$4)</f>
        <v>0</v>
      </c>
      <c r="N76" s="60"/>
    </row>
    <row r="77" spans="1:14" x14ac:dyDescent="0.25">
      <c r="A77" s="137"/>
      <c r="B77" s="61"/>
      <c r="C77" s="8"/>
      <c r="D77" s="8"/>
      <c r="E77" s="8"/>
      <c r="F77" s="61"/>
      <c r="G77" s="61"/>
      <c r="H77" s="8"/>
      <c r="I77" s="61"/>
      <c r="J77" s="112"/>
      <c r="K77" s="112"/>
      <c r="L77" s="120"/>
      <c r="M77" s="127"/>
      <c r="N77" s="60"/>
    </row>
    <row r="78" spans="1:14" x14ac:dyDescent="0.25">
      <c r="A78" s="44" t="s">
        <v>104</v>
      </c>
      <c r="B78" s="11" t="s">
        <v>56</v>
      </c>
      <c r="C78" s="141">
        <v>0</v>
      </c>
      <c r="D78" s="141">
        <v>0</v>
      </c>
      <c r="E78" s="142">
        <v>0</v>
      </c>
      <c r="F78" s="9" t="s">
        <v>21</v>
      </c>
      <c r="G78" s="122">
        <f>C78*D78*E78</f>
        <v>0</v>
      </c>
      <c r="H78" s="140">
        <v>0</v>
      </c>
      <c r="I78" s="118">
        <f>G78*H78</f>
        <v>0</v>
      </c>
      <c r="J78" s="141">
        <v>0</v>
      </c>
      <c r="K78" s="112"/>
      <c r="L78" s="120">
        <f>I78+J78</f>
        <v>0</v>
      </c>
      <c r="M78" s="127">
        <f>IF(M$4=0,0,L78/$M$4)</f>
        <v>0</v>
      </c>
      <c r="N78" s="60"/>
    </row>
    <row r="79" spans="1:14" x14ac:dyDescent="0.25">
      <c r="A79" s="44"/>
      <c r="B79" s="11"/>
      <c r="C79" s="126"/>
      <c r="D79" s="126"/>
      <c r="E79" s="436"/>
      <c r="F79" s="9"/>
      <c r="G79" s="123"/>
      <c r="H79" s="121"/>
      <c r="I79" s="118"/>
      <c r="J79" s="112"/>
      <c r="K79" s="112"/>
      <c r="L79" s="120"/>
      <c r="M79" s="127"/>
      <c r="N79" s="60"/>
    </row>
    <row r="80" spans="1:14" x14ac:dyDescent="0.25">
      <c r="A80" s="44" t="s">
        <v>105</v>
      </c>
      <c r="B80" s="11" t="s">
        <v>57</v>
      </c>
      <c r="C80" s="141">
        <v>0</v>
      </c>
      <c r="D80" s="141">
        <v>0</v>
      </c>
      <c r="E80" s="142">
        <v>0</v>
      </c>
      <c r="F80" s="9" t="s">
        <v>63</v>
      </c>
      <c r="G80" s="122">
        <f>C80*D80*E80</f>
        <v>0</v>
      </c>
      <c r="H80" s="140">
        <v>0</v>
      </c>
      <c r="I80" s="118">
        <f>G80*H80</f>
        <v>0</v>
      </c>
      <c r="J80" s="141">
        <v>0</v>
      </c>
      <c r="K80" s="574"/>
      <c r="L80" s="121">
        <f>SUM(I80:I81)+J80</f>
        <v>0</v>
      </c>
      <c r="M80" s="127">
        <f>IF(M$4=0,0,L80/$M$4)</f>
        <v>0</v>
      </c>
      <c r="N80" s="60"/>
    </row>
    <row r="81" spans="1:14" x14ac:dyDescent="0.25">
      <c r="A81" s="44" t="s">
        <v>105</v>
      </c>
      <c r="B81" s="11" t="s">
        <v>57</v>
      </c>
      <c r="C81" s="141">
        <v>0</v>
      </c>
      <c r="D81" s="141">
        <v>0</v>
      </c>
      <c r="E81" s="142">
        <v>0</v>
      </c>
      <c r="F81" s="9" t="s">
        <v>63</v>
      </c>
      <c r="G81" s="122">
        <f>C81*D81*E81</f>
        <v>0</v>
      </c>
      <c r="H81" s="140">
        <v>0</v>
      </c>
      <c r="I81" s="118">
        <f>G81*H81</f>
        <v>0</v>
      </c>
      <c r="J81" s="112"/>
      <c r="K81" s="112"/>
      <c r="L81" s="120"/>
      <c r="M81" s="127"/>
      <c r="N81" s="60"/>
    </row>
    <row r="82" spans="1:14" x14ac:dyDescent="0.25">
      <c r="A82" s="44"/>
      <c r="B82" s="11"/>
      <c r="C82" s="17"/>
      <c r="D82" s="17"/>
      <c r="E82" s="18"/>
      <c r="F82" s="17"/>
      <c r="G82" s="755"/>
      <c r="H82" s="755"/>
      <c r="I82" s="119"/>
      <c r="J82" s="112"/>
      <c r="K82" s="112"/>
      <c r="L82" s="120"/>
      <c r="M82" s="127"/>
      <c r="N82" s="60"/>
    </row>
    <row r="83" spans="1:14" x14ac:dyDescent="0.25">
      <c r="A83" s="44"/>
      <c r="B83" s="61"/>
      <c r="C83" s="61"/>
      <c r="D83" s="61"/>
      <c r="E83" s="61"/>
      <c r="F83" s="61"/>
      <c r="G83" s="61"/>
      <c r="H83" s="61"/>
      <c r="I83" s="120"/>
      <c r="J83" s="61"/>
      <c r="K83" s="61"/>
      <c r="L83" s="119"/>
      <c r="M83" s="127"/>
      <c r="N83" s="60"/>
    </row>
    <row r="84" spans="1:14" x14ac:dyDescent="0.25">
      <c r="A84" s="44"/>
      <c r="B84" s="61"/>
      <c r="C84" s="61"/>
      <c r="D84" s="61"/>
      <c r="E84" s="61"/>
      <c r="F84" s="61"/>
      <c r="G84" s="61"/>
      <c r="H84" s="61"/>
      <c r="I84" s="61"/>
      <c r="J84" s="61"/>
      <c r="K84" s="61"/>
      <c r="L84" s="61"/>
      <c r="M84" s="127"/>
      <c r="N84" s="60"/>
    </row>
    <row r="85" spans="1:14" x14ac:dyDescent="0.25">
      <c r="A85" s="199" t="s">
        <v>375</v>
      </c>
      <c r="B85" s="61"/>
      <c r="C85" s="61"/>
      <c r="D85" s="61"/>
      <c r="E85" s="61"/>
      <c r="F85" s="61"/>
      <c r="G85" s="88"/>
      <c r="H85" s="1048" t="s">
        <v>239</v>
      </c>
      <c r="I85" s="163" t="s">
        <v>234</v>
      </c>
      <c r="J85" s="164" t="s">
        <v>131</v>
      </c>
      <c r="K85" s="166"/>
      <c r="L85" s="167" t="s">
        <v>235</v>
      </c>
      <c r="M85" s="753" t="s">
        <v>157</v>
      </c>
      <c r="N85" s="60"/>
    </row>
    <row r="86" spans="1:14" x14ac:dyDescent="0.25">
      <c r="A86" s="266">
        <v>13</v>
      </c>
      <c r="B86" s="171"/>
      <c r="C86" s="130"/>
      <c r="D86" s="130"/>
      <c r="E86" s="172"/>
      <c r="F86" s="173"/>
      <c r="G86" s="174"/>
      <c r="H86" s="1049"/>
      <c r="I86" s="169">
        <f>SUM(I6:I81)</f>
        <v>0</v>
      </c>
      <c r="J86" s="169">
        <f>SUM(J6:J81)</f>
        <v>0</v>
      </c>
      <c r="K86" s="169"/>
      <c r="L86" s="169">
        <f>SUM(L6:L80)</f>
        <v>0</v>
      </c>
      <c r="M86" s="170">
        <f>IF(M$4=0,0,L86/$M$4)</f>
        <v>0</v>
      </c>
      <c r="N86" s="60"/>
    </row>
    <row r="87" spans="1:14" x14ac:dyDescent="0.25">
      <c r="B87" s="186"/>
      <c r="C87" s="33"/>
      <c r="D87" s="147"/>
      <c r="E87" s="147"/>
      <c r="F87" s="38"/>
      <c r="H87" s="193"/>
      <c r="I87" s="14"/>
      <c r="J87" s="14"/>
      <c r="K87" s="14"/>
      <c r="L87" s="117"/>
      <c r="M87" s="185"/>
      <c r="N87" s="60"/>
    </row>
    <row r="88" spans="1:14" s="112" customFormat="1" x14ac:dyDescent="0.25">
      <c r="A88" s="134"/>
      <c r="B88" s="186"/>
      <c r="C88" s="33"/>
      <c r="D88" s="147"/>
      <c r="E88" s="147"/>
      <c r="F88" s="38"/>
      <c r="G88" s="79"/>
      <c r="H88" s="193"/>
      <c r="I88" s="14"/>
      <c r="J88" s="14"/>
      <c r="K88" s="14"/>
      <c r="L88" s="117"/>
      <c r="M88" s="185"/>
      <c r="N88" s="15"/>
    </row>
    <row r="89" spans="1:14" s="112" customFormat="1" x14ac:dyDescent="0.25">
      <c r="A89" s="134"/>
      <c r="B89" s="186"/>
      <c r="C89" s="33"/>
      <c r="D89" s="147"/>
      <c r="E89" s="147"/>
      <c r="F89" s="38"/>
      <c r="G89" s="79"/>
      <c r="H89" s="193"/>
      <c r="I89" s="14"/>
      <c r="J89" s="14"/>
      <c r="K89" s="14"/>
      <c r="L89" s="117"/>
      <c r="M89" s="185"/>
      <c r="N89" s="15"/>
    </row>
    <row r="90" spans="1:14" s="112" customFormat="1" x14ac:dyDescent="0.25">
      <c r="A90" s="134"/>
      <c r="B90" s="186"/>
      <c r="C90" s="33"/>
      <c r="D90" s="147"/>
      <c r="E90" s="147"/>
      <c r="F90" s="38"/>
      <c r="G90" s="79"/>
      <c r="H90" s="193"/>
      <c r="I90" s="14"/>
      <c r="J90" s="14"/>
      <c r="K90" s="14"/>
      <c r="L90" s="117"/>
      <c r="M90" s="185"/>
      <c r="N90" s="15"/>
    </row>
    <row r="91" spans="1:14" s="112" customFormat="1" x14ac:dyDescent="0.25">
      <c r="A91" s="134"/>
      <c r="B91" s="182"/>
      <c r="C91" s="33"/>
      <c r="D91" s="33"/>
      <c r="E91" s="30"/>
      <c r="F91" s="22"/>
      <c r="G91" s="33"/>
      <c r="H91" s="282"/>
      <c r="I91" s="14"/>
      <c r="J91" s="14"/>
      <c r="K91" s="14"/>
      <c r="L91" s="117"/>
      <c r="M91" s="185"/>
      <c r="N91" s="15"/>
    </row>
    <row r="92" spans="1:14" s="112" customFormat="1" x14ac:dyDescent="0.25">
      <c r="A92" s="134"/>
      <c r="B92" s="182"/>
      <c r="C92" s="79"/>
      <c r="D92" s="33"/>
      <c r="E92" s="79"/>
      <c r="F92" s="147"/>
      <c r="G92" s="33"/>
      <c r="H92" s="193"/>
      <c r="I92" s="14"/>
      <c r="J92" s="14"/>
      <c r="K92" s="14"/>
      <c r="L92" s="117"/>
      <c r="M92" s="185"/>
      <c r="N92" s="15"/>
    </row>
    <row r="93" spans="1:14" s="112" customFormat="1" x14ac:dyDescent="0.25">
      <c r="A93" s="134"/>
      <c r="B93" s="182"/>
      <c r="C93" s="79"/>
      <c r="D93" s="33"/>
      <c r="E93" s="79"/>
      <c r="F93" s="147"/>
      <c r="G93" s="33"/>
      <c r="H93" s="193"/>
      <c r="I93" s="14"/>
      <c r="J93" s="14"/>
      <c r="K93" s="14"/>
      <c r="L93" s="117"/>
      <c r="M93" s="185"/>
      <c r="N93" s="15"/>
    </row>
    <row r="94" spans="1:14" s="112" customFormat="1" x14ac:dyDescent="0.25">
      <c r="A94" s="134"/>
      <c r="B94" s="79"/>
      <c r="C94" s="79"/>
      <c r="D94" s="79"/>
      <c r="E94" s="79"/>
      <c r="F94" s="147"/>
      <c r="G94" s="33"/>
      <c r="H94" s="193"/>
      <c r="I94" s="14"/>
      <c r="J94" s="14"/>
      <c r="K94" s="14"/>
      <c r="L94" s="117"/>
      <c r="M94" s="185"/>
      <c r="N94" s="15"/>
    </row>
    <row r="95" spans="1:14" s="112" customFormat="1" x14ac:dyDescent="0.25">
      <c r="A95" s="134"/>
      <c r="B95" s="79"/>
      <c r="C95" s="79"/>
      <c r="D95" s="79"/>
      <c r="E95" s="79"/>
      <c r="F95" s="147"/>
      <c r="G95" s="33"/>
      <c r="H95" s="193"/>
      <c r="I95" s="14"/>
      <c r="J95" s="14"/>
      <c r="K95" s="14"/>
      <c r="L95" s="117"/>
      <c r="M95" s="185"/>
      <c r="N95" s="15"/>
    </row>
    <row r="96" spans="1:14" s="112" customFormat="1" x14ac:dyDescent="0.25">
      <c r="A96" s="134"/>
      <c r="B96" s="93"/>
      <c r="C96" s="260"/>
      <c r="D96" s="260"/>
      <c r="E96" s="260"/>
      <c r="F96" s="147"/>
      <c r="G96" s="33"/>
      <c r="H96" s="193"/>
      <c r="I96" s="14"/>
      <c r="J96" s="14"/>
      <c r="K96" s="14"/>
      <c r="L96" s="117"/>
      <c r="M96" s="185"/>
      <c r="N96" s="15"/>
    </row>
    <row r="97" spans="1:14" s="112" customFormat="1" x14ac:dyDescent="0.25">
      <c r="A97" s="134"/>
      <c r="B97" s="79"/>
      <c r="C97" s="260"/>
      <c r="D97" s="22"/>
      <c r="E97" s="22"/>
      <c r="F97" s="38"/>
      <c r="G97" s="22"/>
      <c r="H97" s="282"/>
      <c r="I97" s="14"/>
      <c r="J97" s="14"/>
      <c r="K97" s="14"/>
      <c r="L97" s="117"/>
      <c r="M97" s="185"/>
      <c r="N97" s="15"/>
    </row>
    <row r="98" spans="1:14" s="112" customFormat="1" x14ac:dyDescent="0.25">
      <c r="A98" s="134"/>
      <c r="B98" s="93"/>
      <c r="C98" s="79"/>
      <c r="D98" s="33"/>
      <c r="E98" s="147"/>
      <c r="F98" s="149"/>
      <c r="G98" s="41"/>
      <c r="H98" s="193"/>
      <c r="I98" s="14"/>
      <c r="J98" s="14"/>
      <c r="K98" s="14"/>
      <c r="L98" s="117"/>
      <c r="M98" s="185"/>
      <c r="N98" s="15"/>
    </row>
    <row r="99" spans="1:14" s="112" customFormat="1" x14ac:dyDescent="0.25">
      <c r="A99" s="134"/>
      <c r="B99" s="93"/>
      <c r="C99" s="79"/>
      <c r="D99" s="33"/>
      <c r="E99" s="147"/>
      <c r="F99" s="149"/>
      <c r="G99" s="41"/>
      <c r="H99" s="193"/>
      <c r="I99" s="14"/>
      <c r="J99" s="14"/>
      <c r="K99" s="14"/>
      <c r="L99" s="117"/>
      <c r="M99" s="185"/>
      <c r="N99" s="15"/>
    </row>
    <row r="100" spans="1:14" s="112" customFormat="1" x14ac:dyDescent="0.25">
      <c r="A100" s="134"/>
      <c r="B100" s="93"/>
      <c r="C100" s="79"/>
      <c r="D100" s="33"/>
      <c r="E100" s="147"/>
      <c r="F100" s="149"/>
      <c r="G100" s="41"/>
      <c r="H100" s="193"/>
      <c r="I100" s="14"/>
      <c r="J100" s="14"/>
      <c r="K100" s="14"/>
      <c r="L100" s="117"/>
      <c r="M100" s="185"/>
      <c r="N100" s="15"/>
    </row>
    <row r="101" spans="1:14" s="112" customFormat="1" x14ac:dyDescent="0.25">
      <c r="A101" s="134"/>
      <c r="B101" s="93"/>
      <c r="C101" s="79"/>
      <c r="D101" s="33"/>
      <c r="E101" s="147"/>
      <c r="F101" s="149"/>
      <c r="G101" s="41"/>
      <c r="H101" s="193"/>
      <c r="I101" s="14"/>
      <c r="J101" s="14"/>
      <c r="K101" s="14"/>
      <c r="L101" s="117"/>
      <c r="M101" s="185"/>
      <c r="N101" s="15"/>
    </row>
    <row r="102" spans="1:14" s="112" customFormat="1" x14ac:dyDescent="0.25">
      <c r="A102" s="134"/>
      <c r="B102" s="93"/>
      <c r="C102" s="79"/>
      <c r="D102" s="33"/>
      <c r="E102" s="147"/>
      <c r="F102" s="149"/>
      <c r="G102" s="41"/>
      <c r="H102" s="193"/>
      <c r="I102" s="14"/>
      <c r="J102" s="14"/>
      <c r="K102" s="14"/>
      <c r="L102" s="117"/>
      <c r="M102" s="185"/>
      <c r="N102" s="15"/>
    </row>
    <row r="103" spans="1:14" s="112" customFormat="1" x14ac:dyDescent="0.25">
      <c r="A103" s="134"/>
      <c r="B103" s="93"/>
      <c r="C103" s="79"/>
      <c r="D103" s="33"/>
      <c r="E103" s="147"/>
      <c r="F103" s="149"/>
      <c r="G103" s="41"/>
      <c r="H103" s="193"/>
      <c r="I103" s="14"/>
      <c r="J103" s="14"/>
      <c r="K103" s="14"/>
      <c r="L103" s="117"/>
      <c r="M103" s="185"/>
      <c r="N103" s="15"/>
    </row>
    <row r="104" spans="1:14" s="112" customFormat="1" x14ac:dyDescent="0.25">
      <c r="A104" s="134"/>
      <c r="B104" s="93"/>
      <c r="C104" s="33"/>
      <c r="D104" s="22"/>
      <c r="E104" s="38"/>
      <c r="F104" s="22"/>
      <c r="G104" s="22"/>
      <c r="H104" s="192"/>
      <c r="L104" s="117"/>
      <c r="M104" s="185"/>
      <c r="N104" s="15"/>
    </row>
    <row r="105" spans="1:14" s="112" customFormat="1" x14ac:dyDescent="0.25">
      <c r="A105" s="134"/>
      <c r="B105" s="93"/>
      <c r="C105" s="33"/>
      <c r="D105" s="33"/>
      <c r="E105" s="38"/>
      <c r="F105" s="143"/>
      <c r="G105" s="143"/>
      <c r="H105" s="193"/>
      <c r="I105" s="14"/>
      <c r="J105" s="14"/>
      <c r="K105" s="14"/>
      <c r="L105" s="117"/>
      <c r="M105" s="185"/>
      <c r="N105" s="15"/>
    </row>
    <row r="106" spans="1:14" s="112" customFormat="1" x14ac:dyDescent="0.25">
      <c r="A106" s="134"/>
      <c r="B106" s="93"/>
      <c r="C106" s="33"/>
      <c r="D106" s="33"/>
      <c r="E106" s="146"/>
      <c r="F106" s="143"/>
      <c r="G106" s="143"/>
      <c r="H106" s="193"/>
      <c r="I106" s="14"/>
      <c r="J106" s="14"/>
      <c r="K106" s="14"/>
      <c r="L106" s="117"/>
      <c r="M106" s="185"/>
      <c r="N106" s="15"/>
    </row>
    <row r="107" spans="1:14" s="112" customFormat="1" x14ac:dyDescent="0.25">
      <c r="A107" s="134"/>
      <c r="B107" s="93"/>
      <c r="C107" s="33"/>
      <c r="D107" s="33"/>
      <c r="E107" s="38"/>
      <c r="F107" s="33"/>
      <c r="G107" s="143"/>
      <c r="H107" s="193"/>
      <c r="I107" s="14"/>
      <c r="J107" s="14"/>
      <c r="K107" s="14"/>
      <c r="L107" s="117"/>
      <c r="M107" s="185"/>
      <c r="N107" s="15"/>
    </row>
    <row r="108" spans="1:14" s="112" customFormat="1" x14ac:dyDescent="0.25">
      <c r="A108" s="134"/>
      <c r="B108" s="93"/>
      <c r="C108" s="33"/>
      <c r="D108" s="146"/>
      <c r="E108" s="79"/>
      <c r="F108" s="143"/>
      <c r="G108" s="143"/>
      <c r="H108" s="193"/>
      <c r="I108" s="14"/>
      <c r="J108" s="14"/>
      <c r="K108" s="14"/>
      <c r="L108" s="117"/>
      <c r="M108" s="185"/>
      <c r="N108" s="15"/>
    </row>
    <row r="109" spans="1:14" s="112" customFormat="1" x14ac:dyDescent="0.25">
      <c r="A109" s="134"/>
      <c r="H109" s="282"/>
      <c r="I109" s="14"/>
      <c r="J109" s="14"/>
      <c r="K109" s="14"/>
      <c r="L109" s="117"/>
      <c r="M109" s="185"/>
      <c r="N109" s="15"/>
    </row>
    <row r="110" spans="1:14" s="112" customFormat="1" x14ac:dyDescent="0.25">
      <c r="A110" s="134"/>
      <c r="B110" s="93"/>
      <c r="C110" s="79"/>
      <c r="D110" s="33"/>
      <c r="E110" s="38"/>
      <c r="F110" s="33"/>
      <c r="G110" s="33"/>
      <c r="H110" s="195"/>
      <c r="I110" s="14"/>
      <c r="J110" s="14"/>
      <c r="K110" s="14"/>
      <c r="L110" s="117"/>
      <c r="M110" s="185"/>
      <c r="N110" s="15"/>
    </row>
    <row r="111" spans="1:14" s="112" customFormat="1" x14ac:dyDescent="0.25">
      <c r="A111" s="134"/>
      <c r="B111" s="93"/>
      <c r="C111" s="79"/>
      <c r="D111" s="33"/>
      <c r="E111" s="38"/>
      <c r="F111" s="22"/>
      <c r="G111" s="33"/>
      <c r="H111" s="192"/>
      <c r="I111" s="14"/>
      <c r="J111" s="14"/>
      <c r="K111" s="14"/>
      <c r="L111" s="117"/>
      <c r="M111" s="185"/>
      <c r="N111" s="15"/>
    </row>
    <row r="112" spans="1:14" s="112" customFormat="1" x14ac:dyDescent="0.25">
      <c r="A112" s="134"/>
      <c r="B112" s="93"/>
      <c r="C112" s="79"/>
      <c r="D112" s="33"/>
      <c r="E112" s="33"/>
      <c r="F112" s="196"/>
      <c r="G112" s="33"/>
      <c r="H112" s="193"/>
      <c r="I112" s="14"/>
      <c r="J112" s="14"/>
      <c r="K112" s="14"/>
      <c r="L112" s="117"/>
      <c r="M112" s="185"/>
      <c r="N112" s="15"/>
    </row>
    <row r="113" spans="1:14" s="112" customFormat="1" x14ac:dyDescent="0.25">
      <c r="A113" s="134"/>
      <c r="B113" s="93"/>
      <c r="C113" s="33"/>
      <c r="D113" s="38"/>
      <c r="E113" s="33"/>
      <c r="F113" s="33"/>
      <c r="G113" s="33"/>
      <c r="H113" s="192"/>
      <c r="I113" s="14"/>
      <c r="J113" s="14"/>
      <c r="K113" s="14"/>
      <c r="L113" s="14"/>
      <c r="M113" s="188"/>
      <c r="N113" s="15"/>
    </row>
    <row r="114" spans="1:14" s="112" customFormat="1" x14ac:dyDescent="0.25">
      <c r="A114" s="134"/>
      <c r="B114" s="93"/>
      <c r="C114" s="79"/>
      <c r="D114" s="38"/>
      <c r="E114" s="22"/>
      <c r="F114" s="22"/>
      <c r="G114" s="263"/>
      <c r="H114" s="193"/>
      <c r="I114" s="14"/>
      <c r="J114" s="14"/>
      <c r="K114" s="14"/>
      <c r="L114" s="14"/>
      <c r="M114" s="188"/>
      <c r="N114" s="15"/>
    </row>
    <row r="115" spans="1:14" s="112" customFormat="1" x14ac:dyDescent="0.25">
      <c r="A115" s="134"/>
      <c r="B115" s="93"/>
      <c r="C115" s="260"/>
      <c r="D115" s="260"/>
      <c r="E115" s="260"/>
      <c r="F115" s="21"/>
      <c r="G115" s="260"/>
      <c r="H115" s="188"/>
      <c r="I115" s="14"/>
      <c r="J115" s="14"/>
      <c r="K115" s="14"/>
      <c r="L115" s="14"/>
      <c r="M115" s="14"/>
      <c r="N115" s="15"/>
    </row>
    <row r="116" spans="1:14" s="112" customFormat="1" x14ac:dyDescent="0.25">
      <c r="A116" s="134"/>
      <c r="B116" s="93"/>
      <c r="C116" s="79"/>
      <c r="D116" s="79"/>
      <c r="E116" s="143"/>
      <c r="F116" s="143"/>
      <c r="G116" s="22"/>
      <c r="H116" s="189"/>
      <c r="I116" s="14"/>
      <c r="J116" s="14"/>
      <c r="K116" s="14"/>
      <c r="L116" s="14"/>
      <c r="M116" s="14"/>
      <c r="N116" s="15"/>
    </row>
    <row r="117" spans="1:14" s="112" customFormat="1" x14ac:dyDescent="0.25">
      <c r="A117" s="134"/>
      <c r="B117" s="79"/>
      <c r="C117" s="79"/>
      <c r="D117" s="79"/>
      <c r="E117" s="143"/>
      <c r="F117" s="143"/>
      <c r="G117" s="22"/>
      <c r="H117" s="263"/>
      <c r="I117" s="14"/>
      <c r="J117" s="14"/>
      <c r="K117" s="14"/>
      <c r="L117" s="14"/>
      <c r="M117" s="14"/>
      <c r="N117" s="15"/>
    </row>
    <row r="118" spans="1:14" s="112" customFormat="1" x14ac:dyDescent="0.25">
      <c r="A118" s="134"/>
      <c r="B118" s="93"/>
      <c r="C118" s="37"/>
      <c r="D118" s="38"/>
      <c r="E118" s="143"/>
      <c r="F118" s="184"/>
      <c r="G118" s="143"/>
      <c r="H118" s="189"/>
      <c r="I118" s="14"/>
      <c r="J118" s="14"/>
      <c r="K118" s="14"/>
      <c r="L118" s="14"/>
      <c r="M118" s="14"/>
      <c r="N118" s="15"/>
    </row>
    <row r="119" spans="1:14" s="112" customFormat="1" x14ac:dyDescent="0.25">
      <c r="A119" s="134"/>
      <c r="B119" s="186"/>
      <c r="C119" s="37"/>
      <c r="D119" s="38"/>
      <c r="E119" s="79"/>
      <c r="F119" s="79"/>
      <c r="G119" s="143"/>
      <c r="H119" s="189"/>
      <c r="I119" s="14"/>
      <c r="J119" s="14"/>
      <c r="K119" s="14"/>
      <c r="L119" s="14"/>
      <c r="M119" s="14"/>
      <c r="N119" s="15"/>
    </row>
    <row r="120" spans="1:14" s="112" customFormat="1" x14ac:dyDescent="0.25">
      <c r="A120" s="134"/>
      <c r="B120" s="186"/>
      <c r="C120" s="37"/>
      <c r="D120" s="38"/>
      <c r="E120" s="79"/>
      <c r="F120" s="79"/>
      <c r="G120" s="143"/>
      <c r="H120" s="189"/>
      <c r="I120" s="14"/>
      <c r="J120" s="14"/>
      <c r="K120" s="14"/>
      <c r="L120" s="15"/>
      <c r="M120" s="15"/>
      <c r="N120" s="15"/>
    </row>
    <row r="121" spans="1:14" s="112" customFormat="1" x14ac:dyDescent="0.25">
      <c r="A121" s="134"/>
      <c r="B121" s="93"/>
      <c r="C121" s="33"/>
      <c r="D121" s="33"/>
      <c r="E121" s="38"/>
      <c r="F121" s="33"/>
      <c r="G121" s="22"/>
      <c r="H121" s="189"/>
      <c r="I121" s="14"/>
      <c r="J121" s="14"/>
      <c r="K121" s="14"/>
      <c r="L121" s="15"/>
      <c r="M121" s="15"/>
      <c r="N121" s="15"/>
    </row>
    <row r="122" spans="1:14" s="112" customFormat="1" x14ac:dyDescent="0.25">
      <c r="A122" s="134"/>
      <c r="B122" s="93"/>
      <c r="C122" s="33"/>
      <c r="D122" s="33"/>
      <c r="E122" s="38"/>
      <c r="F122" s="22"/>
      <c r="G122" s="22"/>
      <c r="H122" s="189"/>
      <c r="I122" s="14"/>
      <c r="J122" s="14"/>
      <c r="K122" s="14"/>
      <c r="L122" s="15"/>
      <c r="M122" s="15"/>
      <c r="N122" s="15"/>
    </row>
    <row r="123" spans="1:14" s="112" customFormat="1" x14ac:dyDescent="0.25">
      <c r="A123" s="134"/>
      <c r="B123" s="79"/>
      <c r="C123" s="79"/>
      <c r="D123" s="79"/>
      <c r="E123" s="79"/>
      <c r="F123" s="79"/>
      <c r="G123" s="79"/>
      <c r="H123" s="189"/>
      <c r="I123" s="15"/>
      <c r="J123" s="15"/>
      <c r="K123" s="15"/>
      <c r="L123" s="15"/>
      <c r="M123" s="15"/>
      <c r="N123" s="15"/>
    </row>
    <row r="124" spans="1:14" s="112" customFormat="1" x14ac:dyDescent="0.25">
      <c r="A124" s="134"/>
      <c r="B124" s="79"/>
      <c r="C124" s="79"/>
      <c r="D124" s="79"/>
      <c r="E124" s="79"/>
      <c r="F124" s="79"/>
      <c r="G124" s="79"/>
      <c r="H124" s="189"/>
      <c r="I124" s="15"/>
      <c r="J124" s="15"/>
      <c r="K124" s="15"/>
      <c r="L124" s="15"/>
      <c r="M124" s="15"/>
      <c r="N124" s="15"/>
    </row>
    <row r="125" spans="1:14" s="112" customFormat="1" x14ac:dyDescent="0.25">
      <c r="A125" s="134"/>
      <c r="B125" s="79"/>
      <c r="C125" s="79"/>
      <c r="D125" s="79"/>
      <c r="E125" s="79"/>
      <c r="F125" s="79"/>
      <c r="G125" s="79"/>
      <c r="H125" s="189"/>
      <c r="I125" s="15"/>
      <c r="J125" s="15"/>
      <c r="K125" s="15"/>
      <c r="L125" s="15"/>
      <c r="M125" s="15"/>
      <c r="N125" s="15"/>
    </row>
    <row r="126" spans="1:14" s="112" customFormat="1" x14ac:dyDescent="0.25">
      <c r="A126" s="134"/>
      <c r="B126" s="79"/>
      <c r="C126" s="79"/>
      <c r="D126" s="79"/>
      <c r="E126" s="79"/>
      <c r="F126" s="79"/>
      <c r="G126" s="79"/>
      <c r="H126" s="189"/>
      <c r="I126" s="15"/>
      <c r="J126" s="15"/>
      <c r="K126" s="15"/>
      <c r="L126" s="15"/>
      <c r="M126" s="15"/>
      <c r="N126" s="15"/>
    </row>
    <row r="127" spans="1:14" s="112" customFormat="1" x14ac:dyDescent="0.25">
      <c r="A127" s="134"/>
      <c r="B127" s="79"/>
      <c r="C127" s="79"/>
      <c r="D127" s="79"/>
      <c r="E127" s="79"/>
      <c r="F127" s="79"/>
      <c r="G127" s="79"/>
      <c r="H127" s="189"/>
      <c r="I127" s="15"/>
      <c r="J127" s="15"/>
      <c r="K127" s="15"/>
      <c r="L127" s="15"/>
      <c r="M127" s="15"/>
      <c r="N127" s="15"/>
    </row>
    <row r="128" spans="1:14" s="112" customFormat="1" x14ac:dyDescent="0.25">
      <c r="A128" s="134"/>
      <c r="B128" s="79"/>
      <c r="C128" s="79"/>
      <c r="D128" s="79"/>
      <c r="E128" s="79"/>
      <c r="F128" s="79"/>
      <c r="G128" s="79"/>
      <c r="H128" s="189"/>
      <c r="I128" s="15"/>
      <c r="J128" s="15"/>
      <c r="K128" s="15"/>
      <c r="L128" s="15"/>
      <c r="M128" s="15"/>
      <c r="N128" s="15"/>
    </row>
    <row r="129" spans="1:14" s="112" customFormat="1" x14ac:dyDescent="0.25">
      <c r="A129" s="134"/>
      <c r="B129" s="79"/>
      <c r="C129" s="79"/>
      <c r="D129" s="79"/>
      <c r="E129" s="79"/>
      <c r="F129" s="79"/>
      <c r="G129" s="79"/>
      <c r="H129" s="189"/>
      <c r="I129" s="15"/>
      <c r="J129" s="15"/>
      <c r="K129" s="15"/>
      <c r="L129" s="15"/>
      <c r="M129" s="15"/>
      <c r="N129" s="15"/>
    </row>
    <row r="130" spans="1:14" s="112" customFormat="1" x14ac:dyDescent="0.25">
      <c r="A130" s="134"/>
      <c r="B130" s="79"/>
      <c r="C130" s="79"/>
      <c r="D130" s="79"/>
      <c r="E130" s="79"/>
      <c r="F130" s="79"/>
      <c r="G130" s="79"/>
      <c r="H130" s="189"/>
      <c r="I130" s="15"/>
      <c r="J130" s="15"/>
      <c r="K130" s="15"/>
      <c r="L130" s="15"/>
      <c r="M130" s="15"/>
      <c r="N130" s="15"/>
    </row>
    <row r="131" spans="1:14" s="112" customFormat="1" x14ac:dyDescent="0.25">
      <c r="A131" s="134"/>
      <c r="B131" s="79"/>
      <c r="C131" s="79"/>
      <c r="D131" s="79"/>
      <c r="E131" s="79"/>
      <c r="F131" s="79"/>
      <c r="G131" s="79"/>
      <c r="H131" s="189"/>
      <c r="I131" s="15"/>
      <c r="J131" s="15"/>
      <c r="K131" s="15"/>
      <c r="L131" s="15"/>
      <c r="M131" s="15"/>
      <c r="N131" s="15"/>
    </row>
    <row r="132" spans="1:14" s="112" customFormat="1" x14ac:dyDescent="0.25">
      <c r="A132" s="134"/>
      <c r="B132" s="79"/>
      <c r="C132" s="79"/>
      <c r="D132" s="79"/>
      <c r="E132" s="79"/>
      <c r="F132" s="79"/>
      <c r="G132" s="79"/>
      <c r="H132" s="189"/>
      <c r="I132" s="15"/>
      <c r="J132" s="15"/>
      <c r="K132" s="15"/>
      <c r="L132" s="15"/>
      <c r="M132" s="15"/>
      <c r="N132" s="15"/>
    </row>
    <row r="133" spans="1:14" s="112" customFormat="1" x14ac:dyDescent="0.25">
      <c r="A133" s="134"/>
      <c r="B133" s="79"/>
      <c r="C133" s="79"/>
      <c r="D133" s="79"/>
      <c r="E133" s="79"/>
      <c r="F133" s="79"/>
      <c r="G133" s="79"/>
      <c r="H133" s="189"/>
      <c r="I133" s="15"/>
      <c r="J133" s="15"/>
      <c r="K133" s="15"/>
      <c r="L133" s="15"/>
      <c r="M133" s="15"/>
      <c r="N133" s="15"/>
    </row>
    <row r="134" spans="1:14" s="112" customFormat="1" x14ac:dyDescent="0.25">
      <c r="A134" s="134"/>
      <c r="B134" s="79"/>
      <c r="C134" s="79"/>
      <c r="D134" s="79"/>
      <c r="E134" s="79"/>
      <c r="F134" s="79"/>
      <c r="G134" s="79"/>
      <c r="H134" s="189"/>
      <c r="I134" s="15"/>
      <c r="J134" s="15"/>
      <c r="K134" s="15"/>
      <c r="L134" s="15"/>
      <c r="M134" s="15"/>
      <c r="N134" s="15"/>
    </row>
    <row r="135" spans="1:14" s="112" customFormat="1" x14ac:dyDescent="0.25">
      <c r="A135" s="134"/>
      <c r="B135" s="79"/>
      <c r="C135" s="79"/>
      <c r="D135" s="79"/>
      <c r="E135" s="79"/>
      <c r="F135" s="79"/>
      <c r="G135" s="79"/>
      <c r="H135" s="189"/>
      <c r="I135" s="15"/>
      <c r="J135" s="15"/>
      <c r="K135" s="15"/>
      <c r="L135" s="15"/>
      <c r="M135" s="15"/>
      <c r="N135" s="15"/>
    </row>
    <row r="136" spans="1:14" s="112" customFormat="1" x14ac:dyDescent="0.25">
      <c r="A136" s="134"/>
      <c r="B136" s="79"/>
      <c r="C136" s="79"/>
      <c r="D136" s="79"/>
      <c r="E136" s="79"/>
      <c r="F136" s="79"/>
      <c r="G136" s="79"/>
      <c r="H136" s="189"/>
      <c r="I136" s="15"/>
      <c r="J136" s="15"/>
      <c r="K136" s="15"/>
      <c r="L136" s="15"/>
      <c r="M136" s="15"/>
      <c r="N136" s="15"/>
    </row>
    <row r="137" spans="1:14" s="112" customFormat="1" x14ac:dyDescent="0.25">
      <c r="A137" s="134"/>
      <c r="B137" s="79"/>
      <c r="C137" s="79"/>
      <c r="D137" s="79"/>
      <c r="E137" s="79"/>
      <c r="F137" s="79"/>
      <c r="G137" s="79"/>
      <c r="H137" s="189"/>
      <c r="I137" s="15"/>
      <c r="J137" s="15"/>
      <c r="K137" s="15"/>
      <c r="L137" s="15"/>
      <c r="M137" s="15"/>
      <c r="N137" s="15"/>
    </row>
    <row r="138" spans="1:14" s="112" customFormat="1" x14ac:dyDescent="0.25">
      <c r="A138" s="134"/>
      <c r="B138" s="79"/>
      <c r="C138" s="79"/>
      <c r="D138" s="79"/>
      <c r="E138" s="79"/>
      <c r="F138" s="79"/>
      <c r="G138" s="79"/>
      <c r="H138" s="189"/>
      <c r="I138" s="15"/>
      <c r="J138" s="15"/>
      <c r="K138" s="15"/>
      <c r="L138" s="15"/>
      <c r="M138" s="15"/>
      <c r="N138" s="15"/>
    </row>
    <row r="139" spans="1:14" s="112" customFormat="1" x14ac:dyDescent="0.25">
      <c r="A139" s="134"/>
      <c r="B139" s="79"/>
      <c r="C139" s="79"/>
      <c r="D139" s="79"/>
      <c r="E139" s="79"/>
      <c r="F139" s="79"/>
      <c r="G139" s="79"/>
      <c r="H139" s="189"/>
      <c r="I139" s="15"/>
      <c r="J139" s="15"/>
      <c r="K139" s="15"/>
      <c r="L139" s="15"/>
      <c r="M139" s="15"/>
      <c r="N139" s="15"/>
    </row>
    <row r="140" spans="1:14" s="112" customFormat="1" x14ac:dyDescent="0.25">
      <c r="A140" s="134"/>
      <c r="B140" s="79"/>
      <c r="C140" s="79"/>
      <c r="D140" s="79"/>
      <c r="E140" s="79"/>
      <c r="F140" s="79"/>
      <c r="G140" s="79"/>
      <c r="H140" s="189"/>
      <c r="I140" s="15"/>
      <c r="J140" s="15"/>
      <c r="K140" s="15"/>
      <c r="L140" s="15"/>
      <c r="M140" s="15"/>
      <c r="N140" s="15"/>
    </row>
    <row r="141" spans="1:14" s="112" customFormat="1" x14ac:dyDescent="0.25">
      <c r="A141" s="134"/>
      <c r="B141" s="79"/>
      <c r="C141" s="79"/>
      <c r="D141" s="79"/>
      <c r="E141" s="79"/>
      <c r="F141" s="79"/>
      <c r="G141" s="79"/>
      <c r="H141" s="189"/>
      <c r="I141" s="15"/>
      <c r="J141" s="15"/>
      <c r="K141" s="15"/>
      <c r="L141" s="15"/>
      <c r="M141" s="15"/>
      <c r="N141" s="15"/>
    </row>
    <row r="142" spans="1:14" s="112" customFormat="1" x14ac:dyDescent="0.25">
      <c r="A142" s="134"/>
      <c r="B142" s="79"/>
      <c r="C142" s="79"/>
      <c r="D142" s="79"/>
      <c r="E142" s="79"/>
      <c r="F142" s="79"/>
      <c r="G142" s="79"/>
      <c r="H142" s="189"/>
      <c r="I142" s="15"/>
      <c r="J142" s="15"/>
      <c r="K142" s="15"/>
      <c r="L142" s="15"/>
      <c r="M142" s="15"/>
      <c r="N142" s="15"/>
    </row>
    <row r="143" spans="1:14" s="112" customFormat="1" x14ac:dyDescent="0.25">
      <c r="A143" s="134"/>
      <c r="B143" s="79"/>
      <c r="C143" s="79"/>
      <c r="D143" s="79"/>
      <c r="E143" s="79"/>
      <c r="F143" s="79"/>
      <c r="G143" s="79"/>
      <c r="H143" s="189"/>
      <c r="I143" s="15"/>
      <c r="J143" s="15"/>
      <c r="K143" s="15"/>
      <c r="L143" s="15"/>
      <c r="M143" s="15"/>
      <c r="N143" s="15"/>
    </row>
    <row r="144" spans="1:14" s="112" customFormat="1" x14ac:dyDescent="0.25">
      <c r="A144" s="134"/>
      <c r="B144" s="79"/>
      <c r="C144" s="79"/>
      <c r="D144" s="79"/>
      <c r="E144" s="79"/>
      <c r="F144" s="79"/>
      <c r="G144" s="79"/>
      <c r="H144" s="189"/>
      <c r="I144" s="15"/>
      <c r="J144" s="15"/>
      <c r="K144" s="15"/>
      <c r="L144" s="15"/>
      <c r="M144" s="15"/>
      <c r="N144" s="15"/>
    </row>
    <row r="145" spans="1:14" s="112" customFormat="1" x14ac:dyDescent="0.25">
      <c r="A145" s="134"/>
      <c r="B145" s="79"/>
      <c r="C145" s="79"/>
      <c r="D145" s="79"/>
      <c r="E145" s="79"/>
      <c r="F145" s="79"/>
      <c r="G145" s="79"/>
      <c r="H145" s="189"/>
      <c r="I145" s="15"/>
      <c r="J145" s="15"/>
      <c r="K145" s="15"/>
      <c r="L145" s="15"/>
      <c r="M145" s="15"/>
      <c r="N145" s="15"/>
    </row>
  </sheetData>
  <mergeCells count="1">
    <mergeCell ref="H85:H86"/>
  </mergeCells>
  <dataValidations count="3">
    <dataValidation type="custom" allowBlank="1" showInputMessage="1" showErrorMessage="1" errorTitle="Focchi massage" error="Accepted only  ref" sqref="A85">
      <formula1>"ref"</formula1>
    </dataValidation>
    <dataValidation type="decimal" allowBlank="1" showInputMessage="1" showErrorMessage="1" errorTitle="Focchi." error="No, You can't." sqref="C6:E17 C19:E26 C28:E39 C41:E52 C54:E57 C59:E62 C64:E69 C71:E74 C76:E76 C78:E78 C80:E81 H6:H17 H19:H26 H28:H39 H41:H52 H54:H57 H59:H62 H64:H69 H71:H74 H76 H78 H80:H81 J15 J25 J34 J36 J38 J43 J46 J49 J51 J61 J71 J76 J78 J80 M4">
      <formula1>-999999999999</formula1>
      <formula2>999999999999</formula2>
    </dataValidation>
    <dataValidation type="whole" showInputMessage="1" showErrorMessage="1" errorTitle="Focchi message " error="Accepted only 13" sqref="A86">
      <formula1>13</formula1>
      <formula2>13</formula2>
    </dataValidation>
  </dataValidations>
  <printOptions horizontalCentered="1" verticalCentered="1"/>
  <pageMargins left="0" right="0" top="0.19685039370078741" bottom="0.19685039370078741" header="0" footer="0"/>
  <pageSetup paperSize="8" scale="73" orientation="portrait" r:id="rId1"/>
  <headerFooter>
    <oddFooter>&amp;L     &amp;F     &amp;A&amp;C&amp;D     &amp;T&amp;R&amp;P/&amp;N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tabColor rgb="FFFF0000"/>
    <pageSetUpPr fitToPage="1"/>
  </sheetPr>
  <dimension ref="A1:N145"/>
  <sheetViews>
    <sheetView zoomScale="85" zoomScaleNormal="85" workbookViewId="0">
      <pane ySplit="5" topLeftCell="A6" activePane="bottomLeft" state="frozen"/>
      <selection activeCell="FB1" sqref="FB1"/>
      <selection pane="bottomLeft"/>
    </sheetView>
  </sheetViews>
  <sheetFormatPr defaultColWidth="9.08984375" defaultRowHeight="12.5" x14ac:dyDescent="0.25"/>
  <cols>
    <col min="1" max="1" width="6" style="134" customWidth="1"/>
    <col min="2" max="2" width="53.90625" style="79" customWidth="1"/>
    <col min="3" max="6" width="11.453125" style="79" customWidth="1"/>
    <col min="7" max="7" width="11.36328125" style="79" customWidth="1"/>
    <col min="8" max="8" width="12.90625" style="189" customWidth="1"/>
    <col min="9" max="9" width="14.453125" style="15" customWidth="1"/>
    <col min="10" max="13" width="14.36328125" style="15" customWidth="1"/>
    <col min="14" max="14" width="9.08984375" style="15" customWidth="1"/>
    <col min="15" max="16384" width="9.08984375" style="60"/>
  </cols>
  <sheetData>
    <row r="1" spans="1:14" ht="15" customHeight="1" x14ac:dyDescent="0.25">
      <c r="A1" s="83"/>
      <c r="B1" s="84" t="s">
        <v>313</v>
      </c>
      <c r="C1" s="84"/>
      <c r="D1" s="84"/>
      <c r="E1" s="84"/>
      <c r="F1" s="84"/>
      <c r="G1" s="84"/>
      <c r="H1" s="84"/>
      <c r="I1" s="85"/>
      <c r="J1" s="85"/>
      <c r="K1" s="85"/>
      <c r="L1" s="85"/>
      <c r="M1" s="268"/>
      <c r="N1" s="187"/>
    </row>
    <row r="2" spans="1:14" ht="18" customHeight="1" x14ac:dyDescent="0.25">
      <c r="A2" s="42"/>
      <c r="B2" s="63"/>
      <c r="C2" s="87"/>
      <c r="D2" s="1" t="s">
        <v>312</v>
      </c>
      <c r="E2" s="359" t="str">
        <f>Setup!$K$15</f>
        <v>I4</v>
      </c>
      <c r="F2" s="14"/>
      <c r="G2" s="179" t="s">
        <v>270</v>
      </c>
      <c r="H2" s="3">
        <f>Total!B2</f>
        <v>0</v>
      </c>
      <c r="I2" s="114" t="s">
        <v>1</v>
      </c>
      <c r="J2" s="3">
        <f>Total!D2</f>
        <v>0</v>
      </c>
      <c r="K2" s="82"/>
      <c r="L2" s="61"/>
      <c r="M2" s="127"/>
      <c r="N2" s="263"/>
    </row>
    <row r="3" spans="1:14" ht="28.5" customHeight="1" x14ac:dyDescent="0.25">
      <c r="A3" s="42"/>
      <c r="B3" s="276"/>
      <c r="C3" s="61"/>
      <c r="D3" s="276"/>
      <c r="E3" s="277"/>
      <c r="F3" s="8"/>
      <c r="G3" s="6"/>
      <c r="H3" s="1"/>
      <c r="I3" s="1"/>
      <c r="J3" s="10"/>
      <c r="K3" s="10"/>
      <c r="L3" s="61"/>
      <c r="M3" s="278" t="s">
        <v>122</v>
      </c>
      <c r="N3" s="60"/>
    </row>
    <row r="4" spans="1:14" x14ac:dyDescent="0.25">
      <c r="A4" s="42"/>
      <c r="B4" s="276"/>
      <c r="C4" s="61"/>
      <c r="D4" s="185"/>
      <c r="E4" s="134"/>
      <c r="F4" s="8"/>
      <c r="G4" s="752"/>
      <c r="H4" s="61"/>
      <c r="I4" s="61"/>
      <c r="J4" s="10"/>
      <c r="K4" s="10"/>
      <c r="L4" s="61"/>
      <c r="M4" s="141">
        <v>0</v>
      </c>
      <c r="N4" s="60"/>
    </row>
    <row r="5" spans="1:14" x14ac:dyDescent="0.25">
      <c r="A5" s="42"/>
      <c r="B5" s="8"/>
      <c r="C5" s="125" t="s">
        <v>136</v>
      </c>
      <c r="D5" s="125" t="s">
        <v>137</v>
      </c>
      <c r="E5" s="752" t="s">
        <v>138</v>
      </c>
      <c r="F5" s="8"/>
      <c r="G5" s="752" t="s">
        <v>139</v>
      </c>
      <c r="H5" s="6" t="s">
        <v>140</v>
      </c>
      <c r="I5" s="6" t="s">
        <v>3</v>
      </c>
      <c r="J5" s="598" t="s">
        <v>131</v>
      </c>
      <c r="K5" s="229"/>
      <c r="L5" s="598" t="s">
        <v>151</v>
      </c>
      <c r="M5" s="136" t="s">
        <v>157</v>
      </c>
      <c r="N5" s="60"/>
    </row>
    <row r="6" spans="1:14" x14ac:dyDescent="0.25">
      <c r="A6" s="44" t="s">
        <v>74</v>
      </c>
      <c r="B6" s="11" t="s">
        <v>8</v>
      </c>
      <c r="C6" s="141">
        <v>0</v>
      </c>
      <c r="D6" s="141">
        <v>0</v>
      </c>
      <c r="E6" s="142">
        <v>0</v>
      </c>
      <c r="F6" s="9" t="s">
        <v>109</v>
      </c>
      <c r="G6" s="122">
        <f t="shared" ref="G6:G17" si="0">C6*D6*E6</f>
        <v>0</v>
      </c>
      <c r="H6" s="140">
        <v>0</v>
      </c>
      <c r="I6" s="118">
        <f>G6*H6</f>
        <v>0</v>
      </c>
      <c r="J6" s="119"/>
      <c r="K6" s="119"/>
      <c r="L6" s="121">
        <f>SUM(I6:I9)</f>
        <v>0</v>
      </c>
      <c r="M6" s="127">
        <f>IF(M$4=0,0,L6/$M$4)</f>
        <v>0</v>
      </c>
      <c r="N6" s="60"/>
    </row>
    <row r="7" spans="1:14" x14ac:dyDescent="0.25">
      <c r="A7" s="44" t="s">
        <v>74</v>
      </c>
      <c r="B7" s="11" t="s">
        <v>8</v>
      </c>
      <c r="C7" s="141">
        <v>0</v>
      </c>
      <c r="D7" s="141">
        <v>0</v>
      </c>
      <c r="E7" s="142">
        <v>0</v>
      </c>
      <c r="F7" s="9" t="s">
        <v>109</v>
      </c>
      <c r="G7" s="122">
        <f t="shared" si="0"/>
        <v>0</v>
      </c>
      <c r="H7" s="140">
        <v>0</v>
      </c>
      <c r="I7" s="118">
        <f t="shared" ref="I7:I17" si="1">G7*H7</f>
        <v>0</v>
      </c>
      <c r="J7" s="119"/>
      <c r="K7" s="119"/>
      <c r="L7" s="121"/>
      <c r="M7" s="127"/>
      <c r="N7" s="60"/>
    </row>
    <row r="8" spans="1:14" x14ac:dyDescent="0.25">
      <c r="A8" s="44" t="s">
        <v>74</v>
      </c>
      <c r="B8" s="11" t="s">
        <v>18</v>
      </c>
      <c r="C8" s="141">
        <v>0</v>
      </c>
      <c r="D8" s="141">
        <v>0</v>
      </c>
      <c r="E8" s="142">
        <v>0</v>
      </c>
      <c r="F8" s="9" t="s">
        <v>109</v>
      </c>
      <c r="G8" s="122">
        <f t="shared" si="0"/>
        <v>0</v>
      </c>
      <c r="H8" s="140">
        <v>0</v>
      </c>
      <c r="I8" s="118">
        <f t="shared" si="1"/>
        <v>0</v>
      </c>
      <c r="J8" s="119"/>
      <c r="K8" s="119"/>
      <c r="L8" s="121"/>
      <c r="M8" s="127"/>
      <c r="N8" s="60"/>
    </row>
    <row r="9" spans="1:14" x14ac:dyDescent="0.25">
      <c r="A9" s="44" t="s">
        <v>74</v>
      </c>
      <c r="B9" s="11" t="s">
        <v>18</v>
      </c>
      <c r="C9" s="141">
        <v>0</v>
      </c>
      <c r="D9" s="141">
        <v>0</v>
      </c>
      <c r="E9" s="142">
        <v>0</v>
      </c>
      <c r="F9" s="9" t="s">
        <v>109</v>
      </c>
      <c r="G9" s="122">
        <f t="shared" si="0"/>
        <v>0</v>
      </c>
      <c r="H9" s="140">
        <v>0</v>
      </c>
      <c r="I9" s="118">
        <f t="shared" si="1"/>
        <v>0</v>
      </c>
      <c r="J9" s="119"/>
      <c r="K9" s="119"/>
      <c r="L9" s="121"/>
      <c r="M9" s="127"/>
      <c r="N9" s="60"/>
    </row>
    <row r="10" spans="1:14" x14ac:dyDescent="0.25">
      <c r="A10" s="44" t="s">
        <v>75</v>
      </c>
      <c r="B10" s="11" t="s">
        <v>23</v>
      </c>
      <c r="C10" s="141">
        <v>0</v>
      </c>
      <c r="D10" s="141">
        <v>0</v>
      </c>
      <c r="E10" s="142">
        <v>0</v>
      </c>
      <c r="F10" s="9" t="s">
        <v>109</v>
      </c>
      <c r="G10" s="122">
        <f t="shared" si="0"/>
        <v>0</v>
      </c>
      <c r="H10" s="140">
        <v>0</v>
      </c>
      <c r="I10" s="118">
        <f t="shared" si="1"/>
        <v>0</v>
      </c>
      <c r="J10" s="119"/>
      <c r="K10" s="119"/>
      <c r="L10" s="121">
        <f>SUM(I10:I13)</f>
        <v>0</v>
      </c>
      <c r="M10" s="127">
        <f>IF(M$4=0,0,L10/$M$4)</f>
        <v>0</v>
      </c>
      <c r="N10" s="60"/>
    </row>
    <row r="11" spans="1:14" x14ac:dyDescent="0.25">
      <c r="A11" s="44" t="s">
        <v>75</v>
      </c>
      <c r="B11" s="11" t="s">
        <v>134</v>
      </c>
      <c r="C11" s="141">
        <v>0</v>
      </c>
      <c r="D11" s="141">
        <v>0</v>
      </c>
      <c r="E11" s="142">
        <v>0</v>
      </c>
      <c r="F11" s="9" t="s">
        <v>21</v>
      </c>
      <c r="G11" s="122">
        <f t="shared" si="0"/>
        <v>0</v>
      </c>
      <c r="H11" s="140">
        <v>0</v>
      </c>
      <c r="I11" s="118">
        <f t="shared" si="1"/>
        <v>0</v>
      </c>
      <c r="J11" s="119"/>
      <c r="K11" s="119"/>
      <c r="L11" s="121"/>
      <c r="M11" s="127"/>
      <c r="N11" s="60"/>
    </row>
    <row r="12" spans="1:14" x14ac:dyDescent="0.25">
      <c r="A12" s="44" t="s">
        <v>75</v>
      </c>
      <c r="B12" s="11" t="s">
        <v>135</v>
      </c>
      <c r="C12" s="141">
        <v>0</v>
      </c>
      <c r="D12" s="141">
        <v>0</v>
      </c>
      <c r="E12" s="142">
        <v>0</v>
      </c>
      <c r="F12" s="9" t="s">
        <v>109</v>
      </c>
      <c r="G12" s="122">
        <f t="shared" si="0"/>
        <v>0</v>
      </c>
      <c r="H12" s="140">
        <v>0</v>
      </c>
      <c r="I12" s="118">
        <f t="shared" si="1"/>
        <v>0</v>
      </c>
      <c r="J12" s="119"/>
      <c r="K12" s="119"/>
      <c r="L12" s="121"/>
      <c r="M12" s="127"/>
      <c r="N12" s="60"/>
    </row>
    <row r="13" spans="1:14" x14ac:dyDescent="0.25">
      <c r="A13" s="44" t="s">
        <v>75</v>
      </c>
      <c r="B13" s="11" t="s">
        <v>134</v>
      </c>
      <c r="C13" s="141">
        <v>0</v>
      </c>
      <c r="D13" s="141">
        <v>0</v>
      </c>
      <c r="E13" s="142">
        <v>0</v>
      </c>
      <c r="F13" s="9" t="s">
        <v>21</v>
      </c>
      <c r="G13" s="122">
        <f t="shared" si="0"/>
        <v>0</v>
      </c>
      <c r="H13" s="140">
        <v>0</v>
      </c>
      <c r="I13" s="118">
        <f t="shared" si="1"/>
        <v>0</v>
      </c>
      <c r="J13" s="119"/>
      <c r="K13" s="119"/>
      <c r="L13" s="121"/>
      <c r="M13" s="127"/>
      <c r="N13" s="60"/>
    </row>
    <row r="14" spans="1:14" x14ac:dyDescent="0.25">
      <c r="A14" s="44" t="s">
        <v>72</v>
      </c>
      <c r="B14" s="11" t="s">
        <v>121</v>
      </c>
      <c r="C14" s="141">
        <v>0</v>
      </c>
      <c r="D14" s="141">
        <v>0</v>
      </c>
      <c r="E14" s="142">
        <v>0</v>
      </c>
      <c r="F14" s="9" t="s">
        <v>109</v>
      </c>
      <c r="G14" s="122">
        <f t="shared" si="0"/>
        <v>0</v>
      </c>
      <c r="H14" s="140">
        <v>0</v>
      </c>
      <c r="I14" s="118">
        <f t="shared" si="1"/>
        <v>0</v>
      </c>
      <c r="J14" s="61"/>
      <c r="K14" s="61"/>
      <c r="L14" s="121">
        <f>SUM(I14:I15)+J15</f>
        <v>0</v>
      </c>
      <c r="M14" s="127">
        <f>IF(M$4=0,0,L14/$M$4)</f>
        <v>0</v>
      </c>
      <c r="N14" s="60"/>
    </row>
    <row r="15" spans="1:14" x14ac:dyDescent="0.25">
      <c r="A15" s="44" t="s">
        <v>72</v>
      </c>
      <c r="B15" s="11" t="s">
        <v>141</v>
      </c>
      <c r="C15" s="141">
        <v>0</v>
      </c>
      <c r="D15" s="141">
        <v>0</v>
      </c>
      <c r="E15" s="142">
        <v>0</v>
      </c>
      <c r="F15" s="9" t="s">
        <v>125</v>
      </c>
      <c r="G15" s="122">
        <f t="shared" si="0"/>
        <v>0</v>
      </c>
      <c r="H15" s="140">
        <v>0</v>
      </c>
      <c r="I15" s="118">
        <f t="shared" si="1"/>
        <v>0</v>
      </c>
      <c r="J15" s="141">
        <v>0</v>
      </c>
      <c r="K15" s="574"/>
      <c r="L15" s="121"/>
      <c r="M15" s="127"/>
      <c r="N15" s="60"/>
    </row>
    <row r="16" spans="1:14" x14ac:dyDescent="0.25">
      <c r="A16" s="44" t="s">
        <v>74</v>
      </c>
      <c r="B16" s="11" t="s">
        <v>28</v>
      </c>
      <c r="C16" s="141">
        <v>0</v>
      </c>
      <c r="D16" s="141">
        <v>0</v>
      </c>
      <c r="E16" s="142">
        <v>0</v>
      </c>
      <c r="F16" s="9" t="s">
        <v>20</v>
      </c>
      <c r="G16" s="122">
        <f t="shared" si="0"/>
        <v>0</v>
      </c>
      <c r="H16" s="140">
        <v>0</v>
      </c>
      <c r="I16" s="118">
        <f t="shared" si="1"/>
        <v>0</v>
      </c>
      <c r="J16" s="112"/>
      <c r="K16" s="112"/>
      <c r="L16" s="121">
        <f>SUM(I16:I17)</f>
        <v>0</v>
      </c>
      <c r="M16" s="127">
        <f>IF(M$4=0,0,L16/$M$4)</f>
        <v>0</v>
      </c>
      <c r="N16" s="60"/>
    </row>
    <row r="17" spans="1:14" x14ac:dyDescent="0.25">
      <c r="A17" s="44" t="s">
        <v>74</v>
      </c>
      <c r="B17" s="11" t="s">
        <v>28</v>
      </c>
      <c r="C17" s="141">
        <v>0</v>
      </c>
      <c r="D17" s="141">
        <v>0</v>
      </c>
      <c r="E17" s="142">
        <v>0</v>
      </c>
      <c r="F17" s="9" t="s">
        <v>20</v>
      </c>
      <c r="G17" s="122">
        <f t="shared" si="0"/>
        <v>0</v>
      </c>
      <c r="H17" s="140">
        <v>0</v>
      </c>
      <c r="I17" s="118">
        <f t="shared" si="1"/>
        <v>0</v>
      </c>
      <c r="J17" s="112"/>
      <c r="K17" s="112"/>
      <c r="L17" s="121"/>
      <c r="M17" s="127"/>
      <c r="N17" s="60"/>
    </row>
    <row r="18" spans="1:14" ht="14.25" customHeight="1" x14ac:dyDescent="0.25">
      <c r="A18" s="45"/>
      <c r="B18" s="93"/>
      <c r="C18" s="126"/>
      <c r="D18" s="125"/>
      <c r="E18" s="284"/>
      <c r="F18" s="9"/>
      <c r="G18" s="123"/>
      <c r="H18" s="117"/>
      <c r="I18" s="118"/>
      <c r="J18" s="112"/>
      <c r="K18" s="112"/>
      <c r="L18" s="121"/>
      <c r="M18" s="127"/>
      <c r="N18" s="60"/>
    </row>
    <row r="19" spans="1:14" x14ac:dyDescent="0.25">
      <c r="A19" s="44" t="s">
        <v>66</v>
      </c>
      <c r="B19" s="61" t="s">
        <v>147</v>
      </c>
      <c r="C19" s="141">
        <v>0</v>
      </c>
      <c r="D19" s="141">
        <v>0</v>
      </c>
      <c r="E19" s="142">
        <v>0</v>
      </c>
      <c r="F19" s="9" t="s">
        <v>21</v>
      </c>
      <c r="G19" s="122">
        <f t="shared" ref="G19:G26" si="2">C19*D19*E19</f>
        <v>0</v>
      </c>
      <c r="H19" s="140">
        <v>0</v>
      </c>
      <c r="I19" s="118">
        <f t="shared" ref="I19:I26" si="3">G19*H19</f>
        <v>0</v>
      </c>
      <c r="J19" s="112"/>
      <c r="K19" s="112"/>
      <c r="L19" s="121">
        <f>SUM(I19:I20)</f>
        <v>0</v>
      </c>
      <c r="M19" s="127">
        <f>IF(M$4=0,0,L19/$M$4)</f>
        <v>0</v>
      </c>
      <c r="N19" s="60"/>
    </row>
    <row r="20" spans="1:14" x14ac:dyDescent="0.25">
      <c r="A20" s="44" t="s">
        <v>66</v>
      </c>
      <c r="B20" s="61" t="s">
        <v>147</v>
      </c>
      <c r="C20" s="141">
        <v>0</v>
      </c>
      <c r="D20" s="141">
        <v>0</v>
      </c>
      <c r="E20" s="142">
        <v>0</v>
      </c>
      <c r="F20" s="9" t="s">
        <v>21</v>
      </c>
      <c r="G20" s="122">
        <f t="shared" si="2"/>
        <v>0</v>
      </c>
      <c r="H20" s="140">
        <v>0</v>
      </c>
      <c r="I20" s="118">
        <f t="shared" si="3"/>
        <v>0</v>
      </c>
      <c r="J20" s="112"/>
      <c r="K20" s="112"/>
      <c r="L20" s="121"/>
      <c r="M20" s="127"/>
      <c r="N20" s="60"/>
    </row>
    <row r="21" spans="1:14" x14ac:dyDescent="0.25">
      <c r="A21" s="44" t="s">
        <v>67</v>
      </c>
      <c r="B21" s="94" t="s">
        <v>148</v>
      </c>
      <c r="C21" s="141">
        <v>0</v>
      </c>
      <c r="D21" s="141">
        <v>0</v>
      </c>
      <c r="E21" s="142">
        <v>0</v>
      </c>
      <c r="F21" s="9" t="s">
        <v>21</v>
      </c>
      <c r="G21" s="122">
        <f t="shared" si="2"/>
        <v>0</v>
      </c>
      <c r="H21" s="140">
        <v>0</v>
      </c>
      <c r="I21" s="118">
        <f t="shared" si="3"/>
        <v>0</v>
      </c>
      <c r="J21" s="112"/>
      <c r="K21" s="112"/>
      <c r="L21" s="121">
        <f>SUM(I21:I22)</f>
        <v>0</v>
      </c>
      <c r="M21" s="127">
        <f>IF(M$4=0,0,L21/$M$4)</f>
        <v>0</v>
      </c>
      <c r="N21" s="60"/>
    </row>
    <row r="22" spans="1:14" x14ac:dyDescent="0.25">
      <c r="A22" s="44" t="s">
        <v>67</v>
      </c>
      <c r="B22" s="94" t="s">
        <v>148</v>
      </c>
      <c r="C22" s="141">
        <v>0</v>
      </c>
      <c r="D22" s="141">
        <v>0</v>
      </c>
      <c r="E22" s="142">
        <v>0</v>
      </c>
      <c r="F22" s="9" t="s">
        <v>21</v>
      </c>
      <c r="G22" s="122">
        <f t="shared" si="2"/>
        <v>0</v>
      </c>
      <c r="H22" s="140">
        <v>0</v>
      </c>
      <c r="I22" s="118">
        <f t="shared" si="3"/>
        <v>0</v>
      </c>
      <c r="J22" s="112"/>
      <c r="K22" s="112"/>
      <c r="L22" s="121"/>
      <c r="M22" s="127"/>
      <c r="N22" s="60"/>
    </row>
    <row r="23" spans="1:14" x14ac:dyDescent="0.25">
      <c r="A23" s="44" t="s">
        <v>68</v>
      </c>
      <c r="B23" s="94" t="s">
        <v>149</v>
      </c>
      <c r="C23" s="141">
        <v>0</v>
      </c>
      <c r="D23" s="141">
        <v>0</v>
      </c>
      <c r="E23" s="142">
        <v>0</v>
      </c>
      <c r="F23" s="9" t="s">
        <v>21</v>
      </c>
      <c r="G23" s="122">
        <f t="shared" si="2"/>
        <v>0</v>
      </c>
      <c r="H23" s="140">
        <v>0</v>
      </c>
      <c r="I23" s="118">
        <f t="shared" si="3"/>
        <v>0</v>
      </c>
      <c r="J23" s="112"/>
      <c r="K23" s="112"/>
      <c r="L23" s="121">
        <f>SUM(I23:I24)</f>
        <v>0</v>
      </c>
      <c r="M23" s="127">
        <f>IF(M$4=0,0,L23/$M$4)</f>
        <v>0</v>
      </c>
      <c r="N23" s="60"/>
    </row>
    <row r="24" spans="1:14" x14ac:dyDescent="0.25">
      <c r="A24" s="44" t="s">
        <v>68</v>
      </c>
      <c r="B24" s="94" t="s">
        <v>149</v>
      </c>
      <c r="C24" s="141">
        <v>0</v>
      </c>
      <c r="D24" s="141">
        <v>0</v>
      </c>
      <c r="E24" s="142">
        <v>0</v>
      </c>
      <c r="F24" s="9" t="s">
        <v>125</v>
      </c>
      <c r="G24" s="122">
        <f t="shared" si="2"/>
        <v>0</v>
      </c>
      <c r="H24" s="140">
        <v>0</v>
      </c>
      <c r="I24" s="118">
        <f t="shared" si="3"/>
        <v>0</v>
      </c>
      <c r="J24" s="112"/>
      <c r="K24" s="112"/>
      <c r="L24" s="121"/>
      <c r="M24" s="127"/>
      <c r="N24" s="60"/>
    </row>
    <row r="25" spans="1:14" x14ac:dyDescent="0.25">
      <c r="A25" s="44" t="s">
        <v>73</v>
      </c>
      <c r="B25" s="11" t="s">
        <v>142</v>
      </c>
      <c r="C25" s="141">
        <v>0</v>
      </c>
      <c r="D25" s="141">
        <v>0</v>
      </c>
      <c r="E25" s="142">
        <v>0</v>
      </c>
      <c r="F25" s="9" t="s">
        <v>21</v>
      </c>
      <c r="G25" s="122">
        <f t="shared" si="2"/>
        <v>0</v>
      </c>
      <c r="H25" s="140">
        <v>0</v>
      </c>
      <c r="I25" s="118">
        <f t="shared" si="3"/>
        <v>0</v>
      </c>
      <c r="J25" s="141">
        <v>0</v>
      </c>
      <c r="K25" s="574"/>
      <c r="L25" s="121">
        <f>SUM(I25:I26)+J25</f>
        <v>0</v>
      </c>
      <c r="M25" s="127">
        <f>IF(M$4=0,0,L25/$M$4)</f>
        <v>0</v>
      </c>
      <c r="N25" s="60"/>
    </row>
    <row r="26" spans="1:14" x14ac:dyDescent="0.25">
      <c r="A26" s="44" t="s">
        <v>73</v>
      </c>
      <c r="B26" s="11" t="s">
        <v>143</v>
      </c>
      <c r="C26" s="141">
        <v>0</v>
      </c>
      <c r="D26" s="141">
        <v>0</v>
      </c>
      <c r="E26" s="142">
        <v>0</v>
      </c>
      <c r="F26" s="9" t="s">
        <v>125</v>
      </c>
      <c r="G26" s="122">
        <f t="shared" si="2"/>
        <v>0</v>
      </c>
      <c r="H26" s="140">
        <v>0</v>
      </c>
      <c r="I26" s="118">
        <f t="shared" si="3"/>
        <v>0</v>
      </c>
      <c r="J26" s="112"/>
      <c r="K26" s="112"/>
      <c r="L26" s="120"/>
      <c r="M26" s="127"/>
      <c r="N26" s="60"/>
    </row>
    <row r="27" spans="1:14" x14ac:dyDescent="0.25">
      <c r="A27" s="45"/>
      <c r="B27" s="93"/>
      <c r="C27" s="126"/>
      <c r="D27" s="126"/>
      <c r="E27" s="436"/>
      <c r="F27" s="9"/>
      <c r="G27" s="123"/>
      <c r="H27" s="121"/>
      <c r="I27" s="118"/>
      <c r="J27" s="112"/>
      <c r="K27" s="112"/>
      <c r="L27" s="120"/>
      <c r="M27" s="127"/>
      <c r="N27" s="60"/>
    </row>
    <row r="28" spans="1:14" x14ac:dyDescent="0.25">
      <c r="A28" s="46" t="s">
        <v>67</v>
      </c>
      <c r="B28" s="72" t="s">
        <v>42</v>
      </c>
      <c r="C28" s="141">
        <v>0</v>
      </c>
      <c r="D28" s="141">
        <v>0</v>
      </c>
      <c r="E28" s="142">
        <v>0</v>
      </c>
      <c r="F28" s="9" t="s">
        <v>125</v>
      </c>
      <c r="G28" s="122">
        <f t="shared" ref="G28:G39" si="4">C28*D28*E28</f>
        <v>0</v>
      </c>
      <c r="H28" s="140">
        <v>0</v>
      </c>
      <c r="I28" s="118">
        <f t="shared" ref="I28:I39" si="5">G28*H28</f>
        <v>0</v>
      </c>
      <c r="J28" s="61"/>
      <c r="K28" s="61"/>
      <c r="L28" s="121">
        <f>SUM(I28:I29)</f>
        <v>0</v>
      </c>
      <c r="M28" s="127">
        <f>IF(M$4=0,0,L28/$M$4)</f>
        <v>0</v>
      </c>
      <c r="N28" s="60"/>
    </row>
    <row r="29" spans="1:14" x14ac:dyDescent="0.25">
      <c r="A29" s="46" t="s">
        <v>67</v>
      </c>
      <c r="B29" s="72" t="s">
        <v>42</v>
      </c>
      <c r="C29" s="141">
        <v>0</v>
      </c>
      <c r="D29" s="141">
        <v>0</v>
      </c>
      <c r="E29" s="142">
        <v>0</v>
      </c>
      <c r="F29" s="9" t="s">
        <v>125</v>
      </c>
      <c r="G29" s="122">
        <f t="shared" si="4"/>
        <v>0</v>
      </c>
      <c r="H29" s="140">
        <v>0</v>
      </c>
      <c r="I29" s="118">
        <f t="shared" si="5"/>
        <v>0</v>
      </c>
      <c r="J29" s="112"/>
      <c r="K29" s="112"/>
      <c r="L29" s="120"/>
      <c r="M29" s="127"/>
      <c r="N29" s="60"/>
    </row>
    <row r="30" spans="1:14" x14ac:dyDescent="0.25">
      <c r="A30" s="46" t="s">
        <v>66</v>
      </c>
      <c r="B30" s="72" t="s">
        <v>42</v>
      </c>
      <c r="C30" s="141">
        <v>0</v>
      </c>
      <c r="D30" s="141">
        <v>0</v>
      </c>
      <c r="E30" s="142">
        <v>0</v>
      </c>
      <c r="F30" s="9" t="s">
        <v>125</v>
      </c>
      <c r="G30" s="122">
        <f t="shared" si="4"/>
        <v>0</v>
      </c>
      <c r="H30" s="140">
        <v>0</v>
      </c>
      <c r="I30" s="118">
        <f t="shared" si="5"/>
        <v>0</v>
      </c>
      <c r="J30" s="112"/>
      <c r="K30" s="112"/>
      <c r="L30" s="121">
        <f>SUM(I30:I31)</f>
        <v>0</v>
      </c>
      <c r="M30" s="127">
        <f>IF(M$4=0,0,L30/$M$4)</f>
        <v>0</v>
      </c>
      <c r="N30" s="60"/>
    </row>
    <row r="31" spans="1:14" x14ac:dyDescent="0.25">
      <c r="A31" s="46" t="s">
        <v>66</v>
      </c>
      <c r="B31" s="72" t="s">
        <v>42</v>
      </c>
      <c r="C31" s="141">
        <v>0</v>
      </c>
      <c r="D31" s="141">
        <v>0</v>
      </c>
      <c r="E31" s="142">
        <v>0</v>
      </c>
      <c r="F31" s="9" t="s">
        <v>125</v>
      </c>
      <c r="G31" s="122">
        <f t="shared" si="4"/>
        <v>0</v>
      </c>
      <c r="H31" s="140">
        <v>0</v>
      </c>
      <c r="I31" s="118">
        <f t="shared" si="5"/>
        <v>0</v>
      </c>
      <c r="J31" s="112"/>
      <c r="K31" s="112"/>
      <c r="L31" s="120"/>
      <c r="M31" s="127"/>
      <c r="N31" s="60"/>
    </row>
    <row r="32" spans="1:14" x14ac:dyDescent="0.25">
      <c r="A32" s="46" t="s">
        <v>68</v>
      </c>
      <c r="B32" s="72" t="s">
        <v>42</v>
      </c>
      <c r="C32" s="141">
        <v>0</v>
      </c>
      <c r="D32" s="141">
        <v>0</v>
      </c>
      <c r="E32" s="142">
        <v>0</v>
      </c>
      <c r="F32" s="9" t="s">
        <v>125</v>
      </c>
      <c r="G32" s="122">
        <f t="shared" si="4"/>
        <v>0</v>
      </c>
      <c r="H32" s="140">
        <v>0</v>
      </c>
      <c r="I32" s="118">
        <f t="shared" si="5"/>
        <v>0</v>
      </c>
      <c r="J32" s="112"/>
      <c r="K32" s="112"/>
      <c r="L32" s="121">
        <f>SUM(I32:I33)</f>
        <v>0</v>
      </c>
      <c r="M32" s="127">
        <f>IF(M$4=0,0,L32/$M$4)</f>
        <v>0</v>
      </c>
      <c r="N32" s="60"/>
    </row>
    <row r="33" spans="1:14" ht="13.5" customHeight="1" x14ac:dyDescent="0.25">
      <c r="A33" s="46" t="s">
        <v>68</v>
      </c>
      <c r="B33" s="72" t="s">
        <v>42</v>
      </c>
      <c r="C33" s="141">
        <v>0</v>
      </c>
      <c r="D33" s="141">
        <v>0</v>
      </c>
      <c r="E33" s="142">
        <v>0</v>
      </c>
      <c r="F33" s="9" t="s">
        <v>125</v>
      </c>
      <c r="G33" s="122">
        <f t="shared" si="4"/>
        <v>0</v>
      </c>
      <c r="H33" s="140">
        <v>0</v>
      </c>
      <c r="I33" s="118">
        <f t="shared" si="5"/>
        <v>0</v>
      </c>
      <c r="J33" s="61"/>
      <c r="K33" s="61"/>
      <c r="L33" s="120"/>
      <c r="M33" s="127"/>
      <c r="N33" s="60"/>
    </row>
    <row r="34" spans="1:14" x14ac:dyDescent="0.25">
      <c r="A34" s="46" t="s">
        <v>65</v>
      </c>
      <c r="B34" s="72" t="s">
        <v>42</v>
      </c>
      <c r="C34" s="141">
        <v>0</v>
      </c>
      <c r="D34" s="141">
        <v>0</v>
      </c>
      <c r="E34" s="142">
        <v>0</v>
      </c>
      <c r="F34" s="9" t="s">
        <v>125</v>
      </c>
      <c r="G34" s="122">
        <f t="shared" si="4"/>
        <v>0</v>
      </c>
      <c r="H34" s="140">
        <v>0</v>
      </c>
      <c r="I34" s="118">
        <f t="shared" si="5"/>
        <v>0</v>
      </c>
      <c r="J34" s="141">
        <v>0</v>
      </c>
      <c r="K34" s="574"/>
      <c r="L34" s="121">
        <f>SUM(I34:I35)+J34</f>
        <v>0</v>
      </c>
      <c r="M34" s="127">
        <f>IF(M$4=0,0,L34/$M$4)</f>
        <v>0</v>
      </c>
      <c r="N34" s="60"/>
    </row>
    <row r="35" spans="1:14" x14ac:dyDescent="0.25">
      <c r="A35" s="46" t="s">
        <v>65</v>
      </c>
      <c r="B35" s="72" t="s">
        <v>42</v>
      </c>
      <c r="C35" s="141">
        <v>0</v>
      </c>
      <c r="D35" s="141">
        <v>0</v>
      </c>
      <c r="E35" s="142">
        <v>0</v>
      </c>
      <c r="F35" s="9" t="s">
        <v>125</v>
      </c>
      <c r="G35" s="122">
        <f t="shared" si="4"/>
        <v>0</v>
      </c>
      <c r="H35" s="140">
        <v>0</v>
      </c>
      <c r="I35" s="118">
        <f t="shared" si="5"/>
        <v>0</v>
      </c>
      <c r="J35" s="61"/>
      <c r="K35" s="61"/>
      <c r="L35" s="120"/>
      <c r="M35" s="127"/>
      <c r="N35" s="60"/>
    </row>
    <row r="36" spans="1:14" x14ac:dyDescent="0.25">
      <c r="A36" s="44" t="s">
        <v>76</v>
      </c>
      <c r="B36" s="72" t="s">
        <v>42</v>
      </c>
      <c r="C36" s="141">
        <v>0</v>
      </c>
      <c r="D36" s="141">
        <v>0</v>
      </c>
      <c r="E36" s="142">
        <v>0</v>
      </c>
      <c r="F36" s="9" t="s">
        <v>125</v>
      </c>
      <c r="G36" s="122">
        <f t="shared" si="4"/>
        <v>0</v>
      </c>
      <c r="H36" s="140">
        <v>0</v>
      </c>
      <c r="I36" s="118">
        <f t="shared" si="5"/>
        <v>0</v>
      </c>
      <c r="J36" s="141">
        <v>0</v>
      </c>
      <c r="K36" s="574"/>
      <c r="L36" s="121">
        <f>SUM(I36:I37)+J36</f>
        <v>0</v>
      </c>
      <c r="M36" s="127">
        <f>IF(M$4=0,0,L36/$M$4)</f>
        <v>0</v>
      </c>
      <c r="N36" s="60"/>
    </row>
    <row r="37" spans="1:14" x14ac:dyDescent="0.25">
      <c r="A37" s="44" t="s">
        <v>76</v>
      </c>
      <c r="B37" s="72" t="s">
        <v>42</v>
      </c>
      <c r="C37" s="141">
        <v>0</v>
      </c>
      <c r="D37" s="141">
        <v>0</v>
      </c>
      <c r="E37" s="142">
        <v>0</v>
      </c>
      <c r="F37" s="9" t="s">
        <v>125</v>
      </c>
      <c r="G37" s="122">
        <f t="shared" si="4"/>
        <v>0</v>
      </c>
      <c r="H37" s="140">
        <v>0</v>
      </c>
      <c r="I37" s="118">
        <f t="shared" si="5"/>
        <v>0</v>
      </c>
      <c r="J37" s="112"/>
      <c r="K37" s="112"/>
      <c r="L37" s="120"/>
      <c r="M37" s="127"/>
      <c r="N37" s="60"/>
    </row>
    <row r="38" spans="1:14" x14ac:dyDescent="0.25">
      <c r="A38" s="44" t="s">
        <v>133</v>
      </c>
      <c r="B38" s="72" t="s">
        <v>42</v>
      </c>
      <c r="C38" s="141">
        <v>0</v>
      </c>
      <c r="D38" s="141">
        <v>0</v>
      </c>
      <c r="E38" s="142">
        <v>0</v>
      </c>
      <c r="F38" s="9" t="s">
        <v>125</v>
      </c>
      <c r="G38" s="122">
        <f t="shared" si="4"/>
        <v>0</v>
      </c>
      <c r="H38" s="140">
        <v>0</v>
      </c>
      <c r="I38" s="118">
        <f t="shared" si="5"/>
        <v>0</v>
      </c>
      <c r="J38" s="141">
        <v>0</v>
      </c>
      <c r="K38" s="574"/>
      <c r="L38" s="121">
        <f>SUM(I38:I39)+J38</f>
        <v>0</v>
      </c>
      <c r="M38" s="127">
        <f>IF(M$4=0,0,L38/$M$4)</f>
        <v>0</v>
      </c>
      <c r="N38" s="60"/>
    </row>
    <row r="39" spans="1:14" x14ac:dyDescent="0.25">
      <c r="A39" s="44" t="s">
        <v>133</v>
      </c>
      <c r="B39" s="72" t="s">
        <v>42</v>
      </c>
      <c r="C39" s="141">
        <v>0</v>
      </c>
      <c r="D39" s="141">
        <v>0</v>
      </c>
      <c r="E39" s="142">
        <v>0</v>
      </c>
      <c r="F39" s="9" t="s">
        <v>125</v>
      </c>
      <c r="G39" s="122">
        <f t="shared" si="4"/>
        <v>0</v>
      </c>
      <c r="H39" s="140">
        <v>0</v>
      </c>
      <c r="I39" s="118">
        <f t="shared" si="5"/>
        <v>0</v>
      </c>
      <c r="J39" s="112"/>
      <c r="K39" s="112"/>
      <c r="L39" s="120"/>
      <c r="M39" s="127"/>
      <c r="N39" s="60"/>
    </row>
    <row r="40" spans="1:14" x14ac:dyDescent="0.25">
      <c r="A40" s="44"/>
      <c r="B40" s="11"/>
      <c r="C40" s="126"/>
      <c r="D40" s="126"/>
      <c r="E40" s="436"/>
      <c r="F40" s="9"/>
      <c r="G40" s="123"/>
      <c r="H40" s="121"/>
      <c r="I40" s="118"/>
      <c r="J40" s="112"/>
      <c r="K40" s="112"/>
      <c r="L40" s="120"/>
      <c r="M40" s="127"/>
      <c r="N40" s="60"/>
    </row>
    <row r="41" spans="1:14" x14ac:dyDescent="0.25">
      <c r="A41" s="44" t="s">
        <v>77</v>
      </c>
      <c r="B41" s="72" t="s">
        <v>62</v>
      </c>
      <c r="C41" s="141">
        <v>0</v>
      </c>
      <c r="D41" s="141">
        <v>0</v>
      </c>
      <c r="E41" s="142">
        <v>0</v>
      </c>
      <c r="F41" s="9" t="s">
        <v>45</v>
      </c>
      <c r="G41" s="122">
        <f t="shared" ref="G41:G52" si="6">C41*D41*E41</f>
        <v>0</v>
      </c>
      <c r="H41" s="140">
        <v>0</v>
      </c>
      <c r="I41" s="118">
        <f t="shared" ref="I41:I52" si="7">G41*H41</f>
        <v>0</v>
      </c>
      <c r="J41" s="112"/>
      <c r="K41" s="112"/>
      <c r="L41" s="121">
        <f>SUM(I41:I42)</f>
        <v>0</v>
      </c>
      <c r="M41" s="127">
        <f>IF(M$4=0,0,L41/$M$4)</f>
        <v>0</v>
      </c>
      <c r="N41" s="60"/>
    </row>
    <row r="42" spans="1:14" x14ac:dyDescent="0.25">
      <c r="A42" s="44" t="s">
        <v>77</v>
      </c>
      <c r="B42" s="72" t="s">
        <v>62</v>
      </c>
      <c r="C42" s="141">
        <v>0</v>
      </c>
      <c r="D42" s="141">
        <v>0</v>
      </c>
      <c r="E42" s="142">
        <v>0</v>
      </c>
      <c r="F42" s="9" t="s">
        <v>45</v>
      </c>
      <c r="G42" s="122">
        <f t="shared" si="6"/>
        <v>0</v>
      </c>
      <c r="H42" s="140">
        <v>0</v>
      </c>
      <c r="I42" s="118">
        <f t="shared" si="7"/>
        <v>0</v>
      </c>
      <c r="J42" s="112"/>
      <c r="K42" s="385"/>
      <c r="L42" s="120"/>
      <c r="M42" s="127"/>
      <c r="N42" s="60"/>
    </row>
    <row r="43" spans="1:14" x14ac:dyDescent="0.25">
      <c r="A43" s="44" t="s">
        <v>90</v>
      </c>
      <c r="B43" s="95" t="s">
        <v>111</v>
      </c>
      <c r="C43" s="141">
        <v>0</v>
      </c>
      <c r="D43" s="141">
        <v>0</v>
      </c>
      <c r="E43" s="142">
        <v>0</v>
      </c>
      <c r="F43" s="9" t="s">
        <v>109</v>
      </c>
      <c r="G43" s="122">
        <f t="shared" si="6"/>
        <v>0</v>
      </c>
      <c r="H43" s="140">
        <v>0</v>
      </c>
      <c r="I43" s="118">
        <f t="shared" si="7"/>
        <v>0</v>
      </c>
      <c r="J43" s="141">
        <v>0</v>
      </c>
      <c r="K43" s="574"/>
      <c r="L43" s="121">
        <f>SUM(I43:I45)+J43</f>
        <v>0</v>
      </c>
      <c r="M43" s="127">
        <f>IF(M$4=0,0,L43/$M$4)</f>
        <v>0</v>
      </c>
      <c r="N43" s="60"/>
    </row>
    <row r="44" spans="1:14" x14ac:dyDescent="0.25">
      <c r="A44" s="44" t="s">
        <v>90</v>
      </c>
      <c r="B44" s="95" t="s">
        <v>111</v>
      </c>
      <c r="C44" s="141">
        <v>0</v>
      </c>
      <c r="D44" s="141">
        <v>0</v>
      </c>
      <c r="E44" s="142">
        <v>0</v>
      </c>
      <c r="F44" s="9" t="s">
        <v>109</v>
      </c>
      <c r="G44" s="122">
        <f t="shared" si="6"/>
        <v>0</v>
      </c>
      <c r="H44" s="140">
        <v>0</v>
      </c>
      <c r="I44" s="118">
        <f t="shared" si="7"/>
        <v>0</v>
      </c>
      <c r="J44" s="112"/>
      <c r="K44" s="112"/>
      <c r="L44" s="120"/>
      <c r="M44" s="127"/>
      <c r="N44" s="60"/>
    </row>
    <row r="45" spans="1:14" x14ac:dyDescent="0.25">
      <c r="A45" s="44" t="s">
        <v>90</v>
      </c>
      <c r="B45" s="95" t="s">
        <v>152</v>
      </c>
      <c r="C45" s="141">
        <v>0</v>
      </c>
      <c r="D45" s="141">
        <v>0</v>
      </c>
      <c r="E45" s="142">
        <v>0</v>
      </c>
      <c r="F45" s="9" t="s">
        <v>45</v>
      </c>
      <c r="G45" s="122">
        <f t="shared" si="6"/>
        <v>0</v>
      </c>
      <c r="H45" s="140">
        <v>0</v>
      </c>
      <c r="I45" s="118">
        <f t="shared" si="7"/>
        <v>0</v>
      </c>
      <c r="J45" s="112"/>
      <c r="K45" s="385"/>
      <c r="L45" s="61"/>
      <c r="M45" s="127"/>
      <c r="N45" s="60"/>
    </row>
    <row r="46" spans="1:14" x14ac:dyDescent="0.25">
      <c r="A46" s="44" t="s">
        <v>99</v>
      </c>
      <c r="B46" s="95" t="s">
        <v>112</v>
      </c>
      <c r="C46" s="141">
        <v>0</v>
      </c>
      <c r="D46" s="141">
        <v>0</v>
      </c>
      <c r="E46" s="142">
        <v>0</v>
      </c>
      <c r="F46" s="9" t="s">
        <v>109</v>
      </c>
      <c r="G46" s="122">
        <f t="shared" si="6"/>
        <v>0</v>
      </c>
      <c r="H46" s="140">
        <v>0</v>
      </c>
      <c r="I46" s="118">
        <f t="shared" si="7"/>
        <v>0</v>
      </c>
      <c r="J46" s="141">
        <v>0</v>
      </c>
      <c r="K46" s="574"/>
      <c r="L46" s="121">
        <f>SUM(I46:I48)+J46</f>
        <v>0</v>
      </c>
      <c r="M46" s="127">
        <f>IF(M$4=0,0,L46/$M$4)</f>
        <v>0</v>
      </c>
      <c r="N46" s="60"/>
    </row>
    <row r="47" spans="1:14" x14ac:dyDescent="0.25">
      <c r="A47" s="44" t="s">
        <v>99</v>
      </c>
      <c r="B47" s="95" t="s">
        <v>112</v>
      </c>
      <c r="C47" s="141">
        <v>0</v>
      </c>
      <c r="D47" s="141">
        <v>0</v>
      </c>
      <c r="E47" s="142">
        <v>0</v>
      </c>
      <c r="F47" s="9" t="s">
        <v>109</v>
      </c>
      <c r="G47" s="122">
        <f t="shared" si="6"/>
        <v>0</v>
      </c>
      <c r="H47" s="140">
        <v>0</v>
      </c>
      <c r="I47" s="118">
        <f t="shared" si="7"/>
        <v>0</v>
      </c>
      <c r="J47" s="112"/>
      <c r="K47" s="112"/>
      <c r="L47" s="120"/>
      <c r="M47" s="127"/>
      <c r="N47" s="60"/>
    </row>
    <row r="48" spans="1:14" x14ac:dyDescent="0.25">
      <c r="A48" s="44" t="s">
        <v>99</v>
      </c>
      <c r="B48" s="95" t="s">
        <v>153</v>
      </c>
      <c r="C48" s="141">
        <v>0</v>
      </c>
      <c r="D48" s="141">
        <v>0</v>
      </c>
      <c r="E48" s="142">
        <v>0</v>
      </c>
      <c r="F48" s="9" t="s">
        <v>45</v>
      </c>
      <c r="G48" s="122">
        <f t="shared" si="6"/>
        <v>0</v>
      </c>
      <c r="H48" s="140">
        <v>0</v>
      </c>
      <c r="I48" s="118">
        <f t="shared" si="7"/>
        <v>0</v>
      </c>
      <c r="J48" s="112"/>
      <c r="K48" s="385"/>
      <c r="L48" s="61"/>
      <c r="M48" s="127"/>
      <c r="N48" s="60"/>
    </row>
    <row r="49" spans="1:14" x14ac:dyDescent="0.25">
      <c r="A49" s="44" t="s">
        <v>91</v>
      </c>
      <c r="B49" s="95" t="s">
        <v>113</v>
      </c>
      <c r="C49" s="141">
        <v>0</v>
      </c>
      <c r="D49" s="141">
        <v>0</v>
      </c>
      <c r="E49" s="142">
        <v>0</v>
      </c>
      <c r="F49" s="9" t="s">
        <v>109</v>
      </c>
      <c r="G49" s="122">
        <f t="shared" si="6"/>
        <v>0</v>
      </c>
      <c r="H49" s="140">
        <v>0</v>
      </c>
      <c r="I49" s="118">
        <f t="shared" si="7"/>
        <v>0</v>
      </c>
      <c r="J49" s="141">
        <v>0</v>
      </c>
      <c r="K49" s="574"/>
      <c r="L49" s="121">
        <f>SUM(I49:I50)+J49</f>
        <v>0</v>
      </c>
      <c r="M49" s="127">
        <f>IF(M$4=0,0,L49/$M$4)</f>
        <v>0</v>
      </c>
      <c r="N49" s="60"/>
    </row>
    <row r="50" spans="1:14" x14ac:dyDescent="0.25">
      <c r="A50" s="44" t="s">
        <v>91</v>
      </c>
      <c r="B50" s="95" t="s">
        <v>113</v>
      </c>
      <c r="C50" s="141">
        <v>0</v>
      </c>
      <c r="D50" s="141">
        <v>0</v>
      </c>
      <c r="E50" s="142">
        <v>0</v>
      </c>
      <c r="F50" s="9" t="s">
        <v>109</v>
      </c>
      <c r="G50" s="122">
        <f t="shared" si="6"/>
        <v>0</v>
      </c>
      <c r="H50" s="140">
        <v>0</v>
      </c>
      <c r="I50" s="118">
        <f t="shared" si="7"/>
        <v>0</v>
      </c>
      <c r="J50" s="112"/>
      <c r="K50" s="385"/>
      <c r="L50" s="120"/>
      <c r="M50" s="127"/>
      <c r="N50" s="60"/>
    </row>
    <row r="51" spans="1:14" x14ac:dyDescent="0.25">
      <c r="A51" s="44" t="s">
        <v>240</v>
      </c>
      <c r="B51" s="95" t="s">
        <v>114</v>
      </c>
      <c r="C51" s="141">
        <v>0</v>
      </c>
      <c r="D51" s="141">
        <v>0</v>
      </c>
      <c r="E51" s="142">
        <v>0</v>
      </c>
      <c r="F51" s="9" t="s">
        <v>109</v>
      </c>
      <c r="G51" s="122">
        <f t="shared" si="6"/>
        <v>0</v>
      </c>
      <c r="H51" s="140">
        <v>0</v>
      </c>
      <c r="I51" s="118">
        <f t="shared" si="7"/>
        <v>0</v>
      </c>
      <c r="J51" s="141">
        <v>0</v>
      </c>
      <c r="K51" s="574"/>
      <c r="L51" s="121">
        <f>SUM(I51:J51)</f>
        <v>0</v>
      </c>
      <c r="M51" s="127">
        <f>IF(M$4=0,0,L51/$M$4)</f>
        <v>0</v>
      </c>
      <c r="N51" s="60"/>
    </row>
    <row r="52" spans="1:14" x14ac:dyDescent="0.25">
      <c r="A52" s="44" t="s">
        <v>241</v>
      </c>
      <c r="B52" s="95" t="s">
        <v>115</v>
      </c>
      <c r="C52" s="141">
        <v>0</v>
      </c>
      <c r="D52" s="141">
        <v>0</v>
      </c>
      <c r="E52" s="142">
        <v>0</v>
      </c>
      <c r="F52" s="9" t="s">
        <v>109</v>
      </c>
      <c r="G52" s="122">
        <f t="shared" si="6"/>
        <v>0</v>
      </c>
      <c r="H52" s="140">
        <v>0</v>
      </c>
      <c r="I52" s="118">
        <f t="shared" si="7"/>
        <v>0</v>
      </c>
      <c r="J52" s="112"/>
      <c r="K52" s="112"/>
      <c r="L52" s="121">
        <f>SUM(I52)</f>
        <v>0</v>
      </c>
      <c r="M52" s="127">
        <f>IF(M$4=0,0,L52/$M$4)</f>
        <v>0</v>
      </c>
      <c r="N52" s="60"/>
    </row>
    <row r="53" spans="1:14" x14ac:dyDescent="0.25">
      <c r="A53" s="44"/>
      <c r="B53" s="96"/>
      <c r="C53" s="126"/>
      <c r="D53" s="126"/>
      <c r="E53" s="436"/>
      <c r="F53" s="9"/>
      <c r="G53" s="123"/>
      <c r="H53" s="121"/>
      <c r="I53" s="118"/>
      <c r="J53" s="61"/>
      <c r="K53" s="61"/>
      <c r="L53" s="120"/>
      <c r="M53" s="127"/>
      <c r="N53" s="60"/>
    </row>
    <row r="54" spans="1:14" x14ac:dyDescent="0.25">
      <c r="A54" s="44" t="s">
        <v>92</v>
      </c>
      <c r="B54" s="72"/>
      <c r="C54" s="141">
        <v>0</v>
      </c>
      <c r="D54" s="141">
        <v>0</v>
      </c>
      <c r="E54" s="142">
        <v>0</v>
      </c>
      <c r="F54" s="9" t="s">
        <v>45</v>
      </c>
      <c r="G54" s="122">
        <f>C54*D54*E54</f>
        <v>0</v>
      </c>
      <c r="H54" s="140">
        <v>0</v>
      </c>
      <c r="I54" s="118">
        <f>G54*H54</f>
        <v>0</v>
      </c>
      <c r="J54" s="112"/>
      <c r="K54" s="112"/>
      <c r="L54" s="121">
        <f>SUM(I54:I55)</f>
        <v>0</v>
      </c>
      <c r="M54" s="127">
        <f>IF(M$4=0,0,L54/$M$4)</f>
        <v>0</v>
      </c>
      <c r="N54" s="60"/>
    </row>
    <row r="55" spans="1:14" x14ac:dyDescent="0.25">
      <c r="A55" s="44" t="s">
        <v>92</v>
      </c>
      <c r="B55" s="72"/>
      <c r="C55" s="141">
        <v>0</v>
      </c>
      <c r="D55" s="141">
        <v>0</v>
      </c>
      <c r="E55" s="142">
        <v>0</v>
      </c>
      <c r="F55" s="9" t="s">
        <v>45</v>
      </c>
      <c r="G55" s="122">
        <f>C55*D55*E55</f>
        <v>0</v>
      </c>
      <c r="H55" s="140">
        <v>0</v>
      </c>
      <c r="I55" s="118">
        <f>G55*H55</f>
        <v>0</v>
      </c>
      <c r="J55" s="112"/>
      <c r="K55" s="112"/>
      <c r="L55" s="120"/>
      <c r="M55" s="127"/>
      <c r="N55" s="60"/>
    </row>
    <row r="56" spans="1:14" x14ac:dyDescent="0.25">
      <c r="A56" s="44" t="s">
        <v>93</v>
      </c>
      <c r="B56" s="72"/>
      <c r="C56" s="141">
        <v>0</v>
      </c>
      <c r="D56" s="141">
        <v>0</v>
      </c>
      <c r="E56" s="142">
        <v>0</v>
      </c>
      <c r="F56" s="9" t="s">
        <v>45</v>
      </c>
      <c r="G56" s="122">
        <f>C56*D56*E56</f>
        <v>0</v>
      </c>
      <c r="H56" s="140">
        <v>0</v>
      </c>
      <c r="I56" s="118">
        <f>G56*H56</f>
        <v>0</v>
      </c>
      <c r="J56" s="61"/>
      <c r="K56" s="61"/>
      <c r="L56" s="121">
        <f>SUM(I56:I57)</f>
        <v>0</v>
      </c>
      <c r="M56" s="127">
        <f>IF(M$4=0,0,L56/$M$4)</f>
        <v>0</v>
      </c>
      <c r="N56" s="60"/>
    </row>
    <row r="57" spans="1:14" x14ac:dyDescent="0.25">
      <c r="A57" s="44" t="s">
        <v>93</v>
      </c>
      <c r="B57" s="72"/>
      <c r="C57" s="141">
        <v>0</v>
      </c>
      <c r="D57" s="141">
        <v>0</v>
      </c>
      <c r="E57" s="142">
        <v>0</v>
      </c>
      <c r="F57" s="9" t="s">
        <v>45</v>
      </c>
      <c r="G57" s="122">
        <f>C57*D57*E57</f>
        <v>0</v>
      </c>
      <c r="H57" s="140">
        <v>0</v>
      </c>
      <c r="I57" s="118">
        <f>G57*H57</f>
        <v>0</v>
      </c>
      <c r="J57" s="112"/>
      <c r="K57" s="112"/>
      <c r="L57" s="120"/>
      <c r="M57" s="127"/>
      <c r="N57" s="60"/>
    </row>
    <row r="58" spans="1:14" x14ac:dyDescent="0.25">
      <c r="A58" s="44"/>
      <c r="B58" s="96"/>
      <c r="C58" s="126"/>
      <c r="D58" s="126"/>
      <c r="E58" s="436"/>
      <c r="F58" s="9"/>
      <c r="G58" s="123"/>
      <c r="H58" s="121"/>
      <c r="I58" s="118"/>
      <c r="J58" s="112"/>
      <c r="K58" s="112"/>
      <c r="L58" s="120"/>
      <c r="M58" s="127"/>
      <c r="N58" s="60"/>
    </row>
    <row r="59" spans="1:14" x14ac:dyDescent="0.25">
      <c r="A59" s="44" t="s">
        <v>94</v>
      </c>
      <c r="B59" s="96" t="s">
        <v>95</v>
      </c>
      <c r="C59" s="141">
        <v>0</v>
      </c>
      <c r="D59" s="141">
        <v>0</v>
      </c>
      <c r="E59" s="142">
        <v>0</v>
      </c>
      <c r="F59" s="9" t="s">
        <v>45</v>
      </c>
      <c r="G59" s="122">
        <f>C59*D59*E59</f>
        <v>0</v>
      </c>
      <c r="H59" s="140">
        <v>0</v>
      </c>
      <c r="I59" s="118">
        <f>G59*H59</f>
        <v>0</v>
      </c>
      <c r="J59" s="112"/>
      <c r="K59" s="112"/>
      <c r="L59" s="121">
        <f>SUM(I59:I60)</f>
        <v>0</v>
      </c>
      <c r="M59" s="127">
        <f>IF(M$4=0,0,L59/$M$4)</f>
        <v>0</v>
      </c>
      <c r="N59" s="60"/>
    </row>
    <row r="60" spans="1:14" x14ac:dyDescent="0.25">
      <c r="A60" s="44" t="s">
        <v>94</v>
      </c>
      <c r="B60" s="96" t="s">
        <v>95</v>
      </c>
      <c r="C60" s="141">
        <v>0</v>
      </c>
      <c r="D60" s="141">
        <v>0</v>
      </c>
      <c r="E60" s="142">
        <v>0</v>
      </c>
      <c r="F60" s="9" t="s">
        <v>45</v>
      </c>
      <c r="G60" s="122">
        <f>C60*D60*E60</f>
        <v>0</v>
      </c>
      <c r="H60" s="140">
        <v>0</v>
      </c>
      <c r="I60" s="118">
        <f>G60*H60</f>
        <v>0</v>
      </c>
      <c r="J60" s="112"/>
      <c r="K60" s="385"/>
      <c r="L60" s="120"/>
      <c r="M60" s="127"/>
      <c r="N60" s="60"/>
    </row>
    <row r="61" spans="1:14" x14ac:dyDescent="0.25">
      <c r="A61" s="44" t="s">
        <v>96</v>
      </c>
      <c r="B61" s="8" t="s">
        <v>46</v>
      </c>
      <c r="C61" s="141">
        <v>0</v>
      </c>
      <c r="D61" s="141">
        <v>0</v>
      </c>
      <c r="E61" s="142">
        <v>0</v>
      </c>
      <c r="F61" s="9" t="s">
        <v>45</v>
      </c>
      <c r="G61" s="122">
        <f>C61*D61*E61</f>
        <v>0</v>
      </c>
      <c r="H61" s="140">
        <v>0</v>
      </c>
      <c r="I61" s="118">
        <f>G61*H61</f>
        <v>0</v>
      </c>
      <c r="J61" s="141">
        <v>0</v>
      </c>
      <c r="K61" s="574"/>
      <c r="L61" s="121">
        <f>SUM(I61:I62)+J61</f>
        <v>0</v>
      </c>
      <c r="M61" s="127">
        <f>IF(M$4=0,0,L61/$M$4)</f>
        <v>0</v>
      </c>
      <c r="N61" s="60"/>
    </row>
    <row r="62" spans="1:14" x14ac:dyDescent="0.25">
      <c r="A62" s="44" t="s">
        <v>96</v>
      </c>
      <c r="B62" s="8" t="s">
        <v>46</v>
      </c>
      <c r="C62" s="141">
        <v>0</v>
      </c>
      <c r="D62" s="141">
        <v>0</v>
      </c>
      <c r="E62" s="142">
        <v>0</v>
      </c>
      <c r="F62" s="9" t="s">
        <v>45</v>
      </c>
      <c r="G62" s="122">
        <f>C62*D62*E62</f>
        <v>0</v>
      </c>
      <c r="H62" s="140">
        <v>0</v>
      </c>
      <c r="I62" s="118">
        <f>G62*H62</f>
        <v>0</v>
      </c>
      <c r="J62" s="112"/>
      <c r="K62" s="112"/>
      <c r="L62" s="120"/>
      <c r="M62" s="127"/>
      <c r="N62" s="60"/>
    </row>
    <row r="63" spans="1:14" x14ac:dyDescent="0.25">
      <c r="A63" s="44"/>
      <c r="B63" s="8"/>
      <c r="C63" s="126"/>
      <c r="D63" s="126"/>
      <c r="E63" s="436"/>
      <c r="F63" s="9"/>
      <c r="G63" s="123"/>
      <c r="H63" s="121"/>
      <c r="I63" s="118"/>
      <c r="J63" s="112"/>
      <c r="K63" s="112"/>
      <c r="L63" s="120"/>
      <c r="M63" s="127"/>
      <c r="N63" s="60"/>
    </row>
    <row r="64" spans="1:14" x14ac:dyDescent="0.25">
      <c r="A64" s="44" t="s">
        <v>66</v>
      </c>
      <c r="B64" s="11" t="s">
        <v>48</v>
      </c>
      <c r="C64" s="141">
        <v>0</v>
      </c>
      <c r="D64" s="141">
        <v>0</v>
      </c>
      <c r="E64" s="142">
        <v>0</v>
      </c>
      <c r="F64" s="139" t="s">
        <v>109</v>
      </c>
      <c r="G64" s="122">
        <f t="shared" ref="G64:G69" si="8">C64*D64*E64</f>
        <v>0</v>
      </c>
      <c r="H64" s="140">
        <v>0</v>
      </c>
      <c r="I64" s="118">
        <f t="shared" ref="I64:I69" si="9">G64*H64</f>
        <v>0</v>
      </c>
      <c r="J64" s="112"/>
      <c r="K64" s="112"/>
      <c r="L64" s="121">
        <f>SUM(I64:I65)</f>
        <v>0</v>
      </c>
      <c r="M64" s="127">
        <f>IF(M$4=0,0,L64/$M$4)</f>
        <v>0</v>
      </c>
      <c r="N64" s="60"/>
    </row>
    <row r="65" spans="1:14" x14ac:dyDescent="0.25">
      <c r="A65" s="44" t="s">
        <v>66</v>
      </c>
      <c r="B65" s="11" t="s">
        <v>48</v>
      </c>
      <c r="C65" s="141">
        <v>0</v>
      </c>
      <c r="D65" s="141">
        <v>0</v>
      </c>
      <c r="E65" s="142">
        <v>0</v>
      </c>
      <c r="F65" s="139" t="s">
        <v>21</v>
      </c>
      <c r="G65" s="122">
        <f t="shared" si="8"/>
        <v>0</v>
      </c>
      <c r="H65" s="140">
        <v>0</v>
      </c>
      <c r="I65" s="118">
        <f t="shared" si="9"/>
        <v>0</v>
      </c>
      <c r="J65" s="112"/>
      <c r="K65" s="112"/>
      <c r="L65" s="120"/>
      <c r="M65" s="127"/>
      <c r="N65" s="60"/>
    </row>
    <row r="66" spans="1:14" x14ac:dyDescent="0.25">
      <c r="A66" s="44" t="s">
        <v>67</v>
      </c>
      <c r="B66" s="11" t="s">
        <v>144</v>
      </c>
      <c r="C66" s="141">
        <v>0</v>
      </c>
      <c r="D66" s="141">
        <v>0</v>
      </c>
      <c r="E66" s="142">
        <v>0</v>
      </c>
      <c r="F66" s="139" t="s">
        <v>109</v>
      </c>
      <c r="G66" s="122">
        <f t="shared" si="8"/>
        <v>0</v>
      </c>
      <c r="H66" s="140">
        <v>0</v>
      </c>
      <c r="I66" s="118">
        <f t="shared" si="9"/>
        <v>0</v>
      </c>
      <c r="J66" s="112"/>
      <c r="K66" s="112"/>
      <c r="L66" s="121">
        <f>SUM(I66:I67)</f>
        <v>0</v>
      </c>
      <c r="M66" s="127">
        <f>IF(M$4=0,0,L66/$M$4)</f>
        <v>0</v>
      </c>
      <c r="N66" s="60"/>
    </row>
    <row r="67" spans="1:14" x14ac:dyDescent="0.25">
      <c r="A67" s="44" t="s">
        <v>67</v>
      </c>
      <c r="B67" s="11" t="s">
        <v>144</v>
      </c>
      <c r="C67" s="141">
        <v>0</v>
      </c>
      <c r="D67" s="141">
        <v>0</v>
      </c>
      <c r="E67" s="142">
        <v>0</v>
      </c>
      <c r="F67" s="139" t="s">
        <v>21</v>
      </c>
      <c r="G67" s="122">
        <f t="shared" si="8"/>
        <v>0</v>
      </c>
      <c r="H67" s="140">
        <v>0</v>
      </c>
      <c r="I67" s="118">
        <f t="shared" si="9"/>
        <v>0</v>
      </c>
      <c r="J67" s="112"/>
      <c r="K67" s="112"/>
      <c r="L67" s="120"/>
      <c r="M67" s="127"/>
      <c r="N67" s="60"/>
    </row>
    <row r="68" spans="1:14" x14ac:dyDescent="0.25">
      <c r="A68" s="44" t="s">
        <v>68</v>
      </c>
      <c r="B68" s="11" t="s">
        <v>145</v>
      </c>
      <c r="C68" s="141">
        <v>0</v>
      </c>
      <c r="D68" s="141">
        <v>0</v>
      </c>
      <c r="E68" s="142">
        <v>0</v>
      </c>
      <c r="F68" s="139" t="s">
        <v>109</v>
      </c>
      <c r="G68" s="122">
        <f t="shared" si="8"/>
        <v>0</v>
      </c>
      <c r="H68" s="140">
        <v>0</v>
      </c>
      <c r="I68" s="118">
        <f t="shared" si="9"/>
        <v>0</v>
      </c>
      <c r="J68" s="61"/>
      <c r="K68" s="61"/>
      <c r="L68" s="121">
        <f>SUM(I68:I69)</f>
        <v>0</v>
      </c>
      <c r="M68" s="127">
        <f>IF(M$4=0,0,L68/$M$4)</f>
        <v>0</v>
      </c>
      <c r="N68" s="60"/>
    </row>
    <row r="69" spans="1:14" x14ac:dyDescent="0.25">
      <c r="A69" s="44" t="s">
        <v>68</v>
      </c>
      <c r="B69" s="11" t="s">
        <v>145</v>
      </c>
      <c r="C69" s="141">
        <v>0</v>
      </c>
      <c r="D69" s="141">
        <v>0</v>
      </c>
      <c r="E69" s="142">
        <v>0</v>
      </c>
      <c r="F69" s="139" t="s">
        <v>21</v>
      </c>
      <c r="G69" s="122">
        <f t="shared" si="8"/>
        <v>0</v>
      </c>
      <c r="H69" s="140">
        <v>0</v>
      </c>
      <c r="I69" s="118">
        <f t="shared" si="9"/>
        <v>0</v>
      </c>
      <c r="J69" s="112"/>
      <c r="K69" s="112"/>
      <c r="L69" s="120"/>
      <c r="M69" s="127"/>
      <c r="N69" s="60"/>
    </row>
    <row r="70" spans="1:14" x14ac:dyDescent="0.25">
      <c r="A70" s="44"/>
      <c r="B70" s="11"/>
      <c r="C70" s="126"/>
      <c r="D70" s="126"/>
      <c r="E70" s="436"/>
      <c r="F70" s="9"/>
      <c r="G70" s="123"/>
      <c r="H70" s="121"/>
      <c r="I70" s="118"/>
      <c r="J70" s="112"/>
      <c r="K70" s="112"/>
      <c r="L70" s="120"/>
      <c r="M70" s="127"/>
      <c r="N70" s="60"/>
    </row>
    <row r="71" spans="1:14" x14ac:dyDescent="0.25">
      <c r="A71" s="44" t="s">
        <v>100</v>
      </c>
      <c r="B71" s="11" t="s">
        <v>52</v>
      </c>
      <c r="C71" s="141">
        <v>0</v>
      </c>
      <c r="D71" s="141">
        <v>0</v>
      </c>
      <c r="E71" s="142">
        <v>0</v>
      </c>
      <c r="F71" s="9" t="s">
        <v>63</v>
      </c>
      <c r="G71" s="122">
        <f>C71*D71*E71</f>
        <v>0</v>
      </c>
      <c r="H71" s="140">
        <v>0</v>
      </c>
      <c r="I71" s="118">
        <f>G71*H71</f>
        <v>0</v>
      </c>
      <c r="J71" s="141">
        <v>0</v>
      </c>
      <c r="K71" s="112"/>
      <c r="L71" s="121">
        <f>SUM(I71:I72)+J71</f>
        <v>0</v>
      </c>
      <c r="M71" s="127">
        <f>IF(M$4=0,0,L71/$M$4)</f>
        <v>0</v>
      </c>
      <c r="N71" s="60"/>
    </row>
    <row r="72" spans="1:14" x14ac:dyDescent="0.25">
      <c r="A72" s="44" t="s">
        <v>100</v>
      </c>
      <c r="B72" s="11" t="s">
        <v>52</v>
      </c>
      <c r="C72" s="141">
        <v>0</v>
      </c>
      <c r="D72" s="141">
        <v>0</v>
      </c>
      <c r="E72" s="142">
        <v>0</v>
      </c>
      <c r="F72" s="9" t="s">
        <v>63</v>
      </c>
      <c r="G72" s="122">
        <f>C72*D72*E72</f>
        <v>0</v>
      </c>
      <c r="H72" s="140">
        <v>0</v>
      </c>
      <c r="I72" s="118">
        <f>G72*H72</f>
        <v>0</v>
      </c>
      <c r="J72" s="112"/>
      <c r="K72" s="112"/>
      <c r="L72" s="120"/>
      <c r="M72" s="127"/>
      <c r="N72" s="60"/>
    </row>
    <row r="73" spans="1:14" x14ac:dyDescent="0.25">
      <c r="A73" s="44" t="s">
        <v>97</v>
      </c>
      <c r="B73" s="11" t="s">
        <v>53</v>
      </c>
      <c r="C73" s="141">
        <v>0</v>
      </c>
      <c r="D73" s="141">
        <v>0</v>
      </c>
      <c r="E73" s="142">
        <v>0</v>
      </c>
      <c r="F73" s="9" t="s">
        <v>63</v>
      </c>
      <c r="G73" s="122">
        <f>C73*D73*E73</f>
        <v>0</v>
      </c>
      <c r="H73" s="140">
        <v>0</v>
      </c>
      <c r="I73" s="118">
        <f>G73*H73</f>
        <v>0</v>
      </c>
      <c r="J73" s="112"/>
      <c r="K73" s="112"/>
      <c r="L73" s="121">
        <f>SUM(I73:I74)</f>
        <v>0</v>
      </c>
      <c r="M73" s="127">
        <f>IF(M$4=0,0,L73/$M$4)</f>
        <v>0</v>
      </c>
      <c r="N73" s="60"/>
    </row>
    <row r="74" spans="1:14" x14ac:dyDescent="0.25">
      <c r="A74" s="44" t="s">
        <v>97</v>
      </c>
      <c r="B74" s="11" t="s">
        <v>53</v>
      </c>
      <c r="C74" s="141">
        <v>0</v>
      </c>
      <c r="D74" s="141">
        <v>0</v>
      </c>
      <c r="E74" s="142">
        <v>0</v>
      </c>
      <c r="F74" s="9" t="s">
        <v>63</v>
      </c>
      <c r="G74" s="122">
        <f>C74*D74*E74</f>
        <v>0</v>
      </c>
      <c r="H74" s="140">
        <v>0</v>
      </c>
      <c r="I74" s="118">
        <f>G74*H74</f>
        <v>0</v>
      </c>
      <c r="J74" s="112"/>
      <c r="K74" s="112"/>
      <c r="L74" s="120"/>
      <c r="M74" s="127"/>
      <c r="N74" s="60"/>
    </row>
    <row r="75" spans="1:14" x14ac:dyDescent="0.25">
      <c r="A75" s="44"/>
      <c r="B75" s="61"/>
      <c r="C75" s="126"/>
      <c r="D75" s="126"/>
      <c r="E75" s="436"/>
      <c r="F75" s="9"/>
      <c r="G75" s="123"/>
      <c r="H75" s="121"/>
      <c r="I75" s="118"/>
      <c r="J75" s="112"/>
      <c r="K75" s="112"/>
      <c r="L75" s="120"/>
      <c r="M75" s="127"/>
      <c r="N75" s="60"/>
    </row>
    <row r="76" spans="1:14" x14ac:dyDescent="0.25">
      <c r="A76" s="44" t="s">
        <v>101</v>
      </c>
      <c r="B76" s="11" t="s">
        <v>102</v>
      </c>
      <c r="C76" s="141">
        <v>0</v>
      </c>
      <c r="D76" s="141">
        <v>0</v>
      </c>
      <c r="E76" s="142">
        <v>0</v>
      </c>
      <c r="F76" s="9" t="s">
        <v>21</v>
      </c>
      <c r="G76" s="122">
        <f>C76*D76*E76</f>
        <v>0</v>
      </c>
      <c r="H76" s="140">
        <v>0</v>
      </c>
      <c r="I76" s="118">
        <f>G76*H76</f>
        <v>0</v>
      </c>
      <c r="J76" s="141">
        <v>0</v>
      </c>
      <c r="K76" s="112"/>
      <c r="L76" s="121">
        <f>I76+J76</f>
        <v>0</v>
      </c>
      <c r="M76" s="127">
        <f>IF(M$4=0,0,L76/$M$4)</f>
        <v>0</v>
      </c>
      <c r="N76" s="60"/>
    </row>
    <row r="77" spans="1:14" x14ac:dyDescent="0.25">
      <c r="A77" s="137"/>
      <c r="B77" s="61"/>
      <c r="C77" s="8"/>
      <c r="D77" s="8"/>
      <c r="E77" s="8"/>
      <c r="F77" s="61"/>
      <c r="G77" s="61"/>
      <c r="H77" s="8"/>
      <c r="I77" s="61"/>
      <c r="J77" s="112"/>
      <c r="K77" s="112"/>
      <c r="L77" s="120"/>
      <c r="M77" s="127"/>
      <c r="N77" s="60"/>
    </row>
    <row r="78" spans="1:14" x14ac:dyDescent="0.25">
      <c r="A78" s="44" t="s">
        <v>104</v>
      </c>
      <c r="B78" s="11" t="s">
        <v>56</v>
      </c>
      <c r="C78" s="141">
        <v>0</v>
      </c>
      <c r="D78" s="141">
        <v>0</v>
      </c>
      <c r="E78" s="142">
        <v>0</v>
      </c>
      <c r="F78" s="9" t="s">
        <v>21</v>
      </c>
      <c r="G78" s="122">
        <f>C78*D78*E78</f>
        <v>0</v>
      </c>
      <c r="H78" s="140">
        <v>0</v>
      </c>
      <c r="I78" s="118">
        <f>G78*H78</f>
        <v>0</v>
      </c>
      <c r="J78" s="141">
        <v>0</v>
      </c>
      <c r="K78" s="112"/>
      <c r="L78" s="120">
        <f>I78+J78</f>
        <v>0</v>
      </c>
      <c r="M78" s="127">
        <f>IF(M$4=0,0,L78/$M$4)</f>
        <v>0</v>
      </c>
      <c r="N78" s="60"/>
    </row>
    <row r="79" spans="1:14" x14ac:dyDescent="0.25">
      <c r="A79" s="44"/>
      <c r="B79" s="11"/>
      <c r="C79" s="126"/>
      <c r="D79" s="126"/>
      <c r="E79" s="436"/>
      <c r="F79" s="9"/>
      <c r="G79" s="123"/>
      <c r="H79" s="121"/>
      <c r="I79" s="118"/>
      <c r="J79" s="112"/>
      <c r="K79" s="112"/>
      <c r="L79" s="120"/>
      <c r="M79" s="127"/>
      <c r="N79" s="60"/>
    </row>
    <row r="80" spans="1:14" x14ac:dyDescent="0.25">
      <c r="A80" s="44" t="s">
        <v>105</v>
      </c>
      <c r="B80" s="11" t="s">
        <v>57</v>
      </c>
      <c r="C80" s="141">
        <v>0</v>
      </c>
      <c r="D80" s="141">
        <v>0</v>
      </c>
      <c r="E80" s="142">
        <v>0</v>
      </c>
      <c r="F80" s="9" t="s">
        <v>63</v>
      </c>
      <c r="G80" s="122">
        <f>C80*D80*E80</f>
        <v>0</v>
      </c>
      <c r="H80" s="140">
        <v>0</v>
      </c>
      <c r="I80" s="118">
        <f>G80*H80</f>
        <v>0</v>
      </c>
      <c r="J80" s="141">
        <v>0</v>
      </c>
      <c r="K80" s="574"/>
      <c r="L80" s="121">
        <f>SUM(I80:I81)+J80</f>
        <v>0</v>
      </c>
      <c r="M80" s="127">
        <f>IF(M$4=0,0,L80/$M$4)</f>
        <v>0</v>
      </c>
      <c r="N80" s="60"/>
    </row>
    <row r="81" spans="1:14" x14ac:dyDescent="0.25">
      <c r="A81" s="44" t="s">
        <v>105</v>
      </c>
      <c r="B81" s="11" t="s">
        <v>57</v>
      </c>
      <c r="C81" s="141">
        <v>0</v>
      </c>
      <c r="D81" s="141">
        <v>0</v>
      </c>
      <c r="E81" s="142">
        <v>0</v>
      </c>
      <c r="F81" s="9" t="s">
        <v>63</v>
      </c>
      <c r="G81" s="122">
        <f>C81*D81*E81</f>
        <v>0</v>
      </c>
      <c r="H81" s="140">
        <v>0</v>
      </c>
      <c r="I81" s="118">
        <f>G81*H81</f>
        <v>0</v>
      </c>
      <c r="J81" s="112"/>
      <c r="K81" s="112"/>
      <c r="L81" s="120"/>
      <c r="M81" s="127"/>
      <c r="N81" s="60"/>
    </row>
    <row r="82" spans="1:14" x14ac:dyDescent="0.25">
      <c r="A82" s="44"/>
      <c r="B82" s="11"/>
      <c r="C82" s="17"/>
      <c r="D82" s="17"/>
      <c r="E82" s="18"/>
      <c r="F82" s="17"/>
      <c r="G82" s="755"/>
      <c r="H82" s="755"/>
      <c r="I82" s="119"/>
      <c r="J82" s="112"/>
      <c r="K82" s="112"/>
      <c r="L82" s="120"/>
      <c r="M82" s="127"/>
      <c r="N82" s="60"/>
    </row>
    <row r="83" spans="1:14" x14ac:dyDescent="0.25">
      <c r="A83" s="44"/>
      <c r="B83" s="61"/>
      <c r="C83" s="61"/>
      <c r="D83" s="61"/>
      <c r="E83" s="61"/>
      <c r="F83" s="61"/>
      <c r="G83" s="61"/>
      <c r="H83" s="61"/>
      <c r="I83" s="120"/>
      <c r="J83" s="61"/>
      <c r="K83" s="61"/>
      <c r="L83" s="119"/>
      <c r="M83" s="127"/>
      <c r="N83" s="60"/>
    </row>
    <row r="84" spans="1:14" x14ac:dyDescent="0.25">
      <c r="A84" s="44"/>
      <c r="B84" s="61"/>
      <c r="C84" s="61"/>
      <c r="D84" s="61"/>
      <c r="E84" s="61"/>
      <c r="F84" s="61"/>
      <c r="G84" s="61"/>
      <c r="H84" s="61"/>
      <c r="I84" s="61"/>
      <c r="J84" s="61"/>
      <c r="K84" s="61"/>
      <c r="L84" s="61"/>
      <c r="M84" s="127"/>
      <c r="N84" s="60"/>
    </row>
    <row r="85" spans="1:14" x14ac:dyDescent="0.25">
      <c r="A85" s="199" t="s">
        <v>375</v>
      </c>
      <c r="B85" s="61"/>
      <c r="C85" s="61"/>
      <c r="D85" s="61"/>
      <c r="E85" s="61"/>
      <c r="F85" s="61"/>
      <c r="G85" s="88"/>
      <c r="H85" s="1048" t="s">
        <v>239</v>
      </c>
      <c r="I85" s="163" t="s">
        <v>234</v>
      </c>
      <c r="J85" s="164" t="s">
        <v>131</v>
      </c>
      <c r="K85" s="166"/>
      <c r="L85" s="167" t="s">
        <v>235</v>
      </c>
      <c r="M85" s="753" t="s">
        <v>157</v>
      </c>
      <c r="N85" s="60"/>
    </row>
    <row r="86" spans="1:14" x14ac:dyDescent="0.25">
      <c r="A86" s="266">
        <v>14</v>
      </c>
      <c r="B86" s="171"/>
      <c r="C86" s="130"/>
      <c r="D86" s="130"/>
      <c r="E86" s="172"/>
      <c r="F86" s="173"/>
      <c r="G86" s="174"/>
      <c r="H86" s="1049"/>
      <c r="I86" s="169">
        <f>SUM(I6:I81)</f>
        <v>0</v>
      </c>
      <c r="J86" s="169">
        <f>SUM(J6:J81)</f>
        <v>0</v>
      </c>
      <c r="K86" s="169"/>
      <c r="L86" s="169">
        <f>SUM(L6:L80)</f>
        <v>0</v>
      </c>
      <c r="M86" s="170">
        <f>IF(M$4=0,0,L86/$M$4)</f>
        <v>0</v>
      </c>
      <c r="N86" s="60"/>
    </row>
    <row r="87" spans="1:14" x14ac:dyDescent="0.25">
      <c r="B87" s="186"/>
      <c r="C87" s="33"/>
      <c r="D87" s="147"/>
      <c r="E87" s="147"/>
      <c r="F87" s="38"/>
      <c r="H87" s="193"/>
      <c r="I87" s="14"/>
      <c r="J87" s="14"/>
      <c r="K87" s="14"/>
      <c r="L87" s="117"/>
      <c r="M87" s="185"/>
      <c r="N87" s="60"/>
    </row>
    <row r="88" spans="1:14" s="112" customFormat="1" x14ac:dyDescent="0.25">
      <c r="A88" s="134"/>
      <c r="B88" s="186"/>
      <c r="C88" s="33"/>
      <c r="D88" s="147"/>
      <c r="E88" s="147"/>
      <c r="F88" s="38"/>
      <c r="G88" s="79"/>
      <c r="H88" s="193"/>
      <c r="I88" s="14"/>
      <c r="J88" s="14"/>
      <c r="K88" s="14"/>
      <c r="L88" s="117"/>
      <c r="M88" s="185"/>
      <c r="N88" s="15"/>
    </row>
    <row r="89" spans="1:14" s="112" customFormat="1" x14ac:dyDescent="0.25">
      <c r="A89" s="134"/>
      <c r="B89" s="186"/>
      <c r="C89" s="33"/>
      <c r="D89" s="147"/>
      <c r="E89" s="147"/>
      <c r="F89" s="38"/>
      <c r="G89" s="79"/>
      <c r="H89" s="193"/>
      <c r="I89" s="14"/>
      <c r="J89" s="14"/>
      <c r="K89" s="14"/>
      <c r="L89" s="117"/>
      <c r="M89" s="185"/>
      <c r="N89" s="15"/>
    </row>
    <row r="90" spans="1:14" s="112" customFormat="1" x14ac:dyDescent="0.25">
      <c r="A90" s="134"/>
      <c r="B90" s="186"/>
      <c r="C90" s="33"/>
      <c r="D90" s="147"/>
      <c r="E90" s="147"/>
      <c r="F90" s="38"/>
      <c r="G90" s="79"/>
      <c r="H90" s="193"/>
      <c r="I90" s="14"/>
      <c r="J90" s="14"/>
      <c r="K90" s="14"/>
      <c r="L90" s="117"/>
      <c r="M90" s="185"/>
      <c r="N90" s="15"/>
    </row>
    <row r="91" spans="1:14" s="112" customFormat="1" x14ac:dyDescent="0.25">
      <c r="A91" s="134"/>
      <c r="B91" s="182"/>
      <c r="C91" s="33"/>
      <c r="D91" s="33"/>
      <c r="E91" s="30"/>
      <c r="F91" s="22"/>
      <c r="G91" s="33"/>
      <c r="H91" s="282"/>
      <c r="I91" s="14"/>
      <c r="J91" s="14"/>
      <c r="K91" s="14"/>
      <c r="L91" s="117"/>
      <c r="M91" s="185"/>
      <c r="N91" s="15"/>
    </row>
    <row r="92" spans="1:14" s="112" customFormat="1" x14ac:dyDescent="0.25">
      <c r="A92" s="134"/>
      <c r="B92" s="182"/>
      <c r="C92" s="79"/>
      <c r="D92" s="33"/>
      <c r="E92" s="79"/>
      <c r="F92" s="147"/>
      <c r="G92" s="33"/>
      <c r="H92" s="193"/>
      <c r="I92" s="14"/>
      <c r="J92" s="14"/>
      <c r="K92" s="14"/>
      <c r="L92" s="117"/>
      <c r="M92" s="185"/>
      <c r="N92" s="15"/>
    </row>
    <row r="93" spans="1:14" s="112" customFormat="1" x14ac:dyDescent="0.25">
      <c r="A93" s="134"/>
      <c r="B93" s="182"/>
      <c r="C93" s="79"/>
      <c r="D93" s="33"/>
      <c r="E93" s="79"/>
      <c r="F93" s="147"/>
      <c r="G93" s="33"/>
      <c r="H93" s="193"/>
      <c r="I93" s="14"/>
      <c r="J93" s="14"/>
      <c r="K93" s="14"/>
      <c r="L93" s="117"/>
      <c r="M93" s="185"/>
      <c r="N93" s="15"/>
    </row>
    <row r="94" spans="1:14" s="112" customFormat="1" x14ac:dyDescent="0.25">
      <c r="A94" s="134"/>
      <c r="B94" s="79"/>
      <c r="C94" s="79"/>
      <c r="D94" s="79"/>
      <c r="E94" s="79"/>
      <c r="F94" s="147"/>
      <c r="G94" s="33"/>
      <c r="H94" s="193"/>
      <c r="I94" s="14"/>
      <c r="J94" s="14"/>
      <c r="K94" s="14"/>
      <c r="L94" s="117"/>
      <c r="M94" s="185"/>
      <c r="N94" s="15"/>
    </row>
    <row r="95" spans="1:14" s="112" customFormat="1" x14ac:dyDescent="0.25">
      <c r="A95" s="134"/>
      <c r="B95" s="79"/>
      <c r="C95" s="79"/>
      <c r="D95" s="79"/>
      <c r="E95" s="79"/>
      <c r="F95" s="147"/>
      <c r="G95" s="33"/>
      <c r="H95" s="193"/>
      <c r="I95" s="14"/>
      <c r="J95" s="14"/>
      <c r="K95" s="14"/>
      <c r="L95" s="117"/>
      <c r="M95" s="185"/>
      <c r="N95" s="15"/>
    </row>
    <row r="96" spans="1:14" s="112" customFormat="1" x14ac:dyDescent="0.25">
      <c r="A96" s="134"/>
      <c r="B96" s="93"/>
      <c r="C96" s="260"/>
      <c r="D96" s="260"/>
      <c r="E96" s="260"/>
      <c r="F96" s="147"/>
      <c r="G96" s="33"/>
      <c r="H96" s="193"/>
      <c r="I96" s="14"/>
      <c r="J96" s="14"/>
      <c r="K96" s="14"/>
      <c r="L96" s="117"/>
      <c r="M96" s="185"/>
      <c r="N96" s="15"/>
    </row>
    <row r="97" spans="1:14" s="112" customFormat="1" x14ac:dyDescent="0.25">
      <c r="A97" s="134"/>
      <c r="B97" s="79"/>
      <c r="C97" s="260"/>
      <c r="D97" s="22"/>
      <c r="E97" s="22"/>
      <c r="F97" s="38"/>
      <c r="G97" s="22"/>
      <c r="H97" s="282"/>
      <c r="I97" s="14"/>
      <c r="J97" s="14"/>
      <c r="K97" s="14"/>
      <c r="L97" s="117"/>
      <c r="M97" s="185"/>
      <c r="N97" s="15"/>
    </row>
    <row r="98" spans="1:14" s="112" customFormat="1" x14ac:dyDescent="0.25">
      <c r="A98" s="134"/>
      <c r="B98" s="93"/>
      <c r="C98" s="79"/>
      <c r="D98" s="33"/>
      <c r="E98" s="147"/>
      <c r="F98" s="149"/>
      <c r="G98" s="41"/>
      <c r="H98" s="193"/>
      <c r="I98" s="14"/>
      <c r="J98" s="14"/>
      <c r="K98" s="14"/>
      <c r="L98" s="117"/>
      <c r="M98" s="185"/>
      <c r="N98" s="15"/>
    </row>
    <row r="99" spans="1:14" s="112" customFormat="1" x14ac:dyDescent="0.25">
      <c r="A99" s="134"/>
      <c r="B99" s="93"/>
      <c r="C99" s="79"/>
      <c r="D99" s="33"/>
      <c r="E99" s="147"/>
      <c r="F99" s="149"/>
      <c r="G99" s="41"/>
      <c r="H99" s="193"/>
      <c r="I99" s="14"/>
      <c r="J99" s="14"/>
      <c r="K99" s="14"/>
      <c r="L99" s="117"/>
      <c r="M99" s="185"/>
      <c r="N99" s="15"/>
    </row>
    <row r="100" spans="1:14" s="112" customFormat="1" x14ac:dyDescent="0.25">
      <c r="A100" s="134"/>
      <c r="B100" s="93"/>
      <c r="C100" s="79"/>
      <c r="D100" s="33"/>
      <c r="E100" s="147"/>
      <c r="F100" s="149"/>
      <c r="G100" s="41"/>
      <c r="H100" s="193"/>
      <c r="I100" s="14"/>
      <c r="J100" s="14"/>
      <c r="K100" s="14"/>
      <c r="L100" s="117"/>
      <c r="M100" s="185"/>
      <c r="N100" s="15"/>
    </row>
    <row r="101" spans="1:14" s="112" customFormat="1" x14ac:dyDescent="0.25">
      <c r="A101" s="134"/>
      <c r="B101" s="93"/>
      <c r="C101" s="79"/>
      <c r="D101" s="33"/>
      <c r="E101" s="147"/>
      <c r="F101" s="149"/>
      <c r="G101" s="41"/>
      <c r="H101" s="193"/>
      <c r="I101" s="14"/>
      <c r="J101" s="14"/>
      <c r="K101" s="14"/>
      <c r="L101" s="117"/>
      <c r="M101" s="185"/>
      <c r="N101" s="15"/>
    </row>
    <row r="102" spans="1:14" s="112" customFormat="1" x14ac:dyDescent="0.25">
      <c r="A102" s="134"/>
      <c r="B102" s="93"/>
      <c r="C102" s="79"/>
      <c r="D102" s="33"/>
      <c r="E102" s="147"/>
      <c r="F102" s="149"/>
      <c r="G102" s="41"/>
      <c r="H102" s="193"/>
      <c r="I102" s="14"/>
      <c r="J102" s="14"/>
      <c r="K102" s="14"/>
      <c r="L102" s="117"/>
      <c r="M102" s="185"/>
      <c r="N102" s="15"/>
    </row>
    <row r="103" spans="1:14" s="112" customFormat="1" x14ac:dyDescent="0.25">
      <c r="A103" s="134"/>
      <c r="B103" s="93"/>
      <c r="C103" s="79"/>
      <c r="D103" s="33"/>
      <c r="E103" s="147"/>
      <c r="F103" s="149"/>
      <c r="G103" s="41"/>
      <c r="H103" s="193"/>
      <c r="I103" s="14"/>
      <c r="J103" s="14"/>
      <c r="K103" s="14"/>
      <c r="L103" s="117"/>
      <c r="M103" s="185"/>
      <c r="N103" s="15"/>
    </row>
    <row r="104" spans="1:14" s="112" customFormat="1" x14ac:dyDescent="0.25">
      <c r="A104" s="134"/>
      <c r="B104" s="93"/>
      <c r="C104" s="33"/>
      <c r="D104" s="22"/>
      <c r="E104" s="38"/>
      <c r="F104" s="22"/>
      <c r="G104" s="22"/>
      <c r="H104" s="192"/>
      <c r="L104" s="117"/>
      <c r="M104" s="185"/>
      <c r="N104" s="15"/>
    </row>
    <row r="105" spans="1:14" s="112" customFormat="1" x14ac:dyDescent="0.25">
      <c r="A105" s="134"/>
      <c r="B105" s="93"/>
      <c r="C105" s="33"/>
      <c r="D105" s="33"/>
      <c r="E105" s="38"/>
      <c r="F105" s="143"/>
      <c r="G105" s="143"/>
      <c r="H105" s="193"/>
      <c r="I105" s="14"/>
      <c r="J105" s="14"/>
      <c r="K105" s="14"/>
      <c r="L105" s="117"/>
      <c r="M105" s="185"/>
      <c r="N105" s="15"/>
    </row>
    <row r="106" spans="1:14" s="112" customFormat="1" x14ac:dyDescent="0.25">
      <c r="A106" s="134"/>
      <c r="B106" s="93"/>
      <c r="C106" s="33"/>
      <c r="D106" s="33"/>
      <c r="E106" s="146"/>
      <c r="F106" s="143"/>
      <c r="G106" s="143"/>
      <c r="H106" s="193"/>
      <c r="I106" s="14"/>
      <c r="J106" s="14"/>
      <c r="K106" s="14"/>
      <c r="L106" s="117"/>
      <c r="M106" s="185"/>
      <c r="N106" s="15"/>
    </row>
    <row r="107" spans="1:14" s="112" customFormat="1" x14ac:dyDescent="0.25">
      <c r="A107" s="134"/>
      <c r="B107" s="93"/>
      <c r="C107" s="33"/>
      <c r="D107" s="33"/>
      <c r="E107" s="38"/>
      <c r="F107" s="33"/>
      <c r="G107" s="143"/>
      <c r="H107" s="193"/>
      <c r="I107" s="14"/>
      <c r="J107" s="14"/>
      <c r="K107" s="14"/>
      <c r="L107" s="117"/>
      <c r="M107" s="185"/>
      <c r="N107" s="15"/>
    </row>
    <row r="108" spans="1:14" s="112" customFormat="1" x14ac:dyDescent="0.25">
      <c r="A108" s="134"/>
      <c r="B108" s="93"/>
      <c r="C108" s="33"/>
      <c r="D108" s="146"/>
      <c r="E108" s="79"/>
      <c r="F108" s="143"/>
      <c r="G108" s="143"/>
      <c r="H108" s="193"/>
      <c r="I108" s="14"/>
      <c r="J108" s="14"/>
      <c r="K108" s="14"/>
      <c r="L108" s="117"/>
      <c r="M108" s="185"/>
      <c r="N108" s="15"/>
    </row>
    <row r="109" spans="1:14" s="112" customFormat="1" x14ac:dyDescent="0.25">
      <c r="A109" s="134"/>
      <c r="H109" s="282"/>
      <c r="I109" s="14"/>
      <c r="J109" s="14"/>
      <c r="K109" s="14"/>
      <c r="L109" s="117"/>
      <c r="M109" s="185"/>
      <c r="N109" s="15"/>
    </row>
    <row r="110" spans="1:14" s="112" customFormat="1" x14ac:dyDescent="0.25">
      <c r="A110" s="134"/>
      <c r="B110" s="93"/>
      <c r="C110" s="79"/>
      <c r="D110" s="33"/>
      <c r="E110" s="38"/>
      <c r="F110" s="33"/>
      <c r="G110" s="33"/>
      <c r="H110" s="195"/>
      <c r="I110" s="14"/>
      <c r="J110" s="14"/>
      <c r="K110" s="14"/>
      <c r="L110" s="117"/>
      <c r="M110" s="185"/>
      <c r="N110" s="15"/>
    </row>
    <row r="111" spans="1:14" s="112" customFormat="1" x14ac:dyDescent="0.25">
      <c r="A111" s="134"/>
      <c r="B111" s="93"/>
      <c r="C111" s="79"/>
      <c r="D111" s="33"/>
      <c r="E111" s="38"/>
      <c r="F111" s="22"/>
      <c r="G111" s="33"/>
      <c r="H111" s="192"/>
      <c r="I111" s="14"/>
      <c r="J111" s="14"/>
      <c r="K111" s="14"/>
      <c r="L111" s="117"/>
      <c r="M111" s="185"/>
      <c r="N111" s="15"/>
    </row>
    <row r="112" spans="1:14" s="112" customFormat="1" x14ac:dyDescent="0.25">
      <c r="A112" s="134"/>
      <c r="B112" s="93"/>
      <c r="C112" s="79"/>
      <c r="D112" s="33"/>
      <c r="E112" s="33"/>
      <c r="F112" s="196"/>
      <c r="G112" s="33"/>
      <c r="H112" s="193"/>
      <c r="I112" s="14"/>
      <c r="J112" s="14"/>
      <c r="K112" s="14"/>
      <c r="L112" s="117"/>
      <c r="M112" s="185"/>
      <c r="N112" s="15"/>
    </row>
    <row r="113" spans="1:14" s="112" customFormat="1" x14ac:dyDescent="0.25">
      <c r="A113" s="134"/>
      <c r="B113" s="93"/>
      <c r="C113" s="33"/>
      <c r="D113" s="38"/>
      <c r="E113" s="33"/>
      <c r="F113" s="33"/>
      <c r="G113" s="33"/>
      <c r="H113" s="192"/>
      <c r="I113" s="14"/>
      <c r="J113" s="14"/>
      <c r="K113" s="14"/>
      <c r="L113" s="14"/>
      <c r="M113" s="188"/>
      <c r="N113" s="15"/>
    </row>
    <row r="114" spans="1:14" s="112" customFormat="1" x14ac:dyDescent="0.25">
      <c r="A114" s="134"/>
      <c r="B114" s="93"/>
      <c r="C114" s="79"/>
      <c r="D114" s="38"/>
      <c r="E114" s="22"/>
      <c r="F114" s="22"/>
      <c r="G114" s="263"/>
      <c r="H114" s="193"/>
      <c r="I114" s="14"/>
      <c r="J114" s="14"/>
      <c r="K114" s="14"/>
      <c r="L114" s="14"/>
      <c r="M114" s="188"/>
      <c r="N114" s="15"/>
    </row>
    <row r="115" spans="1:14" s="112" customFormat="1" x14ac:dyDescent="0.25">
      <c r="A115" s="134"/>
      <c r="B115" s="93"/>
      <c r="C115" s="260"/>
      <c r="D115" s="260"/>
      <c r="E115" s="260"/>
      <c r="F115" s="21"/>
      <c r="G115" s="260"/>
      <c r="H115" s="188"/>
      <c r="I115" s="14"/>
      <c r="J115" s="14"/>
      <c r="K115" s="14"/>
      <c r="L115" s="14"/>
      <c r="M115" s="14"/>
      <c r="N115" s="15"/>
    </row>
    <row r="116" spans="1:14" s="112" customFormat="1" x14ac:dyDescent="0.25">
      <c r="A116" s="134"/>
      <c r="B116" s="93"/>
      <c r="C116" s="79"/>
      <c r="D116" s="79"/>
      <c r="E116" s="143"/>
      <c r="F116" s="143"/>
      <c r="G116" s="22"/>
      <c r="H116" s="189"/>
      <c r="I116" s="14"/>
      <c r="J116" s="14"/>
      <c r="K116" s="14"/>
      <c r="L116" s="14"/>
      <c r="M116" s="14"/>
      <c r="N116" s="15"/>
    </row>
    <row r="117" spans="1:14" s="112" customFormat="1" x14ac:dyDescent="0.25">
      <c r="A117" s="134"/>
      <c r="B117" s="79"/>
      <c r="C117" s="79"/>
      <c r="D117" s="79"/>
      <c r="E117" s="143"/>
      <c r="F117" s="143"/>
      <c r="G117" s="22"/>
      <c r="H117" s="263"/>
      <c r="I117" s="14"/>
      <c r="J117" s="14"/>
      <c r="K117" s="14"/>
      <c r="L117" s="14"/>
      <c r="M117" s="14"/>
      <c r="N117" s="15"/>
    </row>
    <row r="118" spans="1:14" s="112" customFormat="1" x14ac:dyDescent="0.25">
      <c r="A118" s="134"/>
      <c r="B118" s="93"/>
      <c r="C118" s="37"/>
      <c r="D118" s="38"/>
      <c r="E118" s="143"/>
      <c r="F118" s="184"/>
      <c r="G118" s="143"/>
      <c r="H118" s="189"/>
      <c r="I118" s="14"/>
      <c r="J118" s="14"/>
      <c r="K118" s="14"/>
      <c r="L118" s="14"/>
      <c r="M118" s="14"/>
      <c r="N118" s="15"/>
    </row>
    <row r="119" spans="1:14" s="112" customFormat="1" x14ac:dyDescent="0.25">
      <c r="A119" s="134"/>
      <c r="B119" s="186"/>
      <c r="C119" s="37"/>
      <c r="D119" s="38"/>
      <c r="E119" s="79"/>
      <c r="F119" s="79"/>
      <c r="G119" s="143"/>
      <c r="H119" s="189"/>
      <c r="I119" s="14"/>
      <c r="J119" s="14"/>
      <c r="K119" s="14"/>
      <c r="L119" s="14"/>
      <c r="M119" s="14"/>
      <c r="N119" s="15"/>
    </row>
    <row r="120" spans="1:14" s="112" customFormat="1" x14ac:dyDescent="0.25">
      <c r="A120" s="134"/>
      <c r="B120" s="186"/>
      <c r="C120" s="37"/>
      <c r="D120" s="38"/>
      <c r="E120" s="79"/>
      <c r="F120" s="79"/>
      <c r="G120" s="143"/>
      <c r="H120" s="189"/>
      <c r="I120" s="14"/>
      <c r="J120" s="14"/>
      <c r="K120" s="14"/>
      <c r="L120" s="15"/>
      <c r="M120" s="15"/>
      <c r="N120" s="15"/>
    </row>
    <row r="121" spans="1:14" s="112" customFormat="1" x14ac:dyDescent="0.25">
      <c r="A121" s="134"/>
      <c r="B121" s="93"/>
      <c r="C121" s="33"/>
      <c r="D121" s="33"/>
      <c r="E121" s="38"/>
      <c r="F121" s="33"/>
      <c r="G121" s="22"/>
      <c r="H121" s="189"/>
      <c r="I121" s="14"/>
      <c r="J121" s="14"/>
      <c r="K121" s="14"/>
      <c r="L121" s="15"/>
      <c r="M121" s="15"/>
      <c r="N121" s="15"/>
    </row>
    <row r="122" spans="1:14" s="112" customFormat="1" x14ac:dyDescent="0.25">
      <c r="A122" s="134"/>
      <c r="B122" s="93"/>
      <c r="C122" s="33"/>
      <c r="D122" s="33"/>
      <c r="E122" s="38"/>
      <c r="F122" s="22"/>
      <c r="G122" s="22"/>
      <c r="H122" s="189"/>
      <c r="I122" s="14"/>
      <c r="J122" s="14"/>
      <c r="K122" s="14"/>
      <c r="L122" s="15"/>
      <c r="M122" s="15"/>
      <c r="N122" s="15"/>
    </row>
    <row r="123" spans="1:14" s="112" customFormat="1" x14ac:dyDescent="0.25">
      <c r="A123" s="134"/>
      <c r="B123" s="79"/>
      <c r="C123" s="79"/>
      <c r="D123" s="79"/>
      <c r="E123" s="79"/>
      <c r="F123" s="79"/>
      <c r="G123" s="79"/>
      <c r="H123" s="189"/>
      <c r="I123" s="15"/>
      <c r="J123" s="15"/>
      <c r="K123" s="15"/>
      <c r="L123" s="15"/>
      <c r="M123" s="15"/>
      <c r="N123" s="15"/>
    </row>
    <row r="124" spans="1:14" s="112" customFormat="1" x14ac:dyDescent="0.25">
      <c r="A124" s="134"/>
      <c r="B124" s="79"/>
      <c r="C124" s="79"/>
      <c r="D124" s="79"/>
      <c r="E124" s="79"/>
      <c r="F124" s="79"/>
      <c r="G124" s="79"/>
      <c r="H124" s="189"/>
      <c r="I124" s="15"/>
      <c r="J124" s="15"/>
      <c r="K124" s="15"/>
      <c r="L124" s="15"/>
      <c r="M124" s="15"/>
      <c r="N124" s="15"/>
    </row>
    <row r="125" spans="1:14" s="112" customFormat="1" x14ac:dyDescent="0.25">
      <c r="A125" s="134"/>
      <c r="B125" s="79"/>
      <c r="C125" s="79"/>
      <c r="D125" s="79"/>
      <c r="E125" s="79"/>
      <c r="F125" s="79"/>
      <c r="G125" s="79"/>
      <c r="H125" s="189"/>
      <c r="I125" s="15"/>
      <c r="J125" s="15"/>
      <c r="K125" s="15"/>
      <c r="L125" s="15"/>
      <c r="M125" s="15"/>
      <c r="N125" s="15"/>
    </row>
    <row r="126" spans="1:14" s="112" customFormat="1" x14ac:dyDescent="0.25">
      <c r="A126" s="134"/>
      <c r="B126" s="79"/>
      <c r="C126" s="79"/>
      <c r="D126" s="79"/>
      <c r="E126" s="79"/>
      <c r="F126" s="79"/>
      <c r="G126" s="79"/>
      <c r="H126" s="189"/>
      <c r="I126" s="15"/>
      <c r="J126" s="15"/>
      <c r="K126" s="15"/>
      <c r="L126" s="15"/>
      <c r="M126" s="15"/>
      <c r="N126" s="15"/>
    </row>
    <row r="127" spans="1:14" s="112" customFormat="1" x14ac:dyDescent="0.25">
      <c r="A127" s="134"/>
      <c r="B127" s="79"/>
      <c r="C127" s="79"/>
      <c r="D127" s="79"/>
      <c r="E127" s="79"/>
      <c r="F127" s="79"/>
      <c r="G127" s="79"/>
      <c r="H127" s="189"/>
      <c r="I127" s="15"/>
      <c r="J127" s="15"/>
      <c r="K127" s="15"/>
      <c r="L127" s="15"/>
      <c r="M127" s="15"/>
      <c r="N127" s="15"/>
    </row>
    <row r="128" spans="1:14" s="112" customFormat="1" x14ac:dyDescent="0.25">
      <c r="A128" s="134"/>
      <c r="B128" s="79"/>
      <c r="C128" s="79"/>
      <c r="D128" s="79"/>
      <c r="E128" s="79"/>
      <c r="F128" s="79"/>
      <c r="G128" s="79"/>
      <c r="H128" s="189"/>
      <c r="I128" s="15"/>
      <c r="J128" s="15"/>
      <c r="K128" s="15"/>
      <c r="L128" s="15"/>
      <c r="M128" s="15"/>
      <c r="N128" s="15"/>
    </row>
    <row r="129" spans="1:14" s="112" customFormat="1" x14ac:dyDescent="0.25">
      <c r="A129" s="134"/>
      <c r="B129" s="79"/>
      <c r="C129" s="79"/>
      <c r="D129" s="79"/>
      <c r="E129" s="79"/>
      <c r="F129" s="79"/>
      <c r="G129" s="79"/>
      <c r="H129" s="189"/>
      <c r="I129" s="15"/>
      <c r="J129" s="15"/>
      <c r="K129" s="15"/>
      <c r="L129" s="15"/>
      <c r="M129" s="15"/>
      <c r="N129" s="15"/>
    </row>
    <row r="130" spans="1:14" s="112" customFormat="1" x14ac:dyDescent="0.25">
      <c r="A130" s="134"/>
      <c r="B130" s="79"/>
      <c r="C130" s="79"/>
      <c r="D130" s="79"/>
      <c r="E130" s="79"/>
      <c r="F130" s="79"/>
      <c r="G130" s="79"/>
      <c r="H130" s="189"/>
      <c r="I130" s="15"/>
      <c r="J130" s="15"/>
      <c r="K130" s="15"/>
      <c r="L130" s="15"/>
      <c r="M130" s="15"/>
      <c r="N130" s="15"/>
    </row>
    <row r="131" spans="1:14" s="112" customFormat="1" x14ac:dyDescent="0.25">
      <c r="A131" s="134"/>
      <c r="B131" s="79"/>
      <c r="C131" s="79"/>
      <c r="D131" s="79"/>
      <c r="E131" s="79"/>
      <c r="F131" s="79"/>
      <c r="G131" s="79"/>
      <c r="H131" s="189"/>
      <c r="I131" s="15"/>
      <c r="J131" s="15"/>
      <c r="K131" s="15"/>
      <c r="L131" s="15"/>
      <c r="M131" s="15"/>
      <c r="N131" s="15"/>
    </row>
    <row r="132" spans="1:14" s="112" customFormat="1" x14ac:dyDescent="0.25">
      <c r="A132" s="134"/>
      <c r="B132" s="79"/>
      <c r="C132" s="79"/>
      <c r="D132" s="79"/>
      <c r="E132" s="79"/>
      <c r="F132" s="79"/>
      <c r="G132" s="79"/>
      <c r="H132" s="189"/>
      <c r="I132" s="15"/>
      <c r="J132" s="15"/>
      <c r="K132" s="15"/>
      <c r="L132" s="15"/>
      <c r="M132" s="15"/>
      <c r="N132" s="15"/>
    </row>
    <row r="133" spans="1:14" s="112" customFormat="1" x14ac:dyDescent="0.25">
      <c r="A133" s="134"/>
      <c r="B133" s="79"/>
      <c r="C133" s="79"/>
      <c r="D133" s="79"/>
      <c r="E133" s="79"/>
      <c r="F133" s="79"/>
      <c r="G133" s="79"/>
      <c r="H133" s="189"/>
      <c r="I133" s="15"/>
      <c r="J133" s="15"/>
      <c r="K133" s="15"/>
      <c r="L133" s="15"/>
      <c r="M133" s="15"/>
      <c r="N133" s="15"/>
    </row>
    <row r="134" spans="1:14" s="112" customFormat="1" x14ac:dyDescent="0.25">
      <c r="A134" s="134"/>
      <c r="B134" s="79"/>
      <c r="C134" s="79"/>
      <c r="D134" s="79"/>
      <c r="E134" s="79"/>
      <c r="F134" s="79"/>
      <c r="G134" s="79"/>
      <c r="H134" s="189"/>
      <c r="I134" s="15"/>
      <c r="J134" s="15"/>
      <c r="K134" s="15"/>
      <c r="L134" s="15"/>
      <c r="M134" s="15"/>
      <c r="N134" s="15"/>
    </row>
    <row r="135" spans="1:14" s="112" customFormat="1" x14ac:dyDescent="0.25">
      <c r="A135" s="134"/>
      <c r="B135" s="79"/>
      <c r="C135" s="79"/>
      <c r="D135" s="79"/>
      <c r="E135" s="79"/>
      <c r="F135" s="79"/>
      <c r="G135" s="79"/>
      <c r="H135" s="189"/>
      <c r="I135" s="15"/>
      <c r="J135" s="15"/>
      <c r="K135" s="15"/>
      <c r="L135" s="15"/>
      <c r="M135" s="15"/>
      <c r="N135" s="15"/>
    </row>
    <row r="136" spans="1:14" s="112" customFormat="1" x14ac:dyDescent="0.25">
      <c r="A136" s="134"/>
      <c r="B136" s="79"/>
      <c r="C136" s="79"/>
      <c r="D136" s="79"/>
      <c r="E136" s="79"/>
      <c r="F136" s="79"/>
      <c r="G136" s="79"/>
      <c r="H136" s="189"/>
      <c r="I136" s="15"/>
      <c r="J136" s="15"/>
      <c r="K136" s="15"/>
      <c r="L136" s="15"/>
      <c r="M136" s="15"/>
      <c r="N136" s="15"/>
    </row>
    <row r="137" spans="1:14" s="112" customFormat="1" x14ac:dyDescent="0.25">
      <c r="A137" s="134"/>
      <c r="B137" s="79"/>
      <c r="C137" s="79"/>
      <c r="D137" s="79"/>
      <c r="E137" s="79"/>
      <c r="F137" s="79"/>
      <c r="G137" s="79"/>
      <c r="H137" s="189"/>
      <c r="I137" s="15"/>
      <c r="J137" s="15"/>
      <c r="K137" s="15"/>
      <c r="L137" s="15"/>
      <c r="M137" s="15"/>
      <c r="N137" s="15"/>
    </row>
    <row r="138" spans="1:14" s="112" customFormat="1" x14ac:dyDescent="0.25">
      <c r="A138" s="134"/>
      <c r="B138" s="79"/>
      <c r="C138" s="79"/>
      <c r="D138" s="79"/>
      <c r="E138" s="79"/>
      <c r="F138" s="79"/>
      <c r="G138" s="79"/>
      <c r="H138" s="189"/>
      <c r="I138" s="15"/>
      <c r="J138" s="15"/>
      <c r="K138" s="15"/>
      <c r="L138" s="15"/>
      <c r="M138" s="15"/>
      <c r="N138" s="15"/>
    </row>
    <row r="139" spans="1:14" s="112" customFormat="1" x14ac:dyDescent="0.25">
      <c r="A139" s="134"/>
      <c r="B139" s="79"/>
      <c r="C139" s="79"/>
      <c r="D139" s="79"/>
      <c r="E139" s="79"/>
      <c r="F139" s="79"/>
      <c r="G139" s="79"/>
      <c r="H139" s="189"/>
      <c r="I139" s="15"/>
      <c r="J139" s="15"/>
      <c r="K139" s="15"/>
      <c r="L139" s="15"/>
      <c r="M139" s="15"/>
      <c r="N139" s="15"/>
    </row>
    <row r="140" spans="1:14" s="112" customFormat="1" x14ac:dyDescent="0.25">
      <c r="A140" s="134"/>
      <c r="B140" s="79"/>
      <c r="C140" s="79"/>
      <c r="D140" s="79"/>
      <c r="E140" s="79"/>
      <c r="F140" s="79"/>
      <c r="G140" s="79"/>
      <c r="H140" s="189"/>
      <c r="I140" s="15"/>
      <c r="J140" s="15"/>
      <c r="K140" s="15"/>
      <c r="L140" s="15"/>
      <c r="M140" s="15"/>
      <c r="N140" s="15"/>
    </row>
    <row r="141" spans="1:14" s="112" customFormat="1" x14ac:dyDescent="0.25">
      <c r="A141" s="134"/>
      <c r="B141" s="79"/>
      <c r="C141" s="79"/>
      <c r="D141" s="79"/>
      <c r="E141" s="79"/>
      <c r="F141" s="79"/>
      <c r="G141" s="79"/>
      <c r="H141" s="189"/>
      <c r="I141" s="15"/>
      <c r="J141" s="15"/>
      <c r="K141" s="15"/>
      <c r="L141" s="15"/>
      <c r="M141" s="15"/>
      <c r="N141" s="15"/>
    </row>
    <row r="142" spans="1:14" s="112" customFormat="1" x14ac:dyDescent="0.25">
      <c r="A142" s="134"/>
      <c r="B142" s="79"/>
      <c r="C142" s="79"/>
      <c r="D142" s="79"/>
      <c r="E142" s="79"/>
      <c r="F142" s="79"/>
      <c r="G142" s="79"/>
      <c r="H142" s="189"/>
      <c r="I142" s="15"/>
      <c r="J142" s="15"/>
      <c r="K142" s="15"/>
      <c r="L142" s="15"/>
      <c r="M142" s="15"/>
      <c r="N142" s="15"/>
    </row>
    <row r="143" spans="1:14" s="112" customFormat="1" x14ac:dyDescent="0.25">
      <c r="A143" s="134"/>
      <c r="B143" s="79"/>
      <c r="C143" s="79"/>
      <c r="D143" s="79"/>
      <c r="E143" s="79"/>
      <c r="F143" s="79"/>
      <c r="G143" s="79"/>
      <c r="H143" s="189"/>
      <c r="I143" s="15"/>
      <c r="J143" s="15"/>
      <c r="K143" s="15"/>
      <c r="L143" s="15"/>
      <c r="M143" s="15"/>
      <c r="N143" s="15"/>
    </row>
    <row r="144" spans="1:14" s="112" customFormat="1" x14ac:dyDescent="0.25">
      <c r="A144" s="134"/>
      <c r="B144" s="79"/>
      <c r="C144" s="79"/>
      <c r="D144" s="79"/>
      <c r="E144" s="79"/>
      <c r="F144" s="79"/>
      <c r="G144" s="79"/>
      <c r="H144" s="189"/>
      <c r="I144" s="15"/>
      <c r="J144" s="15"/>
      <c r="K144" s="15"/>
      <c r="L144" s="15"/>
      <c r="M144" s="15"/>
      <c r="N144" s="15"/>
    </row>
    <row r="145" spans="1:14" s="112" customFormat="1" x14ac:dyDescent="0.25">
      <c r="A145" s="134"/>
      <c r="B145" s="79"/>
      <c r="C145" s="79"/>
      <c r="D145" s="79"/>
      <c r="E145" s="79"/>
      <c r="F145" s="79"/>
      <c r="G145" s="79"/>
      <c r="H145" s="189"/>
      <c r="I145" s="15"/>
      <c r="J145" s="15"/>
      <c r="K145" s="15"/>
      <c r="L145" s="15"/>
      <c r="M145" s="15"/>
      <c r="N145" s="15"/>
    </row>
  </sheetData>
  <mergeCells count="1">
    <mergeCell ref="H85:H86"/>
  </mergeCells>
  <dataValidations count="3">
    <dataValidation type="custom" allowBlank="1" showInputMessage="1" showErrorMessage="1" errorTitle="Focchi massage" error="Accepted only  ref" sqref="A85">
      <formula1>"ref"</formula1>
    </dataValidation>
    <dataValidation type="decimal" allowBlank="1" showInputMessage="1" showErrorMessage="1" errorTitle="Focchi." error="No, You can't." sqref="C6:E17 C19:E26 C28:E39 C41:E52 C54:E57 C59:E62 C64:E69 C71:E74 C76:E76 C78:E78 C80:E81 H6:H17 H19:H26 H28:H39 H41:H52 H54:H57 H59:H62 H64:H69 H71:H74 H76 H78 H80:H81 J15 J25 J34 J36 J38 J43 J46 J49 J51 J61 J71 J76 J78 J80 M4">
      <formula1>-999999999999</formula1>
      <formula2>999999999999</formula2>
    </dataValidation>
    <dataValidation type="whole" showInputMessage="1" showErrorMessage="1" errorTitle="Focchi message " error="Accepted only 14" sqref="A86">
      <formula1>14</formula1>
      <formula2>14</formula2>
    </dataValidation>
  </dataValidations>
  <printOptions horizontalCentered="1" verticalCentered="1"/>
  <pageMargins left="0" right="0" top="0.19685039370078741" bottom="0.19685039370078741" header="0" footer="0"/>
  <pageSetup paperSize="8" scale="73" orientation="portrait" r:id="rId1"/>
  <headerFooter>
    <oddFooter>&amp;L     &amp;F     &amp;A&amp;C&amp;D     &amp;T&amp;R&amp;P/&amp;N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tabColor rgb="FFFF0000"/>
    <pageSetUpPr fitToPage="1"/>
  </sheetPr>
  <dimension ref="A1:N145"/>
  <sheetViews>
    <sheetView zoomScale="85" zoomScaleNormal="85" workbookViewId="0">
      <pane ySplit="5" topLeftCell="A6" activePane="bottomLeft" state="frozen"/>
      <selection activeCell="FB1" sqref="FB1"/>
      <selection pane="bottomLeft"/>
    </sheetView>
  </sheetViews>
  <sheetFormatPr defaultColWidth="9.08984375" defaultRowHeight="12.5" x14ac:dyDescent="0.25"/>
  <cols>
    <col min="1" max="1" width="6" style="134" customWidth="1"/>
    <col min="2" max="2" width="53.90625" style="79" customWidth="1"/>
    <col min="3" max="6" width="11.453125" style="79" customWidth="1"/>
    <col min="7" max="7" width="11.36328125" style="79" customWidth="1"/>
    <col min="8" max="8" width="12.90625" style="189" customWidth="1"/>
    <col min="9" max="9" width="14.453125" style="15" customWidth="1"/>
    <col min="10" max="13" width="14.36328125" style="15" customWidth="1"/>
    <col min="14" max="14" width="9.08984375" style="15" customWidth="1"/>
    <col min="15" max="16384" width="9.08984375" style="60"/>
  </cols>
  <sheetData>
    <row r="1" spans="1:14" ht="15" customHeight="1" x14ac:dyDescent="0.25">
      <c r="A1" s="83"/>
      <c r="B1" s="84" t="s">
        <v>313</v>
      </c>
      <c r="C1" s="84"/>
      <c r="D1" s="84"/>
      <c r="E1" s="84"/>
      <c r="F1" s="84"/>
      <c r="G1" s="84"/>
      <c r="H1" s="84"/>
      <c r="I1" s="85"/>
      <c r="J1" s="85"/>
      <c r="K1" s="85"/>
      <c r="L1" s="85"/>
      <c r="M1" s="268"/>
      <c r="N1" s="187"/>
    </row>
    <row r="2" spans="1:14" ht="18" customHeight="1" x14ac:dyDescent="0.25">
      <c r="A2" s="42"/>
      <c r="B2" s="63"/>
      <c r="C2" s="87"/>
      <c r="D2" s="1" t="s">
        <v>312</v>
      </c>
      <c r="E2" s="359" t="str">
        <f>Setup!$K$16</f>
        <v>I5</v>
      </c>
      <c r="F2" s="14"/>
      <c r="G2" s="179" t="s">
        <v>270</v>
      </c>
      <c r="H2" s="3">
        <f>Total!B2</f>
        <v>0</v>
      </c>
      <c r="I2" s="114" t="s">
        <v>1</v>
      </c>
      <c r="J2" s="3">
        <f>Total!D2</f>
        <v>0</v>
      </c>
      <c r="K2" s="82"/>
      <c r="L2" s="61"/>
      <c r="M2" s="127"/>
      <c r="N2" s="263"/>
    </row>
    <row r="3" spans="1:14" ht="28.5" customHeight="1" x14ac:dyDescent="0.25">
      <c r="A3" s="42"/>
      <c r="B3" s="276"/>
      <c r="C3" s="61"/>
      <c r="D3" s="276"/>
      <c r="E3" s="277"/>
      <c r="F3" s="8"/>
      <c r="G3" s="6"/>
      <c r="H3" s="1"/>
      <c r="I3" s="1"/>
      <c r="J3" s="10"/>
      <c r="K3" s="10"/>
      <c r="L3" s="61"/>
      <c r="M3" s="278" t="s">
        <v>122</v>
      </c>
      <c r="N3" s="60"/>
    </row>
    <row r="4" spans="1:14" x14ac:dyDescent="0.25">
      <c r="A4" s="42"/>
      <c r="B4" s="276"/>
      <c r="C4" s="61"/>
      <c r="D4" s="185"/>
      <c r="E4" s="134"/>
      <c r="F4" s="8"/>
      <c r="G4" s="752"/>
      <c r="H4" s="61"/>
      <c r="I4" s="61"/>
      <c r="J4" s="10"/>
      <c r="K4" s="10"/>
      <c r="L4" s="61"/>
      <c r="M4" s="141">
        <v>0</v>
      </c>
      <c r="N4" s="60"/>
    </row>
    <row r="5" spans="1:14" x14ac:dyDescent="0.25">
      <c r="A5" s="42"/>
      <c r="B5" s="8"/>
      <c r="C5" s="125" t="s">
        <v>136</v>
      </c>
      <c r="D5" s="125" t="s">
        <v>137</v>
      </c>
      <c r="E5" s="752" t="s">
        <v>138</v>
      </c>
      <c r="F5" s="8"/>
      <c r="G5" s="752" t="s">
        <v>139</v>
      </c>
      <c r="H5" s="6" t="s">
        <v>140</v>
      </c>
      <c r="I5" s="6" t="s">
        <v>3</v>
      </c>
      <c r="J5" s="598" t="s">
        <v>131</v>
      </c>
      <c r="K5" s="229"/>
      <c r="L5" s="598" t="s">
        <v>151</v>
      </c>
      <c r="M5" s="136" t="s">
        <v>157</v>
      </c>
      <c r="N5" s="60"/>
    </row>
    <row r="6" spans="1:14" x14ac:dyDescent="0.25">
      <c r="A6" s="44" t="s">
        <v>74</v>
      </c>
      <c r="B6" s="11" t="s">
        <v>8</v>
      </c>
      <c r="C6" s="141">
        <v>0</v>
      </c>
      <c r="D6" s="141">
        <v>0</v>
      </c>
      <c r="E6" s="142">
        <v>0</v>
      </c>
      <c r="F6" s="9" t="s">
        <v>109</v>
      </c>
      <c r="G6" s="122">
        <f t="shared" ref="G6:G17" si="0">C6*D6*E6</f>
        <v>0</v>
      </c>
      <c r="H6" s="140">
        <v>0</v>
      </c>
      <c r="I6" s="118">
        <f>G6*H6</f>
        <v>0</v>
      </c>
      <c r="J6" s="119"/>
      <c r="K6" s="119"/>
      <c r="L6" s="121">
        <f>SUM(I6:I9)</f>
        <v>0</v>
      </c>
      <c r="M6" s="127">
        <f>IF(M$4=0,0,L6/$M$4)</f>
        <v>0</v>
      </c>
      <c r="N6" s="60"/>
    </row>
    <row r="7" spans="1:14" x14ac:dyDescent="0.25">
      <c r="A7" s="44" t="s">
        <v>74</v>
      </c>
      <c r="B7" s="11" t="s">
        <v>8</v>
      </c>
      <c r="C7" s="141">
        <v>0</v>
      </c>
      <c r="D7" s="141">
        <v>0</v>
      </c>
      <c r="E7" s="142">
        <v>0</v>
      </c>
      <c r="F7" s="9" t="s">
        <v>109</v>
      </c>
      <c r="G7" s="122">
        <f t="shared" si="0"/>
        <v>0</v>
      </c>
      <c r="H7" s="140">
        <v>0</v>
      </c>
      <c r="I7" s="118">
        <f t="shared" ref="I7:I17" si="1">G7*H7</f>
        <v>0</v>
      </c>
      <c r="J7" s="119"/>
      <c r="K7" s="119"/>
      <c r="L7" s="121"/>
      <c r="M7" s="127"/>
      <c r="N7" s="60"/>
    </row>
    <row r="8" spans="1:14" x14ac:dyDescent="0.25">
      <c r="A8" s="44" t="s">
        <v>74</v>
      </c>
      <c r="B8" s="11" t="s">
        <v>18</v>
      </c>
      <c r="C8" s="141">
        <v>0</v>
      </c>
      <c r="D8" s="141">
        <v>0</v>
      </c>
      <c r="E8" s="142">
        <v>0</v>
      </c>
      <c r="F8" s="9" t="s">
        <v>109</v>
      </c>
      <c r="G8" s="122">
        <f t="shared" si="0"/>
        <v>0</v>
      </c>
      <c r="H8" s="140">
        <v>0</v>
      </c>
      <c r="I8" s="118">
        <f t="shared" si="1"/>
        <v>0</v>
      </c>
      <c r="J8" s="119"/>
      <c r="K8" s="119"/>
      <c r="L8" s="121"/>
      <c r="M8" s="127"/>
      <c r="N8" s="60"/>
    </row>
    <row r="9" spans="1:14" x14ac:dyDescent="0.25">
      <c r="A9" s="44" t="s">
        <v>74</v>
      </c>
      <c r="B9" s="11" t="s">
        <v>18</v>
      </c>
      <c r="C9" s="141">
        <v>0</v>
      </c>
      <c r="D9" s="141">
        <v>0</v>
      </c>
      <c r="E9" s="142">
        <v>0</v>
      </c>
      <c r="F9" s="9" t="s">
        <v>109</v>
      </c>
      <c r="G9" s="122">
        <f t="shared" si="0"/>
        <v>0</v>
      </c>
      <c r="H9" s="140">
        <v>0</v>
      </c>
      <c r="I9" s="118">
        <f t="shared" si="1"/>
        <v>0</v>
      </c>
      <c r="J9" s="119"/>
      <c r="K9" s="119"/>
      <c r="L9" s="121"/>
      <c r="M9" s="127"/>
      <c r="N9" s="60"/>
    </row>
    <row r="10" spans="1:14" x14ac:dyDescent="0.25">
      <c r="A10" s="44" t="s">
        <v>75</v>
      </c>
      <c r="B10" s="11" t="s">
        <v>23</v>
      </c>
      <c r="C10" s="141">
        <v>0</v>
      </c>
      <c r="D10" s="141">
        <v>0</v>
      </c>
      <c r="E10" s="142">
        <v>0</v>
      </c>
      <c r="F10" s="9" t="s">
        <v>109</v>
      </c>
      <c r="G10" s="122">
        <f t="shared" si="0"/>
        <v>0</v>
      </c>
      <c r="H10" s="140">
        <v>0</v>
      </c>
      <c r="I10" s="118">
        <f t="shared" si="1"/>
        <v>0</v>
      </c>
      <c r="J10" s="119"/>
      <c r="K10" s="119"/>
      <c r="L10" s="121">
        <f>SUM(I10:I13)</f>
        <v>0</v>
      </c>
      <c r="M10" s="127">
        <f>IF(M$4=0,0,L10/$M$4)</f>
        <v>0</v>
      </c>
      <c r="N10" s="60"/>
    </row>
    <row r="11" spans="1:14" x14ac:dyDescent="0.25">
      <c r="A11" s="44" t="s">
        <v>75</v>
      </c>
      <c r="B11" s="11" t="s">
        <v>134</v>
      </c>
      <c r="C11" s="141">
        <v>0</v>
      </c>
      <c r="D11" s="141">
        <v>0</v>
      </c>
      <c r="E11" s="142">
        <v>0</v>
      </c>
      <c r="F11" s="9" t="s">
        <v>21</v>
      </c>
      <c r="G11" s="122">
        <f t="shared" si="0"/>
        <v>0</v>
      </c>
      <c r="H11" s="140">
        <v>0</v>
      </c>
      <c r="I11" s="118">
        <f t="shared" si="1"/>
        <v>0</v>
      </c>
      <c r="J11" s="119"/>
      <c r="K11" s="119"/>
      <c r="L11" s="121"/>
      <c r="M11" s="127"/>
      <c r="N11" s="60"/>
    </row>
    <row r="12" spans="1:14" x14ac:dyDescent="0.25">
      <c r="A12" s="44" t="s">
        <v>75</v>
      </c>
      <c r="B12" s="11" t="s">
        <v>135</v>
      </c>
      <c r="C12" s="141">
        <v>0</v>
      </c>
      <c r="D12" s="141">
        <v>0</v>
      </c>
      <c r="E12" s="142">
        <v>0</v>
      </c>
      <c r="F12" s="9" t="s">
        <v>109</v>
      </c>
      <c r="G12" s="122">
        <f t="shared" si="0"/>
        <v>0</v>
      </c>
      <c r="H12" s="140">
        <v>0</v>
      </c>
      <c r="I12" s="118">
        <f t="shared" si="1"/>
        <v>0</v>
      </c>
      <c r="J12" s="119"/>
      <c r="K12" s="119"/>
      <c r="L12" s="121"/>
      <c r="M12" s="127"/>
      <c r="N12" s="60"/>
    </row>
    <row r="13" spans="1:14" x14ac:dyDescent="0.25">
      <c r="A13" s="44" t="s">
        <v>75</v>
      </c>
      <c r="B13" s="11" t="s">
        <v>134</v>
      </c>
      <c r="C13" s="141">
        <v>0</v>
      </c>
      <c r="D13" s="141">
        <v>0</v>
      </c>
      <c r="E13" s="142">
        <v>0</v>
      </c>
      <c r="F13" s="9" t="s">
        <v>21</v>
      </c>
      <c r="G13" s="122">
        <f t="shared" si="0"/>
        <v>0</v>
      </c>
      <c r="H13" s="140">
        <v>0</v>
      </c>
      <c r="I13" s="118">
        <f t="shared" si="1"/>
        <v>0</v>
      </c>
      <c r="J13" s="119"/>
      <c r="K13" s="119"/>
      <c r="L13" s="121"/>
      <c r="M13" s="127"/>
      <c r="N13" s="60"/>
    </row>
    <row r="14" spans="1:14" x14ac:dyDescent="0.25">
      <c r="A14" s="44" t="s">
        <v>72</v>
      </c>
      <c r="B14" s="11" t="s">
        <v>121</v>
      </c>
      <c r="C14" s="141">
        <v>0</v>
      </c>
      <c r="D14" s="141">
        <v>0</v>
      </c>
      <c r="E14" s="142">
        <v>0</v>
      </c>
      <c r="F14" s="9" t="s">
        <v>109</v>
      </c>
      <c r="G14" s="122">
        <f t="shared" si="0"/>
        <v>0</v>
      </c>
      <c r="H14" s="140">
        <v>0</v>
      </c>
      <c r="I14" s="118">
        <f t="shared" si="1"/>
        <v>0</v>
      </c>
      <c r="J14" s="61"/>
      <c r="K14" s="61"/>
      <c r="L14" s="121">
        <f>SUM(I14:I15)+J15</f>
        <v>0</v>
      </c>
      <c r="M14" s="127">
        <f>IF(M$4=0,0,L14/$M$4)</f>
        <v>0</v>
      </c>
      <c r="N14" s="60"/>
    </row>
    <row r="15" spans="1:14" x14ac:dyDescent="0.25">
      <c r="A15" s="44" t="s">
        <v>72</v>
      </c>
      <c r="B15" s="11" t="s">
        <v>141</v>
      </c>
      <c r="C15" s="141">
        <v>0</v>
      </c>
      <c r="D15" s="141">
        <v>0</v>
      </c>
      <c r="E15" s="142">
        <v>0</v>
      </c>
      <c r="F15" s="9" t="s">
        <v>125</v>
      </c>
      <c r="G15" s="122">
        <f t="shared" si="0"/>
        <v>0</v>
      </c>
      <c r="H15" s="140">
        <v>0</v>
      </c>
      <c r="I15" s="118">
        <f t="shared" si="1"/>
        <v>0</v>
      </c>
      <c r="J15" s="141">
        <v>0</v>
      </c>
      <c r="K15" s="574"/>
      <c r="L15" s="121"/>
      <c r="M15" s="127"/>
      <c r="N15" s="60"/>
    </row>
    <row r="16" spans="1:14" x14ac:dyDescent="0.25">
      <c r="A16" s="44" t="s">
        <v>74</v>
      </c>
      <c r="B16" s="11" t="s">
        <v>28</v>
      </c>
      <c r="C16" s="141">
        <v>0</v>
      </c>
      <c r="D16" s="141">
        <v>0</v>
      </c>
      <c r="E16" s="142">
        <v>0</v>
      </c>
      <c r="F16" s="9" t="s">
        <v>20</v>
      </c>
      <c r="G16" s="122">
        <f t="shared" si="0"/>
        <v>0</v>
      </c>
      <c r="H16" s="140">
        <v>0</v>
      </c>
      <c r="I16" s="118">
        <f t="shared" si="1"/>
        <v>0</v>
      </c>
      <c r="J16" s="112"/>
      <c r="K16" s="112"/>
      <c r="L16" s="121">
        <f>SUM(I16:I17)</f>
        <v>0</v>
      </c>
      <c r="M16" s="127">
        <f>IF(M$4=0,0,L16/$M$4)</f>
        <v>0</v>
      </c>
      <c r="N16" s="60"/>
    </row>
    <row r="17" spans="1:14" x14ac:dyDescent="0.25">
      <c r="A17" s="44" t="s">
        <v>74</v>
      </c>
      <c r="B17" s="11" t="s">
        <v>28</v>
      </c>
      <c r="C17" s="141">
        <v>0</v>
      </c>
      <c r="D17" s="141">
        <v>0</v>
      </c>
      <c r="E17" s="142">
        <v>0</v>
      </c>
      <c r="F17" s="9" t="s">
        <v>20</v>
      </c>
      <c r="G17" s="122">
        <f t="shared" si="0"/>
        <v>0</v>
      </c>
      <c r="H17" s="140">
        <v>0</v>
      </c>
      <c r="I17" s="118">
        <f t="shared" si="1"/>
        <v>0</v>
      </c>
      <c r="J17" s="112"/>
      <c r="K17" s="112"/>
      <c r="L17" s="121"/>
      <c r="M17" s="127"/>
      <c r="N17" s="60"/>
    </row>
    <row r="18" spans="1:14" ht="14.25" customHeight="1" x14ac:dyDescent="0.25">
      <c r="A18" s="45"/>
      <c r="B18" s="93"/>
      <c r="C18" s="126"/>
      <c r="D18" s="125"/>
      <c r="E18" s="284"/>
      <c r="F18" s="9"/>
      <c r="G18" s="123"/>
      <c r="H18" s="117"/>
      <c r="I18" s="118"/>
      <c r="J18" s="112"/>
      <c r="K18" s="112"/>
      <c r="L18" s="121"/>
      <c r="M18" s="127"/>
      <c r="N18" s="60"/>
    </row>
    <row r="19" spans="1:14" x14ac:dyDescent="0.25">
      <c r="A19" s="44" t="s">
        <v>66</v>
      </c>
      <c r="B19" s="61" t="s">
        <v>147</v>
      </c>
      <c r="C19" s="141">
        <v>0</v>
      </c>
      <c r="D19" s="141">
        <v>0</v>
      </c>
      <c r="E19" s="142">
        <v>0</v>
      </c>
      <c r="F19" s="9" t="s">
        <v>21</v>
      </c>
      <c r="G19" s="122">
        <f t="shared" ref="G19:G26" si="2">C19*D19*E19</f>
        <v>0</v>
      </c>
      <c r="H19" s="140">
        <v>0</v>
      </c>
      <c r="I19" s="118">
        <f t="shared" ref="I19:I26" si="3">G19*H19</f>
        <v>0</v>
      </c>
      <c r="J19" s="112"/>
      <c r="K19" s="112"/>
      <c r="L19" s="121">
        <f>SUM(I19:I20)</f>
        <v>0</v>
      </c>
      <c r="M19" s="127">
        <f>IF(M$4=0,0,L19/$M$4)</f>
        <v>0</v>
      </c>
      <c r="N19" s="60"/>
    </row>
    <row r="20" spans="1:14" x14ac:dyDescent="0.25">
      <c r="A20" s="44" t="s">
        <v>66</v>
      </c>
      <c r="B20" s="61" t="s">
        <v>147</v>
      </c>
      <c r="C20" s="141">
        <v>0</v>
      </c>
      <c r="D20" s="141">
        <v>0</v>
      </c>
      <c r="E20" s="142">
        <v>0</v>
      </c>
      <c r="F20" s="9" t="s">
        <v>21</v>
      </c>
      <c r="G20" s="122">
        <f t="shared" si="2"/>
        <v>0</v>
      </c>
      <c r="H20" s="140">
        <v>0</v>
      </c>
      <c r="I20" s="118">
        <f t="shared" si="3"/>
        <v>0</v>
      </c>
      <c r="J20" s="112"/>
      <c r="K20" s="112"/>
      <c r="L20" s="121"/>
      <c r="M20" s="127"/>
      <c r="N20" s="60"/>
    </row>
    <row r="21" spans="1:14" x14ac:dyDescent="0.25">
      <c r="A21" s="44" t="s">
        <v>67</v>
      </c>
      <c r="B21" s="94" t="s">
        <v>148</v>
      </c>
      <c r="C21" s="141">
        <v>0</v>
      </c>
      <c r="D21" s="141">
        <v>0</v>
      </c>
      <c r="E21" s="142">
        <v>0</v>
      </c>
      <c r="F21" s="9" t="s">
        <v>21</v>
      </c>
      <c r="G21" s="122">
        <f t="shared" si="2"/>
        <v>0</v>
      </c>
      <c r="H21" s="140">
        <v>0</v>
      </c>
      <c r="I21" s="118">
        <f t="shared" si="3"/>
        <v>0</v>
      </c>
      <c r="J21" s="112"/>
      <c r="K21" s="112"/>
      <c r="L21" s="121">
        <f>SUM(I21:I22)</f>
        <v>0</v>
      </c>
      <c r="M21" s="127">
        <f>IF(M$4=0,0,L21/$M$4)</f>
        <v>0</v>
      </c>
      <c r="N21" s="60"/>
    </row>
    <row r="22" spans="1:14" x14ac:dyDescent="0.25">
      <c r="A22" s="44" t="s">
        <v>67</v>
      </c>
      <c r="B22" s="94" t="s">
        <v>148</v>
      </c>
      <c r="C22" s="141">
        <v>0</v>
      </c>
      <c r="D22" s="141">
        <v>0</v>
      </c>
      <c r="E22" s="142">
        <v>0</v>
      </c>
      <c r="F22" s="9" t="s">
        <v>21</v>
      </c>
      <c r="G22" s="122">
        <f t="shared" si="2"/>
        <v>0</v>
      </c>
      <c r="H22" s="140">
        <v>0</v>
      </c>
      <c r="I22" s="118">
        <f t="shared" si="3"/>
        <v>0</v>
      </c>
      <c r="J22" s="112"/>
      <c r="K22" s="112"/>
      <c r="L22" s="121"/>
      <c r="M22" s="127"/>
      <c r="N22" s="60"/>
    </row>
    <row r="23" spans="1:14" x14ac:dyDescent="0.25">
      <c r="A23" s="44" t="s">
        <v>68</v>
      </c>
      <c r="B23" s="94" t="s">
        <v>149</v>
      </c>
      <c r="C23" s="141">
        <v>0</v>
      </c>
      <c r="D23" s="141">
        <v>0</v>
      </c>
      <c r="E23" s="142">
        <v>0</v>
      </c>
      <c r="F23" s="9" t="s">
        <v>21</v>
      </c>
      <c r="G23" s="122">
        <f t="shared" si="2"/>
        <v>0</v>
      </c>
      <c r="H23" s="140">
        <v>0</v>
      </c>
      <c r="I23" s="118">
        <f t="shared" si="3"/>
        <v>0</v>
      </c>
      <c r="J23" s="112"/>
      <c r="K23" s="112"/>
      <c r="L23" s="121">
        <f>SUM(I23:I24)</f>
        <v>0</v>
      </c>
      <c r="M23" s="127">
        <f>IF(M$4=0,0,L23/$M$4)</f>
        <v>0</v>
      </c>
      <c r="N23" s="60"/>
    </row>
    <row r="24" spans="1:14" x14ac:dyDescent="0.25">
      <c r="A24" s="44" t="s">
        <v>68</v>
      </c>
      <c r="B24" s="94" t="s">
        <v>149</v>
      </c>
      <c r="C24" s="141">
        <v>0</v>
      </c>
      <c r="D24" s="141">
        <v>0</v>
      </c>
      <c r="E24" s="142">
        <v>0</v>
      </c>
      <c r="F24" s="9" t="s">
        <v>125</v>
      </c>
      <c r="G24" s="122">
        <f t="shared" si="2"/>
        <v>0</v>
      </c>
      <c r="H24" s="140">
        <v>0</v>
      </c>
      <c r="I24" s="118">
        <f t="shared" si="3"/>
        <v>0</v>
      </c>
      <c r="J24" s="112"/>
      <c r="K24" s="112"/>
      <c r="L24" s="121"/>
      <c r="M24" s="127"/>
      <c r="N24" s="60"/>
    </row>
    <row r="25" spans="1:14" x14ac:dyDescent="0.25">
      <c r="A25" s="44" t="s">
        <v>73</v>
      </c>
      <c r="B25" s="11" t="s">
        <v>142</v>
      </c>
      <c r="C25" s="141">
        <v>0</v>
      </c>
      <c r="D25" s="141">
        <v>0</v>
      </c>
      <c r="E25" s="142">
        <v>0</v>
      </c>
      <c r="F25" s="9" t="s">
        <v>21</v>
      </c>
      <c r="G25" s="122">
        <f t="shared" si="2"/>
        <v>0</v>
      </c>
      <c r="H25" s="140">
        <v>0</v>
      </c>
      <c r="I25" s="118">
        <f t="shared" si="3"/>
        <v>0</v>
      </c>
      <c r="J25" s="141">
        <v>0</v>
      </c>
      <c r="K25" s="574"/>
      <c r="L25" s="121">
        <f>SUM(I25:I26)+J25</f>
        <v>0</v>
      </c>
      <c r="M25" s="127">
        <f>IF(M$4=0,0,L25/$M$4)</f>
        <v>0</v>
      </c>
      <c r="N25" s="60"/>
    </row>
    <row r="26" spans="1:14" x14ac:dyDescent="0.25">
      <c r="A26" s="44" t="s">
        <v>73</v>
      </c>
      <c r="B26" s="11" t="s">
        <v>143</v>
      </c>
      <c r="C26" s="141">
        <v>0</v>
      </c>
      <c r="D26" s="141">
        <v>0</v>
      </c>
      <c r="E26" s="142">
        <v>0</v>
      </c>
      <c r="F26" s="9" t="s">
        <v>125</v>
      </c>
      <c r="G26" s="122">
        <f t="shared" si="2"/>
        <v>0</v>
      </c>
      <c r="H26" s="140">
        <v>0</v>
      </c>
      <c r="I26" s="118">
        <f t="shared" si="3"/>
        <v>0</v>
      </c>
      <c r="J26" s="112"/>
      <c r="K26" s="112"/>
      <c r="L26" s="120"/>
      <c r="M26" s="127"/>
      <c r="N26" s="60"/>
    </row>
    <row r="27" spans="1:14" x14ac:dyDescent="0.25">
      <c r="A27" s="45"/>
      <c r="B27" s="93"/>
      <c r="C27" s="126"/>
      <c r="D27" s="126"/>
      <c r="E27" s="436"/>
      <c r="F27" s="9"/>
      <c r="G27" s="123"/>
      <c r="H27" s="121"/>
      <c r="I27" s="118"/>
      <c r="J27" s="112"/>
      <c r="K27" s="112"/>
      <c r="L27" s="120"/>
      <c r="M27" s="127"/>
      <c r="N27" s="60"/>
    </row>
    <row r="28" spans="1:14" x14ac:dyDescent="0.25">
      <c r="A28" s="46" t="s">
        <v>67</v>
      </c>
      <c r="B28" s="72" t="s">
        <v>42</v>
      </c>
      <c r="C28" s="141">
        <v>0</v>
      </c>
      <c r="D28" s="141">
        <v>0</v>
      </c>
      <c r="E28" s="142">
        <v>0</v>
      </c>
      <c r="F28" s="9" t="s">
        <v>125</v>
      </c>
      <c r="G28" s="122">
        <f t="shared" ref="G28:G39" si="4">C28*D28*E28</f>
        <v>0</v>
      </c>
      <c r="H28" s="140">
        <v>0</v>
      </c>
      <c r="I28" s="118">
        <f t="shared" ref="I28:I39" si="5">G28*H28</f>
        <v>0</v>
      </c>
      <c r="J28" s="61"/>
      <c r="K28" s="61"/>
      <c r="L28" s="121">
        <f>SUM(I28:I29)</f>
        <v>0</v>
      </c>
      <c r="M28" s="127">
        <f>IF(M$4=0,0,L28/$M$4)</f>
        <v>0</v>
      </c>
      <c r="N28" s="60"/>
    </row>
    <row r="29" spans="1:14" x14ac:dyDescent="0.25">
      <c r="A29" s="46" t="s">
        <v>67</v>
      </c>
      <c r="B29" s="72" t="s">
        <v>42</v>
      </c>
      <c r="C29" s="141">
        <v>0</v>
      </c>
      <c r="D29" s="141">
        <v>0</v>
      </c>
      <c r="E29" s="142">
        <v>0</v>
      </c>
      <c r="F29" s="9" t="s">
        <v>125</v>
      </c>
      <c r="G29" s="122">
        <f t="shared" si="4"/>
        <v>0</v>
      </c>
      <c r="H29" s="140">
        <v>0</v>
      </c>
      <c r="I29" s="118">
        <f t="shared" si="5"/>
        <v>0</v>
      </c>
      <c r="J29" s="112"/>
      <c r="K29" s="112"/>
      <c r="L29" s="120"/>
      <c r="M29" s="127"/>
      <c r="N29" s="60"/>
    </row>
    <row r="30" spans="1:14" x14ac:dyDescent="0.25">
      <c r="A30" s="46" t="s">
        <v>66</v>
      </c>
      <c r="B30" s="72" t="s">
        <v>42</v>
      </c>
      <c r="C30" s="141">
        <v>0</v>
      </c>
      <c r="D30" s="141">
        <v>0</v>
      </c>
      <c r="E30" s="142">
        <v>0</v>
      </c>
      <c r="F30" s="9" t="s">
        <v>125</v>
      </c>
      <c r="G30" s="122">
        <f t="shared" si="4"/>
        <v>0</v>
      </c>
      <c r="H30" s="140">
        <v>0</v>
      </c>
      <c r="I30" s="118">
        <f t="shared" si="5"/>
        <v>0</v>
      </c>
      <c r="J30" s="112"/>
      <c r="K30" s="112"/>
      <c r="L30" s="121">
        <f>SUM(I30:I31)</f>
        <v>0</v>
      </c>
      <c r="M30" s="127">
        <f>IF(M$4=0,0,L30/$M$4)</f>
        <v>0</v>
      </c>
      <c r="N30" s="60"/>
    </row>
    <row r="31" spans="1:14" x14ac:dyDescent="0.25">
      <c r="A31" s="46" t="s">
        <v>66</v>
      </c>
      <c r="B31" s="72" t="s">
        <v>42</v>
      </c>
      <c r="C31" s="141">
        <v>0</v>
      </c>
      <c r="D31" s="141">
        <v>0</v>
      </c>
      <c r="E31" s="142">
        <v>0</v>
      </c>
      <c r="F31" s="9" t="s">
        <v>125</v>
      </c>
      <c r="G31" s="122">
        <f t="shared" si="4"/>
        <v>0</v>
      </c>
      <c r="H31" s="140">
        <v>0</v>
      </c>
      <c r="I31" s="118">
        <f t="shared" si="5"/>
        <v>0</v>
      </c>
      <c r="J31" s="112"/>
      <c r="K31" s="112"/>
      <c r="L31" s="120"/>
      <c r="M31" s="127"/>
      <c r="N31" s="60"/>
    </row>
    <row r="32" spans="1:14" x14ac:dyDescent="0.25">
      <c r="A32" s="46" t="s">
        <v>68</v>
      </c>
      <c r="B32" s="72" t="s">
        <v>42</v>
      </c>
      <c r="C32" s="141">
        <v>0</v>
      </c>
      <c r="D32" s="141">
        <v>0</v>
      </c>
      <c r="E32" s="142">
        <v>0</v>
      </c>
      <c r="F32" s="9" t="s">
        <v>125</v>
      </c>
      <c r="G32" s="122">
        <f t="shared" si="4"/>
        <v>0</v>
      </c>
      <c r="H32" s="140">
        <v>0</v>
      </c>
      <c r="I32" s="118">
        <f t="shared" si="5"/>
        <v>0</v>
      </c>
      <c r="J32" s="112"/>
      <c r="K32" s="112"/>
      <c r="L32" s="121">
        <f>SUM(I32:I33)</f>
        <v>0</v>
      </c>
      <c r="M32" s="127">
        <f>IF(M$4=0,0,L32/$M$4)</f>
        <v>0</v>
      </c>
      <c r="N32" s="60"/>
    </row>
    <row r="33" spans="1:14" ht="13.5" customHeight="1" x14ac:dyDescent="0.25">
      <c r="A33" s="46" t="s">
        <v>68</v>
      </c>
      <c r="B33" s="72" t="s">
        <v>42</v>
      </c>
      <c r="C33" s="141">
        <v>0</v>
      </c>
      <c r="D33" s="141">
        <v>0</v>
      </c>
      <c r="E33" s="142">
        <v>0</v>
      </c>
      <c r="F33" s="9" t="s">
        <v>125</v>
      </c>
      <c r="G33" s="122">
        <f t="shared" si="4"/>
        <v>0</v>
      </c>
      <c r="H33" s="140">
        <v>0</v>
      </c>
      <c r="I33" s="118">
        <f t="shared" si="5"/>
        <v>0</v>
      </c>
      <c r="J33" s="61"/>
      <c r="K33" s="61"/>
      <c r="L33" s="120"/>
      <c r="M33" s="127"/>
      <c r="N33" s="60"/>
    </row>
    <row r="34" spans="1:14" x14ac:dyDescent="0.25">
      <c r="A34" s="46" t="s">
        <v>65</v>
      </c>
      <c r="B34" s="72" t="s">
        <v>42</v>
      </c>
      <c r="C34" s="141">
        <v>0</v>
      </c>
      <c r="D34" s="141">
        <v>0</v>
      </c>
      <c r="E34" s="142">
        <v>0</v>
      </c>
      <c r="F34" s="9" t="s">
        <v>125</v>
      </c>
      <c r="G34" s="122">
        <f t="shared" si="4"/>
        <v>0</v>
      </c>
      <c r="H34" s="140">
        <v>0</v>
      </c>
      <c r="I34" s="118">
        <f t="shared" si="5"/>
        <v>0</v>
      </c>
      <c r="J34" s="141">
        <v>0</v>
      </c>
      <c r="K34" s="574"/>
      <c r="L34" s="121">
        <f>SUM(I34:I35)+J34</f>
        <v>0</v>
      </c>
      <c r="M34" s="127">
        <f>IF(M$4=0,0,L34/$M$4)</f>
        <v>0</v>
      </c>
      <c r="N34" s="60"/>
    </row>
    <row r="35" spans="1:14" x14ac:dyDescent="0.25">
      <c r="A35" s="46" t="s">
        <v>65</v>
      </c>
      <c r="B35" s="72" t="s">
        <v>42</v>
      </c>
      <c r="C35" s="141">
        <v>0</v>
      </c>
      <c r="D35" s="141">
        <v>0</v>
      </c>
      <c r="E35" s="142">
        <v>0</v>
      </c>
      <c r="F35" s="9" t="s">
        <v>125</v>
      </c>
      <c r="G35" s="122">
        <f t="shared" si="4"/>
        <v>0</v>
      </c>
      <c r="H35" s="140">
        <v>0</v>
      </c>
      <c r="I35" s="118">
        <f t="shared" si="5"/>
        <v>0</v>
      </c>
      <c r="J35" s="61"/>
      <c r="K35" s="61"/>
      <c r="L35" s="120"/>
      <c r="M35" s="127"/>
      <c r="N35" s="60"/>
    </row>
    <row r="36" spans="1:14" x14ac:dyDescent="0.25">
      <c r="A36" s="44" t="s">
        <v>76</v>
      </c>
      <c r="B36" s="72" t="s">
        <v>42</v>
      </c>
      <c r="C36" s="141">
        <v>0</v>
      </c>
      <c r="D36" s="141">
        <v>0</v>
      </c>
      <c r="E36" s="142">
        <v>0</v>
      </c>
      <c r="F36" s="9" t="s">
        <v>125</v>
      </c>
      <c r="G36" s="122">
        <f t="shared" si="4"/>
        <v>0</v>
      </c>
      <c r="H36" s="140">
        <v>0</v>
      </c>
      <c r="I36" s="118">
        <f t="shared" si="5"/>
        <v>0</v>
      </c>
      <c r="J36" s="141">
        <v>0</v>
      </c>
      <c r="K36" s="574"/>
      <c r="L36" s="121">
        <f>SUM(I36:I37)+J36</f>
        <v>0</v>
      </c>
      <c r="M36" s="127">
        <f>IF(M$4=0,0,L36/$M$4)</f>
        <v>0</v>
      </c>
      <c r="N36" s="60"/>
    </row>
    <row r="37" spans="1:14" x14ac:dyDescent="0.25">
      <c r="A37" s="44" t="s">
        <v>76</v>
      </c>
      <c r="B37" s="72" t="s">
        <v>42</v>
      </c>
      <c r="C37" s="141">
        <v>0</v>
      </c>
      <c r="D37" s="141">
        <v>0</v>
      </c>
      <c r="E37" s="142">
        <v>0</v>
      </c>
      <c r="F37" s="9" t="s">
        <v>125</v>
      </c>
      <c r="G37" s="122">
        <f t="shared" si="4"/>
        <v>0</v>
      </c>
      <c r="H37" s="140">
        <v>0</v>
      </c>
      <c r="I37" s="118">
        <f t="shared" si="5"/>
        <v>0</v>
      </c>
      <c r="J37" s="112"/>
      <c r="K37" s="112"/>
      <c r="L37" s="120"/>
      <c r="M37" s="127"/>
      <c r="N37" s="60"/>
    </row>
    <row r="38" spans="1:14" x14ac:dyDescent="0.25">
      <c r="A38" s="44" t="s">
        <v>133</v>
      </c>
      <c r="B38" s="72" t="s">
        <v>42</v>
      </c>
      <c r="C38" s="141">
        <v>0</v>
      </c>
      <c r="D38" s="141">
        <v>0</v>
      </c>
      <c r="E38" s="142">
        <v>0</v>
      </c>
      <c r="F38" s="9" t="s">
        <v>125</v>
      </c>
      <c r="G38" s="122">
        <f t="shared" si="4"/>
        <v>0</v>
      </c>
      <c r="H38" s="140">
        <v>0</v>
      </c>
      <c r="I38" s="118">
        <f t="shared" si="5"/>
        <v>0</v>
      </c>
      <c r="J38" s="141">
        <v>0</v>
      </c>
      <c r="K38" s="574"/>
      <c r="L38" s="121">
        <f>SUM(I38:I39)+J38</f>
        <v>0</v>
      </c>
      <c r="M38" s="127">
        <f>IF(M$4=0,0,L38/$M$4)</f>
        <v>0</v>
      </c>
      <c r="N38" s="60"/>
    </row>
    <row r="39" spans="1:14" x14ac:dyDescent="0.25">
      <c r="A39" s="44" t="s">
        <v>133</v>
      </c>
      <c r="B39" s="72" t="s">
        <v>42</v>
      </c>
      <c r="C39" s="141">
        <v>0</v>
      </c>
      <c r="D39" s="141">
        <v>0</v>
      </c>
      <c r="E39" s="142">
        <v>0</v>
      </c>
      <c r="F39" s="9" t="s">
        <v>125</v>
      </c>
      <c r="G39" s="122">
        <f t="shared" si="4"/>
        <v>0</v>
      </c>
      <c r="H39" s="140">
        <v>0</v>
      </c>
      <c r="I39" s="118">
        <f t="shared" si="5"/>
        <v>0</v>
      </c>
      <c r="J39" s="112"/>
      <c r="K39" s="112"/>
      <c r="L39" s="120"/>
      <c r="M39" s="127"/>
      <c r="N39" s="60"/>
    </row>
    <row r="40" spans="1:14" x14ac:dyDescent="0.25">
      <c r="A40" s="44"/>
      <c r="B40" s="11"/>
      <c r="C40" s="126"/>
      <c r="D40" s="126"/>
      <c r="E40" s="436"/>
      <c r="F40" s="9"/>
      <c r="G40" s="123"/>
      <c r="H40" s="121"/>
      <c r="I40" s="118"/>
      <c r="J40" s="112"/>
      <c r="K40" s="112"/>
      <c r="L40" s="120"/>
      <c r="M40" s="127"/>
      <c r="N40" s="60"/>
    </row>
    <row r="41" spans="1:14" x14ac:dyDescent="0.25">
      <c r="A41" s="44" t="s">
        <v>77</v>
      </c>
      <c r="B41" s="72" t="s">
        <v>62</v>
      </c>
      <c r="C41" s="141">
        <v>0</v>
      </c>
      <c r="D41" s="141">
        <v>0</v>
      </c>
      <c r="E41" s="142">
        <v>0</v>
      </c>
      <c r="F41" s="9" t="s">
        <v>45</v>
      </c>
      <c r="G41" s="122">
        <f t="shared" ref="G41:G52" si="6">C41*D41*E41</f>
        <v>0</v>
      </c>
      <c r="H41" s="140">
        <v>0</v>
      </c>
      <c r="I41" s="118">
        <f t="shared" ref="I41:I52" si="7">G41*H41</f>
        <v>0</v>
      </c>
      <c r="J41" s="112"/>
      <c r="K41" s="112"/>
      <c r="L41" s="121">
        <f>SUM(I41:I42)</f>
        <v>0</v>
      </c>
      <c r="M41" s="127">
        <f>IF(M$4=0,0,L41/$M$4)</f>
        <v>0</v>
      </c>
      <c r="N41" s="60"/>
    </row>
    <row r="42" spans="1:14" x14ac:dyDescent="0.25">
      <c r="A42" s="44" t="s">
        <v>77</v>
      </c>
      <c r="B42" s="72" t="s">
        <v>62</v>
      </c>
      <c r="C42" s="141">
        <v>0</v>
      </c>
      <c r="D42" s="141">
        <v>0</v>
      </c>
      <c r="E42" s="142">
        <v>0</v>
      </c>
      <c r="F42" s="9" t="s">
        <v>45</v>
      </c>
      <c r="G42" s="122">
        <f t="shared" si="6"/>
        <v>0</v>
      </c>
      <c r="H42" s="140">
        <v>0</v>
      </c>
      <c r="I42" s="118">
        <f t="shared" si="7"/>
        <v>0</v>
      </c>
      <c r="J42" s="112"/>
      <c r="K42" s="385"/>
      <c r="L42" s="120"/>
      <c r="M42" s="127"/>
      <c r="N42" s="60"/>
    </row>
    <row r="43" spans="1:14" x14ac:dyDescent="0.25">
      <c r="A43" s="44" t="s">
        <v>90</v>
      </c>
      <c r="B43" s="95" t="s">
        <v>111</v>
      </c>
      <c r="C43" s="141">
        <v>0</v>
      </c>
      <c r="D43" s="141">
        <v>0</v>
      </c>
      <c r="E43" s="142">
        <v>0</v>
      </c>
      <c r="F43" s="9" t="s">
        <v>109</v>
      </c>
      <c r="G43" s="122">
        <f t="shared" si="6"/>
        <v>0</v>
      </c>
      <c r="H43" s="140">
        <v>0</v>
      </c>
      <c r="I43" s="118">
        <f t="shared" si="7"/>
        <v>0</v>
      </c>
      <c r="J43" s="141">
        <v>0</v>
      </c>
      <c r="K43" s="574"/>
      <c r="L43" s="121">
        <f>SUM(I43:I45)+J43</f>
        <v>0</v>
      </c>
      <c r="M43" s="127">
        <f>IF(M$4=0,0,L43/$M$4)</f>
        <v>0</v>
      </c>
      <c r="N43" s="60"/>
    </row>
    <row r="44" spans="1:14" x14ac:dyDescent="0.25">
      <c r="A44" s="44" t="s">
        <v>90</v>
      </c>
      <c r="B44" s="95" t="s">
        <v>111</v>
      </c>
      <c r="C44" s="141">
        <v>0</v>
      </c>
      <c r="D44" s="141">
        <v>0</v>
      </c>
      <c r="E44" s="142">
        <v>0</v>
      </c>
      <c r="F44" s="9" t="s">
        <v>109</v>
      </c>
      <c r="G44" s="122">
        <f t="shared" si="6"/>
        <v>0</v>
      </c>
      <c r="H44" s="140">
        <v>0</v>
      </c>
      <c r="I44" s="118">
        <f t="shared" si="7"/>
        <v>0</v>
      </c>
      <c r="J44" s="112"/>
      <c r="K44" s="112"/>
      <c r="L44" s="120"/>
      <c r="M44" s="127"/>
      <c r="N44" s="60"/>
    </row>
    <row r="45" spans="1:14" x14ac:dyDescent="0.25">
      <c r="A45" s="44" t="s">
        <v>90</v>
      </c>
      <c r="B45" s="95" t="s">
        <v>152</v>
      </c>
      <c r="C45" s="141">
        <v>0</v>
      </c>
      <c r="D45" s="141">
        <v>0</v>
      </c>
      <c r="E45" s="142">
        <v>0</v>
      </c>
      <c r="F45" s="9" t="s">
        <v>45</v>
      </c>
      <c r="G45" s="122">
        <f t="shared" si="6"/>
        <v>0</v>
      </c>
      <c r="H45" s="140">
        <v>0</v>
      </c>
      <c r="I45" s="118">
        <f t="shared" si="7"/>
        <v>0</v>
      </c>
      <c r="J45" s="112"/>
      <c r="K45" s="385"/>
      <c r="L45" s="61"/>
      <c r="M45" s="127"/>
      <c r="N45" s="60"/>
    </row>
    <row r="46" spans="1:14" x14ac:dyDescent="0.25">
      <c r="A46" s="44" t="s">
        <v>99</v>
      </c>
      <c r="B46" s="95" t="s">
        <v>112</v>
      </c>
      <c r="C46" s="141">
        <v>0</v>
      </c>
      <c r="D46" s="141">
        <v>0</v>
      </c>
      <c r="E46" s="142">
        <v>0</v>
      </c>
      <c r="F46" s="9" t="s">
        <v>109</v>
      </c>
      <c r="G46" s="122">
        <f t="shared" si="6"/>
        <v>0</v>
      </c>
      <c r="H46" s="140">
        <v>0</v>
      </c>
      <c r="I46" s="118">
        <f t="shared" si="7"/>
        <v>0</v>
      </c>
      <c r="J46" s="141">
        <v>0</v>
      </c>
      <c r="K46" s="574"/>
      <c r="L46" s="121">
        <f>SUM(I46:I48)+J46</f>
        <v>0</v>
      </c>
      <c r="M46" s="127">
        <f>IF(M$4=0,0,L46/$M$4)</f>
        <v>0</v>
      </c>
      <c r="N46" s="60"/>
    </row>
    <row r="47" spans="1:14" x14ac:dyDescent="0.25">
      <c r="A47" s="44" t="s">
        <v>99</v>
      </c>
      <c r="B47" s="95" t="s">
        <v>112</v>
      </c>
      <c r="C47" s="141">
        <v>0</v>
      </c>
      <c r="D47" s="141">
        <v>0</v>
      </c>
      <c r="E47" s="142">
        <v>0</v>
      </c>
      <c r="F47" s="9" t="s">
        <v>109</v>
      </c>
      <c r="G47" s="122">
        <f t="shared" si="6"/>
        <v>0</v>
      </c>
      <c r="H47" s="140">
        <v>0</v>
      </c>
      <c r="I47" s="118">
        <f t="shared" si="7"/>
        <v>0</v>
      </c>
      <c r="J47" s="112"/>
      <c r="K47" s="112"/>
      <c r="L47" s="120"/>
      <c r="M47" s="127"/>
      <c r="N47" s="60"/>
    </row>
    <row r="48" spans="1:14" x14ac:dyDescent="0.25">
      <c r="A48" s="44" t="s">
        <v>99</v>
      </c>
      <c r="B48" s="95" t="s">
        <v>153</v>
      </c>
      <c r="C48" s="141">
        <v>0</v>
      </c>
      <c r="D48" s="141">
        <v>0</v>
      </c>
      <c r="E48" s="142">
        <v>0</v>
      </c>
      <c r="F48" s="9" t="s">
        <v>45</v>
      </c>
      <c r="G48" s="122">
        <f t="shared" si="6"/>
        <v>0</v>
      </c>
      <c r="H48" s="140">
        <v>0</v>
      </c>
      <c r="I48" s="118">
        <f t="shared" si="7"/>
        <v>0</v>
      </c>
      <c r="J48" s="112"/>
      <c r="K48" s="385"/>
      <c r="L48" s="61"/>
      <c r="M48" s="127"/>
      <c r="N48" s="60"/>
    </row>
    <row r="49" spans="1:14" x14ac:dyDescent="0.25">
      <c r="A49" s="44" t="s">
        <v>91</v>
      </c>
      <c r="B49" s="95" t="s">
        <v>113</v>
      </c>
      <c r="C49" s="141">
        <v>0</v>
      </c>
      <c r="D49" s="141">
        <v>0</v>
      </c>
      <c r="E49" s="142">
        <v>0</v>
      </c>
      <c r="F49" s="9" t="s">
        <v>109</v>
      </c>
      <c r="G49" s="122">
        <f t="shared" si="6"/>
        <v>0</v>
      </c>
      <c r="H49" s="140">
        <v>0</v>
      </c>
      <c r="I49" s="118">
        <f t="shared" si="7"/>
        <v>0</v>
      </c>
      <c r="J49" s="141">
        <v>0</v>
      </c>
      <c r="K49" s="574"/>
      <c r="L49" s="121">
        <f>SUM(I49:I50)+J49</f>
        <v>0</v>
      </c>
      <c r="M49" s="127">
        <f>IF(M$4=0,0,L49/$M$4)</f>
        <v>0</v>
      </c>
      <c r="N49" s="60"/>
    </row>
    <row r="50" spans="1:14" x14ac:dyDescent="0.25">
      <c r="A50" s="44" t="s">
        <v>91</v>
      </c>
      <c r="B50" s="95" t="s">
        <v>113</v>
      </c>
      <c r="C50" s="141">
        <v>0</v>
      </c>
      <c r="D50" s="141">
        <v>0</v>
      </c>
      <c r="E50" s="142">
        <v>0</v>
      </c>
      <c r="F50" s="9" t="s">
        <v>109</v>
      </c>
      <c r="G50" s="122">
        <f t="shared" si="6"/>
        <v>0</v>
      </c>
      <c r="H50" s="140">
        <v>0</v>
      </c>
      <c r="I50" s="118">
        <f t="shared" si="7"/>
        <v>0</v>
      </c>
      <c r="J50" s="112"/>
      <c r="K50" s="385"/>
      <c r="L50" s="120"/>
      <c r="M50" s="127"/>
      <c r="N50" s="60"/>
    </row>
    <row r="51" spans="1:14" x14ac:dyDescent="0.25">
      <c r="A51" s="44" t="s">
        <v>240</v>
      </c>
      <c r="B51" s="95" t="s">
        <v>114</v>
      </c>
      <c r="C51" s="141">
        <v>0</v>
      </c>
      <c r="D51" s="141">
        <v>0</v>
      </c>
      <c r="E51" s="142">
        <v>0</v>
      </c>
      <c r="F51" s="9" t="s">
        <v>109</v>
      </c>
      <c r="G51" s="122">
        <f t="shared" si="6"/>
        <v>0</v>
      </c>
      <c r="H51" s="140">
        <v>0</v>
      </c>
      <c r="I51" s="118">
        <f t="shared" si="7"/>
        <v>0</v>
      </c>
      <c r="J51" s="141">
        <v>0</v>
      </c>
      <c r="K51" s="574"/>
      <c r="L51" s="121">
        <f>SUM(I51:J51)</f>
        <v>0</v>
      </c>
      <c r="M51" s="127">
        <f>IF(M$4=0,0,L51/$M$4)</f>
        <v>0</v>
      </c>
      <c r="N51" s="60"/>
    </row>
    <row r="52" spans="1:14" x14ac:dyDescent="0.25">
      <c r="A52" s="44" t="s">
        <v>241</v>
      </c>
      <c r="B52" s="95" t="s">
        <v>115</v>
      </c>
      <c r="C52" s="141">
        <v>0</v>
      </c>
      <c r="D52" s="141">
        <v>0</v>
      </c>
      <c r="E52" s="142">
        <v>0</v>
      </c>
      <c r="F52" s="9" t="s">
        <v>109</v>
      </c>
      <c r="G52" s="122">
        <f t="shared" si="6"/>
        <v>0</v>
      </c>
      <c r="H52" s="140">
        <v>0</v>
      </c>
      <c r="I52" s="118">
        <f t="shared" si="7"/>
        <v>0</v>
      </c>
      <c r="J52" s="112"/>
      <c r="K52" s="112"/>
      <c r="L52" s="121">
        <f>SUM(I52)</f>
        <v>0</v>
      </c>
      <c r="M52" s="127">
        <f>IF(M$4=0,0,L52/$M$4)</f>
        <v>0</v>
      </c>
      <c r="N52" s="60"/>
    </row>
    <row r="53" spans="1:14" x14ac:dyDescent="0.25">
      <c r="A53" s="44"/>
      <c r="B53" s="96"/>
      <c r="C53" s="126"/>
      <c r="D53" s="126"/>
      <c r="E53" s="436"/>
      <c r="F53" s="9"/>
      <c r="G53" s="123"/>
      <c r="H53" s="121"/>
      <c r="I53" s="118"/>
      <c r="J53" s="61"/>
      <c r="K53" s="61"/>
      <c r="L53" s="120"/>
      <c r="M53" s="127"/>
      <c r="N53" s="60"/>
    </row>
    <row r="54" spans="1:14" x14ac:dyDescent="0.25">
      <c r="A54" s="44" t="s">
        <v>92</v>
      </c>
      <c r="B54" s="72"/>
      <c r="C54" s="141">
        <v>0</v>
      </c>
      <c r="D54" s="141">
        <v>0</v>
      </c>
      <c r="E54" s="142">
        <v>0</v>
      </c>
      <c r="F54" s="9" t="s">
        <v>45</v>
      </c>
      <c r="G54" s="122">
        <f>C54*D54*E54</f>
        <v>0</v>
      </c>
      <c r="H54" s="140">
        <v>0</v>
      </c>
      <c r="I54" s="118">
        <f>G54*H54</f>
        <v>0</v>
      </c>
      <c r="J54" s="112"/>
      <c r="K54" s="112"/>
      <c r="L54" s="121">
        <f>SUM(I54:I55)</f>
        <v>0</v>
      </c>
      <c r="M54" s="127">
        <f>IF(M$4=0,0,L54/$M$4)</f>
        <v>0</v>
      </c>
      <c r="N54" s="60"/>
    </row>
    <row r="55" spans="1:14" x14ac:dyDescent="0.25">
      <c r="A55" s="44" t="s">
        <v>92</v>
      </c>
      <c r="B55" s="72"/>
      <c r="C55" s="141">
        <v>0</v>
      </c>
      <c r="D55" s="141">
        <v>0</v>
      </c>
      <c r="E55" s="142">
        <v>0</v>
      </c>
      <c r="F55" s="9" t="s">
        <v>45</v>
      </c>
      <c r="G55" s="122">
        <f>C55*D55*E55</f>
        <v>0</v>
      </c>
      <c r="H55" s="140">
        <v>0</v>
      </c>
      <c r="I55" s="118">
        <f>G55*H55</f>
        <v>0</v>
      </c>
      <c r="J55" s="112"/>
      <c r="K55" s="112"/>
      <c r="L55" s="120"/>
      <c r="M55" s="127"/>
      <c r="N55" s="60"/>
    </row>
    <row r="56" spans="1:14" x14ac:dyDescent="0.25">
      <c r="A56" s="44" t="s">
        <v>93</v>
      </c>
      <c r="B56" s="72"/>
      <c r="C56" s="141">
        <v>0</v>
      </c>
      <c r="D56" s="141">
        <v>0</v>
      </c>
      <c r="E56" s="142">
        <v>0</v>
      </c>
      <c r="F56" s="9" t="s">
        <v>45</v>
      </c>
      <c r="G56" s="122">
        <f>C56*D56*E56</f>
        <v>0</v>
      </c>
      <c r="H56" s="140">
        <v>0</v>
      </c>
      <c r="I56" s="118">
        <f>G56*H56</f>
        <v>0</v>
      </c>
      <c r="J56" s="61"/>
      <c r="K56" s="61"/>
      <c r="L56" s="121">
        <f>SUM(I56:I57)</f>
        <v>0</v>
      </c>
      <c r="M56" s="127">
        <f>IF(M$4=0,0,L56/$M$4)</f>
        <v>0</v>
      </c>
      <c r="N56" s="60"/>
    </row>
    <row r="57" spans="1:14" x14ac:dyDescent="0.25">
      <c r="A57" s="44" t="s">
        <v>93</v>
      </c>
      <c r="B57" s="72"/>
      <c r="C57" s="141">
        <v>0</v>
      </c>
      <c r="D57" s="141">
        <v>0</v>
      </c>
      <c r="E57" s="142">
        <v>0</v>
      </c>
      <c r="F57" s="9" t="s">
        <v>45</v>
      </c>
      <c r="G57" s="122">
        <f>C57*D57*E57</f>
        <v>0</v>
      </c>
      <c r="H57" s="140">
        <v>0</v>
      </c>
      <c r="I57" s="118">
        <f>G57*H57</f>
        <v>0</v>
      </c>
      <c r="J57" s="112"/>
      <c r="K57" s="112"/>
      <c r="L57" s="120"/>
      <c r="M57" s="127"/>
      <c r="N57" s="60"/>
    </row>
    <row r="58" spans="1:14" x14ac:dyDescent="0.25">
      <c r="A58" s="44"/>
      <c r="B58" s="96"/>
      <c r="C58" s="126"/>
      <c r="D58" s="126"/>
      <c r="E58" s="436"/>
      <c r="F58" s="9"/>
      <c r="G58" s="123"/>
      <c r="H58" s="121"/>
      <c r="I58" s="118"/>
      <c r="J58" s="112"/>
      <c r="K58" s="112"/>
      <c r="L58" s="120"/>
      <c r="M58" s="127"/>
      <c r="N58" s="60"/>
    </row>
    <row r="59" spans="1:14" x14ac:dyDescent="0.25">
      <c r="A59" s="44" t="s">
        <v>94</v>
      </c>
      <c r="B59" s="96" t="s">
        <v>95</v>
      </c>
      <c r="C59" s="141">
        <v>0</v>
      </c>
      <c r="D59" s="141">
        <v>0</v>
      </c>
      <c r="E59" s="142">
        <v>0</v>
      </c>
      <c r="F59" s="9" t="s">
        <v>45</v>
      </c>
      <c r="G59" s="122">
        <f>C59*D59*E59</f>
        <v>0</v>
      </c>
      <c r="H59" s="140">
        <v>0</v>
      </c>
      <c r="I59" s="118">
        <f>G59*H59</f>
        <v>0</v>
      </c>
      <c r="J59" s="112"/>
      <c r="K59" s="112"/>
      <c r="L59" s="121">
        <f>SUM(I59:I60)</f>
        <v>0</v>
      </c>
      <c r="M59" s="127">
        <f>IF(M$4=0,0,L59/$M$4)</f>
        <v>0</v>
      </c>
      <c r="N59" s="60"/>
    </row>
    <row r="60" spans="1:14" x14ac:dyDescent="0.25">
      <c r="A60" s="44" t="s">
        <v>94</v>
      </c>
      <c r="B60" s="96" t="s">
        <v>95</v>
      </c>
      <c r="C60" s="141">
        <v>0</v>
      </c>
      <c r="D60" s="141">
        <v>0</v>
      </c>
      <c r="E60" s="142">
        <v>0</v>
      </c>
      <c r="F60" s="9" t="s">
        <v>45</v>
      </c>
      <c r="G60" s="122">
        <f>C60*D60*E60</f>
        <v>0</v>
      </c>
      <c r="H60" s="140">
        <v>0</v>
      </c>
      <c r="I60" s="118">
        <f>G60*H60</f>
        <v>0</v>
      </c>
      <c r="J60" s="112"/>
      <c r="K60" s="385"/>
      <c r="L60" s="120"/>
      <c r="M60" s="127"/>
      <c r="N60" s="60"/>
    </row>
    <row r="61" spans="1:14" x14ac:dyDescent="0.25">
      <c r="A61" s="44" t="s">
        <v>96</v>
      </c>
      <c r="B61" s="8" t="s">
        <v>46</v>
      </c>
      <c r="C61" s="141">
        <v>0</v>
      </c>
      <c r="D61" s="141">
        <v>0</v>
      </c>
      <c r="E61" s="142">
        <v>0</v>
      </c>
      <c r="F61" s="9" t="s">
        <v>45</v>
      </c>
      <c r="G61" s="122">
        <f>C61*D61*E61</f>
        <v>0</v>
      </c>
      <c r="H61" s="140">
        <v>0</v>
      </c>
      <c r="I61" s="118">
        <f>G61*H61</f>
        <v>0</v>
      </c>
      <c r="J61" s="141">
        <v>0</v>
      </c>
      <c r="K61" s="574"/>
      <c r="L61" s="121">
        <f>SUM(I61:I62)+J61</f>
        <v>0</v>
      </c>
      <c r="M61" s="127">
        <f>IF(M$4=0,0,L61/$M$4)</f>
        <v>0</v>
      </c>
      <c r="N61" s="60"/>
    </row>
    <row r="62" spans="1:14" x14ac:dyDescent="0.25">
      <c r="A62" s="44" t="s">
        <v>96</v>
      </c>
      <c r="B62" s="8" t="s">
        <v>46</v>
      </c>
      <c r="C62" s="141">
        <v>0</v>
      </c>
      <c r="D62" s="141">
        <v>0</v>
      </c>
      <c r="E62" s="142">
        <v>0</v>
      </c>
      <c r="F62" s="9" t="s">
        <v>45</v>
      </c>
      <c r="G62" s="122">
        <f>C62*D62*E62</f>
        <v>0</v>
      </c>
      <c r="H62" s="140">
        <v>0</v>
      </c>
      <c r="I62" s="118">
        <f>G62*H62</f>
        <v>0</v>
      </c>
      <c r="J62" s="112"/>
      <c r="K62" s="112"/>
      <c r="L62" s="120"/>
      <c r="M62" s="127"/>
      <c r="N62" s="60"/>
    </row>
    <row r="63" spans="1:14" x14ac:dyDescent="0.25">
      <c r="A63" s="44"/>
      <c r="B63" s="8"/>
      <c r="C63" s="126"/>
      <c r="D63" s="126"/>
      <c r="E63" s="436"/>
      <c r="F63" s="9"/>
      <c r="G63" s="123"/>
      <c r="H63" s="121"/>
      <c r="I63" s="118"/>
      <c r="J63" s="112"/>
      <c r="K63" s="112"/>
      <c r="L63" s="120"/>
      <c r="M63" s="127"/>
      <c r="N63" s="60"/>
    </row>
    <row r="64" spans="1:14" x14ac:dyDescent="0.25">
      <c r="A64" s="44" t="s">
        <v>66</v>
      </c>
      <c r="B64" s="11" t="s">
        <v>48</v>
      </c>
      <c r="C64" s="141">
        <v>0</v>
      </c>
      <c r="D64" s="141">
        <v>0</v>
      </c>
      <c r="E64" s="142">
        <v>0</v>
      </c>
      <c r="F64" s="139" t="s">
        <v>109</v>
      </c>
      <c r="G64" s="122">
        <f t="shared" ref="G64:G69" si="8">C64*D64*E64</f>
        <v>0</v>
      </c>
      <c r="H64" s="140">
        <v>0</v>
      </c>
      <c r="I64" s="118">
        <f t="shared" ref="I64:I69" si="9">G64*H64</f>
        <v>0</v>
      </c>
      <c r="J64" s="112"/>
      <c r="K64" s="112"/>
      <c r="L64" s="121">
        <f>SUM(I64:I65)</f>
        <v>0</v>
      </c>
      <c r="M64" s="127">
        <f>IF(M$4=0,0,L64/$M$4)</f>
        <v>0</v>
      </c>
      <c r="N64" s="60"/>
    </row>
    <row r="65" spans="1:14" x14ac:dyDescent="0.25">
      <c r="A65" s="44" t="s">
        <v>66</v>
      </c>
      <c r="B65" s="11" t="s">
        <v>48</v>
      </c>
      <c r="C65" s="141">
        <v>0</v>
      </c>
      <c r="D65" s="141">
        <v>0</v>
      </c>
      <c r="E65" s="142">
        <v>0</v>
      </c>
      <c r="F65" s="139" t="s">
        <v>21</v>
      </c>
      <c r="G65" s="122">
        <f t="shared" si="8"/>
        <v>0</v>
      </c>
      <c r="H65" s="140">
        <v>0</v>
      </c>
      <c r="I65" s="118">
        <f t="shared" si="9"/>
        <v>0</v>
      </c>
      <c r="J65" s="112"/>
      <c r="K65" s="112"/>
      <c r="L65" s="120"/>
      <c r="M65" s="127"/>
      <c r="N65" s="60"/>
    </row>
    <row r="66" spans="1:14" x14ac:dyDescent="0.25">
      <c r="A66" s="44" t="s">
        <v>67</v>
      </c>
      <c r="B66" s="11" t="s">
        <v>144</v>
      </c>
      <c r="C66" s="141">
        <v>0</v>
      </c>
      <c r="D66" s="141">
        <v>0</v>
      </c>
      <c r="E66" s="142">
        <v>0</v>
      </c>
      <c r="F66" s="139" t="s">
        <v>109</v>
      </c>
      <c r="G66" s="122">
        <f t="shared" si="8"/>
        <v>0</v>
      </c>
      <c r="H66" s="140">
        <v>0</v>
      </c>
      <c r="I66" s="118">
        <f t="shared" si="9"/>
        <v>0</v>
      </c>
      <c r="J66" s="112"/>
      <c r="K66" s="112"/>
      <c r="L66" s="121">
        <f>SUM(I66:I67)</f>
        <v>0</v>
      </c>
      <c r="M66" s="127">
        <f>IF(M$4=0,0,L66/$M$4)</f>
        <v>0</v>
      </c>
      <c r="N66" s="60"/>
    </row>
    <row r="67" spans="1:14" x14ac:dyDescent="0.25">
      <c r="A67" s="44" t="s">
        <v>67</v>
      </c>
      <c r="B67" s="11" t="s">
        <v>144</v>
      </c>
      <c r="C67" s="141">
        <v>0</v>
      </c>
      <c r="D67" s="141">
        <v>0</v>
      </c>
      <c r="E67" s="142">
        <v>0</v>
      </c>
      <c r="F67" s="139" t="s">
        <v>21</v>
      </c>
      <c r="G67" s="122">
        <f t="shared" si="8"/>
        <v>0</v>
      </c>
      <c r="H67" s="140">
        <v>0</v>
      </c>
      <c r="I67" s="118">
        <f t="shared" si="9"/>
        <v>0</v>
      </c>
      <c r="J67" s="112"/>
      <c r="K67" s="112"/>
      <c r="L67" s="120"/>
      <c r="M67" s="127"/>
      <c r="N67" s="60"/>
    </row>
    <row r="68" spans="1:14" x14ac:dyDescent="0.25">
      <c r="A68" s="44" t="s">
        <v>68</v>
      </c>
      <c r="B68" s="11" t="s">
        <v>145</v>
      </c>
      <c r="C68" s="141">
        <v>0</v>
      </c>
      <c r="D68" s="141">
        <v>0</v>
      </c>
      <c r="E68" s="142">
        <v>0</v>
      </c>
      <c r="F68" s="139" t="s">
        <v>109</v>
      </c>
      <c r="G68" s="122">
        <f t="shared" si="8"/>
        <v>0</v>
      </c>
      <c r="H68" s="140">
        <v>0</v>
      </c>
      <c r="I68" s="118">
        <f t="shared" si="9"/>
        <v>0</v>
      </c>
      <c r="J68" s="61"/>
      <c r="K68" s="61"/>
      <c r="L68" s="121">
        <f>SUM(I68:I69)</f>
        <v>0</v>
      </c>
      <c r="M68" s="127">
        <f>IF(M$4=0,0,L68/$M$4)</f>
        <v>0</v>
      </c>
      <c r="N68" s="60"/>
    </row>
    <row r="69" spans="1:14" x14ac:dyDescent="0.25">
      <c r="A69" s="44" t="s">
        <v>68</v>
      </c>
      <c r="B69" s="11" t="s">
        <v>145</v>
      </c>
      <c r="C69" s="141">
        <v>0</v>
      </c>
      <c r="D69" s="141">
        <v>0</v>
      </c>
      <c r="E69" s="142">
        <v>0</v>
      </c>
      <c r="F69" s="139" t="s">
        <v>21</v>
      </c>
      <c r="G69" s="122">
        <f t="shared" si="8"/>
        <v>0</v>
      </c>
      <c r="H69" s="140">
        <v>0</v>
      </c>
      <c r="I69" s="118">
        <f t="shared" si="9"/>
        <v>0</v>
      </c>
      <c r="J69" s="112"/>
      <c r="K69" s="112"/>
      <c r="L69" s="120"/>
      <c r="M69" s="127"/>
      <c r="N69" s="60"/>
    </row>
    <row r="70" spans="1:14" x14ac:dyDescent="0.25">
      <c r="A70" s="44"/>
      <c r="B70" s="11"/>
      <c r="C70" s="126"/>
      <c r="D70" s="126"/>
      <c r="E70" s="436"/>
      <c r="F70" s="9"/>
      <c r="G70" s="123"/>
      <c r="H70" s="121"/>
      <c r="I70" s="118"/>
      <c r="J70" s="112"/>
      <c r="K70" s="112"/>
      <c r="L70" s="120"/>
      <c r="M70" s="127"/>
      <c r="N70" s="60"/>
    </row>
    <row r="71" spans="1:14" x14ac:dyDescent="0.25">
      <c r="A71" s="44" t="s">
        <v>100</v>
      </c>
      <c r="B71" s="11" t="s">
        <v>52</v>
      </c>
      <c r="C71" s="141">
        <v>0</v>
      </c>
      <c r="D71" s="141">
        <v>0</v>
      </c>
      <c r="E71" s="142">
        <v>0</v>
      </c>
      <c r="F71" s="9" t="s">
        <v>63</v>
      </c>
      <c r="G71" s="122">
        <f>C71*D71*E71</f>
        <v>0</v>
      </c>
      <c r="H71" s="140">
        <v>0</v>
      </c>
      <c r="I71" s="118">
        <f>G71*H71</f>
        <v>0</v>
      </c>
      <c r="J71" s="141">
        <v>0</v>
      </c>
      <c r="K71" s="112"/>
      <c r="L71" s="121">
        <f>SUM(I71:I72)+J71</f>
        <v>0</v>
      </c>
      <c r="M71" s="127">
        <f>IF(M$4=0,0,L71/$M$4)</f>
        <v>0</v>
      </c>
      <c r="N71" s="60"/>
    </row>
    <row r="72" spans="1:14" x14ac:dyDescent="0.25">
      <c r="A72" s="44" t="s">
        <v>100</v>
      </c>
      <c r="B72" s="11" t="s">
        <v>52</v>
      </c>
      <c r="C72" s="141">
        <v>0</v>
      </c>
      <c r="D72" s="141">
        <v>0</v>
      </c>
      <c r="E72" s="142">
        <v>0</v>
      </c>
      <c r="F72" s="9" t="s">
        <v>63</v>
      </c>
      <c r="G72" s="122">
        <f>C72*D72*E72</f>
        <v>0</v>
      </c>
      <c r="H72" s="140">
        <v>0</v>
      </c>
      <c r="I72" s="118">
        <f>G72*H72</f>
        <v>0</v>
      </c>
      <c r="J72" s="112"/>
      <c r="K72" s="112"/>
      <c r="L72" s="120"/>
      <c r="M72" s="127"/>
      <c r="N72" s="60"/>
    </row>
    <row r="73" spans="1:14" x14ac:dyDescent="0.25">
      <c r="A73" s="44" t="s">
        <v>97</v>
      </c>
      <c r="B73" s="11" t="s">
        <v>53</v>
      </c>
      <c r="C73" s="141">
        <v>0</v>
      </c>
      <c r="D73" s="141">
        <v>0</v>
      </c>
      <c r="E73" s="142">
        <v>0</v>
      </c>
      <c r="F73" s="9" t="s">
        <v>63</v>
      </c>
      <c r="G73" s="122">
        <f>C73*D73*E73</f>
        <v>0</v>
      </c>
      <c r="H73" s="140">
        <v>0</v>
      </c>
      <c r="I73" s="118">
        <f>G73*H73</f>
        <v>0</v>
      </c>
      <c r="J73" s="112"/>
      <c r="K73" s="112"/>
      <c r="L73" s="121">
        <f>SUM(I73:I74)</f>
        <v>0</v>
      </c>
      <c r="M73" s="127">
        <f>IF(M$4=0,0,L73/$M$4)</f>
        <v>0</v>
      </c>
      <c r="N73" s="60"/>
    </row>
    <row r="74" spans="1:14" x14ac:dyDescent="0.25">
      <c r="A74" s="44" t="s">
        <v>97</v>
      </c>
      <c r="B74" s="11" t="s">
        <v>53</v>
      </c>
      <c r="C74" s="141">
        <v>0</v>
      </c>
      <c r="D74" s="141">
        <v>0</v>
      </c>
      <c r="E74" s="142">
        <v>0</v>
      </c>
      <c r="F74" s="9" t="s">
        <v>63</v>
      </c>
      <c r="G74" s="122">
        <f>C74*D74*E74</f>
        <v>0</v>
      </c>
      <c r="H74" s="140">
        <v>0</v>
      </c>
      <c r="I74" s="118">
        <f>G74*H74</f>
        <v>0</v>
      </c>
      <c r="J74" s="112"/>
      <c r="K74" s="112"/>
      <c r="L74" s="120"/>
      <c r="M74" s="127"/>
      <c r="N74" s="60"/>
    </row>
    <row r="75" spans="1:14" x14ac:dyDescent="0.25">
      <c r="A75" s="44"/>
      <c r="B75" s="61"/>
      <c r="C75" s="126"/>
      <c r="D75" s="126"/>
      <c r="E75" s="436"/>
      <c r="F75" s="9"/>
      <c r="G75" s="123"/>
      <c r="H75" s="121"/>
      <c r="I75" s="118"/>
      <c r="J75" s="112"/>
      <c r="K75" s="112"/>
      <c r="L75" s="120"/>
      <c r="M75" s="127"/>
      <c r="N75" s="60"/>
    </row>
    <row r="76" spans="1:14" x14ac:dyDescent="0.25">
      <c r="A76" s="44" t="s">
        <v>101</v>
      </c>
      <c r="B76" s="11" t="s">
        <v>102</v>
      </c>
      <c r="C76" s="141">
        <v>0</v>
      </c>
      <c r="D76" s="141">
        <v>0</v>
      </c>
      <c r="E76" s="142">
        <v>0</v>
      </c>
      <c r="F76" s="9" t="s">
        <v>21</v>
      </c>
      <c r="G76" s="122">
        <f>C76*D76*E76</f>
        <v>0</v>
      </c>
      <c r="H76" s="140">
        <v>0</v>
      </c>
      <c r="I76" s="118">
        <f>G76*H76</f>
        <v>0</v>
      </c>
      <c r="J76" s="141">
        <v>0</v>
      </c>
      <c r="K76" s="112"/>
      <c r="L76" s="121">
        <f>I76+J76</f>
        <v>0</v>
      </c>
      <c r="M76" s="127">
        <f>IF(M$4=0,0,L76/$M$4)</f>
        <v>0</v>
      </c>
      <c r="N76" s="60"/>
    </row>
    <row r="77" spans="1:14" x14ac:dyDescent="0.25">
      <c r="A77" s="137"/>
      <c r="B77" s="61"/>
      <c r="C77" s="8"/>
      <c r="D77" s="8"/>
      <c r="E77" s="8"/>
      <c r="F77" s="61"/>
      <c r="G77" s="61"/>
      <c r="H77" s="8"/>
      <c r="I77" s="61"/>
      <c r="J77" s="112"/>
      <c r="K77" s="112"/>
      <c r="L77" s="120"/>
      <c r="M77" s="127"/>
      <c r="N77" s="60"/>
    </row>
    <row r="78" spans="1:14" x14ac:dyDescent="0.25">
      <c r="A78" s="44" t="s">
        <v>104</v>
      </c>
      <c r="B78" s="11" t="s">
        <v>56</v>
      </c>
      <c r="C78" s="141">
        <v>0</v>
      </c>
      <c r="D78" s="141">
        <v>0</v>
      </c>
      <c r="E78" s="142">
        <v>0</v>
      </c>
      <c r="F78" s="9" t="s">
        <v>21</v>
      </c>
      <c r="G78" s="122">
        <f>C78*D78*E78</f>
        <v>0</v>
      </c>
      <c r="H78" s="140">
        <v>0</v>
      </c>
      <c r="I78" s="118">
        <f>G78*H78</f>
        <v>0</v>
      </c>
      <c r="J78" s="141">
        <v>0</v>
      </c>
      <c r="K78" s="112"/>
      <c r="L78" s="120">
        <f>I78+J78</f>
        <v>0</v>
      </c>
      <c r="M78" s="127">
        <f>IF(M$4=0,0,L78/$M$4)</f>
        <v>0</v>
      </c>
      <c r="N78" s="60"/>
    </row>
    <row r="79" spans="1:14" x14ac:dyDescent="0.25">
      <c r="A79" s="44"/>
      <c r="B79" s="11"/>
      <c r="C79" s="126"/>
      <c r="D79" s="126"/>
      <c r="E79" s="436"/>
      <c r="F79" s="9"/>
      <c r="G79" s="123"/>
      <c r="H79" s="121"/>
      <c r="I79" s="118"/>
      <c r="J79" s="112"/>
      <c r="K79" s="112"/>
      <c r="L79" s="120"/>
      <c r="M79" s="127"/>
      <c r="N79" s="60"/>
    </row>
    <row r="80" spans="1:14" x14ac:dyDescent="0.25">
      <c r="A80" s="44" t="s">
        <v>105</v>
      </c>
      <c r="B80" s="11" t="s">
        <v>57</v>
      </c>
      <c r="C80" s="141">
        <v>0</v>
      </c>
      <c r="D80" s="141">
        <v>0</v>
      </c>
      <c r="E80" s="142">
        <v>0</v>
      </c>
      <c r="F80" s="9" t="s">
        <v>63</v>
      </c>
      <c r="G80" s="122">
        <f>C80*D80*E80</f>
        <v>0</v>
      </c>
      <c r="H80" s="140">
        <v>0</v>
      </c>
      <c r="I80" s="118">
        <f>G80*H80</f>
        <v>0</v>
      </c>
      <c r="J80" s="141">
        <v>0</v>
      </c>
      <c r="K80" s="574"/>
      <c r="L80" s="121">
        <f>SUM(I80:I81)+J80</f>
        <v>0</v>
      </c>
      <c r="M80" s="127">
        <f>IF(M$4=0,0,L80/$M$4)</f>
        <v>0</v>
      </c>
      <c r="N80" s="60"/>
    </row>
    <row r="81" spans="1:14" x14ac:dyDescent="0.25">
      <c r="A81" s="44" t="s">
        <v>105</v>
      </c>
      <c r="B81" s="11" t="s">
        <v>57</v>
      </c>
      <c r="C81" s="141">
        <v>0</v>
      </c>
      <c r="D81" s="141">
        <v>0</v>
      </c>
      <c r="E81" s="142">
        <v>0</v>
      </c>
      <c r="F81" s="9" t="s">
        <v>63</v>
      </c>
      <c r="G81" s="122">
        <f>C81*D81*E81</f>
        <v>0</v>
      </c>
      <c r="H81" s="140">
        <v>0</v>
      </c>
      <c r="I81" s="118">
        <f>G81*H81</f>
        <v>0</v>
      </c>
      <c r="J81" s="112"/>
      <c r="K81" s="112"/>
      <c r="L81" s="120"/>
      <c r="M81" s="127"/>
      <c r="N81" s="60"/>
    </row>
    <row r="82" spans="1:14" x14ac:dyDescent="0.25">
      <c r="A82" s="44"/>
      <c r="B82" s="11"/>
      <c r="C82" s="17"/>
      <c r="D82" s="17"/>
      <c r="E82" s="18"/>
      <c r="F82" s="17"/>
      <c r="G82" s="755"/>
      <c r="H82" s="755"/>
      <c r="I82" s="119"/>
      <c r="J82" s="112"/>
      <c r="K82" s="112"/>
      <c r="L82" s="120"/>
      <c r="M82" s="127"/>
      <c r="N82" s="60"/>
    </row>
    <row r="83" spans="1:14" x14ac:dyDescent="0.25">
      <c r="A83" s="44"/>
      <c r="B83" s="61"/>
      <c r="C83" s="61"/>
      <c r="D83" s="61"/>
      <c r="E83" s="61"/>
      <c r="F83" s="61"/>
      <c r="G83" s="61"/>
      <c r="H83" s="61"/>
      <c r="I83" s="120"/>
      <c r="J83" s="61"/>
      <c r="K83" s="61"/>
      <c r="L83" s="119"/>
      <c r="M83" s="127"/>
      <c r="N83" s="60"/>
    </row>
    <row r="84" spans="1:14" x14ac:dyDescent="0.25">
      <c r="A84" s="44"/>
      <c r="B84" s="61"/>
      <c r="C84" s="61"/>
      <c r="D84" s="61"/>
      <c r="E84" s="61"/>
      <c r="F84" s="61"/>
      <c r="G84" s="61"/>
      <c r="H84" s="61"/>
      <c r="I84" s="61"/>
      <c r="J84" s="61"/>
      <c r="K84" s="61"/>
      <c r="L84" s="61"/>
      <c r="M84" s="127"/>
      <c r="N84" s="60"/>
    </row>
    <row r="85" spans="1:14" x14ac:dyDescent="0.25">
      <c r="A85" s="199" t="s">
        <v>375</v>
      </c>
      <c r="B85" s="61"/>
      <c r="C85" s="61"/>
      <c r="D85" s="61"/>
      <c r="E85" s="61"/>
      <c r="F85" s="61"/>
      <c r="G85" s="88"/>
      <c r="H85" s="1048" t="s">
        <v>239</v>
      </c>
      <c r="I85" s="163" t="s">
        <v>234</v>
      </c>
      <c r="J85" s="164" t="s">
        <v>131</v>
      </c>
      <c r="K85" s="166"/>
      <c r="L85" s="167" t="s">
        <v>235</v>
      </c>
      <c r="M85" s="753" t="s">
        <v>157</v>
      </c>
      <c r="N85" s="60"/>
    </row>
    <row r="86" spans="1:14" x14ac:dyDescent="0.25">
      <c r="A86" s="266">
        <v>15</v>
      </c>
      <c r="B86" s="171"/>
      <c r="C86" s="130"/>
      <c r="D86" s="130"/>
      <c r="E86" s="172"/>
      <c r="F86" s="173"/>
      <c r="G86" s="174"/>
      <c r="H86" s="1049"/>
      <c r="I86" s="169">
        <f>SUM(I6:I81)</f>
        <v>0</v>
      </c>
      <c r="J86" s="169">
        <f>SUM(J6:J81)</f>
        <v>0</v>
      </c>
      <c r="K86" s="169"/>
      <c r="L86" s="169">
        <f>SUM(L6:L80)</f>
        <v>0</v>
      </c>
      <c r="M86" s="170">
        <f>IF(M$4=0,0,L86/$M$4)</f>
        <v>0</v>
      </c>
      <c r="N86" s="60"/>
    </row>
    <row r="87" spans="1:14" x14ac:dyDescent="0.25">
      <c r="B87" s="186"/>
      <c r="C87" s="33"/>
      <c r="D87" s="147"/>
      <c r="E87" s="147"/>
      <c r="F87" s="38"/>
      <c r="H87" s="193"/>
      <c r="I87" s="14"/>
      <c r="J87" s="14"/>
      <c r="K87" s="14"/>
      <c r="L87" s="117"/>
      <c r="M87" s="185"/>
      <c r="N87" s="60"/>
    </row>
    <row r="88" spans="1:14" s="112" customFormat="1" x14ac:dyDescent="0.25">
      <c r="A88" s="134"/>
      <c r="B88" s="186"/>
      <c r="C88" s="33"/>
      <c r="D88" s="147"/>
      <c r="E88" s="147"/>
      <c r="F88" s="38"/>
      <c r="G88" s="79"/>
      <c r="H88" s="193"/>
      <c r="I88" s="14"/>
      <c r="J88" s="14"/>
      <c r="K88" s="14"/>
      <c r="L88" s="117"/>
      <c r="M88" s="185"/>
      <c r="N88" s="15"/>
    </row>
    <row r="89" spans="1:14" s="112" customFormat="1" x14ac:dyDescent="0.25">
      <c r="A89" s="134"/>
      <c r="B89" s="186"/>
      <c r="C89" s="33"/>
      <c r="D89" s="147"/>
      <c r="E89" s="147"/>
      <c r="F89" s="38"/>
      <c r="G89" s="79"/>
      <c r="H89" s="193"/>
      <c r="I89" s="14"/>
      <c r="J89" s="14"/>
      <c r="K89" s="14"/>
      <c r="L89" s="117"/>
      <c r="M89" s="185"/>
      <c r="N89" s="15"/>
    </row>
    <row r="90" spans="1:14" s="112" customFormat="1" x14ac:dyDescent="0.25">
      <c r="A90" s="134"/>
      <c r="B90" s="186"/>
      <c r="C90" s="33"/>
      <c r="D90" s="147"/>
      <c r="E90" s="147"/>
      <c r="F90" s="38"/>
      <c r="G90" s="79"/>
      <c r="H90" s="193"/>
      <c r="I90" s="14"/>
      <c r="J90" s="14"/>
      <c r="K90" s="14"/>
      <c r="L90" s="117"/>
      <c r="M90" s="185"/>
      <c r="N90" s="15"/>
    </row>
    <row r="91" spans="1:14" s="112" customFormat="1" x14ac:dyDescent="0.25">
      <c r="A91" s="134"/>
      <c r="B91" s="182"/>
      <c r="C91" s="33"/>
      <c r="D91" s="33"/>
      <c r="E91" s="30"/>
      <c r="F91" s="22"/>
      <c r="G91" s="33"/>
      <c r="H91" s="282"/>
      <c r="I91" s="14"/>
      <c r="J91" s="14"/>
      <c r="K91" s="14"/>
      <c r="L91" s="117"/>
      <c r="M91" s="185"/>
      <c r="N91" s="15"/>
    </row>
    <row r="92" spans="1:14" s="112" customFormat="1" x14ac:dyDescent="0.25">
      <c r="A92" s="134"/>
      <c r="B92" s="182"/>
      <c r="C92" s="79"/>
      <c r="D92" s="33"/>
      <c r="E92" s="79"/>
      <c r="F92" s="147"/>
      <c r="G92" s="33"/>
      <c r="H92" s="193"/>
      <c r="I92" s="14"/>
      <c r="J92" s="14"/>
      <c r="K92" s="14"/>
      <c r="L92" s="117"/>
      <c r="M92" s="185"/>
      <c r="N92" s="15"/>
    </row>
    <row r="93" spans="1:14" s="112" customFormat="1" x14ac:dyDescent="0.25">
      <c r="A93" s="134"/>
      <c r="B93" s="182"/>
      <c r="C93" s="79"/>
      <c r="D93" s="33"/>
      <c r="E93" s="79"/>
      <c r="F93" s="147"/>
      <c r="G93" s="33"/>
      <c r="H93" s="193"/>
      <c r="I93" s="14"/>
      <c r="J93" s="14"/>
      <c r="K93" s="14"/>
      <c r="L93" s="117"/>
      <c r="M93" s="185"/>
      <c r="N93" s="15"/>
    </row>
    <row r="94" spans="1:14" s="112" customFormat="1" x14ac:dyDescent="0.25">
      <c r="A94" s="134"/>
      <c r="B94" s="79"/>
      <c r="C94" s="79"/>
      <c r="D94" s="79"/>
      <c r="E94" s="79"/>
      <c r="F94" s="147"/>
      <c r="G94" s="33"/>
      <c r="H94" s="193"/>
      <c r="I94" s="14"/>
      <c r="J94" s="14"/>
      <c r="K94" s="14"/>
      <c r="L94" s="117"/>
      <c r="M94" s="185"/>
      <c r="N94" s="15"/>
    </row>
    <row r="95" spans="1:14" s="112" customFormat="1" x14ac:dyDescent="0.25">
      <c r="A95" s="134"/>
      <c r="B95" s="79"/>
      <c r="C95" s="79"/>
      <c r="D95" s="79"/>
      <c r="E95" s="79"/>
      <c r="F95" s="147"/>
      <c r="G95" s="33"/>
      <c r="H95" s="193"/>
      <c r="I95" s="14"/>
      <c r="J95" s="14"/>
      <c r="K95" s="14"/>
      <c r="L95" s="117"/>
      <c r="M95" s="185"/>
      <c r="N95" s="15"/>
    </row>
    <row r="96" spans="1:14" s="112" customFormat="1" x14ac:dyDescent="0.25">
      <c r="A96" s="134"/>
      <c r="B96" s="93"/>
      <c r="C96" s="260"/>
      <c r="D96" s="260"/>
      <c r="E96" s="260"/>
      <c r="F96" s="147"/>
      <c r="G96" s="33"/>
      <c r="H96" s="193"/>
      <c r="I96" s="14"/>
      <c r="J96" s="14"/>
      <c r="K96" s="14"/>
      <c r="L96" s="117"/>
      <c r="M96" s="185"/>
      <c r="N96" s="15"/>
    </row>
    <row r="97" spans="1:14" s="112" customFormat="1" x14ac:dyDescent="0.25">
      <c r="A97" s="134"/>
      <c r="B97" s="79"/>
      <c r="C97" s="260"/>
      <c r="D97" s="22"/>
      <c r="E97" s="22"/>
      <c r="F97" s="38"/>
      <c r="G97" s="22"/>
      <c r="H97" s="282"/>
      <c r="I97" s="14"/>
      <c r="J97" s="14"/>
      <c r="K97" s="14"/>
      <c r="L97" s="117"/>
      <c r="M97" s="185"/>
      <c r="N97" s="15"/>
    </row>
    <row r="98" spans="1:14" s="112" customFormat="1" x14ac:dyDescent="0.25">
      <c r="A98" s="134"/>
      <c r="B98" s="93"/>
      <c r="C98" s="79"/>
      <c r="D98" s="33"/>
      <c r="E98" s="147"/>
      <c r="F98" s="149"/>
      <c r="G98" s="41"/>
      <c r="H98" s="193"/>
      <c r="I98" s="14"/>
      <c r="J98" s="14"/>
      <c r="K98" s="14"/>
      <c r="L98" s="117"/>
      <c r="M98" s="185"/>
      <c r="N98" s="15"/>
    </row>
    <row r="99" spans="1:14" s="112" customFormat="1" x14ac:dyDescent="0.25">
      <c r="A99" s="134"/>
      <c r="B99" s="93"/>
      <c r="C99" s="79"/>
      <c r="D99" s="33"/>
      <c r="E99" s="147"/>
      <c r="F99" s="149"/>
      <c r="G99" s="41"/>
      <c r="H99" s="193"/>
      <c r="I99" s="14"/>
      <c r="J99" s="14"/>
      <c r="K99" s="14"/>
      <c r="L99" s="117"/>
      <c r="M99" s="185"/>
      <c r="N99" s="15"/>
    </row>
    <row r="100" spans="1:14" s="112" customFormat="1" x14ac:dyDescent="0.25">
      <c r="A100" s="134"/>
      <c r="B100" s="93"/>
      <c r="C100" s="79"/>
      <c r="D100" s="33"/>
      <c r="E100" s="147"/>
      <c r="F100" s="149"/>
      <c r="G100" s="41"/>
      <c r="H100" s="193"/>
      <c r="I100" s="14"/>
      <c r="J100" s="14"/>
      <c r="K100" s="14"/>
      <c r="L100" s="117"/>
      <c r="M100" s="185"/>
      <c r="N100" s="15"/>
    </row>
    <row r="101" spans="1:14" s="112" customFormat="1" x14ac:dyDescent="0.25">
      <c r="A101" s="134"/>
      <c r="B101" s="93"/>
      <c r="C101" s="79"/>
      <c r="D101" s="33"/>
      <c r="E101" s="147"/>
      <c r="F101" s="149"/>
      <c r="G101" s="41"/>
      <c r="H101" s="193"/>
      <c r="I101" s="14"/>
      <c r="J101" s="14"/>
      <c r="K101" s="14"/>
      <c r="L101" s="117"/>
      <c r="M101" s="185"/>
      <c r="N101" s="15"/>
    </row>
    <row r="102" spans="1:14" s="112" customFormat="1" x14ac:dyDescent="0.25">
      <c r="A102" s="134"/>
      <c r="B102" s="93"/>
      <c r="C102" s="79"/>
      <c r="D102" s="33"/>
      <c r="E102" s="147"/>
      <c r="F102" s="149"/>
      <c r="G102" s="41"/>
      <c r="H102" s="193"/>
      <c r="I102" s="14"/>
      <c r="J102" s="14"/>
      <c r="K102" s="14"/>
      <c r="L102" s="117"/>
      <c r="M102" s="185"/>
      <c r="N102" s="15"/>
    </row>
    <row r="103" spans="1:14" s="112" customFormat="1" x14ac:dyDescent="0.25">
      <c r="A103" s="134"/>
      <c r="B103" s="93"/>
      <c r="C103" s="79"/>
      <c r="D103" s="33"/>
      <c r="E103" s="147"/>
      <c r="F103" s="149"/>
      <c r="G103" s="41"/>
      <c r="H103" s="193"/>
      <c r="I103" s="14"/>
      <c r="J103" s="14"/>
      <c r="K103" s="14"/>
      <c r="L103" s="117"/>
      <c r="M103" s="185"/>
      <c r="N103" s="15"/>
    </row>
    <row r="104" spans="1:14" s="112" customFormat="1" x14ac:dyDescent="0.25">
      <c r="A104" s="134"/>
      <c r="B104" s="93"/>
      <c r="C104" s="33"/>
      <c r="D104" s="22"/>
      <c r="E104" s="38"/>
      <c r="F104" s="22"/>
      <c r="G104" s="22"/>
      <c r="H104" s="192"/>
      <c r="L104" s="117"/>
      <c r="M104" s="185"/>
      <c r="N104" s="15"/>
    </row>
    <row r="105" spans="1:14" s="112" customFormat="1" x14ac:dyDescent="0.25">
      <c r="A105" s="134"/>
      <c r="B105" s="93"/>
      <c r="C105" s="33"/>
      <c r="D105" s="33"/>
      <c r="E105" s="38"/>
      <c r="F105" s="143"/>
      <c r="G105" s="143"/>
      <c r="H105" s="193"/>
      <c r="I105" s="14"/>
      <c r="J105" s="14"/>
      <c r="K105" s="14"/>
      <c r="L105" s="117"/>
      <c r="M105" s="185"/>
      <c r="N105" s="15"/>
    </row>
    <row r="106" spans="1:14" s="112" customFormat="1" x14ac:dyDescent="0.25">
      <c r="A106" s="134"/>
      <c r="B106" s="93"/>
      <c r="C106" s="33"/>
      <c r="D106" s="33"/>
      <c r="E106" s="146"/>
      <c r="F106" s="143"/>
      <c r="G106" s="143"/>
      <c r="H106" s="193"/>
      <c r="I106" s="14"/>
      <c r="J106" s="14"/>
      <c r="K106" s="14"/>
      <c r="L106" s="117"/>
      <c r="M106" s="185"/>
      <c r="N106" s="15"/>
    </row>
    <row r="107" spans="1:14" s="112" customFormat="1" x14ac:dyDescent="0.25">
      <c r="A107" s="134"/>
      <c r="B107" s="93"/>
      <c r="C107" s="33"/>
      <c r="D107" s="33"/>
      <c r="E107" s="38"/>
      <c r="F107" s="33"/>
      <c r="G107" s="143"/>
      <c r="H107" s="193"/>
      <c r="I107" s="14"/>
      <c r="J107" s="14"/>
      <c r="K107" s="14"/>
      <c r="L107" s="117"/>
      <c r="M107" s="185"/>
      <c r="N107" s="15"/>
    </row>
    <row r="108" spans="1:14" s="112" customFormat="1" x14ac:dyDescent="0.25">
      <c r="A108" s="134"/>
      <c r="B108" s="93"/>
      <c r="C108" s="33"/>
      <c r="D108" s="146"/>
      <c r="E108" s="79"/>
      <c r="F108" s="143"/>
      <c r="G108" s="143"/>
      <c r="H108" s="193"/>
      <c r="I108" s="14"/>
      <c r="J108" s="14"/>
      <c r="K108" s="14"/>
      <c r="L108" s="117"/>
      <c r="M108" s="185"/>
      <c r="N108" s="15"/>
    </row>
    <row r="109" spans="1:14" s="112" customFormat="1" x14ac:dyDescent="0.25">
      <c r="A109" s="134"/>
      <c r="H109" s="282"/>
      <c r="I109" s="14"/>
      <c r="J109" s="14"/>
      <c r="K109" s="14"/>
      <c r="L109" s="117"/>
      <c r="M109" s="185"/>
      <c r="N109" s="15"/>
    </row>
    <row r="110" spans="1:14" s="112" customFormat="1" x14ac:dyDescent="0.25">
      <c r="A110" s="134"/>
      <c r="B110" s="93"/>
      <c r="C110" s="79"/>
      <c r="D110" s="33"/>
      <c r="E110" s="38"/>
      <c r="F110" s="33"/>
      <c r="G110" s="33"/>
      <c r="H110" s="195"/>
      <c r="I110" s="14"/>
      <c r="J110" s="14"/>
      <c r="K110" s="14"/>
      <c r="L110" s="117"/>
      <c r="M110" s="185"/>
      <c r="N110" s="15"/>
    </row>
    <row r="111" spans="1:14" s="112" customFormat="1" x14ac:dyDescent="0.25">
      <c r="A111" s="134"/>
      <c r="B111" s="93"/>
      <c r="C111" s="79"/>
      <c r="D111" s="33"/>
      <c r="E111" s="38"/>
      <c r="F111" s="22"/>
      <c r="G111" s="33"/>
      <c r="H111" s="192"/>
      <c r="I111" s="14"/>
      <c r="J111" s="14"/>
      <c r="K111" s="14"/>
      <c r="L111" s="117"/>
      <c r="M111" s="185"/>
      <c r="N111" s="15"/>
    </row>
    <row r="112" spans="1:14" s="112" customFormat="1" x14ac:dyDescent="0.25">
      <c r="A112" s="134"/>
      <c r="B112" s="93"/>
      <c r="C112" s="79"/>
      <c r="D112" s="33"/>
      <c r="E112" s="33"/>
      <c r="F112" s="196"/>
      <c r="G112" s="33"/>
      <c r="H112" s="193"/>
      <c r="I112" s="14"/>
      <c r="J112" s="14"/>
      <c r="K112" s="14"/>
      <c r="L112" s="117"/>
      <c r="M112" s="185"/>
      <c r="N112" s="15"/>
    </row>
    <row r="113" spans="1:14" s="112" customFormat="1" x14ac:dyDescent="0.25">
      <c r="A113" s="134"/>
      <c r="B113" s="93"/>
      <c r="C113" s="33"/>
      <c r="D113" s="38"/>
      <c r="E113" s="33"/>
      <c r="F113" s="33"/>
      <c r="G113" s="33"/>
      <c r="H113" s="192"/>
      <c r="I113" s="14"/>
      <c r="J113" s="14"/>
      <c r="K113" s="14"/>
      <c r="L113" s="14"/>
      <c r="M113" s="188"/>
      <c r="N113" s="15"/>
    </row>
    <row r="114" spans="1:14" s="112" customFormat="1" x14ac:dyDescent="0.25">
      <c r="A114" s="134"/>
      <c r="B114" s="93"/>
      <c r="C114" s="79"/>
      <c r="D114" s="38"/>
      <c r="E114" s="22"/>
      <c r="F114" s="22"/>
      <c r="G114" s="263"/>
      <c r="H114" s="193"/>
      <c r="I114" s="14"/>
      <c r="J114" s="14"/>
      <c r="K114" s="14"/>
      <c r="L114" s="14"/>
      <c r="M114" s="188"/>
      <c r="N114" s="15"/>
    </row>
    <row r="115" spans="1:14" s="112" customFormat="1" x14ac:dyDescent="0.25">
      <c r="A115" s="134"/>
      <c r="B115" s="93"/>
      <c r="C115" s="260"/>
      <c r="D115" s="260"/>
      <c r="E115" s="260"/>
      <c r="F115" s="21"/>
      <c r="G115" s="260"/>
      <c r="H115" s="188"/>
      <c r="I115" s="14"/>
      <c r="J115" s="14"/>
      <c r="K115" s="14"/>
      <c r="L115" s="14"/>
      <c r="M115" s="14"/>
      <c r="N115" s="15"/>
    </row>
    <row r="116" spans="1:14" s="112" customFormat="1" x14ac:dyDescent="0.25">
      <c r="A116" s="134"/>
      <c r="B116" s="93"/>
      <c r="C116" s="79"/>
      <c r="D116" s="79"/>
      <c r="E116" s="143"/>
      <c r="F116" s="143"/>
      <c r="G116" s="22"/>
      <c r="H116" s="189"/>
      <c r="I116" s="14"/>
      <c r="J116" s="14"/>
      <c r="K116" s="14"/>
      <c r="L116" s="14"/>
      <c r="M116" s="14"/>
      <c r="N116" s="15"/>
    </row>
    <row r="117" spans="1:14" s="112" customFormat="1" x14ac:dyDescent="0.25">
      <c r="A117" s="134"/>
      <c r="B117" s="79"/>
      <c r="C117" s="79"/>
      <c r="D117" s="79"/>
      <c r="E117" s="143"/>
      <c r="F117" s="143"/>
      <c r="G117" s="22"/>
      <c r="H117" s="263"/>
      <c r="I117" s="14"/>
      <c r="J117" s="14"/>
      <c r="K117" s="14"/>
      <c r="L117" s="14"/>
      <c r="M117" s="14"/>
      <c r="N117" s="15"/>
    </row>
    <row r="118" spans="1:14" s="112" customFormat="1" x14ac:dyDescent="0.25">
      <c r="A118" s="134"/>
      <c r="B118" s="93"/>
      <c r="C118" s="37"/>
      <c r="D118" s="38"/>
      <c r="E118" s="143"/>
      <c r="F118" s="184"/>
      <c r="G118" s="143"/>
      <c r="H118" s="189"/>
      <c r="I118" s="14"/>
      <c r="J118" s="14"/>
      <c r="K118" s="14"/>
      <c r="L118" s="14"/>
      <c r="M118" s="14"/>
      <c r="N118" s="15"/>
    </row>
    <row r="119" spans="1:14" s="112" customFormat="1" x14ac:dyDescent="0.25">
      <c r="A119" s="134"/>
      <c r="B119" s="186"/>
      <c r="C119" s="37"/>
      <c r="D119" s="38"/>
      <c r="E119" s="79"/>
      <c r="F119" s="79"/>
      <c r="G119" s="143"/>
      <c r="H119" s="189"/>
      <c r="I119" s="14"/>
      <c r="J119" s="14"/>
      <c r="K119" s="14"/>
      <c r="L119" s="14"/>
      <c r="M119" s="14"/>
      <c r="N119" s="15"/>
    </row>
    <row r="120" spans="1:14" s="112" customFormat="1" x14ac:dyDescent="0.25">
      <c r="A120" s="134"/>
      <c r="B120" s="186"/>
      <c r="C120" s="37"/>
      <c r="D120" s="38"/>
      <c r="E120" s="79"/>
      <c r="F120" s="79"/>
      <c r="G120" s="143"/>
      <c r="H120" s="189"/>
      <c r="I120" s="14"/>
      <c r="J120" s="14"/>
      <c r="K120" s="14"/>
      <c r="L120" s="15"/>
      <c r="M120" s="15"/>
      <c r="N120" s="15"/>
    </row>
    <row r="121" spans="1:14" s="112" customFormat="1" x14ac:dyDescent="0.25">
      <c r="A121" s="134"/>
      <c r="B121" s="93"/>
      <c r="C121" s="33"/>
      <c r="D121" s="33"/>
      <c r="E121" s="38"/>
      <c r="F121" s="33"/>
      <c r="G121" s="22"/>
      <c r="H121" s="189"/>
      <c r="I121" s="14"/>
      <c r="J121" s="14"/>
      <c r="K121" s="14"/>
      <c r="L121" s="15"/>
      <c r="M121" s="15"/>
      <c r="N121" s="15"/>
    </row>
    <row r="122" spans="1:14" s="112" customFormat="1" x14ac:dyDescent="0.25">
      <c r="A122" s="134"/>
      <c r="B122" s="93"/>
      <c r="C122" s="33"/>
      <c r="D122" s="33"/>
      <c r="E122" s="38"/>
      <c r="F122" s="22"/>
      <c r="G122" s="22"/>
      <c r="H122" s="189"/>
      <c r="I122" s="14"/>
      <c r="J122" s="14"/>
      <c r="K122" s="14"/>
      <c r="L122" s="15"/>
      <c r="M122" s="15"/>
      <c r="N122" s="15"/>
    </row>
    <row r="123" spans="1:14" s="112" customFormat="1" x14ac:dyDescent="0.25">
      <c r="A123" s="134"/>
      <c r="B123" s="79"/>
      <c r="C123" s="79"/>
      <c r="D123" s="79"/>
      <c r="E123" s="79"/>
      <c r="F123" s="79"/>
      <c r="G123" s="79"/>
      <c r="H123" s="189"/>
      <c r="I123" s="15"/>
      <c r="J123" s="15"/>
      <c r="K123" s="15"/>
      <c r="L123" s="15"/>
      <c r="M123" s="15"/>
      <c r="N123" s="15"/>
    </row>
    <row r="124" spans="1:14" s="112" customFormat="1" x14ac:dyDescent="0.25">
      <c r="A124" s="134"/>
      <c r="B124" s="79"/>
      <c r="C124" s="79"/>
      <c r="D124" s="79"/>
      <c r="E124" s="79"/>
      <c r="F124" s="79"/>
      <c r="G124" s="79"/>
      <c r="H124" s="189"/>
      <c r="I124" s="15"/>
      <c r="J124" s="15"/>
      <c r="K124" s="15"/>
      <c r="L124" s="15"/>
      <c r="M124" s="15"/>
      <c r="N124" s="15"/>
    </row>
    <row r="125" spans="1:14" s="112" customFormat="1" x14ac:dyDescent="0.25">
      <c r="A125" s="134"/>
      <c r="B125" s="79"/>
      <c r="C125" s="79"/>
      <c r="D125" s="79"/>
      <c r="E125" s="79"/>
      <c r="F125" s="79"/>
      <c r="G125" s="79"/>
      <c r="H125" s="189"/>
      <c r="I125" s="15"/>
      <c r="J125" s="15"/>
      <c r="K125" s="15"/>
      <c r="L125" s="15"/>
      <c r="M125" s="15"/>
      <c r="N125" s="15"/>
    </row>
    <row r="126" spans="1:14" s="112" customFormat="1" x14ac:dyDescent="0.25">
      <c r="A126" s="134"/>
      <c r="B126" s="79"/>
      <c r="C126" s="79"/>
      <c r="D126" s="79"/>
      <c r="E126" s="79"/>
      <c r="F126" s="79"/>
      <c r="G126" s="79"/>
      <c r="H126" s="189"/>
      <c r="I126" s="15"/>
      <c r="J126" s="15"/>
      <c r="K126" s="15"/>
      <c r="L126" s="15"/>
      <c r="M126" s="15"/>
      <c r="N126" s="15"/>
    </row>
    <row r="127" spans="1:14" s="112" customFormat="1" x14ac:dyDescent="0.25">
      <c r="A127" s="134"/>
      <c r="B127" s="79"/>
      <c r="C127" s="79"/>
      <c r="D127" s="79"/>
      <c r="E127" s="79"/>
      <c r="F127" s="79"/>
      <c r="G127" s="79"/>
      <c r="H127" s="189"/>
      <c r="I127" s="15"/>
      <c r="J127" s="15"/>
      <c r="K127" s="15"/>
      <c r="L127" s="15"/>
      <c r="M127" s="15"/>
      <c r="N127" s="15"/>
    </row>
    <row r="128" spans="1:14" s="112" customFormat="1" x14ac:dyDescent="0.25">
      <c r="A128" s="134"/>
      <c r="B128" s="79"/>
      <c r="C128" s="79"/>
      <c r="D128" s="79"/>
      <c r="E128" s="79"/>
      <c r="F128" s="79"/>
      <c r="G128" s="79"/>
      <c r="H128" s="189"/>
      <c r="I128" s="15"/>
      <c r="J128" s="15"/>
      <c r="K128" s="15"/>
      <c r="L128" s="15"/>
      <c r="M128" s="15"/>
      <c r="N128" s="15"/>
    </row>
    <row r="129" spans="1:14" s="112" customFormat="1" x14ac:dyDescent="0.25">
      <c r="A129" s="134"/>
      <c r="B129" s="79"/>
      <c r="C129" s="79"/>
      <c r="D129" s="79"/>
      <c r="E129" s="79"/>
      <c r="F129" s="79"/>
      <c r="G129" s="79"/>
      <c r="H129" s="189"/>
      <c r="I129" s="15"/>
      <c r="J129" s="15"/>
      <c r="K129" s="15"/>
      <c r="L129" s="15"/>
      <c r="M129" s="15"/>
      <c r="N129" s="15"/>
    </row>
    <row r="130" spans="1:14" s="112" customFormat="1" x14ac:dyDescent="0.25">
      <c r="A130" s="134"/>
      <c r="B130" s="79"/>
      <c r="C130" s="79"/>
      <c r="D130" s="79"/>
      <c r="E130" s="79"/>
      <c r="F130" s="79"/>
      <c r="G130" s="79"/>
      <c r="H130" s="189"/>
      <c r="I130" s="15"/>
      <c r="J130" s="15"/>
      <c r="K130" s="15"/>
      <c r="L130" s="15"/>
      <c r="M130" s="15"/>
      <c r="N130" s="15"/>
    </row>
    <row r="131" spans="1:14" s="112" customFormat="1" x14ac:dyDescent="0.25">
      <c r="A131" s="134"/>
      <c r="B131" s="79"/>
      <c r="C131" s="79"/>
      <c r="D131" s="79"/>
      <c r="E131" s="79"/>
      <c r="F131" s="79"/>
      <c r="G131" s="79"/>
      <c r="H131" s="189"/>
      <c r="I131" s="15"/>
      <c r="J131" s="15"/>
      <c r="K131" s="15"/>
      <c r="L131" s="15"/>
      <c r="M131" s="15"/>
      <c r="N131" s="15"/>
    </row>
    <row r="132" spans="1:14" s="112" customFormat="1" x14ac:dyDescent="0.25">
      <c r="A132" s="134"/>
      <c r="B132" s="79"/>
      <c r="C132" s="79"/>
      <c r="D132" s="79"/>
      <c r="E132" s="79"/>
      <c r="F132" s="79"/>
      <c r="G132" s="79"/>
      <c r="H132" s="189"/>
      <c r="I132" s="15"/>
      <c r="J132" s="15"/>
      <c r="K132" s="15"/>
      <c r="L132" s="15"/>
      <c r="M132" s="15"/>
      <c r="N132" s="15"/>
    </row>
    <row r="133" spans="1:14" s="112" customFormat="1" x14ac:dyDescent="0.25">
      <c r="A133" s="134"/>
      <c r="B133" s="79"/>
      <c r="C133" s="79"/>
      <c r="D133" s="79"/>
      <c r="E133" s="79"/>
      <c r="F133" s="79"/>
      <c r="G133" s="79"/>
      <c r="H133" s="189"/>
      <c r="I133" s="15"/>
      <c r="J133" s="15"/>
      <c r="K133" s="15"/>
      <c r="L133" s="15"/>
      <c r="M133" s="15"/>
      <c r="N133" s="15"/>
    </row>
    <row r="134" spans="1:14" s="112" customFormat="1" x14ac:dyDescent="0.25">
      <c r="A134" s="134"/>
      <c r="B134" s="79"/>
      <c r="C134" s="79"/>
      <c r="D134" s="79"/>
      <c r="E134" s="79"/>
      <c r="F134" s="79"/>
      <c r="G134" s="79"/>
      <c r="H134" s="189"/>
      <c r="I134" s="15"/>
      <c r="J134" s="15"/>
      <c r="K134" s="15"/>
      <c r="L134" s="15"/>
      <c r="M134" s="15"/>
      <c r="N134" s="15"/>
    </row>
    <row r="135" spans="1:14" s="112" customFormat="1" x14ac:dyDescent="0.25">
      <c r="A135" s="134"/>
      <c r="B135" s="79"/>
      <c r="C135" s="79"/>
      <c r="D135" s="79"/>
      <c r="E135" s="79"/>
      <c r="F135" s="79"/>
      <c r="G135" s="79"/>
      <c r="H135" s="189"/>
      <c r="I135" s="15"/>
      <c r="J135" s="15"/>
      <c r="K135" s="15"/>
      <c r="L135" s="15"/>
      <c r="M135" s="15"/>
      <c r="N135" s="15"/>
    </row>
    <row r="136" spans="1:14" s="112" customFormat="1" x14ac:dyDescent="0.25">
      <c r="A136" s="134"/>
      <c r="B136" s="79"/>
      <c r="C136" s="79"/>
      <c r="D136" s="79"/>
      <c r="E136" s="79"/>
      <c r="F136" s="79"/>
      <c r="G136" s="79"/>
      <c r="H136" s="189"/>
      <c r="I136" s="15"/>
      <c r="J136" s="15"/>
      <c r="K136" s="15"/>
      <c r="L136" s="15"/>
      <c r="M136" s="15"/>
      <c r="N136" s="15"/>
    </row>
    <row r="137" spans="1:14" s="112" customFormat="1" x14ac:dyDescent="0.25">
      <c r="A137" s="134"/>
      <c r="B137" s="79"/>
      <c r="C137" s="79"/>
      <c r="D137" s="79"/>
      <c r="E137" s="79"/>
      <c r="F137" s="79"/>
      <c r="G137" s="79"/>
      <c r="H137" s="189"/>
      <c r="I137" s="15"/>
      <c r="J137" s="15"/>
      <c r="K137" s="15"/>
      <c r="L137" s="15"/>
      <c r="M137" s="15"/>
      <c r="N137" s="15"/>
    </row>
    <row r="138" spans="1:14" s="112" customFormat="1" x14ac:dyDescent="0.25">
      <c r="A138" s="134"/>
      <c r="B138" s="79"/>
      <c r="C138" s="79"/>
      <c r="D138" s="79"/>
      <c r="E138" s="79"/>
      <c r="F138" s="79"/>
      <c r="G138" s="79"/>
      <c r="H138" s="189"/>
      <c r="I138" s="15"/>
      <c r="J138" s="15"/>
      <c r="K138" s="15"/>
      <c r="L138" s="15"/>
      <c r="M138" s="15"/>
      <c r="N138" s="15"/>
    </row>
    <row r="139" spans="1:14" s="112" customFormat="1" x14ac:dyDescent="0.25">
      <c r="A139" s="134"/>
      <c r="B139" s="79"/>
      <c r="C139" s="79"/>
      <c r="D139" s="79"/>
      <c r="E139" s="79"/>
      <c r="F139" s="79"/>
      <c r="G139" s="79"/>
      <c r="H139" s="189"/>
      <c r="I139" s="15"/>
      <c r="J139" s="15"/>
      <c r="K139" s="15"/>
      <c r="L139" s="15"/>
      <c r="M139" s="15"/>
      <c r="N139" s="15"/>
    </row>
    <row r="140" spans="1:14" s="112" customFormat="1" x14ac:dyDescent="0.25">
      <c r="A140" s="134"/>
      <c r="B140" s="79"/>
      <c r="C140" s="79"/>
      <c r="D140" s="79"/>
      <c r="E140" s="79"/>
      <c r="F140" s="79"/>
      <c r="G140" s="79"/>
      <c r="H140" s="189"/>
      <c r="I140" s="15"/>
      <c r="J140" s="15"/>
      <c r="K140" s="15"/>
      <c r="L140" s="15"/>
      <c r="M140" s="15"/>
      <c r="N140" s="15"/>
    </row>
    <row r="141" spans="1:14" s="112" customFormat="1" x14ac:dyDescent="0.25">
      <c r="A141" s="134"/>
      <c r="B141" s="79"/>
      <c r="C141" s="79"/>
      <c r="D141" s="79"/>
      <c r="E141" s="79"/>
      <c r="F141" s="79"/>
      <c r="G141" s="79"/>
      <c r="H141" s="189"/>
      <c r="I141" s="15"/>
      <c r="J141" s="15"/>
      <c r="K141" s="15"/>
      <c r="L141" s="15"/>
      <c r="M141" s="15"/>
      <c r="N141" s="15"/>
    </row>
    <row r="142" spans="1:14" s="112" customFormat="1" x14ac:dyDescent="0.25">
      <c r="A142" s="134"/>
      <c r="B142" s="79"/>
      <c r="C142" s="79"/>
      <c r="D142" s="79"/>
      <c r="E142" s="79"/>
      <c r="F142" s="79"/>
      <c r="G142" s="79"/>
      <c r="H142" s="189"/>
      <c r="I142" s="15"/>
      <c r="J142" s="15"/>
      <c r="K142" s="15"/>
      <c r="L142" s="15"/>
      <c r="M142" s="15"/>
      <c r="N142" s="15"/>
    </row>
    <row r="143" spans="1:14" s="112" customFormat="1" x14ac:dyDescent="0.25">
      <c r="A143" s="134"/>
      <c r="B143" s="79"/>
      <c r="C143" s="79"/>
      <c r="D143" s="79"/>
      <c r="E143" s="79"/>
      <c r="F143" s="79"/>
      <c r="G143" s="79"/>
      <c r="H143" s="189"/>
      <c r="I143" s="15"/>
      <c r="J143" s="15"/>
      <c r="K143" s="15"/>
      <c r="L143" s="15"/>
      <c r="M143" s="15"/>
      <c r="N143" s="15"/>
    </row>
    <row r="144" spans="1:14" s="112" customFormat="1" x14ac:dyDescent="0.25">
      <c r="A144" s="134"/>
      <c r="B144" s="79"/>
      <c r="C144" s="79"/>
      <c r="D144" s="79"/>
      <c r="E144" s="79"/>
      <c r="F144" s="79"/>
      <c r="G144" s="79"/>
      <c r="H144" s="189"/>
      <c r="I144" s="15"/>
      <c r="J144" s="15"/>
      <c r="K144" s="15"/>
      <c r="L144" s="15"/>
      <c r="M144" s="15"/>
      <c r="N144" s="15"/>
    </row>
    <row r="145" spans="1:14" s="112" customFormat="1" x14ac:dyDescent="0.25">
      <c r="A145" s="134"/>
      <c r="B145" s="79"/>
      <c r="C145" s="79"/>
      <c r="D145" s="79"/>
      <c r="E145" s="79"/>
      <c r="F145" s="79"/>
      <c r="G145" s="79"/>
      <c r="H145" s="189"/>
      <c r="I145" s="15"/>
      <c r="J145" s="15"/>
      <c r="K145" s="15"/>
      <c r="L145" s="15"/>
      <c r="M145" s="15"/>
      <c r="N145" s="15"/>
    </row>
  </sheetData>
  <mergeCells count="1">
    <mergeCell ref="H85:H86"/>
  </mergeCells>
  <dataValidations count="3">
    <dataValidation type="custom" allowBlank="1" showInputMessage="1" showErrorMessage="1" errorTitle="Focchi massage" error="Accepted only  ref" sqref="A85">
      <formula1>"ref"</formula1>
    </dataValidation>
    <dataValidation type="decimal" allowBlank="1" showInputMessage="1" showErrorMessage="1" errorTitle="Focchi." error="No, You can't." sqref="C6:E17 C19:E26 C28:E39 C41:E52 C54:E57 C59:E62 C64:E69 C71:E74 C76:E76 C78:E78 C80:E81 H6:H17 H19:H26 H28:H39 H41:H52 H54:H57 H59:H62 H64:H69 H71:H74 H76 H78 H80:H81 J15 J25 J34 J36 J38 J43 J46 J49 J51 J61 J71 J76 J78 J80 M4">
      <formula1>-999999999999</formula1>
      <formula2>999999999999</formula2>
    </dataValidation>
    <dataValidation type="whole" showInputMessage="1" showErrorMessage="1" errorTitle="Focchi message " error="Accepted only 15" sqref="A86">
      <formula1>15</formula1>
      <formula2>15</formula2>
    </dataValidation>
  </dataValidations>
  <printOptions horizontalCentered="1" verticalCentered="1"/>
  <pageMargins left="0" right="0" top="0.19685039370078741" bottom="0.19685039370078741" header="0" footer="0"/>
  <pageSetup paperSize="8" scale="73" orientation="portrait" r:id="rId1"/>
  <headerFooter>
    <oddFooter>&amp;L     &amp;F     &amp;A&amp;C&amp;D     &amp;T&amp;R&amp;P/&amp;N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rgb="FFFF0000"/>
    <pageSetUpPr fitToPage="1"/>
  </sheetPr>
  <dimension ref="A1:N145"/>
  <sheetViews>
    <sheetView zoomScale="85" zoomScaleNormal="85" workbookViewId="0">
      <pane ySplit="5" topLeftCell="A6" activePane="bottomLeft" state="frozen"/>
      <selection activeCell="FB1" sqref="FB1"/>
      <selection pane="bottomLeft"/>
    </sheetView>
  </sheetViews>
  <sheetFormatPr defaultColWidth="9.08984375" defaultRowHeight="12.5" x14ac:dyDescent="0.25"/>
  <cols>
    <col min="1" max="1" width="6" style="134" customWidth="1"/>
    <col min="2" max="2" width="53.90625" style="79" customWidth="1"/>
    <col min="3" max="6" width="11.453125" style="79" customWidth="1"/>
    <col min="7" max="7" width="11.36328125" style="79" customWidth="1"/>
    <col min="8" max="8" width="12.90625" style="189" customWidth="1"/>
    <col min="9" max="9" width="14.453125" style="15" customWidth="1"/>
    <col min="10" max="13" width="14.36328125" style="15" customWidth="1"/>
    <col min="14" max="14" width="9.08984375" style="15" customWidth="1"/>
    <col min="15" max="16384" width="9.08984375" style="60"/>
  </cols>
  <sheetData>
    <row r="1" spans="1:14" ht="15" customHeight="1" x14ac:dyDescent="0.25">
      <c r="A1" s="83"/>
      <c r="B1" s="84" t="s">
        <v>313</v>
      </c>
      <c r="C1" s="84"/>
      <c r="D1" s="84"/>
      <c r="E1" s="84"/>
      <c r="F1" s="84"/>
      <c r="G1" s="84"/>
      <c r="H1" s="84"/>
      <c r="I1" s="85"/>
      <c r="J1" s="85"/>
      <c r="K1" s="85"/>
      <c r="L1" s="85"/>
      <c r="M1" s="268"/>
      <c r="N1" s="187"/>
    </row>
    <row r="2" spans="1:14" ht="18" customHeight="1" x14ac:dyDescent="0.25">
      <c r="A2" s="42"/>
      <c r="B2" s="63"/>
      <c r="C2" s="87"/>
      <c r="D2" s="1" t="s">
        <v>312</v>
      </c>
      <c r="E2" s="359" t="str">
        <f>Setup!$K$17</f>
        <v>I6</v>
      </c>
      <c r="F2" s="14"/>
      <c r="G2" s="179" t="s">
        <v>270</v>
      </c>
      <c r="H2" s="3">
        <f>Total!B2</f>
        <v>0</v>
      </c>
      <c r="I2" s="114" t="s">
        <v>1</v>
      </c>
      <c r="J2" s="3">
        <f>Total!D2</f>
        <v>0</v>
      </c>
      <c r="K2" s="82"/>
      <c r="L2" s="61"/>
      <c r="M2" s="127"/>
      <c r="N2" s="263"/>
    </row>
    <row r="3" spans="1:14" ht="28.5" customHeight="1" x14ac:dyDescent="0.25">
      <c r="A3" s="42"/>
      <c r="B3" s="276"/>
      <c r="C3" s="61"/>
      <c r="D3" s="276"/>
      <c r="E3" s="277"/>
      <c r="F3" s="8"/>
      <c r="G3" s="6"/>
      <c r="H3" s="1"/>
      <c r="I3" s="1"/>
      <c r="J3" s="10"/>
      <c r="K3" s="10"/>
      <c r="L3" s="61"/>
      <c r="M3" s="278" t="s">
        <v>122</v>
      </c>
      <c r="N3" s="60"/>
    </row>
    <row r="4" spans="1:14" x14ac:dyDescent="0.25">
      <c r="A4" s="42"/>
      <c r="B4" s="276"/>
      <c r="C4" s="61"/>
      <c r="D4" s="185"/>
      <c r="E4" s="134"/>
      <c r="F4" s="8"/>
      <c r="G4" s="752"/>
      <c r="H4" s="61"/>
      <c r="I4" s="61"/>
      <c r="J4" s="10"/>
      <c r="K4" s="10"/>
      <c r="L4" s="61"/>
      <c r="M4" s="141">
        <v>0</v>
      </c>
      <c r="N4" s="60"/>
    </row>
    <row r="5" spans="1:14" x14ac:dyDescent="0.25">
      <c r="A5" s="42"/>
      <c r="B5" s="8"/>
      <c r="C5" s="125" t="s">
        <v>136</v>
      </c>
      <c r="D5" s="125" t="s">
        <v>137</v>
      </c>
      <c r="E5" s="752" t="s">
        <v>138</v>
      </c>
      <c r="F5" s="8"/>
      <c r="G5" s="752" t="s">
        <v>139</v>
      </c>
      <c r="H5" s="6" t="s">
        <v>140</v>
      </c>
      <c r="I5" s="6" t="s">
        <v>3</v>
      </c>
      <c r="J5" s="598" t="s">
        <v>131</v>
      </c>
      <c r="K5" s="229"/>
      <c r="L5" s="598" t="s">
        <v>151</v>
      </c>
      <c r="M5" s="136" t="s">
        <v>157</v>
      </c>
      <c r="N5" s="60"/>
    </row>
    <row r="6" spans="1:14" x14ac:dyDescent="0.25">
      <c r="A6" s="44" t="s">
        <v>74</v>
      </c>
      <c r="B6" s="11" t="s">
        <v>8</v>
      </c>
      <c r="C6" s="141">
        <v>0</v>
      </c>
      <c r="D6" s="141">
        <v>0</v>
      </c>
      <c r="E6" s="142">
        <v>0</v>
      </c>
      <c r="F6" s="9" t="s">
        <v>109</v>
      </c>
      <c r="G6" s="122">
        <f t="shared" ref="G6:G17" si="0">C6*D6*E6</f>
        <v>0</v>
      </c>
      <c r="H6" s="140">
        <v>0</v>
      </c>
      <c r="I6" s="118">
        <f>G6*H6</f>
        <v>0</v>
      </c>
      <c r="J6" s="119"/>
      <c r="K6" s="119"/>
      <c r="L6" s="121">
        <f>SUM(I6:I9)</f>
        <v>0</v>
      </c>
      <c r="M6" s="127">
        <f>IF(M$4=0,0,L6/$M$4)</f>
        <v>0</v>
      </c>
      <c r="N6" s="60"/>
    </row>
    <row r="7" spans="1:14" x14ac:dyDescent="0.25">
      <c r="A7" s="44" t="s">
        <v>74</v>
      </c>
      <c r="B7" s="11" t="s">
        <v>8</v>
      </c>
      <c r="C7" s="141">
        <v>0</v>
      </c>
      <c r="D7" s="141">
        <v>0</v>
      </c>
      <c r="E7" s="142">
        <v>0</v>
      </c>
      <c r="F7" s="9" t="s">
        <v>109</v>
      </c>
      <c r="G7" s="122">
        <f t="shared" si="0"/>
        <v>0</v>
      </c>
      <c r="H7" s="140">
        <v>0</v>
      </c>
      <c r="I7" s="118">
        <f t="shared" ref="I7:I17" si="1">G7*H7</f>
        <v>0</v>
      </c>
      <c r="J7" s="119"/>
      <c r="K7" s="119"/>
      <c r="L7" s="121"/>
      <c r="M7" s="127"/>
      <c r="N7" s="60"/>
    </row>
    <row r="8" spans="1:14" x14ac:dyDescent="0.25">
      <c r="A8" s="44" t="s">
        <v>74</v>
      </c>
      <c r="B8" s="11" t="s">
        <v>18</v>
      </c>
      <c r="C8" s="141">
        <v>0</v>
      </c>
      <c r="D8" s="141">
        <v>0</v>
      </c>
      <c r="E8" s="142">
        <v>0</v>
      </c>
      <c r="F8" s="9" t="s">
        <v>109</v>
      </c>
      <c r="G8" s="122">
        <f t="shared" si="0"/>
        <v>0</v>
      </c>
      <c r="H8" s="140">
        <v>0</v>
      </c>
      <c r="I8" s="118">
        <f t="shared" si="1"/>
        <v>0</v>
      </c>
      <c r="J8" s="119"/>
      <c r="K8" s="119"/>
      <c r="L8" s="121"/>
      <c r="M8" s="127"/>
      <c r="N8" s="60"/>
    </row>
    <row r="9" spans="1:14" x14ac:dyDescent="0.25">
      <c r="A9" s="44" t="s">
        <v>74</v>
      </c>
      <c r="B9" s="11" t="s">
        <v>18</v>
      </c>
      <c r="C9" s="141">
        <v>0</v>
      </c>
      <c r="D9" s="141">
        <v>0</v>
      </c>
      <c r="E9" s="142">
        <v>0</v>
      </c>
      <c r="F9" s="9" t="s">
        <v>109</v>
      </c>
      <c r="G9" s="122">
        <f t="shared" si="0"/>
        <v>0</v>
      </c>
      <c r="H9" s="140">
        <v>0</v>
      </c>
      <c r="I9" s="118">
        <f t="shared" si="1"/>
        <v>0</v>
      </c>
      <c r="J9" s="119"/>
      <c r="K9" s="119"/>
      <c r="L9" s="121"/>
      <c r="M9" s="127"/>
      <c r="N9" s="60"/>
    </row>
    <row r="10" spans="1:14" x14ac:dyDescent="0.25">
      <c r="A10" s="44" t="s">
        <v>75</v>
      </c>
      <c r="B10" s="11" t="s">
        <v>23</v>
      </c>
      <c r="C10" s="141">
        <v>0</v>
      </c>
      <c r="D10" s="141">
        <v>0</v>
      </c>
      <c r="E10" s="142">
        <v>0</v>
      </c>
      <c r="F10" s="9" t="s">
        <v>109</v>
      </c>
      <c r="G10" s="122">
        <f t="shared" si="0"/>
        <v>0</v>
      </c>
      <c r="H10" s="140">
        <v>0</v>
      </c>
      <c r="I10" s="118">
        <f t="shared" si="1"/>
        <v>0</v>
      </c>
      <c r="J10" s="119"/>
      <c r="K10" s="119"/>
      <c r="L10" s="121">
        <f>SUM(I10:I13)</f>
        <v>0</v>
      </c>
      <c r="M10" s="127">
        <f>IF(M$4=0,0,L10/$M$4)</f>
        <v>0</v>
      </c>
      <c r="N10" s="60"/>
    </row>
    <row r="11" spans="1:14" x14ac:dyDescent="0.25">
      <c r="A11" s="44" t="s">
        <v>75</v>
      </c>
      <c r="B11" s="11" t="s">
        <v>134</v>
      </c>
      <c r="C11" s="141">
        <v>0</v>
      </c>
      <c r="D11" s="141">
        <v>0</v>
      </c>
      <c r="E11" s="142">
        <v>0</v>
      </c>
      <c r="F11" s="9" t="s">
        <v>21</v>
      </c>
      <c r="G11" s="122">
        <f t="shared" si="0"/>
        <v>0</v>
      </c>
      <c r="H11" s="140">
        <v>0</v>
      </c>
      <c r="I11" s="118">
        <f t="shared" si="1"/>
        <v>0</v>
      </c>
      <c r="J11" s="119"/>
      <c r="K11" s="119"/>
      <c r="L11" s="121"/>
      <c r="M11" s="127"/>
      <c r="N11" s="60"/>
    </row>
    <row r="12" spans="1:14" x14ac:dyDescent="0.25">
      <c r="A12" s="44" t="s">
        <v>75</v>
      </c>
      <c r="B12" s="11" t="s">
        <v>135</v>
      </c>
      <c r="C12" s="141">
        <v>0</v>
      </c>
      <c r="D12" s="141">
        <v>0</v>
      </c>
      <c r="E12" s="142">
        <v>0</v>
      </c>
      <c r="F12" s="9" t="s">
        <v>109</v>
      </c>
      <c r="G12" s="122">
        <f t="shared" si="0"/>
        <v>0</v>
      </c>
      <c r="H12" s="140">
        <v>0</v>
      </c>
      <c r="I12" s="118">
        <f t="shared" si="1"/>
        <v>0</v>
      </c>
      <c r="J12" s="119"/>
      <c r="K12" s="119"/>
      <c r="L12" s="121"/>
      <c r="M12" s="127"/>
      <c r="N12" s="60"/>
    </row>
    <row r="13" spans="1:14" x14ac:dyDescent="0.25">
      <c r="A13" s="44" t="s">
        <v>75</v>
      </c>
      <c r="B13" s="11" t="s">
        <v>134</v>
      </c>
      <c r="C13" s="141">
        <v>0</v>
      </c>
      <c r="D13" s="141">
        <v>0</v>
      </c>
      <c r="E13" s="142">
        <v>0</v>
      </c>
      <c r="F13" s="9" t="s">
        <v>21</v>
      </c>
      <c r="G13" s="122">
        <f t="shared" si="0"/>
        <v>0</v>
      </c>
      <c r="H13" s="140">
        <v>0</v>
      </c>
      <c r="I13" s="118">
        <f t="shared" si="1"/>
        <v>0</v>
      </c>
      <c r="J13" s="119"/>
      <c r="K13" s="119"/>
      <c r="L13" s="121"/>
      <c r="M13" s="127"/>
      <c r="N13" s="60"/>
    </row>
    <row r="14" spans="1:14" x14ac:dyDescent="0.25">
      <c r="A14" s="44" t="s">
        <v>72</v>
      </c>
      <c r="B14" s="11" t="s">
        <v>121</v>
      </c>
      <c r="C14" s="141">
        <v>0</v>
      </c>
      <c r="D14" s="141">
        <v>0</v>
      </c>
      <c r="E14" s="142">
        <v>0</v>
      </c>
      <c r="F14" s="9" t="s">
        <v>109</v>
      </c>
      <c r="G14" s="122">
        <f t="shared" si="0"/>
        <v>0</v>
      </c>
      <c r="H14" s="140">
        <v>0</v>
      </c>
      <c r="I14" s="118">
        <f t="shared" si="1"/>
        <v>0</v>
      </c>
      <c r="J14" s="61"/>
      <c r="K14" s="61"/>
      <c r="L14" s="121">
        <f>SUM(I14:I15)+J15</f>
        <v>0</v>
      </c>
      <c r="M14" s="127">
        <f>IF(M$4=0,0,L14/$M$4)</f>
        <v>0</v>
      </c>
      <c r="N14" s="60"/>
    </row>
    <row r="15" spans="1:14" x14ac:dyDescent="0.25">
      <c r="A15" s="44" t="s">
        <v>72</v>
      </c>
      <c r="B15" s="11" t="s">
        <v>141</v>
      </c>
      <c r="C15" s="141">
        <v>0</v>
      </c>
      <c r="D15" s="141">
        <v>0</v>
      </c>
      <c r="E15" s="142">
        <v>0</v>
      </c>
      <c r="F15" s="9" t="s">
        <v>125</v>
      </c>
      <c r="G15" s="122">
        <f t="shared" si="0"/>
        <v>0</v>
      </c>
      <c r="H15" s="140">
        <v>0</v>
      </c>
      <c r="I15" s="118">
        <f t="shared" si="1"/>
        <v>0</v>
      </c>
      <c r="J15" s="141">
        <v>0</v>
      </c>
      <c r="K15" s="574"/>
      <c r="L15" s="121"/>
      <c r="M15" s="127"/>
      <c r="N15" s="60"/>
    </row>
    <row r="16" spans="1:14" x14ac:dyDescent="0.25">
      <c r="A16" s="44" t="s">
        <v>74</v>
      </c>
      <c r="B16" s="11" t="s">
        <v>28</v>
      </c>
      <c r="C16" s="141">
        <v>0</v>
      </c>
      <c r="D16" s="141">
        <v>0</v>
      </c>
      <c r="E16" s="142">
        <v>0</v>
      </c>
      <c r="F16" s="9" t="s">
        <v>20</v>
      </c>
      <c r="G16" s="122">
        <f t="shared" si="0"/>
        <v>0</v>
      </c>
      <c r="H16" s="140">
        <v>0</v>
      </c>
      <c r="I16" s="118">
        <f t="shared" si="1"/>
        <v>0</v>
      </c>
      <c r="J16" s="112"/>
      <c r="K16" s="112"/>
      <c r="L16" s="121">
        <f>SUM(I16:I17)</f>
        <v>0</v>
      </c>
      <c r="M16" s="127">
        <f>IF(M$4=0,0,L16/$M$4)</f>
        <v>0</v>
      </c>
      <c r="N16" s="60"/>
    </row>
    <row r="17" spans="1:14" x14ac:dyDescent="0.25">
      <c r="A17" s="44" t="s">
        <v>74</v>
      </c>
      <c r="B17" s="11" t="s">
        <v>28</v>
      </c>
      <c r="C17" s="141">
        <v>0</v>
      </c>
      <c r="D17" s="141">
        <v>0</v>
      </c>
      <c r="E17" s="142">
        <v>0</v>
      </c>
      <c r="F17" s="9" t="s">
        <v>20</v>
      </c>
      <c r="G17" s="122">
        <f t="shared" si="0"/>
        <v>0</v>
      </c>
      <c r="H17" s="140">
        <v>0</v>
      </c>
      <c r="I17" s="118">
        <f t="shared" si="1"/>
        <v>0</v>
      </c>
      <c r="J17" s="112"/>
      <c r="K17" s="112"/>
      <c r="L17" s="121"/>
      <c r="M17" s="127"/>
      <c r="N17" s="60"/>
    </row>
    <row r="18" spans="1:14" ht="14.25" customHeight="1" x14ac:dyDescent="0.25">
      <c r="A18" s="45"/>
      <c r="B18" s="93"/>
      <c r="C18" s="126"/>
      <c r="D18" s="125"/>
      <c r="E18" s="284"/>
      <c r="F18" s="9"/>
      <c r="G18" s="123"/>
      <c r="H18" s="117"/>
      <c r="I18" s="118"/>
      <c r="J18" s="112"/>
      <c r="K18" s="112"/>
      <c r="L18" s="121"/>
      <c r="M18" s="127"/>
      <c r="N18" s="60"/>
    </row>
    <row r="19" spans="1:14" x14ac:dyDescent="0.25">
      <c r="A19" s="44" t="s">
        <v>66</v>
      </c>
      <c r="B19" s="61" t="s">
        <v>147</v>
      </c>
      <c r="C19" s="141">
        <v>0</v>
      </c>
      <c r="D19" s="141">
        <v>0</v>
      </c>
      <c r="E19" s="142">
        <v>0</v>
      </c>
      <c r="F19" s="9" t="s">
        <v>21</v>
      </c>
      <c r="G19" s="122">
        <f t="shared" ref="G19:G26" si="2">C19*D19*E19</f>
        <v>0</v>
      </c>
      <c r="H19" s="140">
        <v>0</v>
      </c>
      <c r="I19" s="118">
        <f t="shared" ref="I19:I26" si="3">G19*H19</f>
        <v>0</v>
      </c>
      <c r="J19" s="112"/>
      <c r="K19" s="112"/>
      <c r="L19" s="121">
        <f>SUM(I19:I20)</f>
        <v>0</v>
      </c>
      <c r="M19" s="127">
        <f>IF(M$4=0,0,L19/$M$4)</f>
        <v>0</v>
      </c>
      <c r="N19" s="60"/>
    </row>
    <row r="20" spans="1:14" x14ac:dyDescent="0.25">
      <c r="A20" s="44" t="s">
        <v>66</v>
      </c>
      <c r="B20" s="61" t="s">
        <v>147</v>
      </c>
      <c r="C20" s="141">
        <v>0</v>
      </c>
      <c r="D20" s="141">
        <v>0</v>
      </c>
      <c r="E20" s="142">
        <v>0</v>
      </c>
      <c r="F20" s="9" t="s">
        <v>21</v>
      </c>
      <c r="G20" s="122">
        <f t="shared" si="2"/>
        <v>0</v>
      </c>
      <c r="H20" s="140">
        <v>0</v>
      </c>
      <c r="I20" s="118">
        <f t="shared" si="3"/>
        <v>0</v>
      </c>
      <c r="J20" s="112"/>
      <c r="K20" s="112"/>
      <c r="L20" s="121"/>
      <c r="M20" s="127"/>
      <c r="N20" s="60"/>
    </row>
    <row r="21" spans="1:14" x14ac:dyDescent="0.25">
      <c r="A21" s="44" t="s">
        <v>67</v>
      </c>
      <c r="B21" s="94" t="s">
        <v>148</v>
      </c>
      <c r="C21" s="141">
        <v>0</v>
      </c>
      <c r="D21" s="141">
        <v>0</v>
      </c>
      <c r="E21" s="142">
        <v>0</v>
      </c>
      <c r="F21" s="9" t="s">
        <v>21</v>
      </c>
      <c r="G21" s="122">
        <f t="shared" si="2"/>
        <v>0</v>
      </c>
      <c r="H21" s="140">
        <v>0</v>
      </c>
      <c r="I21" s="118">
        <f t="shared" si="3"/>
        <v>0</v>
      </c>
      <c r="J21" s="112"/>
      <c r="K21" s="112"/>
      <c r="L21" s="121">
        <f>SUM(I21:I22)</f>
        <v>0</v>
      </c>
      <c r="M21" s="127">
        <f>IF(M$4=0,0,L21/$M$4)</f>
        <v>0</v>
      </c>
      <c r="N21" s="60"/>
    </row>
    <row r="22" spans="1:14" x14ac:dyDescent="0.25">
      <c r="A22" s="44" t="s">
        <v>67</v>
      </c>
      <c r="B22" s="94" t="s">
        <v>148</v>
      </c>
      <c r="C22" s="141">
        <v>0</v>
      </c>
      <c r="D22" s="141">
        <v>0</v>
      </c>
      <c r="E22" s="142">
        <v>0</v>
      </c>
      <c r="F22" s="9" t="s">
        <v>21</v>
      </c>
      <c r="G22" s="122">
        <f t="shared" si="2"/>
        <v>0</v>
      </c>
      <c r="H22" s="140">
        <v>0</v>
      </c>
      <c r="I22" s="118">
        <f t="shared" si="3"/>
        <v>0</v>
      </c>
      <c r="J22" s="112"/>
      <c r="K22" s="112"/>
      <c r="L22" s="121"/>
      <c r="M22" s="127"/>
      <c r="N22" s="60"/>
    </row>
    <row r="23" spans="1:14" x14ac:dyDescent="0.25">
      <c r="A23" s="44" t="s">
        <v>68</v>
      </c>
      <c r="B23" s="94" t="s">
        <v>149</v>
      </c>
      <c r="C23" s="141">
        <v>0</v>
      </c>
      <c r="D23" s="141">
        <v>0</v>
      </c>
      <c r="E23" s="142">
        <v>0</v>
      </c>
      <c r="F23" s="9" t="s">
        <v>21</v>
      </c>
      <c r="G23" s="122">
        <f t="shared" si="2"/>
        <v>0</v>
      </c>
      <c r="H23" s="140">
        <v>0</v>
      </c>
      <c r="I23" s="118">
        <f t="shared" si="3"/>
        <v>0</v>
      </c>
      <c r="J23" s="112"/>
      <c r="K23" s="112"/>
      <c r="L23" s="121">
        <f>SUM(I23:I24)</f>
        <v>0</v>
      </c>
      <c r="M23" s="127">
        <f>IF(M$4=0,0,L23/$M$4)</f>
        <v>0</v>
      </c>
      <c r="N23" s="60"/>
    </row>
    <row r="24" spans="1:14" x14ac:dyDescent="0.25">
      <c r="A24" s="44" t="s">
        <v>68</v>
      </c>
      <c r="B24" s="94" t="s">
        <v>149</v>
      </c>
      <c r="C24" s="141">
        <v>0</v>
      </c>
      <c r="D24" s="141">
        <v>0</v>
      </c>
      <c r="E24" s="142">
        <v>0</v>
      </c>
      <c r="F24" s="9" t="s">
        <v>125</v>
      </c>
      <c r="G24" s="122">
        <f t="shared" si="2"/>
        <v>0</v>
      </c>
      <c r="H24" s="140">
        <v>0</v>
      </c>
      <c r="I24" s="118">
        <f t="shared" si="3"/>
        <v>0</v>
      </c>
      <c r="J24" s="112"/>
      <c r="K24" s="112"/>
      <c r="L24" s="121"/>
      <c r="M24" s="127"/>
      <c r="N24" s="60"/>
    </row>
    <row r="25" spans="1:14" x14ac:dyDescent="0.25">
      <c r="A25" s="44" t="s">
        <v>73</v>
      </c>
      <c r="B25" s="11" t="s">
        <v>142</v>
      </c>
      <c r="C25" s="141">
        <v>0</v>
      </c>
      <c r="D25" s="141">
        <v>0</v>
      </c>
      <c r="E25" s="142">
        <v>0</v>
      </c>
      <c r="F25" s="9" t="s">
        <v>21</v>
      </c>
      <c r="G25" s="122">
        <f t="shared" si="2"/>
        <v>0</v>
      </c>
      <c r="H25" s="140">
        <v>0</v>
      </c>
      <c r="I25" s="118">
        <f t="shared" si="3"/>
        <v>0</v>
      </c>
      <c r="J25" s="141">
        <v>0</v>
      </c>
      <c r="K25" s="574"/>
      <c r="L25" s="121">
        <f>SUM(I25:I26)+J25</f>
        <v>0</v>
      </c>
      <c r="M25" s="127">
        <f>IF(M$4=0,0,L25/$M$4)</f>
        <v>0</v>
      </c>
      <c r="N25" s="60"/>
    </row>
    <row r="26" spans="1:14" x14ac:dyDescent="0.25">
      <c r="A26" s="44" t="s">
        <v>73</v>
      </c>
      <c r="B26" s="11" t="s">
        <v>143</v>
      </c>
      <c r="C26" s="141">
        <v>0</v>
      </c>
      <c r="D26" s="141">
        <v>0</v>
      </c>
      <c r="E26" s="142">
        <v>0</v>
      </c>
      <c r="F26" s="9" t="s">
        <v>125</v>
      </c>
      <c r="G26" s="122">
        <f t="shared" si="2"/>
        <v>0</v>
      </c>
      <c r="H26" s="140">
        <v>0</v>
      </c>
      <c r="I26" s="118">
        <f t="shared" si="3"/>
        <v>0</v>
      </c>
      <c r="J26" s="112"/>
      <c r="K26" s="112"/>
      <c r="L26" s="120"/>
      <c r="M26" s="127"/>
      <c r="N26" s="60"/>
    </row>
    <row r="27" spans="1:14" x14ac:dyDescent="0.25">
      <c r="A27" s="45"/>
      <c r="B27" s="93"/>
      <c r="C27" s="126"/>
      <c r="D27" s="126"/>
      <c r="E27" s="436"/>
      <c r="F27" s="9"/>
      <c r="G27" s="123"/>
      <c r="H27" s="121"/>
      <c r="I27" s="118"/>
      <c r="J27" s="112"/>
      <c r="K27" s="112"/>
      <c r="L27" s="120"/>
      <c r="M27" s="127"/>
      <c r="N27" s="60"/>
    </row>
    <row r="28" spans="1:14" x14ac:dyDescent="0.25">
      <c r="A28" s="46" t="s">
        <v>67</v>
      </c>
      <c r="B28" s="72" t="s">
        <v>42</v>
      </c>
      <c r="C28" s="141">
        <v>0</v>
      </c>
      <c r="D28" s="141">
        <v>0</v>
      </c>
      <c r="E28" s="142">
        <v>0</v>
      </c>
      <c r="F28" s="9" t="s">
        <v>125</v>
      </c>
      <c r="G28" s="122">
        <f t="shared" ref="G28:G39" si="4">C28*D28*E28</f>
        <v>0</v>
      </c>
      <c r="H28" s="140">
        <v>0</v>
      </c>
      <c r="I28" s="118">
        <f t="shared" ref="I28:I39" si="5">G28*H28</f>
        <v>0</v>
      </c>
      <c r="J28" s="61"/>
      <c r="K28" s="61"/>
      <c r="L28" s="121">
        <f>SUM(I28:I29)</f>
        <v>0</v>
      </c>
      <c r="M28" s="127">
        <f>IF(M$4=0,0,L28/$M$4)</f>
        <v>0</v>
      </c>
      <c r="N28" s="60"/>
    </row>
    <row r="29" spans="1:14" x14ac:dyDescent="0.25">
      <c r="A29" s="46" t="s">
        <v>67</v>
      </c>
      <c r="B29" s="72" t="s">
        <v>42</v>
      </c>
      <c r="C29" s="141">
        <v>0</v>
      </c>
      <c r="D29" s="141">
        <v>0</v>
      </c>
      <c r="E29" s="142">
        <v>0</v>
      </c>
      <c r="F29" s="9" t="s">
        <v>125</v>
      </c>
      <c r="G29" s="122">
        <f t="shared" si="4"/>
        <v>0</v>
      </c>
      <c r="H29" s="140">
        <v>0</v>
      </c>
      <c r="I29" s="118">
        <f t="shared" si="5"/>
        <v>0</v>
      </c>
      <c r="J29" s="112"/>
      <c r="K29" s="112"/>
      <c r="L29" s="120"/>
      <c r="M29" s="127"/>
      <c r="N29" s="60"/>
    </row>
    <row r="30" spans="1:14" x14ac:dyDescent="0.25">
      <c r="A30" s="46" t="s">
        <v>66</v>
      </c>
      <c r="B30" s="72" t="s">
        <v>42</v>
      </c>
      <c r="C30" s="141">
        <v>0</v>
      </c>
      <c r="D30" s="141">
        <v>0</v>
      </c>
      <c r="E30" s="142">
        <v>0</v>
      </c>
      <c r="F30" s="9" t="s">
        <v>125</v>
      </c>
      <c r="G30" s="122">
        <f t="shared" si="4"/>
        <v>0</v>
      </c>
      <c r="H30" s="140">
        <v>0</v>
      </c>
      <c r="I30" s="118">
        <f t="shared" si="5"/>
        <v>0</v>
      </c>
      <c r="J30" s="112"/>
      <c r="K30" s="112"/>
      <c r="L30" s="121">
        <f>SUM(I30:I31)</f>
        <v>0</v>
      </c>
      <c r="M30" s="127">
        <f>IF(M$4=0,0,L30/$M$4)</f>
        <v>0</v>
      </c>
      <c r="N30" s="60"/>
    </row>
    <row r="31" spans="1:14" x14ac:dyDescent="0.25">
      <c r="A31" s="46" t="s">
        <v>66</v>
      </c>
      <c r="B31" s="72" t="s">
        <v>42</v>
      </c>
      <c r="C31" s="141">
        <v>0</v>
      </c>
      <c r="D31" s="141">
        <v>0</v>
      </c>
      <c r="E31" s="142">
        <v>0</v>
      </c>
      <c r="F31" s="9" t="s">
        <v>125</v>
      </c>
      <c r="G31" s="122">
        <f t="shared" si="4"/>
        <v>0</v>
      </c>
      <c r="H31" s="140">
        <v>0</v>
      </c>
      <c r="I31" s="118">
        <f t="shared" si="5"/>
        <v>0</v>
      </c>
      <c r="J31" s="112"/>
      <c r="K31" s="112"/>
      <c r="L31" s="120"/>
      <c r="M31" s="127"/>
      <c r="N31" s="60"/>
    </row>
    <row r="32" spans="1:14" x14ac:dyDescent="0.25">
      <c r="A32" s="46" t="s">
        <v>68</v>
      </c>
      <c r="B32" s="72" t="s">
        <v>42</v>
      </c>
      <c r="C32" s="141">
        <v>0</v>
      </c>
      <c r="D32" s="141">
        <v>0</v>
      </c>
      <c r="E32" s="142">
        <v>0</v>
      </c>
      <c r="F32" s="9" t="s">
        <v>125</v>
      </c>
      <c r="G32" s="122">
        <f t="shared" si="4"/>
        <v>0</v>
      </c>
      <c r="H32" s="140">
        <v>0</v>
      </c>
      <c r="I32" s="118">
        <f t="shared" si="5"/>
        <v>0</v>
      </c>
      <c r="J32" s="112"/>
      <c r="K32" s="112"/>
      <c r="L32" s="121">
        <f>SUM(I32:I33)</f>
        <v>0</v>
      </c>
      <c r="M32" s="127">
        <f>IF(M$4=0,0,L32/$M$4)</f>
        <v>0</v>
      </c>
      <c r="N32" s="60"/>
    </row>
    <row r="33" spans="1:14" ht="13.5" customHeight="1" x14ac:dyDescent="0.25">
      <c r="A33" s="46" t="s">
        <v>68</v>
      </c>
      <c r="B33" s="72" t="s">
        <v>42</v>
      </c>
      <c r="C33" s="141">
        <v>0</v>
      </c>
      <c r="D33" s="141">
        <v>0</v>
      </c>
      <c r="E33" s="142">
        <v>0</v>
      </c>
      <c r="F33" s="9" t="s">
        <v>125</v>
      </c>
      <c r="G33" s="122">
        <f t="shared" si="4"/>
        <v>0</v>
      </c>
      <c r="H33" s="140">
        <v>0</v>
      </c>
      <c r="I33" s="118">
        <f t="shared" si="5"/>
        <v>0</v>
      </c>
      <c r="J33" s="61"/>
      <c r="K33" s="61"/>
      <c r="L33" s="120"/>
      <c r="M33" s="127"/>
      <c r="N33" s="60"/>
    </row>
    <row r="34" spans="1:14" x14ac:dyDescent="0.25">
      <c r="A34" s="46" t="s">
        <v>65</v>
      </c>
      <c r="B34" s="72" t="s">
        <v>42</v>
      </c>
      <c r="C34" s="141">
        <v>0</v>
      </c>
      <c r="D34" s="141">
        <v>0</v>
      </c>
      <c r="E34" s="142">
        <v>0</v>
      </c>
      <c r="F34" s="9" t="s">
        <v>125</v>
      </c>
      <c r="G34" s="122">
        <f t="shared" si="4"/>
        <v>0</v>
      </c>
      <c r="H34" s="140">
        <v>0</v>
      </c>
      <c r="I34" s="118">
        <f t="shared" si="5"/>
        <v>0</v>
      </c>
      <c r="J34" s="141">
        <v>0</v>
      </c>
      <c r="K34" s="574"/>
      <c r="L34" s="121">
        <f>SUM(I34:I35)+J34</f>
        <v>0</v>
      </c>
      <c r="M34" s="127">
        <f>IF(M$4=0,0,L34/$M$4)</f>
        <v>0</v>
      </c>
      <c r="N34" s="60"/>
    </row>
    <row r="35" spans="1:14" x14ac:dyDescent="0.25">
      <c r="A35" s="46" t="s">
        <v>65</v>
      </c>
      <c r="B35" s="72" t="s">
        <v>42</v>
      </c>
      <c r="C35" s="141">
        <v>0</v>
      </c>
      <c r="D35" s="141">
        <v>0</v>
      </c>
      <c r="E35" s="142">
        <v>0</v>
      </c>
      <c r="F35" s="9" t="s">
        <v>125</v>
      </c>
      <c r="G35" s="122">
        <f t="shared" si="4"/>
        <v>0</v>
      </c>
      <c r="H35" s="140">
        <v>0</v>
      </c>
      <c r="I35" s="118">
        <f t="shared" si="5"/>
        <v>0</v>
      </c>
      <c r="J35" s="61"/>
      <c r="K35" s="61"/>
      <c r="L35" s="120"/>
      <c r="M35" s="127"/>
      <c r="N35" s="60"/>
    </row>
    <row r="36" spans="1:14" x14ac:dyDescent="0.25">
      <c r="A36" s="44" t="s">
        <v>76</v>
      </c>
      <c r="B36" s="72" t="s">
        <v>42</v>
      </c>
      <c r="C36" s="141">
        <v>0</v>
      </c>
      <c r="D36" s="141">
        <v>0</v>
      </c>
      <c r="E36" s="142">
        <v>0</v>
      </c>
      <c r="F36" s="9" t="s">
        <v>125</v>
      </c>
      <c r="G36" s="122">
        <f t="shared" si="4"/>
        <v>0</v>
      </c>
      <c r="H36" s="140">
        <v>0</v>
      </c>
      <c r="I36" s="118">
        <f t="shared" si="5"/>
        <v>0</v>
      </c>
      <c r="J36" s="141">
        <v>0</v>
      </c>
      <c r="K36" s="574"/>
      <c r="L36" s="121">
        <f>SUM(I36:I37)+J36</f>
        <v>0</v>
      </c>
      <c r="M36" s="127">
        <f>IF(M$4=0,0,L36/$M$4)</f>
        <v>0</v>
      </c>
      <c r="N36" s="60"/>
    </row>
    <row r="37" spans="1:14" x14ac:dyDescent="0.25">
      <c r="A37" s="44" t="s">
        <v>76</v>
      </c>
      <c r="B37" s="72" t="s">
        <v>42</v>
      </c>
      <c r="C37" s="141">
        <v>0</v>
      </c>
      <c r="D37" s="141">
        <v>0</v>
      </c>
      <c r="E37" s="142">
        <v>0</v>
      </c>
      <c r="F37" s="9" t="s">
        <v>125</v>
      </c>
      <c r="G37" s="122">
        <f t="shared" si="4"/>
        <v>0</v>
      </c>
      <c r="H37" s="140">
        <v>0</v>
      </c>
      <c r="I37" s="118">
        <f t="shared" si="5"/>
        <v>0</v>
      </c>
      <c r="J37" s="112"/>
      <c r="K37" s="112"/>
      <c r="L37" s="120"/>
      <c r="M37" s="127"/>
      <c r="N37" s="60"/>
    </row>
    <row r="38" spans="1:14" x14ac:dyDescent="0.25">
      <c r="A38" s="44" t="s">
        <v>133</v>
      </c>
      <c r="B38" s="72" t="s">
        <v>42</v>
      </c>
      <c r="C38" s="141">
        <v>0</v>
      </c>
      <c r="D38" s="141">
        <v>0</v>
      </c>
      <c r="E38" s="142">
        <v>0</v>
      </c>
      <c r="F38" s="9" t="s">
        <v>125</v>
      </c>
      <c r="G38" s="122">
        <f t="shared" si="4"/>
        <v>0</v>
      </c>
      <c r="H38" s="140">
        <v>0</v>
      </c>
      <c r="I38" s="118">
        <f t="shared" si="5"/>
        <v>0</v>
      </c>
      <c r="J38" s="141">
        <v>0</v>
      </c>
      <c r="K38" s="574"/>
      <c r="L38" s="121">
        <f>SUM(I38:I39)+J38</f>
        <v>0</v>
      </c>
      <c r="M38" s="127">
        <f>IF(M$4=0,0,L38/$M$4)</f>
        <v>0</v>
      </c>
      <c r="N38" s="60"/>
    </row>
    <row r="39" spans="1:14" x14ac:dyDescent="0.25">
      <c r="A39" s="44" t="s">
        <v>133</v>
      </c>
      <c r="B39" s="72" t="s">
        <v>42</v>
      </c>
      <c r="C39" s="141">
        <v>0</v>
      </c>
      <c r="D39" s="141">
        <v>0</v>
      </c>
      <c r="E39" s="142">
        <v>0</v>
      </c>
      <c r="F39" s="9" t="s">
        <v>125</v>
      </c>
      <c r="G39" s="122">
        <f t="shared" si="4"/>
        <v>0</v>
      </c>
      <c r="H39" s="140">
        <v>0</v>
      </c>
      <c r="I39" s="118">
        <f t="shared" si="5"/>
        <v>0</v>
      </c>
      <c r="J39" s="112"/>
      <c r="K39" s="112"/>
      <c r="L39" s="120"/>
      <c r="M39" s="127"/>
      <c r="N39" s="60"/>
    </row>
    <row r="40" spans="1:14" x14ac:dyDescent="0.25">
      <c r="A40" s="44"/>
      <c r="B40" s="11"/>
      <c r="C40" s="126"/>
      <c r="D40" s="126"/>
      <c r="E40" s="436"/>
      <c r="F40" s="9"/>
      <c r="G40" s="123"/>
      <c r="H40" s="121"/>
      <c r="I40" s="118"/>
      <c r="J40" s="112"/>
      <c r="K40" s="112"/>
      <c r="L40" s="120"/>
      <c r="M40" s="127"/>
      <c r="N40" s="60"/>
    </row>
    <row r="41" spans="1:14" x14ac:dyDescent="0.25">
      <c r="A41" s="44" t="s">
        <v>77</v>
      </c>
      <c r="B41" s="72" t="s">
        <v>62</v>
      </c>
      <c r="C41" s="141">
        <v>0</v>
      </c>
      <c r="D41" s="141">
        <v>0</v>
      </c>
      <c r="E41" s="142">
        <v>0</v>
      </c>
      <c r="F41" s="9" t="s">
        <v>45</v>
      </c>
      <c r="G41" s="122">
        <f t="shared" ref="G41:G52" si="6">C41*D41*E41</f>
        <v>0</v>
      </c>
      <c r="H41" s="140">
        <v>0</v>
      </c>
      <c r="I41" s="118">
        <f t="shared" ref="I41:I52" si="7">G41*H41</f>
        <v>0</v>
      </c>
      <c r="J41" s="112"/>
      <c r="K41" s="112"/>
      <c r="L41" s="121">
        <f>SUM(I41:I42)</f>
        <v>0</v>
      </c>
      <c r="M41" s="127">
        <f>IF(M$4=0,0,L41/$M$4)</f>
        <v>0</v>
      </c>
      <c r="N41" s="60"/>
    </row>
    <row r="42" spans="1:14" x14ac:dyDescent="0.25">
      <c r="A42" s="44" t="s">
        <v>77</v>
      </c>
      <c r="B42" s="72" t="s">
        <v>62</v>
      </c>
      <c r="C42" s="141">
        <v>0</v>
      </c>
      <c r="D42" s="141">
        <v>0</v>
      </c>
      <c r="E42" s="142">
        <v>0</v>
      </c>
      <c r="F42" s="9" t="s">
        <v>45</v>
      </c>
      <c r="G42" s="122">
        <f t="shared" si="6"/>
        <v>0</v>
      </c>
      <c r="H42" s="140">
        <v>0</v>
      </c>
      <c r="I42" s="118">
        <f t="shared" si="7"/>
        <v>0</v>
      </c>
      <c r="J42" s="112"/>
      <c r="K42" s="385"/>
      <c r="L42" s="120"/>
      <c r="M42" s="127"/>
      <c r="N42" s="60"/>
    </row>
    <row r="43" spans="1:14" x14ac:dyDescent="0.25">
      <c r="A43" s="44" t="s">
        <v>90</v>
      </c>
      <c r="B43" s="95" t="s">
        <v>111</v>
      </c>
      <c r="C43" s="141">
        <v>0</v>
      </c>
      <c r="D43" s="141">
        <v>0</v>
      </c>
      <c r="E43" s="142">
        <v>0</v>
      </c>
      <c r="F43" s="9" t="s">
        <v>109</v>
      </c>
      <c r="G43" s="122">
        <f t="shared" si="6"/>
        <v>0</v>
      </c>
      <c r="H43" s="140">
        <v>0</v>
      </c>
      <c r="I43" s="118">
        <f t="shared" si="7"/>
        <v>0</v>
      </c>
      <c r="J43" s="141">
        <v>0</v>
      </c>
      <c r="K43" s="574"/>
      <c r="L43" s="121">
        <f>SUM(I43:I45)+J43</f>
        <v>0</v>
      </c>
      <c r="M43" s="127">
        <f>IF(M$4=0,0,L43/$M$4)</f>
        <v>0</v>
      </c>
      <c r="N43" s="60"/>
    </row>
    <row r="44" spans="1:14" x14ac:dyDescent="0.25">
      <c r="A44" s="44" t="s">
        <v>90</v>
      </c>
      <c r="B44" s="95" t="s">
        <v>111</v>
      </c>
      <c r="C44" s="141">
        <v>0</v>
      </c>
      <c r="D44" s="141">
        <v>0</v>
      </c>
      <c r="E44" s="142">
        <v>0</v>
      </c>
      <c r="F44" s="9" t="s">
        <v>109</v>
      </c>
      <c r="G44" s="122">
        <f t="shared" si="6"/>
        <v>0</v>
      </c>
      <c r="H44" s="140">
        <v>0</v>
      </c>
      <c r="I44" s="118">
        <f t="shared" si="7"/>
        <v>0</v>
      </c>
      <c r="J44" s="112"/>
      <c r="K44" s="112"/>
      <c r="L44" s="120"/>
      <c r="M44" s="127"/>
      <c r="N44" s="60"/>
    </row>
    <row r="45" spans="1:14" x14ac:dyDescent="0.25">
      <c r="A45" s="44" t="s">
        <v>90</v>
      </c>
      <c r="B45" s="95" t="s">
        <v>152</v>
      </c>
      <c r="C45" s="141">
        <v>0</v>
      </c>
      <c r="D45" s="141">
        <v>0</v>
      </c>
      <c r="E45" s="142">
        <v>0</v>
      </c>
      <c r="F45" s="9" t="s">
        <v>45</v>
      </c>
      <c r="G45" s="122">
        <f t="shared" si="6"/>
        <v>0</v>
      </c>
      <c r="H45" s="140">
        <v>0</v>
      </c>
      <c r="I45" s="118">
        <f t="shared" si="7"/>
        <v>0</v>
      </c>
      <c r="J45" s="112"/>
      <c r="K45" s="385"/>
      <c r="L45" s="61"/>
      <c r="M45" s="127"/>
      <c r="N45" s="60"/>
    </row>
    <row r="46" spans="1:14" x14ac:dyDescent="0.25">
      <c r="A46" s="44" t="s">
        <v>99</v>
      </c>
      <c r="B46" s="95" t="s">
        <v>112</v>
      </c>
      <c r="C46" s="141">
        <v>0</v>
      </c>
      <c r="D46" s="141">
        <v>0</v>
      </c>
      <c r="E46" s="142">
        <v>0</v>
      </c>
      <c r="F46" s="9" t="s">
        <v>109</v>
      </c>
      <c r="G46" s="122">
        <f t="shared" si="6"/>
        <v>0</v>
      </c>
      <c r="H46" s="140">
        <v>0</v>
      </c>
      <c r="I46" s="118">
        <f t="shared" si="7"/>
        <v>0</v>
      </c>
      <c r="J46" s="141">
        <v>0</v>
      </c>
      <c r="K46" s="574"/>
      <c r="L46" s="121">
        <f>SUM(I46:I48)+J46</f>
        <v>0</v>
      </c>
      <c r="M46" s="127">
        <f>IF(M$4=0,0,L46/$M$4)</f>
        <v>0</v>
      </c>
      <c r="N46" s="60"/>
    </row>
    <row r="47" spans="1:14" x14ac:dyDescent="0.25">
      <c r="A47" s="44" t="s">
        <v>99</v>
      </c>
      <c r="B47" s="95" t="s">
        <v>112</v>
      </c>
      <c r="C47" s="141">
        <v>0</v>
      </c>
      <c r="D47" s="141">
        <v>0</v>
      </c>
      <c r="E47" s="142">
        <v>0</v>
      </c>
      <c r="F47" s="9" t="s">
        <v>109</v>
      </c>
      <c r="G47" s="122">
        <f t="shared" si="6"/>
        <v>0</v>
      </c>
      <c r="H47" s="140">
        <v>0</v>
      </c>
      <c r="I47" s="118">
        <f t="shared" si="7"/>
        <v>0</v>
      </c>
      <c r="J47" s="112"/>
      <c r="K47" s="112"/>
      <c r="L47" s="120"/>
      <c r="M47" s="127"/>
      <c r="N47" s="60"/>
    </row>
    <row r="48" spans="1:14" x14ac:dyDescent="0.25">
      <c r="A48" s="44" t="s">
        <v>99</v>
      </c>
      <c r="B48" s="95" t="s">
        <v>153</v>
      </c>
      <c r="C48" s="141">
        <v>0</v>
      </c>
      <c r="D48" s="141">
        <v>0</v>
      </c>
      <c r="E48" s="142">
        <v>0</v>
      </c>
      <c r="F48" s="9" t="s">
        <v>45</v>
      </c>
      <c r="G48" s="122">
        <f t="shared" si="6"/>
        <v>0</v>
      </c>
      <c r="H48" s="140">
        <v>0</v>
      </c>
      <c r="I48" s="118">
        <f t="shared" si="7"/>
        <v>0</v>
      </c>
      <c r="J48" s="112"/>
      <c r="K48" s="385"/>
      <c r="L48" s="61"/>
      <c r="M48" s="127"/>
      <c r="N48" s="60"/>
    </row>
    <row r="49" spans="1:14" x14ac:dyDescent="0.25">
      <c r="A49" s="44" t="s">
        <v>91</v>
      </c>
      <c r="B49" s="95" t="s">
        <v>113</v>
      </c>
      <c r="C49" s="141">
        <v>0</v>
      </c>
      <c r="D49" s="141">
        <v>0</v>
      </c>
      <c r="E49" s="142">
        <v>0</v>
      </c>
      <c r="F49" s="9" t="s">
        <v>109</v>
      </c>
      <c r="G49" s="122">
        <f t="shared" si="6"/>
        <v>0</v>
      </c>
      <c r="H49" s="140">
        <v>0</v>
      </c>
      <c r="I49" s="118">
        <f t="shared" si="7"/>
        <v>0</v>
      </c>
      <c r="J49" s="141">
        <v>0</v>
      </c>
      <c r="K49" s="574"/>
      <c r="L49" s="121">
        <f>SUM(I49:I50)+J49</f>
        <v>0</v>
      </c>
      <c r="M49" s="127">
        <f>IF(M$4=0,0,L49/$M$4)</f>
        <v>0</v>
      </c>
      <c r="N49" s="60"/>
    </row>
    <row r="50" spans="1:14" x14ac:dyDescent="0.25">
      <c r="A50" s="44" t="s">
        <v>91</v>
      </c>
      <c r="B50" s="95" t="s">
        <v>113</v>
      </c>
      <c r="C50" s="141">
        <v>0</v>
      </c>
      <c r="D50" s="141">
        <v>0</v>
      </c>
      <c r="E50" s="142">
        <v>0</v>
      </c>
      <c r="F50" s="9" t="s">
        <v>109</v>
      </c>
      <c r="G50" s="122">
        <f t="shared" si="6"/>
        <v>0</v>
      </c>
      <c r="H50" s="140">
        <v>0</v>
      </c>
      <c r="I50" s="118">
        <f t="shared" si="7"/>
        <v>0</v>
      </c>
      <c r="J50" s="112"/>
      <c r="K50" s="385"/>
      <c r="L50" s="120"/>
      <c r="M50" s="127"/>
      <c r="N50" s="60"/>
    </row>
    <row r="51" spans="1:14" x14ac:dyDescent="0.25">
      <c r="A51" s="44" t="s">
        <v>240</v>
      </c>
      <c r="B51" s="95" t="s">
        <v>114</v>
      </c>
      <c r="C51" s="141">
        <v>0</v>
      </c>
      <c r="D51" s="141">
        <v>0</v>
      </c>
      <c r="E51" s="142">
        <v>0</v>
      </c>
      <c r="F51" s="9" t="s">
        <v>109</v>
      </c>
      <c r="G51" s="122">
        <f t="shared" si="6"/>
        <v>0</v>
      </c>
      <c r="H51" s="140">
        <v>0</v>
      </c>
      <c r="I51" s="118">
        <f t="shared" si="7"/>
        <v>0</v>
      </c>
      <c r="J51" s="141">
        <v>0</v>
      </c>
      <c r="K51" s="574"/>
      <c r="L51" s="121">
        <f>SUM(I51:J51)</f>
        <v>0</v>
      </c>
      <c r="M51" s="127">
        <f>IF(M$4=0,0,L51/$M$4)</f>
        <v>0</v>
      </c>
      <c r="N51" s="60"/>
    </row>
    <row r="52" spans="1:14" x14ac:dyDescent="0.25">
      <c r="A52" s="44" t="s">
        <v>241</v>
      </c>
      <c r="B52" s="95" t="s">
        <v>115</v>
      </c>
      <c r="C52" s="141">
        <v>0</v>
      </c>
      <c r="D52" s="141">
        <v>0</v>
      </c>
      <c r="E52" s="142">
        <v>0</v>
      </c>
      <c r="F52" s="9" t="s">
        <v>109</v>
      </c>
      <c r="G52" s="122">
        <f t="shared" si="6"/>
        <v>0</v>
      </c>
      <c r="H52" s="140">
        <v>0</v>
      </c>
      <c r="I52" s="118">
        <f t="shared" si="7"/>
        <v>0</v>
      </c>
      <c r="J52" s="112"/>
      <c r="K52" s="112"/>
      <c r="L52" s="121">
        <f>SUM(I52)</f>
        <v>0</v>
      </c>
      <c r="M52" s="127">
        <f>IF(M$4=0,0,L52/$M$4)</f>
        <v>0</v>
      </c>
      <c r="N52" s="60"/>
    </row>
    <row r="53" spans="1:14" x14ac:dyDescent="0.25">
      <c r="A53" s="44"/>
      <c r="B53" s="96"/>
      <c r="C53" s="126"/>
      <c r="D53" s="126"/>
      <c r="E53" s="436"/>
      <c r="F53" s="9"/>
      <c r="G53" s="123"/>
      <c r="H53" s="121"/>
      <c r="I53" s="118"/>
      <c r="J53" s="61"/>
      <c r="K53" s="61"/>
      <c r="L53" s="120"/>
      <c r="M53" s="127"/>
      <c r="N53" s="60"/>
    </row>
    <row r="54" spans="1:14" x14ac:dyDescent="0.25">
      <c r="A54" s="44" t="s">
        <v>92</v>
      </c>
      <c r="B54" s="72"/>
      <c r="C54" s="141">
        <v>0</v>
      </c>
      <c r="D54" s="141">
        <v>0</v>
      </c>
      <c r="E54" s="142">
        <v>0</v>
      </c>
      <c r="F54" s="9" t="s">
        <v>45</v>
      </c>
      <c r="G54" s="122">
        <f>C54*D54*E54</f>
        <v>0</v>
      </c>
      <c r="H54" s="140">
        <v>0</v>
      </c>
      <c r="I54" s="118">
        <f>G54*H54</f>
        <v>0</v>
      </c>
      <c r="J54" s="112"/>
      <c r="K54" s="112"/>
      <c r="L54" s="121">
        <f>SUM(I54:I55)</f>
        <v>0</v>
      </c>
      <c r="M54" s="127">
        <f>IF(M$4=0,0,L54/$M$4)</f>
        <v>0</v>
      </c>
      <c r="N54" s="60"/>
    </row>
    <row r="55" spans="1:14" x14ac:dyDescent="0.25">
      <c r="A55" s="44" t="s">
        <v>92</v>
      </c>
      <c r="B55" s="72"/>
      <c r="C55" s="141">
        <v>0</v>
      </c>
      <c r="D55" s="141">
        <v>0</v>
      </c>
      <c r="E55" s="142">
        <v>0</v>
      </c>
      <c r="F55" s="9" t="s">
        <v>45</v>
      </c>
      <c r="G55" s="122">
        <f>C55*D55*E55</f>
        <v>0</v>
      </c>
      <c r="H55" s="140">
        <v>0</v>
      </c>
      <c r="I55" s="118">
        <f>G55*H55</f>
        <v>0</v>
      </c>
      <c r="J55" s="112"/>
      <c r="K55" s="112"/>
      <c r="L55" s="120"/>
      <c r="M55" s="127"/>
      <c r="N55" s="60"/>
    </row>
    <row r="56" spans="1:14" x14ac:dyDescent="0.25">
      <c r="A56" s="44" t="s">
        <v>93</v>
      </c>
      <c r="B56" s="72"/>
      <c r="C56" s="141">
        <v>0</v>
      </c>
      <c r="D56" s="141">
        <v>0</v>
      </c>
      <c r="E56" s="142">
        <v>0</v>
      </c>
      <c r="F56" s="9" t="s">
        <v>45</v>
      </c>
      <c r="G56" s="122">
        <f>C56*D56*E56</f>
        <v>0</v>
      </c>
      <c r="H56" s="140">
        <v>0</v>
      </c>
      <c r="I56" s="118">
        <f>G56*H56</f>
        <v>0</v>
      </c>
      <c r="J56" s="61"/>
      <c r="K56" s="61"/>
      <c r="L56" s="121">
        <f>SUM(I56:I57)</f>
        <v>0</v>
      </c>
      <c r="M56" s="127">
        <f>IF(M$4=0,0,L56/$M$4)</f>
        <v>0</v>
      </c>
      <c r="N56" s="60"/>
    </row>
    <row r="57" spans="1:14" x14ac:dyDescent="0.25">
      <c r="A57" s="44" t="s">
        <v>93</v>
      </c>
      <c r="B57" s="72"/>
      <c r="C57" s="141">
        <v>0</v>
      </c>
      <c r="D57" s="141">
        <v>0</v>
      </c>
      <c r="E57" s="142">
        <v>0</v>
      </c>
      <c r="F57" s="9" t="s">
        <v>45</v>
      </c>
      <c r="G57" s="122">
        <f>C57*D57*E57</f>
        <v>0</v>
      </c>
      <c r="H57" s="140">
        <v>0</v>
      </c>
      <c r="I57" s="118">
        <f>G57*H57</f>
        <v>0</v>
      </c>
      <c r="J57" s="112"/>
      <c r="K57" s="112"/>
      <c r="L57" s="120"/>
      <c r="M57" s="127"/>
      <c r="N57" s="60"/>
    </row>
    <row r="58" spans="1:14" x14ac:dyDescent="0.25">
      <c r="A58" s="44"/>
      <c r="B58" s="96"/>
      <c r="C58" s="126"/>
      <c r="D58" s="126"/>
      <c r="E58" s="436"/>
      <c r="F58" s="9"/>
      <c r="G58" s="123"/>
      <c r="H58" s="121"/>
      <c r="I58" s="118"/>
      <c r="J58" s="112"/>
      <c r="K58" s="112"/>
      <c r="L58" s="120"/>
      <c r="M58" s="127"/>
      <c r="N58" s="60"/>
    </row>
    <row r="59" spans="1:14" x14ac:dyDescent="0.25">
      <c r="A59" s="44" t="s">
        <v>94</v>
      </c>
      <c r="B59" s="96" t="s">
        <v>95</v>
      </c>
      <c r="C59" s="141">
        <v>0</v>
      </c>
      <c r="D59" s="141">
        <v>0</v>
      </c>
      <c r="E59" s="142">
        <v>0</v>
      </c>
      <c r="F59" s="9" t="s">
        <v>45</v>
      </c>
      <c r="G59" s="122">
        <f>C59*D59*E59</f>
        <v>0</v>
      </c>
      <c r="H59" s="140">
        <v>0</v>
      </c>
      <c r="I59" s="118">
        <f>G59*H59</f>
        <v>0</v>
      </c>
      <c r="J59" s="112"/>
      <c r="K59" s="112"/>
      <c r="L59" s="121">
        <f>SUM(I59:I60)</f>
        <v>0</v>
      </c>
      <c r="M59" s="127">
        <f>IF(M$4=0,0,L59/$M$4)</f>
        <v>0</v>
      </c>
      <c r="N59" s="60"/>
    </row>
    <row r="60" spans="1:14" x14ac:dyDescent="0.25">
      <c r="A60" s="44" t="s">
        <v>94</v>
      </c>
      <c r="B60" s="96" t="s">
        <v>95</v>
      </c>
      <c r="C60" s="141">
        <v>0</v>
      </c>
      <c r="D60" s="141">
        <v>0</v>
      </c>
      <c r="E60" s="142">
        <v>0</v>
      </c>
      <c r="F60" s="9" t="s">
        <v>45</v>
      </c>
      <c r="G60" s="122">
        <f>C60*D60*E60</f>
        <v>0</v>
      </c>
      <c r="H60" s="140">
        <v>0</v>
      </c>
      <c r="I60" s="118">
        <f>G60*H60</f>
        <v>0</v>
      </c>
      <c r="J60" s="112"/>
      <c r="K60" s="385"/>
      <c r="L60" s="120"/>
      <c r="M60" s="127"/>
      <c r="N60" s="60"/>
    </row>
    <row r="61" spans="1:14" x14ac:dyDescent="0.25">
      <c r="A61" s="44" t="s">
        <v>96</v>
      </c>
      <c r="B61" s="8" t="s">
        <v>46</v>
      </c>
      <c r="C61" s="141">
        <v>0</v>
      </c>
      <c r="D61" s="141">
        <v>0</v>
      </c>
      <c r="E61" s="142">
        <v>0</v>
      </c>
      <c r="F61" s="9" t="s">
        <v>45</v>
      </c>
      <c r="G61" s="122">
        <f>C61*D61*E61</f>
        <v>0</v>
      </c>
      <c r="H61" s="140">
        <v>0</v>
      </c>
      <c r="I61" s="118">
        <f>G61*H61</f>
        <v>0</v>
      </c>
      <c r="J61" s="141">
        <v>0</v>
      </c>
      <c r="K61" s="574"/>
      <c r="L61" s="121">
        <f>SUM(I61:I62)+J61</f>
        <v>0</v>
      </c>
      <c r="M61" s="127">
        <f>IF(M$4=0,0,L61/$M$4)</f>
        <v>0</v>
      </c>
      <c r="N61" s="60"/>
    </row>
    <row r="62" spans="1:14" x14ac:dyDescent="0.25">
      <c r="A62" s="44" t="s">
        <v>96</v>
      </c>
      <c r="B62" s="8" t="s">
        <v>46</v>
      </c>
      <c r="C62" s="141">
        <v>0</v>
      </c>
      <c r="D62" s="141">
        <v>0</v>
      </c>
      <c r="E62" s="142">
        <v>0</v>
      </c>
      <c r="F62" s="9" t="s">
        <v>45</v>
      </c>
      <c r="G62" s="122">
        <f>C62*D62*E62</f>
        <v>0</v>
      </c>
      <c r="H62" s="140">
        <v>0</v>
      </c>
      <c r="I62" s="118">
        <f>G62*H62</f>
        <v>0</v>
      </c>
      <c r="J62" s="112"/>
      <c r="K62" s="112"/>
      <c r="L62" s="120"/>
      <c r="M62" s="127"/>
      <c r="N62" s="60"/>
    </row>
    <row r="63" spans="1:14" x14ac:dyDescent="0.25">
      <c r="A63" s="44"/>
      <c r="B63" s="8"/>
      <c r="C63" s="126"/>
      <c r="D63" s="126"/>
      <c r="E63" s="436"/>
      <c r="F63" s="9"/>
      <c r="G63" s="123"/>
      <c r="H63" s="121"/>
      <c r="I63" s="118"/>
      <c r="J63" s="112"/>
      <c r="K63" s="112"/>
      <c r="L63" s="120"/>
      <c r="M63" s="127"/>
      <c r="N63" s="60"/>
    </row>
    <row r="64" spans="1:14" x14ac:dyDescent="0.25">
      <c r="A64" s="44" t="s">
        <v>66</v>
      </c>
      <c r="B64" s="11" t="s">
        <v>48</v>
      </c>
      <c r="C64" s="141">
        <v>0</v>
      </c>
      <c r="D64" s="141">
        <v>0</v>
      </c>
      <c r="E64" s="142">
        <v>0</v>
      </c>
      <c r="F64" s="139" t="s">
        <v>109</v>
      </c>
      <c r="G64" s="122">
        <f t="shared" ref="G64:G69" si="8">C64*D64*E64</f>
        <v>0</v>
      </c>
      <c r="H64" s="140">
        <v>0</v>
      </c>
      <c r="I64" s="118">
        <f t="shared" ref="I64:I69" si="9">G64*H64</f>
        <v>0</v>
      </c>
      <c r="J64" s="112"/>
      <c r="K64" s="112"/>
      <c r="L64" s="121">
        <f>SUM(I64:I65)</f>
        <v>0</v>
      </c>
      <c r="M64" s="127">
        <f>IF(M$4=0,0,L64/$M$4)</f>
        <v>0</v>
      </c>
      <c r="N64" s="60"/>
    </row>
    <row r="65" spans="1:14" x14ac:dyDescent="0.25">
      <c r="A65" s="44" t="s">
        <v>66</v>
      </c>
      <c r="B65" s="11" t="s">
        <v>48</v>
      </c>
      <c r="C65" s="141">
        <v>0</v>
      </c>
      <c r="D65" s="141">
        <v>0</v>
      </c>
      <c r="E65" s="142">
        <v>0</v>
      </c>
      <c r="F65" s="139" t="s">
        <v>21</v>
      </c>
      <c r="G65" s="122">
        <f t="shared" si="8"/>
        <v>0</v>
      </c>
      <c r="H65" s="140">
        <v>0</v>
      </c>
      <c r="I65" s="118">
        <f t="shared" si="9"/>
        <v>0</v>
      </c>
      <c r="J65" s="112"/>
      <c r="K65" s="112"/>
      <c r="L65" s="120"/>
      <c r="M65" s="127"/>
      <c r="N65" s="60"/>
    </row>
    <row r="66" spans="1:14" x14ac:dyDescent="0.25">
      <c r="A66" s="44" t="s">
        <v>67</v>
      </c>
      <c r="B66" s="11" t="s">
        <v>144</v>
      </c>
      <c r="C66" s="141">
        <v>0</v>
      </c>
      <c r="D66" s="141">
        <v>0</v>
      </c>
      <c r="E66" s="142">
        <v>0</v>
      </c>
      <c r="F66" s="139" t="s">
        <v>109</v>
      </c>
      <c r="G66" s="122">
        <f t="shared" si="8"/>
        <v>0</v>
      </c>
      <c r="H66" s="140">
        <v>0</v>
      </c>
      <c r="I66" s="118">
        <f t="shared" si="9"/>
        <v>0</v>
      </c>
      <c r="J66" s="112"/>
      <c r="K66" s="112"/>
      <c r="L66" s="121">
        <f>SUM(I66:I67)</f>
        <v>0</v>
      </c>
      <c r="M66" s="127">
        <f>IF(M$4=0,0,L66/$M$4)</f>
        <v>0</v>
      </c>
      <c r="N66" s="60"/>
    </row>
    <row r="67" spans="1:14" x14ac:dyDescent="0.25">
      <c r="A67" s="44" t="s">
        <v>67</v>
      </c>
      <c r="B67" s="11" t="s">
        <v>144</v>
      </c>
      <c r="C67" s="141">
        <v>0</v>
      </c>
      <c r="D67" s="141">
        <v>0</v>
      </c>
      <c r="E67" s="142">
        <v>0</v>
      </c>
      <c r="F67" s="139" t="s">
        <v>21</v>
      </c>
      <c r="G67" s="122">
        <f t="shared" si="8"/>
        <v>0</v>
      </c>
      <c r="H67" s="140">
        <v>0</v>
      </c>
      <c r="I67" s="118">
        <f t="shared" si="9"/>
        <v>0</v>
      </c>
      <c r="J67" s="112"/>
      <c r="K67" s="112"/>
      <c r="L67" s="120"/>
      <c r="M67" s="127"/>
      <c r="N67" s="60"/>
    </row>
    <row r="68" spans="1:14" x14ac:dyDescent="0.25">
      <c r="A68" s="44" t="s">
        <v>68</v>
      </c>
      <c r="B68" s="11" t="s">
        <v>145</v>
      </c>
      <c r="C68" s="141">
        <v>0</v>
      </c>
      <c r="D68" s="141">
        <v>0</v>
      </c>
      <c r="E68" s="142">
        <v>0</v>
      </c>
      <c r="F68" s="139" t="s">
        <v>109</v>
      </c>
      <c r="G68" s="122">
        <f t="shared" si="8"/>
        <v>0</v>
      </c>
      <c r="H68" s="140">
        <v>0</v>
      </c>
      <c r="I68" s="118">
        <f t="shared" si="9"/>
        <v>0</v>
      </c>
      <c r="J68" s="61"/>
      <c r="K68" s="61"/>
      <c r="L68" s="121">
        <f>SUM(I68:I69)</f>
        <v>0</v>
      </c>
      <c r="M68" s="127">
        <f>IF(M$4=0,0,L68/$M$4)</f>
        <v>0</v>
      </c>
      <c r="N68" s="60"/>
    </row>
    <row r="69" spans="1:14" x14ac:dyDescent="0.25">
      <c r="A69" s="44" t="s">
        <v>68</v>
      </c>
      <c r="B69" s="11" t="s">
        <v>145</v>
      </c>
      <c r="C69" s="141">
        <v>0</v>
      </c>
      <c r="D69" s="141">
        <v>0</v>
      </c>
      <c r="E69" s="142">
        <v>0</v>
      </c>
      <c r="F69" s="139" t="s">
        <v>21</v>
      </c>
      <c r="G69" s="122">
        <f t="shared" si="8"/>
        <v>0</v>
      </c>
      <c r="H69" s="140">
        <v>0</v>
      </c>
      <c r="I69" s="118">
        <f t="shared" si="9"/>
        <v>0</v>
      </c>
      <c r="J69" s="112"/>
      <c r="K69" s="112"/>
      <c r="L69" s="120"/>
      <c r="M69" s="127"/>
      <c r="N69" s="60"/>
    </row>
    <row r="70" spans="1:14" x14ac:dyDescent="0.25">
      <c r="A70" s="44"/>
      <c r="B70" s="11"/>
      <c r="C70" s="126"/>
      <c r="D70" s="126"/>
      <c r="E70" s="436"/>
      <c r="F70" s="9"/>
      <c r="G70" s="123"/>
      <c r="H70" s="121"/>
      <c r="I70" s="118"/>
      <c r="J70" s="112"/>
      <c r="K70" s="112"/>
      <c r="L70" s="120"/>
      <c r="M70" s="127"/>
      <c r="N70" s="60"/>
    </row>
    <row r="71" spans="1:14" x14ac:dyDescent="0.25">
      <c r="A71" s="44" t="s">
        <v>100</v>
      </c>
      <c r="B71" s="11" t="s">
        <v>52</v>
      </c>
      <c r="C71" s="141">
        <v>0</v>
      </c>
      <c r="D71" s="141">
        <v>0</v>
      </c>
      <c r="E71" s="142">
        <v>0</v>
      </c>
      <c r="F71" s="9" t="s">
        <v>63</v>
      </c>
      <c r="G71" s="122">
        <f>C71*D71*E71</f>
        <v>0</v>
      </c>
      <c r="H71" s="140">
        <v>0</v>
      </c>
      <c r="I71" s="118">
        <f>G71*H71</f>
        <v>0</v>
      </c>
      <c r="J71" s="141">
        <v>0</v>
      </c>
      <c r="K71" s="112"/>
      <c r="L71" s="121">
        <f>SUM(I71:I72)+J71</f>
        <v>0</v>
      </c>
      <c r="M71" s="127">
        <f>IF(M$4=0,0,L71/$M$4)</f>
        <v>0</v>
      </c>
      <c r="N71" s="60"/>
    </row>
    <row r="72" spans="1:14" x14ac:dyDescent="0.25">
      <c r="A72" s="44" t="s">
        <v>100</v>
      </c>
      <c r="B72" s="11" t="s">
        <v>52</v>
      </c>
      <c r="C72" s="141">
        <v>0</v>
      </c>
      <c r="D72" s="141">
        <v>0</v>
      </c>
      <c r="E72" s="142">
        <v>0</v>
      </c>
      <c r="F72" s="9" t="s">
        <v>63</v>
      </c>
      <c r="G72" s="122">
        <f>C72*D72*E72</f>
        <v>0</v>
      </c>
      <c r="H72" s="140">
        <v>0</v>
      </c>
      <c r="I72" s="118">
        <f>G72*H72</f>
        <v>0</v>
      </c>
      <c r="J72" s="112"/>
      <c r="K72" s="112"/>
      <c r="L72" s="120"/>
      <c r="M72" s="127"/>
      <c r="N72" s="60"/>
    </row>
    <row r="73" spans="1:14" x14ac:dyDescent="0.25">
      <c r="A73" s="44" t="s">
        <v>97</v>
      </c>
      <c r="B73" s="11" t="s">
        <v>53</v>
      </c>
      <c r="C73" s="141">
        <v>0</v>
      </c>
      <c r="D73" s="141">
        <v>0</v>
      </c>
      <c r="E73" s="142">
        <v>0</v>
      </c>
      <c r="F73" s="9" t="s">
        <v>63</v>
      </c>
      <c r="G73" s="122">
        <f>C73*D73*E73</f>
        <v>0</v>
      </c>
      <c r="H73" s="140">
        <v>0</v>
      </c>
      <c r="I73" s="118">
        <f>G73*H73</f>
        <v>0</v>
      </c>
      <c r="J73" s="112"/>
      <c r="K73" s="112"/>
      <c r="L73" s="121">
        <f>SUM(I73:I74)</f>
        <v>0</v>
      </c>
      <c r="M73" s="127">
        <f>IF(M$4=0,0,L73/$M$4)</f>
        <v>0</v>
      </c>
      <c r="N73" s="60"/>
    </row>
    <row r="74" spans="1:14" x14ac:dyDescent="0.25">
      <c r="A74" s="44" t="s">
        <v>97</v>
      </c>
      <c r="B74" s="11" t="s">
        <v>53</v>
      </c>
      <c r="C74" s="141">
        <v>0</v>
      </c>
      <c r="D74" s="141">
        <v>0</v>
      </c>
      <c r="E74" s="142">
        <v>0</v>
      </c>
      <c r="F74" s="9" t="s">
        <v>63</v>
      </c>
      <c r="G74" s="122">
        <f>C74*D74*E74</f>
        <v>0</v>
      </c>
      <c r="H74" s="140">
        <v>0</v>
      </c>
      <c r="I74" s="118">
        <f>G74*H74</f>
        <v>0</v>
      </c>
      <c r="J74" s="112"/>
      <c r="K74" s="112"/>
      <c r="L74" s="120"/>
      <c r="M74" s="127"/>
      <c r="N74" s="60"/>
    </row>
    <row r="75" spans="1:14" x14ac:dyDescent="0.25">
      <c r="A75" s="44"/>
      <c r="B75" s="61"/>
      <c r="C75" s="126"/>
      <c r="D75" s="126"/>
      <c r="E75" s="436"/>
      <c r="F75" s="9"/>
      <c r="G75" s="123"/>
      <c r="H75" s="121"/>
      <c r="I75" s="118"/>
      <c r="J75" s="112"/>
      <c r="K75" s="112"/>
      <c r="L75" s="120"/>
      <c r="M75" s="127"/>
      <c r="N75" s="60"/>
    </row>
    <row r="76" spans="1:14" x14ac:dyDescent="0.25">
      <c r="A76" s="44" t="s">
        <v>101</v>
      </c>
      <c r="B76" s="11" t="s">
        <v>102</v>
      </c>
      <c r="C76" s="141">
        <v>0</v>
      </c>
      <c r="D76" s="141">
        <v>0</v>
      </c>
      <c r="E76" s="142">
        <v>0</v>
      </c>
      <c r="F76" s="9" t="s">
        <v>21</v>
      </c>
      <c r="G76" s="122">
        <f>C76*D76*E76</f>
        <v>0</v>
      </c>
      <c r="H76" s="140">
        <v>0</v>
      </c>
      <c r="I76" s="118">
        <f>G76*H76</f>
        <v>0</v>
      </c>
      <c r="J76" s="141">
        <v>0</v>
      </c>
      <c r="K76" s="112"/>
      <c r="L76" s="121">
        <f>I76+J76</f>
        <v>0</v>
      </c>
      <c r="M76" s="127">
        <f>IF(M$4=0,0,L76/$M$4)</f>
        <v>0</v>
      </c>
      <c r="N76" s="60"/>
    </row>
    <row r="77" spans="1:14" x14ac:dyDescent="0.25">
      <c r="A77" s="137"/>
      <c r="B77" s="61"/>
      <c r="C77" s="8"/>
      <c r="D77" s="8"/>
      <c r="E77" s="8"/>
      <c r="F77" s="61"/>
      <c r="G77" s="61"/>
      <c r="H77" s="8"/>
      <c r="I77" s="61"/>
      <c r="J77" s="112"/>
      <c r="K77" s="112"/>
      <c r="L77" s="120"/>
      <c r="M77" s="127"/>
      <c r="N77" s="60"/>
    </row>
    <row r="78" spans="1:14" x14ac:dyDescent="0.25">
      <c r="A78" s="44" t="s">
        <v>104</v>
      </c>
      <c r="B78" s="11" t="s">
        <v>56</v>
      </c>
      <c r="C78" s="141">
        <v>0</v>
      </c>
      <c r="D78" s="141">
        <v>0</v>
      </c>
      <c r="E78" s="142">
        <v>0</v>
      </c>
      <c r="F78" s="9" t="s">
        <v>21</v>
      </c>
      <c r="G78" s="122">
        <f>C78*D78*E78</f>
        <v>0</v>
      </c>
      <c r="H78" s="140">
        <v>0</v>
      </c>
      <c r="I78" s="118">
        <f>G78*H78</f>
        <v>0</v>
      </c>
      <c r="J78" s="141">
        <v>0</v>
      </c>
      <c r="K78" s="112"/>
      <c r="L78" s="120">
        <f>I78+J78</f>
        <v>0</v>
      </c>
      <c r="M78" s="127">
        <f>IF(M$4=0,0,L78/$M$4)</f>
        <v>0</v>
      </c>
      <c r="N78" s="60"/>
    </row>
    <row r="79" spans="1:14" x14ac:dyDescent="0.25">
      <c r="A79" s="44"/>
      <c r="B79" s="11"/>
      <c r="C79" s="126"/>
      <c r="D79" s="126"/>
      <c r="E79" s="436"/>
      <c r="F79" s="9"/>
      <c r="G79" s="123"/>
      <c r="H79" s="121"/>
      <c r="I79" s="118"/>
      <c r="J79" s="112"/>
      <c r="K79" s="112"/>
      <c r="L79" s="120"/>
      <c r="M79" s="127"/>
      <c r="N79" s="60"/>
    </row>
    <row r="80" spans="1:14" x14ac:dyDescent="0.25">
      <c r="A80" s="44" t="s">
        <v>105</v>
      </c>
      <c r="B80" s="11" t="s">
        <v>57</v>
      </c>
      <c r="C80" s="141">
        <v>0</v>
      </c>
      <c r="D80" s="141">
        <v>0</v>
      </c>
      <c r="E80" s="142">
        <v>0</v>
      </c>
      <c r="F80" s="9" t="s">
        <v>63</v>
      </c>
      <c r="G80" s="122">
        <f>C80*D80*E80</f>
        <v>0</v>
      </c>
      <c r="H80" s="140">
        <v>0</v>
      </c>
      <c r="I80" s="118">
        <f>G80*H80</f>
        <v>0</v>
      </c>
      <c r="J80" s="141">
        <v>0</v>
      </c>
      <c r="K80" s="574"/>
      <c r="L80" s="121">
        <f>SUM(I80:I81)+J80</f>
        <v>0</v>
      </c>
      <c r="M80" s="127">
        <f>IF(M$4=0,0,L80/$M$4)</f>
        <v>0</v>
      </c>
      <c r="N80" s="60"/>
    </row>
    <row r="81" spans="1:14" x14ac:dyDescent="0.25">
      <c r="A81" s="44" t="s">
        <v>105</v>
      </c>
      <c r="B81" s="11" t="s">
        <v>57</v>
      </c>
      <c r="C81" s="141">
        <v>0</v>
      </c>
      <c r="D81" s="141">
        <v>0</v>
      </c>
      <c r="E81" s="142">
        <v>0</v>
      </c>
      <c r="F81" s="9" t="s">
        <v>63</v>
      </c>
      <c r="G81" s="122">
        <f>C81*D81*E81</f>
        <v>0</v>
      </c>
      <c r="H81" s="140">
        <v>0</v>
      </c>
      <c r="I81" s="118">
        <f>G81*H81</f>
        <v>0</v>
      </c>
      <c r="J81" s="112"/>
      <c r="K81" s="112"/>
      <c r="L81" s="120"/>
      <c r="M81" s="127"/>
      <c r="N81" s="60"/>
    </row>
    <row r="82" spans="1:14" x14ac:dyDescent="0.25">
      <c r="A82" s="44"/>
      <c r="B82" s="11"/>
      <c r="C82" s="17"/>
      <c r="D82" s="17"/>
      <c r="E82" s="18"/>
      <c r="F82" s="17"/>
      <c r="G82" s="755"/>
      <c r="H82" s="755"/>
      <c r="I82" s="119"/>
      <c r="J82" s="112"/>
      <c r="K82" s="112"/>
      <c r="L82" s="120"/>
      <c r="M82" s="127"/>
      <c r="N82" s="60"/>
    </row>
    <row r="83" spans="1:14" x14ac:dyDescent="0.25">
      <c r="A83" s="44"/>
      <c r="B83" s="61"/>
      <c r="C83" s="61"/>
      <c r="D83" s="61"/>
      <c r="E83" s="61"/>
      <c r="F83" s="61"/>
      <c r="G83" s="61"/>
      <c r="H83" s="61"/>
      <c r="I83" s="120"/>
      <c r="J83" s="61"/>
      <c r="K83" s="61"/>
      <c r="L83" s="119"/>
      <c r="M83" s="127"/>
      <c r="N83" s="60"/>
    </row>
    <row r="84" spans="1:14" x14ac:dyDescent="0.25">
      <c r="A84" s="44"/>
      <c r="B84" s="61"/>
      <c r="C84" s="61"/>
      <c r="D84" s="61"/>
      <c r="E84" s="61"/>
      <c r="F84" s="61"/>
      <c r="G84" s="61"/>
      <c r="H84" s="61"/>
      <c r="I84" s="61"/>
      <c r="J84" s="61"/>
      <c r="K84" s="61"/>
      <c r="L84" s="61"/>
      <c r="M84" s="127"/>
      <c r="N84" s="60"/>
    </row>
    <row r="85" spans="1:14" x14ac:dyDescent="0.25">
      <c r="A85" s="199" t="s">
        <v>375</v>
      </c>
      <c r="B85" s="61"/>
      <c r="C85" s="61"/>
      <c r="D85" s="61"/>
      <c r="E85" s="61"/>
      <c r="F85" s="61"/>
      <c r="G85" s="88"/>
      <c r="H85" s="1048" t="s">
        <v>239</v>
      </c>
      <c r="I85" s="163" t="s">
        <v>234</v>
      </c>
      <c r="J85" s="164" t="s">
        <v>131</v>
      </c>
      <c r="K85" s="166"/>
      <c r="L85" s="167" t="s">
        <v>235</v>
      </c>
      <c r="M85" s="753" t="s">
        <v>157</v>
      </c>
      <c r="N85" s="60"/>
    </row>
    <row r="86" spans="1:14" x14ac:dyDescent="0.25">
      <c r="A86" s="266">
        <v>16</v>
      </c>
      <c r="B86" s="171"/>
      <c r="C86" s="130"/>
      <c r="D86" s="130"/>
      <c r="E86" s="172"/>
      <c r="F86" s="173"/>
      <c r="G86" s="174"/>
      <c r="H86" s="1049"/>
      <c r="I86" s="169">
        <f>SUM(I6:I81)</f>
        <v>0</v>
      </c>
      <c r="J86" s="169">
        <f>SUM(J6:J81)</f>
        <v>0</v>
      </c>
      <c r="K86" s="169"/>
      <c r="L86" s="169">
        <f>SUM(L6:L80)</f>
        <v>0</v>
      </c>
      <c r="M86" s="170">
        <f>IF(M$4=0,0,L86/$M$4)</f>
        <v>0</v>
      </c>
      <c r="N86" s="60"/>
    </row>
    <row r="87" spans="1:14" x14ac:dyDescent="0.25">
      <c r="B87" s="186"/>
      <c r="C87" s="33"/>
      <c r="D87" s="147"/>
      <c r="E87" s="147"/>
      <c r="F87" s="38"/>
      <c r="H87" s="193"/>
      <c r="I87" s="14"/>
      <c r="J87" s="14"/>
      <c r="K87" s="14"/>
      <c r="L87" s="117"/>
      <c r="M87" s="185"/>
      <c r="N87" s="60"/>
    </row>
    <row r="88" spans="1:14" s="112" customFormat="1" x14ac:dyDescent="0.25">
      <c r="A88" s="134"/>
      <c r="B88" s="186"/>
      <c r="C88" s="33"/>
      <c r="D88" s="147"/>
      <c r="E88" s="147"/>
      <c r="F88" s="38"/>
      <c r="G88" s="79"/>
      <c r="H88" s="193"/>
      <c r="I88" s="14"/>
      <c r="J88" s="14"/>
      <c r="K88" s="14"/>
      <c r="L88" s="117"/>
      <c r="M88" s="185"/>
      <c r="N88" s="15"/>
    </row>
    <row r="89" spans="1:14" s="112" customFormat="1" x14ac:dyDescent="0.25">
      <c r="A89" s="134"/>
      <c r="B89" s="186"/>
      <c r="C89" s="33"/>
      <c r="D89" s="147"/>
      <c r="E89" s="147"/>
      <c r="F89" s="38"/>
      <c r="G89" s="79"/>
      <c r="H89" s="193"/>
      <c r="I89" s="14"/>
      <c r="J89" s="14"/>
      <c r="K89" s="14"/>
      <c r="L89" s="117"/>
      <c r="M89" s="185"/>
      <c r="N89" s="15"/>
    </row>
    <row r="90" spans="1:14" s="112" customFormat="1" x14ac:dyDescent="0.25">
      <c r="A90" s="134"/>
      <c r="B90" s="186"/>
      <c r="C90" s="33"/>
      <c r="D90" s="147"/>
      <c r="E90" s="147"/>
      <c r="F90" s="38"/>
      <c r="G90" s="79"/>
      <c r="H90" s="193"/>
      <c r="I90" s="14"/>
      <c r="J90" s="14"/>
      <c r="K90" s="14"/>
      <c r="L90" s="117"/>
      <c r="M90" s="185"/>
      <c r="N90" s="15"/>
    </row>
    <row r="91" spans="1:14" s="112" customFormat="1" x14ac:dyDescent="0.25">
      <c r="A91" s="134"/>
      <c r="B91" s="182"/>
      <c r="C91" s="33"/>
      <c r="D91" s="33"/>
      <c r="E91" s="30"/>
      <c r="F91" s="22"/>
      <c r="G91" s="33"/>
      <c r="H91" s="282"/>
      <c r="I91" s="14"/>
      <c r="J91" s="14"/>
      <c r="K91" s="14"/>
      <c r="L91" s="117"/>
      <c r="M91" s="185"/>
      <c r="N91" s="15"/>
    </row>
    <row r="92" spans="1:14" s="112" customFormat="1" x14ac:dyDescent="0.25">
      <c r="A92" s="134"/>
      <c r="B92" s="182"/>
      <c r="C92" s="79"/>
      <c r="D92" s="33"/>
      <c r="E92" s="79"/>
      <c r="F92" s="147"/>
      <c r="G92" s="33"/>
      <c r="H92" s="193"/>
      <c r="I92" s="14"/>
      <c r="J92" s="14"/>
      <c r="K92" s="14"/>
      <c r="L92" s="117"/>
      <c r="M92" s="185"/>
      <c r="N92" s="15"/>
    </row>
    <row r="93" spans="1:14" s="112" customFormat="1" x14ac:dyDescent="0.25">
      <c r="A93" s="134"/>
      <c r="B93" s="182"/>
      <c r="C93" s="79"/>
      <c r="D93" s="33"/>
      <c r="E93" s="79"/>
      <c r="F93" s="147"/>
      <c r="G93" s="33"/>
      <c r="H93" s="193"/>
      <c r="I93" s="14"/>
      <c r="J93" s="14"/>
      <c r="K93" s="14"/>
      <c r="L93" s="117"/>
      <c r="M93" s="185"/>
      <c r="N93" s="15"/>
    </row>
    <row r="94" spans="1:14" s="112" customFormat="1" x14ac:dyDescent="0.25">
      <c r="A94" s="134"/>
      <c r="B94" s="79"/>
      <c r="C94" s="79"/>
      <c r="D94" s="79"/>
      <c r="E94" s="79"/>
      <c r="F94" s="147"/>
      <c r="G94" s="33"/>
      <c r="H94" s="193"/>
      <c r="I94" s="14"/>
      <c r="J94" s="14"/>
      <c r="K94" s="14"/>
      <c r="L94" s="117"/>
      <c r="M94" s="185"/>
      <c r="N94" s="15"/>
    </row>
    <row r="95" spans="1:14" s="112" customFormat="1" x14ac:dyDescent="0.25">
      <c r="A95" s="134"/>
      <c r="B95" s="79"/>
      <c r="C95" s="79"/>
      <c r="D95" s="79"/>
      <c r="E95" s="79"/>
      <c r="F95" s="147"/>
      <c r="G95" s="33"/>
      <c r="H95" s="193"/>
      <c r="I95" s="14"/>
      <c r="J95" s="14"/>
      <c r="K95" s="14"/>
      <c r="L95" s="117"/>
      <c r="M95" s="185"/>
      <c r="N95" s="15"/>
    </row>
    <row r="96" spans="1:14" s="112" customFormat="1" x14ac:dyDescent="0.25">
      <c r="A96" s="134"/>
      <c r="B96" s="93"/>
      <c r="C96" s="260"/>
      <c r="D96" s="260"/>
      <c r="E96" s="260"/>
      <c r="F96" s="147"/>
      <c r="G96" s="33"/>
      <c r="H96" s="193"/>
      <c r="I96" s="14"/>
      <c r="J96" s="14"/>
      <c r="K96" s="14"/>
      <c r="L96" s="117"/>
      <c r="M96" s="185"/>
      <c r="N96" s="15"/>
    </row>
    <row r="97" spans="1:14" s="112" customFormat="1" x14ac:dyDescent="0.25">
      <c r="A97" s="134"/>
      <c r="B97" s="79"/>
      <c r="C97" s="260"/>
      <c r="D97" s="22"/>
      <c r="E97" s="22"/>
      <c r="F97" s="38"/>
      <c r="G97" s="22"/>
      <c r="H97" s="282"/>
      <c r="I97" s="14"/>
      <c r="J97" s="14"/>
      <c r="K97" s="14"/>
      <c r="L97" s="117"/>
      <c r="M97" s="185"/>
      <c r="N97" s="15"/>
    </row>
    <row r="98" spans="1:14" s="112" customFormat="1" x14ac:dyDescent="0.25">
      <c r="A98" s="134"/>
      <c r="B98" s="93"/>
      <c r="C98" s="79"/>
      <c r="D98" s="33"/>
      <c r="E98" s="147"/>
      <c r="F98" s="149"/>
      <c r="G98" s="41"/>
      <c r="H98" s="193"/>
      <c r="I98" s="14"/>
      <c r="J98" s="14"/>
      <c r="K98" s="14"/>
      <c r="L98" s="117"/>
      <c r="M98" s="185"/>
      <c r="N98" s="15"/>
    </row>
    <row r="99" spans="1:14" s="112" customFormat="1" x14ac:dyDescent="0.25">
      <c r="A99" s="134"/>
      <c r="B99" s="93"/>
      <c r="C99" s="79"/>
      <c r="D99" s="33"/>
      <c r="E99" s="147"/>
      <c r="F99" s="149"/>
      <c r="G99" s="41"/>
      <c r="H99" s="193"/>
      <c r="I99" s="14"/>
      <c r="J99" s="14"/>
      <c r="K99" s="14"/>
      <c r="L99" s="117"/>
      <c r="M99" s="185"/>
      <c r="N99" s="15"/>
    </row>
    <row r="100" spans="1:14" s="112" customFormat="1" x14ac:dyDescent="0.25">
      <c r="A100" s="134"/>
      <c r="B100" s="93"/>
      <c r="C100" s="79"/>
      <c r="D100" s="33"/>
      <c r="E100" s="147"/>
      <c r="F100" s="149"/>
      <c r="G100" s="41"/>
      <c r="H100" s="193"/>
      <c r="I100" s="14"/>
      <c r="J100" s="14"/>
      <c r="K100" s="14"/>
      <c r="L100" s="117"/>
      <c r="M100" s="185"/>
      <c r="N100" s="15"/>
    </row>
    <row r="101" spans="1:14" s="112" customFormat="1" x14ac:dyDescent="0.25">
      <c r="A101" s="134"/>
      <c r="B101" s="93"/>
      <c r="C101" s="79"/>
      <c r="D101" s="33"/>
      <c r="E101" s="147"/>
      <c r="F101" s="149"/>
      <c r="G101" s="41"/>
      <c r="H101" s="193"/>
      <c r="I101" s="14"/>
      <c r="J101" s="14"/>
      <c r="K101" s="14"/>
      <c r="L101" s="117"/>
      <c r="M101" s="185"/>
      <c r="N101" s="15"/>
    </row>
    <row r="102" spans="1:14" s="112" customFormat="1" x14ac:dyDescent="0.25">
      <c r="A102" s="134"/>
      <c r="B102" s="93"/>
      <c r="C102" s="79"/>
      <c r="D102" s="33"/>
      <c r="E102" s="147"/>
      <c r="F102" s="149"/>
      <c r="G102" s="41"/>
      <c r="H102" s="193"/>
      <c r="I102" s="14"/>
      <c r="J102" s="14"/>
      <c r="K102" s="14"/>
      <c r="L102" s="117"/>
      <c r="M102" s="185"/>
      <c r="N102" s="15"/>
    </row>
    <row r="103" spans="1:14" s="112" customFormat="1" x14ac:dyDescent="0.25">
      <c r="A103" s="134"/>
      <c r="B103" s="93"/>
      <c r="C103" s="79"/>
      <c r="D103" s="33"/>
      <c r="E103" s="147"/>
      <c r="F103" s="149"/>
      <c r="G103" s="41"/>
      <c r="H103" s="193"/>
      <c r="I103" s="14"/>
      <c r="J103" s="14"/>
      <c r="K103" s="14"/>
      <c r="L103" s="117"/>
      <c r="M103" s="185"/>
      <c r="N103" s="15"/>
    </row>
    <row r="104" spans="1:14" s="112" customFormat="1" x14ac:dyDescent="0.25">
      <c r="A104" s="134"/>
      <c r="B104" s="93"/>
      <c r="C104" s="33"/>
      <c r="D104" s="22"/>
      <c r="E104" s="38"/>
      <c r="F104" s="22"/>
      <c r="G104" s="22"/>
      <c r="H104" s="192"/>
      <c r="L104" s="117"/>
      <c r="M104" s="185"/>
      <c r="N104" s="15"/>
    </row>
    <row r="105" spans="1:14" s="112" customFormat="1" x14ac:dyDescent="0.25">
      <c r="A105" s="134"/>
      <c r="B105" s="93"/>
      <c r="C105" s="33"/>
      <c r="D105" s="33"/>
      <c r="E105" s="38"/>
      <c r="F105" s="143"/>
      <c r="G105" s="143"/>
      <c r="H105" s="193"/>
      <c r="I105" s="14"/>
      <c r="J105" s="14"/>
      <c r="K105" s="14"/>
      <c r="L105" s="117"/>
      <c r="M105" s="185"/>
      <c r="N105" s="15"/>
    </row>
    <row r="106" spans="1:14" s="112" customFormat="1" x14ac:dyDescent="0.25">
      <c r="A106" s="134"/>
      <c r="B106" s="93"/>
      <c r="C106" s="33"/>
      <c r="D106" s="33"/>
      <c r="E106" s="146"/>
      <c r="F106" s="143"/>
      <c r="G106" s="143"/>
      <c r="H106" s="193"/>
      <c r="I106" s="14"/>
      <c r="J106" s="14"/>
      <c r="K106" s="14"/>
      <c r="L106" s="117"/>
      <c r="M106" s="185"/>
      <c r="N106" s="15"/>
    </row>
    <row r="107" spans="1:14" s="112" customFormat="1" x14ac:dyDescent="0.25">
      <c r="A107" s="134"/>
      <c r="B107" s="93"/>
      <c r="C107" s="33"/>
      <c r="D107" s="33"/>
      <c r="E107" s="38"/>
      <c r="F107" s="33"/>
      <c r="G107" s="143"/>
      <c r="H107" s="193"/>
      <c r="I107" s="14"/>
      <c r="J107" s="14"/>
      <c r="K107" s="14"/>
      <c r="L107" s="117"/>
      <c r="M107" s="185"/>
      <c r="N107" s="15"/>
    </row>
    <row r="108" spans="1:14" s="112" customFormat="1" x14ac:dyDescent="0.25">
      <c r="A108" s="134"/>
      <c r="B108" s="93"/>
      <c r="C108" s="33"/>
      <c r="D108" s="146"/>
      <c r="E108" s="79"/>
      <c r="F108" s="143"/>
      <c r="G108" s="143"/>
      <c r="H108" s="193"/>
      <c r="I108" s="14"/>
      <c r="J108" s="14"/>
      <c r="K108" s="14"/>
      <c r="L108" s="117"/>
      <c r="M108" s="185"/>
      <c r="N108" s="15"/>
    </row>
    <row r="109" spans="1:14" s="112" customFormat="1" x14ac:dyDescent="0.25">
      <c r="A109" s="134"/>
      <c r="H109" s="282"/>
      <c r="I109" s="14"/>
      <c r="J109" s="14"/>
      <c r="K109" s="14"/>
      <c r="L109" s="117"/>
      <c r="M109" s="185"/>
      <c r="N109" s="15"/>
    </row>
    <row r="110" spans="1:14" s="112" customFormat="1" x14ac:dyDescent="0.25">
      <c r="A110" s="134"/>
      <c r="B110" s="93"/>
      <c r="C110" s="79"/>
      <c r="D110" s="33"/>
      <c r="E110" s="38"/>
      <c r="F110" s="33"/>
      <c r="G110" s="33"/>
      <c r="H110" s="195"/>
      <c r="I110" s="14"/>
      <c r="J110" s="14"/>
      <c r="K110" s="14"/>
      <c r="L110" s="117"/>
      <c r="M110" s="185"/>
      <c r="N110" s="15"/>
    </row>
    <row r="111" spans="1:14" s="112" customFormat="1" x14ac:dyDescent="0.25">
      <c r="A111" s="134"/>
      <c r="B111" s="93"/>
      <c r="C111" s="79"/>
      <c r="D111" s="33"/>
      <c r="E111" s="38"/>
      <c r="F111" s="22"/>
      <c r="G111" s="33"/>
      <c r="H111" s="192"/>
      <c r="I111" s="14"/>
      <c r="J111" s="14"/>
      <c r="K111" s="14"/>
      <c r="L111" s="117"/>
      <c r="M111" s="185"/>
      <c r="N111" s="15"/>
    </row>
    <row r="112" spans="1:14" s="112" customFormat="1" x14ac:dyDescent="0.25">
      <c r="A112" s="134"/>
      <c r="B112" s="93"/>
      <c r="C112" s="79"/>
      <c r="D112" s="33"/>
      <c r="E112" s="33"/>
      <c r="F112" s="196"/>
      <c r="G112" s="33"/>
      <c r="H112" s="193"/>
      <c r="I112" s="14"/>
      <c r="J112" s="14"/>
      <c r="K112" s="14"/>
      <c r="L112" s="117"/>
      <c r="M112" s="185"/>
      <c r="N112" s="15"/>
    </row>
    <row r="113" spans="1:14" s="112" customFormat="1" x14ac:dyDescent="0.25">
      <c r="A113" s="134"/>
      <c r="B113" s="93"/>
      <c r="C113" s="33"/>
      <c r="D113" s="38"/>
      <c r="E113" s="33"/>
      <c r="F113" s="33"/>
      <c r="G113" s="33"/>
      <c r="H113" s="192"/>
      <c r="I113" s="14"/>
      <c r="J113" s="14"/>
      <c r="K113" s="14"/>
      <c r="L113" s="14"/>
      <c r="M113" s="188"/>
      <c r="N113" s="15"/>
    </row>
    <row r="114" spans="1:14" s="112" customFormat="1" x14ac:dyDescent="0.25">
      <c r="A114" s="134"/>
      <c r="B114" s="93"/>
      <c r="C114" s="79"/>
      <c r="D114" s="38"/>
      <c r="E114" s="22"/>
      <c r="F114" s="22"/>
      <c r="G114" s="263"/>
      <c r="H114" s="193"/>
      <c r="I114" s="14"/>
      <c r="J114" s="14"/>
      <c r="K114" s="14"/>
      <c r="L114" s="14"/>
      <c r="M114" s="188"/>
      <c r="N114" s="15"/>
    </row>
    <row r="115" spans="1:14" s="112" customFormat="1" x14ac:dyDescent="0.25">
      <c r="A115" s="134"/>
      <c r="B115" s="93"/>
      <c r="C115" s="260"/>
      <c r="D115" s="260"/>
      <c r="E115" s="260"/>
      <c r="F115" s="21"/>
      <c r="G115" s="260"/>
      <c r="H115" s="188"/>
      <c r="I115" s="14"/>
      <c r="J115" s="14"/>
      <c r="K115" s="14"/>
      <c r="L115" s="14"/>
      <c r="M115" s="14"/>
      <c r="N115" s="15"/>
    </row>
    <row r="116" spans="1:14" s="112" customFormat="1" x14ac:dyDescent="0.25">
      <c r="A116" s="134"/>
      <c r="B116" s="93"/>
      <c r="C116" s="79"/>
      <c r="D116" s="79"/>
      <c r="E116" s="143"/>
      <c r="F116" s="143"/>
      <c r="G116" s="22"/>
      <c r="H116" s="189"/>
      <c r="I116" s="14"/>
      <c r="J116" s="14"/>
      <c r="K116" s="14"/>
      <c r="L116" s="14"/>
      <c r="M116" s="14"/>
      <c r="N116" s="15"/>
    </row>
    <row r="117" spans="1:14" s="112" customFormat="1" x14ac:dyDescent="0.25">
      <c r="A117" s="134"/>
      <c r="B117" s="79"/>
      <c r="C117" s="79"/>
      <c r="D117" s="79"/>
      <c r="E117" s="143"/>
      <c r="F117" s="143"/>
      <c r="G117" s="22"/>
      <c r="H117" s="263"/>
      <c r="I117" s="14"/>
      <c r="J117" s="14"/>
      <c r="K117" s="14"/>
      <c r="L117" s="14"/>
      <c r="M117" s="14"/>
      <c r="N117" s="15"/>
    </row>
    <row r="118" spans="1:14" s="112" customFormat="1" x14ac:dyDescent="0.25">
      <c r="A118" s="134"/>
      <c r="B118" s="93"/>
      <c r="C118" s="37"/>
      <c r="D118" s="38"/>
      <c r="E118" s="143"/>
      <c r="F118" s="184"/>
      <c r="G118" s="143"/>
      <c r="H118" s="189"/>
      <c r="I118" s="14"/>
      <c r="J118" s="14"/>
      <c r="K118" s="14"/>
      <c r="L118" s="14"/>
      <c r="M118" s="14"/>
      <c r="N118" s="15"/>
    </row>
    <row r="119" spans="1:14" s="112" customFormat="1" x14ac:dyDescent="0.25">
      <c r="A119" s="134"/>
      <c r="B119" s="186"/>
      <c r="C119" s="37"/>
      <c r="D119" s="38"/>
      <c r="E119" s="79"/>
      <c r="F119" s="79"/>
      <c r="G119" s="143"/>
      <c r="H119" s="189"/>
      <c r="I119" s="14"/>
      <c r="J119" s="14"/>
      <c r="K119" s="14"/>
      <c r="L119" s="14"/>
      <c r="M119" s="14"/>
      <c r="N119" s="15"/>
    </row>
    <row r="120" spans="1:14" s="112" customFormat="1" x14ac:dyDescent="0.25">
      <c r="A120" s="134"/>
      <c r="B120" s="186"/>
      <c r="C120" s="37"/>
      <c r="D120" s="38"/>
      <c r="E120" s="79"/>
      <c r="F120" s="79"/>
      <c r="G120" s="143"/>
      <c r="H120" s="189"/>
      <c r="I120" s="14"/>
      <c r="J120" s="14"/>
      <c r="K120" s="14"/>
      <c r="L120" s="15"/>
      <c r="M120" s="15"/>
      <c r="N120" s="15"/>
    </row>
    <row r="121" spans="1:14" s="112" customFormat="1" x14ac:dyDescent="0.25">
      <c r="A121" s="134"/>
      <c r="B121" s="93"/>
      <c r="C121" s="33"/>
      <c r="D121" s="33"/>
      <c r="E121" s="38"/>
      <c r="F121" s="33"/>
      <c r="G121" s="22"/>
      <c r="H121" s="189"/>
      <c r="I121" s="14"/>
      <c r="J121" s="14"/>
      <c r="K121" s="14"/>
      <c r="L121" s="15"/>
      <c r="M121" s="15"/>
      <c r="N121" s="15"/>
    </row>
    <row r="122" spans="1:14" s="112" customFormat="1" x14ac:dyDescent="0.25">
      <c r="A122" s="134"/>
      <c r="B122" s="93"/>
      <c r="C122" s="33"/>
      <c r="D122" s="33"/>
      <c r="E122" s="38"/>
      <c r="F122" s="22"/>
      <c r="G122" s="22"/>
      <c r="H122" s="189"/>
      <c r="I122" s="14"/>
      <c r="J122" s="14"/>
      <c r="K122" s="14"/>
      <c r="L122" s="15"/>
      <c r="M122" s="15"/>
      <c r="N122" s="15"/>
    </row>
    <row r="123" spans="1:14" s="112" customFormat="1" x14ac:dyDescent="0.25">
      <c r="A123" s="134"/>
      <c r="B123" s="79"/>
      <c r="C123" s="79"/>
      <c r="D123" s="79"/>
      <c r="E123" s="79"/>
      <c r="F123" s="79"/>
      <c r="G123" s="79"/>
      <c r="H123" s="189"/>
      <c r="I123" s="15"/>
      <c r="J123" s="15"/>
      <c r="K123" s="15"/>
      <c r="L123" s="15"/>
      <c r="M123" s="15"/>
      <c r="N123" s="15"/>
    </row>
    <row r="124" spans="1:14" s="112" customFormat="1" x14ac:dyDescent="0.25">
      <c r="A124" s="134"/>
      <c r="B124" s="79"/>
      <c r="C124" s="79"/>
      <c r="D124" s="79"/>
      <c r="E124" s="79"/>
      <c r="F124" s="79"/>
      <c r="G124" s="79"/>
      <c r="H124" s="189"/>
      <c r="I124" s="15"/>
      <c r="J124" s="15"/>
      <c r="K124" s="15"/>
      <c r="L124" s="15"/>
      <c r="M124" s="15"/>
      <c r="N124" s="15"/>
    </row>
    <row r="125" spans="1:14" s="112" customFormat="1" x14ac:dyDescent="0.25">
      <c r="A125" s="134"/>
      <c r="B125" s="79"/>
      <c r="C125" s="79"/>
      <c r="D125" s="79"/>
      <c r="E125" s="79"/>
      <c r="F125" s="79"/>
      <c r="G125" s="79"/>
      <c r="H125" s="189"/>
      <c r="I125" s="15"/>
      <c r="J125" s="15"/>
      <c r="K125" s="15"/>
      <c r="L125" s="15"/>
      <c r="M125" s="15"/>
      <c r="N125" s="15"/>
    </row>
    <row r="126" spans="1:14" s="112" customFormat="1" x14ac:dyDescent="0.25">
      <c r="A126" s="134"/>
      <c r="B126" s="79"/>
      <c r="C126" s="79"/>
      <c r="D126" s="79"/>
      <c r="E126" s="79"/>
      <c r="F126" s="79"/>
      <c r="G126" s="79"/>
      <c r="H126" s="189"/>
      <c r="I126" s="15"/>
      <c r="J126" s="15"/>
      <c r="K126" s="15"/>
      <c r="L126" s="15"/>
      <c r="M126" s="15"/>
      <c r="N126" s="15"/>
    </row>
    <row r="127" spans="1:14" s="112" customFormat="1" x14ac:dyDescent="0.25">
      <c r="A127" s="134"/>
      <c r="B127" s="79"/>
      <c r="C127" s="79"/>
      <c r="D127" s="79"/>
      <c r="E127" s="79"/>
      <c r="F127" s="79"/>
      <c r="G127" s="79"/>
      <c r="H127" s="189"/>
      <c r="I127" s="15"/>
      <c r="J127" s="15"/>
      <c r="K127" s="15"/>
      <c r="L127" s="15"/>
      <c r="M127" s="15"/>
      <c r="N127" s="15"/>
    </row>
    <row r="128" spans="1:14" s="112" customFormat="1" x14ac:dyDescent="0.25">
      <c r="A128" s="134"/>
      <c r="B128" s="79"/>
      <c r="C128" s="79"/>
      <c r="D128" s="79"/>
      <c r="E128" s="79"/>
      <c r="F128" s="79"/>
      <c r="G128" s="79"/>
      <c r="H128" s="189"/>
      <c r="I128" s="15"/>
      <c r="J128" s="15"/>
      <c r="K128" s="15"/>
      <c r="L128" s="15"/>
      <c r="M128" s="15"/>
      <c r="N128" s="15"/>
    </row>
    <row r="129" spans="1:14" s="112" customFormat="1" x14ac:dyDescent="0.25">
      <c r="A129" s="134"/>
      <c r="B129" s="79"/>
      <c r="C129" s="79"/>
      <c r="D129" s="79"/>
      <c r="E129" s="79"/>
      <c r="F129" s="79"/>
      <c r="G129" s="79"/>
      <c r="H129" s="189"/>
      <c r="I129" s="15"/>
      <c r="J129" s="15"/>
      <c r="K129" s="15"/>
      <c r="L129" s="15"/>
      <c r="M129" s="15"/>
      <c r="N129" s="15"/>
    </row>
    <row r="130" spans="1:14" s="112" customFormat="1" x14ac:dyDescent="0.25">
      <c r="A130" s="134"/>
      <c r="B130" s="79"/>
      <c r="C130" s="79"/>
      <c r="D130" s="79"/>
      <c r="E130" s="79"/>
      <c r="F130" s="79"/>
      <c r="G130" s="79"/>
      <c r="H130" s="189"/>
      <c r="I130" s="15"/>
      <c r="J130" s="15"/>
      <c r="K130" s="15"/>
      <c r="L130" s="15"/>
      <c r="M130" s="15"/>
      <c r="N130" s="15"/>
    </row>
    <row r="131" spans="1:14" s="112" customFormat="1" x14ac:dyDescent="0.25">
      <c r="A131" s="134"/>
      <c r="B131" s="79"/>
      <c r="C131" s="79"/>
      <c r="D131" s="79"/>
      <c r="E131" s="79"/>
      <c r="F131" s="79"/>
      <c r="G131" s="79"/>
      <c r="H131" s="189"/>
      <c r="I131" s="15"/>
      <c r="J131" s="15"/>
      <c r="K131" s="15"/>
      <c r="L131" s="15"/>
      <c r="M131" s="15"/>
      <c r="N131" s="15"/>
    </row>
    <row r="132" spans="1:14" s="112" customFormat="1" x14ac:dyDescent="0.25">
      <c r="A132" s="134"/>
      <c r="B132" s="79"/>
      <c r="C132" s="79"/>
      <c r="D132" s="79"/>
      <c r="E132" s="79"/>
      <c r="F132" s="79"/>
      <c r="G132" s="79"/>
      <c r="H132" s="189"/>
      <c r="I132" s="15"/>
      <c r="J132" s="15"/>
      <c r="K132" s="15"/>
      <c r="L132" s="15"/>
      <c r="M132" s="15"/>
      <c r="N132" s="15"/>
    </row>
    <row r="133" spans="1:14" s="112" customFormat="1" x14ac:dyDescent="0.25">
      <c r="A133" s="134"/>
      <c r="B133" s="79"/>
      <c r="C133" s="79"/>
      <c r="D133" s="79"/>
      <c r="E133" s="79"/>
      <c r="F133" s="79"/>
      <c r="G133" s="79"/>
      <c r="H133" s="189"/>
      <c r="I133" s="15"/>
      <c r="J133" s="15"/>
      <c r="K133" s="15"/>
      <c r="L133" s="15"/>
      <c r="M133" s="15"/>
      <c r="N133" s="15"/>
    </row>
    <row r="134" spans="1:14" s="112" customFormat="1" x14ac:dyDescent="0.25">
      <c r="A134" s="134"/>
      <c r="B134" s="79"/>
      <c r="C134" s="79"/>
      <c r="D134" s="79"/>
      <c r="E134" s="79"/>
      <c r="F134" s="79"/>
      <c r="G134" s="79"/>
      <c r="H134" s="189"/>
      <c r="I134" s="15"/>
      <c r="J134" s="15"/>
      <c r="K134" s="15"/>
      <c r="L134" s="15"/>
      <c r="M134" s="15"/>
      <c r="N134" s="15"/>
    </row>
    <row r="135" spans="1:14" s="112" customFormat="1" x14ac:dyDescent="0.25">
      <c r="A135" s="134"/>
      <c r="B135" s="79"/>
      <c r="C135" s="79"/>
      <c r="D135" s="79"/>
      <c r="E135" s="79"/>
      <c r="F135" s="79"/>
      <c r="G135" s="79"/>
      <c r="H135" s="189"/>
      <c r="I135" s="15"/>
      <c r="J135" s="15"/>
      <c r="K135" s="15"/>
      <c r="L135" s="15"/>
      <c r="M135" s="15"/>
      <c r="N135" s="15"/>
    </row>
    <row r="136" spans="1:14" s="112" customFormat="1" x14ac:dyDescent="0.25">
      <c r="A136" s="134"/>
      <c r="B136" s="79"/>
      <c r="C136" s="79"/>
      <c r="D136" s="79"/>
      <c r="E136" s="79"/>
      <c r="F136" s="79"/>
      <c r="G136" s="79"/>
      <c r="H136" s="189"/>
      <c r="I136" s="15"/>
      <c r="J136" s="15"/>
      <c r="K136" s="15"/>
      <c r="L136" s="15"/>
      <c r="M136" s="15"/>
      <c r="N136" s="15"/>
    </row>
    <row r="137" spans="1:14" s="112" customFormat="1" x14ac:dyDescent="0.25">
      <c r="A137" s="134"/>
      <c r="B137" s="79"/>
      <c r="C137" s="79"/>
      <c r="D137" s="79"/>
      <c r="E137" s="79"/>
      <c r="F137" s="79"/>
      <c r="G137" s="79"/>
      <c r="H137" s="189"/>
      <c r="I137" s="15"/>
      <c r="J137" s="15"/>
      <c r="K137" s="15"/>
      <c r="L137" s="15"/>
      <c r="M137" s="15"/>
      <c r="N137" s="15"/>
    </row>
    <row r="138" spans="1:14" s="112" customFormat="1" x14ac:dyDescent="0.25">
      <c r="A138" s="134"/>
      <c r="B138" s="79"/>
      <c r="C138" s="79"/>
      <c r="D138" s="79"/>
      <c r="E138" s="79"/>
      <c r="F138" s="79"/>
      <c r="G138" s="79"/>
      <c r="H138" s="189"/>
      <c r="I138" s="15"/>
      <c r="J138" s="15"/>
      <c r="K138" s="15"/>
      <c r="L138" s="15"/>
      <c r="M138" s="15"/>
      <c r="N138" s="15"/>
    </row>
    <row r="139" spans="1:14" s="112" customFormat="1" x14ac:dyDescent="0.25">
      <c r="A139" s="134"/>
      <c r="B139" s="79"/>
      <c r="C139" s="79"/>
      <c r="D139" s="79"/>
      <c r="E139" s="79"/>
      <c r="F139" s="79"/>
      <c r="G139" s="79"/>
      <c r="H139" s="189"/>
      <c r="I139" s="15"/>
      <c r="J139" s="15"/>
      <c r="K139" s="15"/>
      <c r="L139" s="15"/>
      <c r="M139" s="15"/>
      <c r="N139" s="15"/>
    </row>
    <row r="140" spans="1:14" s="112" customFormat="1" x14ac:dyDescent="0.25">
      <c r="A140" s="134"/>
      <c r="B140" s="79"/>
      <c r="C140" s="79"/>
      <c r="D140" s="79"/>
      <c r="E140" s="79"/>
      <c r="F140" s="79"/>
      <c r="G140" s="79"/>
      <c r="H140" s="189"/>
      <c r="I140" s="15"/>
      <c r="J140" s="15"/>
      <c r="K140" s="15"/>
      <c r="L140" s="15"/>
      <c r="M140" s="15"/>
      <c r="N140" s="15"/>
    </row>
    <row r="141" spans="1:14" s="112" customFormat="1" x14ac:dyDescent="0.25">
      <c r="A141" s="134"/>
      <c r="B141" s="79"/>
      <c r="C141" s="79"/>
      <c r="D141" s="79"/>
      <c r="E141" s="79"/>
      <c r="F141" s="79"/>
      <c r="G141" s="79"/>
      <c r="H141" s="189"/>
      <c r="I141" s="15"/>
      <c r="J141" s="15"/>
      <c r="K141" s="15"/>
      <c r="L141" s="15"/>
      <c r="M141" s="15"/>
      <c r="N141" s="15"/>
    </row>
    <row r="142" spans="1:14" s="112" customFormat="1" x14ac:dyDescent="0.25">
      <c r="A142" s="134"/>
      <c r="B142" s="79"/>
      <c r="C142" s="79"/>
      <c r="D142" s="79"/>
      <c r="E142" s="79"/>
      <c r="F142" s="79"/>
      <c r="G142" s="79"/>
      <c r="H142" s="189"/>
      <c r="I142" s="15"/>
      <c r="J142" s="15"/>
      <c r="K142" s="15"/>
      <c r="L142" s="15"/>
      <c r="M142" s="15"/>
      <c r="N142" s="15"/>
    </row>
    <row r="143" spans="1:14" s="112" customFormat="1" x14ac:dyDescent="0.25">
      <c r="A143" s="134"/>
      <c r="B143" s="79"/>
      <c r="C143" s="79"/>
      <c r="D143" s="79"/>
      <c r="E143" s="79"/>
      <c r="F143" s="79"/>
      <c r="G143" s="79"/>
      <c r="H143" s="189"/>
      <c r="I143" s="15"/>
      <c r="J143" s="15"/>
      <c r="K143" s="15"/>
      <c r="L143" s="15"/>
      <c r="M143" s="15"/>
      <c r="N143" s="15"/>
    </row>
    <row r="144" spans="1:14" s="112" customFormat="1" x14ac:dyDescent="0.25">
      <c r="A144" s="134"/>
      <c r="B144" s="79"/>
      <c r="C144" s="79"/>
      <c r="D144" s="79"/>
      <c r="E144" s="79"/>
      <c r="F144" s="79"/>
      <c r="G144" s="79"/>
      <c r="H144" s="189"/>
      <c r="I144" s="15"/>
      <c r="J144" s="15"/>
      <c r="K144" s="15"/>
      <c r="L144" s="15"/>
      <c r="M144" s="15"/>
      <c r="N144" s="15"/>
    </row>
    <row r="145" spans="1:14" s="112" customFormat="1" x14ac:dyDescent="0.25">
      <c r="A145" s="134"/>
      <c r="B145" s="79"/>
      <c r="C145" s="79"/>
      <c r="D145" s="79"/>
      <c r="E145" s="79"/>
      <c r="F145" s="79"/>
      <c r="G145" s="79"/>
      <c r="H145" s="189"/>
      <c r="I145" s="15"/>
      <c r="J145" s="15"/>
      <c r="K145" s="15"/>
      <c r="L145" s="15"/>
      <c r="M145" s="15"/>
      <c r="N145" s="15"/>
    </row>
  </sheetData>
  <mergeCells count="1">
    <mergeCell ref="H85:H86"/>
  </mergeCells>
  <dataValidations count="3">
    <dataValidation type="custom" allowBlank="1" showInputMessage="1" showErrorMessage="1" errorTitle="Focchi massage" error="Accepted only  ref" sqref="A85">
      <formula1>"ref"</formula1>
    </dataValidation>
    <dataValidation type="decimal" allowBlank="1" showInputMessage="1" showErrorMessage="1" errorTitle="Focchi." error="No, You can't." sqref="C6:E17 C19:E26 C28:E39 C41:E52 C54:E57 C59:E62 C64:E69 C71:E74 C76:E76 C78:E78 C80:E81 H6:H17 H19:H26 H28:H39 H41:H52 H54:H57 H59:H62 H64:H69 H71:H74 H76 H78 H80:H81 J15 J25 J34 J36 J38 J43 J46 J49 J51 J61 J71 J76 J78 J80 M4">
      <formula1>-999999999999</formula1>
      <formula2>999999999999</formula2>
    </dataValidation>
    <dataValidation type="whole" showInputMessage="1" showErrorMessage="1" errorTitle="Focchi message " error="Accepted only 16" sqref="A86">
      <formula1>16</formula1>
      <formula2>16</formula2>
    </dataValidation>
  </dataValidations>
  <printOptions horizontalCentered="1" verticalCentered="1"/>
  <pageMargins left="0" right="0" top="0.19685039370078741" bottom="0.19685039370078741" header="0" footer="0"/>
  <pageSetup paperSize="8" scale="73" orientation="portrait" r:id="rId1"/>
  <headerFooter>
    <oddFooter>&amp;L     &amp;F     &amp;A&amp;C&amp;D     &amp;T &amp;R&amp;P/&amp;N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tabColor rgb="FFFF0000"/>
    <pageSetUpPr fitToPage="1"/>
  </sheetPr>
  <dimension ref="A1:N145"/>
  <sheetViews>
    <sheetView zoomScale="85" zoomScaleNormal="85" workbookViewId="0">
      <pane ySplit="5" topLeftCell="A6" activePane="bottomLeft" state="frozen"/>
      <selection activeCell="FB1" sqref="FB1"/>
      <selection pane="bottomLeft"/>
    </sheetView>
  </sheetViews>
  <sheetFormatPr defaultColWidth="9.08984375" defaultRowHeight="12.5" x14ac:dyDescent="0.25"/>
  <cols>
    <col min="1" max="1" width="6" style="134" customWidth="1"/>
    <col min="2" max="2" width="53.90625" style="79" customWidth="1"/>
    <col min="3" max="6" width="11.453125" style="79" customWidth="1"/>
    <col min="7" max="7" width="11.36328125" style="79" customWidth="1"/>
    <col min="8" max="8" width="12.90625" style="189" customWidth="1"/>
    <col min="9" max="9" width="14.453125" style="15" customWidth="1"/>
    <col min="10" max="13" width="14.36328125" style="15" customWidth="1"/>
    <col min="14" max="14" width="9.08984375" style="15" customWidth="1"/>
    <col min="15" max="16384" width="9.08984375" style="60"/>
  </cols>
  <sheetData>
    <row r="1" spans="1:14" ht="15" customHeight="1" x14ac:dyDescent="0.25">
      <c r="A1" s="83"/>
      <c r="B1" s="84" t="s">
        <v>313</v>
      </c>
      <c r="C1" s="84"/>
      <c r="D1" s="84"/>
      <c r="E1" s="84"/>
      <c r="F1" s="84"/>
      <c r="G1" s="84"/>
      <c r="H1" s="84"/>
      <c r="I1" s="85"/>
      <c r="J1" s="85"/>
      <c r="K1" s="85"/>
      <c r="L1" s="85"/>
      <c r="M1" s="268"/>
      <c r="N1" s="187"/>
    </row>
    <row r="2" spans="1:14" ht="18" customHeight="1" x14ac:dyDescent="0.25">
      <c r="A2" s="42"/>
      <c r="B2" s="63"/>
      <c r="C2" s="87"/>
      <c r="D2" s="1" t="s">
        <v>312</v>
      </c>
      <c r="E2" s="359" t="str">
        <f>Setup!$K$18</f>
        <v>I7</v>
      </c>
      <c r="F2" s="14"/>
      <c r="G2" s="179" t="s">
        <v>270</v>
      </c>
      <c r="H2" s="3">
        <f>Total!B2</f>
        <v>0</v>
      </c>
      <c r="I2" s="114" t="s">
        <v>1</v>
      </c>
      <c r="J2" s="3">
        <f>Total!D2</f>
        <v>0</v>
      </c>
      <c r="K2" s="82"/>
      <c r="L2" s="61"/>
      <c r="M2" s="127"/>
      <c r="N2" s="263"/>
    </row>
    <row r="3" spans="1:14" ht="28.5" customHeight="1" x14ac:dyDescent="0.25">
      <c r="A3" s="42"/>
      <c r="B3" s="276"/>
      <c r="C3" s="61"/>
      <c r="D3" s="276"/>
      <c r="E3" s="277"/>
      <c r="F3" s="8"/>
      <c r="G3" s="6"/>
      <c r="H3" s="1"/>
      <c r="I3" s="1"/>
      <c r="J3" s="10"/>
      <c r="K3" s="10"/>
      <c r="L3" s="61"/>
      <c r="M3" s="278" t="s">
        <v>122</v>
      </c>
      <c r="N3" s="60"/>
    </row>
    <row r="4" spans="1:14" x14ac:dyDescent="0.25">
      <c r="A4" s="42"/>
      <c r="B4" s="276"/>
      <c r="C4" s="61"/>
      <c r="D4" s="185"/>
      <c r="E4" s="134"/>
      <c r="F4" s="8"/>
      <c r="G4" s="752"/>
      <c r="H4" s="61"/>
      <c r="I4" s="61"/>
      <c r="J4" s="10"/>
      <c r="K4" s="10"/>
      <c r="L4" s="61"/>
      <c r="M4" s="141">
        <v>0</v>
      </c>
      <c r="N4" s="60"/>
    </row>
    <row r="5" spans="1:14" x14ac:dyDescent="0.25">
      <c r="A5" s="42"/>
      <c r="B5" s="8"/>
      <c r="C5" s="125" t="s">
        <v>136</v>
      </c>
      <c r="D5" s="125" t="s">
        <v>137</v>
      </c>
      <c r="E5" s="752" t="s">
        <v>138</v>
      </c>
      <c r="F5" s="8"/>
      <c r="G5" s="752" t="s">
        <v>139</v>
      </c>
      <c r="H5" s="6" t="s">
        <v>140</v>
      </c>
      <c r="I5" s="6" t="s">
        <v>3</v>
      </c>
      <c r="J5" s="598" t="s">
        <v>131</v>
      </c>
      <c r="K5" s="229"/>
      <c r="L5" s="598" t="s">
        <v>151</v>
      </c>
      <c r="M5" s="136" t="s">
        <v>157</v>
      </c>
      <c r="N5" s="60"/>
    </row>
    <row r="6" spans="1:14" x14ac:dyDescent="0.25">
      <c r="A6" s="44" t="s">
        <v>74</v>
      </c>
      <c r="B6" s="11" t="s">
        <v>8</v>
      </c>
      <c r="C6" s="141">
        <v>0</v>
      </c>
      <c r="D6" s="141">
        <v>0</v>
      </c>
      <c r="E6" s="142">
        <v>0</v>
      </c>
      <c r="F6" s="9" t="s">
        <v>109</v>
      </c>
      <c r="G6" s="122">
        <f t="shared" ref="G6:G17" si="0">C6*D6*E6</f>
        <v>0</v>
      </c>
      <c r="H6" s="140">
        <v>0</v>
      </c>
      <c r="I6" s="118">
        <f>G6*H6</f>
        <v>0</v>
      </c>
      <c r="J6" s="119"/>
      <c r="K6" s="119"/>
      <c r="L6" s="121">
        <f>SUM(I6:I9)</f>
        <v>0</v>
      </c>
      <c r="M6" s="127">
        <f>IF(M$4=0,0,L6/$M$4)</f>
        <v>0</v>
      </c>
      <c r="N6" s="60"/>
    </row>
    <row r="7" spans="1:14" x14ac:dyDescent="0.25">
      <c r="A7" s="44" t="s">
        <v>74</v>
      </c>
      <c r="B7" s="11" t="s">
        <v>8</v>
      </c>
      <c r="C7" s="141">
        <v>0</v>
      </c>
      <c r="D7" s="141">
        <v>0</v>
      </c>
      <c r="E7" s="142">
        <v>0</v>
      </c>
      <c r="F7" s="9" t="s">
        <v>109</v>
      </c>
      <c r="G7" s="122">
        <f t="shared" si="0"/>
        <v>0</v>
      </c>
      <c r="H7" s="140">
        <v>0</v>
      </c>
      <c r="I7" s="118">
        <f t="shared" ref="I7:I17" si="1">G7*H7</f>
        <v>0</v>
      </c>
      <c r="J7" s="119"/>
      <c r="K7" s="119"/>
      <c r="L7" s="121"/>
      <c r="M7" s="127"/>
      <c r="N7" s="60"/>
    </row>
    <row r="8" spans="1:14" x14ac:dyDescent="0.25">
      <c r="A8" s="44" t="s">
        <v>74</v>
      </c>
      <c r="B8" s="11" t="s">
        <v>18</v>
      </c>
      <c r="C8" s="141">
        <v>0</v>
      </c>
      <c r="D8" s="141">
        <v>0</v>
      </c>
      <c r="E8" s="142">
        <v>0</v>
      </c>
      <c r="F8" s="9" t="s">
        <v>109</v>
      </c>
      <c r="G8" s="122">
        <f t="shared" si="0"/>
        <v>0</v>
      </c>
      <c r="H8" s="140">
        <v>0</v>
      </c>
      <c r="I8" s="118">
        <f t="shared" si="1"/>
        <v>0</v>
      </c>
      <c r="J8" s="119"/>
      <c r="K8" s="119"/>
      <c r="L8" s="121"/>
      <c r="M8" s="127"/>
      <c r="N8" s="60"/>
    </row>
    <row r="9" spans="1:14" x14ac:dyDescent="0.25">
      <c r="A9" s="44" t="s">
        <v>74</v>
      </c>
      <c r="B9" s="11" t="s">
        <v>18</v>
      </c>
      <c r="C9" s="141">
        <v>0</v>
      </c>
      <c r="D9" s="141">
        <v>0</v>
      </c>
      <c r="E9" s="142">
        <v>0</v>
      </c>
      <c r="F9" s="9" t="s">
        <v>109</v>
      </c>
      <c r="G9" s="122">
        <f t="shared" si="0"/>
        <v>0</v>
      </c>
      <c r="H9" s="140">
        <v>0</v>
      </c>
      <c r="I9" s="118">
        <f t="shared" si="1"/>
        <v>0</v>
      </c>
      <c r="J9" s="119"/>
      <c r="K9" s="119"/>
      <c r="L9" s="121"/>
      <c r="M9" s="127"/>
      <c r="N9" s="60"/>
    </row>
    <row r="10" spans="1:14" x14ac:dyDescent="0.25">
      <c r="A10" s="44" t="s">
        <v>75</v>
      </c>
      <c r="B10" s="11" t="s">
        <v>23</v>
      </c>
      <c r="C10" s="141">
        <v>0</v>
      </c>
      <c r="D10" s="141">
        <v>0</v>
      </c>
      <c r="E10" s="142">
        <v>0</v>
      </c>
      <c r="F10" s="9" t="s">
        <v>109</v>
      </c>
      <c r="G10" s="122">
        <f t="shared" si="0"/>
        <v>0</v>
      </c>
      <c r="H10" s="140">
        <v>0</v>
      </c>
      <c r="I10" s="118">
        <f t="shared" si="1"/>
        <v>0</v>
      </c>
      <c r="J10" s="119"/>
      <c r="K10" s="119"/>
      <c r="L10" s="121">
        <f>SUM(I10:I13)</f>
        <v>0</v>
      </c>
      <c r="M10" s="127">
        <f>IF(M$4=0,0,L10/$M$4)</f>
        <v>0</v>
      </c>
      <c r="N10" s="60"/>
    </row>
    <row r="11" spans="1:14" x14ac:dyDescent="0.25">
      <c r="A11" s="44" t="s">
        <v>75</v>
      </c>
      <c r="B11" s="11" t="s">
        <v>134</v>
      </c>
      <c r="C11" s="141">
        <v>0</v>
      </c>
      <c r="D11" s="141">
        <v>0</v>
      </c>
      <c r="E11" s="142">
        <v>0</v>
      </c>
      <c r="F11" s="9" t="s">
        <v>21</v>
      </c>
      <c r="G11" s="122">
        <f t="shared" si="0"/>
        <v>0</v>
      </c>
      <c r="H11" s="140">
        <v>0</v>
      </c>
      <c r="I11" s="118">
        <f t="shared" si="1"/>
        <v>0</v>
      </c>
      <c r="J11" s="119"/>
      <c r="K11" s="119"/>
      <c r="L11" s="121"/>
      <c r="M11" s="127"/>
      <c r="N11" s="60"/>
    </row>
    <row r="12" spans="1:14" x14ac:dyDescent="0.25">
      <c r="A12" s="44" t="s">
        <v>75</v>
      </c>
      <c r="B12" s="11" t="s">
        <v>135</v>
      </c>
      <c r="C12" s="141">
        <v>0</v>
      </c>
      <c r="D12" s="141">
        <v>0</v>
      </c>
      <c r="E12" s="142">
        <v>0</v>
      </c>
      <c r="F12" s="9" t="s">
        <v>109</v>
      </c>
      <c r="G12" s="122">
        <f t="shared" si="0"/>
        <v>0</v>
      </c>
      <c r="H12" s="140">
        <v>0</v>
      </c>
      <c r="I12" s="118">
        <f t="shared" si="1"/>
        <v>0</v>
      </c>
      <c r="J12" s="119"/>
      <c r="K12" s="119"/>
      <c r="L12" s="121"/>
      <c r="M12" s="127"/>
      <c r="N12" s="60"/>
    </row>
    <row r="13" spans="1:14" x14ac:dyDescent="0.25">
      <c r="A13" s="44" t="s">
        <v>75</v>
      </c>
      <c r="B13" s="11" t="s">
        <v>134</v>
      </c>
      <c r="C13" s="141">
        <v>0</v>
      </c>
      <c r="D13" s="141">
        <v>0</v>
      </c>
      <c r="E13" s="142">
        <v>0</v>
      </c>
      <c r="F13" s="9" t="s">
        <v>21</v>
      </c>
      <c r="G13" s="122">
        <f t="shared" si="0"/>
        <v>0</v>
      </c>
      <c r="H13" s="140">
        <v>0</v>
      </c>
      <c r="I13" s="118">
        <f t="shared" si="1"/>
        <v>0</v>
      </c>
      <c r="J13" s="119"/>
      <c r="K13" s="119"/>
      <c r="L13" s="121"/>
      <c r="M13" s="127"/>
      <c r="N13" s="60"/>
    </row>
    <row r="14" spans="1:14" x14ac:dyDescent="0.25">
      <c r="A14" s="44" t="s">
        <v>72</v>
      </c>
      <c r="B14" s="11" t="s">
        <v>121</v>
      </c>
      <c r="C14" s="141">
        <v>0</v>
      </c>
      <c r="D14" s="141">
        <v>0</v>
      </c>
      <c r="E14" s="142">
        <v>0</v>
      </c>
      <c r="F14" s="9" t="s">
        <v>109</v>
      </c>
      <c r="G14" s="122">
        <f t="shared" si="0"/>
        <v>0</v>
      </c>
      <c r="H14" s="140">
        <v>0</v>
      </c>
      <c r="I14" s="118">
        <f t="shared" si="1"/>
        <v>0</v>
      </c>
      <c r="J14" s="61"/>
      <c r="K14" s="61"/>
      <c r="L14" s="121">
        <f>SUM(I14:I15)+J15</f>
        <v>0</v>
      </c>
      <c r="M14" s="127">
        <f>IF(M$4=0,0,L14/$M$4)</f>
        <v>0</v>
      </c>
      <c r="N14" s="60"/>
    </row>
    <row r="15" spans="1:14" x14ac:dyDescent="0.25">
      <c r="A15" s="44" t="s">
        <v>72</v>
      </c>
      <c r="B15" s="11" t="s">
        <v>141</v>
      </c>
      <c r="C15" s="141">
        <v>0</v>
      </c>
      <c r="D15" s="141">
        <v>0</v>
      </c>
      <c r="E15" s="142">
        <v>0</v>
      </c>
      <c r="F15" s="9" t="s">
        <v>125</v>
      </c>
      <c r="G15" s="122">
        <f t="shared" si="0"/>
        <v>0</v>
      </c>
      <c r="H15" s="140">
        <v>0</v>
      </c>
      <c r="I15" s="118">
        <f t="shared" si="1"/>
        <v>0</v>
      </c>
      <c r="J15" s="141">
        <v>0</v>
      </c>
      <c r="K15" s="574"/>
      <c r="L15" s="121"/>
      <c r="M15" s="127"/>
      <c r="N15" s="60"/>
    </row>
    <row r="16" spans="1:14" x14ac:dyDescent="0.25">
      <c r="A16" s="44" t="s">
        <v>74</v>
      </c>
      <c r="B16" s="11" t="s">
        <v>28</v>
      </c>
      <c r="C16" s="141">
        <v>0</v>
      </c>
      <c r="D16" s="141">
        <v>0</v>
      </c>
      <c r="E16" s="142">
        <v>0</v>
      </c>
      <c r="F16" s="9" t="s">
        <v>20</v>
      </c>
      <c r="G16" s="122">
        <f t="shared" si="0"/>
        <v>0</v>
      </c>
      <c r="H16" s="140">
        <v>0</v>
      </c>
      <c r="I16" s="118">
        <f t="shared" si="1"/>
        <v>0</v>
      </c>
      <c r="J16" s="112"/>
      <c r="K16" s="112"/>
      <c r="L16" s="121">
        <f>SUM(I16:I17)</f>
        <v>0</v>
      </c>
      <c r="M16" s="127">
        <f>IF(M$4=0,0,L16/$M$4)</f>
        <v>0</v>
      </c>
      <c r="N16" s="60"/>
    </row>
    <row r="17" spans="1:14" x14ac:dyDescent="0.25">
      <c r="A17" s="44" t="s">
        <v>74</v>
      </c>
      <c r="B17" s="11" t="s">
        <v>28</v>
      </c>
      <c r="C17" s="141">
        <v>0</v>
      </c>
      <c r="D17" s="141">
        <v>0</v>
      </c>
      <c r="E17" s="142">
        <v>0</v>
      </c>
      <c r="F17" s="9" t="s">
        <v>20</v>
      </c>
      <c r="G17" s="122">
        <f t="shared" si="0"/>
        <v>0</v>
      </c>
      <c r="H17" s="140">
        <v>0</v>
      </c>
      <c r="I17" s="118">
        <f t="shared" si="1"/>
        <v>0</v>
      </c>
      <c r="J17" s="112"/>
      <c r="K17" s="112"/>
      <c r="L17" s="121"/>
      <c r="M17" s="127"/>
      <c r="N17" s="60"/>
    </row>
    <row r="18" spans="1:14" ht="14.25" customHeight="1" x14ac:dyDescent="0.25">
      <c r="A18" s="45"/>
      <c r="B18" s="93"/>
      <c r="C18" s="126"/>
      <c r="D18" s="125"/>
      <c r="E18" s="284"/>
      <c r="F18" s="9"/>
      <c r="G18" s="123"/>
      <c r="H18" s="117"/>
      <c r="I18" s="118"/>
      <c r="J18" s="112"/>
      <c r="K18" s="112"/>
      <c r="L18" s="121"/>
      <c r="M18" s="127"/>
      <c r="N18" s="60"/>
    </row>
    <row r="19" spans="1:14" x14ac:dyDescent="0.25">
      <c r="A19" s="44" t="s">
        <v>66</v>
      </c>
      <c r="B19" s="61" t="s">
        <v>147</v>
      </c>
      <c r="C19" s="141">
        <v>0</v>
      </c>
      <c r="D19" s="141">
        <v>0</v>
      </c>
      <c r="E19" s="142">
        <v>0</v>
      </c>
      <c r="F19" s="9" t="s">
        <v>21</v>
      </c>
      <c r="G19" s="122">
        <f t="shared" ref="G19:G26" si="2">C19*D19*E19</f>
        <v>0</v>
      </c>
      <c r="H19" s="140">
        <v>0</v>
      </c>
      <c r="I19" s="118">
        <f t="shared" ref="I19:I26" si="3">G19*H19</f>
        <v>0</v>
      </c>
      <c r="J19" s="112"/>
      <c r="K19" s="112"/>
      <c r="L19" s="121">
        <f>SUM(I19:I20)</f>
        <v>0</v>
      </c>
      <c r="M19" s="127">
        <f>IF(M$4=0,0,L19/$M$4)</f>
        <v>0</v>
      </c>
      <c r="N19" s="60"/>
    </row>
    <row r="20" spans="1:14" x14ac:dyDescent="0.25">
      <c r="A20" s="44" t="s">
        <v>66</v>
      </c>
      <c r="B20" s="61" t="s">
        <v>147</v>
      </c>
      <c r="C20" s="141">
        <v>0</v>
      </c>
      <c r="D20" s="141">
        <v>0</v>
      </c>
      <c r="E20" s="142">
        <v>0</v>
      </c>
      <c r="F20" s="9" t="s">
        <v>21</v>
      </c>
      <c r="G20" s="122">
        <f t="shared" si="2"/>
        <v>0</v>
      </c>
      <c r="H20" s="140">
        <v>0</v>
      </c>
      <c r="I20" s="118">
        <f t="shared" si="3"/>
        <v>0</v>
      </c>
      <c r="J20" s="112"/>
      <c r="K20" s="112"/>
      <c r="L20" s="121"/>
      <c r="M20" s="127"/>
      <c r="N20" s="60"/>
    </row>
    <row r="21" spans="1:14" x14ac:dyDescent="0.25">
      <c r="A21" s="44" t="s">
        <v>67</v>
      </c>
      <c r="B21" s="94" t="s">
        <v>148</v>
      </c>
      <c r="C21" s="141">
        <v>0</v>
      </c>
      <c r="D21" s="141">
        <v>0</v>
      </c>
      <c r="E21" s="142">
        <v>0</v>
      </c>
      <c r="F21" s="9" t="s">
        <v>21</v>
      </c>
      <c r="G21" s="122">
        <f t="shared" si="2"/>
        <v>0</v>
      </c>
      <c r="H21" s="140">
        <v>0</v>
      </c>
      <c r="I21" s="118">
        <f t="shared" si="3"/>
        <v>0</v>
      </c>
      <c r="J21" s="112"/>
      <c r="K21" s="112"/>
      <c r="L21" s="121">
        <f>SUM(I21:I22)</f>
        <v>0</v>
      </c>
      <c r="M21" s="127">
        <f>IF(M$4=0,0,L21/$M$4)</f>
        <v>0</v>
      </c>
      <c r="N21" s="60"/>
    </row>
    <row r="22" spans="1:14" x14ac:dyDescent="0.25">
      <c r="A22" s="44" t="s">
        <v>67</v>
      </c>
      <c r="B22" s="94" t="s">
        <v>148</v>
      </c>
      <c r="C22" s="141">
        <v>0</v>
      </c>
      <c r="D22" s="141">
        <v>0</v>
      </c>
      <c r="E22" s="142">
        <v>0</v>
      </c>
      <c r="F22" s="9" t="s">
        <v>21</v>
      </c>
      <c r="G22" s="122">
        <f t="shared" si="2"/>
        <v>0</v>
      </c>
      <c r="H22" s="140">
        <v>0</v>
      </c>
      <c r="I22" s="118">
        <f t="shared" si="3"/>
        <v>0</v>
      </c>
      <c r="J22" s="112"/>
      <c r="K22" s="112"/>
      <c r="L22" s="121"/>
      <c r="M22" s="127"/>
      <c r="N22" s="60"/>
    </row>
    <row r="23" spans="1:14" x14ac:dyDescent="0.25">
      <c r="A23" s="44" t="s">
        <v>68</v>
      </c>
      <c r="B23" s="94" t="s">
        <v>149</v>
      </c>
      <c r="C23" s="141">
        <v>0</v>
      </c>
      <c r="D23" s="141">
        <v>0</v>
      </c>
      <c r="E23" s="142">
        <v>0</v>
      </c>
      <c r="F23" s="9" t="s">
        <v>21</v>
      </c>
      <c r="G23" s="122">
        <f t="shared" si="2"/>
        <v>0</v>
      </c>
      <c r="H23" s="140">
        <v>0</v>
      </c>
      <c r="I23" s="118">
        <f t="shared" si="3"/>
        <v>0</v>
      </c>
      <c r="J23" s="112"/>
      <c r="K23" s="112"/>
      <c r="L23" s="121">
        <f>SUM(I23:I24)</f>
        <v>0</v>
      </c>
      <c r="M23" s="127">
        <f>IF(M$4=0,0,L23/$M$4)</f>
        <v>0</v>
      </c>
      <c r="N23" s="60"/>
    </row>
    <row r="24" spans="1:14" x14ac:dyDescent="0.25">
      <c r="A24" s="44" t="s">
        <v>68</v>
      </c>
      <c r="B24" s="94" t="s">
        <v>149</v>
      </c>
      <c r="C24" s="141">
        <v>0</v>
      </c>
      <c r="D24" s="141">
        <v>0</v>
      </c>
      <c r="E24" s="142">
        <v>0</v>
      </c>
      <c r="F24" s="9" t="s">
        <v>125</v>
      </c>
      <c r="G24" s="122">
        <f t="shared" si="2"/>
        <v>0</v>
      </c>
      <c r="H24" s="140">
        <v>0</v>
      </c>
      <c r="I24" s="118">
        <f t="shared" si="3"/>
        <v>0</v>
      </c>
      <c r="J24" s="112"/>
      <c r="K24" s="112"/>
      <c r="L24" s="121"/>
      <c r="M24" s="127"/>
      <c r="N24" s="60"/>
    </row>
    <row r="25" spans="1:14" x14ac:dyDescent="0.25">
      <c r="A25" s="44" t="s">
        <v>73</v>
      </c>
      <c r="B25" s="11" t="s">
        <v>142</v>
      </c>
      <c r="C25" s="141">
        <v>0</v>
      </c>
      <c r="D25" s="141">
        <v>0</v>
      </c>
      <c r="E25" s="142">
        <v>0</v>
      </c>
      <c r="F25" s="9" t="s">
        <v>21</v>
      </c>
      <c r="G25" s="122">
        <f t="shared" si="2"/>
        <v>0</v>
      </c>
      <c r="H25" s="140">
        <v>0</v>
      </c>
      <c r="I25" s="118">
        <f t="shared" si="3"/>
        <v>0</v>
      </c>
      <c r="J25" s="141">
        <v>0</v>
      </c>
      <c r="K25" s="574"/>
      <c r="L25" s="121">
        <f>SUM(I25:I26)+J25</f>
        <v>0</v>
      </c>
      <c r="M25" s="127">
        <f>IF(M$4=0,0,L25/$M$4)</f>
        <v>0</v>
      </c>
      <c r="N25" s="60"/>
    </row>
    <row r="26" spans="1:14" x14ac:dyDescent="0.25">
      <c r="A26" s="44" t="s">
        <v>73</v>
      </c>
      <c r="B26" s="11" t="s">
        <v>143</v>
      </c>
      <c r="C26" s="141">
        <v>0</v>
      </c>
      <c r="D26" s="141">
        <v>0</v>
      </c>
      <c r="E26" s="142">
        <v>0</v>
      </c>
      <c r="F26" s="9" t="s">
        <v>125</v>
      </c>
      <c r="G26" s="122">
        <f t="shared" si="2"/>
        <v>0</v>
      </c>
      <c r="H26" s="140">
        <v>0</v>
      </c>
      <c r="I26" s="118">
        <f t="shared" si="3"/>
        <v>0</v>
      </c>
      <c r="J26" s="112"/>
      <c r="K26" s="112"/>
      <c r="L26" s="120"/>
      <c r="M26" s="127"/>
      <c r="N26" s="60"/>
    </row>
    <row r="27" spans="1:14" x14ac:dyDescent="0.25">
      <c r="A27" s="45"/>
      <c r="B27" s="93"/>
      <c r="C27" s="126"/>
      <c r="D27" s="126"/>
      <c r="E27" s="436"/>
      <c r="F27" s="9"/>
      <c r="G27" s="123"/>
      <c r="H27" s="121"/>
      <c r="I27" s="118"/>
      <c r="J27" s="112"/>
      <c r="K27" s="112"/>
      <c r="L27" s="120"/>
      <c r="M27" s="127"/>
      <c r="N27" s="60"/>
    </row>
    <row r="28" spans="1:14" x14ac:dyDescent="0.25">
      <c r="A28" s="46" t="s">
        <v>67</v>
      </c>
      <c r="B28" s="72" t="s">
        <v>42</v>
      </c>
      <c r="C28" s="141">
        <v>0</v>
      </c>
      <c r="D28" s="141">
        <v>0</v>
      </c>
      <c r="E28" s="142">
        <v>0</v>
      </c>
      <c r="F28" s="9" t="s">
        <v>125</v>
      </c>
      <c r="G28" s="122">
        <f t="shared" ref="G28:G39" si="4">C28*D28*E28</f>
        <v>0</v>
      </c>
      <c r="H28" s="140">
        <v>0</v>
      </c>
      <c r="I28" s="118">
        <f t="shared" ref="I28:I39" si="5">G28*H28</f>
        <v>0</v>
      </c>
      <c r="J28" s="61"/>
      <c r="K28" s="61"/>
      <c r="L28" s="121">
        <f>SUM(I28:I29)</f>
        <v>0</v>
      </c>
      <c r="M28" s="127">
        <f>IF(M$4=0,0,L28/$M$4)</f>
        <v>0</v>
      </c>
      <c r="N28" s="60"/>
    </row>
    <row r="29" spans="1:14" x14ac:dyDescent="0.25">
      <c r="A29" s="46" t="s">
        <v>67</v>
      </c>
      <c r="B29" s="72" t="s">
        <v>42</v>
      </c>
      <c r="C29" s="141">
        <v>0</v>
      </c>
      <c r="D29" s="141">
        <v>0</v>
      </c>
      <c r="E29" s="142">
        <v>0</v>
      </c>
      <c r="F29" s="9" t="s">
        <v>125</v>
      </c>
      <c r="G29" s="122">
        <f t="shared" si="4"/>
        <v>0</v>
      </c>
      <c r="H29" s="140">
        <v>0</v>
      </c>
      <c r="I29" s="118">
        <f t="shared" si="5"/>
        <v>0</v>
      </c>
      <c r="J29" s="112"/>
      <c r="K29" s="112"/>
      <c r="L29" s="120"/>
      <c r="M29" s="127"/>
      <c r="N29" s="60"/>
    </row>
    <row r="30" spans="1:14" x14ac:dyDescent="0.25">
      <c r="A30" s="46" t="s">
        <v>66</v>
      </c>
      <c r="B30" s="72" t="s">
        <v>42</v>
      </c>
      <c r="C30" s="141">
        <v>0</v>
      </c>
      <c r="D30" s="141">
        <v>0</v>
      </c>
      <c r="E30" s="142">
        <v>0</v>
      </c>
      <c r="F30" s="9" t="s">
        <v>125</v>
      </c>
      <c r="G30" s="122">
        <f t="shared" si="4"/>
        <v>0</v>
      </c>
      <c r="H30" s="140">
        <v>0</v>
      </c>
      <c r="I30" s="118">
        <f t="shared" si="5"/>
        <v>0</v>
      </c>
      <c r="J30" s="112"/>
      <c r="K30" s="112"/>
      <c r="L30" s="121">
        <f>SUM(I30:I31)</f>
        <v>0</v>
      </c>
      <c r="M30" s="127">
        <f>IF(M$4=0,0,L30/$M$4)</f>
        <v>0</v>
      </c>
      <c r="N30" s="60"/>
    </row>
    <row r="31" spans="1:14" x14ac:dyDescent="0.25">
      <c r="A31" s="46" t="s">
        <v>66</v>
      </c>
      <c r="B31" s="72" t="s">
        <v>42</v>
      </c>
      <c r="C31" s="141">
        <v>0</v>
      </c>
      <c r="D31" s="141">
        <v>0</v>
      </c>
      <c r="E31" s="142">
        <v>0</v>
      </c>
      <c r="F31" s="9" t="s">
        <v>125</v>
      </c>
      <c r="G31" s="122">
        <f t="shared" si="4"/>
        <v>0</v>
      </c>
      <c r="H31" s="140">
        <v>0</v>
      </c>
      <c r="I31" s="118">
        <f t="shared" si="5"/>
        <v>0</v>
      </c>
      <c r="J31" s="112"/>
      <c r="K31" s="112"/>
      <c r="L31" s="120"/>
      <c r="M31" s="127"/>
      <c r="N31" s="60"/>
    </row>
    <row r="32" spans="1:14" x14ac:dyDescent="0.25">
      <c r="A32" s="46" t="s">
        <v>68</v>
      </c>
      <c r="B32" s="72" t="s">
        <v>42</v>
      </c>
      <c r="C32" s="141">
        <v>0</v>
      </c>
      <c r="D32" s="141">
        <v>0</v>
      </c>
      <c r="E32" s="142">
        <v>0</v>
      </c>
      <c r="F32" s="9" t="s">
        <v>125</v>
      </c>
      <c r="G32" s="122">
        <f t="shared" si="4"/>
        <v>0</v>
      </c>
      <c r="H32" s="140">
        <v>0</v>
      </c>
      <c r="I32" s="118">
        <f t="shared" si="5"/>
        <v>0</v>
      </c>
      <c r="J32" s="112"/>
      <c r="K32" s="112"/>
      <c r="L32" s="121">
        <f>SUM(I32:I33)</f>
        <v>0</v>
      </c>
      <c r="M32" s="127">
        <f>IF(M$4=0,0,L32/$M$4)</f>
        <v>0</v>
      </c>
      <c r="N32" s="60"/>
    </row>
    <row r="33" spans="1:14" ht="13.5" customHeight="1" x14ac:dyDescent="0.25">
      <c r="A33" s="46" t="s">
        <v>68</v>
      </c>
      <c r="B33" s="72" t="s">
        <v>42</v>
      </c>
      <c r="C33" s="141">
        <v>0</v>
      </c>
      <c r="D33" s="141">
        <v>0</v>
      </c>
      <c r="E33" s="142">
        <v>0</v>
      </c>
      <c r="F33" s="9" t="s">
        <v>125</v>
      </c>
      <c r="G33" s="122">
        <f t="shared" si="4"/>
        <v>0</v>
      </c>
      <c r="H33" s="140">
        <v>0</v>
      </c>
      <c r="I33" s="118">
        <f t="shared" si="5"/>
        <v>0</v>
      </c>
      <c r="J33" s="61"/>
      <c r="K33" s="61"/>
      <c r="L33" s="120"/>
      <c r="M33" s="127"/>
      <c r="N33" s="60"/>
    </row>
    <row r="34" spans="1:14" x14ac:dyDescent="0.25">
      <c r="A34" s="46" t="s">
        <v>65</v>
      </c>
      <c r="B34" s="72" t="s">
        <v>42</v>
      </c>
      <c r="C34" s="141">
        <v>0</v>
      </c>
      <c r="D34" s="141">
        <v>0</v>
      </c>
      <c r="E34" s="142">
        <v>0</v>
      </c>
      <c r="F34" s="9" t="s">
        <v>125</v>
      </c>
      <c r="G34" s="122">
        <f t="shared" si="4"/>
        <v>0</v>
      </c>
      <c r="H34" s="140">
        <v>0</v>
      </c>
      <c r="I34" s="118">
        <f t="shared" si="5"/>
        <v>0</v>
      </c>
      <c r="J34" s="141">
        <v>0</v>
      </c>
      <c r="K34" s="574"/>
      <c r="L34" s="121">
        <f>SUM(I34:I35)+J34</f>
        <v>0</v>
      </c>
      <c r="M34" s="127">
        <f>IF(M$4=0,0,L34/$M$4)</f>
        <v>0</v>
      </c>
      <c r="N34" s="60"/>
    </row>
    <row r="35" spans="1:14" x14ac:dyDescent="0.25">
      <c r="A35" s="46" t="s">
        <v>65</v>
      </c>
      <c r="B35" s="72" t="s">
        <v>42</v>
      </c>
      <c r="C35" s="141">
        <v>0</v>
      </c>
      <c r="D35" s="141">
        <v>0</v>
      </c>
      <c r="E35" s="142">
        <v>0</v>
      </c>
      <c r="F35" s="9" t="s">
        <v>125</v>
      </c>
      <c r="G35" s="122">
        <f t="shared" si="4"/>
        <v>0</v>
      </c>
      <c r="H35" s="140">
        <v>0</v>
      </c>
      <c r="I35" s="118">
        <f t="shared" si="5"/>
        <v>0</v>
      </c>
      <c r="J35" s="61"/>
      <c r="K35" s="61"/>
      <c r="L35" s="120"/>
      <c r="M35" s="127"/>
      <c r="N35" s="60"/>
    </row>
    <row r="36" spans="1:14" x14ac:dyDescent="0.25">
      <c r="A36" s="44" t="s">
        <v>76</v>
      </c>
      <c r="B36" s="72" t="s">
        <v>42</v>
      </c>
      <c r="C36" s="141">
        <v>0</v>
      </c>
      <c r="D36" s="141">
        <v>0</v>
      </c>
      <c r="E36" s="142">
        <v>0</v>
      </c>
      <c r="F36" s="9" t="s">
        <v>125</v>
      </c>
      <c r="G36" s="122">
        <f t="shared" si="4"/>
        <v>0</v>
      </c>
      <c r="H36" s="140">
        <v>0</v>
      </c>
      <c r="I36" s="118">
        <f t="shared" si="5"/>
        <v>0</v>
      </c>
      <c r="J36" s="141">
        <v>0</v>
      </c>
      <c r="K36" s="574"/>
      <c r="L36" s="121">
        <f>SUM(I36:I37)+J36</f>
        <v>0</v>
      </c>
      <c r="M36" s="127">
        <f>IF(M$4=0,0,L36/$M$4)</f>
        <v>0</v>
      </c>
      <c r="N36" s="60"/>
    </row>
    <row r="37" spans="1:14" x14ac:dyDescent="0.25">
      <c r="A37" s="44" t="s">
        <v>76</v>
      </c>
      <c r="B37" s="72" t="s">
        <v>42</v>
      </c>
      <c r="C37" s="141">
        <v>0</v>
      </c>
      <c r="D37" s="141">
        <v>0</v>
      </c>
      <c r="E37" s="142">
        <v>0</v>
      </c>
      <c r="F37" s="9" t="s">
        <v>125</v>
      </c>
      <c r="G37" s="122">
        <f t="shared" si="4"/>
        <v>0</v>
      </c>
      <c r="H37" s="140">
        <v>0</v>
      </c>
      <c r="I37" s="118">
        <f t="shared" si="5"/>
        <v>0</v>
      </c>
      <c r="J37" s="112"/>
      <c r="K37" s="112"/>
      <c r="L37" s="120"/>
      <c r="M37" s="127"/>
      <c r="N37" s="60"/>
    </row>
    <row r="38" spans="1:14" x14ac:dyDescent="0.25">
      <c r="A38" s="44" t="s">
        <v>133</v>
      </c>
      <c r="B38" s="72" t="s">
        <v>42</v>
      </c>
      <c r="C38" s="141">
        <v>0</v>
      </c>
      <c r="D38" s="141">
        <v>0</v>
      </c>
      <c r="E38" s="142">
        <v>0</v>
      </c>
      <c r="F38" s="9" t="s">
        <v>125</v>
      </c>
      <c r="G38" s="122">
        <f t="shared" si="4"/>
        <v>0</v>
      </c>
      <c r="H38" s="140">
        <v>0</v>
      </c>
      <c r="I38" s="118">
        <f t="shared" si="5"/>
        <v>0</v>
      </c>
      <c r="J38" s="141">
        <v>0</v>
      </c>
      <c r="K38" s="574"/>
      <c r="L38" s="121">
        <f>SUM(I38:I39)+J38</f>
        <v>0</v>
      </c>
      <c r="M38" s="127">
        <f>IF(M$4=0,0,L38/$M$4)</f>
        <v>0</v>
      </c>
      <c r="N38" s="60"/>
    </row>
    <row r="39" spans="1:14" x14ac:dyDescent="0.25">
      <c r="A39" s="44" t="s">
        <v>133</v>
      </c>
      <c r="B39" s="72" t="s">
        <v>42</v>
      </c>
      <c r="C39" s="141">
        <v>0</v>
      </c>
      <c r="D39" s="141">
        <v>0</v>
      </c>
      <c r="E39" s="142">
        <v>0</v>
      </c>
      <c r="F39" s="9" t="s">
        <v>125</v>
      </c>
      <c r="G39" s="122">
        <f t="shared" si="4"/>
        <v>0</v>
      </c>
      <c r="H39" s="140">
        <v>0</v>
      </c>
      <c r="I39" s="118">
        <f t="shared" si="5"/>
        <v>0</v>
      </c>
      <c r="J39" s="112"/>
      <c r="K39" s="112"/>
      <c r="L39" s="120"/>
      <c r="M39" s="127"/>
      <c r="N39" s="60"/>
    </row>
    <row r="40" spans="1:14" x14ac:dyDescent="0.25">
      <c r="A40" s="44"/>
      <c r="B40" s="11"/>
      <c r="C40" s="126"/>
      <c r="D40" s="126"/>
      <c r="E40" s="436"/>
      <c r="F40" s="9"/>
      <c r="G40" s="123"/>
      <c r="H40" s="121"/>
      <c r="I40" s="118"/>
      <c r="J40" s="112"/>
      <c r="K40" s="112"/>
      <c r="L40" s="120"/>
      <c r="M40" s="127"/>
      <c r="N40" s="60"/>
    </row>
    <row r="41" spans="1:14" x14ac:dyDescent="0.25">
      <c r="A41" s="44" t="s">
        <v>77</v>
      </c>
      <c r="B41" s="72" t="s">
        <v>62</v>
      </c>
      <c r="C41" s="141">
        <v>0</v>
      </c>
      <c r="D41" s="141">
        <v>0</v>
      </c>
      <c r="E41" s="142">
        <v>0</v>
      </c>
      <c r="F41" s="9" t="s">
        <v>45</v>
      </c>
      <c r="G41" s="122">
        <f t="shared" ref="G41:G52" si="6">C41*D41*E41</f>
        <v>0</v>
      </c>
      <c r="H41" s="140">
        <v>0</v>
      </c>
      <c r="I41" s="118">
        <f t="shared" ref="I41:I52" si="7">G41*H41</f>
        <v>0</v>
      </c>
      <c r="J41" s="112"/>
      <c r="K41" s="112"/>
      <c r="L41" s="121">
        <f>SUM(I41:I42)</f>
        <v>0</v>
      </c>
      <c r="M41" s="127">
        <f>IF(M$4=0,0,L41/$M$4)</f>
        <v>0</v>
      </c>
      <c r="N41" s="60"/>
    </row>
    <row r="42" spans="1:14" x14ac:dyDescent="0.25">
      <c r="A42" s="44" t="s">
        <v>77</v>
      </c>
      <c r="B42" s="72" t="s">
        <v>62</v>
      </c>
      <c r="C42" s="141">
        <v>0</v>
      </c>
      <c r="D42" s="141">
        <v>0</v>
      </c>
      <c r="E42" s="142">
        <v>0</v>
      </c>
      <c r="F42" s="9" t="s">
        <v>45</v>
      </c>
      <c r="G42" s="122">
        <f t="shared" si="6"/>
        <v>0</v>
      </c>
      <c r="H42" s="140">
        <v>0</v>
      </c>
      <c r="I42" s="118">
        <f t="shared" si="7"/>
        <v>0</v>
      </c>
      <c r="J42" s="112"/>
      <c r="K42" s="385"/>
      <c r="L42" s="120"/>
      <c r="M42" s="127"/>
      <c r="N42" s="60"/>
    </row>
    <row r="43" spans="1:14" x14ac:dyDescent="0.25">
      <c r="A43" s="44" t="s">
        <v>90</v>
      </c>
      <c r="B43" s="95" t="s">
        <v>111</v>
      </c>
      <c r="C43" s="141">
        <v>0</v>
      </c>
      <c r="D43" s="141">
        <v>0</v>
      </c>
      <c r="E43" s="142">
        <v>0</v>
      </c>
      <c r="F43" s="9" t="s">
        <v>109</v>
      </c>
      <c r="G43" s="122">
        <f t="shared" si="6"/>
        <v>0</v>
      </c>
      <c r="H43" s="140">
        <v>0</v>
      </c>
      <c r="I43" s="118">
        <f t="shared" si="7"/>
        <v>0</v>
      </c>
      <c r="J43" s="141">
        <v>0</v>
      </c>
      <c r="K43" s="574"/>
      <c r="L43" s="121">
        <f>SUM(I43:I45)+J43</f>
        <v>0</v>
      </c>
      <c r="M43" s="127">
        <f>IF(M$4=0,0,L43/$M$4)</f>
        <v>0</v>
      </c>
      <c r="N43" s="60"/>
    </row>
    <row r="44" spans="1:14" x14ac:dyDescent="0.25">
      <c r="A44" s="44" t="s">
        <v>90</v>
      </c>
      <c r="B44" s="95" t="s">
        <v>111</v>
      </c>
      <c r="C44" s="141">
        <v>0</v>
      </c>
      <c r="D44" s="141">
        <v>0</v>
      </c>
      <c r="E44" s="142">
        <v>0</v>
      </c>
      <c r="F44" s="9" t="s">
        <v>109</v>
      </c>
      <c r="G44" s="122">
        <f t="shared" si="6"/>
        <v>0</v>
      </c>
      <c r="H44" s="140">
        <v>0</v>
      </c>
      <c r="I44" s="118">
        <f t="shared" si="7"/>
        <v>0</v>
      </c>
      <c r="J44" s="112"/>
      <c r="K44" s="112"/>
      <c r="L44" s="120"/>
      <c r="M44" s="127"/>
      <c r="N44" s="60"/>
    </row>
    <row r="45" spans="1:14" x14ac:dyDescent="0.25">
      <c r="A45" s="44" t="s">
        <v>90</v>
      </c>
      <c r="B45" s="95" t="s">
        <v>152</v>
      </c>
      <c r="C45" s="141">
        <v>0</v>
      </c>
      <c r="D45" s="141">
        <v>0</v>
      </c>
      <c r="E45" s="142">
        <v>0</v>
      </c>
      <c r="F45" s="9" t="s">
        <v>45</v>
      </c>
      <c r="G45" s="122">
        <f t="shared" si="6"/>
        <v>0</v>
      </c>
      <c r="H45" s="140">
        <v>0</v>
      </c>
      <c r="I45" s="118">
        <f t="shared" si="7"/>
        <v>0</v>
      </c>
      <c r="J45" s="112"/>
      <c r="K45" s="385"/>
      <c r="L45" s="61"/>
      <c r="M45" s="127"/>
      <c r="N45" s="60"/>
    </row>
    <row r="46" spans="1:14" x14ac:dyDescent="0.25">
      <c r="A46" s="44" t="s">
        <v>99</v>
      </c>
      <c r="B46" s="95" t="s">
        <v>112</v>
      </c>
      <c r="C46" s="141">
        <v>0</v>
      </c>
      <c r="D46" s="141">
        <v>0</v>
      </c>
      <c r="E46" s="142">
        <v>0</v>
      </c>
      <c r="F46" s="9" t="s">
        <v>109</v>
      </c>
      <c r="G46" s="122">
        <f t="shared" si="6"/>
        <v>0</v>
      </c>
      <c r="H46" s="140">
        <v>0</v>
      </c>
      <c r="I46" s="118">
        <f t="shared" si="7"/>
        <v>0</v>
      </c>
      <c r="J46" s="141">
        <v>0</v>
      </c>
      <c r="K46" s="574"/>
      <c r="L46" s="121">
        <f>SUM(I46:I48)+J46</f>
        <v>0</v>
      </c>
      <c r="M46" s="127">
        <f>IF(M$4=0,0,L46/$M$4)</f>
        <v>0</v>
      </c>
      <c r="N46" s="60"/>
    </row>
    <row r="47" spans="1:14" x14ac:dyDescent="0.25">
      <c r="A47" s="44" t="s">
        <v>99</v>
      </c>
      <c r="B47" s="95" t="s">
        <v>112</v>
      </c>
      <c r="C47" s="141">
        <v>0</v>
      </c>
      <c r="D47" s="141">
        <v>0</v>
      </c>
      <c r="E47" s="142">
        <v>0</v>
      </c>
      <c r="F47" s="9" t="s">
        <v>109</v>
      </c>
      <c r="G47" s="122">
        <f t="shared" si="6"/>
        <v>0</v>
      </c>
      <c r="H47" s="140">
        <v>0</v>
      </c>
      <c r="I47" s="118">
        <f t="shared" si="7"/>
        <v>0</v>
      </c>
      <c r="J47" s="112"/>
      <c r="K47" s="112"/>
      <c r="L47" s="120"/>
      <c r="M47" s="127"/>
      <c r="N47" s="60"/>
    </row>
    <row r="48" spans="1:14" x14ac:dyDescent="0.25">
      <c r="A48" s="44" t="s">
        <v>99</v>
      </c>
      <c r="B48" s="95" t="s">
        <v>153</v>
      </c>
      <c r="C48" s="141">
        <v>0</v>
      </c>
      <c r="D48" s="141">
        <v>0</v>
      </c>
      <c r="E48" s="142">
        <v>0</v>
      </c>
      <c r="F48" s="9" t="s">
        <v>45</v>
      </c>
      <c r="G48" s="122">
        <f t="shared" si="6"/>
        <v>0</v>
      </c>
      <c r="H48" s="140">
        <v>0</v>
      </c>
      <c r="I48" s="118">
        <f t="shared" si="7"/>
        <v>0</v>
      </c>
      <c r="J48" s="112"/>
      <c r="K48" s="385"/>
      <c r="L48" s="61"/>
      <c r="M48" s="127"/>
      <c r="N48" s="60"/>
    </row>
    <row r="49" spans="1:14" x14ac:dyDescent="0.25">
      <c r="A49" s="44" t="s">
        <v>91</v>
      </c>
      <c r="B49" s="95" t="s">
        <v>113</v>
      </c>
      <c r="C49" s="141">
        <v>0</v>
      </c>
      <c r="D49" s="141">
        <v>0</v>
      </c>
      <c r="E49" s="142">
        <v>0</v>
      </c>
      <c r="F49" s="9" t="s">
        <v>109</v>
      </c>
      <c r="G49" s="122">
        <f t="shared" si="6"/>
        <v>0</v>
      </c>
      <c r="H49" s="140">
        <v>0</v>
      </c>
      <c r="I49" s="118">
        <f t="shared" si="7"/>
        <v>0</v>
      </c>
      <c r="J49" s="141">
        <v>0</v>
      </c>
      <c r="K49" s="574"/>
      <c r="L49" s="121">
        <f>SUM(I49:I50)+J49</f>
        <v>0</v>
      </c>
      <c r="M49" s="127">
        <f>IF(M$4=0,0,L49/$M$4)</f>
        <v>0</v>
      </c>
      <c r="N49" s="60"/>
    </row>
    <row r="50" spans="1:14" x14ac:dyDescent="0.25">
      <c r="A50" s="44" t="s">
        <v>91</v>
      </c>
      <c r="B50" s="95" t="s">
        <v>113</v>
      </c>
      <c r="C50" s="141">
        <v>0</v>
      </c>
      <c r="D50" s="141">
        <v>0</v>
      </c>
      <c r="E50" s="142">
        <v>0</v>
      </c>
      <c r="F50" s="9" t="s">
        <v>109</v>
      </c>
      <c r="G50" s="122">
        <f t="shared" si="6"/>
        <v>0</v>
      </c>
      <c r="H50" s="140">
        <v>0</v>
      </c>
      <c r="I50" s="118">
        <f t="shared" si="7"/>
        <v>0</v>
      </c>
      <c r="J50" s="112"/>
      <c r="K50" s="385"/>
      <c r="L50" s="120"/>
      <c r="M50" s="127"/>
      <c r="N50" s="60"/>
    </row>
    <row r="51" spans="1:14" x14ac:dyDescent="0.25">
      <c r="A51" s="44" t="s">
        <v>240</v>
      </c>
      <c r="B51" s="95" t="s">
        <v>114</v>
      </c>
      <c r="C51" s="141">
        <v>0</v>
      </c>
      <c r="D51" s="141">
        <v>0</v>
      </c>
      <c r="E51" s="142">
        <v>0</v>
      </c>
      <c r="F51" s="9" t="s">
        <v>109</v>
      </c>
      <c r="G51" s="122">
        <f t="shared" si="6"/>
        <v>0</v>
      </c>
      <c r="H51" s="140">
        <v>0</v>
      </c>
      <c r="I51" s="118">
        <f t="shared" si="7"/>
        <v>0</v>
      </c>
      <c r="J51" s="141">
        <v>0</v>
      </c>
      <c r="K51" s="574"/>
      <c r="L51" s="121">
        <f>SUM(I51:J51)</f>
        <v>0</v>
      </c>
      <c r="M51" s="127">
        <f>IF(M$4=0,0,L51/$M$4)</f>
        <v>0</v>
      </c>
      <c r="N51" s="60"/>
    </row>
    <row r="52" spans="1:14" x14ac:dyDescent="0.25">
      <c r="A52" s="44" t="s">
        <v>241</v>
      </c>
      <c r="B52" s="95" t="s">
        <v>115</v>
      </c>
      <c r="C52" s="141">
        <v>0</v>
      </c>
      <c r="D52" s="141">
        <v>0</v>
      </c>
      <c r="E52" s="142">
        <v>0</v>
      </c>
      <c r="F52" s="9" t="s">
        <v>109</v>
      </c>
      <c r="G52" s="122">
        <f t="shared" si="6"/>
        <v>0</v>
      </c>
      <c r="H52" s="140">
        <v>0</v>
      </c>
      <c r="I52" s="118">
        <f t="shared" si="7"/>
        <v>0</v>
      </c>
      <c r="J52" s="112"/>
      <c r="K52" s="112"/>
      <c r="L52" s="121">
        <f>SUM(I52)</f>
        <v>0</v>
      </c>
      <c r="M52" s="127">
        <f>IF(M$4=0,0,L52/$M$4)</f>
        <v>0</v>
      </c>
      <c r="N52" s="60"/>
    </row>
    <row r="53" spans="1:14" x14ac:dyDescent="0.25">
      <c r="A53" s="44"/>
      <c r="B53" s="96"/>
      <c r="C53" s="126"/>
      <c r="D53" s="126"/>
      <c r="E53" s="436"/>
      <c r="F53" s="9"/>
      <c r="G53" s="123"/>
      <c r="H53" s="121"/>
      <c r="I53" s="118"/>
      <c r="J53" s="61"/>
      <c r="K53" s="61"/>
      <c r="L53" s="120"/>
      <c r="M53" s="127"/>
      <c r="N53" s="60"/>
    </row>
    <row r="54" spans="1:14" x14ac:dyDescent="0.25">
      <c r="A54" s="44" t="s">
        <v>92</v>
      </c>
      <c r="B54" s="72"/>
      <c r="C54" s="141">
        <v>0</v>
      </c>
      <c r="D54" s="141">
        <v>0</v>
      </c>
      <c r="E54" s="142">
        <v>0</v>
      </c>
      <c r="F54" s="9" t="s">
        <v>45</v>
      </c>
      <c r="G54" s="122">
        <f>C54*D54*E54</f>
        <v>0</v>
      </c>
      <c r="H54" s="140">
        <v>0</v>
      </c>
      <c r="I54" s="118">
        <f>G54*H54</f>
        <v>0</v>
      </c>
      <c r="J54" s="112"/>
      <c r="K54" s="112"/>
      <c r="L54" s="121">
        <f>SUM(I54:I55)</f>
        <v>0</v>
      </c>
      <c r="M54" s="127">
        <f>IF(M$4=0,0,L54/$M$4)</f>
        <v>0</v>
      </c>
      <c r="N54" s="60"/>
    </row>
    <row r="55" spans="1:14" x14ac:dyDescent="0.25">
      <c r="A55" s="44" t="s">
        <v>92</v>
      </c>
      <c r="B55" s="72"/>
      <c r="C55" s="141">
        <v>0</v>
      </c>
      <c r="D55" s="141">
        <v>0</v>
      </c>
      <c r="E55" s="142">
        <v>0</v>
      </c>
      <c r="F55" s="9" t="s">
        <v>45</v>
      </c>
      <c r="G55" s="122">
        <f>C55*D55*E55</f>
        <v>0</v>
      </c>
      <c r="H55" s="140">
        <v>0</v>
      </c>
      <c r="I55" s="118">
        <f>G55*H55</f>
        <v>0</v>
      </c>
      <c r="J55" s="112"/>
      <c r="K55" s="112"/>
      <c r="L55" s="120"/>
      <c r="M55" s="127"/>
      <c r="N55" s="60"/>
    </row>
    <row r="56" spans="1:14" x14ac:dyDescent="0.25">
      <c r="A56" s="44" t="s">
        <v>93</v>
      </c>
      <c r="B56" s="72"/>
      <c r="C56" s="141">
        <v>0</v>
      </c>
      <c r="D56" s="141">
        <v>0</v>
      </c>
      <c r="E56" s="142">
        <v>0</v>
      </c>
      <c r="F56" s="9" t="s">
        <v>45</v>
      </c>
      <c r="G56" s="122">
        <f>C56*D56*E56</f>
        <v>0</v>
      </c>
      <c r="H56" s="140">
        <v>0</v>
      </c>
      <c r="I56" s="118">
        <f>G56*H56</f>
        <v>0</v>
      </c>
      <c r="J56" s="61"/>
      <c r="K56" s="61"/>
      <c r="L56" s="121">
        <f>SUM(I56:I57)</f>
        <v>0</v>
      </c>
      <c r="M56" s="127">
        <f>IF(M$4=0,0,L56/$M$4)</f>
        <v>0</v>
      </c>
      <c r="N56" s="60"/>
    </row>
    <row r="57" spans="1:14" x14ac:dyDescent="0.25">
      <c r="A57" s="44" t="s">
        <v>93</v>
      </c>
      <c r="B57" s="72"/>
      <c r="C57" s="141">
        <v>0</v>
      </c>
      <c r="D57" s="141">
        <v>0</v>
      </c>
      <c r="E57" s="142">
        <v>0</v>
      </c>
      <c r="F57" s="9" t="s">
        <v>45</v>
      </c>
      <c r="G57" s="122">
        <f>C57*D57*E57</f>
        <v>0</v>
      </c>
      <c r="H57" s="140">
        <v>0</v>
      </c>
      <c r="I57" s="118">
        <f>G57*H57</f>
        <v>0</v>
      </c>
      <c r="J57" s="112"/>
      <c r="K57" s="112"/>
      <c r="L57" s="120"/>
      <c r="M57" s="127"/>
      <c r="N57" s="60"/>
    </row>
    <row r="58" spans="1:14" x14ac:dyDescent="0.25">
      <c r="A58" s="44"/>
      <c r="B58" s="96"/>
      <c r="C58" s="126"/>
      <c r="D58" s="126"/>
      <c r="E58" s="436"/>
      <c r="F58" s="9"/>
      <c r="G58" s="123"/>
      <c r="H58" s="121"/>
      <c r="I58" s="118"/>
      <c r="J58" s="112"/>
      <c r="K58" s="112"/>
      <c r="L58" s="120"/>
      <c r="M58" s="127"/>
      <c r="N58" s="60"/>
    </row>
    <row r="59" spans="1:14" x14ac:dyDescent="0.25">
      <c r="A59" s="44" t="s">
        <v>94</v>
      </c>
      <c r="B59" s="96" t="s">
        <v>95</v>
      </c>
      <c r="C59" s="141">
        <v>0</v>
      </c>
      <c r="D59" s="141">
        <v>0</v>
      </c>
      <c r="E59" s="142">
        <v>0</v>
      </c>
      <c r="F59" s="9" t="s">
        <v>45</v>
      </c>
      <c r="G59" s="122">
        <f>C59*D59*E59</f>
        <v>0</v>
      </c>
      <c r="H59" s="140">
        <v>0</v>
      </c>
      <c r="I59" s="118">
        <f>G59*H59</f>
        <v>0</v>
      </c>
      <c r="J59" s="112"/>
      <c r="K59" s="112"/>
      <c r="L59" s="121">
        <f>SUM(I59:I60)</f>
        <v>0</v>
      </c>
      <c r="M59" s="127">
        <f>IF(M$4=0,0,L59/$M$4)</f>
        <v>0</v>
      </c>
      <c r="N59" s="60"/>
    </row>
    <row r="60" spans="1:14" x14ac:dyDescent="0.25">
      <c r="A60" s="44" t="s">
        <v>94</v>
      </c>
      <c r="B60" s="96" t="s">
        <v>95</v>
      </c>
      <c r="C60" s="141">
        <v>0</v>
      </c>
      <c r="D60" s="141">
        <v>0</v>
      </c>
      <c r="E60" s="142">
        <v>0</v>
      </c>
      <c r="F60" s="9" t="s">
        <v>45</v>
      </c>
      <c r="G60" s="122">
        <f>C60*D60*E60</f>
        <v>0</v>
      </c>
      <c r="H60" s="140">
        <v>0</v>
      </c>
      <c r="I60" s="118">
        <f>G60*H60</f>
        <v>0</v>
      </c>
      <c r="J60" s="112"/>
      <c r="K60" s="385"/>
      <c r="L60" s="120"/>
      <c r="M60" s="127"/>
      <c r="N60" s="60"/>
    </row>
    <row r="61" spans="1:14" x14ac:dyDescent="0.25">
      <c r="A61" s="44" t="s">
        <v>96</v>
      </c>
      <c r="B61" s="8" t="s">
        <v>46</v>
      </c>
      <c r="C61" s="141">
        <v>0</v>
      </c>
      <c r="D61" s="141">
        <v>0</v>
      </c>
      <c r="E61" s="142">
        <v>0</v>
      </c>
      <c r="F61" s="9" t="s">
        <v>45</v>
      </c>
      <c r="G61" s="122">
        <f>C61*D61*E61</f>
        <v>0</v>
      </c>
      <c r="H61" s="140">
        <v>0</v>
      </c>
      <c r="I61" s="118">
        <f>G61*H61</f>
        <v>0</v>
      </c>
      <c r="J61" s="141">
        <v>0</v>
      </c>
      <c r="K61" s="574"/>
      <c r="L61" s="121">
        <f>SUM(I61:I62)+J61</f>
        <v>0</v>
      </c>
      <c r="M61" s="127">
        <f>IF(M$4=0,0,L61/$M$4)</f>
        <v>0</v>
      </c>
      <c r="N61" s="60"/>
    </row>
    <row r="62" spans="1:14" x14ac:dyDescent="0.25">
      <c r="A62" s="44" t="s">
        <v>96</v>
      </c>
      <c r="B62" s="8" t="s">
        <v>46</v>
      </c>
      <c r="C62" s="141">
        <v>0</v>
      </c>
      <c r="D62" s="141">
        <v>0</v>
      </c>
      <c r="E62" s="142">
        <v>0</v>
      </c>
      <c r="F62" s="9" t="s">
        <v>45</v>
      </c>
      <c r="G62" s="122">
        <f>C62*D62*E62</f>
        <v>0</v>
      </c>
      <c r="H62" s="140">
        <v>0</v>
      </c>
      <c r="I62" s="118">
        <f>G62*H62</f>
        <v>0</v>
      </c>
      <c r="J62" s="112"/>
      <c r="K62" s="112"/>
      <c r="L62" s="120"/>
      <c r="M62" s="127"/>
      <c r="N62" s="60"/>
    </row>
    <row r="63" spans="1:14" x14ac:dyDescent="0.25">
      <c r="A63" s="44"/>
      <c r="B63" s="8"/>
      <c r="C63" s="126"/>
      <c r="D63" s="126"/>
      <c r="E63" s="436"/>
      <c r="F63" s="9"/>
      <c r="G63" s="123"/>
      <c r="H63" s="121"/>
      <c r="I63" s="118"/>
      <c r="J63" s="112"/>
      <c r="K63" s="112"/>
      <c r="L63" s="120"/>
      <c r="M63" s="127"/>
      <c r="N63" s="60"/>
    </row>
    <row r="64" spans="1:14" x14ac:dyDescent="0.25">
      <c r="A64" s="44" t="s">
        <v>66</v>
      </c>
      <c r="B64" s="11" t="s">
        <v>48</v>
      </c>
      <c r="C64" s="141">
        <v>0</v>
      </c>
      <c r="D64" s="141">
        <v>0</v>
      </c>
      <c r="E64" s="142">
        <v>0</v>
      </c>
      <c r="F64" s="139" t="s">
        <v>109</v>
      </c>
      <c r="G64" s="122">
        <f t="shared" ref="G64:G69" si="8">C64*D64*E64</f>
        <v>0</v>
      </c>
      <c r="H64" s="140">
        <v>0</v>
      </c>
      <c r="I64" s="118">
        <f t="shared" ref="I64:I69" si="9">G64*H64</f>
        <v>0</v>
      </c>
      <c r="J64" s="112"/>
      <c r="K64" s="112"/>
      <c r="L64" s="121">
        <f>SUM(I64:I65)</f>
        <v>0</v>
      </c>
      <c r="M64" s="127">
        <f>IF(M$4=0,0,L64/$M$4)</f>
        <v>0</v>
      </c>
      <c r="N64" s="60"/>
    </row>
    <row r="65" spans="1:14" x14ac:dyDescent="0.25">
      <c r="A65" s="44" t="s">
        <v>66</v>
      </c>
      <c r="B65" s="11" t="s">
        <v>48</v>
      </c>
      <c r="C65" s="141">
        <v>0</v>
      </c>
      <c r="D65" s="141">
        <v>0</v>
      </c>
      <c r="E65" s="142">
        <v>0</v>
      </c>
      <c r="F65" s="139" t="s">
        <v>21</v>
      </c>
      <c r="G65" s="122">
        <f t="shared" si="8"/>
        <v>0</v>
      </c>
      <c r="H65" s="140">
        <v>0</v>
      </c>
      <c r="I65" s="118">
        <f t="shared" si="9"/>
        <v>0</v>
      </c>
      <c r="J65" s="112"/>
      <c r="K65" s="112"/>
      <c r="L65" s="120"/>
      <c r="M65" s="127"/>
      <c r="N65" s="60"/>
    </row>
    <row r="66" spans="1:14" x14ac:dyDescent="0.25">
      <c r="A66" s="44" t="s">
        <v>67</v>
      </c>
      <c r="B66" s="11" t="s">
        <v>144</v>
      </c>
      <c r="C66" s="141">
        <v>0</v>
      </c>
      <c r="D66" s="141">
        <v>0</v>
      </c>
      <c r="E66" s="142">
        <v>0</v>
      </c>
      <c r="F66" s="139" t="s">
        <v>109</v>
      </c>
      <c r="G66" s="122">
        <f t="shared" si="8"/>
        <v>0</v>
      </c>
      <c r="H66" s="140">
        <v>0</v>
      </c>
      <c r="I66" s="118">
        <f t="shared" si="9"/>
        <v>0</v>
      </c>
      <c r="J66" s="112"/>
      <c r="K66" s="112"/>
      <c r="L66" s="121">
        <f>SUM(I66:I67)</f>
        <v>0</v>
      </c>
      <c r="M66" s="127">
        <f>IF(M$4=0,0,L66/$M$4)</f>
        <v>0</v>
      </c>
      <c r="N66" s="60"/>
    </row>
    <row r="67" spans="1:14" x14ac:dyDescent="0.25">
      <c r="A67" s="44" t="s">
        <v>67</v>
      </c>
      <c r="B67" s="11" t="s">
        <v>144</v>
      </c>
      <c r="C67" s="141">
        <v>0</v>
      </c>
      <c r="D67" s="141">
        <v>0</v>
      </c>
      <c r="E67" s="142">
        <v>0</v>
      </c>
      <c r="F67" s="139" t="s">
        <v>21</v>
      </c>
      <c r="G67" s="122">
        <f t="shared" si="8"/>
        <v>0</v>
      </c>
      <c r="H67" s="140">
        <v>0</v>
      </c>
      <c r="I67" s="118">
        <f t="shared" si="9"/>
        <v>0</v>
      </c>
      <c r="J67" s="112"/>
      <c r="K67" s="112"/>
      <c r="L67" s="120"/>
      <c r="M67" s="127"/>
      <c r="N67" s="60"/>
    </row>
    <row r="68" spans="1:14" x14ac:dyDescent="0.25">
      <c r="A68" s="44" t="s">
        <v>68</v>
      </c>
      <c r="B68" s="11" t="s">
        <v>145</v>
      </c>
      <c r="C68" s="141">
        <v>0</v>
      </c>
      <c r="D68" s="141">
        <v>0</v>
      </c>
      <c r="E68" s="142">
        <v>0</v>
      </c>
      <c r="F68" s="139" t="s">
        <v>109</v>
      </c>
      <c r="G68" s="122">
        <f t="shared" si="8"/>
        <v>0</v>
      </c>
      <c r="H68" s="140">
        <v>0</v>
      </c>
      <c r="I68" s="118">
        <f t="shared" si="9"/>
        <v>0</v>
      </c>
      <c r="J68" s="61"/>
      <c r="K68" s="61"/>
      <c r="L68" s="121">
        <f>SUM(I68:I69)</f>
        <v>0</v>
      </c>
      <c r="M68" s="127">
        <f>IF(M$4=0,0,L68/$M$4)</f>
        <v>0</v>
      </c>
      <c r="N68" s="60"/>
    </row>
    <row r="69" spans="1:14" x14ac:dyDescent="0.25">
      <c r="A69" s="44" t="s">
        <v>68</v>
      </c>
      <c r="B69" s="11" t="s">
        <v>145</v>
      </c>
      <c r="C69" s="141">
        <v>0</v>
      </c>
      <c r="D69" s="141">
        <v>0</v>
      </c>
      <c r="E69" s="142">
        <v>0</v>
      </c>
      <c r="F69" s="139" t="s">
        <v>21</v>
      </c>
      <c r="G69" s="122">
        <f t="shared" si="8"/>
        <v>0</v>
      </c>
      <c r="H69" s="140">
        <v>0</v>
      </c>
      <c r="I69" s="118">
        <f t="shared" si="9"/>
        <v>0</v>
      </c>
      <c r="J69" s="112"/>
      <c r="K69" s="112"/>
      <c r="L69" s="120"/>
      <c r="M69" s="127"/>
      <c r="N69" s="60"/>
    </row>
    <row r="70" spans="1:14" x14ac:dyDescent="0.25">
      <c r="A70" s="44"/>
      <c r="B70" s="11"/>
      <c r="C70" s="126"/>
      <c r="D70" s="126"/>
      <c r="E70" s="436"/>
      <c r="F70" s="9"/>
      <c r="G70" s="123"/>
      <c r="H70" s="121"/>
      <c r="I70" s="118"/>
      <c r="J70" s="112"/>
      <c r="K70" s="112"/>
      <c r="L70" s="120"/>
      <c r="M70" s="127"/>
      <c r="N70" s="60"/>
    </row>
    <row r="71" spans="1:14" x14ac:dyDescent="0.25">
      <c r="A71" s="44" t="s">
        <v>100</v>
      </c>
      <c r="B71" s="11" t="s">
        <v>52</v>
      </c>
      <c r="C71" s="141">
        <v>0</v>
      </c>
      <c r="D71" s="141">
        <v>0</v>
      </c>
      <c r="E71" s="142">
        <v>0</v>
      </c>
      <c r="F71" s="9" t="s">
        <v>63</v>
      </c>
      <c r="G71" s="122">
        <f>C71*D71*E71</f>
        <v>0</v>
      </c>
      <c r="H71" s="140">
        <v>0</v>
      </c>
      <c r="I71" s="118">
        <f>G71*H71</f>
        <v>0</v>
      </c>
      <c r="J71" s="141">
        <v>0</v>
      </c>
      <c r="K71" s="112"/>
      <c r="L71" s="121">
        <f>SUM(I71:I72)+J71</f>
        <v>0</v>
      </c>
      <c r="M71" s="127">
        <f>IF(M$4=0,0,L71/$M$4)</f>
        <v>0</v>
      </c>
      <c r="N71" s="60"/>
    </row>
    <row r="72" spans="1:14" x14ac:dyDescent="0.25">
      <c r="A72" s="44" t="s">
        <v>100</v>
      </c>
      <c r="B72" s="11" t="s">
        <v>52</v>
      </c>
      <c r="C72" s="141">
        <v>0</v>
      </c>
      <c r="D72" s="141">
        <v>0</v>
      </c>
      <c r="E72" s="142">
        <v>0</v>
      </c>
      <c r="F72" s="9" t="s">
        <v>63</v>
      </c>
      <c r="G72" s="122">
        <f>C72*D72*E72</f>
        <v>0</v>
      </c>
      <c r="H72" s="140">
        <v>0</v>
      </c>
      <c r="I72" s="118">
        <f>G72*H72</f>
        <v>0</v>
      </c>
      <c r="J72" s="112"/>
      <c r="K72" s="112"/>
      <c r="L72" s="120"/>
      <c r="M72" s="127"/>
      <c r="N72" s="60"/>
    </row>
    <row r="73" spans="1:14" x14ac:dyDescent="0.25">
      <c r="A73" s="44" t="s">
        <v>97</v>
      </c>
      <c r="B73" s="11" t="s">
        <v>53</v>
      </c>
      <c r="C73" s="141">
        <v>0</v>
      </c>
      <c r="D73" s="141">
        <v>0</v>
      </c>
      <c r="E73" s="142">
        <v>0</v>
      </c>
      <c r="F73" s="9" t="s">
        <v>63</v>
      </c>
      <c r="G73" s="122">
        <f>C73*D73*E73</f>
        <v>0</v>
      </c>
      <c r="H73" s="140">
        <v>0</v>
      </c>
      <c r="I73" s="118">
        <f>G73*H73</f>
        <v>0</v>
      </c>
      <c r="J73" s="112"/>
      <c r="K73" s="112"/>
      <c r="L73" s="121">
        <f>SUM(I73:I74)</f>
        <v>0</v>
      </c>
      <c r="M73" s="127">
        <f>IF(M$4=0,0,L73/$M$4)</f>
        <v>0</v>
      </c>
      <c r="N73" s="60"/>
    </row>
    <row r="74" spans="1:14" x14ac:dyDescent="0.25">
      <c r="A74" s="44" t="s">
        <v>97</v>
      </c>
      <c r="B74" s="11" t="s">
        <v>53</v>
      </c>
      <c r="C74" s="141">
        <v>0</v>
      </c>
      <c r="D74" s="141">
        <v>0</v>
      </c>
      <c r="E74" s="142">
        <v>0</v>
      </c>
      <c r="F74" s="9" t="s">
        <v>63</v>
      </c>
      <c r="G74" s="122">
        <f>C74*D74*E74</f>
        <v>0</v>
      </c>
      <c r="H74" s="140">
        <v>0</v>
      </c>
      <c r="I74" s="118">
        <f>G74*H74</f>
        <v>0</v>
      </c>
      <c r="J74" s="112"/>
      <c r="K74" s="112"/>
      <c r="L74" s="120"/>
      <c r="M74" s="127"/>
      <c r="N74" s="60"/>
    </row>
    <row r="75" spans="1:14" x14ac:dyDescent="0.25">
      <c r="A75" s="44"/>
      <c r="B75" s="61"/>
      <c r="C75" s="126"/>
      <c r="D75" s="126"/>
      <c r="E75" s="436"/>
      <c r="F75" s="9"/>
      <c r="G75" s="123"/>
      <c r="H75" s="121"/>
      <c r="I75" s="118"/>
      <c r="J75" s="112"/>
      <c r="K75" s="112"/>
      <c r="L75" s="120"/>
      <c r="M75" s="127"/>
      <c r="N75" s="60"/>
    </row>
    <row r="76" spans="1:14" x14ac:dyDescent="0.25">
      <c r="A76" s="44" t="s">
        <v>101</v>
      </c>
      <c r="B76" s="11" t="s">
        <v>102</v>
      </c>
      <c r="C76" s="141">
        <v>0</v>
      </c>
      <c r="D76" s="141">
        <v>0</v>
      </c>
      <c r="E76" s="142">
        <v>0</v>
      </c>
      <c r="F76" s="9" t="s">
        <v>21</v>
      </c>
      <c r="G76" s="122">
        <f>C76*D76*E76</f>
        <v>0</v>
      </c>
      <c r="H76" s="140">
        <v>0</v>
      </c>
      <c r="I76" s="118">
        <f>G76*H76</f>
        <v>0</v>
      </c>
      <c r="J76" s="141">
        <v>0</v>
      </c>
      <c r="K76" s="112"/>
      <c r="L76" s="121">
        <f>I76+J76</f>
        <v>0</v>
      </c>
      <c r="M76" s="127">
        <f>IF(M$4=0,0,L76/$M$4)</f>
        <v>0</v>
      </c>
      <c r="N76" s="60"/>
    </row>
    <row r="77" spans="1:14" x14ac:dyDescent="0.25">
      <c r="A77" s="137"/>
      <c r="B77" s="61"/>
      <c r="C77" s="8"/>
      <c r="D77" s="8"/>
      <c r="E77" s="8"/>
      <c r="F77" s="61"/>
      <c r="G77" s="61"/>
      <c r="H77" s="8"/>
      <c r="I77" s="61"/>
      <c r="J77" s="112"/>
      <c r="K77" s="112"/>
      <c r="L77" s="120"/>
      <c r="M77" s="127"/>
      <c r="N77" s="60"/>
    </row>
    <row r="78" spans="1:14" x14ac:dyDescent="0.25">
      <c r="A78" s="44" t="s">
        <v>104</v>
      </c>
      <c r="B78" s="11" t="s">
        <v>56</v>
      </c>
      <c r="C78" s="141">
        <v>0</v>
      </c>
      <c r="D78" s="141">
        <v>0</v>
      </c>
      <c r="E78" s="142">
        <v>0</v>
      </c>
      <c r="F78" s="9" t="s">
        <v>21</v>
      </c>
      <c r="G78" s="122">
        <f>C78*D78*E78</f>
        <v>0</v>
      </c>
      <c r="H78" s="140">
        <v>0</v>
      </c>
      <c r="I78" s="118">
        <f>G78*H78</f>
        <v>0</v>
      </c>
      <c r="J78" s="141">
        <v>0</v>
      </c>
      <c r="K78" s="112"/>
      <c r="L78" s="120">
        <f>I78+J78</f>
        <v>0</v>
      </c>
      <c r="M78" s="127">
        <f>IF(M$4=0,0,L78/$M$4)</f>
        <v>0</v>
      </c>
      <c r="N78" s="60"/>
    </row>
    <row r="79" spans="1:14" x14ac:dyDescent="0.25">
      <c r="A79" s="44"/>
      <c r="B79" s="11"/>
      <c r="C79" s="126"/>
      <c r="D79" s="126"/>
      <c r="E79" s="436"/>
      <c r="F79" s="9"/>
      <c r="G79" s="123"/>
      <c r="H79" s="121"/>
      <c r="I79" s="118"/>
      <c r="J79" s="112"/>
      <c r="K79" s="112"/>
      <c r="L79" s="120"/>
      <c r="M79" s="127"/>
      <c r="N79" s="60"/>
    </row>
    <row r="80" spans="1:14" x14ac:dyDescent="0.25">
      <c r="A80" s="44" t="s">
        <v>105</v>
      </c>
      <c r="B80" s="11" t="s">
        <v>57</v>
      </c>
      <c r="C80" s="141">
        <v>0</v>
      </c>
      <c r="D80" s="141">
        <v>0</v>
      </c>
      <c r="E80" s="142">
        <v>0</v>
      </c>
      <c r="F80" s="9" t="s">
        <v>63</v>
      </c>
      <c r="G80" s="122">
        <f>C80*D80*E80</f>
        <v>0</v>
      </c>
      <c r="H80" s="140">
        <v>0</v>
      </c>
      <c r="I80" s="118">
        <f>G80*H80</f>
        <v>0</v>
      </c>
      <c r="J80" s="141">
        <v>0</v>
      </c>
      <c r="K80" s="574"/>
      <c r="L80" s="121">
        <f>SUM(I80:I81)+J80</f>
        <v>0</v>
      </c>
      <c r="M80" s="127">
        <f>IF(M$4=0,0,L80/$M$4)</f>
        <v>0</v>
      </c>
      <c r="N80" s="60"/>
    </row>
    <row r="81" spans="1:14" x14ac:dyDescent="0.25">
      <c r="A81" s="44" t="s">
        <v>105</v>
      </c>
      <c r="B81" s="11" t="s">
        <v>57</v>
      </c>
      <c r="C81" s="141">
        <v>0</v>
      </c>
      <c r="D81" s="141">
        <v>0</v>
      </c>
      <c r="E81" s="142">
        <v>0</v>
      </c>
      <c r="F81" s="9" t="s">
        <v>63</v>
      </c>
      <c r="G81" s="122">
        <f>C81*D81*E81</f>
        <v>0</v>
      </c>
      <c r="H81" s="140">
        <v>0</v>
      </c>
      <c r="I81" s="118">
        <f>G81*H81</f>
        <v>0</v>
      </c>
      <c r="J81" s="112"/>
      <c r="K81" s="112"/>
      <c r="L81" s="120"/>
      <c r="M81" s="127"/>
      <c r="N81" s="60"/>
    </row>
    <row r="82" spans="1:14" x14ac:dyDescent="0.25">
      <c r="A82" s="44"/>
      <c r="B82" s="11"/>
      <c r="C82" s="17"/>
      <c r="D82" s="17"/>
      <c r="E82" s="18"/>
      <c r="F82" s="17"/>
      <c r="G82" s="755"/>
      <c r="H82" s="755"/>
      <c r="I82" s="119"/>
      <c r="J82" s="112"/>
      <c r="K82" s="112"/>
      <c r="L82" s="120"/>
      <c r="M82" s="127"/>
      <c r="N82" s="60"/>
    </row>
    <row r="83" spans="1:14" x14ac:dyDescent="0.25">
      <c r="A83" s="44"/>
      <c r="B83" s="61"/>
      <c r="C83" s="61"/>
      <c r="D83" s="61"/>
      <c r="E83" s="61"/>
      <c r="F83" s="61"/>
      <c r="G83" s="61"/>
      <c r="H83" s="61"/>
      <c r="I83" s="120"/>
      <c r="J83" s="61"/>
      <c r="K83" s="61"/>
      <c r="L83" s="119"/>
      <c r="M83" s="127"/>
      <c r="N83" s="60"/>
    </row>
    <row r="84" spans="1:14" x14ac:dyDescent="0.25">
      <c r="A84" s="44"/>
      <c r="B84" s="61"/>
      <c r="C84" s="61"/>
      <c r="D84" s="61"/>
      <c r="E84" s="61"/>
      <c r="F84" s="61"/>
      <c r="G84" s="61"/>
      <c r="H84" s="61"/>
      <c r="I84" s="61"/>
      <c r="J84" s="61"/>
      <c r="K84" s="61"/>
      <c r="L84" s="61"/>
      <c r="M84" s="127"/>
      <c r="N84" s="60"/>
    </row>
    <row r="85" spans="1:14" x14ac:dyDescent="0.25">
      <c r="A85" s="199" t="s">
        <v>375</v>
      </c>
      <c r="B85" s="61"/>
      <c r="C85" s="61"/>
      <c r="D85" s="61"/>
      <c r="E85" s="61"/>
      <c r="F85" s="61"/>
      <c r="G85" s="88"/>
      <c r="H85" s="1048" t="s">
        <v>239</v>
      </c>
      <c r="I85" s="163" t="s">
        <v>234</v>
      </c>
      <c r="J85" s="164" t="s">
        <v>131</v>
      </c>
      <c r="K85" s="166"/>
      <c r="L85" s="167" t="s">
        <v>235</v>
      </c>
      <c r="M85" s="753" t="s">
        <v>157</v>
      </c>
      <c r="N85" s="60"/>
    </row>
    <row r="86" spans="1:14" x14ac:dyDescent="0.25">
      <c r="A86" s="266">
        <v>17</v>
      </c>
      <c r="B86" s="171"/>
      <c r="C86" s="130"/>
      <c r="D86" s="130"/>
      <c r="E86" s="172"/>
      <c r="F86" s="173"/>
      <c r="G86" s="174"/>
      <c r="H86" s="1049"/>
      <c r="I86" s="169">
        <f>SUM(I6:I81)</f>
        <v>0</v>
      </c>
      <c r="J86" s="169">
        <f>SUM(J6:J81)</f>
        <v>0</v>
      </c>
      <c r="K86" s="169"/>
      <c r="L86" s="169">
        <f>SUM(L6:L80)</f>
        <v>0</v>
      </c>
      <c r="M86" s="170">
        <f>IF(M$4=0,0,L86/$M$4)</f>
        <v>0</v>
      </c>
      <c r="N86" s="60"/>
    </row>
    <row r="87" spans="1:14" x14ac:dyDescent="0.25">
      <c r="B87" s="186"/>
      <c r="C87" s="33"/>
      <c r="D87" s="147"/>
      <c r="E87" s="147"/>
      <c r="F87" s="38"/>
      <c r="H87" s="193"/>
      <c r="I87" s="14"/>
      <c r="J87" s="14"/>
      <c r="K87" s="14"/>
      <c r="L87" s="117"/>
      <c r="M87" s="185"/>
      <c r="N87" s="60"/>
    </row>
    <row r="88" spans="1:14" s="112" customFormat="1" x14ac:dyDescent="0.25">
      <c r="A88" s="134"/>
      <c r="B88" s="186"/>
      <c r="C88" s="33"/>
      <c r="D88" s="147"/>
      <c r="E88" s="147"/>
      <c r="F88" s="38"/>
      <c r="G88" s="79"/>
      <c r="H88" s="193"/>
      <c r="I88" s="14"/>
      <c r="J88" s="14"/>
      <c r="K88" s="14"/>
      <c r="L88" s="117"/>
      <c r="M88" s="185"/>
      <c r="N88" s="15"/>
    </row>
    <row r="89" spans="1:14" s="112" customFormat="1" x14ac:dyDescent="0.25">
      <c r="A89" s="134"/>
      <c r="B89" s="186"/>
      <c r="C89" s="33"/>
      <c r="D89" s="147"/>
      <c r="E89" s="147"/>
      <c r="F89" s="38"/>
      <c r="G89" s="79"/>
      <c r="H89" s="193"/>
      <c r="I89" s="14"/>
      <c r="J89" s="14"/>
      <c r="K89" s="14"/>
      <c r="L89" s="117"/>
      <c r="M89" s="185"/>
      <c r="N89" s="15"/>
    </row>
    <row r="90" spans="1:14" s="112" customFormat="1" x14ac:dyDescent="0.25">
      <c r="A90" s="134"/>
      <c r="B90" s="186"/>
      <c r="C90" s="33"/>
      <c r="D90" s="147"/>
      <c r="E90" s="147"/>
      <c r="F90" s="38"/>
      <c r="G90" s="79"/>
      <c r="H90" s="193"/>
      <c r="I90" s="14"/>
      <c r="J90" s="14"/>
      <c r="K90" s="14"/>
      <c r="L90" s="117"/>
      <c r="M90" s="185"/>
      <c r="N90" s="15"/>
    </row>
    <row r="91" spans="1:14" s="112" customFormat="1" x14ac:dyDescent="0.25">
      <c r="A91" s="134"/>
      <c r="B91" s="182"/>
      <c r="C91" s="33"/>
      <c r="D91" s="33"/>
      <c r="E91" s="30"/>
      <c r="F91" s="22"/>
      <c r="G91" s="33"/>
      <c r="H91" s="282"/>
      <c r="I91" s="14"/>
      <c r="J91" s="14"/>
      <c r="K91" s="14"/>
      <c r="L91" s="117"/>
      <c r="M91" s="185"/>
      <c r="N91" s="15"/>
    </row>
    <row r="92" spans="1:14" s="112" customFormat="1" x14ac:dyDescent="0.25">
      <c r="A92" s="134"/>
      <c r="B92" s="182"/>
      <c r="C92" s="79"/>
      <c r="D92" s="33"/>
      <c r="E92" s="79"/>
      <c r="F92" s="147"/>
      <c r="G92" s="33"/>
      <c r="H92" s="193"/>
      <c r="I92" s="14"/>
      <c r="J92" s="14"/>
      <c r="K92" s="14"/>
      <c r="L92" s="117"/>
      <c r="M92" s="185"/>
      <c r="N92" s="15"/>
    </row>
    <row r="93" spans="1:14" s="112" customFormat="1" x14ac:dyDescent="0.25">
      <c r="A93" s="134"/>
      <c r="B93" s="182"/>
      <c r="C93" s="79"/>
      <c r="D93" s="33"/>
      <c r="E93" s="79"/>
      <c r="F93" s="147"/>
      <c r="G93" s="33"/>
      <c r="H93" s="193"/>
      <c r="I93" s="14"/>
      <c r="J93" s="14"/>
      <c r="K93" s="14"/>
      <c r="L93" s="117"/>
      <c r="M93" s="185"/>
      <c r="N93" s="15"/>
    </row>
    <row r="94" spans="1:14" s="112" customFormat="1" x14ac:dyDescent="0.25">
      <c r="A94" s="134"/>
      <c r="B94" s="79"/>
      <c r="C94" s="79"/>
      <c r="D94" s="79"/>
      <c r="E94" s="79"/>
      <c r="F94" s="147"/>
      <c r="G94" s="33"/>
      <c r="H94" s="193"/>
      <c r="I94" s="14"/>
      <c r="J94" s="14"/>
      <c r="K94" s="14"/>
      <c r="L94" s="117"/>
      <c r="M94" s="185"/>
      <c r="N94" s="15"/>
    </row>
    <row r="95" spans="1:14" s="112" customFormat="1" x14ac:dyDescent="0.25">
      <c r="A95" s="134"/>
      <c r="B95" s="79"/>
      <c r="C95" s="79"/>
      <c r="D95" s="79"/>
      <c r="E95" s="79"/>
      <c r="F95" s="147"/>
      <c r="G95" s="33"/>
      <c r="H95" s="193"/>
      <c r="I95" s="14"/>
      <c r="J95" s="14"/>
      <c r="K95" s="14"/>
      <c r="L95" s="117"/>
      <c r="M95" s="185"/>
      <c r="N95" s="15"/>
    </row>
    <row r="96" spans="1:14" s="112" customFormat="1" x14ac:dyDescent="0.25">
      <c r="A96" s="134"/>
      <c r="B96" s="93"/>
      <c r="C96" s="260"/>
      <c r="D96" s="260"/>
      <c r="E96" s="260"/>
      <c r="F96" s="147"/>
      <c r="G96" s="33"/>
      <c r="H96" s="193"/>
      <c r="I96" s="14"/>
      <c r="J96" s="14"/>
      <c r="K96" s="14"/>
      <c r="L96" s="117"/>
      <c r="M96" s="185"/>
      <c r="N96" s="15"/>
    </row>
    <row r="97" spans="1:14" s="112" customFormat="1" x14ac:dyDescent="0.25">
      <c r="A97" s="134"/>
      <c r="B97" s="79"/>
      <c r="C97" s="260"/>
      <c r="D97" s="22"/>
      <c r="E97" s="22"/>
      <c r="F97" s="38"/>
      <c r="G97" s="22"/>
      <c r="H97" s="282"/>
      <c r="I97" s="14"/>
      <c r="J97" s="14"/>
      <c r="K97" s="14"/>
      <c r="L97" s="117"/>
      <c r="M97" s="185"/>
      <c r="N97" s="15"/>
    </row>
    <row r="98" spans="1:14" s="112" customFormat="1" x14ac:dyDescent="0.25">
      <c r="A98" s="134"/>
      <c r="B98" s="93"/>
      <c r="C98" s="79"/>
      <c r="D98" s="33"/>
      <c r="E98" s="147"/>
      <c r="F98" s="149"/>
      <c r="G98" s="41"/>
      <c r="H98" s="193"/>
      <c r="I98" s="14"/>
      <c r="J98" s="14"/>
      <c r="K98" s="14"/>
      <c r="L98" s="117"/>
      <c r="M98" s="185"/>
      <c r="N98" s="15"/>
    </row>
    <row r="99" spans="1:14" s="112" customFormat="1" x14ac:dyDescent="0.25">
      <c r="A99" s="134"/>
      <c r="B99" s="93"/>
      <c r="C99" s="79"/>
      <c r="D99" s="33"/>
      <c r="E99" s="147"/>
      <c r="F99" s="149"/>
      <c r="G99" s="41"/>
      <c r="H99" s="193"/>
      <c r="I99" s="14"/>
      <c r="J99" s="14"/>
      <c r="K99" s="14"/>
      <c r="L99" s="117"/>
      <c r="M99" s="185"/>
      <c r="N99" s="15"/>
    </row>
    <row r="100" spans="1:14" s="112" customFormat="1" x14ac:dyDescent="0.25">
      <c r="A100" s="134"/>
      <c r="B100" s="93"/>
      <c r="C100" s="79"/>
      <c r="D100" s="33"/>
      <c r="E100" s="147"/>
      <c r="F100" s="149"/>
      <c r="G100" s="41"/>
      <c r="H100" s="193"/>
      <c r="I100" s="14"/>
      <c r="J100" s="14"/>
      <c r="K100" s="14"/>
      <c r="L100" s="117"/>
      <c r="M100" s="185"/>
      <c r="N100" s="15"/>
    </row>
    <row r="101" spans="1:14" s="112" customFormat="1" x14ac:dyDescent="0.25">
      <c r="A101" s="134"/>
      <c r="B101" s="93"/>
      <c r="C101" s="79"/>
      <c r="D101" s="33"/>
      <c r="E101" s="147"/>
      <c r="F101" s="149"/>
      <c r="G101" s="41"/>
      <c r="H101" s="193"/>
      <c r="I101" s="14"/>
      <c r="J101" s="14"/>
      <c r="K101" s="14"/>
      <c r="L101" s="117"/>
      <c r="M101" s="185"/>
      <c r="N101" s="15"/>
    </row>
    <row r="102" spans="1:14" s="112" customFormat="1" x14ac:dyDescent="0.25">
      <c r="A102" s="134"/>
      <c r="B102" s="93"/>
      <c r="C102" s="79"/>
      <c r="D102" s="33"/>
      <c r="E102" s="147"/>
      <c r="F102" s="149"/>
      <c r="G102" s="41"/>
      <c r="H102" s="193"/>
      <c r="I102" s="14"/>
      <c r="J102" s="14"/>
      <c r="K102" s="14"/>
      <c r="L102" s="117"/>
      <c r="M102" s="185"/>
      <c r="N102" s="15"/>
    </row>
    <row r="103" spans="1:14" s="112" customFormat="1" x14ac:dyDescent="0.25">
      <c r="A103" s="134"/>
      <c r="B103" s="93"/>
      <c r="C103" s="79"/>
      <c r="D103" s="33"/>
      <c r="E103" s="147"/>
      <c r="F103" s="149"/>
      <c r="G103" s="41"/>
      <c r="H103" s="193"/>
      <c r="I103" s="14"/>
      <c r="J103" s="14"/>
      <c r="K103" s="14"/>
      <c r="L103" s="117"/>
      <c r="M103" s="185"/>
      <c r="N103" s="15"/>
    </row>
    <row r="104" spans="1:14" s="112" customFormat="1" x14ac:dyDescent="0.25">
      <c r="A104" s="134"/>
      <c r="B104" s="93"/>
      <c r="C104" s="33"/>
      <c r="D104" s="22"/>
      <c r="E104" s="38"/>
      <c r="F104" s="22"/>
      <c r="G104" s="22"/>
      <c r="H104" s="192"/>
      <c r="L104" s="117"/>
      <c r="M104" s="185"/>
      <c r="N104" s="15"/>
    </row>
    <row r="105" spans="1:14" s="112" customFormat="1" x14ac:dyDescent="0.25">
      <c r="A105" s="134"/>
      <c r="B105" s="93"/>
      <c r="C105" s="33"/>
      <c r="D105" s="33"/>
      <c r="E105" s="38"/>
      <c r="F105" s="143"/>
      <c r="G105" s="143"/>
      <c r="H105" s="193"/>
      <c r="I105" s="14"/>
      <c r="J105" s="14"/>
      <c r="K105" s="14"/>
      <c r="L105" s="117"/>
      <c r="M105" s="185"/>
      <c r="N105" s="15"/>
    </row>
    <row r="106" spans="1:14" s="112" customFormat="1" x14ac:dyDescent="0.25">
      <c r="A106" s="134"/>
      <c r="B106" s="93"/>
      <c r="C106" s="33"/>
      <c r="D106" s="33"/>
      <c r="E106" s="146"/>
      <c r="F106" s="143"/>
      <c r="G106" s="143"/>
      <c r="H106" s="193"/>
      <c r="I106" s="14"/>
      <c r="J106" s="14"/>
      <c r="K106" s="14"/>
      <c r="L106" s="117"/>
      <c r="M106" s="185"/>
      <c r="N106" s="15"/>
    </row>
    <row r="107" spans="1:14" s="112" customFormat="1" x14ac:dyDescent="0.25">
      <c r="A107" s="134"/>
      <c r="B107" s="93"/>
      <c r="C107" s="33"/>
      <c r="D107" s="33"/>
      <c r="E107" s="38"/>
      <c r="F107" s="33"/>
      <c r="G107" s="143"/>
      <c r="H107" s="193"/>
      <c r="I107" s="14"/>
      <c r="J107" s="14"/>
      <c r="K107" s="14"/>
      <c r="L107" s="117"/>
      <c r="M107" s="185"/>
      <c r="N107" s="15"/>
    </row>
    <row r="108" spans="1:14" s="112" customFormat="1" x14ac:dyDescent="0.25">
      <c r="A108" s="134"/>
      <c r="B108" s="93"/>
      <c r="C108" s="33"/>
      <c r="D108" s="146"/>
      <c r="E108" s="79"/>
      <c r="F108" s="143"/>
      <c r="G108" s="143"/>
      <c r="H108" s="193"/>
      <c r="I108" s="14"/>
      <c r="J108" s="14"/>
      <c r="K108" s="14"/>
      <c r="L108" s="117"/>
      <c r="M108" s="185"/>
      <c r="N108" s="15"/>
    </row>
    <row r="109" spans="1:14" s="112" customFormat="1" x14ac:dyDescent="0.25">
      <c r="A109" s="134"/>
      <c r="H109" s="282"/>
      <c r="I109" s="14"/>
      <c r="J109" s="14"/>
      <c r="K109" s="14"/>
      <c r="L109" s="117"/>
      <c r="M109" s="185"/>
      <c r="N109" s="15"/>
    </row>
    <row r="110" spans="1:14" s="112" customFormat="1" x14ac:dyDescent="0.25">
      <c r="A110" s="134"/>
      <c r="B110" s="93"/>
      <c r="C110" s="79"/>
      <c r="D110" s="33"/>
      <c r="E110" s="38"/>
      <c r="F110" s="33"/>
      <c r="G110" s="33"/>
      <c r="H110" s="195"/>
      <c r="I110" s="14"/>
      <c r="J110" s="14"/>
      <c r="K110" s="14"/>
      <c r="L110" s="117"/>
      <c r="M110" s="185"/>
      <c r="N110" s="15"/>
    </row>
    <row r="111" spans="1:14" s="112" customFormat="1" x14ac:dyDescent="0.25">
      <c r="A111" s="134"/>
      <c r="B111" s="93"/>
      <c r="C111" s="79"/>
      <c r="D111" s="33"/>
      <c r="E111" s="38"/>
      <c r="F111" s="22"/>
      <c r="G111" s="33"/>
      <c r="H111" s="192"/>
      <c r="I111" s="14"/>
      <c r="J111" s="14"/>
      <c r="K111" s="14"/>
      <c r="L111" s="117"/>
      <c r="M111" s="185"/>
      <c r="N111" s="15"/>
    </row>
    <row r="112" spans="1:14" s="112" customFormat="1" x14ac:dyDescent="0.25">
      <c r="A112" s="134"/>
      <c r="B112" s="93"/>
      <c r="C112" s="79"/>
      <c r="D112" s="33"/>
      <c r="E112" s="33"/>
      <c r="F112" s="196"/>
      <c r="G112" s="33"/>
      <c r="H112" s="193"/>
      <c r="I112" s="14"/>
      <c r="J112" s="14"/>
      <c r="K112" s="14"/>
      <c r="L112" s="117"/>
      <c r="M112" s="185"/>
      <c r="N112" s="15"/>
    </row>
    <row r="113" spans="1:14" s="112" customFormat="1" x14ac:dyDescent="0.25">
      <c r="A113" s="134"/>
      <c r="B113" s="93"/>
      <c r="C113" s="33"/>
      <c r="D113" s="38"/>
      <c r="E113" s="33"/>
      <c r="F113" s="33"/>
      <c r="G113" s="33"/>
      <c r="H113" s="192"/>
      <c r="I113" s="14"/>
      <c r="J113" s="14"/>
      <c r="K113" s="14"/>
      <c r="L113" s="14"/>
      <c r="M113" s="188"/>
      <c r="N113" s="15"/>
    </row>
    <row r="114" spans="1:14" s="112" customFormat="1" x14ac:dyDescent="0.25">
      <c r="A114" s="134"/>
      <c r="B114" s="93"/>
      <c r="C114" s="79"/>
      <c r="D114" s="38"/>
      <c r="E114" s="22"/>
      <c r="F114" s="22"/>
      <c r="G114" s="263"/>
      <c r="H114" s="193"/>
      <c r="I114" s="14"/>
      <c r="J114" s="14"/>
      <c r="K114" s="14"/>
      <c r="L114" s="14"/>
      <c r="M114" s="188"/>
      <c r="N114" s="15"/>
    </row>
    <row r="115" spans="1:14" s="112" customFormat="1" x14ac:dyDescent="0.25">
      <c r="A115" s="134"/>
      <c r="B115" s="93"/>
      <c r="C115" s="260"/>
      <c r="D115" s="260"/>
      <c r="E115" s="260"/>
      <c r="F115" s="21"/>
      <c r="G115" s="260"/>
      <c r="H115" s="188"/>
      <c r="I115" s="14"/>
      <c r="J115" s="14"/>
      <c r="K115" s="14"/>
      <c r="L115" s="14"/>
      <c r="M115" s="14"/>
      <c r="N115" s="15"/>
    </row>
    <row r="116" spans="1:14" s="112" customFormat="1" x14ac:dyDescent="0.25">
      <c r="A116" s="134"/>
      <c r="B116" s="93"/>
      <c r="C116" s="79"/>
      <c r="D116" s="79"/>
      <c r="E116" s="143"/>
      <c r="F116" s="143"/>
      <c r="G116" s="22"/>
      <c r="H116" s="189"/>
      <c r="I116" s="14"/>
      <c r="J116" s="14"/>
      <c r="K116" s="14"/>
      <c r="L116" s="14"/>
      <c r="M116" s="14"/>
      <c r="N116" s="15"/>
    </row>
    <row r="117" spans="1:14" s="112" customFormat="1" x14ac:dyDescent="0.25">
      <c r="A117" s="134"/>
      <c r="B117" s="79"/>
      <c r="C117" s="79"/>
      <c r="D117" s="79"/>
      <c r="E117" s="143"/>
      <c r="F117" s="143"/>
      <c r="G117" s="22"/>
      <c r="H117" s="263"/>
      <c r="I117" s="14"/>
      <c r="J117" s="14"/>
      <c r="K117" s="14"/>
      <c r="L117" s="14"/>
      <c r="M117" s="14"/>
      <c r="N117" s="15"/>
    </row>
    <row r="118" spans="1:14" s="112" customFormat="1" x14ac:dyDescent="0.25">
      <c r="A118" s="134"/>
      <c r="B118" s="93"/>
      <c r="C118" s="37"/>
      <c r="D118" s="38"/>
      <c r="E118" s="143"/>
      <c r="F118" s="184"/>
      <c r="G118" s="143"/>
      <c r="H118" s="189"/>
      <c r="I118" s="14"/>
      <c r="J118" s="14"/>
      <c r="K118" s="14"/>
      <c r="L118" s="14"/>
      <c r="M118" s="14"/>
      <c r="N118" s="15"/>
    </row>
    <row r="119" spans="1:14" s="112" customFormat="1" x14ac:dyDescent="0.25">
      <c r="A119" s="134"/>
      <c r="B119" s="186"/>
      <c r="C119" s="37"/>
      <c r="D119" s="38"/>
      <c r="E119" s="79"/>
      <c r="F119" s="79"/>
      <c r="G119" s="143"/>
      <c r="H119" s="189"/>
      <c r="I119" s="14"/>
      <c r="J119" s="14"/>
      <c r="K119" s="14"/>
      <c r="L119" s="14"/>
      <c r="M119" s="14"/>
      <c r="N119" s="15"/>
    </row>
    <row r="120" spans="1:14" s="112" customFormat="1" x14ac:dyDescent="0.25">
      <c r="A120" s="134"/>
      <c r="B120" s="186"/>
      <c r="C120" s="37"/>
      <c r="D120" s="38"/>
      <c r="E120" s="79"/>
      <c r="F120" s="79"/>
      <c r="G120" s="143"/>
      <c r="H120" s="189"/>
      <c r="I120" s="14"/>
      <c r="J120" s="14"/>
      <c r="K120" s="14"/>
      <c r="L120" s="15"/>
      <c r="M120" s="15"/>
      <c r="N120" s="15"/>
    </row>
    <row r="121" spans="1:14" s="112" customFormat="1" x14ac:dyDescent="0.25">
      <c r="A121" s="134"/>
      <c r="B121" s="93"/>
      <c r="C121" s="33"/>
      <c r="D121" s="33"/>
      <c r="E121" s="38"/>
      <c r="F121" s="33"/>
      <c r="G121" s="22"/>
      <c r="H121" s="189"/>
      <c r="I121" s="14"/>
      <c r="J121" s="14"/>
      <c r="K121" s="14"/>
      <c r="L121" s="15"/>
      <c r="M121" s="15"/>
      <c r="N121" s="15"/>
    </row>
    <row r="122" spans="1:14" s="112" customFormat="1" x14ac:dyDescent="0.25">
      <c r="A122" s="134"/>
      <c r="B122" s="93"/>
      <c r="C122" s="33"/>
      <c r="D122" s="33"/>
      <c r="E122" s="38"/>
      <c r="F122" s="22"/>
      <c r="G122" s="22"/>
      <c r="H122" s="189"/>
      <c r="I122" s="14"/>
      <c r="J122" s="14"/>
      <c r="K122" s="14"/>
      <c r="L122" s="15"/>
      <c r="M122" s="15"/>
      <c r="N122" s="15"/>
    </row>
    <row r="123" spans="1:14" s="112" customFormat="1" x14ac:dyDescent="0.25">
      <c r="A123" s="134"/>
      <c r="B123" s="79"/>
      <c r="C123" s="79"/>
      <c r="D123" s="79"/>
      <c r="E123" s="79"/>
      <c r="F123" s="79"/>
      <c r="G123" s="79"/>
      <c r="H123" s="189"/>
      <c r="I123" s="15"/>
      <c r="J123" s="15"/>
      <c r="K123" s="15"/>
      <c r="L123" s="15"/>
      <c r="M123" s="15"/>
      <c r="N123" s="15"/>
    </row>
    <row r="124" spans="1:14" s="112" customFormat="1" x14ac:dyDescent="0.25">
      <c r="A124" s="134"/>
      <c r="B124" s="79"/>
      <c r="C124" s="79"/>
      <c r="D124" s="79"/>
      <c r="E124" s="79"/>
      <c r="F124" s="79"/>
      <c r="G124" s="79"/>
      <c r="H124" s="189"/>
      <c r="I124" s="15"/>
      <c r="J124" s="15"/>
      <c r="K124" s="15"/>
      <c r="L124" s="15"/>
      <c r="M124" s="15"/>
      <c r="N124" s="15"/>
    </row>
    <row r="125" spans="1:14" s="112" customFormat="1" x14ac:dyDescent="0.25">
      <c r="A125" s="134"/>
      <c r="B125" s="79"/>
      <c r="C125" s="79"/>
      <c r="D125" s="79"/>
      <c r="E125" s="79"/>
      <c r="F125" s="79"/>
      <c r="G125" s="79"/>
      <c r="H125" s="189"/>
      <c r="I125" s="15"/>
      <c r="J125" s="15"/>
      <c r="K125" s="15"/>
      <c r="L125" s="15"/>
      <c r="M125" s="15"/>
      <c r="N125" s="15"/>
    </row>
    <row r="126" spans="1:14" s="112" customFormat="1" x14ac:dyDescent="0.25">
      <c r="A126" s="134"/>
      <c r="B126" s="79"/>
      <c r="C126" s="79"/>
      <c r="D126" s="79"/>
      <c r="E126" s="79"/>
      <c r="F126" s="79"/>
      <c r="G126" s="79"/>
      <c r="H126" s="189"/>
      <c r="I126" s="15"/>
      <c r="J126" s="15"/>
      <c r="K126" s="15"/>
      <c r="L126" s="15"/>
      <c r="M126" s="15"/>
      <c r="N126" s="15"/>
    </row>
    <row r="127" spans="1:14" s="112" customFormat="1" x14ac:dyDescent="0.25">
      <c r="A127" s="134"/>
      <c r="B127" s="79"/>
      <c r="C127" s="79"/>
      <c r="D127" s="79"/>
      <c r="E127" s="79"/>
      <c r="F127" s="79"/>
      <c r="G127" s="79"/>
      <c r="H127" s="189"/>
      <c r="I127" s="15"/>
      <c r="J127" s="15"/>
      <c r="K127" s="15"/>
      <c r="L127" s="15"/>
      <c r="M127" s="15"/>
      <c r="N127" s="15"/>
    </row>
    <row r="128" spans="1:14" s="112" customFormat="1" x14ac:dyDescent="0.25">
      <c r="A128" s="134"/>
      <c r="B128" s="79"/>
      <c r="C128" s="79"/>
      <c r="D128" s="79"/>
      <c r="E128" s="79"/>
      <c r="F128" s="79"/>
      <c r="G128" s="79"/>
      <c r="H128" s="189"/>
      <c r="I128" s="15"/>
      <c r="J128" s="15"/>
      <c r="K128" s="15"/>
      <c r="L128" s="15"/>
      <c r="M128" s="15"/>
      <c r="N128" s="15"/>
    </row>
    <row r="129" spans="1:14" s="112" customFormat="1" x14ac:dyDescent="0.25">
      <c r="A129" s="134"/>
      <c r="B129" s="79"/>
      <c r="C129" s="79"/>
      <c r="D129" s="79"/>
      <c r="E129" s="79"/>
      <c r="F129" s="79"/>
      <c r="G129" s="79"/>
      <c r="H129" s="189"/>
      <c r="I129" s="15"/>
      <c r="J129" s="15"/>
      <c r="K129" s="15"/>
      <c r="L129" s="15"/>
      <c r="M129" s="15"/>
      <c r="N129" s="15"/>
    </row>
    <row r="130" spans="1:14" s="112" customFormat="1" x14ac:dyDescent="0.25">
      <c r="A130" s="134"/>
      <c r="B130" s="79"/>
      <c r="C130" s="79"/>
      <c r="D130" s="79"/>
      <c r="E130" s="79"/>
      <c r="F130" s="79"/>
      <c r="G130" s="79"/>
      <c r="H130" s="189"/>
      <c r="I130" s="15"/>
      <c r="J130" s="15"/>
      <c r="K130" s="15"/>
      <c r="L130" s="15"/>
      <c r="M130" s="15"/>
      <c r="N130" s="15"/>
    </row>
    <row r="131" spans="1:14" s="112" customFormat="1" x14ac:dyDescent="0.25">
      <c r="A131" s="134"/>
      <c r="B131" s="79"/>
      <c r="C131" s="79"/>
      <c r="D131" s="79"/>
      <c r="E131" s="79"/>
      <c r="F131" s="79"/>
      <c r="G131" s="79"/>
      <c r="H131" s="189"/>
      <c r="I131" s="15"/>
      <c r="J131" s="15"/>
      <c r="K131" s="15"/>
      <c r="L131" s="15"/>
      <c r="M131" s="15"/>
      <c r="N131" s="15"/>
    </row>
    <row r="132" spans="1:14" s="112" customFormat="1" x14ac:dyDescent="0.25">
      <c r="A132" s="134"/>
      <c r="B132" s="79"/>
      <c r="C132" s="79"/>
      <c r="D132" s="79"/>
      <c r="E132" s="79"/>
      <c r="F132" s="79"/>
      <c r="G132" s="79"/>
      <c r="H132" s="189"/>
      <c r="I132" s="15"/>
      <c r="J132" s="15"/>
      <c r="K132" s="15"/>
      <c r="L132" s="15"/>
      <c r="M132" s="15"/>
      <c r="N132" s="15"/>
    </row>
    <row r="133" spans="1:14" s="112" customFormat="1" x14ac:dyDescent="0.25">
      <c r="A133" s="134"/>
      <c r="B133" s="79"/>
      <c r="C133" s="79"/>
      <c r="D133" s="79"/>
      <c r="E133" s="79"/>
      <c r="F133" s="79"/>
      <c r="G133" s="79"/>
      <c r="H133" s="189"/>
      <c r="I133" s="15"/>
      <c r="J133" s="15"/>
      <c r="K133" s="15"/>
      <c r="L133" s="15"/>
      <c r="M133" s="15"/>
      <c r="N133" s="15"/>
    </row>
    <row r="134" spans="1:14" s="112" customFormat="1" x14ac:dyDescent="0.25">
      <c r="A134" s="134"/>
      <c r="B134" s="79"/>
      <c r="C134" s="79"/>
      <c r="D134" s="79"/>
      <c r="E134" s="79"/>
      <c r="F134" s="79"/>
      <c r="G134" s="79"/>
      <c r="H134" s="189"/>
      <c r="I134" s="15"/>
      <c r="J134" s="15"/>
      <c r="K134" s="15"/>
      <c r="L134" s="15"/>
      <c r="M134" s="15"/>
      <c r="N134" s="15"/>
    </row>
    <row r="135" spans="1:14" s="112" customFormat="1" x14ac:dyDescent="0.25">
      <c r="A135" s="134"/>
      <c r="B135" s="79"/>
      <c r="C135" s="79"/>
      <c r="D135" s="79"/>
      <c r="E135" s="79"/>
      <c r="F135" s="79"/>
      <c r="G135" s="79"/>
      <c r="H135" s="189"/>
      <c r="I135" s="15"/>
      <c r="J135" s="15"/>
      <c r="K135" s="15"/>
      <c r="L135" s="15"/>
      <c r="M135" s="15"/>
      <c r="N135" s="15"/>
    </row>
    <row r="136" spans="1:14" s="112" customFormat="1" x14ac:dyDescent="0.25">
      <c r="A136" s="134"/>
      <c r="B136" s="79"/>
      <c r="C136" s="79"/>
      <c r="D136" s="79"/>
      <c r="E136" s="79"/>
      <c r="F136" s="79"/>
      <c r="G136" s="79"/>
      <c r="H136" s="189"/>
      <c r="I136" s="15"/>
      <c r="J136" s="15"/>
      <c r="K136" s="15"/>
      <c r="L136" s="15"/>
      <c r="M136" s="15"/>
      <c r="N136" s="15"/>
    </row>
    <row r="137" spans="1:14" s="112" customFormat="1" x14ac:dyDescent="0.25">
      <c r="A137" s="134"/>
      <c r="B137" s="79"/>
      <c r="C137" s="79"/>
      <c r="D137" s="79"/>
      <c r="E137" s="79"/>
      <c r="F137" s="79"/>
      <c r="G137" s="79"/>
      <c r="H137" s="189"/>
      <c r="I137" s="15"/>
      <c r="J137" s="15"/>
      <c r="K137" s="15"/>
      <c r="L137" s="15"/>
      <c r="M137" s="15"/>
      <c r="N137" s="15"/>
    </row>
    <row r="138" spans="1:14" s="112" customFormat="1" x14ac:dyDescent="0.25">
      <c r="A138" s="134"/>
      <c r="B138" s="79"/>
      <c r="C138" s="79"/>
      <c r="D138" s="79"/>
      <c r="E138" s="79"/>
      <c r="F138" s="79"/>
      <c r="G138" s="79"/>
      <c r="H138" s="189"/>
      <c r="I138" s="15"/>
      <c r="J138" s="15"/>
      <c r="K138" s="15"/>
      <c r="L138" s="15"/>
      <c r="M138" s="15"/>
      <c r="N138" s="15"/>
    </row>
    <row r="139" spans="1:14" s="112" customFormat="1" x14ac:dyDescent="0.25">
      <c r="A139" s="134"/>
      <c r="B139" s="79"/>
      <c r="C139" s="79"/>
      <c r="D139" s="79"/>
      <c r="E139" s="79"/>
      <c r="F139" s="79"/>
      <c r="G139" s="79"/>
      <c r="H139" s="189"/>
      <c r="I139" s="15"/>
      <c r="J139" s="15"/>
      <c r="K139" s="15"/>
      <c r="L139" s="15"/>
      <c r="M139" s="15"/>
      <c r="N139" s="15"/>
    </row>
    <row r="140" spans="1:14" s="112" customFormat="1" x14ac:dyDescent="0.25">
      <c r="A140" s="134"/>
      <c r="B140" s="79"/>
      <c r="C140" s="79"/>
      <c r="D140" s="79"/>
      <c r="E140" s="79"/>
      <c r="F140" s="79"/>
      <c r="G140" s="79"/>
      <c r="H140" s="189"/>
      <c r="I140" s="15"/>
      <c r="J140" s="15"/>
      <c r="K140" s="15"/>
      <c r="L140" s="15"/>
      <c r="M140" s="15"/>
      <c r="N140" s="15"/>
    </row>
    <row r="141" spans="1:14" s="112" customFormat="1" x14ac:dyDescent="0.25">
      <c r="A141" s="134"/>
      <c r="B141" s="79"/>
      <c r="C141" s="79"/>
      <c r="D141" s="79"/>
      <c r="E141" s="79"/>
      <c r="F141" s="79"/>
      <c r="G141" s="79"/>
      <c r="H141" s="189"/>
      <c r="I141" s="15"/>
      <c r="J141" s="15"/>
      <c r="K141" s="15"/>
      <c r="L141" s="15"/>
      <c r="M141" s="15"/>
      <c r="N141" s="15"/>
    </row>
    <row r="142" spans="1:14" s="112" customFormat="1" x14ac:dyDescent="0.25">
      <c r="A142" s="134"/>
      <c r="B142" s="79"/>
      <c r="C142" s="79"/>
      <c r="D142" s="79"/>
      <c r="E142" s="79"/>
      <c r="F142" s="79"/>
      <c r="G142" s="79"/>
      <c r="H142" s="189"/>
      <c r="I142" s="15"/>
      <c r="J142" s="15"/>
      <c r="K142" s="15"/>
      <c r="L142" s="15"/>
      <c r="M142" s="15"/>
      <c r="N142" s="15"/>
    </row>
    <row r="143" spans="1:14" s="112" customFormat="1" x14ac:dyDescent="0.25">
      <c r="A143" s="134"/>
      <c r="B143" s="79"/>
      <c r="C143" s="79"/>
      <c r="D143" s="79"/>
      <c r="E143" s="79"/>
      <c r="F143" s="79"/>
      <c r="G143" s="79"/>
      <c r="H143" s="189"/>
      <c r="I143" s="15"/>
      <c r="J143" s="15"/>
      <c r="K143" s="15"/>
      <c r="L143" s="15"/>
      <c r="M143" s="15"/>
      <c r="N143" s="15"/>
    </row>
    <row r="144" spans="1:14" s="112" customFormat="1" x14ac:dyDescent="0.25">
      <c r="A144" s="134"/>
      <c r="B144" s="79"/>
      <c r="C144" s="79"/>
      <c r="D144" s="79"/>
      <c r="E144" s="79"/>
      <c r="F144" s="79"/>
      <c r="G144" s="79"/>
      <c r="H144" s="189"/>
      <c r="I144" s="15"/>
      <c r="J144" s="15"/>
      <c r="K144" s="15"/>
      <c r="L144" s="15"/>
      <c r="M144" s="15"/>
      <c r="N144" s="15"/>
    </row>
    <row r="145" spans="1:14" s="112" customFormat="1" x14ac:dyDescent="0.25">
      <c r="A145" s="134"/>
      <c r="B145" s="79"/>
      <c r="C145" s="79"/>
      <c r="D145" s="79"/>
      <c r="E145" s="79"/>
      <c r="F145" s="79"/>
      <c r="G145" s="79"/>
      <c r="H145" s="189"/>
      <c r="I145" s="15"/>
      <c r="J145" s="15"/>
      <c r="K145" s="15"/>
      <c r="L145" s="15"/>
      <c r="M145" s="15"/>
      <c r="N145" s="15"/>
    </row>
  </sheetData>
  <mergeCells count="1">
    <mergeCell ref="H85:H86"/>
  </mergeCells>
  <dataValidations count="3">
    <dataValidation type="custom" allowBlank="1" showInputMessage="1" showErrorMessage="1" errorTitle="Focchi massage" error="Accepted only  ref" sqref="A85">
      <formula1>"ref"</formula1>
    </dataValidation>
    <dataValidation type="decimal" allowBlank="1" showInputMessage="1" showErrorMessage="1" errorTitle="Focchi." error="No, You can't." sqref="C6:E17 C19:E26 C28:E39 C41:E52 C54:E57 C59:E62 C64:E69 C71:E74 C76:E76 C78:E78 C80:E81 H6:H17 H19:H26 H28:H39 H41:H52 H54:H57 H59:H62 H64:H69 H71:H74 H76 H78 H80:H81 J15 J25 J34 J36 J38 J43 J46 J49 J51 J61 J71 J76 J78 J80 M4">
      <formula1>-999999999999</formula1>
      <formula2>999999999999</formula2>
    </dataValidation>
    <dataValidation type="whole" showInputMessage="1" showErrorMessage="1" errorTitle="Focchi message " error="Accepted only 17" sqref="A86">
      <formula1>17</formula1>
      <formula2>17</formula2>
    </dataValidation>
  </dataValidations>
  <printOptions horizontalCentered="1" verticalCentered="1"/>
  <pageMargins left="0" right="0" top="0.19685039370078741" bottom="0.19685039370078741" header="0" footer="0"/>
  <pageSetup paperSize="8" scale="73" orientation="portrait" r:id="rId1"/>
  <headerFooter>
    <oddFooter>&amp;L     &amp;F     &amp;A&amp;C&amp;D     &amp;T&amp;R&amp;P/&amp;N          .</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FF0000"/>
    <pageSetUpPr fitToPage="1"/>
  </sheetPr>
  <dimension ref="A1:N145"/>
  <sheetViews>
    <sheetView zoomScale="85" zoomScaleNormal="85" workbookViewId="0">
      <pane ySplit="5" topLeftCell="A6" activePane="bottomLeft" state="frozen"/>
      <selection activeCell="FB1" sqref="FB1"/>
      <selection pane="bottomLeft"/>
    </sheetView>
  </sheetViews>
  <sheetFormatPr defaultColWidth="9.08984375" defaultRowHeight="12.5" x14ac:dyDescent="0.25"/>
  <cols>
    <col min="1" max="1" width="6" style="134" customWidth="1"/>
    <col min="2" max="2" width="53.90625" style="79" customWidth="1"/>
    <col min="3" max="6" width="11.453125" style="79" customWidth="1"/>
    <col min="7" max="7" width="11.36328125" style="79" customWidth="1"/>
    <col min="8" max="8" width="12.90625" style="189" customWidth="1"/>
    <col min="9" max="9" width="14.453125" style="15" customWidth="1"/>
    <col min="10" max="13" width="14.36328125" style="15" customWidth="1"/>
    <col min="14" max="14" width="9.08984375" style="15" customWidth="1"/>
    <col min="15" max="16384" width="9.08984375" style="60"/>
  </cols>
  <sheetData>
    <row r="1" spans="1:14" ht="15" customHeight="1" x14ac:dyDescent="0.25">
      <c r="A1" s="83"/>
      <c r="B1" s="84" t="s">
        <v>313</v>
      </c>
      <c r="C1" s="84"/>
      <c r="D1" s="84"/>
      <c r="E1" s="84"/>
      <c r="F1" s="84"/>
      <c r="G1" s="84"/>
      <c r="H1" s="84"/>
      <c r="I1" s="85"/>
      <c r="J1" s="85"/>
      <c r="K1" s="85"/>
      <c r="L1" s="85"/>
      <c r="M1" s="268"/>
      <c r="N1" s="187"/>
    </row>
    <row r="2" spans="1:14" ht="18" customHeight="1" x14ac:dyDescent="0.25">
      <c r="A2" s="42"/>
      <c r="B2" s="63"/>
      <c r="C2" s="87"/>
      <c r="D2" s="1" t="s">
        <v>312</v>
      </c>
      <c r="E2" s="359" t="str">
        <f>Setup!$K$19</f>
        <v>I8</v>
      </c>
      <c r="F2" s="14"/>
      <c r="G2" s="179" t="s">
        <v>270</v>
      </c>
      <c r="H2" s="3">
        <f>Total!B2</f>
        <v>0</v>
      </c>
      <c r="I2" s="114" t="s">
        <v>1</v>
      </c>
      <c r="J2" s="3">
        <f>Total!D2</f>
        <v>0</v>
      </c>
      <c r="K2" s="82"/>
      <c r="L2" s="61"/>
      <c r="M2" s="127"/>
      <c r="N2" s="263"/>
    </row>
    <row r="3" spans="1:14" ht="28.5" customHeight="1" x14ac:dyDescent="0.25">
      <c r="A3" s="42"/>
      <c r="B3" s="276"/>
      <c r="C3" s="61"/>
      <c r="D3" s="276"/>
      <c r="E3" s="277"/>
      <c r="F3" s="8"/>
      <c r="G3" s="6"/>
      <c r="H3" s="1"/>
      <c r="I3" s="1"/>
      <c r="J3" s="10"/>
      <c r="K3" s="10"/>
      <c r="L3" s="61"/>
      <c r="M3" s="278" t="s">
        <v>122</v>
      </c>
      <c r="N3" s="60"/>
    </row>
    <row r="4" spans="1:14" x14ac:dyDescent="0.25">
      <c r="A4" s="42"/>
      <c r="B4" s="276"/>
      <c r="C4" s="61"/>
      <c r="D4" s="185"/>
      <c r="E4" s="134"/>
      <c r="F4" s="8"/>
      <c r="G4" s="752"/>
      <c r="H4" s="61"/>
      <c r="I4" s="61"/>
      <c r="J4" s="10"/>
      <c r="K4" s="10"/>
      <c r="L4" s="61"/>
      <c r="M4" s="141">
        <v>0</v>
      </c>
      <c r="N4" s="60"/>
    </row>
    <row r="5" spans="1:14" x14ac:dyDescent="0.25">
      <c r="A5" s="42"/>
      <c r="B5" s="8"/>
      <c r="C5" s="125" t="s">
        <v>136</v>
      </c>
      <c r="D5" s="125" t="s">
        <v>137</v>
      </c>
      <c r="E5" s="752" t="s">
        <v>138</v>
      </c>
      <c r="F5" s="8"/>
      <c r="G5" s="752" t="s">
        <v>139</v>
      </c>
      <c r="H5" s="6" t="s">
        <v>140</v>
      </c>
      <c r="I5" s="6" t="s">
        <v>3</v>
      </c>
      <c r="J5" s="598" t="s">
        <v>131</v>
      </c>
      <c r="K5" s="229"/>
      <c r="L5" s="598" t="s">
        <v>151</v>
      </c>
      <c r="M5" s="136" t="s">
        <v>157</v>
      </c>
      <c r="N5" s="60"/>
    </row>
    <row r="6" spans="1:14" x14ac:dyDescent="0.25">
      <c r="A6" s="44" t="s">
        <v>74</v>
      </c>
      <c r="B6" s="11" t="s">
        <v>8</v>
      </c>
      <c r="C6" s="141">
        <v>0</v>
      </c>
      <c r="D6" s="141">
        <v>0</v>
      </c>
      <c r="E6" s="142">
        <v>0</v>
      </c>
      <c r="F6" s="9" t="s">
        <v>109</v>
      </c>
      <c r="G6" s="122">
        <f t="shared" ref="G6:G17" si="0">C6*D6*E6</f>
        <v>0</v>
      </c>
      <c r="H6" s="140">
        <v>0</v>
      </c>
      <c r="I6" s="118">
        <f>G6*H6</f>
        <v>0</v>
      </c>
      <c r="J6" s="119"/>
      <c r="K6" s="119"/>
      <c r="L6" s="121">
        <f>SUM(I6:I9)</f>
        <v>0</v>
      </c>
      <c r="M6" s="127">
        <f>IF(M$4=0,0,L6/$M$4)</f>
        <v>0</v>
      </c>
      <c r="N6" s="60"/>
    </row>
    <row r="7" spans="1:14" x14ac:dyDescent="0.25">
      <c r="A7" s="44" t="s">
        <v>74</v>
      </c>
      <c r="B7" s="11" t="s">
        <v>8</v>
      </c>
      <c r="C7" s="141">
        <v>0</v>
      </c>
      <c r="D7" s="141">
        <v>0</v>
      </c>
      <c r="E7" s="142">
        <v>0</v>
      </c>
      <c r="F7" s="9" t="s">
        <v>109</v>
      </c>
      <c r="G7" s="122">
        <f t="shared" si="0"/>
        <v>0</v>
      </c>
      <c r="H7" s="140">
        <v>0</v>
      </c>
      <c r="I7" s="118">
        <f t="shared" ref="I7:I17" si="1">G7*H7</f>
        <v>0</v>
      </c>
      <c r="J7" s="119"/>
      <c r="K7" s="119"/>
      <c r="L7" s="121"/>
      <c r="M7" s="127"/>
      <c r="N7" s="60"/>
    </row>
    <row r="8" spans="1:14" x14ac:dyDescent="0.25">
      <c r="A8" s="44" t="s">
        <v>74</v>
      </c>
      <c r="B8" s="11" t="s">
        <v>18</v>
      </c>
      <c r="C8" s="141">
        <v>0</v>
      </c>
      <c r="D8" s="141">
        <v>0</v>
      </c>
      <c r="E8" s="142">
        <v>0</v>
      </c>
      <c r="F8" s="9" t="s">
        <v>109</v>
      </c>
      <c r="G8" s="122">
        <f t="shared" si="0"/>
        <v>0</v>
      </c>
      <c r="H8" s="140">
        <v>0</v>
      </c>
      <c r="I8" s="118">
        <f t="shared" si="1"/>
        <v>0</v>
      </c>
      <c r="J8" s="119"/>
      <c r="K8" s="119"/>
      <c r="L8" s="121"/>
      <c r="M8" s="127"/>
      <c r="N8" s="60"/>
    </row>
    <row r="9" spans="1:14" x14ac:dyDescent="0.25">
      <c r="A9" s="44" t="s">
        <v>74</v>
      </c>
      <c r="B9" s="11" t="s">
        <v>18</v>
      </c>
      <c r="C9" s="141">
        <v>0</v>
      </c>
      <c r="D9" s="141">
        <v>0</v>
      </c>
      <c r="E9" s="142">
        <v>0</v>
      </c>
      <c r="F9" s="9" t="s">
        <v>109</v>
      </c>
      <c r="G9" s="122">
        <f t="shared" si="0"/>
        <v>0</v>
      </c>
      <c r="H9" s="140">
        <v>0</v>
      </c>
      <c r="I9" s="118">
        <f t="shared" si="1"/>
        <v>0</v>
      </c>
      <c r="J9" s="119"/>
      <c r="K9" s="119"/>
      <c r="L9" s="121"/>
      <c r="M9" s="127"/>
      <c r="N9" s="60"/>
    </row>
    <row r="10" spans="1:14" x14ac:dyDescent="0.25">
      <c r="A10" s="44" t="s">
        <v>75</v>
      </c>
      <c r="B10" s="11" t="s">
        <v>23</v>
      </c>
      <c r="C10" s="141">
        <v>0</v>
      </c>
      <c r="D10" s="141">
        <v>0</v>
      </c>
      <c r="E10" s="142">
        <v>0</v>
      </c>
      <c r="F10" s="9" t="s">
        <v>109</v>
      </c>
      <c r="G10" s="122">
        <f t="shared" si="0"/>
        <v>0</v>
      </c>
      <c r="H10" s="140">
        <v>0</v>
      </c>
      <c r="I10" s="118">
        <f t="shared" si="1"/>
        <v>0</v>
      </c>
      <c r="J10" s="119"/>
      <c r="K10" s="119"/>
      <c r="L10" s="121">
        <f>SUM(I10:I13)</f>
        <v>0</v>
      </c>
      <c r="M10" s="127">
        <f>IF(M$4=0,0,L10/$M$4)</f>
        <v>0</v>
      </c>
      <c r="N10" s="60"/>
    </row>
    <row r="11" spans="1:14" x14ac:dyDescent="0.25">
      <c r="A11" s="44" t="s">
        <v>75</v>
      </c>
      <c r="B11" s="11" t="s">
        <v>134</v>
      </c>
      <c r="C11" s="141">
        <v>0</v>
      </c>
      <c r="D11" s="141">
        <v>0</v>
      </c>
      <c r="E11" s="142">
        <v>0</v>
      </c>
      <c r="F11" s="9" t="s">
        <v>21</v>
      </c>
      <c r="G11" s="122">
        <f t="shared" si="0"/>
        <v>0</v>
      </c>
      <c r="H11" s="140">
        <v>0</v>
      </c>
      <c r="I11" s="118">
        <f t="shared" si="1"/>
        <v>0</v>
      </c>
      <c r="J11" s="119"/>
      <c r="K11" s="119"/>
      <c r="L11" s="121"/>
      <c r="M11" s="127"/>
      <c r="N11" s="60"/>
    </row>
    <row r="12" spans="1:14" x14ac:dyDescent="0.25">
      <c r="A12" s="44" t="s">
        <v>75</v>
      </c>
      <c r="B12" s="11" t="s">
        <v>135</v>
      </c>
      <c r="C12" s="141">
        <v>0</v>
      </c>
      <c r="D12" s="141">
        <v>0</v>
      </c>
      <c r="E12" s="142">
        <v>0</v>
      </c>
      <c r="F12" s="9" t="s">
        <v>109</v>
      </c>
      <c r="G12" s="122">
        <f t="shared" si="0"/>
        <v>0</v>
      </c>
      <c r="H12" s="140">
        <v>0</v>
      </c>
      <c r="I12" s="118">
        <f t="shared" si="1"/>
        <v>0</v>
      </c>
      <c r="J12" s="119"/>
      <c r="K12" s="119"/>
      <c r="L12" s="121"/>
      <c r="M12" s="127"/>
      <c r="N12" s="60"/>
    </row>
    <row r="13" spans="1:14" x14ac:dyDescent="0.25">
      <c r="A13" s="44" t="s">
        <v>75</v>
      </c>
      <c r="B13" s="11" t="s">
        <v>134</v>
      </c>
      <c r="C13" s="141">
        <v>0</v>
      </c>
      <c r="D13" s="141">
        <v>0</v>
      </c>
      <c r="E13" s="142">
        <v>0</v>
      </c>
      <c r="F13" s="9" t="s">
        <v>21</v>
      </c>
      <c r="G13" s="122">
        <f t="shared" si="0"/>
        <v>0</v>
      </c>
      <c r="H13" s="140">
        <v>0</v>
      </c>
      <c r="I13" s="118">
        <f t="shared" si="1"/>
        <v>0</v>
      </c>
      <c r="J13" s="119"/>
      <c r="K13" s="119"/>
      <c r="L13" s="121"/>
      <c r="M13" s="127"/>
      <c r="N13" s="60"/>
    </row>
    <row r="14" spans="1:14" x14ac:dyDescent="0.25">
      <c r="A14" s="44" t="s">
        <v>72</v>
      </c>
      <c r="B14" s="11" t="s">
        <v>121</v>
      </c>
      <c r="C14" s="141">
        <v>0</v>
      </c>
      <c r="D14" s="141">
        <v>0</v>
      </c>
      <c r="E14" s="142">
        <v>0</v>
      </c>
      <c r="F14" s="9" t="s">
        <v>109</v>
      </c>
      <c r="G14" s="122">
        <f t="shared" si="0"/>
        <v>0</v>
      </c>
      <c r="H14" s="140">
        <v>0</v>
      </c>
      <c r="I14" s="118">
        <f t="shared" si="1"/>
        <v>0</v>
      </c>
      <c r="J14" s="61"/>
      <c r="K14" s="61"/>
      <c r="L14" s="121">
        <f>SUM(I14:I15)+J15</f>
        <v>0</v>
      </c>
      <c r="M14" s="127">
        <f>IF(M$4=0,0,L14/$M$4)</f>
        <v>0</v>
      </c>
      <c r="N14" s="60"/>
    </row>
    <row r="15" spans="1:14" x14ac:dyDescent="0.25">
      <c r="A15" s="44" t="s">
        <v>72</v>
      </c>
      <c r="B15" s="11" t="s">
        <v>141</v>
      </c>
      <c r="C15" s="141">
        <v>0</v>
      </c>
      <c r="D15" s="141">
        <v>0</v>
      </c>
      <c r="E15" s="142">
        <v>0</v>
      </c>
      <c r="F15" s="9" t="s">
        <v>125</v>
      </c>
      <c r="G15" s="122">
        <f t="shared" si="0"/>
        <v>0</v>
      </c>
      <c r="H15" s="140">
        <v>0</v>
      </c>
      <c r="I15" s="118">
        <f t="shared" si="1"/>
        <v>0</v>
      </c>
      <c r="J15" s="141">
        <v>0</v>
      </c>
      <c r="K15" s="574"/>
      <c r="L15" s="121"/>
      <c r="M15" s="127"/>
      <c r="N15" s="60"/>
    </row>
    <row r="16" spans="1:14" x14ac:dyDescent="0.25">
      <c r="A16" s="44" t="s">
        <v>74</v>
      </c>
      <c r="B16" s="11" t="s">
        <v>28</v>
      </c>
      <c r="C16" s="141">
        <v>0</v>
      </c>
      <c r="D16" s="141">
        <v>0</v>
      </c>
      <c r="E16" s="142">
        <v>0</v>
      </c>
      <c r="F16" s="9" t="s">
        <v>20</v>
      </c>
      <c r="G16" s="122">
        <f t="shared" si="0"/>
        <v>0</v>
      </c>
      <c r="H16" s="140">
        <v>0</v>
      </c>
      <c r="I16" s="118">
        <f t="shared" si="1"/>
        <v>0</v>
      </c>
      <c r="J16" s="112"/>
      <c r="K16" s="112"/>
      <c r="L16" s="121">
        <f>SUM(I16:I17)</f>
        <v>0</v>
      </c>
      <c r="M16" s="127">
        <f>IF(M$4=0,0,L16/$M$4)</f>
        <v>0</v>
      </c>
      <c r="N16" s="60"/>
    </row>
    <row r="17" spans="1:14" x14ac:dyDescent="0.25">
      <c r="A17" s="44" t="s">
        <v>74</v>
      </c>
      <c r="B17" s="11" t="s">
        <v>28</v>
      </c>
      <c r="C17" s="141">
        <v>0</v>
      </c>
      <c r="D17" s="141">
        <v>0</v>
      </c>
      <c r="E17" s="142">
        <v>0</v>
      </c>
      <c r="F17" s="9" t="s">
        <v>20</v>
      </c>
      <c r="G17" s="122">
        <f t="shared" si="0"/>
        <v>0</v>
      </c>
      <c r="H17" s="140">
        <v>0</v>
      </c>
      <c r="I17" s="118">
        <f t="shared" si="1"/>
        <v>0</v>
      </c>
      <c r="J17" s="112"/>
      <c r="K17" s="112"/>
      <c r="L17" s="121"/>
      <c r="M17" s="127"/>
      <c r="N17" s="60"/>
    </row>
    <row r="18" spans="1:14" ht="14.25" customHeight="1" x14ac:dyDescent="0.25">
      <c r="A18" s="45"/>
      <c r="B18" s="93"/>
      <c r="C18" s="126"/>
      <c r="D18" s="125"/>
      <c r="E18" s="284"/>
      <c r="F18" s="9"/>
      <c r="G18" s="123"/>
      <c r="H18" s="117"/>
      <c r="I18" s="118"/>
      <c r="J18" s="112"/>
      <c r="K18" s="112"/>
      <c r="L18" s="121"/>
      <c r="M18" s="127"/>
      <c r="N18" s="60"/>
    </row>
    <row r="19" spans="1:14" x14ac:dyDescent="0.25">
      <c r="A19" s="44" t="s">
        <v>66</v>
      </c>
      <c r="B19" s="61" t="s">
        <v>147</v>
      </c>
      <c r="C19" s="141">
        <v>0</v>
      </c>
      <c r="D19" s="141">
        <v>0</v>
      </c>
      <c r="E19" s="142">
        <v>0</v>
      </c>
      <c r="F19" s="9" t="s">
        <v>21</v>
      </c>
      <c r="G19" s="122">
        <f t="shared" ref="G19:G26" si="2">C19*D19*E19</f>
        <v>0</v>
      </c>
      <c r="H19" s="140">
        <v>0</v>
      </c>
      <c r="I19" s="118">
        <f t="shared" ref="I19:I26" si="3">G19*H19</f>
        <v>0</v>
      </c>
      <c r="J19" s="112"/>
      <c r="K19" s="112"/>
      <c r="L19" s="121">
        <f>SUM(I19:I20)</f>
        <v>0</v>
      </c>
      <c r="M19" s="127">
        <f>IF(M$4=0,0,L19/$M$4)</f>
        <v>0</v>
      </c>
      <c r="N19" s="60"/>
    </row>
    <row r="20" spans="1:14" x14ac:dyDescent="0.25">
      <c r="A20" s="44" t="s">
        <v>66</v>
      </c>
      <c r="B20" s="61" t="s">
        <v>147</v>
      </c>
      <c r="C20" s="141">
        <v>0</v>
      </c>
      <c r="D20" s="141">
        <v>0</v>
      </c>
      <c r="E20" s="142">
        <v>0</v>
      </c>
      <c r="F20" s="9" t="s">
        <v>21</v>
      </c>
      <c r="G20" s="122">
        <f t="shared" si="2"/>
        <v>0</v>
      </c>
      <c r="H20" s="140">
        <v>0</v>
      </c>
      <c r="I20" s="118">
        <f t="shared" si="3"/>
        <v>0</v>
      </c>
      <c r="J20" s="112"/>
      <c r="K20" s="112"/>
      <c r="L20" s="121"/>
      <c r="M20" s="127"/>
      <c r="N20" s="60"/>
    </row>
    <row r="21" spans="1:14" x14ac:dyDescent="0.25">
      <c r="A21" s="44" t="s">
        <v>67</v>
      </c>
      <c r="B21" s="94" t="s">
        <v>148</v>
      </c>
      <c r="C21" s="141">
        <v>0</v>
      </c>
      <c r="D21" s="141">
        <v>0</v>
      </c>
      <c r="E21" s="142">
        <v>0</v>
      </c>
      <c r="F21" s="9" t="s">
        <v>21</v>
      </c>
      <c r="G21" s="122">
        <f t="shared" si="2"/>
        <v>0</v>
      </c>
      <c r="H21" s="140">
        <v>0</v>
      </c>
      <c r="I21" s="118">
        <f t="shared" si="3"/>
        <v>0</v>
      </c>
      <c r="J21" s="112"/>
      <c r="K21" s="112"/>
      <c r="L21" s="121">
        <f>SUM(I21:I22)</f>
        <v>0</v>
      </c>
      <c r="M21" s="127">
        <f>IF(M$4=0,0,L21/$M$4)</f>
        <v>0</v>
      </c>
      <c r="N21" s="60"/>
    </row>
    <row r="22" spans="1:14" x14ac:dyDescent="0.25">
      <c r="A22" s="44" t="s">
        <v>67</v>
      </c>
      <c r="B22" s="94" t="s">
        <v>148</v>
      </c>
      <c r="C22" s="141">
        <v>0</v>
      </c>
      <c r="D22" s="141">
        <v>0</v>
      </c>
      <c r="E22" s="142">
        <v>0</v>
      </c>
      <c r="F22" s="9" t="s">
        <v>21</v>
      </c>
      <c r="G22" s="122">
        <f t="shared" si="2"/>
        <v>0</v>
      </c>
      <c r="H22" s="140">
        <v>0</v>
      </c>
      <c r="I22" s="118">
        <f t="shared" si="3"/>
        <v>0</v>
      </c>
      <c r="J22" s="112"/>
      <c r="K22" s="112"/>
      <c r="L22" s="121"/>
      <c r="M22" s="127"/>
      <c r="N22" s="60"/>
    </row>
    <row r="23" spans="1:14" x14ac:dyDescent="0.25">
      <c r="A23" s="44" t="s">
        <v>68</v>
      </c>
      <c r="B23" s="94" t="s">
        <v>149</v>
      </c>
      <c r="C23" s="141">
        <v>0</v>
      </c>
      <c r="D23" s="141">
        <v>0</v>
      </c>
      <c r="E23" s="142">
        <v>0</v>
      </c>
      <c r="F23" s="9" t="s">
        <v>21</v>
      </c>
      <c r="G23" s="122">
        <f t="shared" si="2"/>
        <v>0</v>
      </c>
      <c r="H23" s="140">
        <v>0</v>
      </c>
      <c r="I23" s="118">
        <f t="shared" si="3"/>
        <v>0</v>
      </c>
      <c r="J23" s="112"/>
      <c r="K23" s="112"/>
      <c r="L23" s="121">
        <f>SUM(I23:I24)</f>
        <v>0</v>
      </c>
      <c r="M23" s="127">
        <f>IF(M$4=0,0,L23/$M$4)</f>
        <v>0</v>
      </c>
      <c r="N23" s="60"/>
    </row>
    <row r="24" spans="1:14" x14ac:dyDescent="0.25">
      <c r="A24" s="44" t="s">
        <v>68</v>
      </c>
      <c r="B24" s="94" t="s">
        <v>149</v>
      </c>
      <c r="C24" s="141">
        <v>0</v>
      </c>
      <c r="D24" s="141">
        <v>0</v>
      </c>
      <c r="E24" s="142">
        <v>0</v>
      </c>
      <c r="F24" s="9" t="s">
        <v>125</v>
      </c>
      <c r="G24" s="122">
        <f t="shared" si="2"/>
        <v>0</v>
      </c>
      <c r="H24" s="140">
        <v>0</v>
      </c>
      <c r="I24" s="118">
        <f t="shared" si="3"/>
        <v>0</v>
      </c>
      <c r="J24" s="112"/>
      <c r="K24" s="112"/>
      <c r="L24" s="121"/>
      <c r="M24" s="127"/>
      <c r="N24" s="60"/>
    </row>
    <row r="25" spans="1:14" x14ac:dyDescent="0.25">
      <c r="A25" s="44" t="s">
        <v>73</v>
      </c>
      <c r="B25" s="11" t="s">
        <v>142</v>
      </c>
      <c r="C25" s="141">
        <v>0</v>
      </c>
      <c r="D25" s="141">
        <v>0</v>
      </c>
      <c r="E25" s="142">
        <v>0</v>
      </c>
      <c r="F25" s="9" t="s">
        <v>21</v>
      </c>
      <c r="G25" s="122">
        <f t="shared" si="2"/>
        <v>0</v>
      </c>
      <c r="H25" s="140">
        <v>0</v>
      </c>
      <c r="I25" s="118">
        <f t="shared" si="3"/>
        <v>0</v>
      </c>
      <c r="J25" s="141">
        <v>0</v>
      </c>
      <c r="K25" s="574"/>
      <c r="L25" s="121">
        <f>SUM(I25:I26)+J25</f>
        <v>0</v>
      </c>
      <c r="M25" s="127">
        <f>IF(M$4=0,0,L25/$M$4)</f>
        <v>0</v>
      </c>
      <c r="N25" s="60"/>
    </row>
    <row r="26" spans="1:14" x14ac:dyDescent="0.25">
      <c r="A26" s="44" t="s">
        <v>73</v>
      </c>
      <c r="B26" s="11" t="s">
        <v>143</v>
      </c>
      <c r="C26" s="141">
        <v>0</v>
      </c>
      <c r="D26" s="141">
        <v>0</v>
      </c>
      <c r="E26" s="142">
        <v>0</v>
      </c>
      <c r="F26" s="9" t="s">
        <v>125</v>
      </c>
      <c r="G26" s="122">
        <f t="shared" si="2"/>
        <v>0</v>
      </c>
      <c r="H26" s="140">
        <v>0</v>
      </c>
      <c r="I26" s="118">
        <f t="shared" si="3"/>
        <v>0</v>
      </c>
      <c r="J26" s="112"/>
      <c r="K26" s="112"/>
      <c r="L26" s="120"/>
      <c r="M26" s="127"/>
      <c r="N26" s="60"/>
    </row>
    <row r="27" spans="1:14" x14ac:dyDescent="0.25">
      <c r="A27" s="45"/>
      <c r="B27" s="93"/>
      <c r="C27" s="126"/>
      <c r="D27" s="126"/>
      <c r="E27" s="436"/>
      <c r="F27" s="9"/>
      <c r="G27" s="123"/>
      <c r="H27" s="121"/>
      <c r="I27" s="118"/>
      <c r="J27" s="112"/>
      <c r="K27" s="112"/>
      <c r="L27" s="120"/>
      <c r="M27" s="127"/>
      <c r="N27" s="60"/>
    </row>
    <row r="28" spans="1:14" x14ac:dyDescent="0.25">
      <c r="A28" s="46" t="s">
        <v>67</v>
      </c>
      <c r="B28" s="72" t="s">
        <v>42</v>
      </c>
      <c r="C28" s="141">
        <v>0</v>
      </c>
      <c r="D28" s="141">
        <v>0</v>
      </c>
      <c r="E28" s="142">
        <v>0</v>
      </c>
      <c r="F28" s="9" t="s">
        <v>125</v>
      </c>
      <c r="G28" s="122">
        <f t="shared" ref="G28:G39" si="4">C28*D28*E28</f>
        <v>0</v>
      </c>
      <c r="H28" s="140">
        <v>0</v>
      </c>
      <c r="I28" s="118">
        <f t="shared" ref="I28:I39" si="5">G28*H28</f>
        <v>0</v>
      </c>
      <c r="J28" s="61"/>
      <c r="K28" s="61"/>
      <c r="L28" s="121">
        <f>SUM(I28:I29)</f>
        <v>0</v>
      </c>
      <c r="M28" s="127">
        <f>IF(M$4=0,0,L28/$M$4)</f>
        <v>0</v>
      </c>
      <c r="N28" s="60"/>
    </row>
    <row r="29" spans="1:14" x14ac:dyDescent="0.25">
      <c r="A29" s="46" t="s">
        <v>67</v>
      </c>
      <c r="B29" s="72" t="s">
        <v>42</v>
      </c>
      <c r="C29" s="141">
        <v>0</v>
      </c>
      <c r="D29" s="141">
        <v>0</v>
      </c>
      <c r="E29" s="142">
        <v>0</v>
      </c>
      <c r="F29" s="9" t="s">
        <v>125</v>
      </c>
      <c r="G29" s="122">
        <f t="shared" si="4"/>
        <v>0</v>
      </c>
      <c r="H29" s="140">
        <v>0</v>
      </c>
      <c r="I29" s="118">
        <f t="shared" si="5"/>
        <v>0</v>
      </c>
      <c r="J29" s="112"/>
      <c r="K29" s="112"/>
      <c r="L29" s="120"/>
      <c r="M29" s="127"/>
      <c r="N29" s="60"/>
    </row>
    <row r="30" spans="1:14" x14ac:dyDescent="0.25">
      <c r="A30" s="46" t="s">
        <v>66</v>
      </c>
      <c r="B30" s="72" t="s">
        <v>42</v>
      </c>
      <c r="C30" s="141">
        <v>0</v>
      </c>
      <c r="D30" s="141">
        <v>0</v>
      </c>
      <c r="E30" s="142">
        <v>0</v>
      </c>
      <c r="F30" s="9" t="s">
        <v>125</v>
      </c>
      <c r="G30" s="122">
        <f t="shared" si="4"/>
        <v>0</v>
      </c>
      <c r="H30" s="140">
        <v>0</v>
      </c>
      <c r="I30" s="118">
        <f t="shared" si="5"/>
        <v>0</v>
      </c>
      <c r="J30" s="112"/>
      <c r="K30" s="112"/>
      <c r="L30" s="121">
        <f>SUM(I30:I31)</f>
        <v>0</v>
      </c>
      <c r="M30" s="127">
        <f>IF(M$4=0,0,L30/$M$4)</f>
        <v>0</v>
      </c>
      <c r="N30" s="60"/>
    </row>
    <row r="31" spans="1:14" x14ac:dyDescent="0.25">
      <c r="A31" s="46" t="s">
        <v>66</v>
      </c>
      <c r="B31" s="72" t="s">
        <v>42</v>
      </c>
      <c r="C31" s="141">
        <v>0</v>
      </c>
      <c r="D31" s="141">
        <v>0</v>
      </c>
      <c r="E31" s="142">
        <v>0</v>
      </c>
      <c r="F31" s="9" t="s">
        <v>125</v>
      </c>
      <c r="G31" s="122">
        <f t="shared" si="4"/>
        <v>0</v>
      </c>
      <c r="H31" s="140">
        <v>0</v>
      </c>
      <c r="I31" s="118">
        <f t="shared" si="5"/>
        <v>0</v>
      </c>
      <c r="J31" s="112"/>
      <c r="K31" s="112"/>
      <c r="L31" s="120"/>
      <c r="M31" s="127"/>
      <c r="N31" s="60"/>
    </row>
    <row r="32" spans="1:14" x14ac:dyDescent="0.25">
      <c r="A32" s="46" t="s">
        <v>68</v>
      </c>
      <c r="B32" s="72" t="s">
        <v>42</v>
      </c>
      <c r="C32" s="141">
        <v>0</v>
      </c>
      <c r="D32" s="141">
        <v>0</v>
      </c>
      <c r="E32" s="142">
        <v>0</v>
      </c>
      <c r="F32" s="9" t="s">
        <v>125</v>
      </c>
      <c r="G32" s="122">
        <f t="shared" si="4"/>
        <v>0</v>
      </c>
      <c r="H32" s="140">
        <v>0</v>
      </c>
      <c r="I32" s="118">
        <f t="shared" si="5"/>
        <v>0</v>
      </c>
      <c r="J32" s="112"/>
      <c r="K32" s="112"/>
      <c r="L32" s="121">
        <f>SUM(I32:I33)</f>
        <v>0</v>
      </c>
      <c r="M32" s="127">
        <f>IF(M$4=0,0,L32/$M$4)</f>
        <v>0</v>
      </c>
      <c r="N32" s="60"/>
    </row>
    <row r="33" spans="1:14" ht="13.5" customHeight="1" x14ac:dyDescent="0.25">
      <c r="A33" s="46" t="s">
        <v>68</v>
      </c>
      <c r="B33" s="72" t="s">
        <v>42</v>
      </c>
      <c r="C33" s="141">
        <v>0</v>
      </c>
      <c r="D33" s="141">
        <v>0</v>
      </c>
      <c r="E33" s="142">
        <v>0</v>
      </c>
      <c r="F33" s="9" t="s">
        <v>125</v>
      </c>
      <c r="G33" s="122">
        <f t="shared" si="4"/>
        <v>0</v>
      </c>
      <c r="H33" s="140">
        <v>0</v>
      </c>
      <c r="I33" s="118">
        <f t="shared" si="5"/>
        <v>0</v>
      </c>
      <c r="J33" s="61"/>
      <c r="K33" s="61"/>
      <c r="L33" s="120"/>
      <c r="M33" s="127"/>
      <c r="N33" s="60"/>
    </row>
    <row r="34" spans="1:14" x14ac:dyDescent="0.25">
      <c r="A34" s="46" t="s">
        <v>65</v>
      </c>
      <c r="B34" s="72" t="s">
        <v>42</v>
      </c>
      <c r="C34" s="141">
        <v>0</v>
      </c>
      <c r="D34" s="141">
        <v>0</v>
      </c>
      <c r="E34" s="142">
        <v>0</v>
      </c>
      <c r="F34" s="9" t="s">
        <v>125</v>
      </c>
      <c r="G34" s="122">
        <f t="shared" si="4"/>
        <v>0</v>
      </c>
      <c r="H34" s="140">
        <v>0</v>
      </c>
      <c r="I34" s="118">
        <f t="shared" si="5"/>
        <v>0</v>
      </c>
      <c r="J34" s="141">
        <v>0</v>
      </c>
      <c r="K34" s="574"/>
      <c r="L34" s="121">
        <f>SUM(I34:I35)+J34</f>
        <v>0</v>
      </c>
      <c r="M34" s="127">
        <f>IF(M$4=0,0,L34/$M$4)</f>
        <v>0</v>
      </c>
      <c r="N34" s="60"/>
    </row>
    <row r="35" spans="1:14" x14ac:dyDescent="0.25">
      <c r="A35" s="46" t="s">
        <v>65</v>
      </c>
      <c r="B35" s="72" t="s">
        <v>42</v>
      </c>
      <c r="C35" s="141">
        <v>0</v>
      </c>
      <c r="D35" s="141">
        <v>0</v>
      </c>
      <c r="E35" s="142">
        <v>0</v>
      </c>
      <c r="F35" s="9" t="s">
        <v>125</v>
      </c>
      <c r="G35" s="122">
        <f t="shared" si="4"/>
        <v>0</v>
      </c>
      <c r="H35" s="140">
        <v>0</v>
      </c>
      <c r="I35" s="118">
        <f t="shared" si="5"/>
        <v>0</v>
      </c>
      <c r="J35" s="61"/>
      <c r="K35" s="61"/>
      <c r="L35" s="120"/>
      <c r="M35" s="127"/>
      <c r="N35" s="60"/>
    </row>
    <row r="36" spans="1:14" x14ac:dyDescent="0.25">
      <c r="A36" s="44" t="s">
        <v>76</v>
      </c>
      <c r="B36" s="72" t="s">
        <v>42</v>
      </c>
      <c r="C36" s="141">
        <v>0</v>
      </c>
      <c r="D36" s="141">
        <v>0</v>
      </c>
      <c r="E36" s="142">
        <v>0</v>
      </c>
      <c r="F36" s="9" t="s">
        <v>125</v>
      </c>
      <c r="G36" s="122">
        <f t="shared" si="4"/>
        <v>0</v>
      </c>
      <c r="H36" s="140">
        <v>0</v>
      </c>
      <c r="I36" s="118">
        <f t="shared" si="5"/>
        <v>0</v>
      </c>
      <c r="J36" s="141">
        <v>0</v>
      </c>
      <c r="K36" s="574"/>
      <c r="L36" s="121">
        <f>SUM(I36:I37)+J36</f>
        <v>0</v>
      </c>
      <c r="M36" s="127">
        <f>IF(M$4=0,0,L36/$M$4)</f>
        <v>0</v>
      </c>
      <c r="N36" s="60"/>
    </row>
    <row r="37" spans="1:14" x14ac:dyDescent="0.25">
      <c r="A37" s="44" t="s">
        <v>76</v>
      </c>
      <c r="B37" s="72" t="s">
        <v>42</v>
      </c>
      <c r="C37" s="141">
        <v>0</v>
      </c>
      <c r="D37" s="141">
        <v>0</v>
      </c>
      <c r="E37" s="142">
        <v>0</v>
      </c>
      <c r="F37" s="9" t="s">
        <v>125</v>
      </c>
      <c r="G37" s="122">
        <f t="shared" si="4"/>
        <v>0</v>
      </c>
      <c r="H37" s="140">
        <v>0</v>
      </c>
      <c r="I37" s="118">
        <f t="shared" si="5"/>
        <v>0</v>
      </c>
      <c r="J37" s="112"/>
      <c r="K37" s="112"/>
      <c r="L37" s="120"/>
      <c r="M37" s="127"/>
      <c r="N37" s="60"/>
    </row>
    <row r="38" spans="1:14" x14ac:dyDescent="0.25">
      <c r="A38" s="44" t="s">
        <v>133</v>
      </c>
      <c r="B38" s="72" t="s">
        <v>42</v>
      </c>
      <c r="C38" s="141">
        <v>0</v>
      </c>
      <c r="D38" s="141">
        <v>0</v>
      </c>
      <c r="E38" s="142">
        <v>0</v>
      </c>
      <c r="F38" s="9" t="s">
        <v>125</v>
      </c>
      <c r="G38" s="122">
        <f t="shared" si="4"/>
        <v>0</v>
      </c>
      <c r="H38" s="140">
        <v>0</v>
      </c>
      <c r="I38" s="118">
        <f t="shared" si="5"/>
        <v>0</v>
      </c>
      <c r="J38" s="141">
        <v>0</v>
      </c>
      <c r="K38" s="574"/>
      <c r="L38" s="121">
        <f>SUM(I38:I39)+J38</f>
        <v>0</v>
      </c>
      <c r="M38" s="127">
        <f>IF(M$4=0,0,L38/$M$4)</f>
        <v>0</v>
      </c>
      <c r="N38" s="60"/>
    </row>
    <row r="39" spans="1:14" x14ac:dyDescent="0.25">
      <c r="A39" s="44" t="s">
        <v>133</v>
      </c>
      <c r="B39" s="72" t="s">
        <v>42</v>
      </c>
      <c r="C39" s="141">
        <v>0</v>
      </c>
      <c r="D39" s="141">
        <v>0</v>
      </c>
      <c r="E39" s="142">
        <v>0</v>
      </c>
      <c r="F39" s="9" t="s">
        <v>125</v>
      </c>
      <c r="G39" s="122">
        <f t="shared" si="4"/>
        <v>0</v>
      </c>
      <c r="H39" s="140">
        <v>0</v>
      </c>
      <c r="I39" s="118">
        <f t="shared" si="5"/>
        <v>0</v>
      </c>
      <c r="J39" s="112"/>
      <c r="K39" s="112"/>
      <c r="L39" s="120"/>
      <c r="M39" s="127"/>
      <c r="N39" s="60"/>
    </row>
    <row r="40" spans="1:14" x14ac:dyDescent="0.25">
      <c r="A40" s="44"/>
      <c r="B40" s="11"/>
      <c r="C40" s="126"/>
      <c r="D40" s="126"/>
      <c r="E40" s="436"/>
      <c r="F40" s="9"/>
      <c r="G40" s="123"/>
      <c r="H40" s="121"/>
      <c r="I40" s="118"/>
      <c r="J40" s="112"/>
      <c r="K40" s="112"/>
      <c r="L40" s="120"/>
      <c r="M40" s="127"/>
      <c r="N40" s="60"/>
    </row>
    <row r="41" spans="1:14" x14ac:dyDescent="0.25">
      <c r="A41" s="44" t="s">
        <v>77</v>
      </c>
      <c r="B41" s="72" t="s">
        <v>62</v>
      </c>
      <c r="C41" s="141">
        <v>0</v>
      </c>
      <c r="D41" s="141">
        <v>0</v>
      </c>
      <c r="E41" s="142">
        <v>0</v>
      </c>
      <c r="F41" s="9" t="s">
        <v>45</v>
      </c>
      <c r="G41" s="122">
        <f t="shared" ref="G41:G52" si="6">C41*D41*E41</f>
        <v>0</v>
      </c>
      <c r="H41" s="140">
        <v>0</v>
      </c>
      <c r="I41" s="118">
        <f t="shared" ref="I41:I52" si="7">G41*H41</f>
        <v>0</v>
      </c>
      <c r="J41" s="112"/>
      <c r="K41" s="112"/>
      <c r="L41" s="121">
        <f>SUM(I41:I42)</f>
        <v>0</v>
      </c>
      <c r="M41" s="127">
        <f>IF(M$4=0,0,L41/$M$4)</f>
        <v>0</v>
      </c>
      <c r="N41" s="60"/>
    </row>
    <row r="42" spans="1:14" x14ac:dyDescent="0.25">
      <c r="A42" s="44" t="s">
        <v>77</v>
      </c>
      <c r="B42" s="72" t="s">
        <v>62</v>
      </c>
      <c r="C42" s="141">
        <v>0</v>
      </c>
      <c r="D42" s="141">
        <v>0</v>
      </c>
      <c r="E42" s="142">
        <v>0</v>
      </c>
      <c r="F42" s="9" t="s">
        <v>45</v>
      </c>
      <c r="G42" s="122">
        <f t="shared" si="6"/>
        <v>0</v>
      </c>
      <c r="H42" s="140">
        <v>0</v>
      </c>
      <c r="I42" s="118">
        <f t="shared" si="7"/>
        <v>0</v>
      </c>
      <c r="J42" s="112"/>
      <c r="K42" s="385"/>
      <c r="L42" s="120"/>
      <c r="M42" s="127"/>
      <c r="N42" s="60"/>
    </row>
    <row r="43" spans="1:14" x14ac:dyDescent="0.25">
      <c r="A43" s="44" t="s">
        <v>90</v>
      </c>
      <c r="B43" s="95" t="s">
        <v>111</v>
      </c>
      <c r="C43" s="141">
        <v>0</v>
      </c>
      <c r="D43" s="141">
        <v>0</v>
      </c>
      <c r="E43" s="142">
        <v>0</v>
      </c>
      <c r="F43" s="9" t="s">
        <v>109</v>
      </c>
      <c r="G43" s="122">
        <f t="shared" si="6"/>
        <v>0</v>
      </c>
      <c r="H43" s="140">
        <v>0</v>
      </c>
      <c r="I43" s="118">
        <f t="shared" si="7"/>
        <v>0</v>
      </c>
      <c r="J43" s="141">
        <v>0</v>
      </c>
      <c r="K43" s="574"/>
      <c r="L43" s="121">
        <f>SUM(I43:I45)+J43</f>
        <v>0</v>
      </c>
      <c r="M43" s="127">
        <f>IF(M$4=0,0,L43/$M$4)</f>
        <v>0</v>
      </c>
      <c r="N43" s="60"/>
    </row>
    <row r="44" spans="1:14" x14ac:dyDescent="0.25">
      <c r="A44" s="44" t="s">
        <v>90</v>
      </c>
      <c r="B44" s="95" t="s">
        <v>111</v>
      </c>
      <c r="C44" s="141">
        <v>0</v>
      </c>
      <c r="D44" s="141">
        <v>0</v>
      </c>
      <c r="E44" s="142">
        <v>0</v>
      </c>
      <c r="F44" s="9" t="s">
        <v>109</v>
      </c>
      <c r="G44" s="122">
        <f t="shared" si="6"/>
        <v>0</v>
      </c>
      <c r="H44" s="140">
        <v>0</v>
      </c>
      <c r="I44" s="118">
        <f t="shared" si="7"/>
        <v>0</v>
      </c>
      <c r="J44" s="112"/>
      <c r="K44" s="112"/>
      <c r="L44" s="120"/>
      <c r="M44" s="127"/>
      <c r="N44" s="60"/>
    </row>
    <row r="45" spans="1:14" x14ac:dyDescent="0.25">
      <c r="A45" s="44" t="s">
        <v>90</v>
      </c>
      <c r="B45" s="95" t="s">
        <v>152</v>
      </c>
      <c r="C45" s="141">
        <v>0</v>
      </c>
      <c r="D45" s="141">
        <v>0</v>
      </c>
      <c r="E45" s="142">
        <v>0</v>
      </c>
      <c r="F45" s="9" t="s">
        <v>45</v>
      </c>
      <c r="G45" s="122">
        <f t="shared" si="6"/>
        <v>0</v>
      </c>
      <c r="H45" s="140">
        <v>0</v>
      </c>
      <c r="I45" s="118">
        <f t="shared" si="7"/>
        <v>0</v>
      </c>
      <c r="J45" s="112"/>
      <c r="K45" s="385"/>
      <c r="L45" s="61"/>
      <c r="M45" s="127"/>
      <c r="N45" s="60"/>
    </row>
    <row r="46" spans="1:14" x14ac:dyDescent="0.25">
      <c r="A46" s="44" t="s">
        <v>99</v>
      </c>
      <c r="B46" s="95" t="s">
        <v>112</v>
      </c>
      <c r="C46" s="141">
        <v>0</v>
      </c>
      <c r="D46" s="141">
        <v>0</v>
      </c>
      <c r="E46" s="142">
        <v>0</v>
      </c>
      <c r="F46" s="9" t="s">
        <v>109</v>
      </c>
      <c r="G46" s="122">
        <f t="shared" si="6"/>
        <v>0</v>
      </c>
      <c r="H46" s="140">
        <v>0</v>
      </c>
      <c r="I46" s="118">
        <f t="shared" si="7"/>
        <v>0</v>
      </c>
      <c r="J46" s="141">
        <v>0</v>
      </c>
      <c r="K46" s="574"/>
      <c r="L46" s="121">
        <f>SUM(I46:I48)+J46</f>
        <v>0</v>
      </c>
      <c r="M46" s="127">
        <f>IF(M$4=0,0,L46/$M$4)</f>
        <v>0</v>
      </c>
      <c r="N46" s="60"/>
    </row>
    <row r="47" spans="1:14" x14ac:dyDescent="0.25">
      <c r="A47" s="44" t="s">
        <v>99</v>
      </c>
      <c r="B47" s="95" t="s">
        <v>112</v>
      </c>
      <c r="C47" s="141">
        <v>0</v>
      </c>
      <c r="D47" s="141">
        <v>0</v>
      </c>
      <c r="E47" s="142">
        <v>0</v>
      </c>
      <c r="F47" s="9" t="s">
        <v>109</v>
      </c>
      <c r="G47" s="122">
        <f t="shared" si="6"/>
        <v>0</v>
      </c>
      <c r="H47" s="140">
        <v>0</v>
      </c>
      <c r="I47" s="118">
        <f t="shared" si="7"/>
        <v>0</v>
      </c>
      <c r="J47" s="112"/>
      <c r="K47" s="112"/>
      <c r="L47" s="120"/>
      <c r="M47" s="127"/>
      <c r="N47" s="60"/>
    </row>
    <row r="48" spans="1:14" x14ac:dyDescent="0.25">
      <c r="A48" s="44" t="s">
        <v>99</v>
      </c>
      <c r="B48" s="95" t="s">
        <v>153</v>
      </c>
      <c r="C48" s="141">
        <v>0</v>
      </c>
      <c r="D48" s="141">
        <v>0</v>
      </c>
      <c r="E48" s="142">
        <v>0</v>
      </c>
      <c r="F48" s="9" t="s">
        <v>45</v>
      </c>
      <c r="G48" s="122">
        <f t="shared" si="6"/>
        <v>0</v>
      </c>
      <c r="H48" s="140">
        <v>0</v>
      </c>
      <c r="I48" s="118">
        <f t="shared" si="7"/>
        <v>0</v>
      </c>
      <c r="J48" s="112"/>
      <c r="K48" s="385"/>
      <c r="L48" s="61"/>
      <c r="M48" s="127"/>
      <c r="N48" s="60"/>
    </row>
    <row r="49" spans="1:14" x14ac:dyDescent="0.25">
      <c r="A49" s="44" t="s">
        <v>91</v>
      </c>
      <c r="B49" s="95" t="s">
        <v>113</v>
      </c>
      <c r="C49" s="141">
        <v>0</v>
      </c>
      <c r="D49" s="141">
        <v>0</v>
      </c>
      <c r="E49" s="142">
        <v>0</v>
      </c>
      <c r="F49" s="9" t="s">
        <v>109</v>
      </c>
      <c r="G49" s="122">
        <f t="shared" si="6"/>
        <v>0</v>
      </c>
      <c r="H49" s="140">
        <v>0</v>
      </c>
      <c r="I49" s="118">
        <f t="shared" si="7"/>
        <v>0</v>
      </c>
      <c r="J49" s="141">
        <v>0</v>
      </c>
      <c r="K49" s="574"/>
      <c r="L49" s="121">
        <f>SUM(I49:I50)+J49</f>
        <v>0</v>
      </c>
      <c r="M49" s="127">
        <f>IF(M$4=0,0,L49/$M$4)</f>
        <v>0</v>
      </c>
      <c r="N49" s="60"/>
    </row>
    <row r="50" spans="1:14" x14ac:dyDescent="0.25">
      <c r="A50" s="44" t="s">
        <v>91</v>
      </c>
      <c r="B50" s="95" t="s">
        <v>113</v>
      </c>
      <c r="C50" s="141">
        <v>0</v>
      </c>
      <c r="D50" s="141">
        <v>0</v>
      </c>
      <c r="E50" s="142">
        <v>0</v>
      </c>
      <c r="F50" s="9" t="s">
        <v>109</v>
      </c>
      <c r="G50" s="122">
        <f t="shared" si="6"/>
        <v>0</v>
      </c>
      <c r="H50" s="140">
        <v>0</v>
      </c>
      <c r="I50" s="118">
        <f t="shared" si="7"/>
        <v>0</v>
      </c>
      <c r="J50" s="112"/>
      <c r="K50" s="385"/>
      <c r="L50" s="120"/>
      <c r="M50" s="127"/>
      <c r="N50" s="60"/>
    </row>
    <row r="51" spans="1:14" x14ac:dyDescent="0.25">
      <c r="A51" s="44" t="s">
        <v>240</v>
      </c>
      <c r="B51" s="95" t="s">
        <v>114</v>
      </c>
      <c r="C51" s="141">
        <v>0</v>
      </c>
      <c r="D51" s="141">
        <v>0</v>
      </c>
      <c r="E51" s="142">
        <v>0</v>
      </c>
      <c r="F51" s="9" t="s">
        <v>109</v>
      </c>
      <c r="G51" s="122">
        <f t="shared" si="6"/>
        <v>0</v>
      </c>
      <c r="H51" s="140">
        <v>0</v>
      </c>
      <c r="I51" s="118">
        <f t="shared" si="7"/>
        <v>0</v>
      </c>
      <c r="J51" s="141">
        <v>0</v>
      </c>
      <c r="K51" s="574"/>
      <c r="L51" s="121">
        <f>SUM(I51:J51)</f>
        <v>0</v>
      </c>
      <c r="M51" s="127">
        <f>IF(M$4=0,0,L51/$M$4)</f>
        <v>0</v>
      </c>
      <c r="N51" s="60"/>
    </row>
    <row r="52" spans="1:14" x14ac:dyDescent="0.25">
      <c r="A52" s="44" t="s">
        <v>241</v>
      </c>
      <c r="B52" s="95" t="s">
        <v>115</v>
      </c>
      <c r="C52" s="141">
        <v>0</v>
      </c>
      <c r="D52" s="141">
        <v>0</v>
      </c>
      <c r="E52" s="142">
        <v>0</v>
      </c>
      <c r="F52" s="9" t="s">
        <v>109</v>
      </c>
      <c r="G52" s="122">
        <f t="shared" si="6"/>
        <v>0</v>
      </c>
      <c r="H52" s="140">
        <v>0</v>
      </c>
      <c r="I52" s="118">
        <f t="shared" si="7"/>
        <v>0</v>
      </c>
      <c r="J52" s="112"/>
      <c r="K52" s="112"/>
      <c r="L52" s="121">
        <f>SUM(I52)</f>
        <v>0</v>
      </c>
      <c r="M52" s="127">
        <f>IF(M$4=0,0,L52/$M$4)</f>
        <v>0</v>
      </c>
      <c r="N52" s="60"/>
    </row>
    <row r="53" spans="1:14" x14ac:dyDescent="0.25">
      <c r="A53" s="44"/>
      <c r="B53" s="96"/>
      <c r="C53" s="126"/>
      <c r="D53" s="126"/>
      <c r="E53" s="436"/>
      <c r="F53" s="9"/>
      <c r="G53" s="123"/>
      <c r="H53" s="121"/>
      <c r="I53" s="118"/>
      <c r="J53" s="61"/>
      <c r="K53" s="61"/>
      <c r="L53" s="120"/>
      <c r="M53" s="127"/>
      <c r="N53" s="60"/>
    </row>
    <row r="54" spans="1:14" x14ac:dyDescent="0.25">
      <c r="A54" s="44" t="s">
        <v>92</v>
      </c>
      <c r="B54" s="72"/>
      <c r="C54" s="141">
        <v>0</v>
      </c>
      <c r="D54" s="141">
        <v>0</v>
      </c>
      <c r="E54" s="142">
        <v>0</v>
      </c>
      <c r="F54" s="9" t="s">
        <v>45</v>
      </c>
      <c r="G54" s="122">
        <f>C54*D54*E54</f>
        <v>0</v>
      </c>
      <c r="H54" s="140">
        <v>0</v>
      </c>
      <c r="I54" s="118">
        <f>G54*H54</f>
        <v>0</v>
      </c>
      <c r="J54" s="112"/>
      <c r="K54" s="112"/>
      <c r="L54" s="121">
        <f>SUM(I54:I55)</f>
        <v>0</v>
      </c>
      <c r="M54" s="127">
        <f>IF(M$4=0,0,L54/$M$4)</f>
        <v>0</v>
      </c>
      <c r="N54" s="60"/>
    </row>
    <row r="55" spans="1:14" x14ac:dyDescent="0.25">
      <c r="A55" s="44" t="s">
        <v>92</v>
      </c>
      <c r="B55" s="72"/>
      <c r="C55" s="141">
        <v>0</v>
      </c>
      <c r="D55" s="141">
        <v>0</v>
      </c>
      <c r="E55" s="142">
        <v>0</v>
      </c>
      <c r="F55" s="9" t="s">
        <v>45</v>
      </c>
      <c r="G55" s="122">
        <f>C55*D55*E55</f>
        <v>0</v>
      </c>
      <c r="H55" s="140">
        <v>0</v>
      </c>
      <c r="I55" s="118">
        <f>G55*H55</f>
        <v>0</v>
      </c>
      <c r="J55" s="112"/>
      <c r="K55" s="112"/>
      <c r="L55" s="120"/>
      <c r="M55" s="127"/>
      <c r="N55" s="60"/>
    </row>
    <row r="56" spans="1:14" x14ac:dyDescent="0.25">
      <c r="A56" s="44" t="s">
        <v>93</v>
      </c>
      <c r="B56" s="72"/>
      <c r="C56" s="141">
        <v>0</v>
      </c>
      <c r="D56" s="141">
        <v>0</v>
      </c>
      <c r="E56" s="142">
        <v>0</v>
      </c>
      <c r="F56" s="9" t="s">
        <v>45</v>
      </c>
      <c r="G56" s="122">
        <f>C56*D56*E56</f>
        <v>0</v>
      </c>
      <c r="H56" s="140">
        <v>0</v>
      </c>
      <c r="I56" s="118">
        <f>G56*H56</f>
        <v>0</v>
      </c>
      <c r="J56" s="61"/>
      <c r="K56" s="61"/>
      <c r="L56" s="121">
        <f>SUM(I56:I57)</f>
        <v>0</v>
      </c>
      <c r="M56" s="127">
        <f>IF(M$4=0,0,L56/$M$4)</f>
        <v>0</v>
      </c>
      <c r="N56" s="60"/>
    </row>
    <row r="57" spans="1:14" x14ac:dyDescent="0.25">
      <c r="A57" s="44" t="s">
        <v>93</v>
      </c>
      <c r="B57" s="72"/>
      <c r="C57" s="141">
        <v>0</v>
      </c>
      <c r="D57" s="141">
        <v>0</v>
      </c>
      <c r="E57" s="142">
        <v>0</v>
      </c>
      <c r="F57" s="9" t="s">
        <v>45</v>
      </c>
      <c r="G57" s="122">
        <f>C57*D57*E57</f>
        <v>0</v>
      </c>
      <c r="H57" s="140">
        <v>0</v>
      </c>
      <c r="I57" s="118">
        <f>G57*H57</f>
        <v>0</v>
      </c>
      <c r="J57" s="112"/>
      <c r="K57" s="112"/>
      <c r="L57" s="120"/>
      <c r="M57" s="127"/>
      <c r="N57" s="60"/>
    </row>
    <row r="58" spans="1:14" x14ac:dyDescent="0.25">
      <c r="A58" s="44"/>
      <c r="B58" s="96"/>
      <c r="C58" s="126"/>
      <c r="D58" s="126"/>
      <c r="E58" s="436"/>
      <c r="F58" s="9"/>
      <c r="G58" s="123"/>
      <c r="H58" s="121"/>
      <c r="I58" s="118"/>
      <c r="J58" s="112"/>
      <c r="K58" s="112"/>
      <c r="L58" s="120"/>
      <c r="M58" s="127"/>
      <c r="N58" s="60"/>
    </row>
    <row r="59" spans="1:14" x14ac:dyDescent="0.25">
      <c r="A59" s="44" t="s">
        <v>94</v>
      </c>
      <c r="B59" s="96" t="s">
        <v>95</v>
      </c>
      <c r="C59" s="141">
        <v>0</v>
      </c>
      <c r="D59" s="141">
        <v>0</v>
      </c>
      <c r="E59" s="142">
        <v>0</v>
      </c>
      <c r="F59" s="9" t="s">
        <v>45</v>
      </c>
      <c r="G59" s="122">
        <f>C59*D59*E59</f>
        <v>0</v>
      </c>
      <c r="H59" s="140">
        <v>0</v>
      </c>
      <c r="I59" s="118">
        <f>G59*H59</f>
        <v>0</v>
      </c>
      <c r="J59" s="112"/>
      <c r="K59" s="112"/>
      <c r="L59" s="121">
        <f>SUM(I59:I60)</f>
        <v>0</v>
      </c>
      <c r="M59" s="127">
        <f>IF(M$4=0,0,L59/$M$4)</f>
        <v>0</v>
      </c>
      <c r="N59" s="60"/>
    </row>
    <row r="60" spans="1:14" x14ac:dyDescent="0.25">
      <c r="A60" s="44" t="s">
        <v>94</v>
      </c>
      <c r="B60" s="96" t="s">
        <v>95</v>
      </c>
      <c r="C60" s="141">
        <v>0</v>
      </c>
      <c r="D60" s="141">
        <v>0</v>
      </c>
      <c r="E60" s="142">
        <v>0</v>
      </c>
      <c r="F60" s="9" t="s">
        <v>45</v>
      </c>
      <c r="G60" s="122">
        <f>C60*D60*E60</f>
        <v>0</v>
      </c>
      <c r="H60" s="140">
        <v>0</v>
      </c>
      <c r="I60" s="118">
        <f>G60*H60</f>
        <v>0</v>
      </c>
      <c r="J60" s="112"/>
      <c r="K60" s="385"/>
      <c r="L60" s="120"/>
      <c r="M60" s="127"/>
      <c r="N60" s="60"/>
    </row>
    <row r="61" spans="1:14" x14ac:dyDescent="0.25">
      <c r="A61" s="44" t="s">
        <v>96</v>
      </c>
      <c r="B61" s="8" t="s">
        <v>46</v>
      </c>
      <c r="C61" s="141">
        <v>0</v>
      </c>
      <c r="D61" s="141">
        <v>0</v>
      </c>
      <c r="E61" s="142">
        <v>0</v>
      </c>
      <c r="F61" s="9" t="s">
        <v>45</v>
      </c>
      <c r="G61" s="122">
        <f>C61*D61*E61</f>
        <v>0</v>
      </c>
      <c r="H61" s="140">
        <v>0</v>
      </c>
      <c r="I61" s="118">
        <f>G61*H61</f>
        <v>0</v>
      </c>
      <c r="J61" s="141">
        <v>0</v>
      </c>
      <c r="K61" s="574"/>
      <c r="L61" s="121">
        <f>SUM(I61:I62)+J61</f>
        <v>0</v>
      </c>
      <c r="M61" s="127">
        <f>IF(M$4=0,0,L61/$M$4)</f>
        <v>0</v>
      </c>
      <c r="N61" s="60"/>
    </row>
    <row r="62" spans="1:14" x14ac:dyDescent="0.25">
      <c r="A62" s="44" t="s">
        <v>96</v>
      </c>
      <c r="B62" s="8" t="s">
        <v>46</v>
      </c>
      <c r="C62" s="141">
        <v>0</v>
      </c>
      <c r="D62" s="141">
        <v>0</v>
      </c>
      <c r="E62" s="142">
        <v>0</v>
      </c>
      <c r="F62" s="9" t="s">
        <v>45</v>
      </c>
      <c r="G62" s="122">
        <f>C62*D62*E62</f>
        <v>0</v>
      </c>
      <c r="H62" s="140">
        <v>0</v>
      </c>
      <c r="I62" s="118">
        <f>G62*H62</f>
        <v>0</v>
      </c>
      <c r="J62" s="112"/>
      <c r="K62" s="112"/>
      <c r="L62" s="120"/>
      <c r="M62" s="127"/>
      <c r="N62" s="60"/>
    </row>
    <row r="63" spans="1:14" x14ac:dyDescent="0.25">
      <c r="A63" s="44"/>
      <c r="B63" s="8"/>
      <c r="C63" s="126"/>
      <c r="D63" s="126"/>
      <c r="E63" s="436"/>
      <c r="F63" s="9"/>
      <c r="G63" s="123"/>
      <c r="H63" s="121"/>
      <c r="I63" s="118"/>
      <c r="J63" s="112"/>
      <c r="K63" s="112"/>
      <c r="L63" s="120"/>
      <c r="M63" s="127"/>
      <c r="N63" s="60"/>
    </row>
    <row r="64" spans="1:14" x14ac:dyDescent="0.25">
      <c r="A64" s="44" t="s">
        <v>66</v>
      </c>
      <c r="B64" s="11" t="s">
        <v>48</v>
      </c>
      <c r="C64" s="141">
        <v>0</v>
      </c>
      <c r="D64" s="141">
        <v>0</v>
      </c>
      <c r="E64" s="142">
        <v>0</v>
      </c>
      <c r="F64" s="139" t="s">
        <v>109</v>
      </c>
      <c r="G64" s="122">
        <f t="shared" ref="G64:G69" si="8">C64*D64*E64</f>
        <v>0</v>
      </c>
      <c r="H64" s="140">
        <v>0</v>
      </c>
      <c r="I64" s="118">
        <f t="shared" ref="I64:I69" si="9">G64*H64</f>
        <v>0</v>
      </c>
      <c r="J64" s="112"/>
      <c r="K64" s="112"/>
      <c r="L64" s="121">
        <f>SUM(I64:I65)</f>
        <v>0</v>
      </c>
      <c r="M64" s="127">
        <f>IF(M$4=0,0,L64/$M$4)</f>
        <v>0</v>
      </c>
      <c r="N64" s="60"/>
    </row>
    <row r="65" spans="1:14" x14ac:dyDescent="0.25">
      <c r="A65" s="44" t="s">
        <v>66</v>
      </c>
      <c r="B65" s="11" t="s">
        <v>48</v>
      </c>
      <c r="C65" s="141">
        <v>0</v>
      </c>
      <c r="D65" s="141">
        <v>0</v>
      </c>
      <c r="E65" s="142">
        <v>0</v>
      </c>
      <c r="F65" s="139" t="s">
        <v>21</v>
      </c>
      <c r="G65" s="122">
        <f t="shared" si="8"/>
        <v>0</v>
      </c>
      <c r="H65" s="140">
        <v>0</v>
      </c>
      <c r="I65" s="118">
        <f t="shared" si="9"/>
        <v>0</v>
      </c>
      <c r="J65" s="112"/>
      <c r="K65" s="112"/>
      <c r="L65" s="120"/>
      <c r="M65" s="127"/>
      <c r="N65" s="60"/>
    </row>
    <row r="66" spans="1:14" x14ac:dyDescent="0.25">
      <c r="A66" s="44" t="s">
        <v>67</v>
      </c>
      <c r="B66" s="11" t="s">
        <v>144</v>
      </c>
      <c r="C66" s="141">
        <v>0</v>
      </c>
      <c r="D66" s="141">
        <v>0</v>
      </c>
      <c r="E66" s="142">
        <v>0</v>
      </c>
      <c r="F66" s="139" t="s">
        <v>109</v>
      </c>
      <c r="G66" s="122">
        <f t="shared" si="8"/>
        <v>0</v>
      </c>
      <c r="H66" s="140">
        <v>0</v>
      </c>
      <c r="I66" s="118">
        <f t="shared" si="9"/>
        <v>0</v>
      </c>
      <c r="J66" s="112"/>
      <c r="K66" s="112"/>
      <c r="L66" s="121">
        <f>SUM(I66:I67)</f>
        <v>0</v>
      </c>
      <c r="M66" s="127">
        <f>IF(M$4=0,0,L66/$M$4)</f>
        <v>0</v>
      </c>
      <c r="N66" s="60"/>
    </row>
    <row r="67" spans="1:14" x14ac:dyDescent="0.25">
      <c r="A67" s="44" t="s">
        <v>67</v>
      </c>
      <c r="B67" s="11" t="s">
        <v>144</v>
      </c>
      <c r="C67" s="141">
        <v>0</v>
      </c>
      <c r="D67" s="141">
        <v>0</v>
      </c>
      <c r="E67" s="142">
        <v>0</v>
      </c>
      <c r="F67" s="139" t="s">
        <v>21</v>
      </c>
      <c r="G67" s="122">
        <f t="shared" si="8"/>
        <v>0</v>
      </c>
      <c r="H67" s="140">
        <v>0</v>
      </c>
      <c r="I67" s="118">
        <f t="shared" si="9"/>
        <v>0</v>
      </c>
      <c r="J67" s="112"/>
      <c r="K67" s="112"/>
      <c r="L67" s="120"/>
      <c r="M67" s="127"/>
      <c r="N67" s="60"/>
    </row>
    <row r="68" spans="1:14" x14ac:dyDescent="0.25">
      <c r="A68" s="44" t="s">
        <v>68</v>
      </c>
      <c r="B68" s="11" t="s">
        <v>145</v>
      </c>
      <c r="C68" s="141">
        <v>0</v>
      </c>
      <c r="D68" s="141">
        <v>0</v>
      </c>
      <c r="E68" s="142">
        <v>0</v>
      </c>
      <c r="F68" s="139" t="s">
        <v>109</v>
      </c>
      <c r="G68" s="122">
        <f t="shared" si="8"/>
        <v>0</v>
      </c>
      <c r="H68" s="140">
        <v>0</v>
      </c>
      <c r="I68" s="118">
        <f t="shared" si="9"/>
        <v>0</v>
      </c>
      <c r="J68" s="61"/>
      <c r="K68" s="61"/>
      <c r="L68" s="121">
        <f>SUM(I68:I69)</f>
        <v>0</v>
      </c>
      <c r="M68" s="127">
        <f>IF(M$4=0,0,L68/$M$4)</f>
        <v>0</v>
      </c>
      <c r="N68" s="60"/>
    </row>
    <row r="69" spans="1:14" x14ac:dyDescent="0.25">
      <c r="A69" s="44" t="s">
        <v>68</v>
      </c>
      <c r="B69" s="11" t="s">
        <v>145</v>
      </c>
      <c r="C69" s="141">
        <v>0</v>
      </c>
      <c r="D69" s="141">
        <v>0</v>
      </c>
      <c r="E69" s="142">
        <v>0</v>
      </c>
      <c r="F69" s="139" t="s">
        <v>21</v>
      </c>
      <c r="G69" s="122">
        <f t="shared" si="8"/>
        <v>0</v>
      </c>
      <c r="H69" s="140">
        <v>0</v>
      </c>
      <c r="I69" s="118">
        <f t="shared" si="9"/>
        <v>0</v>
      </c>
      <c r="J69" s="112"/>
      <c r="K69" s="112"/>
      <c r="L69" s="120"/>
      <c r="M69" s="127"/>
      <c r="N69" s="60"/>
    </row>
    <row r="70" spans="1:14" x14ac:dyDescent="0.25">
      <c r="A70" s="44"/>
      <c r="B70" s="11"/>
      <c r="C70" s="126"/>
      <c r="D70" s="126"/>
      <c r="E70" s="436"/>
      <c r="F70" s="9"/>
      <c r="G70" s="123"/>
      <c r="H70" s="121"/>
      <c r="I70" s="118"/>
      <c r="J70" s="112"/>
      <c r="K70" s="112"/>
      <c r="L70" s="120"/>
      <c r="M70" s="127"/>
      <c r="N70" s="60"/>
    </row>
    <row r="71" spans="1:14" x14ac:dyDescent="0.25">
      <c r="A71" s="44" t="s">
        <v>100</v>
      </c>
      <c r="B71" s="11" t="s">
        <v>52</v>
      </c>
      <c r="C71" s="141">
        <v>0</v>
      </c>
      <c r="D71" s="141">
        <v>0</v>
      </c>
      <c r="E71" s="142">
        <v>0</v>
      </c>
      <c r="F71" s="9" t="s">
        <v>63</v>
      </c>
      <c r="G71" s="122">
        <f>C71*D71*E71</f>
        <v>0</v>
      </c>
      <c r="H71" s="140">
        <v>0</v>
      </c>
      <c r="I71" s="118">
        <f>G71*H71</f>
        <v>0</v>
      </c>
      <c r="J71" s="141">
        <v>0</v>
      </c>
      <c r="K71" s="112"/>
      <c r="L71" s="121">
        <f>SUM(I71:I72)+J71</f>
        <v>0</v>
      </c>
      <c r="M71" s="127">
        <f>IF(M$4=0,0,L71/$M$4)</f>
        <v>0</v>
      </c>
      <c r="N71" s="60"/>
    </row>
    <row r="72" spans="1:14" x14ac:dyDescent="0.25">
      <c r="A72" s="44" t="s">
        <v>100</v>
      </c>
      <c r="B72" s="11" t="s">
        <v>52</v>
      </c>
      <c r="C72" s="141">
        <v>0</v>
      </c>
      <c r="D72" s="141">
        <v>0</v>
      </c>
      <c r="E72" s="142">
        <v>0</v>
      </c>
      <c r="F72" s="9" t="s">
        <v>63</v>
      </c>
      <c r="G72" s="122">
        <f>C72*D72*E72</f>
        <v>0</v>
      </c>
      <c r="H72" s="140">
        <v>0</v>
      </c>
      <c r="I72" s="118">
        <f>G72*H72</f>
        <v>0</v>
      </c>
      <c r="J72" s="112"/>
      <c r="K72" s="112"/>
      <c r="L72" s="120"/>
      <c r="M72" s="127"/>
      <c r="N72" s="60"/>
    </row>
    <row r="73" spans="1:14" x14ac:dyDescent="0.25">
      <c r="A73" s="44" t="s">
        <v>97</v>
      </c>
      <c r="B73" s="11" t="s">
        <v>53</v>
      </c>
      <c r="C73" s="141">
        <v>0</v>
      </c>
      <c r="D73" s="141">
        <v>0</v>
      </c>
      <c r="E73" s="142">
        <v>0</v>
      </c>
      <c r="F73" s="9" t="s">
        <v>63</v>
      </c>
      <c r="G73" s="122">
        <f>C73*D73*E73</f>
        <v>0</v>
      </c>
      <c r="H73" s="140">
        <v>0</v>
      </c>
      <c r="I73" s="118">
        <f>G73*H73</f>
        <v>0</v>
      </c>
      <c r="J73" s="112"/>
      <c r="K73" s="112"/>
      <c r="L73" s="121">
        <f>SUM(I73:I74)</f>
        <v>0</v>
      </c>
      <c r="M73" s="127">
        <f>IF(M$4=0,0,L73/$M$4)</f>
        <v>0</v>
      </c>
      <c r="N73" s="60"/>
    </row>
    <row r="74" spans="1:14" x14ac:dyDescent="0.25">
      <c r="A74" s="44" t="s">
        <v>97</v>
      </c>
      <c r="B74" s="11" t="s">
        <v>53</v>
      </c>
      <c r="C74" s="141">
        <v>0</v>
      </c>
      <c r="D74" s="141">
        <v>0</v>
      </c>
      <c r="E74" s="142">
        <v>0</v>
      </c>
      <c r="F74" s="9" t="s">
        <v>63</v>
      </c>
      <c r="G74" s="122">
        <f>C74*D74*E74</f>
        <v>0</v>
      </c>
      <c r="H74" s="140">
        <v>0</v>
      </c>
      <c r="I74" s="118">
        <f>G74*H74</f>
        <v>0</v>
      </c>
      <c r="J74" s="112"/>
      <c r="K74" s="112"/>
      <c r="L74" s="120"/>
      <c r="M74" s="127"/>
      <c r="N74" s="60"/>
    </row>
    <row r="75" spans="1:14" x14ac:dyDescent="0.25">
      <c r="A75" s="44"/>
      <c r="B75" s="61"/>
      <c r="C75" s="126"/>
      <c r="D75" s="126"/>
      <c r="E75" s="436"/>
      <c r="F75" s="9"/>
      <c r="G75" s="123"/>
      <c r="H75" s="121"/>
      <c r="I75" s="118"/>
      <c r="J75" s="112"/>
      <c r="K75" s="112"/>
      <c r="L75" s="120"/>
      <c r="M75" s="127"/>
      <c r="N75" s="60"/>
    </row>
    <row r="76" spans="1:14" x14ac:dyDescent="0.25">
      <c r="A76" s="44" t="s">
        <v>101</v>
      </c>
      <c r="B76" s="11" t="s">
        <v>102</v>
      </c>
      <c r="C76" s="141">
        <v>0</v>
      </c>
      <c r="D76" s="141">
        <v>0</v>
      </c>
      <c r="E76" s="142">
        <v>0</v>
      </c>
      <c r="F76" s="9" t="s">
        <v>21</v>
      </c>
      <c r="G76" s="122">
        <f>C76*D76*E76</f>
        <v>0</v>
      </c>
      <c r="H76" s="140">
        <v>0</v>
      </c>
      <c r="I76" s="118">
        <f>G76*H76</f>
        <v>0</v>
      </c>
      <c r="J76" s="141">
        <v>0</v>
      </c>
      <c r="K76" s="112"/>
      <c r="L76" s="121">
        <f>I76+J76</f>
        <v>0</v>
      </c>
      <c r="M76" s="127">
        <f>IF(M$4=0,0,L76/$M$4)</f>
        <v>0</v>
      </c>
      <c r="N76" s="60"/>
    </row>
    <row r="77" spans="1:14" x14ac:dyDescent="0.25">
      <c r="A77" s="137"/>
      <c r="B77" s="61"/>
      <c r="C77" s="8"/>
      <c r="D77" s="8"/>
      <c r="E77" s="8"/>
      <c r="F77" s="61"/>
      <c r="G77" s="61"/>
      <c r="H77" s="8"/>
      <c r="I77" s="61"/>
      <c r="J77" s="112"/>
      <c r="K77" s="112"/>
      <c r="L77" s="120"/>
      <c r="M77" s="127"/>
      <c r="N77" s="60"/>
    </row>
    <row r="78" spans="1:14" x14ac:dyDescent="0.25">
      <c r="A78" s="44" t="s">
        <v>104</v>
      </c>
      <c r="B78" s="11" t="s">
        <v>56</v>
      </c>
      <c r="C78" s="141">
        <v>0</v>
      </c>
      <c r="D78" s="141">
        <v>0</v>
      </c>
      <c r="E78" s="142">
        <v>0</v>
      </c>
      <c r="F78" s="9" t="s">
        <v>21</v>
      </c>
      <c r="G78" s="122">
        <f>C78*D78*E78</f>
        <v>0</v>
      </c>
      <c r="H78" s="140">
        <v>0</v>
      </c>
      <c r="I78" s="118">
        <f>G78*H78</f>
        <v>0</v>
      </c>
      <c r="J78" s="141">
        <v>0</v>
      </c>
      <c r="K78" s="112"/>
      <c r="L78" s="120">
        <f>I78+J78</f>
        <v>0</v>
      </c>
      <c r="M78" s="127">
        <f>IF(M$4=0,0,L78/$M$4)</f>
        <v>0</v>
      </c>
      <c r="N78" s="60"/>
    </row>
    <row r="79" spans="1:14" x14ac:dyDescent="0.25">
      <c r="A79" s="44"/>
      <c r="B79" s="11"/>
      <c r="C79" s="126"/>
      <c r="D79" s="126"/>
      <c r="E79" s="436"/>
      <c r="F79" s="9"/>
      <c r="G79" s="123"/>
      <c r="H79" s="121"/>
      <c r="I79" s="118"/>
      <c r="J79" s="112"/>
      <c r="K79" s="112"/>
      <c r="L79" s="120"/>
      <c r="M79" s="127"/>
      <c r="N79" s="60"/>
    </row>
    <row r="80" spans="1:14" x14ac:dyDescent="0.25">
      <c r="A80" s="44" t="s">
        <v>105</v>
      </c>
      <c r="B80" s="11" t="s">
        <v>57</v>
      </c>
      <c r="C80" s="141">
        <v>0</v>
      </c>
      <c r="D80" s="141">
        <v>0</v>
      </c>
      <c r="E80" s="142">
        <v>0</v>
      </c>
      <c r="F80" s="9" t="s">
        <v>63</v>
      </c>
      <c r="G80" s="122">
        <f>C80*D80*E80</f>
        <v>0</v>
      </c>
      <c r="H80" s="140">
        <v>0</v>
      </c>
      <c r="I80" s="118">
        <f>G80*H80</f>
        <v>0</v>
      </c>
      <c r="J80" s="141">
        <v>0</v>
      </c>
      <c r="K80" s="574"/>
      <c r="L80" s="121">
        <f>SUM(I80:I81)+J80</f>
        <v>0</v>
      </c>
      <c r="M80" s="127">
        <f>IF(M$4=0,0,L80/$M$4)</f>
        <v>0</v>
      </c>
      <c r="N80" s="60"/>
    </row>
    <row r="81" spans="1:14" x14ac:dyDescent="0.25">
      <c r="A81" s="44" t="s">
        <v>105</v>
      </c>
      <c r="B81" s="11" t="s">
        <v>57</v>
      </c>
      <c r="C81" s="141">
        <v>0</v>
      </c>
      <c r="D81" s="141">
        <v>0</v>
      </c>
      <c r="E81" s="142">
        <v>0</v>
      </c>
      <c r="F81" s="9" t="s">
        <v>63</v>
      </c>
      <c r="G81" s="122">
        <f>C81*D81*E81</f>
        <v>0</v>
      </c>
      <c r="H81" s="140">
        <v>0</v>
      </c>
      <c r="I81" s="118">
        <f>G81*H81</f>
        <v>0</v>
      </c>
      <c r="J81" s="112"/>
      <c r="K81" s="112"/>
      <c r="L81" s="120"/>
      <c r="M81" s="127"/>
      <c r="N81" s="60"/>
    </row>
    <row r="82" spans="1:14" x14ac:dyDescent="0.25">
      <c r="A82" s="44"/>
      <c r="B82" s="11"/>
      <c r="C82" s="17"/>
      <c r="D82" s="17"/>
      <c r="E82" s="18"/>
      <c r="F82" s="17"/>
      <c r="G82" s="755"/>
      <c r="H82" s="755"/>
      <c r="I82" s="119"/>
      <c r="J82" s="112"/>
      <c r="K82" s="112"/>
      <c r="L82" s="120"/>
      <c r="M82" s="127"/>
      <c r="N82" s="60"/>
    </row>
    <row r="83" spans="1:14" x14ac:dyDescent="0.25">
      <c r="A83" s="44"/>
      <c r="B83" s="61"/>
      <c r="C83" s="61"/>
      <c r="D83" s="61"/>
      <c r="E83" s="61"/>
      <c r="F83" s="61"/>
      <c r="G83" s="61"/>
      <c r="H83" s="61"/>
      <c r="I83" s="120"/>
      <c r="J83" s="61"/>
      <c r="K83" s="61"/>
      <c r="L83" s="119"/>
      <c r="M83" s="127"/>
      <c r="N83" s="60"/>
    </row>
    <row r="84" spans="1:14" x14ac:dyDescent="0.25">
      <c r="A84" s="44"/>
      <c r="B84" s="61"/>
      <c r="C84" s="61"/>
      <c r="D84" s="61"/>
      <c r="E84" s="61"/>
      <c r="F84" s="61"/>
      <c r="G84" s="61"/>
      <c r="H84" s="61"/>
      <c r="I84" s="61"/>
      <c r="J84" s="61"/>
      <c r="K84" s="61"/>
      <c r="L84" s="61"/>
      <c r="M84" s="127"/>
      <c r="N84" s="60"/>
    </row>
    <row r="85" spans="1:14" x14ac:dyDescent="0.25">
      <c r="A85" s="199" t="s">
        <v>375</v>
      </c>
      <c r="B85" s="61"/>
      <c r="C85" s="61"/>
      <c r="D85" s="61"/>
      <c r="E85" s="61"/>
      <c r="F85" s="61"/>
      <c r="G85" s="88"/>
      <c r="H85" s="1048" t="s">
        <v>239</v>
      </c>
      <c r="I85" s="163" t="s">
        <v>234</v>
      </c>
      <c r="J85" s="164" t="s">
        <v>131</v>
      </c>
      <c r="K85" s="166"/>
      <c r="L85" s="167" t="s">
        <v>235</v>
      </c>
      <c r="M85" s="753" t="s">
        <v>157</v>
      </c>
      <c r="N85" s="60"/>
    </row>
    <row r="86" spans="1:14" x14ac:dyDescent="0.25">
      <c r="A86" s="266">
        <v>18</v>
      </c>
      <c r="B86" s="171"/>
      <c r="C86" s="130"/>
      <c r="D86" s="130"/>
      <c r="E86" s="172"/>
      <c r="F86" s="173"/>
      <c r="G86" s="174"/>
      <c r="H86" s="1049"/>
      <c r="I86" s="169">
        <f>SUM(I6:I81)</f>
        <v>0</v>
      </c>
      <c r="J86" s="169">
        <f>SUM(J6:J81)</f>
        <v>0</v>
      </c>
      <c r="K86" s="169"/>
      <c r="L86" s="169">
        <f>SUM(L6:L80)</f>
        <v>0</v>
      </c>
      <c r="M86" s="170">
        <f>IF(M$4=0,0,L86/$M$4)</f>
        <v>0</v>
      </c>
      <c r="N86" s="60"/>
    </row>
    <row r="87" spans="1:14" x14ac:dyDescent="0.25">
      <c r="B87" s="186"/>
      <c r="C87" s="33"/>
      <c r="D87" s="147"/>
      <c r="E87" s="147"/>
      <c r="F87" s="38"/>
      <c r="H87" s="193"/>
      <c r="I87" s="14"/>
      <c r="J87" s="14"/>
      <c r="K87" s="14"/>
      <c r="L87" s="117"/>
      <c r="M87" s="185"/>
      <c r="N87" s="60"/>
    </row>
    <row r="88" spans="1:14" s="112" customFormat="1" x14ac:dyDescent="0.25">
      <c r="A88" s="134"/>
      <c r="B88" s="186"/>
      <c r="C88" s="33"/>
      <c r="D88" s="147"/>
      <c r="E88" s="147"/>
      <c r="F88" s="38"/>
      <c r="G88" s="79"/>
      <c r="H88" s="193"/>
      <c r="I88" s="14"/>
      <c r="J88" s="14"/>
      <c r="K88" s="14"/>
      <c r="L88" s="117"/>
      <c r="M88" s="185"/>
      <c r="N88" s="15"/>
    </row>
    <row r="89" spans="1:14" s="112" customFormat="1" x14ac:dyDescent="0.25">
      <c r="A89" s="134"/>
      <c r="B89" s="186"/>
      <c r="C89" s="33"/>
      <c r="D89" s="147"/>
      <c r="E89" s="147"/>
      <c r="F89" s="38"/>
      <c r="G89" s="79"/>
      <c r="H89" s="193"/>
      <c r="I89" s="14"/>
      <c r="J89" s="14"/>
      <c r="K89" s="14"/>
      <c r="L89" s="117"/>
      <c r="M89" s="185"/>
      <c r="N89" s="15"/>
    </row>
    <row r="90" spans="1:14" s="112" customFormat="1" x14ac:dyDescent="0.25">
      <c r="A90" s="134"/>
      <c r="B90" s="186"/>
      <c r="C90" s="33"/>
      <c r="D90" s="147"/>
      <c r="E90" s="147"/>
      <c r="F90" s="38"/>
      <c r="G90" s="79"/>
      <c r="H90" s="193"/>
      <c r="I90" s="14"/>
      <c r="J90" s="14"/>
      <c r="K90" s="14"/>
      <c r="L90" s="117"/>
      <c r="M90" s="185"/>
      <c r="N90" s="15"/>
    </row>
    <row r="91" spans="1:14" s="112" customFormat="1" x14ac:dyDescent="0.25">
      <c r="A91" s="134"/>
      <c r="B91" s="182"/>
      <c r="C91" s="33"/>
      <c r="D91" s="33"/>
      <c r="E91" s="30"/>
      <c r="F91" s="22"/>
      <c r="G91" s="33"/>
      <c r="H91" s="282"/>
      <c r="I91" s="14"/>
      <c r="J91" s="14"/>
      <c r="K91" s="14"/>
      <c r="L91" s="117"/>
      <c r="M91" s="185"/>
      <c r="N91" s="15"/>
    </row>
    <row r="92" spans="1:14" s="112" customFormat="1" x14ac:dyDescent="0.25">
      <c r="A92" s="134"/>
      <c r="B92" s="182"/>
      <c r="C92" s="79"/>
      <c r="D92" s="33"/>
      <c r="E92" s="79"/>
      <c r="F92" s="147"/>
      <c r="G92" s="33"/>
      <c r="H92" s="193"/>
      <c r="I92" s="14"/>
      <c r="J92" s="14"/>
      <c r="K92" s="14"/>
      <c r="L92" s="117"/>
      <c r="M92" s="185"/>
      <c r="N92" s="15"/>
    </row>
    <row r="93" spans="1:14" s="112" customFormat="1" x14ac:dyDescent="0.25">
      <c r="A93" s="134"/>
      <c r="B93" s="182"/>
      <c r="C93" s="79"/>
      <c r="D93" s="33"/>
      <c r="E93" s="79"/>
      <c r="F93" s="147"/>
      <c r="G93" s="33"/>
      <c r="H93" s="193"/>
      <c r="I93" s="14"/>
      <c r="J93" s="14"/>
      <c r="K93" s="14"/>
      <c r="L93" s="117"/>
      <c r="M93" s="185"/>
      <c r="N93" s="15"/>
    </row>
    <row r="94" spans="1:14" s="112" customFormat="1" x14ac:dyDescent="0.25">
      <c r="A94" s="134"/>
      <c r="B94" s="79"/>
      <c r="C94" s="79"/>
      <c r="D94" s="79"/>
      <c r="E94" s="79"/>
      <c r="F94" s="147"/>
      <c r="G94" s="33"/>
      <c r="H94" s="193"/>
      <c r="I94" s="14"/>
      <c r="J94" s="14"/>
      <c r="K94" s="14"/>
      <c r="L94" s="117"/>
      <c r="M94" s="185"/>
      <c r="N94" s="15"/>
    </row>
    <row r="95" spans="1:14" s="112" customFormat="1" x14ac:dyDescent="0.25">
      <c r="A95" s="134"/>
      <c r="B95" s="79"/>
      <c r="C95" s="79"/>
      <c r="D95" s="79"/>
      <c r="E95" s="79"/>
      <c r="F95" s="147"/>
      <c r="G95" s="33"/>
      <c r="H95" s="193"/>
      <c r="I95" s="14"/>
      <c r="J95" s="14"/>
      <c r="K95" s="14"/>
      <c r="L95" s="117"/>
      <c r="M95" s="185"/>
      <c r="N95" s="15"/>
    </row>
    <row r="96" spans="1:14" s="112" customFormat="1" x14ac:dyDescent="0.25">
      <c r="A96" s="134"/>
      <c r="B96" s="93"/>
      <c r="C96" s="260"/>
      <c r="D96" s="260"/>
      <c r="E96" s="260"/>
      <c r="F96" s="147"/>
      <c r="G96" s="33"/>
      <c r="H96" s="193"/>
      <c r="I96" s="14"/>
      <c r="J96" s="14"/>
      <c r="K96" s="14"/>
      <c r="L96" s="117"/>
      <c r="M96" s="185"/>
      <c r="N96" s="15"/>
    </row>
    <row r="97" spans="1:14" s="112" customFormat="1" x14ac:dyDescent="0.25">
      <c r="A97" s="134"/>
      <c r="B97" s="79"/>
      <c r="C97" s="260"/>
      <c r="D97" s="22"/>
      <c r="E97" s="22"/>
      <c r="F97" s="38"/>
      <c r="G97" s="22"/>
      <c r="H97" s="282"/>
      <c r="I97" s="14"/>
      <c r="J97" s="14"/>
      <c r="K97" s="14"/>
      <c r="L97" s="117"/>
      <c r="M97" s="185"/>
      <c r="N97" s="15"/>
    </row>
    <row r="98" spans="1:14" s="112" customFormat="1" x14ac:dyDescent="0.25">
      <c r="A98" s="134"/>
      <c r="B98" s="93"/>
      <c r="C98" s="79"/>
      <c r="D98" s="33"/>
      <c r="E98" s="147"/>
      <c r="F98" s="149"/>
      <c r="G98" s="41"/>
      <c r="H98" s="193"/>
      <c r="I98" s="14"/>
      <c r="J98" s="14"/>
      <c r="K98" s="14"/>
      <c r="L98" s="117"/>
      <c r="M98" s="185"/>
      <c r="N98" s="15"/>
    </row>
    <row r="99" spans="1:14" s="112" customFormat="1" x14ac:dyDescent="0.25">
      <c r="A99" s="134"/>
      <c r="B99" s="93"/>
      <c r="C99" s="79"/>
      <c r="D99" s="33"/>
      <c r="E99" s="147"/>
      <c r="F99" s="149"/>
      <c r="G99" s="41"/>
      <c r="H99" s="193"/>
      <c r="I99" s="14"/>
      <c r="J99" s="14"/>
      <c r="K99" s="14"/>
      <c r="L99" s="117"/>
      <c r="M99" s="185"/>
      <c r="N99" s="15"/>
    </row>
    <row r="100" spans="1:14" s="112" customFormat="1" x14ac:dyDescent="0.25">
      <c r="A100" s="134"/>
      <c r="B100" s="93"/>
      <c r="C100" s="79"/>
      <c r="D100" s="33"/>
      <c r="E100" s="147"/>
      <c r="F100" s="149"/>
      <c r="G100" s="41"/>
      <c r="H100" s="193"/>
      <c r="I100" s="14"/>
      <c r="J100" s="14"/>
      <c r="K100" s="14"/>
      <c r="L100" s="117"/>
      <c r="M100" s="185"/>
      <c r="N100" s="15"/>
    </row>
    <row r="101" spans="1:14" s="112" customFormat="1" x14ac:dyDescent="0.25">
      <c r="A101" s="134"/>
      <c r="B101" s="93"/>
      <c r="C101" s="79"/>
      <c r="D101" s="33"/>
      <c r="E101" s="147"/>
      <c r="F101" s="149"/>
      <c r="G101" s="41"/>
      <c r="H101" s="193"/>
      <c r="I101" s="14"/>
      <c r="J101" s="14"/>
      <c r="K101" s="14"/>
      <c r="L101" s="117"/>
      <c r="M101" s="185"/>
      <c r="N101" s="15"/>
    </row>
    <row r="102" spans="1:14" s="112" customFormat="1" x14ac:dyDescent="0.25">
      <c r="A102" s="134"/>
      <c r="B102" s="93"/>
      <c r="C102" s="79"/>
      <c r="D102" s="33"/>
      <c r="E102" s="147"/>
      <c r="F102" s="149"/>
      <c r="G102" s="41"/>
      <c r="H102" s="193"/>
      <c r="I102" s="14"/>
      <c r="J102" s="14"/>
      <c r="K102" s="14"/>
      <c r="L102" s="117"/>
      <c r="M102" s="185"/>
      <c r="N102" s="15"/>
    </row>
    <row r="103" spans="1:14" s="112" customFormat="1" x14ac:dyDescent="0.25">
      <c r="A103" s="134"/>
      <c r="B103" s="93"/>
      <c r="C103" s="79"/>
      <c r="D103" s="33"/>
      <c r="E103" s="147"/>
      <c r="F103" s="149"/>
      <c r="G103" s="41"/>
      <c r="H103" s="193"/>
      <c r="I103" s="14"/>
      <c r="J103" s="14"/>
      <c r="K103" s="14"/>
      <c r="L103" s="117"/>
      <c r="M103" s="185"/>
      <c r="N103" s="15"/>
    </row>
    <row r="104" spans="1:14" s="112" customFormat="1" x14ac:dyDescent="0.25">
      <c r="A104" s="134"/>
      <c r="B104" s="93"/>
      <c r="C104" s="33"/>
      <c r="D104" s="22"/>
      <c r="E104" s="38"/>
      <c r="F104" s="22"/>
      <c r="G104" s="22"/>
      <c r="H104" s="192"/>
      <c r="L104" s="117"/>
      <c r="M104" s="185"/>
      <c r="N104" s="15"/>
    </row>
    <row r="105" spans="1:14" s="112" customFormat="1" x14ac:dyDescent="0.25">
      <c r="A105" s="134"/>
      <c r="B105" s="93"/>
      <c r="C105" s="33"/>
      <c r="D105" s="33"/>
      <c r="E105" s="38"/>
      <c r="F105" s="143"/>
      <c r="G105" s="143"/>
      <c r="H105" s="193"/>
      <c r="I105" s="14"/>
      <c r="J105" s="14"/>
      <c r="K105" s="14"/>
      <c r="L105" s="117"/>
      <c r="M105" s="185"/>
      <c r="N105" s="15"/>
    </row>
    <row r="106" spans="1:14" s="112" customFormat="1" x14ac:dyDescent="0.25">
      <c r="A106" s="134"/>
      <c r="B106" s="93"/>
      <c r="C106" s="33"/>
      <c r="D106" s="33"/>
      <c r="E106" s="146"/>
      <c r="F106" s="143"/>
      <c r="G106" s="143"/>
      <c r="H106" s="193"/>
      <c r="I106" s="14"/>
      <c r="J106" s="14"/>
      <c r="K106" s="14"/>
      <c r="L106" s="117"/>
      <c r="M106" s="185"/>
      <c r="N106" s="15"/>
    </row>
    <row r="107" spans="1:14" s="112" customFormat="1" x14ac:dyDescent="0.25">
      <c r="A107" s="134"/>
      <c r="B107" s="93"/>
      <c r="C107" s="33"/>
      <c r="D107" s="33"/>
      <c r="E107" s="38"/>
      <c r="F107" s="33"/>
      <c r="G107" s="143"/>
      <c r="H107" s="193"/>
      <c r="I107" s="14"/>
      <c r="J107" s="14"/>
      <c r="K107" s="14"/>
      <c r="L107" s="117"/>
      <c r="M107" s="185"/>
      <c r="N107" s="15"/>
    </row>
    <row r="108" spans="1:14" s="112" customFormat="1" x14ac:dyDescent="0.25">
      <c r="A108" s="134"/>
      <c r="B108" s="93"/>
      <c r="C108" s="33"/>
      <c r="D108" s="146"/>
      <c r="E108" s="79"/>
      <c r="F108" s="143"/>
      <c r="G108" s="143"/>
      <c r="H108" s="193"/>
      <c r="I108" s="14"/>
      <c r="J108" s="14"/>
      <c r="K108" s="14"/>
      <c r="L108" s="117"/>
      <c r="M108" s="185"/>
      <c r="N108" s="15"/>
    </row>
    <row r="109" spans="1:14" s="112" customFormat="1" x14ac:dyDescent="0.25">
      <c r="A109" s="134"/>
      <c r="H109" s="282"/>
      <c r="I109" s="14"/>
      <c r="J109" s="14"/>
      <c r="K109" s="14"/>
      <c r="L109" s="117"/>
      <c r="M109" s="185"/>
      <c r="N109" s="15"/>
    </row>
    <row r="110" spans="1:14" s="112" customFormat="1" x14ac:dyDescent="0.25">
      <c r="A110" s="134"/>
      <c r="B110" s="93"/>
      <c r="C110" s="79"/>
      <c r="D110" s="33"/>
      <c r="E110" s="38"/>
      <c r="F110" s="33"/>
      <c r="G110" s="33"/>
      <c r="H110" s="195"/>
      <c r="I110" s="14"/>
      <c r="J110" s="14"/>
      <c r="K110" s="14"/>
      <c r="L110" s="117"/>
      <c r="M110" s="185"/>
      <c r="N110" s="15"/>
    </row>
    <row r="111" spans="1:14" s="112" customFormat="1" x14ac:dyDescent="0.25">
      <c r="A111" s="134"/>
      <c r="B111" s="93"/>
      <c r="C111" s="79"/>
      <c r="D111" s="33"/>
      <c r="E111" s="38"/>
      <c r="F111" s="22"/>
      <c r="G111" s="33"/>
      <c r="H111" s="192"/>
      <c r="I111" s="14"/>
      <c r="J111" s="14"/>
      <c r="K111" s="14"/>
      <c r="L111" s="117"/>
      <c r="M111" s="185"/>
      <c r="N111" s="15"/>
    </row>
    <row r="112" spans="1:14" s="112" customFormat="1" x14ac:dyDescent="0.25">
      <c r="A112" s="134"/>
      <c r="B112" s="93"/>
      <c r="C112" s="79"/>
      <c r="D112" s="33"/>
      <c r="E112" s="33"/>
      <c r="F112" s="196"/>
      <c r="G112" s="33"/>
      <c r="H112" s="193"/>
      <c r="I112" s="14"/>
      <c r="J112" s="14"/>
      <c r="K112" s="14"/>
      <c r="L112" s="117"/>
      <c r="M112" s="185"/>
      <c r="N112" s="15"/>
    </row>
    <row r="113" spans="1:14" s="112" customFormat="1" x14ac:dyDescent="0.25">
      <c r="A113" s="134"/>
      <c r="B113" s="93"/>
      <c r="C113" s="33"/>
      <c r="D113" s="38"/>
      <c r="E113" s="33"/>
      <c r="F113" s="33"/>
      <c r="G113" s="33"/>
      <c r="H113" s="192"/>
      <c r="I113" s="14"/>
      <c r="J113" s="14"/>
      <c r="K113" s="14"/>
      <c r="L113" s="14"/>
      <c r="M113" s="188"/>
      <c r="N113" s="15"/>
    </row>
    <row r="114" spans="1:14" s="112" customFormat="1" x14ac:dyDescent="0.25">
      <c r="A114" s="134"/>
      <c r="B114" s="93"/>
      <c r="C114" s="79"/>
      <c r="D114" s="38"/>
      <c r="E114" s="22"/>
      <c r="F114" s="22"/>
      <c r="G114" s="263"/>
      <c r="H114" s="193"/>
      <c r="I114" s="14"/>
      <c r="J114" s="14"/>
      <c r="K114" s="14"/>
      <c r="L114" s="14"/>
      <c r="M114" s="188"/>
      <c r="N114" s="15"/>
    </row>
    <row r="115" spans="1:14" s="112" customFormat="1" x14ac:dyDescent="0.25">
      <c r="A115" s="134"/>
      <c r="B115" s="93"/>
      <c r="C115" s="260"/>
      <c r="D115" s="260"/>
      <c r="E115" s="260"/>
      <c r="F115" s="21"/>
      <c r="G115" s="260"/>
      <c r="H115" s="188"/>
      <c r="I115" s="14"/>
      <c r="J115" s="14"/>
      <c r="K115" s="14"/>
      <c r="L115" s="14"/>
      <c r="M115" s="14"/>
      <c r="N115" s="15"/>
    </row>
    <row r="116" spans="1:14" s="112" customFormat="1" x14ac:dyDescent="0.25">
      <c r="A116" s="134"/>
      <c r="B116" s="93"/>
      <c r="C116" s="79"/>
      <c r="D116" s="79"/>
      <c r="E116" s="143"/>
      <c r="F116" s="143"/>
      <c r="G116" s="22"/>
      <c r="H116" s="189"/>
      <c r="I116" s="14"/>
      <c r="J116" s="14"/>
      <c r="K116" s="14"/>
      <c r="L116" s="14"/>
      <c r="M116" s="14"/>
      <c r="N116" s="15"/>
    </row>
    <row r="117" spans="1:14" s="112" customFormat="1" x14ac:dyDescent="0.25">
      <c r="A117" s="134"/>
      <c r="B117" s="79"/>
      <c r="C117" s="79"/>
      <c r="D117" s="79"/>
      <c r="E117" s="143"/>
      <c r="F117" s="143"/>
      <c r="G117" s="22"/>
      <c r="H117" s="263"/>
      <c r="I117" s="14"/>
      <c r="J117" s="14"/>
      <c r="K117" s="14"/>
      <c r="L117" s="14"/>
      <c r="M117" s="14"/>
      <c r="N117" s="15"/>
    </row>
    <row r="118" spans="1:14" s="112" customFormat="1" x14ac:dyDescent="0.25">
      <c r="A118" s="134"/>
      <c r="B118" s="93"/>
      <c r="C118" s="37"/>
      <c r="D118" s="38"/>
      <c r="E118" s="143"/>
      <c r="F118" s="184"/>
      <c r="G118" s="143"/>
      <c r="H118" s="189"/>
      <c r="I118" s="14"/>
      <c r="J118" s="14"/>
      <c r="K118" s="14"/>
      <c r="L118" s="14"/>
      <c r="M118" s="14"/>
      <c r="N118" s="15"/>
    </row>
    <row r="119" spans="1:14" s="112" customFormat="1" x14ac:dyDescent="0.25">
      <c r="A119" s="134"/>
      <c r="B119" s="186"/>
      <c r="C119" s="37"/>
      <c r="D119" s="38"/>
      <c r="E119" s="79"/>
      <c r="F119" s="79"/>
      <c r="G119" s="143"/>
      <c r="H119" s="189"/>
      <c r="I119" s="14"/>
      <c r="J119" s="14"/>
      <c r="K119" s="14"/>
      <c r="L119" s="14"/>
      <c r="M119" s="14"/>
      <c r="N119" s="15"/>
    </row>
    <row r="120" spans="1:14" s="112" customFormat="1" x14ac:dyDescent="0.25">
      <c r="A120" s="134"/>
      <c r="B120" s="186"/>
      <c r="C120" s="37"/>
      <c r="D120" s="38"/>
      <c r="E120" s="79"/>
      <c r="F120" s="79"/>
      <c r="G120" s="143"/>
      <c r="H120" s="189"/>
      <c r="I120" s="14"/>
      <c r="J120" s="14"/>
      <c r="K120" s="14"/>
      <c r="L120" s="15"/>
      <c r="M120" s="15"/>
      <c r="N120" s="15"/>
    </row>
    <row r="121" spans="1:14" s="112" customFormat="1" x14ac:dyDescent="0.25">
      <c r="A121" s="134"/>
      <c r="B121" s="93"/>
      <c r="C121" s="33"/>
      <c r="D121" s="33"/>
      <c r="E121" s="38"/>
      <c r="F121" s="33"/>
      <c r="G121" s="22"/>
      <c r="H121" s="189"/>
      <c r="I121" s="14"/>
      <c r="J121" s="14"/>
      <c r="K121" s="14"/>
      <c r="L121" s="15"/>
      <c r="M121" s="15"/>
      <c r="N121" s="15"/>
    </row>
    <row r="122" spans="1:14" s="112" customFormat="1" x14ac:dyDescent="0.25">
      <c r="A122" s="134"/>
      <c r="B122" s="93"/>
      <c r="C122" s="33"/>
      <c r="D122" s="33"/>
      <c r="E122" s="38"/>
      <c r="F122" s="22"/>
      <c r="G122" s="22"/>
      <c r="H122" s="189"/>
      <c r="I122" s="14"/>
      <c r="J122" s="14"/>
      <c r="K122" s="14"/>
      <c r="L122" s="15"/>
      <c r="M122" s="15"/>
      <c r="N122" s="15"/>
    </row>
    <row r="123" spans="1:14" s="112" customFormat="1" x14ac:dyDescent="0.25">
      <c r="A123" s="134"/>
      <c r="B123" s="79"/>
      <c r="C123" s="79"/>
      <c r="D123" s="79"/>
      <c r="E123" s="79"/>
      <c r="F123" s="79"/>
      <c r="G123" s="79"/>
      <c r="H123" s="189"/>
      <c r="I123" s="15"/>
      <c r="J123" s="15"/>
      <c r="K123" s="15"/>
      <c r="L123" s="15"/>
      <c r="M123" s="15"/>
      <c r="N123" s="15"/>
    </row>
    <row r="124" spans="1:14" s="112" customFormat="1" x14ac:dyDescent="0.25">
      <c r="A124" s="134"/>
      <c r="B124" s="79"/>
      <c r="C124" s="79"/>
      <c r="D124" s="79"/>
      <c r="E124" s="79"/>
      <c r="F124" s="79"/>
      <c r="G124" s="79"/>
      <c r="H124" s="189"/>
      <c r="I124" s="15"/>
      <c r="J124" s="15"/>
      <c r="K124" s="15"/>
      <c r="L124" s="15"/>
      <c r="M124" s="15"/>
      <c r="N124" s="15"/>
    </row>
    <row r="125" spans="1:14" s="112" customFormat="1" x14ac:dyDescent="0.25">
      <c r="A125" s="134"/>
      <c r="B125" s="79"/>
      <c r="C125" s="79"/>
      <c r="D125" s="79"/>
      <c r="E125" s="79"/>
      <c r="F125" s="79"/>
      <c r="G125" s="79"/>
      <c r="H125" s="189"/>
      <c r="I125" s="15"/>
      <c r="J125" s="15"/>
      <c r="K125" s="15"/>
      <c r="L125" s="15"/>
      <c r="M125" s="15"/>
      <c r="N125" s="15"/>
    </row>
    <row r="126" spans="1:14" s="112" customFormat="1" x14ac:dyDescent="0.25">
      <c r="A126" s="134"/>
      <c r="B126" s="79"/>
      <c r="C126" s="79"/>
      <c r="D126" s="79"/>
      <c r="E126" s="79"/>
      <c r="F126" s="79"/>
      <c r="G126" s="79"/>
      <c r="H126" s="189"/>
      <c r="I126" s="15"/>
      <c r="J126" s="15"/>
      <c r="K126" s="15"/>
      <c r="L126" s="15"/>
      <c r="M126" s="15"/>
      <c r="N126" s="15"/>
    </row>
    <row r="127" spans="1:14" s="112" customFormat="1" x14ac:dyDescent="0.25">
      <c r="A127" s="134"/>
      <c r="B127" s="79"/>
      <c r="C127" s="79"/>
      <c r="D127" s="79"/>
      <c r="E127" s="79"/>
      <c r="F127" s="79"/>
      <c r="G127" s="79"/>
      <c r="H127" s="189"/>
      <c r="I127" s="15"/>
      <c r="J127" s="15"/>
      <c r="K127" s="15"/>
      <c r="L127" s="15"/>
      <c r="M127" s="15"/>
      <c r="N127" s="15"/>
    </row>
    <row r="128" spans="1:14" s="112" customFormat="1" x14ac:dyDescent="0.25">
      <c r="A128" s="134"/>
      <c r="B128" s="79"/>
      <c r="C128" s="79"/>
      <c r="D128" s="79"/>
      <c r="E128" s="79"/>
      <c r="F128" s="79"/>
      <c r="G128" s="79"/>
      <c r="H128" s="189"/>
      <c r="I128" s="15"/>
      <c r="J128" s="15"/>
      <c r="K128" s="15"/>
      <c r="L128" s="15"/>
      <c r="M128" s="15"/>
      <c r="N128" s="15"/>
    </row>
    <row r="129" spans="1:14" s="112" customFormat="1" x14ac:dyDescent="0.25">
      <c r="A129" s="134"/>
      <c r="B129" s="79"/>
      <c r="C129" s="79"/>
      <c r="D129" s="79"/>
      <c r="E129" s="79"/>
      <c r="F129" s="79"/>
      <c r="G129" s="79"/>
      <c r="H129" s="189"/>
      <c r="I129" s="15"/>
      <c r="J129" s="15"/>
      <c r="K129" s="15"/>
      <c r="L129" s="15"/>
      <c r="M129" s="15"/>
      <c r="N129" s="15"/>
    </row>
    <row r="130" spans="1:14" s="112" customFormat="1" x14ac:dyDescent="0.25">
      <c r="A130" s="134"/>
      <c r="B130" s="79"/>
      <c r="C130" s="79"/>
      <c r="D130" s="79"/>
      <c r="E130" s="79"/>
      <c r="F130" s="79"/>
      <c r="G130" s="79"/>
      <c r="H130" s="189"/>
      <c r="I130" s="15"/>
      <c r="J130" s="15"/>
      <c r="K130" s="15"/>
      <c r="L130" s="15"/>
      <c r="M130" s="15"/>
      <c r="N130" s="15"/>
    </row>
    <row r="131" spans="1:14" s="112" customFormat="1" x14ac:dyDescent="0.25">
      <c r="A131" s="134"/>
      <c r="B131" s="79"/>
      <c r="C131" s="79"/>
      <c r="D131" s="79"/>
      <c r="E131" s="79"/>
      <c r="F131" s="79"/>
      <c r="G131" s="79"/>
      <c r="H131" s="189"/>
      <c r="I131" s="15"/>
      <c r="J131" s="15"/>
      <c r="K131" s="15"/>
      <c r="L131" s="15"/>
      <c r="M131" s="15"/>
      <c r="N131" s="15"/>
    </row>
    <row r="132" spans="1:14" s="112" customFormat="1" x14ac:dyDescent="0.25">
      <c r="A132" s="134"/>
      <c r="B132" s="79"/>
      <c r="C132" s="79"/>
      <c r="D132" s="79"/>
      <c r="E132" s="79"/>
      <c r="F132" s="79"/>
      <c r="G132" s="79"/>
      <c r="H132" s="189"/>
      <c r="I132" s="15"/>
      <c r="J132" s="15"/>
      <c r="K132" s="15"/>
      <c r="L132" s="15"/>
      <c r="M132" s="15"/>
      <c r="N132" s="15"/>
    </row>
    <row r="133" spans="1:14" s="112" customFormat="1" x14ac:dyDescent="0.25">
      <c r="A133" s="134"/>
      <c r="B133" s="79"/>
      <c r="C133" s="79"/>
      <c r="D133" s="79"/>
      <c r="E133" s="79"/>
      <c r="F133" s="79"/>
      <c r="G133" s="79"/>
      <c r="H133" s="189"/>
      <c r="I133" s="15"/>
      <c r="J133" s="15"/>
      <c r="K133" s="15"/>
      <c r="L133" s="15"/>
      <c r="M133" s="15"/>
      <c r="N133" s="15"/>
    </row>
    <row r="134" spans="1:14" s="112" customFormat="1" x14ac:dyDescent="0.25">
      <c r="A134" s="134"/>
      <c r="B134" s="79"/>
      <c r="C134" s="79"/>
      <c r="D134" s="79"/>
      <c r="E134" s="79"/>
      <c r="F134" s="79"/>
      <c r="G134" s="79"/>
      <c r="H134" s="189"/>
      <c r="I134" s="15"/>
      <c r="J134" s="15"/>
      <c r="K134" s="15"/>
      <c r="L134" s="15"/>
      <c r="M134" s="15"/>
      <c r="N134" s="15"/>
    </row>
    <row r="135" spans="1:14" s="112" customFormat="1" x14ac:dyDescent="0.25">
      <c r="A135" s="134"/>
      <c r="B135" s="79"/>
      <c r="C135" s="79"/>
      <c r="D135" s="79"/>
      <c r="E135" s="79"/>
      <c r="F135" s="79"/>
      <c r="G135" s="79"/>
      <c r="H135" s="189"/>
      <c r="I135" s="15"/>
      <c r="J135" s="15"/>
      <c r="K135" s="15"/>
      <c r="L135" s="15"/>
      <c r="M135" s="15"/>
      <c r="N135" s="15"/>
    </row>
    <row r="136" spans="1:14" s="112" customFormat="1" x14ac:dyDescent="0.25">
      <c r="A136" s="134"/>
      <c r="B136" s="79"/>
      <c r="C136" s="79"/>
      <c r="D136" s="79"/>
      <c r="E136" s="79"/>
      <c r="F136" s="79"/>
      <c r="G136" s="79"/>
      <c r="H136" s="189"/>
      <c r="I136" s="15"/>
      <c r="J136" s="15"/>
      <c r="K136" s="15"/>
      <c r="L136" s="15"/>
      <c r="M136" s="15"/>
      <c r="N136" s="15"/>
    </row>
    <row r="137" spans="1:14" s="112" customFormat="1" x14ac:dyDescent="0.25">
      <c r="A137" s="134"/>
      <c r="B137" s="79"/>
      <c r="C137" s="79"/>
      <c r="D137" s="79"/>
      <c r="E137" s="79"/>
      <c r="F137" s="79"/>
      <c r="G137" s="79"/>
      <c r="H137" s="189"/>
      <c r="I137" s="15"/>
      <c r="J137" s="15"/>
      <c r="K137" s="15"/>
      <c r="L137" s="15"/>
      <c r="M137" s="15"/>
      <c r="N137" s="15"/>
    </row>
    <row r="138" spans="1:14" s="112" customFormat="1" x14ac:dyDescent="0.25">
      <c r="A138" s="134"/>
      <c r="B138" s="79"/>
      <c r="C138" s="79"/>
      <c r="D138" s="79"/>
      <c r="E138" s="79"/>
      <c r="F138" s="79"/>
      <c r="G138" s="79"/>
      <c r="H138" s="189"/>
      <c r="I138" s="15"/>
      <c r="J138" s="15"/>
      <c r="K138" s="15"/>
      <c r="L138" s="15"/>
      <c r="M138" s="15"/>
      <c r="N138" s="15"/>
    </row>
    <row r="139" spans="1:14" s="112" customFormat="1" x14ac:dyDescent="0.25">
      <c r="A139" s="134"/>
      <c r="B139" s="79"/>
      <c r="C139" s="79"/>
      <c r="D139" s="79"/>
      <c r="E139" s="79"/>
      <c r="F139" s="79"/>
      <c r="G139" s="79"/>
      <c r="H139" s="189"/>
      <c r="I139" s="15"/>
      <c r="J139" s="15"/>
      <c r="K139" s="15"/>
      <c r="L139" s="15"/>
      <c r="M139" s="15"/>
      <c r="N139" s="15"/>
    </row>
    <row r="140" spans="1:14" s="112" customFormat="1" x14ac:dyDescent="0.25">
      <c r="A140" s="134"/>
      <c r="B140" s="79"/>
      <c r="C140" s="79"/>
      <c r="D140" s="79"/>
      <c r="E140" s="79"/>
      <c r="F140" s="79"/>
      <c r="G140" s="79"/>
      <c r="H140" s="189"/>
      <c r="I140" s="15"/>
      <c r="J140" s="15"/>
      <c r="K140" s="15"/>
      <c r="L140" s="15"/>
      <c r="M140" s="15"/>
      <c r="N140" s="15"/>
    </row>
    <row r="141" spans="1:14" s="112" customFormat="1" x14ac:dyDescent="0.25">
      <c r="A141" s="134"/>
      <c r="B141" s="79"/>
      <c r="C141" s="79"/>
      <c r="D141" s="79"/>
      <c r="E141" s="79"/>
      <c r="F141" s="79"/>
      <c r="G141" s="79"/>
      <c r="H141" s="189"/>
      <c r="I141" s="15"/>
      <c r="J141" s="15"/>
      <c r="K141" s="15"/>
      <c r="L141" s="15"/>
      <c r="M141" s="15"/>
      <c r="N141" s="15"/>
    </row>
    <row r="142" spans="1:14" s="112" customFormat="1" x14ac:dyDescent="0.25">
      <c r="A142" s="134"/>
      <c r="B142" s="79"/>
      <c r="C142" s="79"/>
      <c r="D142" s="79"/>
      <c r="E142" s="79"/>
      <c r="F142" s="79"/>
      <c r="G142" s="79"/>
      <c r="H142" s="189"/>
      <c r="I142" s="15"/>
      <c r="J142" s="15"/>
      <c r="K142" s="15"/>
      <c r="L142" s="15"/>
      <c r="M142" s="15"/>
      <c r="N142" s="15"/>
    </row>
    <row r="143" spans="1:14" s="112" customFormat="1" x14ac:dyDescent="0.25">
      <c r="A143" s="134"/>
      <c r="B143" s="79"/>
      <c r="C143" s="79"/>
      <c r="D143" s="79"/>
      <c r="E143" s="79"/>
      <c r="F143" s="79"/>
      <c r="G143" s="79"/>
      <c r="H143" s="189"/>
      <c r="I143" s="15"/>
      <c r="J143" s="15"/>
      <c r="K143" s="15"/>
      <c r="L143" s="15"/>
      <c r="M143" s="15"/>
      <c r="N143" s="15"/>
    </row>
    <row r="144" spans="1:14" s="112" customFormat="1" x14ac:dyDescent="0.25">
      <c r="A144" s="134"/>
      <c r="B144" s="79"/>
      <c r="C144" s="79"/>
      <c r="D144" s="79"/>
      <c r="E144" s="79"/>
      <c r="F144" s="79"/>
      <c r="G144" s="79"/>
      <c r="H144" s="189"/>
      <c r="I144" s="15"/>
      <c r="J144" s="15"/>
      <c r="K144" s="15"/>
      <c r="L144" s="15"/>
      <c r="M144" s="15"/>
      <c r="N144" s="15"/>
    </row>
    <row r="145" spans="1:14" s="112" customFormat="1" x14ac:dyDescent="0.25">
      <c r="A145" s="134"/>
      <c r="B145" s="79"/>
      <c r="C145" s="79"/>
      <c r="D145" s="79"/>
      <c r="E145" s="79"/>
      <c r="F145" s="79"/>
      <c r="G145" s="79"/>
      <c r="H145" s="189"/>
      <c r="I145" s="15"/>
      <c r="J145" s="15"/>
      <c r="K145" s="15"/>
      <c r="L145" s="15"/>
      <c r="M145" s="15"/>
      <c r="N145" s="15"/>
    </row>
  </sheetData>
  <mergeCells count="1">
    <mergeCell ref="H85:H86"/>
  </mergeCells>
  <dataValidations count="3">
    <dataValidation type="custom" allowBlank="1" showInputMessage="1" showErrorMessage="1" errorTitle="Focchi massage" error="Accepted only  ref" sqref="A85">
      <formula1>"ref"</formula1>
    </dataValidation>
    <dataValidation type="decimal" allowBlank="1" showInputMessage="1" showErrorMessage="1" errorTitle="Focchi." error="No, You can't." sqref="C6:E17 C19:E26 C28:E39 C41:E52 C54:E57 C59:E62 C64:E69 C71:E74 C76:E76 C78:E78 C80:E81 H6:H17 H19:H26 H28:H39 H41:H52 H54:H57 H59:H62 H64:H69 H71:H74 H76 H78 H80:H81 J15 J25 J34 J36 J38 J43 J46 J49 J51 J61 J71 J76 J78 J80 M4">
      <formula1>-999999999999</formula1>
      <formula2>999999999999</formula2>
    </dataValidation>
    <dataValidation type="whole" showInputMessage="1" showErrorMessage="1" errorTitle="Focchi message " error="Accepted only 18" sqref="A86">
      <formula1>18</formula1>
      <formula2>18</formula2>
    </dataValidation>
  </dataValidations>
  <printOptions horizontalCentered="1" verticalCentered="1"/>
  <pageMargins left="0" right="0" top="0.19685039370078741" bottom="0.19685039370078741" header="0" footer="0"/>
  <pageSetup paperSize="8" scale="73" orientation="portrait" r:id="rId1"/>
  <headerFooter>
    <oddFooter>&amp;L     &amp;F     &amp;A&amp;C&amp;D     &amp;T&amp;R&amp;P/&amp;N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FF0000"/>
    <pageSetUpPr fitToPage="1"/>
  </sheetPr>
  <dimension ref="A1:N145"/>
  <sheetViews>
    <sheetView zoomScale="85" zoomScaleNormal="85" workbookViewId="0">
      <pane ySplit="5" topLeftCell="A6" activePane="bottomLeft" state="frozen"/>
      <selection activeCell="FB1" sqref="FB1"/>
      <selection pane="bottomLeft"/>
    </sheetView>
  </sheetViews>
  <sheetFormatPr defaultColWidth="9.08984375" defaultRowHeight="12.5" x14ac:dyDescent="0.25"/>
  <cols>
    <col min="1" max="1" width="6" style="134" customWidth="1"/>
    <col min="2" max="2" width="53.90625" style="79" customWidth="1"/>
    <col min="3" max="6" width="11.453125" style="79" customWidth="1"/>
    <col min="7" max="7" width="11.36328125" style="79" customWidth="1"/>
    <col min="8" max="8" width="12.90625" style="189" customWidth="1"/>
    <col min="9" max="9" width="14.453125" style="15" customWidth="1"/>
    <col min="10" max="13" width="14.36328125" style="15" customWidth="1"/>
    <col min="14" max="14" width="9.08984375" style="15" customWidth="1"/>
    <col min="15" max="16384" width="9.08984375" style="60"/>
  </cols>
  <sheetData>
    <row r="1" spans="1:14" ht="15" customHeight="1" x14ac:dyDescent="0.25">
      <c r="A1" s="83"/>
      <c r="B1" s="84" t="s">
        <v>313</v>
      </c>
      <c r="C1" s="84"/>
      <c r="D1" s="84"/>
      <c r="E1" s="84"/>
      <c r="F1" s="84"/>
      <c r="G1" s="84"/>
      <c r="H1" s="84"/>
      <c r="I1" s="85"/>
      <c r="J1" s="85"/>
      <c r="K1" s="85"/>
      <c r="L1" s="85"/>
      <c r="M1" s="268"/>
      <c r="N1" s="187"/>
    </row>
    <row r="2" spans="1:14" ht="18" customHeight="1" x14ac:dyDescent="0.25">
      <c r="A2" s="42"/>
      <c r="B2" s="63"/>
      <c r="C2" s="87"/>
      <c r="D2" s="1" t="s">
        <v>312</v>
      </c>
      <c r="E2" s="359" t="str">
        <f>Setup!$K$20</f>
        <v>I9</v>
      </c>
      <c r="F2" s="14"/>
      <c r="G2" s="179" t="s">
        <v>270</v>
      </c>
      <c r="H2" s="3">
        <f>Total!B2</f>
        <v>0</v>
      </c>
      <c r="I2" s="114" t="s">
        <v>1</v>
      </c>
      <c r="J2" s="3">
        <f>Total!D2</f>
        <v>0</v>
      </c>
      <c r="K2" s="82"/>
      <c r="L2" s="61"/>
      <c r="M2" s="127"/>
      <c r="N2" s="263"/>
    </row>
    <row r="3" spans="1:14" ht="28.5" customHeight="1" x14ac:dyDescent="0.25">
      <c r="A3" s="42"/>
      <c r="B3" s="276"/>
      <c r="C3" s="61"/>
      <c r="D3" s="276"/>
      <c r="E3" s="277"/>
      <c r="F3" s="8"/>
      <c r="G3" s="6"/>
      <c r="H3" s="1"/>
      <c r="I3" s="1"/>
      <c r="J3" s="10"/>
      <c r="K3" s="10"/>
      <c r="L3" s="61"/>
      <c r="M3" s="278" t="s">
        <v>122</v>
      </c>
      <c r="N3" s="60"/>
    </row>
    <row r="4" spans="1:14" x14ac:dyDescent="0.25">
      <c r="A4" s="42"/>
      <c r="B4" s="276"/>
      <c r="C4" s="61"/>
      <c r="D4" s="185"/>
      <c r="E4" s="134"/>
      <c r="F4" s="8"/>
      <c r="G4" s="752"/>
      <c r="H4" s="61"/>
      <c r="I4" s="61"/>
      <c r="J4" s="10"/>
      <c r="K4" s="10"/>
      <c r="L4" s="61"/>
      <c r="M4" s="141">
        <v>0</v>
      </c>
      <c r="N4" s="60"/>
    </row>
    <row r="5" spans="1:14" x14ac:dyDescent="0.25">
      <c r="A5" s="42"/>
      <c r="B5" s="8"/>
      <c r="C5" s="125" t="s">
        <v>136</v>
      </c>
      <c r="D5" s="125" t="s">
        <v>137</v>
      </c>
      <c r="E5" s="752" t="s">
        <v>138</v>
      </c>
      <c r="F5" s="8"/>
      <c r="G5" s="752" t="s">
        <v>139</v>
      </c>
      <c r="H5" s="6" t="s">
        <v>140</v>
      </c>
      <c r="I5" s="6" t="s">
        <v>3</v>
      </c>
      <c r="J5" s="598" t="s">
        <v>131</v>
      </c>
      <c r="K5" s="229"/>
      <c r="L5" s="598" t="s">
        <v>151</v>
      </c>
      <c r="M5" s="136" t="s">
        <v>157</v>
      </c>
      <c r="N5" s="60"/>
    </row>
    <row r="6" spans="1:14" x14ac:dyDescent="0.25">
      <c r="A6" s="44" t="s">
        <v>74</v>
      </c>
      <c r="B6" s="11" t="s">
        <v>8</v>
      </c>
      <c r="C6" s="141">
        <v>0</v>
      </c>
      <c r="D6" s="141">
        <v>0</v>
      </c>
      <c r="E6" s="142">
        <v>0</v>
      </c>
      <c r="F6" s="9" t="s">
        <v>109</v>
      </c>
      <c r="G6" s="122">
        <f t="shared" ref="G6:G17" si="0">C6*D6*E6</f>
        <v>0</v>
      </c>
      <c r="H6" s="140">
        <v>0</v>
      </c>
      <c r="I6" s="118">
        <f>G6*H6</f>
        <v>0</v>
      </c>
      <c r="J6" s="119"/>
      <c r="K6" s="119"/>
      <c r="L6" s="121">
        <f>SUM(I6:I9)</f>
        <v>0</v>
      </c>
      <c r="M6" s="127">
        <f>IF(M$4=0,0,L6/$M$4)</f>
        <v>0</v>
      </c>
      <c r="N6" s="60"/>
    </row>
    <row r="7" spans="1:14" x14ac:dyDescent="0.25">
      <c r="A7" s="44" t="s">
        <v>74</v>
      </c>
      <c r="B7" s="11" t="s">
        <v>8</v>
      </c>
      <c r="C7" s="141">
        <v>0</v>
      </c>
      <c r="D7" s="141">
        <v>0</v>
      </c>
      <c r="E7" s="142">
        <v>0</v>
      </c>
      <c r="F7" s="9" t="s">
        <v>109</v>
      </c>
      <c r="G7" s="122">
        <f t="shared" si="0"/>
        <v>0</v>
      </c>
      <c r="H7" s="140">
        <v>0</v>
      </c>
      <c r="I7" s="118">
        <f t="shared" ref="I7:I17" si="1">G7*H7</f>
        <v>0</v>
      </c>
      <c r="J7" s="119"/>
      <c r="K7" s="119"/>
      <c r="L7" s="121"/>
      <c r="M7" s="127"/>
      <c r="N7" s="60"/>
    </row>
    <row r="8" spans="1:14" x14ac:dyDescent="0.25">
      <c r="A8" s="44" t="s">
        <v>74</v>
      </c>
      <c r="B8" s="11" t="s">
        <v>18</v>
      </c>
      <c r="C8" s="141">
        <v>0</v>
      </c>
      <c r="D8" s="141">
        <v>0</v>
      </c>
      <c r="E8" s="142">
        <v>0</v>
      </c>
      <c r="F8" s="9" t="s">
        <v>109</v>
      </c>
      <c r="G8" s="122">
        <f t="shared" si="0"/>
        <v>0</v>
      </c>
      <c r="H8" s="140">
        <v>0</v>
      </c>
      <c r="I8" s="118">
        <f t="shared" si="1"/>
        <v>0</v>
      </c>
      <c r="J8" s="119"/>
      <c r="K8" s="119"/>
      <c r="L8" s="121"/>
      <c r="M8" s="127"/>
      <c r="N8" s="60"/>
    </row>
    <row r="9" spans="1:14" x14ac:dyDescent="0.25">
      <c r="A9" s="44" t="s">
        <v>74</v>
      </c>
      <c r="B9" s="11" t="s">
        <v>18</v>
      </c>
      <c r="C9" s="141">
        <v>0</v>
      </c>
      <c r="D9" s="141">
        <v>0</v>
      </c>
      <c r="E9" s="142">
        <v>0</v>
      </c>
      <c r="F9" s="9" t="s">
        <v>109</v>
      </c>
      <c r="G9" s="122">
        <f t="shared" si="0"/>
        <v>0</v>
      </c>
      <c r="H9" s="140">
        <v>0</v>
      </c>
      <c r="I9" s="118">
        <f t="shared" si="1"/>
        <v>0</v>
      </c>
      <c r="J9" s="119"/>
      <c r="K9" s="119"/>
      <c r="L9" s="121"/>
      <c r="M9" s="127"/>
      <c r="N9" s="60"/>
    </row>
    <row r="10" spans="1:14" x14ac:dyDescent="0.25">
      <c r="A10" s="44" t="s">
        <v>75</v>
      </c>
      <c r="B10" s="11" t="s">
        <v>23</v>
      </c>
      <c r="C10" s="141">
        <v>0</v>
      </c>
      <c r="D10" s="141">
        <v>0</v>
      </c>
      <c r="E10" s="142">
        <v>0</v>
      </c>
      <c r="F10" s="9" t="s">
        <v>109</v>
      </c>
      <c r="G10" s="122">
        <f t="shared" si="0"/>
        <v>0</v>
      </c>
      <c r="H10" s="140">
        <v>0</v>
      </c>
      <c r="I10" s="118">
        <f t="shared" si="1"/>
        <v>0</v>
      </c>
      <c r="J10" s="119"/>
      <c r="K10" s="119"/>
      <c r="L10" s="121">
        <f>SUM(I10:I13)</f>
        <v>0</v>
      </c>
      <c r="M10" s="127">
        <f>IF(M$4=0,0,L10/$M$4)</f>
        <v>0</v>
      </c>
      <c r="N10" s="60"/>
    </row>
    <row r="11" spans="1:14" x14ac:dyDescent="0.25">
      <c r="A11" s="44" t="s">
        <v>75</v>
      </c>
      <c r="B11" s="11" t="s">
        <v>134</v>
      </c>
      <c r="C11" s="141">
        <v>0</v>
      </c>
      <c r="D11" s="141">
        <v>0</v>
      </c>
      <c r="E11" s="142">
        <v>0</v>
      </c>
      <c r="F11" s="9" t="s">
        <v>21</v>
      </c>
      <c r="G11" s="122">
        <f t="shared" si="0"/>
        <v>0</v>
      </c>
      <c r="H11" s="140">
        <v>0</v>
      </c>
      <c r="I11" s="118">
        <f t="shared" si="1"/>
        <v>0</v>
      </c>
      <c r="J11" s="119"/>
      <c r="K11" s="119"/>
      <c r="L11" s="121"/>
      <c r="M11" s="127"/>
      <c r="N11" s="60"/>
    </row>
    <row r="12" spans="1:14" x14ac:dyDescent="0.25">
      <c r="A12" s="44" t="s">
        <v>75</v>
      </c>
      <c r="B12" s="11" t="s">
        <v>135</v>
      </c>
      <c r="C12" s="141">
        <v>0</v>
      </c>
      <c r="D12" s="141">
        <v>0</v>
      </c>
      <c r="E12" s="142">
        <v>0</v>
      </c>
      <c r="F12" s="9" t="s">
        <v>109</v>
      </c>
      <c r="G12" s="122">
        <f t="shared" si="0"/>
        <v>0</v>
      </c>
      <c r="H12" s="140">
        <v>0</v>
      </c>
      <c r="I12" s="118">
        <f t="shared" si="1"/>
        <v>0</v>
      </c>
      <c r="J12" s="119"/>
      <c r="K12" s="119"/>
      <c r="L12" s="121"/>
      <c r="M12" s="127"/>
      <c r="N12" s="60"/>
    </row>
    <row r="13" spans="1:14" x14ac:dyDescent="0.25">
      <c r="A13" s="44" t="s">
        <v>75</v>
      </c>
      <c r="B13" s="11" t="s">
        <v>134</v>
      </c>
      <c r="C13" s="141">
        <v>0</v>
      </c>
      <c r="D13" s="141">
        <v>0</v>
      </c>
      <c r="E13" s="142">
        <v>0</v>
      </c>
      <c r="F13" s="9" t="s">
        <v>21</v>
      </c>
      <c r="G13" s="122">
        <f t="shared" si="0"/>
        <v>0</v>
      </c>
      <c r="H13" s="140">
        <v>0</v>
      </c>
      <c r="I13" s="118">
        <f t="shared" si="1"/>
        <v>0</v>
      </c>
      <c r="J13" s="119"/>
      <c r="K13" s="119"/>
      <c r="L13" s="121"/>
      <c r="M13" s="127"/>
      <c r="N13" s="60"/>
    </row>
    <row r="14" spans="1:14" x14ac:dyDescent="0.25">
      <c r="A14" s="44" t="s">
        <v>72</v>
      </c>
      <c r="B14" s="11" t="s">
        <v>121</v>
      </c>
      <c r="C14" s="141">
        <v>0</v>
      </c>
      <c r="D14" s="141">
        <v>0</v>
      </c>
      <c r="E14" s="142">
        <v>0</v>
      </c>
      <c r="F14" s="9" t="s">
        <v>109</v>
      </c>
      <c r="G14" s="122">
        <f t="shared" si="0"/>
        <v>0</v>
      </c>
      <c r="H14" s="140">
        <v>0</v>
      </c>
      <c r="I14" s="118">
        <f t="shared" si="1"/>
        <v>0</v>
      </c>
      <c r="J14" s="61"/>
      <c r="K14" s="61"/>
      <c r="L14" s="121">
        <f>SUM(I14:I15)+J15</f>
        <v>0</v>
      </c>
      <c r="M14" s="127">
        <f>IF(M$4=0,0,L14/$M$4)</f>
        <v>0</v>
      </c>
      <c r="N14" s="60"/>
    </row>
    <row r="15" spans="1:14" x14ac:dyDescent="0.25">
      <c r="A15" s="44" t="s">
        <v>72</v>
      </c>
      <c r="B15" s="11" t="s">
        <v>141</v>
      </c>
      <c r="C15" s="141">
        <v>0</v>
      </c>
      <c r="D15" s="141">
        <v>0</v>
      </c>
      <c r="E15" s="142">
        <v>0</v>
      </c>
      <c r="F15" s="9" t="s">
        <v>125</v>
      </c>
      <c r="G15" s="122">
        <f t="shared" si="0"/>
        <v>0</v>
      </c>
      <c r="H15" s="140">
        <v>0</v>
      </c>
      <c r="I15" s="118">
        <f t="shared" si="1"/>
        <v>0</v>
      </c>
      <c r="J15" s="141">
        <v>0</v>
      </c>
      <c r="K15" s="574"/>
      <c r="L15" s="121"/>
      <c r="M15" s="127"/>
      <c r="N15" s="60"/>
    </row>
    <row r="16" spans="1:14" x14ac:dyDescent="0.25">
      <c r="A16" s="44" t="s">
        <v>74</v>
      </c>
      <c r="B16" s="11" t="s">
        <v>28</v>
      </c>
      <c r="C16" s="141">
        <v>0</v>
      </c>
      <c r="D16" s="141">
        <v>0</v>
      </c>
      <c r="E16" s="142">
        <v>0</v>
      </c>
      <c r="F16" s="9" t="s">
        <v>20</v>
      </c>
      <c r="G16" s="122">
        <f t="shared" si="0"/>
        <v>0</v>
      </c>
      <c r="H16" s="140">
        <v>0</v>
      </c>
      <c r="I16" s="118">
        <f t="shared" si="1"/>
        <v>0</v>
      </c>
      <c r="J16" s="112"/>
      <c r="K16" s="112"/>
      <c r="L16" s="121">
        <f>SUM(I16:I17)</f>
        <v>0</v>
      </c>
      <c r="M16" s="127">
        <f>IF(M$4=0,0,L16/$M$4)</f>
        <v>0</v>
      </c>
      <c r="N16" s="60"/>
    </row>
    <row r="17" spans="1:14" x14ac:dyDescent="0.25">
      <c r="A17" s="44" t="s">
        <v>74</v>
      </c>
      <c r="B17" s="11" t="s">
        <v>28</v>
      </c>
      <c r="C17" s="141">
        <v>0</v>
      </c>
      <c r="D17" s="141">
        <v>0</v>
      </c>
      <c r="E17" s="142">
        <v>0</v>
      </c>
      <c r="F17" s="9" t="s">
        <v>20</v>
      </c>
      <c r="G17" s="122">
        <f t="shared" si="0"/>
        <v>0</v>
      </c>
      <c r="H17" s="140">
        <v>0</v>
      </c>
      <c r="I17" s="118">
        <f t="shared" si="1"/>
        <v>0</v>
      </c>
      <c r="J17" s="112"/>
      <c r="K17" s="112"/>
      <c r="L17" s="121"/>
      <c r="M17" s="127"/>
      <c r="N17" s="60"/>
    </row>
    <row r="18" spans="1:14" ht="14.25" customHeight="1" x14ac:dyDescent="0.25">
      <c r="A18" s="45"/>
      <c r="B18" s="93"/>
      <c r="C18" s="126"/>
      <c r="D18" s="125"/>
      <c r="E18" s="284"/>
      <c r="F18" s="9"/>
      <c r="G18" s="123"/>
      <c r="H18" s="117"/>
      <c r="I18" s="118"/>
      <c r="J18" s="112"/>
      <c r="K18" s="112"/>
      <c r="L18" s="121"/>
      <c r="M18" s="127"/>
      <c r="N18" s="60"/>
    </row>
    <row r="19" spans="1:14" x14ac:dyDescent="0.25">
      <c r="A19" s="44" t="s">
        <v>66</v>
      </c>
      <c r="B19" s="61" t="s">
        <v>147</v>
      </c>
      <c r="C19" s="141">
        <v>0</v>
      </c>
      <c r="D19" s="141">
        <v>0</v>
      </c>
      <c r="E19" s="142">
        <v>0</v>
      </c>
      <c r="F19" s="9" t="s">
        <v>21</v>
      </c>
      <c r="G19" s="122">
        <f t="shared" ref="G19:G26" si="2">C19*D19*E19</f>
        <v>0</v>
      </c>
      <c r="H19" s="140">
        <v>0</v>
      </c>
      <c r="I19" s="118">
        <f t="shared" ref="I19:I26" si="3">G19*H19</f>
        <v>0</v>
      </c>
      <c r="J19" s="112"/>
      <c r="K19" s="112"/>
      <c r="L19" s="121">
        <f>SUM(I19:I20)</f>
        <v>0</v>
      </c>
      <c r="M19" s="127">
        <f>IF(M$4=0,0,L19/$M$4)</f>
        <v>0</v>
      </c>
      <c r="N19" s="60"/>
    </row>
    <row r="20" spans="1:14" x14ac:dyDescent="0.25">
      <c r="A20" s="44" t="s">
        <v>66</v>
      </c>
      <c r="B20" s="61" t="s">
        <v>147</v>
      </c>
      <c r="C20" s="141">
        <v>0</v>
      </c>
      <c r="D20" s="141">
        <v>0</v>
      </c>
      <c r="E20" s="142">
        <v>0</v>
      </c>
      <c r="F20" s="9" t="s">
        <v>21</v>
      </c>
      <c r="G20" s="122">
        <f t="shared" si="2"/>
        <v>0</v>
      </c>
      <c r="H20" s="140">
        <v>0</v>
      </c>
      <c r="I20" s="118">
        <f t="shared" si="3"/>
        <v>0</v>
      </c>
      <c r="J20" s="112"/>
      <c r="K20" s="112"/>
      <c r="L20" s="121"/>
      <c r="M20" s="127"/>
      <c r="N20" s="60"/>
    </row>
    <row r="21" spans="1:14" x14ac:dyDescent="0.25">
      <c r="A21" s="44" t="s">
        <v>67</v>
      </c>
      <c r="B21" s="94" t="s">
        <v>148</v>
      </c>
      <c r="C21" s="141">
        <v>0</v>
      </c>
      <c r="D21" s="141">
        <v>0</v>
      </c>
      <c r="E21" s="142">
        <v>0</v>
      </c>
      <c r="F21" s="9" t="s">
        <v>21</v>
      </c>
      <c r="G21" s="122">
        <f t="shared" si="2"/>
        <v>0</v>
      </c>
      <c r="H21" s="140">
        <v>0</v>
      </c>
      <c r="I21" s="118">
        <f t="shared" si="3"/>
        <v>0</v>
      </c>
      <c r="J21" s="112"/>
      <c r="K21" s="112"/>
      <c r="L21" s="121">
        <f>SUM(I21:I22)</f>
        <v>0</v>
      </c>
      <c r="M21" s="127">
        <f>IF(M$4=0,0,L21/$M$4)</f>
        <v>0</v>
      </c>
      <c r="N21" s="60"/>
    </row>
    <row r="22" spans="1:14" x14ac:dyDescent="0.25">
      <c r="A22" s="44" t="s">
        <v>67</v>
      </c>
      <c r="B22" s="94" t="s">
        <v>148</v>
      </c>
      <c r="C22" s="141">
        <v>0</v>
      </c>
      <c r="D22" s="141">
        <v>0</v>
      </c>
      <c r="E22" s="142">
        <v>0</v>
      </c>
      <c r="F22" s="9" t="s">
        <v>21</v>
      </c>
      <c r="G22" s="122">
        <f t="shared" si="2"/>
        <v>0</v>
      </c>
      <c r="H22" s="140">
        <v>0</v>
      </c>
      <c r="I22" s="118">
        <f t="shared" si="3"/>
        <v>0</v>
      </c>
      <c r="J22" s="112"/>
      <c r="K22" s="112"/>
      <c r="L22" s="121"/>
      <c r="M22" s="127"/>
      <c r="N22" s="60"/>
    </row>
    <row r="23" spans="1:14" x14ac:dyDescent="0.25">
      <c r="A23" s="44" t="s">
        <v>68</v>
      </c>
      <c r="B23" s="94" t="s">
        <v>149</v>
      </c>
      <c r="C23" s="141">
        <v>0</v>
      </c>
      <c r="D23" s="141">
        <v>0</v>
      </c>
      <c r="E23" s="142">
        <v>0</v>
      </c>
      <c r="F23" s="9" t="s">
        <v>21</v>
      </c>
      <c r="G23" s="122">
        <f t="shared" si="2"/>
        <v>0</v>
      </c>
      <c r="H23" s="140">
        <v>0</v>
      </c>
      <c r="I23" s="118">
        <f t="shared" si="3"/>
        <v>0</v>
      </c>
      <c r="J23" s="112"/>
      <c r="K23" s="112"/>
      <c r="L23" s="121">
        <f>SUM(I23:I24)</f>
        <v>0</v>
      </c>
      <c r="M23" s="127">
        <f>IF(M$4=0,0,L23/$M$4)</f>
        <v>0</v>
      </c>
      <c r="N23" s="60"/>
    </row>
    <row r="24" spans="1:14" x14ac:dyDescent="0.25">
      <c r="A24" s="44" t="s">
        <v>68</v>
      </c>
      <c r="B24" s="94" t="s">
        <v>149</v>
      </c>
      <c r="C24" s="141">
        <v>0</v>
      </c>
      <c r="D24" s="141">
        <v>0</v>
      </c>
      <c r="E24" s="142">
        <v>0</v>
      </c>
      <c r="F24" s="9" t="s">
        <v>125</v>
      </c>
      <c r="G24" s="122">
        <f t="shared" si="2"/>
        <v>0</v>
      </c>
      <c r="H24" s="140">
        <v>0</v>
      </c>
      <c r="I24" s="118">
        <f t="shared" si="3"/>
        <v>0</v>
      </c>
      <c r="J24" s="112"/>
      <c r="K24" s="112"/>
      <c r="L24" s="121"/>
      <c r="M24" s="127"/>
      <c r="N24" s="60"/>
    </row>
    <row r="25" spans="1:14" x14ac:dyDescent="0.25">
      <c r="A25" s="44" t="s">
        <v>73</v>
      </c>
      <c r="B25" s="11" t="s">
        <v>142</v>
      </c>
      <c r="C25" s="141">
        <v>0</v>
      </c>
      <c r="D25" s="141">
        <v>0</v>
      </c>
      <c r="E25" s="142">
        <v>0</v>
      </c>
      <c r="F25" s="9" t="s">
        <v>21</v>
      </c>
      <c r="G25" s="122">
        <f t="shared" si="2"/>
        <v>0</v>
      </c>
      <c r="H25" s="140">
        <v>0</v>
      </c>
      <c r="I25" s="118">
        <f t="shared" si="3"/>
        <v>0</v>
      </c>
      <c r="J25" s="141">
        <v>0</v>
      </c>
      <c r="K25" s="574"/>
      <c r="L25" s="121">
        <f>SUM(I25:I26)+J25</f>
        <v>0</v>
      </c>
      <c r="M25" s="127">
        <f>IF(M$4=0,0,L25/$M$4)</f>
        <v>0</v>
      </c>
      <c r="N25" s="60"/>
    </row>
    <row r="26" spans="1:14" x14ac:dyDescent="0.25">
      <c r="A26" s="44" t="s">
        <v>73</v>
      </c>
      <c r="B26" s="11" t="s">
        <v>143</v>
      </c>
      <c r="C26" s="141">
        <v>0</v>
      </c>
      <c r="D26" s="141">
        <v>0</v>
      </c>
      <c r="E26" s="142">
        <v>0</v>
      </c>
      <c r="F26" s="9" t="s">
        <v>125</v>
      </c>
      <c r="G26" s="122">
        <f t="shared" si="2"/>
        <v>0</v>
      </c>
      <c r="H26" s="140">
        <v>0</v>
      </c>
      <c r="I26" s="118">
        <f t="shared" si="3"/>
        <v>0</v>
      </c>
      <c r="J26" s="112"/>
      <c r="K26" s="112"/>
      <c r="L26" s="120"/>
      <c r="M26" s="127"/>
      <c r="N26" s="60"/>
    </row>
    <row r="27" spans="1:14" x14ac:dyDescent="0.25">
      <c r="A27" s="45"/>
      <c r="B27" s="93"/>
      <c r="C27" s="126"/>
      <c r="D27" s="126"/>
      <c r="E27" s="436"/>
      <c r="F27" s="9"/>
      <c r="G27" s="123"/>
      <c r="H27" s="121"/>
      <c r="I27" s="118"/>
      <c r="J27" s="112"/>
      <c r="K27" s="112"/>
      <c r="L27" s="120"/>
      <c r="M27" s="127"/>
      <c r="N27" s="60"/>
    </row>
    <row r="28" spans="1:14" x14ac:dyDescent="0.25">
      <c r="A28" s="46" t="s">
        <v>67</v>
      </c>
      <c r="B28" s="72" t="s">
        <v>42</v>
      </c>
      <c r="C28" s="141">
        <v>0</v>
      </c>
      <c r="D28" s="141">
        <v>0</v>
      </c>
      <c r="E28" s="142">
        <v>0</v>
      </c>
      <c r="F28" s="9" t="s">
        <v>125</v>
      </c>
      <c r="G28" s="122">
        <f t="shared" ref="G28:G39" si="4">C28*D28*E28</f>
        <v>0</v>
      </c>
      <c r="H28" s="140">
        <v>0</v>
      </c>
      <c r="I28" s="118">
        <f t="shared" ref="I28:I39" si="5">G28*H28</f>
        <v>0</v>
      </c>
      <c r="J28" s="61"/>
      <c r="K28" s="61"/>
      <c r="L28" s="121">
        <f>SUM(I28:I29)</f>
        <v>0</v>
      </c>
      <c r="M28" s="127">
        <f>IF(M$4=0,0,L28/$M$4)</f>
        <v>0</v>
      </c>
      <c r="N28" s="60"/>
    </row>
    <row r="29" spans="1:14" x14ac:dyDescent="0.25">
      <c r="A29" s="46" t="s">
        <v>67</v>
      </c>
      <c r="B29" s="72" t="s">
        <v>42</v>
      </c>
      <c r="C29" s="141">
        <v>0</v>
      </c>
      <c r="D29" s="141">
        <v>0</v>
      </c>
      <c r="E29" s="142">
        <v>0</v>
      </c>
      <c r="F29" s="9" t="s">
        <v>125</v>
      </c>
      <c r="G29" s="122">
        <f t="shared" si="4"/>
        <v>0</v>
      </c>
      <c r="H29" s="140">
        <v>0</v>
      </c>
      <c r="I29" s="118">
        <f t="shared" si="5"/>
        <v>0</v>
      </c>
      <c r="J29" s="112"/>
      <c r="K29" s="112"/>
      <c r="L29" s="120"/>
      <c r="M29" s="127"/>
      <c r="N29" s="60"/>
    </row>
    <row r="30" spans="1:14" x14ac:dyDescent="0.25">
      <c r="A30" s="46" t="s">
        <v>66</v>
      </c>
      <c r="B30" s="72" t="s">
        <v>42</v>
      </c>
      <c r="C30" s="141">
        <v>0</v>
      </c>
      <c r="D30" s="141">
        <v>0</v>
      </c>
      <c r="E30" s="142">
        <v>0</v>
      </c>
      <c r="F30" s="9" t="s">
        <v>125</v>
      </c>
      <c r="G30" s="122">
        <f t="shared" si="4"/>
        <v>0</v>
      </c>
      <c r="H30" s="140">
        <v>0</v>
      </c>
      <c r="I30" s="118">
        <f t="shared" si="5"/>
        <v>0</v>
      </c>
      <c r="J30" s="112"/>
      <c r="K30" s="112"/>
      <c r="L30" s="121">
        <f>SUM(I30:I31)</f>
        <v>0</v>
      </c>
      <c r="M30" s="127">
        <f>IF(M$4=0,0,L30/$M$4)</f>
        <v>0</v>
      </c>
      <c r="N30" s="60"/>
    </row>
    <row r="31" spans="1:14" x14ac:dyDescent="0.25">
      <c r="A31" s="46" t="s">
        <v>66</v>
      </c>
      <c r="B31" s="72" t="s">
        <v>42</v>
      </c>
      <c r="C31" s="141">
        <v>0</v>
      </c>
      <c r="D31" s="141">
        <v>0</v>
      </c>
      <c r="E31" s="142">
        <v>0</v>
      </c>
      <c r="F31" s="9" t="s">
        <v>125</v>
      </c>
      <c r="G31" s="122">
        <f t="shared" si="4"/>
        <v>0</v>
      </c>
      <c r="H31" s="140">
        <v>0</v>
      </c>
      <c r="I31" s="118">
        <f t="shared" si="5"/>
        <v>0</v>
      </c>
      <c r="J31" s="112"/>
      <c r="K31" s="112"/>
      <c r="L31" s="120"/>
      <c r="M31" s="127"/>
      <c r="N31" s="60"/>
    </row>
    <row r="32" spans="1:14" x14ac:dyDescent="0.25">
      <c r="A32" s="46" t="s">
        <v>68</v>
      </c>
      <c r="B32" s="72" t="s">
        <v>42</v>
      </c>
      <c r="C32" s="141">
        <v>0</v>
      </c>
      <c r="D32" s="141">
        <v>0</v>
      </c>
      <c r="E32" s="142">
        <v>0</v>
      </c>
      <c r="F32" s="9" t="s">
        <v>125</v>
      </c>
      <c r="G32" s="122">
        <f t="shared" si="4"/>
        <v>0</v>
      </c>
      <c r="H32" s="140">
        <v>0</v>
      </c>
      <c r="I32" s="118">
        <f t="shared" si="5"/>
        <v>0</v>
      </c>
      <c r="J32" s="112"/>
      <c r="K32" s="112"/>
      <c r="L32" s="121">
        <f>SUM(I32:I33)</f>
        <v>0</v>
      </c>
      <c r="M32" s="127">
        <f>IF(M$4=0,0,L32/$M$4)</f>
        <v>0</v>
      </c>
      <c r="N32" s="60"/>
    </row>
    <row r="33" spans="1:14" ht="13.5" customHeight="1" x14ac:dyDescent="0.25">
      <c r="A33" s="46" t="s">
        <v>68</v>
      </c>
      <c r="B33" s="72" t="s">
        <v>42</v>
      </c>
      <c r="C33" s="141">
        <v>0</v>
      </c>
      <c r="D33" s="141">
        <v>0</v>
      </c>
      <c r="E33" s="142">
        <v>0</v>
      </c>
      <c r="F33" s="9" t="s">
        <v>125</v>
      </c>
      <c r="G33" s="122">
        <f t="shared" si="4"/>
        <v>0</v>
      </c>
      <c r="H33" s="140">
        <v>0</v>
      </c>
      <c r="I33" s="118">
        <f t="shared" si="5"/>
        <v>0</v>
      </c>
      <c r="J33" s="61"/>
      <c r="K33" s="61"/>
      <c r="L33" s="120"/>
      <c r="M33" s="127"/>
      <c r="N33" s="60"/>
    </row>
    <row r="34" spans="1:14" x14ac:dyDescent="0.25">
      <c r="A34" s="46" t="s">
        <v>65</v>
      </c>
      <c r="B34" s="72" t="s">
        <v>42</v>
      </c>
      <c r="C34" s="141">
        <v>0</v>
      </c>
      <c r="D34" s="141">
        <v>0</v>
      </c>
      <c r="E34" s="142">
        <v>0</v>
      </c>
      <c r="F34" s="9" t="s">
        <v>125</v>
      </c>
      <c r="G34" s="122">
        <f t="shared" si="4"/>
        <v>0</v>
      </c>
      <c r="H34" s="140">
        <v>0</v>
      </c>
      <c r="I34" s="118">
        <f t="shared" si="5"/>
        <v>0</v>
      </c>
      <c r="J34" s="141">
        <v>0</v>
      </c>
      <c r="K34" s="574"/>
      <c r="L34" s="121">
        <f>SUM(I34:I35)+J34</f>
        <v>0</v>
      </c>
      <c r="M34" s="127">
        <f>IF(M$4=0,0,L34/$M$4)</f>
        <v>0</v>
      </c>
      <c r="N34" s="60"/>
    </row>
    <row r="35" spans="1:14" x14ac:dyDescent="0.25">
      <c r="A35" s="46" t="s">
        <v>65</v>
      </c>
      <c r="B35" s="72" t="s">
        <v>42</v>
      </c>
      <c r="C35" s="141">
        <v>0</v>
      </c>
      <c r="D35" s="141">
        <v>0</v>
      </c>
      <c r="E35" s="142">
        <v>0</v>
      </c>
      <c r="F35" s="9" t="s">
        <v>125</v>
      </c>
      <c r="G35" s="122">
        <f t="shared" si="4"/>
        <v>0</v>
      </c>
      <c r="H35" s="140">
        <v>0</v>
      </c>
      <c r="I35" s="118">
        <f t="shared" si="5"/>
        <v>0</v>
      </c>
      <c r="J35" s="61"/>
      <c r="K35" s="61"/>
      <c r="L35" s="120"/>
      <c r="M35" s="127"/>
      <c r="N35" s="60"/>
    </row>
    <row r="36" spans="1:14" x14ac:dyDescent="0.25">
      <c r="A36" s="44" t="s">
        <v>76</v>
      </c>
      <c r="B36" s="72" t="s">
        <v>42</v>
      </c>
      <c r="C36" s="141">
        <v>0</v>
      </c>
      <c r="D36" s="141">
        <v>0</v>
      </c>
      <c r="E36" s="142">
        <v>0</v>
      </c>
      <c r="F36" s="9" t="s">
        <v>125</v>
      </c>
      <c r="G36" s="122">
        <f t="shared" si="4"/>
        <v>0</v>
      </c>
      <c r="H36" s="140">
        <v>0</v>
      </c>
      <c r="I36" s="118">
        <f t="shared" si="5"/>
        <v>0</v>
      </c>
      <c r="J36" s="141">
        <v>0</v>
      </c>
      <c r="K36" s="574"/>
      <c r="L36" s="121">
        <f>SUM(I36:I37)+J36</f>
        <v>0</v>
      </c>
      <c r="M36" s="127">
        <f>IF(M$4=0,0,L36/$M$4)</f>
        <v>0</v>
      </c>
      <c r="N36" s="60"/>
    </row>
    <row r="37" spans="1:14" x14ac:dyDescent="0.25">
      <c r="A37" s="44" t="s">
        <v>76</v>
      </c>
      <c r="B37" s="72" t="s">
        <v>42</v>
      </c>
      <c r="C37" s="141">
        <v>0</v>
      </c>
      <c r="D37" s="141">
        <v>0</v>
      </c>
      <c r="E37" s="142">
        <v>0</v>
      </c>
      <c r="F37" s="9" t="s">
        <v>125</v>
      </c>
      <c r="G37" s="122">
        <f t="shared" si="4"/>
        <v>0</v>
      </c>
      <c r="H37" s="140">
        <v>0</v>
      </c>
      <c r="I37" s="118">
        <f t="shared" si="5"/>
        <v>0</v>
      </c>
      <c r="J37" s="112"/>
      <c r="K37" s="112"/>
      <c r="L37" s="120"/>
      <c r="M37" s="127"/>
      <c r="N37" s="60"/>
    </row>
    <row r="38" spans="1:14" x14ac:dyDescent="0.25">
      <c r="A38" s="44" t="s">
        <v>133</v>
      </c>
      <c r="B38" s="72" t="s">
        <v>42</v>
      </c>
      <c r="C38" s="141">
        <v>0</v>
      </c>
      <c r="D38" s="141">
        <v>0</v>
      </c>
      <c r="E38" s="142">
        <v>0</v>
      </c>
      <c r="F38" s="9" t="s">
        <v>125</v>
      </c>
      <c r="G38" s="122">
        <f t="shared" si="4"/>
        <v>0</v>
      </c>
      <c r="H38" s="140">
        <v>0</v>
      </c>
      <c r="I38" s="118">
        <f t="shared" si="5"/>
        <v>0</v>
      </c>
      <c r="J38" s="141">
        <v>0</v>
      </c>
      <c r="K38" s="574"/>
      <c r="L38" s="121">
        <f>SUM(I38:I39)+J38</f>
        <v>0</v>
      </c>
      <c r="M38" s="127">
        <f>IF(M$4=0,0,L38/$M$4)</f>
        <v>0</v>
      </c>
      <c r="N38" s="60"/>
    </row>
    <row r="39" spans="1:14" x14ac:dyDescent="0.25">
      <c r="A39" s="44" t="s">
        <v>133</v>
      </c>
      <c r="B39" s="72" t="s">
        <v>42</v>
      </c>
      <c r="C39" s="141">
        <v>0</v>
      </c>
      <c r="D39" s="141">
        <v>0</v>
      </c>
      <c r="E39" s="142">
        <v>0</v>
      </c>
      <c r="F39" s="9" t="s">
        <v>125</v>
      </c>
      <c r="G39" s="122">
        <f t="shared" si="4"/>
        <v>0</v>
      </c>
      <c r="H39" s="140">
        <v>0</v>
      </c>
      <c r="I39" s="118">
        <f t="shared" si="5"/>
        <v>0</v>
      </c>
      <c r="J39" s="112"/>
      <c r="K39" s="112"/>
      <c r="L39" s="120"/>
      <c r="M39" s="127"/>
      <c r="N39" s="60"/>
    </row>
    <row r="40" spans="1:14" x14ac:dyDescent="0.25">
      <c r="A40" s="44"/>
      <c r="B40" s="11"/>
      <c r="C40" s="126"/>
      <c r="D40" s="126"/>
      <c r="E40" s="436"/>
      <c r="F40" s="9"/>
      <c r="G40" s="123"/>
      <c r="H40" s="121"/>
      <c r="I40" s="118"/>
      <c r="J40" s="112"/>
      <c r="K40" s="112"/>
      <c r="L40" s="120"/>
      <c r="M40" s="127"/>
      <c r="N40" s="60"/>
    </row>
    <row r="41" spans="1:14" x14ac:dyDescent="0.25">
      <c r="A41" s="44" t="s">
        <v>77</v>
      </c>
      <c r="B41" s="72" t="s">
        <v>62</v>
      </c>
      <c r="C41" s="141">
        <v>0</v>
      </c>
      <c r="D41" s="141">
        <v>0</v>
      </c>
      <c r="E41" s="142">
        <v>0</v>
      </c>
      <c r="F41" s="9" t="s">
        <v>45</v>
      </c>
      <c r="G41" s="122">
        <f t="shared" ref="G41:G52" si="6">C41*D41*E41</f>
        <v>0</v>
      </c>
      <c r="H41" s="140">
        <v>0</v>
      </c>
      <c r="I41" s="118">
        <f t="shared" ref="I41:I52" si="7">G41*H41</f>
        <v>0</v>
      </c>
      <c r="J41" s="112"/>
      <c r="K41" s="112"/>
      <c r="L41" s="121">
        <f>SUM(I41:I42)</f>
        <v>0</v>
      </c>
      <c r="M41" s="127">
        <f>IF(M$4=0,0,L41/$M$4)</f>
        <v>0</v>
      </c>
      <c r="N41" s="60"/>
    </row>
    <row r="42" spans="1:14" x14ac:dyDescent="0.25">
      <c r="A42" s="44" t="s">
        <v>77</v>
      </c>
      <c r="B42" s="72" t="s">
        <v>62</v>
      </c>
      <c r="C42" s="141">
        <v>0</v>
      </c>
      <c r="D42" s="141">
        <v>0</v>
      </c>
      <c r="E42" s="142">
        <v>0</v>
      </c>
      <c r="F42" s="9" t="s">
        <v>45</v>
      </c>
      <c r="G42" s="122">
        <f t="shared" si="6"/>
        <v>0</v>
      </c>
      <c r="H42" s="140">
        <v>0</v>
      </c>
      <c r="I42" s="118">
        <f t="shared" si="7"/>
        <v>0</v>
      </c>
      <c r="J42" s="112"/>
      <c r="K42" s="385"/>
      <c r="L42" s="120"/>
      <c r="M42" s="127"/>
      <c r="N42" s="60"/>
    </row>
    <row r="43" spans="1:14" x14ac:dyDescent="0.25">
      <c r="A43" s="44" t="s">
        <v>90</v>
      </c>
      <c r="B43" s="95" t="s">
        <v>111</v>
      </c>
      <c r="C43" s="141">
        <v>0</v>
      </c>
      <c r="D43" s="141">
        <v>0</v>
      </c>
      <c r="E43" s="142">
        <v>0</v>
      </c>
      <c r="F43" s="9" t="s">
        <v>109</v>
      </c>
      <c r="G43" s="122">
        <f t="shared" si="6"/>
        <v>0</v>
      </c>
      <c r="H43" s="140">
        <v>0</v>
      </c>
      <c r="I43" s="118">
        <f t="shared" si="7"/>
        <v>0</v>
      </c>
      <c r="J43" s="141">
        <v>0</v>
      </c>
      <c r="K43" s="574"/>
      <c r="L43" s="121">
        <f>SUM(I43:I45)+J43</f>
        <v>0</v>
      </c>
      <c r="M43" s="127">
        <f>IF(M$4=0,0,L43/$M$4)</f>
        <v>0</v>
      </c>
      <c r="N43" s="60"/>
    </row>
    <row r="44" spans="1:14" x14ac:dyDescent="0.25">
      <c r="A44" s="44" t="s">
        <v>90</v>
      </c>
      <c r="B44" s="95" t="s">
        <v>111</v>
      </c>
      <c r="C44" s="141">
        <v>0</v>
      </c>
      <c r="D44" s="141">
        <v>0</v>
      </c>
      <c r="E44" s="142">
        <v>0</v>
      </c>
      <c r="F44" s="9" t="s">
        <v>109</v>
      </c>
      <c r="G44" s="122">
        <f t="shared" si="6"/>
        <v>0</v>
      </c>
      <c r="H44" s="140">
        <v>0</v>
      </c>
      <c r="I44" s="118">
        <f t="shared" si="7"/>
        <v>0</v>
      </c>
      <c r="J44" s="112"/>
      <c r="K44" s="112"/>
      <c r="L44" s="120"/>
      <c r="M44" s="127"/>
      <c r="N44" s="60"/>
    </row>
    <row r="45" spans="1:14" x14ac:dyDescent="0.25">
      <c r="A45" s="44" t="s">
        <v>90</v>
      </c>
      <c r="B45" s="95" t="s">
        <v>152</v>
      </c>
      <c r="C45" s="141">
        <v>0</v>
      </c>
      <c r="D45" s="141">
        <v>0</v>
      </c>
      <c r="E45" s="142">
        <v>0</v>
      </c>
      <c r="F45" s="9" t="s">
        <v>45</v>
      </c>
      <c r="G45" s="122">
        <f t="shared" si="6"/>
        <v>0</v>
      </c>
      <c r="H45" s="140">
        <v>0</v>
      </c>
      <c r="I45" s="118">
        <f t="shared" si="7"/>
        <v>0</v>
      </c>
      <c r="J45" s="112"/>
      <c r="K45" s="385"/>
      <c r="L45" s="61"/>
      <c r="M45" s="127"/>
      <c r="N45" s="60"/>
    </row>
    <row r="46" spans="1:14" x14ac:dyDescent="0.25">
      <c r="A46" s="44" t="s">
        <v>99</v>
      </c>
      <c r="B46" s="95" t="s">
        <v>112</v>
      </c>
      <c r="C46" s="141">
        <v>0</v>
      </c>
      <c r="D46" s="141">
        <v>0</v>
      </c>
      <c r="E46" s="142">
        <v>0</v>
      </c>
      <c r="F46" s="9" t="s">
        <v>109</v>
      </c>
      <c r="G46" s="122">
        <f t="shared" si="6"/>
        <v>0</v>
      </c>
      <c r="H46" s="140">
        <v>0</v>
      </c>
      <c r="I46" s="118">
        <f t="shared" si="7"/>
        <v>0</v>
      </c>
      <c r="J46" s="141">
        <v>0</v>
      </c>
      <c r="K46" s="574"/>
      <c r="L46" s="121">
        <f>SUM(I46:I48)+J46</f>
        <v>0</v>
      </c>
      <c r="M46" s="127">
        <f>IF(M$4=0,0,L46/$M$4)</f>
        <v>0</v>
      </c>
      <c r="N46" s="60"/>
    </row>
    <row r="47" spans="1:14" x14ac:dyDescent="0.25">
      <c r="A47" s="44" t="s">
        <v>99</v>
      </c>
      <c r="B47" s="95" t="s">
        <v>112</v>
      </c>
      <c r="C47" s="141">
        <v>0</v>
      </c>
      <c r="D47" s="141">
        <v>0</v>
      </c>
      <c r="E47" s="142">
        <v>0</v>
      </c>
      <c r="F47" s="9" t="s">
        <v>109</v>
      </c>
      <c r="G47" s="122">
        <f t="shared" si="6"/>
        <v>0</v>
      </c>
      <c r="H47" s="140">
        <v>0</v>
      </c>
      <c r="I47" s="118">
        <f t="shared" si="7"/>
        <v>0</v>
      </c>
      <c r="J47" s="112"/>
      <c r="K47" s="112"/>
      <c r="L47" s="120"/>
      <c r="M47" s="127"/>
      <c r="N47" s="60"/>
    </row>
    <row r="48" spans="1:14" x14ac:dyDescent="0.25">
      <c r="A48" s="44" t="s">
        <v>99</v>
      </c>
      <c r="B48" s="95" t="s">
        <v>153</v>
      </c>
      <c r="C48" s="141">
        <v>0</v>
      </c>
      <c r="D48" s="141">
        <v>0</v>
      </c>
      <c r="E48" s="142">
        <v>0</v>
      </c>
      <c r="F48" s="9" t="s">
        <v>45</v>
      </c>
      <c r="G48" s="122">
        <f t="shared" si="6"/>
        <v>0</v>
      </c>
      <c r="H48" s="140">
        <v>0</v>
      </c>
      <c r="I48" s="118">
        <f t="shared" si="7"/>
        <v>0</v>
      </c>
      <c r="J48" s="112"/>
      <c r="K48" s="385"/>
      <c r="L48" s="61"/>
      <c r="M48" s="127"/>
      <c r="N48" s="60"/>
    </row>
    <row r="49" spans="1:14" x14ac:dyDescent="0.25">
      <c r="A49" s="44" t="s">
        <v>91</v>
      </c>
      <c r="B49" s="95" t="s">
        <v>113</v>
      </c>
      <c r="C49" s="141">
        <v>0</v>
      </c>
      <c r="D49" s="141">
        <v>0</v>
      </c>
      <c r="E49" s="142">
        <v>0</v>
      </c>
      <c r="F49" s="9" t="s">
        <v>109</v>
      </c>
      <c r="G49" s="122">
        <f t="shared" si="6"/>
        <v>0</v>
      </c>
      <c r="H49" s="140">
        <v>0</v>
      </c>
      <c r="I49" s="118">
        <f t="shared" si="7"/>
        <v>0</v>
      </c>
      <c r="J49" s="141">
        <v>0</v>
      </c>
      <c r="K49" s="574"/>
      <c r="L49" s="121">
        <f>SUM(I49:I50)+J49</f>
        <v>0</v>
      </c>
      <c r="M49" s="127">
        <f>IF(M$4=0,0,L49/$M$4)</f>
        <v>0</v>
      </c>
      <c r="N49" s="60"/>
    </row>
    <row r="50" spans="1:14" x14ac:dyDescent="0.25">
      <c r="A50" s="44" t="s">
        <v>91</v>
      </c>
      <c r="B50" s="95" t="s">
        <v>113</v>
      </c>
      <c r="C50" s="141">
        <v>0</v>
      </c>
      <c r="D50" s="141">
        <v>0</v>
      </c>
      <c r="E50" s="142">
        <v>0</v>
      </c>
      <c r="F50" s="9" t="s">
        <v>109</v>
      </c>
      <c r="G50" s="122">
        <f t="shared" si="6"/>
        <v>0</v>
      </c>
      <c r="H50" s="140">
        <v>0</v>
      </c>
      <c r="I50" s="118">
        <f t="shared" si="7"/>
        <v>0</v>
      </c>
      <c r="J50" s="112"/>
      <c r="K50" s="385"/>
      <c r="L50" s="120"/>
      <c r="M50" s="127"/>
      <c r="N50" s="60"/>
    </row>
    <row r="51" spans="1:14" x14ac:dyDescent="0.25">
      <c r="A51" s="44" t="s">
        <v>240</v>
      </c>
      <c r="B51" s="95" t="s">
        <v>114</v>
      </c>
      <c r="C51" s="141">
        <v>0</v>
      </c>
      <c r="D51" s="141">
        <v>0</v>
      </c>
      <c r="E51" s="142">
        <v>0</v>
      </c>
      <c r="F51" s="9" t="s">
        <v>109</v>
      </c>
      <c r="G51" s="122">
        <f t="shared" si="6"/>
        <v>0</v>
      </c>
      <c r="H51" s="140">
        <v>0</v>
      </c>
      <c r="I51" s="118">
        <f t="shared" si="7"/>
        <v>0</v>
      </c>
      <c r="J51" s="141">
        <v>0</v>
      </c>
      <c r="K51" s="574"/>
      <c r="L51" s="121">
        <f>SUM(I51:J51)</f>
        <v>0</v>
      </c>
      <c r="M51" s="127">
        <f>IF(M$4=0,0,L51/$M$4)</f>
        <v>0</v>
      </c>
      <c r="N51" s="60"/>
    </row>
    <row r="52" spans="1:14" x14ac:dyDescent="0.25">
      <c r="A52" s="44" t="s">
        <v>241</v>
      </c>
      <c r="B52" s="95" t="s">
        <v>115</v>
      </c>
      <c r="C52" s="141">
        <v>0</v>
      </c>
      <c r="D52" s="141">
        <v>0</v>
      </c>
      <c r="E52" s="142">
        <v>0</v>
      </c>
      <c r="F52" s="9" t="s">
        <v>109</v>
      </c>
      <c r="G52" s="122">
        <f t="shared" si="6"/>
        <v>0</v>
      </c>
      <c r="H52" s="140">
        <v>0</v>
      </c>
      <c r="I52" s="118">
        <f t="shared" si="7"/>
        <v>0</v>
      </c>
      <c r="J52" s="112"/>
      <c r="K52" s="112"/>
      <c r="L52" s="121">
        <f>SUM(I52)</f>
        <v>0</v>
      </c>
      <c r="M52" s="127">
        <f>IF(M$4=0,0,L52/$M$4)</f>
        <v>0</v>
      </c>
      <c r="N52" s="60"/>
    </row>
    <row r="53" spans="1:14" x14ac:dyDescent="0.25">
      <c r="A53" s="44"/>
      <c r="B53" s="96"/>
      <c r="C53" s="126"/>
      <c r="D53" s="126"/>
      <c r="E53" s="436"/>
      <c r="F53" s="9"/>
      <c r="G53" s="123"/>
      <c r="H53" s="121"/>
      <c r="I53" s="118"/>
      <c r="J53" s="61"/>
      <c r="K53" s="61"/>
      <c r="L53" s="120"/>
      <c r="M53" s="127"/>
      <c r="N53" s="60"/>
    </row>
    <row r="54" spans="1:14" x14ac:dyDescent="0.25">
      <c r="A54" s="44" t="s">
        <v>92</v>
      </c>
      <c r="B54" s="72"/>
      <c r="C54" s="141">
        <v>0</v>
      </c>
      <c r="D54" s="141">
        <v>0</v>
      </c>
      <c r="E54" s="142">
        <v>0</v>
      </c>
      <c r="F54" s="9" t="s">
        <v>45</v>
      </c>
      <c r="G54" s="122">
        <f>C54*D54*E54</f>
        <v>0</v>
      </c>
      <c r="H54" s="140">
        <v>0</v>
      </c>
      <c r="I54" s="118">
        <f>G54*H54</f>
        <v>0</v>
      </c>
      <c r="J54" s="112"/>
      <c r="K54" s="112"/>
      <c r="L54" s="121">
        <f>SUM(I54:I55)</f>
        <v>0</v>
      </c>
      <c r="M54" s="127">
        <f>IF(M$4=0,0,L54/$M$4)</f>
        <v>0</v>
      </c>
      <c r="N54" s="60"/>
    </row>
    <row r="55" spans="1:14" x14ac:dyDescent="0.25">
      <c r="A55" s="44" t="s">
        <v>92</v>
      </c>
      <c r="B55" s="72"/>
      <c r="C55" s="141">
        <v>0</v>
      </c>
      <c r="D55" s="141">
        <v>0</v>
      </c>
      <c r="E55" s="142">
        <v>0</v>
      </c>
      <c r="F55" s="9" t="s">
        <v>45</v>
      </c>
      <c r="G55" s="122">
        <f>C55*D55*E55</f>
        <v>0</v>
      </c>
      <c r="H55" s="140">
        <v>0</v>
      </c>
      <c r="I55" s="118">
        <f>G55*H55</f>
        <v>0</v>
      </c>
      <c r="J55" s="112"/>
      <c r="K55" s="112"/>
      <c r="L55" s="120"/>
      <c r="M55" s="127"/>
      <c r="N55" s="60"/>
    </row>
    <row r="56" spans="1:14" x14ac:dyDescent="0.25">
      <c r="A56" s="44" t="s">
        <v>93</v>
      </c>
      <c r="B56" s="72"/>
      <c r="C56" s="141">
        <v>0</v>
      </c>
      <c r="D56" s="141">
        <v>0</v>
      </c>
      <c r="E56" s="142">
        <v>0</v>
      </c>
      <c r="F56" s="9" t="s">
        <v>45</v>
      </c>
      <c r="G56" s="122">
        <f>C56*D56*E56</f>
        <v>0</v>
      </c>
      <c r="H56" s="140">
        <v>0</v>
      </c>
      <c r="I56" s="118">
        <f>G56*H56</f>
        <v>0</v>
      </c>
      <c r="J56" s="61"/>
      <c r="K56" s="61"/>
      <c r="L56" s="121">
        <f>SUM(I56:I57)</f>
        <v>0</v>
      </c>
      <c r="M56" s="127">
        <f>IF(M$4=0,0,L56/$M$4)</f>
        <v>0</v>
      </c>
      <c r="N56" s="60"/>
    </row>
    <row r="57" spans="1:14" x14ac:dyDescent="0.25">
      <c r="A57" s="44" t="s">
        <v>93</v>
      </c>
      <c r="B57" s="72"/>
      <c r="C57" s="141">
        <v>0</v>
      </c>
      <c r="D57" s="141">
        <v>0</v>
      </c>
      <c r="E57" s="142">
        <v>0</v>
      </c>
      <c r="F57" s="9" t="s">
        <v>45</v>
      </c>
      <c r="G57" s="122">
        <f>C57*D57*E57</f>
        <v>0</v>
      </c>
      <c r="H57" s="140">
        <v>0</v>
      </c>
      <c r="I57" s="118">
        <f>G57*H57</f>
        <v>0</v>
      </c>
      <c r="J57" s="112"/>
      <c r="K57" s="112"/>
      <c r="L57" s="120"/>
      <c r="M57" s="127"/>
      <c r="N57" s="60"/>
    </row>
    <row r="58" spans="1:14" x14ac:dyDescent="0.25">
      <c r="A58" s="44"/>
      <c r="B58" s="96"/>
      <c r="C58" s="126"/>
      <c r="D58" s="126"/>
      <c r="E58" s="436"/>
      <c r="F58" s="9"/>
      <c r="G58" s="123"/>
      <c r="H58" s="121"/>
      <c r="I58" s="118"/>
      <c r="J58" s="112"/>
      <c r="K58" s="112"/>
      <c r="L58" s="120"/>
      <c r="M58" s="127"/>
      <c r="N58" s="60"/>
    </row>
    <row r="59" spans="1:14" x14ac:dyDescent="0.25">
      <c r="A59" s="44" t="s">
        <v>94</v>
      </c>
      <c r="B59" s="96" t="s">
        <v>95</v>
      </c>
      <c r="C59" s="141">
        <v>0</v>
      </c>
      <c r="D59" s="141">
        <v>0</v>
      </c>
      <c r="E59" s="142">
        <v>0</v>
      </c>
      <c r="F59" s="9" t="s">
        <v>45</v>
      </c>
      <c r="G59" s="122">
        <f>C59*D59*E59</f>
        <v>0</v>
      </c>
      <c r="H59" s="140">
        <v>0</v>
      </c>
      <c r="I59" s="118">
        <f>G59*H59</f>
        <v>0</v>
      </c>
      <c r="J59" s="112"/>
      <c r="K59" s="112"/>
      <c r="L59" s="121">
        <f>SUM(I59:I60)</f>
        <v>0</v>
      </c>
      <c r="M59" s="127">
        <f>IF(M$4=0,0,L59/$M$4)</f>
        <v>0</v>
      </c>
      <c r="N59" s="60"/>
    </row>
    <row r="60" spans="1:14" x14ac:dyDescent="0.25">
      <c r="A60" s="44" t="s">
        <v>94</v>
      </c>
      <c r="B60" s="96" t="s">
        <v>95</v>
      </c>
      <c r="C60" s="141">
        <v>0</v>
      </c>
      <c r="D60" s="141">
        <v>0</v>
      </c>
      <c r="E60" s="142">
        <v>0</v>
      </c>
      <c r="F60" s="9" t="s">
        <v>45</v>
      </c>
      <c r="G60" s="122">
        <f>C60*D60*E60</f>
        <v>0</v>
      </c>
      <c r="H60" s="140">
        <v>0</v>
      </c>
      <c r="I60" s="118">
        <f>G60*H60</f>
        <v>0</v>
      </c>
      <c r="J60" s="112"/>
      <c r="K60" s="385"/>
      <c r="L60" s="120"/>
      <c r="M60" s="127"/>
      <c r="N60" s="60"/>
    </row>
    <row r="61" spans="1:14" x14ac:dyDescent="0.25">
      <c r="A61" s="44" t="s">
        <v>96</v>
      </c>
      <c r="B61" s="8" t="s">
        <v>46</v>
      </c>
      <c r="C61" s="141">
        <v>0</v>
      </c>
      <c r="D61" s="141">
        <v>0</v>
      </c>
      <c r="E61" s="142">
        <v>0</v>
      </c>
      <c r="F61" s="9" t="s">
        <v>45</v>
      </c>
      <c r="G61" s="122">
        <f>C61*D61*E61</f>
        <v>0</v>
      </c>
      <c r="H61" s="140">
        <v>0</v>
      </c>
      <c r="I61" s="118">
        <f>G61*H61</f>
        <v>0</v>
      </c>
      <c r="J61" s="141">
        <v>0</v>
      </c>
      <c r="K61" s="574"/>
      <c r="L61" s="121">
        <f>SUM(I61:I62)+J61</f>
        <v>0</v>
      </c>
      <c r="M61" s="127">
        <f>IF(M$4=0,0,L61/$M$4)</f>
        <v>0</v>
      </c>
      <c r="N61" s="60"/>
    </row>
    <row r="62" spans="1:14" x14ac:dyDescent="0.25">
      <c r="A62" s="44" t="s">
        <v>96</v>
      </c>
      <c r="B62" s="8" t="s">
        <v>46</v>
      </c>
      <c r="C62" s="141">
        <v>0</v>
      </c>
      <c r="D62" s="141">
        <v>0</v>
      </c>
      <c r="E62" s="142">
        <v>0</v>
      </c>
      <c r="F62" s="9" t="s">
        <v>45</v>
      </c>
      <c r="G62" s="122">
        <f>C62*D62*E62</f>
        <v>0</v>
      </c>
      <c r="H62" s="140">
        <v>0</v>
      </c>
      <c r="I62" s="118">
        <f>G62*H62</f>
        <v>0</v>
      </c>
      <c r="J62" s="112"/>
      <c r="K62" s="112"/>
      <c r="L62" s="120"/>
      <c r="M62" s="127"/>
      <c r="N62" s="60"/>
    </row>
    <row r="63" spans="1:14" x14ac:dyDescent="0.25">
      <c r="A63" s="44"/>
      <c r="B63" s="8"/>
      <c r="C63" s="126"/>
      <c r="D63" s="126"/>
      <c r="E63" s="436"/>
      <c r="F63" s="9"/>
      <c r="G63" s="123"/>
      <c r="H63" s="121"/>
      <c r="I63" s="118"/>
      <c r="J63" s="112"/>
      <c r="K63" s="112"/>
      <c r="L63" s="120"/>
      <c r="M63" s="127"/>
      <c r="N63" s="60"/>
    </row>
    <row r="64" spans="1:14" x14ac:dyDescent="0.25">
      <c r="A64" s="44" t="s">
        <v>66</v>
      </c>
      <c r="B64" s="11" t="s">
        <v>48</v>
      </c>
      <c r="C64" s="141">
        <v>0</v>
      </c>
      <c r="D64" s="141">
        <v>0</v>
      </c>
      <c r="E64" s="142">
        <v>0</v>
      </c>
      <c r="F64" s="139" t="s">
        <v>109</v>
      </c>
      <c r="G64" s="122">
        <f t="shared" ref="G64:G69" si="8">C64*D64*E64</f>
        <v>0</v>
      </c>
      <c r="H64" s="140">
        <v>0</v>
      </c>
      <c r="I64" s="118">
        <f t="shared" ref="I64:I69" si="9">G64*H64</f>
        <v>0</v>
      </c>
      <c r="J64" s="112"/>
      <c r="K64" s="112"/>
      <c r="L64" s="121">
        <f>SUM(I64:I65)</f>
        <v>0</v>
      </c>
      <c r="M64" s="127">
        <f>IF(M$4=0,0,L64/$M$4)</f>
        <v>0</v>
      </c>
      <c r="N64" s="60"/>
    </row>
    <row r="65" spans="1:14" x14ac:dyDescent="0.25">
      <c r="A65" s="44" t="s">
        <v>66</v>
      </c>
      <c r="B65" s="11" t="s">
        <v>48</v>
      </c>
      <c r="C65" s="141">
        <v>0</v>
      </c>
      <c r="D65" s="141">
        <v>0</v>
      </c>
      <c r="E65" s="142">
        <v>0</v>
      </c>
      <c r="F65" s="139" t="s">
        <v>21</v>
      </c>
      <c r="G65" s="122">
        <f t="shared" si="8"/>
        <v>0</v>
      </c>
      <c r="H65" s="140">
        <v>0</v>
      </c>
      <c r="I65" s="118">
        <f t="shared" si="9"/>
        <v>0</v>
      </c>
      <c r="J65" s="112"/>
      <c r="K65" s="112"/>
      <c r="L65" s="120"/>
      <c r="M65" s="127"/>
      <c r="N65" s="60"/>
    </row>
    <row r="66" spans="1:14" x14ac:dyDescent="0.25">
      <c r="A66" s="44" t="s">
        <v>67</v>
      </c>
      <c r="B66" s="11" t="s">
        <v>144</v>
      </c>
      <c r="C66" s="141">
        <v>0</v>
      </c>
      <c r="D66" s="141">
        <v>0</v>
      </c>
      <c r="E66" s="142">
        <v>0</v>
      </c>
      <c r="F66" s="139" t="s">
        <v>109</v>
      </c>
      <c r="G66" s="122">
        <f t="shared" si="8"/>
        <v>0</v>
      </c>
      <c r="H66" s="140">
        <v>0</v>
      </c>
      <c r="I66" s="118">
        <f t="shared" si="9"/>
        <v>0</v>
      </c>
      <c r="J66" s="112"/>
      <c r="K66" s="112"/>
      <c r="L66" s="121">
        <f>SUM(I66:I67)</f>
        <v>0</v>
      </c>
      <c r="M66" s="127">
        <f>IF(M$4=0,0,L66/$M$4)</f>
        <v>0</v>
      </c>
      <c r="N66" s="60"/>
    </row>
    <row r="67" spans="1:14" x14ac:dyDescent="0.25">
      <c r="A67" s="44" t="s">
        <v>67</v>
      </c>
      <c r="B67" s="11" t="s">
        <v>144</v>
      </c>
      <c r="C67" s="141">
        <v>0</v>
      </c>
      <c r="D67" s="141">
        <v>0</v>
      </c>
      <c r="E67" s="142">
        <v>0</v>
      </c>
      <c r="F67" s="139" t="s">
        <v>21</v>
      </c>
      <c r="G67" s="122">
        <f t="shared" si="8"/>
        <v>0</v>
      </c>
      <c r="H67" s="140">
        <v>0</v>
      </c>
      <c r="I67" s="118">
        <f t="shared" si="9"/>
        <v>0</v>
      </c>
      <c r="J67" s="112"/>
      <c r="K67" s="112"/>
      <c r="L67" s="120"/>
      <c r="M67" s="127"/>
      <c r="N67" s="60"/>
    </row>
    <row r="68" spans="1:14" x14ac:dyDescent="0.25">
      <c r="A68" s="44" t="s">
        <v>68</v>
      </c>
      <c r="B68" s="11" t="s">
        <v>145</v>
      </c>
      <c r="C68" s="141">
        <v>0</v>
      </c>
      <c r="D68" s="141">
        <v>0</v>
      </c>
      <c r="E68" s="142">
        <v>0</v>
      </c>
      <c r="F68" s="139" t="s">
        <v>109</v>
      </c>
      <c r="G68" s="122">
        <f t="shared" si="8"/>
        <v>0</v>
      </c>
      <c r="H68" s="140">
        <v>0</v>
      </c>
      <c r="I68" s="118">
        <f t="shared" si="9"/>
        <v>0</v>
      </c>
      <c r="J68" s="61"/>
      <c r="K68" s="61"/>
      <c r="L68" s="121">
        <f>SUM(I68:I69)</f>
        <v>0</v>
      </c>
      <c r="M68" s="127">
        <f>IF(M$4=0,0,L68/$M$4)</f>
        <v>0</v>
      </c>
      <c r="N68" s="60"/>
    </row>
    <row r="69" spans="1:14" x14ac:dyDescent="0.25">
      <c r="A69" s="44" t="s">
        <v>68</v>
      </c>
      <c r="B69" s="11" t="s">
        <v>145</v>
      </c>
      <c r="C69" s="141">
        <v>0</v>
      </c>
      <c r="D69" s="141">
        <v>0</v>
      </c>
      <c r="E69" s="142">
        <v>0</v>
      </c>
      <c r="F69" s="139" t="s">
        <v>21</v>
      </c>
      <c r="G69" s="122">
        <f t="shared" si="8"/>
        <v>0</v>
      </c>
      <c r="H69" s="140">
        <v>0</v>
      </c>
      <c r="I69" s="118">
        <f t="shared" si="9"/>
        <v>0</v>
      </c>
      <c r="J69" s="112"/>
      <c r="K69" s="112"/>
      <c r="L69" s="120"/>
      <c r="M69" s="127"/>
      <c r="N69" s="60"/>
    </row>
    <row r="70" spans="1:14" x14ac:dyDescent="0.25">
      <c r="A70" s="44"/>
      <c r="B70" s="11"/>
      <c r="C70" s="126"/>
      <c r="D70" s="126"/>
      <c r="E70" s="436"/>
      <c r="F70" s="9"/>
      <c r="G70" s="123"/>
      <c r="H70" s="121"/>
      <c r="I70" s="118"/>
      <c r="J70" s="112"/>
      <c r="K70" s="112"/>
      <c r="L70" s="120"/>
      <c r="M70" s="127"/>
      <c r="N70" s="60"/>
    </row>
    <row r="71" spans="1:14" x14ac:dyDescent="0.25">
      <c r="A71" s="44" t="s">
        <v>100</v>
      </c>
      <c r="B71" s="11" t="s">
        <v>52</v>
      </c>
      <c r="C71" s="141">
        <v>0</v>
      </c>
      <c r="D71" s="141">
        <v>0</v>
      </c>
      <c r="E71" s="142">
        <v>0</v>
      </c>
      <c r="F71" s="9" t="s">
        <v>63</v>
      </c>
      <c r="G71" s="122">
        <f>C71*D71*E71</f>
        <v>0</v>
      </c>
      <c r="H71" s="140">
        <v>0</v>
      </c>
      <c r="I71" s="118">
        <f>G71*H71</f>
        <v>0</v>
      </c>
      <c r="J71" s="141">
        <v>0</v>
      </c>
      <c r="K71" s="112"/>
      <c r="L71" s="121">
        <f>SUM(I71:I72)+J71</f>
        <v>0</v>
      </c>
      <c r="M71" s="127">
        <f>IF(M$4=0,0,L71/$M$4)</f>
        <v>0</v>
      </c>
      <c r="N71" s="60"/>
    </row>
    <row r="72" spans="1:14" x14ac:dyDescent="0.25">
      <c r="A72" s="44" t="s">
        <v>100</v>
      </c>
      <c r="B72" s="11" t="s">
        <v>52</v>
      </c>
      <c r="C72" s="141">
        <v>0</v>
      </c>
      <c r="D72" s="141">
        <v>0</v>
      </c>
      <c r="E72" s="142">
        <v>0</v>
      </c>
      <c r="F72" s="9" t="s">
        <v>63</v>
      </c>
      <c r="G72" s="122">
        <f>C72*D72*E72</f>
        <v>0</v>
      </c>
      <c r="H72" s="140">
        <v>0</v>
      </c>
      <c r="I72" s="118">
        <f>G72*H72</f>
        <v>0</v>
      </c>
      <c r="J72" s="112"/>
      <c r="K72" s="112"/>
      <c r="L72" s="120"/>
      <c r="M72" s="127"/>
      <c r="N72" s="60"/>
    </row>
    <row r="73" spans="1:14" x14ac:dyDescent="0.25">
      <c r="A73" s="44" t="s">
        <v>97</v>
      </c>
      <c r="B73" s="11" t="s">
        <v>53</v>
      </c>
      <c r="C73" s="141">
        <v>0</v>
      </c>
      <c r="D73" s="141">
        <v>0</v>
      </c>
      <c r="E73" s="142">
        <v>0</v>
      </c>
      <c r="F73" s="9" t="s">
        <v>63</v>
      </c>
      <c r="G73" s="122">
        <f>C73*D73*E73</f>
        <v>0</v>
      </c>
      <c r="H73" s="140">
        <v>0</v>
      </c>
      <c r="I73" s="118">
        <f>G73*H73</f>
        <v>0</v>
      </c>
      <c r="J73" s="112"/>
      <c r="K73" s="112"/>
      <c r="L73" s="121">
        <f>SUM(I73:I74)</f>
        <v>0</v>
      </c>
      <c r="M73" s="127">
        <f>IF(M$4=0,0,L73/$M$4)</f>
        <v>0</v>
      </c>
      <c r="N73" s="60"/>
    </row>
    <row r="74" spans="1:14" x14ac:dyDescent="0.25">
      <c r="A74" s="44" t="s">
        <v>97</v>
      </c>
      <c r="B74" s="11" t="s">
        <v>53</v>
      </c>
      <c r="C74" s="141">
        <v>0</v>
      </c>
      <c r="D74" s="141">
        <v>0</v>
      </c>
      <c r="E74" s="142">
        <v>0</v>
      </c>
      <c r="F74" s="9" t="s">
        <v>63</v>
      </c>
      <c r="G74" s="122">
        <f>C74*D74*E74</f>
        <v>0</v>
      </c>
      <c r="H74" s="140">
        <v>0</v>
      </c>
      <c r="I74" s="118">
        <f>G74*H74</f>
        <v>0</v>
      </c>
      <c r="J74" s="112"/>
      <c r="K74" s="112"/>
      <c r="L74" s="120"/>
      <c r="M74" s="127"/>
      <c r="N74" s="60"/>
    </row>
    <row r="75" spans="1:14" x14ac:dyDescent="0.25">
      <c r="A75" s="44"/>
      <c r="B75" s="61"/>
      <c r="C75" s="126"/>
      <c r="D75" s="126"/>
      <c r="E75" s="436"/>
      <c r="F75" s="9"/>
      <c r="G75" s="123"/>
      <c r="H75" s="121"/>
      <c r="I75" s="118"/>
      <c r="J75" s="112"/>
      <c r="K75" s="112"/>
      <c r="L75" s="120"/>
      <c r="M75" s="127"/>
      <c r="N75" s="60"/>
    </row>
    <row r="76" spans="1:14" x14ac:dyDescent="0.25">
      <c r="A76" s="44" t="s">
        <v>101</v>
      </c>
      <c r="B76" s="11" t="s">
        <v>102</v>
      </c>
      <c r="C76" s="141">
        <v>0</v>
      </c>
      <c r="D76" s="141">
        <v>0</v>
      </c>
      <c r="E76" s="142">
        <v>0</v>
      </c>
      <c r="F76" s="9" t="s">
        <v>21</v>
      </c>
      <c r="G76" s="122">
        <f>C76*D76*E76</f>
        <v>0</v>
      </c>
      <c r="H76" s="140">
        <v>0</v>
      </c>
      <c r="I76" s="118">
        <f>G76*H76</f>
        <v>0</v>
      </c>
      <c r="J76" s="141">
        <v>0</v>
      </c>
      <c r="K76" s="112"/>
      <c r="L76" s="121">
        <f>I76+J76</f>
        <v>0</v>
      </c>
      <c r="M76" s="127">
        <f>IF(M$4=0,0,L76/$M$4)</f>
        <v>0</v>
      </c>
      <c r="N76" s="60"/>
    </row>
    <row r="77" spans="1:14" x14ac:dyDescent="0.25">
      <c r="A77" s="137"/>
      <c r="B77" s="61"/>
      <c r="C77" s="8"/>
      <c r="D77" s="8"/>
      <c r="E77" s="8"/>
      <c r="F77" s="61"/>
      <c r="G77" s="61"/>
      <c r="H77" s="8"/>
      <c r="I77" s="61"/>
      <c r="J77" s="112"/>
      <c r="K77" s="112"/>
      <c r="L77" s="120"/>
      <c r="M77" s="127"/>
      <c r="N77" s="60"/>
    </row>
    <row r="78" spans="1:14" x14ac:dyDescent="0.25">
      <c r="A78" s="44" t="s">
        <v>104</v>
      </c>
      <c r="B78" s="11" t="s">
        <v>56</v>
      </c>
      <c r="C78" s="141">
        <v>0</v>
      </c>
      <c r="D78" s="141">
        <v>0</v>
      </c>
      <c r="E78" s="142">
        <v>0</v>
      </c>
      <c r="F78" s="9" t="s">
        <v>21</v>
      </c>
      <c r="G78" s="122">
        <f>C78*D78*E78</f>
        <v>0</v>
      </c>
      <c r="H78" s="140">
        <v>0</v>
      </c>
      <c r="I78" s="118">
        <f>G78*H78</f>
        <v>0</v>
      </c>
      <c r="J78" s="141">
        <v>0</v>
      </c>
      <c r="K78" s="112"/>
      <c r="L78" s="120">
        <f>I78+J78</f>
        <v>0</v>
      </c>
      <c r="M78" s="127">
        <f>IF(M$4=0,0,L78/$M$4)</f>
        <v>0</v>
      </c>
      <c r="N78" s="60"/>
    </row>
    <row r="79" spans="1:14" x14ac:dyDescent="0.25">
      <c r="A79" s="44"/>
      <c r="B79" s="11"/>
      <c r="C79" s="126"/>
      <c r="D79" s="126"/>
      <c r="E79" s="436"/>
      <c r="F79" s="9"/>
      <c r="G79" s="123"/>
      <c r="H79" s="121"/>
      <c r="I79" s="118"/>
      <c r="J79" s="112"/>
      <c r="K79" s="112"/>
      <c r="L79" s="120"/>
      <c r="M79" s="127"/>
      <c r="N79" s="60"/>
    </row>
    <row r="80" spans="1:14" x14ac:dyDescent="0.25">
      <c r="A80" s="44" t="s">
        <v>105</v>
      </c>
      <c r="B80" s="11" t="s">
        <v>57</v>
      </c>
      <c r="C80" s="141">
        <v>0</v>
      </c>
      <c r="D80" s="141">
        <v>0</v>
      </c>
      <c r="E80" s="142">
        <v>0</v>
      </c>
      <c r="F80" s="9" t="s">
        <v>63</v>
      </c>
      <c r="G80" s="122">
        <f>C80*D80*E80</f>
        <v>0</v>
      </c>
      <c r="H80" s="140">
        <v>0</v>
      </c>
      <c r="I80" s="118">
        <f>G80*H80</f>
        <v>0</v>
      </c>
      <c r="J80" s="141">
        <v>0</v>
      </c>
      <c r="K80" s="574"/>
      <c r="L80" s="121">
        <f>SUM(I80:I81)+J80</f>
        <v>0</v>
      </c>
      <c r="M80" s="127">
        <f>IF(M$4=0,0,L80/$M$4)</f>
        <v>0</v>
      </c>
      <c r="N80" s="60"/>
    </row>
    <row r="81" spans="1:14" x14ac:dyDescent="0.25">
      <c r="A81" s="44" t="s">
        <v>105</v>
      </c>
      <c r="B81" s="11" t="s">
        <v>57</v>
      </c>
      <c r="C81" s="141">
        <v>0</v>
      </c>
      <c r="D81" s="141">
        <v>0</v>
      </c>
      <c r="E81" s="142">
        <v>0</v>
      </c>
      <c r="F81" s="9" t="s">
        <v>63</v>
      </c>
      <c r="G81" s="122">
        <f>C81*D81*E81</f>
        <v>0</v>
      </c>
      <c r="H81" s="140">
        <v>0</v>
      </c>
      <c r="I81" s="118">
        <f>G81*H81</f>
        <v>0</v>
      </c>
      <c r="J81" s="112"/>
      <c r="K81" s="112"/>
      <c r="L81" s="120"/>
      <c r="M81" s="127"/>
      <c r="N81" s="60"/>
    </row>
    <row r="82" spans="1:14" x14ac:dyDescent="0.25">
      <c r="A82" s="44"/>
      <c r="B82" s="11"/>
      <c r="C82" s="17"/>
      <c r="D82" s="17"/>
      <c r="E82" s="18"/>
      <c r="F82" s="17"/>
      <c r="G82" s="755"/>
      <c r="H82" s="755"/>
      <c r="I82" s="119"/>
      <c r="J82" s="112"/>
      <c r="K82" s="112"/>
      <c r="L82" s="120"/>
      <c r="M82" s="127"/>
      <c r="N82" s="60"/>
    </row>
    <row r="83" spans="1:14" x14ac:dyDescent="0.25">
      <c r="A83" s="44"/>
      <c r="B83" s="61"/>
      <c r="C83" s="61"/>
      <c r="D83" s="61"/>
      <c r="E83" s="61"/>
      <c r="F83" s="61"/>
      <c r="G83" s="61"/>
      <c r="H83" s="61"/>
      <c r="I83" s="120"/>
      <c r="J83" s="61"/>
      <c r="K83" s="61"/>
      <c r="L83" s="119"/>
      <c r="M83" s="127"/>
      <c r="N83" s="60"/>
    </row>
    <row r="84" spans="1:14" x14ac:dyDescent="0.25">
      <c r="A84" s="44"/>
      <c r="B84" s="61"/>
      <c r="C84" s="61"/>
      <c r="D84" s="61"/>
      <c r="E84" s="61"/>
      <c r="F84" s="61"/>
      <c r="G84" s="61"/>
      <c r="H84" s="61"/>
      <c r="I84" s="61"/>
      <c r="J84" s="61"/>
      <c r="K84" s="61"/>
      <c r="L84" s="61"/>
      <c r="M84" s="127"/>
      <c r="N84" s="60"/>
    </row>
    <row r="85" spans="1:14" x14ac:dyDescent="0.25">
      <c r="A85" s="199" t="s">
        <v>375</v>
      </c>
      <c r="B85" s="61"/>
      <c r="C85" s="61"/>
      <c r="D85" s="61"/>
      <c r="E85" s="61"/>
      <c r="F85" s="61"/>
      <c r="G85" s="88"/>
      <c r="H85" s="1048" t="s">
        <v>239</v>
      </c>
      <c r="I85" s="163" t="s">
        <v>234</v>
      </c>
      <c r="J85" s="164" t="s">
        <v>131</v>
      </c>
      <c r="K85" s="166"/>
      <c r="L85" s="167" t="s">
        <v>235</v>
      </c>
      <c r="M85" s="753" t="s">
        <v>157</v>
      </c>
      <c r="N85" s="60"/>
    </row>
    <row r="86" spans="1:14" x14ac:dyDescent="0.25">
      <c r="A86" s="266">
        <v>19</v>
      </c>
      <c r="B86" s="171"/>
      <c r="C86" s="130"/>
      <c r="D86" s="130"/>
      <c r="E86" s="172"/>
      <c r="F86" s="173"/>
      <c r="G86" s="174"/>
      <c r="H86" s="1049"/>
      <c r="I86" s="169">
        <f>SUM(I6:I81)</f>
        <v>0</v>
      </c>
      <c r="J86" s="169">
        <f>SUM(J6:J81)</f>
        <v>0</v>
      </c>
      <c r="K86" s="169"/>
      <c r="L86" s="169">
        <f>SUM(L6:L80)</f>
        <v>0</v>
      </c>
      <c r="M86" s="170">
        <f>IF(M$4=0,0,L86/$M$4)</f>
        <v>0</v>
      </c>
      <c r="N86" s="60"/>
    </row>
    <row r="87" spans="1:14" x14ac:dyDescent="0.25">
      <c r="B87" s="186"/>
      <c r="C87" s="33"/>
      <c r="D87" s="147"/>
      <c r="E87" s="147"/>
      <c r="F87" s="38"/>
      <c r="H87" s="193"/>
      <c r="I87" s="14"/>
      <c r="J87" s="14"/>
      <c r="K87" s="14"/>
      <c r="L87" s="117"/>
      <c r="M87" s="185"/>
      <c r="N87" s="60"/>
    </row>
    <row r="88" spans="1:14" s="112" customFormat="1" x14ac:dyDescent="0.25">
      <c r="A88" s="134"/>
      <c r="B88" s="186"/>
      <c r="C88" s="33"/>
      <c r="D88" s="147"/>
      <c r="E88" s="147"/>
      <c r="F88" s="38"/>
      <c r="G88" s="79"/>
      <c r="H88" s="193"/>
      <c r="I88" s="14"/>
      <c r="J88" s="14"/>
      <c r="K88" s="14"/>
      <c r="L88" s="117"/>
      <c r="M88" s="185"/>
      <c r="N88" s="15"/>
    </row>
    <row r="89" spans="1:14" s="112" customFormat="1" x14ac:dyDescent="0.25">
      <c r="A89" s="134"/>
      <c r="B89" s="186"/>
      <c r="C89" s="33"/>
      <c r="D89" s="147"/>
      <c r="E89" s="147"/>
      <c r="F89" s="38"/>
      <c r="G89" s="79"/>
      <c r="H89" s="193"/>
      <c r="I89" s="14"/>
      <c r="J89" s="14"/>
      <c r="K89" s="14"/>
      <c r="L89" s="117"/>
      <c r="M89" s="185"/>
      <c r="N89" s="15"/>
    </row>
    <row r="90" spans="1:14" s="112" customFormat="1" x14ac:dyDescent="0.25">
      <c r="A90" s="134"/>
      <c r="B90" s="186"/>
      <c r="C90" s="33"/>
      <c r="D90" s="147"/>
      <c r="E90" s="147"/>
      <c r="F90" s="38"/>
      <c r="G90" s="79"/>
      <c r="H90" s="193"/>
      <c r="I90" s="14"/>
      <c r="J90" s="14"/>
      <c r="K90" s="14"/>
      <c r="L90" s="117"/>
      <c r="M90" s="185"/>
      <c r="N90" s="15"/>
    </row>
    <row r="91" spans="1:14" s="112" customFormat="1" x14ac:dyDescent="0.25">
      <c r="A91" s="134"/>
      <c r="B91" s="182"/>
      <c r="C91" s="33"/>
      <c r="D91" s="33"/>
      <c r="E91" s="30"/>
      <c r="F91" s="22"/>
      <c r="G91" s="33"/>
      <c r="H91" s="282"/>
      <c r="I91" s="14"/>
      <c r="J91" s="14"/>
      <c r="K91" s="14"/>
      <c r="L91" s="117"/>
      <c r="M91" s="185"/>
      <c r="N91" s="15"/>
    </row>
    <row r="92" spans="1:14" s="112" customFormat="1" x14ac:dyDescent="0.25">
      <c r="A92" s="134"/>
      <c r="B92" s="182"/>
      <c r="C92" s="79"/>
      <c r="D92" s="33"/>
      <c r="E92" s="79"/>
      <c r="F92" s="147"/>
      <c r="G92" s="33"/>
      <c r="H92" s="193"/>
      <c r="I92" s="14"/>
      <c r="J92" s="14"/>
      <c r="K92" s="14"/>
      <c r="L92" s="117"/>
      <c r="M92" s="185"/>
      <c r="N92" s="15"/>
    </row>
    <row r="93" spans="1:14" s="112" customFormat="1" x14ac:dyDescent="0.25">
      <c r="A93" s="134"/>
      <c r="B93" s="182"/>
      <c r="C93" s="79"/>
      <c r="D93" s="33"/>
      <c r="E93" s="79"/>
      <c r="F93" s="147"/>
      <c r="G93" s="33"/>
      <c r="H93" s="193"/>
      <c r="I93" s="14"/>
      <c r="J93" s="14"/>
      <c r="K93" s="14"/>
      <c r="L93" s="117"/>
      <c r="M93" s="185"/>
      <c r="N93" s="15"/>
    </row>
    <row r="94" spans="1:14" s="112" customFormat="1" x14ac:dyDescent="0.25">
      <c r="A94" s="134"/>
      <c r="B94" s="79"/>
      <c r="C94" s="79"/>
      <c r="D94" s="79"/>
      <c r="E94" s="79"/>
      <c r="F94" s="147"/>
      <c r="G94" s="33"/>
      <c r="H94" s="193"/>
      <c r="I94" s="14"/>
      <c r="J94" s="14"/>
      <c r="K94" s="14"/>
      <c r="L94" s="117"/>
      <c r="M94" s="185"/>
      <c r="N94" s="15"/>
    </row>
    <row r="95" spans="1:14" s="112" customFormat="1" x14ac:dyDescent="0.25">
      <c r="A95" s="134"/>
      <c r="B95" s="79"/>
      <c r="C95" s="79"/>
      <c r="D95" s="79"/>
      <c r="E95" s="79"/>
      <c r="F95" s="147"/>
      <c r="G95" s="33"/>
      <c r="H95" s="193"/>
      <c r="I95" s="14"/>
      <c r="J95" s="14"/>
      <c r="K95" s="14"/>
      <c r="L95" s="117"/>
      <c r="M95" s="185"/>
      <c r="N95" s="15"/>
    </row>
    <row r="96" spans="1:14" s="112" customFormat="1" x14ac:dyDescent="0.25">
      <c r="A96" s="134"/>
      <c r="B96" s="93"/>
      <c r="C96" s="260"/>
      <c r="D96" s="260"/>
      <c r="E96" s="260"/>
      <c r="F96" s="147"/>
      <c r="G96" s="33"/>
      <c r="H96" s="193"/>
      <c r="I96" s="14"/>
      <c r="J96" s="14"/>
      <c r="K96" s="14"/>
      <c r="L96" s="117"/>
      <c r="M96" s="185"/>
      <c r="N96" s="15"/>
    </row>
    <row r="97" spans="1:14" s="112" customFormat="1" x14ac:dyDescent="0.25">
      <c r="A97" s="134"/>
      <c r="B97" s="79"/>
      <c r="C97" s="260"/>
      <c r="D97" s="22"/>
      <c r="E97" s="22"/>
      <c r="F97" s="38"/>
      <c r="G97" s="22"/>
      <c r="H97" s="282"/>
      <c r="I97" s="14"/>
      <c r="J97" s="14"/>
      <c r="K97" s="14"/>
      <c r="L97" s="117"/>
      <c r="M97" s="185"/>
      <c r="N97" s="15"/>
    </row>
    <row r="98" spans="1:14" s="112" customFormat="1" x14ac:dyDescent="0.25">
      <c r="A98" s="134"/>
      <c r="B98" s="93"/>
      <c r="C98" s="79"/>
      <c r="D98" s="33"/>
      <c r="E98" s="147"/>
      <c r="F98" s="149"/>
      <c r="G98" s="41"/>
      <c r="H98" s="193"/>
      <c r="I98" s="14"/>
      <c r="J98" s="14"/>
      <c r="K98" s="14"/>
      <c r="L98" s="117"/>
      <c r="M98" s="185"/>
      <c r="N98" s="15"/>
    </row>
    <row r="99" spans="1:14" s="112" customFormat="1" x14ac:dyDescent="0.25">
      <c r="A99" s="134"/>
      <c r="B99" s="93"/>
      <c r="C99" s="79"/>
      <c r="D99" s="33"/>
      <c r="E99" s="147"/>
      <c r="F99" s="149"/>
      <c r="G99" s="41"/>
      <c r="H99" s="193"/>
      <c r="I99" s="14"/>
      <c r="J99" s="14"/>
      <c r="K99" s="14"/>
      <c r="L99" s="117"/>
      <c r="M99" s="185"/>
      <c r="N99" s="15"/>
    </row>
    <row r="100" spans="1:14" s="112" customFormat="1" x14ac:dyDescent="0.25">
      <c r="A100" s="134"/>
      <c r="B100" s="93"/>
      <c r="C100" s="79"/>
      <c r="D100" s="33"/>
      <c r="E100" s="147"/>
      <c r="F100" s="149"/>
      <c r="G100" s="41"/>
      <c r="H100" s="193"/>
      <c r="I100" s="14"/>
      <c r="J100" s="14"/>
      <c r="K100" s="14"/>
      <c r="L100" s="117"/>
      <c r="M100" s="185"/>
      <c r="N100" s="15"/>
    </row>
    <row r="101" spans="1:14" s="112" customFormat="1" x14ac:dyDescent="0.25">
      <c r="A101" s="134"/>
      <c r="B101" s="93"/>
      <c r="C101" s="79"/>
      <c r="D101" s="33"/>
      <c r="E101" s="147"/>
      <c r="F101" s="149"/>
      <c r="G101" s="41"/>
      <c r="H101" s="193"/>
      <c r="I101" s="14"/>
      <c r="J101" s="14"/>
      <c r="K101" s="14"/>
      <c r="L101" s="117"/>
      <c r="M101" s="185"/>
      <c r="N101" s="15"/>
    </row>
    <row r="102" spans="1:14" s="112" customFormat="1" x14ac:dyDescent="0.25">
      <c r="A102" s="134"/>
      <c r="B102" s="93"/>
      <c r="C102" s="79"/>
      <c r="D102" s="33"/>
      <c r="E102" s="147"/>
      <c r="F102" s="149"/>
      <c r="G102" s="41"/>
      <c r="H102" s="193"/>
      <c r="I102" s="14"/>
      <c r="J102" s="14"/>
      <c r="K102" s="14"/>
      <c r="L102" s="117"/>
      <c r="M102" s="185"/>
      <c r="N102" s="15"/>
    </row>
    <row r="103" spans="1:14" s="112" customFormat="1" x14ac:dyDescent="0.25">
      <c r="A103" s="134"/>
      <c r="B103" s="93"/>
      <c r="C103" s="79"/>
      <c r="D103" s="33"/>
      <c r="E103" s="147"/>
      <c r="F103" s="149"/>
      <c r="G103" s="41"/>
      <c r="H103" s="193"/>
      <c r="I103" s="14"/>
      <c r="J103" s="14"/>
      <c r="K103" s="14"/>
      <c r="L103" s="117"/>
      <c r="M103" s="185"/>
      <c r="N103" s="15"/>
    </row>
    <row r="104" spans="1:14" s="112" customFormat="1" x14ac:dyDescent="0.25">
      <c r="A104" s="134"/>
      <c r="B104" s="93"/>
      <c r="C104" s="33"/>
      <c r="D104" s="22"/>
      <c r="E104" s="38"/>
      <c r="F104" s="22"/>
      <c r="G104" s="22"/>
      <c r="H104" s="192"/>
      <c r="L104" s="117"/>
      <c r="M104" s="185"/>
      <c r="N104" s="15"/>
    </row>
    <row r="105" spans="1:14" s="112" customFormat="1" x14ac:dyDescent="0.25">
      <c r="A105" s="134"/>
      <c r="B105" s="93"/>
      <c r="C105" s="33"/>
      <c r="D105" s="33"/>
      <c r="E105" s="38"/>
      <c r="F105" s="143"/>
      <c r="G105" s="143"/>
      <c r="H105" s="193"/>
      <c r="I105" s="14"/>
      <c r="J105" s="14"/>
      <c r="K105" s="14"/>
      <c r="L105" s="117"/>
      <c r="M105" s="185"/>
      <c r="N105" s="15"/>
    </row>
    <row r="106" spans="1:14" s="112" customFormat="1" x14ac:dyDescent="0.25">
      <c r="A106" s="134"/>
      <c r="B106" s="93"/>
      <c r="C106" s="33"/>
      <c r="D106" s="33"/>
      <c r="E106" s="146"/>
      <c r="F106" s="143"/>
      <c r="G106" s="143"/>
      <c r="H106" s="193"/>
      <c r="I106" s="14"/>
      <c r="J106" s="14"/>
      <c r="K106" s="14"/>
      <c r="L106" s="117"/>
      <c r="M106" s="185"/>
      <c r="N106" s="15"/>
    </row>
    <row r="107" spans="1:14" s="112" customFormat="1" x14ac:dyDescent="0.25">
      <c r="A107" s="134"/>
      <c r="B107" s="93"/>
      <c r="C107" s="33"/>
      <c r="D107" s="33"/>
      <c r="E107" s="38"/>
      <c r="F107" s="33"/>
      <c r="G107" s="143"/>
      <c r="H107" s="193"/>
      <c r="I107" s="14"/>
      <c r="J107" s="14"/>
      <c r="K107" s="14"/>
      <c r="L107" s="117"/>
      <c r="M107" s="185"/>
      <c r="N107" s="15"/>
    </row>
    <row r="108" spans="1:14" s="112" customFormat="1" x14ac:dyDescent="0.25">
      <c r="A108" s="134"/>
      <c r="B108" s="93"/>
      <c r="C108" s="33"/>
      <c r="D108" s="146"/>
      <c r="E108" s="79"/>
      <c r="F108" s="143"/>
      <c r="G108" s="143"/>
      <c r="H108" s="193"/>
      <c r="I108" s="14"/>
      <c r="J108" s="14"/>
      <c r="K108" s="14"/>
      <c r="L108" s="117"/>
      <c r="M108" s="185"/>
      <c r="N108" s="15"/>
    </row>
    <row r="109" spans="1:14" s="112" customFormat="1" x14ac:dyDescent="0.25">
      <c r="A109" s="134"/>
      <c r="H109" s="282"/>
      <c r="I109" s="14"/>
      <c r="J109" s="14"/>
      <c r="K109" s="14"/>
      <c r="L109" s="117"/>
      <c r="M109" s="185"/>
      <c r="N109" s="15"/>
    </row>
    <row r="110" spans="1:14" s="112" customFormat="1" x14ac:dyDescent="0.25">
      <c r="A110" s="134"/>
      <c r="B110" s="93"/>
      <c r="C110" s="79"/>
      <c r="D110" s="33"/>
      <c r="E110" s="38"/>
      <c r="F110" s="33"/>
      <c r="G110" s="33"/>
      <c r="H110" s="195"/>
      <c r="I110" s="14"/>
      <c r="J110" s="14"/>
      <c r="K110" s="14"/>
      <c r="L110" s="117"/>
      <c r="M110" s="185"/>
      <c r="N110" s="15"/>
    </row>
    <row r="111" spans="1:14" s="112" customFormat="1" x14ac:dyDescent="0.25">
      <c r="A111" s="134"/>
      <c r="B111" s="93"/>
      <c r="C111" s="79"/>
      <c r="D111" s="33"/>
      <c r="E111" s="38"/>
      <c r="F111" s="22"/>
      <c r="G111" s="33"/>
      <c r="H111" s="192"/>
      <c r="I111" s="14"/>
      <c r="J111" s="14"/>
      <c r="K111" s="14"/>
      <c r="L111" s="117"/>
      <c r="M111" s="185"/>
      <c r="N111" s="15"/>
    </row>
    <row r="112" spans="1:14" s="112" customFormat="1" x14ac:dyDescent="0.25">
      <c r="A112" s="134"/>
      <c r="B112" s="93"/>
      <c r="C112" s="79"/>
      <c r="D112" s="33"/>
      <c r="E112" s="33"/>
      <c r="F112" s="196"/>
      <c r="G112" s="33"/>
      <c r="H112" s="193"/>
      <c r="I112" s="14"/>
      <c r="J112" s="14"/>
      <c r="K112" s="14"/>
      <c r="L112" s="117"/>
      <c r="M112" s="185"/>
      <c r="N112" s="15"/>
    </row>
    <row r="113" spans="1:14" s="112" customFormat="1" x14ac:dyDescent="0.25">
      <c r="A113" s="134"/>
      <c r="B113" s="93"/>
      <c r="C113" s="33"/>
      <c r="D113" s="38"/>
      <c r="E113" s="33"/>
      <c r="F113" s="33"/>
      <c r="G113" s="33"/>
      <c r="H113" s="192"/>
      <c r="I113" s="14"/>
      <c r="J113" s="14"/>
      <c r="K113" s="14"/>
      <c r="L113" s="14"/>
      <c r="M113" s="188"/>
      <c r="N113" s="15"/>
    </row>
    <row r="114" spans="1:14" s="112" customFormat="1" x14ac:dyDescent="0.25">
      <c r="A114" s="134"/>
      <c r="B114" s="93"/>
      <c r="C114" s="79"/>
      <c r="D114" s="38"/>
      <c r="E114" s="22"/>
      <c r="F114" s="22"/>
      <c r="G114" s="263"/>
      <c r="H114" s="193"/>
      <c r="I114" s="14"/>
      <c r="J114" s="14"/>
      <c r="K114" s="14"/>
      <c r="L114" s="14"/>
      <c r="M114" s="188"/>
      <c r="N114" s="15"/>
    </row>
    <row r="115" spans="1:14" s="112" customFormat="1" x14ac:dyDescent="0.25">
      <c r="A115" s="134"/>
      <c r="B115" s="93"/>
      <c r="C115" s="260"/>
      <c r="D115" s="260"/>
      <c r="E115" s="260"/>
      <c r="F115" s="21"/>
      <c r="G115" s="260"/>
      <c r="H115" s="188"/>
      <c r="I115" s="14"/>
      <c r="J115" s="14"/>
      <c r="K115" s="14"/>
      <c r="L115" s="14"/>
      <c r="M115" s="14"/>
      <c r="N115" s="15"/>
    </row>
    <row r="116" spans="1:14" s="112" customFormat="1" x14ac:dyDescent="0.25">
      <c r="A116" s="134"/>
      <c r="B116" s="93"/>
      <c r="C116" s="79"/>
      <c r="D116" s="79"/>
      <c r="E116" s="143"/>
      <c r="F116" s="143"/>
      <c r="G116" s="22"/>
      <c r="H116" s="189"/>
      <c r="I116" s="14"/>
      <c r="J116" s="14"/>
      <c r="K116" s="14"/>
      <c r="L116" s="14"/>
      <c r="M116" s="14"/>
      <c r="N116" s="15"/>
    </row>
    <row r="117" spans="1:14" s="112" customFormat="1" x14ac:dyDescent="0.25">
      <c r="A117" s="134"/>
      <c r="B117" s="79"/>
      <c r="C117" s="79"/>
      <c r="D117" s="79"/>
      <c r="E117" s="143"/>
      <c r="F117" s="143"/>
      <c r="G117" s="22"/>
      <c r="H117" s="263"/>
      <c r="I117" s="14"/>
      <c r="J117" s="14"/>
      <c r="K117" s="14"/>
      <c r="L117" s="14"/>
      <c r="M117" s="14"/>
      <c r="N117" s="15"/>
    </row>
    <row r="118" spans="1:14" s="112" customFormat="1" x14ac:dyDescent="0.25">
      <c r="A118" s="134"/>
      <c r="B118" s="93"/>
      <c r="C118" s="37"/>
      <c r="D118" s="38"/>
      <c r="E118" s="143"/>
      <c r="F118" s="184"/>
      <c r="G118" s="143"/>
      <c r="H118" s="189"/>
      <c r="I118" s="14"/>
      <c r="J118" s="14"/>
      <c r="K118" s="14"/>
      <c r="L118" s="14"/>
      <c r="M118" s="14"/>
      <c r="N118" s="15"/>
    </row>
    <row r="119" spans="1:14" s="112" customFormat="1" x14ac:dyDescent="0.25">
      <c r="A119" s="134"/>
      <c r="B119" s="186"/>
      <c r="C119" s="37"/>
      <c r="D119" s="38"/>
      <c r="E119" s="79"/>
      <c r="F119" s="79"/>
      <c r="G119" s="143"/>
      <c r="H119" s="189"/>
      <c r="I119" s="14"/>
      <c r="J119" s="14"/>
      <c r="K119" s="14"/>
      <c r="L119" s="14"/>
      <c r="M119" s="14"/>
      <c r="N119" s="15"/>
    </row>
    <row r="120" spans="1:14" s="112" customFormat="1" x14ac:dyDescent="0.25">
      <c r="A120" s="134"/>
      <c r="B120" s="186"/>
      <c r="C120" s="37"/>
      <c r="D120" s="38"/>
      <c r="E120" s="79"/>
      <c r="F120" s="79"/>
      <c r="G120" s="143"/>
      <c r="H120" s="189"/>
      <c r="I120" s="14"/>
      <c r="J120" s="14"/>
      <c r="K120" s="14"/>
      <c r="L120" s="15"/>
      <c r="M120" s="15"/>
      <c r="N120" s="15"/>
    </row>
    <row r="121" spans="1:14" s="112" customFormat="1" x14ac:dyDescent="0.25">
      <c r="A121" s="134"/>
      <c r="B121" s="93"/>
      <c r="C121" s="33"/>
      <c r="D121" s="33"/>
      <c r="E121" s="38"/>
      <c r="F121" s="33"/>
      <c r="G121" s="22"/>
      <c r="H121" s="189"/>
      <c r="I121" s="14"/>
      <c r="J121" s="14"/>
      <c r="K121" s="14"/>
      <c r="L121" s="15"/>
      <c r="M121" s="15"/>
      <c r="N121" s="15"/>
    </row>
    <row r="122" spans="1:14" s="112" customFormat="1" x14ac:dyDescent="0.25">
      <c r="A122" s="134"/>
      <c r="B122" s="93"/>
      <c r="C122" s="33"/>
      <c r="D122" s="33"/>
      <c r="E122" s="38"/>
      <c r="F122" s="22"/>
      <c r="G122" s="22"/>
      <c r="H122" s="189"/>
      <c r="I122" s="14"/>
      <c r="J122" s="14"/>
      <c r="K122" s="14"/>
      <c r="L122" s="15"/>
      <c r="M122" s="15"/>
      <c r="N122" s="15"/>
    </row>
    <row r="123" spans="1:14" s="112" customFormat="1" x14ac:dyDescent="0.25">
      <c r="A123" s="134"/>
      <c r="B123" s="79"/>
      <c r="C123" s="79"/>
      <c r="D123" s="79"/>
      <c r="E123" s="79"/>
      <c r="F123" s="79"/>
      <c r="G123" s="79"/>
      <c r="H123" s="189"/>
      <c r="I123" s="15"/>
      <c r="J123" s="15"/>
      <c r="K123" s="15"/>
      <c r="L123" s="15"/>
      <c r="M123" s="15"/>
      <c r="N123" s="15"/>
    </row>
    <row r="124" spans="1:14" s="112" customFormat="1" x14ac:dyDescent="0.25">
      <c r="A124" s="134"/>
      <c r="B124" s="79"/>
      <c r="C124" s="79"/>
      <c r="D124" s="79"/>
      <c r="E124" s="79"/>
      <c r="F124" s="79"/>
      <c r="G124" s="79"/>
      <c r="H124" s="189"/>
      <c r="I124" s="15"/>
      <c r="J124" s="15"/>
      <c r="K124" s="15"/>
      <c r="L124" s="15"/>
      <c r="M124" s="15"/>
      <c r="N124" s="15"/>
    </row>
    <row r="125" spans="1:14" s="112" customFormat="1" x14ac:dyDescent="0.25">
      <c r="A125" s="134"/>
      <c r="B125" s="79"/>
      <c r="C125" s="79"/>
      <c r="D125" s="79"/>
      <c r="E125" s="79"/>
      <c r="F125" s="79"/>
      <c r="G125" s="79"/>
      <c r="H125" s="189"/>
      <c r="I125" s="15"/>
      <c r="J125" s="15"/>
      <c r="K125" s="15"/>
      <c r="L125" s="15"/>
      <c r="M125" s="15"/>
      <c r="N125" s="15"/>
    </row>
    <row r="126" spans="1:14" s="112" customFormat="1" x14ac:dyDescent="0.25">
      <c r="A126" s="134"/>
      <c r="B126" s="79"/>
      <c r="C126" s="79"/>
      <c r="D126" s="79"/>
      <c r="E126" s="79"/>
      <c r="F126" s="79"/>
      <c r="G126" s="79"/>
      <c r="H126" s="189"/>
      <c r="I126" s="15"/>
      <c r="J126" s="15"/>
      <c r="K126" s="15"/>
      <c r="L126" s="15"/>
      <c r="M126" s="15"/>
      <c r="N126" s="15"/>
    </row>
    <row r="127" spans="1:14" s="112" customFormat="1" x14ac:dyDescent="0.25">
      <c r="A127" s="134"/>
      <c r="B127" s="79"/>
      <c r="C127" s="79"/>
      <c r="D127" s="79"/>
      <c r="E127" s="79"/>
      <c r="F127" s="79"/>
      <c r="G127" s="79"/>
      <c r="H127" s="189"/>
      <c r="I127" s="15"/>
      <c r="J127" s="15"/>
      <c r="K127" s="15"/>
      <c r="L127" s="15"/>
      <c r="M127" s="15"/>
      <c r="N127" s="15"/>
    </row>
    <row r="128" spans="1:14" s="112" customFormat="1" x14ac:dyDescent="0.25">
      <c r="A128" s="134"/>
      <c r="B128" s="79"/>
      <c r="C128" s="79"/>
      <c r="D128" s="79"/>
      <c r="E128" s="79"/>
      <c r="F128" s="79"/>
      <c r="G128" s="79"/>
      <c r="H128" s="189"/>
      <c r="I128" s="15"/>
      <c r="J128" s="15"/>
      <c r="K128" s="15"/>
      <c r="L128" s="15"/>
      <c r="M128" s="15"/>
      <c r="N128" s="15"/>
    </row>
    <row r="129" spans="1:14" s="112" customFormat="1" x14ac:dyDescent="0.25">
      <c r="A129" s="134"/>
      <c r="B129" s="79"/>
      <c r="C129" s="79"/>
      <c r="D129" s="79"/>
      <c r="E129" s="79"/>
      <c r="F129" s="79"/>
      <c r="G129" s="79"/>
      <c r="H129" s="189"/>
      <c r="I129" s="15"/>
      <c r="J129" s="15"/>
      <c r="K129" s="15"/>
      <c r="L129" s="15"/>
      <c r="M129" s="15"/>
      <c r="N129" s="15"/>
    </row>
    <row r="130" spans="1:14" s="112" customFormat="1" x14ac:dyDescent="0.25">
      <c r="A130" s="134"/>
      <c r="B130" s="79"/>
      <c r="C130" s="79"/>
      <c r="D130" s="79"/>
      <c r="E130" s="79"/>
      <c r="F130" s="79"/>
      <c r="G130" s="79"/>
      <c r="H130" s="189"/>
      <c r="I130" s="15"/>
      <c r="J130" s="15"/>
      <c r="K130" s="15"/>
      <c r="L130" s="15"/>
      <c r="M130" s="15"/>
      <c r="N130" s="15"/>
    </row>
    <row r="131" spans="1:14" s="112" customFormat="1" x14ac:dyDescent="0.25">
      <c r="A131" s="134"/>
      <c r="B131" s="79"/>
      <c r="C131" s="79"/>
      <c r="D131" s="79"/>
      <c r="E131" s="79"/>
      <c r="F131" s="79"/>
      <c r="G131" s="79"/>
      <c r="H131" s="189"/>
      <c r="I131" s="15"/>
      <c r="J131" s="15"/>
      <c r="K131" s="15"/>
      <c r="L131" s="15"/>
      <c r="M131" s="15"/>
      <c r="N131" s="15"/>
    </row>
    <row r="132" spans="1:14" s="112" customFormat="1" x14ac:dyDescent="0.25">
      <c r="A132" s="134"/>
      <c r="B132" s="79"/>
      <c r="C132" s="79"/>
      <c r="D132" s="79"/>
      <c r="E132" s="79"/>
      <c r="F132" s="79"/>
      <c r="G132" s="79"/>
      <c r="H132" s="189"/>
      <c r="I132" s="15"/>
      <c r="J132" s="15"/>
      <c r="K132" s="15"/>
      <c r="L132" s="15"/>
      <c r="M132" s="15"/>
      <c r="N132" s="15"/>
    </row>
    <row r="133" spans="1:14" s="112" customFormat="1" x14ac:dyDescent="0.25">
      <c r="A133" s="134"/>
      <c r="B133" s="79"/>
      <c r="C133" s="79"/>
      <c r="D133" s="79"/>
      <c r="E133" s="79"/>
      <c r="F133" s="79"/>
      <c r="G133" s="79"/>
      <c r="H133" s="189"/>
      <c r="I133" s="15"/>
      <c r="J133" s="15"/>
      <c r="K133" s="15"/>
      <c r="L133" s="15"/>
      <c r="M133" s="15"/>
      <c r="N133" s="15"/>
    </row>
    <row r="134" spans="1:14" s="112" customFormat="1" x14ac:dyDescent="0.25">
      <c r="A134" s="134"/>
      <c r="B134" s="79"/>
      <c r="C134" s="79"/>
      <c r="D134" s="79"/>
      <c r="E134" s="79"/>
      <c r="F134" s="79"/>
      <c r="G134" s="79"/>
      <c r="H134" s="189"/>
      <c r="I134" s="15"/>
      <c r="J134" s="15"/>
      <c r="K134" s="15"/>
      <c r="L134" s="15"/>
      <c r="M134" s="15"/>
      <c r="N134" s="15"/>
    </row>
    <row r="135" spans="1:14" s="112" customFormat="1" x14ac:dyDescent="0.25">
      <c r="A135" s="134"/>
      <c r="B135" s="79"/>
      <c r="C135" s="79"/>
      <c r="D135" s="79"/>
      <c r="E135" s="79"/>
      <c r="F135" s="79"/>
      <c r="G135" s="79"/>
      <c r="H135" s="189"/>
      <c r="I135" s="15"/>
      <c r="J135" s="15"/>
      <c r="K135" s="15"/>
      <c r="L135" s="15"/>
      <c r="M135" s="15"/>
      <c r="N135" s="15"/>
    </row>
    <row r="136" spans="1:14" s="112" customFormat="1" x14ac:dyDescent="0.25">
      <c r="A136" s="134"/>
      <c r="B136" s="79"/>
      <c r="C136" s="79"/>
      <c r="D136" s="79"/>
      <c r="E136" s="79"/>
      <c r="F136" s="79"/>
      <c r="G136" s="79"/>
      <c r="H136" s="189"/>
      <c r="I136" s="15"/>
      <c r="J136" s="15"/>
      <c r="K136" s="15"/>
      <c r="L136" s="15"/>
      <c r="M136" s="15"/>
      <c r="N136" s="15"/>
    </row>
    <row r="137" spans="1:14" s="112" customFormat="1" x14ac:dyDescent="0.25">
      <c r="A137" s="134"/>
      <c r="B137" s="79"/>
      <c r="C137" s="79"/>
      <c r="D137" s="79"/>
      <c r="E137" s="79"/>
      <c r="F137" s="79"/>
      <c r="G137" s="79"/>
      <c r="H137" s="189"/>
      <c r="I137" s="15"/>
      <c r="J137" s="15"/>
      <c r="K137" s="15"/>
      <c r="L137" s="15"/>
      <c r="M137" s="15"/>
      <c r="N137" s="15"/>
    </row>
    <row r="138" spans="1:14" s="112" customFormat="1" x14ac:dyDescent="0.25">
      <c r="A138" s="134"/>
      <c r="B138" s="79"/>
      <c r="C138" s="79"/>
      <c r="D138" s="79"/>
      <c r="E138" s="79"/>
      <c r="F138" s="79"/>
      <c r="G138" s="79"/>
      <c r="H138" s="189"/>
      <c r="I138" s="15"/>
      <c r="J138" s="15"/>
      <c r="K138" s="15"/>
      <c r="L138" s="15"/>
      <c r="M138" s="15"/>
      <c r="N138" s="15"/>
    </row>
    <row r="139" spans="1:14" s="112" customFormat="1" x14ac:dyDescent="0.25">
      <c r="A139" s="134"/>
      <c r="B139" s="79"/>
      <c r="C139" s="79"/>
      <c r="D139" s="79"/>
      <c r="E139" s="79"/>
      <c r="F139" s="79"/>
      <c r="G139" s="79"/>
      <c r="H139" s="189"/>
      <c r="I139" s="15"/>
      <c r="J139" s="15"/>
      <c r="K139" s="15"/>
      <c r="L139" s="15"/>
      <c r="M139" s="15"/>
      <c r="N139" s="15"/>
    </row>
    <row r="140" spans="1:14" s="112" customFormat="1" x14ac:dyDescent="0.25">
      <c r="A140" s="134"/>
      <c r="B140" s="79"/>
      <c r="C140" s="79"/>
      <c r="D140" s="79"/>
      <c r="E140" s="79"/>
      <c r="F140" s="79"/>
      <c r="G140" s="79"/>
      <c r="H140" s="189"/>
      <c r="I140" s="15"/>
      <c r="J140" s="15"/>
      <c r="K140" s="15"/>
      <c r="L140" s="15"/>
      <c r="M140" s="15"/>
      <c r="N140" s="15"/>
    </row>
    <row r="141" spans="1:14" s="112" customFormat="1" x14ac:dyDescent="0.25">
      <c r="A141" s="134"/>
      <c r="B141" s="79"/>
      <c r="C141" s="79"/>
      <c r="D141" s="79"/>
      <c r="E141" s="79"/>
      <c r="F141" s="79"/>
      <c r="G141" s="79"/>
      <c r="H141" s="189"/>
      <c r="I141" s="15"/>
      <c r="J141" s="15"/>
      <c r="K141" s="15"/>
      <c r="L141" s="15"/>
      <c r="M141" s="15"/>
      <c r="N141" s="15"/>
    </row>
    <row r="142" spans="1:14" s="112" customFormat="1" x14ac:dyDescent="0.25">
      <c r="A142" s="134"/>
      <c r="B142" s="79"/>
      <c r="C142" s="79"/>
      <c r="D142" s="79"/>
      <c r="E142" s="79"/>
      <c r="F142" s="79"/>
      <c r="G142" s="79"/>
      <c r="H142" s="189"/>
      <c r="I142" s="15"/>
      <c r="J142" s="15"/>
      <c r="K142" s="15"/>
      <c r="L142" s="15"/>
      <c r="M142" s="15"/>
      <c r="N142" s="15"/>
    </row>
    <row r="143" spans="1:14" s="112" customFormat="1" x14ac:dyDescent="0.25">
      <c r="A143" s="134"/>
      <c r="B143" s="79"/>
      <c r="C143" s="79"/>
      <c r="D143" s="79"/>
      <c r="E143" s="79"/>
      <c r="F143" s="79"/>
      <c r="G143" s="79"/>
      <c r="H143" s="189"/>
      <c r="I143" s="15"/>
      <c r="J143" s="15"/>
      <c r="K143" s="15"/>
      <c r="L143" s="15"/>
      <c r="M143" s="15"/>
      <c r="N143" s="15"/>
    </row>
    <row r="144" spans="1:14" s="112" customFormat="1" x14ac:dyDescent="0.25">
      <c r="A144" s="134"/>
      <c r="B144" s="79"/>
      <c r="C144" s="79"/>
      <c r="D144" s="79"/>
      <c r="E144" s="79"/>
      <c r="F144" s="79"/>
      <c r="G144" s="79"/>
      <c r="H144" s="189"/>
      <c r="I144" s="15"/>
      <c r="J144" s="15"/>
      <c r="K144" s="15"/>
      <c r="L144" s="15"/>
      <c r="M144" s="15"/>
      <c r="N144" s="15"/>
    </row>
    <row r="145" spans="1:14" s="112" customFormat="1" x14ac:dyDescent="0.25">
      <c r="A145" s="134"/>
      <c r="B145" s="79"/>
      <c r="C145" s="79"/>
      <c r="D145" s="79"/>
      <c r="E145" s="79"/>
      <c r="F145" s="79"/>
      <c r="G145" s="79"/>
      <c r="H145" s="189"/>
      <c r="I145" s="15"/>
      <c r="J145" s="15"/>
      <c r="K145" s="15"/>
      <c r="L145" s="15"/>
      <c r="M145" s="15"/>
      <c r="N145" s="15"/>
    </row>
  </sheetData>
  <mergeCells count="1">
    <mergeCell ref="H85:H86"/>
  </mergeCells>
  <dataValidations count="3">
    <dataValidation type="custom" allowBlank="1" showInputMessage="1" showErrorMessage="1" errorTitle="Focchi massage" error="Accepted only  ref" sqref="A85">
      <formula1>"ref"</formula1>
    </dataValidation>
    <dataValidation type="decimal" allowBlank="1" showInputMessage="1" showErrorMessage="1" errorTitle="Focchi." error="No, You can't." sqref="C6:E17 C19:E26 C28:E39 C41:E52 C54:E57 C59:E62 C64:E69 C71:E74 C76:E76 C78:E78 C80:E81 H6:H17 H19:H26 H28:H39 H41:H52 H54:H57 H59:H62 H64:H69 H71:H74 H76 H78 H80:H81 J15 J25 J34 J36 J38 J43 J46 J49 J51 J61 J71 J76 J78 J80 M4">
      <formula1>-999999999999</formula1>
      <formula2>999999999999</formula2>
    </dataValidation>
    <dataValidation type="whole" showInputMessage="1" showErrorMessage="1" errorTitle="Focchi message " error="Accepted only 19" sqref="A86">
      <formula1>19</formula1>
      <formula2>19</formula2>
    </dataValidation>
  </dataValidations>
  <printOptions horizontalCentered="1" verticalCentered="1"/>
  <pageMargins left="0" right="0" top="0.19685039370078741" bottom="0.19685039370078741" header="0" footer="0"/>
  <pageSetup paperSize="8" scale="73" orientation="portrait" r:id="rId1"/>
  <headerFooter>
    <oddFooter>&amp;L     &amp;F     &amp;A&amp;C&amp;D     &amp;T&amp;R&amp;P/&amp;N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rgb="FFFF0000"/>
    <pageSetUpPr fitToPage="1"/>
  </sheetPr>
  <dimension ref="A1:N145"/>
  <sheetViews>
    <sheetView zoomScale="85" zoomScaleNormal="85" workbookViewId="0">
      <pane ySplit="5" topLeftCell="A6" activePane="bottomLeft" state="frozen"/>
      <selection activeCell="FB1" sqref="FB1"/>
      <selection pane="bottomLeft"/>
    </sheetView>
  </sheetViews>
  <sheetFormatPr defaultColWidth="9.08984375" defaultRowHeight="12.5" x14ac:dyDescent="0.25"/>
  <cols>
    <col min="1" max="1" width="6" style="134" customWidth="1"/>
    <col min="2" max="2" width="53.90625" style="79" customWidth="1"/>
    <col min="3" max="6" width="11.453125" style="79" customWidth="1"/>
    <col min="7" max="7" width="11.36328125" style="79" customWidth="1"/>
    <col min="8" max="8" width="12.90625" style="189" customWidth="1"/>
    <col min="9" max="9" width="14.453125" style="15" customWidth="1"/>
    <col min="10" max="13" width="14.36328125" style="15" customWidth="1"/>
    <col min="14" max="14" width="9.08984375" style="15" customWidth="1"/>
    <col min="15" max="16384" width="9.08984375" style="60"/>
  </cols>
  <sheetData>
    <row r="1" spans="1:14" ht="15" customHeight="1" x14ac:dyDescent="0.25">
      <c r="A1" s="83"/>
      <c r="B1" s="84" t="s">
        <v>313</v>
      </c>
      <c r="C1" s="84"/>
      <c r="D1" s="84"/>
      <c r="E1" s="84"/>
      <c r="F1" s="84"/>
      <c r="G1" s="84"/>
      <c r="H1" s="84"/>
      <c r="I1" s="85"/>
      <c r="J1" s="85"/>
      <c r="K1" s="85"/>
      <c r="L1" s="85"/>
      <c r="M1" s="268"/>
      <c r="N1" s="187"/>
    </row>
    <row r="2" spans="1:14" ht="18" customHeight="1" x14ac:dyDescent="0.25">
      <c r="A2" s="42"/>
      <c r="B2" s="63"/>
      <c r="C2" s="87"/>
      <c r="D2" s="1" t="s">
        <v>312</v>
      </c>
      <c r="E2" s="359" t="str">
        <f>Setup!$K$21</f>
        <v>I10</v>
      </c>
      <c r="F2" s="14"/>
      <c r="G2" s="179" t="s">
        <v>270</v>
      </c>
      <c r="H2" s="3">
        <f>Total!B2</f>
        <v>0</v>
      </c>
      <c r="I2" s="114" t="s">
        <v>1</v>
      </c>
      <c r="J2" s="3">
        <f>Total!D2</f>
        <v>0</v>
      </c>
      <c r="K2" s="82"/>
      <c r="L2" s="61"/>
      <c r="M2" s="127"/>
      <c r="N2" s="263"/>
    </row>
    <row r="3" spans="1:14" ht="28.5" customHeight="1" x14ac:dyDescent="0.25">
      <c r="A3" s="42"/>
      <c r="B3" s="276"/>
      <c r="C3" s="61"/>
      <c r="D3" s="276"/>
      <c r="E3" s="277"/>
      <c r="F3" s="8"/>
      <c r="G3" s="6"/>
      <c r="H3" s="1"/>
      <c r="I3" s="1"/>
      <c r="J3" s="10"/>
      <c r="K3" s="10"/>
      <c r="L3" s="61"/>
      <c r="M3" s="278" t="s">
        <v>122</v>
      </c>
      <c r="N3" s="60"/>
    </row>
    <row r="4" spans="1:14" x14ac:dyDescent="0.25">
      <c r="A4" s="42"/>
      <c r="B4" s="276"/>
      <c r="C4" s="61"/>
      <c r="D4" s="185"/>
      <c r="E4" s="134"/>
      <c r="F4" s="8"/>
      <c r="G4" s="752"/>
      <c r="H4" s="61"/>
      <c r="I4" s="61"/>
      <c r="J4" s="10"/>
      <c r="K4" s="10"/>
      <c r="L4" s="61"/>
      <c r="M4" s="141">
        <v>0</v>
      </c>
      <c r="N4" s="60"/>
    </row>
    <row r="5" spans="1:14" x14ac:dyDescent="0.25">
      <c r="A5" s="42"/>
      <c r="B5" s="8"/>
      <c r="C5" s="125" t="s">
        <v>136</v>
      </c>
      <c r="D5" s="125" t="s">
        <v>137</v>
      </c>
      <c r="E5" s="752" t="s">
        <v>138</v>
      </c>
      <c r="F5" s="8"/>
      <c r="G5" s="752" t="s">
        <v>139</v>
      </c>
      <c r="H5" s="6" t="s">
        <v>140</v>
      </c>
      <c r="I5" s="6" t="s">
        <v>3</v>
      </c>
      <c r="J5" s="598" t="s">
        <v>131</v>
      </c>
      <c r="K5" s="229"/>
      <c r="L5" s="598" t="s">
        <v>151</v>
      </c>
      <c r="M5" s="136" t="s">
        <v>157</v>
      </c>
      <c r="N5" s="60"/>
    </row>
    <row r="6" spans="1:14" x14ac:dyDescent="0.25">
      <c r="A6" s="44" t="s">
        <v>74</v>
      </c>
      <c r="B6" s="11" t="s">
        <v>8</v>
      </c>
      <c r="C6" s="141">
        <v>0</v>
      </c>
      <c r="D6" s="141">
        <v>0</v>
      </c>
      <c r="E6" s="142">
        <v>0</v>
      </c>
      <c r="F6" s="9" t="s">
        <v>109</v>
      </c>
      <c r="G6" s="122">
        <f t="shared" ref="G6:G17" si="0">C6*D6*E6</f>
        <v>0</v>
      </c>
      <c r="H6" s="140">
        <v>0</v>
      </c>
      <c r="I6" s="118">
        <f>G6*H6</f>
        <v>0</v>
      </c>
      <c r="J6" s="119"/>
      <c r="K6" s="119"/>
      <c r="L6" s="121">
        <f>SUM(I6:I9)</f>
        <v>0</v>
      </c>
      <c r="M6" s="127">
        <f>IF(M$4=0,0,L6/$M$4)</f>
        <v>0</v>
      </c>
      <c r="N6" s="60"/>
    </row>
    <row r="7" spans="1:14" x14ac:dyDescent="0.25">
      <c r="A7" s="44" t="s">
        <v>74</v>
      </c>
      <c r="B7" s="11" t="s">
        <v>8</v>
      </c>
      <c r="C7" s="141">
        <v>0</v>
      </c>
      <c r="D7" s="141">
        <v>0</v>
      </c>
      <c r="E7" s="142">
        <v>0</v>
      </c>
      <c r="F7" s="9" t="s">
        <v>109</v>
      </c>
      <c r="G7" s="122">
        <f t="shared" si="0"/>
        <v>0</v>
      </c>
      <c r="H7" s="140">
        <v>0</v>
      </c>
      <c r="I7" s="118">
        <f t="shared" ref="I7:I17" si="1">G7*H7</f>
        <v>0</v>
      </c>
      <c r="J7" s="119"/>
      <c r="K7" s="119"/>
      <c r="L7" s="121"/>
      <c r="M7" s="127"/>
      <c r="N7" s="60"/>
    </row>
    <row r="8" spans="1:14" x14ac:dyDescent="0.25">
      <c r="A8" s="44" t="s">
        <v>74</v>
      </c>
      <c r="B8" s="11" t="s">
        <v>18</v>
      </c>
      <c r="C8" s="141">
        <v>0</v>
      </c>
      <c r="D8" s="141">
        <v>0</v>
      </c>
      <c r="E8" s="142">
        <v>0</v>
      </c>
      <c r="F8" s="9" t="s">
        <v>109</v>
      </c>
      <c r="G8" s="122">
        <f t="shared" si="0"/>
        <v>0</v>
      </c>
      <c r="H8" s="140">
        <v>0</v>
      </c>
      <c r="I8" s="118">
        <f t="shared" si="1"/>
        <v>0</v>
      </c>
      <c r="J8" s="119"/>
      <c r="K8" s="119"/>
      <c r="L8" s="121"/>
      <c r="M8" s="127"/>
      <c r="N8" s="60"/>
    </row>
    <row r="9" spans="1:14" x14ac:dyDescent="0.25">
      <c r="A9" s="44" t="s">
        <v>74</v>
      </c>
      <c r="B9" s="11" t="s">
        <v>18</v>
      </c>
      <c r="C9" s="141">
        <v>0</v>
      </c>
      <c r="D9" s="141">
        <v>0</v>
      </c>
      <c r="E9" s="142">
        <v>0</v>
      </c>
      <c r="F9" s="9" t="s">
        <v>109</v>
      </c>
      <c r="G9" s="122">
        <f t="shared" si="0"/>
        <v>0</v>
      </c>
      <c r="H9" s="140">
        <v>0</v>
      </c>
      <c r="I9" s="118">
        <f t="shared" si="1"/>
        <v>0</v>
      </c>
      <c r="J9" s="119"/>
      <c r="K9" s="119"/>
      <c r="L9" s="121"/>
      <c r="M9" s="127"/>
      <c r="N9" s="60"/>
    </row>
    <row r="10" spans="1:14" x14ac:dyDescent="0.25">
      <c r="A10" s="44" t="s">
        <v>75</v>
      </c>
      <c r="B10" s="11" t="s">
        <v>23</v>
      </c>
      <c r="C10" s="141">
        <v>0</v>
      </c>
      <c r="D10" s="141">
        <v>0</v>
      </c>
      <c r="E10" s="142">
        <v>0</v>
      </c>
      <c r="F10" s="9" t="s">
        <v>109</v>
      </c>
      <c r="G10" s="122">
        <f t="shared" si="0"/>
        <v>0</v>
      </c>
      <c r="H10" s="140">
        <v>0</v>
      </c>
      <c r="I10" s="118">
        <f t="shared" si="1"/>
        <v>0</v>
      </c>
      <c r="J10" s="119"/>
      <c r="K10" s="119"/>
      <c r="L10" s="121">
        <f>SUM(I10:I13)</f>
        <v>0</v>
      </c>
      <c r="M10" s="127">
        <f>IF(M$4=0,0,L10/$M$4)</f>
        <v>0</v>
      </c>
      <c r="N10" s="60"/>
    </row>
    <row r="11" spans="1:14" x14ac:dyDescent="0.25">
      <c r="A11" s="44" t="s">
        <v>75</v>
      </c>
      <c r="B11" s="11" t="s">
        <v>134</v>
      </c>
      <c r="C11" s="141">
        <v>0</v>
      </c>
      <c r="D11" s="141">
        <v>0</v>
      </c>
      <c r="E11" s="142">
        <v>0</v>
      </c>
      <c r="F11" s="9" t="s">
        <v>21</v>
      </c>
      <c r="G11" s="122">
        <f t="shared" si="0"/>
        <v>0</v>
      </c>
      <c r="H11" s="140">
        <v>0</v>
      </c>
      <c r="I11" s="118">
        <f t="shared" si="1"/>
        <v>0</v>
      </c>
      <c r="J11" s="119"/>
      <c r="K11" s="119"/>
      <c r="L11" s="121"/>
      <c r="M11" s="127"/>
      <c r="N11" s="60"/>
    </row>
    <row r="12" spans="1:14" x14ac:dyDescent="0.25">
      <c r="A12" s="44" t="s">
        <v>75</v>
      </c>
      <c r="B12" s="11" t="s">
        <v>135</v>
      </c>
      <c r="C12" s="141">
        <v>0</v>
      </c>
      <c r="D12" s="141">
        <v>0</v>
      </c>
      <c r="E12" s="142">
        <v>0</v>
      </c>
      <c r="F12" s="9" t="s">
        <v>109</v>
      </c>
      <c r="G12" s="122">
        <f t="shared" si="0"/>
        <v>0</v>
      </c>
      <c r="H12" s="140">
        <v>0</v>
      </c>
      <c r="I12" s="118">
        <f t="shared" si="1"/>
        <v>0</v>
      </c>
      <c r="J12" s="119"/>
      <c r="K12" s="119"/>
      <c r="L12" s="121"/>
      <c r="M12" s="127"/>
      <c r="N12" s="60"/>
    </row>
    <row r="13" spans="1:14" x14ac:dyDescent="0.25">
      <c r="A13" s="44" t="s">
        <v>75</v>
      </c>
      <c r="B13" s="11" t="s">
        <v>134</v>
      </c>
      <c r="C13" s="141">
        <v>0</v>
      </c>
      <c r="D13" s="141">
        <v>0</v>
      </c>
      <c r="E13" s="142">
        <v>0</v>
      </c>
      <c r="F13" s="9" t="s">
        <v>21</v>
      </c>
      <c r="G13" s="122">
        <f t="shared" si="0"/>
        <v>0</v>
      </c>
      <c r="H13" s="140">
        <v>0</v>
      </c>
      <c r="I13" s="118">
        <f t="shared" si="1"/>
        <v>0</v>
      </c>
      <c r="J13" s="119"/>
      <c r="K13" s="119"/>
      <c r="L13" s="121"/>
      <c r="M13" s="127"/>
      <c r="N13" s="60"/>
    </row>
    <row r="14" spans="1:14" x14ac:dyDescent="0.25">
      <c r="A14" s="44" t="s">
        <v>72</v>
      </c>
      <c r="B14" s="11" t="s">
        <v>121</v>
      </c>
      <c r="C14" s="141">
        <v>0</v>
      </c>
      <c r="D14" s="141">
        <v>0</v>
      </c>
      <c r="E14" s="142">
        <v>0</v>
      </c>
      <c r="F14" s="9" t="s">
        <v>109</v>
      </c>
      <c r="G14" s="122">
        <f t="shared" si="0"/>
        <v>0</v>
      </c>
      <c r="H14" s="140">
        <v>0</v>
      </c>
      <c r="I14" s="118">
        <f t="shared" si="1"/>
        <v>0</v>
      </c>
      <c r="J14" s="61"/>
      <c r="K14" s="61"/>
      <c r="L14" s="121">
        <f>SUM(I14:I15)+J15</f>
        <v>0</v>
      </c>
      <c r="M14" s="127">
        <f>IF(M$4=0,0,L14/$M$4)</f>
        <v>0</v>
      </c>
      <c r="N14" s="60"/>
    </row>
    <row r="15" spans="1:14" x14ac:dyDescent="0.25">
      <c r="A15" s="44" t="s">
        <v>72</v>
      </c>
      <c r="B15" s="11" t="s">
        <v>141</v>
      </c>
      <c r="C15" s="141">
        <v>0</v>
      </c>
      <c r="D15" s="141">
        <v>0</v>
      </c>
      <c r="E15" s="142">
        <v>0</v>
      </c>
      <c r="F15" s="9" t="s">
        <v>125</v>
      </c>
      <c r="G15" s="122">
        <f t="shared" si="0"/>
        <v>0</v>
      </c>
      <c r="H15" s="140">
        <v>0</v>
      </c>
      <c r="I15" s="118">
        <f t="shared" si="1"/>
        <v>0</v>
      </c>
      <c r="J15" s="141">
        <v>0</v>
      </c>
      <c r="K15" s="574"/>
      <c r="L15" s="121"/>
      <c r="M15" s="127"/>
      <c r="N15" s="60"/>
    </row>
    <row r="16" spans="1:14" x14ac:dyDescent="0.25">
      <c r="A16" s="44" t="s">
        <v>74</v>
      </c>
      <c r="B16" s="11" t="s">
        <v>28</v>
      </c>
      <c r="C16" s="141">
        <v>0</v>
      </c>
      <c r="D16" s="141">
        <v>0</v>
      </c>
      <c r="E16" s="142">
        <v>0</v>
      </c>
      <c r="F16" s="9" t="s">
        <v>20</v>
      </c>
      <c r="G16" s="122">
        <f t="shared" si="0"/>
        <v>0</v>
      </c>
      <c r="H16" s="140">
        <v>0</v>
      </c>
      <c r="I16" s="118">
        <f t="shared" si="1"/>
        <v>0</v>
      </c>
      <c r="J16" s="112"/>
      <c r="K16" s="112"/>
      <c r="L16" s="121">
        <f>SUM(I16:I17)</f>
        <v>0</v>
      </c>
      <c r="M16" s="127">
        <f>IF(M$4=0,0,L16/$M$4)</f>
        <v>0</v>
      </c>
      <c r="N16" s="60"/>
    </row>
    <row r="17" spans="1:14" x14ac:dyDescent="0.25">
      <c r="A17" s="44" t="s">
        <v>74</v>
      </c>
      <c r="B17" s="11" t="s">
        <v>28</v>
      </c>
      <c r="C17" s="141">
        <v>0</v>
      </c>
      <c r="D17" s="141">
        <v>0</v>
      </c>
      <c r="E17" s="142">
        <v>0</v>
      </c>
      <c r="F17" s="9" t="s">
        <v>20</v>
      </c>
      <c r="G17" s="122">
        <f t="shared" si="0"/>
        <v>0</v>
      </c>
      <c r="H17" s="140">
        <v>0</v>
      </c>
      <c r="I17" s="118">
        <f t="shared" si="1"/>
        <v>0</v>
      </c>
      <c r="J17" s="112"/>
      <c r="K17" s="112"/>
      <c r="L17" s="121"/>
      <c r="M17" s="127"/>
      <c r="N17" s="60"/>
    </row>
    <row r="18" spans="1:14" ht="14.25" customHeight="1" x14ac:dyDescent="0.25">
      <c r="A18" s="45"/>
      <c r="B18" s="93"/>
      <c r="C18" s="126"/>
      <c r="D18" s="125"/>
      <c r="E18" s="284"/>
      <c r="F18" s="9"/>
      <c r="G18" s="123"/>
      <c r="H18" s="117"/>
      <c r="I18" s="118"/>
      <c r="J18" s="112"/>
      <c r="K18" s="112"/>
      <c r="L18" s="121"/>
      <c r="M18" s="127"/>
      <c r="N18" s="60"/>
    </row>
    <row r="19" spans="1:14" x14ac:dyDescent="0.25">
      <c r="A19" s="44" t="s">
        <v>66</v>
      </c>
      <c r="B19" s="61" t="s">
        <v>147</v>
      </c>
      <c r="C19" s="141">
        <v>0</v>
      </c>
      <c r="D19" s="141">
        <v>0</v>
      </c>
      <c r="E19" s="142">
        <v>0</v>
      </c>
      <c r="F19" s="9" t="s">
        <v>21</v>
      </c>
      <c r="G19" s="122">
        <f t="shared" ref="G19:G26" si="2">C19*D19*E19</f>
        <v>0</v>
      </c>
      <c r="H19" s="140">
        <v>0</v>
      </c>
      <c r="I19" s="118">
        <f t="shared" ref="I19:I26" si="3">G19*H19</f>
        <v>0</v>
      </c>
      <c r="J19" s="112"/>
      <c r="K19" s="112"/>
      <c r="L19" s="121">
        <f>SUM(I19:I20)</f>
        <v>0</v>
      </c>
      <c r="M19" s="127">
        <f>IF(M$4=0,0,L19/$M$4)</f>
        <v>0</v>
      </c>
      <c r="N19" s="60"/>
    </row>
    <row r="20" spans="1:14" x14ac:dyDescent="0.25">
      <c r="A20" s="44" t="s">
        <v>66</v>
      </c>
      <c r="B20" s="61" t="s">
        <v>147</v>
      </c>
      <c r="C20" s="141">
        <v>0</v>
      </c>
      <c r="D20" s="141">
        <v>0</v>
      </c>
      <c r="E20" s="142">
        <v>0</v>
      </c>
      <c r="F20" s="9" t="s">
        <v>21</v>
      </c>
      <c r="G20" s="122">
        <f t="shared" si="2"/>
        <v>0</v>
      </c>
      <c r="H20" s="140">
        <v>0</v>
      </c>
      <c r="I20" s="118">
        <f t="shared" si="3"/>
        <v>0</v>
      </c>
      <c r="J20" s="112"/>
      <c r="K20" s="112"/>
      <c r="L20" s="121"/>
      <c r="M20" s="127"/>
      <c r="N20" s="60"/>
    </row>
    <row r="21" spans="1:14" x14ac:dyDescent="0.25">
      <c r="A21" s="44" t="s">
        <v>67</v>
      </c>
      <c r="B21" s="94" t="s">
        <v>148</v>
      </c>
      <c r="C21" s="141">
        <v>0</v>
      </c>
      <c r="D21" s="141">
        <v>0</v>
      </c>
      <c r="E21" s="142">
        <v>0</v>
      </c>
      <c r="F21" s="9" t="s">
        <v>21</v>
      </c>
      <c r="G21" s="122">
        <f t="shared" si="2"/>
        <v>0</v>
      </c>
      <c r="H21" s="140">
        <v>0</v>
      </c>
      <c r="I21" s="118">
        <f t="shared" si="3"/>
        <v>0</v>
      </c>
      <c r="J21" s="112"/>
      <c r="K21" s="112"/>
      <c r="L21" s="121">
        <f>SUM(I21:I22)</f>
        <v>0</v>
      </c>
      <c r="M21" s="127">
        <f>IF(M$4=0,0,L21/$M$4)</f>
        <v>0</v>
      </c>
      <c r="N21" s="60"/>
    </row>
    <row r="22" spans="1:14" x14ac:dyDescent="0.25">
      <c r="A22" s="44" t="s">
        <v>67</v>
      </c>
      <c r="B22" s="94" t="s">
        <v>148</v>
      </c>
      <c r="C22" s="141">
        <v>0</v>
      </c>
      <c r="D22" s="141">
        <v>0</v>
      </c>
      <c r="E22" s="142">
        <v>0</v>
      </c>
      <c r="F22" s="9" t="s">
        <v>21</v>
      </c>
      <c r="G22" s="122">
        <f t="shared" si="2"/>
        <v>0</v>
      </c>
      <c r="H22" s="140">
        <v>0</v>
      </c>
      <c r="I22" s="118">
        <f t="shared" si="3"/>
        <v>0</v>
      </c>
      <c r="J22" s="112"/>
      <c r="K22" s="112"/>
      <c r="L22" s="121"/>
      <c r="M22" s="127"/>
      <c r="N22" s="60"/>
    </row>
    <row r="23" spans="1:14" x14ac:dyDescent="0.25">
      <c r="A23" s="44" t="s">
        <v>68</v>
      </c>
      <c r="B23" s="94" t="s">
        <v>149</v>
      </c>
      <c r="C23" s="141">
        <v>0</v>
      </c>
      <c r="D23" s="141">
        <v>0</v>
      </c>
      <c r="E23" s="142">
        <v>0</v>
      </c>
      <c r="F23" s="9" t="s">
        <v>21</v>
      </c>
      <c r="G23" s="122">
        <f t="shared" si="2"/>
        <v>0</v>
      </c>
      <c r="H23" s="140">
        <v>0</v>
      </c>
      <c r="I23" s="118">
        <f t="shared" si="3"/>
        <v>0</v>
      </c>
      <c r="J23" s="112"/>
      <c r="K23" s="112"/>
      <c r="L23" s="121">
        <f>SUM(I23:I24)</f>
        <v>0</v>
      </c>
      <c r="M23" s="127">
        <f>IF(M$4=0,0,L23/$M$4)</f>
        <v>0</v>
      </c>
      <c r="N23" s="60"/>
    </row>
    <row r="24" spans="1:14" x14ac:dyDescent="0.25">
      <c r="A24" s="44" t="s">
        <v>68</v>
      </c>
      <c r="B24" s="94" t="s">
        <v>149</v>
      </c>
      <c r="C24" s="141">
        <v>0</v>
      </c>
      <c r="D24" s="141">
        <v>0</v>
      </c>
      <c r="E24" s="142">
        <v>0</v>
      </c>
      <c r="F24" s="9" t="s">
        <v>125</v>
      </c>
      <c r="G24" s="122">
        <f t="shared" si="2"/>
        <v>0</v>
      </c>
      <c r="H24" s="140">
        <v>0</v>
      </c>
      <c r="I24" s="118">
        <f t="shared" si="3"/>
        <v>0</v>
      </c>
      <c r="J24" s="112"/>
      <c r="K24" s="112"/>
      <c r="L24" s="121"/>
      <c r="M24" s="127"/>
      <c r="N24" s="60"/>
    </row>
    <row r="25" spans="1:14" x14ac:dyDescent="0.25">
      <c r="A25" s="44" t="s">
        <v>73</v>
      </c>
      <c r="B25" s="11" t="s">
        <v>142</v>
      </c>
      <c r="C25" s="141">
        <v>0</v>
      </c>
      <c r="D25" s="141">
        <v>0</v>
      </c>
      <c r="E25" s="142">
        <v>0</v>
      </c>
      <c r="F25" s="9" t="s">
        <v>21</v>
      </c>
      <c r="G25" s="122">
        <f t="shared" si="2"/>
        <v>0</v>
      </c>
      <c r="H25" s="140">
        <v>0</v>
      </c>
      <c r="I25" s="118">
        <f t="shared" si="3"/>
        <v>0</v>
      </c>
      <c r="J25" s="141">
        <v>0</v>
      </c>
      <c r="K25" s="574"/>
      <c r="L25" s="121">
        <f>SUM(I25:I26)+J25</f>
        <v>0</v>
      </c>
      <c r="M25" s="127">
        <f>IF(M$4=0,0,L25/$M$4)</f>
        <v>0</v>
      </c>
      <c r="N25" s="60"/>
    </row>
    <row r="26" spans="1:14" x14ac:dyDescent="0.25">
      <c r="A26" s="44" t="s">
        <v>73</v>
      </c>
      <c r="B26" s="11" t="s">
        <v>143</v>
      </c>
      <c r="C26" s="141">
        <v>0</v>
      </c>
      <c r="D26" s="141">
        <v>0</v>
      </c>
      <c r="E26" s="142">
        <v>0</v>
      </c>
      <c r="F26" s="9" t="s">
        <v>125</v>
      </c>
      <c r="G26" s="122">
        <f t="shared" si="2"/>
        <v>0</v>
      </c>
      <c r="H26" s="140">
        <v>0</v>
      </c>
      <c r="I26" s="118">
        <f t="shared" si="3"/>
        <v>0</v>
      </c>
      <c r="J26" s="112"/>
      <c r="K26" s="112"/>
      <c r="L26" s="120"/>
      <c r="M26" s="127"/>
      <c r="N26" s="60"/>
    </row>
    <row r="27" spans="1:14" x14ac:dyDescent="0.25">
      <c r="A27" s="45"/>
      <c r="B27" s="93"/>
      <c r="C27" s="126"/>
      <c r="D27" s="126"/>
      <c r="E27" s="436"/>
      <c r="F27" s="9"/>
      <c r="G27" s="123"/>
      <c r="H27" s="121"/>
      <c r="I27" s="118"/>
      <c r="J27" s="112"/>
      <c r="K27" s="112"/>
      <c r="L27" s="120"/>
      <c r="M27" s="127"/>
      <c r="N27" s="60"/>
    </row>
    <row r="28" spans="1:14" x14ac:dyDescent="0.25">
      <c r="A28" s="46" t="s">
        <v>67</v>
      </c>
      <c r="B28" s="72" t="s">
        <v>42</v>
      </c>
      <c r="C28" s="141">
        <v>0</v>
      </c>
      <c r="D28" s="141">
        <v>0</v>
      </c>
      <c r="E28" s="142">
        <v>0</v>
      </c>
      <c r="F28" s="9" t="s">
        <v>125</v>
      </c>
      <c r="G28" s="122">
        <f t="shared" ref="G28:G39" si="4">C28*D28*E28</f>
        <v>0</v>
      </c>
      <c r="H28" s="140">
        <v>0</v>
      </c>
      <c r="I28" s="118">
        <f t="shared" ref="I28:I39" si="5">G28*H28</f>
        <v>0</v>
      </c>
      <c r="J28" s="61"/>
      <c r="K28" s="61"/>
      <c r="L28" s="121">
        <f>SUM(I28:I29)</f>
        <v>0</v>
      </c>
      <c r="M28" s="127">
        <f>IF(M$4=0,0,L28/$M$4)</f>
        <v>0</v>
      </c>
      <c r="N28" s="60"/>
    </row>
    <row r="29" spans="1:14" x14ac:dyDescent="0.25">
      <c r="A29" s="46" t="s">
        <v>67</v>
      </c>
      <c r="B29" s="72" t="s">
        <v>42</v>
      </c>
      <c r="C29" s="141">
        <v>0</v>
      </c>
      <c r="D29" s="141">
        <v>0</v>
      </c>
      <c r="E29" s="142">
        <v>0</v>
      </c>
      <c r="F29" s="9" t="s">
        <v>125</v>
      </c>
      <c r="G29" s="122">
        <f t="shared" si="4"/>
        <v>0</v>
      </c>
      <c r="H29" s="140">
        <v>0</v>
      </c>
      <c r="I29" s="118">
        <f t="shared" si="5"/>
        <v>0</v>
      </c>
      <c r="J29" s="112"/>
      <c r="K29" s="112"/>
      <c r="L29" s="120"/>
      <c r="M29" s="127"/>
      <c r="N29" s="60"/>
    </row>
    <row r="30" spans="1:14" x14ac:dyDescent="0.25">
      <c r="A30" s="46" t="s">
        <v>66</v>
      </c>
      <c r="B30" s="72" t="s">
        <v>42</v>
      </c>
      <c r="C30" s="141">
        <v>0</v>
      </c>
      <c r="D30" s="141">
        <v>0</v>
      </c>
      <c r="E30" s="142">
        <v>0</v>
      </c>
      <c r="F30" s="9" t="s">
        <v>125</v>
      </c>
      <c r="G30" s="122">
        <f t="shared" si="4"/>
        <v>0</v>
      </c>
      <c r="H30" s="140">
        <v>0</v>
      </c>
      <c r="I30" s="118">
        <f t="shared" si="5"/>
        <v>0</v>
      </c>
      <c r="J30" s="112"/>
      <c r="K30" s="112"/>
      <c r="L30" s="121">
        <f>SUM(I30:I31)</f>
        <v>0</v>
      </c>
      <c r="M30" s="127">
        <f>IF(M$4=0,0,L30/$M$4)</f>
        <v>0</v>
      </c>
      <c r="N30" s="60"/>
    </row>
    <row r="31" spans="1:14" x14ac:dyDescent="0.25">
      <c r="A31" s="46" t="s">
        <v>66</v>
      </c>
      <c r="B31" s="72" t="s">
        <v>42</v>
      </c>
      <c r="C31" s="141">
        <v>0</v>
      </c>
      <c r="D31" s="141">
        <v>0</v>
      </c>
      <c r="E31" s="142">
        <v>0</v>
      </c>
      <c r="F31" s="9" t="s">
        <v>125</v>
      </c>
      <c r="G31" s="122">
        <f t="shared" si="4"/>
        <v>0</v>
      </c>
      <c r="H31" s="140">
        <v>0</v>
      </c>
      <c r="I31" s="118">
        <f t="shared" si="5"/>
        <v>0</v>
      </c>
      <c r="J31" s="112"/>
      <c r="K31" s="112"/>
      <c r="L31" s="120"/>
      <c r="M31" s="127"/>
      <c r="N31" s="60"/>
    </row>
    <row r="32" spans="1:14" x14ac:dyDescent="0.25">
      <c r="A32" s="46" t="s">
        <v>68</v>
      </c>
      <c r="B32" s="72" t="s">
        <v>42</v>
      </c>
      <c r="C32" s="141">
        <v>0</v>
      </c>
      <c r="D32" s="141">
        <v>0</v>
      </c>
      <c r="E32" s="142">
        <v>0</v>
      </c>
      <c r="F32" s="9" t="s">
        <v>125</v>
      </c>
      <c r="G32" s="122">
        <f t="shared" si="4"/>
        <v>0</v>
      </c>
      <c r="H32" s="140">
        <v>0</v>
      </c>
      <c r="I32" s="118">
        <f t="shared" si="5"/>
        <v>0</v>
      </c>
      <c r="J32" s="112"/>
      <c r="K32" s="112"/>
      <c r="L32" s="121">
        <f>SUM(I32:I33)</f>
        <v>0</v>
      </c>
      <c r="M32" s="127">
        <f>IF(M$4=0,0,L32/$M$4)</f>
        <v>0</v>
      </c>
      <c r="N32" s="60"/>
    </row>
    <row r="33" spans="1:14" ht="13.5" customHeight="1" x14ac:dyDescent="0.25">
      <c r="A33" s="46" t="s">
        <v>68</v>
      </c>
      <c r="B33" s="72" t="s">
        <v>42</v>
      </c>
      <c r="C33" s="141">
        <v>0</v>
      </c>
      <c r="D33" s="141">
        <v>0</v>
      </c>
      <c r="E33" s="142">
        <v>0</v>
      </c>
      <c r="F33" s="9" t="s">
        <v>125</v>
      </c>
      <c r="G33" s="122">
        <f t="shared" si="4"/>
        <v>0</v>
      </c>
      <c r="H33" s="140">
        <v>0</v>
      </c>
      <c r="I33" s="118">
        <f t="shared" si="5"/>
        <v>0</v>
      </c>
      <c r="J33" s="61"/>
      <c r="K33" s="61"/>
      <c r="L33" s="120"/>
      <c r="M33" s="127"/>
      <c r="N33" s="60"/>
    </row>
    <row r="34" spans="1:14" x14ac:dyDescent="0.25">
      <c r="A34" s="46" t="s">
        <v>65</v>
      </c>
      <c r="B34" s="72" t="s">
        <v>42</v>
      </c>
      <c r="C34" s="141">
        <v>0</v>
      </c>
      <c r="D34" s="141">
        <v>0</v>
      </c>
      <c r="E34" s="142">
        <v>0</v>
      </c>
      <c r="F34" s="9" t="s">
        <v>125</v>
      </c>
      <c r="G34" s="122">
        <f t="shared" si="4"/>
        <v>0</v>
      </c>
      <c r="H34" s="140">
        <v>0</v>
      </c>
      <c r="I34" s="118">
        <f t="shared" si="5"/>
        <v>0</v>
      </c>
      <c r="J34" s="141">
        <v>0</v>
      </c>
      <c r="K34" s="574"/>
      <c r="L34" s="121">
        <f>SUM(I34:I35)+J34</f>
        <v>0</v>
      </c>
      <c r="M34" s="127">
        <f>IF(M$4=0,0,L34/$M$4)</f>
        <v>0</v>
      </c>
      <c r="N34" s="60"/>
    </row>
    <row r="35" spans="1:14" x14ac:dyDescent="0.25">
      <c r="A35" s="46" t="s">
        <v>65</v>
      </c>
      <c r="B35" s="72" t="s">
        <v>42</v>
      </c>
      <c r="C35" s="141">
        <v>0</v>
      </c>
      <c r="D35" s="141">
        <v>0</v>
      </c>
      <c r="E35" s="142">
        <v>0</v>
      </c>
      <c r="F35" s="9" t="s">
        <v>125</v>
      </c>
      <c r="G35" s="122">
        <f t="shared" si="4"/>
        <v>0</v>
      </c>
      <c r="H35" s="140">
        <v>0</v>
      </c>
      <c r="I35" s="118">
        <f t="shared" si="5"/>
        <v>0</v>
      </c>
      <c r="J35" s="61"/>
      <c r="K35" s="61"/>
      <c r="L35" s="120"/>
      <c r="M35" s="127"/>
      <c r="N35" s="60"/>
    </row>
    <row r="36" spans="1:14" x14ac:dyDescent="0.25">
      <c r="A36" s="44" t="s">
        <v>76</v>
      </c>
      <c r="B36" s="72" t="s">
        <v>42</v>
      </c>
      <c r="C36" s="141">
        <v>0</v>
      </c>
      <c r="D36" s="141">
        <v>0</v>
      </c>
      <c r="E36" s="142">
        <v>0</v>
      </c>
      <c r="F36" s="9" t="s">
        <v>125</v>
      </c>
      <c r="G36" s="122">
        <f t="shared" si="4"/>
        <v>0</v>
      </c>
      <c r="H36" s="140">
        <v>0</v>
      </c>
      <c r="I36" s="118">
        <f t="shared" si="5"/>
        <v>0</v>
      </c>
      <c r="J36" s="141">
        <v>0</v>
      </c>
      <c r="K36" s="574"/>
      <c r="L36" s="121">
        <f>SUM(I36:I37)+J36</f>
        <v>0</v>
      </c>
      <c r="M36" s="127">
        <f>IF(M$4=0,0,L36/$M$4)</f>
        <v>0</v>
      </c>
      <c r="N36" s="60"/>
    </row>
    <row r="37" spans="1:14" x14ac:dyDescent="0.25">
      <c r="A37" s="44" t="s">
        <v>76</v>
      </c>
      <c r="B37" s="72" t="s">
        <v>42</v>
      </c>
      <c r="C37" s="141">
        <v>0</v>
      </c>
      <c r="D37" s="141">
        <v>0</v>
      </c>
      <c r="E37" s="142">
        <v>0</v>
      </c>
      <c r="F37" s="9" t="s">
        <v>125</v>
      </c>
      <c r="G37" s="122">
        <f t="shared" si="4"/>
        <v>0</v>
      </c>
      <c r="H37" s="140">
        <v>0</v>
      </c>
      <c r="I37" s="118">
        <f t="shared" si="5"/>
        <v>0</v>
      </c>
      <c r="J37" s="112"/>
      <c r="K37" s="112"/>
      <c r="L37" s="120"/>
      <c r="M37" s="127"/>
      <c r="N37" s="60"/>
    </row>
    <row r="38" spans="1:14" x14ac:dyDescent="0.25">
      <c r="A38" s="44" t="s">
        <v>133</v>
      </c>
      <c r="B38" s="72" t="s">
        <v>42</v>
      </c>
      <c r="C38" s="141">
        <v>0</v>
      </c>
      <c r="D38" s="141">
        <v>0</v>
      </c>
      <c r="E38" s="142">
        <v>0</v>
      </c>
      <c r="F38" s="9" t="s">
        <v>125</v>
      </c>
      <c r="G38" s="122">
        <f t="shared" si="4"/>
        <v>0</v>
      </c>
      <c r="H38" s="140">
        <v>0</v>
      </c>
      <c r="I38" s="118">
        <f t="shared" si="5"/>
        <v>0</v>
      </c>
      <c r="J38" s="141">
        <v>0</v>
      </c>
      <c r="K38" s="574"/>
      <c r="L38" s="121">
        <f>SUM(I38:I39)+J38</f>
        <v>0</v>
      </c>
      <c r="M38" s="127">
        <f>IF(M$4=0,0,L38/$M$4)</f>
        <v>0</v>
      </c>
      <c r="N38" s="60"/>
    </row>
    <row r="39" spans="1:14" x14ac:dyDescent="0.25">
      <c r="A39" s="44" t="s">
        <v>133</v>
      </c>
      <c r="B39" s="72" t="s">
        <v>42</v>
      </c>
      <c r="C39" s="141">
        <v>0</v>
      </c>
      <c r="D39" s="141">
        <v>0</v>
      </c>
      <c r="E39" s="142">
        <v>0</v>
      </c>
      <c r="F39" s="9" t="s">
        <v>125</v>
      </c>
      <c r="G39" s="122">
        <f t="shared" si="4"/>
        <v>0</v>
      </c>
      <c r="H39" s="140">
        <v>0</v>
      </c>
      <c r="I39" s="118">
        <f t="shared" si="5"/>
        <v>0</v>
      </c>
      <c r="J39" s="112"/>
      <c r="K39" s="112"/>
      <c r="L39" s="120"/>
      <c r="M39" s="127"/>
      <c r="N39" s="60"/>
    </row>
    <row r="40" spans="1:14" x14ac:dyDescent="0.25">
      <c r="A40" s="44"/>
      <c r="B40" s="11"/>
      <c r="C40" s="126"/>
      <c r="D40" s="126"/>
      <c r="E40" s="436"/>
      <c r="F40" s="9"/>
      <c r="G40" s="123"/>
      <c r="H40" s="121"/>
      <c r="I40" s="118"/>
      <c r="J40" s="112"/>
      <c r="K40" s="112"/>
      <c r="L40" s="120"/>
      <c r="M40" s="127"/>
      <c r="N40" s="60"/>
    </row>
    <row r="41" spans="1:14" x14ac:dyDescent="0.25">
      <c r="A41" s="44" t="s">
        <v>77</v>
      </c>
      <c r="B41" s="72" t="s">
        <v>62</v>
      </c>
      <c r="C41" s="141">
        <v>0</v>
      </c>
      <c r="D41" s="141">
        <v>0</v>
      </c>
      <c r="E41" s="142">
        <v>0</v>
      </c>
      <c r="F41" s="9" t="s">
        <v>45</v>
      </c>
      <c r="G41" s="122">
        <f t="shared" ref="G41:G52" si="6">C41*D41*E41</f>
        <v>0</v>
      </c>
      <c r="H41" s="140">
        <v>0</v>
      </c>
      <c r="I41" s="118">
        <f t="shared" ref="I41:I52" si="7">G41*H41</f>
        <v>0</v>
      </c>
      <c r="J41" s="112"/>
      <c r="K41" s="112"/>
      <c r="L41" s="121">
        <f>SUM(I41:I42)</f>
        <v>0</v>
      </c>
      <c r="M41" s="127">
        <f>IF(M$4=0,0,L41/$M$4)</f>
        <v>0</v>
      </c>
      <c r="N41" s="60"/>
    </row>
    <row r="42" spans="1:14" x14ac:dyDescent="0.25">
      <c r="A42" s="44" t="s">
        <v>77</v>
      </c>
      <c r="B42" s="72" t="s">
        <v>62</v>
      </c>
      <c r="C42" s="141">
        <v>0</v>
      </c>
      <c r="D42" s="141">
        <v>0</v>
      </c>
      <c r="E42" s="142">
        <v>0</v>
      </c>
      <c r="F42" s="9" t="s">
        <v>45</v>
      </c>
      <c r="G42" s="122">
        <f t="shared" si="6"/>
        <v>0</v>
      </c>
      <c r="H42" s="140">
        <v>0</v>
      </c>
      <c r="I42" s="118">
        <f t="shared" si="7"/>
        <v>0</v>
      </c>
      <c r="J42" s="112"/>
      <c r="K42" s="385"/>
      <c r="L42" s="120"/>
      <c r="M42" s="127"/>
      <c r="N42" s="60"/>
    </row>
    <row r="43" spans="1:14" x14ac:dyDescent="0.25">
      <c r="A43" s="44" t="s">
        <v>90</v>
      </c>
      <c r="B43" s="95" t="s">
        <v>111</v>
      </c>
      <c r="C43" s="141">
        <v>0</v>
      </c>
      <c r="D43" s="141">
        <v>0</v>
      </c>
      <c r="E43" s="142">
        <v>0</v>
      </c>
      <c r="F43" s="9" t="s">
        <v>109</v>
      </c>
      <c r="G43" s="122">
        <f t="shared" si="6"/>
        <v>0</v>
      </c>
      <c r="H43" s="140">
        <v>0</v>
      </c>
      <c r="I43" s="118">
        <f t="shared" si="7"/>
        <v>0</v>
      </c>
      <c r="J43" s="141">
        <v>0</v>
      </c>
      <c r="K43" s="574"/>
      <c r="L43" s="121">
        <f>SUM(I43:I45)+J43</f>
        <v>0</v>
      </c>
      <c r="M43" s="127">
        <f>IF(M$4=0,0,L43/$M$4)</f>
        <v>0</v>
      </c>
      <c r="N43" s="60"/>
    </row>
    <row r="44" spans="1:14" x14ac:dyDescent="0.25">
      <c r="A44" s="44" t="s">
        <v>90</v>
      </c>
      <c r="B44" s="95" t="s">
        <v>111</v>
      </c>
      <c r="C44" s="141">
        <v>0</v>
      </c>
      <c r="D44" s="141">
        <v>0</v>
      </c>
      <c r="E44" s="142">
        <v>0</v>
      </c>
      <c r="F44" s="9" t="s">
        <v>109</v>
      </c>
      <c r="G44" s="122">
        <f t="shared" si="6"/>
        <v>0</v>
      </c>
      <c r="H44" s="140">
        <v>0</v>
      </c>
      <c r="I44" s="118">
        <f t="shared" si="7"/>
        <v>0</v>
      </c>
      <c r="J44" s="112"/>
      <c r="K44" s="112"/>
      <c r="L44" s="120"/>
      <c r="M44" s="127"/>
      <c r="N44" s="60"/>
    </row>
    <row r="45" spans="1:14" x14ac:dyDescent="0.25">
      <c r="A45" s="44" t="s">
        <v>90</v>
      </c>
      <c r="B45" s="95" t="s">
        <v>152</v>
      </c>
      <c r="C45" s="141">
        <v>0</v>
      </c>
      <c r="D45" s="141">
        <v>0</v>
      </c>
      <c r="E45" s="142">
        <v>0</v>
      </c>
      <c r="F45" s="9" t="s">
        <v>45</v>
      </c>
      <c r="G45" s="122">
        <f t="shared" si="6"/>
        <v>0</v>
      </c>
      <c r="H45" s="140">
        <v>0</v>
      </c>
      <c r="I45" s="118">
        <f t="shared" si="7"/>
        <v>0</v>
      </c>
      <c r="J45" s="112"/>
      <c r="K45" s="385"/>
      <c r="L45" s="61"/>
      <c r="M45" s="127"/>
      <c r="N45" s="60"/>
    </row>
    <row r="46" spans="1:14" x14ac:dyDescent="0.25">
      <c r="A46" s="44" t="s">
        <v>99</v>
      </c>
      <c r="B46" s="95" t="s">
        <v>112</v>
      </c>
      <c r="C46" s="141">
        <v>0</v>
      </c>
      <c r="D46" s="141">
        <v>0</v>
      </c>
      <c r="E46" s="142">
        <v>0</v>
      </c>
      <c r="F46" s="9" t="s">
        <v>109</v>
      </c>
      <c r="G46" s="122">
        <f t="shared" si="6"/>
        <v>0</v>
      </c>
      <c r="H46" s="140">
        <v>0</v>
      </c>
      <c r="I46" s="118">
        <f t="shared" si="7"/>
        <v>0</v>
      </c>
      <c r="J46" s="141">
        <v>0</v>
      </c>
      <c r="K46" s="574"/>
      <c r="L46" s="121">
        <f>SUM(I46:I48)+J46</f>
        <v>0</v>
      </c>
      <c r="M46" s="127">
        <f>IF(M$4=0,0,L46/$M$4)</f>
        <v>0</v>
      </c>
      <c r="N46" s="60"/>
    </row>
    <row r="47" spans="1:14" x14ac:dyDescent="0.25">
      <c r="A47" s="44" t="s">
        <v>99</v>
      </c>
      <c r="B47" s="95" t="s">
        <v>112</v>
      </c>
      <c r="C47" s="141">
        <v>0</v>
      </c>
      <c r="D47" s="141">
        <v>0</v>
      </c>
      <c r="E47" s="142">
        <v>0</v>
      </c>
      <c r="F47" s="9" t="s">
        <v>109</v>
      </c>
      <c r="G47" s="122">
        <f t="shared" si="6"/>
        <v>0</v>
      </c>
      <c r="H47" s="140">
        <v>0</v>
      </c>
      <c r="I47" s="118">
        <f t="shared" si="7"/>
        <v>0</v>
      </c>
      <c r="J47" s="112"/>
      <c r="K47" s="112"/>
      <c r="L47" s="120"/>
      <c r="M47" s="127"/>
      <c r="N47" s="60"/>
    </row>
    <row r="48" spans="1:14" x14ac:dyDescent="0.25">
      <c r="A48" s="44" t="s">
        <v>99</v>
      </c>
      <c r="B48" s="95" t="s">
        <v>153</v>
      </c>
      <c r="C48" s="141">
        <v>0</v>
      </c>
      <c r="D48" s="141">
        <v>0</v>
      </c>
      <c r="E48" s="142">
        <v>0</v>
      </c>
      <c r="F48" s="9" t="s">
        <v>45</v>
      </c>
      <c r="G48" s="122">
        <f t="shared" si="6"/>
        <v>0</v>
      </c>
      <c r="H48" s="140">
        <v>0</v>
      </c>
      <c r="I48" s="118">
        <f t="shared" si="7"/>
        <v>0</v>
      </c>
      <c r="J48" s="112"/>
      <c r="K48" s="385"/>
      <c r="L48" s="61"/>
      <c r="M48" s="127"/>
      <c r="N48" s="60"/>
    </row>
    <row r="49" spans="1:14" x14ac:dyDescent="0.25">
      <c r="A49" s="44" t="s">
        <v>91</v>
      </c>
      <c r="B49" s="95" t="s">
        <v>113</v>
      </c>
      <c r="C49" s="141">
        <v>0</v>
      </c>
      <c r="D49" s="141">
        <v>0</v>
      </c>
      <c r="E49" s="142">
        <v>0</v>
      </c>
      <c r="F49" s="9" t="s">
        <v>109</v>
      </c>
      <c r="G49" s="122">
        <f t="shared" si="6"/>
        <v>0</v>
      </c>
      <c r="H49" s="140">
        <v>0</v>
      </c>
      <c r="I49" s="118">
        <f t="shared" si="7"/>
        <v>0</v>
      </c>
      <c r="J49" s="141">
        <v>0</v>
      </c>
      <c r="K49" s="574"/>
      <c r="L49" s="121">
        <f>SUM(I49:I50)+J49</f>
        <v>0</v>
      </c>
      <c r="M49" s="127">
        <f>IF(M$4=0,0,L49/$M$4)</f>
        <v>0</v>
      </c>
      <c r="N49" s="60"/>
    </row>
    <row r="50" spans="1:14" x14ac:dyDescent="0.25">
      <c r="A50" s="44" t="s">
        <v>91</v>
      </c>
      <c r="B50" s="95" t="s">
        <v>113</v>
      </c>
      <c r="C50" s="141">
        <v>0</v>
      </c>
      <c r="D50" s="141">
        <v>0</v>
      </c>
      <c r="E50" s="142">
        <v>0</v>
      </c>
      <c r="F50" s="9" t="s">
        <v>109</v>
      </c>
      <c r="G50" s="122">
        <f t="shared" si="6"/>
        <v>0</v>
      </c>
      <c r="H50" s="140">
        <v>0</v>
      </c>
      <c r="I50" s="118">
        <f t="shared" si="7"/>
        <v>0</v>
      </c>
      <c r="J50" s="112"/>
      <c r="K50" s="385"/>
      <c r="L50" s="120"/>
      <c r="M50" s="127"/>
      <c r="N50" s="60"/>
    </row>
    <row r="51" spans="1:14" x14ac:dyDescent="0.25">
      <c r="A51" s="44" t="s">
        <v>240</v>
      </c>
      <c r="B51" s="95" t="s">
        <v>114</v>
      </c>
      <c r="C51" s="141">
        <v>0</v>
      </c>
      <c r="D51" s="141">
        <v>0</v>
      </c>
      <c r="E51" s="142">
        <v>0</v>
      </c>
      <c r="F51" s="9" t="s">
        <v>109</v>
      </c>
      <c r="G51" s="122">
        <f t="shared" si="6"/>
        <v>0</v>
      </c>
      <c r="H51" s="140">
        <v>0</v>
      </c>
      <c r="I51" s="118">
        <f t="shared" si="7"/>
        <v>0</v>
      </c>
      <c r="J51" s="141">
        <v>0</v>
      </c>
      <c r="K51" s="574"/>
      <c r="L51" s="121">
        <f>SUM(I51:J51)</f>
        <v>0</v>
      </c>
      <c r="M51" s="127">
        <f>IF(M$4=0,0,L51/$M$4)</f>
        <v>0</v>
      </c>
      <c r="N51" s="60"/>
    </row>
    <row r="52" spans="1:14" x14ac:dyDescent="0.25">
      <c r="A52" s="44" t="s">
        <v>241</v>
      </c>
      <c r="B52" s="95" t="s">
        <v>115</v>
      </c>
      <c r="C52" s="141">
        <v>0</v>
      </c>
      <c r="D52" s="141">
        <v>0</v>
      </c>
      <c r="E52" s="142">
        <v>0</v>
      </c>
      <c r="F52" s="9" t="s">
        <v>109</v>
      </c>
      <c r="G52" s="122">
        <f t="shared" si="6"/>
        <v>0</v>
      </c>
      <c r="H52" s="140">
        <v>0</v>
      </c>
      <c r="I52" s="118">
        <f t="shared" si="7"/>
        <v>0</v>
      </c>
      <c r="J52" s="112"/>
      <c r="K52" s="112"/>
      <c r="L52" s="121">
        <f>SUM(I52)</f>
        <v>0</v>
      </c>
      <c r="M52" s="127">
        <f>IF(M$4=0,0,L52/$M$4)</f>
        <v>0</v>
      </c>
      <c r="N52" s="60"/>
    </row>
    <row r="53" spans="1:14" x14ac:dyDescent="0.25">
      <c r="A53" s="44"/>
      <c r="B53" s="96"/>
      <c r="C53" s="126"/>
      <c r="D53" s="126"/>
      <c r="E53" s="436"/>
      <c r="F53" s="9"/>
      <c r="G53" s="123"/>
      <c r="H53" s="121"/>
      <c r="I53" s="118"/>
      <c r="J53" s="61"/>
      <c r="K53" s="61"/>
      <c r="L53" s="120"/>
      <c r="M53" s="127"/>
      <c r="N53" s="60"/>
    </row>
    <row r="54" spans="1:14" x14ac:dyDescent="0.25">
      <c r="A54" s="44" t="s">
        <v>92</v>
      </c>
      <c r="B54" s="72"/>
      <c r="C54" s="141">
        <v>0</v>
      </c>
      <c r="D54" s="141">
        <v>0</v>
      </c>
      <c r="E54" s="142">
        <v>0</v>
      </c>
      <c r="F54" s="9" t="s">
        <v>45</v>
      </c>
      <c r="G54" s="122">
        <f>C54*D54*E54</f>
        <v>0</v>
      </c>
      <c r="H54" s="140">
        <v>0</v>
      </c>
      <c r="I54" s="118">
        <f>G54*H54</f>
        <v>0</v>
      </c>
      <c r="J54" s="112"/>
      <c r="K54" s="112"/>
      <c r="L54" s="121">
        <f>SUM(I54:I55)</f>
        <v>0</v>
      </c>
      <c r="M54" s="127">
        <f>IF(M$4=0,0,L54/$M$4)</f>
        <v>0</v>
      </c>
      <c r="N54" s="60"/>
    </row>
    <row r="55" spans="1:14" x14ac:dyDescent="0.25">
      <c r="A55" s="44" t="s">
        <v>92</v>
      </c>
      <c r="B55" s="72"/>
      <c r="C55" s="141">
        <v>0</v>
      </c>
      <c r="D55" s="141">
        <v>0</v>
      </c>
      <c r="E55" s="142">
        <v>0</v>
      </c>
      <c r="F55" s="9" t="s">
        <v>45</v>
      </c>
      <c r="G55" s="122">
        <f>C55*D55*E55</f>
        <v>0</v>
      </c>
      <c r="H55" s="140">
        <v>0</v>
      </c>
      <c r="I55" s="118">
        <f>G55*H55</f>
        <v>0</v>
      </c>
      <c r="J55" s="112"/>
      <c r="K55" s="112"/>
      <c r="L55" s="120"/>
      <c r="M55" s="127"/>
      <c r="N55" s="60"/>
    </row>
    <row r="56" spans="1:14" x14ac:dyDescent="0.25">
      <c r="A56" s="44" t="s">
        <v>93</v>
      </c>
      <c r="B56" s="72"/>
      <c r="C56" s="141">
        <v>0</v>
      </c>
      <c r="D56" s="141">
        <v>0</v>
      </c>
      <c r="E56" s="142">
        <v>0</v>
      </c>
      <c r="F56" s="9" t="s">
        <v>45</v>
      </c>
      <c r="G56" s="122">
        <f>C56*D56*E56</f>
        <v>0</v>
      </c>
      <c r="H56" s="140">
        <v>0</v>
      </c>
      <c r="I56" s="118">
        <f>G56*H56</f>
        <v>0</v>
      </c>
      <c r="J56" s="61"/>
      <c r="K56" s="61"/>
      <c r="L56" s="121">
        <f>SUM(I56:I57)</f>
        <v>0</v>
      </c>
      <c r="M56" s="127">
        <f>IF(M$4=0,0,L56/$M$4)</f>
        <v>0</v>
      </c>
      <c r="N56" s="60"/>
    </row>
    <row r="57" spans="1:14" x14ac:dyDescent="0.25">
      <c r="A57" s="44" t="s">
        <v>93</v>
      </c>
      <c r="B57" s="72"/>
      <c r="C57" s="141">
        <v>0</v>
      </c>
      <c r="D57" s="141">
        <v>0</v>
      </c>
      <c r="E57" s="142">
        <v>0</v>
      </c>
      <c r="F57" s="9" t="s">
        <v>45</v>
      </c>
      <c r="G57" s="122">
        <f>C57*D57*E57</f>
        <v>0</v>
      </c>
      <c r="H57" s="140">
        <v>0</v>
      </c>
      <c r="I57" s="118">
        <f>G57*H57</f>
        <v>0</v>
      </c>
      <c r="J57" s="112"/>
      <c r="K57" s="112"/>
      <c r="L57" s="120"/>
      <c r="M57" s="127"/>
      <c r="N57" s="60"/>
    </row>
    <row r="58" spans="1:14" x14ac:dyDescent="0.25">
      <c r="A58" s="44"/>
      <c r="B58" s="96"/>
      <c r="C58" s="126"/>
      <c r="D58" s="126"/>
      <c r="E58" s="436"/>
      <c r="F58" s="9"/>
      <c r="G58" s="123"/>
      <c r="H58" s="121"/>
      <c r="I58" s="118"/>
      <c r="J58" s="112"/>
      <c r="K58" s="112"/>
      <c r="L58" s="120"/>
      <c r="M58" s="127"/>
      <c r="N58" s="60"/>
    </row>
    <row r="59" spans="1:14" x14ac:dyDescent="0.25">
      <c r="A59" s="44" t="s">
        <v>94</v>
      </c>
      <c r="B59" s="96" t="s">
        <v>95</v>
      </c>
      <c r="C59" s="141">
        <v>0</v>
      </c>
      <c r="D59" s="141">
        <v>0</v>
      </c>
      <c r="E59" s="142">
        <v>0</v>
      </c>
      <c r="F59" s="9" t="s">
        <v>45</v>
      </c>
      <c r="G59" s="122">
        <f>C59*D59*E59</f>
        <v>0</v>
      </c>
      <c r="H59" s="140">
        <v>0</v>
      </c>
      <c r="I59" s="118">
        <f>G59*H59</f>
        <v>0</v>
      </c>
      <c r="J59" s="112"/>
      <c r="K59" s="112"/>
      <c r="L59" s="121">
        <f>SUM(I59:I60)</f>
        <v>0</v>
      </c>
      <c r="M59" s="127">
        <f>IF(M$4=0,0,L59/$M$4)</f>
        <v>0</v>
      </c>
      <c r="N59" s="60"/>
    </row>
    <row r="60" spans="1:14" x14ac:dyDescent="0.25">
      <c r="A60" s="44" t="s">
        <v>94</v>
      </c>
      <c r="B60" s="96" t="s">
        <v>95</v>
      </c>
      <c r="C60" s="141">
        <v>0</v>
      </c>
      <c r="D60" s="141">
        <v>0</v>
      </c>
      <c r="E60" s="142">
        <v>0</v>
      </c>
      <c r="F60" s="9" t="s">
        <v>45</v>
      </c>
      <c r="G60" s="122">
        <f>C60*D60*E60</f>
        <v>0</v>
      </c>
      <c r="H60" s="140">
        <v>0</v>
      </c>
      <c r="I60" s="118">
        <f>G60*H60</f>
        <v>0</v>
      </c>
      <c r="J60" s="112"/>
      <c r="K60" s="385"/>
      <c r="L60" s="120"/>
      <c r="M60" s="127"/>
      <c r="N60" s="60"/>
    </row>
    <row r="61" spans="1:14" x14ac:dyDescent="0.25">
      <c r="A61" s="44" t="s">
        <v>96</v>
      </c>
      <c r="B61" s="8" t="s">
        <v>46</v>
      </c>
      <c r="C61" s="141">
        <v>0</v>
      </c>
      <c r="D61" s="141">
        <v>0</v>
      </c>
      <c r="E61" s="142">
        <v>0</v>
      </c>
      <c r="F61" s="9" t="s">
        <v>45</v>
      </c>
      <c r="G61" s="122">
        <f>C61*D61*E61</f>
        <v>0</v>
      </c>
      <c r="H61" s="140">
        <v>0</v>
      </c>
      <c r="I61" s="118">
        <f>G61*H61</f>
        <v>0</v>
      </c>
      <c r="J61" s="141">
        <v>0</v>
      </c>
      <c r="K61" s="574"/>
      <c r="L61" s="121">
        <f>SUM(I61:I62)+J61</f>
        <v>0</v>
      </c>
      <c r="M61" s="127">
        <f>IF(M$4=0,0,L61/$M$4)</f>
        <v>0</v>
      </c>
      <c r="N61" s="60"/>
    </row>
    <row r="62" spans="1:14" x14ac:dyDescent="0.25">
      <c r="A62" s="44" t="s">
        <v>96</v>
      </c>
      <c r="B62" s="8" t="s">
        <v>46</v>
      </c>
      <c r="C62" s="141">
        <v>0</v>
      </c>
      <c r="D62" s="141">
        <v>0</v>
      </c>
      <c r="E62" s="142">
        <v>0</v>
      </c>
      <c r="F62" s="9" t="s">
        <v>45</v>
      </c>
      <c r="G62" s="122">
        <f>C62*D62*E62</f>
        <v>0</v>
      </c>
      <c r="H62" s="140">
        <v>0</v>
      </c>
      <c r="I62" s="118">
        <f>G62*H62</f>
        <v>0</v>
      </c>
      <c r="J62" s="112"/>
      <c r="K62" s="112"/>
      <c r="L62" s="120"/>
      <c r="M62" s="127"/>
      <c r="N62" s="60"/>
    </row>
    <row r="63" spans="1:14" x14ac:dyDescent="0.25">
      <c r="A63" s="44"/>
      <c r="B63" s="8"/>
      <c r="C63" s="126"/>
      <c r="D63" s="126"/>
      <c r="E63" s="436"/>
      <c r="F63" s="9"/>
      <c r="G63" s="123"/>
      <c r="H63" s="121"/>
      <c r="I63" s="118"/>
      <c r="J63" s="112"/>
      <c r="K63" s="112"/>
      <c r="L63" s="120"/>
      <c r="M63" s="127"/>
      <c r="N63" s="60"/>
    </row>
    <row r="64" spans="1:14" x14ac:dyDescent="0.25">
      <c r="A64" s="44" t="s">
        <v>66</v>
      </c>
      <c r="B64" s="11" t="s">
        <v>48</v>
      </c>
      <c r="C64" s="141">
        <v>0</v>
      </c>
      <c r="D64" s="141">
        <v>0</v>
      </c>
      <c r="E64" s="142">
        <v>0</v>
      </c>
      <c r="F64" s="139" t="s">
        <v>109</v>
      </c>
      <c r="G64" s="122">
        <f t="shared" ref="G64:G69" si="8">C64*D64*E64</f>
        <v>0</v>
      </c>
      <c r="H64" s="140">
        <v>0</v>
      </c>
      <c r="I64" s="118">
        <f t="shared" ref="I64:I69" si="9">G64*H64</f>
        <v>0</v>
      </c>
      <c r="J64" s="112"/>
      <c r="K64" s="112"/>
      <c r="L64" s="121">
        <f>SUM(I64:I65)</f>
        <v>0</v>
      </c>
      <c r="M64" s="127">
        <f>IF(M$4=0,0,L64/$M$4)</f>
        <v>0</v>
      </c>
      <c r="N64" s="60"/>
    </row>
    <row r="65" spans="1:14" x14ac:dyDescent="0.25">
      <c r="A65" s="44" t="s">
        <v>66</v>
      </c>
      <c r="B65" s="11" t="s">
        <v>48</v>
      </c>
      <c r="C65" s="141">
        <v>0</v>
      </c>
      <c r="D65" s="141">
        <v>0</v>
      </c>
      <c r="E65" s="142">
        <v>0</v>
      </c>
      <c r="F65" s="139" t="s">
        <v>21</v>
      </c>
      <c r="G65" s="122">
        <f t="shared" si="8"/>
        <v>0</v>
      </c>
      <c r="H65" s="140">
        <v>0</v>
      </c>
      <c r="I65" s="118">
        <f t="shared" si="9"/>
        <v>0</v>
      </c>
      <c r="J65" s="112"/>
      <c r="K65" s="112"/>
      <c r="L65" s="120"/>
      <c r="M65" s="127"/>
      <c r="N65" s="60"/>
    </row>
    <row r="66" spans="1:14" x14ac:dyDescent="0.25">
      <c r="A66" s="44" t="s">
        <v>67</v>
      </c>
      <c r="B66" s="11" t="s">
        <v>144</v>
      </c>
      <c r="C66" s="141">
        <v>0</v>
      </c>
      <c r="D66" s="141">
        <v>0</v>
      </c>
      <c r="E66" s="142">
        <v>0</v>
      </c>
      <c r="F66" s="139" t="s">
        <v>109</v>
      </c>
      <c r="G66" s="122">
        <f t="shared" si="8"/>
        <v>0</v>
      </c>
      <c r="H66" s="140">
        <v>0</v>
      </c>
      <c r="I66" s="118">
        <f t="shared" si="9"/>
        <v>0</v>
      </c>
      <c r="J66" s="112"/>
      <c r="K66" s="112"/>
      <c r="L66" s="121">
        <f>SUM(I66:I67)</f>
        <v>0</v>
      </c>
      <c r="M66" s="127">
        <f>IF(M$4=0,0,L66/$M$4)</f>
        <v>0</v>
      </c>
      <c r="N66" s="60"/>
    </row>
    <row r="67" spans="1:14" x14ac:dyDescent="0.25">
      <c r="A67" s="44" t="s">
        <v>67</v>
      </c>
      <c r="B67" s="11" t="s">
        <v>144</v>
      </c>
      <c r="C67" s="141">
        <v>0</v>
      </c>
      <c r="D67" s="141">
        <v>0</v>
      </c>
      <c r="E67" s="142">
        <v>0</v>
      </c>
      <c r="F67" s="139" t="s">
        <v>21</v>
      </c>
      <c r="G67" s="122">
        <f t="shared" si="8"/>
        <v>0</v>
      </c>
      <c r="H67" s="140">
        <v>0</v>
      </c>
      <c r="I67" s="118">
        <f t="shared" si="9"/>
        <v>0</v>
      </c>
      <c r="J67" s="112"/>
      <c r="K67" s="112"/>
      <c r="L67" s="120"/>
      <c r="M67" s="127"/>
      <c r="N67" s="60"/>
    </row>
    <row r="68" spans="1:14" x14ac:dyDescent="0.25">
      <c r="A68" s="44" t="s">
        <v>68</v>
      </c>
      <c r="B68" s="11" t="s">
        <v>145</v>
      </c>
      <c r="C68" s="141">
        <v>0</v>
      </c>
      <c r="D68" s="141">
        <v>0</v>
      </c>
      <c r="E68" s="142">
        <v>0</v>
      </c>
      <c r="F68" s="139" t="s">
        <v>109</v>
      </c>
      <c r="G68" s="122">
        <f t="shared" si="8"/>
        <v>0</v>
      </c>
      <c r="H68" s="140">
        <v>0</v>
      </c>
      <c r="I68" s="118">
        <f t="shared" si="9"/>
        <v>0</v>
      </c>
      <c r="J68" s="61"/>
      <c r="K68" s="61"/>
      <c r="L68" s="121">
        <f>SUM(I68:I69)</f>
        <v>0</v>
      </c>
      <c r="M68" s="127">
        <f>IF(M$4=0,0,L68/$M$4)</f>
        <v>0</v>
      </c>
      <c r="N68" s="60"/>
    </row>
    <row r="69" spans="1:14" x14ac:dyDescent="0.25">
      <c r="A69" s="44" t="s">
        <v>68</v>
      </c>
      <c r="B69" s="11" t="s">
        <v>145</v>
      </c>
      <c r="C69" s="141">
        <v>0</v>
      </c>
      <c r="D69" s="141">
        <v>0</v>
      </c>
      <c r="E69" s="142">
        <v>0</v>
      </c>
      <c r="F69" s="139" t="s">
        <v>21</v>
      </c>
      <c r="G69" s="122">
        <f t="shared" si="8"/>
        <v>0</v>
      </c>
      <c r="H69" s="140">
        <v>0</v>
      </c>
      <c r="I69" s="118">
        <f t="shared" si="9"/>
        <v>0</v>
      </c>
      <c r="J69" s="112"/>
      <c r="K69" s="112"/>
      <c r="L69" s="120"/>
      <c r="M69" s="127"/>
      <c r="N69" s="60"/>
    </row>
    <row r="70" spans="1:14" x14ac:dyDescent="0.25">
      <c r="A70" s="44"/>
      <c r="B70" s="11"/>
      <c r="C70" s="126"/>
      <c r="D70" s="126"/>
      <c r="E70" s="436"/>
      <c r="F70" s="9"/>
      <c r="G70" s="123"/>
      <c r="H70" s="121"/>
      <c r="I70" s="118"/>
      <c r="J70" s="112"/>
      <c r="K70" s="112"/>
      <c r="L70" s="120"/>
      <c r="M70" s="127"/>
      <c r="N70" s="60"/>
    </row>
    <row r="71" spans="1:14" x14ac:dyDescent="0.25">
      <c r="A71" s="44" t="s">
        <v>100</v>
      </c>
      <c r="B71" s="11" t="s">
        <v>52</v>
      </c>
      <c r="C71" s="141">
        <v>0</v>
      </c>
      <c r="D71" s="141">
        <v>0</v>
      </c>
      <c r="E71" s="142">
        <v>0</v>
      </c>
      <c r="F71" s="9" t="s">
        <v>63</v>
      </c>
      <c r="G71" s="122">
        <f>C71*D71*E71</f>
        <v>0</v>
      </c>
      <c r="H71" s="140">
        <v>0</v>
      </c>
      <c r="I71" s="118">
        <f>G71*H71</f>
        <v>0</v>
      </c>
      <c r="J71" s="141">
        <v>0</v>
      </c>
      <c r="K71" s="112"/>
      <c r="L71" s="121">
        <f>SUM(I71:I72)+J71</f>
        <v>0</v>
      </c>
      <c r="M71" s="127">
        <f>IF(M$4=0,0,L71/$M$4)</f>
        <v>0</v>
      </c>
      <c r="N71" s="60"/>
    </row>
    <row r="72" spans="1:14" x14ac:dyDescent="0.25">
      <c r="A72" s="44" t="s">
        <v>100</v>
      </c>
      <c r="B72" s="11" t="s">
        <v>52</v>
      </c>
      <c r="C72" s="141">
        <v>0</v>
      </c>
      <c r="D72" s="141">
        <v>0</v>
      </c>
      <c r="E72" s="142">
        <v>0</v>
      </c>
      <c r="F72" s="9" t="s">
        <v>63</v>
      </c>
      <c r="G72" s="122">
        <f>C72*D72*E72</f>
        <v>0</v>
      </c>
      <c r="H72" s="140">
        <v>0</v>
      </c>
      <c r="I72" s="118">
        <f>G72*H72</f>
        <v>0</v>
      </c>
      <c r="J72" s="112"/>
      <c r="K72" s="112"/>
      <c r="L72" s="120"/>
      <c r="M72" s="127"/>
      <c r="N72" s="60"/>
    </row>
    <row r="73" spans="1:14" x14ac:dyDescent="0.25">
      <c r="A73" s="44" t="s">
        <v>97</v>
      </c>
      <c r="B73" s="11" t="s">
        <v>53</v>
      </c>
      <c r="C73" s="141">
        <v>0</v>
      </c>
      <c r="D73" s="141">
        <v>0</v>
      </c>
      <c r="E73" s="142">
        <v>0</v>
      </c>
      <c r="F73" s="9" t="s">
        <v>63</v>
      </c>
      <c r="G73" s="122">
        <f>C73*D73*E73</f>
        <v>0</v>
      </c>
      <c r="H73" s="140">
        <v>0</v>
      </c>
      <c r="I73" s="118">
        <f>G73*H73</f>
        <v>0</v>
      </c>
      <c r="J73" s="112"/>
      <c r="K73" s="112"/>
      <c r="L73" s="121">
        <f>SUM(I73:I74)</f>
        <v>0</v>
      </c>
      <c r="M73" s="127">
        <f>IF(M$4=0,0,L73/$M$4)</f>
        <v>0</v>
      </c>
      <c r="N73" s="60"/>
    </row>
    <row r="74" spans="1:14" x14ac:dyDescent="0.25">
      <c r="A74" s="44" t="s">
        <v>97</v>
      </c>
      <c r="B74" s="11" t="s">
        <v>53</v>
      </c>
      <c r="C74" s="141">
        <v>0</v>
      </c>
      <c r="D74" s="141">
        <v>0</v>
      </c>
      <c r="E74" s="142">
        <v>0</v>
      </c>
      <c r="F74" s="9" t="s">
        <v>63</v>
      </c>
      <c r="G74" s="122">
        <f>C74*D74*E74</f>
        <v>0</v>
      </c>
      <c r="H74" s="140">
        <v>0</v>
      </c>
      <c r="I74" s="118">
        <f>G74*H74</f>
        <v>0</v>
      </c>
      <c r="J74" s="112"/>
      <c r="K74" s="112"/>
      <c r="L74" s="120"/>
      <c r="M74" s="127"/>
      <c r="N74" s="60"/>
    </row>
    <row r="75" spans="1:14" x14ac:dyDescent="0.25">
      <c r="A75" s="44"/>
      <c r="B75" s="61"/>
      <c r="C75" s="126"/>
      <c r="D75" s="126"/>
      <c r="E75" s="436"/>
      <c r="F75" s="9"/>
      <c r="G75" s="123"/>
      <c r="H75" s="121"/>
      <c r="I75" s="118"/>
      <c r="J75" s="112"/>
      <c r="K75" s="112"/>
      <c r="L75" s="120"/>
      <c r="M75" s="127"/>
      <c r="N75" s="60"/>
    </row>
    <row r="76" spans="1:14" x14ac:dyDescent="0.25">
      <c r="A76" s="44" t="s">
        <v>101</v>
      </c>
      <c r="B76" s="11" t="s">
        <v>102</v>
      </c>
      <c r="C76" s="141">
        <v>0</v>
      </c>
      <c r="D76" s="141">
        <v>0</v>
      </c>
      <c r="E76" s="142">
        <v>0</v>
      </c>
      <c r="F76" s="9" t="s">
        <v>21</v>
      </c>
      <c r="G76" s="122">
        <f>C76*D76*E76</f>
        <v>0</v>
      </c>
      <c r="H76" s="140">
        <v>0</v>
      </c>
      <c r="I76" s="118">
        <f>G76*H76</f>
        <v>0</v>
      </c>
      <c r="J76" s="141">
        <v>0</v>
      </c>
      <c r="K76" s="112"/>
      <c r="L76" s="121">
        <f>I76+J76</f>
        <v>0</v>
      </c>
      <c r="M76" s="127">
        <f>IF(M$4=0,0,L76/$M$4)</f>
        <v>0</v>
      </c>
      <c r="N76" s="60"/>
    </row>
    <row r="77" spans="1:14" x14ac:dyDescent="0.25">
      <c r="A77" s="137"/>
      <c r="B77" s="61"/>
      <c r="C77" s="8"/>
      <c r="D77" s="8"/>
      <c r="E77" s="8"/>
      <c r="F77" s="61"/>
      <c r="G77" s="61"/>
      <c r="H77" s="8"/>
      <c r="I77" s="61"/>
      <c r="J77" s="112"/>
      <c r="K77" s="112"/>
      <c r="L77" s="120"/>
      <c r="M77" s="127"/>
      <c r="N77" s="60"/>
    </row>
    <row r="78" spans="1:14" x14ac:dyDescent="0.25">
      <c r="A78" s="44" t="s">
        <v>104</v>
      </c>
      <c r="B78" s="11" t="s">
        <v>56</v>
      </c>
      <c r="C78" s="141">
        <v>0</v>
      </c>
      <c r="D78" s="141">
        <v>0</v>
      </c>
      <c r="E78" s="142">
        <v>0</v>
      </c>
      <c r="F78" s="9" t="s">
        <v>21</v>
      </c>
      <c r="G78" s="122">
        <f>C78*D78*E78</f>
        <v>0</v>
      </c>
      <c r="H78" s="140">
        <v>0</v>
      </c>
      <c r="I78" s="118">
        <f>G78*H78</f>
        <v>0</v>
      </c>
      <c r="J78" s="141">
        <v>0</v>
      </c>
      <c r="K78" s="112"/>
      <c r="L78" s="120">
        <f>I78+J78</f>
        <v>0</v>
      </c>
      <c r="M78" s="127">
        <f>IF(M$4=0,0,L78/$M$4)</f>
        <v>0</v>
      </c>
      <c r="N78" s="60"/>
    </row>
    <row r="79" spans="1:14" x14ac:dyDescent="0.25">
      <c r="A79" s="44"/>
      <c r="B79" s="11"/>
      <c r="C79" s="126"/>
      <c r="D79" s="126"/>
      <c r="E79" s="436"/>
      <c r="F79" s="9"/>
      <c r="G79" s="123"/>
      <c r="H79" s="121"/>
      <c r="I79" s="118"/>
      <c r="J79" s="112"/>
      <c r="K79" s="112"/>
      <c r="L79" s="120"/>
      <c r="M79" s="127"/>
      <c r="N79" s="60"/>
    </row>
    <row r="80" spans="1:14" x14ac:dyDescent="0.25">
      <c r="A80" s="44" t="s">
        <v>105</v>
      </c>
      <c r="B80" s="11" t="s">
        <v>57</v>
      </c>
      <c r="C80" s="141">
        <v>0</v>
      </c>
      <c r="D80" s="141">
        <v>0</v>
      </c>
      <c r="E80" s="142">
        <v>0</v>
      </c>
      <c r="F80" s="9" t="s">
        <v>63</v>
      </c>
      <c r="G80" s="122">
        <f>C80*D80*E80</f>
        <v>0</v>
      </c>
      <c r="H80" s="140">
        <v>0</v>
      </c>
      <c r="I80" s="118">
        <f>G80*H80</f>
        <v>0</v>
      </c>
      <c r="J80" s="141">
        <v>0</v>
      </c>
      <c r="K80" s="574"/>
      <c r="L80" s="121">
        <f>SUM(I80:I81)+J80</f>
        <v>0</v>
      </c>
      <c r="M80" s="127">
        <f>IF(M$4=0,0,L80/$M$4)</f>
        <v>0</v>
      </c>
      <c r="N80" s="60"/>
    </row>
    <row r="81" spans="1:14" x14ac:dyDescent="0.25">
      <c r="A81" s="44" t="s">
        <v>105</v>
      </c>
      <c r="B81" s="11" t="s">
        <v>57</v>
      </c>
      <c r="C81" s="141">
        <v>0</v>
      </c>
      <c r="D81" s="141">
        <v>0</v>
      </c>
      <c r="E81" s="142">
        <v>0</v>
      </c>
      <c r="F81" s="9" t="s">
        <v>63</v>
      </c>
      <c r="G81" s="122">
        <f>C81*D81*E81</f>
        <v>0</v>
      </c>
      <c r="H81" s="140">
        <v>0</v>
      </c>
      <c r="I81" s="118">
        <f>G81*H81</f>
        <v>0</v>
      </c>
      <c r="J81" s="112"/>
      <c r="K81" s="112"/>
      <c r="L81" s="120"/>
      <c r="M81" s="127"/>
      <c r="N81" s="60"/>
    </row>
    <row r="82" spans="1:14" x14ac:dyDescent="0.25">
      <c r="A82" s="44"/>
      <c r="B82" s="11"/>
      <c r="C82" s="17"/>
      <c r="D82" s="17"/>
      <c r="E82" s="18"/>
      <c r="F82" s="17"/>
      <c r="G82" s="755"/>
      <c r="H82" s="755"/>
      <c r="I82" s="119"/>
      <c r="J82" s="112"/>
      <c r="K82" s="112"/>
      <c r="L82" s="120"/>
      <c r="M82" s="127"/>
      <c r="N82" s="60"/>
    </row>
    <row r="83" spans="1:14" x14ac:dyDescent="0.25">
      <c r="A83" s="44"/>
      <c r="B83" s="61"/>
      <c r="C83" s="61"/>
      <c r="D83" s="61"/>
      <c r="E83" s="61"/>
      <c r="F83" s="61"/>
      <c r="G83" s="61"/>
      <c r="H83" s="61"/>
      <c r="I83" s="120"/>
      <c r="J83" s="61"/>
      <c r="K83" s="61"/>
      <c r="L83" s="119"/>
      <c r="M83" s="127"/>
      <c r="N83" s="60"/>
    </row>
    <row r="84" spans="1:14" x14ac:dyDescent="0.25">
      <c r="A84" s="44"/>
      <c r="B84" s="61"/>
      <c r="C84" s="61"/>
      <c r="D84" s="61"/>
      <c r="E84" s="61"/>
      <c r="F84" s="61"/>
      <c r="G84" s="61"/>
      <c r="H84" s="61"/>
      <c r="I84" s="61"/>
      <c r="J84" s="61"/>
      <c r="K84" s="61"/>
      <c r="L84" s="61"/>
      <c r="M84" s="127"/>
      <c r="N84" s="60"/>
    </row>
    <row r="85" spans="1:14" x14ac:dyDescent="0.25">
      <c r="A85" s="199" t="s">
        <v>375</v>
      </c>
      <c r="B85" s="61"/>
      <c r="C85" s="61"/>
      <c r="D85" s="61"/>
      <c r="E85" s="61"/>
      <c r="F85" s="61"/>
      <c r="G85" s="88"/>
      <c r="H85" s="1048" t="s">
        <v>239</v>
      </c>
      <c r="I85" s="163" t="s">
        <v>234</v>
      </c>
      <c r="J85" s="164" t="s">
        <v>131</v>
      </c>
      <c r="K85" s="166"/>
      <c r="L85" s="167" t="s">
        <v>235</v>
      </c>
      <c r="M85" s="753" t="s">
        <v>157</v>
      </c>
      <c r="N85" s="60"/>
    </row>
    <row r="86" spans="1:14" x14ac:dyDescent="0.25">
      <c r="A86" s="266">
        <v>20</v>
      </c>
      <c r="B86" s="171"/>
      <c r="C86" s="130"/>
      <c r="D86" s="130"/>
      <c r="E86" s="172"/>
      <c r="F86" s="173"/>
      <c r="G86" s="174"/>
      <c r="H86" s="1049"/>
      <c r="I86" s="169">
        <f>SUM(I6:I81)</f>
        <v>0</v>
      </c>
      <c r="J86" s="169">
        <f>SUM(J6:J81)</f>
        <v>0</v>
      </c>
      <c r="K86" s="169"/>
      <c r="L86" s="169">
        <f>SUM(L6:L80)</f>
        <v>0</v>
      </c>
      <c r="M86" s="170">
        <f>IF(M$4=0,0,L86/$M$4)</f>
        <v>0</v>
      </c>
      <c r="N86" s="60"/>
    </row>
    <row r="87" spans="1:14" x14ac:dyDescent="0.25">
      <c r="B87" s="186"/>
      <c r="C87" s="33"/>
      <c r="D87" s="147"/>
      <c r="E87" s="147"/>
      <c r="F87" s="38"/>
      <c r="H87" s="193"/>
      <c r="I87" s="14"/>
      <c r="J87" s="14"/>
      <c r="K87" s="14"/>
      <c r="L87" s="117"/>
      <c r="M87" s="185"/>
      <c r="N87" s="60"/>
    </row>
    <row r="88" spans="1:14" s="112" customFormat="1" x14ac:dyDescent="0.25">
      <c r="A88" s="134"/>
      <c r="B88" s="186"/>
      <c r="C88" s="33"/>
      <c r="D88" s="147"/>
      <c r="E88" s="147"/>
      <c r="F88" s="38"/>
      <c r="G88" s="79"/>
      <c r="H88" s="193"/>
      <c r="I88" s="14"/>
      <c r="J88" s="14"/>
      <c r="K88" s="14"/>
      <c r="L88" s="117"/>
      <c r="M88" s="185"/>
      <c r="N88" s="15"/>
    </row>
    <row r="89" spans="1:14" s="112" customFormat="1" x14ac:dyDescent="0.25">
      <c r="A89" s="134"/>
      <c r="B89" s="186"/>
      <c r="C89" s="33"/>
      <c r="D89" s="147"/>
      <c r="E89" s="147"/>
      <c r="F89" s="38"/>
      <c r="G89" s="79"/>
      <c r="H89" s="193"/>
      <c r="I89" s="14"/>
      <c r="J89" s="14"/>
      <c r="K89" s="14"/>
      <c r="L89" s="117"/>
      <c r="M89" s="185"/>
      <c r="N89" s="15"/>
    </row>
    <row r="90" spans="1:14" s="112" customFormat="1" x14ac:dyDescent="0.25">
      <c r="A90" s="134"/>
      <c r="B90" s="186"/>
      <c r="C90" s="33"/>
      <c r="D90" s="147"/>
      <c r="E90" s="147"/>
      <c r="F90" s="38"/>
      <c r="G90" s="79"/>
      <c r="H90" s="193"/>
      <c r="I90" s="14"/>
      <c r="J90" s="14"/>
      <c r="K90" s="14"/>
      <c r="L90" s="117"/>
      <c r="M90" s="185"/>
      <c r="N90" s="15"/>
    </row>
    <row r="91" spans="1:14" s="112" customFormat="1" x14ac:dyDescent="0.25">
      <c r="A91" s="134"/>
      <c r="B91" s="182"/>
      <c r="C91" s="33"/>
      <c r="D91" s="33"/>
      <c r="E91" s="30"/>
      <c r="F91" s="22"/>
      <c r="G91" s="33"/>
      <c r="H91" s="282"/>
      <c r="I91" s="14"/>
      <c r="J91" s="14"/>
      <c r="K91" s="14"/>
      <c r="L91" s="117"/>
      <c r="M91" s="185"/>
      <c r="N91" s="15"/>
    </row>
    <row r="92" spans="1:14" s="112" customFormat="1" x14ac:dyDescent="0.25">
      <c r="A92" s="134"/>
      <c r="B92" s="182"/>
      <c r="C92" s="79"/>
      <c r="D92" s="33"/>
      <c r="E92" s="79"/>
      <c r="F92" s="147"/>
      <c r="G92" s="33"/>
      <c r="H92" s="193"/>
      <c r="I92" s="14"/>
      <c r="J92" s="14"/>
      <c r="K92" s="14"/>
      <c r="L92" s="117"/>
      <c r="M92" s="185"/>
      <c r="N92" s="15"/>
    </row>
    <row r="93" spans="1:14" s="112" customFormat="1" x14ac:dyDescent="0.25">
      <c r="A93" s="134"/>
      <c r="B93" s="182"/>
      <c r="C93" s="79"/>
      <c r="D93" s="33"/>
      <c r="E93" s="79"/>
      <c r="F93" s="147"/>
      <c r="G93" s="33"/>
      <c r="H93" s="193"/>
      <c r="I93" s="14"/>
      <c r="J93" s="14"/>
      <c r="K93" s="14"/>
      <c r="L93" s="117"/>
      <c r="M93" s="185"/>
      <c r="N93" s="15"/>
    </row>
    <row r="94" spans="1:14" s="112" customFormat="1" x14ac:dyDescent="0.25">
      <c r="A94" s="134"/>
      <c r="B94" s="79"/>
      <c r="C94" s="79"/>
      <c r="D94" s="79"/>
      <c r="E94" s="79"/>
      <c r="F94" s="147"/>
      <c r="G94" s="33"/>
      <c r="H94" s="193"/>
      <c r="I94" s="14"/>
      <c r="J94" s="14"/>
      <c r="K94" s="14"/>
      <c r="L94" s="117"/>
      <c r="M94" s="185"/>
      <c r="N94" s="15"/>
    </row>
    <row r="95" spans="1:14" s="112" customFormat="1" x14ac:dyDescent="0.25">
      <c r="A95" s="134"/>
      <c r="B95" s="79"/>
      <c r="C95" s="79"/>
      <c r="D95" s="79"/>
      <c r="E95" s="79"/>
      <c r="F95" s="147"/>
      <c r="G95" s="33"/>
      <c r="H95" s="193"/>
      <c r="I95" s="14"/>
      <c r="J95" s="14"/>
      <c r="K95" s="14"/>
      <c r="L95" s="117"/>
      <c r="M95" s="185"/>
      <c r="N95" s="15"/>
    </row>
    <row r="96" spans="1:14" s="112" customFormat="1" x14ac:dyDescent="0.25">
      <c r="A96" s="134"/>
      <c r="B96" s="93"/>
      <c r="C96" s="260"/>
      <c r="D96" s="260"/>
      <c r="E96" s="260"/>
      <c r="F96" s="147"/>
      <c r="G96" s="33"/>
      <c r="H96" s="193"/>
      <c r="I96" s="14"/>
      <c r="J96" s="14"/>
      <c r="K96" s="14"/>
      <c r="L96" s="117"/>
      <c r="M96" s="185"/>
      <c r="N96" s="15"/>
    </row>
    <row r="97" spans="1:14" s="112" customFormat="1" x14ac:dyDescent="0.25">
      <c r="A97" s="134"/>
      <c r="B97" s="79"/>
      <c r="C97" s="260"/>
      <c r="D97" s="22"/>
      <c r="E97" s="22"/>
      <c r="F97" s="38"/>
      <c r="G97" s="22"/>
      <c r="H97" s="282"/>
      <c r="I97" s="14"/>
      <c r="J97" s="14"/>
      <c r="K97" s="14"/>
      <c r="L97" s="117"/>
      <c r="M97" s="185"/>
      <c r="N97" s="15"/>
    </row>
    <row r="98" spans="1:14" s="112" customFormat="1" x14ac:dyDescent="0.25">
      <c r="A98" s="134"/>
      <c r="B98" s="93"/>
      <c r="C98" s="79"/>
      <c r="D98" s="33"/>
      <c r="E98" s="147"/>
      <c r="F98" s="149"/>
      <c r="G98" s="41"/>
      <c r="H98" s="193"/>
      <c r="I98" s="14"/>
      <c r="J98" s="14"/>
      <c r="K98" s="14"/>
      <c r="L98" s="117"/>
      <c r="M98" s="185"/>
      <c r="N98" s="15"/>
    </row>
    <row r="99" spans="1:14" s="112" customFormat="1" x14ac:dyDescent="0.25">
      <c r="A99" s="134"/>
      <c r="B99" s="93"/>
      <c r="C99" s="79"/>
      <c r="D99" s="33"/>
      <c r="E99" s="147"/>
      <c r="F99" s="149"/>
      <c r="G99" s="41"/>
      <c r="H99" s="193"/>
      <c r="I99" s="14"/>
      <c r="J99" s="14"/>
      <c r="K99" s="14"/>
      <c r="L99" s="117"/>
      <c r="M99" s="185"/>
      <c r="N99" s="15"/>
    </row>
    <row r="100" spans="1:14" s="112" customFormat="1" x14ac:dyDescent="0.25">
      <c r="A100" s="134"/>
      <c r="B100" s="93"/>
      <c r="C100" s="79"/>
      <c r="D100" s="33"/>
      <c r="E100" s="147"/>
      <c r="F100" s="149"/>
      <c r="G100" s="41"/>
      <c r="H100" s="193"/>
      <c r="I100" s="14"/>
      <c r="J100" s="14"/>
      <c r="K100" s="14"/>
      <c r="L100" s="117"/>
      <c r="M100" s="185"/>
      <c r="N100" s="15"/>
    </row>
    <row r="101" spans="1:14" s="112" customFormat="1" x14ac:dyDescent="0.25">
      <c r="A101" s="134"/>
      <c r="B101" s="93"/>
      <c r="C101" s="79"/>
      <c r="D101" s="33"/>
      <c r="E101" s="147"/>
      <c r="F101" s="149"/>
      <c r="G101" s="41"/>
      <c r="H101" s="193"/>
      <c r="I101" s="14"/>
      <c r="J101" s="14"/>
      <c r="K101" s="14"/>
      <c r="L101" s="117"/>
      <c r="M101" s="185"/>
      <c r="N101" s="15"/>
    </row>
    <row r="102" spans="1:14" s="112" customFormat="1" x14ac:dyDescent="0.25">
      <c r="A102" s="134"/>
      <c r="B102" s="93"/>
      <c r="C102" s="79"/>
      <c r="D102" s="33"/>
      <c r="E102" s="147"/>
      <c r="F102" s="149"/>
      <c r="G102" s="41"/>
      <c r="H102" s="193"/>
      <c r="I102" s="14"/>
      <c r="J102" s="14"/>
      <c r="K102" s="14"/>
      <c r="L102" s="117"/>
      <c r="M102" s="185"/>
      <c r="N102" s="15"/>
    </row>
    <row r="103" spans="1:14" s="112" customFormat="1" x14ac:dyDescent="0.25">
      <c r="A103" s="134"/>
      <c r="B103" s="93"/>
      <c r="C103" s="79"/>
      <c r="D103" s="33"/>
      <c r="E103" s="147"/>
      <c r="F103" s="149"/>
      <c r="G103" s="41"/>
      <c r="H103" s="193"/>
      <c r="I103" s="14"/>
      <c r="J103" s="14"/>
      <c r="K103" s="14"/>
      <c r="L103" s="117"/>
      <c r="M103" s="185"/>
      <c r="N103" s="15"/>
    </row>
    <row r="104" spans="1:14" s="112" customFormat="1" x14ac:dyDescent="0.25">
      <c r="A104" s="134"/>
      <c r="B104" s="93"/>
      <c r="C104" s="33"/>
      <c r="D104" s="22"/>
      <c r="E104" s="38"/>
      <c r="F104" s="22"/>
      <c r="G104" s="22"/>
      <c r="H104" s="192"/>
      <c r="L104" s="117"/>
      <c r="M104" s="185"/>
      <c r="N104" s="15"/>
    </row>
    <row r="105" spans="1:14" s="112" customFormat="1" x14ac:dyDescent="0.25">
      <c r="A105" s="134"/>
      <c r="B105" s="93"/>
      <c r="C105" s="33"/>
      <c r="D105" s="33"/>
      <c r="E105" s="38"/>
      <c r="F105" s="143"/>
      <c r="G105" s="143"/>
      <c r="H105" s="193"/>
      <c r="I105" s="14"/>
      <c r="J105" s="14"/>
      <c r="K105" s="14"/>
      <c r="L105" s="117"/>
      <c r="M105" s="185"/>
      <c r="N105" s="15"/>
    </row>
    <row r="106" spans="1:14" s="112" customFormat="1" x14ac:dyDescent="0.25">
      <c r="A106" s="134"/>
      <c r="B106" s="93"/>
      <c r="C106" s="33"/>
      <c r="D106" s="33"/>
      <c r="E106" s="146"/>
      <c r="F106" s="143"/>
      <c r="G106" s="143"/>
      <c r="H106" s="193"/>
      <c r="I106" s="14"/>
      <c r="J106" s="14"/>
      <c r="K106" s="14"/>
      <c r="L106" s="117"/>
      <c r="M106" s="185"/>
      <c r="N106" s="15"/>
    </row>
    <row r="107" spans="1:14" s="112" customFormat="1" x14ac:dyDescent="0.25">
      <c r="A107" s="134"/>
      <c r="B107" s="93"/>
      <c r="C107" s="33"/>
      <c r="D107" s="33"/>
      <c r="E107" s="38"/>
      <c r="F107" s="33"/>
      <c r="G107" s="143"/>
      <c r="H107" s="193"/>
      <c r="I107" s="14"/>
      <c r="J107" s="14"/>
      <c r="K107" s="14"/>
      <c r="L107" s="117"/>
      <c r="M107" s="185"/>
      <c r="N107" s="15"/>
    </row>
    <row r="108" spans="1:14" s="112" customFormat="1" x14ac:dyDescent="0.25">
      <c r="A108" s="134"/>
      <c r="B108" s="93"/>
      <c r="C108" s="33"/>
      <c r="D108" s="146"/>
      <c r="E108" s="79"/>
      <c r="F108" s="143"/>
      <c r="G108" s="143"/>
      <c r="H108" s="193"/>
      <c r="I108" s="14"/>
      <c r="J108" s="14"/>
      <c r="K108" s="14"/>
      <c r="L108" s="117"/>
      <c r="M108" s="185"/>
      <c r="N108" s="15"/>
    </row>
    <row r="109" spans="1:14" s="112" customFormat="1" x14ac:dyDescent="0.25">
      <c r="A109" s="134"/>
      <c r="H109" s="282"/>
      <c r="I109" s="14"/>
      <c r="J109" s="14"/>
      <c r="K109" s="14"/>
      <c r="L109" s="117"/>
      <c r="M109" s="185"/>
      <c r="N109" s="15"/>
    </row>
    <row r="110" spans="1:14" s="112" customFormat="1" x14ac:dyDescent="0.25">
      <c r="A110" s="134"/>
      <c r="B110" s="93"/>
      <c r="C110" s="79"/>
      <c r="D110" s="33"/>
      <c r="E110" s="38"/>
      <c r="F110" s="33"/>
      <c r="G110" s="33"/>
      <c r="H110" s="195"/>
      <c r="I110" s="14"/>
      <c r="J110" s="14"/>
      <c r="K110" s="14"/>
      <c r="L110" s="117"/>
      <c r="M110" s="185"/>
      <c r="N110" s="15"/>
    </row>
    <row r="111" spans="1:14" s="112" customFormat="1" x14ac:dyDescent="0.25">
      <c r="A111" s="134"/>
      <c r="B111" s="93"/>
      <c r="C111" s="79"/>
      <c r="D111" s="33"/>
      <c r="E111" s="38"/>
      <c r="F111" s="22"/>
      <c r="G111" s="33"/>
      <c r="H111" s="192"/>
      <c r="I111" s="14"/>
      <c r="J111" s="14"/>
      <c r="K111" s="14"/>
      <c r="L111" s="117"/>
      <c r="M111" s="185"/>
      <c r="N111" s="15"/>
    </row>
    <row r="112" spans="1:14" s="112" customFormat="1" x14ac:dyDescent="0.25">
      <c r="A112" s="134"/>
      <c r="B112" s="93"/>
      <c r="C112" s="79"/>
      <c r="D112" s="33"/>
      <c r="E112" s="33"/>
      <c r="F112" s="196"/>
      <c r="G112" s="33"/>
      <c r="H112" s="193"/>
      <c r="I112" s="14"/>
      <c r="J112" s="14"/>
      <c r="K112" s="14"/>
      <c r="L112" s="117"/>
      <c r="M112" s="185"/>
      <c r="N112" s="15"/>
    </row>
    <row r="113" spans="1:14" s="112" customFormat="1" x14ac:dyDescent="0.25">
      <c r="A113" s="134"/>
      <c r="B113" s="93"/>
      <c r="C113" s="33"/>
      <c r="D113" s="38"/>
      <c r="E113" s="33"/>
      <c r="F113" s="33"/>
      <c r="G113" s="33"/>
      <c r="H113" s="192"/>
      <c r="I113" s="14"/>
      <c r="J113" s="14"/>
      <c r="K113" s="14"/>
      <c r="L113" s="14"/>
      <c r="M113" s="188"/>
      <c r="N113" s="15"/>
    </row>
    <row r="114" spans="1:14" s="112" customFormat="1" x14ac:dyDescent="0.25">
      <c r="A114" s="134"/>
      <c r="B114" s="93"/>
      <c r="C114" s="79"/>
      <c r="D114" s="38"/>
      <c r="E114" s="22"/>
      <c r="F114" s="22"/>
      <c r="G114" s="263"/>
      <c r="H114" s="193"/>
      <c r="I114" s="14"/>
      <c r="J114" s="14"/>
      <c r="K114" s="14"/>
      <c r="L114" s="14"/>
      <c r="M114" s="188"/>
      <c r="N114" s="15"/>
    </row>
    <row r="115" spans="1:14" s="112" customFormat="1" x14ac:dyDescent="0.25">
      <c r="A115" s="134"/>
      <c r="B115" s="93"/>
      <c r="C115" s="260"/>
      <c r="D115" s="260"/>
      <c r="E115" s="260"/>
      <c r="F115" s="21"/>
      <c r="G115" s="260"/>
      <c r="H115" s="188"/>
      <c r="I115" s="14"/>
      <c r="J115" s="14"/>
      <c r="K115" s="14"/>
      <c r="L115" s="14"/>
      <c r="M115" s="14"/>
      <c r="N115" s="15"/>
    </row>
    <row r="116" spans="1:14" s="112" customFormat="1" x14ac:dyDescent="0.25">
      <c r="A116" s="134"/>
      <c r="B116" s="93"/>
      <c r="C116" s="79"/>
      <c r="D116" s="79"/>
      <c r="E116" s="143"/>
      <c r="F116" s="143"/>
      <c r="G116" s="22"/>
      <c r="H116" s="189"/>
      <c r="I116" s="14"/>
      <c r="J116" s="14"/>
      <c r="K116" s="14"/>
      <c r="L116" s="14"/>
      <c r="M116" s="14"/>
      <c r="N116" s="15"/>
    </row>
    <row r="117" spans="1:14" s="112" customFormat="1" x14ac:dyDescent="0.25">
      <c r="A117" s="134"/>
      <c r="B117" s="79"/>
      <c r="C117" s="79"/>
      <c r="D117" s="79"/>
      <c r="E117" s="143"/>
      <c r="F117" s="143"/>
      <c r="G117" s="22"/>
      <c r="H117" s="263"/>
      <c r="I117" s="14"/>
      <c r="J117" s="14"/>
      <c r="K117" s="14"/>
      <c r="L117" s="14"/>
      <c r="M117" s="14"/>
      <c r="N117" s="15"/>
    </row>
    <row r="118" spans="1:14" s="112" customFormat="1" x14ac:dyDescent="0.25">
      <c r="A118" s="134"/>
      <c r="B118" s="93"/>
      <c r="C118" s="37"/>
      <c r="D118" s="38"/>
      <c r="E118" s="143"/>
      <c r="F118" s="184"/>
      <c r="G118" s="143"/>
      <c r="H118" s="189"/>
      <c r="I118" s="14"/>
      <c r="J118" s="14"/>
      <c r="K118" s="14"/>
      <c r="L118" s="14"/>
      <c r="M118" s="14"/>
      <c r="N118" s="15"/>
    </row>
    <row r="119" spans="1:14" s="112" customFormat="1" x14ac:dyDescent="0.25">
      <c r="A119" s="134"/>
      <c r="B119" s="186"/>
      <c r="C119" s="37"/>
      <c r="D119" s="38"/>
      <c r="E119" s="79"/>
      <c r="F119" s="79"/>
      <c r="G119" s="143"/>
      <c r="H119" s="189"/>
      <c r="I119" s="14"/>
      <c r="J119" s="14"/>
      <c r="K119" s="14"/>
      <c r="L119" s="14"/>
      <c r="M119" s="14"/>
      <c r="N119" s="15"/>
    </row>
    <row r="120" spans="1:14" s="112" customFormat="1" x14ac:dyDescent="0.25">
      <c r="A120" s="134"/>
      <c r="B120" s="186"/>
      <c r="C120" s="37"/>
      <c r="D120" s="38"/>
      <c r="E120" s="79"/>
      <c r="F120" s="79"/>
      <c r="G120" s="143"/>
      <c r="H120" s="189"/>
      <c r="I120" s="14"/>
      <c r="J120" s="14"/>
      <c r="K120" s="14"/>
      <c r="L120" s="15"/>
      <c r="M120" s="15"/>
      <c r="N120" s="15"/>
    </row>
    <row r="121" spans="1:14" s="112" customFormat="1" x14ac:dyDescent="0.25">
      <c r="A121" s="134"/>
      <c r="B121" s="93"/>
      <c r="C121" s="33"/>
      <c r="D121" s="33"/>
      <c r="E121" s="38"/>
      <c r="F121" s="33"/>
      <c r="G121" s="22"/>
      <c r="H121" s="189"/>
      <c r="I121" s="14"/>
      <c r="J121" s="14"/>
      <c r="K121" s="14"/>
      <c r="L121" s="15"/>
      <c r="M121" s="15"/>
      <c r="N121" s="15"/>
    </row>
    <row r="122" spans="1:14" s="112" customFormat="1" x14ac:dyDescent="0.25">
      <c r="A122" s="134"/>
      <c r="B122" s="93"/>
      <c r="C122" s="33"/>
      <c r="D122" s="33"/>
      <c r="E122" s="38"/>
      <c r="F122" s="22"/>
      <c r="G122" s="22"/>
      <c r="H122" s="189"/>
      <c r="I122" s="14"/>
      <c r="J122" s="14"/>
      <c r="K122" s="14"/>
      <c r="L122" s="15"/>
      <c r="M122" s="15"/>
      <c r="N122" s="15"/>
    </row>
    <row r="123" spans="1:14" s="112" customFormat="1" x14ac:dyDescent="0.25">
      <c r="A123" s="134"/>
      <c r="B123" s="79"/>
      <c r="C123" s="79"/>
      <c r="D123" s="79"/>
      <c r="E123" s="79"/>
      <c r="F123" s="79"/>
      <c r="G123" s="79"/>
      <c r="H123" s="189"/>
      <c r="I123" s="15"/>
      <c r="J123" s="15"/>
      <c r="K123" s="15"/>
      <c r="L123" s="15"/>
      <c r="M123" s="15"/>
      <c r="N123" s="15"/>
    </row>
    <row r="124" spans="1:14" s="112" customFormat="1" x14ac:dyDescent="0.25">
      <c r="A124" s="134"/>
      <c r="B124" s="79"/>
      <c r="C124" s="79"/>
      <c r="D124" s="79"/>
      <c r="E124" s="79"/>
      <c r="F124" s="79"/>
      <c r="G124" s="79"/>
      <c r="H124" s="189"/>
      <c r="I124" s="15"/>
      <c r="J124" s="15"/>
      <c r="K124" s="15"/>
      <c r="L124" s="15"/>
      <c r="M124" s="15"/>
      <c r="N124" s="15"/>
    </row>
    <row r="125" spans="1:14" s="112" customFormat="1" x14ac:dyDescent="0.25">
      <c r="A125" s="134"/>
      <c r="B125" s="79"/>
      <c r="C125" s="79"/>
      <c r="D125" s="79"/>
      <c r="E125" s="79"/>
      <c r="F125" s="79"/>
      <c r="G125" s="79"/>
      <c r="H125" s="189"/>
      <c r="I125" s="15"/>
      <c r="J125" s="15"/>
      <c r="K125" s="15"/>
      <c r="L125" s="15"/>
      <c r="M125" s="15"/>
      <c r="N125" s="15"/>
    </row>
    <row r="126" spans="1:14" s="112" customFormat="1" x14ac:dyDescent="0.25">
      <c r="A126" s="134"/>
      <c r="B126" s="79"/>
      <c r="C126" s="79"/>
      <c r="D126" s="79"/>
      <c r="E126" s="79"/>
      <c r="F126" s="79"/>
      <c r="G126" s="79"/>
      <c r="H126" s="189"/>
      <c r="I126" s="15"/>
      <c r="J126" s="15"/>
      <c r="K126" s="15"/>
      <c r="L126" s="15"/>
      <c r="M126" s="15"/>
      <c r="N126" s="15"/>
    </row>
    <row r="127" spans="1:14" s="112" customFormat="1" x14ac:dyDescent="0.25">
      <c r="A127" s="134"/>
      <c r="B127" s="79"/>
      <c r="C127" s="79"/>
      <c r="D127" s="79"/>
      <c r="E127" s="79"/>
      <c r="F127" s="79"/>
      <c r="G127" s="79"/>
      <c r="H127" s="189"/>
      <c r="I127" s="15"/>
      <c r="J127" s="15"/>
      <c r="K127" s="15"/>
      <c r="L127" s="15"/>
      <c r="M127" s="15"/>
      <c r="N127" s="15"/>
    </row>
    <row r="128" spans="1:14" s="112" customFormat="1" x14ac:dyDescent="0.25">
      <c r="A128" s="134"/>
      <c r="B128" s="79"/>
      <c r="C128" s="79"/>
      <c r="D128" s="79"/>
      <c r="E128" s="79"/>
      <c r="F128" s="79"/>
      <c r="G128" s="79"/>
      <c r="H128" s="189"/>
      <c r="I128" s="15"/>
      <c r="J128" s="15"/>
      <c r="K128" s="15"/>
      <c r="L128" s="15"/>
      <c r="M128" s="15"/>
      <c r="N128" s="15"/>
    </row>
    <row r="129" spans="1:14" s="112" customFormat="1" x14ac:dyDescent="0.25">
      <c r="A129" s="134"/>
      <c r="B129" s="79"/>
      <c r="C129" s="79"/>
      <c r="D129" s="79"/>
      <c r="E129" s="79"/>
      <c r="F129" s="79"/>
      <c r="G129" s="79"/>
      <c r="H129" s="189"/>
      <c r="I129" s="15"/>
      <c r="J129" s="15"/>
      <c r="K129" s="15"/>
      <c r="L129" s="15"/>
      <c r="M129" s="15"/>
      <c r="N129" s="15"/>
    </row>
    <row r="130" spans="1:14" s="112" customFormat="1" x14ac:dyDescent="0.25">
      <c r="A130" s="134"/>
      <c r="B130" s="79"/>
      <c r="C130" s="79"/>
      <c r="D130" s="79"/>
      <c r="E130" s="79"/>
      <c r="F130" s="79"/>
      <c r="G130" s="79"/>
      <c r="H130" s="189"/>
      <c r="I130" s="15"/>
      <c r="J130" s="15"/>
      <c r="K130" s="15"/>
      <c r="L130" s="15"/>
      <c r="M130" s="15"/>
      <c r="N130" s="15"/>
    </row>
    <row r="131" spans="1:14" s="112" customFormat="1" x14ac:dyDescent="0.25">
      <c r="A131" s="134"/>
      <c r="B131" s="79"/>
      <c r="C131" s="79"/>
      <c r="D131" s="79"/>
      <c r="E131" s="79"/>
      <c r="F131" s="79"/>
      <c r="G131" s="79"/>
      <c r="H131" s="189"/>
      <c r="I131" s="15"/>
      <c r="J131" s="15"/>
      <c r="K131" s="15"/>
      <c r="L131" s="15"/>
      <c r="M131" s="15"/>
      <c r="N131" s="15"/>
    </row>
    <row r="132" spans="1:14" s="112" customFormat="1" x14ac:dyDescent="0.25">
      <c r="A132" s="134"/>
      <c r="B132" s="79"/>
      <c r="C132" s="79"/>
      <c r="D132" s="79"/>
      <c r="E132" s="79"/>
      <c r="F132" s="79"/>
      <c r="G132" s="79"/>
      <c r="H132" s="189"/>
      <c r="I132" s="15"/>
      <c r="J132" s="15"/>
      <c r="K132" s="15"/>
      <c r="L132" s="15"/>
      <c r="M132" s="15"/>
      <c r="N132" s="15"/>
    </row>
    <row r="133" spans="1:14" s="112" customFormat="1" x14ac:dyDescent="0.25">
      <c r="A133" s="134"/>
      <c r="B133" s="79"/>
      <c r="C133" s="79"/>
      <c r="D133" s="79"/>
      <c r="E133" s="79"/>
      <c r="F133" s="79"/>
      <c r="G133" s="79"/>
      <c r="H133" s="189"/>
      <c r="I133" s="15"/>
      <c r="J133" s="15"/>
      <c r="K133" s="15"/>
      <c r="L133" s="15"/>
      <c r="M133" s="15"/>
      <c r="N133" s="15"/>
    </row>
    <row r="134" spans="1:14" s="112" customFormat="1" x14ac:dyDescent="0.25">
      <c r="A134" s="134"/>
      <c r="B134" s="79"/>
      <c r="C134" s="79"/>
      <c r="D134" s="79"/>
      <c r="E134" s="79"/>
      <c r="F134" s="79"/>
      <c r="G134" s="79"/>
      <c r="H134" s="189"/>
      <c r="I134" s="15"/>
      <c r="J134" s="15"/>
      <c r="K134" s="15"/>
      <c r="L134" s="15"/>
      <c r="M134" s="15"/>
      <c r="N134" s="15"/>
    </row>
    <row r="135" spans="1:14" s="112" customFormat="1" x14ac:dyDescent="0.25">
      <c r="A135" s="134"/>
      <c r="B135" s="79"/>
      <c r="C135" s="79"/>
      <c r="D135" s="79"/>
      <c r="E135" s="79"/>
      <c r="F135" s="79"/>
      <c r="G135" s="79"/>
      <c r="H135" s="189"/>
      <c r="I135" s="15"/>
      <c r="J135" s="15"/>
      <c r="K135" s="15"/>
      <c r="L135" s="15"/>
      <c r="M135" s="15"/>
      <c r="N135" s="15"/>
    </row>
    <row r="136" spans="1:14" s="112" customFormat="1" x14ac:dyDescent="0.25">
      <c r="A136" s="134"/>
      <c r="B136" s="79"/>
      <c r="C136" s="79"/>
      <c r="D136" s="79"/>
      <c r="E136" s="79"/>
      <c r="F136" s="79"/>
      <c r="G136" s="79"/>
      <c r="H136" s="189"/>
      <c r="I136" s="15"/>
      <c r="J136" s="15"/>
      <c r="K136" s="15"/>
      <c r="L136" s="15"/>
      <c r="M136" s="15"/>
      <c r="N136" s="15"/>
    </row>
    <row r="137" spans="1:14" s="112" customFormat="1" x14ac:dyDescent="0.25">
      <c r="A137" s="134"/>
      <c r="B137" s="79"/>
      <c r="C137" s="79"/>
      <c r="D137" s="79"/>
      <c r="E137" s="79"/>
      <c r="F137" s="79"/>
      <c r="G137" s="79"/>
      <c r="H137" s="189"/>
      <c r="I137" s="15"/>
      <c r="J137" s="15"/>
      <c r="K137" s="15"/>
      <c r="L137" s="15"/>
      <c r="M137" s="15"/>
      <c r="N137" s="15"/>
    </row>
    <row r="138" spans="1:14" s="112" customFormat="1" x14ac:dyDescent="0.25">
      <c r="A138" s="134"/>
      <c r="B138" s="79"/>
      <c r="C138" s="79"/>
      <c r="D138" s="79"/>
      <c r="E138" s="79"/>
      <c r="F138" s="79"/>
      <c r="G138" s="79"/>
      <c r="H138" s="189"/>
      <c r="I138" s="15"/>
      <c r="J138" s="15"/>
      <c r="K138" s="15"/>
      <c r="L138" s="15"/>
      <c r="M138" s="15"/>
      <c r="N138" s="15"/>
    </row>
    <row r="139" spans="1:14" s="112" customFormat="1" x14ac:dyDescent="0.25">
      <c r="A139" s="134"/>
      <c r="B139" s="79"/>
      <c r="C139" s="79"/>
      <c r="D139" s="79"/>
      <c r="E139" s="79"/>
      <c r="F139" s="79"/>
      <c r="G139" s="79"/>
      <c r="H139" s="189"/>
      <c r="I139" s="15"/>
      <c r="J139" s="15"/>
      <c r="K139" s="15"/>
      <c r="L139" s="15"/>
      <c r="M139" s="15"/>
      <c r="N139" s="15"/>
    </row>
    <row r="140" spans="1:14" s="112" customFormat="1" x14ac:dyDescent="0.25">
      <c r="A140" s="134"/>
      <c r="B140" s="79"/>
      <c r="C140" s="79"/>
      <c r="D140" s="79"/>
      <c r="E140" s="79"/>
      <c r="F140" s="79"/>
      <c r="G140" s="79"/>
      <c r="H140" s="189"/>
      <c r="I140" s="15"/>
      <c r="J140" s="15"/>
      <c r="K140" s="15"/>
      <c r="L140" s="15"/>
      <c r="M140" s="15"/>
      <c r="N140" s="15"/>
    </row>
    <row r="141" spans="1:14" s="112" customFormat="1" x14ac:dyDescent="0.25">
      <c r="A141" s="134"/>
      <c r="B141" s="79"/>
      <c r="C141" s="79"/>
      <c r="D141" s="79"/>
      <c r="E141" s="79"/>
      <c r="F141" s="79"/>
      <c r="G141" s="79"/>
      <c r="H141" s="189"/>
      <c r="I141" s="15"/>
      <c r="J141" s="15"/>
      <c r="K141" s="15"/>
      <c r="L141" s="15"/>
      <c r="M141" s="15"/>
      <c r="N141" s="15"/>
    </row>
    <row r="142" spans="1:14" s="112" customFormat="1" x14ac:dyDescent="0.25">
      <c r="A142" s="134"/>
      <c r="B142" s="79"/>
      <c r="C142" s="79"/>
      <c r="D142" s="79"/>
      <c r="E142" s="79"/>
      <c r="F142" s="79"/>
      <c r="G142" s="79"/>
      <c r="H142" s="189"/>
      <c r="I142" s="15"/>
      <c r="J142" s="15"/>
      <c r="K142" s="15"/>
      <c r="L142" s="15"/>
      <c r="M142" s="15"/>
      <c r="N142" s="15"/>
    </row>
    <row r="143" spans="1:14" s="112" customFormat="1" x14ac:dyDescent="0.25">
      <c r="A143" s="134"/>
      <c r="B143" s="79"/>
      <c r="C143" s="79"/>
      <c r="D143" s="79"/>
      <c r="E143" s="79"/>
      <c r="F143" s="79"/>
      <c r="G143" s="79"/>
      <c r="H143" s="189"/>
      <c r="I143" s="15"/>
      <c r="J143" s="15"/>
      <c r="K143" s="15"/>
      <c r="L143" s="15"/>
      <c r="M143" s="15"/>
      <c r="N143" s="15"/>
    </row>
    <row r="144" spans="1:14" s="112" customFormat="1" x14ac:dyDescent="0.25">
      <c r="A144" s="134"/>
      <c r="B144" s="79"/>
      <c r="C144" s="79"/>
      <c r="D144" s="79"/>
      <c r="E144" s="79"/>
      <c r="F144" s="79"/>
      <c r="G144" s="79"/>
      <c r="H144" s="189"/>
      <c r="I144" s="15"/>
      <c r="J144" s="15"/>
      <c r="K144" s="15"/>
      <c r="L144" s="15"/>
      <c r="M144" s="15"/>
      <c r="N144" s="15"/>
    </row>
    <row r="145" spans="1:14" s="112" customFormat="1" x14ac:dyDescent="0.25">
      <c r="A145" s="134"/>
      <c r="B145" s="79"/>
      <c r="C145" s="79"/>
      <c r="D145" s="79"/>
      <c r="E145" s="79"/>
      <c r="F145" s="79"/>
      <c r="G145" s="79"/>
      <c r="H145" s="189"/>
      <c r="I145" s="15"/>
      <c r="J145" s="15"/>
      <c r="K145" s="15"/>
      <c r="L145" s="15"/>
      <c r="M145" s="15"/>
      <c r="N145" s="15"/>
    </row>
  </sheetData>
  <mergeCells count="1">
    <mergeCell ref="H85:H86"/>
  </mergeCells>
  <dataValidations count="3">
    <dataValidation type="custom" allowBlank="1" showInputMessage="1" showErrorMessage="1" errorTitle="Focchi massage" error="Accepted only  ref" sqref="A85">
      <formula1>"ref"</formula1>
    </dataValidation>
    <dataValidation type="decimal" allowBlank="1" showInputMessage="1" showErrorMessage="1" errorTitle="Focchi." error="No, You can't." sqref="C6:E17 C19:E26 C28:E39 C41:E52 C54:E57 C59:E62 C64:E69 C71:E74 C76:E76 C78:E78 C80:E81 H6:H17 H19:H26 H28:H39 H41:H52 H54:H57 H59:H62 H64:H69 H71:H74 H76 H78 H80:H81 J15 J25 J34 J36 J38 J43 J46 J49 J51 J61 J71 J76 J78 J80 M4">
      <formula1>-999999999999</formula1>
      <formula2>999999999999</formula2>
    </dataValidation>
    <dataValidation type="whole" showInputMessage="1" showErrorMessage="1" errorTitle="Focchi message " error="Accepted only 20" sqref="A86">
      <formula1>20</formula1>
      <formula2>20</formula2>
    </dataValidation>
  </dataValidations>
  <printOptions horizontalCentered="1" verticalCentered="1"/>
  <pageMargins left="0" right="0" top="0.19685039370078741" bottom="0.19685039370078741" header="0" footer="0"/>
  <pageSetup paperSize="8" scale="73" orientation="portrait" r:id="rId1"/>
  <headerFooter>
    <oddFooter>&amp;L     &amp;F     &amp;A&amp;C&amp;D     &amp;T&amp;R&amp;P/&amp;N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pageSetUpPr fitToPage="1"/>
  </sheetPr>
  <dimension ref="A1:J156"/>
  <sheetViews>
    <sheetView topLeftCell="A112" zoomScaleNormal="100" zoomScaleSheetLayoutView="75" workbookViewId="0">
      <selection activeCell="D4" sqref="D4"/>
    </sheetView>
  </sheetViews>
  <sheetFormatPr defaultColWidth="9.08984375" defaultRowHeight="12.5" x14ac:dyDescent="0.25"/>
  <cols>
    <col min="1" max="1" width="7.453125" style="341" bestFit="1" customWidth="1"/>
    <col min="2" max="2" width="12.54296875" style="328" customWidth="1"/>
    <col min="3" max="3" width="28.6328125" style="328" customWidth="1"/>
    <col min="4" max="4" width="99.08984375" style="328" customWidth="1"/>
    <col min="5" max="5" width="7.54296875" style="328" customWidth="1"/>
    <col min="6" max="7" width="10.54296875" style="328" bestFit="1" customWidth="1"/>
    <col min="8" max="8" width="13.6328125" style="328" customWidth="1"/>
    <col min="9" max="9" width="8.54296875" style="346" bestFit="1" customWidth="1"/>
    <col min="10" max="10" width="13.6328125" style="328" customWidth="1"/>
    <col min="11" max="16384" width="9.08984375" style="328"/>
  </cols>
  <sheetData>
    <row r="1" spans="1:10" s="61" customFormat="1" ht="13.65" customHeight="1" x14ac:dyDescent="0.25">
      <c r="A1" s="338"/>
      <c r="B1" s="311"/>
      <c r="C1" s="234"/>
      <c r="D1" s="234"/>
      <c r="E1" s="234"/>
      <c r="F1" s="234"/>
      <c r="G1" s="234"/>
      <c r="H1" s="312"/>
      <c r="I1" s="342"/>
      <c r="J1" s="313"/>
    </row>
    <row r="2" spans="1:10" s="61" customFormat="1" ht="13.65" customHeight="1" x14ac:dyDescent="0.25">
      <c r="A2" s="339"/>
      <c r="B2" s="314"/>
      <c r="C2" s="623" t="s">
        <v>452</v>
      </c>
      <c r="D2" s="179" t="s">
        <v>289</v>
      </c>
      <c r="E2" s="3">
        <f>Total!$B$2</f>
        <v>0</v>
      </c>
      <c r="F2" s="114" t="s">
        <v>1</v>
      </c>
      <c r="G2" s="3">
        <f>Total!$D$2</f>
        <v>0</v>
      </c>
      <c r="H2" s="1"/>
      <c r="I2" s="343"/>
      <c r="J2" s="315"/>
    </row>
    <row r="3" spans="1:10" s="61" customFormat="1" ht="13.65" customHeight="1" x14ac:dyDescent="0.25">
      <c r="A3" s="339"/>
      <c r="B3" s="314"/>
      <c r="D3" s="314"/>
      <c r="E3" s="316"/>
      <c r="F3" s="375"/>
      <c r="G3" s="375"/>
      <c r="H3" s="317"/>
      <c r="I3" s="343"/>
      <c r="J3" s="315"/>
    </row>
    <row r="4" spans="1:10" s="61" customFormat="1" ht="13.65" customHeight="1" x14ac:dyDescent="0.25">
      <c r="A4" s="339" t="s">
        <v>221</v>
      </c>
      <c r="B4" s="326" t="s">
        <v>170</v>
      </c>
      <c r="C4" s="8"/>
      <c r="D4" s="318"/>
      <c r="E4" s="319" t="s">
        <v>171</v>
      </c>
      <c r="F4" s="320">
        <v>0</v>
      </c>
      <c r="G4" s="320">
        <v>0</v>
      </c>
      <c r="H4" s="321">
        <f>F4*G4</f>
        <v>0</v>
      </c>
      <c r="I4" s="343" t="s">
        <v>221</v>
      </c>
      <c r="J4" s="322">
        <f>SUM(H4:H16)</f>
        <v>0</v>
      </c>
    </row>
    <row r="5" spans="1:10" s="61" customFormat="1" ht="13.65" customHeight="1" x14ac:dyDescent="0.25">
      <c r="A5" s="339" t="s">
        <v>221</v>
      </c>
      <c r="B5" s="8" t="s">
        <v>183</v>
      </c>
      <c r="C5" s="8"/>
      <c r="D5" s="323"/>
      <c r="E5" s="636" t="s">
        <v>172</v>
      </c>
      <c r="F5" s="637">
        <v>0</v>
      </c>
      <c r="G5" s="637">
        <v>0</v>
      </c>
      <c r="H5" s="324">
        <f>F5*G5</f>
        <v>0</v>
      </c>
      <c r="I5" s="343"/>
      <c r="J5" s="315"/>
    </row>
    <row r="6" spans="1:10" s="61" customFormat="1" ht="13.65" customHeight="1" x14ac:dyDescent="0.25">
      <c r="A6" s="339" t="s">
        <v>221</v>
      </c>
      <c r="B6" s="8" t="s">
        <v>183</v>
      </c>
      <c r="C6" s="8"/>
      <c r="D6" s="325"/>
      <c r="E6" s="636" t="s">
        <v>63</v>
      </c>
      <c r="F6" s="637">
        <v>0</v>
      </c>
      <c r="G6" s="637">
        <v>0</v>
      </c>
      <c r="H6" s="324">
        <f>F6*G6</f>
        <v>0</v>
      </c>
      <c r="I6" s="343"/>
      <c r="J6" s="315"/>
    </row>
    <row r="7" spans="1:10" s="61" customFormat="1" ht="6" customHeight="1" x14ac:dyDescent="0.25">
      <c r="A7" s="376"/>
      <c r="B7" s="377"/>
      <c r="C7" s="377"/>
      <c r="D7" s="377"/>
      <c r="E7" s="377"/>
      <c r="F7" s="377"/>
      <c r="G7" s="377"/>
      <c r="H7" s="378"/>
      <c r="I7" s="343"/>
      <c r="J7" s="315"/>
    </row>
    <row r="8" spans="1:10" s="8" customFormat="1" x14ac:dyDescent="0.25">
      <c r="A8" s="339" t="s">
        <v>221</v>
      </c>
      <c r="B8" s="326" t="s">
        <v>214</v>
      </c>
      <c r="D8" s="327"/>
      <c r="E8" s="319" t="s">
        <v>21</v>
      </c>
      <c r="F8" s="320">
        <v>0</v>
      </c>
      <c r="G8" s="320">
        <v>0</v>
      </c>
      <c r="H8" s="321">
        <f t="shared" ref="H8:H16" si="0">F8*G8</f>
        <v>0</v>
      </c>
      <c r="I8" s="343"/>
      <c r="J8" s="638"/>
    </row>
    <row r="9" spans="1:10" s="8" customFormat="1" x14ac:dyDescent="0.25">
      <c r="A9" s="339" t="s">
        <v>221</v>
      </c>
      <c r="B9" s="326" t="s">
        <v>215</v>
      </c>
      <c r="D9" s="327"/>
      <c r="E9" s="636" t="s">
        <v>21</v>
      </c>
      <c r="F9" s="637">
        <v>0</v>
      </c>
      <c r="G9" s="637">
        <v>0</v>
      </c>
      <c r="H9" s="324">
        <f t="shared" si="0"/>
        <v>0</v>
      </c>
      <c r="I9" s="343"/>
      <c r="J9" s="639"/>
    </row>
    <row r="10" spans="1:10" s="8" customFormat="1" x14ac:dyDescent="0.25">
      <c r="A10" s="339" t="s">
        <v>221</v>
      </c>
      <c r="B10" s="326" t="s">
        <v>463</v>
      </c>
      <c r="C10" s="326" t="s">
        <v>465</v>
      </c>
      <c r="D10" s="327"/>
      <c r="E10" s="636" t="s">
        <v>21</v>
      </c>
      <c r="F10" s="637">
        <v>0</v>
      </c>
      <c r="G10" s="637">
        <v>0</v>
      </c>
      <c r="H10" s="324">
        <f t="shared" si="0"/>
        <v>0</v>
      </c>
      <c r="I10" s="343"/>
      <c r="J10" s="639"/>
    </row>
    <row r="11" spans="1:10" s="8" customFormat="1" x14ac:dyDescent="0.25">
      <c r="A11" s="339" t="s">
        <v>221</v>
      </c>
      <c r="B11" s="314"/>
      <c r="C11" s="640" t="s">
        <v>464</v>
      </c>
      <c r="D11" s="327"/>
      <c r="E11" s="636" t="s">
        <v>21</v>
      </c>
      <c r="F11" s="637">
        <v>0</v>
      </c>
      <c r="G11" s="637">
        <v>0</v>
      </c>
      <c r="H11" s="324">
        <f t="shared" si="0"/>
        <v>0</v>
      </c>
      <c r="I11" s="343"/>
      <c r="J11" s="639"/>
    </row>
    <row r="12" spans="1:10" s="8" customFormat="1" x14ac:dyDescent="0.25">
      <c r="A12" s="339" t="s">
        <v>221</v>
      </c>
      <c r="B12" s="314"/>
      <c r="C12" s="326" t="s">
        <v>466</v>
      </c>
      <c r="D12" s="327"/>
      <c r="E12" s="636" t="s">
        <v>21</v>
      </c>
      <c r="F12" s="637">
        <v>0</v>
      </c>
      <c r="G12" s="637">
        <v>0</v>
      </c>
      <c r="H12" s="324">
        <f t="shared" si="0"/>
        <v>0</v>
      </c>
      <c r="I12" s="343"/>
      <c r="J12" s="639"/>
    </row>
    <row r="13" spans="1:10" s="8" customFormat="1" x14ac:dyDescent="0.25">
      <c r="A13" s="339" t="s">
        <v>221</v>
      </c>
      <c r="B13" s="326" t="s">
        <v>467</v>
      </c>
      <c r="C13" s="8" t="s">
        <v>468</v>
      </c>
      <c r="D13" s="327"/>
      <c r="E13" s="636" t="s">
        <v>21</v>
      </c>
      <c r="F13" s="637">
        <v>0</v>
      </c>
      <c r="G13" s="637">
        <v>0</v>
      </c>
      <c r="H13" s="324">
        <f t="shared" si="0"/>
        <v>0</v>
      </c>
      <c r="I13" s="343"/>
      <c r="J13" s="639"/>
    </row>
    <row r="14" spans="1:10" s="8" customFormat="1" x14ac:dyDescent="0.25">
      <c r="A14" s="339" t="s">
        <v>221</v>
      </c>
      <c r="B14" s="314"/>
      <c r="C14" s="8" t="s">
        <v>183</v>
      </c>
      <c r="D14" s="327"/>
      <c r="E14" s="636" t="s">
        <v>21</v>
      </c>
      <c r="F14" s="637">
        <v>0</v>
      </c>
      <c r="G14" s="637">
        <v>0</v>
      </c>
      <c r="H14" s="324">
        <f t="shared" si="0"/>
        <v>0</v>
      </c>
      <c r="I14" s="343"/>
      <c r="J14" s="639"/>
    </row>
    <row r="15" spans="1:10" s="8" customFormat="1" x14ac:dyDescent="0.25">
      <c r="A15" s="339" t="s">
        <v>221</v>
      </c>
      <c r="B15" s="326" t="s">
        <v>216</v>
      </c>
      <c r="D15" s="327"/>
      <c r="E15" s="636" t="s">
        <v>21</v>
      </c>
      <c r="F15" s="637">
        <v>0</v>
      </c>
      <c r="G15" s="637">
        <v>0</v>
      </c>
      <c r="H15" s="324">
        <f t="shared" si="0"/>
        <v>0</v>
      </c>
      <c r="I15" s="343"/>
      <c r="J15" s="639"/>
    </row>
    <row r="16" spans="1:10" s="8" customFormat="1" x14ac:dyDescent="0.25">
      <c r="A16" s="339" t="s">
        <v>221</v>
      </c>
      <c r="B16" s="326" t="s">
        <v>217</v>
      </c>
      <c r="D16" s="330"/>
      <c r="E16" s="636" t="s">
        <v>21</v>
      </c>
      <c r="F16" s="637">
        <v>0</v>
      </c>
      <c r="G16" s="637">
        <v>0</v>
      </c>
      <c r="H16" s="324">
        <f t="shared" si="0"/>
        <v>0</v>
      </c>
      <c r="I16" s="343"/>
      <c r="J16" s="639"/>
    </row>
    <row r="17" spans="1:10" s="61" customFormat="1" ht="13.65" customHeight="1" x14ac:dyDescent="0.25">
      <c r="A17" s="339"/>
      <c r="B17" s="8"/>
      <c r="H17" s="112"/>
      <c r="I17" s="343"/>
      <c r="J17" s="315"/>
    </row>
    <row r="18" spans="1:10" s="61" customFormat="1" ht="13.65" customHeight="1" x14ac:dyDescent="0.25">
      <c r="A18" s="339" t="s">
        <v>223</v>
      </c>
      <c r="B18" s="8" t="s">
        <v>222</v>
      </c>
      <c r="D18" s="327"/>
      <c r="E18" s="319" t="s">
        <v>172</v>
      </c>
      <c r="F18" s="320">
        <v>0</v>
      </c>
      <c r="G18" s="320">
        <v>0</v>
      </c>
      <c r="H18" s="321">
        <f>F18*G18</f>
        <v>0</v>
      </c>
      <c r="I18" s="343" t="s">
        <v>223</v>
      </c>
      <c r="J18" s="322">
        <f>SUM(H18:H28)+ SUM(H30:H38)</f>
        <v>0</v>
      </c>
    </row>
    <row r="19" spans="1:10" s="61" customFormat="1" ht="13.65" customHeight="1" x14ac:dyDescent="0.25">
      <c r="A19" s="339" t="s">
        <v>223</v>
      </c>
      <c r="B19" s="8" t="s">
        <v>173</v>
      </c>
      <c r="D19" s="327"/>
      <c r="E19" s="319" t="s">
        <v>63</v>
      </c>
      <c r="F19" s="320">
        <v>0</v>
      </c>
      <c r="G19" s="320">
        <v>0</v>
      </c>
      <c r="H19" s="321">
        <f t="shared" ref="H19:H121" si="1">F19*G19</f>
        <v>0</v>
      </c>
      <c r="I19" s="343"/>
      <c r="J19" s="315"/>
    </row>
    <row r="20" spans="1:10" s="61" customFormat="1" ht="13.65" customHeight="1" x14ac:dyDescent="0.25">
      <c r="A20" s="339" t="s">
        <v>223</v>
      </c>
      <c r="B20" s="8" t="s">
        <v>228</v>
      </c>
      <c r="D20" s="330" t="s">
        <v>469</v>
      </c>
      <c r="E20" s="319" t="s">
        <v>63</v>
      </c>
      <c r="F20" s="320">
        <v>0</v>
      </c>
      <c r="G20" s="320">
        <v>0</v>
      </c>
      <c r="H20" s="321">
        <f t="shared" si="1"/>
        <v>0</v>
      </c>
      <c r="I20" s="343"/>
      <c r="J20" s="315"/>
    </row>
    <row r="21" spans="1:10" s="61" customFormat="1" ht="13.65" customHeight="1" x14ac:dyDescent="0.25">
      <c r="A21" s="339" t="s">
        <v>223</v>
      </c>
      <c r="B21" s="8" t="s">
        <v>174</v>
      </c>
      <c r="D21" s="330"/>
      <c r="E21" s="319" t="s">
        <v>63</v>
      </c>
      <c r="F21" s="320">
        <v>0</v>
      </c>
      <c r="G21" s="320">
        <v>0</v>
      </c>
      <c r="H21" s="321">
        <f t="shared" si="1"/>
        <v>0</v>
      </c>
      <c r="I21" s="343"/>
      <c r="J21" s="315"/>
    </row>
    <row r="22" spans="1:10" s="61" customFormat="1" ht="13.65" customHeight="1" x14ac:dyDescent="0.25">
      <c r="A22" s="339" t="s">
        <v>223</v>
      </c>
      <c r="B22" s="8" t="s">
        <v>178</v>
      </c>
      <c r="D22" s="327"/>
      <c r="E22" s="319" t="s">
        <v>63</v>
      </c>
      <c r="F22" s="320">
        <v>0</v>
      </c>
      <c r="G22" s="320">
        <v>0</v>
      </c>
      <c r="H22" s="321">
        <f t="shared" si="1"/>
        <v>0</v>
      </c>
      <c r="I22" s="343"/>
      <c r="J22" s="315"/>
    </row>
    <row r="23" spans="1:10" s="61" customFormat="1" ht="13.65" customHeight="1" x14ac:dyDescent="0.25">
      <c r="A23" s="339" t="s">
        <v>223</v>
      </c>
      <c r="B23" s="8" t="s">
        <v>177</v>
      </c>
      <c r="D23" s="327"/>
      <c r="E23" s="319" t="s">
        <v>21</v>
      </c>
      <c r="F23" s="320">
        <v>0</v>
      </c>
      <c r="G23" s="320">
        <v>0</v>
      </c>
      <c r="H23" s="321">
        <f t="shared" si="1"/>
        <v>0</v>
      </c>
      <c r="I23" s="343"/>
      <c r="J23" s="315"/>
    </row>
    <row r="24" spans="1:10" s="61" customFormat="1" ht="13.65" customHeight="1" x14ac:dyDescent="0.25">
      <c r="A24" s="339" t="s">
        <v>223</v>
      </c>
      <c r="B24" s="8" t="s">
        <v>175</v>
      </c>
      <c r="D24" s="330" t="s">
        <v>176</v>
      </c>
      <c r="E24" s="319" t="s">
        <v>21</v>
      </c>
      <c r="F24" s="320">
        <v>0</v>
      </c>
      <c r="G24" s="320">
        <v>0</v>
      </c>
      <c r="H24" s="321">
        <f t="shared" si="1"/>
        <v>0</v>
      </c>
      <c r="I24" s="343"/>
      <c r="J24" s="315"/>
    </row>
    <row r="25" spans="1:10" s="61" customFormat="1" ht="13.65" customHeight="1" x14ac:dyDescent="0.25">
      <c r="A25" s="339" t="s">
        <v>223</v>
      </c>
      <c r="B25" s="326" t="s">
        <v>179</v>
      </c>
      <c r="D25" s="327" t="s">
        <v>180</v>
      </c>
      <c r="E25" s="319" t="s">
        <v>21</v>
      </c>
      <c r="F25" s="320">
        <v>0</v>
      </c>
      <c r="G25" s="320">
        <v>0</v>
      </c>
      <c r="H25" s="321">
        <f t="shared" si="1"/>
        <v>0</v>
      </c>
      <c r="I25" s="343"/>
      <c r="J25" s="315"/>
    </row>
    <row r="26" spans="1:10" s="61" customFormat="1" ht="13.65" customHeight="1" x14ac:dyDescent="0.25">
      <c r="A26" s="339" t="s">
        <v>223</v>
      </c>
      <c r="B26" s="326" t="s">
        <v>181</v>
      </c>
      <c r="D26" s="327" t="s">
        <v>182</v>
      </c>
      <c r="E26" s="319" t="s">
        <v>21</v>
      </c>
      <c r="F26" s="320">
        <v>0</v>
      </c>
      <c r="G26" s="320">
        <v>0</v>
      </c>
      <c r="H26" s="321">
        <f t="shared" si="1"/>
        <v>0</v>
      </c>
      <c r="I26" s="343"/>
      <c r="J26" s="315"/>
    </row>
    <row r="27" spans="1:10" s="61" customFormat="1" ht="13.65" customHeight="1" x14ac:dyDescent="0.25">
      <c r="A27" s="339" t="s">
        <v>223</v>
      </c>
      <c r="B27" s="326" t="s">
        <v>183</v>
      </c>
      <c r="D27" s="330"/>
      <c r="E27" s="319" t="s">
        <v>63</v>
      </c>
      <c r="F27" s="320">
        <v>0</v>
      </c>
      <c r="G27" s="320">
        <v>0</v>
      </c>
      <c r="H27" s="321">
        <f>F27*G27</f>
        <v>0</v>
      </c>
      <c r="I27" s="343"/>
      <c r="J27" s="315"/>
    </row>
    <row r="28" spans="1:10" s="61" customFormat="1" ht="13.65" customHeight="1" x14ac:dyDescent="0.25">
      <c r="A28" s="339" t="s">
        <v>223</v>
      </c>
      <c r="B28" s="326" t="s">
        <v>183</v>
      </c>
      <c r="D28" s="327"/>
      <c r="E28" s="319" t="s">
        <v>172</v>
      </c>
      <c r="F28" s="320">
        <v>0</v>
      </c>
      <c r="G28" s="320">
        <v>0</v>
      </c>
      <c r="H28" s="321">
        <f>F28*G28</f>
        <v>0</v>
      </c>
      <c r="I28" s="343"/>
      <c r="J28" s="315"/>
    </row>
    <row r="29" spans="1:10" s="61" customFormat="1" ht="13.65" customHeight="1" x14ac:dyDescent="0.25">
      <c r="A29" s="339"/>
      <c r="B29" s="314"/>
      <c r="D29" s="328"/>
      <c r="E29" s="328"/>
      <c r="F29" s="328"/>
      <c r="G29" s="328"/>
      <c r="H29" s="191"/>
      <c r="I29" s="343"/>
      <c r="J29" s="315"/>
    </row>
    <row r="30" spans="1:10" s="61" customFormat="1" ht="13.65" customHeight="1" x14ac:dyDescent="0.25">
      <c r="A30" s="339" t="s">
        <v>223</v>
      </c>
      <c r="B30" s="8" t="s">
        <v>183</v>
      </c>
      <c r="D30" s="330"/>
      <c r="E30" s="319" t="s">
        <v>21</v>
      </c>
      <c r="F30" s="320">
        <v>0</v>
      </c>
      <c r="G30" s="320">
        <v>0</v>
      </c>
      <c r="H30" s="321">
        <f t="shared" si="1"/>
        <v>0</v>
      </c>
      <c r="I30" s="343"/>
      <c r="J30" s="322"/>
    </row>
    <row r="31" spans="1:10" s="61" customFormat="1" ht="13.65" customHeight="1" x14ac:dyDescent="0.25">
      <c r="A31" s="339" t="s">
        <v>223</v>
      </c>
      <c r="B31" s="8" t="s">
        <v>183</v>
      </c>
      <c r="D31" s="327"/>
      <c r="E31" s="319" t="s">
        <v>172</v>
      </c>
      <c r="F31" s="320">
        <v>0</v>
      </c>
      <c r="G31" s="320">
        <v>0</v>
      </c>
      <c r="H31" s="321">
        <f t="shared" si="1"/>
        <v>0</v>
      </c>
      <c r="I31" s="343"/>
      <c r="J31" s="315"/>
    </row>
    <row r="32" spans="1:10" s="61" customFormat="1" ht="13.65" customHeight="1" x14ac:dyDescent="0.25">
      <c r="A32" s="339" t="s">
        <v>223</v>
      </c>
      <c r="B32" s="326" t="s">
        <v>183</v>
      </c>
      <c r="D32" s="327"/>
      <c r="E32" s="319" t="s">
        <v>21</v>
      </c>
      <c r="F32" s="320">
        <v>0</v>
      </c>
      <c r="G32" s="320">
        <v>0</v>
      </c>
      <c r="H32" s="321">
        <f t="shared" si="1"/>
        <v>0</v>
      </c>
      <c r="I32" s="343"/>
      <c r="J32" s="315"/>
    </row>
    <row r="33" spans="1:10" s="61" customFormat="1" ht="13.65" customHeight="1" x14ac:dyDescent="0.25">
      <c r="A33" s="339" t="s">
        <v>223</v>
      </c>
      <c r="B33" s="326" t="s">
        <v>183</v>
      </c>
      <c r="D33" s="327"/>
      <c r="E33" s="319" t="s">
        <v>172</v>
      </c>
      <c r="F33" s="320">
        <v>0</v>
      </c>
      <c r="G33" s="320">
        <v>0</v>
      </c>
      <c r="H33" s="321">
        <f t="shared" si="1"/>
        <v>0</v>
      </c>
      <c r="I33" s="343"/>
      <c r="J33" s="315"/>
    </row>
    <row r="34" spans="1:10" s="61" customFormat="1" ht="13.65" customHeight="1" x14ac:dyDescent="0.25">
      <c r="A34" s="339" t="s">
        <v>223</v>
      </c>
      <c r="B34" s="326" t="s">
        <v>183</v>
      </c>
      <c r="D34" s="327"/>
      <c r="E34" s="319" t="s">
        <v>63</v>
      </c>
      <c r="F34" s="320">
        <v>0</v>
      </c>
      <c r="G34" s="320">
        <v>0</v>
      </c>
      <c r="H34" s="321">
        <f t="shared" si="1"/>
        <v>0</v>
      </c>
      <c r="I34" s="343"/>
      <c r="J34" s="315"/>
    </row>
    <row r="35" spans="1:10" s="61" customFormat="1" ht="13.65" customHeight="1" x14ac:dyDescent="0.25">
      <c r="A35" s="339" t="s">
        <v>223</v>
      </c>
      <c r="B35" s="326" t="s">
        <v>183</v>
      </c>
      <c r="D35" s="327"/>
      <c r="E35" s="319" t="s">
        <v>172</v>
      </c>
      <c r="F35" s="320">
        <v>0</v>
      </c>
      <c r="G35" s="320">
        <v>0</v>
      </c>
      <c r="H35" s="321">
        <f t="shared" si="1"/>
        <v>0</v>
      </c>
      <c r="I35" s="343"/>
      <c r="J35" s="315"/>
    </row>
    <row r="36" spans="1:10" s="61" customFormat="1" ht="13.65" customHeight="1" x14ac:dyDescent="0.25">
      <c r="A36" s="339" t="s">
        <v>223</v>
      </c>
      <c r="B36" s="326" t="s">
        <v>183</v>
      </c>
      <c r="D36" s="327"/>
      <c r="E36" s="319" t="s">
        <v>172</v>
      </c>
      <c r="F36" s="320">
        <v>0</v>
      </c>
      <c r="G36" s="320">
        <v>0</v>
      </c>
      <c r="H36" s="321">
        <f t="shared" si="1"/>
        <v>0</v>
      </c>
      <c r="I36" s="343"/>
      <c r="J36" s="315"/>
    </row>
    <row r="37" spans="1:10" s="61" customFormat="1" ht="13.65" customHeight="1" x14ac:dyDescent="0.25">
      <c r="A37" s="339" t="s">
        <v>223</v>
      </c>
      <c r="B37" s="326" t="s">
        <v>183</v>
      </c>
      <c r="D37" s="327"/>
      <c r="E37" s="319" t="s">
        <v>172</v>
      </c>
      <c r="F37" s="320">
        <v>0</v>
      </c>
      <c r="G37" s="320">
        <v>0</v>
      </c>
      <c r="H37" s="321">
        <f t="shared" si="1"/>
        <v>0</v>
      </c>
      <c r="I37" s="343"/>
      <c r="J37" s="315"/>
    </row>
    <row r="38" spans="1:10" s="61" customFormat="1" ht="13.65" customHeight="1" x14ac:dyDescent="0.25">
      <c r="A38" s="339" t="s">
        <v>223</v>
      </c>
      <c r="B38" s="326" t="s">
        <v>183</v>
      </c>
      <c r="D38" s="327"/>
      <c r="E38" s="319" t="s">
        <v>21</v>
      </c>
      <c r="F38" s="320">
        <v>0</v>
      </c>
      <c r="G38" s="320">
        <v>0</v>
      </c>
      <c r="H38" s="321">
        <f t="shared" si="1"/>
        <v>0</v>
      </c>
      <c r="I38" s="343"/>
      <c r="J38" s="315"/>
    </row>
    <row r="39" spans="1:10" s="61" customFormat="1" ht="13.65" customHeight="1" x14ac:dyDescent="0.25">
      <c r="A39" s="339"/>
      <c r="B39" s="326"/>
      <c r="D39" s="314"/>
      <c r="E39" s="87"/>
      <c r="F39" s="304"/>
      <c r="G39" s="304"/>
      <c r="H39" s="192"/>
      <c r="I39" s="343"/>
      <c r="J39" s="315"/>
    </row>
    <row r="40" spans="1:10" x14ac:dyDescent="0.25">
      <c r="A40" s="339" t="s">
        <v>220</v>
      </c>
      <c r="B40" s="326" t="s">
        <v>218</v>
      </c>
      <c r="C40" s="61"/>
      <c r="D40" s="325"/>
      <c r="E40" s="319" t="s">
        <v>171</v>
      </c>
      <c r="F40" s="320">
        <v>0</v>
      </c>
      <c r="G40" s="320">
        <v>0</v>
      </c>
      <c r="H40" s="321">
        <f t="shared" si="1"/>
        <v>0</v>
      </c>
      <c r="I40" s="343" t="s">
        <v>328</v>
      </c>
      <c r="J40" s="322">
        <f>SUM(H40:H100)</f>
        <v>0</v>
      </c>
    </row>
    <row r="41" spans="1:10" x14ac:dyDescent="0.25">
      <c r="A41" s="339" t="s">
        <v>220</v>
      </c>
      <c r="B41" s="8"/>
      <c r="C41" s="61" t="s">
        <v>475</v>
      </c>
      <c r="D41" s="325"/>
      <c r="E41" s="319" t="s">
        <v>172</v>
      </c>
      <c r="F41" s="320">
        <v>0</v>
      </c>
      <c r="G41" s="320">
        <v>0</v>
      </c>
      <c r="H41" s="324">
        <f t="shared" si="1"/>
        <v>0</v>
      </c>
      <c r="I41" s="343"/>
      <c r="J41" s="315"/>
    </row>
    <row r="42" spans="1:10" x14ac:dyDescent="0.25">
      <c r="A42" s="339" t="s">
        <v>220</v>
      </c>
      <c r="B42" s="8"/>
      <c r="C42" s="61" t="s">
        <v>476</v>
      </c>
      <c r="D42" s="325"/>
      <c r="E42" s="319" t="s">
        <v>172</v>
      </c>
      <c r="F42" s="320">
        <v>0</v>
      </c>
      <c r="G42" s="320">
        <v>0</v>
      </c>
      <c r="H42" s="324">
        <f t="shared" si="1"/>
        <v>0</v>
      </c>
      <c r="I42" s="343"/>
      <c r="J42" s="315"/>
    </row>
    <row r="43" spans="1:10" x14ac:dyDescent="0.25">
      <c r="A43" s="339" t="s">
        <v>220</v>
      </c>
      <c r="B43" s="314"/>
      <c r="C43" s="326" t="s">
        <v>183</v>
      </c>
      <c r="D43" s="325"/>
      <c r="E43" s="319" t="s">
        <v>172</v>
      </c>
      <c r="F43" s="320">
        <v>0</v>
      </c>
      <c r="G43" s="320">
        <v>0</v>
      </c>
      <c r="H43" s="324">
        <f t="shared" si="1"/>
        <v>0</v>
      </c>
      <c r="I43" s="343"/>
      <c r="J43" s="315"/>
    </row>
    <row r="44" spans="1:10" x14ac:dyDescent="0.25">
      <c r="A44" s="339" t="s">
        <v>220</v>
      </c>
      <c r="B44" s="326" t="s">
        <v>477</v>
      </c>
      <c r="C44" s="61"/>
      <c r="D44" s="318"/>
      <c r="E44" s="319" t="s">
        <v>172</v>
      </c>
      <c r="F44" s="320">
        <v>0</v>
      </c>
      <c r="G44" s="320">
        <v>0</v>
      </c>
      <c r="H44" s="324">
        <f t="shared" si="1"/>
        <v>0</v>
      </c>
      <c r="I44" s="343"/>
      <c r="J44" s="315"/>
    </row>
    <row r="45" spans="1:10" x14ac:dyDescent="0.25">
      <c r="A45" s="339" t="s">
        <v>220</v>
      </c>
      <c r="B45" s="326" t="s">
        <v>183</v>
      </c>
      <c r="C45" s="61"/>
      <c r="D45" s="318"/>
      <c r="E45" s="319" t="s">
        <v>21</v>
      </c>
      <c r="F45" s="320">
        <v>0</v>
      </c>
      <c r="G45" s="320">
        <v>0</v>
      </c>
      <c r="H45" s="324">
        <f t="shared" si="1"/>
        <v>0</v>
      </c>
      <c r="I45" s="343"/>
      <c r="J45" s="315"/>
    </row>
    <row r="46" spans="1:10" x14ac:dyDescent="0.25">
      <c r="A46" s="339" t="s">
        <v>220</v>
      </c>
      <c r="B46" s="326" t="s">
        <v>183</v>
      </c>
      <c r="C46" s="61"/>
      <c r="D46" s="318"/>
      <c r="E46" s="319" t="s">
        <v>213</v>
      </c>
      <c r="F46" s="320">
        <v>0</v>
      </c>
      <c r="G46" s="320">
        <v>0</v>
      </c>
      <c r="H46" s="324">
        <f t="shared" si="1"/>
        <v>0</v>
      </c>
      <c r="I46" s="343"/>
      <c r="J46" s="315"/>
    </row>
    <row r="47" spans="1:10" x14ac:dyDescent="0.25">
      <c r="A47" s="339" t="s">
        <v>220</v>
      </c>
      <c r="B47" s="326" t="s">
        <v>183</v>
      </c>
      <c r="C47" s="61"/>
      <c r="D47" s="318"/>
      <c r="E47" s="319" t="s">
        <v>213</v>
      </c>
      <c r="F47" s="320">
        <v>0</v>
      </c>
      <c r="G47" s="320">
        <v>0</v>
      </c>
      <c r="H47" s="324">
        <f t="shared" si="1"/>
        <v>0</v>
      </c>
      <c r="I47" s="343"/>
      <c r="J47" s="315"/>
    </row>
    <row r="48" spans="1:10" x14ac:dyDescent="0.25">
      <c r="A48" s="339" t="s">
        <v>220</v>
      </c>
      <c r="B48" s="326" t="s">
        <v>219</v>
      </c>
      <c r="C48" s="61" t="s">
        <v>478</v>
      </c>
      <c r="D48" s="323"/>
      <c r="E48" s="319" t="s">
        <v>21</v>
      </c>
      <c r="F48" s="320">
        <v>0</v>
      </c>
      <c r="G48" s="320">
        <v>0</v>
      </c>
      <c r="H48" s="324">
        <f t="shared" si="1"/>
        <v>0</v>
      </c>
      <c r="I48" s="343"/>
      <c r="J48" s="315"/>
    </row>
    <row r="49" spans="1:10" x14ac:dyDescent="0.25">
      <c r="A49" s="339" t="s">
        <v>220</v>
      </c>
      <c r="B49" s="380"/>
      <c r="C49" s="8" t="s">
        <v>183</v>
      </c>
      <c r="D49" s="323"/>
      <c r="E49" s="319" t="s">
        <v>172</v>
      </c>
      <c r="F49" s="320">
        <v>0</v>
      </c>
      <c r="G49" s="320">
        <v>0</v>
      </c>
      <c r="H49" s="324">
        <f t="shared" si="1"/>
        <v>0</v>
      </c>
      <c r="I49" s="343"/>
      <c r="J49" s="315"/>
    </row>
    <row r="50" spans="1:10" x14ac:dyDescent="0.25">
      <c r="A50" s="339" t="s">
        <v>220</v>
      </c>
      <c r="B50" s="326"/>
      <c r="C50" s="61" t="s">
        <v>183</v>
      </c>
      <c r="D50" s="323"/>
      <c r="E50" s="319" t="s">
        <v>21</v>
      </c>
      <c r="F50" s="320">
        <v>0</v>
      </c>
      <c r="G50" s="320">
        <v>0</v>
      </c>
      <c r="H50" s="324">
        <f t="shared" si="1"/>
        <v>0</v>
      </c>
      <c r="I50" s="343"/>
      <c r="J50" s="315"/>
    </row>
    <row r="51" spans="1:10" s="61" customFormat="1" ht="13.65" customHeight="1" x14ac:dyDescent="0.25">
      <c r="A51" s="339"/>
      <c r="B51" s="326"/>
      <c r="D51" s="314"/>
      <c r="E51" s="87"/>
      <c r="F51" s="304"/>
      <c r="G51" s="304"/>
      <c r="H51" s="192"/>
      <c r="I51" s="344"/>
      <c r="J51" s="315"/>
    </row>
    <row r="52" spans="1:10" s="61" customFormat="1" ht="13.65" customHeight="1" x14ac:dyDescent="0.25">
      <c r="A52" s="339" t="s">
        <v>220</v>
      </c>
      <c r="B52" s="8" t="s">
        <v>474</v>
      </c>
      <c r="C52" s="61" t="s">
        <v>472</v>
      </c>
      <c r="D52" s="325" t="s">
        <v>461</v>
      </c>
      <c r="E52" s="319" t="s">
        <v>172</v>
      </c>
      <c r="F52" s="320">
        <v>0</v>
      </c>
      <c r="G52" s="320">
        <v>0</v>
      </c>
      <c r="H52" s="321">
        <f t="shared" si="1"/>
        <v>0</v>
      </c>
      <c r="I52" s="343"/>
      <c r="J52" s="315"/>
    </row>
    <row r="53" spans="1:10" s="61" customFormat="1" ht="13.65" customHeight="1" x14ac:dyDescent="0.25">
      <c r="A53" s="339" t="s">
        <v>220</v>
      </c>
      <c r="B53" s="8"/>
      <c r="C53" s="61" t="s">
        <v>473</v>
      </c>
      <c r="D53" s="325" t="s">
        <v>462</v>
      </c>
      <c r="E53" s="319" t="s">
        <v>172</v>
      </c>
      <c r="F53" s="320">
        <v>0</v>
      </c>
      <c r="G53" s="320">
        <v>0</v>
      </c>
      <c r="H53" s="321">
        <f t="shared" si="1"/>
        <v>0</v>
      </c>
      <c r="I53" s="343"/>
      <c r="J53" s="315"/>
    </row>
    <row r="54" spans="1:10" s="61" customFormat="1" ht="13.65" customHeight="1" x14ac:dyDescent="0.25">
      <c r="A54" s="339" t="s">
        <v>220</v>
      </c>
      <c r="C54" s="326" t="s">
        <v>183</v>
      </c>
      <c r="D54" s="329"/>
      <c r="E54" s="319" t="s">
        <v>21</v>
      </c>
      <c r="F54" s="320">
        <v>0</v>
      </c>
      <c r="G54" s="320">
        <v>0</v>
      </c>
      <c r="H54" s="321">
        <f t="shared" si="1"/>
        <v>0</v>
      </c>
      <c r="I54" s="343"/>
      <c r="J54" s="315"/>
    </row>
    <row r="55" spans="1:10" s="61" customFormat="1" ht="13.65" customHeight="1" x14ac:dyDescent="0.25">
      <c r="A55" s="339" t="s">
        <v>220</v>
      </c>
      <c r="C55" s="326" t="s">
        <v>183</v>
      </c>
      <c r="D55" s="329"/>
      <c r="E55" s="319" t="s">
        <v>21</v>
      </c>
      <c r="F55" s="320">
        <v>0</v>
      </c>
      <c r="G55" s="320">
        <v>0</v>
      </c>
      <c r="H55" s="321">
        <f t="shared" si="1"/>
        <v>0</v>
      </c>
      <c r="I55" s="343"/>
      <c r="J55" s="315"/>
    </row>
    <row r="56" spans="1:10" s="61" customFormat="1" ht="13.65" customHeight="1" x14ac:dyDescent="0.25">
      <c r="A56" s="339" t="s">
        <v>220</v>
      </c>
      <c r="B56" s="326" t="s">
        <v>183</v>
      </c>
      <c r="C56" s="314"/>
      <c r="D56" s="329"/>
      <c r="E56" s="319" t="s">
        <v>172</v>
      </c>
      <c r="F56" s="320">
        <v>0</v>
      </c>
      <c r="G56" s="320">
        <v>0</v>
      </c>
      <c r="H56" s="321">
        <f t="shared" si="1"/>
        <v>0</v>
      </c>
      <c r="I56" s="343"/>
      <c r="J56" s="315"/>
    </row>
    <row r="57" spans="1:10" s="61" customFormat="1" ht="13.65" customHeight="1" x14ac:dyDescent="0.25">
      <c r="A57" s="339" t="s">
        <v>220</v>
      </c>
      <c r="B57" s="326" t="s">
        <v>183</v>
      </c>
      <c r="C57" s="314"/>
      <c r="D57" s="330"/>
      <c r="E57" s="319" t="s">
        <v>21</v>
      </c>
      <c r="F57" s="320">
        <v>0</v>
      </c>
      <c r="G57" s="320">
        <v>0</v>
      </c>
      <c r="H57" s="321">
        <f t="shared" si="1"/>
        <v>0</v>
      </c>
      <c r="I57" s="343"/>
      <c r="J57" s="315"/>
    </row>
    <row r="58" spans="1:10" s="61" customFormat="1" ht="13.65" customHeight="1" x14ac:dyDescent="0.25">
      <c r="A58" s="339" t="s">
        <v>220</v>
      </c>
      <c r="B58" s="326" t="s">
        <v>183</v>
      </c>
      <c r="C58" s="326"/>
      <c r="D58" s="330"/>
      <c r="E58" s="319" t="s">
        <v>172</v>
      </c>
      <c r="F58" s="320">
        <v>0</v>
      </c>
      <c r="G58" s="320">
        <v>0</v>
      </c>
      <c r="H58" s="321">
        <f t="shared" si="1"/>
        <v>0</v>
      </c>
      <c r="I58" s="343"/>
      <c r="J58" s="315"/>
    </row>
    <row r="59" spans="1:10" s="61" customFormat="1" ht="13.65" customHeight="1" x14ac:dyDescent="0.25">
      <c r="A59" s="339" t="s">
        <v>220</v>
      </c>
      <c r="B59" s="326" t="s">
        <v>183</v>
      </c>
      <c r="C59" s="314"/>
      <c r="D59" s="327"/>
      <c r="E59" s="319" t="s">
        <v>172</v>
      </c>
      <c r="F59" s="320">
        <v>0</v>
      </c>
      <c r="G59" s="320">
        <v>0</v>
      </c>
      <c r="H59" s="321">
        <f t="shared" si="1"/>
        <v>0</v>
      </c>
      <c r="I59" s="343"/>
      <c r="J59" s="315"/>
    </row>
    <row r="60" spans="1:10" s="61" customFormat="1" ht="13.65" customHeight="1" x14ac:dyDescent="0.25">
      <c r="A60" s="339" t="s">
        <v>220</v>
      </c>
      <c r="B60" s="326" t="s">
        <v>481</v>
      </c>
      <c r="C60" s="61" t="s">
        <v>482</v>
      </c>
      <c r="D60" s="327"/>
      <c r="E60" s="319" t="s">
        <v>172</v>
      </c>
      <c r="F60" s="320">
        <v>0</v>
      </c>
      <c r="G60" s="320">
        <v>0</v>
      </c>
      <c r="H60" s="321">
        <f t="shared" si="1"/>
        <v>0</v>
      </c>
      <c r="I60" s="343"/>
      <c r="J60" s="315"/>
    </row>
    <row r="61" spans="1:10" s="61" customFormat="1" ht="13.65" customHeight="1" x14ac:dyDescent="0.25">
      <c r="A61" s="339" t="s">
        <v>220</v>
      </c>
      <c r="B61" s="314" t="s">
        <v>204</v>
      </c>
      <c r="C61" s="61" t="s">
        <v>480</v>
      </c>
      <c r="D61" s="330"/>
      <c r="E61" s="319" t="s">
        <v>21</v>
      </c>
      <c r="F61" s="320">
        <v>0</v>
      </c>
      <c r="G61" s="320">
        <v>0</v>
      </c>
      <c r="H61" s="321">
        <f t="shared" si="1"/>
        <v>0</v>
      </c>
      <c r="I61" s="343"/>
      <c r="J61" s="315"/>
    </row>
    <row r="62" spans="1:10" s="61" customFormat="1" ht="13.65" customHeight="1" x14ac:dyDescent="0.25">
      <c r="A62" s="339" t="s">
        <v>220</v>
      </c>
      <c r="B62" s="326" t="s">
        <v>205</v>
      </c>
      <c r="D62" s="331"/>
      <c r="E62" s="319" t="s">
        <v>171</v>
      </c>
      <c r="F62" s="320">
        <v>0</v>
      </c>
      <c r="G62" s="320">
        <v>0</v>
      </c>
      <c r="H62" s="321">
        <f t="shared" si="1"/>
        <v>0</v>
      </c>
      <c r="I62" s="343"/>
      <c r="J62" s="315"/>
    </row>
    <row r="63" spans="1:10" s="61" customFormat="1" ht="13.65" customHeight="1" x14ac:dyDescent="0.25">
      <c r="A63" s="339" t="s">
        <v>220</v>
      </c>
      <c r="B63" s="326" t="s">
        <v>198</v>
      </c>
      <c r="D63" s="331"/>
      <c r="E63" s="319" t="s">
        <v>172</v>
      </c>
      <c r="F63" s="320">
        <v>0</v>
      </c>
      <c r="G63" s="320">
        <v>0</v>
      </c>
      <c r="H63" s="321">
        <f t="shared" si="1"/>
        <v>0</v>
      </c>
      <c r="I63" s="343"/>
      <c r="J63" s="315"/>
    </row>
    <row r="64" spans="1:10" s="61" customFormat="1" ht="13.65" customHeight="1" x14ac:dyDescent="0.25">
      <c r="A64" s="339"/>
      <c r="B64" s="326"/>
      <c r="D64" s="314"/>
      <c r="E64" s="87"/>
      <c r="F64" s="304"/>
      <c r="G64" s="304"/>
      <c r="H64" s="192"/>
      <c r="I64" s="344"/>
      <c r="J64" s="315"/>
    </row>
    <row r="65" spans="1:10" s="61" customFormat="1" ht="13.65" customHeight="1" x14ac:dyDescent="0.25">
      <c r="A65" s="339" t="s">
        <v>220</v>
      </c>
      <c r="B65" s="326" t="s">
        <v>484</v>
      </c>
      <c r="C65" s="326" t="s">
        <v>483</v>
      </c>
      <c r="D65" s="329"/>
      <c r="E65" s="319" t="s">
        <v>21</v>
      </c>
      <c r="F65" s="320">
        <v>0</v>
      </c>
      <c r="G65" s="320">
        <v>0</v>
      </c>
      <c r="H65" s="321">
        <f t="shared" ref="H65:H100" si="2">F65*G65</f>
        <v>0</v>
      </c>
      <c r="I65" s="343"/>
      <c r="J65" s="322"/>
    </row>
    <row r="66" spans="1:10" s="61" customFormat="1" ht="13.65" customHeight="1" x14ac:dyDescent="0.25">
      <c r="A66" s="339" t="s">
        <v>220</v>
      </c>
      <c r="B66" s="314"/>
      <c r="C66" s="326" t="s">
        <v>483</v>
      </c>
      <c r="D66" s="329"/>
      <c r="E66" s="319" t="s">
        <v>21</v>
      </c>
      <c r="F66" s="320">
        <v>0</v>
      </c>
      <c r="G66" s="320">
        <v>0</v>
      </c>
      <c r="H66" s="321">
        <f t="shared" si="2"/>
        <v>0</v>
      </c>
      <c r="I66" s="343"/>
      <c r="J66" s="315"/>
    </row>
    <row r="67" spans="1:10" s="61" customFormat="1" ht="13.65" customHeight="1" x14ac:dyDescent="0.25">
      <c r="A67" s="339" t="s">
        <v>220</v>
      </c>
      <c r="B67" s="314"/>
      <c r="C67" s="326" t="s">
        <v>483</v>
      </c>
      <c r="D67" s="329"/>
      <c r="E67" s="319" t="s">
        <v>21</v>
      </c>
      <c r="F67" s="320">
        <v>0</v>
      </c>
      <c r="G67" s="320">
        <v>0</v>
      </c>
      <c r="H67" s="321">
        <f t="shared" si="2"/>
        <v>0</v>
      </c>
      <c r="I67" s="343"/>
      <c r="J67" s="315"/>
    </row>
    <row r="68" spans="1:10" s="61" customFormat="1" ht="13.65" customHeight="1" x14ac:dyDescent="0.25">
      <c r="A68" s="339" t="s">
        <v>220</v>
      </c>
      <c r="B68" s="314"/>
      <c r="C68" s="326" t="s">
        <v>483</v>
      </c>
      <c r="D68" s="329"/>
      <c r="E68" s="319" t="s">
        <v>21</v>
      </c>
      <c r="F68" s="320">
        <v>0</v>
      </c>
      <c r="G68" s="320">
        <v>0</v>
      </c>
      <c r="H68" s="321">
        <f t="shared" si="2"/>
        <v>0</v>
      </c>
      <c r="I68" s="343"/>
      <c r="J68" s="315"/>
    </row>
    <row r="69" spans="1:10" s="61" customFormat="1" ht="13.65" customHeight="1" x14ac:dyDescent="0.25">
      <c r="A69" s="339" t="s">
        <v>220</v>
      </c>
      <c r="B69" s="314"/>
      <c r="C69" s="326" t="s">
        <v>483</v>
      </c>
      <c r="D69" s="329"/>
      <c r="E69" s="319" t="s">
        <v>21</v>
      </c>
      <c r="F69" s="320">
        <v>0</v>
      </c>
      <c r="G69" s="320">
        <v>0</v>
      </c>
      <c r="H69" s="321">
        <f t="shared" si="2"/>
        <v>0</v>
      </c>
      <c r="I69" s="343"/>
      <c r="J69" s="315"/>
    </row>
    <row r="70" spans="1:10" s="61" customFormat="1" ht="13.65" customHeight="1" x14ac:dyDescent="0.25">
      <c r="A70" s="339" t="s">
        <v>220</v>
      </c>
      <c r="B70" s="314"/>
      <c r="C70" s="326" t="s">
        <v>483</v>
      </c>
      <c r="D70" s="329"/>
      <c r="E70" s="319" t="s">
        <v>21</v>
      </c>
      <c r="F70" s="320">
        <v>0</v>
      </c>
      <c r="G70" s="320">
        <v>0</v>
      </c>
      <c r="H70" s="321">
        <f t="shared" si="2"/>
        <v>0</v>
      </c>
      <c r="I70" s="343"/>
      <c r="J70" s="315"/>
    </row>
    <row r="71" spans="1:10" s="61" customFormat="1" ht="13.65" customHeight="1" x14ac:dyDescent="0.25">
      <c r="A71" s="339" t="s">
        <v>220</v>
      </c>
      <c r="B71" s="314"/>
      <c r="C71" s="326" t="s">
        <v>483</v>
      </c>
      <c r="D71" s="329"/>
      <c r="E71" s="319" t="s">
        <v>21</v>
      </c>
      <c r="F71" s="320">
        <v>0</v>
      </c>
      <c r="G71" s="320">
        <v>0</v>
      </c>
      <c r="H71" s="321">
        <f t="shared" si="2"/>
        <v>0</v>
      </c>
      <c r="I71" s="343"/>
      <c r="J71" s="315"/>
    </row>
    <row r="72" spans="1:10" s="61" customFormat="1" ht="13.65" customHeight="1" x14ac:dyDescent="0.25">
      <c r="A72" s="339" t="s">
        <v>220</v>
      </c>
      <c r="B72" s="314"/>
      <c r="C72" s="326" t="s">
        <v>483</v>
      </c>
      <c r="D72" s="329" t="s">
        <v>206</v>
      </c>
      <c r="E72" s="319" t="s">
        <v>21</v>
      </c>
      <c r="F72" s="320">
        <v>0</v>
      </c>
      <c r="G72" s="320">
        <v>0</v>
      </c>
      <c r="H72" s="321">
        <f t="shared" si="2"/>
        <v>0</v>
      </c>
      <c r="I72" s="343"/>
      <c r="J72" s="315"/>
    </row>
    <row r="73" spans="1:10" s="61" customFormat="1" ht="13.65" customHeight="1" x14ac:dyDescent="0.25">
      <c r="A73" s="339" t="s">
        <v>220</v>
      </c>
      <c r="B73" s="326"/>
      <c r="C73" s="326" t="s">
        <v>483</v>
      </c>
      <c r="D73" s="329" t="s">
        <v>487</v>
      </c>
      <c r="E73" s="319" t="s">
        <v>21</v>
      </c>
      <c r="F73" s="320">
        <v>0</v>
      </c>
      <c r="G73" s="320">
        <v>0</v>
      </c>
      <c r="H73" s="321">
        <f t="shared" si="2"/>
        <v>0</v>
      </c>
      <c r="I73" s="343"/>
      <c r="J73" s="315"/>
    </row>
    <row r="74" spans="1:10" s="61" customFormat="1" ht="13.65" customHeight="1" x14ac:dyDescent="0.25">
      <c r="A74" s="339" t="s">
        <v>220</v>
      </c>
      <c r="B74" s="314"/>
      <c r="C74" s="326" t="s">
        <v>483</v>
      </c>
      <c r="D74" s="329" t="s">
        <v>485</v>
      </c>
      <c r="E74" s="319" t="s">
        <v>21</v>
      </c>
      <c r="F74" s="320">
        <v>0</v>
      </c>
      <c r="G74" s="320">
        <v>0</v>
      </c>
      <c r="H74" s="321">
        <f t="shared" si="2"/>
        <v>0</v>
      </c>
      <c r="I74" s="343"/>
      <c r="J74" s="315"/>
    </row>
    <row r="75" spans="1:10" s="61" customFormat="1" ht="13.65" customHeight="1" x14ac:dyDescent="0.25">
      <c r="A75" s="339" t="s">
        <v>220</v>
      </c>
      <c r="B75" s="314"/>
      <c r="C75" s="326" t="s">
        <v>483</v>
      </c>
      <c r="D75" s="329" t="s">
        <v>488</v>
      </c>
      <c r="E75" s="319" t="s">
        <v>21</v>
      </c>
      <c r="F75" s="320">
        <v>0</v>
      </c>
      <c r="G75" s="320">
        <v>0</v>
      </c>
      <c r="H75" s="321">
        <f t="shared" si="2"/>
        <v>0</v>
      </c>
      <c r="I75" s="343"/>
      <c r="J75" s="315"/>
    </row>
    <row r="76" spans="1:10" s="61" customFormat="1" ht="13.65" customHeight="1" x14ac:dyDescent="0.25">
      <c r="A76" s="339" t="s">
        <v>220</v>
      </c>
      <c r="B76" s="314"/>
      <c r="C76" s="326" t="s">
        <v>483</v>
      </c>
      <c r="D76" s="329" t="s">
        <v>486</v>
      </c>
      <c r="E76" s="319" t="s">
        <v>21</v>
      </c>
      <c r="F76" s="320">
        <v>0</v>
      </c>
      <c r="G76" s="320">
        <v>0</v>
      </c>
      <c r="H76" s="321">
        <f t="shared" si="2"/>
        <v>0</v>
      </c>
      <c r="I76" s="343"/>
      <c r="J76" s="315"/>
    </row>
    <row r="77" spans="1:10" s="61" customFormat="1" ht="13.65" customHeight="1" x14ac:dyDescent="0.25">
      <c r="A77" s="339" t="s">
        <v>220</v>
      </c>
      <c r="B77" s="314"/>
      <c r="C77" s="326" t="s">
        <v>483</v>
      </c>
      <c r="D77" s="329" t="s">
        <v>207</v>
      </c>
      <c r="E77" s="319" t="s">
        <v>21</v>
      </c>
      <c r="F77" s="320">
        <v>0</v>
      </c>
      <c r="G77" s="320">
        <v>0</v>
      </c>
      <c r="H77" s="321">
        <f t="shared" si="2"/>
        <v>0</v>
      </c>
      <c r="I77" s="343"/>
      <c r="J77" s="315"/>
    </row>
    <row r="78" spans="1:10" s="61" customFormat="1" ht="13.65" customHeight="1" x14ac:dyDescent="0.25">
      <c r="A78" s="339" t="s">
        <v>220</v>
      </c>
      <c r="B78" s="314"/>
      <c r="C78" s="326" t="s">
        <v>483</v>
      </c>
      <c r="D78" s="329" t="s">
        <v>208</v>
      </c>
      <c r="E78" s="319" t="s">
        <v>21</v>
      </c>
      <c r="F78" s="320">
        <v>0</v>
      </c>
      <c r="G78" s="320">
        <v>0</v>
      </c>
      <c r="H78" s="321">
        <f t="shared" si="2"/>
        <v>0</v>
      </c>
      <c r="I78" s="343"/>
      <c r="J78" s="315"/>
    </row>
    <row r="79" spans="1:10" s="61" customFormat="1" ht="13.65" customHeight="1" x14ac:dyDescent="0.25">
      <c r="A79" s="339" t="s">
        <v>220</v>
      </c>
      <c r="B79" s="314"/>
      <c r="C79" s="326" t="s">
        <v>483</v>
      </c>
      <c r="D79" s="329" t="s">
        <v>209</v>
      </c>
      <c r="E79" s="319" t="s">
        <v>21</v>
      </c>
      <c r="F79" s="320">
        <v>0</v>
      </c>
      <c r="G79" s="320">
        <v>0</v>
      </c>
      <c r="H79" s="321">
        <f t="shared" si="2"/>
        <v>0</v>
      </c>
      <c r="I79" s="343"/>
      <c r="J79" s="315"/>
    </row>
    <row r="80" spans="1:10" s="61" customFormat="1" ht="13.65" customHeight="1" x14ac:dyDescent="0.25">
      <c r="A80" s="339" t="s">
        <v>220</v>
      </c>
      <c r="B80" s="314"/>
      <c r="C80" s="326" t="s">
        <v>483</v>
      </c>
      <c r="D80" s="329" t="s">
        <v>489</v>
      </c>
      <c r="E80" s="319" t="s">
        <v>21</v>
      </c>
      <c r="F80" s="320">
        <v>0</v>
      </c>
      <c r="G80" s="320">
        <v>0</v>
      </c>
      <c r="H80" s="321">
        <f t="shared" si="2"/>
        <v>0</v>
      </c>
      <c r="I80" s="343"/>
      <c r="J80" s="315"/>
    </row>
    <row r="81" spans="1:10" s="61" customFormat="1" ht="13.65" customHeight="1" x14ac:dyDescent="0.25">
      <c r="A81" s="339" t="s">
        <v>220</v>
      </c>
      <c r="B81" s="314"/>
      <c r="C81" s="326" t="s">
        <v>483</v>
      </c>
      <c r="D81" s="329"/>
      <c r="E81" s="319" t="s">
        <v>21</v>
      </c>
      <c r="F81" s="320">
        <v>0</v>
      </c>
      <c r="G81" s="320">
        <v>0</v>
      </c>
      <c r="H81" s="321">
        <f t="shared" si="2"/>
        <v>0</v>
      </c>
      <c r="I81" s="343"/>
      <c r="J81" s="315"/>
    </row>
    <row r="82" spans="1:10" s="61" customFormat="1" ht="13.65" customHeight="1" x14ac:dyDescent="0.25">
      <c r="A82" s="339" t="s">
        <v>220</v>
      </c>
      <c r="B82" s="314"/>
      <c r="C82" s="326" t="s">
        <v>483</v>
      </c>
      <c r="D82" s="329"/>
      <c r="E82" s="319" t="s">
        <v>21</v>
      </c>
      <c r="F82" s="320">
        <v>0</v>
      </c>
      <c r="G82" s="320">
        <v>0</v>
      </c>
      <c r="H82" s="321">
        <f t="shared" si="2"/>
        <v>0</v>
      </c>
      <c r="I82" s="343"/>
      <c r="J82" s="315"/>
    </row>
    <row r="83" spans="1:10" s="61" customFormat="1" ht="13.65" customHeight="1" x14ac:dyDescent="0.25">
      <c r="A83" s="339" t="s">
        <v>220</v>
      </c>
      <c r="B83" s="326" t="s">
        <v>210</v>
      </c>
      <c r="D83" s="329" t="s">
        <v>211</v>
      </c>
      <c r="E83" s="319" t="s">
        <v>21</v>
      </c>
      <c r="F83" s="320">
        <v>0</v>
      </c>
      <c r="G83" s="320">
        <v>0</v>
      </c>
      <c r="H83" s="321">
        <f t="shared" si="2"/>
        <v>0</v>
      </c>
      <c r="I83" s="343"/>
      <c r="J83" s="315"/>
    </row>
    <row r="84" spans="1:10" s="61" customFormat="1" ht="13.65" customHeight="1" x14ac:dyDescent="0.25">
      <c r="A84" s="339" t="s">
        <v>220</v>
      </c>
      <c r="B84" s="326" t="s">
        <v>210</v>
      </c>
      <c r="D84" s="329" t="s">
        <v>492</v>
      </c>
      <c r="E84" s="319" t="s">
        <v>21</v>
      </c>
      <c r="F84" s="320">
        <v>0</v>
      </c>
      <c r="G84" s="320">
        <v>0</v>
      </c>
      <c r="H84" s="321">
        <f t="shared" si="2"/>
        <v>0</v>
      </c>
      <c r="I84" s="343"/>
      <c r="J84" s="315"/>
    </row>
    <row r="85" spans="1:10" s="61" customFormat="1" ht="13.65" customHeight="1" x14ac:dyDescent="0.25">
      <c r="A85" s="339" t="s">
        <v>220</v>
      </c>
      <c r="B85" s="326" t="s">
        <v>493</v>
      </c>
      <c r="D85" s="329" t="s">
        <v>495</v>
      </c>
      <c r="E85" s="319" t="s">
        <v>21</v>
      </c>
      <c r="F85" s="320">
        <v>0</v>
      </c>
      <c r="G85" s="320">
        <v>0</v>
      </c>
      <c r="H85" s="321">
        <f t="shared" si="2"/>
        <v>0</v>
      </c>
      <c r="I85" s="343"/>
      <c r="J85" s="315"/>
    </row>
    <row r="86" spans="1:10" s="61" customFormat="1" ht="13.65" customHeight="1" x14ac:dyDescent="0.25">
      <c r="A86" s="339" t="s">
        <v>220</v>
      </c>
      <c r="B86" s="332" t="s">
        <v>490</v>
      </c>
      <c r="C86" s="333"/>
      <c r="D86" s="329" t="s">
        <v>491</v>
      </c>
      <c r="E86" s="319" t="s">
        <v>21</v>
      </c>
      <c r="F86" s="320">
        <v>0</v>
      </c>
      <c r="G86" s="320">
        <v>0</v>
      </c>
      <c r="H86" s="321">
        <f t="shared" si="2"/>
        <v>0</v>
      </c>
      <c r="I86" s="343"/>
      <c r="J86" s="315"/>
    </row>
    <row r="87" spans="1:10" s="61" customFormat="1" ht="13.65" customHeight="1" x14ac:dyDescent="0.25">
      <c r="A87" s="339" t="s">
        <v>220</v>
      </c>
      <c r="B87" s="326" t="s">
        <v>410</v>
      </c>
      <c r="C87" s="8"/>
      <c r="D87" s="329" t="s">
        <v>495</v>
      </c>
      <c r="E87" s="319" t="s">
        <v>21</v>
      </c>
      <c r="F87" s="320">
        <v>0</v>
      </c>
      <c r="G87" s="320">
        <v>0</v>
      </c>
      <c r="H87" s="321">
        <f t="shared" si="2"/>
        <v>0</v>
      </c>
      <c r="I87" s="343"/>
      <c r="J87" s="315"/>
    </row>
    <row r="88" spans="1:10" s="8" customFormat="1" ht="13.65" customHeight="1" x14ac:dyDescent="0.25">
      <c r="A88" s="339" t="s">
        <v>220</v>
      </c>
      <c r="B88" s="326" t="s">
        <v>412</v>
      </c>
      <c r="D88" s="329" t="s">
        <v>494</v>
      </c>
      <c r="E88" s="319" t="s">
        <v>21</v>
      </c>
      <c r="F88" s="320">
        <v>0</v>
      </c>
      <c r="G88" s="320">
        <v>0</v>
      </c>
      <c r="H88" s="321">
        <f t="shared" si="2"/>
        <v>0</v>
      </c>
      <c r="I88" s="343"/>
      <c r="J88" s="639"/>
    </row>
    <row r="89" spans="1:10" s="8" customFormat="1" ht="13.65" customHeight="1" x14ac:dyDescent="0.25">
      <c r="A89" s="339" t="s">
        <v>220</v>
      </c>
      <c r="B89" s="326" t="s">
        <v>411</v>
      </c>
      <c r="D89" s="329" t="s">
        <v>495</v>
      </c>
      <c r="E89" s="319" t="s">
        <v>21</v>
      </c>
      <c r="F89" s="320">
        <v>0</v>
      </c>
      <c r="G89" s="320">
        <v>0</v>
      </c>
      <c r="H89" s="321">
        <f t="shared" si="2"/>
        <v>0</v>
      </c>
      <c r="I89" s="343"/>
      <c r="J89" s="639"/>
    </row>
    <row r="90" spans="1:10" s="8" customFormat="1" ht="13.65" customHeight="1" x14ac:dyDescent="0.25">
      <c r="A90" s="339" t="s">
        <v>220</v>
      </c>
      <c r="B90" s="326" t="s">
        <v>481</v>
      </c>
      <c r="C90" s="8" t="s">
        <v>496</v>
      </c>
      <c r="D90" s="329" t="s">
        <v>497</v>
      </c>
      <c r="E90" s="319" t="s">
        <v>21</v>
      </c>
      <c r="F90" s="320">
        <v>0</v>
      </c>
      <c r="G90" s="320">
        <v>0</v>
      </c>
      <c r="H90" s="321">
        <f t="shared" si="2"/>
        <v>0</v>
      </c>
      <c r="I90" s="343"/>
      <c r="J90" s="639"/>
    </row>
    <row r="91" spans="1:10" s="8" customFormat="1" ht="13.65" customHeight="1" x14ac:dyDescent="0.25">
      <c r="A91" s="339" t="s">
        <v>220</v>
      </c>
      <c r="B91" s="326"/>
      <c r="C91" s="8" t="s">
        <v>183</v>
      </c>
      <c r="D91" s="329" t="s">
        <v>498</v>
      </c>
      <c r="E91" s="319" t="s">
        <v>21</v>
      </c>
      <c r="F91" s="320">
        <v>0</v>
      </c>
      <c r="G91" s="320">
        <v>0</v>
      </c>
      <c r="H91" s="321">
        <f t="shared" si="2"/>
        <v>0</v>
      </c>
      <c r="I91" s="343"/>
      <c r="J91" s="639"/>
    </row>
    <row r="92" spans="1:10" s="8" customFormat="1" ht="13.65" customHeight="1" x14ac:dyDescent="0.25">
      <c r="A92" s="339" t="s">
        <v>220</v>
      </c>
      <c r="B92" s="326" t="s">
        <v>415</v>
      </c>
      <c r="D92" s="329" t="s">
        <v>500</v>
      </c>
      <c r="E92" s="319" t="s">
        <v>21</v>
      </c>
      <c r="F92" s="320">
        <v>0</v>
      </c>
      <c r="G92" s="320">
        <v>0</v>
      </c>
      <c r="H92" s="321">
        <f t="shared" si="2"/>
        <v>0</v>
      </c>
      <c r="I92" s="343"/>
      <c r="J92" s="639"/>
    </row>
    <row r="93" spans="1:10" s="8" customFormat="1" ht="13.65" customHeight="1" x14ac:dyDescent="0.25">
      <c r="A93" s="339" t="s">
        <v>220</v>
      </c>
      <c r="B93" s="326" t="s">
        <v>413</v>
      </c>
      <c r="D93" s="329" t="s">
        <v>495</v>
      </c>
      <c r="E93" s="319" t="s">
        <v>21</v>
      </c>
      <c r="F93" s="320">
        <v>0</v>
      </c>
      <c r="G93" s="320">
        <v>0</v>
      </c>
      <c r="H93" s="321">
        <f t="shared" si="2"/>
        <v>0</v>
      </c>
      <c r="I93" s="343"/>
      <c r="J93" s="639"/>
    </row>
    <row r="94" spans="1:10" s="8" customFormat="1" ht="13.65" customHeight="1" x14ac:dyDescent="0.25">
      <c r="A94" s="339" t="s">
        <v>220</v>
      </c>
      <c r="B94" s="326" t="s">
        <v>414</v>
      </c>
      <c r="D94" s="329" t="s">
        <v>499</v>
      </c>
      <c r="E94" s="319" t="s">
        <v>63</v>
      </c>
      <c r="F94" s="320">
        <v>0</v>
      </c>
      <c r="G94" s="320">
        <v>0</v>
      </c>
      <c r="H94" s="321">
        <f t="shared" si="2"/>
        <v>0</v>
      </c>
      <c r="I94" s="343"/>
      <c r="J94" s="639"/>
    </row>
    <row r="95" spans="1:10" s="8" customFormat="1" x14ac:dyDescent="0.25">
      <c r="A95" s="339" t="s">
        <v>220</v>
      </c>
      <c r="B95" s="326" t="s">
        <v>183</v>
      </c>
      <c r="D95" s="329" t="s">
        <v>212</v>
      </c>
      <c r="E95" s="319" t="s">
        <v>21</v>
      </c>
      <c r="F95" s="320">
        <v>0</v>
      </c>
      <c r="G95" s="320">
        <v>0</v>
      </c>
      <c r="H95" s="321">
        <f t="shared" si="2"/>
        <v>0</v>
      </c>
      <c r="I95" s="343"/>
      <c r="J95" s="639"/>
    </row>
    <row r="96" spans="1:10" s="8" customFormat="1" x14ac:dyDescent="0.25">
      <c r="A96" s="339" t="s">
        <v>220</v>
      </c>
      <c r="B96" s="326" t="s">
        <v>183</v>
      </c>
      <c r="D96" s="329" t="s">
        <v>212</v>
      </c>
      <c r="E96" s="319" t="s">
        <v>21</v>
      </c>
      <c r="F96" s="320">
        <v>0</v>
      </c>
      <c r="G96" s="320">
        <v>0</v>
      </c>
      <c r="H96" s="321">
        <f t="shared" si="2"/>
        <v>0</v>
      </c>
      <c r="I96" s="343"/>
      <c r="J96" s="639"/>
    </row>
    <row r="97" spans="1:10" s="8" customFormat="1" ht="13.65" customHeight="1" x14ac:dyDescent="0.25">
      <c r="A97" s="339" t="s">
        <v>220</v>
      </c>
      <c r="B97" s="326" t="s">
        <v>183</v>
      </c>
      <c r="C97" s="61"/>
      <c r="D97" s="329"/>
      <c r="E97" s="319" t="s">
        <v>21</v>
      </c>
      <c r="F97" s="320">
        <v>0</v>
      </c>
      <c r="G97" s="320">
        <v>0</v>
      </c>
      <c r="H97" s="321">
        <f t="shared" si="2"/>
        <v>0</v>
      </c>
      <c r="I97" s="343"/>
      <c r="J97" s="639"/>
    </row>
    <row r="98" spans="1:10" s="8" customFormat="1" x14ac:dyDescent="0.25">
      <c r="A98" s="339" t="s">
        <v>220</v>
      </c>
      <c r="B98" s="326" t="s">
        <v>183</v>
      </c>
      <c r="D98" s="329" t="s">
        <v>212</v>
      </c>
      <c r="E98" s="319" t="s">
        <v>21</v>
      </c>
      <c r="F98" s="320">
        <v>0</v>
      </c>
      <c r="G98" s="320">
        <v>0</v>
      </c>
      <c r="H98" s="321">
        <f t="shared" si="2"/>
        <v>0</v>
      </c>
      <c r="I98" s="343"/>
      <c r="J98" s="639"/>
    </row>
    <row r="99" spans="1:10" s="61" customFormat="1" x14ac:dyDescent="0.25">
      <c r="A99" s="339" t="s">
        <v>220</v>
      </c>
      <c r="B99" s="326" t="s">
        <v>183</v>
      </c>
      <c r="D99" s="329"/>
      <c r="E99" s="319" t="s">
        <v>21</v>
      </c>
      <c r="F99" s="320">
        <v>0</v>
      </c>
      <c r="G99" s="320">
        <v>0</v>
      </c>
      <c r="H99" s="321">
        <f t="shared" si="2"/>
        <v>0</v>
      </c>
      <c r="I99" s="343"/>
      <c r="J99" s="315"/>
    </row>
    <row r="100" spans="1:10" s="61" customFormat="1" x14ac:dyDescent="0.25">
      <c r="A100" s="339" t="s">
        <v>220</v>
      </c>
      <c r="B100" s="326" t="s">
        <v>183</v>
      </c>
      <c r="D100" s="329"/>
      <c r="E100" s="319" t="s">
        <v>21</v>
      </c>
      <c r="F100" s="320">
        <v>0</v>
      </c>
      <c r="G100" s="320">
        <v>0</v>
      </c>
      <c r="H100" s="321">
        <f t="shared" si="2"/>
        <v>0</v>
      </c>
      <c r="I100" s="343"/>
      <c r="J100" s="322"/>
    </row>
    <row r="101" spans="1:10" s="61" customFormat="1" ht="13.65" customHeight="1" x14ac:dyDescent="0.25">
      <c r="A101" s="339"/>
      <c r="B101" s="326"/>
      <c r="D101" s="314"/>
      <c r="E101" s="87"/>
      <c r="F101" s="304"/>
      <c r="G101" s="304"/>
      <c r="H101" s="192"/>
      <c r="I101" s="343"/>
      <c r="J101" s="315"/>
    </row>
    <row r="102" spans="1:10" s="61" customFormat="1" ht="13.65" customHeight="1" x14ac:dyDescent="0.25">
      <c r="A102" s="339" t="s">
        <v>220</v>
      </c>
      <c r="B102" s="326" t="s">
        <v>199</v>
      </c>
      <c r="D102" s="330" t="s">
        <v>501</v>
      </c>
      <c r="E102" s="319" t="s">
        <v>45</v>
      </c>
      <c r="F102" s="320">
        <v>0</v>
      </c>
      <c r="G102" s="320">
        <v>0</v>
      </c>
      <c r="H102" s="321">
        <f t="shared" si="1"/>
        <v>0</v>
      </c>
      <c r="I102" s="343" t="s">
        <v>327</v>
      </c>
      <c r="J102" s="322">
        <f>SUM(H102:H108)</f>
        <v>0</v>
      </c>
    </row>
    <row r="103" spans="1:10" s="61" customFormat="1" ht="13.65" customHeight="1" x14ac:dyDescent="0.25">
      <c r="A103" s="339" t="s">
        <v>220</v>
      </c>
      <c r="B103" s="326" t="s">
        <v>200</v>
      </c>
      <c r="D103" s="327"/>
      <c r="E103" s="319" t="s">
        <v>63</v>
      </c>
      <c r="F103" s="320">
        <v>0</v>
      </c>
      <c r="G103" s="320">
        <v>0</v>
      </c>
      <c r="H103" s="321">
        <f t="shared" si="1"/>
        <v>0</v>
      </c>
      <c r="I103" s="343"/>
      <c r="J103" s="315"/>
    </row>
    <row r="104" spans="1:10" s="61" customFormat="1" ht="13.65" customHeight="1" x14ac:dyDescent="0.25">
      <c r="A104" s="339" t="s">
        <v>220</v>
      </c>
      <c r="B104" s="326" t="s">
        <v>416</v>
      </c>
      <c r="D104" s="329" t="s">
        <v>502</v>
      </c>
      <c r="E104" s="319" t="s">
        <v>45</v>
      </c>
      <c r="F104" s="320">
        <v>0</v>
      </c>
      <c r="G104" s="320">
        <v>0</v>
      </c>
      <c r="H104" s="321">
        <f t="shared" si="1"/>
        <v>0</v>
      </c>
      <c r="I104" s="343"/>
      <c r="J104" s="315"/>
    </row>
    <row r="105" spans="1:10" s="61" customFormat="1" ht="13.65" customHeight="1" x14ac:dyDescent="0.25">
      <c r="A105" s="339" t="s">
        <v>220</v>
      </c>
      <c r="B105" s="326" t="s">
        <v>417</v>
      </c>
      <c r="D105" s="329" t="s">
        <v>201</v>
      </c>
      <c r="E105" s="319" t="s">
        <v>45</v>
      </c>
      <c r="F105" s="320">
        <v>0</v>
      </c>
      <c r="G105" s="320">
        <v>0</v>
      </c>
      <c r="H105" s="321">
        <f t="shared" si="1"/>
        <v>0</v>
      </c>
      <c r="I105" s="343"/>
      <c r="J105" s="315"/>
    </row>
    <row r="106" spans="1:10" s="61" customFormat="1" ht="13.65" customHeight="1" x14ac:dyDescent="0.25">
      <c r="A106" s="339" t="s">
        <v>220</v>
      </c>
      <c r="B106" s="79" t="s">
        <v>202</v>
      </c>
      <c r="C106" s="334"/>
      <c r="D106" s="329" t="s">
        <v>203</v>
      </c>
      <c r="E106" s="319" t="s">
        <v>172</v>
      </c>
      <c r="F106" s="320">
        <v>0</v>
      </c>
      <c r="G106" s="320">
        <v>0</v>
      </c>
      <c r="H106" s="321">
        <f t="shared" si="1"/>
        <v>0</v>
      </c>
      <c r="I106" s="343"/>
      <c r="J106" s="315"/>
    </row>
    <row r="107" spans="1:10" s="8" customFormat="1" ht="13.65" customHeight="1" x14ac:dyDescent="0.25">
      <c r="A107" s="339" t="s">
        <v>220</v>
      </c>
      <c r="B107" s="326" t="s">
        <v>418</v>
      </c>
      <c r="D107" s="329" t="s">
        <v>495</v>
      </c>
      <c r="E107" s="319" t="s">
        <v>45</v>
      </c>
      <c r="F107" s="320">
        <v>0</v>
      </c>
      <c r="G107" s="320">
        <v>0</v>
      </c>
      <c r="H107" s="321">
        <f t="shared" si="1"/>
        <v>0</v>
      </c>
      <c r="I107" s="343"/>
      <c r="J107" s="639"/>
    </row>
    <row r="108" spans="1:10" s="8" customFormat="1" ht="13.65" customHeight="1" x14ac:dyDescent="0.25">
      <c r="A108" s="339" t="s">
        <v>220</v>
      </c>
      <c r="B108" s="326" t="s">
        <v>419</v>
      </c>
      <c r="D108" s="329" t="s">
        <v>503</v>
      </c>
      <c r="E108" s="319" t="s">
        <v>45</v>
      </c>
      <c r="F108" s="320">
        <v>0</v>
      </c>
      <c r="G108" s="320">
        <v>0</v>
      </c>
      <c r="H108" s="321">
        <f t="shared" si="1"/>
        <v>0</v>
      </c>
      <c r="I108" s="343"/>
      <c r="J108" s="639"/>
    </row>
    <row r="109" spans="1:10" s="61" customFormat="1" ht="13.65" customHeight="1" x14ac:dyDescent="0.25">
      <c r="A109" s="339"/>
      <c r="B109" s="326"/>
      <c r="D109" s="314"/>
      <c r="E109" s="87"/>
      <c r="F109" s="304"/>
      <c r="G109" s="304"/>
      <c r="H109" s="192"/>
      <c r="I109" s="343"/>
      <c r="J109" s="315"/>
    </row>
    <row r="110" spans="1:10" s="61" customFormat="1" ht="13.65" customHeight="1" x14ac:dyDescent="0.25">
      <c r="A110" s="339" t="s">
        <v>224</v>
      </c>
      <c r="B110" s="326" t="s">
        <v>506</v>
      </c>
      <c r="D110" s="329" t="s">
        <v>504</v>
      </c>
      <c r="E110" s="319" t="s">
        <v>21</v>
      </c>
      <c r="F110" s="320">
        <v>0</v>
      </c>
      <c r="G110" s="320">
        <v>0</v>
      </c>
      <c r="H110" s="321">
        <f t="shared" si="1"/>
        <v>0</v>
      </c>
      <c r="I110" s="343" t="s">
        <v>224</v>
      </c>
      <c r="J110" s="322">
        <f>SUM(H110:H127)</f>
        <v>0</v>
      </c>
    </row>
    <row r="111" spans="1:10" s="61" customFormat="1" ht="13.65" customHeight="1" x14ac:dyDescent="0.25">
      <c r="A111" s="339" t="s">
        <v>224</v>
      </c>
      <c r="B111" s="326" t="s">
        <v>468</v>
      </c>
      <c r="D111" s="329" t="s">
        <v>505</v>
      </c>
      <c r="E111" s="319" t="s">
        <v>21</v>
      </c>
      <c r="F111" s="320">
        <v>0</v>
      </c>
      <c r="G111" s="320">
        <v>0</v>
      </c>
      <c r="H111" s="321">
        <f t="shared" si="1"/>
        <v>0</v>
      </c>
      <c r="I111" s="343"/>
      <c r="J111" s="315"/>
    </row>
    <row r="112" spans="1:10" s="61" customFormat="1" ht="13.65" customHeight="1" x14ac:dyDescent="0.25">
      <c r="A112" s="339" t="s">
        <v>224</v>
      </c>
      <c r="B112" s="326" t="s">
        <v>507</v>
      </c>
      <c r="D112" s="329"/>
      <c r="E112" s="319" t="s">
        <v>21</v>
      </c>
      <c r="F112" s="320">
        <v>0</v>
      </c>
      <c r="G112" s="320">
        <v>0</v>
      </c>
      <c r="H112" s="321">
        <f t="shared" si="1"/>
        <v>0</v>
      </c>
      <c r="I112" s="343"/>
      <c r="J112" s="315"/>
    </row>
    <row r="113" spans="1:10" s="61" customFormat="1" ht="13.65" customHeight="1" x14ac:dyDescent="0.25">
      <c r="A113" s="339" t="s">
        <v>224</v>
      </c>
      <c r="B113" s="326" t="s">
        <v>508</v>
      </c>
      <c r="D113" s="329"/>
      <c r="E113" s="319" t="s">
        <v>21</v>
      </c>
      <c r="F113" s="320">
        <v>0</v>
      </c>
      <c r="G113" s="320">
        <v>0</v>
      </c>
      <c r="H113" s="321">
        <f t="shared" si="1"/>
        <v>0</v>
      </c>
      <c r="I113" s="343"/>
      <c r="J113" s="315"/>
    </row>
    <row r="114" spans="1:10" s="61" customFormat="1" ht="13.65" customHeight="1" x14ac:dyDescent="0.25">
      <c r="A114" s="339" t="s">
        <v>224</v>
      </c>
      <c r="B114" s="326" t="s">
        <v>509</v>
      </c>
      <c r="D114" s="329"/>
      <c r="E114" s="319" t="s">
        <v>21</v>
      </c>
      <c r="F114" s="320">
        <v>0</v>
      </c>
      <c r="G114" s="320">
        <v>0</v>
      </c>
      <c r="H114" s="321">
        <f t="shared" si="1"/>
        <v>0</v>
      </c>
      <c r="I114" s="343"/>
      <c r="J114" s="315"/>
    </row>
    <row r="115" spans="1:10" s="61" customFormat="1" ht="13.65" customHeight="1" x14ac:dyDescent="0.25">
      <c r="A115" s="339" t="s">
        <v>224</v>
      </c>
      <c r="B115" s="326" t="s">
        <v>510</v>
      </c>
      <c r="D115" s="329"/>
      <c r="E115" s="319" t="s">
        <v>21</v>
      </c>
      <c r="F115" s="320">
        <v>0</v>
      </c>
      <c r="G115" s="320">
        <v>0</v>
      </c>
      <c r="H115" s="321">
        <f t="shared" si="1"/>
        <v>0</v>
      </c>
      <c r="I115" s="343"/>
      <c r="J115" s="315"/>
    </row>
    <row r="116" spans="1:10" s="61" customFormat="1" ht="13.65" customHeight="1" x14ac:dyDescent="0.25">
      <c r="A116" s="339" t="s">
        <v>224</v>
      </c>
      <c r="B116" s="326" t="s">
        <v>479</v>
      </c>
      <c r="D116" s="329"/>
      <c r="E116" s="319" t="s">
        <v>21</v>
      </c>
      <c r="F116" s="320">
        <v>0</v>
      </c>
      <c r="G116" s="320">
        <v>0</v>
      </c>
      <c r="H116" s="321">
        <f t="shared" si="1"/>
        <v>0</v>
      </c>
      <c r="I116" s="343"/>
      <c r="J116" s="315"/>
    </row>
    <row r="117" spans="1:10" s="61" customFormat="1" ht="13.65" customHeight="1" x14ac:dyDescent="0.25">
      <c r="A117" s="339" t="s">
        <v>224</v>
      </c>
      <c r="B117" s="326" t="s">
        <v>511</v>
      </c>
      <c r="D117" s="329"/>
      <c r="E117" s="319" t="s">
        <v>21</v>
      </c>
      <c r="F117" s="320">
        <v>0</v>
      </c>
      <c r="G117" s="320">
        <v>0</v>
      </c>
      <c r="H117" s="321">
        <f t="shared" si="1"/>
        <v>0</v>
      </c>
      <c r="I117" s="343"/>
      <c r="J117" s="315"/>
    </row>
    <row r="118" spans="1:10" s="61" customFormat="1" ht="13.65" customHeight="1" x14ac:dyDescent="0.25">
      <c r="A118" s="339" t="s">
        <v>224</v>
      </c>
      <c r="B118" s="326" t="s">
        <v>511</v>
      </c>
      <c r="D118" s="329"/>
      <c r="E118" s="319" t="s">
        <v>21</v>
      </c>
      <c r="F118" s="320">
        <v>0</v>
      </c>
      <c r="G118" s="320">
        <v>0</v>
      </c>
      <c r="H118" s="321">
        <f t="shared" si="1"/>
        <v>0</v>
      </c>
      <c r="I118" s="343"/>
      <c r="J118" s="315"/>
    </row>
    <row r="119" spans="1:10" s="61" customFormat="1" ht="13.65" customHeight="1" x14ac:dyDescent="0.25">
      <c r="A119" s="339" t="s">
        <v>224</v>
      </c>
      <c r="B119" s="326" t="s">
        <v>512</v>
      </c>
      <c r="D119" s="329" t="s">
        <v>184</v>
      </c>
      <c r="E119" s="319" t="s">
        <v>21</v>
      </c>
      <c r="F119" s="320">
        <v>0</v>
      </c>
      <c r="G119" s="320">
        <v>0</v>
      </c>
      <c r="H119" s="321">
        <f t="shared" si="1"/>
        <v>0</v>
      </c>
      <c r="I119" s="343"/>
      <c r="J119" s="315"/>
    </row>
    <row r="120" spans="1:10" s="61" customFormat="1" ht="13.65" customHeight="1" x14ac:dyDescent="0.25">
      <c r="A120" s="339" t="s">
        <v>224</v>
      </c>
      <c r="B120" s="326" t="s">
        <v>183</v>
      </c>
      <c r="D120" s="329" t="s">
        <v>185</v>
      </c>
      <c r="E120" s="319" t="s">
        <v>21</v>
      </c>
      <c r="F120" s="320">
        <v>0</v>
      </c>
      <c r="G120" s="320">
        <v>0</v>
      </c>
      <c r="H120" s="321">
        <f t="shared" si="1"/>
        <v>0</v>
      </c>
      <c r="I120" s="343"/>
      <c r="J120" s="315"/>
    </row>
    <row r="121" spans="1:10" s="61" customFormat="1" ht="13.65" customHeight="1" x14ac:dyDescent="0.25">
      <c r="A121" s="339" t="s">
        <v>224</v>
      </c>
      <c r="B121" s="379" t="s">
        <v>514</v>
      </c>
      <c r="D121" s="641" t="s">
        <v>513</v>
      </c>
      <c r="E121" s="319" t="s">
        <v>21</v>
      </c>
      <c r="F121" s="320">
        <v>0</v>
      </c>
      <c r="G121" s="320">
        <v>0</v>
      </c>
      <c r="H121" s="321">
        <f t="shared" si="1"/>
        <v>0</v>
      </c>
      <c r="I121" s="343"/>
      <c r="J121" s="315"/>
    </row>
    <row r="122" spans="1:10" s="61" customFormat="1" ht="13.65" customHeight="1" x14ac:dyDescent="0.25">
      <c r="A122" s="339" t="s">
        <v>224</v>
      </c>
      <c r="B122" s="326" t="s">
        <v>183</v>
      </c>
      <c r="D122" s="329"/>
      <c r="E122" s="319" t="s">
        <v>21</v>
      </c>
      <c r="F122" s="320">
        <v>0</v>
      </c>
      <c r="G122" s="320">
        <v>0</v>
      </c>
      <c r="H122" s="321">
        <f t="shared" ref="H122:H139" si="3">F122*G122</f>
        <v>0</v>
      </c>
      <c r="I122" s="343"/>
      <c r="J122" s="315"/>
    </row>
    <row r="123" spans="1:10" s="61" customFormat="1" ht="13.65" customHeight="1" x14ac:dyDescent="0.25">
      <c r="A123" s="339" t="s">
        <v>224</v>
      </c>
      <c r="B123" s="326" t="s">
        <v>183</v>
      </c>
      <c r="D123" s="331"/>
      <c r="E123" s="319" t="s">
        <v>21</v>
      </c>
      <c r="F123" s="320">
        <v>0</v>
      </c>
      <c r="G123" s="320">
        <v>0</v>
      </c>
      <c r="H123" s="321">
        <f t="shared" si="3"/>
        <v>0</v>
      </c>
      <c r="I123" s="343"/>
      <c r="J123" s="315"/>
    </row>
    <row r="124" spans="1:10" s="61" customFormat="1" ht="13.65" customHeight="1" x14ac:dyDescent="0.25">
      <c r="A124" s="339" t="s">
        <v>224</v>
      </c>
      <c r="B124" s="326" t="s">
        <v>183</v>
      </c>
      <c r="D124" s="329"/>
      <c r="E124" s="319" t="s">
        <v>21</v>
      </c>
      <c r="F124" s="320">
        <v>0</v>
      </c>
      <c r="G124" s="320">
        <v>0</v>
      </c>
      <c r="H124" s="321">
        <f t="shared" si="3"/>
        <v>0</v>
      </c>
      <c r="I124" s="343"/>
      <c r="J124" s="315"/>
    </row>
    <row r="125" spans="1:10" s="61" customFormat="1" ht="13.65" customHeight="1" x14ac:dyDescent="0.25">
      <c r="A125" s="339" t="s">
        <v>224</v>
      </c>
      <c r="B125" s="326" t="s">
        <v>516</v>
      </c>
      <c r="C125" s="61" t="s">
        <v>515</v>
      </c>
      <c r="D125" s="329"/>
      <c r="E125" s="319" t="s">
        <v>21</v>
      </c>
      <c r="F125" s="320">
        <v>0</v>
      </c>
      <c r="G125" s="320">
        <v>0</v>
      </c>
      <c r="H125" s="321">
        <f t="shared" si="3"/>
        <v>0</v>
      </c>
      <c r="I125" s="343"/>
      <c r="J125" s="315"/>
    </row>
    <row r="126" spans="1:10" s="61" customFormat="1" ht="13.65" customHeight="1" x14ac:dyDescent="0.25">
      <c r="A126" s="339" t="s">
        <v>224</v>
      </c>
      <c r="B126" s="326"/>
      <c r="C126" s="326" t="s">
        <v>517</v>
      </c>
      <c r="D126" s="329"/>
      <c r="E126" s="319" t="s">
        <v>21</v>
      </c>
      <c r="F126" s="320">
        <v>0</v>
      </c>
      <c r="G126" s="320">
        <v>0</v>
      </c>
      <c r="H126" s="321">
        <f t="shared" si="3"/>
        <v>0</v>
      </c>
      <c r="I126" s="343"/>
      <c r="J126" s="315"/>
    </row>
    <row r="127" spans="1:10" s="61" customFormat="1" ht="13.65" customHeight="1" x14ac:dyDescent="0.25">
      <c r="A127" s="339" t="s">
        <v>224</v>
      </c>
      <c r="B127" s="326"/>
      <c r="C127" s="326" t="s">
        <v>518</v>
      </c>
      <c r="D127" s="329" t="s">
        <v>186</v>
      </c>
      <c r="E127" s="319" t="s">
        <v>21</v>
      </c>
      <c r="F127" s="320">
        <v>0</v>
      </c>
      <c r="G127" s="320">
        <v>0</v>
      </c>
      <c r="H127" s="321">
        <f t="shared" si="3"/>
        <v>0</v>
      </c>
      <c r="I127" s="343"/>
      <c r="J127" s="315"/>
    </row>
    <row r="128" spans="1:10" s="61" customFormat="1" ht="13.65" customHeight="1" x14ac:dyDescent="0.25">
      <c r="A128" s="339"/>
      <c r="B128" s="326"/>
      <c r="H128" s="112"/>
      <c r="I128" s="343"/>
      <c r="J128" s="315"/>
    </row>
    <row r="129" spans="1:10" s="61" customFormat="1" ht="13.65" customHeight="1" x14ac:dyDescent="0.25">
      <c r="A129" s="339" t="s">
        <v>225</v>
      </c>
      <c r="B129" s="326" t="s">
        <v>520</v>
      </c>
      <c r="C129" s="326"/>
      <c r="D129" s="329" t="s">
        <v>519</v>
      </c>
      <c r="E129" s="319" t="s">
        <v>21</v>
      </c>
      <c r="F129" s="320">
        <v>0</v>
      </c>
      <c r="G129" s="320">
        <v>0</v>
      </c>
      <c r="H129" s="321">
        <f t="shared" si="3"/>
        <v>0</v>
      </c>
      <c r="I129" s="343" t="s">
        <v>225</v>
      </c>
      <c r="J129" s="322">
        <f>SUM(H129:H136)</f>
        <v>0</v>
      </c>
    </row>
    <row r="130" spans="1:10" s="61" customFormat="1" ht="13.65" customHeight="1" x14ac:dyDescent="0.25">
      <c r="A130" s="339" t="s">
        <v>225</v>
      </c>
      <c r="B130" s="326" t="s">
        <v>507</v>
      </c>
      <c r="C130" s="326"/>
      <c r="D130" s="329"/>
      <c r="E130" s="319" t="s">
        <v>171</v>
      </c>
      <c r="F130" s="320">
        <v>0</v>
      </c>
      <c r="G130" s="320">
        <v>0</v>
      </c>
      <c r="H130" s="321">
        <f t="shared" si="3"/>
        <v>0</v>
      </c>
      <c r="I130" s="343"/>
      <c r="J130" s="315"/>
    </row>
    <row r="131" spans="1:10" s="61" customFormat="1" ht="13.65" customHeight="1" x14ac:dyDescent="0.25">
      <c r="A131" s="339" t="s">
        <v>225</v>
      </c>
      <c r="B131" s="326" t="s">
        <v>508</v>
      </c>
      <c r="C131" s="326"/>
      <c r="D131" s="329"/>
      <c r="E131" s="319" t="s">
        <v>21</v>
      </c>
      <c r="F131" s="320">
        <v>0</v>
      </c>
      <c r="G131" s="320">
        <v>0</v>
      </c>
      <c r="H131" s="321">
        <f t="shared" si="3"/>
        <v>0</v>
      </c>
      <c r="I131" s="343"/>
      <c r="J131" s="315"/>
    </row>
    <row r="132" spans="1:10" s="61" customFormat="1" ht="13.65" customHeight="1" x14ac:dyDescent="0.25">
      <c r="A132" s="339" t="s">
        <v>225</v>
      </c>
      <c r="B132" s="326" t="s">
        <v>509</v>
      </c>
      <c r="C132" s="326"/>
      <c r="D132" s="329"/>
      <c r="E132" s="319" t="s">
        <v>171</v>
      </c>
      <c r="F132" s="320">
        <v>0</v>
      </c>
      <c r="G132" s="320">
        <v>0</v>
      </c>
      <c r="H132" s="321">
        <f t="shared" si="3"/>
        <v>0</v>
      </c>
      <c r="I132" s="343"/>
      <c r="J132" s="315"/>
    </row>
    <row r="133" spans="1:10" s="61" customFormat="1" ht="13.65" customHeight="1" x14ac:dyDescent="0.25">
      <c r="A133" s="339" t="s">
        <v>225</v>
      </c>
      <c r="B133" s="326" t="s">
        <v>510</v>
      </c>
      <c r="C133" s="326"/>
      <c r="D133" s="329"/>
      <c r="E133" s="319" t="s">
        <v>21</v>
      </c>
      <c r="F133" s="320">
        <v>0</v>
      </c>
      <c r="G133" s="320">
        <v>0</v>
      </c>
      <c r="H133" s="321">
        <f t="shared" si="3"/>
        <v>0</v>
      </c>
      <c r="I133" s="343"/>
      <c r="J133" s="315"/>
    </row>
    <row r="134" spans="1:10" s="61" customFormat="1" ht="13.65" customHeight="1" x14ac:dyDescent="0.25">
      <c r="A134" s="339" t="s">
        <v>225</v>
      </c>
      <c r="B134" s="326" t="s">
        <v>521</v>
      </c>
      <c r="C134" s="326"/>
      <c r="D134" s="329"/>
      <c r="E134" s="319" t="s">
        <v>21</v>
      </c>
      <c r="F134" s="320">
        <v>0</v>
      </c>
      <c r="G134" s="320">
        <v>0</v>
      </c>
      <c r="H134" s="321">
        <f t="shared" si="3"/>
        <v>0</v>
      </c>
      <c r="I134" s="343"/>
      <c r="J134" s="315"/>
    </row>
    <row r="135" spans="1:10" s="61" customFormat="1" ht="13.65" customHeight="1" x14ac:dyDescent="0.25">
      <c r="A135" s="339" t="s">
        <v>225</v>
      </c>
      <c r="B135" s="326" t="s">
        <v>183</v>
      </c>
      <c r="C135" s="326"/>
      <c r="D135" s="329"/>
      <c r="E135" s="319" t="s">
        <v>21</v>
      </c>
      <c r="F135" s="320">
        <v>0</v>
      </c>
      <c r="G135" s="320">
        <v>0</v>
      </c>
      <c r="H135" s="321">
        <f t="shared" si="3"/>
        <v>0</v>
      </c>
      <c r="I135" s="343"/>
      <c r="J135" s="315"/>
    </row>
    <row r="136" spans="1:10" s="61" customFormat="1" ht="13.65" customHeight="1" x14ac:dyDescent="0.25">
      <c r="A136" s="339" t="s">
        <v>225</v>
      </c>
      <c r="B136" s="379" t="s">
        <v>514</v>
      </c>
      <c r="D136" s="641" t="s">
        <v>513</v>
      </c>
      <c r="E136" s="319" t="s">
        <v>21</v>
      </c>
      <c r="F136" s="320">
        <v>0</v>
      </c>
      <c r="G136" s="320">
        <v>0</v>
      </c>
      <c r="H136" s="321">
        <f t="shared" si="3"/>
        <v>0</v>
      </c>
      <c r="I136" s="343"/>
      <c r="J136" s="315"/>
    </row>
    <row r="137" spans="1:10" s="61" customFormat="1" ht="13.65" customHeight="1" x14ac:dyDescent="0.25">
      <c r="A137" s="339"/>
      <c r="B137" s="326"/>
      <c r="H137" s="112"/>
      <c r="I137" s="343"/>
      <c r="J137" s="315"/>
    </row>
    <row r="138" spans="1:10" s="61" customFormat="1" ht="13.65" customHeight="1" x14ac:dyDescent="0.25">
      <c r="A138" s="339" t="s">
        <v>314</v>
      </c>
      <c r="B138" s="326" t="s">
        <v>194</v>
      </c>
      <c r="D138" s="329" t="s">
        <v>195</v>
      </c>
      <c r="E138" s="319" t="s">
        <v>21</v>
      </c>
      <c r="F138" s="320">
        <v>0</v>
      </c>
      <c r="G138" s="320">
        <v>0</v>
      </c>
      <c r="H138" s="321">
        <f t="shared" si="3"/>
        <v>0</v>
      </c>
      <c r="I138" s="343" t="s">
        <v>314</v>
      </c>
      <c r="J138" s="322">
        <f>SUM(H138:H139)</f>
        <v>0</v>
      </c>
    </row>
    <row r="139" spans="1:10" s="61" customFormat="1" ht="13.65" customHeight="1" x14ac:dyDescent="0.25">
      <c r="A139" s="339" t="s">
        <v>314</v>
      </c>
      <c r="B139" s="326" t="s">
        <v>196</v>
      </c>
      <c r="D139" s="329" t="s">
        <v>197</v>
      </c>
      <c r="E139" s="319" t="s">
        <v>191</v>
      </c>
      <c r="F139" s="320">
        <v>0</v>
      </c>
      <c r="G139" s="320">
        <v>0</v>
      </c>
      <c r="H139" s="321">
        <f t="shared" si="3"/>
        <v>0</v>
      </c>
      <c r="I139" s="343"/>
      <c r="J139" s="315"/>
    </row>
    <row r="140" spans="1:10" s="61" customFormat="1" ht="21.75" customHeight="1" x14ac:dyDescent="0.25">
      <c r="A140" s="339"/>
      <c r="B140" s="314"/>
      <c r="H140" s="112"/>
      <c r="I140" s="343" t="s">
        <v>539</v>
      </c>
      <c r="J140" s="322">
        <f>SUM(J4:J138)</f>
        <v>0</v>
      </c>
    </row>
    <row r="141" spans="1:10" s="61" customFormat="1" ht="13.65" customHeight="1" x14ac:dyDescent="0.25">
      <c r="A141" s="339"/>
      <c r="B141" s="326"/>
      <c r="H141" s="112"/>
      <c r="I141" s="343"/>
      <c r="J141" s="315"/>
    </row>
    <row r="142" spans="1:10" x14ac:dyDescent="0.25">
      <c r="A142" s="339" t="s">
        <v>74</v>
      </c>
      <c r="B142" s="326" t="s">
        <v>187</v>
      </c>
      <c r="C142" s="61"/>
      <c r="D142" s="329" t="s">
        <v>188</v>
      </c>
      <c r="E142" s="319" t="s">
        <v>21</v>
      </c>
      <c r="F142" s="320">
        <v>0</v>
      </c>
      <c r="G142" s="320">
        <v>0</v>
      </c>
      <c r="H142" s="321">
        <f>F142*G142</f>
        <v>0</v>
      </c>
      <c r="I142" s="343" t="s">
        <v>74</v>
      </c>
      <c r="J142" s="322">
        <f>SUM(H142)</f>
        <v>0</v>
      </c>
    </row>
    <row r="143" spans="1:10" x14ac:dyDescent="0.25">
      <c r="A143" s="339"/>
      <c r="B143" s="326"/>
      <c r="C143" s="61"/>
      <c r="D143" s="61"/>
      <c r="E143" s="61"/>
      <c r="F143" s="61"/>
      <c r="G143" s="61"/>
      <c r="H143" s="112"/>
      <c r="I143" s="343"/>
      <c r="J143" s="322"/>
    </row>
    <row r="144" spans="1:10" x14ac:dyDescent="0.25">
      <c r="A144" s="339" t="s">
        <v>75</v>
      </c>
      <c r="B144" s="332" t="s">
        <v>226</v>
      </c>
      <c r="C144" s="61"/>
      <c r="D144" s="329" t="s">
        <v>190</v>
      </c>
      <c r="E144" s="319" t="s">
        <v>21</v>
      </c>
      <c r="F144" s="320">
        <v>0</v>
      </c>
      <c r="G144" s="320">
        <v>0</v>
      </c>
      <c r="H144" s="321">
        <f>F144*G144</f>
        <v>0</v>
      </c>
      <c r="I144" s="343" t="s">
        <v>75</v>
      </c>
      <c r="J144" s="322">
        <f>SUM(H144)</f>
        <v>0</v>
      </c>
    </row>
    <row r="145" spans="1:10" x14ac:dyDescent="0.25">
      <c r="A145" s="339"/>
      <c r="B145" s="332"/>
      <c r="C145" s="61"/>
      <c r="D145" s="61"/>
      <c r="E145" s="61"/>
      <c r="F145" s="61"/>
      <c r="G145" s="61"/>
      <c r="H145" s="112"/>
      <c r="I145" s="343"/>
      <c r="J145" s="315"/>
    </row>
    <row r="146" spans="1:10" x14ac:dyDescent="0.25">
      <c r="A146" s="339" t="s">
        <v>76</v>
      </c>
      <c r="B146" s="332" t="s">
        <v>189</v>
      </c>
      <c r="C146" s="61"/>
      <c r="D146" s="329" t="s">
        <v>190</v>
      </c>
      <c r="E146" s="319" t="s">
        <v>21</v>
      </c>
      <c r="F146" s="320">
        <v>0</v>
      </c>
      <c r="G146" s="320">
        <v>0</v>
      </c>
      <c r="H146" s="321">
        <f>F146*G146</f>
        <v>0</v>
      </c>
      <c r="I146" s="343" t="s">
        <v>76</v>
      </c>
      <c r="J146" s="322">
        <f>SUM(H146:H147)</f>
        <v>0</v>
      </c>
    </row>
    <row r="147" spans="1:10" x14ac:dyDescent="0.25">
      <c r="A147" s="339" t="s">
        <v>76</v>
      </c>
      <c r="B147" s="332" t="s">
        <v>189</v>
      </c>
      <c r="C147" s="61"/>
      <c r="D147" s="329" t="s">
        <v>190</v>
      </c>
      <c r="E147" s="319" t="s">
        <v>21</v>
      </c>
      <c r="F147" s="320">
        <v>0</v>
      </c>
      <c r="G147" s="320">
        <v>0</v>
      </c>
      <c r="H147" s="321">
        <f>F147*G147</f>
        <v>0</v>
      </c>
      <c r="I147" s="343"/>
      <c r="J147" s="315"/>
    </row>
    <row r="148" spans="1:10" x14ac:dyDescent="0.25">
      <c r="A148" s="339"/>
      <c r="B148" s="326"/>
      <c r="C148" s="61"/>
      <c r="D148" s="61"/>
      <c r="E148" s="61"/>
      <c r="F148" s="61"/>
      <c r="G148" s="61"/>
      <c r="H148" s="112"/>
      <c r="I148" s="343"/>
      <c r="J148" s="315"/>
    </row>
    <row r="149" spans="1:10" x14ac:dyDescent="0.25">
      <c r="A149" s="339" t="s">
        <v>100</v>
      </c>
      <c r="B149" s="8" t="s">
        <v>470</v>
      </c>
      <c r="C149" s="61"/>
      <c r="D149" s="330" t="s">
        <v>471</v>
      </c>
      <c r="E149" s="319" t="s">
        <v>21</v>
      </c>
      <c r="F149" s="320">
        <v>0</v>
      </c>
      <c r="G149" s="320">
        <v>0</v>
      </c>
      <c r="H149" s="321">
        <f>F149*G149</f>
        <v>0</v>
      </c>
      <c r="I149" s="343" t="s">
        <v>100</v>
      </c>
      <c r="J149" s="322">
        <f>SUM(H149)</f>
        <v>0</v>
      </c>
    </row>
    <row r="150" spans="1:10" x14ac:dyDescent="0.25">
      <c r="A150" s="339"/>
      <c r="B150" s="326"/>
      <c r="C150" s="61"/>
      <c r="D150" s="61"/>
      <c r="E150" s="61"/>
      <c r="F150" s="61"/>
      <c r="G150" s="61"/>
      <c r="H150" s="112"/>
      <c r="I150" s="343"/>
      <c r="J150" s="315"/>
    </row>
    <row r="151" spans="1:10" x14ac:dyDescent="0.25">
      <c r="A151" s="339" t="s">
        <v>104</v>
      </c>
      <c r="B151" s="326" t="s">
        <v>227</v>
      </c>
      <c r="C151" s="61"/>
      <c r="D151" s="329" t="s">
        <v>522</v>
      </c>
      <c r="E151" s="319" t="s">
        <v>21</v>
      </c>
      <c r="F151" s="320">
        <v>0</v>
      </c>
      <c r="G151" s="320">
        <v>0</v>
      </c>
      <c r="H151" s="321">
        <f>F151*G151</f>
        <v>0</v>
      </c>
      <c r="I151" s="343" t="s">
        <v>104</v>
      </c>
      <c r="J151" s="322">
        <f>SUM(H151:H155)</f>
        <v>0</v>
      </c>
    </row>
    <row r="152" spans="1:10" x14ac:dyDescent="0.25">
      <c r="A152" s="339" t="s">
        <v>104</v>
      </c>
      <c r="B152" s="326" t="s">
        <v>192</v>
      </c>
      <c r="C152" s="61"/>
      <c r="D152" s="329" t="s">
        <v>193</v>
      </c>
      <c r="E152" s="319" t="s">
        <v>21</v>
      </c>
      <c r="F152" s="320">
        <v>0</v>
      </c>
      <c r="G152" s="320">
        <v>0</v>
      </c>
      <c r="H152" s="321">
        <f>F152*G152</f>
        <v>0</v>
      </c>
      <c r="I152" s="343"/>
      <c r="J152" s="315"/>
    </row>
    <row r="153" spans="1:10" x14ac:dyDescent="0.25">
      <c r="A153" s="339" t="s">
        <v>104</v>
      </c>
      <c r="B153" s="326" t="s">
        <v>183</v>
      </c>
      <c r="C153" s="61"/>
      <c r="D153" s="329"/>
      <c r="E153" s="319" t="s">
        <v>21</v>
      </c>
      <c r="F153" s="320">
        <v>0</v>
      </c>
      <c r="G153" s="320">
        <v>0</v>
      </c>
      <c r="H153" s="321">
        <f>F153*G153</f>
        <v>0</v>
      </c>
      <c r="I153" s="343"/>
      <c r="J153" s="315"/>
    </row>
    <row r="154" spans="1:10" x14ac:dyDescent="0.25">
      <c r="A154" s="339" t="s">
        <v>104</v>
      </c>
      <c r="B154" s="326" t="s">
        <v>183</v>
      </c>
      <c r="C154" s="61"/>
      <c r="D154" s="329"/>
      <c r="E154" s="319" t="s">
        <v>21</v>
      </c>
      <c r="F154" s="320">
        <v>0</v>
      </c>
      <c r="G154" s="320">
        <v>0</v>
      </c>
      <c r="H154" s="321">
        <f>F154*G154</f>
        <v>0</v>
      </c>
      <c r="I154" s="343"/>
      <c r="J154" s="315"/>
    </row>
    <row r="155" spans="1:10" x14ac:dyDescent="0.25">
      <c r="A155" s="339" t="s">
        <v>104</v>
      </c>
      <c r="B155" s="326" t="s">
        <v>183</v>
      </c>
      <c r="C155" s="61"/>
      <c r="D155" s="329"/>
      <c r="E155" s="319" t="s">
        <v>21</v>
      </c>
      <c r="F155" s="320">
        <v>0</v>
      </c>
      <c r="G155" s="320">
        <v>0</v>
      </c>
      <c r="H155" s="321">
        <f>F155*G155</f>
        <v>0</v>
      </c>
      <c r="I155" s="343"/>
      <c r="J155" s="315"/>
    </row>
    <row r="156" spans="1:10" s="61" customFormat="1" ht="26.25" customHeight="1" x14ac:dyDescent="0.25">
      <c r="A156" s="340"/>
      <c r="B156" s="335"/>
      <c r="C156" s="113"/>
      <c r="D156" s="113"/>
      <c r="E156" s="113"/>
      <c r="F156" s="113"/>
      <c r="G156" s="113"/>
      <c r="H156" s="336"/>
      <c r="I156" s="345" t="s">
        <v>540</v>
      </c>
      <c r="J156" s="337">
        <f>SUM(J142:J151)</f>
        <v>0</v>
      </c>
    </row>
  </sheetData>
  <dataValidations count="1">
    <dataValidation type="decimal" allowBlank="1" showInputMessage="1" showErrorMessage="1" errorTitle="Focchi." error="No, You can't." sqref="F4:G6 F8:G16 F151:G155 F30:G38 F40:G50 F52:G63 F65:G100 F102:G108 F110:G127 F129:G136 F138:G139 F142:G142 F144:G144 F146:G147 F149:G149 F18:G28">
      <formula1>-999999999999</formula1>
      <formula2>999999999999</formula2>
    </dataValidation>
  </dataValidations>
  <printOptions horizontalCentered="1"/>
  <pageMargins left="0" right="0" top="0.19685039370078741" bottom="0.39370078740157483" header="0" footer="0"/>
  <pageSetup paperSize="8" scale="69" fitToHeight="2" orientation="portrait" r:id="rId1"/>
  <headerFooter>
    <oddFooter>&amp;L&amp;8     &amp;F     &amp;A&amp;C&amp;8&amp;D     &amp;T&amp;R&amp;8&amp;P/&amp;N          .</oddFooter>
  </headerFooter>
  <rowBreaks count="1" manualBreakCount="1">
    <brk id="128"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2"/>
  <dimension ref="A1:AA184"/>
  <sheetViews>
    <sheetView topLeftCell="A118" zoomScale="85" zoomScaleNormal="85" workbookViewId="0">
      <selection activeCell="E16" sqref="E16"/>
    </sheetView>
  </sheetViews>
  <sheetFormatPr defaultColWidth="9.08984375" defaultRowHeight="12.5" x14ac:dyDescent="0.25"/>
  <cols>
    <col min="1" max="1" width="17.36328125" style="60" customWidth="1"/>
    <col min="2" max="2" width="65.6328125" style="60" customWidth="1"/>
    <col min="3" max="3" width="12.6328125" style="60" customWidth="1"/>
    <col min="4" max="10" width="12.453125" style="60" customWidth="1"/>
    <col min="11" max="11" width="0.90625" style="60" customWidth="1"/>
    <col min="12" max="12" width="15.08984375" style="60" customWidth="1"/>
    <col min="13" max="13" width="7" style="112" customWidth="1"/>
    <col min="14" max="16" width="12.453125" style="112" customWidth="1"/>
    <col min="17" max="17" width="12.453125" style="60" customWidth="1"/>
    <col min="18" max="18" width="13.6328125" style="60" customWidth="1"/>
    <col min="19" max="23" width="12.453125" style="60" customWidth="1"/>
    <col min="24" max="24" width="12.453125" style="115" customWidth="1"/>
    <col min="25" max="25" width="7.6328125" style="246" customWidth="1"/>
    <col min="26" max="16384" width="9.08984375" style="60"/>
  </cols>
  <sheetData>
    <row r="1" spans="1:25" ht="23.75" customHeight="1" x14ac:dyDescent="0.25">
      <c r="A1" s="233"/>
      <c r="B1" s="558" t="s">
        <v>445</v>
      </c>
      <c r="C1" s="234"/>
      <c r="D1" s="558" t="s">
        <v>444</v>
      </c>
      <c r="E1" s="234"/>
      <c r="F1" s="234"/>
      <c r="G1" s="1118" t="s">
        <v>446</v>
      </c>
      <c r="H1" s="1118"/>
      <c r="I1" s="1118"/>
      <c r="J1" s="1118"/>
      <c r="K1" s="86"/>
      <c r="L1" s="233"/>
      <c r="M1" s="197"/>
      <c r="N1" s="197"/>
      <c r="O1" s="197"/>
      <c r="P1" s="197"/>
      <c r="Q1" s="167"/>
      <c r="R1" s="234"/>
      <c r="S1" s="234"/>
      <c r="T1" s="234"/>
      <c r="U1" s="1123" t="s">
        <v>537</v>
      </c>
      <c r="V1" s="681" t="s">
        <v>100</v>
      </c>
      <c r="W1" s="684">
        <f>E79+I79+N74+N75+R74</f>
        <v>0</v>
      </c>
      <c r="X1" s="387"/>
      <c r="Y1" s="242"/>
    </row>
    <row r="2" spans="1:25" ht="23.75" customHeight="1" x14ac:dyDescent="0.25">
      <c r="A2" s="388"/>
      <c r="B2" s="389">
        <f>Setup!$N$39</f>
        <v>0</v>
      </c>
      <c r="C2" s="388"/>
      <c r="D2" s="389">
        <f>Setup!$N$43</f>
        <v>0</v>
      </c>
      <c r="E2" s="538"/>
      <c r="F2" s="539"/>
      <c r="G2" s="1061">
        <f>Setup!$N$41</f>
        <v>0</v>
      </c>
      <c r="H2" s="1062"/>
      <c r="I2" s="1062"/>
      <c r="J2" s="1063"/>
      <c r="K2" s="88"/>
      <c r="L2" s="137"/>
      <c r="Q2" s="382"/>
      <c r="R2" s="61"/>
      <c r="T2" s="61"/>
      <c r="U2" s="1124"/>
      <c r="V2" s="681" t="s">
        <v>105</v>
      </c>
      <c r="W2" s="693">
        <f>E86+I86+N83+N84+R83</f>
        <v>0</v>
      </c>
      <c r="X2" s="553"/>
      <c r="Y2" s="241"/>
    </row>
    <row r="3" spans="1:25" ht="27" customHeight="1" x14ac:dyDescent="0.25">
      <c r="A3" s="347"/>
      <c r="B3" s="179"/>
      <c r="C3" s="187"/>
      <c r="D3" s="187"/>
      <c r="E3" s="547" t="s">
        <v>421</v>
      </c>
      <c r="F3" s="548" t="s">
        <v>422</v>
      </c>
      <c r="G3" s="549" t="s">
        <v>423</v>
      </c>
      <c r="H3" s="550" t="s">
        <v>424</v>
      </c>
      <c r="I3" s="549" t="s">
        <v>425</v>
      </c>
      <c r="J3" s="549" t="s">
        <v>426</v>
      </c>
      <c r="K3" s="232"/>
      <c r="L3" s="205"/>
      <c r="M3" s="177"/>
      <c r="N3" s="178"/>
      <c r="O3" s="178"/>
      <c r="P3" s="178"/>
      <c r="Q3" s="178"/>
      <c r="R3" s="194"/>
      <c r="S3" s="390" t="s">
        <v>422</v>
      </c>
      <c r="T3" s="348"/>
      <c r="U3" s="349"/>
      <c r="V3" s="4"/>
      <c r="W3" s="4"/>
      <c r="X3" s="390" t="s">
        <v>45</v>
      </c>
      <c r="Y3" s="245"/>
    </row>
    <row r="4" spans="1:25" ht="25.5" customHeight="1" x14ac:dyDescent="0.25">
      <c r="A4" s="393" t="s">
        <v>420</v>
      </c>
      <c r="B4" s="61"/>
      <c r="C4" s="61"/>
      <c r="D4" s="61"/>
      <c r="E4" s="391">
        <f>'A1'!EP4+'A2'!EP4+'A3'!EP4+'A4'!EP4+'A5'!EP4+'A6'!EP4+'A7'!EP4+'A8'!EP4+'A9'!EP4+'A10'!EP4</f>
        <v>0</v>
      </c>
      <c r="F4" s="391">
        <f>'A1'!ER4+'A2'!ER4+'A3'!ER4+'A4'!ER4+'A5'!ER4+'A6'!ER4+'A7'!ER4+'A8'!ER4+'A9'!ER4+'A10'!ER4</f>
        <v>0</v>
      </c>
      <c r="G4" s="391">
        <f>'A1'!ET4+'A2'!ET4+'A3'!ET4+'A4'!ET4+'A5'!ET4+'A6'!ET4+'A7'!ET4+'A8'!ET4+'A9'!ET4+'A10'!ET4</f>
        <v>0</v>
      </c>
      <c r="H4" s="391">
        <f>'A1'!ES4+'A2'!ES4+'A3'!ES4+'A4'!ES4+'A5'!ES4+'A6'!ES4+'A7'!ES4+'A8'!ES4+'A9'!ES4+'A10'!ES4</f>
        <v>0</v>
      </c>
      <c r="I4" s="391">
        <f>G4+E4</f>
        <v>0</v>
      </c>
      <c r="J4" s="391">
        <f>H4+F4</f>
        <v>0</v>
      </c>
      <c r="K4" s="395"/>
      <c r="L4" s="635" t="s">
        <v>431</v>
      </c>
      <c r="M4" s="396"/>
      <c r="N4" s="397"/>
      <c r="O4" s="398"/>
      <c r="P4" s="398"/>
      <c r="Q4" s="399"/>
      <c r="R4" s="400"/>
      <c r="S4" s="392">
        <f>'A1'!FO4+'A2'!FO4+'A3'!FO4+'A4'!FO4+'A5'!FO4+'A6'!FO4+'A7'!FO4+'A8'!FO4+'A9'!FO4+'A10'!FO4+'I1'!M4+'I2'!M4+'I3'!M4+'I4'!M4+'I5'!M4+'I6'!M4+'I7'!M4+'I8'!M4+'I9'!M4+'I10'!M4</f>
        <v>0</v>
      </c>
      <c r="T4" s="401"/>
      <c r="U4" s="1076" t="s">
        <v>459</v>
      </c>
      <c r="V4" s="1070"/>
      <c r="W4" s="8"/>
      <c r="X4" s="392">
        <f>S4+J4</f>
        <v>0</v>
      </c>
      <c r="Y4" s="243"/>
    </row>
    <row r="5" spans="1:25" ht="28.5" customHeight="1" x14ac:dyDescent="0.25">
      <c r="A5" s="223"/>
      <c r="B5" s="79"/>
      <c r="C5" s="79"/>
      <c r="D5" s="1073"/>
      <c r="E5" s="1073"/>
      <c r="F5" s="403"/>
      <c r="G5" s="397"/>
      <c r="H5" s="397"/>
      <c r="I5" s="397"/>
      <c r="J5" s="394"/>
      <c r="K5" s="395"/>
      <c r="L5" s="404"/>
      <c r="M5" s="1073"/>
      <c r="N5" s="1073"/>
      <c r="O5" s="400"/>
      <c r="P5" s="400"/>
      <c r="Q5" s="403"/>
      <c r="R5" s="405"/>
      <c r="S5" s="406"/>
      <c r="T5" s="407"/>
      <c r="U5" s="1092"/>
      <c r="V5" s="1092"/>
      <c r="W5" s="87"/>
      <c r="X5" s="87"/>
      <c r="Y5" s="241"/>
    </row>
    <row r="6" spans="1:25" ht="26.25" customHeight="1" x14ac:dyDescent="0.25">
      <c r="A6" s="223"/>
      <c r="B6" s="79"/>
      <c r="C6" s="79"/>
      <c r="D6" s="1064" t="s">
        <v>427</v>
      </c>
      <c r="E6" s="1065"/>
      <c r="F6" s="1065"/>
      <c r="G6" s="1066"/>
      <c r="H6" s="1067" t="s">
        <v>126</v>
      </c>
      <c r="I6" s="1063"/>
      <c r="J6" s="540" t="s">
        <v>428</v>
      </c>
      <c r="K6" s="408"/>
      <c r="L6" s="404"/>
      <c r="M6" s="1068" t="s">
        <v>432</v>
      </c>
      <c r="N6" s="1062"/>
      <c r="O6" s="1062"/>
      <c r="P6" s="1063"/>
      <c r="Q6" s="1067" t="s">
        <v>126</v>
      </c>
      <c r="R6" s="1063"/>
      <c r="S6" s="409" t="s">
        <v>433</v>
      </c>
      <c r="T6" s="410"/>
      <c r="U6" s="411"/>
      <c r="V6" s="412" t="s">
        <v>434</v>
      </c>
      <c r="W6" s="413" t="s">
        <v>435</v>
      </c>
      <c r="X6" s="414" t="s">
        <v>371</v>
      </c>
      <c r="Y6" s="415" t="s">
        <v>436</v>
      </c>
    </row>
    <row r="7" spans="1:25" x14ac:dyDescent="0.25">
      <c r="A7" s="347"/>
      <c r="B7" s="187"/>
      <c r="C7" s="403"/>
      <c r="D7" s="1069" t="s">
        <v>429</v>
      </c>
      <c r="E7" s="1070"/>
      <c r="F7" s="416" t="s">
        <v>140</v>
      </c>
      <c r="G7" s="416" t="s">
        <v>430</v>
      </c>
      <c r="H7" s="417" t="s">
        <v>430</v>
      </c>
      <c r="I7" s="418" t="s">
        <v>429</v>
      </c>
      <c r="J7" s="417" t="s">
        <v>430</v>
      </c>
      <c r="K7" s="419"/>
      <c r="L7" s="205"/>
      <c r="M7" s="1069" t="s">
        <v>429</v>
      </c>
      <c r="N7" s="1070"/>
      <c r="O7" s="416" t="s">
        <v>140</v>
      </c>
      <c r="P7" s="416" t="s">
        <v>430</v>
      </c>
      <c r="Q7" s="417" t="s">
        <v>430</v>
      </c>
      <c r="R7" s="384" t="s">
        <v>429</v>
      </c>
      <c r="S7" s="383" t="s">
        <v>430</v>
      </c>
      <c r="T7" s="420"/>
      <c r="U7" s="411"/>
      <c r="V7" s="386" t="s">
        <v>430</v>
      </c>
      <c r="W7" s="421" t="s">
        <v>430</v>
      </c>
      <c r="X7" s="421" t="s">
        <v>430</v>
      </c>
      <c r="Y7" s="422"/>
    </row>
    <row r="8" spans="1:25" x14ac:dyDescent="0.25">
      <c r="A8" s="45" t="s">
        <v>74</v>
      </c>
      <c r="B8" s="93" t="s">
        <v>8</v>
      </c>
      <c r="C8" s="411"/>
      <c r="D8" s="423" t="s">
        <v>109</v>
      </c>
      <c r="E8" s="424">
        <f>'A1'!EV6+'A2'!EV6+'A3'!EV6+'A4'!EV6+'A5'!EV6+'A6'!EV6+'A7'!EV6+'A8'!EV6+'A9'!EV6+'A10'!EV6</f>
        <v>0</v>
      </c>
      <c r="F8" s="425">
        <f>IF(E8=0,0,G8/E8)</f>
        <v>0</v>
      </c>
      <c r="G8" s="426">
        <f>'A1'!EX6+'A2'!EX6+'A3'!EX6+'A4'!EX6+'A5'!EX6+'A6'!EX6+'A7'!EX6+'A8'!EX6+'A9'!EX6+'A10'!EX6</f>
        <v>0</v>
      </c>
      <c r="H8" s="427"/>
      <c r="I8" s="428"/>
      <c r="J8" s="394">
        <f>G8+G9</f>
        <v>0</v>
      </c>
      <c r="K8" s="419"/>
      <c r="L8" s="45" t="s">
        <v>593</v>
      </c>
      <c r="M8" s="423" t="s">
        <v>109</v>
      </c>
      <c r="N8" s="429">
        <f>'A1'!FI6+'A2'!FI6+'A3'!FI6+'A4'!FI6+'A5'!FI6+'A6'!FI6+'A7'!FI6+'A8'!FI6+'A9'!FI6+'A10'!FI6+'I1'!G6+'I2'!G6+'I3'!G6+'I4'!G6+'I5'!G6+'I6'!G6+'I7'!G6+'I8'!G6+'I9'!G6+'I10'!G6</f>
        <v>0</v>
      </c>
      <c r="O8" s="430">
        <f>IF(N8=0,0,P8/N8)</f>
        <v>0</v>
      </c>
      <c r="P8" s="397">
        <f>'A1'!FK6+'A2'!FK6+'A3'!FK6+'A4'!FK6+'A5'!FK6+'A6'!FK6+'A7'!FK6+'A8'!FK6+'A9'!FK6+'A10'!FK6+'I1'!I6+'I2'!I6+'I3'!I6+'I4'!I6+'I5'!I6+'I6'!I6+'I7'!I6+'I8'!I6+'I9'!I6+'I10'!I6</f>
        <v>0</v>
      </c>
      <c r="Q8" s="431"/>
      <c r="R8" s="432"/>
      <c r="S8" s="449">
        <f>SUM(P8:P11)</f>
        <v>0</v>
      </c>
      <c r="T8" s="433">
        <f>IF(S$4=0,0,S8/$S$4)</f>
        <v>0</v>
      </c>
      <c r="U8" s="87" t="s">
        <v>74</v>
      </c>
      <c r="V8" s="555">
        <f>J8</f>
        <v>0</v>
      </c>
      <c r="W8" s="434">
        <f>S8</f>
        <v>0</v>
      </c>
      <c r="X8" s="435">
        <f>SUM(V8:W9)+V10</f>
        <v>0</v>
      </c>
      <c r="Y8" s="422">
        <f>IF(X$88=0,0,X8/X$88)</f>
        <v>0</v>
      </c>
    </row>
    <row r="9" spans="1:25" x14ac:dyDescent="0.25">
      <c r="A9" s="45" t="s">
        <v>74</v>
      </c>
      <c r="B9" s="93" t="s">
        <v>18</v>
      </c>
      <c r="C9" s="411"/>
      <c r="D9" s="437" t="s">
        <v>109</v>
      </c>
      <c r="E9" s="446">
        <f>'A1'!EV7+'A2'!EV7+'A3'!EV7+'A4'!EV7+'A5'!EV7+'A6'!EV7+'A7'!EV7+'A8'!EV7+'A9'!EV7+'A10'!EV7</f>
        <v>0</v>
      </c>
      <c r="F9" s="447">
        <f t="shared" ref="F9:F73" si="0">IF(E9=0,0,G9/E9)</f>
        <v>0</v>
      </c>
      <c r="G9" s="440">
        <f>'A1'!EX7+'A2'!EX7+'A3'!EX7+'A4'!EX7+'A5'!EX7+'A6'!EX7+'A7'!EX7+'A8'!EX7+'A9'!EX7+'A10'!EX7</f>
        <v>0</v>
      </c>
      <c r="H9" s="427"/>
      <c r="I9" s="440"/>
      <c r="J9" s="394"/>
      <c r="K9" s="419"/>
      <c r="L9" s="45" t="s">
        <v>593</v>
      </c>
      <c r="M9" s="437" t="s">
        <v>109</v>
      </c>
      <c r="N9" s="441">
        <f>'A1'!FI7+'A2'!FI7+'A3'!FI7+'A4'!FI7+'A5'!FI7+'A6'!FI7+'A7'!FI7+'A8'!FI7+'A9'!FI7+'A10'!FI7+'I1'!G7+'I2'!G7+'I3'!G7+'I4'!G7+'I5'!G7+'I6'!G7+'I7'!G7+'I8'!G7+'I9'!G7+'I10'!G7</f>
        <v>0</v>
      </c>
      <c r="O9" s="442">
        <f t="shared" ref="O9:O72" si="1">IF(N9=0,0,P9/N9)</f>
        <v>0</v>
      </c>
      <c r="P9" s="397">
        <f>'A1'!FK7+'A2'!FK7+'A3'!FK7+'A4'!FK7+'A5'!FK7+'A6'!FK7+'A7'!FK7+'A8'!FK7+'A9'!FK7+'A10'!FK7+'I1'!I7+'I2'!I7+'I3'!I7+'I4'!I7+'I5'!I7+'I6'!I7+'I7'!I7+'I8'!I7+'I9'!I7+'I10'!I7</f>
        <v>0</v>
      </c>
      <c r="Q9" s="431"/>
      <c r="R9" s="443"/>
      <c r="S9" s="551"/>
      <c r="T9" s="433"/>
      <c r="U9" s="87" t="s">
        <v>74</v>
      </c>
      <c r="V9" s="450">
        <f>J16</f>
        <v>0</v>
      </c>
      <c r="W9" s="444">
        <f>S18</f>
        <v>0</v>
      </c>
      <c r="X9" s="445"/>
      <c r="Y9" s="422"/>
    </row>
    <row r="10" spans="1:25" x14ac:dyDescent="0.25">
      <c r="A10" s="45" t="s">
        <v>75</v>
      </c>
      <c r="B10" s="180" t="s">
        <v>453</v>
      </c>
      <c r="C10" s="436"/>
      <c r="D10" s="437"/>
      <c r="E10" s="438"/>
      <c r="F10" s="447"/>
      <c r="G10" s="769"/>
      <c r="H10" s="427"/>
      <c r="I10" s="440"/>
      <c r="J10" s="394"/>
      <c r="K10" s="419"/>
      <c r="L10" s="45" t="s">
        <v>594</v>
      </c>
      <c r="M10" s="437" t="s">
        <v>109</v>
      </c>
      <c r="N10" s="441">
        <f>'A1'!FI8+'A2'!FI8+'A3'!FI8+'A4'!FI8+'A5'!FI8+'A6'!FI8+'A7'!FI8+'A8'!FI8+'A9'!FI8+'A10'!FI8+'I1'!G8+'I2'!G8+'I3'!G8+'I4'!G8+'I5'!G8+'I6'!G8+'I7'!G8+'I8'!G8+'I9'!G8+'I10'!G8</f>
        <v>0</v>
      </c>
      <c r="O10" s="442">
        <f t="shared" si="1"/>
        <v>0</v>
      </c>
      <c r="P10" s="397">
        <f>'A1'!FK8+'A2'!FK8+'A3'!FK8+'A4'!FK8+'A5'!FK8+'A6'!FK8+'A7'!FK8+'A8'!FK8+'A9'!FK8+'A10'!FK8+'I1'!I8+'I2'!I8+'I3'!I8+'I4'!I8+'I5'!I8+'I6'!I8+'I7'!I8+'I8'!I8+'I9'!I8+'I10'!I8</f>
        <v>0</v>
      </c>
      <c r="Q10" s="431"/>
      <c r="R10" s="443"/>
      <c r="S10" s="436"/>
      <c r="T10" s="433"/>
      <c r="U10" s="634" t="s">
        <v>315</v>
      </c>
      <c r="V10" s="556">
        <f>C130</f>
        <v>0</v>
      </c>
      <c r="W10" s="444"/>
      <c r="X10" s="445"/>
      <c r="Y10" s="422"/>
    </row>
    <row r="11" spans="1:25" x14ac:dyDescent="0.25">
      <c r="A11" s="45" t="s">
        <v>75</v>
      </c>
      <c r="B11" s="448" t="s">
        <v>454</v>
      </c>
      <c r="C11" s="411"/>
      <c r="D11" s="437" t="s">
        <v>109</v>
      </c>
      <c r="E11" s="446">
        <f>'A1'!EV9+'A2'!EV9+'A3'!EV9+'A4'!EV9+'A5'!EV9+'A6'!EV9+'A7'!EV9+'A8'!EV9+'A9'!EV9+'A10'!EV9</f>
        <v>0</v>
      </c>
      <c r="F11" s="447">
        <f t="shared" si="0"/>
        <v>0</v>
      </c>
      <c r="G11" s="440">
        <f>'A1'!EX9+'A2'!EX9+'A3'!EX9+'A4'!EX9+'A5'!EX9+'A6'!EX9+'A7'!EX9+'A8'!EX9+'A9'!EX9+'A10'!EX9</f>
        <v>0</v>
      </c>
      <c r="H11" s="427"/>
      <c r="I11" s="440"/>
      <c r="J11" s="394">
        <f>SUM(G11:G14,)</f>
        <v>0</v>
      </c>
      <c r="K11" s="419"/>
      <c r="L11" s="45" t="s">
        <v>594</v>
      </c>
      <c r="M11" s="437" t="s">
        <v>109</v>
      </c>
      <c r="N11" s="441">
        <f>'A1'!FI9+'A2'!FI9+'A3'!FI9+'A4'!FI9+'A5'!FI9+'A6'!FI9+'A7'!FI9+'A8'!FI9+'A9'!FI9+'A10'!FI9+'I1'!G9+'I2'!G9+'I3'!G9+'I4'!G9+'I5'!G9+'I6'!G9+'I7'!G9+'I8'!G9+'I9'!G9+'I10'!G9</f>
        <v>0</v>
      </c>
      <c r="O11" s="442">
        <f t="shared" si="1"/>
        <v>0</v>
      </c>
      <c r="P11" s="397">
        <f>'A1'!FK9+'A2'!FK9+'A3'!FK9+'A4'!FK9+'A5'!FK9+'A6'!FK9+'A7'!FK9+'A8'!FK9+'A9'!FK9+'A10'!FK9+'I1'!I9+'I2'!I9+'I3'!I9+'I4'!I9+'I5'!I9+'I6'!I9+'I7'!I9+'I8'!I9+'I9'!I9+'I10'!I9</f>
        <v>0</v>
      </c>
      <c r="Q11" s="431"/>
      <c r="R11" s="443"/>
      <c r="S11" s="436"/>
      <c r="T11" s="433"/>
      <c r="U11" s="87"/>
      <c r="V11" s="556"/>
      <c r="W11" s="444"/>
      <c r="X11" s="445"/>
      <c r="Y11" s="422"/>
    </row>
    <row r="12" spans="1:25" x14ac:dyDescent="0.25">
      <c r="A12" s="45" t="s">
        <v>75</v>
      </c>
      <c r="B12" s="448" t="s">
        <v>134</v>
      </c>
      <c r="C12" s="411"/>
      <c r="D12" s="437" t="s">
        <v>4</v>
      </c>
      <c r="E12" s="446">
        <f>'A1'!EV10+'A2'!EV10+'A3'!EV10+'A4'!EV10+'A5'!EV10+'A6'!EV10+'A7'!EV10+'A8'!EV10+'A9'!EV10+'A10'!EV10</f>
        <v>0</v>
      </c>
      <c r="F12" s="447">
        <f t="shared" si="0"/>
        <v>0</v>
      </c>
      <c r="G12" s="395">
        <f>'A1'!EX10+'A2'!EX10+'A3'!EX10+'A4'!EX10+'A5'!EX10+'A6'!EX10+'A7'!EX10+'A8'!EX10+'A9'!EX10+'A10'!EX10</f>
        <v>0</v>
      </c>
      <c r="H12" s="427"/>
      <c r="I12" s="440"/>
      <c r="J12" s="394"/>
      <c r="K12" s="419"/>
      <c r="L12" s="45" t="s">
        <v>595</v>
      </c>
      <c r="M12" s="437" t="s">
        <v>109</v>
      </c>
      <c r="N12" s="441">
        <f>'A1'!FI10+'A2'!FI10+'A3'!FI10+'A4'!FI10+'A5'!FI10+'A6'!FI10+'A7'!FI10+'A8'!FI10+'A9'!FI10+'A10'!FI10+'I1'!G10+'I2'!G10+'I3'!G10+'I4'!G10+'I5'!G10+'I6'!G10+'I7'!G10+'I8'!G10+'I9'!G10+'I10'!G10</f>
        <v>0</v>
      </c>
      <c r="O12" s="442">
        <f t="shared" si="1"/>
        <v>0</v>
      </c>
      <c r="P12" s="397">
        <f>'A1'!FK10+'A2'!FK10+'A3'!FK10+'A4'!FK10+'A5'!FK10+'A6'!FK10+'A7'!FK10+'A8'!FK10+'A9'!FK10+'A10'!FK10+'I1'!I10+'I2'!I10+'I3'!I10+'I4'!I10+'I5'!I10+'I6'!I10+'I7'!I10+'I8'!I10+'I9'!I10+'I10'!I10</f>
        <v>0</v>
      </c>
      <c r="Q12" s="431"/>
      <c r="R12" s="443"/>
      <c r="S12" s="449">
        <f>SUM(P12:P15)</f>
        <v>0</v>
      </c>
      <c r="T12" s="433">
        <f>IF(S$4=0,0,S12/$S$4)</f>
        <v>0</v>
      </c>
      <c r="U12" s="87" t="s">
        <v>75</v>
      </c>
      <c r="V12" s="556">
        <f>J11</f>
        <v>0</v>
      </c>
      <c r="W12" s="444">
        <f>S12</f>
        <v>0</v>
      </c>
      <c r="X12" s="445">
        <f>SUM(V12:W12)+V13</f>
        <v>0</v>
      </c>
      <c r="Y12" s="422">
        <f>IF(X$88=0,0,X12/X$88)</f>
        <v>0</v>
      </c>
    </row>
    <row r="13" spans="1:25" x14ac:dyDescent="0.25">
      <c r="A13" s="45" t="s">
        <v>75</v>
      </c>
      <c r="B13" s="448" t="s">
        <v>135</v>
      </c>
      <c r="C13" s="411"/>
      <c r="D13" s="437" t="s">
        <v>109</v>
      </c>
      <c r="E13" s="446">
        <f>'A1'!EV11+'A2'!EV11+'A3'!EV11+'A4'!EV11+'A5'!EV11+'A6'!EV11+'A7'!EV11+'A8'!EV11+'A9'!EV11+'A10'!EV11</f>
        <v>0</v>
      </c>
      <c r="F13" s="447">
        <f t="shared" si="0"/>
        <v>0</v>
      </c>
      <c r="G13" s="395">
        <f>'A1'!EX11+'A2'!EX11+'A3'!EX11+'A4'!EX11+'A5'!EX11+'A6'!EX11+'A7'!EX11+'A8'!EX11+'A9'!EX11+'A10'!EX11</f>
        <v>0</v>
      </c>
      <c r="H13" s="427"/>
      <c r="I13" s="440"/>
      <c r="J13" s="394"/>
      <c r="K13" s="419"/>
      <c r="L13" s="45" t="s">
        <v>597</v>
      </c>
      <c r="M13" s="437" t="s">
        <v>21</v>
      </c>
      <c r="N13" s="441">
        <f>'A1'!FI11+'A2'!FI11+'A3'!FI11+'A4'!FI11+'A5'!FI11+'A6'!FI11+'A7'!FI11+'A8'!FI11+'A9'!FI11+'A10'!FI11+'I1'!G11+'I2'!G11+'I3'!G11+'I4'!G11+'I5'!G11+'I6'!G11+'I7'!G11+'I8'!G11+'I9'!G11+'I10'!G11</f>
        <v>0</v>
      </c>
      <c r="O13" s="442">
        <f t="shared" si="1"/>
        <v>0</v>
      </c>
      <c r="P13" s="397">
        <f>'A1'!FK11+'A2'!FK11+'A3'!FK11+'A4'!FK11+'A5'!FK11+'A6'!FK11+'A7'!FK11+'A8'!FK11+'A9'!FK11+'A10'!FK11+'I1'!I11+'I2'!I11+'I3'!I11+'I4'!I11+'I5'!I11+'I6'!I11+'I7'!I11+'I8'!I11+'I9'!I11+'I10'!I11</f>
        <v>0</v>
      </c>
      <c r="Q13" s="431"/>
      <c r="R13" s="443"/>
      <c r="S13" s="436"/>
      <c r="T13" s="433"/>
      <c r="U13" s="634" t="s">
        <v>316</v>
      </c>
      <c r="V13" s="556">
        <f>C131</f>
        <v>0</v>
      </c>
      <c r="W13" s="444"/>
      <c r="X13" s="445"/>
      <c r="Y13" s="422"/>
    </row>
    <row r="14" spans="1:25" x14ac:dyDescent="0.25">
      <c r="A14" s="45" t="s">
        <v>75</v>
      </c>
      <c r="B14" s="448" t="s">
        <v>134</v>
      </c>
      <c r="C14" s="411"/>
      <c r="D14" s="437" t="s">
        <v>4</v>
      </c>
      <c r="E14" s="446">
        <f>'A1'!EV12+'A2'!EV12+'A3'!EV12+'A4'!EV12+'A5'!EV12+'A6'!EV12+'A7'!EV12+'A8'!EV12+'A9'!EV12+'A10'!EV12</f>
        <v>0</v>
      </c>
      <c r="F14" s="447">
        <f t="shared" si="0"/>
        <v>0</v>
      </c>
      <c r="G14" s="395">
        <f>'A1'!EX12+'A2'!EX12+'A3'!EX12+'A4'!EX12+'A5'!EX12+'A6'!EX12+'A7'!EX12+'A8'!EX12+'A9'!EX12+'A10'!EX12</f>
        <v>0</v>
      </c>
      <c r="H14" s="427"/>
      <c r="I14" s="440"/>
      <c r="J14" s="397"/>
      <c r="K14" s="419"/>
      <c r="L14" s="45" t="s">
        <v>596</v>
      </c>
      <c r="M14" s="437" t="s">
        <v>109</v>
      </c>
      <c r="N14" s="441">
        <f>'A1'!FI12+'A2'!FI12+'A3'!FI12+'A4'!FI12+'A5'!FI12+'A6'!FI12+'A7'!FI12+'A8'!FI12+'A9'!FI12+'A10'!FI12+'I1'!G12+'I2'!G12+'I3'!G12+'I4'!G12+'I5'!G12+'I6'!G12+'I7'!G12+'I8'!G12+'I9'!G12+'I10'!G12</f>
        <v>0</v>
      </c>
      <c r="O14" s="442">
        <f t="shared" si="1"/>
        <v>0</v>
      </c>
      <c r="P14" s="397">
        <f>'A1'!FK12+'A2'!FK12+'A3'!FK12+'A4'!FK12+'A5'!FK12+'A6'!FK12+'A7'!FK12+'A8'!FK12+'A9'!FK12+'A10'!FK12+'I1'!I12+'I2'!I12+'I3'!I12+'I4'!I12+'I5'!I12+'I6'!I12+'I7'!I12+'I8'!I12+'I9'!I12+'I10'!I12</f>
        <v>0</v>
      </c>
      <c r="Q14" s="431"/>
      <c r="R14" s="443"/>
      <c r="S14" s="436"/>
      <c r="T14" s="433"/>
      <c r="U14" s="87"/>
      <c r="V14" s="556"/>
      <c r="W14" s="444"/>
      <c r="X14" s="445"/>
      <c r="Y14" s="422"/>
    </row>
    <row r="15" spans="1:25" x14ac:dyDescent="0.25">
      <c r="A15" s="45" t="s">
        <v>72</v>
      </c>
      <c r="B15" s="93" t="s">
        <v>141</v>
      </c>
      <c r="C15" s="411"/>
      <c r="D15" s="437" t="s">
        <v>156</v>
      </c>
      <c r="E15" s="446">
        <f>'A1'!EV13+'A2'!EV13+'A3'!EV13+'A4'!EV13+'A5'!EV13+'A6'!EV13+'A7'!EV13+'A8'!EV13+'A9'!EV13+'A10'!EV13</f>
        <v>0</v>
      </c>
      <c r="F15" s="447">
        <f t="shared" si="0"/>
        <v>0</v>
      </c>
      <c r="G15" s="395">
        <f>'A1'!EX13+'A2'!EX13+'A3'!EX13+'A4'!EX13+'A5'!EX13+'A6'!EX13+'A7'!EX13+'A8'!EX13+'A9'!EX13+'A10'!EX13</f>
        <v>0</v>
      </c>
      <c r="I15" s="451"/>
      <c r="J15" s="394">
        <f>G15</f>
        <v>0</v>
      </c>
      <c r="K15" s="419"/>
      <c r="L15" s="45" t="s">
        <v>598</v>
      </c>
      <c r="M15" s="437" t="s">
        <v>21</v>
      </c>
      <c r="N15" s="441">
        <f>'A1'!FI13+'A2'!FI13+'A3'!FI13+'A4'!FI13+'A5'!FI13+'A6'!FI13+'A7'!FI13+'A8'!FI13+'A9'!FI13+'A10'!FI13+'I1'!G13+'I2'!G13+'I3'!G13+'I4'!G13+'I5'!G13+'I6'!G13+'I7'!G13+'I8'!G13+'I9'!G13+'I10'!G13</f>
        <v>0</v>
      </c>
      <c r="O15" s="442">
        <f t="shared" si="1"/>
        <v>0</v>
      </c>
      <c r="P15" s="397">
        <f>'A1'!FK13+'A2'!FK13+'A3'!FK13+'A4'!FK13+'A5'!FK13+'A6'!FK13+'A7'!FK13+'A8'!FK13+'A9'!FK13+'A10'!FK13+'I1'!I13+'I2'!I13+'I3'!I13+'I4'!I13+'I5'!I13+'I6'!I13+'I7'!I13+'I8'!I13+'I9'!I13+'I10'!I13</f>
        <v>0</v>
      </c>
      <c r="Q15" s="431"/>
      <c r="R15" s="443"/>
      <c r="S15" s="436"/>
      <c r="T15" s="433"/>
      <c r="U15" s="87"/>
      <c r="V15" s="556"/>
      <c r="W15" s="444"/>
      <c r="X15" s="445"/>
      <c r="Y15" s="422"/>
    </row>
    <row r="16" spans="1:25" x14ac:dyDescent="0.25">
      <c r="A16" s="45" t="s">
        <v>74</v>
      </c>
      <c r="B16" s="93" t="s">
        <v>28</v>
      </c>
      <c r="C16" s="411"/>
      <c r="D16" s="437" t="s">
        <v>20</v>
      </c>
      <c r="E16" s="446">
        <f>'A1'!EV15+'A2'!EV15+'A3'!EV15+'A4'!EV15+'A5'!EV15+'A6'!EV15+'A7'!EV15+'A8'!EV15+'A9'!EV15+'A10'!EV15</f>
        <v>0</v>
      </c>
      <c r="F16" s="447">
        <f>IF(E16=0,0,G16/E16)</f>
        <v>0</v>
      </c>
      <c r="G16" s="395">
        <f>'A1'!EX15+'A2'!EX15+'A3'!EX15+'A4'!EX15+'A5'!EX15+'A6'!EX15+'A7'!EX15+'A8'!EX15+'A9'!EX15+'A10'!EX15</f>
        <v>0</v>
      </c>
      <c r="H16" s="450"/>
      <c r="I16" s="440"/>
      <c r="J16" s="394">
        <f>G16</f>
        <v>0</v>
      </c>
      <c r="K16" s="419"/>
      <c r="L16" s="45" t="s">
        <v>599</v>
      </c>
      <c r="M16" s="437" t="s">
        <v>109</v>
      </c>
      <c r="N16" s="441">
        <f>'A1'!FI14+'A2'!FI14+'A3'!FI14+'A4'!FI14+'A5'!FI14+'A6'!FI14+'A7'!FI14+'A8'!FI14+'A9'!FI14+'A10'!FI14+'I1'!G14+'I2'!G14+'I3'!G14+'I4'!G14+'I5'!G14+'I6'!G14+'I7'!G14+'I8'!G14+'I9'!G14+'I10'!G14</f>
        <v>0</v>
      </c>
      <c r="O16" s="442">
        <f t="shared" si="1"/>
        <v>0</v>
      </c>
      <c r="P16" s="397">
        <f>'A1'!FK14+'A2'!FK14+'A3'!FK14+'A4'!FK14+'A5'!FK14+'A6'!FK14+'A7'!FK14+'A8'!FK14+'A9'!FK14+'A10'!FK14+'I1'!I14+'I2'!I14+'I3'!I14+'I4'!I14+'I5'!I14+'I6'!I14+'I7'!I14+'I8'!I14+'I9'!I14+'I10'!I14</f>
        <v>0</v>
      </c>
      <c r="Q16" s="452"/>
      <c r="R16" s="444"/>
      <c r="S16" s="449">
        <f>SUM(P16:P17)+Q17</f>
        <v>0</v>
      </c>
      <c r="T16" s="453">
        <f>IF(S$4=0,0,S16/$S$4)</f>
        <v>0</v>
      </c>
      <c r="U16" s="87" t="s">
        <v>72</v>
      </c>
      <c r="V16" s="450">
        <f>J15+J19</f>
        <v>0</v>
      </c>
      <c r="W16" s="444">
        <f>S16</f>
        <v>0</v>
      </c>
      <c r="X16" s="445">
        <f>SUM(V16:W16)</f>
        <v>0</v>
      </c>
      <c r="Y16" s="422">
        <f>IF(X$88=0,0,X16/X$88)</f>
        <v>0</v>
      </c>
    </row>
    <row r="17" spans="1:25" x14ac:dyDescent="0.25">
      <c r="A17" s="45" t="s">
        <v>67</v>
      </c>
      <c r="B17" s="93" t="s">
        <v>70</v>
      </c>
      <c r="C17" s="411"/>
      <c r="D17" s="437" t="s">
        <v>233</v>
      </c>
      <c r="E17" s="446">
        <f>'A1'!EV16+'A2'!EV16+'A3'!EV16+'A4'!EV16+'A5'!EV16+'A6'!EV16+'A7'!EV16+'A8'!EV16+'A9'!EV16+'A10'!EV16</f>
        <v>0</v>
      </c>
      <c r="F17" s="447">
        <f t="shared" ref="F17:F32" si="2">IF(E17=0,0,G17/E17)</f>
        <v>0</v>
      </c>
      <c r="G17" s="395">
        <f>'A1'!EX16+'A2'!EX16+'A3'!EX16+'A4'!EX16+'A5'!EX16+'A6'!EX16+'A7'!EX16+'A8'!EX16+'A9'!EX16+'A10'!EX16</f>
        <v>0</v>
      </c>
      <c r="H17" s="450"/>
      <c r="I17" s="440"/>
      <c r="J17" s="394">
        <f>G17+G27</f>
        <v>0</v>
      </c>
      <c r="K17" s="419"/>
      <c r="L17" s="45" t="s">
        <v>72</v>
      </c>
      <c r="M17" s="437" t="s">
        <v>125</v>
      </c>
      <c r="N17" s="441">
        <f>'A1'!FI15+'A2'!FI15+'A3'!FI15+'A4'!FI15+'A5'!FI15+'A6'!FI15+'A7'!FI15+'A8'!FI15+'A9'!FI15+'A10'!FI15+'I1'!G15+'I2'!G15+'I3'!G15+'I4'!G15+'I5'!G15+'I6'!G15+'I7'!G15+'I8'!G15+'I9'!G15+'I10'!G15</f>
        <v>0</v>
      </c>
      <c r="O17" s="442">
        <f t="shared" si="1"/>
        <v>0</v>
      </c>
      <c r="P17" s="397">
        <f>'A1'!FK15+'A2'!FK15+'A3'!FK15+'A4'!FK15+'A5'!FK15+'A6'!FK15+'A7'!FK15+'A8'!FK15+'A9'!FK15+'A10'!FK15+'I1'!I15+'I2'!I15+'I3'!I15+'I4'!I15+'I5'!I15+'I6'!I15+'I7'!I15+'I8'!I15+'I9'!I15+'I10'!I15</f>
        <v>0</v>
      </c>
      <c r="Q17" s="452">
        <f>'A1'!FL15+'A2'!FL15+'A3'!FL15+'A4'!FL15+'A5'!FL15+'A6'!FL15+'A7'!FL15+'A8'!FL15+'A9'!FL15+'A10'!FL15+'I1'!J15+'I2'!J15+'I3'!J15+'I4'!J15+'I5'!J15+'I6'!J15+'I7'!J15+'I8'!J15+'I9'!J15+'I10'!J15</f>
        <v>0</v>
      </c>
      <c r="R17" s="440"/>
      <c r="S17" s="449"/>
      <c r="T17" s="454"/>
      <c r="U17" s="87"/>
      <c r="V17" s="450"/>
      <c r="W17" s="444"/>
      <c r="X17" s="445"/>
      <c r="Y17" s="422"/>
    </row>
    <row r="18" spans="1:25" x14ac:dyDescent="0.25">
      <c r="A18" s="45" t="s">
        <v>65</v>
      </c>
      <c r="B18" s="93" t="s">
        <v>64</v>
      </c>
      <c r="C18" s="411"/>
      <c r="D18" s="437" t="s">
        <v>233</v>
      </c>
      <c r="E18" s="446">
        <f>'A1'!EV17+'A2'!EV17+'A3'!EV17+'A4'!EV17+'A5'!EV17+'A6'!EV17+'A7'!EV17+'A8'!EV17+'A9'!EV17+'A10'!EV17</f>
        <v>0</v>
      </c>
      <c r="F18" s="447">
        <f t="shared" si="2"/>
        <v>0</v>
      </c>
      <c r="G18" s="395">
        <f>'A1'!EX17+'A2'!EX17+'A3'!EX17+'A4'!EX17+'A5'!EX17+'A6'!EX17+'A7'!EX17+'A8'!EX17+'A9'!EX17+'A10'!EX17</f>
        <v>0</v>
      </c>
      <c r="H18" s="450"/>
      <c r="I18" s="440"/>
      <c r="J18" s="394">
        <f>G18+G30+H30</f>
        <v>0</v>
      </c>
      <c r="K18" s="419"/>
      <c r="L18" s="45" t="s">
        <v>600</v>
      </c>
      <c r="M18" s="437" t="s">
        <v>20</v>
      </c>
      <c r="N18" s="441">
        <f>'A1'!FI16+'A2'!FI16+'A3'!FI16+'A4'!FI16+'A5'!FI16+'A6'!FI16+'A7'!FI16+'A8'!FI16+'A9'!FI16+'A10'!FI16+'I1'!G16+'I2'!G16+'I3'!G16+'I4'!G16+'I5'!G16+'I6'!G16+'I7'!G16+'I8'!G16+'I9'!G16+'I10'!G16</f>
        <v>0</v>
      </c>
      <c r="O18" s="442">
        <f t="shared" si="1"/>
        <v>0</v>
      </c>
      <c r="P18" s="397">
        <f>'A1'!FK16+'A2'!FK16+'A3'!FK16+'A4'!FK16+'A5'!FK16+'A6'!FK16+'A7'!FK16+'A8'!FK16+'A9'!FK16+'A10'!FK16+'I1'!I16+'I2'!I16+'I3'!I16+'I4'!I16+'I5'!I16+'I6'!I16+'I7'!I16+'I8'!I16+'I9'!I16+'I10'!I16</f>
        <v>0</v>
      </c>
      <c r="Q18" s="452"/>
      <c r="R18" s="440"/>
      <c r="S18" s="449">
        <f>SUM(P18:P19)</f>
        <v>0</v>
      </c>
      <c r="T18" s="454">
        <f>IF(S$4=0,0,S18/$S$4)</f>
        <v>0</v>
      </c>
      <c r="U18" s="87"/>
      <c r="V18" s="427"/>
      <c r="W18" s="444"/>
      <c r="X18" s="445"/>
      <c r="Y18" s="422"/>
    </row>
    <row r="19" spans="1:25" x14ac:dyDescent="0.25">
      <c r="A19" s="45" t="s">
        <v>72</v>
      </c>
      <c r="B19" s="93" t="s">
        <v>71</v>
      </c>
      <c r="C19" s="411"/>
      <c r="D19" s="437" t="s">
        <v>233</v>
      </c>
      <c r="E19" s="446">
        <f>'A1'!EV18+'A2'!EV18+'A3'!EV18+'A4'!EV18+'A5'!EV18+'A6'!EV18+'A7'!EV18+'A8'!EV18+'A9'!EV18+'A10'!EV18</f>
        <v>0</v>
      </c>
      <c r="F19" s="447">
        <f t="shared" si="2"/>
        <v>0</v>
      </c>
      <c r="G19" s="395">
        <f>'A1'!EX18+'A2'!EX18+'A3'!EX18+'A4'!EX18+'A5'!EX18+'A6'!EX18+'A7'!EX18+'A8'!EX18+'A9'!EX18+'A10'!EX18</f>
        <v>0</v>
      </c>
      <c r="H19" s="450">
        <f>'A1'!EY13+'A2'!EY13+'A3'!EY13+'A4'!EY13+'A5'!EY13+'A6'!EY13+'A7'!EY13+'A8'!EY13+'A9'!EY13+'A10'!EY13</f>
        <v>0</v>
      </c>
      <c r="I19" s="440"/>
      <c r="J19" s="394">
        <f>G19+G20+H19</f>
        <v>0</v>
      </c>
      <c r="K19" s="419"/>
      <c r="L19" s="45" t="s">
        <v>600</v>
      </c>
      <c r="M19" s="437" t="s">
        <v>20</v>
      </c>
      <c r="N19" s="441">
        <f>'A1'!FI17+'A2'!FI17+'A3'!FI17+'A4'!FI17+'A5'!FI17+'A6'!FI17+'A7'!FI17+'A8'!FI17+'A9'!FI17+'A10'!FI17+'I1'!G17+'I2'!G17+'I3'!G17+'I4'!G17+'I5'!G17+'I6'!G17+'I7'!G17+'I8'!G17+'I9'!G17+'I10'!G17</f>
        <v>0</v>
      </c>
      <c r="O19" s="442">
        <f t="shared" si="1"/>
        <v>0</v>
      </c>
      <c r="P19" s="397">
        <f>'A1'!FK17+'A2'!FK17+'A3'!FK17+'A4'!FK17+'A5'!FK17+'A6'!FK17+'A7'!FK17+'A8'!FK17+'A9'!FK17+'A10'!FK17+'I1'!I17+'I2'!I17+'I3'!I17+'I4'!I17+'I5'!I17+'I6'!I17+'I7'!I17+'I8'!I17+'I9'!I17+'I10'!I17</f>
        <v>0</v>
      </c>
      <c r="Q19" s="452"/>
      <c r="R19" s="440"/>
      <c r="S19" s="449"/>
      <c r="T19" s="454"/>
      <c r="U19" s="87"/>
      <c r="V19" s="450"/>
      <c r="W19" s="444"/>
      <c r="X19" s="445"/>
      <c r="Y19" s="422"/>
    </row>
    <row r="20" spans="1:25" ht="14.25" customHeight="1" x14ac:dyDescent="0.25">
      <c r="A20" s="45" t="s">
        <v>72</v>
      </c>
      <c r="B20" s="93" t="s">
        <v>38</v>
      </c>
      <c r="C20" s="411"/>
      <c r="D20" s="437" t="s">
        <v>233</v>
      </c>
      <c r="E20" s="446">
        <f>'A1'!EV19+'A2'!EV19+'A3'!EV19+'A4'!EV19+'A5'!EV19+'A6'!EV19+'A7'!EV19+'A8'!EV19+'A9'!EV19+'A10'!EV19</f>
        <v>0</v>
      </c>
      <c r="F20" s="447">
        <f t="shared" si="2"/>
        <v>0</v>
      </c>
      <c r="G20" s="395">
        <f>'A1'!EX19+'A2'!EX19+'A3'!EX19+'A4'!EX19+'A5'!EX19+'A6'!EX19+'A7'!EX19+'A8'!EX19+'A9'!EX19+'A10'!EX19</f>
        <v>0</v>
      </c>
      <c r="H20" s="450"/>
      <c r="I20" s="440"/>
      <c r="J20" s="394"/>
      <c r="K20" s="419"/>
      <c r="L20" s="45"/>
      <c r="M20" s="437"/>
      <c r="N20" s="455"/>
      <c r="O20" s="442"/>
      <c r="P20" s="403"/>
      <c r="Q20" s="452"/>
      <c r="R20" s="440"/>
      <c r="S20" s="449"/>
      <c r="T20" s="454"/>
      <c r="U20" s="134"/>
      <c r="V20" s="450"/>
      <c r="W20" s="444"/>
      <c r="X20" s="445"/>
      <c r="Y20" s="422"/>
    </row>
    <row r="21" spans="1:25" x14ac:dyDescent="0.25">
      <c r="A21" s="45" t="s">
        <v>66</v>
      </c>
      <c r="B21" s="79" t="s">
        <v>236</v>
      </c>
      <c r="C21" s="411"/>
      <c r="D21" s="437" t="s">
        <v>233</v>
      </c>
      <c r="E21" s="446">
        <f>'A1'!EV20+'A2'!EV20+'A3'!EV20+'A4'!EV20+'A5'!EV20+'A6'!EV20+'A7'!EV20+'A8'!EV20+'A9'!EV20+'A10'!EV20</f>
        <v>0</v>
      </c>
      <c r="F21" s="447">
        <f t="shared" si="2"/>
        <v>0</v>
      </c>
      <c r="G21" s="395">
        <f>'A1'!EX20+'A2'!EX20+'A3'!EX20+'A4'!EX20+'A5'!EX20+'A6'!EX20+'A7'!EX20+'A8'!EX20+'A9'!EX20+'A10'!EX20</f>
        <v>0</v>
      </c>
      <c r="H21" s="450"/>
      <c r="I21" s="440"/>
      <c r="J21" s="394">
        <f>G21</f>
        <v>0</v>
      </c>
      <c r="K21" s="419"/>
      <c r="L21" s="45" t="s">
        <v>590</v>
      </c>
      <c r="M21" s="437" t="s">
        <v>21</v>
      </c>
      <c r="N21" s="441">
        <f>'A1'!FI19+'A2'!FI19+'A3'!FI19+'A4'!FI19+'A5'!FI19+'A6'!FI19+'A7'!FI19+'A8'!FI19+'A9'!FI19+'A10'!FI19+'I1'!G19+'I2'!G19+'I3'!G19+'I4'!G19+'I5'!G19+'I6'!G19+'I7'!G19+'I8'!G19+'I9'!G19+'I10'!G19</f>
        <v>0</v>
      </c>
      <c r="O21" s="442">
        <f t="shared" si="1"/>
        <v>0</v>
      </c>
      <c r="P21" s="397">
        <f>'A1'!FK19+'A2'!FK19+'A3'!FK19+'A4'!FK19+'A5'!FK19+'A6'!FK19+'A7'!FK19+'A8'!FK19+'A9'!FK19+'A10'!FK19+'I1'!I19+'I2'!I19+'I3'!I19+'I4'!I19+'I5'!I19+'I6'!I19+'I7'!I19+'I8'!I19+'I9'!I19+'I10'!I19</f>
        <v>0</v>
      </c>
      <c r="Q21" s="452"/>
      <c r="R21" s="440"/>
      <c r="S21" s="449">
        <f>SUM(P21:P22)</f>
        <v>0</v>
      </c>
      <c r="T21" s="454">
        <f>IF(S$4=0,0,S21/$S$4)</f>
        <v>0</v>
      </c>
      <c r="U21" s="87"/>
      <c r="V21" s="427"/>
      <c r="W21" s="444"/>
      <c r="X21" s="445"/>
      <c r="Y21" s="422"/>
    </row>
    <row r="22" spans="1:25" x14ac:dyDescent="0.25">
      <c r="A22" s="45" t="s">
        <v>67</v>
      </c>
      <c r="B22" s="180" t="s">
        <v>237</v>
      </c>
      <c r="C22" s="411"/>
      <c r="D22" s="437" t="s">
        <v>233</v>
      </c>
      <c r="E22" s="446">
        <f>'A1'!EV21+'A2'!EV21+'A3'!EV21+'A4'!EV21+'A5'!EV21+'A6'!EV21+'A7'!EV21+'A8'!EV21+'A9'!EV21+'A10'!EV21</f>
        <v>0</v>
      </c>
      <c r="F22" s="447">
        <f t="shared" si="2"/>
        <v>0</v>
      </c>
      <c r="G22" s="395">
        <f>'A1'!EX21+'A2'!EX21+'A3'!EX21+'A4'!EX21+'A5'!EX21+'A6'!EX21+'A7'!EX21+'A8'!EX21+'A9'!EX21+'A10'!EX21</f>
        <v>0</v>
      </c>
      <c r="H22" s="450"/>
      <c r="I22" s="440"/>
      <c r="J22" s="394">
        <f>G22</f>
        <v>0</v>
      </c>
      <c r="K22" s="419"/>
      <c r="L22" s="45" t="s">
        <v>590</v>
      </c>
      <c r="M22" s="437" t="s">
        <v>21</v>
      </c>
      <c r="N22" s="441">
        <f>'A1'!FI20+'A2'!FI20+'A3'!FI20+'A4'!FI20+'A5'!FI20+'A6'!FI20+'A7'!FI20+'A8'!FI20+'A9'!FI20+'A10'!FI20+'I1'!G20+'I2'!G20+'I3'!G20+'I4'!G20+'I5'!G20+'I6'!G20+'I7'!G20+'I8'!G20+'I9'!G20+'I10'!G20</f>
        <v>0</v>
      </c>
      <c r="O22" s="442">
        <f t="shared" si="1"/>
        <v>0</v>
      </c>
      <c r="P22" s="397">
        <f>'A1'!FK20+'A2'!FK20+'A3'!FK20+'A4'!FK20+'A5'!FK20+'A6'!FK20+'A7'!FK20+'A8'!FK20+'A9'!FK20+'A10'!FK20+'I1'!I20+'I2'!I20+'I3'!I20+'I4'!I20+'I5'!I20+'I6'!I20+'I7'!I20+'I8'!I20+'I9'!I20+'I10'!I20</f>
        <v>0</v>
      </c>
      <c r="Q22" s="452"/>
      <c r="R22" s="440"/>
      <c r="S22" s="449"/>
      <c r="T22" s="454"/>
      <c r="U22" s="87"/>
      <c r="V22" s="450"/>
      <c r="W22" s="444"/>
      <c r="X22" s="445"/>
      <c r="Y22" s="422"/>
    </row>
    <row r="23" spans="1:25" x14ac:dyDescent="0.25">
      <c r="A23" s="45" t="s">
        <v>68</v>
      </c>
      <c r="B23" s="180" t="s">
        <v>238</v>
      </c>
      <c r="C23" s="411"/>
      <c r="D23" s="437" t="s">
        <v>233</v>
      </c>
      <c r="E23" s="446">
        <f>'A1'!EV22+'A2'!EV22+'A3'!EV22+'A4'!EV22+'A5'!EV22+'A6'!EV22+'A7'!EV22+'A8'!EV22+'A9'!EV22+'A10'!EV22</f>
        <v>0</v>
      </c>
      <c r="F23" s="447">
        <f t="shared" si="2"/>
        <v>0</v>
      </c>
      <c r="G23" s="395">
        <f>'A1'!EX22+'A2'!EX22+'A3'!EX22+'A4'!EX22+'A5'!EX22+'A6'!EX22+'A7'!EX22+'A8'!EX22+'A9'!EX22+'A10'!EX22</f>
        <v>0</v>
      </c>
      <c r="H23" s="450"/>
      <c r="I23" s="440"/>
      <c r="J23" s="394">
        <f>G23</f>
        <v>0</v>
      </c>
      <c r="K23" s="419"/>
      <c r="L23" s="45" t="s">
        <v>591</v>
      </c>
      <c r="M23" s="437" t="s">
        <v>21</v>
      </c>
      <c r="N23" s="441">
        <f>'A1'!FI21+'A2'!FI21+'A3'!FI21+'A4'!FI21+'A5'!FI21+'A6'!FI21+'A7'!FI21+'A8'!FI21+'A9'!FI21+'A10'!FI21+'I1'!G21+'I2'!G21+'I3'!G21+'I4'!G21+'I5'!G21+'I6'!G21+'I7'!G21+'I8'!G21+'I9'!G21+'I10'!G21</f>
        <v>0</v>
      </c>
      <c r="O23" s="442">
        <f t="shared" si="1"/>
        <v>0</v>
      </c>
      <c r="P23" s="397">
        <f>'A1'!FK21+'A2'!FK21+'A3'!FK21+'A4'!FK21+'A5'!FK21+'A6'!FK21+'A7'!FK21+'A8'!FK21+'A9'!FK21+'A10'!FK21+'I1'!I21+'I2'!I21+'I3'!I21+'I4'!I21+'I5'!I21+'I6'!I21+'I7'!I21+'I8'!I21+'I9'!I21+'I10'!I21</f>
        <v>0</v>
      </c>
      <c r="Q23" s="452"/>
      <c r="R23" s="440"/>
      <c r="S23" s="449">
        <f>SUM(P23:P24)</f>
        <v>0</v>
      </c>
      <c r="T23" s="454">
        <f>IF(S$4=0,0,S23/$S$4)</f>
        <v>0</v>
      </c>
      <c r="U23" s="87"/>
      <c r="V23" s="427"/>
      <c r="W23" s="444"/>
      <c r="X23" s="445"/>
      <c r="Y23" s="422"/>
    </row>
    <row r="24" spans="1:25" x14ac:dyDescent="0.25">
      <c r="A24" s="45" t="s">
        <v>73</v>
      </c>
      <c r="B24" s="93" t="s">
        <v>41</v>
      </c>
      <c r="C24" s="411"/>
      <c r="D24" s="437" t="s">
        <v>233</v>
      </c>
      <c r="E24" s="446">
        <f>'A1'!EV23+'A2'!EV23+'A3'!EV23+'A4'!EV23+'A5'!EV23+'A6'!EV23+'A7'!EV23+'A8'!EV23+'A9'!EV23+'A10'!EV23</f>
        <v>0</v>
      </c>
      <c r="F24" s="447">
        <f t="shared" si="2"/>
        <v>0</v>
      </c>
      <c r="G24" s="395">
        <f>'A1'!EX23+'A2'!EX23+'A3'!EX23+'A4'!EX23+'A5'!EX23+'A6'!EX23+'A7'!EX23+'A8'!EX23+'A9'!EX23+'A10'!EX23</f>
        <v>0</v>
      </c>
      <c r="H24" s="450"/>
      <c r="I24" s="440"/>
      <c r="J24" s="394">
        <f>SUM(G24:G26)+H26</f>
        <v>0</v>
      </c>
      <c r="K24" s="419"/>
      <c r="L24" s="45" t="s">
        <v>591</v>
      </c>
      <c r="M24" s="437" t="s">
        <v>21</v>
      </c>
      <c r="N24" s="441">
        <f>'A1'!FI22+'A2'!FI22+'A3'!FI22+'A4'!FI22+'A5'!FI22+'A6'!FI22+'A7'!FI22+'A8'!FI22+'A9'!FI22+'A10'!FI22+'I1'!G22+'I2'!G22+'I3'!G22+'I4'!G22+'I5'!G22+'I6'!G22+'I7'!G22+'I8'!G22+'I9'!G22+'I10'!G22</f>
        <v>0</v>
      </c>
      <c r="O24" s="442">
        <f t="shared" si="1"/>
        <v>0</v>
      </c>
      <c r="P24" s="397">
        <f>'A1'!FK22+'A2'!FK22+'A3'!FK22+'A4'!FK22+'A5'!FK22+'A6'!FK22+'A7'!FK22+'A8'!FK22+'A9'!FK22+'A10'!FK22+'I1'!I22+'I2'!I22+'I3'!I22+'I4'!I22+'I5'!I22+'I6'!I22+'I7'!I22+'I8'!I22+'I9'!I22+'I10'!I22</f>
        <v>0</v>
      </c>
      <c r="Q24" s="452"/>
      <c r="R24" s="440"/>
      <c r="S24" s="449"/>
      <c r="T24" s="454"/>
      <c r="U24" s="87"/>
      <c r="V24" s="450"/>
      <c r="W24" s="444"/>
      <c r="X24" s="445"/>
      <c r="Y24" s="422"/>
    </row>
    <row r="25" spans="1:25" x14ac:dyDescent="0.25">
      <c r="A25" s="45" t="s">
        <v>73</v>
      </c>
      <c r="B25" s="93" t="s">
        <v>39</v>
      </c>
      <c r="C25" s="411"/>
      <c r="D25" s="437" t="s">
        <v>233</v>
      </c>
      <c r="E25" s="446">
        <f>'A1'!EV24+'A2'!EV24+'A3'!EV24+'A4'!EV24+'A5'!EV24+'A6'!EV24+'A7'!EV24+'A8'!EV24+'A9'!EV24+'A10'!EV24</f>
        <v>0</v>
      </c>
      <c r="F25" s="447">
        <f t="shared" si="2"/>
        <v>0</v>
      </c>
      <c r="G25" s="395">
        <f>'A1'!EX24+'A2'!EX24+'A3'!EX24+'A4'!EX24+'A5'!EX24+'A6'!EX24+'A7'!EX24+'A8'!EX24+'A9'!EX24+'A10'!EX24</f>
        <v>0</v>
      </c>
      <c r="H25" s="450"/>
      <c r="I25" s="440"/>
      <c r="J25" s="397"/>
      <c r="K25" s="419"/>
      <c r="L25" s="45" t="s">
        <v>592</v>
      </c>
      <c r="M25" s="437" t="s">
        <v>21</v>
      </c>
      <c r="N25" s="441">
        <f>'A1'!FI23+'A2'!FI23+'A3'!FI23+'A4'!FI23+'A5'!FI23+'A6'!FI23+'A7'!FI23+'A8'!FI23+'A9'!FI23+'A10'!FI23+'I1'!G23+'I2'!G23+'I3'!G23+'I4'!G23+'I5'!G23+'I6'!G23+'I7'!G23+'I8'!G23+'I9'!G23+'I10'!G23</f>
        <v>0</v>
      </c>
      <c r="O25" s="442">
        <f t="shared" si="1"/>
        <v>0</v>
      </c>
      <c r="P25" s="397">
        <f>'A1'!FK23+'A2'!FK23+'A3'!FK23+'A4'!FK23+'A5'!FK23+'A6'!FK23+'A7'!FK23+'A8'!FK23+'A9'!FK23+'A10'!FK23+'I1'!I23+'I2'!I23+'I3'!I23+'I4'!I23+'I5'!I23+'I6'!I23+'I7'!I23+'I8'!I23+'I9'!I23+'I10'!I23</f>
        <v>0</v>
      </c>
      <c r="Q25" s="452"/>
      <c r="R25" s="440"/>
      <c r="S25" s="449">
        <f>SUM(P25:P26)</f>
        <v>0</v>
      </c>
      <c r="T25" s="454">
        <f>IF(S$4=0,0,S25/$S$4)</f>
        <v>0</v>
      </c>
      <c r="U25" s="87"/>
      <c r="V25" s="427"/>
      <c r="W25" s="444"/>
      <c r="X25" s="445"/>
      <c r="Y25" s="422"/>
    </row>
    <row r="26" spans="1:25" x14ac:dyDescent="0.25">
      <c r="A26" s="45" t="s">
        <v>73</v>
      </c>
      <c r="B26" s="93" t="s">
        <v>40</v>
      </c>
      <c r="C26" s="411"/>
      <c r="D26" s="437" t="s">
        <v>233</v>
      </c>
      <c r="E26" s="446">
        <f>'A1'!EV25+'A2'!EV25+'A3'!EV25+'A4'!EV25+'A5'!EV25+'A6'!EV25+'A7'!EV25+'A8'!EV25+'A9'!EV25+'A10'!EV25</f>
        <v>0</v>
      </c>
      <c r="F26" s="447">
        <f t="shared" si="2"/>
        <v>0</v>
      </c>
      <c r="G26" s="395">
        <f>'A1'!EX25+'A2'!EX25+'A3'!EX25+'A4'!EX25+'A5'!EX25+'A6'!EX25+'A7'!EX25+'A8'!EX25+'A9'!EX25+'A10'!EX25</f>
        <v>0</v>
      </c>
      <c r="H26" s="450">
        <f>'A1'!EY25+'A2'!EY25+'A3'!EY25+'A4'!EY25+'A5'!EY25+'A6'!EY25+'A7'!EY25+'A8'!EY25+'A9'!EY25+'A10'!EY25</f>
        <v>0</v>
      </c>
      <c r="I26" s="440"/>
      <c r="J26" s="394"/>
      <c r="K26" s="419"/>
      <c r="L26" s="45" t="s">
        <v>592</v>
      </c>
      <c r="M26" s="437" t="s">
        <v>125</v>
      </c>
      <c r="N26" s="441">
        <f>'A1'!FI24+'A2'!FI24+'A3'!FI24+'A4'!FI24+'A5'!FI24+'A6'!FI24+'A7'!FI24+'A8'!FI24+'A9'!FI24+'A10'!FI24+'I1'!G24+'I2'!G24+'I3'!G24+'I4'!G24+'I5'!G24+'I6'!G24+'I7'!G24+'I8'!G24+'I9'!G24+'I10'!G24</f>
        <v>0</v>
      </c>
      <c r="O26" s="442">
        <f t="shared" si="1"/>
        <v>0</v>
      </c>
      <c r="P26" s="397">
        <f>'A1'!FK24+'A2'!FK24+'A3'!FK24+'A4'!FK24+'A5'!FK24+'A6'!FK24+'A7'!FK24+'A8'!FK24+'A9'!FK24+'A10'!FK24+'I1'!I24+'I2'!I24+'I3'!I24+'I4'!I24+'I5'!I24+'I6'!I24+'I7'!I24+'I8'!I24+'I9'!I24+'I10'!I24</f>
        <v>0</v>
      </c>
      <c r="Q26" s="452"/>
      <c r="R26" s="440"/>
      <c r="S26" s="449"/>
      <c r="T26" s="454"/>
      <c r="U26" s="87"/>
      <c r="V26" s="450"/>
      <c r="W26" s="444"/>
      <c r="X26" s="445"/>
      <c r="Y26" s="422"/>
    </row>
    <row r="27" spans="1:25" x14ac:dyDescent="0.25">
      <c r="A27" s="206" t="s">
        <v>67</v>
      </c>
      <c r="B27" s="93" t="s">
        <v>586</v>
      </c>
      <c r="C27" s="411"/>
      <c r="D27" s="437" t="s">
        <v>233</v>
      </c>
      <c r="E27" s="446">
        <f>'A1'!EV26+'A2'!EV26+'A3'!EV26+'A4'!EV26+'A5'!EV26+'A6'!EV26+'A7'!EV26+'A8'!EV26+'A9'!EV26+'A10'!EV26</f>
        <v>0</v>
      </c>
      <c r="F27" s="447">
        <f t="shared" si="2"/>
        <v>0</v>
      </c>
      <c r="G27" s="395">
        <f>'A1'!EX26+'A2'!EX26+'A3'!EX26+'A4'!EX26+'A5'!EX26+'A6'!EX26+'A7'!EX26+'A8'!EX26+'A9'!EX26+'A10'!EX26</f>
        <v>0</v>
      </c>
      <c r="H27" s="450"/>
      <c r="I27" s="440"/>
      <c r="J27" s="477"/>
      <c r="K27" s="419"/>
      <c r="L27" s="45" t="s">
        <v>73</v>
      </c>
      <c r="M27" s="437" t="s">
        <v>21</v>
      </c>
      <c r="N27" s="441">
        <f>'A1'!FI25+'A2'!FI25+'A3'!FI25+'A4'!FI25+'A5'!FI25+'A6'!FI25+'A7'!FI25+'A8'!FI25+'A9'!FI25+'A10'!FI25+'I1'!G25+'I2'!G25+'I3'!G25+'I4'!G25+'I5'!G25+'I6'!G25+'I7'!G25+'I8'!G25+'I9'!G25+'I10'!G25</f>
        <v>0</v>
      </c>
      <c r="O27" s="442">
        <f t="shared" si="1"/>
        <v>0</v>
      </c>
      <c r="P27" s="397">
        <f>'A1'!FK25+'A2'!FK25+'A3'!FK25+'A4'!FK25+'A5'!FK25+'A6'!FK25+'A7'!FK25+'A8'!FK25+'A9'!FK25+'A10'!FK25+'I1'!I25+'I2'!I25+'I3'!I25+'I4'!I25+'I5'!I25+'I6'!I25+'I7'!I25+'I8'!I25+'I9'!I25+'I10'!I25</f>
        <v>0</v>
      </c>
      <c r="Q27" s="452">
        <f>'A1'!FL25+'A2'!FL25+'A3'!FL25+'A4'!FL25+'A5'!FL25+'A6'!FL25+'A7'!FL25+'A8'!FL25+'A9'!FL25+'A10'!FL25+'I1'!J25+'I2'!J25+'I3'!J25+'I4'!J25+'I5'!J25+'I6'!J25+'I7'!J25+'I8'!J25+'I9'!J25+'I10'!J25</f>
        <v>0</v>
      </c>
      <c r="R27" s="440"/>
      <c r="S27" s="449">
        <f>SUM(P27:P28)+Q27</f>
        <v>0</v>
      </c>
      <c r="T27" s="454">
        <f>IF(S$4=0,0,S27/$S$4)</f>
        <v>0</v>
      </c>
      <c r="U27" s="87" t="s">
        <v>73</v>
      </c>
      <c r="V27" s="450">
        <f>J24</f>
        <v>0</v>
      </c>
      <c r="W27" s="444">
        <f>S27</f>
        <v>0</v>
      </c>
      <c r="X27" s="445">
        <f>SUM(V27:W27)</f>
        <v>0</v>
      </c>
      <c r="Y27" s="422">
        <f>IF(X$88=0,0,X27/X$88)</f>
        <v>0</v>
      </c>
    </row>
    <row r="28" spans="1:25" x14ac:dyDescent="0.25">
      <c r="A28" s="206" t="s">
        <v>66</v>
      </c>
      <c r="B28" s="93" t="s">
        <v>587</v>
      </c>
      <c r="C28" s="411"/>
      <c r="D28" s="437" t="s">
        <v>233</v>
      </c>
      <c r="E28" s="446">
        <f>'A1'!EV27+'A2'!EV27+'A3'!EV27+'A4'!EV27+'A5'!EV27+'A6'!EV27+'A7'!EV27+'A8'!EV27+'A9'!EV27+'A10'!EV27</f>
        <v>0</v>
      </c>
      <c r="F28" s="447">
        <f t="shared" si="2"/>
        <v>0</v>
      </c>
      <c r="G28" s="395">
        <f>'A1'!EX27+'A2'!EX27+'A3'!EX27+'A4'!EX27+'A5'!EX27+'A6'!EX27+'A7'!EX27+'A8'!EX27+'A9'!EX27+'A10'!EX27</f>
        <v>0</v>
      </c>
      <c r="H28" s="450"/>
      <c r="I28" s="440"/>
      <c r="J28" s="477">
        <f>G28</f>
        <v>0</v>
      </c>
      <c r="K28" s="419"/>
      <c r="L28" s="45" t="s">
        <v>73</v>
      </c>
      <c r="M28" s="437" t="s">
        <v>125</v>
      </c>
      <c r="N28" s="441">
        <f>'A1'!FI26+'A2'!FI26+'A3'!FI26+'A4'!FI26+'A5'!FI26+'A6'!FI26+'A7'!FI26+'A8'!FI26+'A9'!FI26+'A10'!FI26+'I1'!G26+'I2'!G26+'I3'!G26+'I4'!G26+'I5'!G26+'I6'!G26+'I7'!G26+'I8'!G26+'I9'!G26+'I10'!G26</f>
        <v>0</v>
      </c>
      <c r="O28" s="442">
        <f t="shared" si="1"/>
        <v>0</v>
      </c>
      <c r="P28" s="397">
        <f>'A1'!FK26+'A2'!FK26+'A3'!FK26+'A4'!FK26+'A5'!FK26+'A6'!FK26+'A7'!FK26+'A8'!FK26+'A9'!FK26+'A10'!FK26+'I1'!I26+'I2'!I26+'I3'!I26+'I4'!I26+'I5'!I26+'I6'!I26+'I7'!I26+'I8'!I26+'I9'!I26+'I10'!I26</f>
        <v>0</v>
      </c>
      <c r="Q28" s="452"/>
      <c r="R28" s="440"/>
      <c r="S28" s="456"/>
      <c r="T28" s="454"/>
      <c r="U28" s="87"/>
      <c r="V28" s="450"/>
      <c r="W28" s="444"/>
      <c r="X28" s="445"/>
      <c r="Y28" s="422"/>
    </row>
    <row r="29" spans="1:25" x14ac:dyDescent="0.25">
      <c r="A29" s="206" t="s">
        <v>68</v>
      </c>
      <c r="B29" s="93" t="s">
        <v>588</v>
      </c>
      <c r="C29" s="411"/>
      <c r="D29" s="437" t="s">
        <v>233</v>
      </c>
      <c r="E29" s="446">
        <f>'A1'!EV28+'A2'!EV28+'A3'!EV28+'A4'!EV28+'A5'!EV28+'A6'!EV28+'A7'!EV28+'A8'!EV28+'A9'!EV28+'A10'!EV28</f>
        <v>0</v>
      </c>
      <c r="F29" s="447">
        <f t="shared" si="2"/>
        <v>0</v>
      </c>
      <c r="G29" s="395">
        <f>'A1'!EX28+'A2'!EX28+'A3'!EX28+'A4'!EX28+'A5'!EX28+'A6'!EX28+'A7'!EX28+'A8'!EX28+'A9'!EX28+'A10'!EX28</f>
        <v>0</v>
      </c>
      <c r="H29" s="450"/>
      <c r="I29" s="440"/>
      <c r="J29" s="403">
        <f>G29</f>
        <v>0</v>
      </c>
      <c r="K29" s="419"/>
      <c r="L29" s="45"/>
      <c r="M29" s="437"/>
      <c r="N29" s="455"/>
      <c r="O29" s="442"/>
      <c r="P29" s="403"/>
      <c r="Q29" s="452"/>
      <c r="R29" s="440"/>
      <c r="S29" s="456"/>
      <c r="T29" s="454"/>
      <c r="U29" s="134"/>
      <c r="V29" s="450"/>
      <c r="W29" s="444"/>
      <c r="X29" s="445"/>
      <c r="Y29" s="422"/>
    </row>
    <row r="30" spans="1:25" x14ac:dyDescent="0.25">
      <c r="A30" s="206" t="s">
        <v>65</v>
      </c>
      <c r="B30" s="93"/>
      <c r="C30" s="411"/>
      <c r="D30" s="437" t="s">
        <v>233</v>
      </c>
      <c r="E30" s="446">
        <f>'A1'!EV29+'A2'!EV29+'A3'!EV29+'A4'!EV29+'A5'!EV29+'A6'!EV29+'A7'!EV29+'A8'!EV29+'A9'!EV29+'A10'!EV29</f>
        <v>0</v>
      </c>
      <c r="F30" s="447">
        <f t="shared" si="2"/>
        <v>0</v>
      </c>
      <c r="G30" s="395">
        <f>'A1'!EX29+'A2'!EX29+'A3'!EX29+'A4'!EX29+'A5'!EX29+'A6'!EX29+'A7'!EX29+'A8'!EX29+'A9'!EX29+'A10'!EX29</f>
        <v>0</v>
      </c>
      <c r="H30" s="394">
        <f>'A1'!EY29+'A2'!EY29+'A3'!EY29+'A4'!EY29+'A5'!EY29+'A6'!EY29+'A7'!EY29+'A8'!EY29+'A9'!EY29+'A10'!EY29</f>
        <v>0</v>
      </c>
      <c r="I30" s="440"/>
      <c r="J30" s="394"/>
      <c r="K30" s="419"/>
      <c r="L30" s="206" t="s">
        <v>601</v>
      </c>
      <c r="M30" s="437" t="s">
        <v>125</v>
      </c>
      <c r="N30" s="441">
        <f>'A1'!FI28+'A2'!FI28+'A3'!FI28+'A4'!FI28+'A5'!FI28+'A6'!FI28+'A7'!FI28+'A8'!FI28+'A9'!FI28+'A10'!FI28+'I1'!G28+'I2'!G28+'I3'!G28+'I4'!G28+'I5'!G28+'I6'!G28+'I7'!G28+'I8'!G28+'I9'!G28+'I10'!G28</f>
        <v>0</v>
      </c>
      <c r="O30" s="442">
        <f t="shared" si="1"/>
        <v>0</v>
      </c>
      <c r="P30" s="397">
        <f>'A1'!FK28+'A2'!FK28+'A3'!FK28+'A4'!FK28+'A5'!FK28+'A6'!FK28+'A7'!FK28+'A8'!FK28+'A9'!FK28+'A10'!FK28+'I1'!I28+'I2'!I28+'I3'!I28+'I4'!I28+'I5'!I28+'I6'!I28+'I7'!I28+'I8'!I28+'I9'!I28+'I10'!I28</f>
        <v>0</v>
      </c>
      <c r="Q30" s="452"/>
      <c r="R30" s="444"/>
      <c r="S30" s="449">
        <f>SUM(P30:P31)</f>
        <v>0</v>
      </c>
      <c r="T30" s="453">
        <f>IF(S$4=0,0,S30/$S$4)</f>
        <v>0</v>
      </c>
      <c r="U30" s="206" t="s">
        <v>67</v>
      </c>
      <c r="V30" s="450">
        <f>J17</f>
        <v>0</v>
      </c>
      <c r="W30" s="444">
        <f>S30</f>
        <v>0</v>
      </c>
      <c r="X30" s="445">
        <f>SUM(V30:W30)</f>
        <v>0</v>
      </c>
      <c r="Y30" s="422">
        <f>IF(X$88=0,0,X30/X$88)</f>
        <v>0</v>
      </c>
    </row>
    <row r="31" spans="1:25" x14ac:dyDescent="0.25">
      <c r="A31" s="45" t="s">
        <v>76</v>
      </c>
      <c r="B31" s="93"/>
      <c r="C31" s="411"/>
      <c r="D31" s="437" t="s">
        <v>233</v>
      </c>
      <c r="E31" s="446">
        <f>'A1'!EV30+'A2'!EV30+'A3'!EV30+'A4'!EV30+'A5'!EV30+'A6'!EV30+'A7'!EV30+'A8'!EV30+'A9'!EV30+'A10'!EV30</f>
        <v>0</v>
      </c>
      <c r="F31" s="447">
        <f t="shared" si="2"/>
        <v>0</v>
      </c>
      <c r="G31" s="768">
        <f>SUM('A1'!EX30:'A1'!EX37)+SUM('A2'!EX30:'A2'!EX37)+SUM('A3'!EX30:'A3'!EX37)+SUM('A4'!EX30:'A4'!EX37)+SUM('A5'!EX30:'A5'!EX37)+SUM('A6'!EX30:'A6'!EX37)++SUM('A7'!EX30:'A7'!EX37)++SUM('A8'!EX30:'A8'!EX37)++SUM('A9'!EX30:'A9'!EX37)++SUM('A10'!EX30:'A10'!EX37)</f>
        <v>0</v>
      </c>
      <c r="H31" s="394">
        <f>'A1'!EY30+'A2'!EY30+'A3'!EY30+'A4'!EY30+'A5'!EY30+'A6'!EY30+'A7'!EY30+'A8'!EY30+'A9'!EY30+'A10'!EY30</f>
        <v>0</v>
      </c>
      <c r="I31" s="440"/>
      <c r="J31" s="394">
        <f>G31+H31</f>
        <v>0</v>
      </c>
      <c r="K31" s="419"/>
      <c r="L31" s="206" t="s">
        <v>601</v>
      </c>
      <c r="M31" s="437" t="s">
        <v>125</v>
      </c>
      <c r="N31" s="441">
        <f>'A1'!FI29+'A2'!FI29+'A3'!FI29+'A4'!FI29+'A5'!FI29+'A6'!FI29+'A7'!FI29+'A8'!FI29+'A9'!FI29+'A10'!FI29+'I1'!G29+'I2'!G29+'I3'!G29+'I4'!G29+'I5'!G29+'I6'!G29+'I7'!G29+'I8'!G29+'I9'!G29+'I10'!G29</f>
        <v>0</v>
      </c>
      <c r="O31" s="442">
        <f t="shared" si="1"/>
        <v>0</v>
      </c>
      <c r="P31" s="397">
        <f>'A1'!FK29+'A2'!FK29+'A3'!FK29+'A4'!FK29+'A5'!FK29+'A6'!FK29+'A7'!FK29+'A8'!FK29+'A9'!FK29+'A10'!FK29+'I1'!I29+'I2'!I29+'I3'!I29+'I4'!I29+'I5'!I29+'I6'!I29+'I7'!I29+'I8'!I29+'I9'!I29+'I10'!I29</f>
        <v>0</v>
      </c>
      <c r="Q31" s="452"/>
      <c r="R31" s="440"/>
      <c r="S31" s="456"/>
      <c r="T31" s="454"/>
      <c r="U31" s="135"/>
      <c r="V31" s="450"/>
      <c r="W31" s="444"/>
      <c r="X31" s="445"/>
      <c r="Y31" s="422"/>
    </row>
    <row r="32" spans="1:25" x14ac:dyDescent="0.25">
      <c r="A32" s="45" t="s">
        <v>133</v>
      </c>
      <c r="B32" s="93" t="s">
        <v>589</v>
      </c>
      <c r="C32" s="411"/>
      <c r="D32" s="437" t="s">
        <v>233</v>
      </c>
      <c r="E32" s="446">
        <f>'A1'!EV38+'A2'!EV38+'A3'!EV38+'A4'!EV38+'A5'!EV38+'A6'!EV38+'A7'!EV38+'A8'!EV38+'A9'!EV38+'A10'!EV38</f>
        <v>0</v>
      </c>
      <c r="F32" s="447">
        <f t="shared" si="2"/>
        <v>0</v>
      </c>
      <c r="G32" s="395">
        <f>'A1'!EX38+'A2'!EX38+'A3'!EX38+'A4'!EX38+'A5'!EX38+'A6'!EX38+'A7'!EX38+'A8'!EX38+'A9'!EX38+'A10'!EX38</f>
        <v>0</v>
      </c>
      <c r="H32" s="450">
        <f>'A1'!EY38+'A2'!EY38+'A3'!EY38+'A4'!EY38+'A5'!EY38+'A6'!EY38+'A7'!EY38+'A8'!EY38+'A9'!EY38+'A10'!EY38</f>
        <v>0</v>
      </c>
      <c r="I32" s="440"/>
      <c r="J32" s="394">
        <f>G32+H32</f>
        <v>0</v>
      </c>
      <c r="K32" s="419"/>
      <c r="L32" s="206" t="s">
        <v>602</v>
      </c>
      <c r="M32" s="437" t="s">
        <v>125</v>
      </c>
      <c r="N32" s="441">
        <f>'A1'!FI30+'A2'!FI30+'A3'!FI30+'A4'!FI30+'A5'!FI30+'A6'!FI30+'A7'!FI30+'A8'!FI30+'A9'!FI30+'A10'!FI30+'I1'!G30+'I2'!G30+'I3'!G30+'I4'!G30+'I5'!G30+'I6'!G30+'I7'!G30+'I8'!G30+'I9'!G30+'I10'!G30</f>
        <v>0</v>
      </c>
      <c r="O32" s="442">
        <f t="shared" si="1"/>
        <v>0</v>
      </c>
      <c r="P32" s="397">
        <f>'A1'!FK30+'A2'!FK30+'A3'!FK30+'A4'!FK30+'A5'!FK30+'A6'!FK30+'A7'!FK30+'A8'!FK30+'A9'!FK30+'A10'!FK30+'I1'!I30+'I2'!I30+'I3'!I30+'I4'!I30+'I5'!I30+'I6'!I30+'I7'!I30+'I8'!I30+'I9'!I30+'I10'!I30</f>
        <v>0</v>
      </c>
      <c r="Q32" s="452"/>
      <c r="R32" s="440"/>
      <c r="S32" s="449">
        <f>SUM(P32:P33)</f>
        <v>0</v>
      </c>
      <c r="T32" s="454">
        <f>IF(S$4=0,0,S32/$S$4)</f>
        <v>0</v>
      </c>
      <c r="U32" s="206" t="s">
        <v>66</v>
      </c>
      <c r="V32" s="450">
        <f>J28</f>
        <v>0</v>
      </c>
      <c r="W32" s="444">
        <f>S32</f>
        <v>0</v>
      </c>
      <c r="X32" s="445">
        <f>SUM(V32:W32)</f>
        <v>0</v>
      </c>
      <c r="Y32" s="422">
        <f>IF(X$88=0,0,X32/X$88)</f>
        <v>0</v>
      </c>
    </row>
    <row r="33" spans="1:25" x14ac:dyDescent="0.25">
      <c r="A33" s="45"/>
      <c r="B33" s="93"/>
      <c r="C33" s="350" t="s">
        <v>44</v>
      </c>
      <c r="D33" s="437"/>
      <c r="E33" s="438"/>
      <c r="F33" s="447"/>
      <c r="G33" s="439"/>
      <c r="H33" s="450"/>
      <c r="I33" s="440"/>
      <c r="J33" s="403"/>
      <c r="K33" s="419"/>
      <c r="L33" s="206" t="s">
        <v>602</v>
      </c>
      <c r="M33" s="437" t="s">
        <v>125</v>
      </c>
      <c r="N33" s="441">
        <f>'A1'!FI31+'A2'!FI31+'A3'!FI31+'A4'!FI31+'A5'!FI31+'A6'!FI31+'A7'!FI31+'A8'!FI31+'A9'!FI31+'A10'!FI31+'I1'!G31+'I2'!G31+'I3'!G31+'I4'!G31+'I5'!G31+'I6'!G31+'I7'!G31+'I8'!G31+'I9'!G31+'I10'!G31</f>
        <v>0</v>
      </c>
      <c r="O33" s="442">
        <f t="shared" si="1"/>
        <v>0</v>
      </c>
      <c r="P33" s="397">
        <f>'A1'!FK31+'A2'!FK31+'A3'!FK31+'A4'!FK31+'A5'!FK31+'A6'!FK31+'A7'!FK31+'A8'!FK31+'A9'!FK31+'A10'!FK31+'I1'!I31+'I2'!I31+'I3'!I31+'I4'!I31+'I5'!I31+'I6'!I31+'I7'!I31+'I8'!I31+'I9'!I31+'I10'!I31</f>
        <v>0</v>
      </c>
      <c r="Q33" s="452"/>
      <c r="R33" s="440"/>
      <c r="S33" s="456"/>
      <c r="T33" s="454"/>
      <c r="U33" s="135"/>
      <c r="V33" s="450"/>
      <c r="W33" s="444"/>
      <c r="X33" s="445"/>
      <c r="Y33" s="422"/>
    </row>
    <row r="34" spans="1:25" x14ac:dyDescent="0.25">
      <c r="A34" s="45" t="s">
        <v>77</v>
      </c>
      <c r="B34" s="381" t="str">
        <f>Prices!$A103</f>
        <v xml:space="preserve">glazing  </v>
      </c>
      <c r="C34" s="381" t="s">
        <v>78</v>
      </c>
      <c r="D34" s="437" t="s">
        <v>45</v>
      </c>
      <c r="E34" s="446">
        <f>'A1'!EV40+'A2'!EV40+'A3'!EV40+'A4'!EV40+'A5'!EV40+'A6'!EV40+'A7'!EV40+'A8'!EV40+'A9'!EV40+'A10'!EV40</f>
        <v>0</v>
      </c>
      <c r="F34" s="447">
        <f t="shared" si="0"/>
        <v>0</v>
      </c>
      <c r="G34" s="395">
        <f>'A1'!EX40+'A2'!EX40+'A3'!EX40+'A4'!EX40+'A5'!EX40+'A6'!EX40+'A7'!EX40+'A8'!EX40+'A9'!EX40+'A10'!EX40</f>
        <v>0</v>
      </c>
      <c r="H34" s="450"/>
      <c r="I34" s="440"/>
      <c r="J34" s="477">
        <f>SUM(G34:G53)</f>
        <v>0</v>
      </c>
      <c r="K34" s="419"/>
      <c r="L34" s="206" t="s">
        <v>603</v>
      </c>
      <c r="M34" s="437" t="s">
        <v>125</v>
      </c>
      <c r="N34" s="441">
        <f>'A1'!FI32+'A2'!FI32+'A3'!FI32+'A4'!FI32+'A5'!FI32+'A6'!FI32+'A7'!FI32+'A8'!FI32+'A9'!FI32+'A10'!FI32+'I1'!G32+'I2'!G32+'I3'!G32+'I4'!G32+'I5'!G32+'I6'!G32+'I7'!G32+'I8'!G32+'I9'!G32+'I10'!G32</f>
        <v>0</v>
      </c>
      <c r="O34" s="442">
        <f t="shared" si="1"/>
        <v>0</v>
      </c>
      <c r="P34" s="397">
        <f>'A1'!FK32+'A2'!FK32+'A3'!FK32+'A4'!FK32+'A5'!FK32+'A6'!FK32+'A7'!FK32+'A8'!FK32+'A9'!FK32+'A10'!FK32+'I1'!I32+'I2'!I32+'I3'!I32+'I4'!I32+'I5'!I32+'I6'!I32+'I7'!I32+'I8'!I32+'I9'!I32+'I10'!I32</f>
        <v>0</v>
      </c>
      <c r="Q34" s="452"/>
      <c r="R34" s="440"/>
      <c r="S34" s="449">
        <f>SUM(P34:P35)</f>
        <v>0</v>
      </c>
      <c r="T34" s="454">
        <f>IF(S$4=0,0,S34/$S$4)</f>
        <v>0</v>
      </c>
      <c r="U34" s="206" t="s">
        <v>68</v>
      </c>
      <c r="V34" s="450">
        <f>J29</f>
        <v>0</v>
      </c>
      <c r="W34" s="444">
        <f>S34</f>
        <v>0</v>
      </c>
      <c r="X34" s="445">
        <f>SUM(V34:W34)</f>
        <v>0</v>
      </c>
      <c r="Y34" s="422">
        <f>IF(X$88=0,0,X34/X$88)</f>
        <v>0</v>
      </c>
    </row>
    <row r="35" spans="1:25" ht="13.5" customHeight="1" x14ac:dyDescent="0.25">
      <c r="A35" s="45" t="s">
        <v>77</v>
      </c>
      <c r="B35" s="757" t="str">
        <f>Prices!$A104</f>
        <v xml:space="preserve">glazing  </v>
      </c>
      <c r="C35" s="381" t="s">
        <v>79</v>
      </c>
      <c r="D35" s="437" t="s">
        <v>45</v>
      </c>
      <c r="E35" s="446">
        <f>'A1'!EV41+'A2'!EV41+'A3'!EV41+'A4'!EV41+'A5'!EV41+'A6'!EV41+'A7'!EV41+'A8'!EV41+'A9'!EV41+'A10'!EV41</f>
        <v>0</v>
      </c>
      <c r="F35" s="447">
        <f t="shared" si="0"/>
        <v>0</v>
      </c>
      <c r="G35" s="395">
        <f>'A1'!EX41+'A2'!EX41+'A3'!EX41+'A4'!EX41+'A5'!EX41+'A6'!EX41+'A7'!EX41+'A8'!EX41+'A9'!EX41+'A10'!EX41</f>
        <v>0</v>
      </c>
      <c r="H35" s="450"/>
      <c r="I35" s="440"/>
      <c r="J35" s="477"/>
      <c r="K35" s="419"/>
      <c r="L35" s="206" t="s">
        <v>603</v>
      </c>
      <c r="M35" s="437" t="s">
        <v>125</v>
      </c>
      <c r="N35" s="441">
        <f>'A1'!FI33+'A2'!FI33+'A3'!FI33+'A4'!FI33+'A5'!FI33+'A6'!FI33+'A7'!FI33+'A8'!FI33+'A9'!FI33+'A10'!FI33+'I1'!G33+'I2'!G33+'I3'!G33+'I4'!G33+'I5'!G33+'I6'!G33+'I7'!G33+'I8'!G33+'I9'!G33+'I10'!G33</f>
        <v>0</v>
      </c>
      <c r="O35" s="442">
        <f t="shared" si="1"/>
        <v>0</v>
      </c>
      <c r="P35" s="397">
        <f>'A1'!FK33+'A2'!FK33+'A3'!FK33+'A4'!FK33+'A5'!FK33+'A6'!FK33+'A7'!FK33+'A8'!FK33+'A9'!FK33+'A10'!FK33+'I1'!I33+'I2'!I33+'I3'!I33+'I4'!I33+'I5'!I33+'I6'!I33+'I7'!I33+'I8'!I33+'I9'!I33+'I10'!I33</f>
        <v>0</v>
      </c>
      <c r="Q35" s="452"/>
      <c r="R35" s="444"/>
      <c r="S35" s="456"/>
      <c r="T35" s="453"/>
      <c r="U35" s="135"/>
      <c r="V35" s="450"/>
      <c r="W35" s="444"/>
      <c r="X35" s="445"/>
      <c r="Y35" s="422"/>
    </row>
    <row r="36" spans="1:25" x14ac:dyDescent="0.25">
      <c r="A36" s="45" t="s">
        <v>77</v>
      </c>
      <c r="B36" s="757" t="str">
        <f>Prices!$A105</f>
        <v xml:space="preserve">glazing  </v>
      </c>
      <c r="C36" s="381" t="s">
        <v>80</v>
      </c>
      <c r="D36" s="437" t="s">
        <v>45</v>
      </c>
      <c r="E36" s="446">
        <f>'A1'!EV42+'A2'!EV42+'A3'!EV42+'A4'!EV42+'A5'!EV42+'A6'!EV42+'A7'!EV42+'A8'!EV42+'A9'!EV42+'A10'!EV42</f>
        <v>0</v>
      </c>
      <c r="F36" s="447">
        <f t="shared" si="0"/>
        <v>0</v>
      </c>
      <c r="G36" s="395">
        <f>'A1'!EX42+'A2'!EX42+'A3'!EX42+'A4'!EX42+'A5'!EX42+'A6'!EX42+'A7'!EX42+'A8'!EX42+'A9'!EX42+'A10'!EX42</f>
        <v>0</v>
      </c>
      <c r="H36" s="450"/>
      <c r="I36" s="440"/>
      <c r="J36" s="477"/>
      <c r="K36" s="419"/>
      <c r="L36" s="206" t="s">
        <v>65</v>
      </c>
      <c r="M36" s="437" t="s">
        <v>125</v>
      </c>
      <c r="N36" s="441">
        <f>'A1'!FI34+'A2'!FI34+'A3'!FI34+'A4'!FI34+'A5'!FI34+'A6'!FI34+'A7'!FI34+'A8'!FI34+'A9'!FI34+'A10'!FI34+'I1'!G34+'I2'!G34+'I3'!G34+'I4'!G34+'I5'!G34+'I6'!G34+'I7'!G34+'I8'!G34+'I9'!G34+'I10'!G34</f>
        <v>0</v>
      </c>
      <c r="O36" s="442">
        <f t="shared" si="1"/>
        <v>0</v>
      </c>
      <c r="P36" s="397">
        <f>'A1'!FK34+'A2'!FK34+'A3'!FK34+'A4'!FK34+'A5'!FK34+'A6'!FK34+'A7'!FK34+'A8'!FK34+'A9'!FK34+'A10'!FK34+'I1'!I34+'I2'!I34+'I3'!I34+'I4'!I34+'I5'!I34+'I6'!I34+'I7'!I34+'I8'!I34+'I9'!I34+'I10'!I34</f>
        <v>0</v>
      </c>
      <c r="Q36" s="452">
        <f>'A1'!FL34+'A2'!FL34+'A3'!FL34+'A4'!FL34+'A5'!FL34+'A6'!FL34+'A7'!FL34+'A8'!FL34+'A9'!FL34+'A10'!FL34+'I1'!J34+'I2'!J34+'I3'!J34+'I4'!J34+'I5'!J34+'I6'!J34+'I7'!J34+'I8'!J34+'I9'!J34+'I10'!J34</f>
        <v>0</v>
      </c>
      <c r="R36" s="440"/>
      <c r="S36" s="449">
        <f>SUM(P36:P37)+Q36</f>
        <v>0</v>
      </c>
      <c r="T36" s="454">
        <f>IF(S$4=0,0,S36/$S$4)</f>
        <v>0</v>
      </c>
      <c r="U36" s="135" t="s">
        <v>65</v>
      </c>
      <c r="V36" s="450">
        <f>J18</f>
        <v>0</v>
      </c>
      <c r="W36" s="444">
        <f>S36</f>
        <v>0</v>
      </c>
      <c r="X36" s="445">
        <f>SUM(V36:W36)</f>
        <v>0</v>
      </c>
      <c r="Y36" s="422">
        <f>IF(X$88=0,0,X36/X$88)</f>
        <v>0</v>
      </c>
    </row>
    <row r="37" spans="1:25" x14ac:dyDescent="0.25">
      <c r="A37" s="45" t="s">
        <v>77</v>
      </c>
      <c r="B37" s="757" t="str">
        <f>Prices!$A106</f>
        <v xml:space="preserve">glazing  </v>
      </c>
      <c r="C37" s="381" t="s">
        <v>81</v>
      </c>
      <c r="D37" s="437" t="s">
        <v>45</v>
      </c>
      <c r="E37" s="446">
        <f>'A1'!EV43+'A2'!EV43+'A3'!EV43+'A4'!EV43+'A5'!EV43+'A6'!EV43+'A7'!EV43+'A8'!EV43+'A9'!EV43+'A10'!EV43</f>
        <v>0</v>
      </c>
      <c r="F37" s="447">
        <f t="shared" si="0"/>
        <v>0</v>
      </c>
      <c r="G37" s="395">
        <f>'A1'!EX43+'A2'!EX43+'A3'!EX43+'A4'!EX43+'A5'!EX43+'A6'!EX43+'A7'!EX43+'A8'!EX43+'A9'!EX43+'A10'!EX43</f>
        <v>0</v>
      </c>
      <c r="H37" s="450"/>
      <c r="I37" s="440"/>
      <c r="J37" s="477"/>
      <c r="K37" s="419"/>
      <c r="L37" s="206" t="s">
        <v>65</v>
      </c>
      <c r="M37" s="437" t="s">
        <v>125</v>
      </c>
      <c r="N37" s="441">
        <f>'A1'!FI35+'A2'!FI35+'A3'!FI35+'A4'!FI35+'A5'!FI35+'A6'!FI35+'A7'!FI35+'A8'!FI35+'A9'!FI35+'A10'!FI35+'I1'!G35+'I2'!G35+'I3'!G35+'I4'!G35+'I5'!G35+'I6'!G35+'I7'!G35+'I8'!G35+'I9'!G35+'I10'!G35</f>
        <v>0</v>
      </c>
      <c r="O37" s="442">
        <f t="shared" si="1"/>
        <v>0</v>
      </c>
      <c r="P37" s="397">
        <f>'A1'!FK35+'A2'!FK35+'A3'!FK35+'A4'!FK35+'A5'!FK35+'A6'!FK35+'A7'!FK35+'A8'!FK35+'A9'!FK35+'A10'!FK35+'I1'!I35+'I2'!I35+'I3'!I35+'I4'!I35+'I5'!I35+'I6'!I35+'I7'!I35+'I8'!I35+'I9'!I35+'I10'!I35</f>
        <v>0</v>
      </c>
      <c r="Q37" s="452"/>
      <c r="R37" s="444"/>
      <c r="S37" s="456"/>
      <c r="T37" s="453"/>
      <c r="U37" s="135"/>
      <c r="V37" s="450"/>
      <c r="W37" s="444"/>
      <c r="X37" s="445"/>
      <c r="Y37" s="422"/>
    </row>
    <row r="38" spans="1:25" x14ac:dyDescent="0.25">
      <c r="A38" s="45" t="s">
        <v>77</v>
      </c>
      <c r="B38" s="757" t="str">
        <f>Prices!$A107</f>
        <v xml:space="preserve">glazing  </v>
      </c>
      <c r="C38" s="381" t="s">
        <v>82</v>
      </c>
      <c r="D38" s="437" t="s">
        <v>45</v>
      </c>
      <c r="E38" s="446">
        <f>'A1'!EV44+'A2'!EV44+'A3'!EV44+'A4'!EV44+'A5'!EV44+'A6'!EV44+'A7'!EV44+'A8'!EV44+'A9'!EV44+'A10'!EV44</f>
        <v>0</v>
      </c>
      <c r="F38" s="447">
        <f t="shared" si="0"/>
        <v>0</v>
      </c>
      <c r="G38" s="395">
        <f>'A1'!EX44+'A2'!EX44+'A3'!EX44+'A4'!EX44+'A5'!EX44+'A6'!EX44+'A7'!EX44+'A8'!EX44+'A9'!EX44+'A10'!EX44</f>
        <v>0</v>
      </c>
      <c r="H38" s="450"/>
      <c r="I38" s="440"/>
      <c r="J38" s="477"/>
      <c r="K38" s="419"/>
      <c r="L38" s="45" t="s">
        <v>76</v>
      </c>
      <c r="M38" s="437" t="s">
        <v>125</v>
      </c>
      <c r="N38" s="441">
        <f>'A1'!FI36+'A2'!FI36+'A3'!FI36+'A4'!FI36+'A5'!FI36+'A6'!FI36+'A7'!FI36+'A8'!FI36+'A9'!FI36+'A10'!FI36+'I1'!G36+'I2'!G36+'I3'!G36+'I4'!G36+'I5'!G36+'I6'!G36+'I7'!G36+'I8'!G36+'I9'!G36+'I10'!G36</f>
        <v>0</v>
      </c>
      <c r="O38" s="442">
        <f t="shared" si="1"/>
        <v>0</v>
      </c>
      <c r="P38" s="397">
        <f>'A1'!FK36+'A2'!FK36+'A3'!FK36+'A4'!FK36+'A5'!FK36+'A6'!FK36+'A7'!FK36+'A8'!FK36+'A9'!FK36+'A10'!FK36+'I1'!I36+'I2'!I36+'I3'!I36+'I4'!I36+'I5'!I36+'I6'!I36+'I7'!I36+'I8'!I36+'I9'!I36+'I10'!I36</f>
        <v>0</v>
      </c>
      <c r="Q38" s="452">
        <f>'A1'!FL36+'A2'!FL36+'A3'!FL36+'A4'!FL36+'A5'!FL36+'A6'!FL36+'A7'!FL36+'A8'!FL36+'A9'!FL36+'A10'!FL36+'I1'!J36+'I2'!J36+'I3'!J36+'I4'!J36+'I5'!J36+'I6'!J36+'I7'!J36+'I8'!J36+'I9'!J36+'I10'!J36</f>
        <v>0</v>
      </c>
      <c r="R38" s="440"/>
      <c r="S38" s="449">
        <f>SUM(P38:P39)+Q38</f>
        <v>0</v>
      </c>
      <c r="T38" s="454">
        <f>IF(S$4=0,0,S38/$S$4)</f>
        <v>0</v>
      </c>
      <c r="U38" s="87" t="s">
        <v>76</v>
      </c>
      <c r="V38" s="450">
        <f>J31</f>
        <v>0</v>
      </c>
      <c r="W38" s="444">
        <f>S38</f>
        <v>0</v>
      </c>
      <c r="X38" s="445">
        <f>SUM(V38:W38)+V39</f>
        <v>0</v>
      </c>
      <c r="Y38" s="422">
        <f>IF(X$88=0,0,X38/X$88)</f>
        <v>0</v>
      </c>
    </row>
    <row r="39" spans="1:25" x14ac:dyDescent="0.25">
      <c r="A39" s="45" t="s">
        <v>77</v>
      </c>
      <c r="B39" s="757" t="str">
        <f>Prices!$A108</f>
        <v xml:space="preserve">glazing  </v>
      </c>
      <c r="C39" s="381" t="s">
        <v>83</v>
      </c>
      <c r="D39" s="437" t="s">
        <v>45</v>
      </c>
      <c r="E39" s="446">
        <f>'A1'!EV45+'A2'!EV45+'A3'!EV45+'A4'!EV45+'A5'!EV45+'A6'!EV45+'A7'!EV45+'A8'!EV45+'A9'!EV45+'A10'!EV45</f>
        <v>0</v>
      </c>
      <c r="F39" s="447">
        <f t="shared" si="0"/>
        <v>0</v>
      </c>
      <c r="G39" s="395">
        <f>'A1'!EX45+'A2'!EX45+'A3'!EX45+'A4'!EX45+'A5'!EX45+'A6'!EX45+'A7'!EX45+'A8'!EX45+'A9'!EX45+'A10'!EX45</f>
        <v>0</v>
      </c>
      <c r="H39" s="450"/>
      <c r="I39" s="440"/>
      <c r="J39" s="477"/>
      <c r="K39" s="419"/>
      <c r="L39" s="45" t="s">
        <v>76</v>
      </c>
      <c r="M39" s="437" t="s">
        <v>125</v>
      </c>
      <c r="N39" s="441">
        <f>'A1'!FI37+'A2'!FI37+'A3'!FI37+'A4'!FI37+'A5'!FI37+'A6'!FI37+'A7'!FI37+'A8'!FI37+'A9'!FI37+'A10'!FI37+'I1'!G37+'I2'!G37+'I3'!G37+'I4'!G37+'I5'!G37+'I6'!G37+'I7'!G37+'I8'!G37+'I9'!G37+'I10'!G37</f>
        <v>0</v>
      </c>
      <c r="O39" s="442">
        <f t="shared" si="1"/>
        <v>0</v>
      </c>
      <c r="P39" s="397">
        <f>'A1'!FK37+'A2'!FK37+'A3'!FK37+'A4'!FK37+'A5'!FK37+'A6'!FK37+'A7'!FK37+'A8'!FK37+'A9'!FK37+'A10'!FK37+'I1'!I37+'I2'!I37+'I3'!I37+'I4'!I37+'I5'!I37+'I6'!I37+'I7'!I37+'I8'!I37+'I9'!I37+'I10'!I37</f>
        <v>0</v>
      </c>
      <c r="Q39" s="452"/>
      <c r="R39" s="440"/>
      <c r="S39" s="456"/>
      <c r="T39" s="454"/>
      <c r="U39" s="634" t="s">
        <v>317</v>
      </c>
      <c r="V39" s="450">
        <f>C132</f>
        <v>0</v>
      </c>
      <c r="W39" s="444"/>
      <c r="X39" s="445"/>
      <c r="Y39" s="422"/>
    </row>
    <row r="40" spans="1:25" x14ac:dyDescent="0.25">
      <c r="A40" s="45" t="s">
        <v>77</v>
      </c>
      <c r="B40" s="757" t="str">
        <f>Prices!$A109</f>
        <v xml:space="preserve">glazing  </v>
      </c>
      <c r="C40" s="381" t="s">
        <v>84</v>
      </c>
      <c r="D40" s="437" t="s">
        <v>45</v>
      </c>
      <c r="E40" s="446">
        <f>'A1'!EV46+'A2'!EV46+'A3'!EV46+'A4'!EV46+'A5'!EV46+'A6'!EV46+'A7'!EV46+'A8'!EV46+'A9'!EV46+'A10'!EV46</f>
        <v>0</v>
      </c>
      <c r="F40" s="447">
        <f t="shared" si="0"/>
        <v>0</v>
      </c>
      <c r="G40" s="395">
        <f>'A1'!EX46+'A2'!EX46+'A3'!EX46+'A4'!EX46+'A5'!EX46+'A6'!EX46+'A7'!EX46+'A8'!EX46+'A9'!EX46+'A10'!EX46</f>
        <v>0</v>
      </c>
      <c r="H40" s="450"/>
      <c r="I40" s="440"/>
      <c r="J40" s="477"/>
      <c r="K40" s="419"/>
      <c r="L40" s="45" t="s">
        <v>133</v>
      </c>
      <c r="M40" s="437" t="s">
        <v>125</v>
      </c>
      <c r="N40" s="441">
        <f>'A1'!FI38+'A2'!FI38+'A3'!FI38+'A4'!FI38+'A5'!FI38+'A6'!FI38+'A7'!FI38+'A8'!FI38+'A9'!FI38+'A10'!FI38+'I1'!G38+'I2'!G38+'I3'!G38+'I4'!G38+'I5'!G38+'I6'!G38+'I7'!G38+'I8'!G38+'I9'!G38+'I10'!G38</f>
        <v>0</v>
      </c>
      <c r="O40" s="442">
        <f t="shared" si="1"/>
        <v>0</v>
      </c>
      <c r="P40" s="397">
        <f>'A1'!FK38+'A2'!FK38+'A3'!FK38+'A4'!FK38+'A5'!FK38+'A6'!FK38+'A7'!FK38+'A8'!FK38+'A9'!FK38+'A10'!FK38+'I1'!I38+'I2'!I38+'I3'!I38+'I4'!I38+'I5'!I38+'I6'!I38+'I7'!I38+'I8'!I38+'I9'!I38+'I10'!I38</f>
        <v>0</v>
      </c>
      <c r="Q40" s="452">
        <f>'A1'!FL38+'A2'!FL38+'A3'!FL38+'A4'!FL38+'A5'!FL38+'A6'!FL38+'A7'!FL38+'A8'!FL38+'A9'!FL38+'A10'!FL38+'I1'!J38+'I2'!J38+'I3'!J38+'I4'!J38+'I5'!J38+'I6'!J38+'I7'!J38+'I8'!J38+'I9'!J38+'I10'!J38</f>
        <v>0</v>
      </c>
      <c r="R40" s="440"/>
      <c r="S40" s="449">
        <f>SUM(P40:P41)+Q40</f>
        <v>0</v>
      </c>
      <c r="T40" s="454">
        <f>IF(S$4=0,0,S40/$S$4)</f>
        <v>0</v>
      </c>
      <c r="U40" s="87" t="s">
        <v>133</v>
      </c>
      <c r="V40" s="450">
        <f>J32</f>
        <v>0</v>
      </c>
      <c r="W40" s="444">
        <f>S40</f>
        <v>0</v>
      </c>
      <c r="X40" s="445">
        <f>SUM(V40:W40)</f>
        <v>0</v>
      </c>
      <c r="Y40" s="422">
        <f>IF(X$88=0,0,X40/X$88)</f>
        <v>0</v>
      </c>
    </row>
    <row r="41" spans="1:25" x14ac:dyDescent="0.25">
      <c r="A41" s="45" t="s">
        <v>77</v>
      </c>
      <c r="B41" s="757" t="str">
        <f>Prices!$A110</f>
        <v xml:space="preserve">glazing  </v>
      </c>
      <c r="C41" s="381" t="s">
        <v>85</v>
      </c>
      <c r="D41" s="437" t="s">
        <v>45</v>
      </c>
      <c r="E41" s="446">
        <f>'A1'!EV47+'A2'!EV47+'A3'!EV47+'A4'!EV47+'A5'!EV47+'A6'!EV47+'A7'!EV47+'A8'!EV47+'A9'!EV47+'A10'!EV47</f>
        <v>0</v>
      </c>
      <c r="F41" s="447">
        <f t="shared" si="0"/>
        <v>0</v>
      </c>
      <c r="G41" s="395">
        <f>'A1'!EX47+'A2'!EX47+'A3'!EX47+'A4'!EX47+'A5'!EX47+'A6'!EX47+'A7'!EX47+'A8'!EX47+'A9'!EX47+'A10'!EX47</f>
        <v>0</v>
      </c>
      <c r="H41" s="450"/>
      <c r="I41" s="440"/>
      <c r="J41" s="477"/>
      <c r="K41" s="419"/>
      <c r="L41" s="45" t="s">
        <v>133</v>
      </c>
      <c r="M41" s="437" t="s">
        <v>125</v>
      </c>
      <c r="N41" s="441">
        <f>'A1'!FI39+'A2'!FI39+'A3'!FI39+'A4'!FI39+'A5'!FI39+'A6'!FI39+'A7'!FI39+'A8'!FI39+'A9'!FI39+'A10'!FI39+'I1'!G39+'I2'!G39+'I3'!G39+'I4'!G39+'I5'!G39+'I6'!G39+'I7'!G39+'I8'!G39+'I9'!G39+'I10'!G39</f>
        <v>0</v>
      </c>
      <c r="O41" s="442">
        <f t="shared" si="1"/>
        <v>0</v>
      </c>
      <c r="P41" s="397">
        <f>'A1'!FK39+'A2'!FK39+'A3'!FK39+'A4'!FK39+'A5'!FK39+'A6'!FK39+'A7'!FK39+'A8'!FK39+'A9'!FK39+'A10'!FK39+'I1'!I39+'I2'!I39+'I3'!I39+'I4'!I39+'I5'!I39+'I6'!I39+'I7'!I39+'I8'!I39+'I9'!I39+'I10'!I39</f>
        <v>0</v>
      </c>
      <c r="Q41" s="452"/>
      <c r="R41" s="440"/>
      <c r="S41" s="456"/>
      <c r="T41" s="454"/>
      <c r="U41" s="87"/>
      <c r="V41" s="450"/>
      <c r="W41" s="444"/>
      <c r="X41" s="445"/>
      <c r="Y41" s="422"/>
    </row>
    <row r="42" spans="1:25" x14ac:dyDescent="0.25">
      <c r="A42" s="45" t="s">
        <v>77</v>
      </c>
      <c r="B42" s="757" t="str">
        <f>Prices!$A111</f>
        <v xml:space="preserve">glazing  </v>
      </c>
      <c r="C42" s="381" t="s">
        <v>86</v>
      </c>
      <c r="D42" s="437" t="s">
        <v>45</v>
      </c>
      <c r="E42" s="446">
        <f>'A1'!EV48+'A2'!EV48+'A3'!EV48+'A4'!EV48+'A5'!EV48+'A6'!EV48+'A7'!EV48+'A8'!EV48+'A9'!EV48+'A10'!EV48</f>
        <v>0</v>
      </c>
      <c r="F42" s="447">
        <f t="shared" si="0"/>
        <v>0</v>
      </c>
      <c r="G42" s="395">
        <f>'A1'!EX48+'A2'!EX48+'A3'!EX48+'A4'!EX48+'A5'!EX48+'A6'!EX48+'A7'!EX48+'A8'!EX48+'A9'!EX48+'A10'!EX48</f>
        <v>0</v>
      </c>
      <c r="H42" s="450"/>
      <c r="I42" s="440"/>
      <c r="J42" s="477"/>
      <c r="K42" s="419"/>
      <c r="L42" s="45"/>
      <c r="M42" s="437"/>
      <c r="N42" s="455"/>
      <c r="O42" s="442"/>
      <c r="P42" s="403"/>
      <c r="Q42" s="452"/>
      <c r="R42" s="440"/>
      <c r="S42" s="456"/>
      <c r="T42" s="454"/>
      <c r="U42" s="87"/>
      <c r="V42" s="450"/>
      <c r="W42" s="444"/>
      <c r="X42" s="445"/>
      <c r="Y42" s="422"/>
    </row>
    <row r="43" spans="1:25" x14ac:dyDescent="0.25">
      <c r="A43" s="45" t="s">
        <v>77</v>
      </c>
      <c r="B43" s="757" t="str">
        <f>Prices!$A112</f>
        <v xml:space="preserve">glazing  </v>
      </c>
      <c r="C43" s="740" t="s">
        <v>87</v>
      </c>
      <c r="D43" s="437" t="s">
        <v>45</v>
      </c>
      <c r="E43" s="446">
        <f>'A1'!EV49+'A2'!EV49+'A3'!EV49+'A4'!EV49+'A5'!EV49+'A6'!EV49+'A7'!EV49+'A8'!EV49+'A9'!EV49+'A10'!EV49</f>
        <v>0</v>
      </c>
      <c r="F43" s="447">
        <f t="shared" ref="F43:F53" si="3">IF(E43=0,0,G43/E43)</f>
        <v>0</v>
      </c>
      <c r="G43" s="395">
        <f>'A1'!EX49+'A2'!EX49+'A3'!EX49+'A4'!EX49+'A5'!EX49+'A6'!EX49+'A7'!EX49+'A8'!EX49+'A9'!EX49+'A10'!EX49</f>
        <v>0</v>
      </c>
      <c r="H43" s="450"/>
      <c r="I43" s="440"/>
      <c r="J43" s="477"/>
      <c r="K43" s="419"/>
      <c r="L43" s="45" t="s">
        <v>77</v>
      </c>
      <c r="M43" s="437" t="s">
        <v>45</v>
      </c>
      <c r="N43" s="441">
        <f>'A1'!FI41+'A2'!FI41+'A3'!FI41+'A4'!FI41+'A5'!FI41+'A6'!FI41+'A7'!FI41+'A8'!FI41+'A9'!FI41+'A10'!FI41+'I1'!G41+'I2'!G41+'I3'!G41+'I4'!G41+'I5'!G41+'I6'!G41+'I7'!G41+'I8'!G41+'I9'!G41+'I10'!G41</f>
        <v>0</v>
      </c>
      <c r="O43" s="442">
        <f t="shared" si="1"/>
        <v>0</v>
      </c>
      <c r="P43" s="397">
        <f>'A1'!FK41+'A2'!FK41+'A3'!FK41+'A4'!FK41+'A5'!FK41+'A6'!FK41+'A7'!FK41+'A8'!FK41+'A9'!FK41+'A10'!FK41+'I1'!I41+'I2'!I41+'I3'!I41+'I4'!I41+'I5'!I41+'I6'!I41+'I7'!I41+'I8'!I41+'I9'!I41+'I10'!I41</f>
        <v>0</v>
      </c>
      <c r="Q43" s="452"/>
      <c r="R43" s="440"/>
      <c r="S43" s="449">
        <f>SUM(P43:P44)</f>
        <v>0</v>
      </c>
      <c r="T43" s="454">
        <f>IF(S$4=0,0,S43/$S$4)</f>
        <v>0</v>
      </c>
      <c r="U43" s="87" t="s">
        <v>77</v>
      </c>
      <c r="V43" s="450">
        <f>J34</f>
        <v>0</v>
      </c>
      <c r="W43" s="444">
        <f>S43</f>
        <v>0</v>
      </c>
      <c r="X43" s="445">
        <f>SUM(V43:W43)</f>
        <v>0</v>
      </c>
      <c r="Y43" s="422">
        <f>IF(X$88=0,0,X43/X$88)</f>
        <v>0</v>
      </c>
    </row>
    <row r="44" spans="1:25" x14ac:dyDescent="0.25">
      <c r="A44" s="45" t="s">
        <v>77</v>
      </c>
      <c r="B44" s="757" t="str">
        <f>Prices!$A113</f>
        <v xml:space="preserve">glazing  </v>
      </c>
      <c r="C44" s="740" t="s">
        <v>88</v>
      </c>
      <c r="D44" s="437" t="s">
        <v>45</v>
      </c>
      <c r="E44" s="446">
        <f>'A1'!EV50+'A2'!EV50+'A3'!EV50+'A4'!EV50+'A5'!EV50+'A6'!EV50+'A7'!EV50+'A8'!EV50+'A9'!EV50+'A10'!EV50</f>
        <v>0</v>
      </c>
      <c r="F44" s="447">
        <f t="shared" si="3"/>
        <v>0</v>
      </c>
      <c r="G44" s="395">
        <f>'A1'!EX50+'A2'!EX50+'A3'!EX50+'A4'!EX50+'A5'!EX50+'A6'!EX50+'A7'!EX50+'A8'!EX50+'A9'!EX50+'A10'!EX50</f>
        <v>0</v>
      </c>
      <c r="H44" s="450"/>
      <c r="I44" s="440"/>
      <c r="J44" s="477"/>
      <c r="K44" s="419"/>
      <c r="L44" s="45" t="s">
        <v>77</v>
      </c>
      <c r="M44" s="437" t="s">
        <v>45</v>
      </c>
      <c r="N44" s="441">
        <f>'A1'!FI42+'A2'!FI42+'A3'!FI42+'A4'!FI42+'A5'!FI42+'A6'!FI42+'A7'!FI42+'A8'!FI42+'A9'!FI42+'A10'!FI42+'I1'!G42+'I2'!G42+'I3'!G42+'I4'!G42+'I5'!G42+'I6'!G42+'I7'!G42+'I8'!G42+'I9'!G42+'I10'!G42</f>
        <v>0</v>
      </c>
      <c r="O44" s="442">
        <f t="shared" si="1"/>
        <v>0</v>
      </c>
      <c r="P44" s="397">
        <f>'A1'!FK42+'A2'!FK42+'A3'!FK42+'A4'!FK42+'A5'!FK42+'A6'!FK42+'A7'!FK42+'A8'!FK42+'A9'!FK42+'A10'!FK42+'I1'!I42+'I2'!I42+'I3'!I42+'I4'!I42+'I5'!I42+'I6'!I42+'I7'!I42+'I8'!I42+'I9'!I42+'I10'!I42</f>
        <v>0</v>
      </c>
      <c r="Q44" s="452"/>
      <c r="R44" s="457"/>
      <c r="S44" s="456"/>
      <c r="T44" s="458"/>
      <c r="U44" s="87"/>
      <c r="V44" s="450"/>
      <c r="W44" s="444"/>
      <c r="X44" s="445"/>
      <c r="Y44" s="422"/>
    </row>
    <row r="45" spans="1:25" x14ac:dyDescent="0.25">
      <c r="A45" s="45" t="s">
        <v>77</v>
      </c>
      <c r="B45" s="757" t="str">
        <f>Prices!$A114</f>
        <v xml:space="preserve">glazing  </v>
      </c>
      <c r="C45" s="740" t="s">
        <v>89</v>
      </c>
      <c r="D45" s="437" t="s">
        <v>45</v>
      </c>
      <c r="E45" s="446">
        <f>'A1'!EV51+'A2'!EV51+'A3'!EV51+'A4'!EV51+'A5'!EV51+'A6'!EV51+'A7'!EV51+'A8'!EV51+'A9'!EV51+'A10'!EV51</f>
        <v>0</v>
      </c>
      <c r="F45" s="447">
        <f t="shared" si="3"/>
        <v>0</v>
      </c>
      <c r="G45" s="395">
        <f>'A1'!EX51+'A2'!EX51+'A3'!EX51+'A4'!EX51+'A5'!EX51+'A6'!EX51+'A7'!EX51+'A8'!EX51+'A9'!EX51+'A10'!EX51</f>
        <v>0</v>
      </c>
      <c r="H45" s="450"/>
      <c r="I45" s="440"/>
      <c r="J45" s="477"/>
      <c r="K45" s="419"/>
      <c r="L45" s="45" t="s">
        <v>90</v>
      </c>
      <c r="M45" s="437" t="s">
        <v>109</v>
      </c>
      <c r="N45" s="441">
        <f>'A1'!FI43+'A2'!FI43+'A3'!FI43+'A4'!FI43+'A5'!FI43+'A6'!FI43+'A7'!FI43+'A8'!FI43+'A9'!FI43+'A10'!FI43+'I1'!G43+'I2'!G43+'I3'!G43+'I4'!G43+'I5'!G43+'I6'!G43+'I7'!G43+'I8'!G43+'I9'!G43+'I10'!G43</f>
        <v>0</v>
      </c>
      <c r="O45" s="442">
        <f t="shared" si="1"/>
        <v>0</v>
      </c>
      <c r="P45" s="397">
        <f>'A1'!FK43+'A2'!FK43+'A3'!FK43+'A4'!FK43+'A5'!FK43+'A6'!FK43+'A7'!FK43+'A8'!FK43+'A9'!FK43+'A10'!FK43+'I1'!I43+'I2'!I43+'I3'!I43+'I4'!I43+'I5'!I43+'I6'!I43+'I7'!I43+'I8'!I43+'I9'!I43+'I10'!I43</f>
        <v>0</v>
      </c>
      <c r="Q45" s="452">
        <f>'A1'!FL43+'A2'!FL43+'A3'!FL43+'A4'!FL43+'A5'!FL43+'A6'!FL43+'A7'!FL43+'A8'!FL43+'A9'!FL43+'A10'!FL43+'I1'!J43+'I2'!J43+'I3'!J43+'I4'!J43+'I5'!J43+'I6'!J43+'I7'!J43+'I8'!J43+'I9'!J43+'I10'!J43</f>
        <v>0</v>
      </c>
      <c r="R45" s="542">
        <f>IF(O45=0,0,Q45/O45)</f>
        <v>0</v>
      </c>
      <c r="S45" s="449">
        <f>SUM(P45:P47)+Q45</f>
        <v>0</v>
      </c>
      <c r="T45" s="458">
        <f>IF(S$4=0,0,S45/$S$4)</f>
        <v>0</v>
      </c>
      <c r="U45" s="87" t="s">
        <v>90</v>
      </c>
      <c r="V45" s="450">
        <f>J55</f>
        <v>0</v>
      </c>
      <c r="W45" s="444">
        <f>S45</f>
        <v>0</v>
      </c>
      <c r="X45" s="445">
        <f>SUM(V45:W45)</f>
        <v>0</v>
      </c>
      <c r="Y45" s="422">
        <f>IF(X$88=0,0,X45/X$88)</f>
        <v>0</v>
      </c>
    </row>
    <row r="46" spans="1:25" x14ac:dyDescent="0.25">
      <c r="A46" s="45" t="s">
        <v>77</v>
      </c>
      <c r="B46" s="757" t="str">
        <f>Prices!$A115</f>
        <v xml:space="preserve">glazing  </v>
      </c>
      <c r="C46" s="740" t="s">
        <v>577</v>
      </c>
      <c r="D46" s="437" t="s">
        <v>45</v>
      </c>
      <c r="E46" s="446">
        <f>'A1'!EV52+'A2'!EV52+'A3'!EV52+'A4'!EV52+'A5'!EV52+'A6'!EV52+'A7'!EV52+'A8'!EV52+'A9'!EV52+'A10'!EV52</f>
        <v>0</v>
      </c>
      <c r="F46" s="447">
        <f t="shared" si="3"/>
        <v>0</v>
      </c>
      <c r="G46" s="395">
        <f>'A1'!EX52+'A2'!EX52+'A3'!EX52+'A4'!EX52+'A5'!EX52+'A6'!EX52+'A7'!EX52+'A8'!EX52+'A9'!EX52+'A10'!EX52</f>
        <v>0</v>
      </c>
      <c r="H46" s="450"/>
      <c r="I46" s="440"/>
      <c r="J46" s="477"/>
      <c r="K46" s="419"/>
      <c r="L46" s="45" t="s">
        <v>90</v>
      </c>
      <c r="M46" s="437" t="s">
        <v>109</v>
      </c>
      <c r="N46" s="441">
        <f>'A1'!FI44+'A2'!FI44+'A3'!FI44+'A4'!FI44+'A5'!FI44+'A6'!FI44+'A7'!FI44+'A8'!FI44+'A9'!FI44+'A10'!FI44+'I1'!G44+'I2'!G44+'I3'!G44+'I4'!G44+'I5'!G44+'I6'!G44+'I7'!G44+'I8'!G44+'I9'!G44+'I10'!G44</f>
        <v>0</v>
      </c>
      <c r="O46" s="442">
        <f t="shared" si="1"/>
        <v>0</v>
      </c>
      <c r="P46" s="397">
        <f>'A1'!FK44+'A2'!FK44+'A3'!FK44+'A4'!FK44+'A5'!FK44+'A6'!FK44+'A7'!FK44+'A8'!FK44+'A9'!FK44+'A10'!FK44+'I1'!I44+'I2'!I44+'I3'!I44+'I4'!I44+'I5'!I44+'I6'!I44+'I7'!I44+'I8'!I44+'I9'!I44+'I10'!I44</f>
        <v>0</v>
      </c>
      <c r="Q46" s="452"/>
      <c r="R46" s="457"/>
      <c r="S46" s="456"/>
      <c r="T46" s="458"/>
      <c r="U46" s="87"/>
      <c r="V46" s="450"/>
      <c r="W46" s="444"/>
      <c r="X46" s="445"/>
      <c r="Y46" s="422"/>
    </row>
    <row r="47" spans="1:25" x14ac:dyDescent="0.25">
      <c r="A47" s="45" t="s">
        <v>77</v>
      </c>
      <c r="B47" s="757" t="str">
        <f>Prices!$A116</f>
        <v xml:space="preserve">glazing  </v>
      </c>
      <c r="C47" s="740" t="s">
        <v>578</v>
      </c>
      <c r="D47" s="437" t="s">
        <v>45</v>
      </c>
      <c r="E47" s="446">
        <f>'A1'!EV53+'A2'!EV53+'A3'!EV53+'A4'!EV53+'A5'!EV53+'A6'!EV53+'A7'!EV53+'A8'!EV53+'A9'!EV53+'A10'!EV53</f>
        <v>0</v>
      </c>
      <c r="F47" s="447">
        <f t="shared" si="3"/>
        <v>0</v>
      </c>
      <c r="G47" s="395">
        <f>'A1'!EX53+'A2'!EX53+'A3'!EX53+'A4'!EX53+'A5'!EX53+'A6'!EX53+'A7'!EX53+'A8'!EX53+'A9'!EX53+'A10'!EX53</f>
        <v>0</v>
      </c>
      <c r="H47" s="450"/>
      <c r="I47" s="440"/>
      <c r="J47" s="477"/>
      <c r="K47" s="419"/>
      <c r="L47" s="45" t="s">
        <v>90</v>
      </c>
      <c r="M47" s="437" t="s">
        <v>45</v>
      </c>
      <c r="N47" s="441">
        <f>'A1'!FI45+'A2'!FI45+'A3'!FI45+'A4'!FI45+'A5'!FI45+'A6'!FI45+'A7'!FI45+'A8'!FI45+'A9'!FI45+'A10'!FI45+'I1'!G45+'I2'!G45+'I3'!G45+'I4'!G45+'I5'!G45+'I6'!G45+'I7'!G45+'I8'!G45+'I9'!G45+'I10'!G45</f>
        <v>0</v>
      </c>
      <c r="O47" s="442">
        <f t="shared" si="1"/>
        <v>0</v>
      </c>
      <c r="P47" s="397">
        <f>'A1'!FK45+'A2'!FK45+'A3'!FK45+'A4'!FK45+'A5'!FK45+'A6'!FK45+'A7'!FK45+'A8'!FK45+'A9'!FK45+'A10'!FK45+'I1'!I45+'I2'!I45+'I3'!I45+'I4'!I45+'I5'!I45+'I6'!I45+'I7'!I45+'I8'!I45+'I9'!I45+'I10'!I45</f>
        <v>0</v>
      </c>
      <c r="Q47" s="452"/>
      <c r="R47" s="457"/>
      <c r="S47" s="406"/>
      <c r="T47" s="458"/>
      <c r="U47" s="402"/>
      <c r="V47" s="427"/>
      <c r="W47" s="444"/>
      <c r="X47" s="445"/>
      <c r="Y47" s="422"/>
    </row>
    <row r="48" spans="1:25" x14ac:dyDescent="0.25">
      <c r="A48" s="45" t="s">
        <v>77</v>
      </c>
      <c r="B48" s="757" t="str">
        <f>Prices!$A117</f>
        <v xml:space="preserve">glazing  </v>
      </c>
      <c r="C48" s="740" t="s">
        <v>579</v>
      </c>
      <c r="D48" s="437" t="s">
        <v>45</v>
      </c>
      <c r="E48" s="446">
        <f>'A1'!EV54+'A2'!EV54+'A3'!EV54+'A4'!EV54+'A5'!EV54+'A6'!EV54+'A7'!EV54+'A8'!EV54+'A9'!EV54+'A10'!EV54</f>
        <v>0</v>
      </c>
      <c r="F48" s="447">
        <f t="shared" si="3"/>
        <v>0</v>
      </c>
      <c r="G48" s="395">
        <f>'A1'!EX54+'A2'!EX54+'A3'!EX54+'A4'!EX54+'A5'!EX54+'A6'!EX54+'A7'!EX54+'A8'!EX54+'A9'!EX54+'A10'!EX54</f>
        <v>0</v>
      </c>
      <c r="H48" s="450"/>
      <c r="I48" s="440"/>
      <c r="J48" s="477"/>
      <c r="K48" s="419"/>
      <c r="L48" s="45" t="s">
        <v>99</v>
      </c>
      <c r="M48" s="437" t="s">
        <v>109</v>
      </c>
      <c r="N48" s="441">
        <f>'A1'!FI46+'A2'!FI46+'A3'!FI46+'A4'!FI46+'A5'!FI46+'A6'!FI46+'A7'!FI46+'A8'!FI46+'A9'!FI46+'A10'!FI46+'I1'!G46+'I2'!G46+'I3'!G46+'I4'!G46+'I5'!G46+'I6'!G46+'I7'!G46+'I8'!G46+'I9'!G46+'I10'!G46</f>
        <v>0</v>
      </c>
      <c r="O48" s="442">
        <f t="shared" si="1"/>
        <v>0</v>
      </c>
      <c r="P48" s="397">
        <f>'A1'!FK46+'A2'!FK46+'A3'!FK46+'A4'!FK46+'A5'!FK46+'A6'!FK46+'A7'!FK46+'A8'!FK46+'A9'!FK46+'A10'!FK46+'I1'!I46+'I2'!I46+'I3'!I46+'I4'!I46+'I5'!I46+'I6'!I46+'I7'!I46+'I8'!I46+'I9'!I46+'I10'!I46</f>
        <v>0</v>
      </c>
      <c r="Q48" s="452">
        <f>'A1'!FL46+'A2'!FL46+'A3'!FL46+'A4'!FL46+'A5'!FL46+'A6'!FL46+'A7'!FL46+'A8'!FL46+'A9'!FL46+'A10'!FL46+'I1'!J46+'I2'!J46+'I3'!J46+'I4'!J46+'I5'!J46+'I6'!J46+'I7'!J46+'I8'!J46+'I9'!J46+'I10'!J46</f>
        <v>0</v>
      </c>
      <c r="R48" s="542">
        <f>IF(O48=0,0,Q48/O48)</f>
        <v>0</v>
      </c>
      <c r="S48" s="449">
        <f>SUM(P48:P50)+Q48</f>
        <v>0</v>
      </c>
      <c r="T48" s="458">
        <f>IF(S$4=0,0,S48/$S$4)</f>
        <v>0</v>
      </c>
      <c r="U48" s="87" t="s">
        <v>99</v>
      </c>
      <c r="V48" s="450">
        <f>J58</f>
        <v>0</v>
      </c>
      <c r="W48" s="444">
        <f>S48</f>
        <v>0</v>
      </c>
      <c r="X48" s="445">
        <f>SUM(V48:W48)</f>
        <v>0</v>
      </c>
      <c r="Y48" s="422">
        <f>IF(X$88=0,0,X48/X$88)</f>
        <v>0</v>
      </c>
    </row>
    <row r="49" spans="1:25" x14ac:dyDescent="0.25">
      <c r="A49" s="45" t="s">
        <v>77</v>
      </c>
      <c r="B49" s="757" t="str">
        <f>Prices!$A118</f>
        <v xml:space="preserve">glazing  </v>
      </c>
      <c r="C49" s="740" t="s">
        <v>580</v>
      </c>
      <c r="D49" s="437" t="s">
        <v>45</v>
      </c>
      <c r="E49" s="446">
        <f>'A1'!EV55+'A2'!EV55+'A3'!EV55+'A4'!EV55+'A5'!EV55+'A6'!EV55+'A7'!EV55+'A8'!EV55+'A9'!EV55+'A10'!EV55</f>
        <v>0</v>
      </c>
      <c r="F49" s="447">
        <f t="shared" si="3"/>
        <v>0</v>
      </c>
      <c r="G49" s="395">
        <f>'A1'!EX55+'A2'!EX55+'A3'!EX55+'A4'!EX55+'A5'!EX55+'A6'!EX55+'A7'!EX55+'A8'!EX55+'A9'!EX55+'A10'!EX55</f>
        <v>0</v>
      </c>
      <c r="H49" s="450"/>
      <c r="I49" s="440"/>
      <c r="J49" s="477"/>
      <c r="K49" s="419"/>
      <c r="L49" s="45" t="s">
        <v>99</v>
      </c>
      <c r="M49" s="437" t="s">
        <v>109</v>
      </c>
      <c r="N49" s="441">
        <f>'A1'!FI47+'A2'!FI47+'A3'!FI47+'A4'!FI47+'A5'!FI47+'A6'!FI47+'A7'!FI47+'A8'!FI47+'A9'!FI47+'A10'!FI47+'I1'!G47+'I2'!G47+'I3'!G47+'I4'!G47+'I5'!G47+'I6'!G47+'I7'!G47+'I8'!G47+'I9'!G47+'I10'!G47</f>
        <v>0</v>
      </c>
      <c r="O49" s="442">
        <f t="shared" si="1"/>
        <v>0</v>
      </c>
      <c r="P49" s="397">
        <f>'A1'!FK47+'A2'!FK47+'A3'!FK47+'A4'!FK47+'A5'!FK47+'A6'!FK47+'A7'!FK47+'A8'!FK47+'A9'!FK47+'A10'!FK47+'I1'!I47+'I2'!I47+'I3'!I47+'I4'!I47+'I5'!I47+'I6'!I47+'I7'!I47+'I8'!I47+'I9'!I47+'I10'!I47</f>
        <v>0</v>
      </c>
      <c r="Q49" s="452"/>
      <c r="R49" s="457"/>
      <c r="S49" s="456"/>
      <c r="T49" s="458"/>
      <c r="U49" s="87"/>
      <c r="V49" s="450"/>
      <c r="W49" s="444"/>
      <c r="X49" s="445"/>
      <c r="Y49" s="422"/>
    </row>
    <row r="50" spans="1:25" x14ac:dyDescent="0.25">
      <c r="A50" s="45" t="s">
        <v>77</v>
      </c>
      <c r="B50" s="757" t="str">
        <f>Prices!$A119</f>
        <v xml:space="preserve">glazing  </v>
      </c>
      <c r="C50" s="740" t="s">
        <v>581</v>
      </c>
      <c r="D50" s="437" t="s">
        <v>45</v>
      </c>
      <c r="E50" s="446">
        <f>'A1'!EV56+'A2'!EV56+'A3'!EV56+'A4'!EV56+'A5'!EV56+'A6'!EV56+'A7'!EV56+'A8'!EV56+'A9'!EV56+'A10'!EV56</f>
        <v>0</v>
      </c>
      <c r="F50" s="447">
        <f t="shared" si="3"/>
        <v>0</v>
      </c>
      <c r="G50" s="395">
        <f>'A1'!EX56+'A2'!EX56+'A3'!EX56+'A4'!EX56+'A5'!EX56+'A6'!EX56+'A7'!EX56+'A8'!EX56+'A9'!EX56+'A10'!EX56</f>
        <v>0</v>
      </c>
      <c r="H50" s="450"/>
      <c r="I50" s="440"/>
      <c r="J50" s="477"/>
      <c r="K50" s="419"/>
      <c r="L50" s="45" t="s">
        <v>99</v>
      </c>
      <c r="M50" s="437" t="s">
        <v>45</v>
      </c>
      <c r="N50" s="441">
        <f>'A1'!FI48+'A2'!FI48+'A3'!FI48+'A4'!FI48+'A5'!FI48+'A6'!FI48+'A7'!FI48+'A8'!FI48+'A9'!FI48+'A10'!FI48+'I1'!G48+'I2'!G48+'I3'!G48+'I4'!G48+'I5'!G48+'I6'!G48+'I7'!G48+'I8'!G48+'I9'!G48+'I10'!G48</f>
        <v>0</v>
      </c>
      <c r="O50" s="442">
        <f t="shared" si="1"/>
        <v>0</v>
      </c>
      <c r="P50" s="397">
        <f>'A1'!FK48+'A2'!FK48+'A3'!FK48+'A4'!FK48+'A5'!FK48+'A6'!FK48+'A7'!FK48+'A8'!FK48+'A9'!FK48+'A10'!FK48+'I1'!I48+'I2'!I48+'I3'!I48+'I4'!I48+'I5'!I48+'I6'!I48+'I7'!I48+'I8'!I48+'I9'!I48+'I10'!I48</f>
        <v>0</v>
      </c>
      <c r="Q50" s="452"/>
      <c r="R50" s="457"/>
      <c r="S50" s="406"/>
      <c r="T50" s="458"/>
      <c r="U50" s="402"/>
      <c r="V50" s="427"/>
      <c r="W50" s="444"/>
      <c r="X50" s="445"/>
      <c r="Y50" s="422"/>
    </row>
    <row r="51" spans="1:25" x14ac:dyDescent="0.25">
      <c r="A51" s="45" t="s">
        <v>77</v>
      </c>
      <c r="B51" s="757" t="str">
        <f>Prices!$A120</f>
        <v xml:space="preserve">glazing  </v>
      </c>
      <c r="C51" s="740" t="s">
        <v>582</v>
      </c>
      <c r="D51" s="437" t="s">
        <v>45</v>
      </c>
      <c r="E51" s="446">
        <f>'A1'!EV57+'A2'!EV57+'A3'!EV57+'A4'!EV57+'A5'!EV57+'A6'!EV57+'A7'!EV57+'A8'!EV57+'A9'!EV57+'A10'!EV57</f>
        <v>0</v>
      </c>
      <c r="F51" s="447">
        <f t="shared" si="3"/>
        <v>0</v>
      </c>
      <c r="G51" s="395">
        <f>'A1'!EX57+'A2'!EX57+'A3'!EX57+'A4'!EX57+'A5'!EX57+'A6'!EX57+'A7'!EX57+'A8'!EX57+'A9'!EX57+'A10'!EX57</f>
        <v>0</v>
      </c>
      <c r="H51" s="775"/>
      <c r="I51" s="395"/>
      <c r="J51" s="477"/>
      <c r="K51" s="419"/>
      <c r="L51" s="45" t="s">
        <v>91</v>
      </c>
      <c r="M51" s="437" t="s">
        <v>109</v>
      </c>
      <c r="N51" s="441">
        <f>'A1'!FI49+'A2'!FI49+'A3'!FI49+'A4'!FI49+'A5'!FI49+'A6'!FI49+'A7'!FI49+'A8'!FI49+'A9'!FI49+'A10'!FI49+'I1'!G49+'I2'!G49+'I3'!G49+'I4'!G49+'I5'!G49+'I6'!G49+'I7'!G49+'I8'!G49+'I9'!G49+'I10'!G49</f>
        <v>0</v>
      </c>
      <c r="O51" s="442">
        <f t="shared" si="1"/>
        <v>0</v>
      </c>
      <c r="P51" s="397">
        <f>'A1'!FK49+'A2'!FK49+'A3'!FK49+'A4'!FK49+'A5'!FK49+'A6'!FK49+'A7'!FK49+'A8'!FK49+'A9'!FK49+'A10'!FK49+'I1'!I49+'I2'!I49+'I3'!I49+'I4'!I49+'I5'!I49+'I6'!I49+'I7'!I49+'I8'!I49+'I9'!I49+'I10'!I49</f>
        <v>0</v>
      </c>
      <c r="Q51" s="452">
        <f>'A1'!FL49+'A2'!FL49+'A3'!FL49+'A4'!FL49+'A5'!FL49+'A6'!FL49+'A7'!FL49+'A8'!FL49+'A9'!FL49+'A10'!FL49+'I1'!J49+'I2'!J49+'I3'!J49+'I4'!J49+'I5'!J49+'I6'!J49+'I7'!J49+'I8'!J49+'I9'!J49+'I10'!J49</f>
        <v>0</v>
      </c>
      <c r="R51" s="542">
        <f>IF(O51=0,0,Q51/O51)</f>
        <v>0</v>
      </c>
      <c r="S51" s="449">
        <f>SUM(P51:P52)+Q51</f>
        <v>0</v>
      </c>
      <c r="T51" s="458">
        <f>IF(S$4=0,0,S51/$S$4)</f>
        <v>0</v>
      </c>
      <c r="U51" s="87" t="s">
        <v>91</v>
      </c>
      <c r="V51" s="450">
        <f>J61</f>
        <v>0</v>
      </c>
      <c r="W51" s="444">
        <f>S51</f>
        <v>0</v>
      </c>
      <c r="X51" s="445">
        <f>SUM(V51:W51)</f>
        <v>0</v>
      </c>
      <c r="Y51" s="422">
        <f>IF(X$88=0,0,X51/X$88)</f>
        <v>0</v>
      </c>
    </row>
    <row r="52" spans="1:25" x14ac:dyDescent="0.25">
      <c r="A52" s="45" t="s">
        <v>77</v>
      </c>
      <c r="B52" s="757" t="str">
        <f>Prices!$A121</f>
        <v xml:space="preserve">glazing  </v>
      </c>
      <c r="C52" s="740" t="s">
        <v>583</v>
      </c>
      <c r="D52" s="437" t="s">
        <v>45</v>
      </c>
      <c r="E52" s="446">
        <f>'A1'!EV58+'A2'!EV58+'A3'!EV58+'A4'!EV58+'A5'!EV58+'A6'!EV58+'A7'!EV58+'A8'!EV58+'A9'!EV58+'A10'!EV58</f>
        <v>0</v>
      </c>
      <c r="F52" s="447">
        <f t="shared" si="3"/>
        <v>0</v>
      </c>
      <c r="G52" s="395">
        <f>'A1'!EX58+'A2'!EX58+'A3'!EX58+'A4'!EX58+'A5'!EX58+'A6'!EX58+'A7'!EX58+'A8'!EX58+'A9'!EX58+'A10'!EX58</f>
        <v>0</v>
      </c>
      <c r="H52" s="775"/>
      <c r="I52" s="395"/>
      <c r="J52" s="477"/>
      <c r="K52" s="419"/>
      <c r="L52" s="45" t="s">
        <v>91</v>
      </c>
      <c r="M52" s="437" t="s">
        <v>109</v>
      </c>
      <c r="N52" s="441">
        <f>'A1'!FI50+'A2'!FI50+'A3'!FI50+'A4'!FI50+'A5'!FI50+'A6'!FI50+'A7'!FI50+'A8'!FI50+'A9'!FI50+'A10'!FI50+'I1'!G50+'I2'!G50+'I3'!G50+'I4'!G50+'I5'!G50+'I6'!G50+'I7'!G50+'I8'!G50+'I9'!G50+'I10'!G50</f>
        <v>0</v>
      </c>
      <c r="O52" s="442">
        <f t="shared" si="1"/>
        <v>0</v>
      </c>
      <c r="P52" s="397">
        <f>'A1'!FK50+'A2'!FK50+'A3'!FK50+'A4'!FK50+'A5'!FK50+'A6'!FK50+'A7'!FK50+'A8'!FK50+'A9'!FK50+'A10'!FK50+'I1'!I50+'I2'!I50+'I3'!I50+'I4'!I50+'I5'!I50+'I6'!I50+'I7'!I50+'I8'!I50+'I9'!I50+'I10'!I50</f>
        <v>0</v>
      </c>
      <c r="Q52" s="452"/>
      <c r="R52" s="457"/>
      <c r="S52" s="456"/>
      <c r="T52" s="458"/>
      <c r="U52" s="87"/>
      <c r="V52" s="450"/>
      <c r="W52" s="444"/>
      <c r="X52" s="445"/>
      <c r="Y52" s="422"/>
    </row>
    <row r="53" spans="1:25" x14ac:dyDescent="0.25">
      <c r="A53" s="45" t="s">
        <v>77</v>
      </c>
      <c r="B53" s="757" t="str">
        <f>Prices!$A122</f>
        <v xml:space="preserve">glazing  </v>
      </c>
      <c r="C53" s="740" t="s">
        <v>584</v>
      </c>
      <c r="D53" s="437" t="s">
        <v>45</v>
      </c>
      <c r="E53" s="446">
        <f>'A1'!EV59+'A2'!EV59+'A3'!EV59+'A4'!EV59+'A5'!EV59+'A6'!EV59+'A7'!EV59+'A8'!EV59+'A9'!EV59+'A10'!EV59</f>
        <v>0</v>
      </c>
      <c r="F53" s="447">
        <f t="shared" si="3"/>
        <v>0</v>
      </c>
      <c r="G53" s="395">
        <f>'A1'!EX59+'A2'!EX59+'A3'!EX59+'A4'!EX59+'A5'!EX59+'A6'!EX59+'A7'!EX59+'A8'!EX59+'A9'!EX59+'A10'!EX59</f>
        <v>0</v>
      </c>
      <c r="H53" s="775"/>
      <c r="I53" s="395"/>
      <c r="J53" s="477"/>
      <c r="K53" s="419"/>
      <c r="L53" s="45" t="s">
        <v>240</v>
      </c>
      <c r="M53" s="437" t="s">
        <v>109</v>
      </c>
      <c r="N53" s="441">
        <f>'A1'!FI51+'A2'!FI51+'A3'!FI51+'A4'!FI51+'A5'!FI51+'A6'!FI51+'A7'!FI51+'A8'!FI51+'A9'!FI51+'A10'!FI51+'I1'!G51+'I2'!G51+'I3'!G51+'I4'!G51+'I5'!G51+'I6'!G51+'I7'!G51+'I8'!G51+'I9'!G51+'I10'!G51</f>
        <v>0</v>
      </c>
      <c r="O53" s="442">
        <f t="shared" si="1"/>
        <v>0</v>
      </c>
      <c r="P53" s="397">
        <f>'A1'!FK51+'A2'!FK51+'A3'!FK51+'A4'!FK51+'A5'!FK51+'A6'!FK51+'A7'!FK51+'A8'!FK51+'A9'!FK51+'A10'!FK51+'I1'!I51+'I2'!I51+'I3'!I51+'I4'!I51+'I5'!I51+'I6'!I51+'I7'!I51+'I8'!I51+'I9'!I51+'I10'!I51</f>
        <v>0</v>
      </c>
      <c r="Q53" s="452">
        <f>'A1'!FL51+'A2'!FL51+'A3'!FL51+'A4'!FL51+'A5'!FL51+'A6'!FL51+'A7'!FL51+'A8'!FL51+'A9'!FL51+'A10'!FL51+'I1'!J51+'I2'!J51+'I3'!J51+'I4'!J51+'I5'!J51+'I6'!J51+'I7'!J51+'I8'!J51+'I9'!J51+'I10'!J51</f>
        <v>0</v>
      </c>
      <c r="R53" s="542">
        <f>IF(O53=0,0,Q53/O53)</f>
        <v>0</v>
      </c>
      <c r="S53" s="449">
        <f>SUM(P53:Q53)</f>
        <v>0</v>
      </c>
      <c r="T53" s="458">
        <f>IF(S$4=0,0,S53/$S$4)</f>
        <v>0</v>
      </c>
      <c r="U53" s="44" t="s">
        <v>240</v>
      </c>
      <c r="V53" s="450">
        <f>J63</f>
        <v>0</v>
      </c>
      <c r="W53" s="444">
        <f>S53</f>
        <v>0</v>
      </c>
      <c r="X53" s="445">
        <f>SUM(V53:W53)</f>
        <v>0</v>
      </c>
      <c r="Y53" s="422">
        <f>IF(X$88=0,0,X53/X$88)</f>
        <v>0</v>
      </c>
    </row>
    <row r="54" spans="1:25" x14ac:dyDescent="0.25">
      <c r="A54" s="45"/>
      <c r="B54" s="381"/>
      <c r="C54" s="276"/>
      <c r="D54" s="459" t="s">
        <v>455</v>
      </c>
      <c r="E54" s="460">
        <f>SUM(E34:E53)</f>
        <v>0</v>
      </c>
      <c r="F54" s="461"/>
      <c r="G54" s="439"/>
      <c r="H54" s="775"/>
      <c r="I54" s="770"/>
      <c r="J54" s="396"/>
      <c r="K54" s="419"/>
      <c r="L54" s="45" t="s">
        <v>241</v>
      </c>
      <c r="M54" s="437" t="s">
        <v>109</v>
      </c>
      <c r="N54" s="441">
        <f>'A1'!FI52+'A2'!FI52+'A3'!FI52+'A4'!FI52+'A5'!FI52+'A6'!FI52+'A7'!FI52+'A8'!FI52+'A9'!FI52+'A10'!FI52+'I1'!G52+'I2'!G52+'I3'!G52+'I4'!G52+'I5'!G52+'I6'!G52+'I7'!G52+'I8'!G52+'I9'!G52+'I10'!G52</f>
        <v>0</v>
      </c>
      <c r="O54" s="442">
        <f t="shared" si="1"/>
        <v>0</v>
      </c>
      <c r="P54" s="397">
        <f>'A1'!FK52+'A2'!FK52+'A3'!FK52+'A4'!FK52+'A5'!FK52+'A6'!FK52+'A7'!FK52+'A8'!FK52+'A9'!FK52+'A10'!FK52+'I1'!I52+'I2'!I52+'I3'!I52+'I4'!I52+'I5'!I52+'I6'!I52+'I7'!I52+'I8'!I52+'I9'!I52+'I10'!I52</f>
        <v>0</v>
      </c>
      <c r="Q54" s="452"/>
      <c r="R54" s="440"/>
      <c r="S54" s="449">
        <f>SUM(P54)</f>
        <v>0</v>
      </c>
      <c r="T54" s="454">
        <f>IF(S$4=0,0,S54/$S$4)</f>
        <v>0</v>
      </c>
      <c r="U54" s="44" t="s">
        <v>241</v>
      </c>
      <c r="V54" s="450">
        <f>J64</f>
        <v>0</v>
      </c>
      <c r="W54" s="444">
        <f>S54</f>
        <v>0</v>
      </c>
      <c r="X54" s="445">
        <f>SUM(V54:W54)</f>
        <v>0</v>
      </c>
      <c r="Y54" s="422">
        <f>IF(X$88=0,0,X54/X$88)</f>
        <v>0</v>
      </c>
    </row>
    <row r="55" spans="1:25" x14ac:dyDescent="0.25">
      <c r="A55" s="45" t="s">
        <v>90</v>
      </c>
      <c r="B55" s="181" t="s">
        <v>111</v>
      </c>
      <c r="C55" s="411"/>
      <c r="D55" s="437" t="s">
        <v>109</v>
      </c>
      <c r="E55" s="446">
        <f>'A1'!EV61+'A2'!EV61+'A3'!EV61+'A4'!EV61+'A5'!EV61+'A6'!EV61+'A7'!EV61+'A8'!EV61+'A9'!EV61+'A10'!EV61</f>
        <v>0</v>
      </c>
      <c r="F55" s="447">
        <f t="shared" si="0"/>
        <v>0</v>
      </c>
      <c r="G55" s="395">
        <f>'A1'!EX61+'A2'!EX61+'A3'!EX61+'A4'!EX61+'A5'!EX61+'A6'!EX61+'A7'!EX61+'A8'!EX61+'A9'!EX61+'A10'!EX61</f>
        <v>0</v>
      </c>
      <c r="H55" s="776">
        <f>'A1'!EY61+'A2'!EY61+'A3'!EY61+'A4'!EY61+'A5'!EY61+'A6'!EY61+'A7'!EY61+'A8'!EY61+'A9'!EY61+'A10'!EY61</f>
        <v>0</v>
      </c>
      <c r="I55" s="771">
        <f>'A1'!EZ61+'A2'!EZ61+'A3'!EZ61+'A4'!EZ61+'A5'!EZ61+'A6'!EZ61+'A7'!EZ61+'A8'!EZ61+'A9'!EZ61+'A10'!EZ61</f>
        <v>0</v>
      </c>
      <c r="J55" s="394">
        <f>G55+G56+G57+H55</f>
        <v>0</v>
      </c>
      <c r="K55" s="419"/>
      <c r="L55" s="45"/>
      <c r="M55" s="437"/>
      <c r="N55" s="455"/>
      <c r="O55" s="442"/>
      <c r="P55" s="403"/>
      <c r="Q55" s="452"/>
      <c r="R55" s="440"/>
      <c r="S55" s="456"/>
      <c r="T55" s="454"/>
      <c r="U55" s="87"/>
      <c r="V55" s="450"/>
      <c r="W55" s="444"/>
      <c r="X55" s="445"/>
      <c r="Y55" s="422"/>
    </row>
    <row r="56" spans="1:25" x14ac:dyDescent="0.25">
      <c r="A56" s="45" t="s">
        <v>90</v>
      </c>
      <c r="B56" s="181" t="s">
        <v>111</v>
      </c>
      <c r="C56" s="411"/>
      <c r="D56" s="437" t="s">
        <v>109</v>
      </c>
      <c r="E56" s="446">
        <f>'A1'!EV62+'A2'!EV62+'A3'!EV62+'A4'!EV62+'A5'!EV62+'A6'!EV62+'A7'!EV62+'A8'!EV62+'A9'!EV62+'A10'!EV62</f>
        <v>0</v>
      </c>
      <c r="F56" s="447">
        <f t="shared" si="0"/>
        <v>0</v>
      </c>
      <c r="G56" s="395">
        <f>'A1'!EX62+'A2'!EX62+'A3'!EX62+'A4'!EX62+'A5'!EX62+'A6'!EX62+'A7'!EX62+'A8'!EX62+'A9'!EX62+'A10'!EX62</f>
        <v>0</v>
      </c>
      <c r="H56" s="775"/>
      <c r="I56" s="395"/>
      <c r="J56" s="403"/>
      <c r="K56" s="419"/>
      <c r="L56" s="45" t="s">
        <v>92</v>
      </c>
      <c r="M56" s="437" t="s">
        <v>45</v>
      </c>
      <c r="N56" s="441">
        <f>'A1'!FI54+'A2'!FI54+'A3'!FI54+'A4'!FI54+'A5'!FI54+'A6'!FI54+'A7'!FI54+'A8'!FI54+'A9'!FI54+'A10'!FI54+'I1'!G54+'I2'!G54+'I3'!G54+'I4'!G54+'I5'!G54+'I6'!G54+'I7'!G54+'I8'!G54+'I9'!G54+'I10'!G54</f>
        <v>0</v>
      </c>
      <c r="O56" s="442">
        <f t="shared" si="1"/>
        <v>0</v>
      </c>
      <c r="P56" s="397">
        <f>'A1'!FK54+'A2'!FK54+'A3'!FK54+'A4'!FK54+'A5'!FK54+'A6'!FK54+'A7'!FK54+'A8'!FK54+'A9'!FK54+'A10'!FK54+'I1'!I54+'I2'!I54+'I3'!I54+'I4'!I54+'I5'!I54+'I6'!I54+'I7'!I54+'I8'!I54+'I9'!I54+'I10'!I54</f>
        <v>0</v>
      </c>
      <c r="Q56" s="452"/>
      <c r="R56" s="440"/>
      <c r="S56" s="449">
        <f>SUM(P56:P57)</f>
        <v>0</v>
      </c>
      <c r="T56" s="454">
        <f>IF(S$4=0,0,S56/$S$4)</f>
        <v>0</v>
      </c>
      <c r="U56" s="87" t="s">
        <v>92</v>
      </c>
      <c r="V56" s="450">
        <f>J65</f>
        <v>0</v>
      </c>
      <c r="W56" s="444">
        <f>S56</f>
        <v>0</v>
      </c>
      <c r="X56" s="445">
        <f>SUM(V56:W56)</f>
        <v>0</v>
      </c>
      <c r="Y56" s="422">
        <f>IF(X$88=0,0,X56/X$88)</f>
        <v>0</v>
      </c>
    </row>
    <row r="57" spans="1:25" x14ac:dyDescent="0.25">
      <c r="A57" s="45" t="s">
        <v>90</v>
      </c>
      <c r="B57" s="181" t="s">
        <v>152</v>
      </c>
      <c r="C57" s="411"/>
      <c r="D57" s="437" t="s">
        <v>45</v>
      </c>
      <c r="E57" s="446">
        <f>'A1'!EV63+'A2'!EV63+'A3'!EV63+'A4'!EV63+'A5'!EV63+'A6'!EV63+'A7'!EV63+'A8'!EV63+'A9'!EV63+'A10'!EV63</f>
        <v>0</v>
      </c>
      <c r="F57" s="447">
        <f t="shared" si="0"/>
        <v>0</v>
      </c>
      <c r="G57" s="395">
        <f>'A1'!EX63+'A2'!EX63+'A3'!EX63+'A4'!EX63+'A5'!EX63+'A6'!EX63+'A7'!EX63+'A8'!EX63+'A9'!EX63+'A10'!EX63</f>
        <v>0</v>
      </c>
      <c r="H57" s="775"/>
      <c r="I57" s="407"/>
      <c r="J57" s="403"/>
      <c r="K57" s="419"/>
      <c r="L57" s="45" t="s">
        <v>92</v>
      </c>
      <c r="M57" s="437" t="s">
        <v>45</v>
      </c>
      <c r="N57" s="441">
        <f>'A1'!FI55+'A2'!FI55+'A3'!FI55+'A4'!FI55+'A5'!FI55+'A6'!FI55+'A7'!FI55+'A8'!FI55+'A9'!FI55+'A10'!FI55+'I1'!G55+'I2'!G55+'I3'!G55+'I4'!G55+'I5'!G55+'I6'!G55+'I7'!G55+'I8'!G55+'I9'!G55+'I10'!G55</f>
        <v>0</v>
      </c>
      <c r="O57" s="442">
        <f>IF(N57=0,0,P57/N57)</f>
        <v>0</v>
      </c>
      <c r="P57" s="397">
        <f>'A1'!FK55+'A2'!FK55+'A3'!FK55+'A4'!FK55+'A5'!FK55+'A6'!FK55+'A7'!FK55+'A8'!FK55+'A9'!FK55+'A10'!FK55+'I1'!I55+'I2'!I55+'I3'!I55+'I4'!I55+'I5'!I55+'I6'!I55+'I7'!I55+'I8'!I55+'I9'!I55+'I10'!I55</f>
        <v>0</v>
      </c>
      <c r="Q57" s="452"/>
      <c r="R57" s="440"/>
      <c r="S57" s="456"/>
      <c r="T57" s="454"/>
      <c r="U57" s="87"/>
      <c r="V57" s="450"/>
      <c r="W57" s="444"/>
      <c r="X57" s="445"/>
      <c r="Y57" s="422"/>
    </row>
    <row r="58" spans="1:25" x14ac:dyDescent="0.25">
      <c r="A58" s="45" t="s">
        <v>99</v>
      </c>
      <c r="B58" s="181" t="s">
        <v>112</v>
      </c>
      <c r="C58" s="411"/>
      <c r="D58" s="437" t="s">
        <v>109</v>
      </c>
      <c r="E58" s="446">
        <f>'A1'!EV64+'A2'!EV64+'A3'!EV64+'A4'!EV64+'A5'!EV64+'A6'!EV64+'A7'!EV64+'A8'!EV64+'A9'!EV64+'A10'!EV64</f>
        <v>0</v>
      </c>
      <c r="F58" s="447">
        <f t="shared" si="0"/>
        <v>0</v>
      </c>
      <c r="G58" s="395">
        <f>'A1'!EX64+'A2'!EX64+'A3'!EX64+'A4'!EX64+'A5'!EX64+'A6'!EX64+'A7'!EX64+'A8'!EX64+'A9'!EX64+'A10'!EX64</f>
        <v>0</v>
      </c>
      <c r="H58" s="776">
        <f>'A1'!EY64+'A2'!EY64+'A3'!EY64+'A4'!EY64+'A5'!EY64+'A6'!EY64+'A7'!EY64+'A8'!EY64+'A9'!EY64+'A10'!EY64</f>
        <v>0</v>
      </c>
      <c r="I58" s="771">
        <f>'A1'!EZ64+'A2'!EZ64+'A3'!EZ64+'A4'!EZ64+'A5'!EZ64+'A6'!EZ64+'A7'!EZ64+'A8'!EZ64+'A9'!EZ64+'A10'!EZ64</f>
        <v>0</v>
      </c>
      <c r="J58" s="394">
        <f>G58+G59+G60+H58</f>
        <v>0</v>
      </c>
      <c r="K58" s="419"/>
      <c r="M58" s="592"/>
      <c r="N58" s="777"/>
      <c r="O58" s="777"/>
      <c r="P58" s="573"/>
      <c r="Q58" s="452"/>
      <c r="R58" s="440"/>
      <c r="S58" s="456"/>
      <c r="T58" s="454"/>
      <c r="U58" s="87"/>
      <c r="V58" s="450"/>
      <c r="W58" s="444"/>
      <c r="X58" s="445"/>
      <c r="Y58" s="422"/>
    </row>
    <row r="59" spans="1:25" x14ac:dyDescent="0.25">
      <c r="A59" s="45" t="s">
        <v>99</v>
      </c>
      <c r="B59" s="181" t="s">
        <v>112</v>
      </c>
      <c r="C59" s="411"/>
      <c r="D59" s="437" t="s">
        <v>109</v>
      </c>
      <c r="E59" s="446">
        <f>'A1'!EV65+'A2'!EV65+'A3'!EV65+'A4'!EV65+'A5'!EV65+'A6'!EV65+'A7'!EV65+'A8'!EV65+'A9'!EV65+'A10'!EV65</f>
        <v>0</v>
      </c>
      <c r="F59" s="447">
        <f t="shared" si="0"/>
        <v>0</v>
      </c>
      <c r="G59" s="395">
        <f>'A1'!EX65+'A2'!EX65+'A3'!EX65+'A4'!EX65+'A5'!EX65+'A6'!EX65+'A7'!EX65+'A8'!EX65+'A9'!EX65+'A10'!EX65</f>
        <v>0</v>
      </c>
      <c r="H59" s="775"/>
      <c r="I59" s="395"/>
      <c r="J59" s="477"/>
      <c r="K59" s="419"/>
      <c r="L59" s="45" t="s">
        <v>93</v>
      </c>
      <c r="M59" s="437" t="s">
        <v>45</v>
      </c>
      <c r="N59" s="441">
        <f>'A1'!FI56+'A2'!FI56+'A3'!FI56+'A4'!FI56+'A5'!FI56+'A6'!FI56+'A7'!FI56+'A8'!FI56+'A9'!FI56+'A10'!FI56+'I1'!G56+'I2'!G56+'I3'!G56+'I4'!G56+'I5'!G56+'I6'!G56+'I7'!G56+'I8'!G56+'I9'!G56+'I10'!G56</f>
        <v>0</v>
      </c>
      <c r="O59" s="442">
        <f t="shared" si="1"/>
        <v>0</v>
      </c>
      <c r="P59" s="397">
        <f>'A1'!FK56+'A2'!FK56+'A3'!FK56+'A4'!FK56+'A5'!FK56+'A6'!FK56+'A7'!FK56+'A8'!FK56+'A9'!FK56+'A10'!FK56+'I1'!I56+'I2'!I56+'I3'!I56+'I4'!I56+'I5'!I56+'I6'!I56+'I7'!I56+'I8'!I56+'I9'!I56+'I10'!I56</f>
        <v>0</v>
      </c>
      <c r="Q59" s="452"/>
      <c r="R59" s="440"/>
      <c r="S59" s="449">
        <f>SUM(P59:P60)</f>
        <v>0</v>
      </c>
      <c r="T59" s="454">
        <f>IF(S$4=0,0,S59/$S$4)</f>
        <v>0</v>
      </c>
      <c r="U59" s="87" t="s">
        <v>93</v>
      </c>
      <c r="V59" s="450">
        <f>J67</f>
        <v>0</v>
      </c>
      <c r="W59" s="444">
        <f>S59</f>
        <v>0</v>
      </c>
      <c r="X59" s="445">
        <f>SUM(V59:W59)</f>
        <v>0</v>
      </c>
      <c r="Y59" s="422">
        <f>IF(X$88=0,0,X59/X$88)</f>
        <v>0</v>
      </c>
    </row>
    <row r="60" spans="1:25" x14ac:dyDescent="0.25">
      <c r="A60" s="45" t="s">
        <v>99</v>
      </c>
      <c r="B60" s="181" t="s">
        <v>153</v>
      </c>
      <c r="C60" s="411"/>
      <c r="D60" s="437" t="s">
        <v>45</v>
      </c>
      <c r="E60" s="446">
        <f>'A1'!EV66+'A2'!EV66+'A3'!EV66+'A4'!EV66+'A5'!EV66+'A6'!EV66+'A7'!EV66+'A8'!EV66+'A9'!EV66+'A10'!EV66</f>
        <v>0</v>
      </c>
      <c r="F60" s="447">
        <f t="shared" si="0"/>
        <v>0</v>
      </c>
      <c r="G60" s="395">
        <f>'A1'!EX66+'A2'!EX66+'A3'!EX66+'A4'!EX66+'A5'!EX66+'A6'!EX66+'A7'!EX66+'A8'!EX66+'A9'!EX66+'A10'!EX66</f>
        <v>0</v>
      </c>
      <c r="H60" s="775"/>
      <c r="I60" s="407"/>
      <c r="J60" s="403"/>
      <c r="K60" s="419"/>
      <c r="L60" s="45" t="s">
        <v>93</v>
      </c>
      <c r="M60" s="437" t="s">
        <v>45</v>
      </c>
      <c r="N60" s="441">
        <f>'A1'!FI57+'A2'!FI57+'A3'!FI57+'A4'!FI57+'A5'!FI57+'A6'!FI57+'A7'!FI57+'A8'!FI57+'A9'!FI57+'A10'!FI57+'I1'!G57+'I2'!G57+'I3'!G57+'I4'!G57+'I5'!G57+'I6'!G57+'I7'!G57+'I8'!G57+'I9'!G57+'I10'!G57</f>
        <v>0</v>
      </c>
      <c r="O60" s="442">
        <f t="shared" si="1"/>
        <v>0</v>
      </c>
      <c r="P60" s="397">
        <f>'A1'!FK57+'A2'!FK57+'A3'!FK57+'A4'!FK57+'A5'!FK57+'A6'!FK57+'A7'!FK57+'A8'!FK57+'A9'!FK57+'A10'!FK57+'I1'!I57+'I2'!I57+'I3'!I57+'I4'!I57+'I5'!I57+'I6'!I57+'I7'!I57+'I8'!I57+'I9'!I57+'I10'!I57</f>
        <v>0</v>
      </c>
      <c r="Q60" s="452"/>
      <c r="R60" s="440"/>
      <c r="S60" s="456"/>
      <c r="T60" s="454"/>
      <c r="U60" s="87"/>
      <c r="V60" s="450"/>
      <c r="W60" s="444"/>
      <c r="X60" s="445"/>
      <c r="Y60" s="422"/>
    </row>
    <row r="61" spans="1:25" x14ac:dyDescent="0.25">
      <c r="A61" s="45" t="s">
        <v>91</v>
      </c>
      <c r="B61" s="181" t="s">
        <v>113</v>
      </c>
      <c r="C61" s="411"/>
      <c r="D61" s="437" t="s">
        <v>109</v>
      </c>
      <c r="E61" s="446">
        <f>'A1'!EV67+'A2'!EV67+'A3'!EV67+'A4'!EV67+'A5'!EV67+'A6'!EV67+'A7'!EV67+'A8'!EV67+'A9'!EV67+'A10'!EV67</f>
        <v>0</v>
      </c>
      <c r="F61" s="447">
        <f t="shared" si="0"/>
        <v>0</v>
      </c>
      <c r="G61" s="395">
        <f>'A1'!EX67+'A2'!EX67+'A3'!EX67+'A4'!EX67+'A5'!EX67+'A6'!EX67+'A7'!EX67+'A8'!EX67+'A9'!EX67+'A10'!EX67</f>
        <v>0</v>
      </c>
      <c r="H61" s="776">
        <f>'A1'!EY67+'A2'!EY67+'A3'!EY67+'A4'!EY67+'A5'!EY67+'A6'!EY67+'A7'!EY67+'A8'!EY67+'A9'!EY67+'A10'!EY67</f>
        <v>0</v>
      </c>
      <c r="I61" s="771">
        <f>'A1'!EZ67+'A2'!EZ67+'A3'!EZ67+'A4'!EZ67+'A5'!EZ67+'A6'!EZ67+'A7'!EZ67+'A8'!EZ67+'A9'!EZ67+'A10'!EZ67</f>
        <v>0</v>
      </c>
      <c r="J61" s="394">
        <f>G61+G62+H61</f>
        <v>0</v>
      </c>
      <c r="K61" s="419"/>
      <c r="L61" s="45"/>
      <c r="M61" s="437"/>
      <c r="N61" s="455"/>
      <c r="O61" s="442">
        <f t="shared" si="1"/>
        <v>0</v>
      </c>
      <c r="P61" s="403"/>
      <c r="Q61" s="452"/>
      <c r="R61" s="440"/>
      <c r="S61" s="456"/>
      <c r="T61" s="454"/>
      <c r="U61" s="87"/>
      <c r="V61" s="450"/>
      <c r="W61" s="444"/>
      <c r="X61" s="445"/>
      <c r="Y61" s="422"/>
    </row>
    <row r="62" spans="1:25" x14ac:dyDescent="0.25">
      <c r="A62" s="45" t="s">
        <v>91</v>
      </c>
      <c r="B62" s="181" t="s">
        <v>113</v>
      </c>
      <c r="C62" s="411"/>
      <c r="D62" s="437" t="s">
        <v>109</v>
      </c>
      <c r="E62" s="446">
        <f>'A1'!EV68+'A2'!EV68+'A3'!EV68+'A4'!EV68+'A5'!EV68+'A6'!EV68+'A7'!EV68+'A8'!EV68+'A9'!EV68+'A10'!EV68</f>
        <v>0</v>
      </c>
      <c r="F62" s="447">
        <f t="shared" si="0"/>
        <v>0</v>
      </c>
      <c r="G62" s="395">
        <f>'A1'!EX68+'A2'!EX68+'A3'!EX68+'A4'!EX68+'A5'!EX68+'A6'!EX68+'A7'!EX68+'A8'!EX68+'A9'!EX68+'A10'!EX68</f>
        <v>0</v>
      </c>
      <c r="H62" s="775"/>
      <c r="I62" s="407"/>
      <c r="J62" s="403"/>
      <c r="K62" s="419"/>
      <c r="L62" s="45" t="s">
        <v>94</v>
      </c>
      <c r="M62" s="437" t="s">
        <v>45</v>
      </c>
      <c r="N62" s="441">
        <f>'A1'!FI59+'A2'!FI59+'A3'!FI59+'A4'!FI59+'A5'!FI59+'A6'!FI59+'A7'!FI59+'A8'!FI59+'A9'!FI59+'A10'!FI59+'I1'!G59+'I2'!G59+'I3'!G59+'I4'!G59+'I5'!G59+'I6'!G59+'I7'!G59+'I8'!G59+'I9'!G59+'I10'!G59</f>
        <v>0</v>
      </c>
      <c r="O62" s="442">
        <f t="shared" si="1"/>
        <v>0</v>
      </c>
      <c r="P62" s="397">
        <f>'A1'!FK59+'A2'!FK59+'A3'!FK59+'A4'!FK59+'A5'!FK59+'A6'!FK59+'A7'!FK59+'A8'!FK59+'A9'!FK59+'A10'!FK59+'I1'!I59+'I2'!I59+'I3'!I59+'I4'!I59+'I5'!I59+'I6'!I59+'I7'!I59+'I8'!I59+'I9'!I59+'I10'!I59</f>
        <v>0</v>
      </c>
      <c r="Q62" s="452"/>
      <c r="R62" s="440"/>
      <c r="S62" s="449">
        <f>SUM(P62:P63)</f>
        <v>0</v>
      </c>
      <c r="T62" s="454">
        <f>IF(S$4=0,0,S62/$S$4)</f>
        <v>0</v>
      </c>
      <c r="U62" s="87" t="s">
        <v>94</v>
      </c>
      <c r="V62" s="450">
        <f>J69</f>
        <v>0</v>
      </c>
      <c r="W62" s="444">
        <f>S62</f>
        <v>0</v>
      </c>
      <c r="X62" s="445">
        <f>SUM(V62:W62)</f>
        <v>0</v>
      </c>
      <c r="Y62" s="422">
        <f>IF(X$88=0,0,X62/X$88)</f>
        <v>0</v>
      </c>
    </row>
    <row r="63" spans="1:25" x14ac:dyDescent="0.25">
      <c r="A63" s="45" t="s">
        <v>240</v>
      </c>
      <c r="B63" s="181" t="s">
        <v>114</v>
      </c>
      <c r="C63" s="411"/>
      <c r="D63" s="437" t="s">
        <v>109</v>
      </c>
      <c r="E63" s="446">
        <f>'A1'!EV69+'A2'!EV69+'A3'!EV69+'A4'!EV69+'A5'!EV69+'A6'!EV69+'A7'!EV69+'A8'!EV69+'A9'!EV69+'A10'!EV69</f>
        <v>0</v>
      </c>
      <c r="F63" s="447">
        <f t="shared" si="0"/>
        <v>0</v>
      </c>
      <c r="G63" s="395">
        <f>'A1'!EX69+'A2'!EX69+'A3'!EX69+'A4'!EX69+'A5'!EX69+'A6'!EX69+'A7'!EX69+'A8'!EX69+'A9'!EX69+'A10'!EX69</f>
        <v>0</v>
      </c>
      <c r="H63" s="776">
        <f>'A1'!EY69+'A2'!EY69+'A3'!EY69+'A4'!EY69+'A5'!EY69+'A6'!EY69+'A7'!EY69+'A8'!EY69+'A9'!EY69+'A10'!EY69</f>
        <v>0</v>
      </c>
      <c r="I63" s="771">
        <f>'A1'!EZ69+'A2'!EZ69+'A3'!EZ69+'A4'!EZ69+'A5'!EZ69+'A6'!EZ69+'A7'!EZ69+'A8'!EZ69+'A9'!EZ69+'A10'!EZ69</f>
        <v>0</v>
      </c>
      <c r="J63" s="394">
        <f>G63+H63</f>
        <v>0</v>
      </c>
      <c r="K63" s="419"/>
      <c r="L63" s="45" t="s">
        <v>94</v>
      </c>
      <c r="M63" s="437" t="s">
        <v>45</v>
      </c>
      <c r="N63" s="441">
        <f>'A1'!FI60+'A2'!FI60+'A3'!FI60+'A4'!FI60+'A5'!FI60+'A6'!FI60+'A7'!FI60+'A8'!FI60+'A9'!FI60+'A10'!FI60+'I1'!G60+'I2'!G60+'I3'!G60+'I4'!G60+'I5'!G60+'I6'!G60+'I7'!G60+'I8'!G60+'I9'!G60+'I10'!G60</f>
        <v>0</v>
      </c>
      <c r="O63" s="442">
        <f t="shared" si="1"/>
        <v>0</v>
      </c>
      <c r="P63" s="397">
        <f>'A1'!FK60+'A2'!FK60+'A3'!FK60+'A4'!FK60+'A5'!FK60+'A6'!FK60+'A7'!FK60+'A8'!FK60+'A9'!FK60+'A10'!FK60+'I1'!I60+'I2'!I60+'I3'!I60+'I4'!I60+'I5'!I60+'I6'!I60+'I7'!I60+'I8'!I60+'I9'!I60+'I10'!I60</f>
        <v>0</v>
      </c>
      <c r="Q63" s="452"/>
      <c r="R63" s="457"/>
      <c r="S63" s="456"/>
      <c r="T63" s="458"/>
      <c r="U63" s="87"/>
      <c r="V63" s="450"/>
      <c r="W63" s="444"/>
      <c r="X63" s="445"/>
      <c r="Y63" s="422"/>
    </row>
    <row r="64" spans="1:25" x14ac:dyDescent="0.25">
      <c r="A64" s="45" t="s">
        <v>241</v>
      </c>
      <c r="B64" s="181" t="s">
        <v>115</v>
      </c>
      <c r="C64" s="411"/>
      <c r="D64" s="437" t="s">
        <v>109</v>
      </c>
      <c r="E64" s="446">
        <f>'A1'!EV70+'A2'!EV70+'A3'!EV70+'A4'!EV70+'A5'!EV70+'A6'!EV70+'A7'!EV70+'A8'!EV70+'A9'!EV70+'A10'!EV70</f>
        <v>0</v>
      </c>
      <c r="F64" s="447">
        <f t="shared" si="0"/>
        <v>0</v>
      </c>
      <c r="G64" s="395">
        <f>'A1'!EX70+'A2'!EX70+'A3'!EX70+'A4'!EX70+'A5'!EX70+'A6'!EX70+'A7'!EX70+'A8'!EX70+'A9'!EX70+'A10'!EX70</f>
        <v>0</v>
      </c>
      <c r="H64" s="775"/>
      <c r="I64" s="395"/>
      <c r="J64" s="477">
        <f>G64</f>
        <v>0</v>
      </c>
      <c r="K64" s="419"/>
      <c r="L64" s="45" t="s">
        <v>96</v>
      </c>
      <c r="M64" s="437" t="s">
        <v>45</v>
      </c>
      <c r="N64" s="441">
        <f>'A1'!FI61+'A2'!FI61+'A3'!FI61+'A4'!FI61+'A5'!FI61+'A6'!FI61+'A7'!FI61+'A8'!FI61+'A9'!FI61+'A10'!FI61+'I1'!G61+'I2'!G61+'I3'!G61+'I4'!G61+'I5'!G61+'I6'!G61+'I7'!G61+'I8'!G61+'I9'!G61+'I10'!G61</f>
        <v>0</v>
      </c>
      <c r="O64" s="442">
        <f t="shared" si="1"/>
        <v>0</v>
      </c>
      <c r="P64" s="397">
        <f>'A1'!FK61+'A2'!FK61+'A3'!FK61+'A4'!FK61+'A5'!FK61+'A6'!FK61+'A7'!FK61+'A8'!FK61+'A9'!FK61+'A10'!FK61+'I1'!I61+'I2'!I61+'I3'!I61+'I4'!I61+'I5'!I61+'I6'!I61+'I7'!I61+'I8'!I61+'I9'!I61+'I10'!I61</f>
        <v>0</v>
      </c>
      <c r="Q64" s="452">
        <f>'A1'!FL61+'A2'!FL61+'A3'!FL61+'A4'!FL61+'A5'!FL61+'A6'!FL61+'A7'!FL61+'A8'!FL61+'A9'!FL61+'A10'!FL61+'I1'!J61+'I2'!J61+'I3'!J61+'I4'!J61+'I5'!J61+'I6'!J61+'I7'!J61+'I8'!J61+'I9'!J61+'I10'!J61</f>
        <v>0</v>
      </c>
      <c r="R64" s="543">
        <f>IF(O64=0,0,Q64/O64)</f>
        <v>0</v>
      </c>
      <c r="S64" s="449">
        <f>SUM(P64:P65)+Q64</f>
        <v>0</v>
      </c>
      <c r="T64" s="458">
        <f>IF(S$4=0,0,S64/$S$4)</f>
        <v>0</v>
      </c>
      <c r="U64" s="87" t="s">
        <v>96</v>
      </c>
      <c r="V64" s="450">
        <f>J71</f>
        <v>0</v>
      </c>
      <c r="W64" s="444">
        <f>S64</f>
        <v>0</v>
      </c>
      <c r="X64" s="445">
        <f>SUM(V64:W64)</f>
        <v>0</v>
      </c>
      <c r="Y64" s="422">
        <f>IF(X$88=0,0,X64/X$88)</f>
        <v>0</v>
      </c>
    </row>
    <row r="65" spans="1:25" x14ac:dyDescent="0.25">
      <c r="A65" s="45" t="s">
        <v>92</v>
      </c>
      <c r="B65" s="381"/>
      <c r="C65" s="411"/>
      <c r="D65" s="437" t="s">
        <v>45</v>
      </c>
      <c r="E65" s="446">
        <f>'A1'!EV71+'A2'!EV71+'A3'!EV71+'A4'!EV71+'A5'!EV71+'A6'!EV71+'A7'!EV71+'A8'!EV71+'A9'!EV71+'A10'!EV71</f>
        <v>0</v>
      </c>
      <c r="F65" s="447">
        <f t="shared" si="0"/>
        <v>0</v>
      </c>
      <c r="G65" s="395">
        <f>'A1'!EX71+'A2'!EX71+'A3'!EX71+'A4'!EX71+'A5'!EX71+'A6'!EX71+'A7'!EX71+'A8'!EX71+'A9'!EX71+'A10'!EX71</f>
        <v>0</v>
      </c>
      <c r="H65" s="775"/>
      <c r="I65" s="395"/>
      <c r="J65" s="477">
        <f>G65+G66</f>
        <v>0</v>
      </c>
      <c r="K65" s="419"/>
      <c r="L65" s="45" t="s">
        <v>96</v>
      </c>
      <c r="M65" s="437" t="s">
        <v>45</v>
      </c>
      <c r="N65" s="441">
        <f>'A1'!FI62+'A2'!FI62+'A3'!FI62+'A4'!FI62+'A5'!FI62+'A6'!FI62+'A7'!FI62+'A8'!FI62+'A9'!FI62+'A10'!FI62+'I1'!G62+'I2'!G62+'I3'!G62+'I4'!G62+'I5'!G62+'I6'!G62+'I7'!G62+'I8'!G62+'I9'!G62+'I10'!G62</f>
        <v>0</v>
      </c>
      <c r="O65" s="442">
        <f t="shared" si="1"/>
        <v>0</v>
      </c>
      <c r="P65" s="397">
        <f>'A1'!FK62+'A2'!FK62+'A3'!FK62+'A4'!FK62+'A5'!FK62+'A6'!FK62+'A7'!FK62+'A8'!FK62+'A9'!FK62+'A10'!FK62+'I1'!I62+'I2'!I62+'I3'!I62+'I4'!I62+'I5'!I62+'I6'!I62+'I7'!I62+'I8'!I62+'I9'!I62+'I10'!I62</f>
        <v>0</v>
      </c>
      <c r="Q65" s="452"/>
      <c r="R65" s="440"/>
      <c r="S65" s="456"/>
      <c r="T65" s="454"/>
      <c r="U65" s="87"/>
      <c r="V65" s="450"/>
      <c r="W65" s="444"/>
      <c r="X65" s="445"/>
      <c r="Y65" s="422"/>
    </row>
    <row r="66" spans="1:25" x14ac:dyDescent="0.25">
      <c r="A66" s="45" t="s">
        <v>92</v>
      </c>
      <c r="B66" s="381"/>
      <c r="C66" s="411"/>
      <c r="D66" s="437" t="s">
        <v>45</v>
      </c>
      <c r="E66" s="446">
        <f>'A1'!EV72+'A2'!EV72+'A3'!EV72+'A4'!EV72+'A5'!EV72+'A6'!EV72+'A7'!EV72+'A8'!EV72+'A9'!EV72+'A10'!EV72</f>
        <v>0</v>
      </c>
      <c r="F66" s="447">
        <f t="shared" si="0"/>
        <v>0</v>
      </c>
      <c r="G66" s="395">
        <f>'A1'!EX72+'A2'!EX72+'A3'!EX72+'A4'!EX72+'A5'!EX72+'A6'!EX72+'A7'!EX72+'A8'!EX72+'A9'!EX72+'A10'!EX72</f>
        <v>0</v>
      </c>
      <c r="H66" s="775"/>
      <c r="I66" s="395"/>
      <c r="J66" s="477"/>
      <c r="K66" s="419"/>
      <c r="L66" s="45"/>
      <c r="M66" s="437"/>
      <c r="N66" s="455"/>
      <c r="O66" s="442"/>
      <c r="P66" s="403"/>
      <c r="Q66" s="462"/>
      <c r="R66" s="440"/>
      <c r="S66" s="456"/>
      <c r="T66" s="454"/>
      <c r="U66" s="87"/>
      <c r="V66" s="450"/>
      <c r="W66" s="444"/>
      <c r="X66" s="445"/>
      <c r="Y66" s="422"/>
    </row>
    <row r="67" spans="1:25" x14ac:dyDescent="0.25">
      <c r="A67" s="45" t="s">
        <v>93</v>
      </c>
      <c r="B67" s="381"/>
      <c r="C67" s="411"/>
      <c r="D67" s="437" t="s">
        <v>45</v>
      </c>
      <c r="E67" s="446">
        <f>'A1'!EV73+'A2'!EV73+'A3'!EV73+'A4'!EV73+'A5'!EV73+'A6'!EV73+'A7'!EV73+'A8'!EV73+'A9'!EV73+'A10'!EV73</f>
        <v>0</v>
      </c>
      <c r="F67" s="447">
        <f t="shared" si="0"/>
        <v>0</v>
      </c>
      <c r="G67" s="395">
        <f>'A1'!EX73+'A2'!EX73+'A3'!EX73+'A4'!EX73+'A5'!EX73+'A6'!EX73+'A7'!EX73+'A8'!EX73+'A9'!EX73+'A10'!EX73</f>
        <v>0</v>
      </c>
      <c r="H67" s="775"/>
      <c r="I67" s="395"/>
      <c r="J67" s="477">
        <f>G67+G68</f>
        <v>0</v>
      </c>
      <c r="K67" s="419"/>
      <c r="L67" s="45" t="s">
        <v>66</v>
      </c>
      <c r="M67" s="437" t="s">
        <v>109</v>
      </c>
      <c r="N67" s="441">
        <f>'A1'!FI64+'A2'!FI64+'A3'!FI64+'A4'!FI64+'A5'!FI64+'A6'!FI64+'A7'!FI64+'A8'!FI64+'A9'!FI64+'A10'!FI64+'I1'!G64+'I2'!G64+'I3'!G64+'I4'!G64+'I5'!G64+'I6'!G64+'I7'!G64+'I8'!G64+'I9'!G64+'I10'!G64</f>
        <v>0</v>
      </c>
      <c r="O67" s="442">
        <f t="shared" si="1"/>
        <v>0</v>
      </c>
      <c r="P67" s="397">
        <f>'A1'!FK64+'A2'!FK64+'A3'!FK64+'A4'!FK64+'A5'!FK64+'A6'!FK64+'A7'!FK64+'A8'!FK64+'A9'!FK64+'A10'!FK64+'I1'!I64+'I2'!I64+'I3'!I64+'I4'!I64+'I5'!I64+'I6'!I64+'I7'!I64+'I8'!I64+'I9'!I64+'I10'!I64</f>
        <v>0</v>
      </c>
      <c r="Q67" s="452"/>
      <c r="R67" s="440"/>
      <c r="S67" s="449">
        <f>SUM(P67:P68)</f>
        <v>0</v>
      </c>
      <c r="T67" s="454">
        <f>IF(S$4=0,0,S67/$S$4)</f>
        <v>0</v>
      </c>
      <c r="U67" s="87" t="s">
        <v>66</v>
      </c>
      <c r="V67" s="450">
        <f>J75</f>
        <v>0</v>
      </c>
      <c r="W67" s="444">
        <f>S67</f>
        <v>0</v>
      </c>
      <c r="X67" s="445">
        <f>SUM(V67:W68)</f>
        <v>0</v>
      </c>
      <c r="Y67" s="422">
        <f>IF(X$88=0,0,X67/X$88)</f>
        <v>0</v>
      </c>
    </row>
    <row r="68" spans="1:25" x14ac:dyDescent="0.25">
      <c r="A68" s="45" t="s">
        <v>93</v>
      </c>
      <c r="B68" s="381"/>
      <c r="C68" s="411"/>
      <c r="D68" s="437" t="s">
        <v>45</v>
      </c>
      <c r="E68" s="446">
        <f>'A1'!EV74+'A2'!EV74+'A3'!EV74+'A4'!EV74+'A5'!EV74+'A6'!EV74+'A7'!EV74+'A8'!EV74+'A9'!EV74+'A10'!EV74</f>
        <v>0</v>
      </c>
      <c r="F68" s="447">
        <f t="shared" si="0"/>
        <v>0</v>
      </c>
      <c r="G68" s="395">
        <f>'A1'!EX74+'A2'!EX74+'A3'!EX74+'A4'!EX74+'A5'!EX74+'A6'!EX74+'A7'!EX74+'A8'!EX74+'A9'!EX74+'A10'!EX74</f>
        <v>0</v>
      </c>
      <c r="H68" s="775"/>
      <c r="I68" s="395"/>
      <c r="J68" s="477"/>
      <c r="K68" s="419"/>
      <c r="L68" s="45" t="s">
        <v>66</v>
      </c>
      <c r="M68" s="437" t="s">
        <v>21</v>
      </c>
      <c r="N68" s="441">
        <f>'A1'!FI65+'A2'!FI65+'A3'!FI65+'A4'!FI65+'A5'!FI65+'A6'!FI65+'A7'!FI65+'A8'!FI65+'A9'!FI65+'A10'!FI65+'I1'!G65+'I2'!G65+'I3'!G65+'I4'!G65+'I5'!G65+'I6'!G65+'I7'!G65+'I8'!G65+'I9'!G65+'I10'!G65</f>
        <v>0</v>
      </c>
      <c r="O68" s="442">
        <f t="shared" si="1"/>
        <v>0</v>
      </c>
      <c r="P68" s="397">
        <f>'A1'!FK65+'A2'!FK65+'A3'!FK65+'A4'!FK65+'A5'!FK65+'A6'!FK65+'A7'!FK65+'A8'!FK65+'A9'!FK65+'A10'!FK65+'I1'!I65+'I2'!I65+'I3'!I65+'I4'!I65+'I5'!I65+'I6'!I65+'I7'!I65+'I8'!I65+'I9'!I65+'I10'!I65</f>
        <v>0</v>
      </c>
      <c r="Q68" s="452"/>
      <c r="R68" s="440"/>
      <c r="S68" s="456"/>
      <c r="T68" s="454"/>
      <c r="U68" s="87" t="s">
        <v>244</v>
      </c>
      <c r="V68" s="450">
        <f>J21</f>
        <v>0</v>
      </c>
      <c r="W68" s="444">
        <f>S21</f>
        <v>0</v>
      </c>
      <c r="X68" s="445"/>
      <c r="Y68" s="422"/>
    </row>
    <row r="69" spans="1:25" x14ac:dyDescent="0.25">
      <c r="A69" s="45" t="s">
        <v>94</v>
      </c>
      <c r="B69" s="182" t="s">
        <v>95</v>
      </c>
      <c r="C69" s="411"/>
      <c r="D69" s="437" t="s">
        <v>45</v>
      </c>
      <c r="E69" s="446">
        <f>'A1'!EV75+'A2'!EV75+'A3'!EV75+'A4'!EV75+'A5'!EV75+'A6'!EV75+'A7'!EV75+'A8'!EV75+'A9'!EV75+'A10'!EV75</f>
        <v>0</v>
      </c>
      <c r="F69" s="447">
        <f t="shared" si="0"/>
        <v>0</v>
      </c>
      <c r="G69" s="395">
        <f>'A1'!EX75+'A2'!EX75+'A3'!EX75+'A4'!EX75+'A5'!EX75+'A6'!EX75+'A7'!EX75+'A8'!EX75+'A9'!EX75+'A10'!EX75</f>
        <v>0</v>
      </c>
      <c r="H69" s="775"/>
      <c r="I69" s="395"/>
      <c r="J69" s="477">
        <f>G69+G70</f>
        <v>0</v>
      </c>
      <c r="K69" s="419"/>
      <c r="L69" s="45" t="s">
        <v>67</v>
      </c>
      <c r="M69" s="437" t="s">
        <v>109</v>
      </c>
      <c r="N69" s="441">
        <f>'A1'!FI66+'A2'!FI66+'A3'!FI66+'A4'!FI66+'A5'!FI66+'A6'!FI66+'A7'!FI66+'A8'!FI66+'A9'!FI66+'A10'!FI66+'I1'!G66+'I2'!G66+'I3'!G66+'I4'!G66+'I5'!G66+'I6'!G66+'I7'!G66+'I8'!G66+'I9'!G66+'I10'!G66</f>
        <v>0</v>
      </c>
      <c r="O69" s="442">
        <f t="shared" si="1"/>
        <v>0</v>
      </c>
      <c r="P69" s="397">
        <f>'A1'!FK66+'A2'!FK66+'A3'!FK66+'A4'!FK66+'A5'!FK66+'A6'!FK66+'A7'!FK66+'A8'!FK66+'A9'!FK66+'A10'!FK66+'I1'!I66+'I2'!I66+'I3'!I66+'I4'!I66+'I5'!I66+'I6'!I66+'I7'!I66+'I8'!I66+'I9'!I66+'I10'!I66</f>
        <v>0</v>
      </c>
      <c r="Q69" s="452"/>
      <c r="R69" s="440"/>
      <c r="S69" s="449">
        <f>SUM(P69:P70)</f>
        <v>0</v>
      </c>
      <c r="T69" s="454">
        <f>IF(S$4=0,0,S69/$S$4)</f>
        <v>0</v>
      </c>
      <c r="U69" s="87" t="s">
        <v>67</v>
      </c>
      <c r="V69" s="450">
        <f>J76</f>
        <v>0</v>
      </c>
      <c r="W69" s="444">
        <f>S69</f>
        <v>0</v>
      </c>
      <c r="X69" s="445">
        <f>SUM(V69:W70)</f>
        <v>0</v>
      </c>
      <c r="Y69" s="422">
        <f>IF(X$88=0,0,X69/X$88)</f>
        <v>0</v>
      </c>
    </row>
    <row r="70" spans="1:25" x14ac:dyDescent="0.25">
      <c r="A70" s="45" t="s">
        <v>94</v>
      </c>
      <c r="B70" s="182" t="s">
        <v>95</v>
      </c>
      <c r="C70" s="411"/>
      <c r="D70" s="437" t="s">
        <v>45</v>
      </c>
      <c r="E70" s="446">
        <f>'A1'!EV76+'A2'!EV76+'A3'!EV76+'A4'!EV76+'A5'!EV76+'A6'!EV76+'A7'!EV76+'A8'!EV76+'A9'!EV76+'A10'!EV76</f>
        <v>0</v>
      </c>
      <c r="F70" s="447">
        <f t="shared" si="0"/>
        <v>0</v>
      </c>
      <c r="G70" s="395">
        <f>'A1'!EX76+'A2'!EX76+'A3'!EX76+'A4'!EX76+'A5'!EX76+'A6'!EX76+'A7'!EX76+'A8'!EX76+'A9'!EX76+'A10'!EX76</f>
        <v>0</v>
      </c>
      <c r="H70" s="775"/>
      <c r="I70" s="407"/>
      <c r="J70" s="403"/>
      <c r="K70" s="419"/>
      <c r="L70" s="45" t="s">
        <v>67</v>
      </c>
      <c r="M70" s="437" t="s">
        <v>21</v>
      </c>
      <c r="N70" s="441">
        <f>'A1'!FI67+'A2'!FI67+'A3'!FI67+'A4'!FI67+'A5'!FI67+'A6'!FI67+'A7'!FI67+'A8'!FI67+'A9'!FI67+'A10'!FI67+'I1'!G67+'I2'!G67+'I3'!G67+'I4'!G67+'I5'!G67+'I6'!G67+'I7'!G67+'I8'!G67+'I9'!G67+'I10'!G67</f>
        <v>0</v>
      </c>
      <c r="O70" s="442">
        <f t="shared" si="1"/>
        <v>0</v>
      </c>
      <c r="P70" s="397">
        <f>'A1'!FK67+'A2'!FK67+'A3'!FK67+'A4'!FK67+'A5'!FK67+'A6'!FK67+'A7'!FK67+'A8'!FK67+'A9'!FK67+'A10'!FK67+'I1'!I67+'I2'!I67+'I3'!I67+'I4'!I67+'I5'!I67+'I6'!I67+'I7'!I67+'I8'!I67+'I9'!I67+'I10'!I67</f>
        <v>0</v>
      </c>
      <c r="Q70" s="452"/>
      <c r="R70" s="440"/>
      <c r="S70" s="456"/>
      <c r="T70" s="454"/>
      <c r="U70" s="87" t="s">
        <v>243</v>
      </c>
      <c r="V70" s="450">
        <f>G22</f>
        <v>0</v>
      </c>
      <c r="W70" s="444">
        <f>S23</f>
        <v>0</v>
      </c>
      <c r="X70" s="445"/>
      <c r="Y70" s="422"/>
    </row>
    <row r="71" spans="1:25" x14ac:dyDescent="0.25">
      <c r="A71" s="45" t="s">
        <v>96</v>
      </c>
      <c r="B71" s="79" t="s">
        <v>46</v>
      </c>
      <c r="C71" s="411"/>
      <c r="D71" s="437" t="s">
        <v>45</v>
      </c>
      <c r="E71" s="446">
        <f>'A1'!EV77+'A2'!EV77+'A3'!EV77+'A4'!EV77+'A5'!EV77+'A6'!EV77+'A7'!EV77+'A8'!EV77+'A9'!EV77+'A10'!EV77</f>
        <v>0</v>
      </c>
      <c r="F71" s="447">
        <f t="shared" si="0"/>
        <v>0</v>
      </c>
      <c r="G71" s="395">
        <f>'A1'!EX77+'A2'!EX77+'A3'!EX77+'A4'!EX77+'A5'!EX77+'A6'!EX77+'A7'!EX77+'A8'!EX77+'A9'!EX77+'A10'!EX77</f>
        <v>0</v>
      </c>
      <c r="H71" s="776">
        <f>'A1'!EY77+'A2'!EY77+'A3'!EY77+'A4'!EY77+'A5'!EY77+'A6'!EY77+'A7'!EY77+'A8'!EY77+'A9'!EY77+'A10'!EY77</f>
        <v>0</v>
      </c>
      <c r="I71" s="772">
        <f>'A1'!EZ77+'A2'!EZ77+'A3'!EZ77+'A4'!EZ77+'A5'!EZ77+'A6'!EZ77+'A7'!EZ77+'A8'!EZ77+'A9'!EZ77+'A10'!EZ77</f>
        <v>0</v>
      </c>
      <c r="J71" s="394">
        <f>G71+G72+H71</f>
        <v>0</v>
      </c>
      <c r="K71" s="419"/>
      <c r="L71" s="45" t="s">
        <v>68</v>
      </c>
      <c r="M71" s="437" t="s">
        <v>109</v>
      </c>
      <c r="N71" s="441">
        <f>'A1'!FI68+'A2'!FI68+'A3'!FI68+'A4'!FI68+'A5'!FI68+'A6'!FI68+'A7'!FI68+'A8'!FI68+'A9'!FI68+'A10'!FI68+'I1'!G68+'I2'!G68+'I3'!G68+'I4'!G68+'I5'!G68+'I6'!G68+'I7'!G68+'I8'!G68+'I9'!G68+'I10'!G68</f>
        <v>0</v>
      </c>
      <c r="O71" s="442">
        <f t="shared" si="1"/>
        <v>0</v>
      </c>
      <c r="P71" s="397">
        <f>'A1'!FK68+'A2'!FK68+'A3'!FK68+'A4'!FK68+'A5'!FK68+'A6'!FK68+'A7'!FK68+'A8'!FK68+'A9'!FK68+'A10'!FK68+'I1'!I68+'I2'!I68+'I3'!I68+'I4'!I68+'I5'!I68+'I6'!I68+'I7'!I68+'I8'!I68+'I9'!I68+'I10'!I68</f>
        <v>0</v>
      </c>
      <c r="Q71" s="452"/>
      <c r="R71" s="440"/>
      <c r="S71" s="449">
        <f>SUM(P71:P72)</f>
        <v>0</v>
      </c>
      <c r="T71" s="454">
        <f>IF(S$4=0,0,S71/$S$4)</f>
        <v>0</v>
      </c>
      <c r="U71" s="87" t="s">
        <v>68</v>
      </c>
      <c r="V71" s="450">
        <f>J77</f>
        <v>0</v>
      </c>
      <c r="W71" s="444">
        <f>S71</f>
        <v>0</v>
      </c>
      <c r="X71" s="445">
        <f>SUM(V71:W72)</f>
        <v>0</v>
      </c>
      <c r="Y71" s="422">
        <f>IF(X$88=0,0,X71/X$88)</f>
        <v>0</v>
      </c>
    </row>
    <row r="72" spans="1:25" x14ac:dyDescent="0.25">
      <c r="A72" s="45" t="s">
        <v>96</v>
      </c>
      <c r="B72" s="79" t="s">
        <v>46</v>
      </c>
      <c r="C72" s="411"/>
      <c r="D72" s="437" t="s">
        <v>45</v>
      </c>
      <c r="E72" s="446">
        <f>'A1'!EV78+'A2'!EV78+'A3'!EV78+'A4'!EV78+'A5'!EV78+'A6'!EV78+'A7'!EV78+'A8'!EV78+'A9'!EV78+'A10'!EV78</f>
        <v>0</v>
      </c>
      <c r="F72" s="447">
        <f t="shared" si="0"/>
        <v>0</v>
      </c>
      <c r="G72" s="395">
        <f>'A1'!EX78+'A2'!EX78+'A3'!EX78+'A4'!EX78+'A5'!EX78+'A6'!EX78+'A7'!EX78+'A8'!EX78+'A9'!EX78+'A10'!EX78</f>
        <v>0</v>
      </c>
      <c r="H72" s="775"/>
      <c r="I72" s="771"/>
      <c r="J72" s="477"/>
      <c r="K72" s="419"/>
      <c r="L72" s="45" t="s">
        <v>68</v>
      </c>
      <c r="M72" s="437" t="s">
        <v>21</v>
      </c>
      <c r="N72" s="441">
        <f>'A1'!FI69+'A2'!FI69+'A3'!FI69+'A4'!FI69+'A5'!FI69+'A6'!FI69+'A7'!FI69+'A8'!FI69+'A9'!FI69+'A10'!FI69+'I1'!G69+'I2'!G69+'I3'!G69+'I4'!G69+'I5'!G69+'I6'!G69+'I7'!G69+'I8'!G69+'I9'!G69+'I10'!G69</f>
        <v>0</v>
      </c>
      <c r="O72" s="442">
        <f t="shared" si="1"/>
        <v>0</v>
      </c>
      <c r="P72" s="397">
        <f>'A1'!FK69+'A2'!FK69+'A3'!FK69+'A4'!FK69+'A5'!FK69+'A6'!FK69+'A7'!FK69+'A8'!FK69+'A9'!FK69+'A10'!FK69+'I1'!I69+'I2'!I69+'I3'!I69+'I4'!I69+'I5'!I69+'I6'!I69+'I7'!I69+'I8'!I69+'I9'!I69+'I10'!I69</f>
        <v>0</v>
      </c>
      <c r="Q72" s="452"/>
      <c r="R72" s="440"/>
      <c r="S72" s="456"/>
      <c r="T72" s="454"/>
      <c r="U72" s="87" t="s">
        <v>242</v>
      </c>
      <c r="V72" s="450">
        <f>G23</f>
        <v>0</v>
      </c>
      <c r="W72" s="444">
        <f>S25</f>
        <v>0</v>
      </c>
      <c r="X72" s="445"/>
      <c r="Y72" s="422"/>
    </row>
    <row r="73" spans="1:25" x14ac:dyDescent="0.25">
      <c r="A73" s="45" t="s">
        <v>97</v>
      </c>
      <c r="B73" s="93" t="s">
        <v>98</v>
      </c>
      <c r="C73" s="411"/>
      <c r="D73" s="437" t="s">
        <v>45</v>
      </c>
      <c r="E73" s="446">
        <f>'A1'!EV79+'A2'!EV79+'A3'!EV79+'A4'!EV79+'A5'!EV79+'A6'!EV79+'A7'!EV79+'A8'!EV79+'A9'!EV79+'A10'!EV79</f>
        <v>0</v>
      </c>
      <c r="F73" s="447">
        <f t="shared" si="0"/>
        <v>0</v>
      </c>
      <c r="G73" s="395">
        <f>'A1'!EX79+'A2'!EX79+'A3'!EX79+'A4'!EX79+'A5'!EX79+'A6'!EX79+'A7'!EX79+'A8'!EX79+'A9'!EX79+'A10'!EX79</f>
        <v>0</v>
      </c>
      <c r="H73" s="775"/>
      <c r="I73" s="395"/>
      <c r="J73" s="477">
        <f>G73</f>
        <v>0</v>
      </c>
      <c r="K73" s="419"/>
      <c r="L73" s="45"/>
      <c r="M73" s="437"/>
      <c r="N73" s="455"/>
      <c r="O73" s="442"/>
      <c r="P73" s="403"/>
      <c r="Q73" s="462"/>
      <c r="R73" s="440"/>
      <c r="S73" s="456"/>
      <c r="T73" s="454"/>
      <c r="U73" s="87"/>
      <c r="V73" s="450"/>
      <c r="W73" s="444"/>
      <c r="X73" s="445"/>
      <c r="Y73" s="422"/>
    </row>
    <row r="74" spans="1:25" x14ac:dyDescent="0.25">
      <c r="A74" s="45"/>
      <c r="B74" s="79"/>
      <c r="C74" s="436"/>
      <c r="D74" s="437"/>
      <c r="E74" s="438"/>
      <c r="F74" s="447"/>
      <c r="G74" s="439"/>
      <c r="H74" s="775"/>
      <c r="I74" s="395"/>
      <c r="J74" s="403"/>
      <c r="K74" s="419"/>
      <c r="L74" s="45" t="s">
        <v>100</v>
      </c>
      <c r="M74" s="437" t="s">
        <v>63</v>
      </c>
      <c r="N74" s="441">
        <f>'A1'!FI71+'A2'!FI71+'A3'!FI71+'A4'!FI71+'A5'!FI71+'A6'!FI71+'A7'!FI71+'A8'!FI71+'A9'!FI71+'A10'!FI71+'I1'!G71+'I2'!G71+'I3'!G71+'I4'!G71+'I5'!G71+'I6'!G71+'I7'!G71+'I8'!G71+'I9'!G71+'I10'!G71</f>
        <v>0</v>
      </c>
      <c r="O74" s="442">
        <f>IF(N74=0,0,P74/N74)</f>
        <v>0</v>
      </c>
      <c r="P74" s="397">
        <f>'A1'!FK71+'A2'!FK71+'A3'!FK71+'A4'!FK71+'A5'!FK71+'A6'!FK71+'A7'!FK71+'A8'!FK71+'A9'!FK71+'A10'!FK71+'I1'!I71+'I2'!I71+'I3'!I71+'I4'!I71+'I5'!I71+'I6'!I71+'I7'!I71+'I8'!I71+'I9'!I71+'I10'!I71</f>
        <v>0</v>
      </c>
      <c r="Q74" s="452">
        <f>'A1'!FL71+'A2'!FL71+'A3'!FL71+'A4'!FL71+'A5'!FL71+'A6'!FL71+'A7'!FL71+'A8'!FL71+'A9'!FL71+'A10'!FL71+'I1'!J71+'I2'!J71+'I3'!J71+'I4'!J71+'I5'!J71+'I6'!J71+'I7'!J71+'I8'!J71+'I9'!J71+'I10'!J71</f>
        <v>0</v>
      </c>
      <c r="R74" s="544">
        <f>IF(O74=0,0,Q74/O74)</f>
        <v>0</v>
      </c>
      <c r="S74" s="449">
        <f>SUM(P74:P75)+Q74</f>
        <v>0</v>
      </c>
      <c r="T74" s="458">
        <f>IF(S$4=0,0,S74/$S$4)</f>
        <v>0</v>
      </c>
      <c r="U74" s="87" t="s">
        <v>100</v>
      </c>
      <c r="V74" s="450">
        <f>J79</f>
        <v>0</v>
      </c>
      <c r="W74" s="444">
        <f>S74</f>
        <v>0</v>
      </c>
      <c r="X74" s="445">
        <f>SUM(V74:W74)+V75</f>
        <v>0</v>
      </c>
      <c r="Y74" s="422">
        <f>IF(X$88=0,0,X74/X$88)</f>
        <v>0</v>
      </c>
    </row>
    <row r="75" spans="1:25" x14ac:dyDescent="0.25">
      <c r="A75" s="45" t="s">
        <v>66</v>
      </c>
      <c r="B75" s="93" t="s">
        <v>48</v>
      </c>
      <c r="C75" s="411"/>
      <c r="D75" s="437" t="s">
        <v>109</v>
      </c>
      <c r="E75" s="446">
        <f>'A1'!EV81+'A2'!EV81+'A3'!EV81+'A4'!EV81+'A5'!EV81+'A6'!EV81+'A7'!EV81+'A8'!EV81+'A9'!EV81+'A10'!EV81</f>
        <v>0</v>
      </c>
      <c r="F75" s="447">
        <f t="shared" ref="F75:F86" si="4">IF(E75=0,0,G75/E75)</f>
        <v>0</v>
      </c>
      <c r="G75" s="395">
        <f>'A1'!EX81+'A2'!EX81+'A3'!EX81+'A4'!EX81+'A5'!EX81+'A6'!EX81+'A7'!EX81+'A8'!EX81+'A9'!EX81+'A10'!EX81</f>
        <v>0</v>
      </c>
      <c r="H75" s="775"/>
      <c r="I75" s="395"/>
      <c r="J75" s="477">
        <f>G75</f>
        <v>0</v>
      </c>
      <c r="K75" s="419"/>
      <c r="L75" s="45" t="s">
        <v>100</v>
      </c>
      <c r="M75" s="437" t="s">
        <v>63</v>
      </c>
      <c r="N75" s="441">
        <f>'A1'!FI72+'A2'!FI72+'A3'!FI72+'A4'!FI72+'A5'!FI72+'A6'!FI72+'A7'!FI72+'A8'!FI72+'A9'!FI72+'A10'!FI72+'I1'!G72+'I2'!G72+'I3'!G72+'I4'!G72+'I5'!G72+'I6'!G72+'I7'!G72+'I8'!G72+'I9'!G72+'I10'!G72</f>
        <v>0</v>
      </c>
      <c r="O75" s="442">
        <f t="shared" ref="O75:O84" si="5">IF(N75=0,0,P75/N75)</f>
        <v>0</v>
      </c>
      <c r="P75" s="397">
        <f>'A1'!FK72+'A2'!FK72+'A3'!FK72+'A4'!FK72+'A5'!FK72+'A6'!FK72+'A7'!FK72+'A8'!FK72+'A9'!FK72+'A10'!FK72+'I1'!I72+'I2'!I72+'I3'!I72+'I4'!I72+'I5'!I72+'I6'!I72+'I7'!I72+'I8'!I72+'I9'!I72+'I10'!I72</f>
        <v>0</v>
      </c>
      <c r="Q75" s="452"/>
      <c r="R75" s="440"/>
      <c r="S75" s="456"/>
      <c r="T75" s="454"/>
      <c r="U75" s="634" t="s">
        <v>319</v>
      </c>
      <c r="V75" s="450">
        <f>C133</f>
        <v>0</v>
      </c>
      <c r="W75" s="444"/>
      <c r="X75" s="445"/>
      <c r="Y75" s="422"/>
    </row>
    <row r="76" spans="1:25" x14ac:dyDescent="0.25">
      <c r="A76" s="45" t="s">
        <v>67</v>
      </c>
      <c r="B76" s="93" t="s">
        <v>144</v>
      </c>
      <c r="C76" s="411"/>
      <c r="D76" s="437" t="s">
        <v>109</v>
      </c>
      <c r="E76" s="446">
        <f>'A1'!EV82+'A2'!EV82+'A3'!EV82+'A4'!EV82+'A5'!EV82+'A6'!EV82+'A7'!EV82+'A8'!EV82+'A9'!EV82+'A10'!EV82</f>
        <v>0</v>
      </c>
      <c r="F76" s="447">
        <f t="shared" si="4"/>
        <v>0</v>
      </c>
      <c r="G76" s="395">
        <f>'A1'!EX82+'A2'!EX82+'A3'!EX82+'A4'!EX82+'A5'!EX82+'A6'!EX82+'A7'!EX82+'A8'!EX82+'A9'!EX82+'A10'!EX82</f>
        <v>0</v>
      </c>
      <c r="H76" s="775"/>
      <c r="I76" s="395"/>
      <c r="J76" s="477">
        <f>G76</f>
        <v>0</v>
      </c>
      <c r="K76" s="419"/>
      <c r="L76" s="45" t="s">
        <v>97</v>
      </c>
      <c r="M76" s="437" t="s">
        <v>63</v>
      </c>
      <c r="N76" s="441">
        <f>'A1'!FI73+'A2'!FI73+'A3'!FI73+'A4'!FI73+'A5'!FI73+'A6'!FI73+'A7'!FI73+'A8'!FI73+'A9'!FI73+'A10'!FI73+'I1'!G73+'I2'!G73+'I3'!G73+'I4'!G73+'I5'!G73+'I6'!G73+'I7'!G73+'I8'!G73+'I9'!G73+'I10'!G73</f>
        <v>0</v>
      </c>
      <c r="O76" s="442">
        <f t="shared" si="5"/>
        <v>0</v>
      </c>
      <c r="P76" s="397">
        <f>'A1'!FK73+'A2'!FK73+'A3'!FK73+'A4'!FK73+'A5'!FK73+'A6'!FK73+'A7'!FK73+'A8'!FK73+'A9'!FK73+'A10'!FK73+'I1'!I73+'I2'!I73+'I3'!I73+'I4'!I73+'I5'!I73+'I6'!I73+'I7'!I73+'I8'!I73+'I9'!I73+'I10'!I73</f>
        <v>0</v>
      </c>
      <c r="Q76" s="452"/>
      <c r="R76" s="440"/>
      <c r="S76" s="449">
        <f>SUM(P76:P77)</f>
        <v>0</v>
      </c>
      <c r="T76" s="454">
        <f>IF(S$4=0,0,S76/$S$4)</f>
        <v>0</v>
      </c>
      <c r="U76" s="87" t="s">
        <v>97</v>
      </c>
      <c r="V76" s="450">
        <f>J80+J73</f>
        <v>0</v>
      </c>
      <c r="W76" s="444">
        <f>S76</f>
        <v>0</v>
      </c>
      <c r="X76" s="445">
        <f>SUM(V76:W76)</f>
        <v>0</v>
      </c>
      <c r="Y76" s="422">
        <f>IF(X$88=0,0,X76/X$88)</f>
        <v>0</v>
      </c>
    </row>
    <row r="77" spans="1:25" x14ac:dyDescent="0.25">
      <c r="A77" s="45" t="s">
        <v>68</v>
      </c>
      <c r="B77" s="93" t="s">
        <v>145</v>
      </c>
      <c r="C77" s="411"/>
      <c r="D77" s="437" t="s">
        <v>109</v>
      </c>
      <c r="E77" s="446">
        <f>'A1'!EV83+'A2'!EV83+'A3'!EV83+'A4'!EV83+'A5'!EV83+'A6'!EV83+'A7'!EV83+'A8'!EV83+'A9'!EV83+'A10'!EV83</f>
        <v>0</v>
      </c>
      <c r="F77" s="447">
        <f t="shared" si="4"/>
        <v>0</v>
      </c>
      <c r="G77" s="395">
        <f>'A1'!EX83+'A2'!EX83+'A3'!EX83+'A4'!EX83+'A5'!EX83+'A6'!EX83+'A7'!EX83+'A8'!EX83+'A9'!EX83+'A10'!EX83</f>
        <v>0</v>
      </c>
      <c r="H77" s="775"/>
      <c r="I77" s="395"/>
      <c r="J77" s="477">
        <f>G77</f>
        <v>0</v>
      </c>
      <c r="K77" s="419"/>
      <c r="L77" s="45" t="s">
        <v>97</v>
      </c>
      <c r="M77" s="437" t="s">
        <v>63</v>
      </c>
      <c r="N77" s="441">
        <f>'A1'!FI74+'A2'!FI74+'A3'!FI74+'A4'!FI74+'A5'!FI74+'A6'!FI74+'A7'!FI74+'A8'!FI74+'A9'!FI74+'A10'!FI74+'I1'!G74+'I2'!G74+'I3'!G74+'I4'!G74+'I5'!G74+'I6'!G74+'I7'!G74+'I8'!G74+'I9'!G74+'I10'!G74</f>
        <v>0</v>
      </c>
      <c r="O77" s="442">
        <f t="shared" si="5"/>
        <v>0</v>
      </c>
      <c r="P77" s="397">
        <f>'A1'!FK74+'A2'!FK74+'A3'!FK74+'A4'!FK74+'A5'!FK74+'A6'!FK74+'A7'!FK74+'A8'!FK74+'A9'!FK74+'A10'!FK74+'I1'!I74+'I2'!I74+'I3'!I74+'I4'!I74+'I5'!I74+'I6'!I74+'I7'!I74+'I8'!I74+'I9'!I74+'I10'!I74</f>
        <v>0</v>
      </c>
      <c r="Q77" s="452"/>
      <c r="R77" s="440"/>
      <c r="S77" s="456"/>
      <c r="T77" s="454"/>
      <c r="U77" s="87"/>
      <c r="V77" s="450"/>
      <c r="W77" s="444"/>
      <c r="X77" s="445"/>
      <c r="Y77" s="422"/>
    </row>
    <row r="78" spans="1:25" x14ac:dyDescent="0.25">
      <c r="A78" s="45"/>
      <c r="B78" s="93"/>
      <c r="C78" s="436"/>
      <c r="D78" s="437"/>
      <c r="E78" s="438"/>
      <c r="F78" s="447"/>
      <c r="G78" s="439"/>
      <c r="H78" s="775"/>
      <c r="I78" s="395"/>
      <c r="J78" s="403"/>
      <c r="K78" s="419"/>
      <c r="L78" s="45"/>
      <c r="M78" s="437"/>
      <c r="N78" s="455"/>
      <c r="O78" s="442"/>
      <c r="P78" s="403"/>
      <c r="Q78" s="462"/>
      <c r="R78" s="440"/>
      <c r="S78" s="456"/>
      <c r="T78" s="454"/>
      <c r="U78" s="87"/>
      <c r="V78" s="450"/>
      <c r="W78" s="444"/>
      <c r="X78" s="445"/>
      <c r="Y78" s="422"/>
    </row>
    <row r="79" spans="1:25" x14ac:dyDescent="0.25">
      <c r="A79" s="45" t="s">
        <v>100</v>
      </c>
      <c r="B79" s="93" t="s">
        <v>52</v>
      </c>
      <c r="C79" s="411"/>
      <c r="D79" s="437" t="s">
        <v>63</v>
      </c>
      <c r="E79" s="446">
        <f>'A1'!EV85+'A2'!EV85+'A3'!EV85+'A4'!EV85+'A5'!EV85+'A6'!EV85+'A7'!EV85+'A8'!EV85+'A9'!EV85+'A10'!EV85</f>
        <v>0</v>
      </c>
      <c r="F79" s="447">
        <f t="shared" si="4"/>
        <v>0</v>
      </c>
      <c r="G79" s="395">
        <f>'A1'!EX85+'A2'!EX85+'A3'!EX85+'A4'!EX85+'A5'!EX85+'A6'!EX85+'A7'!EX85+'A8'!EX85+'A9'!EX85+'A10'!EX85</f>
        <v>0</v>
      </c>
      <c r="H79" s="775">
        <f>'A1'!EY85+'A2'!EY85+'A3'!EY85+'A4'!EY85+'A5'!EY85+'A6'!EY85+'A7'!EY85+'A8'!EY85+'A9'!EY85+'A10'!EY85</f>
        <v>0</v>
      </c>
      <c r="I79" s="773">
        <f>IF(F79=0,0,H79/F79)</f>
        <v>0</v>
      </c>
      <c r="J79" s="394">
        <f>G79+H79</f>
        <v>0</v>
      </c>
      <c r="K79" s="419"/>
      <c r="L79" s="45" t="s">
        <v>101</v>
      </c>
      <c r="M79" s="437" t="s">
        <v>21</v>
      </c>
      <c r="N79" s="441">
        <f>'A1'!FI76+'A2'!FI76+'A3'!FI76+'A4'!FI76+'A5'!FI76+'A6'!FI76+'A7'!FI76+'A8'!FI76+'A9'!FI76+'A10'!FI76+'I1'!G76+'I2'!G76+'I3'!G76+'I4'!G76+'I5'!G76+'I6'!G76+'I7'!G76+'I8'!G76+'I9'!G76+'I10'!G76</f>
        <v>0</v>
      </c>
      <c r="O79" s="442">
        <f t="shared" si="5"/>
        <v>0</v>
      </c>
      <c r="P79" s="397">
        <f>'A1'!FK76+'A2'!FK76+'A3'!FK76+'A4'!FK76+'A5'!FK76+'A6'!FK76+'A7'!FK76+'A8'!FK76+'A9'!FK76+'A10'!FK76+'I1'!I76+'I2'!I76+'I3'!I76+'I4'!I76+'I5'!I76+'I6'!I76+'I7'!I76+'I8'!I76+'I9'!I76+'I10'!I76</f>
        <v>0</v>
      </c>
      <c r="Q79" s="452">
        <f>'A1'!FL76+'A2'!FL76+'A3'!FL76+'A4'!FL76+'A5'!FL76+'A6'!FL76+'A7'!FL76+'A8'!FL76+'A9'!FL76+'A10'!FL76+'I1'!J76+'I2'!J76+'I3'!J76+'I4'!J76+'I5'!J76+'I6'!J76+'I7'!J76+'I8'!J76+'I9'!J76+'I10'!J76</f>
        <v>0</v>
      </c>
      <c r="R79" s="543">
        <f>IF(O79=0,0,Q79/O79)</f>
        <v>0</v>
      </c>
      <c r="S79" s="449">
        <f>P79+Q79</f>
        <v>0</v>
      </c>
      <c r="T79" s="458">
        <f>IF(S$4=0,0,S79/$S$4)</f>
        <v>0</v>
      </c>
      <c r="U79" s="87" t="s">
        <v>101</v>
      </c>
      <c r="V79" s="450">
        <f>J82</f>
        <v>0</v>
      </c>
      <c r="W79" s="444">
        <f>S79</f>
        <v>0</v>
      </c>
      <c r="X79" s="445">
        <f>SUM(V79:W79)</f>
        <v>0</v>
      </c>
      <c r="Y79" s="422">
        <f>IF(X$88=0,0,X79/X$88)</f>
        <v>0</v>
      </c>
    </row>
    <row r="80" spans="1:25" x14ac:dyDescent="0.25">
      <c r="A80" s="45" t="s">
        <v>97</v>
      </c>
      <c r="B80" s="93" t="s">
        <v>53</v>
      </c>
      <c r="C80" s="411"/>
      <c r="D80" s="437" t="s">
        <v>63</v>
      </c>
      <c r="E80" s="446">
        <f>'A1'!EV86+'A2'!EV86+'A3'!EV86+'A4'!EV86+'A5'!EV86+'A6'!EV86+'A7'!EV86+'A8'!EV86+'A9'!EV86+'A10'!EV86</f>
        <v>0</v>
      </c>
      <c r="F80" s="447">
        <f t="shared" si="4"/>
        <v>0</v>
      </c>
      <c r="G80" s="395">
        <f>'A1'!EX86+'A2'!EX86+'A3'!EX86+'A4'!EX86+'A5'!EX86+'A6'!EX86+'A7'!EX86+'A8'!EX86+'A9'!EX86+'A10'!EX86</f>
        <v>0</v>
      </c>
      <c r="H80" s="775"/>
      <c r="I80" s="395"/>
      <c r="J80" s="394">
        <f>G80</f>
        <v>0</v>
      </c>
      <c r="K80" s="419"/>
      <c r="L80" s="223"/>
      <c r="M80" s="223"/>
      <c r="N80" s="441"/>
      <c r="O80" s="442"/>
      <c r="P80" s="397"/>
      <c r="Q80" s="452"/>
      <c r="R80" s="440"/>
      <c r="S80" s="456"/>
      <c r="T80" s="454"/>
      <c r="U80" s="87"/>
      <c r="V80" s="450"/>
      <c r="W80" s="444"/>
      <c r="X80" s="445"/>
      <c r="Y80" s="422"/>
    </row>
    <row r="81" spans="1:25" x14ac:dyDescent="0.25">
      <c r="A81" s="45"/>
      <c r="B81" s="79"/>
      <c r="C81" s="411"/>
      <c r="D81" s="437"/>
      <c r="E81" s="438"/>
      <c r="F81" s="447"/>
      <c r="G81" s="439"/>
      <c r="H81" s="775"/>
      <c r="I81" s="395"/>
      <c r="J81" s="403"/>
      <c r="K81" s="419"/>
      <c r="L81" s="45" t="s">
        <v>104</v>
      </c>
      <c r="M81" s="437" t="s">
        <v>21</v>
      </c>
      <c r="N81" s="441">
        <f>'A1'!FI78+'A2'!FI78+'A3'!FI78+'A4'!FI78+'A5'!FI78+'A6'!FI78+'A7'!FI78+'A8'!FI78+'A9'!FI78+'A10'!FI78+'I1'!G78+'I2'!G78+'I3'!G78+'I4'!G78+'I5'!G78+'I6'!G78+'I7'!G78+'I8'!G78+'I9'!G78+'I10'!G78</f>
        <v>0</v>
      </c>
      <c r="O81" s="442">
        <f t="shared" si="5"/>
        <v>0</v>
      </c>
      <c r="P81" s="397">
        <f>'A1'!FK78+'A2'!FK78+'A3'!FK78+'A4'!FK78+'A5'!FK78+'A6'!FK78+'A7'!FK78+'A8'!FK78+'A9'!FK78+'A10'!FK78+'I1'!I78+'I2'!I78+'I3'!I78+'I4'!I78+'I5'!I78+'I6'!I78+'I7'!I78+'I8'!I78+'I9'!I78+'I10'!I78</f>
        <v>0</v>
      </c>
      <c r="Q81" s="452">
        <f>'A1'!FL78+'A2'!FL78+'A3'!FL78+'A4'!FL78+'A5'!FL78+'A6'!FL78+'A7'!FL78+'A8'!FL78+'A9'!FL78+'A10'!FL78+'I1'!J78+'I2'!J78+'I3'!J78+'I4'!J78+'I5'!J78+'I6'!J78+'I7'!J78+'I8'!J78+'I9'!J78+'I10'!J78</f>
        <v>0</v>
      </c>
      <c r="R81" s="545">
        <f>IF(O81=0,0,Q81/O81)</f>
        <v>0</v>
      </c>
      <c r="S81" s="456">
        <f>P81+Q81</f>
        <v>0</v>
      </c>
      <c r="T81" s="458">
        <f>IF(S$4=0,0,S81/$S$4)</f>
        <v>0</v>
      </c>
      <c r="U81" s="87" t="s">
        <v>104</v>
      </c>
      <c r="V81" s="450">
        <f>J84</f>
        <v>0</v>
      </c>
      <c r="W81" s="444">
        <f>S81</f>
        <v>0</v>
      </c>
      <c r="X81" s="445">
        <f>SUM(V81:W81)+V82</f>
        <v>0</v>
      </c>
      <c r="Y81" s="422">
        <f>IF(X$88=0,0,X81/X$88)</f>
        <v>0</v>
      </c>
    </row>
    <row r="82" spans="1:25" x14ac:dyDescent="0.25">
      <c r="A82" s="45" t="s">
        <v>101</v>
      </c>
      <c r="B82" s="93" t="s">
        <v>102</v>
      </c>
      <c r="C82" s="411"/>
      <c r="D82" s="437" t="s">
        <v>233</v>
      </c>
      <c r="E82" s="446">
        <f>'A1'!EV88+'A2'!EV88+'A3'!EV88+'A4'!EV88+'A5'!EV88+'A6'!EV88+'A7'!EV88+'A8'!EV88+'A9'!EV88+'A10'!EV88</f>
        <v>0</v>
      </c>
      <c r="F82" s="447">
        <f t="shared" si="4"/>
        <v>0</v>
      </c>
      <c r="G82" s="395">
        <f>'A1'!EX88+'A2'!EX88+'A3'!EX88+'A4'!EX88+'A5'!EX88+'A6'!EX88+'A7'!EX88+'A8'!EX88+'A9'!EX88+'A10'!EX88</f>
        <v>0</v>
      </c>
      <c r="H82" s="775">
        <f>'A1'!EY88+'A2'!EY88+'A3'!EY88+'A4'!EY88+'A5'!EY88+'A6'!EY88+'A7'!EY88+'A8'!EY88+'A9'!EY88+'A10'!EY88</f>
        <v>0</v>
      </c>
      <c r="I82" s="773">
        <f>IF(F82=0,0,H82/F82)</f>
        <v>0</v>
      </c>
      <c r="J82" s="394">
        <f>G82+H82</f>
        <v>0</v>
      </c>
      <c r="K82" s="419"/>
      <c r="L82" s="45"/>
      <c r="M82" s="437"/>
      <c r="N82" s="455"/>
      <c r="O82" s="442"/>
      <c r="P82" s="403"/>
      <c r="Q82" s="452"/>
      <c r="R82" s="440"/>
      <c r="S82" s="456"/>
      <c r="T82" s="454"/>
      <c r="U82" s="634" t="s">
        <v>318</v>
      </c>
      <c r="V82" s="450">
        <f>C134</f>
        <v>0</v>
      </c>
      <c r="W82" s="444"/>
      <c r="X82" s="445"/>
      <c r="Y82" s="422"/>
    </row>
    <row r="83" spans="1:25" x14ac:dyDescent="0.25">
      <c r="A83" s="45"/>
      <c r="B83" s="93"/>
      <c r="C83" s="436"/>
      <c r="D83" s="437"/>
      <c r="E83" s="438"/>
      <c r="F83" s="447"/>
      <c r="G83" s="439"/>
      <c r="H83" s="775"/>
      <c r="I83" s="395"/>
      <c r="J83" s="403"/>
      <c r="K83" s="419"/>
      <c r="L83" s="45" t="s">
        <v>105</v>
      </c>
      <c r="M83" s="437" t="s">
        <v>63</v>
      </c>
      <c r="N83" s="441">
        <f>'A1'!FI80+'A2'!FI80+'A3'!FI80+'A4'!FI80+'A5'!FI80+'A6'!FI80+'A7'!FI80+'A8'!FI80+'A9'!FI80+'A10'!FI80+'I1'!G80+'I2'!G80+'I3'!G80+'I4'!G80+'I5'!G80+'I6'!G80+'I7'!G80+'I8'!G80+'I9'!G80+'I10'!G80</f>
        <v>0</v>
      </c>
      <c r="O83" s="442">
        <f t="shared" si="5"/>
        <v>0</v>
      </c>
      <c r="P83" s="397">
        <f>'A1'!FK80+'A2'!FK80+'A3'!FK80+'A4'!FK80+'A5'!FK80+'A6'!FK80+'A7'!FK80+'A8'!FK80+'A9'!FK80+'A10'!FK80+'I1'!I80+'I2'!I80+'I3'!I80+'I4'!I80+'I5'!I80+'I6'!I80+'I7'!I80+'I8'!I80+'I9'!I80+'I10'!I80</f>
        <v>0</v>
      </c>
      <c r="Q83" s="452">
        <f>'A1'!FL80+'A2'!FL80+'A3'!FL80+'A4'!FL80+'A5'!FL80+'A6'!FL80+'A7'!FL80+'A8'!FL80+'A9'!FL80+'A10'!FL80+'I1'!J80+'I2'!J80+'I3'!J80+'I4'!J80+'I5'!J80+'I6'!J80+'I7'!J80+'I8'!J80+'I9'!J80+'I10'!J80</f>
        <v>0</v>
      </c>
      <c r="R83" s="544">
        <f>IF(O83=0,0,Q83/O83)</f>
        <v>0</v>
      </c>
      <c r="S83" s="449">
        <f>SUM(P83:P84)+Q83</f>
        <v>0</v>
      </c>
      <c r="T83" s="458">
        <f>IF(S$4=0,0,S83/$S$4)</f>
        <v>0</v>
      </c>
      <c r="U83" s="87" t="s">
        <v>105</v>
      </c>
      <c r="V83" s="450">
        <f>J86</f>
        <v>0</v>
      </c>
      <c r="W83" s="444">
        <f>S83</f>
        <v>0</v>
      </c>
      <c r="X83" s="445">
        <f>SUM(V83:W83)</f>
        <v>0</v>
      </c>
      <c r="Y83" s="422">
        <f>IF(X$88=0,0,X83/X$88)</f>
        <v>0</v>
      </c>
    </row>
    <row r="84" spans="1:25" x14ac:dyDescent="0.25">
      <c r="A84" s="45" t="s">
        <v>104</v>
      </c>
      <c r="B84" s="93" t="s">
        <v>56</v>
      </c>
      <c r="C84" s="411"/>
      <c r="D84" s="437" t="s">
        <v>4</v>
      </c>
      <c r="E84" s="446">
        <f>'A1'!EV90+'A2'!EV90+'A3'!EV90+'A4'!EV90+'A5'!EV90+'A6'!EV90+'A7'!EV90+'A8'!EV90+'A9'!EV90+'A10'!EV90</f>
        <v>0</v>
      </c>
      <c r="F84" s="447">
        <f t="shared" si="4"/>
        <v>0</v>
      </c>
      <c r="G84" s="395">
        <f>'A1'!EX90+'A2'!EX90+'A3'!EX90+'A4'!EX90+'A5'!EX90+'A6'!EX90+'A7'!EX90+'A8'!EX90+'A9'!EX90+'A10'!EX90</f>
        <v>0</v>
      </c>
      <c r="H84" s="775">
        <f>'A1'!EY90+'A2'!EY90+'A3'!EY90+'A4'!EY90+'A5'!EY90+'A6'!EY90+'A7'!EY90+'A8'!EY90+'A9'!EY90+'A10'!EY90</f>
        <v>0</v>
      </c>
      <c r="I84" s="774">
        <f>IF(F84=0,0,H84/F84)</f>
        <v>0</v>
      </c>
      <c r="J84" s="394">
        <f>G84+H84</f>
        <v>0</v>
      </c>
      <c r="K84" s="419"/>
      <c r="L84" s="45" t="s">
        <v>105</v>
      </c>
      <c r="M84" s="437" t="s">
        <v>63</v>
      </c>
      <c r="N84" s="441">
        <f>'A1'!FI81+'A2'!FI81+'A3'!FI81+'A4'!FI81+'A5'!FI81+'A6'!FI81+'A7'!FI81+'A8'!FI81+'A9'!FI81+'A10'!FI81+'I1'!G81+'I2'!G81+'I3'!G81+'I4'!G81+'I5'!G81+'I6'!G81+'I7'!G81+'I8'!G81+'I9'!G81+'I10'!G81</f>
        <v>0</v>
      </c>
      <c r="O84" s="442">
        <f t="shared" si="5"/>
        <v>0</v>
      </c>
      <c r="P84" s="397">
        <f>'A1'!FK81+'A2'!FK81+'A3'!FK81+'A4'!FK81+'A5'!FK81+'A6'!FK81+'A7'!FK81+'A8'!FK81+'A9'!FK81+'A10'!FK81+'I1'!I81+'I2'!I81+'I3'!I81+'I4'!I81+'I5'!I81+'I6'!I81+'I7'!I81+'I8'!I81+'I9'!I81+'I10'!I81</f>
        <v>0</v>
      </c>
      <c r="Q84" s="452"/>
      <c r="R84" s="440"/>
      <c r="S84" s="456"/>
      <c r="T84" s="454"/>
      <c r="U84" s="87"/>
      <c r="V84" s="450"/>
      <c r="W84" s="444"/>
      <c r="X84" s="445"/>
      <c r="Y84" s="422"/>
    </row>
    <row r="85" spans="1:25" x14ac:dyDescent="0.25">
      <c r="A85" s="45"/>
      <c r="B85" s="93"/>
      <c r="C85" s="436"/>
      <c r="D85" s="437"/>
      <c r="E85" s="438"/>
      <c r="F85" s="447"/>
      <c r="G85" s="439"/>
      <c r="H85" s="450"/>
      <c r="I85" s="440"/>
      <c r="J85" s="403"/>
      <c r="K85" s="419"/>
      <c r="L85" s="45"/>
      <c r="M85" s="463"/>
      <c r="N85" s="441"/>
      <c r="O85" s="464"/>
      <c r="P85" s="449"/>
      <c r="Q85" s="452"/>
      <c r="R85" s="440"/>
      <c r="S85" s="456"/>
      <c r="T85" s="454"/>
      <c r="U85" s="87"/>
      <c r="V85" s="450"/>
      <c r="W85" s="444"/>
      <c r="X85" s="445"/>
      <c r="Y85" s="422"/>
    </row>
    <row r="86" spans="1:25" x14ac:dyDescent="0.25">
      <c r="A86" s="45" t="s">
        <v>105</v>
      </c>
      <c r="B86" s="93" t="s">
        <v>57</v>
      </c>
      <c r="C86" s="411"/>
      <c r="D86" s="437" t="s">
        <v>63</v>
      </c>
      <c r="E86" s="446">
        <f>'A1'!EV92+'A2'!EV92+'A3'!EV92+'A4'!EV92+'A5'!EV92+'A6'!EV92+'A7'!EV92+'A8'!EV92+'A9'!EV92+'A10'!EV92</f>
        <v>0</v>
      </c>
      <c r="F86" s="447">
        <f t="shared" si="4"/>
        <v>0</v>
      </c>
      <c r="G86" s="395">
        <f>'A1'!EX92+'A2'!EX92+'A3'!EX92+'A4'!EX92+'A5'!EX92+'A6'!EX92+'A7'!EX92+'A8'!EX92+'A9'!EX92+'A10'!EX92</f>
        <v>0</v>
      </c>
      <c r="H86" s="450">
        <f>'A1'!EY92+'A2'!EY92+'A3'!EY92+'A4'!EY92+'A5'!EY92+'A6'!EY92+'A7'!EY92+'A8'!EY92+'A9'!EY92+'A10'!EY92</f>
        <v>0</v>
      </c>
      <c r="I86" s="544">
        <f>IF(F86=0,0,H86/F86)</f>
        <v>0</v>
      </c>
      <c r="J86" s="394">
        <f>G86+H86</f>
        <v>0</v>
      </c>
      <c r="K86" s="419"/>
      <c r="L86" s="45"/>
      <c r="M86" s="223"/>
      <c r="N86" s="441"/>
      <c r="O86" s="465"/>
      <c r="P86" s="449"/>
      <c r="Q86" s="452"/>
      <c r="R86" s="440"/>
      <c r="S86" s="456"/>
      <c r="T86" s="453"/>
      <c r="U86" s="402"/>
      <c r="V86" s="556"/>
      <c r="W86" s="444"/>
      <c r="X86" s="445"/>
      <c r="Y86" s="422"/>
    </row>
    <row r="87" spans="1:25" x14ac:dyDescent="0.25">
      <c r="A87" s="207"/>
      <c r="B87" s="13"/>
      <c r="C87" s="14"/>
      <c r="D87" s="466"/>
      <c r="E87" s="467"/>
      <c r="F87" s="468"/>
      <c r="G87" s="469"/>
      <c r="H87" s="470"/>
      <c r="I87" s="546"/>
      <c r="J87" s="541"/>
      <c r="K87" s="472"/>
      <c r="L87" s="44"/>
      <c r="M87" s="473"/>
      <c r="N87" s="474"/>
      <c r="O87" s="468"/>
      <c r="P87" s="406"/>
      <c r="Q87" s="475"/>
      <c r="R87" s="471"/>
      <c r="S87" s="406"/>
      <c r="T87" s="453"/>
      <c r="U87" s="402"/>
      <c r="V87" s="427"/>
      <c r="W87" s="471"/>
      <c r="X87" s="445"/>
      <c r="Y87" s="422"/>
    </row>
    <row r="88" spans="1:25" x14ac:dyDescent="0.25">
      <c r="A88" s="476"/>
      <c r="B88" s="13"/>
      <c r="C88" s="477"/>
      <c r="D88" s="1084"/>
      <c r="E88" s="1086"/>
      <c r="F88" s="1093"/>
      <c r="G88" s="1095">
        <f>SUM(G8:G86)</f>
        <v>0</v>
      </c>
      <c r="H88" s="1097">
        <f>SUM(H8:H86)</f>
        <v>0</v>
      </c>
      <c r="I88" s="478"/>
      <c r="J88" s="1099">
        <f>SUM(G88:H89)</f>
        <v>0</v>
      </c>
      <c r="K88" s="1101" t="str">
        <f>IF((G88+H88)=SUM(J8:J87)," ","CONTROL")</f>
        <v xml:space="preserve"> </v>
      </c>
      <c r="L88" s="44"/>
      <c r="M88" s="479"/>
      <c r="N88" s="480"/>
      <c r="O88" s="481"/>
      <c r="P88" s="1074">
        <f>SUM(P8:P84)</f>
        <v>0</v>
      </c>
      <c r="Q88" s="1071">
        <f>SUM(Q8:Q84)</f>
        <v>0</v>
      </c>
      <c r="R88" s="482"/>
      <c r="S88" s="1130">
        <f>SUM(S8:S83)</f>
        <v>0</v>
      </c>
      <c r="T88" s="1079" t="s">
        <v>157</v>
      </c>
      <c r="U88" s="1077"/>
      <c r="V88" s="1074">
        <f>SUM(V8:V83)</f>
        <v>0</v>
      </c>
      <c r="W88" s="1074">
        <f>SUM(W8:W83)</f>
        <v>0</v>
      </c>
      <c r="X88" s="1057">
        <f>SUM(V88:W89)</f>
        <v>0</v>
      </c>
      <c r="Y88" s="1059">
        <f>SUM(Y8:Y83)</f>
        <v>0</v>
      </c>
    </row>
    <row r="89" spans="1:25" x14ac:dyDescent="0.25">
      <c r="A89" s="483"/>
      <c r="B89" s="484"/>
      <c r="C89" s="484"/>
      <c r="D89" s="1085"/>
      <c r="E89" s="1087"/>
      <c r="F89" s="1094"/>
      <c r="G89" s="1096"/>
      <c r="H89" s="1098"/>
      <c r="I89" s="485"/>
      <c r="J89" s="1100"/>
      <c r="K89" s="1102"/>
      <c r="L89" s="110"/>
      <c r="M89" s="486"/>
      <c r="N89" s="487"/>
      <c r="O89" s="488"/>
      <c r="P89" s="1075"/>
      <c r="Q89" s="1072"/>
      <c r="R89" s="489"/>
      <c r="S89" s="1131"/>
      <c r="T89" s="1080">
        <f>IF(S$4=0,0,S89/$S$4)</f>
        <v>0</v>
      </c>
      <c r="U89" s="1078"/>
      <c r="V89" s="1075"/>
      <c r="W89" s="1075"/>
      <c r="X89" s="1058"/>
      <c r="Y89" s="1060"/>
    </row>
    <row r="90" spans="1:25" ht="20.25" customHeight="1" x14ac:dyDescent="0.25">
      <c r="A90" s="490"/>
      <c r="B90" s="558" t="s">
        <v>445</v>
      </c>
      <c r="C90" s="234"/>
      <c r="D90" s="558" t="s">
        <v>444</v>
      </c>
      <c r="E90" s="234"/>
      <c r="F90" s="234"/>
      <c r="G90" s="1118" t="s">
        <v>446</v>
      </c>
      <c r="H90" s="1118"/>
      <c r="I90" s="1118"/>
      <c r="J90" s="1118"/>
      <c r="K90" s="624"/>
      <c r="L90" s="164"/>
      <c r="M90" s="197"/>
      <c r="N90" s="197"/>
      <c r="O90" s="197"/>
      <c r="P90" s="197"/>
      <c r="Q90" s="167"/>
      <c r="R90" s="234"/>
      <c r="S90" s="493"/>
      <c r="T90" s="491"/>
      <c r="U90" s="491"/>
      <c r="V90" s="491"/>
      <c r="W90" s="491"/>
      <c r="X90" s="494"/>
      <c r="Y90" s="248"/>
    </row>
    <row r="91" spans="1:25" ht="27" customHeight="1" x14ac:dyDescent="0.25">
      <c r="A91" s="557"/>
      <c r="B91" s="389">
        <f>Setup!$N$39</f>
        <v>0</v>
      </c>
      <c r="C91" s="388"/>
      <c r="D91" s="389">
        <f>Setup!$N$43</f>
        <v>0</v>
      </c>
      <c r="E91" s="495"/>
      <c r="F91" s="539"/>
      <c r="G91" s="1061">
        <f>Setup!$N$41</f>
        <v>0</v>
      </c>
      <c r="H91" s="1062"/>
      <c r="I91" s="1062"/>
      <c r="J91" s="1063"/>
      <c r="K91" s="61"/>
      <c r="L91" s="87"/>
      <c r="Q91" s="382"/>
      <c r="R91" s="61"/>
      <c r="S91" s="496"/>
      <c r="T91" s="405"/>
      <c r="U91" s="405"/>
      <c r="V91" s="405"/>
      <c r="W91" s="405"/>
      <c r="X91" s="402"/>
      <c r="Y91" s="245"/>
    </row>
    <row r="92" spans="1:25" ht="24.75" customHeight="1" x14ac:dyDescent="0.25">
      <c r="A92" s="137"/>
      <c r="B92" s="61"/>
      <c r="C92" s="382"/>
      <c r="D92" s="405"/>
      <c r="E92" s="1125" t="s">
        <v>437</v>
      </c>
      <c r="F92" s="1126"/>
      <c r="G92" s="1126"/>
      <c r="H92" s="497"/>
      <c r="I92" s="1121" t="s">
        <v>438</v>
      </c>
      <c r="J92" s="1122"/>
      <c r="K92" s="61"/>
      <c r="L92" s="1127" t="s">
        <v>439</v>
      </c>
      <c r="M92" s="1127"/>
      <c r="N92" s="498" t="s">
        <v>440</v>
      </c>
      <c r="O92" s="498" t="s">
        <v>441</v>
      </c>
      <c r="P92" s="1119" t="s">
        <v>442</v>
      </c>
      <c r="Q92" s="1120"/>
      <c r="R92" s="1128" t="s">
        <v>443</v>
      </c>
      <c r="S92" s="1129"/>
      <c r="T92" s="1121" t="s">
        <v>438</v>
      </c>
      <c r="U92" s="1122"/>
      <c r="V92" s="208"/>
      <c r="W92" s="87"/>
      <c r="X92" s="382"/>
      <c r="Y92" s="241"/>
    </row>
    <row r="93" spans="1:25" x14ac:dyDescent="0.25">
      <c r="A93" s="137"/>
      <c r="B93" s="61"/>
      <c r="C93" s="208"/>
      <c r="D93" s="499" t="s">
        <v>302</v>
      </c>
      <c r="E93" s="500" t="s">
        <v>157</v>
      </c>
      <c r="F93" s="491">
        <f>'A1'!EV94</f>
        <v>0</v>
      </c>
      <c r="G93" s="501" t="s">
        <v>3</v>
      </c>
      <c r="H93" s="502" t="s">
        <v>131</v>
      </c>
      <c r="I93" s="625" t="s">
        <v>157</v>
      </c>
      <c r="J93" s="503" t="s">
        <v>3</v>
      </c>
      <c r="K93" s="61"/>
      <c r="L93" s="504"/>
      <c r="Q93" s="382"/>
      <c r="R93" s="505" t="s">
        <v>742</v>
      </c>
      <c r="S93" s="506" t="s">
        <v>131</v>
      </c>
      <c r="T93" s="554" t="s">
        <v>449</v>
      </c>
      <c r="U93" s="503" t="s">
        <v>3</v>
      </c>
      <c r="V93" s="208"/>
      <c r="W93" s="405"/>
      <c r="X93" s="405"/>
      <c r="Y93" s="245"/>
    </row>
    <row r="94" spans="1:25" x14ac:dyDescent="0.25">
      <c r="A94" s="137"/>
      <c r="B94" s="61"/>
      <c r="C94" s="208"/>
      <c r="D94" s="231" t="str">
        <f>'A1'!$EO$2</f>
        <v>A1</v>
      </c>
      <c r="E94" s="200" t="s">
        <v>45</v>
      </c>
      <c r="F94" s="484">
        <f>'A1'!EX4</f>
        <v>0</v>
      </c>
      <c r="G94" s="484">
        <f>'A1'!EX94</f>
        <v>0</v>
      </c>
      <c r="H94" s="507">
        <f>'A1'!EY94</f>
        <v>0</v>
      </c>
      <c r="I94" s="483">
        <f>IF(F94=0,0,J94/F94)</f>
        <v>0</v>
      </c>
      <c r="J94" s="508">
        <f>'A1'!FA94</f>
        <v>0</v>
      </c>
      <c r="K94" s="61"/>
      <c r="L94" s="405">
        <f>IF($C$118=0,0,$C$141/$C$118*J94)</f>
        <v>0</v>
      </c>
      <c r="M94" s="228">
        <f>IF(U94=0,0,(L94/U94))</f>
        <v>0</v>
      </c>
      <c r="N94" s="405">
        <f>IF($C$118=0,0,$C$150/($C$118+$C$137)*(J94+L94))</f>
        <v>0</v>
      </c>
      <c r="O94" s="351"/>
      <c r="P94" s="405">
        <f>N94-O94</f>
        <v>0</v>
      </c>
      <c r="Q94" s="204">
        <f>IF(U94=0,0,(P94/U94))</f>
        <v>0</v>
      </c>
      <c r="R94" s="483">
        <f>IF(J94=0,0,(U94*G94)/J94)</f>
        <v>0</v>
      </c>
      <c r="S94" s="508">
        <f>IF(J94=0,0,(U94*H94)/J94)</f>
        <v>0</v>
      </c>
      <c r="T94" s="628">
        <f>IF(F94=0,0,U94/F94)</f>
        <v>0</v>
      </c>
      <c r="U94" s="508">
        <f>J94+L94+P94</f>
        <v>0</v>
      </c>
      <c r="V94" s="208"/>
      <c r="W94" s="235" t="str">
        <f>IF(+AND(N94=0,O94&lt;&gt;0),"ERROR",IF(O94=0,"OK",IF(ROUND(N94,0)&gt;=O94,"CONTROL","ERROR")))</f>
        <v>OK</v>
      </c>
      <c r="X94" s="352"/>
      <c r="Y94" s="353"/>
    </row>
    <row r="95" spans="1:25" x14ac:dyDescent="0.25">
      <c r="A95" s="137"/>
      <c r="B95" s="61"/>
      <c r="C95" s="208"/>
      <c r="D95" s="499" t="s">
        <v>303</v>
      </c>
      <c r="E95" s="500" t="s">
        <v>157</v>
      </c>
      <c r="F95" s="491">
        <f>'A2'!EV94</f>
        <v>0</v>
      </c>
      <c r="G95" s="501" t="s">
        <v>3</v>
      </c>
      <c r="H95" s="509" t="s">
        <v>131</v>
      </c>
      <c r="I95" s="625" t="s">
        <v>157</v>
      </c>
      <c r="J95" s="503" t="s">
        <v>3</v>
      </c>
      <c r="K95" s="61"/>
      <c r="L95" s="405"/>
      <c r="N95" s="405"/>
      <c r="P95" s="227"/>
      <c r="Q95" s="204"/>
      <c r="R95" s="505" t="s">
        <v>742</v>
      </c>
      <c r="S95" s="506" t="s">
        <v>131</v>
      </c>
      <c r="T95" s="554" t="s">
        <v>449</v>
      </c>
      <c r="U95" s="165" t="s">
        <v>3</v>
      </c>
      <c r="V95" s="208"/>
      <c r="W95" s="405"/>
      <c r="X95" s="405"/>
      <c r="Y95" s="245"/>
    </row>
    <row r="96" spans="1:25" x14ac:dyDescent="0.25">
      <c r="A96" s="137"/>
      <c r="B96" s="61"/>
      <c r="C96" s="208"/>
      <c r="D96" s="231" t="str">
        <f>'A2'!$I$2</f>
        <v>A2</v>
      </c>
      <c r="E96" s="200" t="s">
        <v>45</v>
      </c>
      <c r="F96" s="484">
        <f>'A2'!EX4</f>
        <v>0</v>
      </c>
      <c r="G96" s="484">
        <f>'A2'!EX94</f>
        <v>0</v>
      </c>
      <c r="H96" s="510">
        <f>'A2'!EY94</f>
        <v>0</v>
      </c>
      <c r="I96" s="483">
        <f>IF(F96=0,0,J96/F96)</f>
        <v>0</v>
      </c>
      <c r="J96" s="511">
        <f>'A2'!FA94</f>
        <v>0</v>
      </c>
      <c r="K96" s="61"/>
      <c r="L96" s="405">
        <f>IF($C$118=0,0,$C$141/$C$118*J96)</f>
        <v>0</v>
      </c>
      <c r="M96" s="228">
        <f>IF(U96=0,0,(L96/U96))</f>
        <v>0</v>
      </c>
      <c r="N96" s="405">
        <f>IF($C$118=0,0,$C$150/($C$118+$C$137)*(J96+L96))</f>
        <v>0</v>
      </c>
      <c r="O96" s="351">
        <v>0</v>
      </c>
      <c r="P96" s="405">
        <f>N96-O96</f>
        <v>0</v>
      </c>
      <c r="Q96" s="204">
        <f>IF(U96=0,0,(P96/U96))</f>
        <v>0</v>
      </c>
      <c r="R96" s="483">
        <f>IF(J96=0,0,(U96*G96)/J96)</f>
        <v>0</v>
      </c>
      <c r="S96" s="508">
        <f>IF(J96=0,0,(U96*H96)/J96)</f>
        <v>0</v>
      </c>
      <c r="T96" s="628">
        <f>IF(F96=0,0,U96/F96)</f>
        <v>0</v>
      </c>
      <c r="U96" s="508">
        <f>J96+L96+P96</f>
        <v>0</v>
      </c>
      <c r="V96" s="208"/>
      <c r="W96" s="235" t="str">
        <f>IF(+AND(N96=0,O96&lt;&gt;0),"ERROR",IF(O96=0,"OK",IF(ROUND(N96,0)&gt;=O96,"CONTROL","ERROR")))</f>
        <v>OK</v>
      </c>
      <c r="X96" s="382"/>
      <c r="Y96" s="241"/>
    </row>
    <row r="97" spans="1:25" x14ac:dyDescent="0.25">
      <c r="A97" s="137"/>
      <c r="B97" s="61"/>
      <c r="C97" s="208"/>
      <c r="D97" s="499" t="s">
        <v>304</v>
      </c>
      <c r="E97" s="500" t="s">
        <v>157</v>
      </c>
      <c r="F97" s="491">
        <f>'A3'!EV94</f>
        <v>0</v>
      </c>
      <c r="G97" s="501" t="s">
        <v>3</v>
      </c>
      <c r="H97" s="502" t="s">
        <v>131</v>
      </c>
      <c r="I97" s="625" t="s">
        <v>157</v>
      </c>
      <c r="J97" s="503" t="s">
        <v>3</v>
      </c>
      <c r="K97" s="61"/>
      <c r="L97" s="405"/>
      <c r="N97" s="405"/>
      <c r="P97" s="405"/>
      <c r="Q97" s="204"/>
      <c r="R97" s="505" t="s">
        <v>742</v>
      </c>
      <c r="S97" s="506" t="s">
        <v>131</v>
      </c>
      <c r="T97" s="554" t="s">
        <v>449</v>
      </c>
      <c r="U97" s="503" t="s">
        <v>3</v>
      </c>
      <c r="V97" s="208"/>
      <c r="W97" s="405"/>
      <c r="X97" s="405"/>
      <c r="Y97" s="245"/>
    </row>
    <row r="98" spans="1:25" x14ac:dyDescent="0.25">
      <c r="A98" s="137"/>
      <c r="B98" s="61"/>
      <c r="C98" s="208"/>
      <c r="D98" s="231" t="str">
        <f>'A3'!$I$2</f>
        <v>A3</v>
      </c>
      <c r="E98" s="200" t="s">
        <v>45</v>
      </c>
      <c r="F98" s="484">
        <f>'A3'!EX4</f>
        <v>0</v>
      </c>
      <c r="G98" s="484">
        <f>'A3'!EX94</f>
        <v>0</v>
      </c>
      <c r="H98" s="510">
        <f>'A3'!EY94</f>
        <v>0</v>
      </c>
      <c r="I98" s="483">
        <f>IF(F98=0,0,J98/F98)</f>
        <v>0</v>
      </c>
      <c r="J98" s="511">
        <f>'A3'!FA94</f>
        <v>0</v>
      </c>
      <c r="K98" s="61"/>
      <c r="L98" s="405">
        <f>IF($C$118=0,0,$C$141/$C$118*J98)</f>
        <v>0</v>
      </c>
      <c r="M98" s="228">
        <f>IF(U98=0,0,(L98/U98))</f>
        <v>0</v>
      </c>
      <c r="N98" s="405">
        <f>IF($C$118=0,0,$C$150/($C$118+$C$137)*(J98+L98))</f>
        <v>0</v>
      </c>
      <c r="O98" s="351">
        <v>0</v>
      </c>
      <c r="P98" s="405">
        <f>N98-O98</f>
        <v>0</v>
      </c>
      <c r="Q98" s="204">
        <f>IF(U98=0,0,(P98/U98))</f>
        <v>0</v>
      </c>
      <c r="R98" s="483">
        <f>IF(J98=0,0,(U98*G98)/J98)</f>
        <v>0</v>
      </c>
      <c r="S98" s="508">
        <f>IF(J98=0,0,(U98*H98)/J98)</f>
        <v>0</v>
      </c>
      <c r="T98" s="628">
        <f>IF(F98=0,0,U98/F98)</f>
        <v>0</v>
      </c>
      <c r="U98" s="508">
        <f>J98+L98+P98</f>
        <v>0</v>
      </c>
      <c r="V98" s="208"/>
      <c r="W98" s="235" t="str">
        <f>IF(+AND(N98=0,O98&lt;&gt;0),"ERROR",IF(O98=0,"OK",IF(ROUND(N98,0)&gt;=O98,"CONTROL","ERROR")))</f>
        <v>OK</v>
      </c>
      <c r="X98" s="382"/>
      <c r="Y98" s="241"/>
    </row>
    <row r="99" spans="1:25" x14ac:dyDescent="0.25">
      <c r="A99" s="137"/>
      <c r="B99" s="61"/>
      <c r="C99" s="208"/>
      <c r="D99" s="499" t="s">
        <v>305</v>
      </c>
      <c r="E99" s="500" t="s">
        <v>157</v>
      </c>
      <c r="F99" s="491">
        <f>'A4'!EV94</f>
        <v>0</v>
      </c>
      <c r="G99" s="501" t="s">
        <v>3</v>
      </c>
      <c r="H99" s="502" t="s">
        <v>131</v>
      </c>
      <c r="I99" s="625" t="s">
        <v>157</v>
      </c>
      <c r="J99" s="503" t="s">
        <v>3</v>
      </c>
      <c r="K99" s="61"/>
      <c r="L99" s="405"/>
      <c r="N99" s="405"/>
      <c r="P99" s="405"/>
      <c r="Q99" s="204"/>
      <c r="R99" s="505" t="s">
        <v>742</v>
      </c>
      <c r="S99" s="506" t="s">
        <v>131</v>
      </c>
      <c r="T99" s="554" t="s">
        <v>449</v>
      </c>
      <c r="U99" s="503" t="s">
        <v>3</v>
      </c>
      <c r="V99" s="208"/>
      <c r="W99" s="405"/>
      <c r="X99" s="405"/>
      <c r="Y99" s="245"/>
    </row>
    <row r="100" spans="1:25" x14ac:dyDescent="0.25">
      <c r="A100" s="137"/>
      <c r="B100" s="61"/>
      <c r="C100" s="208"/>
      <c r="D100" s="231" t="str">
        <f>'A4'!$I$2</f>
        <v>A4</v>
      </c>
      <c r="E100" s="200" t="s">
        <v>45</v>
      </c>
      <c r="F100" s="484">
        <f>'A4'!EX4</f>
        <v>0</v>
      </c>
      <c r="G100" s="484">
        <f>'A4'!EX94</f>
        <v>0</v>
      </c>
      <c r="H100" s="510">
        <f>'A4'!EY94</f>
        <v>0</v>
      </c>
      <c r="I100" s="483">
        <f>IF(F100=0,0,J100/F100)</f>
        <v>0</v>
      </c>
      <c r="J100" s="511">
        <f>'A4'!FA94</f>
        <v>0</v>
      </c>
      <c r="K100" s="61"/>
      <c r="L100" s="405">
        <f>IF($C$118=0,0,$C$141/$C$118*J100)</f>
        <v>0</v>
      </c>
      <c r="M100" s="228">
        <f>IF(U100=0,0,(L100/U100))</f>
        <v>0</v>
      </c>
      <c r="N100" s="405">
        <f>IF($C$118=0,0,$C$150/($C$118+$C$137)*(J100+L100))</f>
        <v>0</v>
      </c>
      <c r="O100" s="351">
        <v>0</v>
      </c>
      <c r="P100" s="405">
        <f>N100-O100</f>
        <v>0</v>
      </c>
      <c r="Q100" s="204">
        <f>IF(U100=0,0,(P100/U100))</f>
        <v>0</v>
      </c>
      <c r="R100" s="483">
        <f>IF(J100=0,0,(U100*G100)/J100)</f>
        <v>0</v>
      </c>
      <c r="S100" s="508">
        <f>IF(J100=0,0,(U100*H100)/J100)</f>
        <v>0</v>
      </c>
      <c r="T100" s="628">
        <f>IF(F100=0,0,U100/F100)</f>
        <v>0</v>
      </c>
      <c r="U100" s="508">
        <f>J100+L100+P100</f>
        <v>0</v>
      </c>
      <c r="V100" s="208"/>
      <c r="W100" s="235" t="str">
        <f>IF(+AND(N100=0,O100&lt;&gt;0),"ERROR",IF(O100=0,"OK",IF(ROUND(N100,0)&gt;=O100,"CONTROL","ERROR")))</f>
        <v>OK</v>
      </c>
      <c r="X100" s="382"/>
      <c r="Y100" s="241"/>
    </row>
    <row r="101" spans="1:25" x14ac:dyDescent="0.25">
      <c r="A101" s="137"/>
      <c r="B101" s="61"/>
      <c r="C101" s="208"/>
      <c r="D101" s="499" t="s">
        <v>306</v>
      </c>
      <c r="E101" s="500" t="s">
        <v>157</v>
      </c>
      <c r="F101" s="491">
        <f>'A5'!EV94</f>
        <v>0</v>
      </c>
      <c r="G101" s="501" t="s">
        <v>3</v>
      </c>
      <c r="H101" s="502" t="s">
        <v>131</v>
      </c>
      <c r="I101" s="625" t="s">
        <v>157</v>
      </c>
      <c r="J101" s="503" t="s">
        <v>3</v>
      </c>
      <c r="K101" s="61"/>
      <c r="L101" s="405"/>
      <c r="N101" s="405"/>
      <c r="P101" s="405"/>
      <c r="Q101" s="204"/>
      <c r="R101" s="505" t="s">
        <v>742</v>
      </c>
      <c r="S101" s="506" t="s">
        <v>131</v>
      </c>
      <c r="T101" s="554" t="s">
        <v>449</v>
      </c>
      <c r="U101" s="503" t="s">
        <v>3</v>
      </c>
      <c r="V101" s="208"/>
      <c r="W101" s="405"/>
      <c r="X101" s="405"/>
      <c r="Y101" s="245"/>
    </row>
    <row r="102" spans="1:25" x14ac:dyDescent="0.25">
      <c r="A102" s="137"/>
      <c r="B102" s="61"/>
      <c r="C102" s="208"/>
      <c r="D102" s="231" t="str">
        <f>'A5'!$I$2</f>
        <v>A5</v>
      </c>
      <c r="E102" s="200" t="s">
        <v>45</v>
      </c>
      <c r="F102" s="484">
        <f>'A5'!EX4</f>
        <v>0</v>
      </c>
      <c r="G102" s="484">
        <f>'A5'!EX94</f>
        <v>0</v>
      </c>
      <c r="H102" s="510">
        <f>'A5'!EY94</f>
        <v>0</v>
      </c>
      <c r="I102" s="483">
        <f>IF(F102=0,0,J102/F102)</f>
        <v>0</v>
      </c>
      <c r="J102" s="511">
        <f>'A5'!FA94</f>
        <v>0</v>
      </c>
      <c r="K102" s="61"/>
      <c r="L102" s="405">
        <f>IF($C$118=0,0,$C$141/$C$118*J102)</f>
        <v>0</v>
      </c>
      <c r="M102" s="228">
        <f>IF(U102=0,0,(L102/U102))</f>
        <v>0</v>
      </c>
      <c r="N102" s="405">
        <f>IF($C$118=0,0,$C$150/($C$118+$C$137)*(J102+L102))</f>
        <v>0</v>
      </c>
      <c r="O102" s="351">
        <v>0</v>
      </c>
      <c r="P102" s="405">
        <f>N102-O102</f>
        <v>0</v>
      </c>
      <c r="Q102" s="204">
        <f>IF(U102=0,0,(P102/U102))</f>
        <v>0</v>
      </c>
      <c r="R102" s="483">
        <f>IF(J102=0,0,(U102*G102)/J102)</f>
        <v>0</v>
      </c>
      <c r="S102" s="508">
        <f>IF(J102=0,0,(U102*H102)/J102)</f>
        <v>0</v>
      </c>
      <c r="T102" s="628">
        <f>IF(F102=0,0,U102/F102)</f>
        <v>0</v>
      </c>
      <c r="U102" s="508">
        <f>J102+L102+P102</f>
        <v>0</v>
      </c>
      <c r="V102" s="208"/>
      <c r="W102" s="235" t="str">
        <f>IF(+AND(N102=0,O102&lt;&gt;0),"ERROR",IF(O102=0,"OK",IF(ROUND(N102,0)&gt;=O102,"CONTROL","ERROR")))</f>
        <v>OK</v>
      </c>
      <c r="X102" s="382"/>
      <c r="Y102" s="241"/>
    </row>
    <row r="103" spans="1:25" x14ac:dyDescent="0.25">
      <c r="A103" s="137"/>
      <c r="B103" s="61"/>
      <c r="C103" s="208"/>
      <c r="D103" s="499" t="s">
        <v>307</v>
      </c>
      <c r="E103" s="500" t="s">
        <v>157</v>
      </c>
      <c r="F103" s="491">
        <f>'A6'!EV94</f>
        <v>0</v>
      </c>
      <c r="G103" s="501" t="s">
        <v>3</v>
      </c>
      <c r="H103" s="502" t="s">
        <v>131</v>
      </c>
      <c r="I103" s="625" t="s">
        <v>157</v>
      </c>
      <c r="J103" s="503" t="s">
        <v>3</v>
      </c>
      <c r="K103" s="61"/>
      <c r="L103" s="405"/>
      <c r="N103" s="405"/>
      <c r="P103" s="405"/>
      <c r="Q103" s="204"/>
      <c r="R103" s="505" t="s">
        <v>742</v>
      </c>
      <c r="S103" s="506" t="s">
        <v>131</v>
      </c>
      <c r="T103" s="554" t="s">
        <v>449</v>
      </c>
      <c r="U103" s="503" t="s">
        <v>3</v>
      </c>
      <c r="V103" s="208"/>
      <c r="W103" s="405"/>
      <c r="X103" s="405"/>
      <c r="Y103" s="245"/>
    </row>
    <row r="104" spans="1:25" x14ac:dyDescent="0.25">
      <c r="A104" s="137"/>
      <c r="B104" s="61"/>
      <c r="C104" s="208"/>
      <c r="D104" s="231" t="str">
        <f>'A6'!$I$2</f>
        <v>A6</v>
      </c>
      <c r="E104" s="200" t="s">
        <v>45</v>
      </c>
      <c r="F104" s="484">
        <f>'A6'!EX4</f>
        <v>0</v>
      </c>
      <c r="G104" s="484">
        <f>'A6'!EX94</f>
        <v>0</v>
      </c>
      <c r="H104" s="510">
        <f>'A6'!EY94</f>
        <v>0</v>
      </c>
      <c r="I104" s="483">
        <f>IF(F104=0,0,J104/F104)</f>
        <v>0</v>
      </c>
      <c r="J104" s="511">
        <f>'A6'!FA94</f>
        <v>0</v>
      </c>
      <c r="K104" s="61"/>
      <c r="L104" s="405">
        <f>IF($C$118=0,0,$C$141/$C$118*J104)</f>
        <v>0</v>
      </c>
      <c r="M104" s="228">
        <f>IF(U104=0,0,(L104/U104))</f>
        <v>0</v>
      </c>
      <c r="N104" s="405">
        <f>IF($C$118=0,0,$C$150/($C$118+$C$137)*(J104+L104))</f>
        <v>0</v>
      </c>
      <c r="O104" s="351">
        <v>0</v>
      </c>
      <c r="P104" s="405">
        <f>N104-O104</f>
        <v>0</v>
      </c>
      <c r="Q104" s="204">
        <f>IF(U104=0,0,(P104/U104))</f>
        <v>0</v>
      </c>
      <c r="R104" s="483">
        <f>IF(J104=0,0,(U104*G104)/J104)</f>
        <v>0</v>
      </c>
      <c r="S104" s="508">
        <f>IF(J104=0,0,(U104*H104)/J104)</f>
        <v>0</v>
      </c>
      <c r="T104" s="628">
        <f>IF(F104=0,0,U104/F104)</f>
        <v>0</v>
      </c>
      <c r="U104" s="508">
        <f>J104+L104+P104</f>
        <v>0</v>
      </c>
      <c r="V104" s="208"/>
      <c r="W104" s="235" t="str">
        <f>IF(+AND(N104=0,O104&lt;&gt;0),"ERROR",IF(O104=0,"OK",IF(ROUND(N104,0)&gt;=O104,"CONTROL","ERROR")))</f>
        <v>OK</v>
      </c>
      <c r="X104" s="382"/>
      <c r="Y104" s="241"/>
    </row>
    <row r="105" spans="1:25" x14ac:dyDescent="0.25">
      <c r="A105" s="137"/>
      <c r="B105" s="61"/>
      <c r="C105" s="208"/>
      <c r="D105" s="499" t="s">
        <v>308</v>
      </c>
      <c r="E105" s="500" t="s">
        <v>157</v>
      </c>
      <c r="F105" s="491">
        <f>'A7'!EV94</f>
        <v>0</v>
      </c>
      <c r="G105" s="501" t="s">
        <v>3</v>
      </c>
      <c r="H105" s="502" t="s">
        <v>131</v>
      </c>
      <c r="I105" s="625" t="s">
        <v>157</v>
      </c>
      <c r="J105" s="503" t="s">
        <v>3</v>
      </c>
      <c r="K105" s="61"/>
      <c r="L105" s="405"/>
      <c r="N105" s="405"/>
      <c r="P105" s="405"/>
      <c r="Q105" s="204"/>
      <c r="R105" s="505" t="s">
        <v>742</v>
      </c>
      <c r="S105" s="506" t="s">
        <v>131</v>
      </c>
      <c r="T105" s="554" t="s">
        <v>449</v>
      </c>
      <c r="U105" s="503" t="s">
        <v>3</v>
      </c>
      <c r="V105" s="208"/>
      <c r="W105" s="405"/>
      <c r="X105" s="405"/>
      <c r="Y105" s="245"/>
    </row>
    <row r="106" spans="1:25" x14ac:dyDescent="0.25">
      <c r="A106" s="137"/>
      <c r="B106" s="61"/>
      <c r="C106" s="208"/>
      <c r="D106" s="231" t="str">
        <f>'A7'!$I$2</f>
        <v>A7</v>
      </c>
      <c r="E106" s="200" t="s">
        <v>45</v>
      </c>
      <c r="F106" s="484">
        <f>'A7'!EX4</f>
        <v>0</v>
      </c>
      <c r="G106" s="484">
        <f>'A7'!EX94</f>
        <v>0</v>
      </c>
      <c r="H106" s="510">
        <f>'A7'!EY94</f>
        <v>0</v>
      </c>
      <c r="I106" s="483">
        <f>IF(F106=0,0,J106/F106)</f>
        <v>0</v>
      </c>
      <c r="J106" s="511">
        <f>'A7'!FA94</f>
        <v>0</v>
      </c>
      <c r="K106" s="61"/>
      <c r="L106" s="405">
        <f>IF($C$118=0,0,$C$141/$C$118*J106)</f>
        <v>0</v>
      </c>
      <c r="M106" s="228">
        <f>IF(U106=0,0,(L106/U106))</f>
        <v>0</v>
      </c>
      <c r="N106" s="405">
        <f>IF($C$118=0,0,$C$150/($C$118+$C$137)*(J106+L106))</f>
        <v>0</v>
      </c>
      <c r="O106" s="351">
        <v>0</v>
      </c>
      <c r="P106" s="405">
        <f>N106-O106</f>
        <v>0</v>
      </c>
      <c r="Q106" s="204">
        <f>IF(U106=0,0,(P106/U106))</f>
        <v>0</v>
      </c>
      <c r="R106" s="483">
        <f>IF(J106=0,0,(U106*G106)/J106)</f>
        <v>0</v>
      </c>
      <c r="S106" s="508">
        <f>IF(J106=0,0,(U106*H106)/J106)</f>
        <v>0</v>
      </c>
      <c r="T106" s="628">
        <f>IF(F106=0,0,U106/F106)</f>
        <v>0</v>
      </c>
      <c r="U106" s="508">
        <f>J106+L106+P106</f>
        <v>0</v>
      </c>
      <c r="V106" s="208"/>
      <c r="W106" s="235" t="str">
        <f>IF(+AND(N106=0,O106&lt;&gt;0),"ERROR",IF(O106=0,"OK",IF(ROUND(N106,0)&gt;=O106,"CONTROL","ERROR")))</f>
        <v>OK</v>
      </c>
      <c r="X106" s="382"/>
      <c r="Y106" s="241"/>
    </row>
    <row r="107" spans="1:25" x14ac:dyDescent="0.25">
      <c r="A107" s="137"/>
      <c r="B107" s="61"/>
      <c r="C107" s="208"/>
      <c r="D107" s="499" t="s">
        <v>309</v>
      </c>
      <c r="E107" s="500" t="s">
        <v>157</v>
      </c>
      <c r="F107" s="491">
        <f>'A8'!EV94</f>
        <v>0</v>
      </c>
      <c r="G107" s="501" t="s">
        <v>3</v>
      </c>
      <c r="H107" s="502" t="s">
        <v>131</v>
      </c>
      <c r="I107" s="625" t="s">
        <v>157</v>
      </c>
      <c r="J107" s="503" t="s">
        <v>3</v>
      </c>
      <c r="K107" s="61"/>
      <c r="L107" s="405"/>
      <c r="N107" s="405"/>
      <c r="P107" s="405"/>
      <c r="Q107" s="204"/>
      <c r="R107" s="505" t="s">
        <v>742</v>
      </c>
      <c r="S107" s="506" t="s">
        <v>131</v>
      </c>
      <c r="T107" s="554" t="s">
        <v>449</v>
      </c>
      <c r="U107" s="503" t="s">
        <v>3</v>
      </c>
      <c r="V107" s="208"/>
      <c r="W107" s="405"/>
      <c r="X107" s="405"/>
      <c r="Y107" s="245"/>
    </row>
    <row r="108" spans="1:25" x14ac:dyDescent="0.25">
      <c r="A108" s="137"/>
      <c r="B108" s="61"/>
      <c r="C108" s="208"/>
      <c r="D108" s="231" t="str">
        <f>'A8'!$I$2</f>
        <v>A8</v>
      </c>
      <c r="E108" s="200" t="s">
        <v>45</v>
      </c>
      <c r="F108" s="484">
        <f>'A8'!EX4</f>
        <v>0</v>
      </c>
      <c r="G108" s="484">
        <f>'A8'!EX94</f>
        <v>0</v>
      </c>
      <c r="H108" s="510">
        <f>'A8'!EY94</f>
        <v>0</v>
      </c>
      <c r="I108" s="483">
        <f>IF(F108=0,0,J108/F108)</f>
        <v>0</v>
      </c>
      <c r="J108" s="511">
        <f>'A8'!FA94</f>
        <v>0</v>
      </c>
      <c r="K108" s="61"/>
      <c r="L108" s="405">
        <f>IF($C$118=0,0,$C$141/$C$118*J108)</f>
        <v>0</v>
      </c>
      <c r="M108" s="228">
        <f>IF(U108=0,0,(L108/U108))</f>
        <v>0</v>
      </c>
      <c r="N108" s="405">
        <f>IF($C$118=0,0,$C$150/($C$118+$C$137)*(J108+L108))</f>
        <v>0</v>
      </c>
      <c r="O108" s="351">
        <v>0</v>
      </c>
      <c r="P108" s="405">
        <f>N108-O108</f>
        <v>0</v>
      </c>
      <c r="Q108" s="204">
        <f>IF(U108=0,0,(P108/U108))</f>
        <v>0</v>
      </c>
      <c r="R108" s="483">
        <f>IF(J108=0,0,(U108*G108)/J108)</f>
        <v>0</v>
      </c>
      <c r="S108" s="508">
        <f>IF(J108=0,0,(U108*H108)/J108)</f>
        <v>0</v>
      </c>
      <c r="T108" s="628">
        <f>IF(F108=0,0,U108/F108)</f>
        <v>0</v>
      </c>
      <c r="U108" s="508">
        <f>J108+L108+P108</f>
        <v>0</v>
      </c>
      <c r="V108" s="208"/>
      <c r="W108" s="235" t="str">
        <f>IF(+AND(N108=0,O108&lt;&gt;0),"ERROR",IF(O108=0,"OK",IF(ROUND(N108,0)&gt;=O108,"CONTROL","ERROR")))</f>
        <v>OK</v>
      </c>
      <c r="X108" s="382"/>
      <c r="Y108" s="241"/>
    </row>
    <row r="109" spans="1:25" x14ac:dyDescent="0.25">
      <c r="A109" s="137"/>
      <c r="B109" s="61"/>
      <c r="C109" s="208"/>
      <c r="D109" s="499" t="s">
        <v>310</v>
      </c>
      <c r="E109" s="500" t="s">
        <v>157</v>
      </c>
      <c r="F109" s="491">
        <f>'A9'!EV94</f>
        <v>0</v>
      </c>
      <c r="G109" s="501" t="s">
        <v>3</v>
      </c>
      <c r="H109" s="502" t="s">
        <v>131</v>
      </c>
      <c r="I109" s="625" t="s">
        <v>157</v>
      </c>
      <c r="J109" s="503" t="s">
        <v>3</v>
      </c>
      <c r="K109" s="61"/>
      <c r="L109" s="405"/>
      <c r="N109" s="405"/>
      <c r="P109" s="405"/>
      <c r="Q109" s="204"/>
      <c r="R109" s="505" t="s">
        <v>742</v>
      </c>
      <c r="S109" s="506" t="s">
        <v>131</v>
      </c>
      <c r="T109" s="554" t="s">
        <v>449</v>
      </c>
      <c r="U109" s="503" t="s">
        <v>3</v>
      </c>
      <c r="V109" s="208"/>
      <c r="W109" s="405"/>
      <c r="X109" s="405"/>
      <c r="Y109" s="245"/>
    </row>
    <row r="110" spans="1:25" x14ac:dyDescent="0.25">
      <c r="A110" s="137"/>
      <c r="B110" s="61"/>
      <c r="C110" s="208"/>
      <c r="D110" s="231" t="str">
        <f>'A9'!$I$2</f>
        <v>A9</v>
      </c>
      <c r="E110" s="200" t="s">
        <v>45</v>
      </c>
      <c r="F110" s="484">
        <f>'A9'!EX4</f>
        <v>0</v>
      </c>
      <c r="G110" s="484">
        <f>'A9'!EX94</f>
        <v>0</v>
      </c>
      <c r="H110" s="510">
        <f>'A9'!EY94</f>
        <v>0</v>
      </c>
      <c r="I110" s="483">
        <f>IF(F110=0,0,J110/F110)</f>
        <v>0</v>
      </c>
      <c r="J110" s="511">
        <f>'A9'!FA94</f>
        <v>0</v>
      </c>
      <c r="K110" s="61"/>
      <c r="L110" s="405">
        <f>IF($C$118=0,0,$C$141/$C$118*J110)</f>
        <v>0</v>
      </c>
      <c r="M110" s="228">
        <f>IF(U110=0,0,(L110/U110))</f>
        <v>0</v>
      </c>
      <c r="N110" s="405">
        <f>IF($C$118=0,0,$C$150/($C$118+$C$137)*(J110+L110))</f>
        <v>0</v>
      </c>
      <c r="O110" s="351">
        <v>0</v>
      </c>
      <c r="P110" s="405">
        <f>N110-O110</f>
        <v>0</v>
      </c>
      <c r="Q110" s="204">
        <f>IF(U110=0,0,(P110/U110))</f>
        <v>0</v>
      </c>
      <c r="R110" s="483">
        <f>IF(J110=0,0,(U110*G110)/J110)</f>
        <v>0</v>
      </c>
      <c r="S110" s="508">
        <f>IF(J110=0,0,(U110*H110)/J110)</f>
        <v>0</v>
      </c>
      <c r="T110" s="628">
        <f>IF(F110=0,0,U110/F110)</f>
        <v>0</v>
      </c>
      <c r="U110" s="508">
        <f>J110+L110+P110</f>
        <v>0</v>
      </c>
      <c r="V110" s="208"/>
      <c r="W110" s="235" t="str">
        <f>IF(+AND(N110=0,O110&lt;&gt;0),"ERROR",IF(O110=0,"OK",IF(ROUND(N110,0)&gt;=O110,"CONTROL","ERROR")))</f>
        <v>OK</v>
      </c>
      <c r="X110" s="382"/>
      <c r="Y110" s="241"/>
    </row>
    <row r="111" spans="1:25" x14ac:dyDescent="0.25">
      <c r="A111" s="137"/>
      <c r="B111" s="61"/>
      <c r="C111" s="208"/>
      <c r="D111" s="499" t="s">
        <v>311</v>
      </c>
      <c r="E111" s="500" t="s">
        <v>157</v>
      </c>
      <c r="F111" s="491">
        <f>'A10'!EV94</f>
        <v>0</v>
      </c>
      <c r="G111" s="501" t="s">
        <v>3</v>
      </c>
      <c r="H111" s="502" t="s">
        <v>131</v>
      </c>
      <c r="I111" s="625" t="s">
        <v>157</v>
      </c>
      <c r="J111" s="503" t="s">
        <v>3</v>
      </c>
      <c r="K111" s="61"/>
      <c r="L111" s="405"/>
      <c r="N111" s="405"/>
      <c r="P111" s="405"/>
      <c r="Q111" s="204"/>
      <c r="R111" s="505" t="s">
        <v>742</v>
      </c>
      <c r="S111" s="506" t="s">
        <v>131</v>
      </c>
      <c r="T111" s="554" t="s">
        <v>449</v>
      </c>
      <c r="U111" s="503" t="s">
        <v>3</v>
      </c>
      <c r="V111" s="208"/>
      <c r="W111" s="405"/>
      <c r="X111" s="405"/>
      <c r="Y111" s="245"/>
    </row>
    <row r="112" spans="1:25" x14ac:dyDescent="0.25">
      <c r="A112" s="137"/>
      <c r="B112" s="2"/>
      <c r="C112" s="208"/>
      <c r="D112" s="231" t="str">
        <f>'A10'!$I$2</f>
        <v>A10</v>
      </c>
      <c r="E112" s="200" t="s">
        <v>45</v>
      </c>
      <c r="F112" s="484">
        <f>'A10'!EX4</f>
        <v>0</v>
      </c>
      <c r="G112" s="484">
        <f>'A10'!EX94</f>
        <v>0</v>
      </c>
      <c r="H112" s="507">
        <f>'A10'!EY94</f>
        <v>0</v>
      </c>
      <c r="I112" s="483">
        <f>IF(F112=0,0,J112/F112)</f>
        <v>0</v>
      </c>
      <c r="J112" s="508">
        <f>'A10'!FA94</f>
        <v>0</v>
      </c>
      <c r="K112" s="61"/>
      <c r="L112" s="405">
        <f>IF($C$118=0,0,$C$141/$C$118*J112)</f>
        <v>0</v>
      </c>
      <c r="M112" s="228">
        <f>IF(U112=0,0,(L112/U112))</f>
        <v>0</v>
      </c>
      <c r="N112" s="405">
        <f>IF($C$118=0,0,$C$150/($C$118+$C$137)*(J112+L112))</f>
        <v>0</v>
      </c>
      <c r="O112" s="351">
        <v>0</v>
      </c>
      <c r="P112" s="405">
        <f>N112-O112</f>
        <v>0</v>
      </c>
      <c r="Q112" s="204">
        <f>IF(U112=0,0,(P112/U112))</f>
        <v>0</v>
      </c>
      <c r="R112" s="483">
        <f>IF(J112=0,0,(U112*G112)/J112)</f>
        <v>0</v>
      </c>
      <c r="S112" s="508">
        <f>IF(J112=0,0,(U112*H112)/J112)</f>
        <v>0</v>
      </c>
      <c r="T112" s="628">
        <f>IF(F112=0,0,U112/F112)</f>
        <v>0</v>
      </c>
      <c r="U112" s="508">
        <f>J112+L112+P112</f>
        <v>0</v>
      </c>
      <c r="V112" s="208"/>
      <c r="W112" s="235" t="str">
        <f>IF(+AND(N112=0,O112&lt;&gt;0),"ERROR",IF(O112=0,"OK",IF(ROUND(N112,0)&gt;=O112,"CONTROL","ERROR")))</f>
        <v>OK</v>
      </c>
      <c r="X112" s="382"/>
      <c r="Y112" s="241"/>
    </row>
    <row r="113" spans="1:25" x14ac:dyDescent="0.25">
      <c r="A113" s="137"/>
      <c r="B113" s="2"/>
      <c r="C113" s="61"/>
      <c r="D113" s="61"/>
      <c r="E113" s="61"/>
      <c r="F113" s="61"/>
      <c r="G113" s="61"/>
      <c r="H113" s="61"/>
      <c r="I113" s="61"/>
      <c r="J113" s="61"/>
      <c r="K113" s="61"/>
      <c r="L113" s="405"/>
      <c r="N113" s="405"/>
      <c r="P113" s="405"/>
      <c r="Q113" s="204"/>
      <c r="R113" s="61"/>
      <c r="S113" s="61"/>
      <c r="T113" s="61"/>
      <c r="U113" s="61"/>
      <c r="V113" s="208"/>
      <c r="W113" s="87"/>
      <c r="X113" s="382"/>
      <c r="Y113" s="241"/>
    </row>
    <row r="114" spans="1:25" x14ac:dyDescent="0.25">
      <c r="A114" s="224" t="s">
        <v>150</v>
      </c>
      <c r="B114" s="204">
        <f>IF(C$154=0,0,C114/C$154)</f>
        <v>0</v>
      </c>
      <c r="C114" s="512">
        <f>SUM(J94:J112)</f>
        <v>0</v>
      </c>
      <c r="D114" s="61"/>
      <c r="E114" s="61"/>
      <c r="F114" s="1088" t="s">
        <v>456</v>
      </c>
      <c r="G114" s="1089"/>
      <c r="H114" s="496"/>
      <c r="I114" s="1090" t="s">
        <v>438</v>
      </c>
      <c r="J114" s="1091"/>
      <c r="K114" s="61"/>
      <c r="L114" s="405"/>
      <c r="M114" s="228"/>
      <c r="N114" s="405"/>
      <c r="P114" s="405"/>
      <c r="Q114" s="204"/>
      <c r="R114" s="1088" t="s">
        <v>456</v>
      </c>
      <c r="S114" s="1089"/>
      <c r="T114" s="1090" t="s">
        <v>438</v>
      </c>
      <c r="U114" s="1091"/>
      <c r="V114" s="208"/>
      <c r="W114" s="405"/>
      <c r="X114" s="405"/>
      <c r="Y114" s="245"/>
    </row>
    <row r="115" spans="1:25" x14ac:dyDescent="0.25">
      <c r="A115" s="224"/>
      <c r="B115" s="204"/>
      <c r="C115" s="513"/>
      <c r="D115" s="61"/>
      <c r="E115" s="499" t="s">
        <v>292</v>
      </c>
      <c r="F115" s="505" t="s">
        <v>742</v>
      </c>
      <c r="G115" s="506" t="s">
        <v>131</v>
      </c>
      <c r="H115" s="514" t="s">
        <v>45</v>
      </c>
      <c r="I115" s="625" t="s">
        <v>157</v>
      </c>
      <c r="J115" s="503" t="s">
        <v>3</v>
      </c>
      <c r="K115" s="61"/>
      <c r="L115" s="405"/>
      <c r="N115" s="405"/>
      <c r="P115" s="405"/>
      <c r="Q115" s="204"/>
      <c r="R115" s="505" t="s">
        <v>742</v>
      </c>
      <c r="S115" s="506" t="s">
        <v>131</v>
      </c>
      <c r="T115" s="554" t="s">
        <v>449</v>
      </c>
      <c r="U115" s="503" t="s">
        <v>3</v>
      </c>
      <c r="V115" s="208"/>
      <c r="W115" s="87"/>
      <c r="X115" s="382"/>
      <c r="Y115" s="241"/>
    </row>
    <row r="116" spans="1:25" x14ac:dyDescent="0.25">
      <c r="A116" s="249" t="s">
        <v>263</v>
      </c>
      <c r="B116" s="204">
        <f>IF(C$154=0,0,C116/C$154)</f>
        <v>0</v>
      </c>
      <c r="C116" s="515">
        <f>SUM(J116:J154)</f>
        <v>0</v>
      </c>
      <c r="D116" s="61"/>
      <c r="E116" s="230" t="str">
        <f>IF('A1'!FN86=0,"-",'A1'!$FH$2)</f>
        <v>-</v>
      </c>
      <c r="F116" s="483">
        <f>'A1'!FK86</f>
        <v>0</v>
      </c>
      <c r="G116" s="508">
        <f>'A1'!FL86</f>
        <v>0</v>
      </c>
      <c r="H116" s="507">
        <f>'A1'!FO4</f>
        <v>0</v>
      </c>
      <c r="I116" s="483">
        <f>'A1'!FO86</f>
        <v>0</v>
      </c>
      <c r="J116" s="508">
        <f>'A1'!FN86</f>
        <v>0</v>
      </c>
      <c r="K116" s="61"/>
      <c r="L116" s="405">
        <f>IF($C$118=0,0,$C$141/$C$118*J116)</f>
        <v>0</v>
      </c>
      <c r="M116" s="228">
        <f>IF(U116=0,0,(L116/U116))</f>
        <v>0</v>
      </c>
      <c r="N116" s="405">
        <f>IF($C$118=0,0,$C$150/($C$118+$C$137)*(J116+L116))</f>
        <v>0</v>
      </c>
      <c r="O116" s="351">
        <v>0</v>
      </c>
      <c r="P116" s="405">
        <f>N116-O116</f>
        <v>0</v>
      </c>
      <c r="Q116" s="204">
        <f>IF(U116=0,0,(P116/U116))</f>
        <v>0</v>
      </c>
      <c r="R116" s="483">
        <f>IF(J116=0,0,(U116*F116)/J116)</f>
        <v>0</v>
      </c>
      <c r="S116" s="508">
        <f>IF(J116=0,0,(U116*G116)/J116)</f>
        <v>0</v>
      </c>
      <c r="T116" s="628">
        <f>IF(H116=0,0,U116/H116)</f>
        <v>0</v>
      </c>
      <c r="U116" s="508">
        <f>J116+L116+P116</f>
        <v>0</v>
      </c>
      <c r="V116" s="208"/>
      <c r="W116" s="235" t="str">
        <f>IF(+AND(N116=0,O116&lt;&gt;0),"ERROR",IF(O116=0,"OK",IF(ROUND(N116,0)&gt;=O116,"CONTROL","ERROR")))</f>
        <v>OK</v>
      </c>
      <c r="X116" s="405"/>
      <c r="Y116" s="245"/>
    </row>
    <row r="117" spans="1:25" x14ac:dyDescent="0.25">
      <c r="A117" s="224"/>
      <c r="B117" s="204"/>
      <c r="C117" s="398"/>
      <c r="D117" s="61"/>
      <c r="E117" s="499" t="s">
        <v>293</v>
      </c>
      <c r="F117" s="505" t="s">
        <v>742</v>
      </c>
      <c r="G117" s="506" t="s">
        <v>131</v>
      </c>
      <c r="H117" s="514" t="s">
        <v>45</v>
      </c>
      <c r="I117" s="625" t="s">
        <v>157</v>
      </c>
      <c r="J117" s="503" t="s">
        <v>3</v>
      </c>
      <c r="K117" s="61"/>
      <c r="L117" s="405"/>
      <c r="N117" s="405"/>
      <c r="P117" s="405"/>
      <c r="Q117" s="204"/>
      <c r="R117" s="505" t="s">
        <v>742</v>
      </c>
      <c r="S117" s="506" t="s">
        <v>131</v>
      </c>
      <c r="T117" s="554" t="s">
        <v>449</v>
      </c>
      <c r="U117" s="503" t="s">
        <v>3</v>
      </c>
      <c r="V117" s="208"/>
      <c r="W117" s="87"/>
      <c r="X117" s="382"/>
      <c r="Y117" s="241"/>
    </row>
    <row r="118" spans="1:25" x14ac:dyDescent="0.25">
      <c r="A118" s="224" t="s">
        <v>265</v>
      </c>
      <c r="B118" s="516">
        <f t="shared" ref="B118" si="6">IF(C$154=0,0,C118/C$154)</f>
        <v>0</v>
      </c>
      <c r="C118" s="517">
        <f>SUM(C114:C116)</f>
        <v>0</v>
      </c>
      <c r="D118" s="61"/>
      <c r="E118" s="230" t="str">
        <f>IF('A2'!FN86=0,"-",'A2'!$FH$2)</f>
        <v>-</v>
      </c>
      <c r="F118" s="518">
        <f>'A2'!FK86</f>
        <v>0</v>
      </c>
      <c r="G118" s="511">
        <f>'A2'!FL86</f>
        <v>0</v>
      </c>
      <c r="H118" s="507">
        <f>'A2'!FO4</f>
        <v>0</v>
      </c>
      <c r="I118" s="518">
        <f>'A2'!FO86</f>
        <v>0</v>
      </c>
      <c r="J118" s="511">
        <f>'A2'!FN86</f>
        <v>0</v>
      </c>
      <c r="K118" s="61"/>
      <c r="L118" s="405">
        <f>IF($C$118=0,0,$C$141/$C$118*J118)</f>
        <v>0</v>
      </c>
      <c r="M118" s="228">
        <f>IF(U118=0,0,(L118/U118))</f>
        <v>0</v>
      </c>
      <c r="N118" s="405">
        <f>IF($C$118=0,0,$C$150/($C$118+$C$137)*(J118+L118))</f>
        <v>0</v>
      </c>
      <c r="O118" s="351">
        <v>0</v>
      </c>
      <c r="P118" s="405">
        <f>N118-O118</f>
        <v>0</v>
      </c>
      <c r="Q118" s="204">
        <f>IF(U118=0,0,(P118/U118))</f>
        <v>0</v>
      </c>
      <c r="R118" s="483">
        <f>IF(J118=0,0,(U118*F118)/J118)</f>
        <v>0</v>
      </c>
      <c r="S118" s="508">
        <f>IF(J118=0,0,(U118*G118)/J118)</f>
        <v>0</v>
      </c>
      <c r="T118" s="628">
        <f>IF(H118=0,0,U118/H118)</f>
        <v>0</v>
      </c>
      <c r="U118" s="508">
        <f>J118+L118+P118</f>
        <v>0</v>
      </c>
      <c r="V118" s="208"/>
      <c r="W118" s="235" t="str">
        <f>IF(+AND(N118=0,O118&lt;&gt;0),"ERROR",IF(O118=0,"OK",IF(ROUND(N118,0)&gt;=O118,"CONTROL","ERROR")))</f>
        <v>OK</v>
      </c>
      <c r="X118" s="405"/>
      <c r="Y118" s="245"/>
    </row>
    <row r="119" spans="1:25" x14ac:dyDescent="0.25">
      <c r="A119" s="224"/>
      <c r="B119" s="61"/>
      <c r="C119" s="513"/>
      <c r="D119" s="61"/>
      <c r="E119" s="499" t="s">
        <v>294</v>
      </c>
      <c r="F119" s="505" t="s">
        <v>742</v>
      </c>
      <c r="G119" s="506" t="s">
        <v>131</v>
      </c>
      <c r="H119" s="514" t="s">
        <v>45</v>
      </c>
      <c r="I119" s="625" t="s">
        <v>157</v>
      </c>
      <c r="J119" s="503" t="s">
        <v>3</v>
      </c>
      <c r="K119" s="61"/>
      <c r="L119" s="405"/>
      <c r="N119" s="405"/>
      <c r="P119" s="405"/>
      <c r="Q119" s="204"/>
      <c r="R119" s="505" t="s">
        <v>742</v>
      </c>
      <c r="S119" s="506" t="s">
        <v>131</v>
      </c>
      <c r="T119" s="554" t="s">
        <v>449</v>
      </c>
      <c r="U119" s="503" t="s">
        <v>3</v>
      </c>
      <c r="V119" s="208"/>
      <c r="W119" s="87"/>
      <c r="X119" s="382"/>
      <c r="Y119" s="241"/>
    </row>
    <row r="120" spans="1:25" x14ac:dyDescent="0.25">
      <c r="A120" s="226"/>
      <c r="D120" s="61"/>
      <c r="E120" s="230" t="str">
        <f>IF('A3'!FN86=0,"-",'A3'!$FH$2)</f>
        <v>-</v>
      </c>
      <c r="F120" s="518">
        <f>'A3'!FK86</f>
        <v>0</v>
      </c>
      <c r="G120" s="511">
        <f>'A3'!FL86</f>
        <v>0</v>
      </c>
      <c r="H120" s="507">
        <f>'A3'!FO4</f>
        <v>0</v>
      </c>
      <c r="I120" s="518">
        <f>'A3'!FO86</f>
        <v>0</v>
      </c>
      <c r="J120" s="511">
        <f>'A3'!FN86</f>
        <v>0</v>
      </c>
      <c r="K120" s="61"/>
      <c r="L120" s="405">
        <f>IF($C$118=0,0,$C$141/$C$118*J120)</f>
        <v>0</v>
      </c>
      <c r="M120" s="228">
        <f>IF(U120=0,0,(L120/U120))</f>
        <v>0</v>
      </c>
      <c r="N120" s="405">
        <f>IF($C$118=0,0,$C$150/($C$118+$C$137)*(J120+L120))</f>
        <v>0</v>
      </c>
      <c r="O120" s="351">
        <v>0</v>
      </c>
      <c r="P120" s="405">
        <f>N120-O120</f>
        <v>0</v>
      </c>
      <c r="Q120" s="204">
        <f>IF(U120=0,0,(P120/U120))</f>
        <v>0</v>
      </c>
      <c r="R120" s="483">
        <f>IF(J120=0,0,(U120*F120)/J120)</f>
        <v>0</v>
      </c>
      <c r="S120" s="508">
        <f>IF(J120=0,0,(U120*G120)/J120)</f>
        <v>0</v>
      </c>
      <c r="T120" s="628">
        <f>IF(H120=0,0,U120/H120)</f>
        <v>0</v>
      </c>
      <c r="U120" s="508">
        <f>J120+L120+P120</f>
        <v>0</v>
      </c>
      <c r="V120" s="208"/>
      <c r="W120" s="235" t="str">
        <f>IF(+AND(N120=0,O120&lt;&gt;0),"ERROR",IF(O120=0,"OK",IF(ROUND(N120,0)&gt;=O120,"CONTROL","ERROR")))</f>
        <v>OK</v>
      </c>
      <c r="X120" s="405"/>
      <c r="Y120" s="245"/>
    </row>
    <row r="121" spans="1:25" x14ac:dyDescent="0.25">
      <c r="A121" s="250" t="str">
        <f>Indirect!I4</f>
        <v>PRL</v>
      </c>
      <c r="B121" s="203">
        <f>IF(C$154=0,0,C121/C$154)</f>
        <v>0</v>
      </c>
      <c r="C121" s="519">
        <f>Indirect!J4</f>
        <v>0</v>
      </c>
      <c r="D121" s="61"/>
      <c r="E121" s="499" t="s">
        <v>295</v>
      </c>
      <c r="F121" s="505" t="s">
        <v>742</v>
      </c>
      <c r="G121" s="506" t="s">
        <v>131</v>
      </c>
      <c r="H121" s="514" t="s">
        <v>45</v>
      </c>
      <c r="I121" s="625" t="s">
        <v>157</v>
      </c>
      <c r="J121" s="503" t="s">
        <v>3</v>
      </c>
      <c r="K121" s="61"/>
      <c r="L121" s="405"/>
      <c r="N121" s="405"/>
      <c r="P121" s="405"/>
      <c r="Q121" s="204"/>
      <c r="R121" s="505" t="s">
        <v>742</v>
      </c>
      <c r="S121" s="506" t="s">
        <v>131</v>
      </c>
      <c r="T121" s="554" t="s">
        <v>449</v>
      </c>
      <c r="U121" s="503" t="s">
        <v>3</v>
      </c>
      <c r="V121" s="208"/>
      <c r="W121" s="87"/>
      <c r="X121" s="382"/>
      <c r="Y121" s="241"/>
    </row>
    <row r="122" spans="1:25" x14ac:dyDescent="0.25">
      <c r="A122" s="225" t="str">
        <f>Indirect!I18</f>
        <v>UT</v>
      </c>
      <c r="B122" s="204">
        <f>IF(C$154=0,0,C122/C$154)</f>
        <v>0</v>
      </c>
      <c r="C122" s="520">
        <f>Indirect!J18</f>
        <v>0</v>
      </c>
      <c r="D122" s="61"/>
      <c r="E122" s="230" t="str">
        <f>IF('A4'!FN86=0,"-",'A4'!$FH$2)</f>
        <v>-</v>
      </c>
      <c r="F122" s="518">
        <f>'A4'!FK86</f>
        <v>0</v>
      </c>
      <c r="G122" s="511">
        <f>'A4'!FL86</f>
        <v>0</v>
      </c>
      <c r="H122" s="507">
        <f>'A4'!FO4</f>
        <v>0</v>
      </c>
      <c r="I122" s="518">
        <f>'A4'!FO86</f>
        <v>0</v>
      </c>
      <c r="J122" s="511">
        <f>'A4'!FN86</f>
        <v>0</v>
      </c>
      <c r="K122" s="61"/>
      <c r="L122" s="405">
        <f>IF($C$118=0,0,$C$141/$C$118*J122)</f>
        <v>0</v>
      </c>
      <c r="M122" s="228">
        <f>IF(U122=0,0,(L122/U122))</f>
        <v>0</v>
      </c>
      <c r="N122" s="405">
        <f>IF($C$118=0,0,$C$150/($C$118+$C$137)*(J122+L122))</f>
        <v>0</v>
      </c>
      <c r="O122" s="351">
        <v>0</v>
      </c>
      <c r="P122" s="405">
        <f>N122-O122</f>
        <v>0</v>
      </c>
      <c r="Q122" s="204">
        <f>IF(U122=0,0,(P122/U122))</f>
        <v>0</v>
      </c>
      <c r="R122" s="483">
        <f>IF(J122=0,0,(U122*F122)/J122)</f>
        <v>0</v>
      </c>
      <c r="S122" s="508">
        <f>IF(J122=0,0,(U122*G122)/J122)</f>
        <v>0</v>
      </c>
      <c r="T122" s="628">
        <f>IF(H122=0,0,U122/H122)</f>
        <v>0</v>
      </c>
      <c r="U122" s="508">
        <f>J122+L122+P122</f>
        <v>0</v>
      </c>
      <c r="V122" s="208"/>
      <c r="W122" s="235" t="str">
        <f>IF(+AND(N122=0,O122&lt;&gt;0),"ERROR",IF(O122=0,"OK",IF(ROUND(N122,0)&gt;=O122,"CONTROL","ERROR")))</f>
        <v>OK</v>
      </c>
      <c r="X122" s="405"/>
      <c r="Y122" s="245"/>
    </row>
    <row r="123" spans="1:25" x14ac:dyDescent="0.25">
      <c r="A123" s="225" t="str">
        <f>Indirect!I40</f>
        <v>INS (1)</v>
      </c>
      <c r="B123" s="204">
        <f t="shared" ref="B123:B128" si="7">IF(C$154=0,0,C123/C$154)</f>
        <v>0</v>
      </c>
      <c r="C123" s="520">
        <f>Indirect!J40</f>
        <v>0</v>
      </c>
      <c r="D123" s="61"/>
      <c r="E123" s="499" t="s">
        <v>296</v>
      </c>
      <c r="F123" s="505" t="s">
        <v>742</v>
      </c>
      <c r="G123" s="506" t="s">
        <v>131</v>
      </c>
      <c r="H123" s="514" t="s">
        <v>45</v>
      </c>
      <c r="I123" s="625" t="s">
        <v>157</v>
      </c>
      <c r="J123" s="503" t="s">
        <v>3</v>
      </c>
      <c r="K123" s="61"/>
      <c r="L123" s="405"/>
      <c r="N123" s="405"/>
      <c r="P123" s="405"/>
      <c r="Q123" s="204"/>
      <c r="R123" s="505" t="s">
        <v>742</v>
      </c>
      <c r="S123" s="506" t="s">
        <v>131</v>
      </c>
      <c r="T123" s="554" t="s">
        <v>449</v>
      </c>
      <c r="U123" s="503" t="s">
        <v>3</v>
      </c>
      <c r="V123" s="208"/>
      <c r="W123" s="87"/>
      <c r="X123" s="382"/>
      <c r="Y123" s="241"/>
    </row>
    <row r="124" spans="1:25" x14ac:dyDescent="0.25">
      <c r="A124" s="225" t="str">
        <f>Indirect!I102</f>
        <v>INS (2)</v>
      </c>
      <c r="B124" s="204">
        <f t="shared" si="7"/>
        <v>0</v>
      </c>
      <c r="C124" s="520">
        <f>Indirect!J102</f>
        <v>0</v>
      </c>
      <c r="D124" s="61"/>
      <c r="E124" s="230" t="str">
        <f>IF('A5'!FN86=0,"-",'A5'!$FH$2)</f>
        <v>-</v>
      </c>
      <c r="F124" s="518">
        <f>'A5'!FK86</f>
        <v>0</v>
      </c>
      <c r="G124" s="511">
        <f>'A5'!FL86</f>
        <v>0</v>
      </c>
      <c r="H124" s="507">
        <f>'A5'!FO4</f>
        <v>0</v>
      </c>
      <c r="I124" s="518">
        <f>'A5'!FO86</f>
        <v>0</v>
      </c>
      <c r="J124" s="511">
        <f>'A5'!FN86</f>
        <v>0</v>
      </c>
      <c r="K124" s="61"/>
      <c r="L124" s="405">
        <f>IF($C$118=0,0,$C$141/$C$118*J124)</f>
        <v>0</v>
      </c>
      <c r="M124" s="228">
        <f>IF(U124=0,0,(L124/U124))</f>
        <v>0</v>
      </c>
      <c r="N124" s="405">
        <f>IF($C$118=0,0,$C$150/($C$118+$C$137)*(J124+L124))</f>
        <v>0</v>
      </c>
      <c r="O124" s="351">
        <v>0</v>
      </c>
      <c r="P124" s="405">
        <f>N124-O124</f>
        <v>0</v>
      </c>
      <c r="Q124" s="204">
        <f>IF(U124=0,0,(P124/U124))</f>
        <v>0</v>
      </c>
      <c r="R124" s="483">
        <f>IF(J124=0,0,(U124*F124)/J124)</f>
        <v>0</v>
      </c>
      <c r="S124" s="508">
        <f>IF(J124=0,0,(U124*G124)/J124)</f>
        <v>0</v>
      </c>
      <c r="T124" s="628">
        <f>IF(H124=0,0,U124/H124)</f>
        <v>0</v>
      </c>
      <c r="U124" s="508">
        <f>J124+L124+P124</f>
        <v>0</v>
      </c>
      <c r="V124" s="208"/>
      <c r="W124" s="235" t="str">
        <f>IF(+AND(N124=0,O124&lt;&gt;0),"ERROR",IF(O124=0,"OK",IF(ROUND(N124,0)&gt;=O124,"CONTROL","ERROR")))</f>
        <v>OK</v>
      </c>
      <c r="X124" s="405"/>
      <c r="Y124" s="245"/>
    </row>
    <row r="125" spans="1:25" x14ac:dyDescent="0.25">
      <c r="A125" s="225" t="str">
        <f>Indirect!I110</f>
        <v>MK</v>
      </c>
      <c r="B125" s="204">
        <f t="shared" si="7"/>
        <v>0</v>
      </c>
      <c r="C125" s="520">
        <f>Indirect!J110</f>
        <v>0</v>
      </c>
      <c r="D125" s="61"/>
      <c r="E125" s="499" t="s">
        <v>297</v>
      </c>
      <c r="F125" s="505" t="s">
        <v>742</v>
      </c>
      <c r="G125" s="506" t="s">
        <v>131</v>
      </c>
      <c r="H125" s="514" t="s">
        <v>45</v>
      </c>
      <c r="I125" s="625" t="s">
        <v>157</v>
      </c>
      <c r="J125" s="503" t="s">
        <v>3</v>
      </c>
      <c r="K125" s="61"/>
      <c r="L125" s="405"/>
      <c r="N125" s="405"/>
      <c r="P125" s="405"/>
      <c r="Q125" s="204"/>
      <c r="R125" s="505" t="s">
        <v>742</v>
      </c>
      <c r="S125" s="506" t="s">
        <v>131</v>
      </c>
      <c r="T125" s="554" t="s">
        <v>449</v>
      </c>
      <c r="U125" s="503" t="s">
        <v>3</v>
      </c>
      <c r="V125" s="208"/>
      <c r="W125" s="87"/>
      <c r="X125" s="382"/>
      <c r="Y125" s="241"/>
    </row>
    <row r="126" spans="1:25" x14ac:dyDescent="0.25">
      <c r="A126" s="225" t="str">
        <f>Indirect!I129</f>
        <v>BMK</v>
      </c>
      <c r="B126" s="204">
        <f t="shared" si="7"/>
        <v>0</v>
      </c>
      <c r="C126" s="520">
        <f>Indirect!J129</f>
        <v>0</v>
      </c>
      <c r="D126" s="61"/>
      <c r="E126" s="230" t="str">
        <f>IF('A6'!FN86=0,"-",'A6'!$FH$2)</f>
        <v>-</v>
      </c>
      <c r="F126" s="518">
        <f>'A6'!FK86</f>
        <v>0</v>
      </c>
      <c r="G126" s="511">
        <f>'A6'!FL86</f>
        <v>0</v>
      </c>
      <c r="H126" s="507">
        <f>'A6'!FO4</f>
        <v>0</v>
      </c>
      <c r="I126" s="518">
        <f>'A6'!FO86</f>
        <v>0</v>
      </c>
      <c r="J126" s="511">
        <f>'A6'!FN86</f>
        <v>0</v>
      </c>
      <c r="K126" s="61"/>
      <c r="L126" s="405">
        <f>IF($C$118=0,0,$C$141/$C$118*J126)</f>
        <v>0</v>
      </c>
      <c r="M126" s="228">
        <f>IF(U126=0,0,(L126/U126))</f>
        <v>0</v>
      </c>
      <c r="N126" s="405">
        <f>IF($C$118=0,0,$C$150/($C$118+$C$137)*(J126+L126))</f>
        <v>0</v>
      </c>
      <c r="O126" s="351">
        <v>0</v>
      </c>
      <c r="P126" s="405">
        <f>N126-O126</f>
        <v>0</v>
      </c>
      <c r="Q126" s="204">
        <f>IF(U126=0,0,(P126/U126))</f>
        <v>0</v>
      </c>
      <c r="R126" s="483">
        <f>IF(J126=0,0,(U126*F126)/J126)</f>
        <v>0</v>
      </c>
      <c r="S126" s="508">
        <f>IF(J126=0,0,(U126*G126)/J126)</f>
        <v>0</v>
      </c>
      <c r="T126" s="628">
        <f>IF(H126=0,0,U126/H126)</f>
        <v>0</v>
      </c>
      <c r="U126" s="508">
        <f>J126+L126+P126</f>
        <v>0</v>
      </c>
      <c r="V126" s="208"/>
      <c r="W126" s="235" t="str">
        <f>IF(+AND(N126=0,O126&lt;&gt;0),"ERROR",IF(O126=0,"OK",IF(ROUND(N126,0)&gt;=O126,"CONTROL","ERROR")))</f>
        <v>OK</v>
      </c>
      <c r="X126" s="405"/>
      <c r="Y126" s="245"/>
    </row>
    <row r="127" spans="1:25" x14ac:dyDescent="0.25">
      <c r="A127" s="225" t="str">
        <f>Indirect!I138</f>
        <v>SK</v>
      </c>
      <c r="B127" s="204">
        <f t="shared" si="7"/>
        <v>0</v>
      </c>
      <c r="C127" s="520">
        <f>Indirect!J138</f>
        <v>0</v>
      </c>
      <c r="D127" s="61"/>
      <c r="E127" s="499" t="s">
        <v>298</v>
      </c>
      <c r="F127" s="505" t="s">
        <v>742</v>
      </c>
      <c r="G127" s="506" t="s">
        <v>131</v>
      </c>
      <c r="H127" s="514" t="s">
        <v>45</v>
      </c>
      <c r="I127" s="625" t="s">
        <v>157</v>
      </c>
      <c r="J127" s="503" t="s">
        <v>3</v>
      </c>
      <c r="K127" s="61"/>
      <c r="L127" s="405"/>
      <c r="N127" s="405"/>
      <c r="P127" s="405"/>
      <c r="Q127" s="204"/>
      <c r="R127" s="505" t="s">
        <v>742</v>
      </c>
      <c r="S127" s="506" t="s">
        <v>131</v>
      </c>
      <c r="T127" s="554" t="s">
        <v>449</v>
      </c>
      <c r="U127" s="503" t="s">
        <v>3</v>
      </c>
      <c r="V127" s="208"/>
      <c r="W127" s="87"/>
      <c r="X127" s="382"/>
      <c r="Y127" s="241"/>
    </row>
    <row r="128" spans="1:25" x14ac:dyDescent="0.25">
      <c r="A128" s="685" t="str">
        <f>Indirect!I140</f>
        <v>INDIRECT COSTS</v>
      </c>
      <c r="B128" s="516">
        <f t="shared" si="7"/>
        <v>0</v>
      </c>
      <c r="C128" s="521">
        <f>Indirect!J140</f>
        <v>0</v>
      </c>
      <c r="D128" s="61"/>
      <c r="E128" s="230" t="str">
        <f>IF('A7'!FN86=0,"-",'A7'!$FH$2)</f>
        <v>-</v>
      </c>
      <c r="F128" s="518">
        <f>'A7'!FK86</f>
        <v>0</v>
      </c>
      <c r="G128" s="511">
        <f>'A7'!FL86</f>
        <v>0</v>
      </c>
      <c r="H128" s="507">
        <f>'A7'!FO4</f>
        <v>0</v>
      </c>
      <c r="I128" s="518">
        <f>'A7'!FO86</f>
        <v>0</v>
      </c>
      <c r="J128" s="511">
        <f>'A7'!FN86</f>
        <v>0</v>
      </c>
      <c r="K128" s="61"/>
      <c r="L128" s="405">
        <f>IF($C$118=0,0,$C$141/$C$118*J128)</f>
        <v>0</v>
      </c>
      <c r="M128" s="228">
        <f>IF(U128=0,0,(L128/U128))</f>
        <v>0</v>
      </c>
      <c r="N128" s="405">
        <f>IF($C$118=0,0,$C$150/($C$118+$C$137)*(J128+L128))</f>
        <v>0</v>
      </c>
      <c r="O128" s="351">
        <v>0</v>
      </c>
      <c r="P128" s="405">
        <f>N128-O128</f>
        <v>0</v>
      </c>
      <c r="Q128" s="204">
        <f>IF(U128=0,0,(P128/U128))</f>
        <v>0</v>
      </c>
      <c r="R128" s="483">
        <f>IF(J128=0,0,(U128*F128)/J128)</f>
        <v>0</v>
      </c>
      <c r="S128" s="508">
        <f>IF(J128=0,0,(U128*G128)/J128)</f>
        <v>0</v>
      </c>
      <c r="T128" s="628">
        <f>IF(H128=0,0,U128/H128)</f>
        <v>0</v>
      </c>
      <c r="U128" s="508">
        <f>J128+L128+P128</f>
        <v>0</v>
      </c>
      <c r="V128" s="208"/>
      <c r="W128" s="235" t="str">
        <f>IF(+AND(N128=0,O128&lt;&gt;0),"ERROR",IF(O128=0,"OK",IF(ROUND(N128,0)&gt;=O128,"CONTROL","ERROR")))</f>
        <v>OK</v>
      </c>
      <c r="X128" s="405"/>
      <c r="Y128" s="245"/>
    </row>
    <row r="129" spans="1:25" x14ac:dyDescent="0.25">
      <c r="A129" s="225"/>
      <c r="B129" s="204"/>
      <c r="C129" s="520"/>
      <c r="D129" s="61"/>
      <c r="E129" s="499" t="s">
        <v>299</v>
      </c>
      <c r="F129" s="505" t="s">
        <v>742</v>
      </c>
      <c r="G129" s="506" t="s">
        <v>131</v>
      </c>
      <c r="H129" s="514" t="s">
        <v>45</v>
      </c>
      <c r="I129" s="625" t="s">
        <v>157</v>
      </c>
      <c r="J129" s="503" t="s">
        <v>3</v>
      </c>
      <c r="K129" s="61"/>
      <c r="L129" s="405"/>
      <c r="N129" s="405"/>
      <c r="P129" s="405"/>
      <c r="Q129" s="204"/>
      <c r="R129" s="505" t="s">
        <v>742</v>
      </c>
      <c r="S129" s="506" t="s">
        <v>131</v>
      </c>
      <c r="T129" s="554" t="s">
        <v>449</v>
      </c>
      <c r="U129" s="503" t="s">
        <v>3</v>
      </c>
      <c r="V129" s="208"/>
      <c r="W129" s="87"/>
      <c r="X129" s="382"/>
      <c r="Y129" s="241"/>
    </row>
    <row r="130" spans="1:25" x14ac:dyDescent="0.25">
      <c r="A130" s="225" t="str">
        <f>Indirect!I142</f>
        <v>BCF</v>
      </c>
      <c r="B130" s="204">
        <f t="shared" ref="B130:B135" si="8">IF(C$154=0,0,C130/C$154)</f>
        <v>0</v>
      </c>
      <c r="C130" s="520">
        <f>Indirect!J142</f>
        <v>0</v>
      </c>
      <c r="D130" s="61"/>
      <c r="E130" s="230" t="str">
        <f>IF('A8'!FN86=0,"-",'A8'!$FH$2)</f>
        <v>-</v>
      </c>
      <c r="F130" s="518">
        <f>'A8'!FK86</f>
        <v>0</v>
      </c>
      <c r="G130" s="511">
        <f>'A8'!FL86</f>
        <v>0</v>
      </c>
      <c r="H130" s="507">
        <f>'A8'!FO4</f>
        <v>0</v>
      </c>
      <c r="I130" s="518">
        <f>'A8'!FO86</f>
        <v>0</v>
      </c>
      <c r="J130" s="511">
        <f>'A8'!FN86</f>
        <v>0</v>
      </c>
      <c r="K130" s="61"/>
      <c r="L130" s="405">
        <f>IF($C$118=0,0,$C$141/$C$118*J130)</f>
        <v>0</v>
      </c>
      <c r="M130" s="228">
        <f>IF(U130=0,0,(L130/U130))</f>
        <v>0</v>
      </c>
      <c r="N130" s="405">
        <f>IF($C$118=0,0,$C$150/($C$118+$C$137)*(J130+L130))</f>
        <v>0</v>
      </c>
      <c r="O130" s="351">
        <v>0</v>
      </c>
      <c r="P130" s="405">
        <f>N130-O130</f>
        <v>0</v>
      </c>
      <c r="Q130" s="204">
        <f>IF(U130=0,0,(P130/U130))</f>
        <v>0</v>
      </c>
      <c r="R130" s="483">
        <f>IF(J130=0,0,(U130*F130)/J130)</f>
        <v>0</v>
      </c>
      <c r="S130" s="508">
        <f>IF(J130=0,0,(U130*G130)/J130)</f>
        <v>0</v>
      </c>
      <c r="T130" s="628">
        <f>IF(H130=0,0,U130/H130)</f>
        <v>0</v>
      </c>
      <c r="U130" s="508">
        <f>J130+L130+P130</f>
        <v>0</v>
      </c>
      <c r="V130" s="208"/>
      <c r="W130" s="235" t="str">
        <f>IF(+AND(N130=0,O130&lt;&gt;0),"ERROR",IF(O130=0,"OK",IF(ROUND(N130,0)&gt;=O130,"CONTROL","ERROR")))</f>
        <v>OK</v>
      </c>
      <c r="X130" s="405"/>
      <c r="Y130" s="245"/>
    </row>
    <row r="131" spans="1:25" x14ac:dyDescent="0.25">
      <c r="A131" s="225" t="str">
        <f>Indirect!I144</f>
        <v>GUE</v>
      </c>
      <c r="B131" s="204">
        <f t="shared" si="8"/>
        <v>0</v>
      </c>
      <c r="C131" s="520">
        <f>Indirect!J144</f>
        <v>0</v>
      </c>
      <c r="D131" s="61"/>
      <c r="E131" s="499" t="s">
        <v>300</v>
      </c>
      <c r="F131" s="505" t="s">
        <v>742</v>
      </c>
      <c r="G131" s="506" t="s">
        <v>131</v>
      </c>
      <c r="H131" s="514" t="s">
        <v>45</v>
      </c>
      <c r="I131" s="625" t="s">
        <v>157</v>
      </c>
      <c r="J131" s="503" t="s">
        <v>3</v>
      </c>
      <c r="K131" s="61"/>
      <c r="L131" s="405"/>
      <c r="N131" s="405"/>
      <c r="P131" s="405"/>
      <c r="Q131" s="204"/>
      <c r="R131" s="505" t="s">
        <v>742</v>
      </c>
      <c r="S131" s="506" t="s">
        <v>131</v>
      </c>
      <c r="T131" s="554" t="s">
        <v>449</v>
      </c>
      <c r="U131" s="503" t="s">
        <v>3</v>
      </c>
      <c r="V131" s="61"/>
      <c r="W131" s="61"/>
      <c r="X131" s="522"/>
      <c r="Y131" s="241"/>
    </row>
    <row r="132" spans="1:25" x14ac:dyDescent="0.25">
      <c r="A132" s="225" t="str">
        <f>Indirect!I146</f>
        <v>SUB</v>
      </c>
      <c r="B132" s="204">
        <f t="shared" si="8"/>
        <v>0</v>
      </c>
      <c r="C132" s="520">
        <f>Indirect!J146</f>
        <v>0</v>
      </c>
      <c r="D132" s="61"/>
      <c r="E132" s="230" t="str">
        <f>IF('A9'!FN86=0,"-",'A9'!$FH$2)</f>
        <v>-</v>
      </c>
      <c r="F132" s="518">
        <f>'A9'!FK86</f>
        <v>0</v>
      </c>
      <c r="G132" s="511">
        <f>'A9'!FL86</f>
        <v>0</v>
      </c>
      <c r="H132" s="507">
        <f>'A9'!FO4</f>
        <v>0</v>
      </c>
      <c r="I132" s="518">
        <f>'A9'!FO86</f>
        <v>0</v>
      </c>
      <c r="J132" s="511">
        <f>'A9'!FN86</f>
        <v>0</v>
      </c>
      <c r="K132" s="61"/>
      <c r="L132" s="405">
        <f>IF($C$118=0,0,$C$141/$C$118*J132)</f>
        <v>0</v>
      </c>
      <c r="M132" s="228">
        <f>IF(U132=0,0,(L132/U132))</f>
        <v>0</v>
      </c>
      <c r="N132" s="405">
        <f>IF($C$118=0,0,$C$150/($C$118+$C$137)*(J132+L132))</f>
        <v>0</v>
      </c>
      <c r="O132" s="351">
        <v>0</v>
      </c>
      <c r="P132" s="405">
        <f>N132-O132</f>
        <v>0</v>
      </c>
      <c r="Q132" s="204">
        <f>IF(U132=0,0,(P132/U132))</f>
        <v>0</v>
      </c>
      <c r="R132" s="483">
        <f>IF(J132=0,0,(U132*F132)/J132)</f>
        <v>0</v>
      </c>
      <c r="S132" s="508">
        <f>IF(J132=0,0,(U132*G132)/J132)</f>
        <v>0</v>
      </c>
      <c r="T132" s="628">
        <f>IF(H132=0,0,U132/H132)</f>
        <v>0</v>
      </c>
      <c r="U132" s="508">
        <f>J132+L132+P132</f>
        <v>0</v>
      </c>
      <c r="V132" s="61"/>
      <c r="W132" s="235" t="str">
        <f>IF(+AND(N132=0,O132&lt;&gt;0),"ERROR",IF(O132=0,"OK",IF(ROUND(N132,0)&gt;=O132,"CONTROL","ERROR")))</f>
        <v>OK</v>
      </c>
      <c r="X132" s="522"/>
      <c r="Y132" s="241"/>
    </row>
    <row r="133" spans="1:25" x14ac:dyDescent="0.25">
      <c r="A133" s="225" t="str">
        <f>Indirect!I149</f>
        <v>PRI</v>
      </c>
      <c r="B133" s="204">
        <f t="shared" si="8"/>
        <v>0</v>
      </c>
      <c r="C133" s="520">
        <f>Indirect!J149</f>
        <v>0</v>
      </c>
      <c r="D133" s="61"/>
      <c r="E133" s="499" t="s">
        <v>301</v>
      </c>
      <c r="F133" s="505" t="s">
        <v>742</v>
      </c>
      <c r="G133" s="506" t="s">
        <v>131</v>
      </c>
      <c r="H133" s="514" t="s">
        <v>45</v>
      </c>
      <c r="I133" s="625" t="s">
        <v>157</v>
      </c>
      <c r="J133" s="503" t="s">
        <v>3</v>
      </c>
      <c r="K133" s="61"/>
      <c r="L133" s="405"/>
      <c r="N133" s="405"/>
      <c r="P133" s="405"/>
      <c r="Q133" s="204"/>
      <c r="R133" s="505" t="s">
        <v>742</v>
      </c>
      <c r="S133" s="506" t="s">
        <v>131</v>
      </c>
      <c r="T133" s="554" t="s">
        <v>449</v>
      </c>
      <c r="U133" s="503" t="s">
        <v>3</v>
      </c>
      <c r="V133" s="61"/>
      <c r="W133" s="61"/>
      <c r="X133" s="522"/>
      <c r="Y133" s="241"/>
    </row>
    <row r="134" spans="1:25" x14ac:dyDescent="0.25">
      <c r="A134" s="225" t="str">
        <f>Indirect!I151</f>
        <v>TR</v>
      </c>
      <c r="B134" s="204">
        <f t="shared" si="8"/>
        <v>0</v>
      </c>
      <c r="C134" s="520">
        <f>Indirect!J151</f>
        <v>0</v>
      </c>
      <c r="D134" s="61"/>
      <c r="E134" s="230" t="str">
        <f>IF('A10'!FN86=0,"-",'A10'!$FH$2)</f>
        <v>-</v>
      </c>
      <c r="F134" s="518">
        <f>'A10'!FK86</f>
        <v>0</v>
      </c>
      <c r="G134" s="511">
        <f>'A10'!FL86</f>
        <v>0</v>
      </c>
      <c r="H134" s="507">
        <f>'A10'!FO4</f>
        <v>0</v>
      </c>
      <c r="I134" s="518">
        <f>'A10'!FO86</f>
        <v>0</v>
      </c>
      <c r="J134" s="511">
        <f>'A10'!FN86</f>
        <v>0</v>
      </c>
      <c r="K134" s="382"/>
      <c r="L134" s="405">
        <f>IF($C$118=0,0,$C$141/$C$118*J134)</f>
        <v>0</v>
      </c>
      <c r="M134" s="228">
        <f>IF(U134=0,0,(L134/U134))</f>
        <v>0</v>
      </c>
      <c r="N134" s="405">
        <f>IF($C$118=0,0,$C$150/($C$118+$C$137)*(J134+L134))</f>
        <v>0</v>
      </c>
      <c r="O134" s="351">
        <v>0</v>
      </c>
      <c r="P134" s="405">
        <f>N134-O134</f>
        <v>0</v>
      </c>
      <c r="Q134" s="204">
        <f>IF(U134=0,0,(P134/U134))</f>
        <v>0</v>
      </c>
      <c r="R134" s="483">
        <f>IF(J134=0,0,(U134*F134)/J134)</f>
        <v>0</v>
      </c>
      <c r="S134" s="508">
        <f>IF(J134=0,0,(U134*G134)/J134)</f>
        <v>0</v>
      </c>
      <c r="T134" s="628">
        <f>IF(H134=0,0,U134/H134)</f>
        <v>0</v>
      </c>
      <c r="U134" s="508">
        <f>J134+L134+P134</f>
        <v>0</v>
      </c>
      <c r="V134" s="61"/>
      <c r="W134" s="235" t="str">
        <f>IF(+AND(N134=0,O134&lt;&gt;0),"ERROR",IF(O134=0,"OK",IF(ROUND(N134,0)&gt;=O134,"CONTROL","ERROR")))</f>
        <v>OK</v>
      </c>
      <c r="X134" s="522"/>
      <c r="Y134" s="241"/>
    </row>
    <row r="135" spans="1:25" x14ac:dyDescent="0.25">
      <c r="A135" s="686" t="str">
        <f>Indirect!I156</f>
        <v>UNSPREAD COSTS</v>
      </c>
      <c r="B135" s="516">
        <f t="shared" si="8"/>
        <v>0</v>
      </c>
      <c r="C135" s="521">
        <f>Indirect!J156</f>
        <v>0</v>
      </c>
      <c r="D135" s="61"/>
      <c r="E135" s="499" t="s">
        <v>247</v>
      </c>
      <c r="F135" s="505" t="s">
        <v>742</v>
      </c>
      <c r="G135" s="506" t="s">
        <v>131</v>
      </c>
      <c r="H135" s="514" t="s">
        <v>45</v>
      </c>
      <c r="I135" s="625" t="s">
        <v>157</v>
      </c>
      <c r="J135" s="503" t="s">
        <v>3</v>
      </c>
      <c r="K135" s="382"/>
      <c r="L135" s="405"/>
      <c r="N135" s="405"/>
      <c r="P135" s="405"/>
      <c r="Q135" s="204"/>
      <c r="R135" s="505" t="s">
        <v>742</v>
      </c>
      <c r="S135" s="506" t="s">
        <v>131</v>
      </c>
      <c r="T135" s="554" t="s">
        <v>449</v>
      </c>
      <c r="U135" s="503" t="s">
        <v>3</v>
      </c>
      <c r="V135" s="61"/>
      <c r="W135" s="61"/>
      <c r="X135" s="522"/>
      <c r="Y135" s="241"/>
    </row>
    <row r="136" spans="1:25" x14ac:dyDescent="0.25">
      <c r="A136" s="225"/>
      <c r="B136" s="204"/>
      <c r="C136" s="520"/>
      <c r="D136" s="61"/>
      <c r="E136" s="231" t="str">
        <f>'I1'!$E$2</f>
        <v>I1</v>
      </c>
      <c r="F136" s="484">
        <f>'I1'!I86</f>
        <v>0</v>
      </c>
      <c r="G136" s="508">
        <f>'I1'!J86</f>
        <v>0</v>
      </c>
      <c r="H136" s="507">
        <f>'I1'!M4</f>
        <v>0</v>
      </c>
      <c r="I136" s="483">
        <f>'I1'!M86</f>
        <v>0</v>
      </c>
      <c r="J136" s="508">
        <f>'I1'!L86</f>
        <v>0</v>
      </c>
      <c r="K136" s="382"/>
      <c r="L136" s="405">
        <f>IF($C$118=0,0,$C$141/$C$118*J136)</f>
        <v>0</v>
      </c>
      <c r="M136" s="228">
        <f>IF(U136=0,0,(L136/U136))</f>
        <v>0</v>
      </c>
      <c r="N136" s="405">
        <f>IF($C$118=0,0,$C$150/($C$118+$C$137)*(J136+L136))</f>
        <v>0</v>
      </c>
      <c r="O136" s="351">
        <v>0</v>
      </c>
      <c r="P136" s="405">
        <f>N136-O136</f>
        <v>0</v>
      </c>
      <c r="Q136" s="204">
        <f>IF(U136=0,0,(P136/U136))</f>
        <v>0</v>
      </c>
      <c r="R136" s="483">
        <f>IF(J136=0,0,(U136*F136)/J136)</f>
        <v>0</v>
      </c>
      <c r="S136" s="508">
        <f>IF(J136=0,0,(U136*G136)/J136)</f>
        <v>0</v>
      </c>
      <c r="T136" s="628">
        <f>IF(H136=0,0,U136/H136)</f>
        <v>0</v>
      </c>
      <c r="U136" s="508">
        <f>J136+L136+P136</f>
        <v>0</v>
      </c>
      <c r="V136" s="61"/>
      <c r="W136" s="235" t="str">
        <f>IF(+AND(N136=0,O136&lt;&gt;0),"ERROR",IF(O136=0,"OK",IF(ROUND(N136,0)&gt;=O136,"CONTROL","ERROR")))</f>
        <v>OK</v>
      </c>
      <c r="X136" s="522"/>
      <c r="Y136" s="241"/>
    </row>
    <row r="137" spans="1:25" x14ac:dyDescent="0.25">
      <c r="A137" s="687"/>
      <c r="B137" s="954" t="s">
        <v>541</v>
      </c>
      <c r="C137" s="523">
        <f>C128+C135</f>
        <v>0</v>
      </c>
      <c r="D137" s="61"/>
      <c r="E137" s="499" t="s">
        <v>248</v>
      </c>
      <c r="F137" s="505" t="s">
        <v>742</v>
      </c>
      <c r="G137" s="506" t="s">
        <v>131</v>
      </c>
      <c r="H137" s="514" t="s">
        <v>45</v>
      </c>
      <c r="I137" s="625" t="s">
        <v>157</v>
      </c>
      <c r="J137" s="503" t="s">
        <v>3</v>
      </c>
      <c r="K137" s="382"/>
      <c r="L137" s="405"/>
      <c r="N137" s="405"/>
      <c r="P137" s="405"/>
      <c r="Q137" s="204"/>
      <c r="R137" s="505" t="s">
        <v>742</v>
      </c>
      <c r="S137" s="506" t="s">
        <v>131</v>
      </c>
      <c r="T137" s="554" t="s">
        <v>449</v>
      </c>
      <c r="U137" s="503" t="s">
        <v>3</v>
      </c>
      <c r="V137" s="61"/>
      <c r="W137" s="61"/>
      <c r="X137" s="522"/>
      <c r="Y137" s="241"/>
    </row>
    <row r="138" spans="1:25" x14ac:dyDescent="0.25">
      <c r="A138" s="233"/>
      <c r="B138" s="61"/>
      <c r="C138" s="513"/>
      <c r="D138" s="61"/>
      <c r="E138" s="231" t="str">
        <f>'I2'!$E$2</f>
        <v>I2</v>
      </c>
      <c r="F138" s="484">
        <f>'I2'!I86</f>
        <v>0</v>
      </c>
      <c r="G138" s="508">
        <f>'I2'!J86</f>
        <v>0</v>
      </c>
      <c r="H138" s="507">
        <f>'I2'!M4</f>
        <v>0</v>
      </c>
      <c r="I138" s="483">
        <f>'I2'!M86</f>
        <v>0</v>
      </c>
      <c r="J138" s="508">
        <f>'I2'!L86</f>
        <v>0</v>
      </c>
      <c r="K138" s="382"/>
      <c r="L138" s="405">
        <f>IF($C$118=0,0,$C$141/$C$118*J138)</f>
        <v>0</v>
      </c>
      <c r="M138" s="228">
        <f>IF(U138=0,0,(L138/U138))</f>
        <v>0</v>
      </c>
      <c r="N138" s="405">
        <f>IF($C$118=0,0,$C$150/($C$118+$C$137)*(J138+L138))</f>
        <v>0</v>
      </c>
      <c r="O138" s="351">
        <v>0</v>
      </c>
      <c r="P138" s="405">
        <f>N138-O138</f>
        <v>0</v>
      </c>
      <c r="Q138" s="204">
        <f>IF(U138=0,0,(P138/U138))</f>
        <v>0</v>
      </c>
      <c r="R138" s="483">
        <f>IF(J138=0,0,(U138*F138)/J138)</f>
        <v>0</v>
      </c>
      <c r="S138" s="508">
        <f>IF(J138=0,0,(U138*G138)/J138)</f>
        <v>0</v>
      </c>
      <c r="T138" s="628">
        <f>IF(H138=0,0,U138/H138)</f>
        <v>0</v>
      </c>
      <c r="U138" s="508">
        <f>J138+L138+P138</f>
        <v>0</v>
      </c>
      <c r="V138" s="61"/>
      <c r="W138" s="235" t="str">
        <f>IF(+AND(N138=0,O138&lt;&gt;0),"ERROR",IF(O138=0,"OK",IF(ROUND(N138,0)&gt;=O138,"CONTROL","ERROR")))</f>
        <v>OK</v>
      </c>
      <c r="X138" s="522"/>
      <c r="Y138" s="241"/>
    </row>
    <row r="139" spans="1:25" x14ac:dyDescent="0.25">
      <c r="A139" s="137"/>
      <c r="B139" s="175" t="s">
        <v>741</v>
      </c>
      <c r="C139" s="524">
        <v>0</v>
      </c>
      <c r="D139" s="61"/>
      <c r="E139" s="499" t="s">
        <v>249</v>
      </c>
      <c r="F139" s="505" t="s">
        <v>742</v>
      </c>
      <c r="G139" s="506" t="s">
        <v>131</v>
      </c>
      <c r="H139" s="514" t="s">
        <v>45</v>
      </c>
      <c r="I139" s="625" t="s">
        <v>157</v>
      </c>
      <c r="J139" s="503" t="s">
        <v>3</v>
      </c>
      <c r="K139" s="382"/>
      <c r="L139" s="405"/>
      <c r="N139" s="405"/>
      <c r="P139" s="405"/>
      <c r="Q139" s="204"/>
      <c r="R139" s="505" t="s">
        <v>742</v>
      </c>
      <c r="S139" s="506" t="s">
        <v>131</v>
      </c>
      <c r="T139" s="554" t="s">
        <v>449</v>
      </c>
      <c r="U139" s="503" t="s">
        <v>3</v>
      </c>
      <c r="V139" s="61"/>
      <c r="W139" s="61"/>
      <c r="X139" s="522"/>
      <c r="Y139" s="241"/>
    </row>
    <row r="140" spans="1:25" x14ac:dyDescent="0.25">
      <c r="A140" s="137"/>
      <c r="B140" s="61"/>
      <c r="C140" s="513"/>
      <c r="D140" s="61"/>
      <c r="E140" s="231" t="str">
        <f>'I3'!$E$2</f>
        <v>I3</v>
      </c>
      <c r="F140" s="484">
        <f>'I3'!I86</f>
        <v>0</v>
      </c>
      <c r="G140" s="508">
        <f>'I3'!J86</f>
        <v>0</v>
      </c>
      <c r="H140" s="507">
        <f>'I3'!M4</f>
        <v>0</v>
      </c>
      <c r="I140" s="483">
        <f>'I3'!M86</f>
        <v>0</v>
      </c>
      <c r="J140" s="508">
        <f>'I3'!L86</f>
        <v>0</v>
      </c>
      <c r="K140" s="382"/>
      <c r="L140" s="405">
        <f>IF($C$118=0,0,$C$141/$C$118*J140)</f>
        <v>0</v>
      </c>
      <c r="M140" s="228">
        <f>IF(U140=0,0,(L140/U140))</f>
        <v>0</v>
      </c>
      <c r="N140" s="405">
        <f>IF($C$118=0,0,$C$150/($C$118+$C$137)*(J140+L140))</f>
        <v>0</v>
      </c>
      <c r="O140" s="351">
        <v>0</v>
      </c>
      <c r="P140" s="405">
        <f>N140-O140</f>
        <v>0</v>
      </c>
      <c r="Q140" s="204">
        <f>IF(U140=0,0,(P140/U140))</f>
        <v>0</v>
      </c>
      <c r="R140" s="483">
        <f>IF(J140=0,0,(U140*F140)/J140)</f>
        <v>0</v>
      </c>
      <c r="S140" s="508">
        <f>IF(J140=0,0,(U140*G140)/J140)</f>
        <v>0</v>
      </c>
      <c r="T140" s="628">
        <f>IF(H140=0,0,U140/H140)</f>
        <v>0</v>
      </c>
      <c r="U140" s="508">
        <f>J140+L140+P140</f>
        <v>0</v>
      </c>
      <c r="V140" s="61"/>
      <c r="W140" s="235" t="str">
        <f>IF(+AND(N140=0,O140&lt;&gt;0),"ERROR",IF(O140=0,"OK",IF(ROUND(N140,0)&gt;=O140,"CONTROL","ERROR")))</f>
        <v>OK</v>
      </c>
      <c r="X140" s="522"/>
      <c r="Y140" s="241"/>
    </row>
    <row r="141" spans="1:25" x14ac:dyDescent="0.25">
      <c r="A141" s="225" t="s">
        <v>291</v>
      </c>
      <c r="B141" s="204">
        <f>IF(C$154=0,0,C141/C$154)</f>
        <v>0</v>
      </c>
      <c r="C141" s="525">
        <f>C137-C139</f>
        <v>0</v>
      </c>
      <c r="D141" s="61"/>
      <c r="E141" s="499" t="s">
        <v>250</v>
      </c>
      <c r="F141" s="505" t="s">
        <v>742</v>
      </c>
      <c r="G141" s="506" t="s">
        <v>131</v>
      </c>
      <c r="H141" s="514" t="s">
        <v>45</v>
      </c>
      <c r="I141" s="625" t="s">
        <v>157</v>
      </c>
      <c r="J141" s="503" t="s">
        <v>3</v>
      </c>
      <c r="K141" s="382"/>
      <c r="L141" s="405"/>
      <c r="N141" s="405"/>
      <c r="P141" s="405"/>
      <c r="Q141" s="204"/>
      <c r="R141" s="505" t="s">
        <v>742</v>
      </c>
      <c r="S141" s="506" t="s">
        <v>131</v>
      </c>
      <c r="T141" s="554" t="s">
        <v>449</v>
      </c>
      <c r="U141" s="503" t="s">
        <v>3</v>
      </c>
      <c r="V141" s="61"/>
      <c r="W141" s="61"/>
      <c r="X141" s="522"/>
      <c r="Y141" s="241"/>
    </row>
    <row r="142" spans="1:25" x14ac:dyDescent="0.25">
      <c r="A142" s="137"/>
      <c r="B142" s="61"/>
      <c r="C142" s="513"/>
      <c r="D142" s="61"/>
      <c r="E142" s="231" t="str">
        <f>'I4'!$E$2</f>
        <v>I4</v>
      </c>
      <c r="F142" s="484">
        <f>'I4'!I86</f>
        <v>0</v>
      </c>
      <c r="G142" s="508">
        <f>'I4'!J86</f>
        <v>0</v>
      </c>
      <c r="H142" s="507">
        <f>'I4'!M4</f>
        <v>0</v>
      </c>
      <c r="I142" s="483">
        <f>'I4'!M86</f>
        <v>0</v>
      </c>
      <c r="J142" s="508">
        <f>'I4'!L86</f>
        <v>0</v>
      </c>
      <c r="K142" s="382"/>
      <c r="L142" s="405">
        <f>IF($C$118=0,0,$C$141/$C$118*J142)</f>
        <v>0</v>
      </c>
      <c r="M142" s="228">
        <f>IF(U142=0,0,(L142/U142))</f>
        <v>0</v>
      </c>
      <c r="N142" s="405">
        <f>IF($C$118=0,0,$C$150/($C$118+$C$137)*(J142+L142))</f>
        <v>0</v>
      </c>
      <c r="O142" s="351">
        <v>0</v>
      </c>
      <c r="P142" s="405">
        <f>N142-O142</f>
        <v>0</v>
      </c>
      <c r="Q142" s="204">
        <f>IF(U142=0,0,(P142/U142))</f>
        <v>0</v>
      </c>
      <c r="R142" s="483">
        <f>IF(J142=0,0,(U142*F142)/J142)</f>
        <v>0</v>
      </c>
      <c r="S142" s="508">
        <f>IF(J142=0,0,(U142*G142)/J142)</f>
        <v>0</v>
      </c>
      <c r="T142" s="628">
        <f>IF(H142=0,0,U142/H142)</f>
        <v>0</v>
      </c>
      <c r="U142" s="508">
        <f>J142+L142+P142</f>
        <v>0</v>
      </c>
      <c r="V142" s="61"/>
      <c r="W142" s="235" t="str">
        <f>IF(+AND(N142=0,O142&lt;&gt;0),"ERROR",IF(O142=0,"OK",IF(ROUND(N142,0)&gt;=O142,"CONTROL","ERROR")))</f>
        <v>OK</v>
      </c>
      <c r="X142" s="522"/>
      <c r="Y142" s="241"/>
    </row>
    <row r="143" spans="1:25" x14ac:dyDescent="0.25">
      <c r="A143" s="682" t="s">
        <v>257</v>
      </c>
      <c r="B143" s="204">
        <f t="shared" ref="B143:B150" si="9">IF(C$154=0,0,C143/C$154)</f>
        <v>0</v>
      </c>
      <c r="C143" s="524">
        <v>0</v>
      </c>
      <c r="D143" s="61"/>
      <c r="E143" s="499" t="s">
        <v>251</v>
      </c>
      <c r="F143" s="501" t="s">
        <v>234</v>
      </c>
      <c r="G143" s="506" t="s">
        <v>131</v>
      </c>
      <c r="H143" s="514" t="s">
        <v>45</v>
      </c>
      <c r="I143" s="625" t="s">
        <v>157</v>
      </c>
      <c r="J143" s="503" t="s">
        <v>3</v>
      </c>
      <c r="K143" s="382"/>
      <c r="L143" s="405"/>
      <c r="N143" s="405"/>
      <c r="P143" s="405"/>
      <c r="Q143" s="204"/>
      <c r="R143" s="505" t="s">
        <v>742</v>
      </c>
      <c r="S143" s="506" t="s">
        <v>131</v>
      </c>
      <c r="T143" s="554" t="s">
        <v>449</v>
      </c>
      <c r="U143" s="503" t="s">
        <v>3</v>
      </c>
      <c r="V143" s="61"/>
      <c r="W143" s="61"/>
      <c r="X143" s="522"/>
      <c r="Y143" s="241"/>
    </row>
    <row r="144" spans="1:25" x14ac:dyDescent="0.25">
      <c r="A144" s="682" t="s">
        <v>261</v>
      </c>
      <c r="B144" s="204">
        <f t="shared" si="9"/>
        <v>0</v>
      </c>
      <c r="C144" s="524">
        <v>0</v>
      </c>
      <c r="D144" s="61"/>
      <c r="E144" s="231" t="str">
        <f>'I5'!$E$2</f>
        <v>I5</v>
      </c>
      <c r="F144" s="483">
        <f>'I5'!I86</f>
        <v>0</v>
      </c>
      <c r="G144" s="508">
        <f>'I5'!J86</f>
        <v>0</v>
      </c>
      <c r="H144" s="507">
        <f>'I5'!M4</f>
        <v>0</v>
      </c>
      <c r="I144" s="483">
        <f>'I5'!M86</f>
        <v>0</v>
      </c>
      <c r="J144" s="508">
        <f>'I5'!L86</f>
        <v>0</v>
      </c>
      <c r="K144" s="382"/>
      <c r="L144" s="405">
        <f>IF($C$118=0,0,$C$141/$C$118*J144)</f>
        <v>0</v>
      </c>
      <c r="M144" s="228">
        <f>IF(U144=0,0,(L144/U144))</f>
        <v>0</v>
      </c>
      <c r="N144" s="405">
        <f>IF($C$118=0,0,$C$150/($C$118+$C$137)*(J144+L144))</f>
        <v>0</v>
      </c>
      <c r="O144" s="351">
        <v>0</v>
      </c>
      <c r="P144" s="405">
        <f>N144-O144</f>
        <v>0</v>
      </c>
      <c r="Q144" s="204">
        <f>IF(U144=0,0,(P144/U144))</f>
        <v>0</v>
      </c>
      <c r="R144" s="483">
        <f>IF(J144=0,0,(U144*F144)/J144)</f>
        <v>0</v>
      </c>
      <c r="S144" s="508">
        <f>IF(J144=0,0,(U144*G144)/J144)</f>
        <v>0</v>
      </c>
      <c r="T144" s="628">
        <f>IF(H144=0,0,U144/H144)</f>
        <v>0</v>
      </c>
      <c r="U144" s="508">
        <f>J144+L144+P144</f>
        <v>0</v>
      </c>
      <c r="V144" s="61"/>
      <c r="W144" s="235" t="str">
        <f>IF(+AND(N144=0,O144&lt;&gt;0),"ERROR",IF(O144=0,"OK",IF(ROUND(N144,0)&gt;=O144,"CONTROL","ERROR")))</f>
        <v>OK</v>
      </c>
      <c r="X144" s="522"/>
      <c r="Y144" s="241"/>
    </row>
    <row r="145" spans="1:25" x14ac:dyDescent="0.25">
      <c r="A145" s="682" t="s">
        <v>258</v>
      </c>
      <c r="B145" s="204">
        <f t="shared" si="9"/>
        <v>0</v>
      </c>
      <c r="C145" s="524">
        <v>0</v>
      </c>
      <c r="D145" s="61"/>
      <c r="E145" s="499" t="s">
        <v>252</v>
      </c>
      <c r="F145" s="505" t="s">
        <v>742</v>
      </c>
      <c r="G145" s="506" t="s">
        <v>131</v>
      </c>
      <c r="H145" s="514" t="s">
        <v>45</v>
      </c>
      <c r="I145" s="625" t="s">
        <v>157</v>
      </c>
      <c r="J145" s="503" t="s">
        <v>3</v>
      </c>
      <c r="K145" s="382"/>
      <c r="L145" s="405"/>
      <c r="N145" s="405"/>
      <c r="P145" s="405"/>
      <c r="Q145" s="204"/>
      <c r="R145" s="505" t="s">
        <v>742</v>
      </c>
      <c r="S145" s="506" t="s">
        <v>131</v>
      </c>
      <c r="T145" s="554" t="s">
        <v>449</v>
      </c>
      <c r="U145" s="503" t="s">
        <v>3</v>
      </c>
      <c r="V145" s="61"/>
      <c r="W145" s="61"/>
      <c r="X145" s="522"/>
      <c r="Y145" s="241"/>
    </row>
    <row r="146" spans="1:25" x14ac:dyDescent="0.25">
      <c r="A146" s="682" t="s">
        <v>260</v>
      </c>
      <c r="B146" s="204">
        <f t="shared" si="9"/>
        <v>0</v>
      </c>
      <c r="C146" s="524">
        <v>0</v>
      </c>
      <c r="D146" s="61"/>
      <c r="E146" s="231" t="str">
        <f>'I6'!$E$2</f>
        <v>I6</v>
      </c>
      <c r="F146" s="484">
        <f>'I6'!I86</f>
        <v>0</v>
      </c>
      <c r="G146" s="508">
        <f>'I6'!J86</f>
        <v>0</v>
      </c>
      <c r="H146" s="507">
        <f>'I6'!M4</f>
        <v>0</v>
      </c>
      <c r="I146" s="483">
        <f>'I6'!M86</f>
        <v>0</v>
      </c>
      <c r="J146" s="508">
        <f>'I6'!L86</f>
        <v>0</v>
      </c>
      <c r="K146" s="382"/>
      <c r="L146" s="405">
        <f>IF($C$118=0,0,$C$141/$C$118*J146)</f>
        <v>0</v>
      </c>
      <c r="M146" s="228">
        <f>IF(U146=0,0,(L146/U146))</f>
        <v>0</v>
      </c>
      <c r="N146" s="405">
        <f>IF($C$118=0,0,$C$150/($C$118+$C$137)*(J146+L146))</f>
        <v>0</v>
      </c>
      <c r="O146" s="351">
        <v>0</v>
      </c>
      <c r="P146" s="405">
        <f>N146-O146</f>
        <v>0</v>
      </c>
      <c r="Q146" s="204">
        <f>IF(U146=0,0,(P146/U146))</f>
        <v>0</v>
      </c>
      <c r="R146" s="483">
        <f>IF(J146=0,0,(U146*F146)/J146)</f>
        <v>0</v>
      </c>
      <c r="S146" s="508">
        <f>IF(J146=0,0,(U146*G146)/J146)</f>
        <v>0</v>
      </c>
      <c r="T146" s="628">
        <f>IF(H146=0,0,U146/H146)</f>
        <v>0</v>
      </c>
      <c r="U146" s="508">
        <f>J146+L146+P146</f>
        <v>0</v>
      </c>
      <c r="V146" s="61"/>
      <c r="W146" s="235" t="str">
        <f>IF(+AND(N146=0,O146&lt;&gt;0),"ERROR",IF(O146=0,"OK",IF(ROUND(N146,0)&gt;=O146,"CONTROL","ERROR")))</f>
        <v>OK</v>
      </c>
      <c r="X146" s="522"/>
      <c r="Y146" s="241"/>
    </row>
    <row r="147" spans="1:25" x14ac:dyDescent="0.25">
      <c r="A147" s="682" t="s">
        <v>262</v>
      </c>
      <c r="B147" s="204">
        <f t="shared" si="9"/>
        <v>0</v>
      </c>
      <c r="C147" s="524">
        <v>0</v>
      </c>
      <c r="D147" s="61"/>
      <c r="E147" s="499" t="s">
        <v>253</v>
      </c>
      <c r="F147" s="505" t="s">
        <v>742</v>
      </c>
      <c r="G147" s="506" t="s">
        <v>131</v>
      </c>
      <c r="H147" s="514" t="s">
        <v>45</v>
      </c>
      <c r="I147" s="625" t="s">
        <v>157</v>
      </c>
      <c r="J147" s="503" t="s">
        <v>3</v>
      </c>
      <c r="K147" s="382"/>
      <c r="L147" s="405"/>
      <c r="N147" s="405"/>
      <c r="P147" s="405"/>
      <c r="Q147" s="204"/>
      <c r="R147" s="505" t="s">
        <v>742</v>
      </c>
      <c r="S147" s="506" t="s">
        <v>131</v>
      </c>
      <c r="T147" s="554" t="s">
        <v>449</v>
      </c>
      <c r="U147" s="503" t="s">
        <v>3</v>
      </c>
      <c r="V147" s="61"/>
      <c r="W147" s="61"/>
      <c r="X147" s="522"/>
      <c r="Y147" s="241"/>
    </row>
    <row r="148" spans="1:25" x14ac:dyDescent="0.25">
      <c r="A148" s="682" t="s">
        <v>259</v>
      </c>
      <c r="B148" s="204">
        <f t="shared" si="9"/>
        <v>0</v>
      </c>
      <c r="C148" s="524">
        <v>0</v>
      </c>
      <c r="D148" s="61"/>
      <c r="E148" s="231" t="str">
        <f>'I7'!$E$2</f>
        <v>I7</v>
      </c>
      <c r="F148" s="484">
        <f>'I7'!I86</f>
        <v>0</v>
      </c>
      <c r="G148" s="508">
        <f>'I7'!J86</f>
        <v>0</v>
      </c>
      <c r="H148" s="507">
        <f>'I7'!M4</f>
        <v>0</v>
      </c>
      <c r="I148" s="483">
        <f>'I7'!M86</f>
        <v>0</v>
      </c>
      <c r="J148" s="508">
        <f>'I7'!L86</f>
        <v>0</v>
      </c>
      <c r="K148" s="382"/>
      <c r="L148" s="405">
        <f>IF($C$118=0,0,$C$141/$C$118*J148)</f>
        <v>0</v>
      </c>
      <c r="M148" s="228">
        <f>IF(U148=0,0,(L148/U148))</f>
        <v>0</v>
      </c>
      <c r="N148" s="405">
        <f>IF($C$118=0,0,$C$150/($C$118+$C$137)*(J148+L148))</f>
        <v>0</v>
      </c>
      <c r="O148" s="351">
        <v>0</v>
      </c>
      <c r="P148" s="405">
        <f>N148-O148</f>
        <v>0</v>
      </c>
      <c r="Q148" s="204">
        <f>IF(U148=0,0,(P148/U148))</f>
        <v>0</v>
      </c>
      <c r="R148" s="483">
        <f>IF(J148=0,0,(U148*F148)/J148)</f>
        <v>0</v>
      </c>
      <c r="S148" s="508">
        <f>IF(J148=0,0,(U148*G148)/J148)</f>
        <v>0</v>
      </c>
      <c r="T148" s="628">
        <f>IF(H148=0,0,U148/H148)</f>
        <v>0</v>
      </c>
      <c r="U148" s="508">
        <f>J148+L148+P148</f>
        <v>0</v>
      </c>
      <c r="V148" s="61"/>
      <c r="W148" s="235" t="str">
        <f>IF(+AND(N148=0,O148&lt;&gt;0),"ERROR",IF(O148=0,"OK",IF(ROUND(N148,0)&gt;=O148,"CONTROL","ERROR")))</f>
        <v>OK</v>
      </c>
      <c r="X148" s="522"/>
      <c r="Y148" s="241"/>
    </row>
    <row r="149" spans="1:25" x14ac:dyDescent="0.25">
      <c r="A149" s="682" t="s">
        <v>259</v>
      </c>
      <c r="B149" s="204">
        <f t="shared" si="9"/>
        <v>0</v>
      </c>
      <c r="C149" s="524">
        <v>0</v>
      </c>
      <c r="D149" s="61"/>
      <c r="E149" s="499" t="s">
        <v>254</v>
      </c>
      <c r="F149" s="505" t="s">
        <v>742</v>
      </c>
      <c r="G149" s="506" t="s">
        <v>131</v>
      </c>
      <c r="H149" s="514" t="s">
        <v>45</v>
      </c>
      <c r="I149" s="625" t="s">
        <v>157</v>
      </c>
      <c r="J149" s="503" t="s">
        <v>3</v>
      </c>
      <c r="K149" s="382"/>
      <c r="L149" s="405"/>
      <c r="N149" s="405"/>
      <c r="P149" s="405"/>
      <c r="Q149" s="204"/>
      <c r="R149" s="505" t="s">
        <v>742</v>
      </c>
      <c r="S149" s="506" t="s">
        <v>131</v>
      </c>
      <c r="T149" s="554" t="s">
        <v>449</v>
      </c>
      <c r="U149" s="503" t="s">
        <v>3</v>
      </c>
      <c r="V149" s="61"/>
      <c r="W149" s="61"/>
      <c r="X149" s="522"/>
      <c r="Y149" s="241"/>
    </row>
    <row r="150" spans="1:25" x14ac:dyDescent="0.25">
      <c r="A150" s="225" t="s">
        <v>324</v>
      </c>
      <c r="B150" s="516">
        <f t="shared" si="9"/>
        <v>0</v>
      </c>
      <c r="C150" s="526">
        <f>SUM(C143:C149)</f>
        <v>0</v>
      </c>
      <c r="D150" s="61"/>
      <c r="E150" s="231" t="str">
        <f>'I8'!$E$2</f>
        <v>I8</v>
      </c>
      <c r="F150" s="484">
        <f>'I8'!I86</f>
        <v>0</v>
      </c>
      <c r="G150" s="508">
        <f>'I8'!J86</f>
        <v>0</v>
      </c>
      <c r="H150" s="507">
        <f>'I8'!M4</f>
        <v>0</v>
      </c>
      <c r="I150" s="483">
        <f>'I8'!M86</f>
        <v>0</v>
      </c>
      <c r="J150" s="508">
        <f>'I8'!L86</f>
        <v>0</v>
      </c>
      <c r="K150" s="382"/>
      <c r="L150" s="405">
        <f>IF($C$118=0,0,$C$141/$C$118*J150)</f>
        <v>0</v>
      </c>
      <c r="M150" s="228">
        <f>IF(U150=0,0,(L150/U150))</f>
        <v>0</v>
      </c>
      <c r="N150" s="405">
        <f>IF($C$118=0,0,$C$150/($C$118+$C$137)*(J150+L150))</f>
        <v>0</v>
      </c>
      <c r="O150" s="351">
        <v>0</v>
      </c>
      <c r="P150" s="405">
        <f>N150-O150</f>
        <v>0</v>
      </c>
      <c r="Q150" s="204">
        <f>IF(U150=0,0,(P150/U150))</f>
        <v>0</v>
      </c>
      <c r="R150" s="483">
        <f>IF(J150=0,0,(U150*F150)/J150)</f>
        <v>0</v>
      </c>
      <c r="S150" s="508">
        <f>IF(J150=0,0,(U150*G150)/J150)</f>
        <v>0</v>
      </c>
      <c r="T150" s="628">
        <f>IF(H150=0,0,U150/H150)</f>
        <v>0</v>
      </c>
      <c r="U150" s="508">
        <f>J150+L150+P150</f>
        <v>0</v>
      </c>
      <c r="V150" s="61"/>
      <c r="W150" s="235" t="str">
        <f>IF(+AND(N150=0,O150&lt;&gt;0),"ERROR",IF(O150=0,"OK",IF(ROUND(N150,0)&gt;=O150,"CONTROL","ERROR")))</f>
        <v>OK</v>
      </c>
      <c r="X150" s="522"/>
      <c r="Y150" s="241"/>
    </row>
    <row r="151" spans="1:25" x14ac:dyDescent="0.25">
      <c r="A151" s="137"/>
      <c r="B151" s="204"/>
      <c r="C151" s="496"/>
      <c r="D151" s="61"/>
      <c r="E151" s="499" t="s">
        <v>255</v>
      </c>
      <c r="F151" s="505" t="s">
        <v>742</v>
      </c>
      <c r="G151" s="506" t="s">
        <v>131</v>
      </c>
      <c r="H151" s="514" t="s">
        <v>45</v>
      </c>
      <c r="I151" s="625" t="s">
        <v>157</v>
      </c>
      <c r="J151" s="503" t="s">
        <v>3</v>
      </c>
      <c r="K151" s="382"/>
      <c r="L151" s="405"/>
      <c r="N151" s="405"/>
      <c r="P151" s="405"/>
      <c r="Q151" s="204"/>
      <c r="R151" s="505" t="s">
        <v>742</v>
      </c>
      <c r="S151" s="506" t="s">
        <v>131</v>
      </c>
      <c r="T151" s="554" t="s">
        <v>449</v>
      </c>
      <c r="U151" s="503" t="s">
        <v>3</v>
      </c>
      <c r="V151" s="61"/>
      <c r="W151" s="61"/>
      <c r="X151" s="522"/>
      <c r="Y151" s="241"/>
    </row>
    <row r="152" spans="1:25" x14ac:dyDescent="0.25">
      <c r="A152" s="137"/>
      <c r="B152" s="61"/>
      <c r="C152" s="61"/>
      <c r="D152" s="61"/>
      <c r="E152" s="231" t="str">
        <f>'I9'!$E$2</f>
        <v>I9</v>
      </c>
      <c r="F152" s="484">
        <f>'I9'!I86</f>
        <v>0</v>
      </c>
      <c r="G152" s="508">
        <f>'I9'!J86</f>
        <v>0</v>
      </c>
      <c r="H152" s="507">
        <f>'I9'!M4</f>
        <v>0</v>
      </c>
      <c r="I152" s="483">
        <f>'I9'!M86</f>
        <v>0</v>
      </c>
      <c r="J152" s="508">
        <f>'I9'!L86</f>
        <v>0</v>
      </c>
      <c r="K152" s="382"/>
      <c r="L152" s="405">
        <f>IF($C$118=0,0,$C$141/$C$118*J152)</f>
        <v>0</v>
      </c>
      <c r="M152" s="228">
        <f>IF(U152=0,0,(L152/U152))</f>
        <v>0</v>
      </c>
      <c r="N152" s="405">
        <f>IF($C$118=0,0,$C$150/($C$118+$C$137)*(J152+L152))</f>
        <v>0</v>
      </c>
      <c r="O152" s="351">
        <v>0</v>
      </c>
      <c r="P152" s="405">
        <f>N152-O152</f>
        <v>0</v>
      </c>
      <c r="Q152" s="204">
        <f>IF(U152=0,0,(P152/U152))</f>
        <v>0</v>
      </c>
      <c r="R152" s="483">
        <f>IF(J152=0,0,(U152*F152)/J152)</f>
        <v>0</v>
      </c>
      <c r="S152" s="508">
        <f>IF(J152=0,0,(U152*G152)/J152)</f>
        <v>0</v>
      </c>
      <c r="T152" s="628">
        <f>IF(H152=0,0,U152/H152)</f>
        <v>0</v>
      </c>
      <c r="U152" s="508">
        <f>J152+L152+P152</f>
        <v>0</v>
      </c>
      <c r="V152" s="61"/>
      <c r="W152" s="235" t="str">
        <f>IF(+AND(N152=0,O152&lt;&gt;0),"ERROR",IF(O152=0,"OK",IF(ROUND(N152,0)&gt;=O152,"CONTROL","ERROR")))</f>
        <v>OK</v>
      </c>
      <c r="X152" s="522"/>
      <c r="Y152" s="241"/>
    </row>
    <row r="153" spans="1:25" x14ac:dyDescent="0.25">
      <c r="A153" s="137"/>
      <c r="B153" s="61"/>
      <c r="C153" s="382" t="s">
        <v>264</v>
      </c>
      <c r="D153" s="61"/>
      <c r="E153" s="499" t="s">
        <v>256</v>
      </c>
      <c r="F153" s="505" t="s">
        <v>742</v>
      </c>
      <c r="G153" s="506" t="s">
        <v>131</v>
      </c>
      <c r="H153" s="514" t="s">
        <v>45</v>
      </c>
      <c r="I153" s="625" t="s">
        <v>157</v>
      </c>
      <c r="J153" s="503" t="s">
        <v>3</v>
      </c>
      <c r="K153" s="382"/>
      <c r="L153" s="405"/>
      <c r="N153" s="405"/>
      <c r="P153" s="405"/>
      <c r="Q153" s="204"/>
      <c r="R153" s="505" t="s">
        <v>742</v>
      </c>
      <c r="S153" s="506" t="s">
        <v>131</v>
      </c>
      <c r="T153" s="554" t="s">
        <v>449</v>
      </c>
      <c r="U153" s="503" t="s">
        <v>3</v>
      </c>
      <c r="V153" s="61"/>
      <c r="W153" s="61"/>
      <c r="X153" s="522"/>
      <c r="Y153" s="241"/>
    </row>
    <row r="154" spans="1:25" x14ac:dyDescent="0.25">
      <c r="A154" s="137"/>
      <c r="B154" s="527">
        <f>B150+B135+B128+B118</f>
        <v>0</v>
      </c>
      <c r="C154" s="528">
        <f>C137+C150+C118</f>
        <v>0</v>
      </c>
      <c r="D154" s="61"/>
      <c r="E154" s="231" t="str">
        <f>'I10'!$E$2</f>
        <v>I10</v>
      </c>
      <c r="F154" s="484">
        <f>'I10'!I86</f>
        <v>0</v>
      </c>
      <c r="G154" s="508">
        <f>'I10'!J86</f>
        <v>0</v>
      </c>
      <c r="H154" s="507">
        <f>'I10'!M4</f>
        <v>0</v>
      </c>
      <c r="I154" s="483">
        <f>'I10'!M86</f>
        <v>0</v>
      </c>
      <c r="J154" s="508">
        <f>'I10'!L86</f>
        <v>0</v>
      </c>
      <c r="K154" s="382"/>
      <c r="L154" s="405">
        <f>IF($C$118=0,0,$C$141/$C$118*J154)</f>
        <v>0</v>
      </c>
      <c r="M154" s="228">
        <f>IF(U154=0,0,(L154/U154))</f>
        <v>0</v>
      </c>
      <c r="N154" s="405">
        <f>IF($C$118=0,0,$C$150/($C$118+$C$137)*(J154+L154))</f>
        <v>0</v>
      </c>
      <c r="O154" s="351">
        <v>0</v>
      </c>
      <c r="P154" s="405">
        <f>N154-O154</f>
        <v>0</v>
      </c>
      <c r="Q154" s="204">
        <f>IF(U154=0,0,(P154/U154))</f>
        <v>0</v>
      </c>
      <c r="R154" s="483">
        <f>IF(J154=0,0,(U154*F154)/J154)</f>
        <v>0</v>
      </c>
      <c r="S154" s="508">
        <f>IF(J154=0,0,(U154*G154)/J154)</f>
        <v>0</v>
      </c>
      <c r="T154" s="628">
        <f>IF(H154=0,0,U154/H154)</f>
        <v>0</v>
      </c>
      <c r="U154" s="508">
        <f>J154+L154+P154</f>
        <v>0</v>
      </c>
      <c r="V154" s="61"/>
      <c r="W154" s="235" t="str">
        <f>IF(+AND(N154=0,O154&lt;&gt;0),"ERROR",IF(O154=0,"OK",IF(ROUND(N154,0)&gt;=O154,"CONTROL","ERROR")))</f>
        <v>OK</v>
      </c>
      <c r="X154" s="522"/>
      <c r="Y154" s="241"/>
    </row>
    <row r="155" spans="1:25" x14ac:dyDescent="0.25">
      <c r="A155" s="137"/>
      <c r="D155" s="61"/>
      <c r="E155" s="61"/>
      <c r="F155" s="61"/>
      <c r="G155" s="61"/>
      <c r="H155" s="61"/>
      <c r="I155" s="61"/>
      <c r="J155" s="61"/>
      <c r="K155" s="61"/>
      <c r="L155" s="405"/>
      <c r="N155" s="405"/>
      <c r="P155" s="405"/>
      <c r="Q155" s="204"/>
      <c r="R155" s="61"/>
      <c r="S155" s="61"/>
      <c r="T155" s="61"/>
      <c r="U155" s="61"/>
      <c r="V155" s="61"/>
      <c r="W155" s="61"/>
      <c r="X155" s="522"/>
      <c r="Y155" s="241"/>
    </row>
    <row r="156" spans="1:25" x14ac:dyDescent="0.25">
      <c r="A156" s="137"/>
      <c r="C156" s="247" t="s">
        <v>323</v>
      </c>
      <c r="D156" s="61"/>
      <c r="E156" s="209" t="s">
        <v>320</v>
      </c>
      <c r="F156" s="159"/>
      <c r="G156" s="159"/>
      <c r="H156" s="159"/>
      <c r="I156" s="210"/>
      <c r="J156" s="529">
        <f>C139</f>
        <v>0</v>
      </c>
      <c r="K156" s="61"/>
      <c r="L156" s="405"/>
      <c r="N156" s="405">
        <f>IF($C$118=0,0,$C$150/($C$118+$C$137)*(J156))</f>
        <v>0</v>
      </c>
      <c r="O156" s="351">
        <v>0</v>
      </c>
      <c r="P156" s="405">
        <f>N156-O156</f>
        <v>0</v>
      </c>
      <c r="Q156" s="204">
        <f>IF(U156=0,0,(P156/U156))</f>
        <v>0</v>
      </c>
      <c r="R156" s="209" t="s">
        <v>266</v>
      </c>
      <c r="S156" s="159"/>
      <c r="T156" s="211" t="s">
        <v>3</v>
      </c>
      <c r="U156" s="530">
        <f>J156+P156</f>
        <v>0</v>
      </c>
      <c r="V156" s="61"/>
      <c r="W156" s="235" t="str">
        <f>IF(+AND(N156=0,O156&lt;&gt;0),"ERROR",IF(O156=0,"OK",IF(ROUND(N156,0)&gt;=O156,"CONTROL","ERROR")))</f>
        <v>OK</v>
      </c>
      <c r="X156" s="522"/>
      <c r="Y156" s="241"/>
    </row>
    <row r="157" spans="1:25" x14ac:dyDescent="0.25">
      <c r="A157" s="137"/>
      <c r="B157" s="61"/>
      <c r="C157" s="531">
        <f>X4</f>
        <v>0</v>
      </c>
      <c r="D157" s="61"/>
      <c r="E157" s="61"/>
      <c r="F157" s="61"/>
      <c r="G157" s="61"/>
      <c r="H157" s="61"/>
      <c r="I157" s="61"/>
      <c r="J157" s="61"/>
      <c r="K157" s="61"/>
      <c r="L157" s="202" t="s">
        <v>290</v>
      </c>
      <c r="Q157" s="385"/>
      <c r="R157" s="61"/>
      <c r="S157" s="61"/>
      <c r="T157" s="61"/>
      <c r="U157" s="61"/>
      <c r="V157" s="61"/>
      <c r="W157" s="61"/>
      <c r="X157" s="522"/>
      <c r="Y157" s="241"/>
    </row>
    <row r="158" spans="1:25" x14ac:dyDescent="0.25">
      <c r="A158" s="137"/>
      <c r="B158" s="61"/>
      <c r="C158" s="61"/>
      <c r="D158" s="61"/>
      <c r="E158" s="61"/>
      <c r="F158" s="61"/>
      <c r="G158" s="61"/>
      <c r="H158" s="61"/>
      <c r="I158" s="209" t="s">
        <v>268</v>
      </c>
      <c r="J158" s="532">
        <f>SUM(J94:J154)</f>
        <v>0</v>
      </c>
      <c r="K158" s="61"/>
      <c r="L158" s="533">
        <f>SUM(L94:L154)+J156</f>
        <v>0</v>
      </c>
      <c r="N158" s="398">
        <f>SUM(N94:N156)</f>
        <v>0</v>
      </c>
      <c r="O158" s="513">
        <f>SUM(O94:O156)</f>
        <v>0</v>
      </c>
      <c r="P158" s="398">
        <f>SUM(P94:P156)</f>
        <v>0</v>
      </c>
      <c r="Q158" s="534">
        <f>IF(U158=0,0,(P158/U158))</f>
        <v>0</v>
      </c>
      <c r="R158" s="159" t="s">
        <v>267</v>
      </c>
      <c r="S158" s="210"/>
      <c r="T158" s="175" t="s">
        <v>264</v>
      </c>
      <c r="U158" s="528">
        <f>SUM(U94:U156)</f>
        <v>0</v>
      </c>
      <c r="V158" s="535" t="str">
        <f>IF(+OR(W94="ERROR",W96="ERROR",W98="ERROR",W100="ERROR",W102="ERROR",W104="ERROR",W106="ERROR",W108="ERROR",W110="ERROR",W112="ERROR",W116="ERROR",W118="ERROR",W120="ERROR",W122="ERROR",W124="ERROR",W126="ERROR",W128="ERROR",W130="ERROR",W132="ERROR",W134="ERROR",W136="ERROR",W138="ERROR",W140="ERROR",W142="ERROR",W144="ERROR",W146="ERROR",W148="ERROR",W150="ERROR",W152="ERROR",W154="ERROR",W156="ERROR"),"ERROR",IF(O158=0,"OK","CONTROL"))</f>
        <v>OK</v>
      </c>
      <c r="X158" s="522"/>
      <c r="Y158" s="241"/>
    </row>
    <row r="159" spans="1:25" x14ac:dyDescent="0.25">
      <c r="A159" s="688" t="s">
        <v>542</v>
      </c>
      <c r="B159" s="689"/>
      <c r="C159" s="690" t="s">
        <v>325</v>
      </c>
      <c r="D159" s="61"/>
      <c r="E159" s="61"/>
      <c r="F159" s="61"/>
      <c r="G159" s="61"/>
      <c r="H159" s="61"/>
      <c r="I159" s="61"/>
      <c r="J159" s="61"/>
      <c r="K159" s="61"/>
      <c r="L159" s="61"/>
      <c r="Q159" s="385"/>
      <c r="R159" s="61"/>
      <c r="S159" s="61"/>
      <c r="T159" s="61"/>
      <c r="U159" s="61"/>
      <c r="V159" s="61"/>
      <c r="W159" s="61"/>
      <c r="X159" s="522"/>
      <c r="Y159" s="241"/>
    </row>
    <row r="160" spans="1:25" x14ac:dyDescent="0.25">
      <c r="A160" s="692">
        <f>IF(C157=0,0,C128/C157)</f>
        <v>0</v>
      </c>
      <c r="B160" s="61"/>
      <c r="C160" s="691">
        <f>IF(C157=0,0,U158/C157)</f>
        <v>0</v>
      </c>
      <c r="D160" s="61"/>
      <c r="E160" s="61"/>
      <c r="F160" s="61"/>
      <c r="G160" s="61"/>
      <c r="H160" s="61"/>
      <c r="I160" s="61"/>
      <c r="J160" s="61"/>
      <c r="K160" s="61"/>
      <c r="L160" s="61"/>
      <c r="N160" s="1081" t="str">
        <f>IF(N158=P158,"OK","CONTROL")</f>
        <v>OK</v>
      </c>
      <c r="O160" s="1082"/>
      <c r="P160" s="1083"/>
      <c r="Q160" s="385"/>
      <c r="R160" s="61"/>
      <c r="S160" s="61"/>
      <c r="T160" s="61"/>
      <c r="U160" s="61"/>
      <c r="V160" s="61"/>
      <c r="W160" s="61"/>
      <c r="X160" s="522"/>
      <c r="Y160" s="241"/>
    </row>
    <row r="161" spans="1:27" x14ac:dyDescent="0.25">
      <c r="A161" s="226"/>
      <c r="B161" s="113"/>
      <c r="C161" s="113"/>
      <c r="D161" s="113"/>
      <c r="E161" s="113"/>
      <c r="F161" s="113"/>
      <c r="G161" s="113"/>
      <c r="H161" s="113"/>
      <c r="I161" s="113"/>
      <c r="J161" s="113"/>
      <c r="K161" s="113"/>
      <c r="L161" s="113"/>
      <c r="M161" s="198"/>
      <c r="N161" s="198"/>
      <c r="O161" s="198"/>
      <c r="P161" s="198"/>
      <c r="Q161" s="536"/>
      <c r="R161" s="113"/>
      <c r="S161" s="113"/>
      <c r="T161" s="113"/>
      <c r="U161" s="113"/>
      <c r="V161" s="113"/>
      <c r="W161" s="113"/>
      <c r="X161" s="537"/>
      <c r="Y161" s="244"/>
    </row>
    <row r="163" spans="1:27" x14ac:dyDescent="0.25">
      <c r="A163" s="1103" t="s">
        <v>538</v>
      </c>
      <c r="B163" s="1104"/>
      <c r="C163" s="1104"/>
      <c r="D163" s="1104"/>
      <c r="E163" s="1104"/>
      <c r="F163" s="1104"/>
      <c r="G163" s="1104"/>
      <c r="H163" s="1104"/>
      <c r="I163" s="1104"/>
      <c r="J163" s="1104"/>
      <c r="K163" s="1104"/>
      <c r="L163" s="1104"/>
      <c r="M163" s="1105"/>
      <c r="N163" s="1115" t="s">
        <v>538</v>
      </c>
      <c r="O163" s="1116"/>
      <c r="P163" s="1116"/>
      <c r="Q163" s="1116"/>
      <c r="R163" s="1116"/>
      <c r="S163" s="1116"/>
      <c r="T163" s="1116"/>
      <c r="U163" s="1116"/>
      <c r="V163" s="1116"/>
      <c r="W163" s="1116"/>
      <c r="X163" s="1116"/>
      <c r="Y163" s="1117"/>
      <c r="Z163" s="61"/>
      <c r="AA163" s="61"/>
    </row>
    <row r="164" spans="1:27" x14ac:dyDescent="0.25">
      <c r="A164" s="1106"/>
      <c r="B164" s="1107"/>
      <c r="C164" s="1107"/>
      <c r="D164" s="1107"/>
      <c r="E164" s="1107"/>
      <c r="F164" s="1107"/>
      <c r="G164" s="1107"/>
      <c r="H164" s="1107"/>
      <c r="I164" s="1107"/>
      <c r="J164" s="1107"/>
      <c r="K164" s="1107"/>
      <c r="L164" s="1107"/>
      <c r="M164" s="1108"/>
      <c r="N164" s="1106"/>
      <c r="O164" s="1107"/>
      <c r="P164" s="1107"/>
      <c r="Q164" s="1107"/>
      <c r="R164" s="1107"/>
      <c r="S164" s="1107"/>
      <c r="T164" s="1107"/>
      <c r="U164" s="1107"/>
      <c r="V164" s="1107"/>
      <c r="W164" s="1107"/>
      <c r="X164" s="1107"/>
      <c r="Y164" s="1108"/>
      <c r="Z164" s="683"/>
      <c r="AA164" s="61"/>
    </row>
    <row r="165" spans="1:27" x14ac:dyDescent="0.25">
      <c r="A165" s="1109"/>
      <c r="B165" s="1110"/>
      <c r="C165" s="1110"/>
      <c r="D165" s="1110"/>
      <c r="E165" s="1110"/>
      <c r="F165" s="1110"/>
      <c r="G165" s="1110"/>
      <c r="H165" s="1110"/>
      <c r="I165" s="1110"/>
      <c r="J165" s="1110"/>
      <c r="K165" s="1110"/>
      <c r="L165" s="1110"/>
      <c r="M165" s="1111"/>
      <c r="N165" s="1109"/>
      <c r="O165" s="1110"/>
      <c r="P165" s="1110"/>
      <c r="Q165" s="1110"/>
      <c r="R165" s="1110"/>
      <c r="S165" s="1110"/>
      <c r="T165" s="1110"/>
      <c r="U165" s="1110"/>
      <c r="V165" s="1110"/>
      <c r="W165" s="1110"/>
      <c r="X165" s="1110"/>
      <c r="Y165" s="1111"/>
      <c r="Z165" s="683"/>
      <c r="AA165" s="61"/>
    </row>
    <row r="166" spans="1:27" x14ac:dyDescent="0.25">
      <c r="A166" s="1109"/>
      <c r="B166" s="1110"/>
      <c r="C166" s="1110"/>
      <c r="D166" s="1110"/>
      <c r="E166" s="1110"/>
      <c r="F166" s="1110"/>
      <c r="G166" s="1110"/>
      <c r="H166" s="1110"/>
      <c r="I166" s="1110"/>
      <c r="J166" s="1110"/>
      <c r="K166" s="1110"/>
      <c r="L166" s="1110"/>
      <c r="M166" s="1111"/>
      <c r="N166" s="1109"/>
      <c r="O166" s="1110"/>
      <c r="P166" s="1110"/>
      <c r="Q166" s="1110"/>
      <c r="R166" s="1110"/>
      <c r="S166" s="1110"/>
      <c r="T166" s="1110"/>
      <c r="U166" s="1110"/>
      <c r="V166" s="1110"/>
      <c r="W166" s="1110"/>
      <c r="X166" s="1110"/>
      <c r="Y166" s="1111"/>
      <c r="Z166" s="683"/>
      <c r="AA166" s="61"/>
    </row>
    <row r="167" spans="1:27" x14ac:dyDescent="0.25">
      <c r="A167" s="1109"/>
      <c r="B167" s="1110"/>
      <c r="C167" s="1110"/>
      <c r="D167" s="1110"/>
      <c r="E167" s="1110"/>
      <c r="F167" s="1110"/>
      <c r="G167" s="1110"/>
      <c r="H167" s="1110"/>
      <c r="I167" s="1110"/>
      <c r="J167" s="1110"/>
      <c r="K167" s="1110"/>
      <c r="L167" s="1110"/>
      <c r="M167" s="1111"/>
      <c r="N167" s="1109"/>
      <c r="O167" s="1110"/>
      <c r="P167" s="1110"/>
      <c r="Q167" s="1110"/>
      <c r="R167" s="1110"/>
      <c r="S167" s="1110"/>
      <c r="T167" s="1110"/>
      <c r="U167" s="1110"/>
      <c r="V167" s="1110"/>
      <c r="W167" s="1110"/>
      <c r="X167" s="1110"/>
      <c r="Y167" s="1111"/>
      <c r="Z167" s="683"/>
      <c r="AA167" s="61"/>
    </row>
    <row r="168" spans="1:27" x14ac:dyDescent="0.25">
      <c r="A168" s="1109"/>
      <c r="B168" s="1110"/>
      <c r="C168" s="1110"/>
      <c r="D168" s="1110"/>
      <c r="E168" s="1110"/>
      <c r="F168" s="1110"/>
      <c r="G168" s="1110"/>
      <c r="H168" s="1110"/>
      <c r="I168" s="1110"/>
      <c r="J168" s="1110"/>
      <c r="K168" s="1110"/>
      <c r="L168" s="1110"/>
      <c r="M168" s="1111"/>
      <c r="N168" s="1109"/>
      <c r="O168" s="1110"/>
      <c r="P168" s="1110"/>
      <c r="Q168" s="1110"/>
      <c r="R168" s="1110"/>
      <c r="S168" s="1110"/>
      <c r="T168" s="1110"/>
      <c r="U168" s="1110"/>
      <c r="V168" s="1110"/>
      <c r="W168" s="1110"/>
      <c r="X168" s="1110"/>
      <c r="Y168" s="1111"/>
      <c r="Z168" s="683"/>
      <c r="AA168" s="61"/>
    </row>
    <row r="169" spans="1:27" x14ac:dyDescent="0.25">
      <c r="A169" s="1109"/>
      <c r="B169" s="1110"/>
      <c r="C169" s="1110"/>
      <c r="D169" s="1110"/>
      <c r="E169" s="1110"/>
      <c r="F169" s="1110"/>
      <c r="G169" s="1110"/>
      <c r="H169" s="1110"/>
      <c r="I169" s="1110"/>
      <c r="J169" s="1110"/>
      <c r="K169" s="1110"/>
      <c r="L169" s="1110"/>
      <c r="M169" s="1111"/>
      <c r="N169" s="1109"/>
      <c r="O169" s="1110"/>
      <c r="P169" s="1110"/>
      <c r="Q169" s="1110"/>
      <c r="R169" s="1110"/>
      <c r="S169" s="1110"/>
      <c r="T169" s="1110"/>
      <c r="U169" s="1110"/>
      <c r="V169" s="1110"/>
      <c r="W169" s="1110"/>
      <c r="X169" s="1110"/>
      <c r="Y169" s="1111"/>
      <c r="Z169" s="683"/>
      <c r="AA169" s="61"/>
    </row>
    <row r="170" spans="1:27" x14ac:dyDescent="0.25">
      <c r="A170" s="1109"/>
      <c r="B170" s="1110"/>
      <c r="C170" s="1110"/>
      <c r="D170" s="1110"/>
      <c r="E170" s="1110"/>
      <c r="F170" s="1110"/>
      <c r="G170" s="1110"/>
      <c r="H170" s="1110"/>
      <c r="I170" s="1110"/>
      <c r="J170" s="1110"/>
      <c r="K170" s="1110"/>
      <c r="L170" s="1110"/>
      <c r="M170" s="1111"/>
      <c r="N170" s="1109"/>
      <c r="O170" s="1110"/>
      <c r="P170" s="1110"/>
      <c r="Q170" s="1110"/>
      <c r="R170" s="1110"/>
      <c r="S170" s="1110"/>
      <c r="T170" s="1110"/>
      <c r="U170" s="1110"/>
      <c r="V170" s="1110"/>
      <c r="W170" s="1110"/>
      <c r="X170" s="1110"/>
      <c r="Y170" s="1111"/>
      <c r="Z170" s="683"/>
      <c r="AA170" s="61"/>
    </row>
    <row r="171" spans="1:27" x14ac:dyDescent="0.25">
      <c r="A171" s="1109"/>
      <c r="B171" s="1110"/>
      <c r="C171" s="1110"/>
      <c r="D171" s="1110"/>
      <c r="E171" s="1110"/>
      <c r="F171" s="1110"/>
      <c r="G171" s="1110"/>
      <c r="H171" s="1110"/>
      <c r="I171" s="1110"/>
      <c r="J171" s="1110"/>
      <c r="K171" s="1110"/>
      <c r="L171" s="1110"/>
      <c r="M171" s="1111"/>
      <c r="N171" s="1109"/>
      <c r="O171" s="1110"/>
      <c r="P171" s="1110"/>
      <c r="Q171" s="1110"/>
      <c r="R171" s="1110"/>
      <c r="S171" s="1110"/>
      <c r="T171" s="1110"/>
      <c r="U171" s="1110"/>
      <c r="V171" s="1110"/>
      <c r="W171" s="1110"/>
      <c r="X171" s="1110"/>
      <c r="Y171" s="1111"/>
      <c r="Z171" s="683"/>
      <c r="AA171" s="61"/>
    </row>
    <row r="172" spans="1:27" x14ac:dyDescent="0.25">
      <c r="A172" s="1109"/>
      <c r="B172" s="1110"/>
      <c r="C172" s="1110"/>
      <c r="D172" s="1110"/>
      <c r="E172" s="1110"/>
      <c r="F172" s="1110"/>
      <c r="G172" s="1110"/>
      <c r="H172" s="1110"/>
      <c r="I172" s="1110"/>
      <c r="J172" s="1110"/>
      <c r="K172" s="1110"/>
      <c r="L172" s="1110"/>
      <c r="M172" s="1111"/>
      <c r="N172" s="1109"/>
      <c r="O172" s="1110"/>
      <c r="P172" s="1110"/>
      <c r="Q172" s="1110"/>
      <c r="R172" s="1110"/>
      <c r="S172" s="1110"/>
      <c r="T172" s="1110"/>
      <c r="U172" s="1110"/>
      <c r="V172" s="1110"/>
      <c r="W172" s="1110"/>
      <c r="X172" s="1110"/>
      <c r="Y172" s="1111"/>
      <c r="Z172" s="683"/>
      <c r="AA172" s="61"/>
    </row>
    <row r="173" spans="1:27" x14ac:dyDescent="0.25">
      <c r="A173" s="1109"/>
      <c r="B173" s="1110"/>
      <c r="C173" s="1110"/>
      <c r="D173" s="1110"/>
      <c r="E173" s="1110"/>
      <c r="F173" s="1110"/>
      <c r="G173" s="1110"/>
      <c r="H173" s="1110"/>
      <c r="I173" s="1110"/>
      <c r="J173" s="1110"/>
      <c r="K173" s="1110"/>
      <c r="L173" s="1110"/>
      <c r="M173" s="1111"/>
      <c r="N173" s="1109"/>
      <c r="O173" s="1110"/>
      <c r="P173" s="1110"/>
      <c r="Q173" s="1110"/>
      <c r="R173" s="1110"/>
      <c r="S173" s="1110"/>
      <c r="T173" s="1110"/>
      <c r="U173" s="1110"/>
      <c r="V173" s="1110"/>
      <c r="W173" s="1110"/>
      <c r="X173" s="1110"/>
      <c r="Y173" s="1111"/>
      <c r="Z173" s="683"/>
      <c r="AA173" s="61"/>
    </row>
    <row r="174" spans="1:27" x14ac:dyDescent="0.25">
      <c r="A174" s="1109"/>
      <c r="B174" s="1110"/>
      <c r="C174" s="1110"/>
      <c r="D174" s="1110"/>
      <c r="E174" s="1110"/>
      <c r="F174" s="1110"/>
      <c r="G174" s="1110"/>
      <c r="H174" s="1110"/>
      <c r="I174" s="1110"/>
      <c r="J174" s="1110"/>
      <c r="K174" s="1110"/>
      <c r="L174" s="1110"/>
      <c r="M174" s="1111"/>
      <c r="N174" s="1109"/>
      <c r="O174" s="1110"/>
      <c r="P174" s="1110"/>
      <c r="Q174" s="1110"/>
      <c r="R174" s="1110"/>
      <c r="S174" s="1110"/>
      <c r="T174" s="1110"/>
      <c r="U174" s="1110"/>
      <c r="V174" s="1110"/>
      <c r="W174" s="1110"/>
      <c r="X174" s="1110"/>
      <c r="Y174" s="1111"/>
      <c r="Z174" s="683"/>
      <c r="AA174" s="61"/>
    </row>
    <row r="175" spans="1:27" x14ac:dyDescent="0.25">
      <c r="A175" s="1109"/>
      <c r="B175" s="1110"/>
      <c r="C175" s="1110"/>
      <c r="D175" s="1110"/>
      <c r="E175" s="1110"/>
      <c r="F175" s="1110"/>
      <c r="G175" s="1110"/>
      <c r="H175" s="1110"/>
      <c r="I175" s="1110"/>
      <c r="J175" s="1110"/>
      <c r="K175" s="1110"/>
      <c r="L175" s="1110"/>
      <c r="M175" s="1111"/>
      <c r="N175" s="1109"/>
      <c r="O175" s="1110"/>
      <c r="P175" s="1110"/>
      <c r="Q175" s="1110"/>
      <c r="R175" s="1110"/>
      <c r="S175" s="1110"/>
      <c r="T175" s="1110"/>
      <c r="U175" s="1110"/>
      <c r="V175" s="1110"/>
      <c r="W175" s="1110"/>
      <c r="X175" s="1110"/>
      <c r="Y175" s="1111"/>
      <c r="Z175" s="683"/>
      <c r="AA175" s="61"/>
    </row>
    <row r="176" spans="1:27" x14ac:dyDescent="0.25">
      <c r="A176" s="1109"/>
      <c r="B176" s="1110"/>
      <c r="C176" s="1110"/>
      <c r="D176" s="1110"/>
      <c r="E176" s="1110"/>
      <c r="F176" s="1110"/>
      <c r="G176" s="1110"/>
      <c r="H176" s="1110"/>
      <c r="I176" s="1110"/>
      <c r="J176" s="1110"/>
      <c r="K176" s="1110"/>
      <c r="L176" s="1110"/>
      <c r="M176" s="1111"/>
      <c r="N176" s="1109"/>
      <c r="O176" s="1110"/>
      <c r="P176" s="1110"/>
      <c r="Q176" s="1110"/>
      <c r="R176" s="1110"/>
      <c r="S176" s="1110"/>
      <c r="T176" s="1110"/>
      <c r="U176" s="1110"/>
      <c r="V176" s="1110"/>
      <c r="W176" s="1110"/>
      <c r="X176" s="1110"/>
      <c r="Y176" s="1111"/>
      <c r="Z176" s="683"/>
      <c r="AA176" s="61"/>
    </row>
    <row r="177" spans="1:27" x14ac:dyDescent="0.25">
      <c r="A177" s="1109"/>
      <c r="B177" s="1110"/>
      <c r="C177" s="1110"/>
      <c r="D177" s="1110"/>
      <c r="E177" s="1110"/>
      <c r="F177" s="1110"/>
      <c r="G177" s="1110"/>
      <c r="H177" s="1110"/>
      <c r="I177" s="1110"/>
      <c r="J177" s="1110"/>
      <c r="K177" s="1110"/>
      <c r="L177" s="1110"/>
      <c r="M177" s="1111"/>
      <c r="N177" s="1109"/>
      <c r="O177" s="1110"/>
      <c r="P177" s="1110"/>
      <c r="Q177" s="1110"/>
      <c r="R177" s="1110"/>
      <c r="S177" s="1110"/>
      <c r="T177" s="1110"/>
      <c r="U177" s="1110"/>
      <c r="V177" s="1110"/>
      <c r="W177" s="1110"/>
      <c r="X177" s="1110"/>
      <c r="Y177" s="1111"/>
      <c r="Z177" s="683"/>
      <c r="AA177" s="61"/>
    </row>
    <row r="178" spans="1:27" x14ac:dyDescent="0.25">
      <c r="A178" s="1109"/>
      <c r="B178" s="1110"/>
      <c r="C178" s="1110"/>
      <c r="D178" s="1110"/>
      <c r="E178" s="1110"/>
      <c r="F178" s="1110"/>
      <c r="G178" s="1110"/>
      <c r="H178" s="1110"/>
      <c r="I178" s="1110"/>
      <c r="J178" s="1110"/>
      <c r="K178" s="1110"/>
      <c r="L178" s="1110"/>
      <c r="M178" s="1111"/>
      <c r="N178" s="1109"/>
      <c r="O178" s="1110"/>
      <c r="P178" s="1110"/>
      <c r="Q178" s="1110"/>
      <c r="R178" s="1110"/>
      <c r="S178" s="1110"/>
      <c r="T178" s="1110"/>
      <c r="U178" s="1110"/>
      <c r="V178" s="1110"/>
      <c r="W178" s="1110"/>
      <c r="X178" s="1110"/>
      <c r="Y178" s="1111"/>
      <c r="Z178" s="683"/>
      <c r="AA178" s="61"/>
    </row>
    <row r="179" spans="1:27" x14ac:dyDescent="0.25">
      <c r="A179" s="1109"/>
      <c r="B179" s="1110"/>
      <c r="C179" s="1110"/>
      <c r="D179" s="1110"/>
      <c r="E179" s="1110"/>
      <c r="F179" s="1110"/>
      <c r="G179" s="1110"/>
      <c r="H179" s="1110"/>
      <c r="I179" s="1110"/>
      <c r="J179" s="1110"/>
      <c r="K179" s="1110"/>
      <c r="L179" s="1110"/>
      <c r="M179" s="1111"/>
      <c r="N179" s="1109"/>
      <c r="O179" s="1110"/>
      <c r="P179" s="1110"/>
      <c r="Q179" s="1110"/>
      <c r="R179" s="1110"/>
      <c r="S179" s="1110"/>
      <c r="T179" s="1110"/>
      <c r="U179" s="1110"/>
      <c r="V179" s="1110"/>
      <c r="W179" s="1110"/>
      <c r="X179" s="1110"/>
      <c r="Y179" s="1111"/>
      <c r="Z179" s="683"/>
      <c r="AA179" s="61"/>
    </row>
    <row r="180" spans="1:27" x14ac:dyDescent="0.25">
      <c r="A180" s="1109"/>
      <c r="B180" s="1110"/>
      <c r="C180" s="1110"/>
      <c r="D180" s="1110"/>
      <c r="E180" s="1110"/>
      <c r="F180" s="1110"/>
      <c r="G180" s="1110"/>
      <c r="H180" s="1110"/>
      <c r="I180" s="1110"/>
      <c r="J180" s="1110"/>
      <c r="K180" s="1110"/>
      <c r="L180" s="1110"/>
      <c r="M180" s="1111"/>
      <c r="N180" s="1109"/>
      <c r="O180" s="1110"/>
      <c r="P180" s="1110"/>
      <c r="Q180" s="1110"/>
      <c r="R180" s="1110"/>
      <c r="S180" s="1110"/>
      <c r="T180" s="1110"/>
      <c r="U180" s="1110"/>
      <c r="V180" s="1110"/>
      <c r="W180" s="1110"/>
      <c r="X180" s="1110"/>
      <c r="Y180" s="1111"/>
      <c r="Z180" s="683"/>
      <c r="AA180" s="61"/>
    </row>
    <row r="181" spans="1:27" x14ac:dyDescent="0.25">
      <c r="A181" s="1109"/>
      <c r="B181" s="1110"/>
      <c r="C181" s="1110"/>
      <c r="D181" s="1110"/>
      <c r="E181" s="1110"/>
      <c r="F181" s="1110"/>
      <c r="G181" s="1110"/>
      <c r="H181" s="1110"/>
      <c r="I181" s="1110"/>
      <c r="J181" s="1110"/>
      <c r="K181" s="1110"/>
      <c r="L181" s="1110"/>
      <c r="M181" s="1111"/>
      <c r="N181" s="1109"/>
      <c r="O181" s="1110"/>
      <c r="P181" s="1110"/>
      <c r="Q181" s="1110"/>
      <c r="R181" s="1110"/>
      <c r="S181" s="1110"/>
      <c r="T181" s="1110"/>
      <c r="U181" s="1110"/>
      <c r="V181" s="1110"/>
      <c r="W181" s="1110"/>
      <c r="X181" s="1110"/>
      <c r="Y181" s="1111"/>
      <c r="Z181" s="683"/>
      <c r="AA181" s="61"/>
    </row>
    <row r="182" spans="1:27" x14ac:dyDescent="0.25">
      <c r="A182" s="1109"/>
      <c r="B182" s="1110"/>
      <c r="C182" s="1110"/>
      <c r="D182" s="1110"/>
      <c r="E182" s="1110"/>
      <c r="F182" s="1110"/>
      <c r="G182" s="1110"/>
      <c r="H182" s="1110"/>
      <c r="I182" s="1110"/>
      <c r="J182" s="1110"/>
      <c r="K182" s="1110"/>
      <c r="L182" s="1110"/>
      <c r="M182" s="1111"/>
      <c r="N182" s="1109"/>
      <c r="O182" s="1110"/>
      <c r="P182" s="1110"/>
      <c r="Q182" s="1110"/>
      <c r="R182" s="1110"/>
      <c r="S182" s="1110"/>
      <c r="T182" s="1110"/>
      <c r="U182" s="1110"/>
      <c r="V182" s="1110"/>
      <c r="W182" s="1110"/>
      <c r="X182" s="1110"/>
      <c r="Y182" s="1111"/>
      <c r="Z182" s="683"/>
      <c r="AA182" s="61"/>
    </row>
    <row r="183" spans="1:27" x14ac:dyDescent="0.25">
      <c r="A183" s="1112"/>
      <c r="B183" s="1113"/>
      <c r="C183" s="1113"/>
      <c r="D183" s="1113"/>
      <c r="E183" s="1113"/>
      <c r="F183" s="1113"/>
      <c r="G183" s="1113"/>
      <c r="H183" s="1113"/>
      <c r="I183" s="1113"/>
      <c r="J183" s="1113"/>
      <c r="K183" s="1113"/>
      <c r="L183" s="1113"/>
      <c r="M183" s="1114"/>
      <c r="N183" s="1112"/>
      <c r="O183" s="1113"/>
      <c r="P183" s="1113"/>
      <c r="Q183" s="1113"/>
      <c r="R183" s="1113"/>
      <c r="S183" s="1113"/>
      <c r="T183" s="1113"/>
      <c r="U183" s="1113"/>
      <c r="V183" s="1113"/>
      <c r="W183" s="1113"/>
      <c r="X183" s="1113"/>
      <c r="Y183" s="1114"/>
      <c r="Z183" s="683"/>
      <c r="AA183" s="61"/>
    </row>
    <row r="184" spans="1:27" x14ac:dyDescent="0.25">
      <c r="Z184" s="61"/>
      <c r="AA184" s="61"/>
    </row>
  </sheetData>
  <mergeCells count="46">
    <mergeCell ref="A163:M163"/>
    <mergeCell ref="A164:M183"/>
    <mergeCell ref="N164:Y183"/>
    <mergeCell ref="N163:Y163"/>
    <mergeCell ref="G1:J1"/>
    <mergeCell ref="P92:Q92"/>
    <mergeCell ref="M5:N5"/>
    <mergeCell ref="I92:J92"/>
    <mergeCell ref="U1:U2"/>
    <mergeCell ref="E92:G92"/>
    <mergeCell ref="G91:J91"/>
    <mergeCell ref="G90:J90"/>
    <mergeCell ref="T92:U92"/>
    <mergeCell ref="L92:M92"/>
    <mergeCell ref="R92:S92"/>
    <mergeCell ref="S88:S89"/>
    <mergeCell ref="U5:V5"/>
    <mergeCell ref="V88:V89"/>
    <mergeCell ref="F88:F89"/>
    <mergeCell ref="R114:S114"/>
    <mergeCell ref="T114:U114"/>
    <mergeCell ref="G88:G89"/>
    <mergeCell ref="H88:H89"/>
    <mergeCell ref="J88:J89"/>
    <mergeCell ref="K88:K89"/>
    <mergeCell ref="N160:P160"/>
    <mergeCell ref="D88:D89"/>
    <mergeCell ref="E88:E89"/>
    <mergeCell ref="F114:G114"/>
    <mergeCell ref="I114:J114"/>
    <mergeCell ref="X88:X89"/>
    <mergeCell ref="Y88:Y89"/>
    <mergeCell ref="G2:J2"/>
    <mergeCell ref="D6:G6"/>
    <mergeCell ref="H6:I6"/>
    <mergeCell ref="M6:P6"/>
    <mergeCell ref="Q6:R6"/>
    <mergeCell ref="D7:E7"/>
    <mergeCell ref="M7:N7"/>
    <mergeCell ref="Q88:Q89"/>
    <mergeCell ref="D5:E5"/>
    <mergeCell ref="W88:W89"/>
    <mergeCell ref="U4:V4"/>
    <mergeCell ref="U88:U89"/>
    <mergeCell ref="T88:T89"/>
    <mergeCell ref="P88:P89"/>
  </mergeCells>
  <dataValidations count="4">
    <dataValidation type="whole" operator="lessThan" allowBlank="1" showInputMessage="1" showErrorMessage="1" errorTitle="Focchi formulation" error="No more than  six numeric  charachters." sqref="B91 B2">
      <formula1>999999</formula1>
    </dataValidation>
    <dataValidation type="textLength" allowBlank="1" showInputMessage="1" showErrorMessage="1" errorTitle="Focchi formulation" error="no more than 15 characters  _x000a_" sqref="G91 G2">
      <formula1>1</formula1>
      <formula2>15</formula2>
    </dataValidation>
    <dataValidation type="whole" operator="lessThan" allowBlank="1" showInputMessage="1" showErrorMessage="1" errorTitle="Focchi formulation" error="No more than  three numeric  charachters." sqref="D91 D2">
      <formula1>999</formula1>
    </dataValidation>
    <dataValidation type="decimal" allowBlank="1" showInputMessage="1" showErrorMessage="1" errorTitle="Focchi." error="No, You can't." sqref="C139 C143:C149 O120:O122 O94 O96 O98 O100 O102 O104 O106 O108 O110 O112 O116 O118 O124 O126 O128 O130 O132 O134 O136 O138 O140 O142 O144 O146 O148 O150 O152 O154 O156">
      <formula1>-999999999999</formula1>
      <formula2>999999999999</formula2>
    </dataValidation>
  </dataValidations>
  <printOptions horizontalCentered="1"/>
  <pageMargins left="0" right="0" top="0.59055118110236227" bottom="0.19685039370078741" header="0" footer="0"/>
  <pageSetup paperSize="8" scale="60" fitToHeight="2" orientation="landscape" r:id="rId1"/>
  <headerFooter>
    <oddFooter>&amp;L     &amp;F     &amp;A&amp;C&amp;D     &amp;T&amp;R&amp;P/&amp;N          .</oddFooter>
  </headerFooter>
  <rowBreaks count="1" manualBreakCount="1">
    <brk id="89" max="16383"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3">
    <pageSetUpPr fitToPage="1"/>
  </sheetPr>
  <dimension ref="A1:G1131"/>
  <sheetViews>
    <sheetView showGridLines="0" zoomScale="77" zoomScaleNormal="77" workbookViewId="0">
      <pane xSplit="2" ySplit="4" topLeftCell="C1125" activePane="bottomRight" state="frozen"/>
      <selection pane="topRight" activeCell="C1" sqref="C1"/>
      <selection pane="bottomLeft" activeCell="A5" sqref="A5"/>
      <selection pane="bottomRight" activeCell="F5" sqref="F5"/>
    </sheetView>
  </sheetViews>
  <sheetFormatPr defaultColWidth="9.08984375" defaultRowHeight="15" customHeight="1" outlineLevelRow="1" x14ac:dyDescent="0.3"/>
  <cols>
    <col min="1" max="1" width="19.6328125" style="832" customWidth="1"/>
    <col min="2" max="2" width="65.54296875" style="938" customWidth="1"/>
    <col min="3" max="3" width="57.90625" style="939" customWidth="1"/>
    <col min="4" max="4" width="21.36328125" style="940" customWidth="1"/>
    <col min="5" max="5" width="28.90625" style="832" customWidth="1"/>
    <col min="6" max="6" width="32.54296875" style="832" customWidth="1"/>
    <col min="7" max="7" width="44.36328125" style="832" customWidth="1"/>
    <col min="8" max="16384" width="9.08984375" style="832"/>
  </cols>
  <sheetData>
    <row r="1" spans="1:7" ht="73.5" customHeight="1" x14ac:dyDescent="0.25">
      <c r="A1" s="1172" t="s">
        <v>696</v>
      </c>
      <c r="B1" s="825" t="s">
        <v>652</v>
      </c>
      <c r="C1" s="824"/>
      <c r="D1" s="1167">
        <f>Setup!$N$41</f>
        <v>0</v>
      </c>
      <c r="E1" s="1168"/>
      <c r="F1" s="825" t="s">
        <v>695</v>
      </c>
      <c r="G1" s="831"/>
    </row>
    <row r="2" spans="1:7" ht="73.5" customHeight="1" x14ac:dyDescent="0.25">
      <c r="A2" s="1173"/>
      <c r="B2" s="833" t="s">
        <v>694</v>
      </c>
      <c r="C2" s="1169" t="str">
        <f>Setup!$N$39 &amp; "     Rev. "  &amp; Setup!$N$43</f>
        <v xml:space="preserve">     Rev. </v>
      </c>
      <c r="D2" s="1170"/>
      <c r="E2" s="1170"/>
      <c r="F2" s="1170"/>
      <c r="G2" s="1171"/>
    </row>
    <row r="3" spans="1:7" s="835" customFormat="1" ht="39.75" customHeight="1" x14ac:dyDescent="0.25">
      <c r="A3" s="1174"/>
      <c r="B3" s="834">
        <f ca="1">TODAY()</f>
        <v>43431</v>
      </c>
      <c r="C3" s="826"/>
      <c r="D3" s="827"/>
      <c r="E3" s="828"/>
      <c r="F3" s="829" t="s">
        <v>693</v>
      </c>
      <c r="G3" s="830">
        <f>Total!$X$4</f>
        <v>0</v>
      </c>
    </row>
    <row r="4" spans="1:7" s="835" customFormat="1" ht="87.75" customHeight="1" thickBot="1" x14ac:dyDescent="0.3">
      <c r="A4" s="836" t="s">
        <v>692</v>
      </c>
      <c r="B4" s="837" t="s">
        <v>691</v>
      </c>
      <c r="C4" s="838" t="s">
        <v>690</v>
      </c>
      <c r="D4" s="837" t="s">
        <v>689</v>
      </c>
      <c r="E4" s="837" t="s">
        <v>688</v>
      </c>
      <c r="F4" s="837" t="s">
        <v>687</v>
      </c>
      <c r="G4" s="839" t="s">
        <v>686</v>
      </c>
    </row>
    <row r="5" spans="1:7" s="835" customFormat="1" ht="20.25" hidden="1" customHeight="1" outlineLevel="1" x14ac:dyDescent="0.25">
      <c r="A5" s="1143" t="s">
        <v>74</v>
      </c>
      <c r="B5" s="1164" t="s">
        <v>685</v>
      </c>
      <c r="C5" s="840"/>
      <c r="D5" s="841"/>
      <c r="E5" s="842"/>
      <c r="F5" s="843"/>
      <c r="G5" s="844">
        <f>Total!$X$8</f>
        <v>0</v>
      </c>
    </row>
    <row r="6" spans="1:7" s="835" customFormat="1" ht="20.25" hidden="1" customHeight="1" outlineLevel="1" x14ac:dyDescent="0.25">
      <c r="A6" s="1144"/>
      <c r="B6" s="1165"/>
      <c r="C6" s="845"/>
      <c r="D6" s="841"/>
      <c r="E6" s="842"/>
      <c r="F6" s="846"/>
      <c r="G6" s="844">
        <v>0</v>
      </c>
    </row>
    <row r="7" spans="1:7" s="835" customFormat="1" ht="20.25" hidden="1" customHeight="1" outlineLevel="1" x14ac:dyDescent="0.25">
      <c r="A7" s="1144"/>
      <c r="B7" s="1165"/>
      <c r="C7" s="845"/>
      <c r="D7" s="841"/>
      <c r="E7" s="842"/>
      <c r="F7" s="846"/>
      <c r="G7" s="844">
        <v>0</v>
      </c>
    </row>
    <row r="8" spans="1:7" s="835" customFormat="1" ht="20.25" hidden="1" customHeight="1" outlineLevel="1" x14ac:dyDescent="0.25">
      <c r="A8" s="1144"/>
      <c r="B8" s="1165"/>
      <c r="C8" s="845"/>
      <c r="D8" s="841"/>
      <c r="E8" s="842"/>
      <c r="F8" s="846"/>
      <c r="G8" s="844">
        <v>0</v>
      </c>
    </row>
    <row r="9" spans="1:7" s="835" customFormat="1" ht="20.25" hidden="1" customHeight="1" outlineLevel="1" x14ac:dyDescent="0.25">
      <c r="A9" s="1144"/>
      <c r="B9" s="1165"/>
      <c r="C9" s="845"/>
      <c r="D9" s="841"/>
      <c r="E9" s="842"/>
      <c r="F9" s="846"/>
      <c r="G9" s="844">
        <v>0</v>
      </c>
    </row>
    <row r="10" spans="1:7" s="835" customFormat="1" ht="20.25" hidden="1" customHeight="1" outlineLevel="1" x14ac:dyDescent="0.25">
      <c r="A10" s="1144"/>
      <c r="B10" s="1165"/>
      <c r="C10" s="845"/>
      <c r="D10" s="841"/>
      <c r="E10" s="842"/>
      <c r="F10" s="846"/>
      <c r="G10" s="844">
        <v>0</v>
      </c>
    </row>
    <row r="11" spans="1:7" s="835" customFormat="1" ht="20.25" hidden="1" customHeight="1" outlineLevel="1" x14ac:dyDescent="0.25">
      <c r="A11" s="1144"/>
      <c r="B11" s="1165"/>
      <c r="C11" s="845"/>
      <c r="D11" s="841"/>
      <c r="E11" s="842"/>
      <c r="F11" s="846"/>
      <c r="G11" s="844">
        <v>0</v>
      </c>
    </row>
    <row r="12" spans="1:7" s="835" customFormat="1" ht="20.25" hidden="1" customHeight="1" outlineLevel="1" x14ac:dyDescent="0.25">
      <c r="A12" s="1144"/>
      <c r="B12" s="1165"/>
      <c r="C12" s="845"/>
      <c r="D12" s="841"/>
      <c r="E12" s="842"/>
      <c r="F12" s="846"/>
      <c r="G12" s="844">
        <v>0</v>
      </c>
    </row>
    <row r="13" spans="1:7" s="835" customFormat="1" ht="20.25" hidden="1" customHeight="1" outlineLevel="1" x14ac:dyDescent="0.25">
      <c r="A13" s="1144"/>
      <c r="B13" s="1165"/>
      <c r="C13" s="845"/>
      <c r="D13" s="841"/>
      <c r="E13" s="842"/>
      <c r="F13" s="846"/>
      <c r="G13" s="844">
        <v>0</v>
      </c>
    </row>
    <row r="14" spans="1:7" s="835" customFormat="1" ht="20.25" hidden="1" customHeight="1" outlineLevel="1" x14ac:dyDescent="0.25">
      <c r="A14" s="1144"/>
      <c r="B14" s="1165"/>
      <c r="C14" s="845"/>
      <c r="D14" s="841"/>
      <c r="E14" s="842"/>
      <c r="F14" s="846"/>
      <c r="G14" s="844">
        <v>0</v>
      </c>
    </row>
    <row r="15" spans="1:7" s="835" customFormat="1" ht="20.25" hidden="1" customHeight="1" outlineLevel="1" x14ac:dyDescent="0.25">
      <c r="A15" s="1144"/>
      <c r="B15" s="1165"/>
      <c r="C15" s="845"/>
      <c r="D15" s="841"/>
      <c r="E15" s="842"/>
      <c r="F15" s="846"/>
      <c r="G15" s="844">
        <v>0</v>
      </c>
    </row>
    <row r="16" spans="1:7" s="835" customFormat="1" ht="20.25" hidden="1" customHeight="1" outlineLevel="1" x14ac:dyDescent="0.25">
      <c r="A16" s="1144"/>
      <c r="B16" s="1165"/>
      <c r="C16" s="845"/>
      <c r="D16" s="841"/>
      <c r="E16" s="842"/>
      <c r="F16" s="846"/>
      <c r="G16" s="844">
        <v>0</v>
      </c>
    </row>
    <row r="17" spans="1:7" s="835" customFormat="1" ht="20.25" hidden="1" customHeight="1" outlineLevel="1" x14ac:dyDescent="0.25">
      <c r="A17" s="1144"/>
      <c r="B17" s="1165"/>
      <c r="C17" s="847"/>
      <c r="D17" s="841"/>
      <c r="E17" s="842"/>
      <c r="F17" s="846"/>
      <c r="G17" s="844">
        <v>0</v>
      </c>
    </row>
    <row r="18" spans="1:7" s="835" customFormat="1" ht="20.25" hidden="1" customHeight="1" outlineLevel="1" x14ac:dyDescent="0.25">
      <c r="A18" s="1144"/>
      <c r="B18" s="1165"/>
      <c r="C18" s="847"/>
      <c r="D18" s="841"/>
      <c r="E18" s="842"/>
      <c r="F18" s="846"/>
      <c r="G18" s="844">
        <v>0</v>
      </c>
    </row>
    <row r="19" spans="1:7" s="835" customFormat="1" ht="20.25" hidden="1" customHeight="1" outlineLevel="1" x14ac:dyDescent="0.25">
      <c r="A19" s="1144"/>
      <c r="B19" s="1165"/>
      <c r="C19" s="847"/>
      <c r="D19" s="841"/>
      <c r="E19" s="842"/>
      <c r="F19" s="846"/>
      <c r="G19" s="844">
        <v>0</v>
      </c>
    </row>
    <row r="20" spans="1:7" s="835" customFormat="1" ht="20.25" hidden="1" customHeight="1" outlineLevel="1" x14ac:dyDescent="0.25">
      <c r="A20" s="1144"/>
      <c r="B20" s="1165"/>
      <c r="C20" s="847"/>
      <c r="D20" s="841"/>
      <c r="E20" s="842"/>
      <c r="F20" s="846"/>
      <c r="G20" s="844">
        <v>0</v>
      </c>
    </row>
    <row r="21" spans="1:7" s="835" customFormat="1" ht="20.25" hidden="1" customHeight="1" outlineLevel="1" x14ac:dyDescent="0.25">
      <c r="A21" s="1144"/>
      <c r="B21" s="1165"/>
      <c r="C21" s="847"/>
      <c r="D21" s="841"/>
      <c r="E21" s="842"/>
      <c r="F21" s="846"/>
      <c r="G21" s="844">
        <v>0</v>
      </c>
    </row>
    <row r="22" spans="1:7" s="835" customFormat="1" ht="20.25" hidden="1" customHeight="1" outlineLevel="1" x14ac:dyDescent="0.25">
      <c r="A22" s="1144"/>
      <c r="B22" s="1165"/>
      <c r="C22" s="847"/>
      <c r="D22" s="841"/>
      <c r="E22" s="842"/>
      <c r="F22" s="846"/>
      <c r="G22" s="844">
        <v>0</v>
      </c>
    </row>
    <row r="23" spans="1:7" s="835" customFormat="1" ht="20.25" hidden="1" customHeight="1" outlineLevel="1" x14ac:dyDescent="0.25">
      <c r="A23" s="1144"/>
      <c r="B23" s="1165"/>
      <c r="C23" s="847"/>
      <c r="D23" s="841"/>
      <c r="E23" s="842"/>
      <c r="F23" s="846"/>
      <c r="G23" s="844">
        <v>0</v>
      </c>
    </row>
    <row r="24" spans="1:7" s="835" customFormat="1" ht="20.25" hidden="1" customHeight="1" outlineLevel="1" x14ac:dyDescent="0.25">
      <c r="A24" s="1144"/>
      <c r="B24" s="1165"/>
      <c r="C24" s="847"/>
      <c r="D24" s="841"/>
      <c r="E24" s="842"/>
      <c r="F24" s="846"/>
      <c r="G24" s="844">
        <v>0</v>
      </c>
    </row>
    <row r="25" spans="1:7" s="853" customFormat="1" ht="24.9" customHeight="1" collapsed="1" x14ac:dyDescent="0.25">
      <c r="A25" s="1145"/>
      <c r="B25" s="1166"/>
      <c r="C25" s="848"/>
      <c r="D25" s="849"/>
      <c r="E25" s="850"/>
      <c r="F25" s="851"/>
      <c r="G25" s="852">
        <f>SUM(G5:G24)</f>
        <v>0</v>
      </c>
    </row>
    <row r="26" spans="1:7" s="835" customFormat="1" ht="24.9" hidden="1" customHeight="1" outlineLevel="1" x14ac:dyDescent="0.25">
      <c r="A26" s="1143" t="s">
        <v>75</v>
      </c>
      <c r="B26" s="1164" t="s">
        <v>684</v>
      </c>
      <c r="C26" s="840"/>
      <c r="D26" s="841"/>
      <c r="E26" s="842"/>
      <c r="F26" s="846"/>
      <c r="G26" s="844">
        <f>Total!$X$12</f>
        <v>0</v>
      </c>
    </row>
    <row r="27" spans="1:7" s="835" customFormat="1" ht="24.9" hidden="1" customHeight="1" outlineLevel="1" x14ac:dyDescent="0.25">
      <c r="A27" s="1144"/>
      <c r="B27" s="1165"/>
      <c r="C27" s="845"/>
      <c r="D27" s="841"/>
      <c r="E27" s="842"/>
      <c r="F27" s="846"/>
      <c r="G27" s="844">
        <v>0</v>
      </c>
    </row>
    <row r="28" spans="1:7" s="835" customFormat="1" ht="24.9" hidden="1" customHeight="1" outlineLevel="1" x14ac:dyDescent="0.25">
      <c r="A28" s="1144"/>
      <c r="B28" s="1165"/>
      <c r="C28" s="845"/>
      <c r="D28" s="841"/>
      <c r="E28" s="842"/>
      <c r="F28" s="846"/>
      <c r="G28" s="844">
        <v>0</v>
      </c>
    </row>
    <row r="29" spans="1:7" s="835" customFormat="1" ht="24.9" hidden="1" customHeight="1" outlineLevel="1" x14ac:dyDescent="0.25">
      <c r="A29" s="1144"/>
      <c r="B29" s="1165"/>
      <c r="C29" s="845"/>
      <c r="D29" s="841"/>
      <c r="E29" s="842"/>
      <c r="F29" s="846"/>
      <c r="G29" s="844">
        <v>0</v>
      </c>
    </row>
    <row r="30" spans="1:7" s="835" customFormat="1" ht="24.9" hidden="1" customHeight="1" outlineLevel="1" x14ac:dyDescent="0.25">
      <c r="A30" s="1144"/>
      <c r="B30" s="1165"/>
      <c r="C30" s="845"/>
      <c r="D30" s="841"/>
      <c r="E30" s="842"/>
      <c r="F30" s="846"/>
      <c r="G30" s="844">
        <v>0</v>
      </c>
    </row>
    <row r="31" spans="1:7" s="835" customFormat="1" ht="24.9" hidden="1" customHeight="1" outlineLevel="1" x14ac:dyDescent="0.25">
      <c r="A31" s="1144"/>
      <c r="B31" s="1165"/>
      <c r="C31" s="845"/>
      <c r="D31" s="841"/>
      <c r="E31" s="842"/>
      <c r="F31" s="846"/>
      <c r="G31" s="844">
        <v>0</v>
      </c>
    </row>
    <row r="32" spans="1:7" s="835" customFormat="1" ht="24.9" hidden="1" customHeight="1" outlineLevel="1" x14ac:dyDescent="0.25">
      <c r="A32" s="1144"/>
      <c r="B32" s="1165"/>
      <c r="C32" s="845"/>
      <c r="D32" s="841"/>
      <c r="E32" s="842"/>
      <c r="F32" s="846"/>
      <c r="G32" s="844">
        <v>0</v>
      </c>
    </row>
    <row r="33" spans="1:7" s="835" customFormat="1" ht="24.9" hidden="1" customHeight="1" outlineLevel="1" x14ac:dyDescent="0.25">
      <c r="A33" s="1144"/>
      <c r="B33" s="1165"/>
      <c r="C33" s="845"/>
      <c r="D33" s="841"/>
      <c r="E33" s="842"/>
      <c r="F33" s="846"/>
      <c r="G33" s="844">
        <v>0</v>
      </c>
    </row>
    <row r="34" spans="1:7" s="835" customFormat="1" ht="24.9" hidden="1" customHeight="1" outlineLevel="1" x14ac:dyDescent="0.25">
      <c r="A34" s="1144"/>
      <c r="B34" s="1165"/>
      <c r="C34" s="845"/>
      <c r="D34" s="841"/>
      <c r="E34" s="842"/>
      <c r="F34" s="846"/>
      <c r="G34" s="844">
        <v>0</v>
      </c>
    </row>
    <row r="35" spans="1:7" s="835" customFormat="1" ht="24.9" hidden="1" customHeight="1" outlineLevel="1" x14ac:dyDescent="0.25">
      <c r="A35" s="1144"/>
      <c r="B35" s="1165"/>
      <c r="C35" s="845"/>
      <c r="D35" s="841"/>
      <c r="E35" s="842"/>
      <c r="F35" s="846"/>
      <c r="G35" s="844">
        <v>0</v>
      </c>
    </row>
    <row r="36" spans="1:7" s="835" customFormat="1" ht="24.9" hidden="1" customHeight="1" outlineLevel="1" x14ac:dyDescent="0.25">
      <c r="A36" s="1144"/>
      <c r="B36" s="1165"/>
      <c r="C36" s="845"/>
      <c r="D36" s="841"/>
      <c r="E36" s="842"/>
      <c r="F36" s="846"/>
      <c r="G36" s="844">
        <v>0</v>
      </c>
    </row>
    <row r="37" spans="1:7" s="835" customFormat="1" ht="24.9" hidden="1" customHeight="1" outlineLevel="1" x14ac:dyDescent="0.25">
      <c r="A37" s="1144"/>
      <c r="B37" s="1165"/>
      <c r="C37" s="845"/>
      <c r="D37" s="841"/>
      <c r="E37" s="842"/>
      <c r="F37" s="846"/>
      <c r="G37" s="844">
        <v>0</v>
      </c>
    </row>
    <row r="38" spans="1:7" s="835" customFormat="1" ht="24.9" hidden="1" customHeight="1" outlineLevel="1" x14ac:dyDescent="0.25">
      <c r="A38" s="1144"/>
      <c r="B38" s="1165"/>
      <c r="C38" s="845"/>
      <c r="D38" s="841"/>
      <c r="E38" s="842"/>
      <c r="F38" s="846"/>
      <c r="G38" s="844">
        <v>0</v>
      </c>
    </row>
    <row r="39" spans="1:7" s="835" customFormat="1" ht="24.9" hidden="1" customHeight="1" outlineLevel="1" x14ac:dyDescent="0.25">
      <c r="A39" s="1144"/>
      <c r="B39" s="1165"/>
      <c r="C39" s="845"/>
      <c r="D39" s="841"/>
      <c r="E39" s="842"/>
      <c r="F39" s="846"/>
      <c r="G39" s="844">
        <v>0</v>
      </c>
    </row>
    <row r="40" spans="1:7" s="835" customFormat="1" ht="24.9" hidden="1" customHeight="1" outlineLevel="1" x14ac:dyDescent="0.25">
      <c r="A40" s="1144"/>
      <c r="B40" s="1165"/>
      <c r="C40" s="845"/>
      <c r="D40" s="841"/>
      <c r="E40" s="842"/>
      <c r="F40" s="846"/>
      <c r="G40" s="844">
        <v>0</v>
      </c>
    </row>
    <row r="41" spans="1:7" s="835" customFormat="1" ht="24.9" hidden="1" customHeight="1" outlineLevel="1" x14ac:dyDescent="0.25">
      <c r="A41" s="1144"/>
      <c r="B41" s="1165"/>
      <c r="C41" s="845"/>
      <c r="D41" s="841"/>
      <c r="E41" s="842"/>
      <c r="F41" s="846"/>
      <c r="G41" s="844">
        <v>0</v>
      </c>
    </row>
    <row r="42" spans="1:7" s="835" customFormat="1" ht="24.9" hidden="1" customHeight="1" outlineLevel="1" x14ac:dyDescent="0.25">
      <c r="A42" s="1144"/>
      <c r="B42" s="1165"/>
      <c r="C42" s="845"/>
      <c r="D42" s="841"/>
      <c r="E42" s="842"/>
      <c r="F42" s="846"/>
      <c r="G42" s="844">
        <v>0</v>
      </c>
    </row>
    <row r="43" spans="1:7" s="835" customFormat="1" ht="24.9" hidden="1" customHeight="1" outlineLevel="1" x14ac:dyDescent="0.25">
      <c r="A43" s="1144"/>
      <c r="B43" s="1165"/>
      <c r="C43" s="845"/>
      <c r="D43" s="841"/>
      <c r="E43" s="842"/>
      <c r="F43" s="846"/>
      <c r="G43" s="844">
        <v>0</v>
      </c>
    </row>
    <row r="44" spans="1:7" s="835" customFormat="1" ht="24.9" hidden="1" customHeight="1" outlineLevel="1" x14ac:dyDescent="0.25">
      <c r="A44" s="1144"/>
      <c r="B44" s="1165"/>
      <c r="C44" s="845"/>
      <c r="D44" s="841"/>
      <c r="E44" s="842"/>
      <c r="F44" s="846"/>
      <c r="G44" s="844">
        <v>0</v>
      </c>
    </row>
    <row r="45" spans="1:7" s="835" customFormat="1" ht="24.9" hidden="1" customHeight="1" outlineLevel="1" x14ac:dyDescent="0.25">
      <c r="A45" s="1144"/>
      <c r="B45" s="1165"/>
      <c r="C45" s="845"/>
      <c r="D45" s="841"/>
      <c r="E45" s="842"/>
      <c r="F45" s="846"/>
      <c r="G45" s="844">
        <v>0</v>
      </c>
    </row>
    <row r="46" spans="1:7" s="853" customFormat="1" ht="24.9" customHeight="1" collapsed="1" x14ac:dyDescent="0.25">
      <c r="A46" s="1145"/>
      <c r="B46" s="1166"/>
      <c r="C46" s="848"/>
      <c r="D46" s="849"/>
      <c r="E46" s="850"/>
      <c r="F46" s="851"/>
      <c r="G46" s="854">
        <f>SUM(G26:G45)</f>
        <v>0</v>
      </c>
    </row>
    <row r="47" spans="1:7" s="835" customFormat="1" ht="24.9" hidden="1" customHeight="1" outlineLevel="1" x14ac:dyDescent="0.25">
      <c r="A47" s="1143" t="s">
        <v>72</v>
      </c>
      <c r="B47" s="1164" t="s">
        <v>683</v>
      </c>
      <c r="C47" s="840"/>
      <c r="D47" s="841"/>
      <c r="E47" s="855"/>
      <c r="F47" s="846"/>
      <c r="G47" s="844">
        <f>Total!$X$16</f>
        <v>0</v>
      </c>
    </row>
    <row r="48" spans="1:7" s="835" customFormat="1" ht="24.9" hidden="1" customHeight="1" outlineLevel="1" x14ac:dyDescent="0.25">
      <c r="A48" s="1144"/>
      <c r="B48" s="1165"/>
      <c r="C48" s="845"/>
      <c r="D48" s="841"/>
      <c r="E48" s="855"/>
      <c r="F48" s="846"/>
      <c r="G48" s="844">
        <v>0</v>
      </c>
    </row>
    <row r="49" spans="1:7" s="835" customFormat="1" ht="24.9" hidden="1" customHeight="1" outlineLevel="1" x14ac:dyDescent="0.25">
      <c r="A49" s="1144"/>
      <c r="B49" s="1165"/>
      <c r="C49" s="845"/>
      <c r="D49" s="841"/>
      <c r="E49" s="855"/>
      <c r="F49" s="846"/>
      <c r="G49" s="844">
        <v>0</v>
      </c>
    </row>
    <row r="50" spans="1:7" s="835" customFormat="1" ht="24.9" hidden="1" customHeight="1" outlineLevel="1" x14ac:dyDescent="0.25">
      <c r="A50" s="1144"/>
      <c r="B50" s="1165"/>
      <c r="C50" s="845"/>
      <c r="D50" s="841"/>
      <c r="E50" s="855"/>
      <c r="F50" s="846"/>
      <c r="G50" s="844">
        <v>0</v>
      </c>
    </row>
    <row r="51" spans="1:7" s="835" customFormat="1" ht="24.9" hidden="1" customHeight="1" outlineLevel="1" x14ac:dyDescent="0.25">
      <c r="A51" s="1144"/>
      <c r="B51" s="1165"/>
      <c r="C51" s="845"/>
      <c r="D51" s="841"/>
      <c r="E51" s="855"/>
      <c r="F51" s="846"/>
      <c r="G51" s="844">
        <v>0</v>
      </c>
    </row>
    <row r="52" spans="1:7" s="835" customFormat="1" ht="24.9" hidden="1" customHeight="1" outlineLevel="1" x14ac:dyDescent="0.25">
      <c r="A52" s="1144"/>
      <c r="B52" s="1165"/>
      <c r="C52" s="845"/>
      <c r="D52" s="841"/>
      <c r="E52" s="855"/>
      <c r="F52" s="846"/>
      <c r="G52" s="844">
        <v>0</v>
      </c>
    </row>
    <row r="53" spans="1:7" s="835" customFormat="1" ht="24.9" hidden="1" customHeight="1" outlineLevel="1" x14ac:dyDescent="0.25">
      <c r="A53" s="1144"/>
      <c r="B53" s="1165"/>
      <c r="C53" s="845"/>
      <c r="D53" s="841"/>
      <c r="E53" s="855"/>
      <c r="F53" s="846"/>
      <c r="G53" s="844">
        <v>0</v>
      </c>
    </row>
    <row r="54" spans="1:7" s="835" customFormat="1" ht="24.9" hidden="1" customHeight="1" outlineLevel="1" x14ac:dyDescent="0.25">
      <c r="A54" s="1144"/>
      <c r="B54" s="1165"/>
      <c r="C54" s="845"/>
      <c r="D54" s="841"/>
      <c r="E54" s="855"/>
      <c r="F54" s="846"/>
      <c r="G54" s="844">
        <v>0</v>
      </c>
    </row>
    <row r="55" spans="1:7" s="835" customFormat="1" ht="24.9" hidden="1" customHeight="1" outlineLevel="1" x14ac:dyDescent="0.25">
      <c r="A55" s="1144"/>
      <c r="B55" s="1165"/>
      <c r="C55" s="845"/>
      <c r="D55" s="841"/>
      <c r="E55" s="855"/>
      <c r="F55" s="846"/>
      <c r="G55" s="844">
        <v>0</v>
      </c>
    </row>
    <row r="56" spans="1:7" s="835" customFormat="1" ht="24.9" hidden="1" customHeight="1" outlineLevel="1" x14ac:dyDescent="0.25">
      <c r="A56" s="1144"/>
      <c r="B56" s="1165"/>
      <c r="C56" s="840"/>
      <c r="D56" s="841"/>
      <c r="E56" s="855"/>
      <c r="F56" s="846"/>
      <c r="G56" s="856">
        <v>0</v>
      </c>
    </row>
    <row r="57" spans="1:7" s="853" customFormat="1" ht="24.9" customHeight="1" collapsed="1" x14ac:dyDescent="0.25">
      <c r="A57" s="1145"/>
      <c r="B57" s="1166"/>
      <c r="C57" s="848"/>
      <c r="D57" s="857"/>
      <c r="E57" s="850"/>
      <c r="F57" s="851"/>
      <c r="G57" s="852">
        <f>SUM(G47:G56)</f>
        <v>0</v>
      </c>
    </row>
    <row r="58" spans="1:7" s="835" customFormat="1" ht="24.9" hidden="1" customHeight="1" outlineLevel="1" x14ac:dyDescent="0.25">
      <c r="A58" s="1143" t="s">
        <v>73</v>
      </c>
      <c r="B58" s="1164" t="s">
        <v>682</v>
      </c>
      <c r="C58" s="845"/>
      <c r="D58" s="841"/>
      <c r="E58" s="855"/>
      <c r="F58" s="846"/>
      <c r="G58" s="844">
        <f>Total!$X$27</f>
        <v>0</v>
      </c>
    </row>
    <row r="59" spans="1:7" s="835" customFormat="1" ht="24.9" hidden="1" customHeight="1" outlineLevel="1" x14ac:dyDescent="0.25">
      <c r="A59" s="1144"/>
      <c r="B59" s="1165"/>
      <c r="C59" s="845"/>
      <c r="D59" s="841"/>
      <c r="E59" s="855"/>
      <c r="F59" s="846"/>
      <c r="G59" s="844">
        <v>0</v>
      </c>
    </row>
    <row r="60" spans="1:7" s="835" customFormat="1" ht="24.9" hidden="1" customHeight="1" outlineLevel="1" x14ac:dyDescent="0.25">
      <c r="A60" s="1144"/>
      <c r="B60" s="1165"/>
      <c r="C60" s="845"/>
      <c r="D60" s="841"/>
      <c r="E60" s="855"/>
      <c r="F60" s="846"/>
      <c r="G60" s="844">
        <v>0</v>
      </c>
    </row>
    <row r="61" spans="1:7" s="835" customFormat="1" ht="24.9" hidden="1" customHeight="1" outlineLevel="1" x14ac:dyDescent="0.25">
      <c r="A61" s="1144"/>
      <c r="B61" s="1165"/>
      <c r="C61" s="845"/>
      <c r="D61" s="841"/>
      <c r="E61" s="855"/>
      <c r="F61" s="846"/>
      <c r="G61" s="844">
        <v>0</v>
      </c>
    </row>
    <row r="62" spans="1:7" s="835" customFormat="1" ht="24.9" hidden="1" customHeight="1" outlineLevel="1" x14ac:dyDescent="0.25">
      <c r="A62" s="1144"/>
      <c r="B62" s="1165"/>
      <c r="C62" s="845"/>
      <c r="D62" s="841"/>
      <c r="E62" s="855"/>
      <c r="F62" s="846"/>
      <c r="G62" s="844">
        <v>0</v>
      </c>
    </row>
    <row r="63" spans="1:7" s="835" customFormat="1" ht="24.9" hidden="1" customHeight="1" outlineLevel="1" x14ac:dyDescent="0.25">
      <c r="A63" s="1144"/>
      <c r="B63" s="1165"/>
      <c r="C63" s="845"/>
      <c r="D63" s="841"/>
      <c r="E63" s="855"/>
      <c r="F63" s="846"/>
      <c r="G63" s="844">
        <v>0</v>
      </c>
    </row>
    <row r="64" spans="1:7" s="835" customFormat="1" ht="24.9" hidden="1" customHeight="1" outlineLevel="1" x14ac:dyDescent="0.25">
      <c r="A64" s="1144"/>
      <c r="B64" s="1165"/>
      <c r="C64" s="845"/>
      <c r="D64" s="841"/>
      <c r="E64" s="855"/>
      <c r="F64" s="846"/>
      <c r="G64" s="844">
        <v>0</v>
      </c>
    </row>
    <row r="65" spans="1:7" s="835" customFormat="1" ht="24.9" hidden="1" customHeight="1" outlineLevel="1" x14ac:dyDescent="0.25">
      <c r="A65" s="1144"/>
      <c r="B65" s="1165"/>
      <c r="C65" s="845"/>
      <c r="D65" s="841"/>
      <c r="E65" s="855"/>
      <c r="F65" s="846"/>
      <c r="G65" s="844">
        <v>0</v>
      </c>
    </row>
    <row r="66" spans="1:7" s="835" customFormat="1" ht="24.9" hidden="1" customHeight="1" outlineLevel="1" x14ac:dyDescent="0.25">
      <c r="A66" s="1144"/>
      <c r="B66" s="1165"/>
      <c r="C66" s="845"/>
      <c r="D66" s="841"/>
      <c r="E66" s="855"/>
      <c r="F66" s="846"/>
      <c r="G66" s="844">
        <v>0</v>
      </c>
    </row>
    <row r="67" spans="1:7" s="835" customFormat="1" ht="24.9" hidden="1" customHeight="1" outlineLevel="1" x14ac:dyDescent="0.25">
      <c r="A67" s="1144"/>
      <c r="B67" s="1165"/>
      <c r="C67" s="845"/>
      <c r="D67" s="841"/>
      <c r="E67" s="855"/>
      <c r="F67" s="846"/>
      <c r="G67" s="844">
        <v>0</v>
      </c>
    </row>
    <row r="68" spans="1:7" s="835" customFormat="1" ht="24.9" hidden="1" customHeight="1" outlineLevel="1" x14ac:dyDescent="0.25">
      <c r="A68" s="1144"/>
      <c r="B68" s="1165"/>
      <c r="C68" s="845"/>
      <c r="D68" s="841"/>
      <c r="E68" s="855"/>
      <c r="F68" s="846"/>
      <c r="G68" s="844">
        <v>0</v>
      </c>
    </row>
    <row r="69" spans="1:7" s="835" customFormat="1" ht="24.9" hidden="1" customHeight="1" outlineLevel="1" x14ac:dyDescent="0.25">
      <c r="A69" s="1144"/>
      <c r="B69" s="1165"/>
      <c r="C69" s="845"/>
      <c r="D69" s="841"/>
      <c r="E69" s="855"/>
      <c r="F69" s="846"/>
      <c r="G69" s="844">
        <v>0</v>
      </c>
    </row>
    <row r="70" spans="1:7" s="835" customFormat="1" ht="24.9" hidden="1" customHeight="1" outlineLevel="1" x14ac:dyDescent="0.25">
      <c r="A70" s="1144"/>
      <c r="B70" s="1165"/>
      <c r="C70" s="845"/>
      <c r="D70" s="841"/>
      <c r="E70" s="855"/>
      <c r="F70" s="846"/>
      <c r="G70" s="844">
        <v>0</v>
      </c>
    </row>
    <row r="71" spans="1:7" s="835" customFormat="1" ht="24.9" hidden="1" customHeight="1" outlineLevel="1" x14ac:dyDescent="0.25">
      <c r="A71" s="1144"/>
      <c r="B71" s="1165"/>
      <c r="C71" s="845"/>
      <c r="D71" s="841"/>
      <c r="E71" s="855"/>
      <c r="F71" s="846"/>
      <c r="G71" s="844">
        <v>0</v>
      </c>
    </row>
    <row r="72" spans="1:7" s="835" customFormat="1" ht="24.9" hidden="1" customHeight="1" outlineLevel="1" x14ac:dyDescent="0.25">
      <c r="A72" s="1144"/>
      <c r="B72" s="1165"/>
      <c r="C72" s="845"/>
      <c r="D72" s="841"/>
      <c r="E72" s="855"/>
      <c r="F72" s="846"/>
      <c r="G72" s="844">
        <v>0</v>
      </c>
    </row>
    <row r="73" spans="1:7" s="835" customFormat="1" ht="24.9" hidden="1" customHeight="1" outlineLevel="1" x14ac:dyDescent="0.25">
      <c r="A73" s="1144"/>
      <c r="B73" s="1165"/>
      <c r="C73" s="845"/>
      <c r="D73" s="841"/>
      <c r="E73" s="855"/>
      <c r="F73" s="846"/>
      <c r="G73" s="844">
        <v>0</v>
      </c>
    </row>
    <row r="74" spans="1:7" s="835" customFormat="1" ht="24.9" hidden="1" customHeight="1" outlineLevel="1" x14ac:dyDescent="0.25">
      <c r="A74" s="1144"/>
      <c r="B74" s="1165"/>
      <c r="C74" s="845"/>
      <c r="D74" s="841"/>
      <c r="E74" s="855"/>
      <c r="F74" s="846"/>
      <c r="G74" s="844">
        <v>0</v>
      </c>
    </row>
    <row r="75" spans="1:7" s="835" customFormat="1" ht="24.9" hidden="1" customHeight="1" outlineLevel="1" x14ac:dyDescent="0.25">
      <c r="A75" s="1144"/>
      <c r="B75" s="1165"/>
      <c r="C75" s="845"/>
      <c r="D75" s="841"/>
      <c r="E75" s="855"/>
      <c r="F75" s="846"/>
      <c r="G75" s="844">
        <v>0</v>
      </c>
    </row>
    <row r="76" spans="1:7" s="835" customFormat="1" ht="24.9" hidden="1" customHeight="1" outlineLevel="1" x14ac:dyDescent="0.25">
      <c r="A76" s="1144"/>
      <c r="B76" s="1165"/>
      <c r="C76" s="845"/>
      <c r="D76" s="841"/>
      <c r="E76" s="855"/>
      <c r="F76" s="846"/>
      <c r="G76" s="844">
        <v>0</v>
      </c>
    </row>
    <row r="77" spans="1:7" s="835" customFormat="1" ht="24.9" hidden="1" customHeight="1" outlineLevel="1" x14ac:dyDescent="0.25">
      <c r="A77" s="1144"/>
      <c r="B77" s="1165"/>
      <c r="C77" s="858"/>
      <c r="D77" s="841"/>
      <c r="E77" s="855"/>
      <c r="F77" s="846"/>
      <c r="G77" s="844">
        <v>0</v>
      </c>
    </row>
    <row r="78" spans="1:7" s="853" customFormat="1" ht="24.9" customHeight="1" collapsed="1" x14ac:dyDescent="0.25">
      <c r="A78" s="1145"/>
      <c r="B78" s="1166"/>
      <c r="C78" s="848"/>
      <c r="D78" s="857"/>
      <c r="E78" s="850"/>
      <c r="F78" s="851"/>
      <c r="G78" s="852">
        <f>SUM(G58:G77)</f>
        <v>0</v>
      </c>
    </row>
    <row r="79" spans="1:7" s="835" customFormat="1" ht="24.9" hidden="1" customHeight="1" outlineLevel="1" x14ac:dyDescent="0.25">
      <c r="A79" s="1143" t="s">
        <v>681</v>
      </c>
      <c r="B79" s="1164" t="s">
        <v>680</v>
      </c>
      <c r="C79" s="840"/>
      <c r="D79" s="841"/>
      <c r="E79" s="842"/>
      <c r="F79" s="846"/>
      <c r="G79" s="844">
        <v>0</v>
      </c>
    </row>
    <row r="80" spans="1:7" s="835" customFormat="1" ht="24.9" hidden="1" customHeight="1" outlineLevel="1" x14ac:dyDescent="0.25">
      <c r="A80" s="1144"/>
      <c r="B80" s="1165"/>
      <c r="C80" s="845"/>
      <c r="D80" s="841"/>
      <c r="E80" s="842"/>
      <c r="F80" s="846"/>
      <c r="G80" s="844">
        <v>0</v>
      </c>
    </row>
    <row r="81" spans="1:7" s="835" customFormat="1" ht="24.9" hidden="1" customHeight="1" outlineLevel="1" x14ac:dyDescent="0.25">
      <c r="A81" s="1144"/>
      <c r="B81" s="1165"/>
      <c r="C81" s="845"/>
      <c r="D81" s="841"/>
      <c r="E81" s="842"/>
      <c r="F81" s="846"/>
      <c r="G81" s="844">
        <v>0</v>
      </c>
    </row>
    <row r="82" spans="1:7" s="835" customFormat="1" ht="24.9" hidden="1" customHeight="1" outlineLevel="1" x14ac:dyDescent="0.25">
      <c r="A82" s="1144"/>
      <c r="B82" s="1165"/>
      <c r="C82" s="845"/>
      <c r="D82" s="841"/>
      <c r="E82" s="842"/>
      <c r="F82" s="846"/>
      <c r="G82" s="844">
        <v>0</v>
      </c>
    </row>
    <row r="83" spans="1:7" s="835" customFormat="1" ht="24.9" hidden="1" customHeight="1" outlineLevel="1" x14ac:dyDescent="0.25">
      <c r="A83" s="1144"/>
      <c r="B83" s="1165"/>
      <c r="C83" s="845"/>
      <c r="D83" s="841"/>
      <c r="E83" s="842"/>
      <c r="F83" s="846"/>
      <c r="G83" s="844">
        <v>0</v>
      </c>
    </row>
    <row r="84" spans="1:7" s="835" customFormat="1" ht="24.9" hidden="1" customHeight="1" outlineLevel="1" x14ac:dyDescent="0.25">
      <c r="A84" s="1144"/>
      <c r="B84" s="1165"/>
      <c r="C84" s="845"/>
      <c r="D84" s="841"/>
      <c r="E84" s="842"/>
      <c r="F84" s="846"/>
      <c r="G84" s="844">
        <v>0</v>
      </c>
    </row>
    <row r="85" spans="1:7" s="835" customFormat="1" ht="24.9" hidden="1" customHeight="1" outlineLevel="1" x14ac:dyDescent="0.25">
      <c r="A85" s="1144"/>
      <c r="B85" s="1165"/>
      <c r="C85" s="845"/>
      <c r="D85" s="841"/>
      <c r="E85" s="842"/>
      <c r="F85" s="846"/>
      <c r="G85" s="844">
        <v>0</v>
      </c>
    </row>
    <row r="86" spans="1:7" s="835" customFormat="1" ht="24.9" hidden="1" customHeight="1" outlineLevel="1" x14ac:dyDescent="0.25">
      <c r="A86" s="1144"/>
      <c r="B86" s="1165"/>
      <c r="C86" s="845"/>
      <c r="D86" s="841"/>
      <c r="E86" s="842"/>
      <c r="F86" s="846"/>
      <c r="G86" s="844">
        <v>0</v>
      </c>
    </row>
    <row r="87" spans="1:7" s="835" customFormat="1" ht="24.9" hidden="1" customHeight="1" outlineLevel="1" x14ac:dyDescent="0.25">
      <c r="A87" s="1144"/>
      <c r="B87" s="1165"/>
      <c r="C87" s="845"/>
      <c r="D87" s="841"/>
      <c r="E87" s="842"/>
      <c r="F87" s="846"/>
      <c r="G87" s="844">
        <v>0</v>
      </c>
    </row>
    <row r="88" spans="1:7" s="835" customFormat="1" ht="24.9" hidden="1" customHeight="1" outlineLevel="1" x14ac:dyDescent="0.25">
      <c r="A88" s="1144"/>
      <c r="B88" s="1165"/>
      <c r="C88" s="845"/>
      <c r="D88" s="841"/>
      <c r="E88" s="842"/>
      <c r="F88" s="846"/>
      <c r="G88" s="844">
        <v>0</v>
      </c>
    </row>
    <row r="89" spans="1:7" s="835" customFormat="1" ht="24.9" hidden="1" customHeight="1" outlineLevel="1" x14ac:dyDescent="0.25">
      <c r="A89" s="1144"/>
      <c r="B89" s="1165"/>
      <c r="C89" s="845"/>
      <c r="D89" s="841"/>
      <c r="E89" s="842"/>
      <c r="F89" s="846"/>
      <c r="G89" s="844">
        <v>0</v>
      </c>
    </row>
    <row r="90" spans="1:7" s="835" customFormat="1" ht="24.9" hidden="1" customHeight="1" outlineLevel="1" x14ac:dyDescent="0.25">
      <c r="A90" s="1144"/>
      <c r="B90" s="1165"/>
      <c r="C90" s="845"/>
      <c r="D90" s="841"/>
      <c r="E90" s="842"/>
      <c r="F90" s="846"/>
      <c r="G90" s="844">
        <v>0</v>
      </c>
    </row>
    <row r="91" spans="1:7" s="835" customFormat="1" ht="24.9" hidden="1" customHeight="1" outlineLevel="1" x14ac:dyDescent="0.25">
      <c r="A91" s="1144"/>
      <c r="B91" s="1165"/>
      <c r="C91" s="845"/>
      <c r="D91" s="841"/>
      <c r="E91" s="842"/>
      <c r="F91" s="846"/>
      <c r="G91" s="844">
        <v>0</v>
      </c>
    </row>
    <row r="92" spans="1:7" s="835" customFormat="1" ht="24.9" hidden="1" customHeight="1" outlineLevel="1" x14ac:dyDescent="0.25">
      <c r="A92" s="1144"/>
      <c r="B92" s="1165"/>
      <c r="C92" s="845"/>
      <c r="D92" s="841"/>
      <c r="E92" s="842"/>
      <c r="F92" s="846"/>
      <c r="G92" s="844">
        <v>0</v>
      </c>
    </row>
    <row r="93" spans="1:7" s="835" customFormat="1" ht="24.9" hidden="1" customHeight="1" outlineLevel="1" x14ac:dyDescent="0.25">
      <c r="A93" s="1144"/>
      <c r="B93" s="1165"/>
      <c r="C93" s="845"/>
      <c r="D93" s="841"/>
      <c r="E93" s="842"/>
      <c r="F93" s="846"/>
      <c r="G93" s="844">
        <v>0</v>
      </c>
    </row>
    <row r="94" spans="1:7" s="835" customFormat="1" ht="24.9" hidden="1" customHeight="1" outlineLevel="1" x14ac:dyDescent="0.25">
      <c r="A94" s="1144"/>
      <c r="B94" s="1165"/>
      <c r="C94" s="845"/>
      <c r="D94" s="841"/>
      <c r="E94" s="842"/>
      <c r="F94" s="846"/>
      <c r="G94" s="844">
        <v>0</v>
      </c>
    </row>
    <row r="95" spans="1:7" s="835" customFormat="1" ht="24.9" hidden="1" customHeight="1" outlineLevel="1" x14ac:dyDescent="0.25">
      <c r="A95" s="1144"/>
      <c r="B95" s="1165"/>
      <c r="C95" s="845"/>
      <c r="D95" s="841"/>
      <c r="E95" s="842"/>
      <c r="F95" s="846"/>
      <c r="G95" s="844">
        <v>0</v>
      </c>
    </row>
    <row r="96" spans="1:7" s="835" customFormat="1" ht="24.9" hidden="1" customHeight="1" outlineLevel="1" x14ac:dyDescent="0.25">
      <c r="A96" s="1144"/>
      <c r="B96" s="1165"/>
      <c r="C96" s="845"/>
      <c r="D96" s="841"/>
      <c r="E96" s="842"/>
      <c r="F96" s="846"/>
      <c r="G96" s="844">
        <v>0</v>
      </c>
    </row>
    <row r="97" spans="1:7" s="835" customFormat="1" ht="24.9" hidden="1" customHeight="1" outlineLevel="1" x14ac:dyDescent="0.25">
      <c r="A97" s="1144"/>
      <c r="B97" s="1165"/>
      <c r="C97" s="845"/>
      <c r="D97" s="841"/>
      <c r="E97" s="842"/>
      <c r="F97" s="846"/>
      <c r="G97" s="844">
        <v>0</v>
      </c>
    </row>
    <row r="98" spans="1:7" s="835" customFormat="1" ht="24.9" hidden="1" customHeight="1" outlineLevel="1" x14ac:dyDescent="0.25">
      <c r="A98" s="1144"/>
      <c r="B98" s="1165"/>
      <c r="C98" s="840"/>
      <c r="D98" s="841"/>
      <c r="E98" s="842"/>
      <c r="F98" s="846"/>
      <c r="G98" s="844">
        <v>0</v>
      </c>
    </row>
    <row r="99" spans="1:7" s="853" customFormat="1" ht="24.9" customHeight="1" collapsed="1" x14ac:dyDescent="0.25">
      <c r="A99" s="1145"/>
      <c r="B99" s="1166"/>
      <c r="C99" s="848"/>
      <c r="D99" s="849"/>
      <c r="E99" s="850"/>
      <c r="F99" s="851"/>
      <c r="G99" s="852">
        <f>SUM(G79:G98)</f>
        <v>0</v>
      </c>
    </row>
    <row r="100" spans="1:7" s="835" customFormat="1" ht="24.9" hidden="1" customHeight="1" outlineLevel="1" x14ac:dyDescent="0.25">
      <c r="A100" s="1143" t="s">
        <v>679</v>
      </c>
      <c r="B100" s="1164" t="s">
        <v>678</v>
      </c>
      <c r="C100" s="840"/>
      <c r="D100" s="841"/>
      <c r="E100" s="842"/>
      <c r="F100" s="846"/>
      <c r="G100" s="859">
        <v>0</v>
      </c>
    </row>
    <row r="101" spans="1:7" s="835" customFormat="1" ht="24.9" hidden="1" customHeight="1" outlineLevel="1" x14ac:dyDescent="0.25">
      <c r="A101" s="1144"/>
      <c r="B101" s="1165"/>
      <c r="C101" s="845"/>
      <c r="D101" s="841"/>
      <c r="E101" s="842"/>
      <c r="F101" s="846"/>
      <c r="G101" s="859">
        <v>0</v>
      </c>
    </row>
    <row r="102" spans="1:7" s="835" customFormat="1" ht="24.9" hidden="1" customHeight="1" outlineLevel="1" x14ac:dyDescent="0.25">
      <c r="A102" s="1144"/>
      <c r="B102" s="1165"/>
      <c r="C102" s="845"/>
      <c r="D102" s="841"/>
      <c r="E102" s="842"/>
      <c r="F102" s="846"/>
      <c r="G102" s="859">
        <v>0</v>
      </c>
    </row>
    <row r="103" spans="1:7" s="835" customFormat="1" ht="24.9" hidden="1" customHeight="1" outlineLevel="1" x14ac:dyDescent="0.25">
      <c r="A103" s="1144"/>
      <c r="B103" s="1165"/>
      <c r="C103" s="845"/>
      <c r="D103" s="841"/>
      <c r="E103" s="842"/>
      <c r="F103" s="846"/>
      <c r="G103" s="859">
        <v>0</v>
      </c>
    </row>
    <row r="104" spans="1:7" s="835" customFormat="1" ht="24.9" hidden="1" customHeight="1" outlineLevel="1" x14ac:dyDescent="0.25">
      <c r="A104" s="1144"/>
      <c r="B104" s="1165"/>
      <c r="C104" s="845"/>
      <c r="D104" s="841"/>
      <c r="E104" s="842"/>
      <c r="F104" s="846"/>
      <c r="G104" s="859">
        <v>0</v>
      </c>
    </row>
    <row r="105" spans="1:7" s="835" customFormat="1" ht="24.9" hidden="1" customHeight="1" outlineLevel="1" x14ac:dyDescent="0.25">
      <c r="A105" s="1144"/>
      <c r="B105" s="1165"/>
      <c r="C105" s="845"/>
      <c r="D105" s="841"/>
      <c r="E105" s="842"/>
      <c r="F105" s="846"/>
      <c r="G105" s="859">
        <v>0</v>
      </c>
    </row>
    <row r="106" spans="1:7" s="835" customFormat="1" ht="24.9" hidden="1" customHeight="1" outlineLevel="1" x14ac:dyDescent="0.25">
      <c r="A106" s="1144"/>
      <c r="B106" s="1165"/>
      <c r="C106" s="845"/>
      <c r="D106" s="841"/>
      <c r="E106" s="842"/>
      <c r="F106" s="846"/>
      <c r="G106" s="859">
        <v>0</v>
      </c>
    </row>
    <row r="107" spans="1:7" s="835" customFormat="1" ht="24.9" hidden="1" customHeight="1" outlineLevel="1" x14ac:dyDescent="0.25">
      <c r="A107" s="1144"/>
      <c r="B107" s="1165"/>
      <c r="C107" s="845"/>
      <c r="D107" s="841"/>
      <c r="E107" s="842"/>
      <c r="F107" s="846"/>
      <c r="G107" s="859">
        <v>0</v>
      </c>
    </row>
    <row r="108" spans="1:7" s="835" customFormat="1" ht="24.9" hidden="1" customHeight="1" outlineLevel="1" x14ac:dyDescent="0.25">
      <c r="A108" s="1144"/>
      <c r="B108" s="1165"/>
      <c r="C108" s="845"/>
      <c r="D108" s="841"/>
      <c r="E108" s="842"/>
      <c r="F108" s="846"/>
      <c r="G108" s="859">
        <v>0</v>
      </c>
    </row>
    <row r="109" spans="1:7" s="835" customFormat="1" ht="24.9" hidden="1" customHeight="1" outlineLevel="1" x14ac:dyDescent="0.25">
      <c r="A109" s="1144"/>
      <c r="B109" s="1165"/>
      <c r="C109" s="845"/>
      <c r="D109" s="841"/>
      <c r="E109" s="842"/>
      <c r="F109" s="846"/>
      <c r="G109" s="859">
        <v>0</v>
      </c>
    </row>
    <row r="110" spans="1:7" s="835" customFormat="1" ht="24.9" hidden="1" customHeight="1" outlineLevel="1" x14ac:dyDescent="0.25">
      <c r="A110" s="1144"/>
      <c r="B110" s="1165"/>
      <c r="C110" s="845"/>
      <c r="D110" s="841"/>
      <c r="E110" s="842"/>
      <c r="F110" s="846"/>
      <c r="G110" s="859">
        <v>0</v>
      </c>
    </row>
    <row r="111" spans="1:7" s="835" customFormat="1" ht="24.9" hidden="1" customHeight="1" outlineLevel="1" x14ac:dyDescent="0.25">
      <c r="A111" s="1144"/>
      <c r="B111" s="1165"/>
      <c r="C111" s="845"/>
      <c r="D111" s="841"/>
      <c r="E111" s="842"/>
      <c r="F111" s="846"/>
      <c r="G111" s="859">
        <v>0</v>
      </c>
    </row>
    <row r="112" spans="1:7" s="835" customFormat="1" ht="24.9" hidden="1" customHeight="1" outlineLevel="1" x14ac:dyDescent="0.25">
      <c r="A112" s="1144"/>
      <c r="B112" s="1165"/>
      <c r="C112" s="845"/>
      <c r="D112" s="841"/>
      <c r="E112" s="842"/>
      <c r="F112" s="846"/>
      <c r="G112" s="859">
        <v>0</v>
      </c>
    </row>
    <row r="113" spans="1:7" s="835" customFormat="1" ht="24.9" hidden="1" customHeight="1" outlineLevel="1" x14ac:dyDescent="0.25">
      <c r="A113" s="1144"/>
      <c r="B113" s="1165"/>
      <c r="C113" s="845"/>
      <c r="D113" s="841"/>
      <c r="E113" s="842"/>
      <c r="F113" s="846"/>
      <c r="G113" s="859">
        <v>0</v>
      </c>
    </row>
    <row r="114" spans="1:7" s="835" customFormat="1" ht="24.9" hidden="1" customHeight="1" outlineLevel="1" x14ac:dyDescent="0.25">
      <c r="A114" s="1144"/>
      <c r="B114" s="1165"/>
      <c r="C114" s="845"/>
      <c r="D114" s="841"/>
      <c r="E114" s="842"/>
      <c r="F114" s="846"/>
      <c r="G114" s="859">
        <v>0</v>
      </c>
    </row>
    <row r="115" spans="1:7" s="835" customFormat="1" ht="24.9" hidden="1" customHeight="1" outlineLevel="1" x14ac:dyDescent="0.25">
      <c r="A115" s="1144"/>
      <c r="B115" s="1165"/>
      <c r="C115" s="845"/>
      <c r="D115" s="841"/>
      <c r="E115" s="842"/>
      <c r="F115" s="846"/>
      <c r="G115" s="859">
        <v>0</v>
      </c>
    </row>
    <row r="116" spans="1:7" s="835" customFormat="1" ht="24.9" hidden="1" customHeight="1" outlineLevel="1" x14ac:dyDescent="0.25">
      <c r="A116" s="1144"/>
      <c r="B116" s="1165"/>
      <c r="C116" s="845"/>
      <c r="D116" s="841"/>
      <c r="E116" s="842"/>
      <c r="F116" s="846"/>
      <c r="G116" s="859">
        <v>0</v>
      </c>
    </row>
    <row r="117" spans="1:7" s="835" customFormat="1" ht="24.9" hidden="1" customHeight="1" outlineLevel="1" x14ac:dyDescent="0.25">
      <c r="A117" s="1144"/>
      <c r="B117" s="1165"/>
      <c r="C117" s="845"/>
      <c r="D117" s="841"/>
      <c r="E117" s="842"/>
      <c r="F117" s="846"/>
      <c r="G117" s="859">
        <v>0</v>
      </c>
    </row>
    <row r="118" spans="1:7" s="835" customFormat="1" ht="24.9" hidden="1" customHeight="1" outlineLevel="1" x14ac:dyDescent="0.25">
      <c r="A118" s="1144"/>
      <c r="B118" s="1165"/>
      <c r="C118" s="845"/>
      <c r="D118" s="841"/>
      <c r="E118" s="842"/>
      <c r="F118" s="846"/>
      <c r="G118" s="859">
        <v>0</v>
      </c>
    </row>
    <row r="119" spans="1:7" s="835" customFormat="1" ht="24.9" hidden="1" customHeight="1" outlineLevel="1" x14ac:dyDescent="0.25">
      <c r="A119" s="1144"/>
      <c r="B119" s="1165"/>
      <c r="C119" s="840"/>
      <c r="D119" s="841"/>
      <c r="E119" s="842"/>
      <c r="F119" s="846"/>
      <c r="G119" s="859">
        <v>0</v>
      </c>
    </row>
    <row r="120" spans="1:7" s="853" customFormat="1" ht="24.9" customHeight="1" collapsed="1" x14ac:dyDescent="0.25">
      <c r="A120" s="1145"/>
      <c r="B120" s="1166"/>
      <c r="C120" s="848"/>
      <c r="D120" s="849"/>
      <c r="E120" s="850"/>
      <c r="F120" s="851"/>
      <c r="G120" s="852">
        <f>SUM(G100:G119)</f>
        <v>0</v>
      </c>
    </row>
    <row r="121" spans="1:7" s="835" customFormat="1" ht="24.9" hidden="1" customHeight="1" outlineLevel="1" x14ac:dyDescent="0.25">
      <c r="A121" s="1143" t="s">
        <v>677</v>
      </c>
      <c r="B121" s="1164" t="s">
        <v>676</v>
      </c>
      <c r="C121" s="840"/>
      <c r="D121" s="841"/>
      <c r="E121" s="842"/>
      <c r="F121" s="846"/>
      <c r="G121" s="859">
        <v>0</v>
      </c>
    </row>
    <row r="122" spans="1:7" s="835" customFormat="1" ht="24.9" hidden="1" customHeight="1" outlineLevel="1" x14ac:dyDescent="0.25">
      <c r="A122" s="1144"/>
      <c r="B122" s="1165"/>
      <c r="C122" s="845"/>
      <c r="D122" s="841"/>
      <c r="E122" s="842"/>
      <c r="F122" s="846"/>
      <c r="G122" s="859">
        <v>0</v>
      </c>
    </row>
    <row r="123" spans="1:7" s="835" customFormat="1" ht="24.9" hidden="1" customHeight="1" outlineLevel="1" x14ac:dyDescent="0.25">
      <c r="A123" s="1144"/>
      <c r="B123" s="1165"/>
      <c r="C123" s="845"/>
      <c r="D123" s="841"/>
      <c r="E123" s="842"/>
      <c r="F123" s="846"/>
      <c r="G123" s="859">
        <v>0</v>
      </c>
    </row>
    <row r="124" spans="1:7" s="835" customFormat="1" ht="24.9" hidden="1" customHeight="1" outlineLevel="1" x14ac:dyDescent="0.25">
      <c r="A124" s="1144"/>
      <c r="B124" s="1165"/>
      <c r="C124" s="845"/>
      <c r="D124" s="841"/>
      <c r="E124" s="842"/>
      <c r="F124" s="846"/>
      <c r="G124" s="859">
        <v>0</v>
      </c>
    </row>
    <row r="125" spans="1:7" s="835" customFormat="1" ht="24.9" hidden="1" customHeight="1" outlineLevel="1" x14ac:dyDescent="0.25">
      <c r="A125" s="1144"/>
      <c r="B125" s="1165"/>
      <c r="C125" s="845"/>
      <c r="D125" s="841"/>
      <c r="E125" s="842"/>
      <c r="F125" s="846"/>
      <c r="G125" s="859">
        <v>0</v>
      </c>
    </row>
    <row r="126" spans="1:7" s="835" customFormat="1" ht="24.9" hidden="1" customHeight="1" outlineLevel="1" x14ac:dyDescent="0.25">
      <c r="A126" s="1144"/>
      <c r="B126" s="1165"/>
      <c r="C126" s="845"/>
      <c r="D126" s="841"/>
      <c r="E126" s="842"/>
      <c r="F126" s="846"/>
      <c r="G126" s="859">
        <v>0</v>
      </c>
    </row>
    <row r="127" spans="1:7" s="835" customFormat="1" ht="24.9" hidden="1" customHeight="1" outlineLevel="1" x14ac:dyDescent="0.25">
      <c r="A127" s="1144"/>
      <c r="B127" s="1165"/>
      <c r="C127" s="845"/>
      <c r="D127" s="841"/>
      <c r="E127" s="842"/>
      <c r="F127" s="846"/>
      <c r="G127" s="859">
        <v>0</v>
      </c>
    </row>
    <row r="128" spans="1:7" s="835" customFormat="1" ht="24.9" hidden="1" customHeight="1" outlineLevel="1" x14ac:dyDescent="0.25">
      <c r="A128" s="1144"/>
      <c r="B128" s="1165"/>
      <c r="C128" s="845"/>
      <c r="D128" s="841"/>
      <c r="E128" s="842"/>
      <c r="F128" s="846"/>
      <c r="G128" s="859">
        <v>0</v>
      </c>
    </row>
    <row r="129" spans="1:7" s="835" customFormat="1" ht="24.9" hidden="1" customHeight="1" outlineLevel="1" x14ac:dyDescent="0.25">
      <c r="A129" s="1144"/>
      <c r="B129" s="1165"/>
      <c r="C129" s="845"/>
      <c r="D129" s="841"/>
      <c r="E129" s="842"/>
      <c r="F129" s="846"/>
      <c r="G129" s="859">
        <v>0</v>
      </c>
    </row>
    <row r="130" spans="1:7" s="835" customFormat="1" ht="24.9" hidden="1" customHeight="1" outlineLevel="1" x14ac:dyDescent="0.25">
      <c r="A130" s="1144"/>
      <c r="B130" s="1165"/>
      <c r="C130" s="845"/>
      <c r="D130" s="841"/>
      <c r="E130" s="842"/>
      <c r="F130" s="846"/>
      <c r="G130" s="859">
        <v>0</v>
      </c>
    </row>
    <row r="131" spans="1:7" s="835" customFormat="1" ht="24.9" hidden="1" customHeight="1" outlineLevel="1" x14ac:dyDescent="0.25">
      <c r="A131" s="1144"/>
      <c r="B131" s="1165"/>
      <c r="C131" s="845"/>
      <c r="D131" s="841"/>
      <c r="E131" s="842"/>
      <c r="F131" s="846"/>
      <c r="G131" s="859">
        <v>0</v>
      </c>
    </row>
    <row r="132" spans="1:7" s="835" customFormat="1" ht="24.9" hidden="1" customHeight="1" outlineLevel="1" x14ac:dyDescent="0.25">
      <c r="A132" s="1144"/>
      <c r="B132" s="1165"/>
      <c r="C132" s="845"/>
      <c r="D132" s="841"/>
      <c r="E132" s="842"/>
      <c r="F132" s="846"/>
      <c r="G132" s="859">
        <v>0</v>
      </c>
    </row>
    <row r="133" spans="1:7" s="835" customFormat="1" ht="24.9" hidden="1" customHeight="1" outlineLevel="1" x14ac:dyDescent="0.25">
      <c r="A133" s="1144"/>
      <c r="B133" s="1165"/>
      <c r="C133" s="845"/>
      <c r="D133" s="841"/>
      <c r="E133" s="842"/>
      <c r="F133" s="846"/>
      <c r="G133" s="859">
        <v>0</v>
      </c>
    </row>
    <row r="134" spans="1:7" s="835" customFormat="1" ht="24.9" hidden="1" customHeight="1" outlineLevel="1" x14ac:dyDescent="0.25">
      <c r="A134" s="1144"/>
      <c r="B134" s="1165"/>
      <c r="C134" s="845"/>
      <c r="D134" s="841"/>
      <c r="E134" s="842"/>
      <c r="F134" s="846"/>
      <c r="G134" s="859">
        <v>0</v>
      </c>
    </row>
    <row r="135" spans="1:7" s="835" customFormat="1" ht="24.9" hidden="1" customHeight="1" outlineLevel="1" x14ac:dyDescent="0.25">
      <c r="A135" s="1144"/>
      <c r="B135" s="1165"/>
      <c r="C135" s="845"/>
      <c r="D135" s="841"/>
      <c r="E135" s="842"/>
      <c r="F135" s="846"/>
      <c r="G135" s="859">
        <v>0</v>
      </c>
    </row>
    <row r="136" spans="1:7" s="835" customFormat="1" ht="24.9" hidden="1" customHeight="1" outlineLevel="1" x14ac:dyDescent="0.25">
      <c r="A136" s="1144"/>
      <c r="B136" s="1165"/>
      <c r="C136" s="845"/>
      <c r="D136" s="841"/>
      <c r="E136" s="842"/>
      <c r="F136" s="846"/>
      <c r="G136" s="859">
        <v>0</v>
      </c>
    </row>
    <row r="137" spans="1:7" s="835" customFormat="1" ht="24.9" hidden="1" customHeight="1" outlineLevel="1" x14ac:dyDescent="0.25">
      <c r="A137" s="1144"/>
      <c r="B137" s="1165"/>
      <c r="C137" s="845"/>
      <c r="D137" s="841"/>
      <c r="E137" s="842"/>
      <c r="F137" s="846"/>
      <c r="G137" s="859">
        <v>0</v>
      </c>
    </row>
    <row r="138" spans="1:7" s="835" customFormat="1" ht="24.9" hidden="1" customHeight="1" outlineLevel="1" x14ac:dyDescent="0.25">
      <c r="A138" s="1144"/>
      <c r="B138" s="1165"/>
      <c r="C138" s="845"/>
      <c r="D138" s="841"/>
      <c r="E138" s="842"/>
      <c r="F138" s="846"/>
      <c r="G138" s="859">
        <v>0</v>
      </c>
    </row>
    <row r="139" spans="1:7" s="835" customFormat="1" ht="24.9" hidden="1" customHeight="1" outlineLevel="1" x14ac:dyDescent="0.25">
      <c r="A139" s="1144"/>
      <c r="B139" s="1165"/>
      <c r="C139" s="845"/>
      <c r="D139" s="841"/>
      <c r="E139" s="842"/>
      <c r="F139" s="846"/>
      <c r="G139" s="859">
        <v>0</v>
      </c>
    </row>
    <row r="140" spans="1:7" s="835" customFormat="1" ht="24.9" hidden="1" customHeight="1" outlineLevel="1" x14ac:dyDescent="0.25">
      <c r="A140" s="1144"/>
      <c r="B140" s="1165"/>
      <c r="C140" s="840"/>
      <c r="D140" s="841"/>
      <c r="E140" s="842"/>
      <c r="F140" s="846"/>
      <c r="G140" s="859">
        <v>0</v>
      </c>
    </row>
    <row r="141" spans="1:7" s="853" customFormat="1" ht="24.9" customHeight="1" collapsed="1" x14ac:dyDescent="0.25">
      <c r="A141" s="1145"/>
      <c r="B141" s="1166"/>
      <c r="C141" s="848"/>
      <c r="D141" s="849"/>
      <c r="E141" s="850"/>
      <c r="F141" s="851"/>
      <c r="G141" s="852">
        <f>SUM(G121:G140)</f>
        <v>0</v>
      </c>
    </row>
    <row r="142" spans="1:7" s="835" customFormat="1" ht="24.9" hidden="1" customHeight="1" outlineLevel="1" x14ac:dyDescent="0.25">
      <c r="A142" s="1143" t="s">
        <v>65</v>
      </c>
      <c r="B142" s="1164" t="s">
        <v>675</v>
      </c>
      <c r="C142" s="840"/>
      <c r="D142" s="841"/>
      <c r="E142" s="842"/>
      <c r="F142" s="846"/>
      <c r="G142" s="859">
        <f>Total!$X$36</f>
        <v>0</v>
      </c>
    </row>
    <row r="143" spans="1:7" s="835" customFormat="1" ht="24.9" hidden="1" customHeight="1" outlineLevel="1" x14ac:dyDescent="0.25">
      <c r="A143" s="1144"/>
      <c r="B143" s="1165"/>
      <c r="C143" s="845"/>
      <c r="D143" s="841"/>
      <c r="E143" s="842"/>
      <c r="F143" s="846"/>
      <c r="G143" s="859">
        <v>0</v>
      </c>
    </row>
    <row r="144" spans="1:7" s="835" customFormat="1" ht="24.9" hidden="1" customHeight="1" outlineLevel="1" x14ac:dyDescent="0.25">
      <c r="A144" s="1144"/>
      <c r="B144" s="1165"/>
      <c r="C144" s="845"/>
      <c r="D144" s="841"/>
      <c r="E144" s="842"/>
      <c r="F144" s="846"/>
      <c r="G144" s="859">
        <v>0</v>
      </c>
    </row>
    <row r="145" spans="1:7" s="835" customFormat="1" ht="24.9" hidden="1" customHeight="1" outlineLevel="1" x14ac:dyDescent="0.25">
      <c r="A145" s="1144"/>
      <c r="B145" s="1165"/>
      <c r="C145" s="845"/>
      <c r="D145" s="841"/>
      <c r="E145" s="842"/>
      <c r="F145" s="846"/>
      <c r="G145" s="859">
        <v>0</v>
      </c>
    </row>
    <row r="146" spans="1:7" s="835" customFormat="1" ht="24.9" hidden="1" customHeight="1" outlineLevel="1" x14ac:dyDescent="0.25">
      <c r="A146" s="1144"/>
      <c r="B146" s="1165"/>
      <c r="C146" s="845"/>
      <c r="D146" s="841"/>
      <c r="E146" s="842"/>
      <c r="F146" s="846"/>
      <c r="G146" s="859">
        <v>0</v>
      </c>
    </row>
    <row r="147" spans="1:7" s="835" customFormat="1" ht="24.9" hidden="1" customHeight="1" outlineLevel="1" x14ac:dyDescent="0.25">
      <c r="A147" s="1144"/>
      <c r="B147" s="1165"/>
      <c r="C147" s="845"/>
      <c r="D147" s="841"/>
      <c r="E147" s="842"/>
      <c r="F147" s="846"/>
      <c r="G147" s="859">
        <v>0</v>
      </c>
    </row>
    <row r="148" spans="1:7" s="835" customFormat="1" ht="24.9" hidden="1" customHeight="1" outlineLevel="1" x14ac:dyDescent="0.25">
      <c r="A148" s="1144"/>
      <c r="B148" s="1165"/>
      <c r="C148" s="845"/>
      <c r="D148" s="841"/>
      <c r="E148" s="842"/>
      <c r="F148" s="846"/>
      <c r="G148" s="859">
        <v>0</v>
      </c>
    </row>
    <row r="149" spans="1:7" s="835" customFormat="1" ht="24.9" hidden="1" customHeight="1" outlineLevel="1" x14ac:dyDescent="0.25">
      <c r="A149" s="1144"/>
      <c r="B149" s="1165"/>
      <c r="C149" s="845"/>
      <c r="D149" s="841"/>
      <c r="E149" s="842"/>
      <c r="F149" s="846"/>
      <c r="G149" s="859">
        <v>0</v>
      </c>
    </row>
    <row r="150" spans="1:7" s="835" customFormat="1" ht="24.9" hidden="1" customHeight="1" outlineLevel="1" x14ac:dyDescent="0.25">
      <c r="A150" s="1144"/>
      <c r="B150" s="1165"/>
      <c r="C150" s="845"/>
      <c r="D150" s="841"/>
      <c r="E150" s="842"/>
      <c r="F150" s="846"/>
      <c r="G150" s="859">
        <v>0</v>
      </c>
    </row>
    <row r="151" spans="1:7" s="835" customFormat="1" ht="24.9" hidden="1" customHeight="1" outlineLevel="1" x14ac:dyDescent="0.25">
      <c r="A151" s="1144"/>
      <c r="B151" s="1165"/>
      <c r="C151" s="845"/>
      <c r="D151" s="841"/>
      <c r="E151" s="842"/>
      <c r="F151" s="846"/>
      <c r="G151" s="859">
        <v>0</v>
      </c>
    </row>
    <row r="152" spans="1:7" s="835" customFormat="1" ht="24.9" hidden="1" customHeight="1" outlineLevel="1" x14ac:dyDescent="0.25">
      <c r="A152" s="1144"/>
      <c r="B152" s="1165"/>
      <c r="C152" s="845"/>
      <c r="D152" s="841"/>
      <c r="E152" s="842"/>
      <c r="F152" s="846"/>
      <c r="G152" s="859">
        <v>0</v>
      </c>
    </row>
    <row r="153" spans="1:7" s="835" customFormat="1" ht="24.9" hidden="1" customHeight="1" outlineLevel="1" x14ac:dyDescent="0.25">
      <c r="A153" s="1144"/>
      <c r="B153" s="1165"/>
      <c r="C153" s="845"/>
      <c r="D153" s="841"/>
      <c r="E153" s="842"/>
      <c r="F153" s="846"/>
      <c r="G153" s="859">
        <v>0</v>
      </c>
    </row>
    <row r="154" spans="1:7" s="835" customFormat="1" ht="24.9" hidden="1" customHeight="1" outlineLevel="1" x14ac:dyDescent="0.25">
      <c r="A154" s="1144"/>
      <c r="B154" s="1165"/>
      <c r="C154" s="845"/>
      <c r="D154" s="841"/>
      <c r="E154" s="842"/>
      <c r="F154" s="846"/>
      <c r="G154" s="859">
        <v>0</v>
      </c>
    </row>
    <row r="155" spans="1:7" s="835" customFormat="1" ht="24.9" hidden="1" customHeight="1" outlineLevel="1" x14ac:dyDescent="0.25">
      <c r="A155" s="1144"/>
      <c r="B155" s="1165"/>
      <c r="C155" s="845"/>
      <c r="D155" s="841"/>
      <c r="E155" s="842"/>
      <c r="F155" s="846"/>
      <c r="G155" s="859">
        <v>0</v>
      </c>
    </row>
    <row r="156" spans="1:7" s="835" customFormat="1" ht="24.9" hidden="1" customHeight="1" outlineLevel="1" x14ac:dyDescent="0.25">
      <c r="A156" s="1144"/>
      <c r="B156" s="1165"/>
      <c r="C156" s="845"/>
      <c r="D156" s="841"/>
      <c r="E156" s="842"/>
      <c r="F156" s="846"/>
      <c r="G156" s="859">
        <v>0</v>
      </c>
    </row>
    <row r="157" spans="1:7" s="835" customFormat="1" ht="24.9" hidden="1" customHeight="1" outlineLevel="1" x14ac:dyDescent="0.25">
      <c r="A157" s="1144"/>
      <c r="B157" s="1165"/>
      <c r="C157" s="845"/>
      <c r="D157" s="841"/>
      <c r="E157" s="842"/>
      <c r="F157" s="846"/>
      <c r="G157" s="859">
        <v>0</v>
      </c>
    </row>
    <row r="158" spans="1:7" s="835" customFormat="1" ht="24.9" hidden="1" customHeight="1" outlineLevel="1" x14ac:dyDescent="0.25">
      <c r="A158" s="1144"/>
      <c r="B158" s="1165"/>
      <c r="C158" s="845"/>
      <c r="D158" s="841"/>
      <c r="E158" s="842"/>
      <c r="F158" s="846"/>
      <c r="G158" s="859">
        <v>0</v>
      </c>
    </row>
    <row r="159" spans="1:7" s="835" customFormat="1" ht="24.9" hidden="1" customHeight="1" outlineLevel="1" x14ac:dyDescent="0.25">
      <c r="A159" s="1144"/>
      <c r="B159" s="1165"/>
      <c r="C159" s="845"/>
      <c r="D159" s="841"/>
      <c r="E159" s="842"/>
      <c r="F159" s="846"/>
      <c r="G159" s="859">
        <v>0</v>
      </c>
    </row>
    <row r="160" spans="1:7" s="835" customFormat="1" ht="24.9" hidden="1" customHeight="1" outlineLevel="1" x14ac:dyDescent="0.25">
      <c r="A160" s="1144"/>
      <c r="B160" s="1165"/>
      <c r="C160" s="845"/>
      <c r="D160" s="841"/>
      <c r="E160" s="842"/>
      <c r="F160" s="846"/>
      <c r="G160" s="859">
        <v>0</v>
      </c>
    </row>
    <row r="161" spans="1:7" s="835" customFormat="1" ht="24.9" hidden="1" customHeight="1" outlineLevel="1" x14ac:dyDescent="0.25">
      <c r="A161" s="1144"/>
      <c r="B161" s="1165"/>
      <c r="C161" s="840"/>
      <c r="D161" s="841"/>
      <c r="E161" s="842"/>
      <c r="F161" s="846"/>
      <c r="G161" s="859">
        <v>0</v>
      </c>
    </row>
    <row r="162" spans="1:7" s="853" customFormat="1" ht="24.9" customHeight="1" collapsed="1" x14ac:dyDescent="0.25">
      <c r="A162" s="1145"/>
      <c r="B162" s="1166"/>
      <c r="C162" s="848"/>
      <c r="D162" s="849"/>
      <c r="E162" s="850"/>
      <c r="F162" s="851"/>
      <c r="G162" s="852">
        <f>SUM(G142:G161)</f>
        <v>0</v>
      </c>
    </row>
    <row r="163" spans="1:7" s="835" customFormat="1" ht="24.9" hidden="1" customHeight="1" outlineLevel="1" x14ac:dyDescent="0.25">
      <c r="A163" s="1143" t="s">
        <v>76</v>
      </c>
      <c r="B163" s="1164" t="s">
        <v>674</v>
      </c>
      <c r="C163" s="840"/>
      <c r="D163" s="841"/>
      <c r="E163" s="842"/>
      <c r="F163" s="846"/>
      <c r="G163" s="844">
        <f>Total!$X$38</f>
        <v>0</v>
      </c>
    </row>
    <row r="164" spans="1:7" s="835" customFormat="1" ht="24.9" hidden="1" customHeight="1" outlineLevel="1" x14ac:dyDescent="0.25">
      <c r="A164" s="1144"/>
      <c r="B164" s="1165"/>
      <c r="C164" s="845"/>
      <c r="D164" s="841"/>
      <c r="E164" s="842"/>
      <c r="F164" s="846"/>
      <c r="G164" s="844">
        <v>0</v>
      </c>
    </row>
    <row r="165" spans="1:7" s="835" customFormat="1" ht="24.9" hidden="1" customHeight="1" outlineLevel="1" x14ac:dyDescent="0.25">
      <c r="A165" s="1144"/>
      <c r="B165" s="1165"/>
      <c r="C165" s="845"/>
      <c r="D165" s="841"/>
      <c r="E165" s="842"/>
      <c r="F165" s="846"/>
      <c r="G165" s="844">
        <v>0</v>
      </c>
    </row>
    <row r="166" spans="1:7" s="835" customFormat="1" ht="24.9" hidden="1" customHeight="1" outlineLevel="1" x14ac:dyDescent="0.25">
      <c r="A166" s="1144"/>
      <c r="B166" s="1165"/>
      <c r="C166" s="845"/>
      <c r="D166" s="841"/>
      <c r="E166" s="842"/>
      <c r="F166" s="846"/>
      <c r="G166" s="844">
        <v>0</v>
      </c>
    </row>
    <row r="167" spans="1:7" s="835" customFormat="1" ht="24.9" hidden="1" customHeight="1" outlineLevel="1" x14ac:dyDescent="0.25">
      <c r="A167" s="1144"/>
      <c r="B167" s="1165"/>
      <c r="C167" s="845"/>
      <c r="D167" s="841"/>
      <c r="E167" s="842"/>
      <c r="F167" s="846"/>
      <c r="G167" s="844">
        <v>0</v>
      </c>
    </row>
    <row r="168" spans="1:7" s="835" customFormat="1" ht="24.9" hidden="1" customHeight="1" outlineLevel="1" x14ac:dyDescent="0.25">
      <c r="A168" s="1144"/>
      <c r="B168" s="1165"/>
      <c r="C168" s="845"/>
      <c r="D168" s="841"/>
      <c r="E168" s="842"/>
      <c r="F168" s="846"/>
      <c r="G168" s="844">
        <v>0</v>
      </c>
    </row>
    <row r="169" spans="1:7" s="835" customFormat="1" ht="24.9" hidden="1" customHeight="1" outlineLevel="1" x14ac:dyDescent="0.25">
      <c r="A169" s="1144"/>
      <c r="B169" s="1165"/>
      <c r="C169" s="845"/>
      <c r="D169" s="841"/>
      <c r="E169" s="842"/>
      <c r="F169" s="846"/>
      <c r="G169" s="844">
        <v>0</v>
      </c>
    </row>
    <row r="170" spans="1:7" s="835" customFormat="1" ht="24.9" hidden="1" customHeight="1" outlineLevel="1" x14ac:dyDescent="0.25">
      <c r="A170" s="1144"/>
      <c r="B170" s="1165"/>
      <c r="C170" s="845"/>
      <c r="D170" s="841"/>
      <c r="E170" s="842"/>
      <c r="F170" s="846"/>
      <c r="G170" s="844">
        <v>0</v>
      </c>
    </row>
    <row r="171" spans="1:7" s="835" customFormat="1" ht="24.9" hidden="1" customHeight="1" outlineLevel="1" x14ac:dyDescent="0.25">
      <c r="A171" s="1144"/>
      <c r="B171" s="1165"/>
      <c r="C171" s="845"/>
      <c r="D171" s="841"/>
      <c r="E171" s="842"/>
      <c r="F171" s="846"/>
      <c r="G171" s="844">
        <v>0</v>
      </c>
    </row>
    <row r="172" spans="1:7" s="835" customFormat="1" ht="24.9" hidden="1" customHeight="1" outlineLevel="1" x14ac:dyDescent="0.25">
      <c r="A172" s="1144"/>
      <c r="B172" s="1165"/>
      <c r="C172" s="845"/>
      <c r="D172" s="841"/>
      <c r="E172" s="842"/>
      <c r="F172" s="846"/>
      <c r="G172" s="844">
        <v>0</v>
      </c>
    </row>
    <row r="173" spans="1:7" s="835" customFormat="1" ht="24.9" hidden="1" customHeight="1" outlineLevel="1" x14ac:dyDescent="0.25">
      <c r="A173" s="1144"/>
      <c r="B173" s="1165"/>
      <c r="C173" s="845"/>
      <c r="D173" s="841"/>
      <c r="E173" s="842"/>
      <c r="F173" s="846"/>
      <c r="G173" s="844">
        <v>0</v>
      </c>
    </row>
    <row r="174" spans="1:7" s="835" customFormat="1" ht="24.9" hidden="1" customHeight="1" outlineLevel="1" x14ac:dyDescent="0.25">
      <c r="A174" s="1144"/>
      <c r="B174" s="1165"/>
      <c r="C174" s="845"/>
      <c r="D174" s="841"/>
      <c r="E174" s="842"/>
      <c r="F174" s="846"/>
      <c r="G174" s="844">
        <v>0</v>
      </c>
    </row>
    <row r="175" spans="1:7" s="835" customFormat="1" ht="24.9" hidden="1" customHeight="1" outlineLevel="1" x14ac:dyDescent="0.25">
      <c r="A175" s="1144"/>
      <c r="B175" s="1165"/>
      <c r="C175" s="845"/>
      <c r="D175" s="841"/>
      <c r="E175" s="842"/>
      <c r="F175" s="846"/>
      <c r="G175" s="844">
        <v>0</v>
      </c>
    </row>
    <row r="176" spans="1:7" s="835" customFormat="1" ht="24.9" hidden="1" customHeight="1" outlineLevel="1" x14ac:dyDescent="0.25">
      <c r="A176" s="1144"/>
      <c r="B176" s="1165"/>
      <c r="C176" s="845"/>
      <c r="D176" s="841"/>
      <c r="E176" s="842"/>
      <c r="F176" s="846"/>
      <c r="G176" s="844">
        <v>0</v>
      </c>
    </row>
    <row r="177" spans="1:7" s="835" customFormat="1" ht="24.9" hidden="1" customHeight="1" outlineLevel="1" x14ac:dyDescent="0.25">
      <c r="A177" s="1144"/>
      <c r="B177" s="1165"/>
      <c r="C177" s="845"/>
      <c r="D177" s="841"/>
      <c r="E177" s="842"/>
      <c r="F177" s="846"/>
      <c r="G177" s="844">
        <v>0</v>
      </c>
    </row>
    <row r="178" spans="1:7" s="835" customFormat="1" ht="24.9" hidden="1" customHeight="1" outlineLevel="1" x14ac:dyDescent="0.25">
      <c r="A178" s="1144"/>
      <c r="B178" s="1165"/>
      <c r="C178" s="845"/>
      <c r="D178" s="841"/>
      <c r="E178" s="842"/>
      <c r="F178" s="846"/>
      <c r="G178" s="844">
        <v>0</v>
      </c>
    </row>
    <row r="179" spans="1:7" s="835" customFormat="1" ht="24.9" hidden="1" customHeight="1" outlineLevel="1" x14ac:dyDescent="0.25">
      <c r="A179" s="1144"/>
      <c r="B179" s="1165"/>
      <c r="C179" s="845"/>
      <c r="D179" s="841"/>
      <c r="E179" s="842"/>
      <c r="F179" s="846"/>
      <c r="G179" s="844">
        <v>0</v>
      </c>
    </row>
    <row r="180" spans="1:7" s="835" customFormat="1" ht="24.9" hidden="1" customHeight="1" outlineLevel="1" x14ac:dyDescent="0.25">
      <c r="A180" s="1144"/>
      <c r="B180" s="1165"/>
      <c r="C180" s="845"/>
      <c r="D180" s="841"/>
      <c r="E180" s="842"/>
      <c r="F180" s="846"/>
      <c r="G180" s="844">
        <v>0</v>
      </c>
    </row>
    <row r="181" spans="1:7" s="835" customFormat="1" ht="24.9" hidden="1" customHeight="1" outlineLevel="1" x14ac:dyDescent="0.25">
      <c r="A181" s="1144"/>
      <c r="B181" s="1165"/>
      <c r="C181" s="845"/>
      <c r="D181" s="841"/>
      <c r="E181" s="842"/>
      <c r="F181" s="846"/>
      <c r="G181" s="844">
        <v>0</v>
      </c>
    </row>
    <row r="182" spans="1:7" s="835" customFormat="1" ht="24.9" hidden="1" customHeight="1" outlineLevel="1" x14ac:dyDescent="0.25">
      <c r="A182" s="1144"/>
      <c r="B182" s="1165"/>
      <c r="C182" s="845"/>
      <c r="D182" s="841"/>
      <c r="E182" s="842"/>
      <c r="F182" s="846"/>
      <c r="G182" s="844">
        <v>0</v>
      </c>
    </row>
    <row r="183" spans="1:7" s="835" customFormat="1" ht="24.9" hidden="1" customHeight="1" outlineLevel="1" x14ac:dyDescent="0.25">
      <c r="A183" s="1144"/>
      <c r="B183" s="1165"/>
      <c r="C183" s="845"/>
      <c r="D183" s="841"/>
      <c r="E183" s="842"/>
      <c r="F183" s="846"/>
      <c r="G183" s="844">
        <v>0</v>
      </c>
    </row>
    <row r="184" spans="1:7" s="835" customFormat="1" ht="24.9" hidden="1" customHeight="1" outlineLevel="1" x14ac:dyDescent="0.25">
      <c r="A184" s="1144"/>
      <c r="B184" s="1165"/>
      <c r="C184" s="845"/>
      <c r="D184" s="841"/>
      <c r="E184" s="842"/>
      <c r="F184" s="846"/>
      <c r="G184" s="844">
        <v>0</v>
      </c>
    </row>
    <row r="185" spans="1:7" s="835" customFormat="1" ht="24.9" hidden="1" customHeight="1" outlineLevel="1" x14ac:dyDescent="0.25">
      <c r="A185" s="1144"/>
      <c r="B185" s="1165"/>
      <c r="C185" s="845"/>
      <c r="D185" s="841"/>
      <c r="E185" s="842"/>
      <c r="F185" s="846"/>
      <c r="G185" s="844">
        <v>0</v>
      </c>
    </row>
    <row r="186" spans="1:7" s="835" customFormat="1" ht="24.9" hidden="1" customHeight="1" outlineLevel="1" x14ac:dyDescent="0.25">
      <c r="A186" s="1144"/>
      <c r="B186" s="1165"/>
      <c r="C186" s="845"/>
      <c r="D186" s="841"/>
      <c r="E186" s="842"/>
      <c r="F186" s="846"/>
      <c r="G186" s="844">
        <v>0</v>
      </c>
    </row>
    <row r="187" spans="1:7" s="835" customFormat="1" ht="24.9" hidden="1" customHeight="1" outlineLevel="1" x14ac:dyDescent="0.25">
      <c r="A187" s="1144"/>
      <c r="B187" s="1165"/>
      <c r="C187" s="845"/>
      <c r="D187" s="841"/>
      <c r="E187" s="842"/>
      <c r="F187" s="846"/>
      <c r="G187" s="844">
        <v>0</v>
      </c>
    </row>
    <row r="188" spans="1:7" s="835" customFormat="1" ht="24.9" hidden="1" customHeight="1" outlineLevel="1" x14ac:dyDescent="0.25">
      <c r="A188" s="1144"/>
      <c r="B188" s="1165"/>
      <c r="C188" s="845"/>
      <c r="D188" s="841"/>
      <c r="E188" s="842"/>
      <c r="F188" s="846"/>
      <c r="G188" s="844">
        <v>0</v>
      </c>
    </row>
    <row r="189" spans="1:7" s="835" customFormat="1" ht="24.9" hidden="1" customHeight="1" outlineLevel="1" x14ac:dyDescent="0.25">
      <c r="A189" s="1144"/>
      <c r="B189" s="1165"/>
      <c r="C189" s="845"/>
      <c r="D189" s="841"/>
      <c r="E189" s="842"/>
      <c r="F189" s="846"/>
      <c r="G189" s="844">
        <v>0</v>
      </c>
    </row>
    <row r="190" spans="1:7" s="835" customFormat="1" ht="24.9" hidden="1" customHeight="1" outlineLevel="1" x14ac:dyDescent="0.25">
      <c r="A190" s="1144"/>
      <c r="B190" s="1165"/>
      <c r="C190" s="845"/>
      <c r="D190" s="841"/>
      <c r="E190" s="842"/>
      <c r="F190" s="846"/>
      <c r="G190" s="844">
        <v>0</v>
      </c>
    </row>
    <row r="191" spans="1:7" s="835" customFormat="1" ht="24.9" hidden="1" customHeight="1" outlineLevel="1" x14ac:dyDescent="0.25">
      <c r="A191" s="1144"/>
      <c r="B191" s="1165"/>
      <c r="C191" s="845"/>
      <c r="D191" s="841"/>
      <c r="E191" s="842"/>
      <c r="F191" s="846"/>
      <c r="G191" s="844">
        <v>0</v>
      </c>
    </row>
    <row r="192" spans="1:7" s="835" customFormat="1" ht="24.9" hidden="1" customHeight="1" outlineLevel="1" x14ac:dyDescent="0.25">
      <c r="A192" s="1144"/>
      <c r="B192" s="1165"/>
      <c r="C192" s="845"/>
      <c r="D192" s="841"/>
      <c r="E192" s="842"/>
      <c r="F192" s="846"/>
      <c r="G192" s="844">
        <v>0</v>
      </c>
    </row>
    <row r="193" spans="1:7" s="835" customFormat="1" ht="24.9" hidden="1" customHeight="1" outlineLevel="1" x14ac:dyDescent="0.25">
      <c r="A193" s="1144"/>
      <c r="B193" s="1165"/>
      <c r="C193" s="845"/>
      <c r="D193" s="841"/>
      <c r="E193" s="842"/>
      <c r="F193" s="846"/>
      <c r="G193" s="844">
        <v>0</v>
      </c>
    </row>
    <row r="194" spans="1:7" s="835" customFormat="1" ht="24.9" hidden="1" customHeight="1" outlineLevel="1" x14ac:dyDescent="0.25">
      <c r="A194" s="1144"/>
      <c r="B194" s="1165"/>
      <c r="C194" s="845"/>
      <c r="D194" s="841"/>
      <c r="E194" s="842"/>
      <c r="F194" s="846"/>
      <c r="G194" s="844">
        <v>0</v>
      </c>
    </row>
    <row r="195" spans="1:7" s="835" customFormat="1" ht="24.9" hidden="1" customHeight="1" outlineLevel="1" x14ac:dyDescent="0.25">
      <c r="A195" s="1144"/>
      <c r="B195" s="1165"/>
      <c r="C195" s="845"/>
      <c r="D195" s="841"/>
      <c r="E195" s="842"/>
      <c r="F195" s="846"/>
      <c r="G195" s="844">
        <v>0</v>
      </c>
    </row>
    <row r="196" spans="1:7" s="835" customFormat="1" ht="24.9" hidden="1" customHeight="1" outlineLevel="1" x14ac:dyDescent="0.25">
      <c r="A196" s="1144"/>
      <c r="B196" s="1165"/>
      <c r="C196" s="845"/>
      <c r="D196" s="841"/>
      <c r="E196" s="842"/>
      <c r="F196" s="846"/>
      <c r="G196" s="844">
        <v>0</v>
      </c>
    </row>
    <row r="197" spans="1:7" s="835" customFormat="1" ht="24.9" hidden="1" customHeight="1" outlineLevel="1" x14ac:dyDescent="0.25">
      <c r="A197" s="1144"/>
      <c r="B197" s="1165"/>
      <c r="C197" s="845"/>
      <c r="D197" s="841"/>
      <c r="E197" s="842"/>
      <c r="F197" s="846"/>
      <c r="G197" s="844">
        <v>0</v>
      </c>
    </row>
    <row r="198" spans="1:7" s="835" customFormat="1" ht="24.9" hidden="1" customHeight="1" outlineLevel="1" x14ac:dyDescent="0.25">
      <c r="A198" s="1144"/>
      <c r="B198" s="1165"/>
      <c r="C198" s="845"/>
      <c r="D198" s="841"/>
      <c r="E198" s="842"/>
      <c r="F198" s="846"/>
      <c r="G198" s="844">
        <v>0</v>
      </c>
    </row>
    <row r="199" spans="1:7" s="835" customFormat="1" ht="24.9" hidden="1" customHeight="1" outlineLevel="1" x14ac:dyDescent="0.25">
      <c r="A199" s="1144"/>
      <c r="B199" s="1165"/>
      <c r="C199" s="845"/>
      <c r="D199" s="841"/>
      <c r="E199" s="842"/>
      <c r="F199" s="846"/>
      <c r="G199" s="844">
        <v>0</v>
      </c>
    </row>
    <row r="200" spans="1:7" s="835" customFormat="1" ht="24.9" hidden="1" customHeight="1" outlineLevel="1" x14ac:dyDescent="0.25">
      <c r="A200" s="1144"/>
      <c r="B200" s="1165"/>
      <c r="C200" s="845"/>
      <c r="D200" s="841"/>
      <c r="E200" s="842"/>
      <c r="F200" s="846"/>
      <c r="G200" s="844">
        <v>0</v>
      </c>
    </row>
    <row r="201" spans="1:7" s="835" customFormat="1" ht="24.9" hidden="1" customHeight="1" outlineLevel="1" x14ac:dyDescent="0.25">
      <c r="A201" s="1144"/>
      <c r="B201" s="1165"/>
      <c r="C201" s="845"/>
      <c r="D201" s="841"/>
      <c r="E201" s="842"/>
      <c r="F201" s="846"/>
      <c r="G201" s="844">
        <v>0</v>
      </c>
    </row>
    <row r="202" spans="1:7" s="835" customFormat="1" ht="24.9" hidden="1" customHeight="1" outlineLevel="1" x14ac:dyDescent="0.25">
      <c r="A202" s="1144"/>
      <c r="B202" s="1165"/>
      <c r="C202" s="845"/>
      <c r="D202" s="841"/>
      <c r="E202" s="842"/>
      <c r="F202" s="846"/>
      <c r="G202" s="844">
        <v>0</v>
      </c>
    </row>
    <row r="203" spans="1:7" s="835" customFormat="1" ht="24.9" hidden="1" customHeight="1" outlineLevel="1" x14ac:dyDescent="0.25">
      <c r="A203" s="1144"/>
      <c r="B203" s="1165"/>
      <c r="C203" s="845"/>
      <c r="D203" s="841"/>
      <c r="E203" s="842"/>
      <c r="F203" s="846"/>
      <c r="G203" s="844">
        <v>0</v>
      </c>
    </row>
    <row r="204" spans="1:7" s="835" customFormat="1" ht="24.9" hidden="1" customHeight="1" outlineLevel="1" x14ac:dyDescent="0.25">
      <c r="A204" s="1144"/>
      <c r="B204" s="1165"/>
      <c r="C204" s="845"/>
      <c r="D204" s="841"/>
      <c r="E204" s="842"/>
      <c r="F204" s="846"/>
      <c r="G204" s="844">
        <v>0</v>
      </c>
    </row>
    <row r="205" spans="1:7" s="835" customFormat="1" ht="24.9" hidden="1" customHeight="1" outlineLevel="1" x14ac:dyDescent="0.25">
      <c r="A205" s="1144"/>
      <c r="B205" s="1165"/>
      <c r="C205" s="845"/>
      <c r="D205" s="841"/>
      <c r="E205" s="842"/>
      <c r="F205" s="846"/>
      <c r="G205" s="844">
        <v>0</v>
      </c>
    </row>
    <row r="206" spans="1:7" s="835" customFormat="1" ht="24.9" hidden="1" customHeight="1" outlineLevel="1" x14ac:dyDescent="0.25">
      <c r="A206" s="1144"/>
      <c r="B206" s="1165"/>
      <c r="C206" s="845"/>
      <c r="D206" s="841"/>
      <c r="E206" s="842"/>
      <c r="F206" s="846"/>
      <c r="G206" s="844">
        <v>0</v>
      </c>
    </row>
    <row r="207" spans="1:7" s="835" customFormat="1" ht="24.9" hidden="1" customHeight="1" outlineLevel="1" x14ac:dyDescent="0.25">
      <c r="A207" s="1144"/>
      <c r="B207" s="1165"/>
      <c r="C207" s="845"/>
      <c r="D207" s="841"/>
      <c r="E207" s="842"/>
      <c r="F207" s="846"/>
      <c r="G207" s="844">
        <v>0</v>
      </c>
    </row>
    <row r="208" spans="1:7" s="835" customFormat="1" ht="24.9" hidden="1" customHeight="1" outlineLevel="1" x14ac:dyDescent="0.25">
      <c r="A208" s="1144"/>
      <c r="B208" s="1165"/>
      <c r="C208" s="845"/>
      <c r="D208" s="841"/>
      <c r="E208" s="842"/>
      <c r="F208" s="846"/>
      <c r="G208" s="844">
        <v>0</v>
      </c>
    </row>
    <row r="209" spans="1:7" s="835" customFormat="1" ht="24.9" hidden="1" customHeight="1" outlineLevel="1" x14ac:dyDescent="0.25">
      <c r="A209" s="1144"/>
      <c r="B209" s="1165"/>
      <c r="C209" s="845"/>
      <c r="D209" s="841"/>
      <c r="E209" s="842"/>
      <c r="F209" s="846"/>
      <c r="G209" s="844">
        <v>0</v>
      </c>
    </row>
    <row r="210" spans="1:7" s="835" customFormat="1" ht="24.9" hidden="1" customHeight="1" outlineLevel="1" x14ac:dyDescent="0.25">
      <c r="A210" s="1144"/>
      <c r="B210" s="1165"/>
      <c r="C210" s="845"/>
      <c r="D210" s="841"/>
      <c r="E210" s="842"/>
      <c r="F210" s="846"/>
      <c r="G210" s="844">
        <v>0</v>
      </c>
    </row>
    <row r="211" spans="1:7" s="835" customFormat="1" ht="24.9" hidden="1" customHeight="1" outlineLevel="1" x14ac:dyDescent="0.25">
      <c r="A211" s="1144"/>
      <c r="B211" s="1165"/>
      <c r="C211" s="845"/>
      <c r="D211" s="841"/>
      <c r="E211" s="842"/>
      <c r="F211" s="846"/>
      <c r="G211" s="844">
        <v>0</v>
      </c>
    </row>
    <row r="212" spans="1:7" s="835" customFormat="1" ht="24.9" hidden="1" customHeight="1" outlineLevel="1" x14ac:dyDescent="0.25">
      <c r="A212" s="1144"/>
      <c r="B212" s="1165"/>
      <c r="C212" s="858"/>
      <c r="D212" s="841"/>
      <c r="E212" s="842"/>
      <c r="F212" s="846"/>
      <c r="G212" s="844">
        <v>0</v>
      </c>
    </row>
    <row r="213" spans="1:7" ht="24.9" customHeight="1" collapsed="1" x14ac:dyDescent="0.35">
      <c r="A213" s="1145"/>
      <c r="B213" s="1166"/>
      <c r="C213" s="848"/>
      <c r="D213" s="860"/>
      <c r="E213" s="850"/>
      <c r="F213" s="851"/>
      <c r="G213" s="852">
        <f>SUM(G163:G212)</f>
        <v>0</v>
      </c>
    </row>
    <row r="214" spans="1:7" s="835" customFormat="1" ht="24.9" hidden="1" customHeight="1" outlineLevel="1" x14ac:dyDescent="0.25">
      <c r="A214" s="1143" t="s">
        <v>133</v>
      </c>
      <c r="B214" s="1164" t="s">
        <v>673</v>
      </c>
      <c r="C214" s="840"/>
      <c r="D214" s="841"/>
      <c r="E214" s="855"/>
      <c r="F214" s="846"/>
      <c r="G214" s="844">
        <f>Total!$X$40</f>
        <v>0</v>
      </c>
    </row>
    <row r="215" spans="1:7" s="835" customFormat="1" ht="24.9" hidden="1" customHeight="1" outlineLevel="1" x14ac:dyDescent="0.25">
      <c r="A215" s="1144"/>
      <c r="B215" s="1165"/>
      <c r="C215" s="845"/>
      <c r="D215" s="841"/>
      <c r="E215" s="855"/>
      <c r="F215" s="846"/>
      <c r="G215" s="844">
        <v>0</v>
      </c>
    </row>
    <row r="216" spans="1:7" s="835" customFormat="1" ht="24.9" hidden="1" customHeight="1" outlineLevel="1" x14ac:dyDescent="0.25">
      <c r="A216" s="1144"/>
      <c r="B216" s="1165"/>
      <c r="C216" s="845"/>
      <c r="D216" s="841"/>
      <c r="E216" s="855"/>
      <c r="F216" s="846"/>
      <c r="G216" s="844">
        <v>0</v>
      </c>
    </row>
    <row r="217" spans="1:7" s="835" customFormat="1" ht="24.9" hidden="1" customHeight="1" outlineLevel="1" x14ac:dyDescent="0.25">
      <c r="A217" s="1144"/>
      <c r="B217" s="1165"/>
      <c r="C217" s="845"/>
      <c r="D217" s="841"/>
      <c r="E217" s="855"/>
      <c r="F217" s="846"/>
      <c r="G217" s="844">
        <v>0</v>
      </c>
    </row>
    <row r="218" spans="1:7" s="835" customFormat="1" ht="24.9" hidden="1" customHeight="1" outlineLevel="1" x14ac:dyDescent="0.25">
      <c r="A218" s="1144"/>
      <c r="B218" s="1165"/>
      <c r="C218" s="845"/>
      <c r="D218" s="841"/>
      <c r="E218" s="855"/>
      <c r="F218" s="846"/>
      <c r="G218" s="844">
        <v>0</v>
      </c>
    </row>
    <row r="219" spans="1:7" s="835" customFormat="1" ht="24.9" hidden="1" customHeight="1" outlineLevel="1" x14ac:dyDescent="0.25">
      <c r="A219" s="1144"/>
      <c r="B219" s="1165"/>
      <c r="C219" s="845"/>
      <c r="D219" s="841"/>
      <c r="E219" s="855"/>
      <c r="F219" s="846"/>
      <c r="G219" s="844">
        <v>0</v>
      </c>
    </row>
    <row r="220" spans="1:7" s="835" customFormat="1" ht="24.9" hidden="1" customHeight="1" outlineLevel="1" x14ac:dyDescent="0.25">
      <c r="A220" s="1144"/>
      <c r="B220" s="1165"/>
      <c r="C220" s="845"/>
      <c r="D220" s="841"/>
      <c r="E220" s="855"/>
      <c r="F220" s="846"/>
      <c r="G220" s="844">
        <v>0</v>
      </c>
    </row>
    <row r="221" spans="1:7" s="835" customFormat="1" ht="24.9" hidden="1" customHeight="1" outlineLevel="1" x14ac:dyDescent="0.25">
      <c r="A221" s="1144"/>
      <c r="B221" s="1165"/>
      <c r="C221" s="845"/>
      <c r="D221" s="841"/>
      <c r="E221" s="855"/>
      <c r="F221" s="846"/>
      <c r="G221" s="844">
        <v>0</v>
      </c>
    </row>
    <row r="222" spans="1:7" s="835" customFormat="1" ht="24.9" hidden="1" customHeight="1" outlineLevel="1" x14ac:dyDescent="0.25">
      <c r="A222" s="1144"/>
      <c r="B222" s="1165"/>
      <c r="C222" s="845"/>
      <c r="D222" s="841"/>
      <c r="E222" s="855"/>
      <c r="F222" s="846"/>
      <c r="G222" s="844">
        <v>0</v>
      </c>
    </row>
    <row r="223" spans="1:7" s="835" customFormat="1" ht="24.9" hidden="1" customHeight="1" outlineLevel="1" x14ac:dyDescent="0.25">
      <c r="A223" s="1144"/>
      <c r="B223" s="1165"/>
      <c r="C223" s="840"/>
      <c r="D223" s="841"/>
      <c r="E223" s="855"/>
      <c r="F223" s="846"/>
      <c r="G223" s="844">
        <v>0</v>
      </c>
    </row>
    <row r="224" spans="1:7" s="853" customFormat="1" ht="24.9" customHeight="1" collapsed="1" x14ac:dyDescent="0.25">
      <c r="A224" s="1145"/>
      <c r="B224" s="1166"/>
      <c r="C224" s="848"/>
      <c r="D224" s="857"/>
      <c r="E224" s="850"/>
      <c r="F224" s="851"/>
      <c r="G224" s="852">
        <f>SUM(G214:G223)</f>
        <v>0</v>
      </c>
    </row>
    <row r="225" spans="1:7" s="835" customFormat="1" ht="24.9" hidden="1" customHeight="1" outlineLevel="1" x14ac:dyDescent="0.25">
      <c r="A225" s="1143" t="s">
        <v>77</v>
      </c>
      <c r="B225" s="1164" t="s">
        <v>672</v>
      </c>
      <c r="C225" s="840"/>
      <c r="D225" s="841"/>
      <c r="E225" s="842"/>
      <c r="F225" s="846"/>
      <c r="G225" s="844">
        <f>Total!$X$43</f>
        <v>0</v>
      </c>
    </row>
    <row r="226" spans="1:7" s="835" customFormat="1" ht="24.9" hidden="1" customHeight="1" outlineLevel="1" x14ac:dyDescent="0.25">
      <c r="A226" s="1144"/>
      <c r="B226" s="1165"/>
      <c r="C226" s="845"/>
      <c r="D226" s="841"/>
      <c r="E226" s="842"/>
      <c r="F226" s="846"/>
      <c r="G226" s="844">
        <v>0</v>
      </c>
    </row>
    <row r="227" spans="1:7" s="835" customFormat="1" ht="24.9" hidden="1" customHeight="1" outlineLevel="1" x14ac:dyDescent="0.25">
      <c r="A227" s="1144"/>
      <c r="B227" s="1165"/>
      <c r="C227" s="845"/>
      <c r="D227" s="841"/>
      <c r="E227" s="842"/>
      <c r="F227" s="846"/>
      <c r="G227" s="844">
        <v>0</v>
      </c>
    </row>
    <row r="228" spans="1:7" s="835" customFormat="1" ht="24.9" hidden="1" customHeight="1" outlineLevel="1" x14ac:dyDescent="0.25">
      <c r="A228" s="1144"/>
      <c r="B228" s="1165"/>
      <c r="C228" s="845"/>
      <c r="D228" s="841"/>
      <c r="E228" s="842"/>
      <c r="F228" s="846"/>
      <c r="G228" s="844">
        <v>0</v>
      </c>
    </row>
    <row r="229" spans="1:7" s="835" customFormat="1" ht="24.9" hidden="1" customHeight="1" outlineLevel="1" x14ac:dyDescent="0.25">
      <c r="A229" s="1144"/>
      <c r="B229" s="1165"/>
      <c r="C229" s="845"/>
      <c r="D229" s="841"/>
      <c r="E229" s="842"/>
      <c r="F229" s="846"/>
      <c r="G229" s="844">
        <v>0</v>
      </c>
    </row>
    <row r="230" spans="1:7" s="835" customFormat="1" ht="24.9" hidden="1" customHeight="1" outlineLevel="1" x14ac:dyDescent="0.25">
      <c r="A230" s="1144"/>
      <c r="B230" s="1165"/>
      <c r="C230" s="845"/>
      <c r="D230" s="841"/>
      <c r="E230" s="842"/>
      <c r="F230" s="846"/>
      <c r="G230" s="859">
        <v>0</v>
      </c>
    </row>
    <row r="231" spans="1:7" s="835" customFormat="1" ht="24.9" hidden="1" customHeight="1" outlineLevel="1" x14ac:dyDescent="0.25">
      <c r="A231" s="1144"/>
      <c r="B231" s="1165"/>
      <c r="C231" s="845"/>
      <c r="D231" s="841"/>
      <c r="E231" s="842"/>
      <c r="F231" s="846"/>
      <c r="G231" s="859">
        <v>0</v>
      </c>
    </row>
    <row r="232" spans="1:7" s="835" customFormat="1" ht="24.9" hidden="1" customHeight="1" outlineLevel="1" x14ac:dyDescent="0.25">
      <c r="A232" s="1144"/>
      <c r="B232" s="1165"/>
      <c r="C232" s="845"/>
      <c r="D232" s="841"/>
      <c r="E232" s="842"/>
      <c r="F232" s="846"/>
      <c r="G232" s="859">
        <v>0</v>
      </c>
    </row>
    <row r="233" spans="1:7" s="835" customFormat="1" ht="24.9" hidden="1" customHeight="1" outlineLevel="1" x14ac:dyDescent="0.25">
      <c r="A233" s="1144"/>
      <c r="B233" s="1165"/>
      <c r="C233" s="845"/>
      <c r="D233" s="841"/>
      <c r="E233" s="842"/>
      <c r="F233" s="846"/>
      <c r="G233" s="859">
        <v>0</v>
      </c>
    </row>
    <row r="234" spans="1:7" s="835" customFormat="1" ht="24.9" hidden="1" customHeight="1" outlineLevel="1" x14ac:dyDescent="0.25">
      <c r="A234" s="1144"/>
      <c r="B234" s="1165"/>
      <c r="C234" s="845"/>
      <c r="D234" s="841"/>
      <c r="E234" s="842"/>
      <c r="F234" s="846"/>
      <c r="G234" s="859">
        <v>0</v>
      </c>
    </row>
    <row r="235" spans="1:7" s="835" customFormat="1" ht="24.9" hidden="1" customHeight="1" outlineLevel="1" x14ac:dyDescent="0.25">
      <c r="A235" s="1144"/>
      <c r="B235" s="1165"/>
      <c r="C235" s="845"/>
      <c r="D235" s="841"/>
      <c r="E235" s="842"/>
      <c r="F235" s="846"/>
      <c r="G235" s="859">
        <v>0</v>
      </c>
    </row>
    <row r="236" spans="1:7" s="835" customFormat="1" ht="24.9" hidden="1" customHeight="1" outlineLevel="1" x14ac:dyDescent="0.25">
      <c r="A236" s="1144"/>
      <c r="B236" s="1165"/>
      <c r="C236" s="845"/>
      <c r="D236" s="841"/>
      <c r="E236" s="842"/>
      <c r="F236" s="846"/>
      <c r="G236" s="859">
        <v>0</v>
      </c>
    </row>
    <row r="237" spans="1:7" s="835" customFormat="1" ht="24.9" hidden="1" customHeight="1" outlineLevel="1" x14ac:dyDescent="0.25">
      <c r="A237" s="1144"/>
      <c r="B237" s="1165"/>
      <c r="C237" s="845"/>
      <c r="D237" s="841"/>
      <c r="E237" s="842"/>
      <c r="F237" s="846"/>
      <c r="G237" s="859">
        <v>0</v>
      </c>
    </row>
    <row r="238" spans="1:7" s="835" customFormat="1" ht="24.9" hidden="1" customHeight="1" outlineLevel="1" x14ac:dyDescent="0.25">
      <c r="A238" s="1144"/>
      <c r="B238" s="1165"/>
      <c r="C238" s="845"/>
      <c r="D238" s="841"/>
      <c r="E238" s="842"/>
      <c r="F238" s="846"/>
      <c r="G238" s="859">
        <v>0</v>
      </c>
    </row>
    <row r="239" spans="1:7" s="835" customFormat="1" ht="24.9" hidden="1" customHeight="1" outlineLevel="1" x14ac:dyDescent="0.25">
      <c r="A239" s="1144"/>
      <c r="B239" s="1165"/>
      <c r="C239" s="845"/>
      <c r="D239" s="841"/>
      <c r="E239" s="842"/>
      <c r="F239" s="846"/>
      <c r="G239" s="859">
        <v>0</v>
      </c>
    </row>
    <row r="240" spans="1:7" s="835" customFormat="1" ht="24.9" hidden="1" customHeight="1" outlineLevel="1" x14ac:dyDescent="0.25">
      <c r="A240" s="1144"/>
      <c r="B240" s="1165"/>
      <c r="C240" s="845"/>
      <c r="D240" s="841"/>
      <c r="E240" s="842"/>
      <c r="F240" s="846"/>
      <c r="G240" s="859">
        <v>0</v>
      </c>
    </row>
    <row r="241" spans="1:7" s="835" customFormat="1" ht="24.9" hidden="1" customHeight="1" outlineLevel="1" x14ac:dyDescent="0.25">
      <c r="A241" s="1144"/>
      <c r="B241" s="1165"/>
      <c r="C241" s="845"/>
      <c r="D241" s="841"/>
      <c r="E241" s="842"/>
      <c r="F241" s="846"/>
      <c r="G241" s="859">
        <v>0</v>
      </c>
    </row>
    <row r="242" spans="1:7" s="835" customFormat="1" ht="24.9" hidden="1" customHeight="1" outlineLevel="1" x14ac:dyDescent="0.25">
      <c r="A242" s="1144"/>
      <c r="B242" s="1165"/>
      <c r="C242" s="845"/>
      <c r="D242" s="841"/>
      <c r="E242" s="842"/>
      <c r="F242" s="846"/>
      <c r="G242" s="859">
        <v>0</v>
      </c>
    </row>
    <row r="243" spans="1:7" s="835" customFormat="1" ht="24.9" hidden="1" customHeight="1" outlineLevel="1" x14ac:dyDescent="0.25">
      <c r="A243" s="1144"/>
      <c r="B243" s="1165"/>
      <c r="C243" s="845"/>
      <c r="D243" s="841"/>
      <c r="E243" s="842"/>
      <c r="F243" s="846"/>
      <c r="G243" s="859">
        <v>0</v>
      </c>
    </row>
    <row r="244" spans="1:7" s="835" customFormat="1" ht="24.9" hidden="1" customHeight="1" outlineLevel="1" x14ac:dyDescent="0.25">
      <c r="A244" s="1144"/>
      <c r="B244" s="1165"/>
      <c r="C244" s="845"/>
      <c r="D244" s="841"/>
      <c r="E244" s="842"/>
      <c r="F244" s="846"/>
      <c r="G244" s="859">
        <v>0</v>
      </c>
    </row>
    <row r="245" spans="1:7" s="835" customFormat="1" ht="24.9" hidden="1" customHeight="1" outlineLevel="1" x14ac:dyDescent="0.25">
      <c r="A245" s="1144"/>
      <c r="B245" s="1165"/>
      <c r="C245" s="845"/>
      <c r="D245" s="841"/>
      <c r="E245" s="842"/>
      <c r="F245" s="846"/>
      <c r="G245" s="859">
        <v>0</v>
      </c>
    </row>
    <row r="246" spans="1:7" s="835" customFormat="1" ht="24.9" hidden="1" customHeight="1" outlineLevel="1" x14ac:dyDescent="0.25">
      <c r="A246" s="1144"/>
      <c r="B246" s="1165"/>
      <c r="C246" s="845"/>
      <c r="D246" s="841"/>
      <c r="E246" s="842"/>
      <c r="F246" s="846"/>
      <c r="G246" s="859">
        <v>0</v>
      </c>
    </row>
    <row r="247" spans="1:7" s="835" customFormat="1" ht="24.9" hidden="1" customHeight="1" outlineLevel="1" x14ac:dyDescent="0.25">
      <c r="A247" s="1144"/>
      <c r="B247" s="1165"/>
      <c r="C247" s="845"/>
      <c r="D247" s="841"/>
      <c r="E247" s="842"/>
      <c r="F247" s="846"/>
      <c r="G247" s="859">
        <v>0</v>
      </c>
    </row>
    <row r="248" spans="1:7" s="835" customFormat="1" ht="24.9" hidden="1" customHeight="1" outlineLevel="1" x14ac:dyDescent="0.25">
      <c r="A248" s="1144"/>
      <c r="B248" s="1165"/>
      <c r="C248" s="845"/>
      <c r="D248" s="841"/>
      <c r="E248" s="842"/>
      <c r="F248" s="846"/>
      <c r="G248" s="859">
        <v>0</v>
      </c>
    </row>
    <row r="249" spans="1:7" s="835" customFormat="1" ht="24.9" hidden="1" customHeight="1" outlineLevel="1" x14ac:dyDescent="0.25">
      <c r="A249" s="1144"/>
      <c r="B249" s="1165"/>
      <c r="C249" s="845"/>
      <c r="D249" s="841"/>
      <c r="E249" s="842"/>
      <c r="F249" s="846"/>
      <c r="G249" s="859">
        <v>0</v>
      </c>
    </row>
    <row r="250" spans="1:7" s="835" customFormat="1" ht="24.9" hidden="1" customHeight="1" outlineLevel="1" x14ac:dyDescent="0.25">
      <c r="A250" s="1144"/>
      <c r="B250" s="1165"/>
      <c r="C250" s="845"/>
      <c r="D250" s="841"/>
      <c r="E250" s="842"/>
      <c r="F250" s="846"/>
      <c r="G250" s="859">
        <v>0</v>
      </c>
    </row>
    <row r="251" spans="1:7" s="835" customFormat="1" ht="24.9" hidden="1" customHeight="1" outlineLevel="1" x14ac:dyDescent="0.25">
      <c r="A251" s="1144"/>
      <c r="B251" s="1165"/>
      <c r="C251" s="845"/>
      <c r="D251" s="841"/>
      <c r="E251" s="842"/>
      <c r="F251" s="846"/>
      <c r="G251" s="859">
        <v>0</v>
      </c>
    </row>
    <row r="252" spans="1:7" s="835" customFormat="1" ht="24.9" hidden="1" customHeight="1" outlineLevel="1" x14ac:dyDescent="0.25">
      <c r="A252" s="1144"/>
      <c r="B252" s="1165"/>
      <c r="C252" s="845"/>
      <c r="D252" s="841"/>
      <c r="E252" s="842"/>
      <c r="F252" s="846"/>
      <c r="G252" s="859">
        <v>0</v>
      </c>
    </row>
    <row r="253" spans="1:7" s="835" customFormat="1" ht="24.9" hidden="1" customHeight="1" outlineLevel="1" x14ac:dyDescent="0.25">
      <c r="A253" s="1144"/>
      <c r="B253" s="1165"/>
      <c r="C253" s="845"/>
      <c r="D253" s="841"/>
      <c r="E253" s="842"/>
      <c r="F253" s="846"/>
      <c r="G253" s="859">
        <v>0</v>
      </c>
    </row>
    <row r="254" spans="1:7" s="835" customFormat="1" ht="24.9" hidden="1" customHeight="1" outlineLevel="1" x14ac:dyDescent="0.25">
      <c r="A254" s="1144"/>
      <c r="B254" s="1165"/>
      <c r="C254" s="845"/>
      <c r="D254" s="841"/>
      <c r="E254" s="842"/>
      <c r="F254" s="846"/>
      <c r="G254" s="859">
        <v>0</v>
      </c>
    </row>
    <row r="255" spans="1:7" s="835" customFormat="1" ht="24.9" hidden="1" customHeight="1" outlineLevel="1" x14ac:dyDescent="0.25">
      <c r="A255" s="1144"/>
      <c r="B255" s="1165"/>
      <c r="C255" s="845"/>
      <c r="D255" s="841"/>
      <c r="E255" s="842"/>
      <c r="F255" s="846"/>
      <c r="G255" s="859">
        <v>0</v>
      </c>
    </row>
    <row r="256" spans="1:7" s="835" customFormat="1" ht="24.9" hidden="1" customHeight="1" outlineLevel="1" x14ac:dyDescent="0.25">
      <c r="A256" s="1144"/>
      <c r="B256" s="1165"/>
      <c r="C256" s="845"/>
      <c r="D256" s="841"/>
      <c r="E256" s="842"/>
      <c r="F256" s="846"/>
      <c r="G256" s="859">
        <v>0</v>
      </c>
    </row>
    <row r="257" spans="1:7" s="835" customFormat="1" ht="24.9" hidden="1" customHeight="1" outlineLevel="1" x14ac:dyDescent="0.25">
      <c r="A257" s="1144"/>
      <c r="B257" s="1165"/>
      <c r="C257" s="845"/>
      <c r="D257" s="841"/>
      <c r="E257" s="842"/>
      <c r="F257" s="846"/>
      <c r="G257" s="859">
        <v>0</v>
      </c>
    </row>
    <row r="258" spans="1:7" s="835" customFormat="1" ht="24.9" hidden="1" customHeight="1" outlineLevel="1" x14ac:dyDescent="0.25">
      <c r="A258" s="1144"/>
      <c r="B258" s="1165"/>
      <c r="C258" s="845"/>
      <c r="D258" s="841"/>
      <c r="E258" s="842"/>
      <c r="F258" s="846"/>
      <c r="G258" s="859">
        <v>0</v>
      </c>
    </row>
    <row r="259" spans="1:7" s="835" customFormat="1" ht="24.9" hidden="1" customHeight="1" outlineLevel="1" x14ac:dyDescent="0.25">
      <c r="A259" s="1144"/>
      <c r="B259" s="1165"/>
      <c r="C259" s="845"/>
      <c r="D259" s="841"/>
      <c r="E259" s="842"/>
      <c r="F259" s="846"/>
      <c r="G259" s="859">
        <v>0</v>
      </c>
    </row>
    <row r="260" spans="1:7" s="835" customFormat="1" ht="24.9" hidden="1" customHeight="1" outlineLevel="1" x14ac:dyDescent="0.25">
      <c r="A260" s="1144"/>
      <c r="B260" s="1165"/>
      <c r="C260" s="845"/>
      <c r="D260" s="841"/>
      <c r="E260" s="842"/>
      <c r="F260" s="846"/>
      <c r="G260" s="859">
        <v>0</v>
      </c>
    </row>
    <row r="261" spans="1:7" s="835" customFormat="1" ht="24.9" hidden="1" customHeight="1" outlineLevel="1" x14ac:dyDescent="0.25">
      <c r="A261" s="1144"/>
      <c r="B261" s="1165"/>
      <c r="C261" s="845"/>
      <c r="D261" s="841"/>
      <c r="E261" s="842"/>
      <c r="F261" s="846"/>
      <c r="G261" s="859">
        <v>0</v>
      </c>
    </row>
    <row r="262" spans="1:7" s="835" customFormat="1" ht="24.9" hidden="1" customHeight="1" outlineLevel="1" x14ac:dyDescent="0.25">
      <c r="A262" s="1144"/>
      <c r="B262" s="1165"/>
      <c r="C262" s="845"/>
      <c r="D262" s="841"/>
      <c r="E262" s="842"/>
      <c r="F262" s="846"/>
      <c r="G262" s="859">
        <v>0</v>
      </c>
    </row>
    <row r="263" spans="1:7" s="835" customFormat="1" ht="24.9" hidden="1" customHeight="1" outlineLevel="1" x14ac:dyDescent="0.25">
      <c r="A263" s="1144"/>
      <c r="B263" s="1165"/>
      <c r="C263" s="845"/>
      <c r="D263" s="841"/>
      <c r="E263" s="842"/>
      <c r="F263" s="846"/>
      <c r="G263" s="859">
        <v>0</v>
      </c>
    </row>
    <row r="264" spans="1:7" s="835" customFormat="1" ht="24.9" hidden="1" customHeight="1" outlineLevel="1" x14ac:dyDescent="0.25">
      <c r="A264" s="1144"/>
      <c r="B264" s="1165"/>
      <c r="C264" s="845"/>
      <c r="D264" s="841"/>
      <c r="E264" s="842"/>
      <c r="F264" s="846"/>
      <c r="G264" s="859">
        <v>0</v>
      </c>
    </row>
    <row r="265" spans="1:7" s="835" customFormat="1" ht="24.9" hidden="1" customHeight="1" outlineLevel="1" x14ac:dyDescent="0.25">
      <c r="A265" s="1144"/>
      <c r="B265" s="1165"/>
      <c r="C265" s="845"/>
      <c r="D265" s="841"/>
      <c r="E265" s="842"/>
      <c r="F265" s="846"/>
      <c r="G265" s="859">
        <v>0</v>
      </c>
    </row>
    <row r="266" spans="1:7" s="835" customFormat="1" ht="24.9" hidden="1" customHeight="1" outlineLevel="1" x14ac:dyDescent="0.25">
      <c r="A266" s="1144"/>
      <c r="B266" s="1165"/>
      <c r="C266" s="845"/>
      <c r="D266" s="841"/>
      <c r="E266" s="842"/>
      <c r="F266" s="846"/>
      <c r="G266" s="859">
        <v>0</v>
      </c>
    </row>
    <row r="267" spans="1:7" s="835" customFormat="1" ht="24.9" hidden="1" customHeight="1" outlineLevel="1" x14ac:dyDescent="0.25">
      <c r="A267" s="1144"/>
      <c r="B267" s="1165"/>
      <c r="C267" s="845"/>
      <c r="D267" s="841"/>
      <c r="E267" s="842"/>
      <c r="F267" s="846"/>
      <c r="G267" s="859">
        <v>0</v>
      </c>
    </row>
    <row r="268" spans="1:7" s="835" customFormat="1" ht="24.9" hidden="1" customHeight="1" outlineLevel="1" x14ac:dyDescent="0.25">
      <c r="A268" s="1144"/>
      <c r="B268" s="1165"/>
      <c r="C268" s="845"/>
      <c r="D268" s="841"/>
      <c r="E268" s="842"/>
      <c r="F268" s="846"/>
      <c r="G268" s="859">
        <v>0</v>
      </c>
    </row>
    <row r="269" spans="1:7" s="835" customFormat="1" ht="24.9" hidden="1" customHeight="1" outlineLevel="1" x14ac:dyDescent="0.25">
      <c r="A269" s="1144"/>
      <c r="B269" s="1165"/>
      <c r="C269" s="845"/>
      <c r="D269" s="841"/>
      <c r="E269" s="842"/>
      <c r="F269" s="846"/>
      <c r="G269" s="859">
        <v>0</v>
      </c>
    </row>
    <row r="270" spans="1:7" s="835" customFormat="1" ht="24.9" hidden="1" customHeight="1" outlineLevel="1" x14ac:dyDescent="0.25">
      <c r="A270" s="1144"/>
      <c r="B270" s="1165"/>
      <c r="C270" s="845"/>
      <c r="D270" s="841"/>
      <c r="E270" s="842"/>
      <c r="F270" s="846"/>
      <c r="G270" s="859">
        <v>0</v>
      </c>
    </row>
    <row r="271" spans="1:7" s="835" customFormat="1" ht="24.9" hidden="1" customHeight="1" outlineLevel="1" x14ac:dyDescent="0.25">
      <c r="A271" s="1144"/>
      <c r="B271" s="1165"/>
      <c r="C271" s="845"/>
      <c r="D271" s="841"/>
      <c r="E271" s="842"/>
      <c r="F271" s="846"/>
      <c r="G271" s="859">
        <v>0</v>
      </c>
    </row>
    <row r="272" spans="1:7" s="835" customFormat="1" ht="24.9" hidden="1" customHeight="1" outlineLevel="1" x14ac:dyDescent="0.25">
      <c r="A272" s="1144"/>
      <c r="B272" s="1165"/>
      <c r="C272" s="845"/>
      <c r="D272" s="841"/>
      <c r="E272" s="842"/>
      <c r="F272" s="846"/>
      <c r="G272" s="859">
        <v>0</v>
      </c>
    </row>
    <row r="273" spans="1:7" s="835" customFormat="1" ht="24.9" hidden="1" customHeight="1" outlineLevel="1" x14ac:dyDescent="0.25">
      <c r="A273" s="1144"/>
      <c r="B273" s="1165"/>
      <c r="C273" s="845"/>
      <c r="D273" s="841"/>
      <c r="E273" s="842"/>
      <c r="F273" s="846"/>
      <c r="G273" s="859">
        <v>0</v>
      </c>
    </row>
    <row r="274" spans="1:7" s="835" customFormat="1" ht="24.9" hidden="1" customHeight="1" outlineLevel="1" x14ac:dyDescent="0.25">
      <c r="A274" s="1144"/>
      <c r="B274" s="1165"/>
      <c r="C274" s="858"/>
      <c r="D274" s="841"/>
      <c r="E274" s="842"/>
      <c r="F274" s="846"/>
      <c r="G274" s="859">
        <v>0</v>
      </c>
    </row>
    <row r="275" spans="1:7" s="853" customFormat="1" ht="24.9" customHeight="1" collapsed="1" x14ac:dyDescent="0.25">
      <c r="A275" s="1145"/>
      <c r="B275" s="1166"/>
      <c r="C275" s="848"/>
      <c r="D275" s="849"/>
      <c r="E275" s="850"/>
      <c r="F275" s="851"/>
      <c r="G275" s="852">
        <f>SUM(G225:G274)</f>
        <v>0</v>
      </c>
    </row>
    <row r="276" spans="1:7" s="835" customFormat="1" ht="24.9" hidden="1" customHeight="1" outlineLevel="1" x14ac:dyDescent="0.25">
      <c r="A276" s="1144" t="s">
        <v>90</v>
      </c>
      <c r="B276" s="1165" t="s">
        <v>671</v>
      </c>
      <c r="C276" s="840"/>
      <c r="D276" s="841"/>
      <c r="E276" s="842"/>
      <c r="F276" s="846"/>
      <c r="G276" s="844">
        <f>Total!$X$45</f>
        <v>0</v>
      </c>
    </row>
    <row r="277" spans="1:7" s="835" customFormat="1" ht="24.9" hidden="1" customHeight="1" outlineLevel="1" x14ac:dyDescent="0.25">
      <c r="A277" s="1144"/>
      <c r="B277" s="1165"/>
      <c r="C277" s="845"/>
      <c r="D277" s="841"/>
      <c r="E277" s="842"/>
      <c r="F277" s="846"/>
      <c r="G277" s="844">
        <v>0</v>
      </c>
    </row>
    <row r="278" spans="1:7" s="835" customFormat="1" ht="24.9" hidden="1" customHeight="1" outlineLevel="1" x14ac:dyDescent="0.25">
      <c r="A278" s="1144"/>
      <c r="B278" s="1165"/>
      <c r="C278" s="845"/>
      <c r="D278" s="841"/>
      <c r="E278" s="842"/>
      <c r="F278" s="846"/>
      <c r="G278" s="844">
        <v>0</v>
      </c>
    </row>
    <row r="279" spans="1:7" s="835" customFormat="1" ht="24.9" hidden="1" customHeight="1" outlineLevel="1" x14ac:dyDescent="0.25">
      <c r="A279" s="1144"/>
      <c r="B279" s="1165"/>
      <c r="C279" s="845"/>
      <c r="D279" s="841"/>
      <c r="E279" s="842"/>
      <c r="F279" s="846"/>
      <c r="G279" s="859">
        <v>0</v>
      </c>
    </row>
    <row r="280" spans="1:7" s="835" customFormat="1" ht="24.9" hidden="1" customHeight="1" outlineLevel="1" x14ac:dyDescent="0.25">
      <c r="A280" s="1144"/>
      <c r="B280" s="1165"/>
      <c r="C280" s="845"/>
      <c r="D280" s="841"/>
      <c r="E280" s="842"/>
      <c r="F280" s="846"/>
      <c r="G280" s="859">
        <v>0</v>
      </c>
    </row>
    <row r="281" spans="1:7" s="835" customFormat="1" ht="24.9" hidden="1" customHeight="1" outlineLevel="1" x14ac:dyDescent="0.25">
      <c r="A281" s="1144"/>
      <c r="B281" s="1165"/>
      <c r="C281" s="845"/>
      <c r="D281" s="841"/>
      <c r="E281" s="842"/>
      <c r="F281" s="846"/>
      <c r="G281" s="859">
        <v>0</v>
      </c>
    </row>
    <row r="282" spans="1:7" s="835" customFormat="1" ht="24.9" hidden="1" customHeight="1" outlineLevel="1" x14ac:dyDescent="0.25">
      <c r="A282" s="1144"/>
      <c r="B282" s="1165"/>
      <c r="C282" s="845"/>
      <c r="D282" s="841"/>
      <c r="E282" s="842"/>
      <c r="F282" s="846"/>
      <c r="G282" s="859">
        <v>0</v>
      </c>
    </row>
    <row r="283" spans="1:7" s="835" customFormat="1" ht="24.9" hidden="1" customHeight="1" outlineLevel="1" x14ac:dyDescent="0.25">
      <c r="A283" s="1144"/>
      <c r="B283" s="1165"/>
      <c r="C283" s="845"/>
      <c r="D283" s="841"/>
      <c r="E283" s="842"/>
      <c r="F283" s="846"/>
      <c r="G283" s="859">
        <v>0</v>
      </c>
    </row>
    <row r="284" spans="1:7" s="835" customFormat="1" ht="24.9" hidden="1" customHeight="1" outlineLevel="1" x14ac:dyDescent="0.25">
      <c r="A284" s="1144"/>
      <c r="B284" s="1165"/>
      <c r="C284" s="845"/>
      <c r="D284" s="841"/>
      <c r="E284" s="842"/>
      <c r="F284" s="846"/>
      <c r="G284" s="859">
        <v>0</v>
      </c>
    </row>
    <row r="285" spans="1:7" s="835" customFormat="1" ht="24.9" hidden="1" customHeight="1" outlineLevel="1" x14ac:dyDescent="0.25">
      <c r="A285" s="1144"/>
      <c r="B285" s="1165"/>
      <c r="C285" s="845"/>
      <c r="D285" s="841"/>
      <c r="E285" s="842"/>
      <c r="F285" s="846"/>
      <c r="G285" s="859">
        <v>0</v>
      </c>
    </row>
    <row r="286" spans="1:7" s="835" customFormat="1" ht="24.9" hidden="1" customHeight="1" outlineLevel="1" x14ac:dyDescent="0.25">
      <c r="A286" s="1144"/>
      <c r="B286" s="1165"/>
      <c r="C286" s="845"/>
      <c r="D286" s="841"/>
      <c r="E286" s="842"/>
      <c r="F286" s="846"/>
      <c r="G286" s="859">
        <v>0</v>
      </c>
    </row>
    <row r="287" spans="1:7" s="835" customFormat="1" ht="24.9" hidden="1" customHeight="1" outlineLevel="1" x14ac:dyDescent="0.25">
      <c r="A287" s="1144"/>
      <c r="B287" s="1165"/>
      <c r="C287" s="845"/>
      <c r="D287" s="841"/>
      <c r="E287" s="842"/>
      <c r="F287" s="846"/>
      <c r="G287" s="859">
        <v>0</v>
      </c>
    </row>
    <row r="288" spans="1:7" s="835" customFormat="1" ht="24.9" hidden="1" customHeight="1" outlineLevel="1" x14ac:dyDescent="0.25">
      <c r="A288" s="1144"/>
      <c r="B288" s="1165"/>
      <c r="C288" s="845"/>
      <c r="D288" s="841"/>
      <c r="E288" s="842"/>
      <c r="F288" s="846"/>
      <c r="G288" s="859">
        <v>0</v>
      </c>
    </row>
    <row r="289" spans="1:7" s="835" customFormat="1" ht="24.9" hidden="1" customHeight="1" outlineLevel="1" x14ac:dyDescent="0.25">
      <c r="A289" s="1144"/>
      <c r="B289" s="1165"/>
      <c r="C289" s="845"/>
      <c r="D289" s="841"/>
      <c r="E289" s="842"/>
      <c r="F289" s="846"/>
      <c r="G289" s="859">
        <v>0</v>
      </c>
    </row>
    <row r="290" spans="1:7" s="835" customFormat="1" ht="24.9" hidden="1" customHeight="1" outlineLevel="1" x14ac:dyDescent="0.25">
      <c r="A290" s="1144"/>
      <c r="B290" s="1165"/>
      <c r="C290" s="845"/>
      <c r="D290" s="841"/>
      <c r="E290" s="842"/>
      <c r="F290" s="846"/>
      <c r="G290" s="859">
        <v>0</v>
      </c>
    </row>
    <row r="291" spans="1:7" s="835" customFormat="1" ht="24.9" hidden="1" customHeight="1" outlineLevel="1" x14ac:dyDescent="0.25">
      <c r="A291" s="1144"/>
      <c r="B291" s="1165"/>
      <c r="C291" s="845"/>
      <c r="D291" s="841"/>
      <c r="E291" s="842"/>
      <c r="F291" s="846"/>
      <c r="G291" s="859">
        <v>0</v>
      </c>
    </row>
    <row r="292" spans="1:7" s="835" customFormat="1" ht="24.9" hidden="1" customHeight="1" outlineLevel="1" x14ac:dyDescent="0.25">
      <c r="A292" s="1144"/>
      <c r="B292" s="1165"/>
      <c r="C292" s="845"/>
      <c r="D292" s="841"/>
      <c r="E292" s="842"/>
      <c r="F292" s="846"/>
      <c r="G292" s="859">
        <v>0</v>
      </c>
    </row>
    <row r="293" spans="1:7" s="835" customFormat="1" ht="24.9" hidden="1" customHeight="1" outlineLevel="1" x14ac:dyDescent="0.25">
      <c r="A293" s="1144"/>
      <c r="B293" s="1165"/>
      <c r="C293" s="845"/>
      <c r="D293" s="841"/>
      <c r="E293" s="842"/>
      <c r="F293" s="846"/>
      <c r="G293" s="859">
        <v>0</v>
      </c>
    </row>
    <row r="294" spans="1:7" s="835" customFormat="1" ht="24.9" hidden="1" customHeight="1" outlineLevel="1" x14ac:dyDescent="0.25">
      <c r="A294" s="1144"/>
      <c r="B294" s="1165"/>
      <c r="C294" s="845"/>
      <c r="D294" s="841"/>
      <c r="E294" s="842"/>
      <c r="F294" s="846"/>
      <c r="G294" s="859">
        <v>0</v>
      </c>
    </row>
    <row r="295" spans="1:7" s="835" customFormat="1" ht="24.9" hidden="1" customHeight="1" outlineLevel="1" x14ac:dyDescent="0.25">
      <c r="A295" s="1144"/>
      <c r="B295" s="1165"/>
      <c r="C295" s="845"/>
      <c r="D295" s="841"/>
      <c r="E295" s="842"/>
      <c r="F295" s="846"/>
      <c r="G295" s="859">
        <v>0</v>
      </c>
    </row>
    <row r="296" spans="1:7" s="835" customFormat="1" ht="24.9" hidden="1" customHeight="1" outlineLevel="1" x14ac:dyDescent="0.25">
      <c r="A296" s="1144"/>
      <c r="B296" s="1165"/>
      <c r="C296" s="845"/>
      <c r="D296" s="841"/>
      <c r="E296" s="842"/>
      <c r="F296" s="846"/>
      <c r="G296" s="859">
        <v>0</v>
      </c>
    </row>
    <row r="297" spans="1:7" s="835" customFormat="1" ht="24.9" hidden="1" customHeight="1" outlineLevel="1" x14ac:dyDescent="0.25">
      <c r="A297" s="1144"/>
      <c r="B297" s="1165"/>
      <c r="C297" s="845"/>
      <c r="D297" s="841"/>
      <c r="E297" s="842"/>
      <c r="F297" s="846"/>
      <c r="G297" s="859">
        <v>0</v>
      </c>
    </row>
    <row r="298" spans="1:7" s="835" customFormat="1" ht="24.9" hidden="1" customHeight="1" outlineLevel="1" x14ac:dyDescent="0.25">
      <c r="A298" s="1144"/>
      <c r="B298" s="1165"/>
      <c r="C298" s="845"/>
      <c r="D298" s="841"/>
      <c r="E298" s="842"/>
      <c r="F298" s="846"/>
      <c r="G298" s="859">
        <v>0</v>
      </c>
    </row>
    <row r="299" spans="1:7" s="835" customFormat="1" ht="24.9" hidden="1" customHeight="1" outlineLevel="1" x14ac:dyDescent="0.25">
      <c r="A299" s="1144"/>
      <c r="B299" s="1165"/>
      <c r="C299" s="845"/>
      <c r="D299" s="841"/>
      <c r="E299" s="842"/>
      <c r="F299" s="846"/>
      <c r="G299" s="859">
        <v>0</v>
      </c>
    </row>
    <row r="300" spans="1:7" s="835" customFormat="1" ht="24.9" hidden="1" customHeight="1" outlineLevel="1" x14ac:dyDescent="0.25">
      <c r="A300" s="1144"/>
      <c r="B300" s="1165"/>
      <c r="C300" s="845"/>
      <c r="D300" s="841"/>
      <c r="E300" s="842"/>
      <c r="F300" s="846"/>
      <c r="G300" s="859">
        <v>0</v>
      </c>
    </row>
    <row r="301" spans="1:7" s="835" customFormat="1" ht="24.9" hidden="1" customHeight="1" outlineLevel="1" x14ac:dyDescent="0.25">
      <c r="A301" s="1144"/>
      <c r="B301" s="1165"/>
      <c r="C301" s="845"/>
      <c r="D301" s="841"/>
      <c r="E301" s="842"/>
      <c r="F301" s="846"/>
      <c r="G301" s="859">
        <v>0</v>
      </c>
    </row>
    <row r="302" spans="1:7" s="835" customFormat="1" ht="24.9" hidden="1" customHeight="1" outlineLevel="1" x14ac:dyDescent="0.25">
      <c r="A302" s="1144"/>
      <c r="B302" s="1165"/>
      <c r="C302" s="845"/>
      <c r="D302" s="841"/>
      <c r="E302" s="842"/>
      <c r="F302" s="846"/>
      <c r="G302" s="859">
        <v>0</v>
      </c>
    </row>
    <row r="303" spans="1:7" s="835" customFormat="1" ht="24.9" hidden="1" customHeight="1" outlineLevel="1" x14ac:dyDescent="0.25">
      <c r="A303" s="1144"/>
      <c r="B303" s="1165"/>
      <c r="C303" s="845"/>
      <c r="D303" s="841"/>
      <c r="E303" s="842"/>
      <c r="F303" s="846"/>
      <c r="G303" s="859">
        <v>0</v>
      </c>
    </row>
    <row r="304" spans="1:7" s="835" customFormat="1" ht="24.9" hidden="1" customHeight="1" outlineLevel="1" x14ac:dyDescent="0.25">
      <c r="A304" s="1144"/>
      <c r="B304" s="1165"/>
      <c r="C304" s="845"/>
      <c r="D304" s="841"/>
      <c r="E304" s="842"/>
      <c r="F304" s="846"/>
      <c r="G304" s="859">
        <v>0</v>
      </c>
    </row>
    <row r="305" spans="1:7" s="835" customFormat="1" ht="24.9" hidden="1" customHeight="1" outlineLevel="1" x14ac:dyDescent="0.25">
      <c r="A305" s="1144"/>
      <c r="B305" s="1165"/>
      <c r="C305" s="845"/>
      <c r="D305" s="841"/>
      <c r="E305" s="842"/>
      <c r="F305" s="846"/>
      <c r="G305" s="859">
        <v>0</v>
      </c>
    </row>
    <row r="306" spans="1:7" s="835" customFormat="1" ht="24.9" hidden="1" customHeight="1" outlineLevel="1" x14ac:dyDescent="0.25">
      <c r="A306" s="1144"/>
      <c r="B306" s="1165"/>
      <c r="C306" s="845"/>
      <c r="D306" s="841"/>
      <c r="E306" s="842"/>
      <c r="F306" s="846"/>
      <c r="G306" s="859">
        <v>0</v>
      </c>
    </row>
    <row r="307" spans="1:7" s="835" customFormat="1" ht="24.9" hidden="1" customHeight="1" outlineLevel="1" x14ac:dyDescent="0.25">
      <c r="A307" s="1144"/>
      <c r="B307" s="1165"/>
      <c r="C307" s="845"/>
      <c r="D307" s="841"/>
      <c r="E307" s="842"/>
      <c r="F307" s="846"/>
      <c r="G307" s="859">
        <v>0</v>
      </c>
    </row>
    <row r="308" spans="1:7" s="835" customFormat="1" ht="24.9" hidden="1" customHeight="1" outlineLevel="1" x14ac:dyDescent="0.25">
      <c r="A308" s="1144"/>
      <c r="B308" s="1165"/>
      <c r="C308" s="845"/>
      <c r="D308" s="841"/>
      <c r="E308" s="842"/>
      <c r="F308" s="846"/>
      <c r="G308" s="859">
        <v>0</v>
      </c>
    </row>
    <row r="309" spans="1:7" s="835" customFormat="1" ht="24.9" hidden="1" customHeight="1" outlineLevel="1" x14ac:dyDescent="0.25">
      <c r="A309" s="1144"/>
      <c r="B309" s="1165"/>
      <c r="C309" s="845"/>
      <c r="D309" s="841"/>
      <c r="E309" s="842"/>
      <c r="F309" s="846"/>
      <c r="G309" s="859">
        <v>0</v>
      </c>
    </row>
    <row r="310" spans="1:7" s="835" customFormat="1" ht="24.9" hidden="1" customHeight="1" outlineLevel="1" x14ac:dyDescent="0.25">
      <c r="A310" s="1144"/>
      <c r="B310" s="1165"/>
      <c r="C310" s="845"/>
      <c r="D310" s="841"/>
      <c r="E310" s="842"/>
      <c r="F310" s="846"/>
      <c r="G310" s="859">
        <v>0</v>
      </c>
    </row>
    <row r="311" spans="1:7" s="835" customFormat="1" ht="24.9" hidden="1" customHeight="1" outlineLevel="1" x14ac:dyDescent="0.25">
      <c r="A311" s="1144"/>
      <c r="B311" s="1165"/>
      <c r="C311" s="845"/>
      <c r="D311" s="841"/>
      <c r="E311" s="842"/>
      <c r="F311" s="846"/>
      <c r="G311" s="859">
        <v>0</v>
      </c>
    </row>
    <row r="312" spans="1:7" s="835" customFormat="1" ht="24.9" hidden="1" customHeight="1" outlineLevel="1" x14ac:dyDescent="0.25">
      <c r="A312" s="1144"/>
      <c r="B312" s="1165"/>
      <c r="C312" s="845"/>
      <c r="D312" s="841"/>
      <c r="E312" s="842"/>
      <c r="F312" s="846"/>
      <c r="G312" s="859">
        <v>0</v>
      </c>
    </row>
    <row r="313" spans="1:7" s="835" customFormat="1" ht="24.9" hidden="1" customHeight="1" outlineLevel="1" x14ac:dyDescent="0.25">
      <c r="A313" s="1144"/>
      <c r="B313" s="1165"/>
      <c r="C313" s="845"/>
      <c r="D313" s="841"/>
      <c r="E313" s="842"/>
      <c r="F313" s="846"/>
      <c r="G313" s="859">
        <v>0</v>
      </c>
    </row>
    <row r="314" spans="1:7" s="835" customFormat="1" ht="24.9" hidden="1" customHeight="1" outlineLevel="1" x14ac:dyDescent="0.25">
      <c r="A314" s="1144"/>
      <c r="B314" s="1165"/>
      <c r="C314" s="862"/>
      <c r="D314" s="863"/>
      <c r="E314" s="842"/>
      <c r="F314" s="846"/>
      <c r="G314" s="859">
        <v>0</v>
      </c>
    </row>
    <row r="315" spans="1:7" s="835" customFormat="1" ht="24.9" hidden="1" customHeight="1" outlineLevel="1" x14ac:dyDescent="0.25">
      <c r="A315" s="1144"/>
      <c r="B315" s="1165"/>
      <c r="C315" s="862"/>
      <c r="D315" s="863"/>
      <c r="E315" s="842"/>
      <c r="F315" s="846"/>
      <c r="G315" s="859">
        <v>0</v>
      </c>
    </row>
    <row r="316" spans="1:7" ht="24.9" customHeight="1" collapsed="1" x14ac:dyDescent="0.35">
      <c r="A316" s="1145"/>
      <c r="B316" s="1166"/>
      <c r="C316" s="848"/>
      <c r="D316" s="860"/>
      <c r="E316" s="850"/>
      <c r="F316" s="851"/>
      <c r="G316" s="852">
        <f>SUM(G276:G315)</f>
        <v>0</v>
      </c>
    </row>
    <row r="317" spans="1:7" s="835" customFormat="1" ht="24.9" hidden="1" customHeight="1" outlineLevel="1" x14ac:dyDescent="0.25">
      <c r="A317" s="1143" t="s">
        <v>99</v>
      </c>
      <c r="B317" s="1164" t="s">
        <v>670</v>
      </c>
      <c r="C317" s="840"/>
      <c r="D317" s="841"/>
      <c r="E317" s="842"/>
      <c r="F317" s="846"/>
      <c r="G317" s="844">
        <f>Total!$X$48</f>
        <v>0</v>
      </c>
    </row>
    <row r="318" spans="1:7" s="835" customFormat="1" ht="24.9" hidden="1" customHeight="1" outlineLevel="1" x14ac:dyDescent="0.25">
      <c r="A318" s="1144"/>
      <c r="B318" s="1165"/>
      <c r="C318" s="845"/>
      <c r="D318" s="841"/>
      <c r="E318" s="842"/>
      <c r="F318" s="846"/>
      <c r="G318" s="844">
        <v>0</v>
      </c>
    </row>
    <row r="319" spans="1:7" s="835" customFormat="1" ht="24.9" hidden="1" customHeight="1" outlineLevel="1" x14ac:dyDescent="0.25">
      <c r="A319" s="1144"/>
      <c r="B319" s="1165"/>
      <c r="C319" s="845"/>
      <c r="D319" s="841"/>
      <c r="E319" s="842"/>
      <c r="F319" s="846"/>
      <c r="G319" s="844">
        <v>0</v>
      </c>
    </row>
    <row r="320" spans="1:7" s="835" customFormat="1" ht="24.9" hidden="1" customHeight="1" outlineLevel="1" x14ac:dyDescent="0.25">
      <c r="A320" s="1144"/>
      <c r="B320" s="1165"/>
      <c r="C320" s="845"/>
      <c r="D320" s="841"/>
      <c r="E320" s="842"/>
      <c r="F320" s="846"/>
      <c r="G320" s="844">
        <v>0</v>
      </c>
    </row>
    <row r="321" spans="1:7" s="835" customFormat="1" ht="24.9" hidden="1" customHeight="1" outlineLevel="1" x14ac:dyDescent="0.25">
      <c r="A321" s="1144"/>
      <c r="B321" s="1165"/>
      <c r="C321" s="845"/>
      <c r="D321" s="841"/>
      <c r="E321" s="842"/>
      <c r="F321" s="846"/>
      <c r="G321" s="844">
        <v>0</v>
      </c>
    </row>
    <row r="322" spans="1:7" s="835" customFormat="1" ht="24.9" hidden="1" customHeight="1" outlineLevel="1" x14ac:dyDescent="0.25">
      <c r="A322" s="1144"/>
      <c r="B322" s="1165"/>
      <c r="C322" s="845"/>
      <c r="D322" s="841"/>
      <c r="E322" s="842"/>
      <c r="F322" s="846"/>
      <c r="G322" s="844">
        <v>0</v>
      </c>
    </row>
    <row r="323" spans="1:7" s="835" customFormat="1" ht="24.9" hidden="1" customHeight="1" outlineLevel="1" x14ac:dyDescent="0.25">
      <c r="A323" s="1144"/>
      <c r="B323" s="1165"/>
      <c r="C323" s="845"/>
      <c r="D323" s="841"/>
      <c r="E323" s="842"/>
      <c r="F323" s="846"/>
      <c r="G323" s="844">
        <v>0</v>
      </c>
    </row>
    <row r="324" spans="1:7" s="835" customFormat="1" ht="24.9" hidden="1" customHeight="1" outlineLevel="1" x14ac:dyDescent="0.25">
      <c r="A324" s="1144"/>
      <c r="B324" s="1165"/>
      <c r="C324" s="845"/>
      <c r="D324" s="841"/>
      <c r="E324" s="842"/>
      <c r="F324" s="846"/>
      <c r="G324" s="844">
        <v>0</v>
      </c>
    </row>
    <row r="325" spans="1:7" s="835" customFormat="1" ht="24.9" hidden="1" customHeight="1" outlineLevel="1" x14ac:dyDescent="0.25">
      <c r="A325" s="1144"/>
      <c r="B325" s="1165"/>
      <c r="C325" s="845"/>
      <c r="D325" s="841"/>
      <c r="E325" s="842"/>
      <c r="F325" s="846"/>
      <c r="G325" s="844">
        <v>0</v>
      </c>
    </row>
    <row r="326" spans="1:7" s="835" customFormat="1" ht="24.9" hidden="1" customHeight="1" outlineLevel="1" x14ac:dyDescent="0.25">
      <c r="A326" s="1144"/>
      <c r="B326" s="1165"/>
      <c r="C326" s="845"/>
      <c r="D326" s="841"/>
      <c r="E326" s="842"/>
      <c r="F326" s="846"/>
      <c r="G326" s="844">
        <v>0</v>
      </c>
    </row>
    <row r="327" spans="1:7" s="835" customFormat="1" ht="24.9" hidden="1" customHeight="1" outlineLevel="1" x14ac:dyDescent="0.25">
      <c r="A327" s="1144"/>
      <c r="B327" s="1165"/>
      <c r="C327" s="845"/>
      <c r="D327" s="841"/>
      <c r="E327" s="842"/>
      <c r="F327" s="846"/>
      <c r="G327" s="844">
        <v>0</v>
      </c>
    </row>
    <row r="328" spans="1:7" s="835" customFormat="1" ht="24.9" hidden="1" customHeight="1" outlineLevel="1" x14ac:dyDescent="0.25">
      <c r="A328" s="1144"/>
      <c r="B328" s="1165"/>
      <c r="C328" s="845"/>
      <c r="D328" s="841"/>
      <c r="E328" s="842"/>
      <c r="F328" s="846"/>
      <c r="G328" s="844">
        <v>0</v>
      </c>
    </row>
    <row r="329" spans="1:7" s="835" customFormat="1" ht="24.9" hidden="1" customHeight="1" outlineLevel="1" x14ac:dyDescent="0.25">
      <c r="A329" s="1144"/>
      <c r="B329" s="1165"/>
      <c r="C329" s="845"/>
      <c r="D329" s="841"/>
      <c r="E329" s="842"/>
      <c r="F329" s="846"/>
      <c r="G329" s="844">
        <v>0</v>
      </c>
    </row>
    <row r="330" spans="1:7" s="835" customFormat="1" ht="24.9" hidden="1" customHeight="1" outlineLevel="1" x14ac:dyDescent="0.25">
      <c r="A330" s="1144"/>
      <c r="B330" s="1165"/>
      <c r="C330" s="845"/>
      <c r="D330" s="841"/>
      <c r="E330" s="842"/>
      <c r="F330" s="846"/>
      <c r="G330" s="844">
        <v>0</v>
      </c>
    </row>
    <row r="331" spans="1:7" s="835" customFormat="1" ht="24.9" hidden="1" customHeight="1" outlineLevel="1" x14ac:dyDescent="0.25">
      <c r="A331" s="1144"/>
      <c r="B331" s="1165"/>
      <c r="C331" s="845"/>
      <c r="D331" s="841"/>
      <c r="E331" s="842"/>
      <c r="F331" s="846"/>
      <c r="G331" s="844">
        <v>0</v>
      </c>
    </row>
    <row r="332" spans="1:7" s="835" customFormat="1" ht="24.9" hidden="1" customHeight="1" outlineLevel="1" x14ac:dyDescent="0.25">
      <c r="A332" s="1144"/>
      <c r="B332" s="1165"/>
      <c r="C332" s="845"/>
      <c r="D332" s="841"/>
      <c r="E332" s="842"/>
      <c r="F332" s="846"/>
      <c r="G332" s="844">
        <v>0</v>
      </c>
    </row>
    <row r="333" spans="1:7" s="835" customFormat="1" ht="24.9" hidden="1" customHeight="1" outlineLevel="1" x14ac:dyDescent="0.25">
      <c r="A333" s="1144"/>
      <c r="B333" s="1165"/>
      <c r="C333" s="845"/>
      <c r="D333" s="841"/>
      <c r="E333" s="842"/>
      <c r="F333" s="846"/>
      <c r="G333" s="844">
        <v>0</v>
      </c>
    </row>
    <row r="334" spans="1:7" s="835" customFormat="1" ht="24.9" hidden="1" customHeight="1" outlineLevel="1" x14ac:dyDescent="0.25">
      <c r="A334" s="1144"/>
      <c r="B334" s="1165"/>
      <c r="C334" s="845"/>
      <c r="D334" s="841"/>
      <c r="E334" s="842"/>
      <c r="F334" s="846"/>
      <c r="G334" s="844">
        <v>0</v>
      </c>
    </row>
    <row r="335" spans="1:7" s="835" customFormat="1" ht="24.9" hidden="1" customHeight="1" outlineLevel="1" x14ac:dyDescent="0.25">
      <c r="A335" s="1144"/>
      <c r="B335" s="1165"/>
      <c r="C335" s="845"/>
      <c r="D335" s="841"/>
      <c r="E335" s="842"/>
      <c r="F335" s="846"/>
      <c r="G335" s="844">
        <v>0</v>
      </c>
    </row>
    <row r="336" spans="1:7" s="835" customFormat="1" ht="24.9" hidden="1" customHeight="1" outlineLevel="1" x14ac:dyDescent="0.25">
      <c r="A336" s="1144"/>
      <c r="B336" s="1165"/>
      <c r="C336" s="845"/>
      <c r="D336" s="841"/>
      <c r="E336" s="842"/>
      <c r="F336" s="846"/>
      <c r="G336" s="844">
        <v>0</v>
      </c>
    </row>
    <row r="337" spans="1:7" s="835" customFormat="1" ht="24.9" hidden="1" customHeight="1" outlineLevel="1" x14ac:dyDescent="0.25">
      <c r="A337" s="1144"/>
      <c r="B337" s="1165"/>
      <c r="C337" s="845"/>
      <c r="D337" s="841"/>
      <c r="E337" s="842"/>
      <c r="F337" s="846"/>
      <c r="G337" s="844">
        <v>0</v>
      </c>
    </row>
    <row r="338" spans="1:7" s="835" customFormat="1" ht="24.9" hidden="1" customHeight="1" outlineLevel="1" x14ac:dyDescent="0.25">
      <c r="A338" s="1144"/>
      <c r="B338" s="1165"/>
      <c r="C338" s="845"/>
      <c r="D338" s="841"/>
      <c r="E338" s="842"/>
      <c r="F338" s="846"/>
      <c r="G338" s="844">
        <v>0</v>
      </c>
    </row>
    <row r="339" spans="1:7" s="835" customFormat="1" ht="24.9" hidden="1" customHeight="1" outlineLevel="1" x14ac:dyDescent="0.25">
      <c r="A339" s="1144"/>
      <c r="B339" s="1165"/>
      <c r="C339" s="845"/>
      <c r="D339" s="841"/>
      <c r="E339" s="842"/>
      <c r="F339" s="846"/>
      <c r="G339" s="844">
        <v>0</v>
      </c>
    </row>
    <row r="340" spans="1:7" s="835" customFormat="1" ht="24.9" hidden="1" customHeight="1" outlineLevel="1" x14ac:dyDescent="0.25">
      <c r="A340" s="1144"/>
      <c r="B340" s="1165"/>
      <c r="C340" s="845"/>
      <c r="D340" s="841"/>
      <c r="E340" s="842"/>
      <c r="F340" s="846"/>
      <c r="G340" s="844">
        <v>0</v>
      </c>
    </row>
    <row r="341" spans="1:7" s="835" customFormat="1" ht="24.9" hidden="1" customHeight="1" outlineLevel="1" x14ac:dyDescent="0.25">
      <c r="A341" s="1144"/>
      <c r="B341" s="1165"/>
      <c r="C341" s="845"/>
      <c r="D341" s="841"/>
      <c r="E341" s="842"/>
      <c r="F341" s="846"/>
      <c r="G341" s="844">
        <v>0</v>
      </c>
    </row>
    <row r="342" spans="1:7" s="835" customFormat="1" ht="24.9" hidden="1" customHeight="1" outlineLevel="1" x14ac:dyDescent="0.25">
      <c r="A342" s="1144"/>
      <c r="B342" s="1165"/>
      <c r="C342" s="845"/>
      <c r="D342" s="841"/>
      <c r="E342" s="842"/>
      <c r="F342" s="846"/>
      <c r="G342" s="844">
        <v>0</v>
      </c>
    </row>
    <row r="343" spans="1:7" s="835" customFormat="1" ht="24.9" hidden="1" customHeight="1" outlineLevel="1" x14ac:dyDescent="0.25">
      <c r="A343" s="1144"/>
      <c r="B343" s="1165"/>
      <c r="C343" s="845"/>
      <c r="D343" s="841"/>
      <c r="E343" s="842"/>
      <c r="F343" s="846"/>
      <c r="G343" s="844">
        <v>0</v>
      </c>
    </row>
    <row r="344" spans="1:7" s="835" customFormat="1" ht="24.9" hidden="1" customHeight="1" outlineLevel="1" x14ac:dyDescent="0.25">
      <c r="A344" s="1144"/>
      <c r="B344" s="1165"/>
      <c r="C344" s="845"/>
      <c r="D344" s="841"/>
      <c r="E344" s="842"/>
      <c r="F344" s="846"/>
      <c r="G344" s="844">
        <v>0</v>
      </c>
    </row>
    <row r="345" spans="1:7" s="835" customFormat="1" ht="24.9" hidden="1" customHeight="1" outlineLevel="1" x14ac:dyDescent="0.25">
      <c r="A345" s="1144"/>
      <c r="B345" s="1165"/>
      <c r="C345" s="845"/>
      <c r="D345" s="841"/>
      <c r="E345" s="842"/>
      <c r="F345" s="846"/>
      <c r="G345" s="844">
        <v>0</v>
      </c>
    </row>
    <row r="346" spans="1:7" s="835" customFormat="1" ht="24.9" hidden="1" customHeight="1" outlineLevel="1" x14ac:dyDescent="0.25">
      <c r="A346" s="1144"/>
      <c r="B346" s="1165"/>
      <c r="C346" s="845"/>
      <c r="D346" s="841"/>
      <c r="E346" s="842"/>
      <c r="F346" s="846"/>
      <c r="G346" s="844">
        <v>0</v>
      </c>
    </row>
    <row r="347" spans="1:7" s="835" customFormat="1" ht="24.9" hidden="1" customHeight="1" outlineLevel="1" x14ac:dyDescent="0.25">
      <c r="A347" s="1144"/>
      <c r="B347" s="1165"/>
      <c r="C347" s="845"/>
      <c r="D347" s="841"/>
      <c r="E347" s="842"/>
      <c r="F347" s="846"/>
      <c r="G347" s="844">
        <v>0</v>
      </c>
    </row>
    <row r="348" spans="1:7" s="835" customFormat="1" ht="24.9" hidden="1" customHeight="1" outlineLevel="1" x14ac:dyDescent="0.25">
      <c r="A348" s="1144"/>
      <c r="B348" s="1165"/>
      <c r="C348" s="845"/>
      <c r="D348" s="841"/>
      <c r="E348" s="842"/>
      <c r="F348" s="846"/>
      <c r="G348" s="844">
        <v>0</v>
      </c>
    </row>
    <row r="349" spans="1:7" s="835" customFormat="1" ht="24.9" hidden="1" customHeight="1" outlineLevel="1" x14ac:dyDescent="0.25">
      <c r="A349" s="1144"/>
      <c r="B349" s="1165"/>
      <c r="C349" s="845"/>
      <c r="D349" s="841"/>
      <c r="E349" s="842"/>
      <c r="F349" s="846"/>
      <c r="G349" s="844">
        <v>0</v>
      </c>
    </row>
    <row r="350" spans="1:7" s="835" customFormat="1" ht="24.9" hidden="1" customHeight="1" outlineLevel="1" x14ac:dyDescent="0.25">
      <c r="A350" s="1144"/>
      <c r="B350" s="1165"/>
      <c r="C350" s="845"/>
      <c r="D350" s="841"/>
      <c r="E350" s="842"/>
      <c r="F350" s="846"/>
      <c r="G350" s="844">
        <v>0</v>
      </c>
    </row>
    <row r="351" spans="1:7" s="835" customFormat="1" ht="24.9" hidden="1" customHeight="1" outlineLevel="1" x14ac:dyDescent="0.25">
      <c r="A351" s="1144"/>
      <c r="B351" s="1165"/>
      <c r="C351" s="845"/>
      <c r="D351" s="841"/>
      <c r="E351" s="842"/>
      <c r="F351" s="846"/>
      <c r="G351" s="844">
        <v>0</v>
      </c>
    </row>
    <row r="352" spans="1:7" s="835" customFormat="1" ht="24.9" hidden="1" customHeight="1" outlineLevel="1" x14ac:dyDescent="0.25">
      <c r="A352" s="1144"/>
      <c r="B352" s="1165"/>
      <c r="C352" s="845"/>
      <c r="D352" s="841"/>
      <c r="E352" s="842"/>
      <c r="F352" s="846"/>
      <c r="G352" s="844">
        <v>0</v>
      </c>
    </row>
    <row r="353" spans="1:7" s="835" customFormat="1" ht="24.9" hidden="1" customHeight="1" outlineLevel="1" x14ac:dyDescent="0.25">
      <c r="A353" s="1144"/>
      <c r="B353" s="1165"/>
      <c r="C353" s="845"/>
      <c r="D353" s="841"/>
      <c r="E353" s="842"/>
      <c r="F353" s="846"/>
      <c r="G353" s="844">
        <v>0</v>
      </c>
    </row>
    <row r="354" spans="1:7" s="835" customFormat="1" ht="24.9" hidden="1" customHeight="1" outlineLevel="1" x14ac:dyDescent="0.25">
      <c r="A354" s="1144"/>
      <c r="B354" s="1165"/>
      <c r="C354" s="845"/>
      <c r="D354" s="841"/>
      <c r="E354" s="842"/>
      <c r="F354" s="846"/>
      <c r="G354" s="844">
        <v>0</v>
      </c>
    </row>
    <row r="355" spans="1:7" s="835" customFormat="1" ht="24.9" hidden="1" customHeight="1" outlineLevel="1" x14ac:dyDescent="0.25">
      <c r="A355" s="1144"/>
      <c r="B355" s="1165"/>
      <c r="C355" s="845"/>
      <c r="D355" s="841"/>
      <c r="E355" s="842"/>
      <c r="F355" s="846"/>
      <c r="G355" s="844">
        <v>0</v>
      </c>
    </row>
    <row r="356" spans="1:7" s="835" customFormat="1" ht="24.9" hidden="1" customHeight="1" outlineLevel="1" x14ac:dyDescent="0.25">
      <c r="A356" s="1144"/>
      <c r="B356" s="1165"/>
      <c r="C356" s="840"/>
      <c r="D356" s="841"/>
      <c r="E356" s="842"/>
      <c r="F356" s="846"/>
      <c r="G356" s="844">
        <v>0</v>
      </c>
    </row>
    <row r="357" spans="1:7" ht="24.9" customHeight="1" collapsed="1" x14ac:dyDescent="0.35">
      <c r="A357" s="1145"/>
      <c r="B357" s="1166"/>
      <c r="C357" s="848"/>
      <c r="D357" s="860"/>
      <c r="E357" s="850"/>
      <c r="F357" s="851"/>
      <c r="G357" s="852">
        <f>SUM(G317:G356)</f>
        <v>0</v>
      </c>
    </row>
    <row r="358" spans="1:7" s="835" customFormat="1" ht="24.9" hidden="1" customHeight="1" outlineLevel="1" x14ac:dyDescent="0.25">
      <c r="A358" s="1143" t="s">
        <v>91</v>
      </c>
      <c r="B358" s="1164" t="s">
        <v>669</v>
      </c>
      <c r="C358" s="840"/>
      <c r="D358" s="841"/>
      <c r="E358" s="842"/>
      <c r="F358" s="846"/>
      <c r="G358" s="859">
        <f>Total!$X$51</f>
        <v>0</v>
      </c>
    </row>
    <row r="359" spans="1:7" s="835" customFormat="1" ht="24.9" hidden="1" customHeight="1" outlineLevel="1" x14ac:dyDescent="0.25">
      <c r="A359" s="1144"/>
      <c r="B359" s="1165"/>
      <c r="C359" s="845"/>
      <c r="D359" s="841"/>
      <c r="E359" s="842"/>
      <c r="F359" s="846"/>
      <c r="G359" s="859">
        <v>0</v>
      </c>
    </row>
    <row r="360" spans="1:7" s="835" customFormat="1" ht="24.9" hidden="1" customHeight="1" outlineLevel="1" x14ac:dyDescent="0.25">
      <c r="A360" s="1144"/>
      <c r="B360" s="1165"/>
      <c r="C360" s="845"/>
      <c r="D360" s="841"/>
      <c r="E360" s="842"/>
      <c r="F360" s="846"/>
      <c r="G360" s="859">
        <v>0</v>
      </c>
    </row>
    <row r="361" spans="1:7" s="835" customFormat="1" ht="24.9" hidden="1" customHeight="1" outlineLevel="1" x14ac:dyDescent="0.25">
      <c r="A361" s="1144"/>
      <c r="B361" s="1165"/>
      <c r="C361" s="845"/>
      <c r="D361" s="841"/>
      <c r="E361" s="842"/>
      <c r="F361" s="846"/>
      <c r="G361" s="859">
        <v>0</v>
      </c>
    </row>
    <row r="362" spans="1:7" s="835" customFormat="1" ht="24.9" hidden="1" customHeight="1" outlineLevel="1" x14ac:dyDescent="0.25">
      <c r="A362" s="1144"/>
      <c r="B362" s="1165"/>
      <c r="C362" s="845"/>
      <c r="D362" s="841"/>
      <c r="E362" s="842"/>
      <c r="F362" s="846"/>
      <c r="G362" s="859">
        <v>0</v>
      </c>
    </row>
    <row r="363" spans="1:7" s="835" customFormat="1" ht="24.9" hidden="1" customHeight="1" outlineLevel="1" x14ac:dyDescent="0.25">
      <c r="A363" s="1144"/>
      <c r="B363" s="1165"/>
      <c r="C363" s="845"/>
      <c r="D363" s="841"/>
      <c r="E363" s="842"/>
      <c r="F363" s="846"/>
      <c r="G363" s="859">
        <v>0</v>
      </c>
    </row>
    <row r="364" spans="1:7" s="835" customFormat="1" ht="24.9" hidden="1" customHeight="1" outlineLevel="1" x14ac:dyDescent="0.25">
      <c r="A364" s="1144"/>
      <c r="B364" s="1165"/>
      <c r="C364" s="845"/>
      <c r="D364" s="841"/>
      <c r="E364" s="842"/>
      <c r="F364" s="846"/>
      <c r="G364" s="859">
        <v>0</v>
      </c>
    </row>
    <row r="365" spans="1:7" s="835" customFormat="1" ht="24.9" hidden="1" customHeight="1" outlineLevel="1" x14ac:dyDescent="0.25">
      <c r="A365" s="1144"/>
      <c r="B365" s="1165"/>
      <c r="C365" s="845"/>
      <c r="D365" s="841"/>
      <c r="E365" s="842"/>
      <c r="F365" s="846"/>
      <c r="G365" s="859">
        <v>0</v>
      </c>
    </row>
    <row r="366" spans="1:7" s="835" customFormat="1" ht="24.9" hidden="1" customHeight="1" outlineLevel="1" x14ac:dyDescent="0.25">
      <c r="A366" s="1144"/>
      <c r="B366" s="1165"/>
      <c r="C366" s="845"/>
      <c r="D366" s="841"/>
      <c r="E366" s="842"/>
      <c r="F366" s="846"/>
      <c r="G366" s="859">
        <v>0</v>
      </c>
    </row>
    <row r="367" spans="1:7" s="835" customFormat="1" ht="24.9" hidden="1" customHeight="1" outlineLevel="1" x14ac:dyDescent="0.25">
      <c r="A367" s="1144"/>
      <c r="B367" s="1165"/>
      <c r="C367" s="845"/>
      <c r="D367" s="841"/>
      <c r="E367" s="842"/>
      <c r="F367" s="846"/>
      <c r="G367" s="859">
        <v>0</v>
      </c>
    </row>
    <row r="368" spans="1:7" s="835" customFormat="1" ht="24.9" hidden="1" customHeight="1" outlineLevel="1" x14ac:dyDescent="0.25">
      <c r="A368" s="1144"/>
      <c r="B368" s="1165"/>
      <c r="C368" s="845"/>
      <c r="D368" s="841"/>
      <c r="E368" s="842"/>
      <c r="F368" s="846"/>
      <c r="G368" s="859">
        <v>0</v>
      </c>
    </row>
    <row r="369" spans="1:7" s="835" customFormat="1" ht="24.9" hidden="1" customHeight="1" outlineLevel="1" x14ac:dyDescent="0.25">
      <c r="A369" s="1144"/>
      <c r="B369" s="1165"/>
      <c r="C369" s="845"/>
      <c r="D369" s="841"/>
      <c r="E369" s="842"/>
      <c r="F369" s="846"/>
      <c r="G369" s="859">
        <v>0</v>
      </c>
    </row>
    <row r="370" spans="1:7" s="835" customFormat="1" ht="24.9" hidden="1" customHeight="1" outlineLevel="1" x14ac:dyDescent="0.25">
      <c r="A370" s="1144"/>
      <c r="B370" s="1165"/>
      <c r="C370" s="845"/>
      <c r="D370" s="841"/>
      <c r="E370" s="842"/>
      <c r="F370" s="846"/>
      <c r="G370" s="859">
        <v>0</v>
      </c>
    </row>
    <row r="371" spans="1:7" s="835" customFormat="1" ht="24.9" hidden="1" customHeight="1" outlineLevel="1" x14ac:dyDescent="0.25">
      <c r="A371" s="1144"/>
      <c r="B371" s="1165"/>
      <c r="C371" s="845"/>
      <c r="D371" s="841"/>
      <c r="E371" s="842"/>
      <c r="F371" s="846"/>
      <c r="G371" s="859">
        <v>0</v>
      </c>
    </row>
    <row r="372" spans="1:7" s="835" customFormat="1" ht="24.9" hidden="1" customHeight="1" outlineLevel="1" x14ac:dyDescent="0.25">
      <c r="A372" s="1144"/>
      <c r="B372" s="1165"/>
      <c r="C372" s="845"/>
      <c r="D372" s="841"/>
      <c r="E372" s="842"/>
      <c r="F372" s="846"/>
      <c r="G372" s="859">
        <v>0</v>
      </c>
    </row>
    <row r="373" spans="1:7" s="835" customFormat="1" ht="24.9" hidden="1" customHeight="1" outlineLevel="1" x14ac:dyDescent="0.25">
      <c r="A373" s="1144"/>
      <c r="B373" s="1165"/>
      <c r="C373" s="845"/>
      <c r="D373" s="841"/>
      <c r="E373" s="842"/>
      <c r="F373" s="846"/>
      <c r="G373" s="859">
        <v>0</v>
      </c>
    </row>
    <row r="374" spans="1:7" s="835" customFormat="1" ht="24.9" hidden="1" customHeight="1" outlineLevel="1" x14ac:dyDescent="0.25">
      <c r="A374" s="1144"/>
      <c r="B374" s="1165"/>
      <c r="C374" s="845"/>
      <c r="D374" s="841"/>
      <c r="E374" s="842"/>
      <c r="F374" s="846"/>
      <c r="G374" s="859">
        <v>0</v>
      </c>
    </row>
    <row r="375" spans="1:7" s="835" customFormat="1" ht="24.9" hidden="1" customHeight="1" outlineLevel="1" x14ac:dyDescent="0.25">
      <c r="A375" s="1144"/>
      <c r="B375" s="1165"/>
      <c r="C375" s="845"/>
      <c r="D375" s="841"/>
      <c r="E375" s="842"/>
      <c r="F375" s="846"/>
      <c r="G375" s="859">
        <v>0</v>
      </c>
    </row>
    <row r="376" spans="1:7" s="835" customFormat="1" ht="24.9" hidden="1" customHeight="1" outlineLevel="1" x14ac:dyDescent="0.25">
      <c r="A376" s="1144"/>
      <c r="B376" s="1165"/>
      <c r="C376" s="845"/>
      <c r="D376" s="841"/>
      <c r="E376" s="842"/>
      <c r="F376" s="846"/>
      <c r="G376" s="859">
        <v>0</v>
      </c>
    </row>
    <row r="377" spans="1:7" s="835" customFormat="1" ht="24.9" hidden="1" customHeight="1" outlineLevel="1" x14ac:dyDescent="0.25">
      <c r="A377" s="1144"/>
      <c r="B377" s="1165"/>
      <c r="C377" s="845"/>
      <c r="D377" s="841"/>
      <c r="E377" s="842"/>
      <c r="F377" s="846"/>
      <c r="G377" s="859">
        <v>0</v>
      </c>
    </row>
    <row r="378" spans="1:7" s="835" customFormat="1" ht="24.9" hidden="1" customHeight="1" outlineLevel="1" x14ac:dyDescent="0.25">
      <c r="A378" s="1144"/>
      <c r="B378" s="1165"/>
      <c r="C378" s="845"/>
      <c r="D378" s="841"/>
      <c r="E378" s="842"/>
      <c r="F378" s="846"/>
      <c r="G378" s="859">
        <v>0</v>
      </c>
    </row>
    <row r="379" spans="1:7" s="835" customFormat="1" ht="24.9" hidden="1" customHeight="1" outlineLevel="1" x14ac:dyDescent="0.25">
      <c r="A379" s="1144"/>
      <c r="B379" s="1165"/>
      <c r="C379" s="845"/>
      <c r="D379" s="841"/>
      <c r="E379" s="842"/>
      <c r="F379" s="846"/>
      <c r="G379" s="859">
        <v>0</v>
      </c>
    </row>
    <row r="380" spans="1:7" s="835" customFormat="1" ht="24.9" hidden="1" customHeight="1" outlineLevel="1" x14ac:dyDescent="0.25">
      <c r="A380" s="1144"/>
      <c r="B380" s="1165"/>
      <c r="C380" s="845"/>
      <c r="D380" s="841"/>
      <c r="E380" s="842"/>
      <c r="F380" s="846"/>
      <c r="G380" s="859">
        <v>0</v>
      </c>
    </row>
    <row r="381" spans="1:7" s="835" customFormat="1" ht="24.9" hidden="1" customHeight="1" outlineLevel="1" x14ac:dyDescent="0.25">
      <c r="A381" s="1144"/>
      <c r="B381" s="1165"/>
      <c r="C381" s="845"/>
      <c r="D381" s="841"/>
      <c r="E381" s="842"/>
      <c r="F381" s="846"/>
      <c r="G381" s="859">
        <v>0</v>
      </c>
    </row>
    <row r="382" spans="1:7" s="835" customFormat="1" ht="24.9" hidden="1" customHeight="1" outlineLevel="1" x14ac:dyDescent="0.25">
      <c r="A382" s="1144"/>
      <c r="B382" s="1165"/>
      <c r="C382" s="845"/>
      <c r="D382" s="841"/>
      <c r="E382" s="842"/>
      <c r="F382" s="846"/>
      <c r="G382" s="859">
        <v>0</v>
      </c>
    </row>
    <row r="383" spans="1:7" s="835" customFormat="1" ht="24.9" hidden="1" customHeight="1" outlineLevel="1" x14ac:dyDescent="0.25">
      <c r="A383" s="1144"/>
      <c r="B383" s="1165"/>
      <c r="C383" s="845"/>
      <c r="D383" s="841"/>
      <c r="E383" s="842"/>
      <c r="F383" s="846"/>
      <c r="G383" s="859">
        <v>0</v>
      </c>
    </row>
    <row r="384" spans="1:7" s="835" customFormat="1" ht="24.9" hidden="1" customHeight="1" outlineLevel="1" x14ac:dyDescent="0.25">
      <c r="A384" s="1144"/>
      <c r="B384" s="1165"/>
      <c r="C384" s="845"/>
      <c r="D384" s="841"/>
      <c r="E384" s="842"/>
      <c r="F384" s="846"/>
      <c r="G384" s="859">
        <v>0</v>
      </c>
    </row>
    <row r="385" spans="1:7" s="835" customFormat="1" ht="24.9" hidden="1" customHeight="1" outlineLevel="1" x14ac:dyDescent="0.25">
      <c r="A385" s="1144"/>
      <c r="B385" s="1165"/>
      <c r="C385" s="845"/>
      <c r="D385" s="841"/>
      <c r="E385" s="842"/>
      <c r="F385" s="846"/>
      <c r="G385" s="859">
        <v>0</v>
      </c>
    </row>
    <row r="386" spans="1:7" s="835" customFormat="1" ht="24.9" hidden="1" customHeight="1" outlineLevel="1" x14ac:dyDescent="0.25">
      <c r="A386" s="1144"/>
      <c r="B386" s="1165"/>
      <c r="C386" s="845"/>
      <c r="D386" s="841"/>
      <c r="E386" s="842"/>
      <c r="F386" s="846"/>
      <c r="G386" s="859">
        <v>0</v>
      </c>
    </row>
    <row r="387" spans="1:7" s="835" customFormat="1" ht="24.9" hidden="1" customHeight="1" outlineLevel="1" x14ac:dyDescent="0.25">
      <c r="A387" s="1144"/>
      <c r="B387" s="1165"/>
      <c r="C387" s="845"/>
      <c r="D387" s="841"/>
      <c r="E387" s="842"/>
      <c r="F387" s="846"/>
      <c r="G387" s="859">
        <v>0</v>
      </c>
    </row>
    <row r="388" spans="1:7" s="835" customFormat="1" ht="24.9" hidden="1" customHeight="1" outlineLevel="1" x14ac:dyDescent="0.25">
      <c r="A388" s="1144"/>
      <c r="B388" s="1165"/>
      <c r="C388" s="845"/>
      <c r="D388" s="841"/>
      <c r="E388" s="842"/>
      <c r="F388" s="846"/>
      <c r="G388" s="859">
        <v>0</v>
      </c>
    </row>
    <row r="389" spans="1:7" s="835" customFormat="1" ht="24.9" hidden="1" customHeight="1" outlineLevel="1" x14ac:dyDescent="0.25">
      <c r="A389" s="1144"/>
      <c r="B389" s="1165"/>
      <c r="C389" s="845"/>
      <c r="D389" s="841"/>
      <c r="E389" s="842"/>
      <c r="F389" s="846"/>
      <c r="G389" s="859">
        <v>0</v>
      </c>
    </row>
    <row r="390" spans="1:7" s="835" customFormat="1" ht="24.9" hidden="1" customHeight="1" outlineLevel="1" x14ac:dyDescent="0.25">
      <c r="A390" s="1144"/>
      <c r="B390" s="1165"/>
      <c r="C390" s="845"/>
      <c r="D390" s="841"/>
      <c r="E390" s="842"/>
      <c r="F390" s="846"/>
      <c r="G390" s="859">
        <v>0</v>
      </c>
    </row>
    <row r="391" spans="1:7" s="835" customFormat="1" ht="24.9" hidden="1" customHeight="1" outlineLevel="1" x14ac:dyDescent="0.25">
      <c r="A391" s="1144"/>
      <c r="B391" s="1165"/>
      <c r="C391" s="845"/>
      <c r="D391" s="841"/>
      <c r="E391" s="842"/>
      <c r="F391" s="846"/>
      <c r="G391" s="859">
        <v>0</v>
      </c>
    </row>
    <row r="392" spans="1:7" s="835" customFormat="1" ht="24.9" hidden="1" customHeight="1" outlineLevel="1" x14ac:dyDescent="0.25">
      <c r="A392" s="1144"/>
      <c r="B392" s="1165"/>
      <c r="C392" s="845"/>
      <c r="D392" s="841"/>
      <c r="E392" s="842"/>
      <c r="F392" s="846"/>
      <c r="G392" s="859">
        <v>0</v>
      </c>
    </row>
    <row r="393" spans="1:7" s="835" customFormat="1" ht="24.9" hidden="1" customHeight="1" outlineLevel="1" x14ac:dyDescent="0.25">
      <c r="A393" s="1144"/>
      <c r="B393" s="1165"/>
      <c r="C393" s="845"/>
      <c r="D393" s="841"/>
      <c r="E393" s="842"/>
      <c r="F393" s="846"/>
      <c r="G393" s="859">
        <v>0</v>
      </c>
    </row>
    <row r="394" spans="1:7" s="835" customFormat="1" ht="24.9" hidden="1" customHeight="1" outlineLevel="1" x14ac:dyDescent="0.25">
      <c r="A394" s="1144"/>
      <c r="B394" s="1165"/>
      <c r="C394" s="845"/>
      <c r="D394" s="841"/>
      <c r="E394" s="842"/>
      <c r="F394" s="846"/>
      <c r="G394" s="859">
        <v>0</v>
      </c>
    </row>
    <row r="395" spans="1:7" s="835" customFormat="1" ht="24.9" hidden="1" customHeight="1" outlineLevel="1" x14ac:dyDescent="0.25">
      <c r="A395" s="1144"/>
      <c r="B395" s="1165"/>
      <c r="C395" s="845"/>
      <c r="D395" s="841"/>
      <c r="E395" s="842"/>
      <c r="F395" s="846"/>
      <c r="G395" s="859">
        <v>0</v>
      </c>
    </row>
    <row r="396" spans="1:7" s="835" customFormat="1" ht="24.9" hidden="1" customHeight="1" outlineLevel="1" x14ac:dyDescent="0.25">
      <c r="A396" s="1144"/>
      <c r="B396" s="1165"/>
      <c r="C396" s="845"/>
      <c r="D396" s="841"/>
      <c r="E396" s="842"/>
      <c r="F396" s="846"/>
      <c r="G396" s="859">
        <v>0</v>
      </c>
    </row>
    <row r="397" spans="1:7" s="835" customFormat="1" ht="24.9" hidden="1" customHeight="1" outlineLevel="1" x14ac:dyDescent="0.25">
      <c r="A397" s="1144"/>
      <c r="B397" s="1165"/>
      <c r="C397" s="840"/>
      <c r="D397" s="841"/>
      <c r="E397" s="842"/>
      <c r="F397" s="846"/>
      <c r="G397" s="859">
        <v>0</v>
      </c>
    </row>
    <row r="398" spans="1:7" ht="24.9" customHeight="1" collapsed="1" x14ac:dyDescent="0.35">
      <c r="A398" s="1145"/>
      <c r="B398" s="1166"/>
      <c r="C398" s="848"/>
      <c r="D398" s="860"/>
      <c r="E398" s="850"/>
      <c r="F398" s="851"/>
      <c r="G398" s="852">
        <f>SUM(G358:G397)</f>
        <v>0</v>
      </c>
    </row>
    <row r="399" spans="1:7" s="835" customFormat="1" ht="24.9" hidden="1" customHeight="1" outlineLevel="1" x14ac:dyDescent="0.25">
      <c r="A399" s="1143" t="s">
        <v>240</v>
      </c>
      <c r="B399" s="1164" t="s">
        <v>668</v>
      </c>
      <c r="C399" s="845"/>
      <c r="D399" s="841"/>
      <c r="E399" s="842"/>
      <c r="F399" s="846"/>
      <c r="G399" s="859">
        <f>Total!$X$53</f>
        <v>0</v>
      </c>
    </row>
    <row r="400" spans="1:7" s="835" customFormat="1" ht="24.9" hidden="1" customHeight="1" outlineLevel="1" x14ac:dyDescent="0.25">
      <c r="A400" s="1144"/>
      <c r="B400" s="1165"/>
      <c r="C400" s="845"/>
      <c r="D400" s="841"/>
      <c r="E400" s="842"/>
      <c r="F400" s="846"/>
      <c r="G400" s="859">
        <v>0</v>
      </c>
    </row>
    <row r="401" spans="1:7" s="835" customFormat="1" ht="24.9" hidden="1" customHeight="1" outlineLevel="1" x14ac:dyDescent="0.25">
      <c r="A401" s="1144"/>
      <c r="B401" s="1165"/>
      <c r="C401" s="845"/>
      <c r="D401" s="841"/>
      <c r="E401" s="842"/>
      <c r="F401" s="846"/>
      <c r="G401" s="859">
        <v>0</v>
      </c>
    </row>
    <row r="402" spans="1:7" s="835" customFormat="1" ht="24.9" hidden="1" customHeight="1" outlineLevel="1" x14ac:dyDescent="0.25">
      <c r="A402" s="1144"/>
      <c r="B402" s="1165"/>
      <c r="C402" s="845"/>
      <c r="D402" s="841"/>
      <c r="E402" s="842"/>
      <c r="F402" s="846"/>
      <c r="G402" s="844">
        <v>0</v>
      </c>
    </row>
    <row r="403" spans="1:7" s="835" customFormat="1" ht="24.9" hidden="1" customHeight="1" outlineLevel="1" x14ac:dyDescent="0.25">
      <c r="A403" s="1144"/>
      <c r="B403" s="1165"/>
      <c r="C403" s="845"/>
      <c r="D403" s="841"/>
      <c r="E403" s="842"/>
      <c r="F403" s="846"/>
      <c r="G403" s="844">
        <v>0</v>
      </c>
    </row>
    <row r="404" spans="1:7" s="835" customFormat="1" ht="24.9" hidden="1" customHeight="1" outlineLevel="1" x14ac:dyDescent="0.25">
      <c r="A404" s="1144"/>
      <c r="B404" s="1165"/>
      <c r="C404" s="845"/>
      <c r="D404" s="841"/>
      <c r="E404" s="842"/>
      <c r="F404" s="846"/>
      <c r="G404" s="859">
        <v>0</v>
      </c>
    </row>
    <row r="405" spans="1:7" s="835" customFormat="1" ht="24.9" hidden="1" customHeight="1" outlineLevel="1" x14ac:dyDescent="0.25">
      <c r="A405" s="1144"/>
      <c r="B405" s="1165"/>
      <c r="C405" s="845"/>
      <c r="D405" s="841"/>
      <c r="E405" s="842"/>
      <c r="F405" s="846"/>
      <c r="G405" s="859">
        <v>0</v>
      </c>
    </row>
    <row r="406" spans="1:7" s="835" customFormat="1" ht="24.9" hidden="1" customHeight="1" outlineLevel="1" x14ac:dyDescent="0.25">
      <c r="A406" s="1144"/>
      <c r="B406" s="1165"/>
      <c r="C406" s="845"/>
      <c r="D406" s="841"/>
      <c r="E406" s="842"/>
      <c r="F406" s="846"/>
      <c r="G406" s="859">
        <v>0</v>
      </c>
    </row>
    <row r="407" spans="1:7" s="835" customFormat="1" ht="24.9" hidden="1" customHeight="1" outlineLevel="1" x14ac:dyDescent="0.25">
      <c r="A407" s="1144"/>
      <c r="B407" s="1165"/>
      <c r="C407" s="845"/>
      <c r="D407" s="841"/>
      <c r="E407" s="842"/>
      <c r="F407" s="846"/>
      <c r="G407" s="859">
        <v>0</v>
      </c>
    </row>
    <row r="408" spans="1:7" s="835" customFormat="1" ht="24.9" hidden="1" customHeight="1" outlineLevel="1" x14ac:dyDescent="0.25">
      <c r="A408" s="1144"/>
      <c r="B408" s="1165"/>
      <c r="C408" s="845"/>
      <c r="D408" s="841"/>
      <c r="E408" s="842"/>
      <c r="F408" s="846"/>
      <c r="G408" s="859">
        <v>0</v>
      </c>
    </row>
    <row r="409" spans="1:7" s="835" customFormat="1" ht="24.9" hidden="1" customHeight="1" outlineLevel="1" x14ac:dyDescent="0.25">
      <c r="A409" s="1144"/>
      <c r="B409" s="1165"/>
      <c r="C409" s="845"/>
      <c r="D409" s="841"/>
      <c r="E409" s="842"/>
      <c r="F409" s="846"/>
      <c r="G409" s="859">
        <v>0</v>
      </c>
    </row>
    <row r="410" spans="1:7" s="835" customFormat="1" ht="24.9" hidden="1" customHeight="1" outlineLevel="1" x14ac:dyDescent="0.25">
      <c r="A410" s="1144"/>
      <c r="B410" s="1165"/>
      <c r="C410" s="845"/>
      <c r="D410" s="841"/>
      <c r="E410" s="842"/>
      <c r="F410" s="846"/>
      <c r="G410" s="859">
        <v>0</v>
      </c>
    </row>
    <row r="411" spans="1:7" s="835" customFormat="1" ht="24.9" hidden="1" customHeight="1" outlineLevel="1" x14ac:dyDescent="0.25">
      <c r="A411" s="1144"/>
      <c r="B411" s="1165"/>
      <c r="C411" s="845"/>
      <c r="D411" s="841"/>
      <c r="E411" s="842"/>
      <c r="F411" s="846"/>
      <c r="G411" s="859">
        <v>0</v>
      </c>
    </row>
    <row r="412" spans="1:7" s="835" customFormat="1" ht="24.9" hidden="1" customHeight="1" outlineLevel="1" x14ac:dyDescent="0.25">
      <c r="A412" s="1144"/>
      <c r="B412" s="1165"/>
      <c r="C412" s="845"/>
      <c r="D412" s="841"/>
      <c r="E412" s="842"/>
      <c r="F412" s="846"/>
      <c r="G412" s="859">
        <v>0</v>
      </c>
    </row>
    <row r="413" spans="1:7" s="835" customFormat="1" ht="24.9" hidden="1" customHeight="1" outlineLevel="1" x14ac:dyDescent="0.25">
      <c r="A413" s="1144"/>
      <c r="B413" s="1165"/>
      <c r="C413" s="845"/>
      <c r="D413" s="841"/>
      <c r="E413" s="842"/>
      <c r="F413" s="846"/>
      <c r="G413" s="859">
        <v>0</v>
      </c>
    </row>
    <row r="414" spans="1:7" s="835" customFormat="1" ht="24.9" hidden="1" customHeight="1" outlineLevel="1" x14ac:dyDescent="0.25">
      <c r="A414" s="1144"/>
      <c r="B414" s="1165"/>
      <c r="C414" s="845"/>
      <c r="D414" s="841"/>
      <c r="E414" s="842"/>
      <c r="F414" s="846"/>
      <c r="G414" s="859">
        <v>0</v>
      </c>
    </row>
    <row r="415" spans="1:7" s="835" customFormat="1" ht="24.9" hidden="1" customHeight="1" outlineLevel="1" x14ac:dyDescent="0.25">
      <c r="A415" s="1144"/>
      <c r="B415" s="1165"/>
      <c r="C415" s="845"/>
      <c r="D415" s="841"/>
      <c r="E415" s="842"/>
      <c r="F415" s="846"/>
      <c r="G415" s="859">
        <v>0</v>
      </c>
    </row>
    <row r="416" spans="1:7" s="835" customFormat="1" ht="24.9" hidden="1" customHeight="1" outlineLevel="1" x14ac:dyDescent="0.25">
      <c r="A416" s="1144"/>
      <c r="B416" s="1165"/>
      <c r="C416" s="845"/>
      <c r="D416" s="841"/>
      <c r="E416" s="842"/>
      <c r="F416" s="846"/>
      <c r="G416" s="859">
        <v>0</v>
      </c>
    </row>
    <row r="417" spans="1:7" s="835" customFormat="1" ht="24.9" hidden="1" customHeight="1" outlineLevel="1" x14ac:dyDescent="0.25">
      <c r="A417" s="1144"/>
      <c r="B417" s="1165"/>
      <c r="C417" s="845"/>
      <c r="D417" s="841"/>
      <c r="E417" s="842"/>
      <c r="F417" s="846"/>
      <c r="G417" s="859">
        <v>0</v>
      </c>
    </row>
    <row r="418" spans="1:7" s="835" customFormat="1" ht="24.9" hidden="1" customHeight="1" outlineLevel="1" x14ac:dyDescent="0.25">
      <c r="A418" s="1144"/>
      <c r="B418" s="1165"/>
      <c r="C418" s="845"/>
      <c r="D418" s="841"/>
      <c r="E418" s="842"/>
      <c r="F418" s="846"/>
      <c r="G418" s="859">
        <v>0</v>
      </c>
    </row>
    <row r="419" spans="1:7" s="835" customFormat="1" ht="24.9" hidden="1" customHeight="1" outlineLevel="1" x14ac:dyDescent="0.25">
      <c r="A419" s="1144"/>
      <c r="B419" s="1165"/>
      <c r="C419" s="845"/>
      <c r="D419" s="841"/>
      <c r="E419" s="842"/>
      <c r="F419" s="846"/>
      <c r="G419" s="859">
        <v>0</v>
      </c>
    </row>
    <row r="420" spans="1:7" s="835" customFormat="1" ht="24.9" hidden="1" customHeight="1" outlineLevel="1" x14ac:dyDescent="0.25">
      <c r="A420" s="1144"/>
      <c r="B420" s="1165"/>
      <c r="C420" s="845"/>
      <c r="D420" s="841"/>
      <c r="E420" s="842"/>
      <c r="F420" s="846"/>
      <c r="G420" s="859">
        <v>0</v>
      </c>
    </row>
    <row r="421" spans="1:7" s="835" customFormat="1" ht="24.9" hidden="1" customHeight="1" outlineLevel="1" x14ac:dyDescent="0.25">
      <c r="A421" s="1144"/>
      <c r="B421" s="1165"/>
      <c r="C421" s="845"/>
      <c r="D421" s="841"/>
      <c r="E421" s="842"/>
      <c r="F421" s="846"/>
      <c r="G421" s="859">
        <v>0</v>
      </c>
    </row>
    <row r="422" spans="1:7" s="835" customFormat="1" ht="24.9" hidden="1" customHeight="1" outlineLevel="1" x14ac:dyDescent="0.25">
      <c r="A422" s="1144"/>
      <c r="B422" s="1165"/>
      <c r="C422" s="845"/>
      <c r="D422" s="841"/>
      <c r="E422" s="842"/>
      <c r="F422" s="846"/>
      <c r="G422" s="859">
        <v>0</v>
      </c>
    </row>
    <row r="423" spans="1:7" s="835" customFormat="1" ht="24.9" hidden="1" customHeight="1" outlineLevel="1" x14ac:dyDescent="0.25">
      <c r="A423" s="1144"/>
      <c r="B423" s="1165"/>
      <c r="C423" s="845"/>
      <c r="D423" s="841"/>
      <c r="E423" s="842"/>
      <c r="F423" s="846"/>
      <c r="G423" s="859">
        <v>0</v>
      </c>
    </row>
    <row r="424" spans="1:7" s="835" customFormat="1" ht="24.9" hidden="1" customHeight="1" outlineLevel="1" x14ac:dyDescent="0.25">
      <c r="A424" s="1144"/>
      <c r="B424" s="1165"/>
      <c r="C424" s="845"/>
      <c r="D424" s="841"/>
      <c r="E424" s="842"/>
      <c r="F424" s="846"/>
      <c r="G424" s="859">
        <v>0</v>
      </c>
    </row>
    <row r="425" spans="1:7" s="835" customFormat="1" ht="24.9" hidden="1" customHeight="1" outlineLevel="1" x14ac:dyDescent="0.25">
      <c r="A425" s="1144"/>
      <c r="B425" s="1165"/>
      <c r="C425" s="845"/>
      <c r="D425" s="841"/>
      <c r="E425" s="842"/>
      <c r="F425" s="846"/>
      <c r="G425" s="859">
        <v>0</v>
      </c>
    </row>
    <row r="426" spans="1:7" s="835" customFormat="1" ht="24.9" hidden="1" customHeight="1" outlineLevel="1" x14ac:dyDescent="0.25">
      <c r="A426" s="1144"/>
      <c r="B426" s="1165"/>
      <c r="C426" s="845"/>
      <c r="D426" s="841"/>
      <c r="E426" s="842"/>
      <c r="F426" s="846"/>
      <c r="G426" s="859">
        <v>0</v>
      </c>
    </row>
    <row r="427" spans="1:7" s="835" customFormat="1" ht="24.9" hidden="1" customHeight="1" outlineLevel="1" x14ac:dyDescent="0.25">
      <c r="A427" s="1144"/>
      <c r="B427" s="1165"/>
      <c r="C427" s="845"/>
      <c r="D427" s="841"/>
      <c r="E427" s="842"/>
      <c r="F427" s="846"/>
      <c r="G427" s="859">
        <v>0</v>
      </c>
    </row>
    <row r="428" spans="1:7" s="835" customFormat="1" ht="24.9" hidden="1" customHeight="1" outlineLevel="1" x14ac:dyDescent="0.25">
      <c r="A428" s="1144"/>
      <c r="B428" s="1165"/>
      <c r="C428" s="845"/>
      <c r="D428" s="841"/>
      <c r="E428" s="842"/>
      <c r="F428" s="846"/>
      <c r="G428" s="859">
        <v>0</v>
      </c>
    </row>
    <row r="429" spans="1:7" s="835" customFormat="1" ht="24.9" hidden="1" customHeight="1" outlineLevel="1" x14ac:dyDescent="0.25">
      <c r="A429" s="1144"/>
      <c r="B429" s="1165"/>
      <c r="C429" s="845"/>
      <c r="D429" s="841"/>
      <c r="E429" s="842"/>
      <c r="F429" s="846"/>
      <c r="G429" s="859">
        <v>0</v>
      </c>
    </row>
    <row r="430" spans="1:7" s="835" customFormat="1" ht="24.9" hidden="1" customHeight="1" outlineLevel="1" x14ac:dyDescent="0.25">
      <c r="A430" s="1144"/>
      <c r="B430" s="1165"/>
      <c r="C430" s="845"/>
      <c r="D430" s="841"/>
      <c r="E430" s="842"/>
      <c r="F430" s="846"/>
      <c r="G430" s="859">
        <v>0</v>
      </c>
    </row>
    <row r="431" spans="1:7" s="835" customFormat="1" ht="24.9" hidden="1" customHeight="1" outlineLevel="1" x14ac:dyDescent="0.25">
      <c r="A431" s="1144"/>
      <c r="B431" s="1165"/>
      <c r="C431" s="845"/>
      <c r="D431" s="841"/>
      <c r="E431" s="842"/>
      <c r="F431" s="846"/>
      <c r="G431" s="859">
        <v>0</v>
      </c>
    </row>
    <row r="432" spans="1:7" s="835" customFormat="1" ht="24.9" hidden="1" customHeight="1" outlineLevel="1" x14ac:dyDescent="0.25">
      <c r="A432" s="1144"/>
      <c r="B432" s="1165"/>
      <c r="C432" s="845"/>
      <c r="D432" s="841"/>
      <c r="E432" s="842"/>
      <c r="F432" s="846"/>
      <c r="G432" s="859">
        <v>0</v>
      </c>
    </row>
    <row r="433" spans="1:7" s="835" customFormat="1" ht="24.9" hidden="1" customHeight="1" outlineLevel="1" x14ac:dyDescent="0.25">
      <c r="A433" s="1144"/>
      <c r="B433" s="1165"/>
      <c r="C433" s="845"/>
      <c r="D433" s="841"/>
      <c r="E433" s="842"/>
      <c r="F433" s="846"/>
      <c r="G433" s="859">
        <v>0</v>
      </c>
    </row>
    <row r="434" spans="1:7" s="835" customFormat="1" ht="24.9" hidden="1" customHeight="1" outlineLevel="1" x14ac:dyDescent="0.25">
      <c r="A434" s="1144"/>
      <c r="B434" s="1165"/>
      <c r="C434" s="845"/>
      <c r="D434" s="841"/>
      <c r="E434" s="842"/>
      <c r="F434" s="846"/>
      <c r="G434" s="859">
        <v>0</v>
      </c>
    </row>
    <row r="435" spans="1:7" s="835" customFormat="1" ht="24.9" hidden="1" customHeight="1" outlineLevel="1" x14ac:dyDescent="0.25">
      <c r="A435" s="1144"/>
      <c r="B435" s="1165"/>
      <c r="C435" s="845"/>
      <c r="D435" s="841"/>
      <c r="E435" s="842"/>
      <c r="F435" s="846"/>
      <c r="G435" s="859">
        <v>0</v>
      </c>
    </row>
    <row r="436" spans="1:7" s="835" customFormat="1" ht="24.9" hidden="1" customHeight="1" outlineLevel="1" x14ac:dyDescent="0.25">
      <c r="A436" s="1144"/>
      <c r="B436" s="1165"/>
      <c r="C436" s="845"/>
      <c r="D436" s="841"/>
      <c r="E436" s="842"/>
      <c r="F436" s="846"/>
      <c r="G436" s="859">
        <v>0</v>
      </c>
    </row>
    <row r="437" spans="1:7" s="835" customFormat="1" ht="24.9" hidden="1" customHeight="1" outlineLevel="1" x14ac:dyDescent="0.25">
      <c r="A437" s="1144"/>
      <c r="B437" s="1165"/>
      <c r="C437" s="845"/>
      <c r="D437" s="841"/>
      <c r="E437" s="842"/>
      <c r="F437" s="846"/>
      <c r="G437" s="859">
        <v>0</v>
      </c>
    </row>
    <row r="438" spans="1:7" s="835" customFormat="1" ht="24.9" hidden="1" customHeight="1" outlineLevel="1" x14ac:dyDescent="0.25">
      <c r="A438" s="1144"/>
      <c r="B438" s="1165"/>
      <c r="C438" s="858"/>
      <c r="D438" s="841"/>
      <c r="E438" s="842"/>
      <c r="F438" s="846"/>
      <c r="G438" s="859">
        <v>0</v>
      </c>
    </row>
    <row r="439" spans="1:7" ht="24.9" customHeight="1" collapsed="1" x14ac:dyDescent="0.35">
      <c r="A439" s="1145"/>
      <c r="B439" s="1166"/>
      <c r="C439" s="848"/>
      <c r="D439" s="860"/>
      <c r="E439" s="850"/>
      <c r="F439" s="851"/>
      <c r="G439" s="852">
        <f>SUM(G399:G438)</f>
        <v>0</v>
      </c>
    </row>
    <row r="440" spans="1:7" s="835" customFormat="1" ht="24.9" hidden="1" customHeight="1" outlineLevel="1" x14ac:dyDescent="0.25">
      <c r="A440" s="1143" t="s">
        <v>241</v>
      </c>
      <c r="B440" s="1164" t="s">
        <v>667</v>
      </c>
      <c r="C440" s="847"/>
      <c r="D440" s="841"/>
      <c r="E440" s="842"/>
      <c r="F440" s="846"/>
      <c r="G440" s="844">
        <f>Total!$X$54</f>
        <v>0</v>
      </c>
    </row>
    <row r="441" spans="1:7" s="835" customFormat="1" ht="24.9" hidden="1" customHeight="1" outlineLevel="1" x14ac:dyDescent="0.25">
      <c r="A441" s="1144"/>
      <c r="B441" s="1165"/>
      <c r="C441" s="847"/>
      <c r="D441" s="841"/>
      <c r="E441" s="842"/>
      <c r="F441" s="846"/>
      <c r="G441" s="844">
        <v>0</v>
      </c>
    </row>
    <row r="442" spans="1:7" s="835" customFormat="1" ht="24.9" hidden="1" customHeight="1" outlineLevel="1" x14ac:dyDescent="0.25">
      <c r="A442" s="1144"/>
      <c r="B442" s="1165"/>
      <c r="C442" s="847"/>
      <c r="D442" s="841"/>
      <c r="E442" s="842"/>
      <c r="F442" s="846"/>
      <c r="G442" s="844">
        <v>0</v>
      </c>
    </row>
    <row r="443" spans="1:7" s="835" customFormat="1" ht="24.9" hidden="1" customHeight="1" outlineLevel="1" x14ac:dyDescent="0.25">
      <c r="A443" s="1144"/>
      <c r="B443" s="1165"/>
      <c r="C443" s="847"/>
      <c r="D443" s="841"/>
      <c r="E443" s="842"/>
      <c r="F443" s="846"/>
      <c r="G443" s="844">
        <v>0</v>
      </c>
    </row>
    <row r="444" spans="1:7" s="835" customFormat="1" ht="24.9" hidden="1" customHeight="1" outlineLevel="1" x14ac:dyDescent="0.25">
      <c r="A444" s="1144"/>
      <c r="B444" s="1165"/>
      <c r="C444" s="847"/>
      <c r="D444" s="841"/>
      <c r="E444" s="842"/>
      <c r="F444" s="846"/>
      <c r="G444" s="844">
        <v>0</v>
      </c>
    </row>
    <row r="445" spans="1:7" s="835" customFormat="1" ht="24.9" hidden="1" customHeight="1" outlineLevel="1" x14ac:dyDescent="0.25">
      <c r="A445" s="1144"/>
      <c r="B445" s="1165"/>
      <c r="C445" s="847"/>
      <c r="D445" s="841"/>
      <c r="E445" s="842"/>
      <c r="F445" s="846"/>
      <c r="G445" s="844">
        <v>0</v>
      </c>
    </row>
    <row r="446" spans="1:7" s="835" customFormat="1" ht="24.9" hidden="1" customHeight="1" outlineLevel="1" x14ac:dyDescent="0.25">
      <c r="A446" s="1144"/>
      <c r="B446" s="1165"/>
      <c r="C446" s="847"/>
      <c r="D446" s="841"/>
      <c r="E446" s="842"/>
      <c r="F446" s="846"/>
      <c r="G446" s="844">
        <v>0</v>
      </c>
    </row>
    <row r="447" spans="1:7" s="835" customFormat="1" ht="24.9" hidden="1" customHeight="1" outlineLevel="1" x14ac:dyDescent="0.25">
      <c r="A447" s="1144"/>
      <c r="B447" s="1165"/>
      <c r="C447" s="847"/>
      <c r="D447" s="841"/>
      <c r="E447" s="842"/>
      <c r="F447" s="846"/>
      <c r="G447" s="844">
        <v>0</v>
      </c>
    </row>
    <row r="448" spans="1:7" s="835" customFormat="1" ht="24.9" hidden="1" customHeight="1" outlineLevel="1" x14ac:dyDescent="0.25">
      <c r="A448" s="1144"/>
      <c r="B448" s="1165"/>
      <c r="C448" s="847"/>
      <c r="D448" s="841"/>
      <c r="E448" s="842"/>
      <c r="F448" s="846"/>
      <c r="G448" s="844">
        <v>0</v>
      </c>
    </row>
    <row r="449" spans="1:7" s="835" customFormat="1" ht="24.9" hidden="1" customHeight="1" outlineLevel="1" x14ac:dyDescent="0.25">
      <c r="A449" s="1144"/>
      <c r="B449" s="1165"/>
      <c r="C449" s="847"/>
      <c r="D449" s="841"/>
      <c r="E449" s="842"/>
      <c r="F449" s="846"/>
      <c r="G449" s="844">
        <v>0</v>
      </c>
    </row>
    <row r="450" spans="1:7" s="835" customFormat="1" ht="24.9" hidden="1" customHeight="1" outlineLevel="1" x14ac:dyDescent="0.25">
      <c r="A450" s="1144"/>
      <c r="B450" s="1165"/>
      <c r="C450" s="847"/>
      <c r="D450" s="841"/>
      <c r="E450" s="842"/>
      <c r="F450" s="846"/>
      <c r="G450" s="844">
        <v>0</v>
      </c>
    </row>
    <row r="451" spans="1:7" s="835" customFormat="1" ht="24.9" hidden="1" customHeight="1" outlineLevel="1" x14ac:dyDescent="0.25">
      <c r="A451" s="1144"/>
      <c r="B451" s="1165"/>
      <c r="C451" s="845"/>
      <c r="D451" s="841"/>
      <c r="E451" s="842"/>
      <c r="F451" s="846"/>
      <c r="G451" s="859">
        <v>0</v>
      </c>
    </row>
    <row r="452" spans="1:7" s="835" customFormat="1" ht="24.9" hidden="1" customHeight="1" outlineLevel="1" x14ac:dyDescent="0.25">
      <c r="A452" s="1144"/>
      <c r="B452" s="1165"/>
      <c r="C452" s="845"/>
      <c r="D452" s="841"/>
      <c r="E452" s="842"/>
      <c r="F452" s="846"/>
      <c r="G452" s="859">
        <v>0</v>
      </c>
    </row>
    <row r="453" spans="1:7" s="835" customFormat="1" ht="24.9" hidden="1" customHeight="1" outlineLevel="1" x14ac:dyDescent="0.25">
      <c r="A453" s="1144"/>
      <c r="B453" s="1165"/>
      <c r="C453" s="845"/>
      <c r="D453" s="841"/>
      <c r="E453" s="842"/>
      <c r="F453" s="846"/>
      <c r="G453" s="859">
        <v>0</v>
      </c>
    </row>
    <row r="454" spans="1:7" s="835" customFormat="1" ht="24.9" hidden="1" customHeight="1" outlineLevel="1" x14ac:dyDescent="0.25">
      <c r="A454" s="1144"/>
      <c r="B454" s="1165"/>
      <c r="C454" s="858"/>
      <c r="D454" s="841"/>
      <c r="E454" s="842"/>
      <c r="F454" s="846"/>
      <c r="G454" s="856">
        <v>0</v>
      </c>
    </row>
    <row r="455" spans="1:7" ht="24.9" customHeight="1" collapsed="1" x14ac:dyDescent="0.35">
      <c r="A455" s="1145"/>
      <c r="B455" s="1166"/>
      <c r="C455" s="848"/>
      <c r="D455" s="860"/>
      <c r="E455" s="850"/>
      <c r="F455" s="851"/>
      <c r="G455" s="852">
        <f>SUM(G440:G454)</f>
        <v>0</v>
      </c>
    </row>
    <row r="456" spans="1:7" s="835" customFormat="1" ht="24.9" hidden="1" customHeight="1" outlineLevel="1" x14ac:dyDescent="0.25">
      <c r="A456" s="1143" t="s">
        <v>92</v>
      </c>
      <c r="B456" s="1164" t="s">
        <v>666</v>
      </c>
      <c r="C456" s="840"/>
      <c r="D456" s="841"/>
      <c r="E456" s="842"/>
      <c r="F456" s="846"/>
      <c r="G456" s="856">
        <f>Total!$X$56</f>
        <v>0</v>
      </c>
    </row>
    <row r="457" spans="1:7" s="835" customFormat="1" ht="24.9" hidden="1" customHeight="1" outlineLevel="1" x14ac:dyDescent="0.25">
      <c r="A457" s="1144"/>
      <c r="B457" s="1165"/>
      <c r="C457" s="845"/>
      <c r="D457" s="841"/>
      <c r="E457" s="842"/>
      <c r="F457" s="846"/>
      <c r="G457" s="859">
        <v>0</v>
      </c>
    </row>
    <row r="458" spans="1:7" s="835" customFormat="1" ht="24.9" hidden="1" customHeight="1" outlineLevel="1" x14ac:dyDescent="0.25">
      <c r="A458" s="1144"/>
      <c r="B458" s="1165"/>
      <c r="C458" s="845"/>
      <c r="D458" s="841"/>
      <c r="E458" s="842"/>
      <c r="F458" s="846"/>
      <c r="G458" s="859">
        <v>0</v>
      </c>
    </row>
    <row r="459" spans="1:7" s="835" customFormat="1" ht="24.9" hidden="1" customHeight="1" outlineLevel="1" x14ac:dyDescent="0.25">
      <c r="A459" s="1144"/>
      <c r="B459" s="1165"/>
      <c r="C459" s="845"/>
      <c r="D459" s="841"/>
      <c r="E459" s="842"/>
      <c r="F459" s="846"/>
      <c r="G459" s="859">
        <v>0</v>
      </c>
    </row>
    <row r="460" spans="1:7" s="835" customFormat="1" ht="24.9" hidden="1" customHeight="1" outlineLevel="1" x14ac:dyDescent="0.25">
      <c r="A460" s="1144"/>
      <c r="B460" s="1165"/>
      <c r="C460" s="858"/>
      <c r="D460" s="841"/>
      <c r="E460" s="842"/>
      <c r="F460" s="846"/>
      <c r="G460" s="856">
        <v>0</v>
      </c>
    </row>
    <row r="461" spans="1:7" ht="24.9" customHeight="1" collapsed="1" x14ac:dyDescent="0.35">
      <c r="A461" s="1145"/>
      <c r="B461" s="1166"/>
      <c r="C461" s="848"/>
      <c r="D461" s="860"/>
      <c r="E461" s="850"/>
      <c r="F461" s="851"/>
      <c r="G461" s="852">
        <f>SUM(G456:G460)</f>
        <v>0</v>
      </c>
    </row>
    <row r="462" spans="1:7" s="835" customFormat="1" ht="24.9" hidden="1" customHeight="1" outlineLevel="1" x14ac:dyDescent="0.25">
      <c r="A462" s="1143" t="s">
        <v>93</v>
      </c>
      <c r="B462" s="1164" t="s">
        <v>665</v>
      </c>
      <c r="C462" s="840"/>
      <c r="D462" s="841"/>
      <c r="E462" s="842"/>
      <c r="F462" s="846"/>
      <c r="G462" s="844">
        <f>Total!$X$59</f>
        <v>0</v>
      </c>
    </row>
    <row r="463" spans="1:7" s="835" customFormat="1" ht="24.9" hidden="1" customHeight="1" outlineLevel="1" x14ac:dyDescent="0.25">
      <c r="A463" s="1144"/>
      <c r="B463" s="1165"/>
      <c r="C463" s="845"/>
      <c r="D463" s="841"/>
      <c r="E463" s="842"/>
      <c r="F463" s="846"/>
      <c r="G463" s="844">
        <v>0</v>
      </c>
    </row>
    <row r="464" spans="1:7" s="835" customFormat="1" ht="24.9" hidden="1" customHeight="1" outlineLevel="1" x14ac:dyDescent="0.25">
      <c r="A464" s="1144"/>
      <c r="B464" s="1165"/>
      <c r="C464" s="845"/>
      <c r="D464" s="841"/>
      <c r="E464" s="842"/>
      <c r="F464" s="846"/>
      <c r="G464" s="844">
        <v>0</v>
      </c>
    </row>
    <row r="465" spans="1:7" s="835" customFormat="1" ht="24.9" hidden="1" customHeight="1" outlineLevel="1" x14ac:dyDescent="0.25">
      <c r="A465" s="1144"/>
      <c r="B465" s="1165"/>
      <c r="C465" s="845"/>
      <c r="D465" s="841"/>
      <c r="E465" s="842"/>
      <c r="F465" s="846"/>
      <c r="G465" s="844">
        <v>0</v>
      </c>
    </row>
    <row r="466" spans="1:7" s="835" customFormat="1" ht="24.9" hidden="1" customHeight="1" outlineLevel="1" x14ac:dyDescent="0.25">
      <c r="A466" s="1144"/>
      <c r="B466" s="1165"/>
      <c r="C466" s="845"/>
      <c r="D466" s="841"/>
      <c r="E466" s="842"/>
      <c r="F466" s="846"/>
      <c r="G466" s="844">
        <v>0</v>
      </c>
    </row>
    <row r="467" spans="1:7" s="835" customFormat="1" ht="24.9" hidden="1" customHeight="1" outlineLevel="1" x14ac:dyDescent="0.25">
      <c r="A467" s="1144"/>
      <c r="B467" s="1165"/>
      <c r="C467" s="845"/>
      <c r="D467" s="841"/>
      <c r="E467" s="842"/>
      <c r="F467" s="846"/>
      <c r="G467" s="844">
        <v>0</v>
      </c>
    </row>
    <row r="468" spans="1:7" s="835" customFormat="1" ht="24.9" hidden="1" customHeight="1" outlineLevel="1" x14ac:dyDescent="0.25">
      <c r="A468" s="1144"/>
      <c r="B468" s="1165"/>
      <c r="C468" s="845"/>
      <c r="D468" s="841"/>
      <c r="E468" s="842"/>
      <c r="F468" s="846"/>
      <c r="G468" s="844">
        <v>0</v>
      </c>
    </row>
    <row r="469" spans="1:7" s="835" customFormat="1" ht="24.9" hidden="1" customHeight="1" outlineLevel="1" x14ac:dyDescent="0.25">
      <c r="A469" s="1144"/>
      <c r="B469" s="1165"/>
      <c r="C469" s="845"/>
      <c r="D469" s="841"/>
      <c r="E469" s="842"/>
      <c r="F469" s="846"/>
      <c r="G469" s="844">
        <v>0</v>
      </c>
    </row>
    <row r="470" spans="1:7" s="835" customFormat="1" ht="24.9" hidden="1" customHeight="1" outlineLevel="1" x14ac:dyDescent="0.25">
      <c r="A470" s="1144"/>
      <c r="B470" s="1165"/>
      <c r="C470" s="845"/>
      <c r="D470" s="841"/>
      <c r="E470" s="842"/>
      <c r="F470" s="846"/>
      <c r="G470" s="844">
        <v>0</v>
      </c>
    </row>
    <row r="471" spans="1:7" s="835" customFormat="1" ht="24.9" hidden="1" customHeight="1" outlineLevel="1" x14ac:dyDescent="0.25">
      <c r="A471" s="1144"/>
      <c r="B471" s="1165"/>
      <c r="C471" s="858"/>
      <c r="D471" s="841"/>
      <c r="E471" s="842"/>
      <c r="F471" s="846"/>
      <c r="G471" s="856">
        <v>0</v>
      </c>
    </row>
    <row r="472" spans="1:7" s="853" customFormat="1" ht="24.9" customHeight="1" collapsed="1" x14ac:dyDescent="0.25">
      <c r="A472" s="1145"/>
      <c r="B472" s="1166"/>
      <c r="C472" s="848"/>
      <c r="D472" s="849"/>
      <c r="E472" s="850"/>
      <c r="F472" s="851"/>
      <c r="G472" s="852">
        <f>SUM(G462:G471)</f>
        <v>0</v>
      </c>
    </row>
    <row r="473" spans="1:7" s="835" customFormat="1" ht="24.9" hidden="1" customHeight="1" outlineLevel="1" x14ac:dyDescent="0.25">
      <c r="A473" s="1143" t="s">
        <v>94</v>
      </c>
      <c r="B473" s="1164" t="s">
        <v>664</v>
      </c>
      <c r="C473" s="840"/>
      <c r="D473" s="841"/>
      <c r="E473" s="842"/>
      <c r="F473" s="846"/>
      <c r="G473" s="844">
        <f>Total!$X$62</f>
        <v>0</v>
      </c>
    </row>
    <row r="474" spans="1:7" s="835" customFormat="1" ht="24.9" hidden="1" customHeight="1" outlineLevel="1" x14ac:dyDescent="0.25">
      <c r="A474" s="1144"/>
      <c r="B474" s="1165"/>
      <c r="C474" s="845"/>
      <c r="D474" s="841"/>
      <c r="E474" s="842"/>
      <c r="F474" s="846"/>
      <c r="G474" s="844">
        <v>0</v>
      </c>
    </row>
    <row r="475" spans="1:7" s="835" customFormat="1" ht="24.9" hidden="1" customHeight="1" outlineLevel="1" x14ac:dyDescent="0.25">
      <c r="A475" s="1144"/>
      <c r="B475" s="1165"/>
      <c r="C475" s="845"/>
      <c r="D475" s="841"/>
      <c r="E475" s="842"/>
      <c r="F475" s="846"/>
      <c r="G475" s="844">
        <v>0</v>
      </c>
    </row>
    <row r="476" spans="1:7" s="835" customFormat="1" ht="24.9" hidden="1" customHeight="1" outlineLevel="1" x14ac:dyDescent="0.25">
      <c r="A476" s="1144"/>
      <c r="B476" s="1165"/>
      <c r="C476" s="845"/>
      <c r="D476" s="841"/>
      <c r="E476" s="842"/>
      <c r="F476" s="846"/>
      <c r="G476" s="844">
        <v>0</v>
      </c>
    </row>
    <row r="477" spans="1:7" s="835" customFormat="1" ht="24.9" hidden="1" customHeight="1" outlineLevel="1" x14ac:dyDescent="0.25">
      <c r="A477" s="1144"/>
      <c r="B477" s="1165"/>
      <c r="C477" s="845"/>
      <c r="D477" s="841"/>
      <c r="E477" s="842"/>
      <c r="F477" s="846"/>
      <c r="G477" s="844">
        <v>0</v>
      </c>
    </row>
    <row r="478" spans="1:7" s="835" customFormat="1" ht="24.9" hidden="1" customHeight="1" outlineLevel="1" x14ac:dyDescent="0.25">
      <c r="A478" s="1144"/>
      <c r="B478" s="1165"/>
      <c r="C478" s="845"/>
      <c r="D478" s="841"/>
      <c r="E478" s="842"/>
      <c r="F478" s="846"/>
      <c r="G478" s="844">
        <v>0</v>
      </c>
    </row>
    <row r="479" spans="1:7" s="835" customFormat="1" ht="24.9" hidden="1" customHeight="1" outlineLevel="1" x14ac:dyDescent="0.25">
      <c r="A479" s="1144"/>
      <c r="B479" s="1165"/>
      <c r="C479" s="845"/>
      <c r="D479" s="841"/>
      <c r="E479" s="842"/>
      <c r="F479" s="846"/>
      <c r="G479" s="844">
        <v>0</v>
      </c>
    </row>
    <row r="480" spans="1:7" s="835" customFormat="1" ht="24.9" hidden="1" customHeight="1" outlineLevel="1" x14ac:dyDescent="0.25">
      <c r="A480" s="1144"/>
      <c r="B480" s="1165"/>
      <c r="C480" s="845"/>
      <c r="D480" s="841"/>
      <c r="E480" s="842"/>
      <c r="F480" s="846"/>
      <c r="G480" s="844">
        <v>0</v>
      </c>
    </row>
    <row r="481" spans="1:7" s="835" customFormat="1" ht="24.9" hidden="1" customHeight="1" outlineLevel="1" x14ac:dyDescent="0.25">
      <c r="A481" s="1144"/>
      <c r="B481" s="1165"/>
      <c r="C481" s="845"/>
      <c r="D481" s="841"/>
      <c r="E481" s="842"/>
      <c r="F481" s="846"/>
      <c r="G481" s="844">
        <v>0</v>
      </c>
    </row>
    <row r="482" spans="1:7" s="835" customFormat="1" ht="24.9" hidden="1" customHeight="1" outlineLevel="1" x14ac:dyDescent="0.25">
      <c r="A482" s="1144"/>
      <c r="B482" s="1165"/>
      <c r="C482" s="845"/>
      <c r="D482" s="841"/>
      <c r="E482" s="842"/>
      <c r="F482" s="846"/>
      <c r="G482" s="844">
        <v>0</v>
      </c>
    </row>
    <row r="483" spans="1:7" s="835" customFormat="1" ht="24.9" hidden="1" customHeight="1" outlineLevel="1" x14ac:dyDescent="0.25">
      <c r="A483" s="1144"/>
      <c r="B483" s="1165"/>
      <c r="C483" s="845"/>
      <c r="D483" s="841"/>
      <c r="E483" s="842"/>
      <c r="F483" s="846"/>
      <c r="G483" s="844">
        <v>0</v>
      </c>
    </row>
    <row r="484" spans="1:7" s="835" customFormat="1" ht="24.9" hidden="1" customHeight="1" outlineLevel="1" x14ac:dyDescent="0.25">
      <c r="A484" s="1144"/>
      <c r="B484" s="1165"/>
      <c r="C484" s="845"/>
      <c r="D484" s="841"/>
      <c r="E484" s="842"/>
      <c r="F484" s="846"/>
      <c r="G484" s="844">
        <v>0</v>
      </c>
    </row>
    <row r="485" spans="1:7" s="835" customFormat="1" ht="24.9" hidden="1" customHeight="1" outlineLevel="1" x14ac:dyDescent="0.25">
      <c r="A485" s="1144"/>
      <c r="B485" s="1165"/>
      <c r="C485" s="845"/>
      <c r="D485" s="841"/>
      <c r="E485" s="842"/>
      <c r="F485" s="846"/>
      <c r="G485" s="844">
        <v>0</v>
      </c>
    </row>
    <row r="486" spans="1:7" s="835" customFormat="1" ht="24.9" hidden="1" customHeight="1" outlineLevel="1" x14ac:dyDescent="0.25">
      <c r="A486" s="1144"/>
      <c r="B486" s="1165"/>
      <c r="C486" s="845"/>
      <c r="D486" s="841"/>
      <c r="E486" s="842"/>
      <c r="F486" s="846"/>
      <c r="G486" s="844">
        <v>0</v>
      </c>
    </row>
    <row r="487" spans="1:7" s="835" customFormat="1" ht="24.9" hidden="1" customHeight="1" outlineLevel="1" x14ac:dyDescent="0.25">
      <c r="A487" s="1144"/>
      <c r="B487" s="1165"/>
      <c r="C487" s="845"/>
      <c r="D487" s="841"/>
      <c r="E487" s="842"/>
      <c r="F487" s="846"/>
      <c r="G487" s="844">
        <v>0</v>
      </c>
    </row>
    <row r="488" spans="1:7" s="835" customFormat="1" ht="24.9" hidden="1" customHeight="1" outlineLevel="1" x14ac:dyDescent="0.25">
      <c r="A488" s="1144"/>
      <c r="B488" s="1165"/>
      <c r="C488" s="845"/>
      <c r="D488" s="841"/>
      <c r="E488" s="842"/>
      <c r="F488" s="846"/>
      <c r="G488" s="844">
        <v>0</v>
      </c>
    </row>
    <row r="489" spans="1:7" s="835" customFormat="1" ht="24.9" hidden="1" customHeight="1" outlineLevel="1" x14ac:dyDescent="0.25">
      <c r="A489" s="1144"/>
      <c r="B489" s="1165"/>
      <c r="C489" s="845"/>
      <c r="D489" s="841"/>
      <c r="E489" s="842"/>
      <c r="F489" s="846"/>
      <c r="G489" s="844">
        <v>0</v>
      </c>
    </row>
    <row r="490" spans="1:7" s="835" customFormat="1" ht="24.9" hidden="1" customHeight="1" outlineLevel="1" x14ac:dyDescent="0.25">
      <c r="A490" s="1144"/>
      <c r="B490" s="1165"/>
      <c r="C490" s="845"/>
      <c r="D490" s="841"/>
      <c r="E490" s="842"/>
      <c r="F490" s="846"/>
      <c r="G490" s="844">
        <v>0</v>
      </c>
    </row>
    <row r="491" spans="1:7" s="835" customFormat="1" ht="24.9" hidden="1" customHeight="1" outlineLevel="1" x14ac:dyDescent="0.25">
      <c r="A491" s="1144"/>
      <c r="B491" s="1165"/>
      <c r="C491" s="845"/>
      <c r="D491" s="841"/>
      <c r="E491" s="842"/>
      <c r="F491" s="846"/>
      <c r="G491" s="844">
        <v>0</v>
      </c>
    </row>
    <row r="492" spans="1:7" s="835" customFormat="1" ht="24.9" hidden="1" customHeight="1" outlineLevel="1" x14ac:dyDescent="0.25">
      <c r="A492" s="1144"/>
      <c r="B492" s="1165"/>
      <c r="C492" s="840"/>
      <c r="D492" s="841"/>
      <c r="E492" s="842"/>
      <c r="F492" s="846"/>
      <c r="G492" s="844">
        <v>0</v>
      </c>
    </row>
    <row r="493" spans="1:7" ht="24.9" customHeight="1" collapsed="1" x14ac:dyDescent="0.35">
      <c r="A493" s="1145"/>
      <c r="B493" s="1166"/>
      <c r="C493" s="848"/>
      <c r="D493" s="860"/>
      <c r="E493" s="850"/>
      <c r="F493" s="864"/>
      <c r="G493" s="852">
        <f>SUM(G473:G492)</f>
        <v>0</v>
      </c>
    </row>
    <row r="494" spans="1:7" s="835" customFormat="1" ht="24.9" hidden="1" customHeight="1" outlineLevel="1" x14ac:dyDescent="0.25">
      <c r="A494" s="1143" t="s">
        <v>96</v>
      </c>
      <c r="B494" s="1164" t="s">
        <v>663</v>
      </c>
      <c r="C494" s="840"/>
      <c r="D494" s="841"/>
      <c r="E494" s="842"/>
      <c r="F494" s="846"/>
      <c r="G494" s="844">
        <f>Total!$X$64</f>
        <v>0</v>
      </c>
    </row>
    <row r="495" spans="1:7" s="835" customFormat="1" ht="24.9" hidden="1" customHeight="1" outlineLevel="1" x14ac:dyDescent="0.25">
      <c r="A495" s="1144"/>
      <c r="B495" s="1165"/>
      <c r="C495" s="845"/>
      <c r="D495" s="841"/>
      <c r="E495" s="842"/>
      <c r="F495" s="846"/>
      <c r="G495" s="844">
        <v>0</v>
      </c>
    </row>
    <row r="496" spans="1:7" s="835" customFormat="1" ht="24.9" hidden="1" customHeight="1" outlineLevel="1" x14ac:dyDescent="0.25">
      <c r="A496" s="1144"/>
      <c r="B496" s="1165"/>
      <c r="C496" s="845"/>
      <c r="D496" s="841"/>
      <c r="E496" s="842"/>
      <c r="F496" s="846"/>
      <c r="G496" s="844">
        <v>0</v>
      </c>
    </row>
    <row r="497" spans="1:7" s="835" customFormat="1" ht="24.9" hidden="1" customHeight="1" outlineLevel="1" x14ac:dyDescent="0.25">
      <c r="A497" s="1144"/>
      <c r="B497" s="1165"/>
      <c r="C497" s="845"/>
      <c r="D497" s="841"/>
      <c r="E497" s="842"/>
      <c r="F497" s="846"/>
      <c r="G497" s="844">
        <v>0</v>
      </c>
    </row>
    <row r="498" spans="1:7" s="835" customFormat="1" ht="24.9" hidden="1" customHeight="1" outlineLevel="1" x14ac:dyDescent="0.25">
      <c r="A498" s="1144"/>
      <c r="B498" s="1165"/>
      <c r="C498" s="845"/>
      <c r="D498" s="841"/>
      <c r="E498" s="842"/>
      <c r="F498" s="846"/>
      <c r="G498" s="844">
        <v>0</v>
      </c>
    </row>
    <row r="499" spans="1:7" s="835" customFormat="1" ht="24.9" hidden="1" customHeight="1" outlineLevel="1" x14ac:dyDescent="0.25">
      <c r="A499" s="1144"/>
      <c r="B499" s="1165"/>
      <c r="C499" s="845"/>
      <c r="D499" s="841"/>
      <c r="E499" s="842"/>
      <c r="F499" s="846"/>
      <c r="G499" s="844">
        <v>0</v>
      </c>
    </row>
    <row r="500" spans="1:7" s="835" customFormat="1" ht="24.9" hidden="1" customHeight="1" outlineLevel="1" x14ac:dyDescent="0.25">
      <c r="A500" s="1144"/>
      <c r="B500" s="1165"/>
      <c r="C500" s="845"/>
      <c r="D500" s="841"/>
      <c r="E500" s="842"/>
      <c r="F500" s="846"/>
      <c r="G500" s="844">
        <v>0</v>
      </c>
    </row>
    <row r="501" spans="1:7" s="835" customFormat="1" ht="24.9" hidden="1" customHeight="1" outlineLevel="1" x14ac:dyDescent="0.25">
      <c r="A501" s="1144"/>
      <c r="B501" s="1165"/>
      <c r="C501" s="845"/>
      <c r="D501" s="841"/>
      <c r="E501" s="842"/>
      <c r="F501" s="846"/>
      <c r="G501" s="844">
        <v>0</v>
      </c>
    </row>
    <row r="502" spans="1:7" s="835" customFormat="1" ht="24.9" hidden="1" customHeight="1" outlineLevel="1" x14ac:dyDescent="0.25">
      <c r="A502" s="1144"/>
      <c r="B502" s="1165"/>
      <c r="C502" s="845"/>
      <c r="D502" s="841"/>
      <c r="E502" s="842"/>
      <c r="F502" s="846"/>
      <c r="G502" s="844">
        <v>0</v>
      </c>
    </row>
    <row r="503" spans="1:7" s="835" customFormat="1" ht="24.9" hidden="1" customHeight="1" outlineLevel="1" x14ac:dyDescent="0.25">
      <c r="A503" s="1144"/>
      <c r="B503" s="1165"/>
      <c r="C503" s="845"/>
      <c r="D503" s="841"/>
      <c r="E503" s="842"/>
      <c r="F503" s="846"/>
      <c r="G503" s="844">
        <v>0</v>
      </c>
    </row>
    <row r="504" spans="1:7" s="835" customFormat="1" ht="24.9" hidden="1" customHeight="1" outlineLevel="1" x14ac:dyDescent="0.25">
      <c r="A504" s="1144"/>
      <c r="B504" s="1165"/>
      <c r="C504" s="845"/>
      <c r="D504" s="841"/>
      <c r="E504" s="842"/>
      <c r="F504" s="846"/>
      <c r="G504" s="844">
        <v>0</v>
      </c>
    </row>
    <row r="505" spans="1:7" s="835" customFormat="1" ht="24.9" hidden="1" customHeight="1" outlineLevel="1" x14ac:dyDescent="0.25">
      <c r="A505" s="1144"/>
      <c r="B505" s="1165"/>
      <c r="C505" s="845"/>
      <c r="D505" s="841"/>
      <c r="E505" s="842"/>
      <c r="F505" s="846"/>
      <c r="G505" s="844">
        <v>0</v>
      </c>
    </row>
    <row r="506" spans="1:7" s="835" customFormat="1" ht="24.9" hidden="1" customHeight="1" outlineLevel="1" x14ac:dyDescent="0.25">
      <c r="A506" s="1144"/>
      <c r="B506" s="1165"/>
      <c r="C506" s="845"/>
      <c r="D506" s="841"/>
      <c r="E506" s="842"/>
      <c r="F506" s="846"/>
      <c r="G506" s="844">
        <v>0</v>
      </c>
    </row>
    <row r="507" spans="1:7" s="835" customFormat="1" ht="24.9" hidden="1" customHeight="1" outlineLevel="1" x14ac:dyDescent="0.25">
      <c r="A507" s="1144"/>
      <c r="B507" s="1165"/>
      <c r="C507" s="845"/>
      <c r="D507" s="841"/>
      <c r="E507" s="842"/>
      <c r="F507" s="846"/>
      <c r="G507" s="844">
        <v>0</v>
      </c>
    </row>
    <row r="508" spans="1:7" s="835" customFormat="1" ht="24.9" hidden="1" customHeight="1" outlineLevel="1" x14ac:dyDescent="0.25">
      <c r="A508" s="1144"/>
      <c r="B508" s="1165"/>
      <c r="C508" s="845"/>
      <c r="D508" s="841"/>
      <c r="E508" s="842"/>
      <c r="F508" s="846"/>
      <c r="G508" s="844">
        <v>0</v>
      </c>
    </row>
    <row r="509" spans="1:7" s="835" customFormat="1" ht="24.9" hidden="1" customHeight="1" outlineLevel="1" x14ac:dyDescent="0.25">
      <c r="A509" s="1144"/>
      <c r="B509" s="1165"/>
      <c r="C509" s="845"/>
      <c r="D509" s="841"/>
      <c r="E509" s="842"/>
      <c r="F509" s="846"/>
      <c r="G509" s="844">
        <v>0</v>
      </c>
    </row>
    <row r="510" spans="1:7" s="835" customFormat="1" ht="24.9" hidden="1" customHeight="1" outlineLevel="1" x14ac:dyDescent="0.25">
      <c r="A510" s="1144"/>
      <c r="B510" s="1165"/>
      <c r="C510" s="845"/>
      <c r="D510" s="841"/>
      <c r="E510" s="842"/>
      <c r="F510" s="846"/>
      <c r="G510" s="844">
        <v>0</v>
      </c>
    </row>
    <row r="511" spans="1:7" s="835" customFormat="1" ht="24.9" hidden="1" customHeight="1" outlineLevel="1" x14ac:dyDescent="0.25">
      <c r="A511" s="1144"/>
      <c r="B511" s="1165"/>
      <c r="C511" s="845"/>
      <c r="D511" s="841"/>
      <c r="E511" s="842"/>
      <c r="F511" s="846"/>
      <c r="G511" s="844">
        <v>0</v>
      </c>
    </row>
    <row r="512" spans="1:7" s="835" customFormat="1" ht="24.9" hidden="1" customHeight="1" outlineLevel="1" x14ac:dyDescent="0.25">
      <c r="A512" s="1144"/>
      <c r="B512" s="1165"/>
      <c r="C512" s="845"/>
      <c r="D512" s="841"/>
      <c r="E512" s="842"/>
      <c r="F512" s="846"/>
      <c r="G512" s="844">
        <v>0</v>
      </c>
    </row>
    <row r="513" spans="1:7" s="835" customFormat="1" ht="24.9" hidden="1" customHeight="1" outlineLevel="1" x14ac:dyDescent="0.25">
      <c r="A513" s="1144"/>
      <c r="B513" s="1165"/>
      <c r="C513" s="840"/>
      <c r="D513" s="841"/>
      <c r="E513" s="842"/>
      <c r="F513" s="846"/>
      <c r="G513" s="844">
        <v>0</v>
      </c>
    </row>
    <row r="514" spans="1:7" ht="24.9" customHeight="1" collapsed="1" x14ac:dyDescent="0.35">
      <c r="A514" s="1145"/>
      <c r="B514" s="1166"/>
      <c r="C514" s="848"/>
      <c r="D514" s="860"/>
      <c r="E514" s="850"/>
      <c r="F514" s="851"/>
      <c r="G514" s="852">
        <f>SUM(G494:G513)</f>
        <v>0</v>
      </c>
    </row>
    <row r="515" spans="1:7" s="835" customFormat="1" ht="24.9" customHeight="1" x14ac:dyDescent="0.25">
      <c r="A515" s="1143" t="s">
        <v>66</v>
      </c>
      <c r="B515" s="1164" t="s">
        <v>662</v>
      </c>
      <c r="C515" s="840" t="s">
        <v>739</v>
      </c>
      <c r="D515" s="841"/>
      <c r="E515" s="842"/>
      <c r="F515" s="846"/>
      <c r="G515" s="844">
        <f>Total!$X$67</f>
        <v>0</v>
      </c>
    </row>
    <row r="516" spans="1:7" s="835" customFormat="1" ht="24.9" customHeight="1" x14ac:dyDescent="0.25">
      <c r="A516" s="1144"/>
      <c r="B516" s="1165"/>
      <c r="C516" s="845" t="s">
        <v>738</v>
      </c>
      <c r="D516" s="841"/>
      <c r="E516" s="842"/>
      <c r="F516" s="846"/>
      <c r="G516" s="844">
        <f>Total!$X$32</f>
        <v>0</v>
      </c>
    </row>
    <row r="517" spans="1:7" s="835" customFormat="1" ht="24.9" hidden="1" customHeight="1" x14ac:dyDescent="0.25">
      <c r="A517" s="1144"/>
      <c r="B517" s="1165"/>
      <c r="C517" s="845"/>
      <c r="D517" s="841"/>
      <c r="E517" s="842"/>
      <c r="F517" s="846"/>
      <c r="G517" s="844">
        <v>0</v>
      </c>
    </row>
    <row r="518" spans="1:7" s="835" customFormat="1" ht="24.9" hidden="1" customHeight="1" x14ac:dyDescent="0.25">
      <c r="A518" s="1144"/>
      <c r="B518" s="1165"/>
      <c r="C518" s="845"/>
      <c r="D518" s="841"/>
      <c r="E518" s="842"/>
      <c r="F518" s="846"/>
      <c r="G518" s="844">
        <v>0</v>
      </c>
    </row>
    <row r="519" spans="1:7" s="835" customFormat="1" ht="24.9" hidden="1" customHeight="1" x14ac:dyDescent="0.25">
      <c r="A519" s="1144"/>
      <c r="B519" s="1165"/>
      <c r="C519" s="845"/>
      <c r="D519" s="841"/>
      <c r="E519" s="842"/>
      <c r="F519" s="846"/>
      <c r="G519" s="844">
        <v>0</v>
      </c>
    </row>
    <row r="520" spans="1:7" s="835" customFormat="1" ht="24.9" hidden="1" customHeight="1" x14ac:dyDescent="0.25">
      <c r="A520" s="1144"/>
      <c r="B520" s="1165"/>
      <c r="C520" s="845"/>
      <c r="D520" s="841"/>
      <c r="E520" s="842"/>
      <c r="F520" s="846"/>
      <c r="G520" s="844">
        <v>0</v>
      </c>
    </row>
    <row r="521" spans="1:7" s="835" customFormat="1" ht="24.9" hidden="1" customHeight="1" x14ac:dyDescent="0.25">
      <c r="A521" s="1144"/>
      <c r="B521" s="1165"/>
      <c r="C521" s="845"/>
      <c r="D521" s="841"/>
      <c r="E521" s="842"/>
      <c r="F521" s="846"/>
      <c r="G521" s="844">
        <v>0</v>
      </c>
    </row>
    <row r="522" spans="1:7" s="835" customFormat="1" ht="24.9" hidden="1" customHeight="1" x14ac:dyDescent="0.25">
      <c r="A522" s="1144"/>
      <c r="B522" s="1165"/>
      <c r="C522" s="845"/>
      <c r="D522" s="841"/>
      <c r="E522" s="842"/>
      <c r="F522" s="846"/>
      <c r="G522" s="844">
        <v>0</v>
      </c>
    </row>
    <row r="523" spans="1:7" s="835" customFormat="1" ht="24.9" hidden="1" customHeight="1" x14ac:dyDescent="0.25">
      <c r="A523" s="1144"/>
      <c r="B523" s="1165"/>
      <c r="C523" s="845"/>
      <c r="D523" s="841"/>
      <c r="E523" s="842"/>
      <c r="F523" s="846"/>
      <c r="G523" s="844">
        <v>0</v>
      </c>
    </row>
    <row r="524" spans="1:7" s="835" customFormat="1" ht="24.9" hidden="1" customHeight="1" x14ac:dyDescent="0.25">
      <c r="A524" s="1144"/>
      <c r="B524" s="1165"/>
      <c r="C524" s="845"/>
      <c r="D524" s="841"/>
      <c r="E524" s="842"/>
      <c r="F524" s="846"/>
      <c r="G524" s="844">
        <v>0</v>
      </c>
    </row>
    <row r="525" spans="1:7" s="835" customFormat="1" ht="24.9" hidden="1" customHeight="1" x14ac:dyDescent="0.25">
      <c r="A525" s="1144"/>
      <c r="B525" s="1165"/>
      <c r="C525" s="845"/>
      <c r="D525" s="841"/>
      <c r="E525" s="842"/>
      <c r="F525" s="846"/>
      <c r="G525" s="844">
        <v>0</v>
      </c>
    </row>
    <row r="526" spans="1:7" s="835" customFormat="1" ht="24.9" hidden="1" customHeight="1" x14ac:dyDescent="0.25">
      <c r="A526" s="1144"/>
      <c r="B526" s="1165"/>
      <c r="C526" s="845"/>
      <c r="D526" s="841"/>
      <c r="E526" s="842"/>
      <c r="F526" s="846"/>
      <c r="G526" s="844">
        <v>0</v>
      </c>
    </row>
    <row r="527" spans="1:7" s="835" customFormat="1" ht="24.9" hidden="1" customHeight="1" x14ac:dyDescent="0.25">
      <c r="A527" s="1144"/>
      <c r="B527" s="1165"/>
      <c r="C527" s="845"/>
      <c r="D527" s="841"/>
      <c r="E527" s="842"/>
      <c r="F527" s="846"/>
      <c r="G527" s="844">
        <v>0</v>
      </c>
    </row>
    <row r="528" spans="1:7" s="835" customFormat="1" ht="24.9" hidden="1" customHeight="1" x14ac:dyDescent="0.25">
      <c r="A528" s="1144"/>
      <c r="B528" s="1165"/>
      <c r="C528" s="845"/>
      <c r="D528" s="841"/>
      <c r="E528" s="842"/>
      <c r="F528" s="846"/>
      <c r="G528" s="844">
        <v>0</v>
      </c>
    </row>
    <row r="529" spans="1:7" s="835" customFormat="1" ht="24.9" hidden="1" customHeight="1" x14ac:dyDescent="0.25">
      <c r="A529" s="1144"/>
      <c r="B529" s="1165"/>
      <c r="C529" s="845"/>
      <c r="D529" s="841"/>
      <c r="E529" s="842"/>
      <c r="F529" s="846"/>
      <c r="G529" s="844">
        <v>0</v>
      </c>
    </row>
    <row r="530" spans="1:7" s="835" customFormat="1" ht="24.9" hidden="1" customHeight="1" x14ac:dyDescent="0.25">
      <c r="A530" s="1144"/>
      <c r="B530" s="1165"/>
      <c r="C530" s="845"/>
      <c r="D530" s="841"/>
      <c r="E530" s="842"/>
      <c r="F530" s="846"/>
      <c r="G530" s="844">
        <v>0</v>
      </c>
    </row>
    <row r="531" spans="1:7" s="835" customFormat="1" ht="24.9" hidden="1" customHeight="1" x14ac:dyDescent="0.25">
      <c r="A531" s="1144"/>
      <c r="B531" s="1165"/>
      <c r="C531" s="845"/>
      <c r="D531" s="841"/>
      <c r="E531" s="842"/>
      <c r="F531" s="846"/>
      <c r="G531" s="844">
        <v>0</v>
      </c>
    </row>
    <row r="532" spans="1:7" s="835" customFormat="1" ht="24.9" hidden="1" customHeight="1" x14ac:dyDescent="0.25">
      <c r="A532" s="1144"/>
      <c r="B532" s="1165"/>
      <c r="C532" s="845"/>
      <c r="D532" s="841"/>
      <c r="E532" s="842"/>
      <c r="F532" s="846"/>
      <c r="G532" s="844">
        <v>0</v>
      </c>
    </row>
    <row r="533" spans="1:7" s="835" customFormat="1" ht="24.9" hidden="1" customHeight="1" x14ac:dyDescent="0.25">
      <c r="A533" s="1144"/>
      <c r="B533" s="1165"/>
      <c r="C533" s="845"/>
      <c r="D533" s="841"/>
      <c r="E533" s="842"/>
      <c r="F533" s="846"/>
      <c r="G533" s="844">
        <v>0</v>
      </c>
    </row>
    <row r="534" spans="1:7" s="835" customFormat="1" ht="24.9" hidden="1" customHeight="1" x14ac:dyDescent="0.25">
      <c r="A534" s="1144"/>
      <c r="B534" s="1165"/>
      <c r="C534" s="845"/>
      <c r="D534" s="841"/>
      <c r="E534" s="842"/>
      <c r="F534" s="846"/>
      <c r="G534" s="844">
        <v>0</v>
      </c>
    </row>
    <row r="535" spans="1:7" s="835" customFormat="1" ht="24.9" hidden="1" customHeight="1" x14ac:dyDescent="0.25">
      <c r="A535" s="1144"/>
      <c r="B535" s="1165"/>
      <c r="C535" s="845"/>
      <c r="D535" s="841"/>
      <c r="E535" s="842"/>
      <c r="F535" s="846"/>
      <c r="G535" s="844">
        <v>0</v>
      </c>
    </row>
    <row r="536" spans="1:7" s="835" customFormat="1" ht="24.9" hidden="1" customHeight="1" x14ac:dyDescent="0.25">
      <c r="A536" s="1144"/>
      <c r="B536" s="1165"/>
      <c r="C536" s="845"/>
      <c r="D536" s="841"/>
      <c r="E536" s="842"/>
      <c r="F536" s="846"/>
      <c r="G536" s="844">
        <v>0</v>
      </c>
    </row>
    <row r="537" spans="1:7" s="835" customFormat="1" ht="24.9" hidden="1" customHeight="1" x14ac:dyDescent="0.25">
      <c r="A537" s="1144"/>
      <c r="B537" s="1165"/>
      <c r="C537" s="845"/>
      <c r="D537" s="841"/>
      <c r="E537" s="842"/>
      <c r="F537" s="846"/>
      <c r="G537" s="844">
        <v>0</v>
      </c>
    </row>
    <row r="538" spans="1:7" s="835" customFormat="1" ht="24.9" hidden="1" customHeight="1" x14ac:dyDescent="0.25">
      <c r="A538" s="1144"/>
      <c r="B538" s="1165"/>
      <c r="C538" s="845"/>
      <c r="D538" s="841"/>
      <c r="E538" s="842"/>
      <c r="F538" s="846"/>
      <c r="G538" s="844">
        <v>0</v>
      </c>
    </row>
    <row r="539" spans="1:7" s="835" customFormat="1" ht="24.9" hidden="1" customHeight="1" x14ac:dyDescent="0.25">
      <c r="A539" s="1144"/>
      <c r="B539" s="1165"/>
      <c r="C539" s="845"/>
      <c r="D539" s="841"/>
      <c r="E539" s="842"/>
      <c r="F539" s="846"/>
      <c r="G539" s="844">
        <v>0</v>
      </c>
    </row>
    <row r="540" spans="1:7" s="835" customFormat="1" ht="24.9" hidden="1" customHeight="1" x14ac:dyDescent="0.25">
      <c r="A540" s="1144"/>
      <c r="B540" s="1165"/>
      <c r="C540" s="845"/>
      <c r="D540" s="841"/>
      <c r="E540" s="842"/>
      <c r="F540" s="846"/>
      <c r="G540" s="844">
        <v>0</v>
      </c>
    </row>
    <row r="541" spans="1:7" s="835" customFormat="1" ht="24.9" hidden="1" customHeight="1" x14ac:dyDescent="0.25">
      <c r="A541" s="1144"/>
      <c r="B541" s="1165"/>
      <c r="C541" s="845"/>
      <c r="D541" s="841"/>
      <c r="E541" s="842"/>
      <c r="F541" s="846"/>
      <c r="G541" s="844">
        <v>0</v>
      </c>
    </row>
    <row r="542" spans="1:7" s="835" customFormat="1" ht="24.9" hidden="1" customHeight="1" x14ac:dyDescent="0.25">
      <c r="A542" s="1144"/>
      <c r="B542" s="1165"/>
      <c r="C542" s="845"/>
      <c r="D542" s="841"/>
      <c r="E542" s="842"/>
      <c r="F542" s="846"/>
      <c r="G542" s="844">
        <v>0</v>
      </c>
    </row>
    <row r="543" spans="1:7" s="835" customFormat="1" ht="24.9" hidden="1" customHeight="1" x14ac:dyDescent="0.25">
      <c r="A543" s="1144"/>
      <c r="B543" s="1165"/>
      <c r="C543" s="845"/>
      <c r="D543" s="841"/>
      <c r="E543" s="842"/>
      <c r="F543" s="846"/>
      <c r="G543" s="844">
        <v>0</v>
      </c>
    </row>
    <row r="544" spans="1:7" s="835" customFormat="1" ht="24.9" hidden="1" customHeight="1" x14ac:dyDescent="0.25">
      <c r="A544" s="1144"/>
      <c r="B544" s="1165"/>
      <c r="C544" s="845"/>
      <c r="D544" s="841"/>
      <c r="E544" s="842"/>
      <c r="F544" s="846"/>
      <c r="G544" s="844">
        <v>0</v>
      </c>
    </row>
    <row r="545" spans="1:7" s="835" customFormat="1" ht="24.9" hidden="1" customHeight="1" x14ac:dyDescent="0.25">
      <c r="A545" s="1144"/>
      <c r="B545" s="1165"/>
      <c r="C545" s="845"/>
      <c r="D545" s="841"/>
      <c r="E545" s="842"/>
      <c r="F545" s="846"/>
      <c r="G545" s="844">
        <v>0</v>
      </c>
    </row>
    <row r="546" spans="1:7" s="835" customFormat="1" ht="24.9" hidden="1" customHeight="1" x14ac:dyDescent="0.25">
      <c r="A546" s="1144"/>
      <c r="B546" s="1165"/>
      <c r="C546" s="845"/>
      <c r="D546" s="841"/>
      <c r="E546" s="842"/>
      <c r="F546" s="846"/>
      <c r="G546" s="844">
        <v>0</v>
      </c>
    </row>
    <row r="547" spans="1:7" s="835" customFormat="1" ht="24.9" hidden="1" customHeight="1" x14ac:dyDescent="0.25">
      <c r="A547" s="1144"/>
      <c r="B547" s="1165"/>
      <c r="C547" s="845"/>
      <c r="D547" s="841"/>
      <c r="E547" s="842"/>
      <c r="F547" s="846"/>
      <c r="G547" s="844">
        <v>0</v>
      </c>
    </row>
    <row r="548" spans="1:7" s="835" customFormat="1" ht="24.9" hidden="1" customHeight="1" x14ac:dyDescent="0.25">
      <c r="A548" s="1144"/>
      <c r="B548" s="1165"/>
      <c r="C548" s="845"/>
      <c r="D548" s="841"/>
      <c r="E548" s="842"/>
      <c r="F548" s="846"/>
      <c r="G548" s="844">
        <v>0</v>
      </c>
    </row>
    <row r="549" spans="1:7" s="835" customFormat="1" ht="24.9" hidden="1" customHeight="1" x14ac:dyDescent="0.25">
      <c r="A549" s="1144"/>
      <c r="B549" s="1165"/>
      <c r="C549" s="845"/>
      <c r="D549" s="841"/>
      <c r="E549" s="842"/>
      <c r="F549" s="846"/>
      <c r="G549" s="844">
        <v>0</v>
      </c>
    </row>
    <row r="550" spans="1:7" s="835" customFormat="1" ht="24.9" hidden="1" customHeight="1" x14ac:dyDescent="0.25">
      <c r="A550" s="1144"/>
      <c r="B550" s="1165"/>
      <c r="C550" s="845"/>
      <c r="D550" s="841"/>
      <c r="E550" s="842"/>
      <c r="F550" s="846"/>
      <c r="G550" s="844">
        <v>0</v>
      </c>
    </row>
    <row r="551" spans="1:7" s="835" customFormat="1" ht="24.9" hidden="1" customHeight="1" x14ac:dyDescent="0.25">
      <c r="A551" s="1144"/>
      <c r="B551" s="1165"/>
      <c r="C551" s="845"/>
      <c r="D551" s="841"/>
      <c r="E551" s="842"/>
      <c r="F551" s="846"/>
      <c r="G551" s="844">
        <v>0</v>
      </c>
    </row>
    <row r="552" spans="1:7" s="835" customFormat="1" ht="24.9" hidden="1" customHeight="1" x14ac:dyDescent="0.25">
      <c r="A552" s="1144"/>
      <c r="B552" s="1165"/>
      <c r="C552" s="845"/>
      <c r="D552" s="841"/>
      <c r="E552" s="842"/>
      <c r="F552" s="846"/>
      <c r="G552" s="844">
        <v>0</v>
      </c>
    </row>
    <row r="553" spans="1:7" s="835" customFormat="1" ht="24.9" hidden="1" customHeight="1" x14ac:dyDescent="0.25">
      <c r="A553" s="1144"/>
      <c r="B553" s="1165"/>
      <c r="C553" s="845"/>
      <c r="D553" s="841"/>
      <c r="E553" s="842"/>
      <c r="F553" s="846"/>
      <c r="G553" s="844">
        <v>0</v>
      </c>
    </row>
    <row r="554" spans="1:7" s="835" customFormat="1" ht="24.9" hidden="1" customHeight="1" x14ac:dyDescent="0.25">
      <c r="A554" s="1144"/>
      <c r="B554" s="1165"/>
      <c r="C554" s="840"/>
      <c r="D554" s="841"/>
      <c r="E554" s="842"/>
      <c r="F554" s="846"/>
      <c r="G554" s="844">
        <v>0</v>
      </c>
    </row>
    <row r="555" spans="1:7" ht="24.9" customHeight="1" x14ac:dyDescent="0.35">
      <c r="A555" s="1145"/>
      <c r="B555" s="1166"/>
      <c r="C555" s="848"/>
      <c r="D555" s="860"/>
      <c r="E555" s="850"/>
      <c r="F555" s="851"/>
      <c r="G555" s="852">
        <f>SUM(G515:G554)</f>
        <v>0</v>
      </c>
    </row>
    <row r="556" spans="1:7" s="835" customFormat="1" ht="24.9" customHeight="1" x14ac:dyDescent="0.25">
      <c r="A556" s="1143" t="s">
        <v>67</v>
      </c>
      <c r="B556" s="1164" t="s">
        <v>661</v>
      </c>
      <c r="C556" s="840" t="s">
        <v>737</v>
      </c>
      <c r="D556" s="841"/>
      <c r="E556" s="842"/>
      <c r="F556" s="846"/>
      <c r="G556" s="859">
        <f>Total!$X$69</f>
        <v>0</v>
      </c>
    </row>
    <row r="557" spans="1:7" s="835" customFormat="1" ht="24.9" customHeight="1" x14ac:dyDescent="0.25">
      <c r="A557" s="1144"/>
      <c r="B557" s="1165"/>
      <c r="C557" s="845" t="s">
        <v>736</v>
      </c>
      <c r="D557" s="841"/>
      <c r="E557" s="842"/>
      <c r="F557" s="846"/>
      <c r="G557" s="859">
        <f>Total!$X$30</f>
        <v>0</v>
      </c>
    </row>
    <row r="558" spans="1:7" s="835" customFormat="1" ht="24.9" hidden="1" customHeight="1" x14ac:dyDescent="0.25">
      <c r="A558" s="1144"/>
      <c r="B558" s="1165"/>
      <c r="C558" s="845"/>
      <c r="D558" s="841"/>
      <c r="E558" s="842"/>
      <c r="F558" s="846"/>
      <c r="G558" s="859">
        <v>0</v>
      </c>
    </row>
    <row r="559" spans="1:7" s="835" customFormat="1" ht="24.9" hidden="1" customHeight="1" x14ac:dyDescent="0.25">
      <c r="A559" s="1144"/>
      <c r="B559" s="1165"/>
      <c r="C559" s="845"/>
      <c r="D559" s="841"/>
      <c r="E559" s="842"/>
      <c r="F559" s="846"/>
      <c r="G559" s="859">
        <v>0</v>
      </c>
    </row>
    <row r="560" spans="1:7" s="835" customFormat="1" ht="24.9" hidden="1" customHeight="1" x14ac:dyDescent="0.25">
      <c r="A560" s="1144"/>
      <c r="B560" s="1165"/>
      <c r="C560" s="845"/>
      <c r="D560" s="841"/>
      <c r="E560" s="842"/>
      <c r="F560" s="846"/>
      <c r="G560" s="859">
        <v>0</v>
      </c>
    </row>
    <row r="561" spans="1:7" s="835" customFormat="1" ht="24.9" hidden="1" customHeight="1" x14ac:dyDescent="0.25">
      <c r="A561" s="1144"/>
      <c r="B561" s="1165"/>
      <c r="C561" s="845"/>
      <c r="D561" s="841"/>
      <c r="E561" s="842"/>
      <c r="F561" s="846"/>
      <c r="G561" s="859">
        <v>0</v>
      </c>
    </row>
    <row r="562" spans="1:7" s="835" customFormat="1" ht="24.9" hidden="1" customHeight="1" x14ac:dyDescent="0.25">
      <c r="A562" s="1144"/>
      <c r="B562" s="1165"/>
      <c r="C562" s="845"/>
      <c r="D562" s="841"/>
      <c r="E562" s="842"/>
      <c r="F562" s="846"/>
      <c r="G562" s="859">
        <v>0</v>
      </c>
    </row>
    <row r="563" spans="1:7" s="835" customFormat="1" ht="24.9" hidden="1" customHeight="1" x14ac:dyDescent="0.25">
      <c r="A563" s="1144"/>
      <c r="B563" s="1165"/>
      <c r="C563" s="845"/>
      <c r="D563" s="841"/>
      <c r="E563" s="842"/>
      <c r="F563" s="846"/>
      <c r="G563" s="859">
        <v>0</v>
      </c>
    </row>
    <row r="564" spans="1:7" s="835" customFormat="1" ht="24.9" hidden="1" customHeight="1" x14ac:dyDescent="0.25">
      <c r="A564" s="1144"/>
      <c r="B564" s="1165"/>
      <c r="C564" s="845"/>
      <c r="D564" s="841"/>
      <c r="E564" s="842"/>
      <c r="F564" s="846"/>
      <c r="G564" s="859">
        <v>0</v>
      </c>
    </row>
    <row r="565" spans="1:7" s="835" customFormat="1" ht="24.9" hidden="1" customHeight="1" x14ac:dyDescent="0.25">
      <c r="A565" s="1144"/>
      <c r="B565" s="1165"/>
      <c r="C565" s="845"/>
      <c r="D565" s="841"/>
      <c r="E565" s="842"/>
      <c r="F565" s="846"/>
      <c r="G565" s="859">
        <v>0</v>
      </c>
    </row>
    <row r="566" spans="1:7" s="835" customFormat="1" ht="24.9" hidden="1" customHeight="1" x14ac:dyDescent="0.25">
      <c r="A566" s="1144"/>
      <c r="B566" s="1165"/>
      <c r="C566" s="845"/>
      <c r="D566" s="841"/>
      <c r="E566" s="842"/>
      <c r="F566" s="846"/>
      <c r="G566" s="859">
        <v>0</v>
      </c>
    </row>
    <row r="567" spans="1:7" s="835" customFormat="1" ht="24.9" hidden="1" customHeight="1" x14ac:dyDescent="0.25">
      <c r="A567" s="1144"/>
      <c r="B567" s="1165"/>
      <c r="C567" s="845"/>
      <c r="D567" s="841"/>
      <c r="E567" s="842"/>
      <c r="F567" s="846"/>
      <c r="G567" s="859">
        <v>0</v>
      </c>
    </row>
    <row r="568" spans="1:7" s="835" customFormat="1" ht="24.9" hidden="1" customHeight="1" x14ac:dyDescent="0.25">
      <c r="A568" s="1144"/>
      <c r="B568" s="1165"/>
      <c r="C568" s="845"/>
      <c r="D568" s="841"/>
      <c r="E568" s="842"/>
      <c r="F568" s="846"/>
      <c r="G568" s="859">
        <v>0</v>
      </c>
    </row>
    <row r="569" spans="1:7" s="835" customFormat="1" ht="24.9" hidden="1" customHeight="1" x14ac:dyDescent="0.25">
      <c r="A569" s="1144"/>
      <c r="B569" s="1165"/>
      <c r="C569" s="845"/>
      <c r="D569" s="841"/>
      <c r="E569" s="842"/>
      <c r="F569" s="846"/>
      <c r="G569" s="859">
        <v>0</v>
      </c>
    </row>
    <row r="570" spans="1:7" s="835" customFormat="1" ht="24.9" hidden="1" customHeight="1" x14ac:dyDescent="0.25">
      <c r="A570" s="1144"/>
      <c r="B570" s="1165"/>
      <c r="C570" s="845"/>
      <c r="D570" s="841"/>
      <c r="E570" s="842"/>
      <c r="F570" s="846"/>
      <c r="G570" s="859">
        <v>0</v>
      </c>
    </row>
    <row r="571" spans="1:7" s="835" customFormat="1" ht="24.9" hidden="1" customHeight="1" x14ac:dyDescent="0.25">
      <c r="A571" s="1144"/>
      <c r="B571" s="1165"/>
      <c r="C571" s="845"/>
      <c r="D571" s="841"/>
      <c r="E571" s="842"/>
      <c r="F571" s="846"/>
      <c r="G571" s="859">
        <v>0</v>
      </c>
    </row>
    <row r="572" spans="1:7" s="835" customFormat="1" ht="24.9" hidden="1" customHeight="1" x14ac:dyDescent="0.25">
      <c r="A572" s="1144"/>
      <c r="B572" s="1165"/>
      <c r="C572" s="845"/>
      <c r="D572" s="841"/>
      <c r="E572" s="842"/>
      <c r="F572" s="846"/>
      <c r="G572" s="859">
        <v>0</v>
      </c>
    </row>
    <row r="573" spans="1:7" s="835" customFormat="1" ht="24.9" hidden="1" customHeight="1" x14ac:dyDescent="0.25">
      <c r="A573" s="1144"/>
      <c r="B573" s="1165"/>
      <c r="C573" s="845"/>
      <c r="D573" s="841"/>
      <c r="E573" s="842"/>
      <c r="F573" s="846"/>
      <c r="G573" s="859">
        <v>0</v>
      </c>
    </row>
    <row r="574" spans="1:7" s="835" customFormat="1" ht="24.9" hidden="1" customHeight="1" x14ac:dyDescent="0.25">
      <c r="A574" s="1144"/>
      <c r="B574" s="1165"/>
      <c r="C574" s="845"/>
      <c r="D574" s="841"/>
      <c r="E574" s="842"/>
      <c r="F574" s="846"/>
      <c r="G574" s="859">
        <v>0</v>
      </c>
    </row>
    <row r="575" spans="1:7" s="835" customFormat="1" ht="24.9" hidden="1" customHeight="1" x14ac:dyDescent="0.25">
      <c r="A575" s="1144"/>
      <c r="B575" s="1165"/>
      <c r="C575" s="845"/>
      <c r="D575" s="841"/>
      <c r="E575" s="842"/>
      <c r="F575" s="846"/>
      <c r="G575" s="859">
        <v>0</v>
      </c>
    </row>
    <row r="576" spans="1:7" s="835" customFormat="1" ht="24.9" hidden="1" customHeight="1" x14ac:dyDescent="0.25">
      <c r="A576" s="1144"/>
      <c r="B576" s="1165"/>
      <c r="C576" s="845"/>
      <c r="D576" s="841"/>
      <c r="E576" s="842"/>
      <c r="F576" s="846"/>
      <c r="G576" s="859">
        <v>0</v>
      </c>
    </row>
    <row r="577" spans="1:7" s="835" customFormat="1" ht="24.9" hidden="1" customHeight="1" x14ac:dyDescent="0.25">
      <c r="A577" s="1144"/>
      <c r="B577" s="1165"/>
      <c r="C577" s="845"/>
      <c r="D577" s="841"/>
      <c r="E577" s="842"/>
      <c r="F577" s="846"/>
      <c r="G577" s="859">
        <v>0</v>
      </c>
    </row>
    <row r="578" spans="1:7" s="835" customFormat="1" ht="24.9" hidden="1" customHeight="1" x14ac:dyDescent="0.25">
      <c r="A578" s="1144"/>
      <c r="B578" s="1165"/>
      <c r="C578" s="845"/>
      <c r="D578" s="841"/>
      <c r="E578" s="842"/>
      <c r="F578" s="846"/>
      <c r="G578" s="859">
        <v>0</v>
      </c>
    </row>
    <row r="579" spans="1:7" s="835" customFormat="1" ht="24.9" hidden="1" customHeight="1" x14ac:dyDescent="0.25">
      <c r="A579" s="1144"/>
      <c r="B579" s="1165"/>
      <c r="C579" s="845"/>
      <c r="D579" s="841"/>
      <c r="E579" s="842"/>
      <c r="F579" s="846"/>
      <c r="G579" s="859">
        <v>0</v>
      </c>
    </row>
    <row r="580" spans="1:7" s="835" customFormat="1" ht="24.9" hidden="1" customHeight="1" x14ac:dyDescent="0.25">
      <c r="A580" s="1144"/>
      <c r="B580" s="1165"/>
      <c r="C580" s="845"/>
      <c r="D580" s="841"/>
      <c r="E580" s="842"/>
      <c r="F580" s="846"/>
      <c r="G580" s="859">
        <v>0</v>
      </c>
    </row>
    <row r="581" spans="1:7" s="835" customFormat="1" ht="24.9" hidden="1" customHeight="1" x14ac:dyDescent="0.25">
      <c r="A581" s="1144"/>
      <c r="B581" s="1165"/>
      <c r="C581" s="845"/>
      <c r="D581" s="841"/>
      <c r="E581" s="842"/>
      <c r="F581" s="846"/>
      <c r="G581" s="859">
        <v>0</v>
      </c>
    </row>
    <row r="582" spans="1:7" s="835" customFormat="1" ht="24.9" hidden="1" customHeight="1" x14ac:dyDescent="0.25">
      <c r="A582" s="1144"/>
      <c r="B582" s="1165"/>
      <c r="C582" s="845"/>
      <c r="D582" s="841"/>
      <c r="E582" s="842"/>
      <c r="F582" s="846"/>
      <c r="G582" s="859">
        <v>0</v>
      </c>
    </row>
    <row r="583" spans="1:7" s="835" customFormat="1" ht="24.9" hidden="1" customHeight="1" x14ac:dyDescent="0.25">
      <c r="A583" s="1144"/>
      <c r="B583" s="1165"/>
      <c r="C583" s="845"/>
      <c r="D583" s="841"/>
      <c r="E583" s="842"/>
      <c r="F583" s="846"/>
      <c r="G583" s="859">
        <v>0</v>
      </c>
    </row>
    <row r="584" spans="1:7" s="835" customFormat="1" ht="24.9" hidden="1" customHeight="1" x14ac:dyDescent="0.25">
      <c r="A584" s="1144"/>
      <c r="B584" s="1165"/>
      <c r="C584" s="845"/>
      <c r="D584" s="841"/>
      <c r="E584" s="842"/>
      <c r="F584" s="846"/>
      <c r="G584" s="859">
        <v>0</v>
      </c>
    </row>
    <row r="585" spans="1:7" s="835" customFormat="1" ht="24.9" hidden="1" customHeight="1" x14ac:dyDescent="0.25">
      <c r="A585" s="1144"/>
      <c r="B585" s="1165"/>
      <c r="C585" s="845"/>
      <c r="D585" s="841"/>
      <c r="E585" s="842"/>
      <c r="F585" s="846"/>
      <c r="G585" s="859">
        <v>0</v>
      </c>
    </row>
    <row r="586" spans="1:7" s="835" customFormat="1" ht="24.9" hidden="1" customHeight="1" x14ac:dyDescent="0.25">
      <c r="A586" s="1144"/>
      <c r="B586" s="1165"/>
      <c r="C586" s="845"/>
      <c r="D586" s="841"/>
      <c r="E586" s="842"/>
      <c r="F586" s="846"/>
      <c r="G586" s="859">
        <v>0</v>
      </c>
    </row>
    <row r="587" spans="1:7" s="835" customFormat="1" ht="24.9" hidden="1" customHeight="1" x14ac:dyDescent="0.25">
      <c r="A587" s="1144"/>
      <c r="B587" s="1165"/>
      <c r="C587" s="845"/>
      <c r="D587" s="841"/>
      <c r="E587" s="842"/>
      <c r="F587" s="846"/>
      <c r="G587" s="859">
        <v>0</v>
      </c>
    </row>
    <row r="588" spans="1:7" s="835" customFormat="1" ht="24.9" hidden="1" customHeight="1" x14ac:dyDescent="0.25">
      <c r="A588" s="1144"/>
      <c r="B588" s="1165"/>
      <c r="C588" s="845"/>
      <c r="D588" s="841"/>
      <c r="E588" s="842"/>
      <c r="F588" s="846"/>
      <c r="G588" s="859">
        <v>0</v>
      </c>
    </row>
    <row r="589" spans="1:7" s="835" customFormat="1" ht="24.9" hidden="1" customHeight="1" x14ac:dyDescent="0.25">
      <c r="A589" s="1144"/>
      <c r="B589" s="1165"/>
      <c r="C589" s="845"/>
      <c r="D589" s="841"/>
      <c r="E589" s="842"/>
      <c r="F589" s="846"/>
      <c r="G589" s="859">
        <v>0</v>
      </c>
    </row>
    <row r="590" spans="1:7" s="835" customFormat="1" ht="24.9" hidden="1" customHeight="1" x14ac:dyDescent="0.25">
      <c r="A590" s="1144"/>
      <c r="B590" s="1165"/>
      <c r="C590" s="845"/>
      <c r="D590" s="841"/>
      <c r="E590" s="842"/>
      <c r="F590" s="846"/>
      <c r="G590" s="859">
        <v>0</v>
      </c>
    </row>
    <row r="591" spans="1:7" s="835" customFormat="1" ht="24.9" hidden="1" customHeight="1" x14ac:dyDescent="0.25">
      <c r="A591" s="1144"/>
      <c r="B591" s="1165"/>
      <c r="C591" s="845"/>
      <c r="D591" s="841"/>
      <c r="E591" s="842"/>
      <c r="F591" s="846"/>
      <c r="G591" s="859">
        <v>0</v>
      </c>
    </row>
    <row r="592" spans="1:7" s="835" customFormat="1" ht="24.9" hidden="1" customHeight="1" x14ac:dyDescent="0.25">
      <c r="A592" s="1144"/>
      <c r="B592" s="1165"/>
      <c r="C592" s="845"/>
      <c r="D592" s="841"/>
      <c r="E592" s="842"/>
      <c r="F592" s="846"/>
      <c r="G592" s="859">
        <v>0</v>
      </c>
    </row>
    <row r="593" spans="1:7" s="835" customFormat="1" ht="24.9" hidden="1" customHeight="1" x14ac:dyDescent="0.25">
      <c r="A593" s="1144"/>
      <c r="B593" s="1165"/>
      <c r="C593" s="845"/>
      <c r="D593" s="841"/>
      <c r="E593" s="842"/>
      <c r="F593" s="846"/>
      <c r="G593" s="859">
        <v>0</v>
      </c>
    </row>
    <row r="594" spans="1:7" s="835" customFormat="1" ht="24.9" hidden="1" customHeight="1" x14ac:dyDescent="0.25">
      <c r="A594" s="1144"/>
      <c r="B594" s="1165"/>
      <c r="C594" s="845"/>
      <c r="D594" s="841"/>
      <c r="E594" s="842"/>
      <c r="F594" s="846"/>
      <c r="G594" s="859">
        <v>0</v>
      </c>
    </row>
    <row r="595" spans="1:7" s="835" customFormat="1" ht="24.9" hidden="1" customHeight="1" x14ac:dyDescent="0.25">
      <c r="A595" s="1144"/>
      <c r="B595" s="1165"/>
      <c r="C595" s="858"/>
      <c r="D595" s="841"/>
      <c r="E595" s="842"/>
      <c r="F595" s="846"/>
      <c r="G595" s="859">
        <v>0</v>
      </c>
    </row>
    <row r="596" spans="1:7" ht="24.9" customHeight="1" x14ac:dyDescent="0.35">
      <c r="A596" s="1145"/>
      <c r="B596" s="1166"/>
      <c r="C596" s="848"/>
      <c r="D596" s="860"/>
      <c r="E596" s="850"/>
      <c r="F596" s="851"/>
      <c r="G596" s="852">
        <f>SUM(G556:G595)</f>
        <v>0</v>
      </c>
    </row>
    <row r="597" spans="1:7" s="835" customFormat="1" ht="24.9" customHeight="1" x14ac:dyDescent="0.25">
      <c r="A597" s="1143" t="s">
        <v>68</v>
      </c>
      <c r="B597" s="1164" t="s">
        <v>660</v>
      </c>
      <c r="C597" s="840" t="s">
        <v>735</v>
      </c>
      <c r="D597" s="841"/>
      <c r="E597" s="842"/>
      <c r="F597" s="846"/>
      <c r="G597" s="859">
        <f>Total!$X$71</f>
        <v>0</v>
      </c>
    </row>
    <row r="598" spans="1:7" s="835" customFormat="1" ht="24.9" customHeight="1" x14ac:dyDescent="0.25">
      <c r="A598" s="1144"/>
      <c r="B598" s="1165"/>
      <c r="C598" s="845" t="s">
        <v>734</v>
      </c>
      <c r="D598" s="841"/>
      <c r="E598" s="842"/>
      <c r="F598" s="846"/>
      <c r="G598" s="859">
        <f>Total!$X$34</f>
        <v>0</v>
      </c>
    </row>
    <row r="599" spans="1:7" s="835" customFormat="1" ht="24.9" hidden="1" customHeight="1" x14ac:dyDescent="0.25">
      <c r="A599" s="1144"/>
      <c r="B599" s="1165"/>
      <c r="C599" s="845"/>
      <c r="D599" s="841"/>
      <c r="E599" s="842"/>
      <c r="F599" s="846"/>
      <c r="G599" s="859">
        <v>0</v>
      </c>
    </row>
    <row r="600" spans="1:7" s="835" customFormat="1" ht="24.9" hidden="1" customHeight="1" x14ac:dyDescent="0.25">
      <c r="A600" s="1144"/>
      <c r="B600" s="1165"/>
      <c r="C600" s="845"/>
      <c r="D600" s="841"/>
      <c r="E600" s="842"/>
      <c r="F600" s="846"/>
      <c r="G600" s="859">
        <v>0</v>
      </c>
    </row>
    <row r="601" spans="1:7" s="835" customFormat="1" ht="24.9" hidden="1" customHeight="1" x14ac:dyDescent="0.25">
      <c r="A601" s="1144"/>
      <c r="B601" s="1165"/>
      <c r="C601" s="845"/>
      <c r="D601" s="841"/>
      <c r="E601" s="842"/>
      <c r="F601" s="846"/>
      <c r="G601" s="859">
        <v>0</v>
      </c>
    </row>
    <row r="602" spans="1:7" s="835" customFormat="1" ht="24.9" hidden="1" customHeight="1" x14ac:dyDescent="0.25">
      <c r="A602" s="1144"/>
      <c r="B602" s="1165"/>
      <c r="C602" s="845"/>
      <c r="D602" s="841"/>
      <c r="E602" s="842"/>
      <c r="F602" s="846"/>
      <c r="G602" s="859">
        <v>0</v>
      </c>
    </row>
    <row r="603" spans="1:7" s="835" customFormat="1" ht="24.9" hidden="1" customHeight="1" x14ac:dyDescent="0.25">
      <c r="A603" s="1144"/>
      <c r="B603" s="1165"/>
      <c r="C603" s="845"/>
      <c r="D603" s="841"/>
      <c r="E603" s="842"/>
      <c r="F603" s="846"/>
      <c r="G603" s="859">
        <v>0</v>
      </c>
    </row>
    <row r="604" spans="1:7" s="835" customFormat="1" ht="24.9" hidden="1" customHeight="1" x14ac:dyDescent="0.25">
      <c r="A604" s="1144"/>
      <c r="B604" s="1165"/>
      <c r="C604" s="845"/>
      <c r="D604" s="841"/>
      <c r="E604" s="842"/>
      <c r="F604" s="846"/>
      <c r="G604" s="859">
        <v>0</v>
      </c>
    </row>
    <row r="605" spans="1:7" s="835" customFormat="1" ht="24.9" hidden="1" customHeight="1" x14ac:dyDescent="0.25">
      <c r="A605" s="1144"/>
      <c r="B605" s="1165"/>
      <c r="C605" s="845"/>
      <c r="D605" s="841"/>
      <c r="E605" s="842"/>
      <c r="F605" s="846"/>
      <c r="G605" s="859">
        <v>0</v>
      </c>
    </row>
    <row r="606" spans="1:7" s="835" customFormat="1" ht="24.9" hidden="1" customHeight="1" x14ac:dyDescent="0.25">
      <c r="A606" s="1144"/>
      <c r="B606" s="1165"/>
      <c r="C606" s="845"/>
      <c r="D606" s="841"/>
      <c r="E606" s="842"/>
      <c r="F606" s="846"/>
      <c r="G606" s="859">
        <v>0</v>
      </c>
    </row>
    <row r="607" spans="1:7" s="835" customFormat="1" ht="24.9" hidden="1" customHeight="1" x14ac:dyDescent="0.25">
      <c r="A607" s="1144"/>
      <c r="B607" s="1165"/>
      <c r="C607" s="845"/>
      <c r="D607" s="841"/>
      <c r="E607" s="842"/>
      <c r="F607" s="846"/>
      <c r="G607" s="859">
        <v>0</v>
      </c>
    </row>
    <row r="608" spans="1:7" s="835" customFormat="1" ht="24.9" hidden="1" customHeight="1" x14ac:dyDescent="0.25">
      <c r="A608" s="1144"/>
      <c r="B608" s="1165"/>
      <c r="C608" s="845"/>
      <c r="D608" s="841"/>
      <c r="E608" s="842"/>
      <c r="F608" s="846"/>
      <c r="G608" s="859">
        <v>0</v>
      </c>
    </row>
    <row r="609" spans="1:7" s="835" customFormat="1" ht="24.9" hidden="1" customHeight="1" x14ac:dyDescent="0.25">
      <c r="A609" s="1144"/>
      <c r="B609" s="1165"/>
      <c r="C609" s="845"/>
      <c r="D609" s="841"/>
      <c r="E609" s="842"/>
      <c r="F609" s="846"/>
      <c r="G609" s="859">
        <v>0</v>
      </c>
    </row>
    <row r="610" spans="1:7" s="835" customFormat="1" ht="24.9" hidden="1" customHeight="1" x14ac:dyDescent="0.25">
      <c r="A610" s="1144"/>
      <c r="B610" s="1165"/>
      <c r="C610" s="845"/>
      <c r="D610" s="841"/>
      <c r="E610" s="842"/>
      <c r="F610" s="846"/>
      <c r="G610" s="859">
        <v>0</v>
      </c>
    </row>
    <row r="611" spans="1:7" s="835" customFormat="1" ht="24.9" hidden="1" customHeight="1" x14ac:dyDescent="0.25">
      <c r="A611" s="1144"/>
      <c r="B611" s="1165"/>
      <c r="C611" s="845"/>
      <c r="D611" s="841"/>
      <c r="E611" s="842"/>
      <c r="F611" s="846"/>
      <c r="G611" s="859">
        <v>0</v>
      </c>
    </row>
    <row r="612" spans="1:7" s="835" customFormat="1" ht="24.9" hidden="1" customHeight="1" x14ac:dyDescent="0.25">
      <c r="A612" s="1144"/>
      <c r="B612" s="1165"/>
      <c r="C612" s="845"/>
      <c r="D612" s="841"/>
      <c r="E612" s="842"/>
      <c r="F612" s="846"/>
      <c r="G612" s="859">
        <v>0</v>
      </c>
    </row>
    <row r="613" spans="1:7" s="835" customFormat="1" ht="24.9" hidden="1" customHeight="1" x14ac:dyDescent="0.25">
      <c r="A613" s="1144"/>
      <c r="B613" s="1165"/>
      <c r="C613" s="845"/>
      <c r="D613" s="841"/>
      <c r="E613" s="842"/>
      <c r="F613" s="846"/>
      <c r="G613" s="859">
        <v>0</v>
      </c>
    </row>
    <row r="614" spans="1:7" s="835" customFormat="1" ht="24.9" hidden="1" customHeight="1" x14ac:dyDescent="0.25">
      <c r="A614" s="1144"/>
      <c r="B614" s="1165"/>
      <c r="C614" s="845"/>
      <c r="D614" s="841"/>
      <c r="E614" s="842"/>
      <c r="F614" s="846"/>
      <c r="G614" s="859">
        <v>0</v>
      </c>
    </row>
    <row r="615" spans="1:7" s="835" customFormat="1" ht="24.9" hidden="1" customHeight="1" x14ac:dyDescent="0.25">
      <c r="A615" s="1144"/>
      <c r="B615" s="1165"/>
      <c r="C615" s="845"/>
      <c r="D615" s="841"/>
      <c r="E615" s="842"/>
      <c r="F615" s="846"/>
      <c r="G615" s="859">
        <v>0</v>
      </c>
    </row>
    <row r="616" spans="1:7" s="835" customFormat="1" ht="24.9" hidden="1" customHeight="1" x14ac:dyDescent="0.25">
      <c r="A616" s="1144"/>
      <c r="B616" s="1165"/>
      <c r="C616" s="845"/>
      <c r="D616" s="841"/>
      <c r="E616" s="842"/>
      <c r="F616" s="846"/>
      <c r="G616" s="859">
        <v>0</v>
      </c>
    </row>
    <row r="617" spans="1:7" s="835" customFormat="1" ht="24.9" hidden="1" customHeight="1" x14ac:dyDescent="0.25">
      <c r="A617" s="1144"/>
      <c r="B617" s="1165"/>
      <c r="C617" s="845"/>
      <c r="D617" s="841"/>
      <c r="E617" s="842"/>
      <c r="F617" s="846"/>
      <c r="G617" s="859">
        <v>0</v>
      </c>
    </row>
    <row r="618" spans="1:7" s="835" customFormat="1" ht="24.9" hidden="1" customHeight="1" x14ac:dyDescent="0.25">
      <c r="A618" s="1144"/>
      <c r="B618" s="1165"/>
      <c r="C618" s="845"/>
      <c r="D618" s="841"/>
      <c r="E618" s="842"/>
      <c r="F618" s="846"/>
      <c r="G618" s="859">
        <v>0</v>
      </c>
    </row>
    <row r="619" spans="1:7" s="835" customFormat="1" ht="24.9" hidden="1" customHeight="1" x14ac:dyDescent="0.25">
      <c r="A619" s="1144"/>
      <c r="B619" s="1165"/>
      <c r="C619" s="845"/>
      <c r="D619" s="841"/>
      <c r="E619" s="842"/>
      <c r="F619" s="846"/>
      <c r="G619" s="859">
        <v>0</v>
      </c>
    </row>
    <row r="620" spans="1:7" s="835" customFormat="1" ht="24.9" hidden="1" customHeight="1" x14ac:dyDescent="0.25">
      <c r="A620" s="1144"/>
      <c r="B620" s="1165"/>
      <c r="C620" s="845"/>
      <c r="D620" s="841"/>
      <c r="E620" s="842"/>
      <c r="F620" s="846"/>
      <c r="G620" s="859">
        <v>0</v>
      </c>
    </row>
    <row r="621" spans="1:7" s="835" customFormat="1" ht="24.9" hidden="1" customHeight="1" x14ac:dyDescent="0.25">
      <c r="A621" s="1144"/>
      <c r="B621" s="1165"/>
      <c r="C621" s="845"/>
      <c r="D621" s="841"/>
      <c r="E621" s="842"/>
      <c r="F621" s="846"/>
      <c r="G621" s="859">
        <v>0</v>
      </c>
    </row>
    <row r="622" spans="1:7" s="835" customFormat="1" ht="24.9" hidden="1" customHeight="1" x14ac:dyDescent="0.25">
      <c r="A622" s="1144"/>
      <c r="B622" s="1165"/>
      <c r="C622" s="845"/>
      <c r="D622" s="841"/>
      <c r="E622" s="842"/>
      <c r="F622" s="846"/>
      <c r="G622" s="859">
        <v>0</v>
      </c>
    </row>
    <row r="623" spans="1:7" s="835" customFormat="1" ht="24.9" hidden="1" customHeight="1" x14ac:dyDescent="0.25">
      <c r="A623" s="1144"/>
      <c r="B623" s="1165"/>
      <c r="C623" s="845"/>
      <c r="D623" s="841"/>
      <c r="E623" s="842"/>
      <c r="F623" s="846"/>
      <c r="G623" s="859">
        <v>0</v>
      </c>
    </row>
    <row r="624" spans="1:7" s="835" customFormat="1" ht="24.9" hidden="1" customHeight="1" x14ac:dyDescent="0.25">
      <c r="A624" s="1144"/>
      <c r="B624" s="1165"/>
      <c r="C624" s="845"/>
      <c r="D624" s="841"/>
      <c r="E624" s="842"/>
      <c r="F624" s="846"/>
      <c r="G624" s="859">
        <v>0</v>
      </c>
    </row>
    <row r="625" spans="1:7" s="835" customFormat="1" ht="24.9" hidden="1" customHeight="1" x14ac:dyDescent="0.25">
      <c r="A625" s="1144"/>
      <c r="B625" s="1165"/>
      <c r="C625" s="845"/>
      <c r="D625" s="841"/>
      <c r="E625" s="842"/>
      <c r="F625" s="846"/>
      <c r="G625" s="859">
        <v>0</v>
      </c>
    </row>
    <row r="626" spans="1:7" s="835" customFormat="1" ht="24.9" hidden="1" customHeight="1" x14ac:dyDescent="0.25">
      <c r="A626" s="1144"/>
      <c r="B626" s="1165"/>
      <c r="C626" s="845"/>
      <c r="D626" s="841"/>
      <c r="E626" s="842"/>
      <c r="F626" s="846"/>
      <c r="G626" s="859">
        <v>0</v>
      </c>
    </row>
    <row r="627" spans="1:7" s="835" customFormat="1" ht="24.9" hidden="1" customHeight="1" x14ac:dyDescent="0.25">
      <c r="A627" s="1144"/>
      <c r="B627" s="1165"/>
      <c r="C627" s="845"/>
      <c r="D627" s="841"/>
      <c r="E627" s="842"/>
      <c r="F627" s="846"/>
      <c r="G627" s="859">
        <v>0</v>
      </c>
    </row>
    <row r="628" spans="1:7" s="835" customFormat="1" ht="24.9" hidden="1" customHeight="1" x14ac:dyDescent="0.25">
      <c r="A628" s="1144"/>
      <c r="B628" s="1165"/>
      <c r="C628" s="845"/>
      <c r="D628" s="841"/>
      <c r="E628" s="842"/>
      <c r="F628" s="846"/>
      <c r="G628" s="859">
        <v>0</v>
      </c>
    </row>
    <row r="629" spans="1:7" s="835" customFormat="1" ht="24.9" hidden="1" customHeight="1" x14ac:dyDescent="0.25">
      <c r="A629" s="1144"/>
      <c r="B629" s="1165"/>
      <c r="C629" s="845"/>
      <c r="D629" s="841"/>
      <c r="E629" s="842"/>
      <c r="F629" s="846"/>
      <c r="G629" s="859">
        <v>0</v>
      </c>
    </row>
    <row r="630" spans="1:7" s="835" customFormat="1" ht="24.9" hidden="1" customHeight="1" x14ac:dyDescent="0.25">
      <c r="A630" s="1144"/>
      <c r="B630" s="1165"/>
      <c r="C630" s="845"/>
      <c r="D630" s="841"/>
      <c r="E630" s="842"/>
      <c r="F630" s="846"/>
      <c r="G630" s="859">
        <v>0</v>
      </c>
    </row>
    <row r="631" spans="1:7" s="835" customFormat="1" ht="24.9" hidden="1" customHeight="1" x14ac:dyDescent="0.25">
      <c r="A631" s="1144"/>
      <c r="B631" s="1165"/>
      <c r="C631" s="845"/>
      <c r="D631" s="841"/>
      <c r="E631" s="842"/>
      <c r="F631" s="846"/>
      <c r="G631" s="859">
        <v>0</v>
      </c>
    </row>
    <row r="632" spans="1:7" s="835" customFormat="1" ht="24.9" hidden="1" customHeight="1" x14ac:dyDescent="0.25">
      <c r="A632" s="1144"/>
      <c r="B632" s="1165"/>
      <c r="C632" s="845"/>
      <c r="D632" s="841"/>
      <c r="E632" s="842"/>
      <c r="F632" s="846"/>
      <c r="G632" s="859">
        <v>0</v>
      </c>
    </row>
    <row r="633" spans="1:7" s="835" customFormat="1" ht="24.9" hidden="1" customHeight="1" x14ac:dyDescent="0.25">
      <c r="A633" s="1144"/>
      <c r="B633" s="1165"/>
      <c r="C633" s="845"/>
      <c r="D633" s="841"/>
      <c r="E633" s="842"/>
      <c r="F633" s="846"/>
      <c r="G633" s="859">
        <v>0</v>
      </c>
    </row>
    <row r="634" spans="1:7" s="835" customFormat="1" ht="24.9" hidden="1" customHeight="1" x14ac:dyDescent="0.25">
      <c r="A634" s="1144"/>
      <c r="B634" s="1165"/>
      <c r="C634" s="845"/>
      <c r="D634" s="841"/>
      <c r="E634" s="842"/>
      <c r="F634" s="846"/>
      <c r="G634" s="859">
        <v>0</v>
      </c>
    </row>
    <row r="635" spans="1:7" s="835" customFormat="1" ht="24.9" hidden="1" customHeight="1" x14ac:dyDescent="0.25">
      <c r="A635" s="1144"/>
      <c r="B635" s="1165"/>
      <c r="C635" s="845"/>
      <c r="D635" s="841"/>
      <c r="E635" s="842"/>
      <c r="F635" s="846"/>
      <c r="G635" s="859">
        <v>0</v>
      </c>
    </row>
    <row r="636" spans="1:7" s="835" customFormat="1" ht="24.9" hidden="1" customHeight="1" x14ac:dyDescent="0.25">
      <c r="A636" s="1144"/>
      <c r="B636" s="1165"/>
      <c r="C636" s="858"/>
      <c r="D636" s="841"/>
      <c r="E636" s="842"/>
      <c r="F636" s="846"/>
      <c r="G636" s="859">
        <v>0</v>
      </c>
    </row>
    <row r="637" spans="1:7" s="853" customFormat="1" ht="24.9" customHeight="1" x14ac:dyDescent="0.25">
      <c r="A637" s="1145"/>
      <c r="B637" s="1166"/>
      <c r="C637" s="848"/>
      <c r="D637" s="849"/>
      <c r="E637" s="850"/>
      <c r="F637" s="851"/>
      <c r="G637" s="852">
        <f>SUM(G597:G636)</f>
        <v>0</v>
      </c>
    </row>
    <row r="638" spans="1:7" s="835" customFormat="1" ht="24.9" hidden="1" customHeight="1" outlineLevel="1" x14ac:dyDescent="0.25">
      <c r="A638" s="1143" t="s">
        <v>100</v>
      </c>
      <c r="B638" s="1146" t="s">
        <v>659</v>
      </c>
      <c r="C638" s="840"/>
      <c r="D638" s="841"/>
      <c r="E638" s="842"/>
      <c r="F638" s="846"/>
      <c r="G638" s="844">
        <f>Total!$X$74</f>
        <v>0</v>
      </c>
    </row>
    <row r="639" spans="1:7" s="835" customFormat="1" ht="24.9" hidden="1" customHeight="1" outlineLevel="1" x14ac:dyDescent="0.25">
      <c r="A639" s="1144"/>
      <c r="B639" s="1147"/>
      <c r="C639" s="845"/>
      <c r="D639" s="841"/>
      <c r="E639" s="842"/>
      <c r="F639" s="846"/>
      <c r="G639" s="844">
        <v>0</v>
      </c>
    </row>
    <row r="640" spans="1:7" s="835" customFormat="1" ht="24.9" hidden="1" customHeight="1" outlineLevel="1" x14ac:dyDescent="0.25">
      <c r="A640" s="1144"/>
      <c r="B640" s="1147"/>
      <c r="C640" s="845"/>
      <c r="D640" s="841"/>
      <c r="E640" s="842"/>
      <c r="F640" s="846"/>
      <c r="G640" s="844">
        <v>0</v>
      </c>
    </row>
    <row r="641" spans="1:7" s="835" customFormat="1" ht="24.9" hidden="1" customHeight="1" outlineLevel="1" x14ac:dyDescent="0.25">
      <c r="A641" s="1144"/>
      <c r="B641" s="1147"/>
      <c r="C641" s="845"/>
      <c r="D641" s="841"/>
      <c r="E641" s="842"/>
      <c r="F641" s="846"/>
      <c r="G641" s="844">
        <v>0</v>
      </c>
    </row>
    <row r="642" spans="1:7" s="835" customFormat="1" ht="24.9" hidden="1" customHeight="1" outlineLevel="1" x14ac:dyDescent="0.25">
      <c r="A642" s="1144"/>
      <c r="B642" s="1147"/>
      <c r="C642" s="845"/>
      <c r="D642" s="841"/>
      <c r="E642" s="842"/>
      <c r="F642" s="846"/>
      <c r="G642" s="859">
        <v>0</v>
      </c>
    </row>
    <row r="643" spans="1:7" s="835" customFormat="1" ht="24.9" hidden="1" customHeight="1" outlineLevel="1" x14ac:dyDescent="0.25">
      <c r="A643" s="1144"/>
      <c r="B643" s="1147"/>
      <c r="C643" s="845"/>
      <c r="D643" s="841"/>
      <c r="E643" s="842"/>
      <c r="F643" s="846"/>
      <c r="G643" s="859">
        <v>0</v>
      </c>
    </row>
    <row r="644" spans="1:7" s="835" customFormat="1" ht="24.9" hidden="1" customHeight="1" outlineLevel="1" x14ac:dyDescent="0.25">
      <c r="A644" s="1144"/>
      <c r="B644" s="1147"/>
      <c r="C644" s="845"/>
      <c r="D644" s="841"/>
      <c r="E644" s="842"/>
      <c r="F644" s="846"/>
      <c r="G644" s="859">
        <v>0</v>
      </c>
    </row>
    <row r="645" spans="1:7" s="835" customFormat="1" ht="24.9" hidden="1" customHeight="1" outlineLevel="1" x14ac:dyDescent="0.25">
      <c r="A645" s="1144"/>
      <c r="B645" s="1147"/>
      <c r="C645" s="845"/>
      <c r="D645" s="841"/>
      <c r="E645" s="842"/>
      <c r="F645" s="846"/>
      <c r="G645" s="859">
        <v>0</v>
      </c>
    </row>
    <row r="646" spans="1:7" s="835" customFormat="1" ht="24.9" hidden="1" customHeight="1" outlineLevel="1" x14ac:dyDescent="0.25">
      <c r="A646" s="1144"/>
      <c r="B646" s="1147"/>
      <c r="C646" s="845"/>
      <c r="D646" s="841"/>
      <c r="E646" s="842"/>
      <c r="F646" s="846"/>
      <c r="G646" s="859">
        <v>0</v>
      </c>
    </row>
    <row r="647" spans="1:7" s="835" customFormat="1" ht="24.9" hidden="1" customHeight="1" outlineLevel="1" x14ac:dyDescent="0.25">
      <c r="A647" s="1144"/>
      <c r="B647" s="1147"/>
      <c r="C647" s="845"/>
      <c r="D647" s="841"/>
      <c r="E647" s="842"/>
      <c r="F647" s="846"/>
      <c r="G647" s="859">
        <v>0</v>
      </c>
    </row>
    <row r="648" spans="1:7" s="835" customFormat="1" ht="24.9" hidden="1" customHeight="1" outlineLevel="1" x14ac:dyDescent="0.25">
      <c r="A648" s="1144"/>
      <c r="B648" s="1147"/>
      <c r="C648" s="845"/>
      <c r="D648" s="841"/>
      <c r="E648" s="842"/>
      <c r="F648" s="846"/>
      <c r="G648" s="859">
        <v>0</v>
      </c>
    </row>
    <row r="649" spans="1:7" s="835" customFormat="1" ht="24.9" hidden="1" customHeight="1" outlineLevel="1" x14ac:dyDescent="0.25">
      <c r="A649" s="1144"/>
      <c r="B649" s="1147"/>
      <c r="C649" s="845"/>
      <c r="D649" s="841"/>
      <c r="E649" s="842"/>
      <c r="F649" s="846"/>
      <c r="G649" s="859">
        <v>0</v>
      </c>
    </row>
    <row r="650" spans="1:7" s="835" customFormat="1" ht="24.9" hidden="1" customHeight="1" outlineLevel="1" x14ac:dyDescent="0.25">
      <c r="A650" s="1144"/>
      <c r="B650" s="1147"/>
      <c r="C650" s="845"/>
      <c r="D650" s="841"/>
      <c r="E650" s="842"/>
      <c r="F650" s="846"/>
      <c r="G650" s="859">
        <v>0</v>
      </c>
    </row>
    <row r="651" spans="1:7" s="835" customFormat="1" ht="24.9" hidden="1" customHeight="1" outlineLevel="1" x14ac:dyDescent="0.25">
      <c r="A651" s="1144"/>
      <c r="B651" s="1147"/>
      <c r="C651" s="845"/>
      <c r="D651" s="841"/>
      <c r="E651" s="842"/>
      <c r="F651" s="846"/>
      <c r="G651" s="859">
        <v>0</v>
      </c>
    </row>
    <row r="652" spans="1:7" s="835" customFormat="1" ht="24.9" hidden="1" customHeight="1" outlineLevel="1" x14ac:dyDescent="0.25">
      <c r="A652" s="1144"/>
      <c r="B652" s="1147"/>
      <c r="C652" s="845"/>
      <c r="D652" s="841"/>
      <c r="E652" s="842"/>
      <c r="F652" s="846"/>
      <c r="G652" s="859">
        <v>0</v>
      </c>
    </row>
    <row r="653" spans="1:7" s="835" customFormat="1" ht="24.9" hidden="1" customHeight="1" outlineLevel="1" x14ac:dyDescent="0.25">
      <c r="A653" s="1144"/>
      <c r="B653" s="1147"/>
      <c r="C653" s="845"/>
      <c r="D653" s="841"/>
      <c r="E653" s="842"/>
      <c r="F653" s="846"/>
      <c r="G653" s="859">
        <v>0</v>
      </c>
    </row>
    <row r="654" spans="1:7" s="835" customFormat="1" ht="24.9" hidden="1" customHeight="1" outlineLevel="1" x14ac:dyDescent="0.25">
      <c r="A654" s="1144"/>
      <c r="B654" s="1147"/>
      <c r="C654" s="845"/>
      <c r="D654" s="841"/>
      <c r="E654" s="842"/>
      <c r="F654" s="846"/>
      <c r="G654" s="859">
        <v>0</v>
      </c>
    </row>
    <row r="655" spans="1:7" s="835" customFormat="1" ht="24.9" hidden="1" customHeight="1" outlineLevel="1" x14ac:dyDescent="0.25">
      <c r="A655" s="1144"/>
      <c r="B655" s="1147"/>
      <c r="C655" s="845"/>
      <c r="D655" s="841"/>
      <c r="E655" s="842"/>
      <c r="F655" s="846"/>
      <c r="G655" s="859">
        <v>0</v>
      </c>
    </row>
    <row r="656" spans="1:7" s="835" customFormat="1" ht="24.9" hidden="1" customHeight="1" outlineLevel="1" x14ac:dyDescent="0.25">
      <c r="A656" s="1144"/>
      <c r="B656" s="1147"/>
      <c r="C656" s="845"/>
      <c r="D656" s="841"/>
      <c r="E656" s="842"/>
      <c r="F656" s="846"/>
      <c r="G656" s="859">
        <v>0</v>
      </c>
    </row>
    <row r="657" spans="1:7" s="835" customFormat="1" ht="24.9" hidden="1" customHeight="1" outlineLevel="1" x14ac:dyDescent="0.25">
      <c r="A657" s="1144"/>
      <c r="B657" s="1147"/>
      <c r="C657" s="840"/>
      <c r="D657" s="841"/>
      <c r="E657" s="842"/>
      <c r="F657" s="846"/>
      <c r="G657" s="859">
        <v>0</v>
      </c>
    </row>
    <row r="658" spans="1:7" s="853" customFormat="1" ht="24.9" customHeight="1" collapsed="1" x14ac:dyDescent="0.25">
      <c r="A658" s="1145"/>
      <c r="B658" s="1148"/>
      <c r="C658" s="865"/>
      <c r="D658" s="849"/>
      <c r="E658" s="850"/>
      <c r="F658" s="851"/>
      <c r="G658" s="852">
        <f>SUM(G638:G657)</f>
        <v>0</v>
      </c>
    </row>
    <row r="659" spans="1:7" s="835" customFormat="1" ht="24.9" hidden="1" customHeight="1" outlineLevel="1" x14ac:dyDescent="0.25">
      <c r="A659" s="1143" t="s">
        <v>97</v>
      </c>
      <c r="B659" s="1146" t="s">
        <v>658</v>
      </c>
      <c r="C659" s="840"/>
      <c r="D659" s="841"/>
      <c r="E659" s="842"/>
      <c r="F659" s="846"/>
      <c r="G659" s="859">
        <f>Total!$X$76</f>
        <v>0</v>
      </c>
    </row>
    <row r="660" spans="1:7" s="835" customFormat="1" ht="24.9" hidden="1" customHeight="1" outlineLevel="1" x14ac:dyDescent="0.25">
      <c r="A660" s="1144"/>
      <c r="B660" s="1147"/>
      <c r="C660" s="845"/>
      <c r="D660" s="841"/>
      <c r="E660" s="842"/>
      <c r="F660" s="846"/>
      <c r="G660" s="859">
        <v>0</v>
      </c>
    </row>
    <row r="661" spans="1:7" s="835" customFormat="1" ht="24.9" hidden="1" customHeight="1" outlineLevel="1" x14ac:dyDescent="0.25">
      <c r="A661" s="1144"/>
      <c r="B661" s="1147"/>
      <c r="C661" s="845"/>
      <c r="D661" s="841"/>
      <c r="E661" s="842"/>
      <c r="F661" s="846"/>
      <c r="G661" s="859">
        <v>0</v>
      </c>
    </row>
    <row r="662" spans="1:7" s="835" customFormat="1" ht="24.9" hidden="1" customHeight="1" outlineLevel="1" x14ac:dyDescent="0.25">
      <c r="A662" s="1144"/>
      <c r="B662" s="1147"/>
      <c r="C662" s="845"/>
      <c r="D662" s="841"/>
      <c r="E662" s="842"/>
      <c r="F662" s="846"/>
      <c r="G662" s="859">
        <v>0</v>
      </c>
    </row>
    <row r="663" spans="1:7" s="835" customFormat="1" ht="24.9" hidden="1" customHeight="1" outlineLevel="1" x14ac:dyDescent="0.25">
      <c r="A663" s="1144"/>
      <c r="B663" s="1147"/>
      <c r="C663" s="845"/>
      <c r="D663" s="841"/>
      <c r="E663" s="842"/>
      <c r="F663" s="846"/>
      <c r="G663" s="859">
        <v>0</v>
      </c>
    </row>
    <row r="664" spans="1:7" s="835" customFormat="1" ht="24.9" hidden="1" customHeight="1" outlineLevel="1" x14ac:dyDescent="0.25">
      <c r="A664" s="1144"/>
      <c r="B664" s="1147"/>
      <c r="C664" s="845"/>
      <c r="D664" s="841"/>
      <c r="E664" s="842"/>
      <c r="F664" s="846"/>
      <c r="G664" s="859">
        <v>0</v>
      </c>
    </row>
    <row r="665" spans="1:7" s="835" customFormat="1" ht="24.9" hidden="1" customHeight="1" outlineLevel="1" x14ac:dyDescent="0.25">
      <c r="A665" s="1144"/>
      <c r="B665" s="1147"/>
      <c r="C665" s="845"/>
      <c r="D665" s="841"/>
      <c r="E665" s="842"/>
      <c r="F665" s="846"/>
      <c r="G665" s="859">
        <v>0</v>
      </c>
    </row>
    <row r="666" spans="1:7" s="835" customFormat="1" ht="24.9" hidden="1" customHeight="1" outlineLevel="1" x14ac:dyDescent="0.25">
      <c r="A666" s="1144"/>
      <c r="B666" s="1147"/>
      <c r="C666" s="845"/>
      <c r="D666" s="841"/>
      <c r="E666" s="842"/>
      <c r="F666" s="846"/>
      <c r="G666" s="859">
        <v>0</v>
      </c>
    </row>
    <row r="667" spans="1:7" s="835" customFormat="1" ht="24.9" hidden="1" customHeight="1" outlineLevel="1" x14ac:dyDescent="0.25">
      <c r="A667" s="1144"/>
      <c r="B667" s="1147"/>
      <c r="C667" s="845"/>
      <c r="D667" s="841"/>
      <c r="E667" s="842"/>
      <c r="F667" s="846"/>
      <c r="G667" s="859">
        <v>0</v>
      </c>
    </row>
    <row r="668" spans="1:7" s="835" customFormat="1" ht="24.9" hidden="1" customHeight="1" outlineLevel="1" x14ac:dyDescent="0.25">
      <c r="A668" s="1144"/>
      <c r="B668" s="1147"/>
      <c r="C668" s="845"/>
      <c r="D668" s="841"/>
      <c r="E668" s="842"/>
      <c r="F668" s="846"/>
      <c r="G668" s="859">
        <v>0</v>
      </c>
    </row>
    <row r="669" spans="1:7" s="835" customFormat="1" ht="24.9" hidden="1" customHeight="1" outlineLevel="1" x14ac:dyDescent="0.25">
      <c r="A669" s="1144"/>
      <c r="B669" s="1147"/>
      <c r="C669" s="845"/>
      <c r="D669" s="841"/>
      <c r="E669" s="842"/>
      <c r="F669" s="846"/>
      <c r="G669" s="859">
        <v>0</v>
      </c>
    </row>
    <row r="670" spans="1:7" s="835" customFormat="1" ht="24.9" hidden="1" customHeight="1" outlineLevel="1" x14ac:dyDescent="0.25">
      <c r="A670" s="1144"/>
      <c r="B670" s="1147"/>
      <c r="C670" s="845"/>
      <c r="D670" s="841"/>
      <c r="E670" s="842"/>
      <c r="F670" s="846"/>
      <c r="G670" s="859">
        <v>0</v>
      </c>
    </row>
    <row r="671" spans="1:7" s="835" customFormat="1" ht="24.9" hidden="1" customHeight="1" outlineLevel="1" x14ac:dyDescent="0.25">
      <c r="A671" s="1144"/>
      <c r="B671" s="1147"/>
      <c r="C671" s="845"/>
      <c r="D671" s="841"/>
      <c r="E671" s="842"/>
      <c r="F671" s="846"/>
      <c r="G671" s="859">
        <v>0</v>
      </c>
    </row>
    <row r="672" spans="1:7" s="835" customFormat="1" ht="24.9" hidden="1" customHeight="1" outlineLevel="1" x14ac:dyDescent="0.25">
      <c r="A672" s="1144"/>
      <c r="B672" s="1147"/>
      <c r="C672" s="845"/>
      <c r="D672" s="841"/>
      <c r="E672" s="842"/>
      <c r="F672" s="846"/>
      <c r="G672" s="859">
        <v>0</v>
      </c>
    </row>
    <row r="673" spans="1:7" s="835" customFormat="1" ht="24.9" hidden="1" customHeight="1" outlineLevel="1" x14ac:dyDescent="0.25">
      <c r="A673" s="1144"/>
      <c r="B673" s="1147"/>
      <c r="C673" s="845"/>
      <c r="D673" s="841"/>
      <c r="E673" s="842"/>
      <c r="F673" s="846"/>
      <c r="G673" s="859">
        <v>0</v>
      </c>
    </row>
    <row r="674" spans="1:7" s="835" customFormat="1" ht="24.9" hidden="1" customHeight="1" outlineLevel="1" x14ac:dyDescent="0.25">
      <c r="A674" s="1144"/>
      <c r="B674" s="1147"/>
      <c r="C674" s="845"/>
      <c r="D674" s="841"/>
      <c r="E674" s="842"/>
      <c r="F674" s="846"/>
      <c r="G674" s="859">
        <v>0</v>
      </c>
    </row>
    <row r="675" spans="1:7" s="835" customFormat="1" ht="24.9" hidden="1" customHeight="1" outlineLevel="1" x14ac:dyDescent="0.25">
      <c r="A675" s="1144"/>
      <c r="B675" s="1147"/>
      <c r="C675" s="845"/>
      <c r="D675" s="841"/>
      <c r="E675" s="842"/>
      <c r="F675" s="846"/>
      <c r="G675" s="859">
        <v>0</v>
      </c>
    </row>
    <row r="676" spans="1:7" s="835" customFormat="1" ht="24.9" hidden="1" customHeight="1" outlineLevel="1" x14ac:dyDescent="0.25">
      <c r="A676" s="1144"/>
      <c r="B676" s="1147"/>
      <c r="C676" s="845"/>
      <c r="D676" s="841"/>
      <c r="E676" s="842"/>
      <c r="F676" s="846"/>
      <c r="G676" s="859">
        <v>0</v>
      </c>
    </row>
    <row r="677" spans="1:7" s="835" customFormat="1" ht="24.9" hidden="1" customHeight="1" outlineLevel="1" x14ac:dyDescent="0.25">
      <c r="A677" s="1144"/>
      <c r="B677" s="1147"/>
      <c r="C677" s="845"/>
      <c r="D677" s="841"/>
      <c r="E677" s="842"/>
      <c r="F677" s="846"/>
      <c r="G677" s="859">
        <v>0</v>
      </c>
    </row>
    <row r="678" spans="1:7" s="835" customFormat="1" ht="24.9" hidden="1" customHeight="1" outlineLevel="1" x14ac:dyDescent="0.25">
      <c r="A678" s="1144"/>
      <c r="B678" s="1147"/>
      <c r="C678" s="840"/>
      <c r="D678" s="841"/>
      <c r="E678" s="842"/>
      <c r="F678" s="846"/>
      <c r="G678" s="859">
        <v>0</v>
      </c>
    </row>
    <row r="679" spans="1:7" s="853" customFormat="1" ht="24.9" customHeight="1" collapsed="1" x14ac:dyDescent="0.25">
      <c r="A679" s="1145"/>
      <c r="B679" s="1148"/>
      <c r="C679" s="865"/>
      <c r="D679" s="849"/>
      <c r="E679" s="850"/>
      <c r="F679" s="851"/>
      <c r="G679" s="852">
        <f>SUM(G659:G678)</f>
        <v>0</v>
      </c>
    </row>
    <row r="680" spans="1:7" s="835" customFormat="1" ht="24.9" hidden="1" customHeight="1" outlineLevel="1" x14ac:dyDescent="0.25">
      <c r="A680" s="1143" t="s">
        <v>101</v>
      </c>
      <c r="B680" s="1146" t="s">
        <v>657</v>
      </c>
      <c r="C680" s="840"/>
      <c r="D680" s="841"/>
      <c r="E680" s="842"/>
      <c r="F680" s="846"/>
      <c r="G680" s="859">
        <f>Total!$X$79</f>
        <v>0</v>
      </c>
    </row>
    <row r="681" spans="1:7" s="835" customFormat="1" ht="24.9" hidden="1" customHeight="1" outlineLevel="1" x14ac:dyDescent="0.25">
      <c r="A681" s="1144"/>
      <c r="B681" s="1147"/>
      <c r="C681" s="845"/>
      <c r="D681" s="841"/>
      <c r="E681" s="842"/>
      <c r="F681" s="846"/>
      <c r="G681" s="859">
        <v>0</v>
      </c>
    </row>
    <row r="682" spans="1:7" s="835" customFormat="1" ht="24.9" hidden="1" customHeight="1" outlineLevel="1" x14ac:dyDescent="0.25">
      <c r="A682" s="1144"/>
      <c r="B682" s="1147"/>
      <c r="C682" s="845"/>
      <c r="D682" s="841"/>
      <c r="E682" s="842"/>
      <c r="F682" s="846"/>
      <c r="G682" s="859">
        <v>0</v>
      </c>
    </row>
    <row r="683" spans="1:7" s="835" customFormat="1" ht="24.9" hidden="1" customHeight="1" outlineLevel="1" x14ac:dyDescent="0.25">
      <c r="A683" s="1144"/>
      <c r="B683" s="1147"/>
      <c r="C683" s="845"/>
      <c r="D683" s="841"/>
      <c r="E683" s="842"/>
      <c r="F683" s="846"/>
      <c r="G683" s="859">
        <v>0</v>
      </c>
    </row>
    <row r="684" spans="1:7" s="835" customFormat="1" ht="24.9" hidden="1" customHeight="1" outlineLevel="1" x14ac:dyDescent="0.25">
      <c r="A684" s="1144"/>
      <c r="B684" s="1147"/>
      <c r="C684" s="845"/>
      <c r="D684" s="841"/>
      <c r="E684" s="842"/>
      <c r="F684" s="846"/>
      <c r="G684" s="859">
        <v>0</v>
      </c>
    </row>
    <row r="685" spans="1:7" s="835" customFormat="1" ht="24.9" hidden="1" customHeight="1" outlineLevel="1" x14ac:dyDescent="0.25">
      <c r="A685" s="1144"/>
      <c r="B685" s="1147"/>
      <c r="C685" s="845"/>
      <c r="D685" s="841"/>
      <c r="E685" s="842"/>
      <c r="F685" s="846"/>
      <c r="G685" s="859">
        <v>0</v>
      </c>
    </row>
    <row r="686" spans="1:7" s="835" customFormat="1" ht="24.9" hidden="1" customHeight="1" outlineLevel="1" x14ac:dyDescent="0.25">
      <c r="A686" s="1144"/>
      <c r="B686" s="1147"/>
      <c r="C686" s="845"/>
      <c r="D686" s="841"/>
      <c r="E686" s="842"/>
      <c r="F686" s="846"/>
      <c r="G686" s="859">
        <v>0</v>
      </c>
    </row>
    <row r="687" spans="1:7" s="835" customFormat="1" ht="24.9" hidden="1" customHeight="1" outlineLevel="1" x14ac:dyDescent="0.25">
      <c r="A687" s="1144"/>
      <c r="B687" s="1147"/>
      <c r="C687" s="845"/>
      <c r="D687" s="841"/>
      <c r="E687" s="842"/>
      <c r="F687" s="846"/>
      <c r="G687" s="859">
        <v>0</v>
      </c>
    </row>
    <row r="688" spans="1:7" s="835" customFormat="1" ht="24.9" hidden="1" customHeight="1" outlineLevel="1" x14ac:dyDescent="0.25">
      <c r="A688" s="1144"/>
      <c r="B688" s="1147"/>
      <c r="C688" s="845"/>
      <c r="D688" s="841"/>
      <c r="E688" s="842"/>
      <c r="F688" s="846"/>
      <c r="G688" s="859">
        <v>0</v>
      </c>
    </row>
    <row r="689" spans="1:7" s="835" customFormat="1" ht="24.9" hidden="1" customHeight="1" outlineLevel="1" x14ac:dyDescent="0.25">
      <c r="A689" s="1144"/>
      <c r="B689" s="1147"/>
      <c r="C689" s="845"/>
      <c r="D689" s="841"/>
      <c r="E689" s="842"/>
      <c r="F689" s="846"/>
      <c r="G689" s="859">
        <v>0</v>
      </c>
    </row>
    <row r="690" spans="1:7" s="835" customFormat="1" ht="24.9" hidden="1" customHeight="1" outlineLevel="1" x14ac:dyDescent="0.25">
      <c r="A690" s="1144"/>
      <c r="B690" s="1147"/>
      <c r="C690" s="845"/>
      <c r="D690" s="841"/>
      <c r="E690" s="842"/>
      <c r="F690" s="846"/>
      <c r="G690" s="859">
        <v>0</v>
      </c>
    </row>
    <row r="691" spans="1:7" s="835" customFormat="1" ht="24.9" hidden="1" customHeight="1" outlineLevel="1" x14ac:dyDescent="0.25">
      <c r="A691" s="1144"/>
      <c r="B691" s="1147"/>
      <c r="C691" s="845"/>
      <c r="D691" s="841"/>
      <c r="E691" s="842"/>
      <c r="F691" s="846"/>
      <c r="G691" s="859">
        <v>0</v>
      </c>
    </row>
    <row r="692" spans="1:7" s="835" customFormat="1" ht="24.9" hidden="1" customHeight="1" outlineLevel="1" x14ac:dyDescent="0.25">
      <c r="A692" s="1144"/>
      <c r="B692" s="1147"/>
      <c r="C692" s="845"/>
      <c r="D692" s="841"/>
      <c r="E692" s="842"/>
      <c r="F692" s="846"/>
      <c r="G692" s="859">
        <v>0</v>
      </c>
    </row>
    <row r="693" spans="1:7" s="835" customFormat="1" ht="24.9" hidden="1" customHeight="1" outlineLevel="1" x14ac:dyDescent="0.25">
      <c r="A693" s="1144"/>
      <c r="B693" s="1147"/>
      <c r="C693" s="845"/>
      <c r="D693" s="841"/>
      <c r="E693" s="842"/>
      <c r="F693" s="846"/>
      <c r="G693" s="859">
        <v>0</v>
      </c>
    </row>
    <row r="694" spans="1:7" s="835" customFormat="1" ht="24.9" hidden="1" customHeight="1" outlineLevel="1" x14ac:dyDescent="0.25">
      <c r="A694" s="1144"/>
      <c r="B694" s="1147"/>
      <c r="C694" s="845"/>
      <c r="D694" s="841"/>
      <c r="E694" s="842"/>
      <c r="F694" s="846"/>
      <c r="G694" s="859">
        <v>0</v>
      </c>
    </row>
    <row r="695" spans="1:7" s="835" customFormat="1" ht="24.9" hidden="1" customHeight="1" outlineLevel="1" x14ac:dyDescent="0.25">
      <c r="A695" s="1144"/>
      <c r="B695" s="1147"/>
      <c r="C695" s="845"/>
      <c r="D695" s="841"/>
      <c r="E695" s="842"/>
      <c r="F695" s="846"/>
      <c r="G695" s="859">
        <v>0</v>
      </c>
    </row>
    <row r="696" spans="1:7" s="835" customFormat="1" ht="24.9" hidden="1" customHeight="1" outlineLevel="1" x14ac:dyDescent="0.25">
      <c r="A696" s="1144"/>
      <c r="B696" s="1147"/>
      <c r="C696" s="845"/>
      <c r="D696" s="841"/>
      <c r="E696" s="842"/>
      <c r="F696" s="846"/>
      <c r="G696" s="859">
        <v>0</v>
      </c>
    </row>
    <row r="697" spans="1:7" s="835" customFormat="1" ht="24.9" hidden="1" customHeight="1" outlineLevel="1" x14ac:dyDescent="0.25">
      <c r="A697" s="1144"/>
      <c r="B697" s="1147"/>
      <c r="C697" s="845"/>
      <c r="D697" s="841"/>
      <c r="E697" s="842"/>
      <c r="F697" s="846"/>
      <c r="G697" s="859">
        <v>0</v>
      </c>
    </row>
    <row r="698" spans="1:7" s="835" customFormat="1" ht="24.9" hidden="1" customHeight="1" outlineLevel="1" x14ac:dyDescent="0.25">
      <c r="A698" s="1144"/>
      <c r="B698" s="1147"/>
      <c r="C698" s="845"/>
      <c r="D698" s="841"/>
      <c r="E698" s="842"/>
      <c r="F698" s="846"/>
      <c r="G698" s="859">
        <v>0</v>
      </c>
    </row>
    <row r="699" spans="1:7" s="835" customFormat="1" ht="24.9" hidden="1" customHeight="1" outlineLevel="1" x14ac:dyDescent="0.25">
      <c r="A699" s="1144"/>
      <c r="B699" s="1147"/>
      <c r="C699" s="840"/>
      <c r="D699" s="841"/>
      <c r="E699" s="842"/>
      <c r="F699" s="846"/>
      <c r="G699" s="859">
        <v>0</v>
      </c>
    </row>
    <row r="700" spans="1:7" s="853" customFormat="1" ht="24.9" customHeight="1" collapsed="1" x14ac:dyDescent="0.25">
      <c r="A700" s="1145"/>
      <c r="B700" s="1148"/>
      <c r="C700" s="865"/>
      <c r="D700" s="849"/>
      <c r="E700" s="850"/>
      <c r="F700" s="851"/>
      <c r="G700" s="852">
        <f>SUM(G680:G699)</f>
        <v>0</v>
      </c>
    </row>
    <row r="701" spans="1:7" s="835" customFormat="1" ht="24.9" hidden="1" customHeight="1" outlineLevel="1" x14ac:dyDescent="0.25">
      <c r="A701" s="1143" t="s">
        <v>104</v>
      </c>
      <c r="B701" s="1146" t="s">
        <v>326</v>
      </c>
      <c r="C701" s="840"/>
      <c r="D701" s="841"/>
      <c r="E701" s="842"/>
      <c r="F701" s="846"/>
      <c r="G701" s="859">
        <f>Total!$X$81</f>
        <v>0</v>
      </c>
    </row>
    <row r="702" spans="1:7" s="835" customFormat="1" ht="24.9" hidden="1" customHeight="1" outlineLevel="1" x14ac:dyDescent="0.25">
      <c r="A702" s="1144"/>
      <c r="B702" s="1147"/>
      <c r="C702" s="845"/>
      <c r="D702" s="841"/>
      <c r="E702" s="842"/>
      <c r="F702" s="846"/>
      <c r="G702" s="859">
        <v>0</v>
      </c>
    </row>
    <row r="703" spans="1:7" s="835" customFormat="1" ht="24.9" hidden="1" customHeight="1" outlineLevel="1" x14ac:dyDescent="0.25">
      <c r="A703" s="1144"/>
      <c r="B703" s="1147"/>
      <c r="C703" s="845"/>
      <c r="D703" s="841"/>
      <c r="E703" s="842"/>
      <c r="F703" s="846"/>
      <c r="G703" s="859">
        <v>0</v>
      </c>
    </row>
    <row r="704" spans="1:7" s="835" customFormat="1" ht="24.9" hidden="1" customHeight="1" outlineLevel="1" x14ac:dyDescent="0.25">
      <c r="A704" s="1144"/>
      <c r="B704" s="1147"/>
      <c r="C704" s="845"/>
      <c r="D704" s="841"/>
      <c r="E704" s="842"/>
      <c r="F704" s="846"/>
      <c r="G704" s="859">
        <v>0</v>
      </c>
    </row>
    <row r="705" spans="1:7" s="835" customFormat="1" ht="24.9" hidden="1" customHeight="1" outlineLevel="1" x14ac:dyDescent="0.25">
      <c r="A705" s="1144"/>
      <c r="B705" s="1147"/>
      <c r="C705" s="845"/>
      <c r="D705" s="841"/>
      <c r="E705" s="842"/>
      <c r="F705" s="846"/>
      <c r="G705" s="859">
        <v>0</v>
      </c>
    </row>
    <row r="706" spans="1:7" s="835" customFormat="1" ht="24.9" hidden="1" customHeight="1" outlineLevel="1" x14ac:dyDescent="0.25">
      <c r="A706" s="1144"/>
      <c r="B706" s="1147"/>
      <c r="C706" s="845"/>
      <c r="D706" s="841"/>
      <c r="E706" s="842"/>
      <c r="F706" s="846"/>
      <c r="G706" s="859">
        <v>0</v>
      </c>
    </row>
    <row r="707" spans="1:7" s="835" customFormat="1" ht="24.9" hidden="1" customHeight="1" outlineLevel="1" x14ac:dyDescent="0.25">
      <c r="A707" s="1144"/>
      <c r="B707" s="1147"/>
      <c r="C707" s="845"/>
      <c r="D707" s="841"/>
      <c r="E707" s="842"/>
      <c r="F707" s="846"/>
      <c r="G707" s="859">
        <v>0</v>
      </c>
    </row>
    <row r="708" spans="1:7" s="835" customFormat="1" ht="24.9" hidden="1" customHeight="1" outlineLevel="1" x14ac:dyDescent="0.25">
      <c r="A708" s="1144"/>
      <c r="B708" s="1147"/>
      <c r="C708" s="845"/>
      <c r="D708" s="841"/>
      <c r="E708" s="842"/>
      <c r="F708" s="846"/>
      <c r="G708" s="859">
        <v>0</v>
      </c>
    </row>
    <row r="709" spans="1:7" s="835" customFormat="1" ht="24.9" hidden="1" customHeight="1" outlineLevel="1" x14ac:dyDescent="0.25">
      <c r="A709" s="1144"/>
      <c r="B709" s="1147"/>
      <c r="C709" s="845"/>
      <c r="D709" s="841"/>
      <c r="E709" s="842"/>
      <c r="F709" s="846"/>
      <c r="G709" s="859">
        <v>0</v>
      </c>
    </row>
    <row r="710" spans="1:7" s="835" customFormat="1" ht="24.9" hidden="1" customHeight="1" outlineLevel="1" x14ac:dyDescent="0.25">
      <c r="A710" s="1144"/>
      <c r="B710" s="1147"/>
      <c r="C710" s="845"/>
      <c r="D710" s="841"/>
      <c r="E710" s="842"/>
      <c r="F710" s="846"/>
      <c r="G710" s="859">
        <v>0</v>
      </c>
    </row>
    <row r="711" spans="1:7" s="835" customFormat="1" ht="24.9" hidden="1" customHeight="1" outlineLevel="1" x14ac:dyDescent="0.25">
      <c r="A711" s="1144"/>
      <c r="B711" s="1147"/>
      <c r="C711" s="845"/>
      <c r="D711" s="841"/>
      <c r="E711" s="842"/>
      <c r="F711" s="846"/>
      <c r="G711" s="859">
        <v>0</v>
      </c>
    </row>
    <row r="712" spans="1:7" s="835" customFormat="1" ht="24.9" hidden="1" customHeight="1" outlineLevel="1" x14ac:dyDescent="0.25">
      <c r="A712" s="1144"/>
      <c r="B712" s="1147"/>
      <c r="C712" s="845"/>
      <c r="D712" s="841"/>
      <c r="E712" s="842"/>
      <c r="F712" s="846"/>
      <c r="G712" s="859">
        <v>0</v>
      </c>
    </row>
    <row r="713" spans="1:7" s="835" customFormat="1" ht="24.9" hidden="1" customHeight="1" outlineLevel="1" x14ac:dyDescent="0.25">
      <c r="A713" s="1144"/>
      <c r="B713" s="1147"/>
      <c r="C713" s="845"/>
      <c r="D713" s="841"/>
      <c r="E713" s="842"/>
      <c r="F713" s="846"/>
      <c r="G713" s="859">
        <v>0</v>
      </c>
    </row>
    <row r="714" spans="1:7" s="835" customFormat="1" ht="24.9" hidden="1" customHeight="1" outlineLevel="1" x14ac:dyDescent="0.25">
      <c r="A714" s="1144"/>
      <c r="B714" s="1147"/>
      <c r="C714" s="845"/>
      <c r="D714" s="841"/>
      <c r="E714" s="842"/>
      <c r="F714" s="846"/>
      <c r="G714" s="859">
        <v>0</v>
      </c>
    </row>
    <row r="715" spans="1:7" s="835" customFormat="1" ht="24.9" hidden="1" customHeight="1" outlineLevel="1" x14ac:dyDescent="0.25">
      <c r="A715" s="1144"/>
      <c r="B715" s="1147"/>
      <c r="C715" s="845"/>
      <c r="D715" s="841"/>
      <c r="E715" s="842"/>
      <c r="F715" s="846"/>
      <c r="G715" s="859">
        <v>0</v>
      </c>
    </row>
    <row r="716" spans="1:7" s="835" customFormat="1" ht="24.9" hidden="1" customHeight="1" outlineLevel="1" x14ac:dyDescent="0.25">
      <c r="A716" s="1144"/>
      <c r="B716" s="1147"/>
      <c r="C716" s="845"/>
      <c r="D716" s="841"/>
      <c r="E716" s="842"/>
      <c r="F716" s="846"/>
      <c r="G716" s="859">
        <v>0</v>
      </c>
    </row>
    <row r="717" spans="1:7" s="835" customFormat="1" ht="24.9" hidden="1" customHeight="1" outlineLevel="1" x14ac:dyDescent="0.25">
      <c r="A717" s="1144"/>
      <c r="B717" s="1147"/>
      <c r="C717" s="845"/>
      <c r="D717" s="841"/>
      <c r="E717" s="842"/>
      <c r="F717" s="846"/>
      <c r="G717" s="859">
        <v>0</v>
      </c>
    </row>
    <row r="718" spans="1:7" s="835" customFormat="1" ht="24.9" hidden="1" customHeight="1" outlineLevel="1" x14ac:dyDescent="0.25">
      <c r="A718" s="1144"/>
      <c r="B718" s="1147"/>
      <c r="C718" s="845"/>
      <c r="D718" s="841"/>
      <c r="E718" s="842"/>
      <c r="F718" s="846"/>
      <c r="G718" s="859">
        <v>0</v>
      </c>
    </row>
    <row r="719" spans="1:7" s="835" customFormat="1" ht="24.9" hidden="1" customHeight="1" outlineLevel="1" x14ac:dyDescent="0.25">
      <c r="A719" s="1144"/>
      <c r="B719" s="1147"/>
      <c r="C719" s="845"/>
      <c r="D719" s="841"/>
      <c r="E719" s="842"/>
      <c r="F719" s="846"/>
      <c r="G719" s="859">
        <v>0</v>
      </c>
    </row>
    <row r="720" spans="1:7" s="835" customFormat="1" ht="24.9" hidden="1" customHeight="1" outlineLevel="1" x14ac:dyDescent="0.25">
      <c r="A720" s="1144"/>
      <c r="B720" s="1147"/>
      <c r="C720" s="840"/>
      <c r="D720" s="841"/>
      <c r="E720" s="842"/>
      <c r="F720" s="846"/>
      <c r="G720" s="859">
        <v>0</v>
      </c>
    </row>
    <row r="721" spans="1:7" s="853" customFormat="1" ht="24.9" customHeight="1" collapsed="1" x14ac:dyDescent="0.25">
      <c r="A721" s="1145"/>
      <c r="B721" s="1148"/>
      <c r="C721" s="865"/>
      <c r="D721" s="849"/>
      <c r="E721" s="850"/>
      <c r="F721" s="851"/>
      <c r="G721" s="852">
        <f>SUM(G701:G720)</f>
        <v>0</v>
      </c>
    </row>
    <row r="722" spans="1:7" s="835" customFormat="1" ht="24.9" hidden="1" customHeight="1" outlineLevel="1" x14ac:dyDescent="0.25">
      <c r="A722" s="1143" t="s">
        <v>221</v>
      </c>
      <c r="B722" s="1146" t="s">
        <v>656</v>
      </c>
      <c r="C722" s="840"/>
      <c r="D722" s="841"/>
      <c r="E722" s="846"/>
      <c r="F722" s="846"/>
      <c r="G722" s="859">
        <f>Total!$C$121</f>
        <v>0</v>
      </c>
    </row>
    <row r="723" spans="1:7" s="835" customFormat="1" ht="24.9" hidden="1" customHeight="1" outlineLevel="1" x14ac:dyDescent="0.25">
      <c r="A723" s="1144"/>
      <c r="B723" s="1147"/>
      <c r="C723" s="845"/>
      <c r="D723" s="841"/>
      <c r="E723" s="846"/>
      <c r="F723" s="846"/>
      <c r="G723" s="859">
        <v>0</v>
      </c>
    </row>
    <row r="724" spans="1:7" s="835" customFormat="1" ht="24.9" hidden="1" customHeight="1" outlineLevel="1" x14ac:dyDescent="0.25">
      <c r="A724" s="1144"/>
      <c r="B724" s="1147"/>
      <c r="C724" s="845"/>
      <c r="D724" s="841"/>
      <c r="E724" s="842"/>
      <c r="F724" s="846"/>
      <c r="G724" s="859">
        <v>0</v>
      </c>
    </row>
    <row r="725" spans="1:7" s="835" customFormat="1" ht="24.9" hidden="1" customHeight="1" outlineLevel="1" x14ac:dyDescent="0.25">
      <c r="A725" s="1144"/>
      <c r="B725" s="1147"/>
      <c r="C725" s="845"/>
      <c r="D725" s="841"/>
      <c r="E725" s="842"/>
      <c r="F725" s="846"/>
      <c r="G725" s="859">
        <v>0</v>
      </c>
    </row>
    <row r="726" spans="1:7" s="835" customFormat="1" ht="24.9" hidden="1" customHeight="1" outlineLevel="1" x14ac:dyDescent="0.25">
      <c r="A726" s="1144"/>
      <c r="B726" s="1147"/>
      <c r="C726" s="845"/>
      <c r="D726" s="841"/>
      <c r="E726" s="842"/>
      <c r="F726" s="846"/>
      <c r="G726" s="859">
        <v>0</v>
      </c>
    </row>
    <row r="727" spans="1:7" s="835" customFormat="1" ht="24.9" hidden="1" customHeight="1" outlineLevel="1" x14ac:dyDescent="0.25">
      <c r="A727" s="1144"/>
      <c r="B727" s="1147"/>
      <c r="C727" s="845"/>
      <c r="D727" s="841"/>
      <c r="E727" s="842"/>
      <c r="F727" s="846"/>
      <c r="G727" s="859">
        <v>0</v>
      </c>
    </row>
    <row r="728" spans="1:7" s="835" customFormat="1" ht="24.9" hidden="1" customHeight="1" outlineLevel="1" x14ac:dyDescent="0.25">
      <c r="A728" s="1144"/>
      <c r="B728" s="1147"/>
      <c r="C728" s="845"/>
      <c r="D728" s="841"/>
      <c r="E728" s="842"/>
      <c r="F728" s="846"/>
      <c r="G728" s="859">
        <v>0</v>
      </c>
    </row>
    <row r="729" spans="1:7" s="835" customFormat="1" ht="24.9" hidden="1" customHeight="1" outlineLevel="1" x14ac:dyDescent="0.25">
      <c r="A729" s="1144"/>
      <c r="B729" s="1147"/>
      <c r="C729" s="845"/>
      <c r="D729" s="841"/>
      <c r="E729" s="842"/>
      <c r="F729" s="846"/>
      <c r="G729" s="859">
        <v>0</v>
      </c>
    </row>
    <row r="730" spans="1:7" s="835" customFormat="1" ht="24.9" hidden="1" customHeight="1" outlineLevel="1" x14ac:dyDescent="0.25">
      <c r="A730" s="1144"/>
      <c r="B730" s="1147"/>
      <c r="C730" s="845"/>
      <c r="D730" s="841"/>
      <c r="E730" s="842"/>
      <c r="F730" s="846"/>
      <c r="G730" s="859">
        <v>0</v>
      </c>
    </row>
    <row r="731" spans="1:7" s="835" customFormat="1" ht="24.9" hidden="1" customHeight="1" outlineLevel="1" x14ac:dyDescent="0.25">
      <c r="A731" s="1144"/>
      <c r="B731" s="1147"/>
      <c r="C731" s="840"/>
      <c r="D731" s="841"/>
      <c r="E731" s="842"/>
      <c r="F731" s="846"/>
      <c r="G731" s="856">
        <v>0</v>
      </c>
    </row>
    <row r="732" spans="1:7" s="853" customFormat="1" ht="24.9" customHeight="1" collapsed="1" x14ac:dyDescent="0.25">
      <c r="A732" s="1145"/>
      <c r="B732" s="1148"/>
      <c r="C732" s="865"/>
      <c r="D732" s="849"/>
      <c r="E732" s="850"/>
      <c r="F732" s="851"/>
      <c r="G732" s="852">
        <f>SUM(G722:G731)</f>
        <v>0</v>
      </c>
    </row>
    <row r="733" spans="1:7" s="835" customFormat="1" ht="24.9" hidden="1" customHeight="1" outlineLevel="1" x14ac:dyDescent="0.25">
      <c r="A733" s="1158" t="s">
        <v>220</v>
      </c>
      <c r="B733" s="1146" t="s">
        <v>655</v>
      </c>
      <c r="C733" s="840"/>
      <c r="D733" s="841"/>
      <c r="E733" s="846"/>
      <c r="F733" s="846"/>
      <c r="G733" s="859">
        <f>Total!$C$123+Total!$C$124</f>
        <v>0</v>
      </c>
    </row>
    <row r="734" spans="1:7" s="835" customFormat="1" ht="24.9" hidden="1" customHeight="1" outlineLevel="1" x14ac:dyDescent="0.25">
      <c r="A734" s="1159"/>
      <c r="B734" s="1147"/>
      <c r="C734" s="845"/>
      <c r="D734" s="841"/>
      <c r="E734" s="846"/>
      <c r="F734" s="846"/>
      <c r="G734" s="859">
        <v>0</v>
      </c>
    </row>
    <row r="735" spans="1:7" s="835" customFormat="1" ht="24.9" hidden="1" customHeight="1" outlineLevel="1" x14ac:dyDescent="0.25">
      <c r="A735" s="1159"/>
      <c r="B735" s="1147"/>
      <c r="C735" s="845"/>
      <c r="D735" s="841"/>
      <c r="E735" s="846"/>
      <c r="F735" s="846"/>
      <c r="G735" s="859">
        <v>0</v>
      </c>
    </row>
    <row r="736" spans="1:7" s="835" customFormat="1" ht="24.9" hidden="1" customHeight="1" outlineLevel="1" x14ac:dyDescent="0.25">
      <c r="A736" s="1159"/>
      <c r="B736" s="1147"/>
      <c r="C736" s="845"/>
      <c r="D736" s="841"/>
      <c r="E736" s="846"/>
      <c r="F736" s="846"/>
      <c r="G736" s="859">
        <v>0</v>
      </c>
    </row>
    <row r="737" spans="1:7" s="835" customFormat="1" ht="24.9" hidden="1" customHeight="1" outlineLevel="1" x14ac:dyDescent="0.25">
      <c r="A737" s="1159"/>
      <c r="B737" s="1147"/>
      <c r="C737" s="845"/>
      <c r="D737" s="841"/>
      <c r="E737" s="846"/>
      <c r="F737" s="846"/>
      <c r="G737" s="859">
        <v>0</v>
      </c>
    </row>
    <row r="738" spans="1:7" s="835" customFormat="1" ht="24.9" hidden="1" customHeight="1" outlineLevel="1" x14ac:dyDescent="0.25">
      <c r="A738" s="1159"/>
      <c r="B738" s="1147"/>
      <c r="C738" s="845"/>
      <c r="D738" s="841"/>
      <c r="E738" s="846"/>
      <c r="F738" s="846"/>
      <c r="G738" s="859">
        <v>0</v>
      </c>
    </row>
    <row r="739" spans="1:7" s="835" customFormat="1" ht="24.9" hidden="1" customHeight="1" outlineLevel="1" x14ac:dyDescent="0.25">
      <c r="A739" s="1159"/>
      <c r="B739" s="1147"/>
      <c r="C739" s="845"/>
      <c r="D739" s="841"/>
      <c r="E739" s="846"/>
      <c r="F739" s="846"/>
      <c r="G739" s="859">
        <v>0</v>
      </c>
    </row>
    <row r="740" spans="1:7" s="835" customFormat="1" ht="24.9" hidden="1" customHeight="1" outlineLevel="1" x14ac:dyDescent="0.25">
      <c r="A740" s="1159"/>
      <c r="B740" s="1147"/>
      <c r="C740" s="845"/>
      <c r="D740" s="841"/>
      <c r="E740" s="846"/>
      <c r="F740" s="846"/>
      <c r="G740" s="859">
        <v>0</v>
      </c>
    </row>
    <row r="741" spans="1:7" s="835" customFormat="1" ht="24.9" hidden="1" customHeight="1" outlineLevel="1" x14ac:dyDescent="0.25">
      <c r="A741" s="1159"/>
      <c r="B741" s="1147"/>
      <c r="C741" s="845"/>
      <c r="D741" s="841"/>
      <c r="E741" s="846"/>
      <c r="F741" s="846"/>
      <c r="G741" s="859">
        <v>0</v>
      </c>
    </row>
    <row r="742" spans="1:7" s="835" customFormat="1" ht="24.9" hidden="1" customHeight="1" outlineLevel="1" x14ac:dyDescent="0.25">
      <c r="A742" s="1159"/>
      <c r="B742" s="1147"/>
      <c r="C742" s="845"/>
      <c r="D742" s="841"/>
      <c r="E742" s="846"/>
      <c r="F742" s="846"/>
      <c r="G742" s="859">
        <v>0</v>
      </c>
    </row>
    <row r="743" spans="1:7" s="835" customFormat="1" ht="24.9" hidden="1" customHeight="1" outlineLevel="1" x14ac:dyDescent="0.25">
      <c r="A743" s="1159"/>
      <c r="B743" s="1147"/>
      <c r="C743" s="845"/>
      <c r="D743" s="841"/>
      <c r="E743" s="846"/>
      <c r="F743" s="846"/>
      <c r="G743" s="859">
        <v>0</v>
      </c>
    </row>
    <row r="744" spans="1:7" s="835" customFormat="1" ht="24.9" hidden="1" customHeight="1" outlineLevel="1" x14ac:dyDescent="0.25">
      <c r="A744" s="1159"/>
      <c r="B744" s="1147"/>
      <c r="C744" s="845"/>
      <c r="D744" s="841"/>
      <c r="E744" s="846"/>
      <c r="F744" s="846"/>
      <c r="G744" s="859">
        <v>0</v>
      </c>
    </row>
    <row r="745" spans="1:7" s="835" customFormat="1" ht="24.9" hidden="1" customHeight="1" outlineLevel="1" x14ac:dyDescent="0.25">
      <c r="A745" s="1159"/>
      <c r="B745" s="1147"/>
      <c r="C745" s="845"/>
      <c r="D745" s="841"/>
      <c r="E745" s="846"/>
      <c r="F745" s="846"/>
      <c r="G745" s="859">
        <v>0</v>
      </c>
    </row>
    <row r="746" spans="1:7" s="835" customFormat="1" ht="24.9" hidden="1" customHeight="1" outlineLevel="1" x14ac:dyDescent="0.25">
      <c r="A746" s="1159"/>
      <c r="B746" s="1147"/>
      <c r="C746" s="845"/>
      <c r="D746" s="841"/>
      <c r="E746" s="846"/>
      <c r="F746" s="846"/>
      <c r="G746" s="859">
        <v>0</v>
      </c>
    </row>
    <row r="747" spans="1:7" s="835" customFormat="1" ht="24.9" hidden="1" customHeight="1" outlineLevel="1" x14ac:dyDescent="0.25">
      <c r="A747" s="1159"/>
      <c r="B747" s="1147"/>
      <c r="C747" s="845"/>
      <c r="D747" s="841"/>
      <c r="E747" s="846"/>
      <c r="F747" s="846"/>
      <c r="G747" s="859">
        <v>0</v>
      </c>
    </row>
    <row r="748" spans="1:7" s="835" customFormat="1" ht="24.9" hidden="1" customHeight="1" outlineLevel="1" x14ac:dyDescent="0.25">
      <c r="A748" s="1159"/>
      <c r="B748" s="1147"/>
      <c r="C748" s="845"/>
      <c r="D748" s="841"/>
      <c r="E748" s="846"/>
      <c r="F748" s="846"/>
      <c r="G748" s="859">
        <v>0</v>
      </c>
    </row>
    <row r="749" spans="1:7" s="835" customFormat="1" ht="24.9" hidden="1" customHeight="1" outlineLevel="1" x14ac:dyDescent="0.25">
      <c r="A749" s="1159"/>
      <c r="B749" s="1147"/>
      <c r="C749" s="845"/>
      <c r="D749" s="841"/>
      <c r="E749" s="846"/>
      <c r="F749" s="846"/>
      <c r="G749" s="859">
        <v>0</v>
      </c>
    </row>
    <row r="750" spans="1:7" s="835" customFormat="1" ht="24.9" hidden="1" customHeight="1" outlineLevel="1" x14ac:dyDescent="0.25">
      <c r="A750" s="1159"/>
      <c r="B750" s="1147"/>
      <c r="C750" s="845"/>
      <c r="D750" s="841"/>
      <c r="E750" s="846"/>
      <c r="F750" s="846"/>
      <c r="G750" s="859">
        <v>0</v>
      </c>
    </row>
    <row r="751" spans="1:7" s="835" customFormat="1" ht="24.9" hidden="1" customHeight="1" outlineLevel="1" x14ac:dyDescent="0.25">
      <c r="A751" s="1159"/>
      <c r="B751" s="1147"/>
      <c r="C751" s="845"/>
      <c r="D751" s="841"/>
      <c r="E751" s="846"/>
      <c r="F751" s="846"/>
      <c r="G751" s="859">
        <v>0</v>
      </c>
    </row>
    <row r="752" spans="1:7" s="835" customFormat="1" ht="24.9" hidden="1" customHeight="1" outlineLevel="1" x14ac:dyDescent="0.25">
      <c r="A752" s="1159"/>
      <c r="B752" s="1147"/>
      <c r="C752" s="845"/>
      <c r="D752" s="841"/>
      <c r="E752" s="846"/>
      <c r="F752" s="846"/>
      <c r="G752" s="859">
        <v>0</v>
      </c>
    </row>
    <row r="753" spans="1:7" s="835" customFormat="1" ht="24.9" hidden="1" customHeight="1" outlineLevel="1" x14ac:dyDescent="0.25">
      <c r="A753" s="1159"/>
      <c r="B753" s="1147"/>
      <c r="C753" s="845"/>
      <c r="D753" s="841"/>
      <c r="E753" s="846"/>
      <c r="F753" s="846"/>
      <c r="G753" s="859">
        <v>0</v>
      </c>
    </row>
    <row r="754" spans="1:7" s="835" customFormat="1" ht="24.9" hidden="1" customHeight="1" outlineLevel="1" x14ac:dyDescent="0.25">
      <c r="A754" s="1159"/>
      <c r="B754" s="1147"/>
      <c r="C754" s="845"/>
      <c r="D754" s="841"/>
      <c r="E754" s="842"/>
      <c r="F754" s="846"/>
      <c r="G754" s="859">
        <v>0</v>
      </c>
    </row>
    <row r="755" spans="1:7" s="835" customFormat="1" ht="24.9" hidden="1" customHeight="1" outlineLevel="1" x14ac:dyDescent="0.25">
      <c r="A755" s="1159"/>
      <c r="B755" s="1147"/>
      <c r="C755" s="845"/>
      <c r="D755" s="841"/>
      <c r="E755" s="842"/>
      <c r="F755" s="846"/>
      <c r="G755" s="859">
        <v>0</v>
      </c>
    </row>
    <row r="756" spans="1:7" s="835" customFormat="1" ht="24.9" hidden="1" customHeight="1" outlineLevel="1" x14ac:dyDescent="0.25">
      <c r="A756" s="1159"/>
      <c r="B756" s="1147"/>
      <c r="C756" s="845"/>
      <c r="D756" s="841"/>
      <c r="E756" s="842"/>
      <c r="F756" s="846"/>
      <c r="G756" s="859">
        <v>0</v>
      </c>
    </row>
    <row r="757" spans="1:7" s="835" customFormat="1" ht="24.9" hidden="1" customHeight="1" outlineLevel="1" x14ac:dyDescent="0.25">
      <c r="A757" s="1159"/>
      <c r="B757" s="1147"/>
      <c r="C757" s="845"/>
      <c r="D757" s="841"/>
      <c r="E757" s="842"/>
      <c r="F757" s="846"/>
      <c r="G757" s="859">
        <v>0</v>
      </c>
    </row>
    <row r="758" spans="1:7" s="835" customFormat="1" ht="24.9" hidden="1" customHeight="1" outlineLevel="1" x14ac:dyDescent="0.25">
      <c r="A758" s="1159"/>
      <c r="B758" s="1147"/>
      <c r="C758" s="845"/>
      <c r="D758" s="841"/>
      <c r="E758" s="842"/>
      <c r="F758" s="846"/>
      <c r="G758" s="859">
        <v>0</v>
      </c>
    </row>
    <row r="759" spans="1:7" s="835" customFormat="1" ht="24.9" hidden="1" customHeight="1" outlineLevel="1" x14ac:dyDescent="0.25">
      <c r="A759" s="1159"/>
      <c r="B759" s="1147"/>
      <c r="C759" s="845"/>
      <c r="D759" s="841"/>
      <c r="E759" s="842"/>
      <c r="F759" s="846"/>
      <c r="G759" s="859">
        <v>0</v>
      </c>
    </row>
    <row r="760" spans="1:7" s="835" customFormat="1" ht="24.9" hidden="1" customHeight="1" outlineLevel="1" x14ac:dyDescent="0.25">
      <c r="A760" s="1159"/>
      <c r="B760" s="1147"/>
      <c r="C760" s="845"/>
      <c r="D760" s="841"/>
      <c r="E760" s="842"/>
      <c r="F760" s="846"/>
      <c r="G760" s="859">
        <v>0</v>
      </c>
    </row>
    <row r="761" spans="1:7" s="835" customFormat="1" ht="24.9" hidden="1" customHeight="1" outlineLevel="1" x14ac:dyDescent="0.25">
      <c r="A761" s="1159"/>
      <c r="B761" s="1147"/>
      <c r="C761" s="845"/>
      <c r="D761" s="841"/>
      <c r="E761" s="842"/>
      <c r="F761" s="846"/>
      <c r="G761" s="859">
        <v>0</v>
      </c>
    </row>
    <row r="762" spans="1:7" s="835" customFormat="1" ht="24.9" hidden="1" customHeight="1" outlineLevel="1" x14ac:dyDescent="0.25">
      <c r="A762" s="1159"/>
      <c r="B762" s="1147"/>
      <c r="C762" s="845"/>
      <c r="D762" s="841"/>
      <c r="E762" s="842"/>
      <c r="F762" s="846"/>
      <c r="G762" s="859">
        <v>0</v>
      </c>
    </row>
    <row r="763" spans="1:7" s="835" customFormat="1" ht="24.9" hidden="1" customHeight="1" outlineLevel="1" x14ac:dyDescent="0.25">
      <c r="A763" s="1159"/>
      <c r="B763" s="1147"/>
      <c r="C763" s="845"/>
      <c r="D763" s="841"/>
      <c r="E763" s="842"/>
      <c r="F763" s="846"/>
      <c r="G763" s="859">
        <v>0</v>
      </c>
    </row>
    <row r="764" spans="1:7" s="835" customFormat="1" ht="24.9" hidden="1" customHeight="1" outlineLevel="1" x14ac:dyDescent="0.25">
      <c r="A764" s="1159"/>
      <c r="B764" s="1147"/>
      <c r="C764" s="845"/>
      <c r="D764" s="841"/>
      <c r="E764" s="842"/>
      <c r="F764" s="846"/>
      <c r="G764" s="859">
        <v>0</v>
      </c>
    </row>
    <row r="765" spans="1:7" s="835" customFormat="1" ht="24.9" hidden="1" customHeight="1" outlineLevel="1" x14ac:dyDescent="0.25">
      <c r="A765" s="1159"/>
      <c r="B765" s="1147"/>
      <c r="C765" s="845"/>
      <c r="D765" s="841"/>
      <c r="E765" s="842"/>
      <c r="F765" s="846"/>
      <c r="G765" s="859">
        <v>0</v>
      </c>
    </row>
    <row r="766" spans="1:7" s="835" customFormat="1" ht="24.9" hidden="1" customHeight="1" outlineLevel="1" x14ac:dyDescent="0.25">
      <c r="A766" s="1159"/>
      <c r="B766" s="1147"/>
      <c r="C766" s="845"/>
      <c r="D766" s="841"/>
      <c r="E766" s="842"/>
      <c r="F766" s="846"/>
      <c r="G766" s="859">
        <v>0</v>
      </c>
    </row>
    <row r="767" spans="1:7" s="835" customFormat="1" ht="24.9" hidden="1" customHeight="1" outlineLevel="1" x14ac:dyDescent="0.25">
      <c r="A767" s="1159"/>
      <c r="B767" s="1147"/>
      <c r="C767" s="845"/>
      <c r="D767" s="841"/>
      <c r="E767" s="842"/>
      <c r="F767" s="846"/>
      <c r="G767" s="859">
        <v>0</v>
      </c>
    </row>
    <row r="768" spans="1:7" s="835" customFormat="1" ht="24.9" hidden="1" customHeight="1" outlineLevel="1" x14ac:dyDescent="0.25">
      <c r="A768" s="1159"/>
      <c r="B768" s="1147"/>
      <c r="C768" s="845"/>
      <c r="D768" s="841"/>
      <c r="E768" s="842"/>
      <c r="F768" s="846"/>
      <c r="G768" s="859">
        <v>0</v>
      </c>
    </row>
    <row r="769" spans="1:7" s="835" customFormat="1" ht="24.9" hidden="1" customHeight="1" outlineLevel="1" x14ac:dyDescent="0.25">
      <c r="A769" s="1159"/>
      <c r="B769" s="1147"/>
      <c r="C769" s="845"/>
      <c r="D769" s="841"/>
      <c r="E769" s="842"/>
      <c r="F769" s="846"/>
      <c r="G769" s="859">
        <v>0</v>
      </c>
    </row>
    <row r="770" spans="1:7" s="835" customFormat="1" ht="24.9" hidden="1" customHeight="1" outlineLevel="1" x14ac:dyDescent="0.25">
      <c r="A770" s="1159"/>
      <c r="B770" s="1147"/>
      <c r="C770" s="845"/>
      <c r="D770" s="841"/>
      <c r="E770" s="842"/>
      <c r="F770" s="846"/>
      <c r="G770" s="859">
        <v>0</v>
      </c>
    </row>
    <row r="771" spans="1:7" s="835" customFormat="1" ht="24.9" hidden="1" customHeight="1" outlineLevel="1" x14ac:dyDescent="0.25">
      <c r="A771" s="1159"/>
      <c r="B771" s="1147"/>
      <c r="C771" s="845"/>
      <c r="D771" s="841"/>
      <c r="E771" s="842"/>
      <c r="F771" s="846"/>
      <c r="G771" s="859">
        <v>0</v>
      </c>
    </row>
    <row r="772" spans="1:7" s="835" customFormat="1" ht="24.9" hidden="1" customHeight="1" outlineLevel="1" x14ac:dyDescent="0.25">
      <c r="A772" s="1159"/>
      <c r="B772" s="1147"/>
      <c r="C772" s="840"/>
      <c r="D772" s="841"/>
      <c r="E772" s="842"/>
      <c r="F772" s="846"/>
      <c r="G772" s="859">
        <v>0</v>
      </c>
    </row>
    <row r="773" spans="1:7" ht="24.9" customHeight="1" collapsed="1" x14ac:dyDescent="0.35">
      <c r="A773" s="1160"/>
      <c r="B773" s="1148"/>
      <c r="C773" s="865"/>
      <c r="D773" s="860"/>
      <c r="E773" s="850"/>
      <c r="F773" s="866"/>
      <c r="G773" s="852">
        <f>SUM(G733:G772)</f>
        <v>0</v>
      </c>
    </row>
    <row r="774" spans="1:7" s="835" customFormat="1" ht="24.9" hidden="1" customHeight="1" outlineLevel="1" x14ac:dyDescent="0.25">
      <c r="A774" s="1158" t="s">
        <v>105</v>
      </c>
      <c r="B774" s="1146" t="s">
        <v>654</v>
      </c>
      <c r="C774" s="840"/>
      <c r="D774" s="841"/>
      <c r="E774" s="842"/>
      <c r="F774" s="867"/>
      <c r="G774" s="844">
        <f>Total!$X$83</f>
        <v>0</v>
      </c>
    </row>
    <row r="775" spans="1:7" s="835" customFormat="1" ht="24.9" hidden="1" customHeight="1" outlineLevel="1" x14ac:dyDescent="0.25">
      <c r="A775" s="1159"/>
      <c r="B775" s="1147"/>
      <c r="C775" s="845"/>
      <c r="D775" s="841"/>
      <c r="E775" s="842"/>
      <c r="F775" s="867"/>
      <c r="G775" s="844">
        <v>0</v>
      </c>
    </row>
    <row r="776" spans="1:7" s="835" customFormat="1" ht="24.9" hidden="1" customHeight="1" outlineLevel="1" x14ac:dyDescent="0.25">
      <c r="A776" s="1159"/>
      <c r="B776" s="1147"/>
      <c r="C776" s="845"/>
      <c r="D776" s="841"/>
      <c r="E776" s="842"/>
      <c r="F776" s="867"/>
      <c r="G776" s="844">
        <v>0</v>
      </c>
    </row>
    <row r="777" spans="1:7" s="835" customFormat="1" ht="24.9" hidden="1" customHeight="1" outlineLevel="1" x14ac:dyDescent="0.25">
      <c r="A777" s="1159"/>
      <c r="B777" s="1147"/>
      <c r="C777" s="845"/>
      <c r="D777" s="841"/>
      <c r="E777" s="842"/>
      <c r="F777" s="867"/>
      <c r="G777" s="844">
        <v>0</v>
      </c>
    </row>
    <row r="778" spans="1:7" s="835" customFormat="1" ht="24.9" hidden="1" customHeight="1" outlineLevel="1" x14ac:dyDescent="0.25">
      <c r="A778" s="1159"/>
      <c r="B778" s="1147"/>
      <c r="C778" s="845"/>
      <c r="D778" s="841"/>
      <c r="E778" s="842"/>
      <c r="F778" s="867"/>
      <c r="G778" s="844">
        <v>0</v>
      </c>
    </row>
    <row r="779" spans="1:7" s="835" customFormat="1" ht="24.9" hidden="1" customHeight="1" outlineLevel="1" x14ac:dyDescent="0.25">
      <c r="A779" s="1159"/>
      <c r="B779" s="1147"/>
      <c r="C779" s="845"/>
      <c r="D779" s="841"/>
      <c r="E779" s="842"/>
      <c r="F779" s="867"/>
      <c r="G779" s="844">
        <v>0</v>
      </c>
    </row>
    <row r="780" spans="1:7" s="835" customFormat="1" ht="24.9" hidden="1" customHeight="1" outlineLevel="1" x14ac:dyDescent="0.25">
      <c r="A780" s="1159"/>
      <c r="B780" s="1147"/>
      <c r="C780" s="845"/>
      <c r="D780" s="841"/>
      <c r="E780" s="842"/>
      <c r="F780" s="867"/>
      <c r="G780" s="844">
        <v>0</v>
      </c>
    </row>
    <row r="781" spans="1:7" s="835" customFormat="1" ht="24.9" hidden="1" customHeight="1" outlineLevel="1" x14ac:dyDescent="0.25">
      <c r="A781" s="1159"/>
      <c r="B781" s="1147"/>
      <c r="C781" s="845"/>
      <c r="D781" s="841"/>
      <c r="E781" s="842"/>
      <c r="F781" s="867"/>
      <c r="G781" s="844">
        <v>0</v>
      </c>
    </row>
    <row r="782" spans="1:7" s="835" customFormat="1" ht="24.9" hidden="1" customHeight="1" outlineLevel="1" x14ac:dyDescent="0.25">
      <c r="A782" s="1159"/>
      <c r="B782" s="1147"/>
      <c r="C782" s="845"/>
      <c r="D782" s="841"/>
      <c r="E782" s="842"/>
      <c r="F782" s="867"/>
      <c r="G782" s="844">
        <v>0</v>
      </c>
    </row>
    <row r="783" spans="1:7" s="835" customFormat="1" ht="24.9" hidden="1" customHeight="1" outlineLevel="1" x14ac:dyDescent="0.25">
      <c r="A783" s="1159"/>
      <c r="B783" s="1147"/>
      <c r="C783" s="845"/>
      <c r="D783" s="841"/>
      <c r="E783" s="842"/>
      <c r="F783" s="867"/>
      <c r="G783" s="844">
        <v>0</v>
      </c>
    </row>
    <row r="784" spans="1:7" s="835" customFormat="1" ht="24.9" hidden="1" customHeight="1" outlineLevel="1" x14ac:dyDescent="0.25">
      <c r="A784" s="1159"/>
      <c r="B784" s="1147"/>
      <c r="C784" s="845"/>
      <c r="D784" s="841"/>
      <c r="E784" s="842"/>
      <c r="F784" s="867"/>
      <c r="G784" s="844">
        <v>0</v>
      </c>
    </row>
    <row r="785" spans="1:7" s="835" customFormat="1" ht="24.9" hidden="1" customHeight="1" outlineLevel="1" x14ac:dyDescent="0.25">
      <c r="A785" s="1159"/>
      <c r="B785" s="1147"/>
      <c r="C785" s="845"/>
      <c r="D785" s="841"/>
      <c r="E785" s="842"/>
      <c r="F785" s="867"/>
      <c r="G785" s="844">
        <v>0</v>
      </c>
    </row>
    <row r="786" spans="1:7" s="835" customFormat="1" ht="24.9" hidden="1" customHeight="1" outlineLevel="1" x14ac:dyDescent="0.25">
      <c r="A786" s="1159"/>
      <c r="B786" s="1147"/>
      <c r="C786" s="845"/>
      <c r="D786" s="841"/>
      <c r="E786" s="842"/>
      <c r="F786" s="867"/>
      <c r="G786" s="844">
        <v>0</v>
      </c>
    </row>
    <row r="787" spans="1:7" s="835" customFormat="1" ht="24.9" hidden="1" customHeight="1" outlineLevel="1" x14ac:dyDescent="0.25">
      <c r="A787" s="1159"/>
      <c r="B787" s="1147"/>
      <c r="C787" s="845"/>
      <c r="D787" s="841"/>
      <c r="E787" s="842"/>
      <c r="F787" s="867"/>
      <c r="G787" s="844">
        <v>0</v>
      </c>
    </row>
    <row r="788" spans="1:7" s="835" customFormat="1" ht="24.9" hidden="1" customHeight="1" outlineLevel="1" x14ac:dyDescent="0.25">
      <c r="A788" s="1159"/>
      <c r="B788" s="1147"/>
      <c r="C788" s="845"/>
      <c r="D788" s="841"/>
      <c r="E788" s="842"/>
      <c r="F788" s="867"/>
      <c r="G788" s="844">
        <v>0</v>
      </c>
    </row>
    <row r="789" spans="1:7" s="835" customFormat="1" ht="24.9" hidden="1" customHeight="1" outlineLevel="1" x14ac:dyDescent="0.25">
      <c r="A789" s="1159"/>
      <c r="B789" s="1147"/>
      <c r="C789" s="845"/>
      <c r="D789" s="841"/>
      <c r="E789" s="842"/>
      <c r="F789" s="867"/>
      <c r="G789" s="844">
        <v>0</v>
      </c>
    </row>
    <row r="790" spans="1:7" s="835" customFormat="1" ht="24.9" hidden="1" customHeight="1" outlineLevel="1" x14ac:dyDescent="0.25">
      <c r="A790" s="1159"/>
      <c r="B790" s="1147"/>
      <c r="C790" s="845"/>
      <c r="D790" s="841"/>
      <c r="E790" s="842"/>
      <c r="F790" s="867"/>
      <c r="G790" s="844">
        <v>0</v>
      </c>
    </row>
    <row r="791" spans="1:7" s="835" customFormat="1" ht="24.9" hidden="1" customHeight="1" outlineLevel="1" x14ac:dyDescent="0.25">
      <c r="A791" s="1159"/>
      <c r="B791" s="1147"/>
      <c r="C791" s="845"/>
      <c r="D791" s="841"/>
      <c r="E791" s="842"/>
      <c r="F791" s="867"/>
      <c r="G791" s="844">
        <v>0</v>
      </c>
    </row>
    <row r="792" spans="1:7" s="835" customFormat="1" ht="24.9" hidden="1" customHeight="1" outlineLevel="1" x14ac:dyDescent="0.25">
      <c r="A792" s="1159"/>
      <c r="B792" s="1147"/>
      <c r="C792" s="845"/>
      <c r="D792" s="841"/>
      <c r="E792" s="842"/>
      <c r="F792" s="867"/>
      <c r="G792" s="844">
        <v>0</v>
      </c>
    </row>
    <row r="793" spans="1:7" s="835" customFormat="1" ht="24.9" hidden="1" customHeight="1" outlineLevel="1" x14ac:dyDescent="0.25">
      <c r="A793" s="1159"/>
      <c r="B793" s="1147"/>
      <c r="C793" s="845"/>
      <c r="D793" s="841"/>
      <c r="E793" s="842"/>
      <c r="F793" s="867"/>
      <c r="G793" s="844">
        <v>0</v>
      </c>
    </row>
    <row r="794" spans="1:7" s="835" customFormat="1" ht="24.9" hidden="1" customHeight="1" outlineLevel="1" x14ac:dyDescent="0.25">
      <c r="A794" s="1159"/>
      <c r="B794" s="1147"/>
      <c r="C794" s="845"/>
      <c r="D794" s="841"/>
      <c r="E794" s="842"/>
      <c r="F794" s="867"/>
      <c r="G794" s="844">
        <v>0</v>
      </c>
    </row>
    <row r="795" spans="1:7" s="835" customFormat="1" ht="24.9" hidden="1" customHeight="1" outlineLevel="1" x14ac:dyDescent="0.25">
      <c r="A795" s="1159"/>
      <c r="B795" s="1147"/>
      <c r="C795" s="845"/>
      <c r="D795" s="841"/>
      <c r="E795" s="842"/>
      <c r="F795" s="867"/>
      <c r="G795" s="844">
        <v>0</v>
      </c>
    </row>
    <row r="796" spans="1:7" s="835" customFormat="1" ht="24.9" hidden="1" customHeight="1" outlineLevel="1" x14ac:dyDescent="0.25">
      <c r="A796" s="1159"/>
      <c r="B796" s="1147"/>
      <c r="C796" s="845"/>
      <c r="D796" s="841"/>
      <c r="E796" s="842"/>
      <c r="F796" s="867"/>
      <c r="G796" s="844">
        <v>0</v>
      </c>
    </row>
    <row r="797" spans="1:7" s="835" customFormat="1" ht="24.9" hidden="1" customHeight="1" outlineLevel="1" x14ac:dyDescent="0.25">
      <c r="A797" s="1159"/>
      <c r="B797" s="1147"/>
      <c r="C797" s="845"/>
      <c r="D797" s="841"/>
      <c r="E797" s="842"/>
      <c r="F797" s="867"/>
      <c r="G797" s="844">
        <v>0</v>
      </c>
    </row>
    <row r="798" spans="1:7" s="835" customFormat="1" ht="24.9" hidden="1" customHeight="1" outlineLevel="1" x14ac:dyDescent="0.25">
      <c r="A798" s="1159"/>
      <c r="B798" s="1147"/>
      <c r="C798" s="845"/>
      <c r="D798" s="841"/>
      <c r="E798" s="842"/>
      <c r="F798" s="867"/>
      <c r="G798" s="844">
        <v>0</v>
      </c>
    </row>
    <row r="799" spans="1:7" s="835" customFormat="1" ht="24.9" hidden="1" customHeight="1" outlineLevel="1" x14ac:dyDescent="0.25">
      <c r="A799" s="1159"/>
      <c r="B799" s="1147"/>
      <c r="C799" s="845"/>
      <c r="D799" s="841"/>
      <c r="E799" s="842"/>
      <c r="F799" s="867"/>
      <c r="G799" s="844">
        <v>0</v>
      </c>
    </row>
    <row r="800" spans="1:7" s="835" customFormat="1" ht="24.9" hidden="1" customHeight="1" outlineLevel="1" x14ac:dyDescent="0.25">
      <c r="A800" s="1159"/>
      <c r="B800" s="1147"/>
      <c r="C800" s="845"/>
      <c r="D800" s="841"/>
      <c r="E800" s="842"/>
      <c r="F800" s="867"/>
      <c r="G800" s="844">
        <v>0</v>
      </c>
    </row>
    <row r="801" spans="1:7" s="835" customFormat="1" ht="24.9" hidden="1" customHeight="1" outlineLevel="1" x14ac:dyDescent="0.25">
      <c r="A801" s="1159"/>
      <c r="B801" s="1147"/>
      <c r="C801" s="845"/>
      <c r="D801" s="841"/>
      <c r="E801" s="842"/>
      <c r="F801" s="867"/>
      <c r="G801" s="844">
        <v>0</v>
      </c>
    </row>
    <row r="802" spans="1:7" s="835" customFormat="1" ht="24.9" hidden="1" customHeight="1" outlineLevel="1" x14ac:dyDescent="0.25">
      <c r="A802" s="1159"/>
      <c r="B802" s="1147"/>
      <c r="C802" s="845"/>
      <c r="D802" s="841"/>
      <c r="E802" s="842"/>
      <c r="F802" s="867"/>
      <c r="G802" s="844">
        <v>0</v>
      </c>
    </row>
    <row r="803" spans="1:7" s="835" customFormat="1" ht="24.9" hidden="1" customHeight="1" outlineLevel="1" x14ac:dyDescent="0.25">
      <c r="A803" s="1159"/>
      <c r="B803" s="1147"/>
      <c r="C803" s="845"/>
      <c r="D803" s="841"/>
      <c r="E803" s="842"/>
      <c r="F803" s="867"/>
      <c r="G803" s="844">
        <v>0</v>
      </c>
    </row>
    <row r="804" spans="1:7" s="835" customFormat="1" ht="24.9" hidden="1" customHeight="1" outlineLevel="1" x14ac:dyDescent="0.25">
      <c r="A804" s="1159"/>
      <c r="B804" s="1147"/>
      <c r="C804" s="845"/>
      <c r="D804" s="841"/>
      <c r="E804" s="842"/>
      <c r="F804" s="867"/>
      <c r="G804" s="844">
        <v>0</v>
      </c>
    </row>
    <row r="805" spans="1:7" s="835" customFormat="1" ht="24.9" hidden="1" customHeight="1" outlineLevel="1" x14ac:dyDescent="0.25">
      <c r="A805" s="1159"/>
      <c r="B805" s="1147"/>
      <c r="C805" s="845"/>
      <c r="D805" s="841"/>
      <c r="E805" s="842"/>
      <c r="F805" s="867"/>
      <c r="G805" s="844">
        <v>0</v>
      </c>
    </row>
    <row r="806" spans="1:7" s="835" customFormat="1" ht="24.9" hidden="1" customHeight="1" outlineLevel="1" x14ac:dyDescent="0.25">
      <c r="A806" s="1159"/>
      <c r="B806" s="1147"/>
      <c r="C806" s="845"/>
      <c r="D806" s="841"/>
      <c r="E806" s="842"/>
      <c r="F806" s="867"/>
      <c r="G806" s="844">
        <v>0</v>
      </c>
    </row>
    <row r="807" spans="1:7" s="835" customFormat="1" ht="24.9" hidden="1" customHeight="1" outlineLevel="1" x14ac:dyDescent="0.25">
      <c r="A807" s="1159"/>
      <c r="B807" s="1147"/>
      <c r="C807" s="845"/>
      <c r="D807" s="841"/>
      <c r="E807" s="842"/>
      <c r="F807" s="867"/>
      <c r="G807" s="844">
        <v>0</v>
      </c>
    </row>
    <row r="808" spans="1:7" s="835" customFormat="1" ht="24.9" hidden="1" customHeight="1" outlineLevel="1" x14ac:dyDescent="0.25">
      <c r="A808" s="1159"/>
      <c r="B808" s="1147"/>
      <c r="C808" s="845"/>
      <c r="D808" s="841"/>
      <c r="E808" s="842"/>
      <c r="F808" s="867"/>
      <c r="G808" s="844">
        <v>0</v>
      </c>
    </row>
    <row r="809" spans="1:7" s="835" customFormat="1" ht="24.9" hidden="1" customHeight="1" outlineLevel="1" x14ac:dyDescent="0.25">
      <c r="A809" s="1159"/>
      <c r="B809" s="1147"/>
      <c r="C809" s="845"/>
      <c r="D809" s="841"/>
      <c r="E809" s="842"/>
      <c r="F809" s="867"/>
      <c r="G809" s="844">
        <v>0</v>
      </c>
    </row>
    <row r="810" spans="1:7" s="835" customFormat="1" ht="24.9" hidden="1" customHeight="1" outlineLevel="1" x14ac:dyDescent="0.25">
      <c r="A810" s="1159"/>
      <c r="B810" s="1147"/>
      <c r="C810" s="845"/>
      <c r="D810" s="841"/>
      <c r="E810" s="842"/>
      <c r="F810" s="867"/>
      <c r="G810" s="844">
        <v>0</v>
      </c>
    </row>
    <row r="811" spans="1:7" s="835" customFormat="1" ht="24.9" hidden="1" customHeight="1" outlineLevel="1" x14ac:dyDescent="0.25">
      <c r="A811" s="1159"/>
      <c r="B811" s="1147"/>
      <c r="C811" s="845"/>
      <c r="D811" s="841"/>
      <c r="E811" s="842"/>
      <c r="F811" s="867"/>
      <c r="G811" s="844">
        <v>0</v>
      </c>
    </row>
    <row r="812" spans="1:7" s="835" customFormat="1" ht="24.9" hidden="1" customHeight="1" outlineLevel="1" x14ac:dyDescent="0.25">
      <c r="A812" s="1159"/>
      <c r="B812" s="1147"/>
      <c r="C812" s="845"/>
      <c r="D812" s="841"/>
      <c r="E812" s="842"/>
      <c r="F812" s="867"/>
      <c r="G812" s="844">
        <v>0</v>
      </c>
    </row>
    <row r="813" spans="1:7" s="835" customFormat="1" ht="24.9" hidden="1" customHeight="1" outlineLevel="1" x14ac:dyDescent="0.25">
      <c r="A813" s="1159"/>
      <c r="B813" s="1147"/>
      <c r="C813" s="840"/>
      <c r="D813" s="841"/>
      <c r="E813" s="842"/>
      <c r="F813" s="867"/>
      <c r="G813" s="844">
        <v>0</v>
      </c>
    </row>
    <row r="814" spans="1:7" ht="24.9" customHeight="1" collapsed="1" x14ac:dyDescent="0.35">
      <c r="A814" s="1160"/>
      <c r="B814" s="1148"/>
      <c r="C814" s="865"/>
      <c r="D814" s="860"/>
      <c r="E814" s="850"/>
      <c r="F814" s="866"/>
      <c r="G814" s="852">
        <f>SUM(G774:G813)</f>
        <v>0</v>
      </c>
    </row>
    <row r="815" spans="1:7" s="835" customFormat="1" ht="24.9" hidden="1" customHeight="1" outlineLevel="1" x14ac:dyDescent="0.25">
      <c r="A815" s="1161" t="s">
        <v>314</v>
      </c>
      <c r="B815" s="1146" t="s">
        <v>653</v>
      </c>
      <c r="C815" s="840"/>
      <c r="D815" s="841"/>
      <c r="E815" s="842"/>
      <c r="F815" s="855"/>
      <c r="G815" s="856">
        <f>Total!$C$127</f>
        <v>0</v>
      </c>
    </row>
    <row r="816" spans="1:7" s="835" customFormat="1" ht="24.9" hidden="1" customHeight="1" outlineLevel="1" x14ac:dyDescent="0.25">
      <c r="A816" s="1162"/>
      <c r="B816" s="1147"/>
      <c r="C816" s="845"/>
      <c r="D816" s="841"/>
      <c r="E816" s="842"/>
      <c r="F816" s="855"/>
      <c r="G816" s="859">
        <v>0</v>
      </c>
    </row>
    <row r="817" spans="1:7" s="835" customFormat="1" ht="24.9" hidden="1" customHeight="1" outlineLevel="1" x14ac:dyDescent="0.25">
      <c r="A817" s="1162"/>
      <c r="B817" s="1147"/>
      <c r="C817" s="845"/>
      <c r="D817" s="841"/>
      <c r="E817" s="842"/>
      <c r="F817" s="855"/>
      <c r="G817" s="859">
        <v>0</v>
      </c>
    </row>
    <row r="818" spans="1:7" s="835" customFormat="1" ht="24.9" hidden="1" customHeight="1" outlineLevel="1" x14ac:dyDescent="0.25">
      <c r="A818" s="1162"/>
      <c r="B818" s="1147"/>
      <c r="C818" s="845"/>
      <c r="D818" s="841"/>
      <c r="E818" s="842"/>
      <c r="F818" s="855"/>
      <c r="G818" s="859">
        <v>0</v>
      </c>
    </row>
    <row r="819" spans="1:7" s="835" customFormat="1" ht="24.9" hidden="1" customHeight="1" outlineLevel="1" x14ac:dyDescent="0.25">
      <c r="A819" s="1162"/>
      <c r="B819" s="1147"/>
      <c r="C819" s="845"/>
      <c r="D819" s="841"/>
      <c r="E819" s="842"/>
      <c r="F819" s="855"/>
      <c r="G819" s="859">
        <v>0</v>
      </c>
    </row>
    <row r="820" spans="1:7" s="835" customFormat="1" ht="24.9" hidden="1" customHeight="1" outlineLevel="1" x14ac:dyDescent="0.25">
      <c r="A820" s="1162"/>
      <c r="B820" s="1147"/>
      <c r="C820" s="845"/>
      <c r="D820" s="841"/>
      <c r="E820" s="842"/>
      <c r="F820" s="855"/>
      <c r="G820" s="859">
        <v>0</v>
      </c>
    </row>
    <row r="821" spans="1:7" s="835" customFormat="1" ht="24.9" hidden="1" customHeight="1" outlineLevel="1" x14ac:dyDescent="0.25">
      <c r="A821" s="1162"/>
      <c r="B821" s="1147"/>
      <c r="C821" s="845"/>
      <c r="D821" s="841"/>
      <c r="E821" s="842"/>
      <c r="F821" s="855"/>
      <c r="G821" s="859">
        <v>0</v>
      </c>
    </row>
    <row r="822" spans="1:7" s="835" customFormat="1" ht="24.9" hidden="1" customHeight="1" outlineLevel="1" x14ac:dyDescent="0.25">
      <c r="A822" s="1162"/>
      <c r="B822" s="1147"/>
      <c r="C822" s="845"/>
      <c r="D822" s="841"/>
      <c r="E822" s="842"/>
      <c r="F822" s="855"/>
      <c r="G822" s="859">
        <v>0</v>
      </c>
    </row>
    <row r="823" spans="1:7" s="835" customFormat="1" ht="24.9" hidden="1" customHeight="1" outlineLevel="1" x14ac:dyDescent="0.25">
      <c r="A823" s="1162"/>
      <c r="B823" s="1147"/>
      <c r="C823" s="845"/>
      <c r="D823" s="841"/>
      <c r="E823" s="842"/>
      <c r="F823" s="855"/>
      <c r="G823" s="859">
        <v>0</v>
      </c>
    </row>
    <row r="824" spans="1:7" s="835" customFormat="1" ht="24.9" hidden="1" customHeight="1" outlineLevel="1" x14ac:dyDescent="0.25">
      <c r="A824" s="1162"/>
      <c r="B824" s="1147"/>
      <c r="C824" s="845"/>
      <c r="D824" s="841"/>
      <c r="E824" s="842"/>
      <c r="F824" s="855"/>
      <c r="G824" s="859">
        <v>0</v>
      </c>
    </row>
    <row r="825" spans="1:7" s="835" customFormat="1" ht="24.9" hidden="1" customHeight="1" outlineLevel="1" x14ac:dyDescent="0.25">
      <c r="A825" s="1162"/>
      <c r="B825" s="1147"/>
      <c r="C825" s="845"/>
      <c r="D825" s="841"/>
      <c r="E825" s="842"/>
      <c r="F825" s="855"/>
      <c r="G825" s="859">
        <v>0</v>
      </c>
    </row>
    <row r="826" spans="1:7" s="835" customFormat="1" ht="24.9" hidden="1" customHeight="1" outlineLevel="1" x14ac:dyDescent="0.25">
      <c r="A826" s="1162"/>
      <c r="B826" s="1147"/>
      <c r="C826" s="845"/>
      <c r="D826" s="841"/>
      <c r="E826" s="842"/>
      <c r="F826" s="855"/>
      <c r="G826" s="859">
        <v>0</v>
      </c>
    </row>
    <row r="827" spans="1:7" s="835" customFormat="1" ht="24.9" hidden="1" customHeight="1" outlineLevel="1" x14ac:dyDescent="0.25">
      <c r="A827" s="1162"/>
      <c r="B827" s="1147"/>
      <c r="C827" s="845"/>
      <c r="D827" s="841"/>
      <c r="E827" s="842"/>
      <c r="F827" s="855"/>
      <c r="G827" s="859">
        <v>0</v>
      </c>
    </row>
    <row r="828" spans="1:7" s="835" customFormat="1" ht="24.9" hidden="1" customHeight="1" outlineLevel="1" x14ac:dyDescent="0.25">
      <c r="A828" s="1162"/>
      <c r="B828" s="1147"/>
      <c r="C828" s="845"/>
      <c r="D828" s="841"/>
      <c r="E828" s="842"/>
      <c r="F828" s="855"/>
      <c r="G828" s="859">
        <v>0</v>
      </c>
    </row>
    <row r="829" spans="1:7" s="835" customFormat="1" ht="24.9" hidden="1" customHeight="1" outlineLevel="1" x14ac:dyDescent="0.25">
      <c r="A829" s="1162"/>
      <c r="B829" s="1147"/>
      <c r="C829" s="845"/>
      <c r="D829" s="841"/>
      <c r="E829" s="842"/>
      <c r="F829" s="855"/>
      <c r="G829" s="859">
        <v>0</v>
      </c>
    </row>
    <row r="830" spans="1:7" s="835" customFormat="1" ht="24.9" hidden="1" customHeight="1" outlineLevel="1" x14ac:dyDescent="0.25">
      <c r="A830" s="1162"/>
      <c r="B830" s="1147"/>
      <c r="C830" s="845"/>
      <c r="D830" s="841"/>
      <c r="E830" s="842"/>
      <c r="F830" s="855"/>
      <c r="G830" s="859">
        <v>0</v>
      </c>
    </row>
    <row r="831" spans="1:7" s="835" customFormat="1" ht="24.9" hidden="1" customHeight="1" outlineLevel="1" x14ac:dyDescent="0.25">
      <c r="A831" s="1162"/>
      <c r="B831" s="1147"/>
      <c r="C831" s="845"/>
      <c r="D831" s="841"/>
      <c r="E831" s="842"/>
      <c r="F831" s="855"/>
      <c r="G831" s="859">
        <v>0</v>
      </c>
    </row>
    <row r="832" spans="1:7" s="835" customFormat="1" ht="24.9" hidden="1" customHeight="1" outlineLevel="1" x14ac:dyDescent="0.25">
      <c r="A832" s="1162"/>
      <c r="B832" s="1147"/>
      <c r="C832" s="845"/>
      <c r="D832" s="841"/>
      <c r="E832" s="842"/>
      <c r="F832" s="855"/>
      <c r="G832" s="859">
        <v>0</v>
      </c>
    </row>
    <row r="833" spans="1:7" s="835" customFormat="1" ht="24.9" hidden="1" customHeight="1" outlineLevel="1" x14ac:dyDescent="0.25">
      <c r="A833" s="1162"/>
      <c r="B833" s="1147"/>
      <c r="C833" s="845"/>
      <c r="D833" s="841"/>
      <c r="E833" s="842"/>
      <c r="F833" s="855"/>
      <c r="G833" s="859">
        <v>0</v>
      </c>
    </row>
    <row r="834" spans="1:7" s="835" customFormat="1" ht="24.9" hidden="1" customHeight="1" outlineLevel="1" x14ac:dyDescent="0.25">
      <c r="A834" s="1162"/>
      <c r="B834" s="1147"/>
      <c r="C834" s="840"/>
      <c r="D834" s="841"/>
      <c r="E834" s="842"/>
      <c r="F834" s="855"/>
      <c r="G834" s="859">
        <v>0</v>
      </c>
    </row>
    <row r="835" spans="1:7" ht="24.9" customHeight="1" collapsed="1" x14ac:dyDescent="0.35">
      <c r="A835" s="1163"/>
      <c r="B835" s="1148"/>
      <c r="C835" s="865"/>
      <c r="D835" s="860"/>
      <c r="E835" s="850"/>
      <c r="F835" s="866"/>
      <c r="G835" s="852">
        <f>SUM(G815:G834)</f>
        <v>0</v>
      </c>
    </row>
    <row r="836" spans="1:7" s="835" customFormat="1" ht="24.9" hidden="1" customHeight="1" outlineLevel="1" x14ac:dyDescent="0.25">
      <c r="A836" s="1143" t="s">
        <v>223</v>
      </c>
      <c r="B836" s="1146" t="s">
        <v>652</v>
      </c>
      <c r="C836" s="840"/>
      <c r="D836" s="841"/>
      <c r="E836" s="842"/>
      <c r="F836" s="846"/>
      <c r="G836" s="859">
        <f>Total!$C$122</f>
        <v>0</v>
      </c>
    </row>
    <row r="837" spans="1:7" s="835" customFormat="1" ht="24.9" hidden="1" customHeight="1" outlineLevel="1" x14ac:dyDescent="0.25">
      <c r="A837" s="1144"/>
      <c r="B837" s="1147"/>
      <c r="C837" s="845"/>
      <c r="D837" s="841"/>
      <c r="E837" s="842"/>
      <c r="F837" s="846"/>
      <c r="G837" s="859">
        <v>0</v>
      </c>
    </row>
    <row r="838" spans="1:7" s="835" customFormat="1" ht="24.9" hidden="1" customHeight="1" outlineLevel="1" x14ac:dyDescent="0.25">
      <c r="A838" s="1144"/>
      <c r="B838" s="1147"/>
      <c r="C838" s="845"/>
      <c r="D838" s="841"/>
      <c r="E838" s="842"/>
      <c r="F838" s="846"/>
      <c r="G838" s="859">
        <v>0</v>
      </c>
    </row>
    <row r="839" spans="1:7" s="835" customFormat="1" ht="24.9" hidden="1" customHeight="1" outlineLevel="1" x14ac:dyDescent="0.25">
      <c r="A839" s="1144"/>
      <c r="B839" s="1147"/>
      <c r="C839" s="845"/>
      <c r="D839" s="841"/>
      <c r="E839" s="842"/>
      <c r="F839" s="846"/>
      <c r="G839" s="859">
        <v>0</v>
      </c>
    </row>
    <row r="840" spans="1:7" s="835" customFormat="1" ht="24.9" hidden="1" customHeight="1" outlineLevel="1" x14ac:dyDescent="0.25">
      <c r="A840" s="1144"/>
      <c r="B840" s="1147"/>
      <c r="C840" s="845"/>
      <c r="D840" s="841"/>
      <c r="E840" s="842"/>
      <c r="F840" s="846"/>
      <c r="G840" s="859">
        <v>0</v>
      </c>
    </row>
    <row r="841" spans="1:7" s="835" customFormat="1" ht="24.9" hidden="1" customHeight="1" outlineLevel="1" x14ac:dyDescent="0.25">
      <c r="A841" s="1144"/>
      <c r="B841" s="1147"/>
      <c r="C841" s="845"/>
      <c r="D841" s="841"/>
      <c r="E841" s="842"/>
      <c r="F841" s="846"/>
      <c r="G841" s="859">
        <v>0</v>
      </c>
    </row>
    <row r="842" spans="1:7" s="835" customFormat="1" ht="24.9" hidden="1" customHeight="1" outlineLevel="1" x14ac:dyDescent="0.25">
      <c r="A842" s="1144"/>
      <c r="B842" s="1147"/>
      <c r="C842" s="845"/>
      <c r="D842" s="841"/>
      <c r="E842" s="842"/>
      <c r="F842" s="846"/>
      <c r="G842" s="859">
        <v>0</v>
      </c>
    </row>
    <row r="843" spans="1:7" s="835" customFormat="1" ht="24.9" hidden="1" customHeight="1" outlineLevel="1" x14ac:dyDescent="0.25">
      <c r="A843" s="1144"/>
      <c r="B843" s="1147"/>
      <c r="C843" s="845"/>
      <c r="D843" s="841"/>
      <c r="E843" s="842"/>
      <c r="F843" s="846"/>
      <c r="G843" s="859">
        <v>0</v>
      </c>
    </row>
    <row r="844" spans="1:7" s="835" customFormat="1" ht="24.9" hidden="1" customHeight="1" outlineLevel="1" x14ac:dyDescent="0.25">
      <c r="A844" s="1144"/>
      <c r="B844" s="1147"/>
      <c r="C844" s="845"/>
      <c r="D844" s="841"/>
      <c r="E844" s="842"/>
      <c r="F844" s="846"/>
      <c r="G844" s="859">
        <v>0</v>
      </c>
    </row>
    <row r="845" spans="1:7" s="835" customFormat="1" ht="24.9" hidden="1" customHeight="1" outlineLevel="1" x14ac:dyDescent="0.25">
      <c r="A845" s="1144"/>
      <c r="B845" s="1147"/>
      <c r="C845" s="845"/>
      <c r="D845" s="841"/>
      <c r="E845" s="842"/>
      <c r="F845" s="846"/>
      <c r="G845" s="859">
        <v>0</v>
      </c>
    </row>
    <row r="846" spans="1:7" s="835" customFormat="1" ht="24.9" hidden="1" customHeight="1" outlineLevel="1" x14ac:dyDescent="0.25">
      <c r="A846" s="1144"/>
      <c r="B846" s="1147"/>
      <c r="C846" s="845"/>
      <c r="D846" s="841"/>
      <c r="E846" s="842"/>
      <c r="F846" s="846"/>
      <c r="G846" s="859">
        <v>0</v>
      </c>
    </row>
    <row r="847" spans="1:7" s="835" customFormat="1" ht="24.9" hidden="1" customHeight="1" outlineLevel="1" x14ac:dyDescent="0.25">
      <c r="A847" s="1144"/>
      <c r="B847" s="1147"/>
      <c r="C847" s="845"/>
      <c r="D847" s="841"/>
      <c r="E847" s="842"/>
      <c r="F847" s="846"/>
      <c r="G847" s="859">
        <v>0</v>
      </c>
    </row>
    <row r="848" spans="1:7" s="835" customFormat="1" ht="24.9" hidden="1" customHeight="1" outlineLevel="1" x14ac:dyDescent="0.25">
      <c r="A848" s="1144"/>
      <c r="B848" s="1147"/>
      <c r="C848" s="845"/>
      <c r="D848" s="841"/>
      <c r="E848" s="842"/>
      <c r="F848" s="846"/>
      <c r="G848" s="859">
        <v>0</v>
      </c>
    </row>
    <row r="849" spans="1:7" s="835" customFormat="1" ht="24.9" hidden="1" customHeight="1" outlineLevel="1" x14ac:dyDescent="0.25">
      <c r="A849" s="1144"/>
      <c r="B849" s="1147"/>
      <c r="C849" s="845"/>
      <c r="D849" s="841"/>
      <c r="E849" s="842"/>
      <c r="F849" s="846"/>
      <c r="G849" s="859">
        <v>0</v>
      </c>
    </row>
    <row r="850" spans="1:7" s="835" customFormat="1" ht="24.9" hidden="1" customHeight="1" outlineLevel="1" x14ac:dyDescent="0.25">
      <c r="A850" s="1144"/>
      <c r="B850" s="1147"/>
      <c r="C850" s="845"/>
      <c r="D850" s="841"/>
      <c r="E850" s="842"/>
      <c r="F850" s="846"/>
      <c r="G850" s="859">
        <v>0</v>
      </c>
    </row>
    <row r="851" spans="1:7" s="835" customFormat="1" ht="24.9" hidden="1" customHeight="1" outlineLevel="1" x14ac:dyDescent="0.25">
      <c r="A851" s="1144"/>
      <c r="B851" s="1147"/>
      <c r="C851" s="845"/>
      <c r="D851" s="841"/>
      <c r="E851" s="842"/>
      <c r="F851" s="846"/>
      <c r="G851" s="859">
        <v>0</v>
      </c>
    </row>
    <row r="852" spans="1:7" s="835" customFormat="1" ht="24.9" hidden="1" customHeight="1" outlineLevel="1" x14ac:dyDescent="0.25">
      <c r="A852" s="1144"/>
      <c r="B852" s="1147"/>
      <c r="C852" s="845"/>
      <c r="D852" s="841"/>
      <c r="E852" s="842"/>
      <c r="F852" s="846"/>
      <c r="G852" s="859">
        <v>0</v>
      </c>
    </row>
    <row r="853" spans="1:7" s="835" customFormat="1" ht="24.9" hidden="1" customHeight="1" outlineLevel="1" x14ac:dyDescent="0.25">
      <c r="A853" s="1144"/>
      <c r="B853" s="1147"/>
      <c r="C853" s="845"/>
      <c r="D853" s="841"/>
      <c r="E853" s="842"/>
      <c r="F853" s="846"/>
      <c r="G853" s="859">
        <v>0</v>
      </c>
    </row>
    <row r="854" spans="1:7" s="835" customFormat="1" ht="24.9" hidden="1" customHeight="1" outlineLevel="1" x14ac:dyDescent="0.25">
      <c r="A854" s="1144"/>
      <c r="B854" s="1147"/>
      <c r="C854" s="845"/>
      <c r="D854" s="841"/>
      <c r="E854" s="842"/>
      <c r="F854" s="846"/>
      <c r="G854" s="859">
        <v>0</v>
      </c>
    </row>
    <row r="855" spans="1:7" s="835" customFormat="1" ht="24.9" hidden="1" customHeight="1" outlineLevel="1" x14ac:dyDescent="0.25">
      <c r="A855" s="1144"/>
      <c r="B855" s="1147"/>
      <c r="C855" s="840"/>
      <c r="D855" s="841"/>
      <c r="E855" s="842"/>
      <c r="F855" s="846"/>
      <c r="G855" s="859">
        <v>0</v>
      </c>
    </row>
    <row r="856" spans="1:7" s="853" customFormat="1" ht="24.9" customHeight="1" collapsed="1" x14ac:dyDescent="0.25">
      <c r="A856" s="1145"/>
      <c r="B856" s="1148"/>
      <c r="C856" s="865"/>
      <c r="D856" s="849"/>
      <c r="E856" s="850"/>
      <c r="F856" s="851"/>
      <c r="G856" s="852">
        <f>SUM(G836:G855)</f>
        <v>0</v>
      </c>
    </row>
    <row r="857" spans="1:7" s="835" customFormat="1" ht="24.9" hidden="1" customHeight="1" outlineLevel="1" x14ac:dyDescent="0.25">
      <c r="A857" s="1143" t="s">
        <v>224</v>
      </c>
      <c r="B857" s="1146" t="s">
        <v>651</v>
      </c>
      <c r="C857" s="840"/>
      <c r="D857" s="841"/>
      <c r="E857" s="846"/>
      <c r="F857" s="846"/>
      <c r="G857" s="859">
        <f>Total!$C$125</f>
        <v>0</v>
      </c>
    </row>
    <row r="858" spans="1:7" s="835" customFormat="1" ht="24.9" hidden="1" customHeight="1" outlineLevel="1" x14ac:dyDescent="0.25">
      <c r="A858" s="1144"/>
      <c r="B858" s="1147"/>
      <c r="C858" s="845"/>
      <c r="D858" s="841"/>
      <c r="E858" s="846"/>
      <c r="F858" s="846"/>
      <c r="G858" s="859">
        <v>0</v>
      </c>
    </row>
    <row r="859" spans="1:7" s="835" customFormat="1" ht="24.9" hidden="1" customHeight="1" outlineLevel="1" x14ac:dyDescent="0.25">
      <c r="A859" s="1144"/>
      <c r="B859" s="1147"/>
      <c r="C859" s="845"/>
      <c r="D859" s="841"/>
      <c r="E859" s="846"/>
      <c r="F859" s="846"/>
      <c r="G859" s="859">
        <v>0</v>
      </c>
    </row>
    <row r="860" spans="1:7" s="835" customFormat="1" ht="24.9" hidden="1" customHeight="1" outlineLevel="1" x14ac:dyDescent="0.25">
      <c r="A860" s="1144"/>
      <c r="B860" s="1147"/>
      <c r="C860" s="845"/>
      <c r="D860" s="841"/>
      <c r="E860" s="846"/>
      <c r="F860" s="846"/>
      <c r="G860" s="859">
        <v>0</v>
      </c>
    </row>
    <row r="861" spans="1:7" s="835" customFormat="1" ht="24.9" hidden="1" customHeight="1" outlineLevel="1" x14ac:dyDescent="0.25">
      <c r="A861" s="1144"/>
      <c r="B861" s="1147"/>
      <c r="C861" s="845"/>
      <c r="D861" s="841"/>
      <c r="E861" s="846"/>
      <c r="F861" s="846"/>
      <c r="G861" s="859">
        <v>0</v>
      </c>
    </row>
    <row r="862" spans="1:7" s="835" customFormat="1" ht="24.9" hidden="1" customHeight="1" outlineLevel="1" x14ac:dyDescent="0.25">
      <c r="A862" s="1144"/>
      <c r="B862" s="1147"/>
      <c r="C862" s="845"/>
      <c r="D862" s="841"/>
      <c r="E862" s="846"/>
      <c r="F862" s="846"/>
      <c r="G862" s="859">
        <v>0</v>
      </c>
    </row>
    <row r="863" spans="1:7" s="835" customFormat="1" ht="24.9" hidden="1" customHeight="1" outlineLevel="1" x14ac:dyDescent="0.25">
      <c r="A863" s="1144"/>
      <c r="B863" s="1147"/>
      <c r="C863" s="845"/>
      <c r="D863" s="841"/>
      <c r="E863" s="868"/>
      <c r="F863" s="846"/>
      <c r="G863" s="859">
        <v>0</v>
      </c>
    </row>
    <row r="864" spans="1:7" s="835" customFormat="1" ht="24.9" hidden="1" customHeight="1" outlineLevel="1" x14ac:dyDescent="0.25">
      <c r="A864" s="1144"/>
      <c r="B864" s="1147"/>
      <c r="C864" s="845"/>
      <c r="D864" s="841"/>
      <c r="E864" s="868"/>
      <c r="F864" s="846"/>
      <c r="G864" s="859">
        <v>0</v>
      </c>
    </row>
    <row r="865" spans="1:7" s="835" customFormat="1" ht="24.9" hidden="1" customHeight="1" outlineLevel="1" x14ac:dyDescent="0.25">
      <c r="A865" s="1144"/>
      <c r="B865" s="1147"/>
      <c r="C865" s="845"/>
      <c r="D865" s="841"/>
      <c r="E865" s="868"/>
      <c r="F865" s="846"/>
      <c r="G865" s="859">
        <v>0</v>
      </c>
    </row>
    <row r="866" spans="1:7" s="835" customFormat="1" ht="24.9" hidden="1" customHeight="1" outlineLevel="1" x14ac:dyDescent="0.25">
      <c r="A866" s="1144"/>
      <c r="B866" s="1147"/>
      <c r="C866" s="845"/>
      <c r="D866" s="841"/>
      <c r="E866" s="868"/>
      <c r="F866" s="846"/>
      <c r="G866" s="859">
        <v>0</v>
      </c>
    </row>
    <row r="867" spans="1:7" s="835" customFormat="1" ht="24.9" hidden="1" customHeight="1" outlineLevel="1" x14ac:dyDescent="0.25">
      <c r="A867" s="1144"/>
      <c r="B867" s="1147"/>
      <c r="C867" s="845"/>
      <c r="D867" s="841"/>
      <c r="E867" s="868"/>
      <c r="F867" s="846"/>
      <c r="G867" s="859">
        <v>0</v>
      </c>
    </row>
    <row r="868" spans="1:7" s="835" customFormat="1" ht="24.9" hidden="1" customHeight="1" outlineLevel="1" x14ac:dyDescent="0.25">
      <c r="A868" s="1144"/>
      <c r="B868" s="1147"/>
      <c r="C868" s="845"/>
      <c r="D868" s="841"/>
      <c r="E868" s="868"/>
      <c r="F868" s="846"/>
      <c r="G868" s="859">
        <v>0</v>
      </c>
    </row>
    <row r="869" spans="1:7" s="835" customFormat="1" ht="24.9" hidden="1" customHeight="1" outlineLevel="1" x14ac:dyDescent="0.25">
      <c r="A869" s="1144"/>
      <c r="B869" s="1147"/>
      <c r="C869" s="845"/>
      <c r="D869" s="841"/>
      <c r="E869" s="868"/>
      <c r="F869" s="846"/>
      <c r="G869" s="859">
        <v>0</v>
      </c>
    </row>
    <row r="870" spans="1:7" s="835" customFormat="1" ht="24.9" hidden="1" customHeight="1" outlineLevel="1" x14ac:dyDescent="0.25">
      <c r="A870" s="1144"/>
      <c r="B870" s="1147"/>
      <c r="C870" s="845"/>
      <c r="D870" s="841"/>
      <c r="E870" s="868"/>
      <c r="F870" s="846"/>
      <c r="G870" s="859">
        <v>0</v>
      </c>
    </row>
    <row r="871" spans="1:7" s="835" customFormat="1" ht="24.9" hidden="1" customHeight="1" outlineLevel="1" x14ac:dyDescent="0.25">
      <c r="A871" s="1144"/>
      <c r="B871" s="1147"/>
      <c r="C871" s="845"/>
      <c r="D871" s="841"/>
      <c r="E871" s="868"/>
      <c r="F871" s="846"/>
      <c r="G871" s="859">
        <v>0</v>
      </c>
    </row>
    <row r="872" spans="1:7" s="835" customFormat="1" ht="24.9" hidden="1" customHeight="1" outlineLevel="1" x14ac:dyDescent="0.25">
      <c r="A872" s="1144"/>
      <c r="B872" s="1147"/>
      <c r="C872" s="845"/>
      <c r="D872" s="841"/>
      <c r="E872" s="868"/>
      <c r="F872" s="846"/>
      <c r="G872" s="859">
        <v>0</v>
      </c>
    </row>
    <row r="873" spans="1:7" s="835" customFormat="1" ht="24.9" hidden="1" customHeight="1" outlineLevel="1" x14ac:dyDescent="0.25">
      <c r="A873" s="1144"/>
      <c r="B873" s="1147"/>
      <c r="C873" s="845"/>
      <c r="D873" s="841"/>
      <c r="E873" s="868"/>
      <c r="F873" s="846"/>
      <c r="G873" s="859">
        <v>0</v>
      </c>
    </row>
    <row r="874" spans="1:7" s="835" customFormat="1" ht="24.9" hidden="1" customHeight="1" outlineLevel="1" x14ac:dyDescent="0.25">
      <c r="A874" s="1144"/>
      <c r="B874" s="1147"/>
      <c r="C874" s="845"/>
      <c r="D874" s="841"/>
      <c r="E874" s="868"/>
      <c r="F874" s="846"/>
      <c r="G874" s="859">
        <v>0</v>
      </c>
    </row>
    <row r="875" spans="1:7" s="835" customFormat="1" ht="24.9" hidden="1" customHeight="1" outlineLevel="1" x14ac:dyDescent="0.25">
      <c r="A875" s="1144"/>
      <c r="B875" s="1147"/>
      <c r="C875" s="845"/>
      <c r="D875" s="841"/>
      <c r="E875" s="868"/>
      <c r="F875" s="846"/>
      <c r="G875" s="859">
        <v>0</v>
      </c>
    </row>
    <row r="876" spans="1:7" s="835" customFormat="1" ht="24.9" hidden="1" customHeight="1" outlineLevel="1" x14ac:dyDescent="0.25">
      <c r="A876" s="1144"/>
      <c r="B876" s="1147"/>
      <c r="C876" s="845"/>
      <c r="D876" s="841"/>
      <c r="E876" s="868"/>
      <c r="F876" s="846"/>
      <c r="G876" s="859">
        <v>0</v>
      </c>
    </row>
    <row r="877" spans="1:7" s="835" customFormat="1" ht="24.9" hidden="1" customHeight="1" outlineLevel="1" x14ac:dyDescent="0.25">
      <c r="A877" s="1144"/>
      <c r="B877" s="1147"/>
      <c r="C877" s="845"/>
      <c r="D877" s="841"/>
      <c r="E877" s="868"/>
      <c r="F877" s="846"/>
      <c r="G877" s="859">
        <v>0</v>
      </c>
    </row>
    <row r="878" spans="1:7" s="835" customFormat="1" ht="24.9" hidden="1" customHeight="1" outlineLevel="1" x14ac:dyDescent="0.25">
      <c r="A878" s="1144"/>
      <c r="B878" s="1147"/>
      <c r="C878" s="845"/>
      <c r="D878" s="841"/>
      <c r="E878" s="868"/>
      <c r="F878" s="846"/>
      <c r="G878" s="859">
        <v>0</v>
      </c>
    </row>
    <row r="879" spans="1:7" s="835" customFormat="1" ht="24.9" hidden="1" customHeight="1" outlineLevel="1" x14ac:dyDescent="0.25">
      <c r="A879" s="1144"/>
      <c r="B879" s="1147"/>
      <c r="C879" s="845"/>
      <c r="D879" s="841"/>
      <c r="E879" s="868"/>
      <c r="F879" s="846"/>
      <c r="G879" s="859">
        <v>0</v>
      </c>
    </row>
    <row r="880" spans="1:7" s="835" customFormat="1" ht="24.9" hidden="1" customHeight="1" outlineLevel="1" x14ac:dyDescent="0.25">
      <c r="A880" s="1144"/>
      <c r="B880" s="1147"/>
      <c r="C880" s="845"/>
      <c r="D880" s="841"/>
      <c r="E880" s="868"/>
      <c r="F880" s="846"/>
      <c r="G880" s="859">
        <v>0</v>
      </c>
    </row>
    <row r="881" spans="1:7" s="835" customFormat="1" ht="24.9" hidden="1" customHeight="1" outlineLevel="1" x14ac:dyDescent="0.25">
      <c r="A881" s="1144"/>
      <c r="B881" s="1147"/>
      <c r="C881" s="845"/>
      <c r="D881" s="841"/>
      <c r="E881" s="868"/>
      <c r="F881" s="846"/>
      <c r="G881" s="859">
        <v>0</v>
      </c>
    </row>
    <row r="882" spans="1:7" s="835" customFormat="1" ht="24.9" hidden="1" customHeight="1" outlineLevel="1" x14ac:dyDescent="0.25">
      <c r="A882" s="1144"/>
      <c r="B882" s="1147"/>
      <c r="C882" s="845"/>
      <c r="D882" s="841"/>
      <c r="E882" s="868"/>
      <c r="F882" s="846"/>
      <c r="G882" s="859">
        <v>0</v>
      </c>
    </row>
    <row r="883" spans="1:7" s="835" customFormat="1" ht="24.9" hidden="1" customHeight="1" outlineLevel="1" x14ac:dyDescent="0.25">
      <c r="A883" s="1144"/>
      <c r="B883" s="1147"/>
      <c r="C883" s="845"/>
      <c r="D883" s="841"/>
      <c r="E883" s="868"/>
      <c r="F883" s="846"/>
      <c r="G883" s="859">
        <v>0</v>
      </c>
    </row>
    <row r="884" spans="1:7" s="835" customFormat="1" ht="24.9" hidden="1" customHeight="1" outlineLevel="1" x14ac:dyDescent="0.25">
      <c r="A884" s="1144"/>
      <c r="B884" s="1147"/>
      <c r="C884" s="845"/>
      <c r="D884" s="841"/>
      <c r="E884" s="868"/>
      <c r="F884" s="846"/>
      <c r="G884" s="859">
        <v>0</v>
      </c>
    </row>
    <row r="885" spans="1:7" s="835" customFormat="1" ht="24.9" hidden="1" customHeight="1" outlineLevel="1" x14ac:dyDescent="0.25">
      <c r="A885" s="1144"/>
      <c r="B885" s="1147"/>
      <c r="C885" s="845"/>
      <c r="D885" s="841"/>
      <c r="E885" s="868"/>
      <c r="F885" s="846"/>
      <c r="G885" s="859">
        <v>0</v>
      </c>
    </row>
    <row r="886" spans="1:7" s="835" customFormat="1" ht="24.9" hidden="1" customHeight="1" outlineLevel="1" x14ac:dyDescent="0.25">
      <c r="A886" s="1144"/>
      <c r="B886" s="1147"/>
      <c r="C886" s="845"/>
      <c r="D886" s="841"/>
      <c r="E886" s="868"/>
      <c r="F886" s="846"/>
      <c r="G886" s="859">
        <v>0</v>
      </c>
    </row>
    <row r="887" spans="1:7" s="835" customFormat="1" ht="24.9" hidden="1" customHeight="1" outlineLevel="1" x14ac:dyDescent="0.25">
      <c r="A887" s="1144"/>
      <c r="B887" s="1147"/>
      <c r="C887" s="845"/>
      <c r="D887" s="841"/>
      <c r="E887" s="868"/>
      <c r="F887" s="846"/>
      <c r="G887" s="859">
        <v>0</v>
      </c>
    </row>
    <row r="888" spans="1:7" s="835" customFormat="1" ht="24.9" hidden="1" customHeight="1" outlineLevel="1" x14ac:dyDescent="0.25">
      <c r="A888" s="1144"/>
      <c r="B888" s="1147"/>
      <c r="C888" s="845"/>
      <c r="D888" s="841"/>
      <c r="E888" s="842"/>
      <c r="F888" s="846"/>
      <c r="G888" s="859">
        <v>0</v>
      </c>
    </row>
    <row r="889" spans="1:7" s="835" customFormat="1" ht="24.9" hidden="1" customHeight="1" outlineLevel="1" x14ac:dyDescent="0.25">
      <c r="A889" s="1144"/>
      <c r="B889" s="1147"/>
      <c r="C889" s="845"/>
      <c r="D889" s="841"/>
      <c r="E889" s="842"/>
      <c r="F889" s="846"/>
      <c r="G889" s="859">
        <v>0</v>
      </c>
    </row>
    <row r="890" spans="1:7" s="835" customFormat="1" ht="24.9" hidden="1" customHeight="1" outlineLevel="1" x14ac:dyDescent="0.25">
      <c r="A890" s="1144"/>
      <c r="B890" s="1147"/>
      <c r="C890" s="845"/>
      <c r="D890" s="841"/>
      <c r="E890" s="842"/>
      <c r="F890" s="846"/>
      <c r="G890" s="859">
        <v>0</v>
      </c>
    </row>
    <row r="891" spans="1:7" s="835" customFormat="1" ht="24.9" hidden="1" customHeight="1" outlineLevel="1" x14ac:dyDescent="0.25">
      <c r="A891" s="1144"/>
      <c r="B891" s="1147"/>
      <c r="C891" s="845"/>
      <c r="D891" s="841"/>
      <c r="E891" s="842"/>
      <c r="F891" s="846"/>
      <c r="G891" s="859">
        <v>0</v>
      </c>
    </row>
    <row r="892" spans="1:7" s="835" customFormat="1" ht="24.9" hidden="1" customHeight="1" outlineLevel="1" x14ac:dyDescent="0.25">
      <c r="A892" s="1144"/>
      <c r="B892" s="1147"/>
      <c r="C892" s="845"/>
      <c r="D892" s="841"/>
      <c r="E892" s="842"/>
      <c r="F892" s="846"/>
      <c r="G892" s="859">
        <v>0</v>
      </c>
    </row>
    <row r="893" spans="1:7" s="835" customFormat="1" ht="24.9" hidden="1" customHeight="1" outlineLevel="1" x14ac:dyDescent="0.25">
      <c r="A893" s="1144"/>
      <c r="B893" s="1147"/>
      <c r="C893" s="845"/>
      <c r="D893" s="841"/>
      <c r="E893" s="842"/>
      <c r="F893" s="846"/>
      <c r="G893" s="859">
        <v>0</v>
      </c>
    </row>
    <row r="894" spans="1:7" s="835" customFormat="1" ht="24.9" hidden="1" customHeight="1" outlineLevel="1" x14ac:dyDescent="0.25">
      <c r="A894" s="1144"/>
      <c r="B894" s="1147"/>
      <c r="C894" s="845"/>
      <c r="D894" s="841"/>
      <c r="E894" s="842"/>
      <c r="F894" s="846"/>
      <c r="G894" s="859">
        <v>0</v>
      </c>
    </row>
    <row r="895" spans="1:7" s="835" customFormat="1" ht="24.9" hidden="1" customHeight="1" outlineLevel="1" x14ac:dyDescent="0.25">
      <c r="A895" s="1144"/>
      <c r="B895" s="1147"/>
      <c r="C895" s="845"/>
      <c r="D895" s="841"/>
      <c r="E895" s="842"/>
      <c r="F895" s="846"/>
      <c r="G895" s="859">
        <v>0</v>
      </c>
    </row>
    <row r="896" spans="1:7" s="835" customFormat="1" ht="24.9" hidden="1" customHeight="1" outlineLevel="1" x14ac:dyDescent="0.25">
      <c r="A896" s="1144"/>
      <c r="B896" s="1147"/>
      <c r="C896" s="840"/>
      <c r="D896" s="841"/>
      <c r="E896" s="842"/>
      <c r="F896" s="846"/>
      <c r="G896" s="859">
        <v>0</v>
      </c>
    </row>
    <row r="897" spans="1:7" s="853" customFormat="1" ht="24.9" customHeight="1" collapsed="1" x14ac:dyDescent="0.25">
      <c r="A897" s="1145"/>
      <c r="B897" s="1148"/>
      <c r="C897" s="865"/>
      <c r="D897" s="849"/>
      <c r="E897" s="850"/>
      <c r="F897" s="866"/>
      <c r="G897" s="852">
        <f>SUM(G857:G896)</f>
        <v>0</v>
      </c>
    </row>
    <row r="898" spans="1:7" ht="35.15" customHeight="1" x14ac:dyDescent="0.25">
      <c r="A898" s="869"/>
      <c r="B898" s="1140" t="s">
        <v>650</v>
      </c>
      <c r="C898" s="1141"/>
      <c r="D898" s="1141"/>
      <c r="E898" s="1141"/>
      <c r="F898" s="1142"/>
      <c r="G898" s="870">
        <f>G25+G46+G57+G78+G99+G120+G141+G162+G213+G224+G275+G316+G357+G398+G439+G455+G461+G472+G493+G514+G555+G596+G637+G658+G679+G700+G721+G732+G773+G814+G835+G856+G897</f>
        <v>0</v>
      </c>
    </row>
    <row r="899" spans="1:7" s="835" customFormat="1" ht="24.9" hidden="1" customHeight="1" outlineLevel="1" x14ac:dyDescent="0.25">
      <c r="A899" s="1132" t="s">
        <v>649</v>
      </c>
      <c r="B899" s="1135" t="s">
        <v>648</v>
      </c>
      <c r="C899" s="840"/>
      <c r="D899" s="841"/>
      <c r="E899" s="846"/>
      <c r="F899" s="846"/>
      <c r="G899" s="859">
        <v>0</v>
      </c>
    </row>
    <row r="900" spans="1:7" s="835" customFormat="1" ht="24.9" hidden="1" customHeight="1" outlineLevel="1" x14ac:dyDescent="0.25">
      <c r="A900" s="1133"/>
      <c r="B900" s="1136"/>
      <c r="C900" s="845"/>
      <c r="D900" s="841"/>
      <c r="E900" s="846"/>
      <c r="F900" s="846"/>
      <c r="G900" s="859">
        <v>0</v>
      </c>
    </row>
    <row r="901" spans="1:7" s="835" customFormat="1" ht="24.9" hidden="1" customHeight="1" outlineLevel="1" x14ac:dyDescent="0.25">
      <c r="A901" s="1133"/>
      <c r="B901" s="1136"/>
      <c r="C901" s="845"/>
      <c r="D901" s="841"/>
      <c r="E901" s="846"/>
      <c r="F901" s="846"/>
      <c r="G901" s="859">
        <v>0</v>
      </c>
    </row>
    <row r="902" spans="1:7" s="835" customFormat="1" ht="24.9" hidden="1" customHeight="1" outlineLevel="1" x14ac:dyDescent="0.25">
      <c r="A902" s="1133"/>
      <c r="B902" s="1136"/>
      <c r="C902" s="845"/>
      <c r="D902" s="841"/>
      <c r="E902" s="846"/>
      <c r="F902" s="846"/>
      <c r="G902" s="859">
        <v>0</v>
      </c>
    </row>
    <row r="903" spans="1:7" s="835" customFormat="1" ht="24.9" hidden="1" customHeight="1" outlineLevel="1" x14ac:dyDescent="0.25">
      <c r="A903" s="1133"/>
      <c r="B903" s="1136"/>
      <c r="C903" s="845"/>
      <c r="D903" s="841"/>
      <c r="E903" s="846"/>
      <c r="F903" s="846"/>
      <c r="G903" s="859">
        <v>0</v>
      </c>
    </row>
    <row r="904" spans="1:7" s="835" customFormat="1" ht="24.9" hidden="1" customHeight="1" outlineLevel="1" x14ac:dyDescent="0.25">
      <c r="A904" s="1133"/>
      <c r="B904" s="1136"/>
      <c r="C904" s="845"/>
      <c r="D904" s="841"/>
      <c r="E904" s="846"/>
      <c r="F904" s="846"/>
      <c r="G904" s="859">
        <v>0</v>
      </c>
    </row>
    <row r="905" spans="1:7" s="835" customFormat="1" ht="24.9" hidden="1" customHeight="1" outlineLevel="1" x14ac:dyDescent="0.25">
      <c r="A905" s="1133"/>
      <c r="B905" s="1136"/>
      <c r="C905" s="845"/>
      <c r="D905" s="841"/>
      <c r="E905" s="846"/>
      <c r="F905" s="846"/>
      <c r="G905" s="859">
        <v>0</v>
      </c>
    </row>
    <row r="906" spans="1:7" s="835" customFormat="1" ht="24.9" hidden="1" customHeight="1" outlineLevel="1" x14ac:dyDescent="0.25">
      <c r="A906" s="1133"/>
      <c r="B906" s="1136"/>
      <c r="C906" s="845"/>
      <c r="D906" s="841"/>
      <c r="E906" s="846"/>
      <c r="F906" s="846"/>
      <c r="G906" s="859">
        <v>0</v>
      </c>
    </row>
    <row r="907" spans="1:7" s="835" customFormat="1" ht="24.9" hidden="1" customHeight="1" outlineLevel="1" x14ac:dyDescent="0.25">
      <c r="A907" s="1133"/>
      <c r="B907" s="1136"/>
      <c r="C907" s="845"/>
      <c r="D907" s="841"/>
      <c r="E907" s="846"/>
      <c r="F907" s="846"/>
      <c r="G907" s="859">
        <v>0</v>
      </c>
    </row>
    <row r="908" spans="1:7" s="835" customFormat="1" ht="24.9" hidden="1" customHeight="1" outlineLevel="1" x14ac:dyDescent="0.25">
      <c r="A908" s="1133"/>
      <c r="B908" s="1136"/>
      <c r="C908" s="845"/>
      <c r="D908" s="841"/>
      <c r="E908" s="846"/>
      <c r="F908" s="846"/>
      <c r="G908" s="859">
        <v>0</v>
      </c>
    </row>
    <row r="909" spans="1:7" s="835" customFormat="1" ht="24.9" hidden="1" customHeight="1" outlineLevel="1" x14ac:dyDescent="0.25">
      <c r="A909" s="1133"/>
      <c r="B909" s="1136"/>
      <c r="C909" s="845"/>
      <c r="D909" s="841"/>
      <c r="E909" s="846"/>
      <c r="F909" s="846"/>
      <c r="G909" s="859">
        <v>0</v>
      </c>
    </row>
    <row r="910" spans="1:7" s="835" customFormat="1" ht="24.9" hidden="1" customHeight="1" outlineLevel="1" x14ac:dyDescent="0.25">
      <c r="A910" s="1133"/>
      <c r="B910" s="1136"/>
      <c r="C910" s="845"/>
      <c r="D910" s="841"/>
      <c r="E910" s="846"/>
      <c r="F910" s="846"/>
      <c r="G910" s="859">
        <v>0</v>
      </c>
    </row>
    <row r="911" spans="1:7" s="835" customFormat="1" ht="24.9" hidden="1" customHeight="1" outlineLevel="1" x14ac:dyDescent="0.25">
      <c r="A911" s="1133"/>
      <c r="B911" s="1136"/>
      <c r="C911" s="845"/>
      <c r="D911" s="841"/>
      <c r="E911" s="846"/>
      <c r="F911" s="846"/>
      <c r="G911" s="859">
        <v>0</v>
      </c>
    </row>
    <row r="912" spans="1:7" s="835" customFormat="1" ht="24.9" hidden="1" customHeight="1" outlineLevel="1" x14ac:dyDescent="0.25">
      <c r="A912" s="1133"/>
      <c r="B912" s="1136"/>
      <c r="C912" s="845"/>
      <c r="D912" s="841"/>
      <c r="E912" s="846"/>
      <c r="F912" s="846"/>
      <c r="G912" s="859">
        <v>0</v>
      </c>
    </row>
    <row r="913" spans="1:7" s="835" customFormat="1" ht="24.9" hidden="1" customHeight="1" outlineLevel="1" x14ac:dyDescent="0.25">
      <c r="A913" s="1133"/>
      <c r="B913" s="1136"/>
      <c r="C913" s="845"/>
      <c r="D913" s="841"/>
      <c r="E913" s="846"/>
      <c r="F913" s="846"/>
      <c r="G913" s="859">
        <v>0</v>
      </c>
    </row>
    <row r="914" spans="1:7" s="835" customFormat="1" ht="24.9" hidden="1" customHeight="1" outlineLevel="1" x14ac:dyDescent="0.25">
      <c r="A914" s="1133"/>
      <c r="B914" s="1136"/>
      <c r="C914" s="845"/>
      <c r="D914" s="841"/>
      <c r="E914" s="846"/>
      <c r="F914" s="846"/>
      <c r="G914" s="859">
        <v>0</v>
      </c>
    </row>
    <row r="915" spans="1:7" s="835" customFormat="1" ht="24.9" hidden="1" customHeight="1" outlineLevel="1" x14ac:dyDescent="0.25">
      <c r="A915" s="1133"/>
      <c r="B915" s="1136"/>
      <c r="C915" s="845"/>
      <c r="D915" s="841"/>
      <c r="E915" s="846"/>
      <c r="F915" s="846"/>
      <c r="G915" s="859">
        <v>0</v>
      </c>
    </row>
    <row r="916" spans="1:7" s="835" customFormat="1" ht="24.9" hidden="1" customHeight="1" outlineLevel="1" x14ac:dyDescent="0.25">
      <c r="A916" s="1133"/>
      <c r="B916" s="1136"/>
      <c r="C916" s="845"/>
      <c r="D916" s="841"/>
      <c r="E916" s="846"/>
      <c r="F916" s="846"/>
      <c r="G916" s="859">
        <v>0</v>
      </c>
    </row>
    <row r="917" spans="1:7" s="835" customFormat="1" ht="24.9" hidden="1" customHeight="1" outlineLevel="1" x14ac:dyDescent="0.25">
      <c r="A917" s="1133"/>
      <c r="B917" s="1136"/>
      <c r="C917" s="845"/>
      <c r="D917" s="841"/>
      <c r="E917" s="846"/>
      <c r="F917" s="846"/>
      <c r="G917" s="859">
        <v>0</v>
      </c>
    </row>
    <row r="918" spans="1:7" s="835" customFormat="1" ht="24.9" hidden="1" customHeight="1" outlineLevel="1" x14ac:dyDescent="0.25">
      <c r="A918" s="1133"/>
      <c r="B918" s="1136"/>
      <c r="C918" s="845"/>
      <c r="D918" s="841"/>
      <c r="E918" s="846"/>
      <c r="F918" s="846"/>
      <c r="G918" s="859">
        <v>0</v>
      </c>
    </row>
    <row r="919" spans="1:7" s="835" customFormat="1" ht="24.9" hidden="1" customHeight="1" outlineLevel="1" x14ac:dyDescent="0.25">
      <c r="A919" s="1133"/>
      <c r="B919" s="1136"/>
      <c r="C919" s="845"/>
      <c r="D919" s="841"/>
      <c r="E919" s="846"/>
      <c r="F919" s="846"/>
      <c r="G919" s="859">
        <v>0</v>
      </c>
    </row>
    <row r="920" spans="1:7" s="835" customFormat="1" ht="24.9" hidden="1" customHeight="1" outlineLevel="1" x14ac:dyDescent="0.25">
      <c r="A920" s="1133"/>
      <c r="B920" s="1136"/>
      <c r="C920" s="845"/>
      <c r="D920" s="841"/>
      <c r="E920" s="842"/>
      <c r="F920" s="846"/>
      <c r="G920" s="859">
        <v>0</v>
      </c>
    </row>
    <row r="921" spans="1:7" s="835" customFormat="1" ht="24.9" hidden="1" customHeight="1" outlineLevel="1" x14ac:dyDescent="0.25">
      <c r="A921" s="1133"/>
      <c r="B921" s="1136"/>
      <c r="C921" s="845"/>
      <c r="D921" s="841"/>
      <c r="E921" s="842"/>
      <c r="F921" s="846"/>
      <c r="G921" s="859">
        <v>0</v>
      </c>
    </row>
    <row r="922" spans="1:7" s="835" customFormat="1" ht="24.9" hidden="1" customHeight="1" outlineLevel="1" x14ac:dyDescent="0.25">
      <c r="A922" s="1133"/>
      <c r="B922" s="1136"/>
      <c r="C922" s="845"/>
      <c r="D922" s="841"/>
      <c r="E922" s="842"/>
      <c r="F922" s="846"/>
      <c r="G922" s="859">
        <v>0</v>
      </c>
    </row>
    <row r="923" spans="1:7" s="835" customFormat="1" ht="24.9" hidden="1" customHeight="1" outlineLevel="1" x14ac:dyDescent="0.25">
      <c r="A923" s="1133"/>
      <c r="B923" s="1136"/>
      <c r="C923" s="845"/>
      <c r="D923" s="841"/>
      <c r="E923" s="842"/>
      <c r="F923" s="846"/>
      <c r="G923" s="859">
        <v>0</v>
      </c>
    </row>
    <row r="924" spans="1:7" s="835" customFormat="1" ht="24.9" hidden="1" customHeight="1" outlineLevel="1" x14ac:dyDescent="0.25">
      <c r="A924" s="1133"/>
      <c r="B924" s="1136"/>
      <c r="C924" s="845"/>
      <c r="D924" s="841"/>
      <c r="E924" s="842"/>
      <c r="F924" s="846"/>
      <c r="G924" s="859">
        <v>0</v>
      </c>
    </row>
    <row r="925" spans="1:7" s="835" customFormat="1" ht="24.9" hidden="1" customHeight="1" outlineLevel="1" x14ac:dyDescent="0.25">
      <c r="A925" s="1133"/>
      <c r="B925" s="1136"/>
      <c r="C925" s="845"/>
      <c r="D925" s="841"/>
      <c r="E925" s="842"/>
      <c r="F925" s="846"/>
      <c r="G925" s="859">
        <v>0</v>
      </c>
    </row>
    <row r="926" spans="1:7" s="835" customFormat="1" ht="24.9" hidden="1" customHeight="1" outlineLevel="1" x14ac:dyDescent="0.25">
      <c r="A926" s="1133"/>
      <c r="B926" s="1136"/>
      <c r="C926" s="845"/>
      <c r="D926" s="841"/>
      <c r="E926" s="842"/>
      <c r="F926" s="846"/>
      <c r="G926" s="859">
        <v>0</v>
      </c>
    </row>
    <row r="927" spans="1:7" s="835" customFormat="1" ht="24.9" hidden="1" customHeight="1" outlineLevel="1" x14ac:dyDescent="0.25">
      <c r="A927" s="1133"/>
      <c r="B927" s="1136"/>
      <c r="C927" s="845"/>
      <c r="D927" s="841"/>
      <c r="E927" s="842"/>
      <c r="F927" s="846"/>
      <c r="G927" s="859">
        <v>0</v>
      </c>
    </row>
    <row r="928" spans="1:7" s="835" customFormat="1" ht="24.9" hidden="1" customHeight="1" outlineLevel="1" x14ac:dyDescent="0.25">
      <c r="A928" s="1133"/>
      <c r="B928" s="1136"/>
      <c r="C928" s="845"/>
      <c r="D928" s="841"/>
      <c r="E928" s="842"/>
      <c r="F928" s="846"/>
      <c r="G928" s="859">
        <v>0</v>
      </c>
    </row>
    <row r="929" spans="1:7" s="835" customFormat="1" ht="24.9" hidden="1" customHeight="1" outlineLevel="1" x14ac:dyDescent="0.25">
      <c r="A929" s="1133"/>
      <c r="B929" s="1136"/>
      <c r="C929" s="845"/>
      <c r="D929" s="841"/>
      <c r="E929" s="842"/>
      <c r="F929" s="846"/>
      <c r="G929" s="859">
        <v>0</v>
      </c>
    </row>
    <row r="930" spans="1:7" s="835" customFormat="1" ht="24.9" hidden="1" customHeight="1" outlineLevel="1" x14ac:dyDescent="0.25">
      <c r="A930" s="1133"/>
      <c r="B930" s="1136"/>
      <c r="C930" s="845"/>
      <c r="D930" s="841"/>
      <c r="E930" s="842"/>
      <c r="F930" s="846"/>
      <c r="G930" s="859">
        <v>0</v>
      </c>
    </row>
    <row r="931" spans="1:7" s="835" customFormat="1" ht="24.9" hidden="1" customHeight="1" outlineLevel="1" x14ac:dyDescent="0.25">
      <c r="A931" s="1133"/>
      <c r="B931" s="1136"/>
      <c r="C931" s="845"/>
      <c r="D931" s="841"/>
      <c r="E931" s="842"/>
      <c r="F931" s="846"/>
      <c r="G931" s="859">
        <v>0</v>
      </c>
    </row>
    <row r="932" spans="1:7" s="835" customFormat="1" ht="24.9" hidden="1" customHeight="1" outlineLevel="1" x14ac:dyDescent="0.25">
      <c r="A932" s="1133"/>
      <c r="B932" s="1136"/>
      <c r="C932" s="845"/>
      <c r="D932" s="841"/>
      <c r="E932" s="842"/>
      <c r="F932" s="846"/>
      <c r="G932" s="859">
        <v>0</v>
      </c>
    </row>
    <row r="933" spans="1:7" s="835" customFormat="1" ht="24.9" hidden="1" customHeight="1" outlineLevel="1" x14ac:dyDescent="0.25">
      <c r="A933" s="1133"/>
      <c r="B933" s="1136"/>
      <c r="C933" s="845"/>
      <c r="D933" s="841"/>
      <c r="E933" s="842"/>
      <c r="F933" s="846"/>
      <c r="G933" s="859">
        <v>0</v>
      </c>
    </row>
    <row r="934" spans="1:7" s="835" customFormat="1" ht="24.9" hidden="1" customHeight="1" outlineLevel="1" x14ac:dyDescent="0.25">
      <c r="A934" s="1133"/>
      <c r="B934" s="1136"/>
      <c r="C934" s="845"/>
      <c r="D934" s="841"/>
      <c r="E934" s="842"/>
      <c r="F934" s="846"/>
      <c r="G934" s="859">
        <v>0</v>
      </c>
    </row>
    <row r="935" spans="1:7" s="835" customFormat="1" ht="24.9" hidden="1" customHeight="1" outlineLevel="1" x14ac:dyDescent="0.25">
      <c r="A935" s="1133"/>
      <c r="B935" s="1136"/>
      <c r="C935" s="845"/>
      <c r="D935" s="841"/>
      <c r="E935" s="842"/>
      <c r="F935" s="846"/>
      <c r="G935" s="859">
        <v>0</v>
      </c>
    </row>
    <row r="936" spans="1:7" s="835" customFormat="1" ht="24.9" hidden="1" customHeight="1" outlineLevel="1" x14ac:dyDescent="0.25">
      <c r="A936" s="1133"/>
      <c r="B936" s="1136"/>
      <c r="C936" s="845"/>
      <c r="D936" s="841"/>
      <c r="E936" s="842"/>
      <c r="F936" s="846"/>
      <c r="G936" s="859">
        <v>0</v>
      </c>
    </row>
    <row r="937" spans="1:7" s="835" customFormat="1" ht="24.9" hidden="1" customHeight="1" outlineLevel="1" x14ac:dyDescent="0.25">
      <c r="A937" s="1133"/>
      <c r="B937" s="1136"/>
      <c r="C937" s="845"/>
      <c r="D937" s="841"/>
      <c r="E937" s="842"/>
      <c r="F937" s="846"/>
      <c r="G937" s="859">
        <v>0</v>
      </c>
    </row>
    <row r="938" spans="1:7" s="835" customFormat="1" ht="24.9" hidden="1" customHeight="1" outlineLevel="1" x14ac:dyDescent="0.25">
      <c r="A938" s="1133"/>
      <c r="B938" s="1136"/>
      <c r="C938" s="840"/>
      <c r="D938" s="841"/>
      <c r="E938" s="842"/>
      <c r="F938" s="846"/>
      <c r="G938" s="859">
        <v>0</v>
      </c>
    </row>
    <row r="939" spans="1:7" ht="24.9" customHeight="1" collapsed="1" x14ac:dyDescent="0.35">
      <c r="A939" s="1134"/>
      <c r="B939" s="1137"/>
      <c r="C939" s="865"/>
      <c r="D939" s="860"/>
      <c r="E939" s="850"/>
      <c r="F939" s="866"/>
      <c r="G939" s="852">
        <f>SUM(G899:G938)</f>
        <v>0</v>
      </c>
    </row>
    <row r="940" spans="1:7" s="835" customFormat="1" ht="24.9" hidden="1" customHeight="1" outlineLevel="1" x14ac:dyDescent="0.25">
      <c r="A940" s="1132" t="s">
        <v>647</v>
      </c>
      <c r="B940" s="1135" t="s">
        <v>646</v>
      </c>
      <c r="C940" s="840"/>
      <c r="D940" s="841"/>
      <c r="E940" s="842"/>
      <c r="F940" s="867"/>
      <c r="G940" s="844">
        <v>0</v>
      </c>
    </row>
    <row r="941" spans="1:7" s="835" customFormat="1" ht="24.9" hidden="1" customHeight="1" outlineLevel="1" x14ac:dyDescent="0.25">
      <c r="A941" s="1133"/>
      <c r="B941" s="1136"/>
      <c r="C941" s="845"/>
      <c r="D941" s="841"/>
      <c r="E941" s="842"/>
      <c r="F941" s="867"/>
      <c r="G941" s="844">
        <v>0</v>
      </c>
    </row>
    <row r="942" spans="1:7" s="835" customFormat="1" ht="24.9" hidden="1" customHeight="1" outlineLevel="1" x14ac:dyDescent="0.25">
      <c r="A942" s="1133"/>
      <c r="B942" s="1136"/>
      <c r="C942" s="845"/>
      <c r="D942" s="841"/>
      <c r="E942" s="842"/>
      <c r="F942" s="867"/>
      <c r="G942" s="844">
        <v>0</v>
      </c>
    </row>
    <row r="943" spans="1:7" s="835" customFormat="1" ht="24.9" hidden="1" customHeight="1" outlineLevel="1" x14ac:dyDescent="0.25">
      <c r="A943" s="1133"/>
      <c r="B943" s="1136"/>
      <c r="C943" s="845"/>
      <c r="D943" s="841"/>
      <c r="E943" s="842"/>
      <c r="F943" s="867"/>
      <c r="G943" s="844">
        <v>0</v>
      </c>
    </row>
    <row r="944" spans="1:7" s="835" customFormat="1" ht="24.9" hidden="1" customHeight="1" outlineLevel="1" x14ac:dyDescent="0.25">
      <c r="A944" s="1133"/>
      <c r="B944" s="1136"/>
      <c r="C944" s="845"/>
      <c r="D944" s="841"/>
      <c r="E944" s="842"/>
      <c r="F944" s="867"/>
      <c r="G944" s="844">
        <v>0</v>
      </c>
    </row>
    <row r="945" spans="1:7" s="835" customFormat="1" ht="24.9" hidden="1" customHeight="1" outlineLevel="1" x14ac:dyDescent="0.25">
      <c r="A945" s="1133"/>
      <c r="B945" s="1136"/>
      <c r="C945" s="845"/>
      <c r="D945" s="841"/>
      <c r="E945" s="842"/>
      <c r="F945" s="867"/>
      <c r="G945" s="844">
        <v>0</v>
      </c>
    </row>
    <row r="946" spans="1:7" s="835" customFormat="1" ht="24.9" hidden="1" customHeight="1" outlineLevel="1" x14ac:dyDescent="0.25">
      <c r="A946" s="1133"/>
      <c r="B946" s="1136"/>
      <c r="C946" s="845"/>
      <c r="D946" s="841"/>
      <c r="E946" s="842"/>
      <c r="F946" s="867"/>
      <c r="G946" s="844">
        <v>0</v>
      </c>
    </row>
    <row r="947" spans="1:7" s="835" customFormat="1" ht="24.9" hidden="1" customHeight="1" outlineLevel="1" x14ac:dyDescent="0.25">
      <c r="A947" s="1133"/>
      <c r="B947" s="1136"/>
      <c r="C947" s="845"/>
      <c r="D947" s="841"/>
      <c r="E947" s="842"/>
      <c r="F947" s="867"/>
      <c r="G947" s="844">
        <v>0</v>
      </c>
    </row>
    <row r="948" spans="1:7" s="835" customFormat="1" ht="24.9" hidden="1" customHeight="1" outlineLevel="1" x14ac:dyDescent="0.25">
      <c r="A948" s="1133"/>
      <c r="B948" s="1136"/>
      <c r="C948" s="845"/>
      <c r="D948" s="841"/>
      <c r="E948" s="842"/>
      <c r="F948" s="867"/>
      <c r="G948" s="844">
        <v>0</v>
      </c>
    </row>
    <row r="949" spans="1:7" s="835" customFormat="1" ht="24.9" hidden="1" customHeight="1" outlineLevel="1" x14ac:dyDescent="0.25">
      <c r="A949" s="1133"/>
      <c r="B949" s="1136"/>
      <c r="C949" s="845"/>
      <c r="D949" s="841"/>
      <c r="E949" s="842"/>
      <c r="F949" s="867"/>
      <c r="G949" s="844">
        <v>0</v>
      </c>
    </row>
    <row r="950" spans="1:7" s="835" customFormat="1" ht="24.9" hidden="1" customHeight="1" outlineLevel="1" x14ac:dyDescent="0.25">
      <c r="A950" s="1133"/>
      <c r="B950" s="1136"/>
      <c r="C950" s="845"/>
      <c r="D950" s="841"/>
      <c r="E950" s="842"/>
      <c r="F950" s="867"/>
      <c r="G950" s="844">
        <v>0</v>
      </c>
    </row>
    <row r="951" spans="1:7" s="835" customFormat="1" ht="24.9" hidden="1" customHeight="1" outlineLevel="1" x14ac:dyDescent="0.25">
      <c r="A951" s="1133"/>
      <c r="B951" s="1136"/>
      <c r="C951" s="845"/>
      <c r="D951" s="841"/>
      <c r="E951" s="842"/>
      <c r="F951" s="867"/>
      <c r="G951" s="844">
        <v>0</v>
      </c>
    </row>
    <row r="952" spans="1:7" s="835" customFormat="1" ht="24.9" hidden="1" customHeight="1" outlineLevel="1" x14ac:dyDescent="0.25">
      <c r="A952" s="1133"/>
      <c r="B952" s="1136"/>
      <c r="C952" s="845"/>
      <c r="D952" s="841"/>
      <c r="E952" s="842"/>
      <c r="F952" s="867"/>
      <c r="G952" s="844">
        <v>0</v>
      </c>
    </row>
    <row r="953" spans="1:7" s="835" customFormat="1" ht="24.9" hidden="1" customHeight="1" outlineLevel="1" x14ac:dyDescent="0.25">
      <c r="A953" s="1133"/>
      <c r="B953" s="1136"/>
      <c r="C953" s="845"/>
      <c r="D953" s="841"/>
      <c r="E953" s="842"/>
      <c r="F953" s="867"/>
      <c r="G953" s="844">
        <v>0</v>
      </c>
    </row>
    <row r="954" spans="1:7" s="835" customFormat="1" ht="24.9" hidden="1" customHeight="1" outlineLevel="1" x14ac:dyDescent="0.25">
      <c r="A954" s="1133"/>
      <c r="B954" s="1136"/>
      <c r="C954" s="845"/>
      <c r="D954" s="841"/>
      <c r="E954" s="842"/>
      <c r="F954" s="867"/>
      <c r="G954" s="844">
        <v>0</v>
      </c>
    </row>
    <row r="955" spans="1:7" s="835" customFormat="1" ht="24.9" hidden="1" customHeight="1" outlineLevel="1" x14ac:dyDescent="0.25">
      <c r="A955" s="1133"/>
      <c r="B955" s="1136"/>
      <c r="C955" s="845"/>
      <c r="D955" s="841"/>
      <c r="E955" s="842"/>
      <c r="F955" s="867"/>
      <c r="G955" s="844">
        <v>0</v>
      </c>
    </row>
    <row r="956" spans="1:7" s="835" customFormat="1" ht="24.9" hidden="1" customHeight="1" outlineLevel="1" x14ac:dyDescent="0.25">
      <c r="A956" s="1133"/>
      <c r="B956" s="1136"/>
      <c r="C956" s="845"/>
      <c r="D956" s="841"/>
      <c r="E956" s="842"/>
      <c r="F956" s="867"/>
      <c r="G956" s="844">
        <v>0</v>
      </c>
    </row>
    <row r="957" spans="1:7" s="835" customFormat="1" ht="24.9" hidden="1" customHeight="1" outlineLevel="1" x14ac:dyDescent="0.25">
      <c r="A957" s="1133"/>
      <c r="B957" s="1136"/>
      <c r="C957" s="845"/>
      <c r="D957" s="841"/>
      <c r="E957" s="842"/>
      <c r="F957" s="867"/>
      <c r="G957" s="844">
        <v>0</v>
      </c>
    </row>
    <row r="958" spans="1:7" s="835" customFormat="1" ht="24.9" hidden="1" customHeight="1" outlineLevel="1" x14ac:dyDescent="0.25">
      <c r="A958" s="1133"/>
      <c r="B958" s="1136"/>
      <c r="C958" s="845"/>
      <c r="D958" s="841"/>
      <c r="E958" s="842"/>
      <c r="F958" s="867"/>
      <c r="G958" s="844">
        <v>0</v>
      </c>
    </row>
    <row r="959" spans="1:7" s="835" customFormat="1" ht="24.9" hidden="1" customHeight="1" outlineLevel="1" x14ac:dyDescent="0.25">
      <c r="A959" s="1133"/>
      <c r="B959" s="1136"/>
      <c r="C959" s="845"/>
      <c r="D959" s="841"/>
      <c r="E959" s="842"/>
      <c r="F959" s="867"/>
      <c r="G959" s="844">
        <v>0</v>
      </c>
    </row>
    <row r="960" spans="1:7" s="835" customFormat="1" ht="24.9" hidden="1" customHeight="1" outlineLevel="1" x14ac:dyDescent="0.25">
      <c r="A960" s="1133"/>
      <c r="B960" s="1136"/>
      <c r="C960" s="845"/>
      <c r="D960" s="841"/>
      <c r="E960" s="842"/>
      <c r="F960" s="867"/>
      <c r="G960" s="844">
        <v>0</v>
      </c>
    </row>
    <row r="961" spans="1:7" s="835" customFormat="1" ht="24.9" hidden="1" customHeight="1" outlineLevel="1" x14ac:dyDescent="0.25">
      <c r="A961" s="1133"/>
      <c r="B961" s="1136"/>
      <c r="C961" s="845"/>
      <c r="D961" s="841"/>
      <c r="E961" s="842"/>
      <c r="F961" s="867"/>
      <c r="G961" s="844">
        <v>0</v>
      </c>
    </row>
    <row r="962" spans="1:7" s="835" customFormat="1" ht="24.9" hidden="1" customHeight="1" outlineLevel="1" x14ac:dyDescent="0.25">
      <c r="A962" s="1133"/>
      <c r="B962" s="1136"/>
      <c r="C962" s="845"/>
      <c r="D962" s="841"/>
      <c r="E962" s="842"/>
      <c r="F962" s="867"/>
      <c r="G962" s="844">
        <v>0</v>
      </c>
    </row>
    <row r="963" spans="1:7" s="835" customFormat="1" ht="24.9" hidden="1" customHeight="1" outlineLevel="1" x14ac:dyDescent="0.25">
      <c r="A963" s="1133"/>
      <c r="B963" s="1136"/>
      <c r="C963" s="845"/>
      <c r="D963" s="841"/>
      <c r="E963" s="842"/>
      <c r="F963" s="867"/>
      <c r="G963" s="844">
        <v>0</v>
      </c>
    </row>
    <row r="964" spans="1:7" s="835" customFormat="1" ht="24.9" hidden="1" customHeight="1" outlineLevel="1" x14ac:dyDescent="0.25">
      <c r="A964" s="1133"/>
      <c r="B964" s="1136"/>
      <c r="C964" s="845"/>
      <c r="D964" s="841"/>
      <c r="E964" s="842"/>
      <c r="F964" s="867"/>
      <c r="G964" s="844">
        <v>0</v>
      </c>
    </row>
    <row r="965" spans="1:7" s="835" customFormat="1" ht="24.9" hidden="1" customHeight="1" outlineLevel="1" x14ac:dyDescent="0.25">
      <c r="A965" s="1133"/>
      <c r="B965" s="1136"/>
      <c r="C965" s="845"/>
      <c r="D965" s="841"/>
      <c r="E965" s="842"/>
      <c r="F965" s="867"/>
      <c r="G965" s="844">
        <v>0</v>
      </c>
    </row>
    <row r="966" spans="1:7" s="835" customFormat="1" ht="24.9" hidden="1" customHeight="1" outlineLevel="1" x14ac:dyDescent="0.25">
      <c r="A966" s="1133"/>
      <c r="B966" s="1136"/>
      <c r="C966" s="845"/>
      <c r="D966" s="841"/>
      <c r="E966" s="842"/>
      <c r="F966" s="867"/>
      <c r="G966" s="844">
        <v>0</v>
      </c>
    </row>
    <row r="967" spans="1:7" s="835" customFormat="1" ht="24.9" hidden="1" customHeight="1" outlineLevel="1" x14ac:dyDescent="0.25">
      <c r="A967" s="1133"/>
      <c r="B967" s="1136"/>
      <c r="C967" s="845"/>
      <c r="D967" s="841"/>
      <c r="E967" s="842"/>
      <c r="F967" s="867"/>
      <c r="G967" s="844">
        <v>0</v>
      </c>
    </row>
    <row r="968" spans="1:7" s="835" customFormat="1" ht="24.9" hidden="1" customHeight="1" outlineLevel="1" x14ac:dyDescent="0.25">
      <c r="A968" s="1133"/>
      <c r="B968" s="1136"/>
      <c r="C968" s="845"/>
      <c r="D968" s="841"/>
      <c r="E968" s="842"/>
      <c r="F968" s="867"/>
      <c r="G968" s="844">
        <v>0</v>
      </c>
    </row>
    <row r="969" spans="1:7" s="835" customFormat="1" ht="24.9" hidden="1" customHeight="1" outlineLevel="1" x14ac:dyDescent="0.25">
      <c r="A969" s="1133"/>
      <c r="B969" s="1136"/>
      <c r="C969" s="845"/>
      <c r="D969" s="841"/>
      <c r="E969" s="842"/>
      <c r="F969" s="867"/>
      <c r="G969" s="844">
        <v>0</v>
      </c>
    </row>
    <row r="970" spans="1:7" s="835" customFormat="1" ht="24.9" hidden="1" customHeight="1" outlineLevel="1" x14ac:dyDescent="0.25">
      <c r="A970" s="1133"/>
      <c r="B970" s="1136"/>
      <c r="C970" s="845"/>
      <c r="D970" s="841"/>
      <c r="E970" s="842"/>
      <c r="F970" s="867"/>
      <c r="G970" s="844">
        <v>0</v>
      </c>
    </row>
    <row r="971" spans="1:7" s="835" customFormat="1" ht="24.9" hidden="1" customHeight="1" outlineLevel="1" x14ac:dyDescent="0.25">
      <c r="A971" s="1133"/>
      <c r="B971" s="1136"/>
      <c r="C971" s="845"/>
      <c r="D971" s="841"/>
      <c r="E971" s="842"/>
      <c r="F971" s="867"/>
      <c r="G971" s="844">
        <v>0</v>
      </c>
    </row>
    <row r="972" spans="1:7" s="835" customFormat="1" ht="24.9" hidden="1" customHeight="1" outlineLevel="1" x14ac:dyDescent="0.25">
      <c r="A972" s="1133"/>
      <c r="B972" s="1136"/>
      <c r="C972" s="845"/>
      <c r="D972" s="841"/>
      <c r="E972" s="842"/>
      <c r="F972" s="867"/>
      <c r="G972" s="844">
        <v>0</v>
      </c>
    </row>
    <row r="973" spans="1:7" s="835" customFormat="1" ht="24.9" hidden="1" customHeight="1" outlineLevel="1" x14ac:dyDescent="0.25">
      <c r="A973" s="1133"/>
      <c r="B973" s="1136"/>
      <c r="C973" s="845"/>
      <c r="D973" s="841"/>
      <c r="E973" s="842"/>
      <c r="F973" s="867"/>
      <c r="G973" s="844">
        <v>0</v>
      </c>
    </row>
    <row r="974" spans="1:7" s="835" customFormat="1" ht="24.9" hidden="1" customHeight="1" outlineLevel="1" x14ac:dyDescent="0.25">
      <c r="A974" s="1133"/>
      <c r="B974" s="1136"/>
      <c r="C974" s="845"/>
      <c r="D974" s="841"/>
      <c r="E974" s="842"/>
      <c r="F974" s="867"/>
      <c r="G974" s="844">
        <v>0</v>
      </c>
    </row>
    <row r="975" spans="1:7" s="835" customFormat="1" ht="24.9" hidden="1" customHeight="1" outlineLevel="1" x14ac:dyDescent="0.25">
      <c r="A975" s="1133"/>
      <c r="B975" s="1136"/>
      <c r="C975" s="845"/>
      <c r="D975" s="841"/>
      <c r="E975" s="842"/>
      <c r="F975" s="867"/>
      <c r="G975" s="844">
        <v>0</v>
      </c>
    </row>
    <row r="976" spans="1:7" s="835" customFormat="1" ht="24.9" hidden="1" customHeight="1" outlineLevel="1" x14ac:dyDescent="0.25">
      <c r="A976" s="1133"/>
      <c r="B976" s="1136"/>
      <c r="C976" s="845"/>
      <c r="D976" s="841"/>
      <c r="E976" s="842"/>
      <c r="F976" s="867"/>
      <c r="G976" s="844">
        <v>0</v>
      </c>
    </row>
    <row r="977" spans="1:7" s="835" customFormat="1" ht="24.9" hidden="1" customHeight="1" outlineLevel="1" x14ac:dyDescent="0.25">
      <c r="A977" s="1133"/>
      <c r="B977" s="1136"/>
      <c r="C977" s="845"/>
      <c r="D977" s="841"/>
      <c r="E977" s="842"/>
      <c r="F977" s="867"/>
      <c r="G977" s="844">
        <v>0</v>
      </c>
    </row>
    <row r="978" spans="1:7" s="835" customFormat="1" ht="24.9" hidden="1" customHeight="1" outlineLevel="1" x14ac:dyDescent="0.25">
      <c r="A978" s="1133"/>
      <c r="B978" s="1136"/>
      <c r="C978" s="845"/>
      <c r="D978" s="841"/>
      <c r="E978" s="842"/>
      <c r="F978" s="867"/>
      <c r="G978" s="844">
        <v>0</v>
      </c>
    </row>
    <row r="979" spans="1:7" s="835" customFormat="1" ht="24.9" hidden="1" customHeight="1" outlineLevel="1" x14ac:dyDescent="0.25">
      <c r="A979" s="1133"/>
      <c r="B979" s="1136"/>
      <c r="C979" s="840"/>
      <c r="D979" s="841"/>
      <c r="E979" s="842"/>
      <c r="F979" s="867"/>
      <c r="G979" s="844">
        <v>0</v>
      </c>
    </row>
    <row r="980" spans="1:7" ht="24.9" customHeight="1" collapsed="1" x14ac:dyDescent="0.35">
      <c r="A980" s="1134"/>
      <c r="B980" s="1137"/>
      <c r="C980" s="865"/>
      <c r="D980" s="860"/>
      <c r="E980" s="850"/>
      <c r="F980" s="866"/>
      <c r="G980" s="852">
        <f>SUM(G940:G979)</f>
        <v>0</v>
      </c>
    </row>
    <row r="981" spans="1:7" s="835" customFormat="1" ht="24.9" hidden="1" customHeight="1" outlineLevel="1" x14ac:dyDescent="0.25">
      <c r="A981" s="1132" t="s">
        <v>225</v>
      </c>
      <c r="B981" s="1135" t="s">
        <v>645</v>
      </c>
      <c r="C981" s="840"/>
      <c r="D981" s="871"/>
      <c r="E981" s="867"/>
      <c r="F981" s="867"/>
      <c r="G981" s="844">
        <f>Total!$C$126</f>
        <v>0</v>
      </c>
    </row>
    <row r="982" spans="1:7" s="835" customFormat="1" ht="24.9" hidden="1" customHeight="1" outlineLevel="1" x14ac:dyDescent="0.25">
      <c r="A982" s="1133"/>
      <c r="B982" s="1136"/>
      <c r="C982" s="845"/>
      <c r="D982" s="841"/>
      <c r="E982" s="867"/>
      <c r="F982" s="867"/>
      <c r="G982" s="844">
        <v>0</v>
      </c>
    </row>
    <row r="983" spans="1:7" s="835" customFormat="1" ht="24.9" hidden="1" customHeight="1" outlineLevel="1" x14ac:dyDescent="0.25">
      <c r="A983" s="1133"/>
      <c r="B983" s="1136"/>
      <c r="C983" s="845"/>
      <c r="D983" s="841"/>
      <c r="E983" s="867"/>
      <c r="F983" s="867"/>
      <c r="G983" s="844">
        <v>0</v>
      </c>
    </row>
    <row r="984" spans="1:7" s="835" customFormat="1" ht="24.9" hidden="1" customHeight="1" outlineLevel="1" x14ac:dyDescent="0.25">
      <c r="A984" s="1133"/>
      <c r="B984" s="1136"/>
      <c r="C984" s="845"/>
      <c r="D984" s="841"/>
      <c r="E984" s="867"/>
      <c r="F984" s="867"/>
      <c r="G984" s="844">
        <v>0</v>
      </c>
    </row>
    <row r="985" spans="1:7" s="835" customFormat="1" ht="24.9" hidden="1" customHeight="1" outlineLevel="1" x14ac:dyDescent="0.25">
      <c r="A985" s="1133"/>
      <c r="B985" s="1136"/>
      <c r="C985" s="845"/>
      <c r="D985" s="841"/>
      <c r="E985" s="867"/>
      <c r="F985" s="867"/>
      <c r="G985" s="844">
        <v>0</v>
      </c>
    </row>
    <row r="986" spans="1:7" s="835" customFormat="1" ht="24.9" hidden="1" customHeight="1" outlineLevel="1" x14ac:dyDescent="0.25">
      <c r="A986" s="1133"/>
      <c r="B986" s="1136"/>
      <c r="C986" s="845"/>
      <c r="D986" s="841"/>
      <c r="E986" s="867"/>
      <c r="F986" s="867"/>
      <c r="G986" s="844">
        <v>0</v>
      </c>
    </row>
    <row r="987" spans="1:7" s="835" customFormat="1" ht="24.9" hidden="1" customHeight="1" outlineLevel="1" x14ac:dyDescent="0.25">
      <c r="A987" s="1133"/>
      <c r="B987" s="1136"/>
      <c r="C987" s="845"/>
      <c r="D987" s="841"/>
      <c r="E987" s="867"/>
      <c r="F987" s="867"/>
      <c r="G987" s="844">
        <v>0</v>
      </c>
    </row>
    <row r="988" spans="1:7" s="835" customFormat="1" ht="24.9" hidden="1" customHeight="1" outlineLevel="1" x14ac:dyDescent="0.25">
      <c r="A988" s="1133"/>
      <c r="B988" s="1136"/>
      <c r="C988" s="845"/>
      <c r="D988" s="841"/>
      <c r="E988" s="867"/>
      <c r="F988" s="867"/>
      <c r="G988" s="844">
        <v>0</v>
      </c>
    </row>
    <row r="989" spans="1:7" s="835" customFormat="1" ht="24.9" hidden="1" customHeight="1" outlineLevel="1" x14ac:dyDescent="0.25">
      <c r="A989" s="1133"/>
      <c r="B989" s="1136"/>
      <c r="C989" s="845"/>
      <c r="D989" s="841"/>
      <c r="E989" s="867"/>
      <c r="F989" s="867"/>
      <c r="G989" s="844">
        <v>0</v>
      </c>
    </row>
    <row r="990" spans="1:7" s="835" customFormat="1" ht="24.9" hidden="1" customHeight="1" outlineLevel="1" x14ac:dyDescent="0.25">
      <c r="A990" s="1133"/>
      <c r="B990" s="1136"/>
      <c r="C990" s="840"/>
      <c r="D990" s="841"/>
      <c r="E990" s="867"/>
      <c r="F990" s="867"/>
      <c r="G990" s="856">
        <v>0</v>
      </c>
    </row>
    <row r="991" spans="1:7" ht="24.9" customHeight="1" collapsed="1" x14ac:dyDescent="0.35">
      <c r="A991" s="1134"/>
      <c r="B991" s="1137"/>
      <c r="C991" s="865"/>
      <c r="D991" s="860"/>
      <c r="E991" s="850"/>
      <c r="F991" s="866"/>
      <c r="G991" s="852">
        <f>SUM(G981:G990)</f>
        <v>0</v>
      </c>
    </row>
    <row r="992" spans="1:7" s="835" customFormat="1" ht="24.9" hidden="1" customHeight="1" outlineLevel="1" x14ac:dyDescent="0.25">
      <c r="A992" s="1132" t="s">
        <v>644</v>
      </c>
      <c r="B992" s="1135" t="s">
        <v>643</v>
      </c>
      <c r="C992" s="840"/>
      <c r="D992" s="841"/>
      <c r="E992" s="842"/>
      <c r="F992" s="855"/>
      <c r="G992" s="856">
        <v>0</v>
      </c>
    </row>
    <row r="993" spans="1:7" s="835" customFormat="1" ht="24.9" hidden="1" customHeight="1" outlineLevel="1" x14ac:dyDescent="0.25">
      <c r="A993" s="1133"/>
      <c r="B993" s="1136"/>
      <c r="C993" s="845"/>
      <c r="D993" s="841"/>
      <c r="E993" s="842"/>
      <c r="F993" s="855"/>
      <c r="G993" s="859">
        <v>0</v>
      </c>
    </row>
    <row r="994" spans="1:7" s="835" customFormat="1" ht="24.9" hidden="1" customHeight="1" outlineLevel="1" x14ac:dyDescent="0.25">
      <c r="A994" s="1133"/>
      <c r="B994" s="1136"/>
      <c r="C994" s="845"/>
      <c r="D994" s="841"/>
      <c r="E994" s="842"/>
      <c r="F994" s="855"/>
      <c r="G994" s="859">
        <v>0</v>
      </c>
    </row>
    <row r="995" spans="1:7" s="835" customFormat="1" ht="24.9" hidden="1" customHeight="1" outlineLevel="1" x14ac:dyDescent="0.25">
      <c r="A995" s="1133"/>
      <c r="B995" s="1136"/>
      <c r="C995" s="845"/>
      <c r="D995" s="841"/>
      <c r="E995" s="842"/>
      <c r="F995" s="855"/>
      <c r="G995" s="859">
        <v>0</v>
      </c>
    </row>
    <row r="996" spans="1:7" s="835" customFormat="1" ht="24.9" hidden="1" customHeight="1" outlineLevel="1" x14ac:dyDescent="0.25">
      <c r="A996" s="1133"/>
      <c r="B996" s="1136"/>
      <c r="C996" s="845"/>
      <c r="D996" s="841"/>
      <c r="E996" s="842"/>
      <c r="F996" s="855"/>
      <c r="G996" s="859">
        <v>0</v>
      </c>
    </row>
    <row r="997" spans="1:7" s="835" customFormat="1" ht="24.9" hidden="1" customHeight="1" outlineLevel="1" x14ac:dyDescent="0.25">
      <c r="A997" s="1133"/>
      <c r="B997" s="1136"/>
      <c r="C997" s="845"/>
      <c r="D997" s="841"/>
      <c r="E997" s="842"/>
      <c r="F997" s="855"/>
      <c r="G997" s="859">
        <v>0</v>
      </c>
    </row>
    <row r="998" spans="1:7" s="835" customFormat="1" ht="24.9" hidden="1" customHeight="1" outlineLevel="1" x14ac:dyDescent="0.25">
      <c r="A998" s="1133"/>
      <c r="B998" s="1136"/>
      <c r="C998" s="845"/>
      <c r="D998" s="841"/>
      <c r="E998" s="842"/>
      <c r="F998" s="855"/>
      <c r="G998" s="859">
        <v>0</v>
      </c>
    </row>
    <row r="999" spans="1:7" s="835" customFormat="1" ht="24.9" hidden="1" customHeight="1" outlineLevel="1" x14ac:dyDescent="0.25">
      <c r="A999" s="1133"/>
      <c r="B999" s="1136"/>
      <c r="C999" s="845"/>
      <c r="D999" s="841"/>
      <c r="E999" s="842"/>
      <c r="F999" s="855"/>
      <c r="G999" s="859">
        <v>0</v>
      </c>
    </row>
    <row r="1000" spans="1:7" s="835" customFormat="1" ht="24.9" hidden="1" customHeight="1" outlineLevel="1" x14ac:dyDescent="0.25">
      <c r="A1000" s="1133"/>
      <c r="B1000" s="1136"/>
      <c r="C1000" s="845"/>
      <c r="D1000" s="841"/>
      <c r="E1000" s="842"/>
      <c r="F1000" s="855"/>
      <c r="G1000" s="859">
        <v>0</v>
      </c>
    </row>
    <row r="1001" spans="1:7" s="835" customFormat="1" ht="24.9" hidden="1" customHeight="1" outlineLevel="1" x14ac:dyDescent="0.25">
      <c r="A1001" s="1133"/>
      <c r="B1001" s="1136"/>
      <c r="C1001" s="845"/>
      <c r="D1001" s="841"/>
      <c r="E1001" s="842"/>
      <c r="F1001" s="855"/>
      <c r="G1001" s="859">
        <v>0</v>
      </c>
    </row>
    <row r="1002" spans="1:7" s="835" customFormat="1" ht="24.9" hidden="1" customHeight="1" outlineLevel="1" x14ac:dyDescent="0.25">
      <c r="A1002" s="1133"/>
      <c r="B1002" s="1136"/>
      <c r="C1002" s="845"/>
      <c r="D1002" s="841"/>
      <c r="E1002" s="842"/>
      <c r="F1002" s="855"/>
      <c r="G1002" s="859">
        <v>0</v>
      </c>
    </row>
    <row r="1003" spans="1:7" s="835" customFormat="1" ht="24.9" hidden="1" customHeight="1" outlineLevel="1" x14ac:dyDescent="0.25">
      <c r="A1003" s="1133"/>
      <c r="B1003" s="1136"/>
      <c r="C1003" s="845"/>
      <c r="D1003" s="841"/>
      <c r="E1003" s="842"/>
      <c r="F1003" s="855"/>
      <c r="G1003" s="859">
        <v>0</v>
      </c>
    </row>
    <row r="1004" spans="1:7" s="835" customFormat="1" ht="24.9" hidden="1" customHeight="1" outlineLevel="1" x14ac:dyDescent="0.25">
      <c r="A1004" s="1133"/>
      <c r="B1004" s="1136"/>
      <c r="C1004" s="845"/>
      <c r="D1004" s="841"/>
      <c r="E1004" s="842"/>
      <c r="F1004" s="855"/>
      <c r="G1004" s="859">
        <v>0</v>
      </c>
    </row>
    <row r="1005" spans="1:7" s="835" customFormat="1" ht="24.9" hidden="1" customHeight="1" outlineLevel="1" x14ac:dyDescent="0.25">
      <c r="A1005" s="1133"/>
      <c r="B1005" s="1136"/>
      <c r="C1005" s="845"/>
      <c r="D1005" s="841"/>
      <c r="E1005" s="842"/>
      <c r="F1005" s="855"/>
      <c r="G1005" s="859">
        <v>0</v>
      </c>
    </row>
    <row r="1006" spans="1:7" s="835" customFormat="1" ht="24.9" hidden="1" customHeight="1" outlineLevel="1" x14ac:dyDescent="0.25">
      <c r="A1006" s="1133"/>
      <c r="B1006" s="1136"/>
      <c r="C1006" s="845"/>
      <c r="D1006" s="841"/>
      <c r="E1006" s="842"/>
      <c r="F1006" s="855"/>
      <c r="G1006" s="859">
        <v>0</v>
      </c>
    </row>
    <row r="1007" spans="1:7" s="835" customFormat="1" ht="24.9" hidden="1" customHeight="1" outlineLevel="1" x14ac:dyDescent="0.25">
      <c r="A1007" s="1133"/>
      <c r="B1007" s="1136"/>
      <c r="C1007" s="845"/>
      <c r="D1007" s="841"/>
      <c r="E1007" s="842"/>
      <c r="F1007" s="855"/>
      <c r="G1007" s="859">
        <v>0</v>
      </c>
    </row>
    <row r="1008" spans="1:7" s="835" customFormat="1" ht="24.9" hidden="1" customHeight="1" outlineLevel="1" x14ac:dyDescent="0.25">
      <c r="A1008" s="1133"/>
      <c r="B1008" s="1136"/>
      <c r="C1008" s="845"/>
      <c r="D1008" s="841"/>
      <c r="E1008" s="842"/>
      <c r="F1008" s="855"/>
      <c r="G1008" s="859">
        <v>0</v>
      </c>
    </row>
    <row r="1009" spans="1:7" s="835" customFormat="1" ht="24.9" hidden="1" customHeight="1" outlineLevel="1" x14ac:dyDescent="0.25">
      <c r="A1009" s="1133"/>
      <c r="B1009" s="1136"/>
      <c r="C1009" s="845"/>
      <c r="D1009" s="841"/>
      <c r="E1009" s="842"/>
      <c r="F1009" s="855"/>
      <c r="G1009" s="859">
        <v>0</v>
      </c>
    </row>
    <row r="1010" spans="1:7" s="835" customFormat="1" ht="24.9" hidden="1" customHeight="1" outlineLevel="1" x14ac:dyDescent="0.25">
      <c r="A1010" s="1133"/>
      <c r="B1010" s="1136"/>
      <c r="C1010" s="845"/>
      <c r="D1010" s="841"/>
      <c r="E1010" s="842"/>
      <c r="F1010" s="855"/>
      <c r="G1010" s="859">
        <v>0</v>
      </c>
    </row>
    <row r="1011" spans="1:7" s="835" customFormat="1" ht="24.9" hidden="1" customHeight="1" outlineLevel="1" x14ac:dyDescent="0.25">
      <c r="A1011" s="1133"/>
      <c r="B1011" s="1136"/>
      <c r="C1011" s="840"/>
      <c r="D1011" s="841"/>
      <c r="E1011" s="842"/>
      <c r="F1011" s="855"/>
      <c r="G1011" s="859">
        <v>0</v>
      </c>
    </row>
    <row r="1012" spans="1:7" ht="24.9" customHeight="1" collapsed="1" x14ac:dyDescent="0.35">
      <c r="A1012" s="1134"/>
      <c r="B1012" s="1137"/>
      <c r="C1012" s="865"/>
      <c r="D1012" s="860"/>
      <c r="E1012" s="850"/>
      <c r="F1012" s="866"/>
      <c r="G1012" s="852">
        <f>SUM(G992:G1011)</f>
        <v>0</v>
      </c>
    </row>
    <row r="1013" spans="1:7" ht="24.9" hidden="1" customHeight="1" outlineLevel="1" x14ac:dyDescent="0.25">
      <c r="A1013" s="1132" t="s">
        <v>642</v>
      </c>
      <c r="B1013" s="1135" t="s">
        <v>641</v>
      </c>
      <c r="C1013" s="845"/>
      <c r="D1013" s="841"/>
      <c r="E1013" s="855"/>
      <c r="F1013" s="855"/>
      <c r="G1013" s="859">
        <v>0</v>
      </c>
    </row>
    <row r="1014" spans="1:7" ht="24.9" hidden="1" customHeight="1" outlineLevel="1" x14ac:dyDescent="0.25">
      <c r="A1014" s="1133"/>
      <c r="B1014" s="1136"/>
      <c r="C1014" s="845"/>
      <c r="D1014" s="841"/>
      <c r="E1014" s="855"/>
      <c r="F1014" s="855"/>
      <c r="G1014" s="859">
        <v>0</v>
      </c>
    </row>
    <row r="1015" spans="1:7" ht="24.9" hidden="1" customHeight="1" outlineLevel="1" x14ac:dyDescent="0.25">
      <c r="A1015" s="1133"/>
      <c r="B1015" s="1136"/>
      <c r="C1015" s="845"/>
      <c r="D1015" s="841"/>
      <c r="E1015" s="855"/>
      <c r="F1015" s="855"/>
      <c r="G1015" s="859">
        <v>0</v>
      </c>
    </row>
    <row r="1016" spans="1:7" ht="24.9" hidden="1" customHeight="1" outlineLevel="1" x14ac:dyDescent="0.25">
      <c r="A1016" s="1133"/>
      <c r="B1016" s="1136"/>
      <c r="C1016" s="845"/>
      <c r="D1016" s="841"/>
      <c r="E1016" s="855"/>
      <c r="F1016" s="855"/>
      <c r="G1016" s="859">
        <v>0</v>
      </c>
    </row>
    <row r="1017" spans="1:7" ht="24.9" hidden="1" customHeight="1" outlineLevel="1" x14ac:dyDescent="0.25">
      <c r="A1017" s="1133"/>
      <c r="B1017" s="1136"/>
      <c r="C1017" s="845"/>
      <c r="D1017" s="841"/>
      <c r="E1017" s="855"/>
      <c r="F1017" s="855"/>
      <c r="G1017" s="859">
        <v>0</v>
      </c>
    </row>
    <row r="1018" spans="1:7" ht="24.9" hidden="1" customHeight="1" outlineLevel="1" x14ac:dyDescent="0.25">
      <c r="A1018" s="1133"/>
      <c r="B1018" s="1136"/>
      <c r="C1018" s="845"/>
      <c r="D1018" s="841"/>
      <c r="E1018" s="855"/>
      <c r="F1018" s="855"/>
      <c r="G1018" s="859">
        <v>0</v>
      </c>
    </row>
    <row r="1019" spans="1:7" ht="24.9" hidden="1" customHeight="1" outlineLevel="1" x14ac:dyDescent="0.25">
      <c r="A1019" s="1133"/>
      <c r="B1019" s="1136"/>
      <c r="C1019" s="845"/>
      <c r="D1019" s="841"/>
      <c r="E1019" s="855"/>
      <c r="F1019" s="855"/>
      <c r="G1019" s="859">
        <v>0</v>
      </c>
    </row>
    <row r="1020" spans="1:7" ht="24.9" hidden="1" customHeight="1" outlineLevel="1" x14ac:dyDescent="0.25">
      <c r="A1020" s="1133"/>
      <c r="B1020" s="1136"/>
      <c r="C1020" s="845"/>
      <c r="D1020" s="841"/>
      <c r="E1020" s="855"/>
      <c r="F1020" s="855"/>
      <c r="G1020" s="859">
        <v>0</v>
      </c>
    </row>
    <row r="1021" spans="1:7" ht="24.9" hidden="1" customHeight="1" outlineLevel="1" x14ac:dyDescent="0.25">
      <c r="A1021" s="1133"/>
      <c r="B1021" s="1136"/>
      <c r="C1021" s="845"/>
      <c r="D1021" s="841"/>
      <c r="E1021" s="855"/>
      <c r="F1021" s="855"/>
      <c r="G1021" s="859">
        <v>0</v>
      </c>
    </row>
    <row r="1022" spans="1:7" ht="24.9" hidden="1" customHeight="1" outlineLevel="1" x14ac:dyDescent="0.25">
      <c r="A1022" s="1133"/>
      <c r="B1022" s="1136"/>
      <c r="C1022" s="845"/>
      <c r="D1022" s="841"/>
      <c r="E1022" s="855"/>
      <c r="F1022" s="855"/>
      <c r="G1022" s="859">
        <v>0</v>
      </c>
    </row>
    <row r="1023" spans="1:7" ht="24.9" hidden="1" customHeight="1" outlineLevel="1" x14ac:dyDescent="0.25">
      <c r="A1023" s="1133"/>
      <c r="B1023" s="1136"/>
      <c r="C1023" s="845"/>
      <c r="D1023" s="841"/>
      <c r="E1023" s="855"/>
      <c r="F1023" s="855"/>
      <c r="G1023" s="859">
        <v>0</v>
      </c>
    </row>
    <row r="1024" spans="1:7" ht="24.9" hidden="1" customHeight="1" outlineLevel="1" x14ac:dyDescent="0.25">
      <c r="A1024" s="1133"/>
      <c r="B1024" s="1136"/>
      <c r="C1024" s="845"/>
      <c r="D1024" s="841"/>
      <c r="E1024" s="855"/>
      <c r="F1024" s="855"/>
      <c r="G1024" s="859">
        <v>0</v>
      </c>
    </row>
    <row r="1025" spans="1:7" ht="24.9" hidden="1" customHeight="1" outlineLevel="1" x14ac:dyDescent="0.25">
      <c r="A1025" s="1133"/>
      <c r="B1025" s="1136"/>
      <c r="C1025" s="845"/>
      <c r="D1025" s="841"/>
      <c r="E1025" s="855"/>
      <c r="F1025" s="855"/>
      <c r="G1025" s="859">
        <v>0</v>
      </c>
    </row>
    <row r="1026" spans="1:7" ht="24.9" hidden="1" customHeight="1" outlineLevel="1" x14ac:dyDescent="0.25">
      <c r="A1026" s="1133"/>
      <c r="B1026" s="1136"/>
      <c r="C1026" s="845"/>
      <c r="D1026" s="841"/>
      <c r="E1026" s="855"/>
      <c r="F1026" s="855"/>
      <c r="G1026" s="859">
        <v>0</v>
      </c>
    </row>
    <row r="1027" spans="1:7" ht="24.9" hidden="1" customHeight="1" outlineLevel="1" x14ac:dyDescent="0.25">
      <c r="A1027" s="1133"/>
      <c r="B1027" s="1136"/>
      <c r="C1027" s="845"/>
      <c r="D1027" s="841"/>
      <c r="E1027" s="855"/>
      <c r="F1027" s="855"/>
      <c r="G1027" s="859">
        <v>0</v>
      </c>
    </row>
    <row r="1028" spans="1:7" ht="24.9" hidden="1" customHeight="1" outlineLevel="1" x14ac:dyDescent="0.25">
      <c r="A1028" s="1133"/>
      <c r="B1028" s="1136"/>
      <c r="C1028" s="845"/>
      <c r="D1028" s="841"/>
      <c r="E1028" s="855"/>
      <c r="F1028" s="855"/>
      <c r="G1028" s="859">
        <v>0</v>
      </c>
    </row>
    <row r="1029" spans="1:7" ht="24.9" hidden="1" customHeight="1" outlineLevel="1" x14ac:dyDescent="0.25">
      <c r="A1029" s="1133"/>
      <c r="B1029" s="1136"/>
      <c r="C1029" s="845"/>
      <c r="D1029" s="841"/>
      <c r="E1029" s="855"/>
      <c r="F1029" s="855"/>
      <c r="G1029" s="859">
        <v>0</v>
      </c>
    </row>
    <row r="1030" spans="1:7" ht="24.9" hidden="1" customHeight="1" outlineLevel="1" x14ac:dyDescent="0.25">
      <c r="A1030" s="1133"/>
      <c r="B1030" s="1136"/>
      <c r="C1030" s="845"/>
      <c r="D1030" s="841"/>
      <c r="E1030" s="855"/>
      <c r="F1030" s="855"/>
      <c r="G1030" s="859">
        <v>0</v>
      </c>
    </row>
    <row r="1031" spans="1:7" ht="24.9" hidden="1" customHeight="1" outlineLevel="1" x14ac:dyDescent="0.25">
      <c r="A1031" s="1133"/>
      <c r="B1031" s="1136"/>
      <c r="C1031" s="845"/>
      <c r="D1031" s="841"/>
      <c r="E1031" s="855"/>
      <c r="F1031" s="855"/>
      <c r="G1031" s="859">
        <v>0</v>
      </c>
    </row>
    <row r="1032" spans="1:7" ht="24.9" hidden="1" customHeight="1" outlineLevel="1" x14ac:dyDescent="0.25">
      <c r="A1032" s="1133"/>
      <c r="B1032" s="1136"/>
      <c r="C1032" s="845"/>
      <c r="D1032" s="841"/>
      <c r="E1032" s="855"/>
      <c r="F1032" s="855"/>
      <c r="G1032" s="859">
        <v>0</v>
      </c>
    </row>
    <row r="1033" spans="1:7" ht="24.9" customHeight="1" collapsed="1" x14ac:dyDescent="0.25">
      <c r="A1033" s="1134"/>
      <c r="B1033" s="1137"/>
      <c r="C1033" s="872"/>
      <c r="D1033" s="872"/>
      <c r="E1033" s="872"/>
      <c r="F1033" s="872"/>
      <c r="G1033" s="873">
        <f>SUM(G1013:G1032)</f>
        <v>0</v>
      </c>
    </row>
    <row r="1034" spans="1:7" s="835" customFormat="1" ht="24.9" hidden="1" customHeight="1" outlineLevel="1" x14ac:dyDescent="0.25">
      <c r="A1034" s="1132" t="s">
        <v>640</v>
      </c>
      <c r="B1034" s="1135" t="s">
        <v>639</v>
      </c>
      <c r="C1034" s="840"/>
      <c r="D1034" s="841"/>
      <c r="E1034" s="842"/>
      <c r="F1034" s="855"/>
      <c r="G1034" s="856">
        <v>0</v>
      </c>
    </row>
    <row r="1035" spans="1:7" s="835" customFormat="1" ht="24.9" hidden="1" customHeight="1" outlineLevel="1" x14ac:dyDescent="0.25">
      <c r="A1035" s="1133"/>
      <c r="B1035" s="1136"/>
      <c r="C1035" s="845"/>
      <c r="D1035" s="841"/>
      <c r="E1035" s="842"/>
      <c r="F1035" s="855"/>
      <c r="G1035" s="859">
        <v>0</v>
      </c>
    </row>
    <row r="1036" spans="1:7" s="835" customFormat="1" ht="24.9" hidden="1" customHeight="1" outlineLevel="1" x14ac:dyDescent="0.25">
      <c r="A1036" s="1133"/>
      <c r="B1036" s="1136"/>
      <c r="C1036" s="845"/>
      <c r="D1036" s="841"/>
      <c r="E1036" s="842"/>
      <c r="F1036" s="855"/>
      <c r="G1036" s="859">
        <v>0</v>
      </c>
    </row>
    <row r="1037" spans="1:7" s="835" customFormat="1" ht="24.9" hidden="1" customHeight="1" outlineLevel="1" x14ac:dyDescent="0.25">
      <c r="A1037" s="1133"/>
      <c r="B1037" s="1136"/>
      <c r="C1037" s="845"/>
      <c r="D1037" s="841"/>
      <c r="E1037" s="842"/>
      <c r="F1037" s="855"/>
      <c r="G1037" s="859">
        <v>0</v>
      </c>
    </row>
    <row r="1038" spans="1:7" s="835" customFormat="1" ht="24.9" hidden="1" customHeight="1" outlineLevel="1" x14ac:dyDescent="0.25">
      <c r="A1038" s="1133"/>
      <c r="B1038" s="1136"/>
      <c r="C1038" s="845"/>
      <c r="D1038" s="841"/>
      <c r="E1038" s="842"/>
      <c r="F1038" s="855"/>
      <c r="G1038" s="859">
        <v>0</v>
      </c>
    </row>
    <row r="1039" spans="1:7" s="835" customFormat="1" ht="24.9" hidden="1" customHeight="1" outlineLevel="1" x14ac:dyDescent="0.25">
      <c r="A1039" s="1133"/>
      <c r="B1039" s="1136"/>
      <c r="C1039" s="845"/>
      <c r="D1039" s="841"/>
      <c r="E1039" s="842"/>
      <c r="F1039" s="855"/>
      <c r="G1039" s="859">
        <v>0</v>
      </c>
    </row>
    <row r="1040" spans="1:7" s="835" customFormat="1" ht="24.9" hidden="1" customHeight="1" outlineLevel="1" x14ac:dyDescent="0.25">
      <c r="A1040" s="1133"/>
      <c r="B1040" s="1136"/>
      <c r="C1040" s="845"/>
      <c r="D1040" s="841"/>
      <c r="E1040" s="842"/>
      <c r="F1040" s="855"/>
      <c r="G1040" s="859">
        <v>0</v>
      </c>
    </row>
    <row r="1041" spans="1:7" s="835" customFormat="1" ht="24.9" hidden="1" customHeight="1" outlineLevel="1" x14ac:dyDescent="0.25">
      <c r="A1041" s="1133"/>
      <c r="B1041" s="1136"/>
      <c r="C1041" s="845"/>
      <c r="D1041" s="841"/>
      <c r="E1041" s="842"/>
      <c r="F1041" s="855"/>
      <c r="G1041" s="859">
        <v>0</v>
      </c>
    </row>
    <row r="1042" spans="1:7" s="835" customFormat="1" ht="24.9" hidden="1" customHeight="1" outlineLevel="1" x14ac:dyDescent="0.25">
      <c r="A1042" s="1133"/>
      <c r="B1042" s="1136"/>
      <c r="C1042" s="845"/>
      <c r="D1042" s="841"/>
      <c r="E1042" s="842"/>
      <c r="F1042" s="855"/>
      <c r="G1042" s="859">
        <v>0</v>
      </c>
    </row>
    <row r="1043" spans="1:7" s="835" customFormat="1" ht="24.9" hidden="1" customHeight="1" outlineLevel="1" x14ac:dyDescent="0.25">
      <c r="A1043" s="1133"/>
      <c r="B1043" s="1136"/>
      <c r="C1043" s="845"/>
      <c r="D1043" s="841"/>
      <c r="E1043" s="842"/>
      <c r="F1043" s="855"/>
      <c r="G1043" s="859">
        <v>0</v>
      </c>
    </row>
    <row r="1044" spans="1:7" s="835" customFormat="1" ht="24.9" hidden="1" customHeight="1" outlineLevel="1" x14ac:dyDescent="0.25">
      <c r="A1044" s="1133"/>
      <c r="B1044" s="1136"/>
      <c r="C1044" s="845"/>
      <c r="D1044" s="841"/>
      <c r="E1044" s="842"/>
      <c r="F1044" s="855"/>
      <c r="G1044" s="859">
        <v>0</v>
      </c>
    </row>
    <row r="1045" spans="1:7" s="835" customFormat="1" ht="24.9" hidden="1" customHeight="1" outlineLevel="1" x14ac:dyDescent="0.25">
      <c r="A1045" s="1133"/>
      <c r="B1045" s="1136"/>
      <c r="C1045" s="845"/>
      <c r="D1045" s="841"/>
      <c r="E1045" s="842"/>
      <c r="F1045" s="855"/>
      <c r="G1045" s="859">
        <v>0</v>
      </c>
    </row>
    <row r="1046" spans="1:7" s="835" customFormat="1" ht="24.9" hidden="1" customHeight="1" outlineLevel="1" x14ac:dyDescent="0.25">
      <c r="A1046" s="1133"/>
      <c r="B1046" s="1136"/>
      <c r="C1046" s="845"/>
      <c r="D1046" s="841"/>
      <c r="E1046" s="842"/>
      <c r="F1046" s="855"/>
      <c r="G1046" s="859">
        <v>0</v>
      </c>
    </row>
    <row r="1047" spans="1:7" s="835" customFormat="1" ht="24.9" hidden="1" customHeight="1" outlineLevel="1" x14ac:dyDescent="0.25">
      <c r="A1047" s="1133"/>
      <c r="B1047" s="1136"/>
      <c r="C1047" s="845"/>
      <c r="D1047" s="841"/>
      <c r="E1047" s="842"/>
      <c r="F1047" s="855"/>
      <c r="G1047" s="859">
        <v>0</v>
      </c>
    </row>
    <row r="1048" spans="1:7" s="835" customFormat="1" ht="24.9" hidden="1" customHeight="1" outlineLevel="1" x14ac:dyDescent="0.25">
      <c r="A1048" s="1133"/>
      <c r="B1048" s="1136"/>
      <c r="C1048" s="845"/>
      <c r="D1048" s="841"/>
      <c r="E1048" s="842"/>
      <c r="F1048" s="855"/>
      <c r="G1048" s="859">
        <v>0</v>
      </c>
    </row>
    <row r="1049" spans="1:7" s="835" customFormat="1" ht="24.9" hidden="1" customHeight="1" outlineLevel="1" x14ac:dyDescent="0.25">
      <c r="A1049" s="1133"/>
      <c r="B1049" s="1136"/>
      <c r="C1049" s="845"/>
      <c r="D1049" s="841"/>
      <c r="E1049" s="842"/>
      <c r="F1049" s="855"/>
      <c r="G1049" s="859">
        <v>0</v>
      </c>
    </row>
    <row r="1050" spans="1:7" s="835" customFormat="1" ht="24.9" hidden="1" customHeight="1" outlineLevel="1" x14ac:dyDescent="0.25">
      <c r="A1050" s="1133"/>
      <c r="B1050" s="1136"/>
      <c r="C1050" s="845"/>
      <c r="D1050" s="841"/>
      <c r="E1050" s="842"/>
      <c r="F1050" s="855"/>
      <c r="G1050" s="859">
        <v>0</v>
      </c>
    </row>
    <row r="1051" spans="1:7" s="835" customFormat="1" ht="24.9" hidden="1" customHeight="1" outlineLevel="1" x14ac:dyDescent="0.25">
      <c r="A1051" s="1133"/>
      <c r="B1051" s="1136"/>
      <c r="C1051" s="845"/>
      <c r="D1051" s="841"/>
      <c r="E1051" s="842"/>
      <c r="F1051" s="855"/>
      <c r="G1051" s="859">
        <v>0</v>
      </c>
    </row>
    <row r="1052" spans="1:7" s="835" customFormat="1" ht="24.9" hidden="1" customHeight="1" outlineLevel="1" x14ac:dyDescent="0.25">
      <c r="A1052" s="1133"/>
      <c r="B1052" s="1136"/>
      <c r="C1052" s="845"/>
      <c r="D1052" s="841"/>
      <c r="E1052" s="842"/>
      <c r="F1052" s="855"/>
      <c r="G1052" s="859">
        <v>0</v>
      </c>
    </row>
    <row r="1053" spans="1:7" s="835" customFormat="1" ht="24.9" hidden="1" customHeight="1" outlineLevel="1" x14ac:dyDescent="0.25">
      <c r="A1053" s="1133"/>
      <c r="B1053" s="1136"/>
      <c r="C1053" s="840"/>
      <c r="D1053" s="841"/>
      <c r="E1053" s="842"/>
      <c r="F1053" s="855"/>
      <c r="G1053" s="859">
        <v>0</v>
      </c>
    </row>
    <row r="1054" spans="1:7" ht="24.9" customHeight="1" collapsed="1" x14ac:dyDescent="0.35">
      <c r="A1054" s="1134"/>
      <c r="B1054" s="1137"/>
      <c r="C1054" s="865"/>
      <c r="D1054" s="860"/>
      <c r="E1054" s="850"/>
      <c r="F1054" s="866"/>
      <c r="G1054" s="852">
        <f>SUM(G1034:G1053)</f>
        <v>0</v>
      </c>
    </row>
    <row r="1055" spans="1:7" ht="24.9" hidden="1" customHeight="1" outlineLevel="1" x14ac:dyDescent="0.25">
      <c r="A1055" s="1132" t="s">
        <v>638</v>
      </c>
      <c r="B1055" s="1135" t="s">
        <v>637</v>
      </c>
      <c r="C1055" s="845"/>
      <c r="D1055" s="841"/>
      <c r="E1055" s="855"/>
      <c r="F1055" s="855"/>
      <c r="G1055" s="859">
        <v>0</v>
      </c>
    </row>
    <row r="1056" spans="1:7" ht="24.9" hidden="1" customHeight="1" outlineLevel="1" x14ac:dyDescent="0.25">
      <c r="A1056" s="1133"/>
      <c r="B1056" s="1136"/>
      <c r="C1056" s="845"/>
      <c r="D1056" s="841"/>
      <c r="E1056" s="855"/>
      <c r="F1056" s="855"/>
      <c r="G1056" s="859">
        <v>0</v>
      </c>
    </row>
    <row r="1057" spans="1:7" ht="24.9" hidden="1" customHeight="1" outlineLevel="1" x14ac:dyDescent="0.25">
      <c r="A1057" s="1133"/>
      <c r="B1057" s="1136"/>
      <c r="C1057" s="845"/>
      <c r="D1057" s="841"/>
      <c r="E1057" s="855"/>
      <c r="F1057" s="855"/>
      <c r="G1057" s="859">
        <v>0</v>
      </c>
    </row>
    <row r="1058" spans="1:7" ht="24.9" hidden="1" customHeight="1" outlineLevel="1" x14ac:dyDescent="0.25">
      <c r="A1058" s="1133"/>
      <c r="B1058" s="1136"/>
      <c r="C1058" s="845"/>
      <c r="D1058" s="841"/>
      <c r="E1058" s="855"/>
      <c r="F1058" s="855"/>
      <c r="G1058" s="859">
        <v>0</v>
      </c>
    </row>
    <row r="1059" spans="1:7" ht="24.9" hidden="1" customHeight="1" outlineLevel="1" x14ac:dyDescent="0.25">
      <c r="A1059" s="1133"/>
      <c r="B1059" s="1136"/>
      <c r="C1059" s="845"/>
      <c r="D1059" s="841"/>
      <c r="E1059" s="855"/>
      <c r="F1059" s="855"/>
      <c r="G1059" s="859">
        <v>0</v>
      </c>
    </row>
    <row r="1060" spans="1:7" ht="24.9" hidden="1" customHeight="1" outlineLevel="1" x14ac:dyDescent="0.25">
      <c r="A1060" s="1133"/>
      <c r="B1060" s="1136"/>
      <c r="C1060" s="845"/>
      <c r="D1060" s="841"/>
      <c r="E1060" s="855"/>
      <c r="F1060" s="855"/>
      <c r="G1060" s="859">
        <v>0</v>
      </c>
    </row>
    <row r="1061" spans="1:7" ht="24.9" hidden="1" customHeight="1" outlineLevel="1" x14ac:dyDescent="0.25">
      <c r="A1061" s="1133"/>
      <c r="B1061" s="1136"/>
      <c r="C1061" s="845"/>
      <c r="D1061" s="841"/>
      <c r="E1061" s="855"/>
      <c r="F1061" s="855"/>
      <c r="G1061" s="859">
        <v>0</v>
      </c>
    </row>
    <row r="1062" spans="1:7" ht="24.9" hidden="1" customHeight="1" outlineLevel="1" x14ac:dyDescent="0.25">
      <c r="A1062" s="1133"/>
      <c r="B1062" s="1136"/>
      <c r="C1062" s="845"/>
      <c r="D1062" s="841"/>
      <c r="E1062" s="855"/>
      <c r="F1062" s="855"/>
      <c r="G1062" s="859">
        <v>0</v>
      </c>
    </row>
    <row r="1063" spans="1:7" ht="24.9" hidden="1" customHeight="1" outlineLevel="1" x14ac:dyDescent="0.25">
      <c r="A1063" s="1133"/>
      <c r="B1063" s="1136"/>
      <c r="C1063" s="845"/>
      <c r="D1063" s="841"/>
      <c r="E1063" s="855"/>
      <c r="F1063" s="855"/>
      <c r="G1063" s="859">
        <v>0</v>
      </c>
    </row>
    <row r="1064" spans="1:7" ht="24.9" hidden="1" customHeight="1" outlineLevel="1" x14ac:dyDescent="0.25">
      <c r="A1064" s="1133"/>
      <c r="B1064" s="1136"/>
      <c r="C1064" s="845"/>
      <c r="D1064" s="841"/>
      <c r="E1064" s="855"/>
      <c r="F1064" s="855"/>
      <c r="G1064" s="859">
        <v>0</v>
      </c>
    </row>
    <row r="1065" spans="1:7" ht="24.9" hidden="1" customHeight="1" outlineLevel="1" x14ac:dyDescent="0.25">
      <c r="A1065" s="1133"/>
      <c r="B1065" s="1136"/>
      <c r="C1065" s="845"/>
      <c r="D1065" s="841"/>
      <c r="E1065" s="855"/>
      <c r="F1065" s="855"/>
      <c r="G1065" s="859">
        <v>0</v>
      </c>
    </row>
    <row r="1066" spans="1:7" ht="24.9" hidden="1" customHeight="1" outlineLevel="1" x14ac:dyDescent="0.25">
      <c r="A1066" s="1133"/>
      <c r="B1066" s="1136"/>
      <c r="C1066" s="845"/>
      <c r="D1066" s="841"/>
      <c r="E1066" s="855"/>
      <c r="F1066" s="855"/>
      <c r="G1066" s="859">
        <v>0</v>
      </c>
    </row>
    <row r="1067" spans="1:7" ht="24.9" hidden="1" customHeight="1" outlineLevel="1" x14ac:dyDescent="0.25">
      <c r="A1067" s="1133"/>
      <c r="B1067" s="1136"/>
      <c r="C1067" s="845"/>
      <c r="D1067" s="841"/>
      <c r="E1067" s="855"/>
      <c r="F1067" s="855"/>
      <c r="G1067" s="859">
        <v>0</v>
      </c>
    </row>
    <row r="1068" spans="1:7" ht="24.9" hidden="1" customHeight="1" outlineLevel="1" x14ac:dyDescent="0.25">
      <c r="A1068" s="1133"/>
      <c r="B1068" s="1136"/>
      <c r="C1068" s="845"/>
      <c r="D1068" s="841"/>
      <c r="E1068" s="855"/>
      <c r="F1068" s="855"/>
      <c r="G1068" s="859">
        <v>0</v>
      </c>
    </row>
    <row r="1069" spans="1:7" ht="24.9" hidden="1" customHeight="1" outlineLevel="1" x14ac:dyDescent="0.25">
      <c r="A1069" s="1133"/>
      <c r="B1069" s="1136"/>
      <c r="C1069" s="845"/>
      <c r="D1069" s="841"/>
      <c r="E1069" s="855"/>
      <c r="F1069" s="855"/>
      <c r="G1069" s="859">
        <v>0</v>
      </c>
    </row>
    <row r="1070" spans="1:7" ht="24.9" hidden="1" customHeight="1" outlineLevel="1" x14ac:dyDescent="0.25">
      <c r="A1070" s="1133"/>
      <c r="B1070" s="1136"/>
      <c r="C1070" s="845"/>
      <c r="D1070" s="841"/>
      <c r="E1070" s="855"/>
      <c r="F1070" s="855"/>
      <c r="G1070" s="859">
        <v>0</v>
      </c>
    </row>
    <row r="1071" spans="1:7" ht="24.9" hidden="1" customHeight="1" outlineLevel="1" x14ac:dyDescent="0.25">
      <c r="A1071" s="1133"/>
      <c r="B1071" s="1136"/>
      <c r="C1071" s="845"/>
      <c r="D1071" s="841"/>
      <c r="E1071" s="855"/>
      <c r="F1071" s="855"/>
      <c r="G1071" s="859">
        <v>0</v>
      </c>
    </row>
    <row r="1072" spans="1:7" ht="24.9" hidden="1" customHeight="1" outlineLevel="1" x14ac:dyDescent="0.25">
      <c r="A1072" s="1133"/>
      <c r="B1072" s="1136"/>
      <c r="C1072" s="845"/>
      <c r="D1072" s="841"/>
      <c r="E1072" s="855"/>
      <c r="F1072" s="855"/>
      <c r="G1072" s="859">
        <v>0</v>
      </c>
    </row>
    <row r="1073" spans="1:7" ht="24.9" hidden="1" customHeight="1" outlineLevel="1" x14ac:dyDescent="0.25">
      <c r="A1073" s="1133"/>
      <c r="B1073" s="1136"/>
      <c r="C1073" s="845"/>
      <c r="D1073" s="841"/>
      <c r="E1073" s="855"/>
      <c r="F1073" s="855"/>
      <c r="G1073" s="859">
        <v>0</v>
      </c>
    </row>
    <row r="1074" spans="1:7" ht="24.9" hidden="1" customHeight="1" outlineLevel="1" x14ac:dyDescent="0.25">
      <c r="A1074" s="1133"/>
      <c r="B1074" s="1136"/>
      <c r="C1074" s="845"/>
      <c r="D1074" s="841"/>
      <c r="E1074" s="855"/>
      <c r="F1074" s="855"/>
      <c r="G1074" s="859">
        <v>0</v>
      </c>
    </row>
    <row r="1075" spans="1:7" ht="24.9" hidden="1" customHeight="1" outlineLevel="1" x14ac:dyDescent="0.25">
      <c r="A1075" s="1133"/>
      <c r="B1075" s="1136"/>
      <c r="C1075" s="845"/>
      <c r="D1075" s="841"/>
      <c r="E1075" s="855"/>
      <c r="F1075" s="855"/>
      <c r="G1075" s="859">
        <v>0</v>
      </c>
    </row>
    <row r="1076" spans="1:7" ht="24.9" hidden="1" customHeight="1" outlineLevel="1" x14ac:dyDescent="0.25">
      <c r="A1076" s="1133"/>
      <c r="B1076" s="1136"/>
      <c r="C1076" s="845"/>
      <c r="D1076" s="841"/>
      <c r="E1076" s="855"/>
      <c r="F1076" s="855"/>
      <c r="G1076" s="859">
        <v>0</v>
      </c>
    </row>
    <row r="1077" spans="1:7" ht="24.9" hidden="1" customHeight="1" outlineLevel="1" x14ac:dyDescent="0.25">
      <c r="A1077" s="1133"/>
      <c r="B1077" s="1136"/>
      <c r="C1077" s="845"/>
      <c r="D1077" s="841"/>
      <c r="E1077" s="855"/>
      <c r="F1077" s="855"/>
      <c r="G1077" s="859">
        <v>0</v>
      </c>
    </row>
    <row r="1078" spans="1:7" ht="24.9" hidden="1" customHeight="1" outlineLevel="1" x14ac:dyDescent="0.25">
      <c r="A1078" s="1133"/>
      <c r="B1078" s="1136"/>
      <c r="C1078" s="845"/>
      <c r="D1078" s="841"/>
      <c r="E1078" s="855"/>
      <c r="F1078" s="855"/>
      <c r="G1078" s="859">
        <v>0</v>
      </c>
    </row>
    <row r="1079" spans="1:7" ht="24.9" hidden="1" customHeight="1" outlineLevel="1" x14ac:dyDescent="0.25">
      <c r="A1079" s="1133"/>
      <c r="B1079" s="1136"/>
      <c r="C1079" s="845"/>
      <c r="D1079" s="841"/>
      <c r="E1079" s="855"/>
      <c r="F1079" s="855"/>
      <c r="G1079" s="859">
        <v>0</v>
      </c>
    </row>
    <row r="1080" spans="1:7" ht="24.9" hidden="1" customHeight="1" outlineLevel="1" x14ac:dyDescent="0.25">
      <c r="A1080" s="1133"/>
      <c r="B1080" s="1136"/>
      <c r="C1080" s="845"/>
      <c r="D1080" s="841"/>
      <c r="E1080" s="855"/>
      <c r="F1080" s="855"/>
      <c r="G1080" s="859">
        <v>0</v>
      </c>
    </row>
    <row r="1081" spans="1:7" ht="24.9" hidden="1" customHeight="1" outlineLevel="1" x14ac:dyDescent="0.25">
      <c r="A1081" s="1133"/>
      <c r="B1081" s="1136"/>
      <c r="C1081" s="845"/>
      <c r="D1081" s="841"/>
      <c r="E1081" s="855"/>
      <c r="F1081" s="855"/>
      <c r="G1081" s="859">
        <v>0</v>
      </c>
    </row>
    <row r="1082" spans="1:7" ht="24.9" hidden="1" customHeight="1" outlineLevel="1" x14ac:dyDescent="0.25">
      <c r="A1082" s="1133"/>
      <c r="B1082" s="1136"/>
      <c r="C1082" s="845"/>
      <c r="D1082" s="841"/>
      <c r="E1082" s="855"/>
      <c r="F1082" s="855"/>
      <c r="G1082" s="859">
        <v>0</v>
      </c>
    </row>
    <row r="1083" spans="1:7" ht="24.9" hidden="1" customHeight="1" outlineLevel="1" x14ac:dyDescent="0.25">
      <c r="A1083" s="1133"/>
      <c r="B1083" s="1136"/>
      <c r="C1083" s="845"/>
      <c r="D1083" s="841"/>
      <c r="E1083" s="855"/>
      <c r="F1083" s="855"/>
      <c r="G1083" s="859">
        <v>0</v>
      </c>
    </row>
    <row r="1084" spans="1:7" ht="24.9" hidden="1" customHeight="1" outlineLevel="1" x14ac:dyDescent="0.25">
      <c r="A1084" s="1133"/>
      <c r="B1084" s="1136"/>
      <c r="C1084" s="845"/>
      <c r="D1084" s="841"/>
      <c r="E1084" s="855"/>
      <c r="F1084" s="855"/>
      <c r="G1084" s="859">
        <v>0</v>
      </c>
    </row>
    <row r="1085" spans="1:7" ht="24.9" hidden="1" customHeight="1" outlineLevel="1" x14ac:dyDescent="0.25">
      <c r="A1085" s="1133"/>
      <c r="B1085" s="1136"/>
      <c r="C1085" s="845"/>
      <c r="D1085" s="841"/>
      <c r="E1085" s="855"/>
      <c r="F1085" s="855"/>
      <c r="G1085" s="859">
        <v>0</v>
      </c>
    </row>
    <row r="1086" spans="1:7" ht="24.9" hidden="1" customHeight="1" outlineLevel="1" x14ac:dyDescent="0.25">
      <c r="A1086" s="1133"/>
      <c r="B1086" s="1136"/>
      <c r="C1086" s="845"/>
      <c r="D1086" s="841"/>
      <c r="E1086" s="855"/>
      <c r="F1086" s="855"/>
      <c r="G1086" s="859">
        <v>0</v>
      </c>
    </row>
    <row r="1087" spans="1:7" ht="24.9" hidden="1" customHeight="1" outlineLevel="1" x14ac:dyDescent="0.25">
      <c r="A1087" s="1133"/>
      <c r="B1087" s="1136"/>
      <c r="C1087" s="845"/>
      <c r="D1087" s="841"/>
      <c r="E1087" s="855"/>
      <c r="F1087" s="855"/>
      <c r="G1087" s="859">
        <v>0</v>
      </c>
    </row>
    <row r="1088" spans="1:7" ht="24.9" hidden="1" customHeight="1" outlineLevel="1" x14ac:dyDescent="0.25">
      <c r="A1088" s="1133"/>
      <c r="B1088" s="1136"/>
      <c r="C1088" s="845"/>
      <c r="D1088" s="841"/>
      <c r="E1088" s="855"/>
      <c r="F1088" s="855"/>
      <c r="G1088" s="859">
        <v>0</v>
      </c>
    </row>
    <row r="1089" spans="1:7" ht="24.9" hidden="1" customHeight="1" outlineLevel="1" x14ac:dyDescent="0.25">
      <c r="A1089" s="1133"/>
      <c r="B1089" s="1136"/>
      <c r="C1089" s="845"/>
      <c r="D1089" s="841"/>
      <c r="E1089" s="855"/>
      <c r="F1089" s="855"/>
      <c r="G1089" s="859">
        <v>0</v>
      </c>
    </row>
    <row r="1090" spans="1:7" ht="24.9" hidden="1" customHeight="1" outlineLevel="1" x14ac:dyDescent="0.25">
      <c r="A1090" s="1133"/>
      <c r="B1090" s="1136"/>
      <c r="C1090" s="845"/>
      <c r="D1090" s="841"/>
      <c r="E1090" s="855"/>
      <c r="F1090" s="855"/>
      <c r="G1090" s="859">
        <v>0</v>
      </c>
    </row>
    <row r="1091" spans="1:7" ht="24.9" hidden="1" customHeight="1" outlineLevel="1" x14ac:dyDescent="0.25">
      <c r="A1091" s="1133"/>
      <c r="B1091" s="1136"/>
      <c r="C1091" s="845"/>
      <c r="D1091" s="841"/>
      <c r="E1091" s="855"/>
      <c r="F1091" s="855"/>
      <c r="G1091" s="859">
        <v>0</v>
      </c>
    </row>
    <row r="1092" spans="1:7" ht="24.9" hidden="1" customHeight="1" outlineLevel="1" x14ac:dyDescent="0.25">
      <c r="A1092" s="1133"/>
      <c r="B1092" s="1136"/>
      <c r="C1092" s="845"/>
      <c r="D1092" s="841"/>
      <c r="E1092" s="855"/>
      <c r="F1092" s="855"/>
      <c r="G1092" s="859">
        <v>0</v>
      </c>
    </row>
    <row r="1093" spans="1:7" ht="24.9" hidden="1" customHeight="1" outlineLevel="1" x14ac:dyDescent="0.25">
      <c r="A1093" s="1133"/>
      <c r="B1093" s="1136"/>
      <c r="C1093" s="845"/>
      <c r="D1093" s="841"/>
      <c r="E1093" s="855"/>
      <c r="F1093" s="855"/>
      <c r="G1093" s="859">
        <v>0</v>
      </c>
    </row>
    <row r="1094" spans="1:7" ht="24.9" hidden="1" customHeight="1" outlineLevel="1" x14ac:dyDescent="0.25">
      <c r="A1094" s="1133"/>
      <c r="B1094" s="1136"/>
      <c r="C1094" s="845"/>
      <c r="D1094" s="841"/>
      <c r="E1094" s="855"/>
      <c r="F1094" s="855"/>
      <c r="G1094" s="859">
        <v>0</v>
      </c>
    </row>
    <row r="1095" spans="1:7" ht="24.9" customHeight="1" collapsed="1" x14ac:dyDescent="0.25">
      <c r="A1095" s="1134"/>
      <c r="B1095" s="1137"/>
      <c r="C1095" s="872"/>
      <c r="D1095" s="872"/>
      <c r="E1095" s="872"/>
      <c r="F1095" s="872"/>
      <c r="G1095" s="852">
        <f>SUM(G1055:G1094)</f>
        <v>0</v>
      </c>
    </row>
    <row r="1096" spans="1:7" ht="35.15" customHeight="1" thickBot="1" x14ac:dyDescent="0.3">
      <c r="A1096" s="874"/>
      <c r="B1096" s="1155" t="s">
        <v>636</v>
      </c>
      <c r="C1096" s="1156"/>
      <c r="D1096" s="1156"/>
      <c r="E1096" s="1156"/>
      <c r="F1096" s="1157"/>
      <c r="G1096" s="875">
        <f>G939+G980+G991+G1012+G1033+G1054+G1095</f>
        <v>0</v>
      </c>
    </row>
    <row r="1097" spans="1:7" ht="35.15" customHeight="1" x14ac:dyDescent="0.25">
      <c r="A1097" s="876"/>
      <c r="B1097" s="877"/>
      <c r="C1097" s="878"/>
      <c r="D1097" s="1139" t="s">
        <v>635</v>
      </c>
      <c r="E1097" s="1139"/>
      <c r="F1097" s="1139"/>
      <c r="G1097" s="879">
        <f>G898+G1096</f>
        <v>0</v>
      </c>
    </row>
    <row r="1098" spans="1:7" ht="35.15" customHeight="1" x14ac:dyDescent="0.25">
      <c r="A1098" s="880"/>
      <c r="B1098" s="881"/>
      <c r="C1098" s="882"/>
      <c r="D1098" s="1138" t="s">
        <v>634</v>
      </c>
      <c r="E1098" s="1138"/>
      <c r="F1098" s="1138"/>
      <c r="G1098" s="879">
        <f>Total!$C$154</f>
        <v>0</v>
      </c>
    </row>
    <row r="1099" spans="1:7" ht="35.15" customHeight="1" x14ac:dyDescent="0.35">
      <c r="A1099" s="880"/>
      <c r="B1099" s="883"/>
      <c r="C1099" s="884"/>
      <c r="D1099" s="1149" t="s">
        <v>633</v>
      </c>
      <c r="E1099" s="1149"/>
      <c r="F1099" s="1149"/>
      <c r="G1099" s="879">
        <f>G1098-G1097</f>
        <v>0</v>
      </c>
    </row>
    <row r="1100" spans="1:7" ht="35.15" customHeight="1" x14ac:dyDescent="0.25">
      <c r="A1100" s="880"/>
      <c r="B1100" s="1151"/>
      <c r="C1100" s="882"/>
      <c r="D1100" s="1149" t="s">
        <v>632</v>
      </c>
      <c r="E1100" s="1149"/>
      <c r="F1100" s="1150"/>
      <c r="G1100" s="885">
        <f>IF(G1098=0,0,G1099/G1098)</f>
        <v>0</v>
      </c>
    </row>
    <row r="1101" spans="1:7" ht="13.5" customHeight="1" thickBot="1" x14ac:dyDescent="0.4">
      <c r="A1101" s="886"/>
      <c r="B1101" s="1152"/>
      <c r="C1101" s="887"/>
      <c r="D1101" s="888"/>
      <c r="E1101" s="888"/>
      <c r="F1101" s="1153"/>
      <c r="G1101" s="1154"/>
    </row>
    <row r="1102" spans="1:7" ht="14.15" customHeight="1" thickBot="1" x14ac:dyDescent="0.4">
      <c r="B1102" s="889"/>
      <c r="C1102" s="890"/>
      <c r="D1102" s="891"/>
      <c r="E1102" s="861"/>
      <c r="F1102" s="861"/>
      <c r="G1102" s="861"/>
    </row>
    <row r="1103" spans="1:7" s="899" customFormat="1" ht="39.9" customHeight="1" thickBot="1" x14ac:dyDescent="0.3">
      <c r="A1103" s="892" t="s">
        <v>714</v>
      </c>
      <c r="B1103" s="893" t="s">
        <v>733</v>
      </c>
      <c r="C1103" s="894" t="s">
        <v>732</v>
      </c>
      <c r="D1103" s="895"/>
      <c r="E1103" s="896"/>
      <c r="F1103" s="897" t="s">
        <v>731</v>
      </c>
      <c r="G1103" s="898" t="s">
        <v>730</v>
      </c>
    </row>
    <row r="1104" spans="1:7" s="907" customFormat="1" ht="24.9" customHeight="1" x14ac:dyDescent="0.25">
      <c r="A1104" s="900">
        <v>1</v>
      </c>
      <c r="B1104" s="901" t="s">
        <v>729</v>
      </c>
      <c r="C1104" s="902" t="s">
        <v>728</v>
      </c>
      <c r="D1104" s="903"/>
      <c r="E1104" s="904"/>
      <c r="F1104" s="905" t="str">
        <f>IF(G1104=0," ",G1104/G1120)</f>
        <v xml:space="preserve"> </v>
      </c>
      <c r="G1104" s="906">
        <f>Total!$X$88-G1117-G1110-G1109-G1108-G1107-G1106-G1105</f>
        <v>0</v>
      </c>
    </row>
    <row r="1105" spans="1:7" s="907" customFormat="1" ht="24.9" customHeight="1" x14ac:dyDescent="0.25">
      <c r="A1105" s="908">
        <v>2</v>
      </c>
      <c r="B1105" s="909" t="s">
        <v>727</v>
      </c>
      <c r="C1105" s="910" t="s">
        <v>76</v>
      </c>
      <c r="D1105" s="911"/>
      <c r="E1105" s="912"/>
      <c r="F1105" s="913" t="str">
        <f>IF(G1105=0," ",G1105/G1120)</f>
        <v xml:space="preserve"> </v>
      </c>
      <c r="G1105" s="914">
        <f>Total!$V$38+Total!$W$38</f>
        <v>0</v>
      </c>
    </row>
    <row r="1106" spans="1:7" s="907" customFormat="1" ht="24.9" customHeight="1" x14ac:dyDescent="0.25">
      <c r="A1106" s="908">
        <v>3</v>
      </c>
      <c r="B1106" s="909" t="s">
        <v>726</v>
      </c>
      <c r="C1106" s="910" t="s">
        <v>100</v>
      </c>
      <c r="D1106" s="911"/>
      <c r="E1106" s="912"/>
      <c r="F1106" s="913" t="str">
        <f>IF(G1106=0," ",G1106/G1120)</f>
        <v xml:space="preserve"> </v>
      </c>
      <c r="G1106" s="914">
        <f>Total!$X$74</f>
        <v>0</v>
      </c>
    </row>
    <row r="1107" spans="1:7" s="907" customFormat="1" ht="24.9" customHeight="1" x14ac:dyDescent="0.25">
      <c r="A1107" s="908">
        <v>4</v>
      </c>
      <c r="B1107" s="909" t="s">
        <v>725</v>
      </c>
      <c r="C1107" s="910" t="s">
        <v>97</v>
      </c>
      <c r="D1107" s="911"/>
      <c r="E1107" s="912"/>
      <c r="F1107" s="913" t="str">
        <f>IF(G1107=0," ",G1107/G1120)</f>
        <v xml:space="preserve"> </v>
      </c>
      <c r="G1107" s="914">
        <f>Total!$X$76</f>
        <v>0</v>
      </c>
    </row>
    <row r="1108" spans="1:7" s="907" customFormat="1" ht="24.9" customHeight="1" x14ac:dyDescent="0.25">
      <c r="A1108" s="908">
        <v>5</v>
      </c>
      <c r="B1108" s="909" t="s">
        <v>706</v>
      </c>
      <c r="C1108" s="910" t="s">
        <v>105</v>
      </c>
      <c r="D1108" s="911"/>
      <c r="E1108" s="912"/>
      <c r="F1108" s="913" t="str">
        <f>IF(G1108=0," ",G1108/G1120)</f>
        <v xml:space="preserve"> </v>
      </c>
      <c r="G1108" s="914">
        <f>Total!$X$83</f>
        <v>0</v>
      </c>
    </row>
    <row r="1109" spans="1:7" s="907" customFormat="1" ht="24.9" customHeight="1" x14ac:dyDescent="0.25">
      <c r="A1109" s="908">
        <v>6</v>
      </c>
      <c r="B1109" s="909" t="s">
        <v>724</v>
      </c>
      <c r="C1109" s="910" t="s">
        <v>101</v>
      </c>
      <c r="D1109" s="911"/>
      <c r="E1109" s="912"/>
      <c r="F1109" s="913" t="str">
        <f>IF(G1109=0," ",G1109/G1120)</f>
        <v xml:space="preserve"> </v>
      </c>
      <c r="G1109" s="914">
        <f>Total!$X$79</f>
        <v>0</v>
      </c>
    </row>
    <row r="1110" spans="1:7" s="907" customFormat="1" ht="24.9" customHeight="1" x14ac:dyDescent="0.25">
      <c r="A1110" s="908">
        <v>7</v>
      </c>
      <c r="B1110" s="909" t="s">
        <v>723</v>
      </c>
      <c r="C1110" s="910" t="s">
        <v>104</v>
      </c>
      <c r="D1110" s="911"/>
      <c r="E1110" s="912"/>
      <c r="F1110" s="913" t="str">
        <f>IF(G1110=0," ",G1110/G1120)</f>
        <v xml:space="preserve"> </v>
      </c>
      <c r="G1110" s="914">
        <f>Total!$X$81</f>
        <v>0</v>
      </c>
    </row>
    <row r="1111" spans="1:7" s="907" customFormat="1" ht="24.9" customHeight="1" x14ac:dyDescent="0.25">
      <c r="A1111" s="908">
        <v>8</v>
      </c>
      <c r="B1111" s="909" t="s">
        <v>703</v>
      </c>
      <c r="C1111" s="910" t="s">
        <v>220</v>
      </c>
      <c r="D1111" s="911"/>
      <c r="E1111" s="912"/>
      <c r="F1111" s="913" t="str">
        <f>IF(G1111=0," ",G1111/G1120)</f>
        <v xml:space="preserve"> </v>
      </c>
      <c r="G1111" s="914">
        <f>SUM(Indirect!$H$65:$H$84)</f>
        <v>0</v>
      </c>
    </row>
    <row r="1112" spans="1:7" s="907" customFormat="1" ht="24.9" customHeight="1" x14ac:dyDescent="0.25">
      <c r="A1112" s="908">
        <v>9</v>
      </c>
      <c r="B1112" s="909" t="s">
        <v>722</v>
      </c>
      <c r="C1112" s="910" t="s">
        <v>220</v>
      </c>
      <c r="D1112" s="911"/>
      <c r="E1112" s="912"/>
      <c r="F1112" s="913" t="str">
        <f>IF(G1112=0," ",G1112/G1120)</f>
        <v xml:space="preserve"> </v>
      </c>
      <c r="G1112" s="914">
        <f>SUM(Indirect!$H$52:$H$59)</f>
        <v>0</v>
      </c>
    </row>
    <row r="1113" spans="1:7" s="907" customFormat="1" ht="24.9" customHeight="1" x14ac:dyDescent="0.25">
      <c r="A1113" s="908">
        <v>10</v>
      </c>
      <c r="B1113" s="909" t="s">
        <v>721</v>
      </c>
      <c r="C1113" s="910" t="s">
        <v>221</v>
      </c>
      <c r="D1113" s="911"/>
      <c r="E1113" s="912"/>
      <c r="F1113" s="913" t="str">
        <f>IF(G1113=0," ",G1113/G1120)</f>
        <v xml:space="preserve"> </v>
      </c>
      <c r="G1113" s="914">
        <f>SUM(Indirect!$H$4:$H$6)</f>
        <v>0</v>
      </c>
    </row>
    <row r="1114" spans="1:7" s="907" customFormat="1" ht="24.9" customHeight="1" x14ac:dyDescent="0.25">
      <c r="A1114" s="908">
        <v>11</v>
      </c>
      <c r="B1114" s="909" t="s">
        <v>720</v>
      </c>
      <c r="C1114" s="910" t="s">
        <v>220</v>
      </c>
      <c r="D1114" s="911"/>
      <c r="E1114" s="912"/>
      <c r="F1114" s="913" t="str">
        <f>IF(G1114=0," ",G1114/G1120)</f>
        <v xml:space="preserve"> </v>
      </c>
      <c r="G1114" s="914">
        <f>SUM(Indirect!$H$60:$H$61)</f>
        <v>0</v>
      </c>
    </row>
    <row r="1115" spans="1:7" s="907" customFormat="1" ht="24.9" customHeight="1" x14ac:dyDescent="0.25">
      <c r="A1115" s="908">
        <v>12</v>
      </c>
      <c r="B1115" s="909" t="s">
        <v>496</v>
      </c>
      <c r="C1115" s="910" t="s">
        <v>220</v>
      </c>
      <c r="D1115" s="911"/>
      <c r="E1115" s="912"/>
      <c r="F1115" s="913" t="str">
        <f>IF(G1115=0," ",G1115/G1120)</f>
        <v xml:space="preserve"> </v>
      </c>
      <c r="G1115" s="914">
        <f>Indirect!$H$90</f>
        <v>0</v>
      </c>
    </row>
    <row r="1116" spans="1:7" s="907" customFormat="1" ht="24.9" customHeight="1" x14ac:dyDescent="0.25">
      <c r="A1116" s="908">
        <v>13</v>
      </c>
      <c r="B1116" s="909" t="s">
        <v>700</v>
      </c>
      <c r="C1116" s="910" t="s">
        <v>223</v>
      </c>
      <c r="D1116" s="911"/>
      <c r="E1116" s="912"/>
      <c r="F1116" s="913" t="str">
        <f>IF(G1116=0," ",G1116/G1120)</f>
        <v xml:space="preserve"> </v>
      </c>
      <c r="G1116" s="914">
        <f>Indirect!$J$18</f>
        <v>0</v>
      </c>
    </row>
    <row r="1117" spans="1:7" s="907" customFormat="1" ht="24.9" customHeight="1" x14ac:dyDescent="0.25">
      <c r="A1117" s="908">
        <v>14</v>
      </c>
      <c r="B1117" s="909" t="s">
        <v>719</v>
      </c>
      <c r="C1117" s="910" t="s">
        <v>718</v>
      </c>
      <c r="D1117" s="911"/>
      <c r="E1117" s="912"/>
      <c r="F1117" s="913" t="str">
        <f>IF(G1117=0," ",G1117/G1120)</f>
        <v xml:space="preserve"> </v>
      </c>
      <c r="G1117" s="914">
        <f>Total!$V$10+Total!$V$13+Total!$V$39</f>
        <v>0</v>
      </c>
    </row>
    <row r="1118" spans="1:7" s="907" customFormat="1" ht="24.9" customHeight="1" x14ac:dyDescent="0.25">
      <c r="A1118" s="908">
        <v>15</v>
      </c>
      <c r="B1118" s="909" t="s">
        <v>717</v>
      </c>
      <c r="C1118" s="910" t="s">
        <v>716</v>
      </c>
      <c r="D1118" s="911"/>
      <c r="E1118" s="912"/>
      <c r="F1118" s="913" t="str">
        <f>IF(G1118=0," ",G1118/G1120)</f>
        <v xml:space="preserve"> </v>
      </c>
      <c r="G1118" s="914">
        <f>Indirect!$J$110+Indirect!$J$129</f>
        <v>0</v>
      </c>
    </row>
    <row r="1119" spans="1:7" s="907" customFormat="1" ht="24.9" customHeight="1" x14ac:dyDescent="0.25">
      <c r="A1119" s="908">
        <v>16</v>
      </c>
      <c r="B1119" s="909" t="s">
        <v>715</v>
      </c>
      <c r="C1119" s="910"/>
      <c r="D1119" s="911"/>
      <c r="E1119" s="915"/>
      <c r="F1119" s="913" t="str">
        <f>IF(G1119=0," ",G1119/G1120)</f>
        <v xml:space="preserve"> </v>
      </c>
      <c r="G1119" s="914">
        <f>Indirect!$J$140+Indirect!$J$156-G1111-G1112-G1113-G1114-G1115-G1116-G1117-G1118-Total!$V$82-Indirect!$J$149</f>
        <v>0</v>
      </c>
    </row>
    <row r="1120" spans="1:7" s="899" customFormat="1" ht="24.9" customHeight="1" thickBot="1" x14ac:dyDescent="0.3">
      <c r="A1120" s="916"/>
      <c r="B1120" s="917" t="s">
        <v>697</v>
      </c>
      <c r="C1120" s="918"/>
      <c r="D1120" s="919"/>
      <c r="E1120" s="920"/>
      <c r="F1120" s="921">
        <v>1</v>
      </c>
      <c r="G1120" s="922">
        <f>SUM(G1104:G1119)</f>
        <v>0</v>
      </c>
    </row>
    <row r="1121" spans="1:7" s="907" customFormat="1" ht="24.9" customHeight="1" thickBot="1" x14ac:dyDescent="0.3">
      <c r="A1121" s="923"/>
      <c r="B1121" s="923"/>
      <c r="C1121" s="923"/>
      <c r="D1121" s="923"/>
      <c r="E1121" s="923"/>
      <c r="F1121" s="923"/>
      <c r="G1121" s="923"/>
    </row>
    <row r="1122" spans="1:7" s="899" customFormat="1" ht="39.9" customHeight="1" thickBot="1" x14ac:dyDescent="0.3">
      <c r="A1122" s="924" t="s">
        <v>714</v>
      </c>
      <c r="B1122" s="925" t="s">
        <v>713</v>
      </c>
      <c r="C1122" s="926"/>
      <c r="D1122" s="927"/>
      <c r="E1122" s="928"/>
      <c r="F1122" s="929" t="s">
        <v>712</v>
      </c>
      <c r="G1122" s="930" t="s">
        <v>711</v>
      </c>
    </row>
    <row r="1123" spans="1:7" s="907" customFormat="1" ht="24.9" customHeight="1" x14ac:dyDescent="0.25">
      <c r="A1123" s="900" t="s">
        <v>710</v>
      </c>
      <c r="B1123" s="901" t="s">
        <v>709</v>
      </c>
      <c r="C1123" s="902"/>
      <c r="D1123" s="903"/>
      <c r="E1123" s="904"/>
      <c r="F1123" s="905" t="str">
        <f>IF(G1123=0," ",G1123/G1131)</f>
        <v xml:space="preserve"> </v>
      </c>
      <c r="G1123" s="906">
        <f>G1104+G1105</f>
        <v>0</v>
      </c>
    </row>
    <row r="1124" spans="1:7" s="907" customFormat="1" ht="24.9" customHeight="1" x14ac:dyDescent="0.25">
      <c r="A1124" s="908" t="s">
        <v>708</v>
      </c>
      <c r="B1124" s="909" t="s">
        <v>707</v>
      </c>
      <c r="C1124" s="910"/>
      <c r="D1124" s="911"/>
      <c r="E1124" s="912"/>
      <c r="F1124" s="913" t="str">
        <f>IF(G1124=0," ",G1124/G1131)</f>
        <v xml:space="preserve"> </v>
      </c>
      <c r="G1124" s="914">
        <f>G1106+G1107</f>
        <v>0</v>
      </c>
    </row>
    <row r="1125" spans="1:7" s="907" customFormat="1" ht="24.9" customHeight="1" x14ac:dyDescent="0.25">
      <c r="A1125" s="908">
        <v>5</v>
      </c>
      <c r="B1125" s="909" t="s">
        <v>706</v>
      </c>
      <c r="C1125" s="910"/>
      <c r="D1125" s="911"/>
      <c r="E1125" s="912"/>
      <c r="F1125" s="913" t="str">
        <f>IF(G1125=0," ",G1125/G1131)</f>
        <v xml:space="preserve"> </v>
      </c>
      <c r="G1125" s="914">
        <f>G1108</f>
        <v>0</v>
      </c>
    </row>
    <row r="1126" spans="1:7" s="907" customFormat="1" ht="24.9" customHeight="1" x14ac:dyDescent="0.25">
      <c r="A1126" s="908" t="s">
        <v>705</v>
      </c>
      <c r="B1126" s="909" t="s">
        <v>704</v>
      </c>
      <c r="C1126" s="910"/>
      <c r="D1126" s="911"/>
      <c r="E1126" s="912"/>
      <c r="F1126" s="913" t="str">
        <f>IF(G1126=0," ",G1126/G1131)</f>
        <v xml:space="preserve"> </v>
      </c>
      <c r="G1126" s="914">
        <f>G1109+G1110</f>
        <v>0</v>
      </c>
    </row>
    <row r="1127" spans="1:7" s="907" customFormat="1" ht="24.9" customHeight="1" x14ac:dyDescent="0.25">
      <c r="A1127" s="908">
        <v>8</v>
      </c>
      <c r="B1127" s="909" t="s">
        <v>703</v>
      </c>
      <c r="C1127" s="910"/>
      <c r="D1127" s="911"/>
      <c r="E1127" s="912"/>
      <c r="F1127" s="913" t="str">
        <f>IF(G1127=0," ",G1127/G1131)</f>
        <v xml:space="preserve"> </v>
      </c>
      <c r="G1127" s="914">
        <f>G1111</f>
        <v>0</v>
      </c>
    </row>
    <row r="1128" spans="1:7" s="907" customFormat="1" ht="24.9" customHeight="1" x14ac:dyDescent="0.25">
      <c r="A1128" s="908" t="s">
        <v>702</v>
      </c>
      <c r="B1128" s="909" t="s">
        <v>701</v>
      </c>
      <c r="C1128" s="910"/>
      <c r="D1128" s="911"/>
      <c r="E1128" s="912"/>
      <c r="F1128" s="913" t="str">
        <f>IF(G1128=0," ",G1128/G1131)</f>
        <v xml:space="preserve"> </v>
      </c>
      <c r="G1128" s="914">
        <f>G1112+G1113+G1114+G1115</f>
        <v>0</v>
      </c>
    </row>
    <row r="1129" spans="1:7" s="907" customFormat="1" ht="24.9" customHeight="1" x14ac:dyDescent="0.25">
      <c r="A1129" s="908">
        <v>13</v>
      </c>
      <c r="B1129" s="909" t="s">
        <v>700</v>
      </c>
      <c r="C1129" s="910"/>
      <c r="D1129" s="911"/>
      <c r="E1129" s="912"/>
      <c r="F1129" s="913" t="str">
        <f>IF(G1129=0," ",G1129/G1131)</f>
        <v xml:space="preserve"> </v>
      </c>
      <c r="G1129" s="914">
        <f>G1116</f>
        <v>0</v>
      </c>
    </row>
    <row r="1130" spans="1:7" s="907" customFormat="1" ht="24.9" customHeight="1" x14ac:dyDescent="0.25">
      <c r="A1130" s="908" t="s">
        <v>699</v>
      </c>
      <c r="B1130" s="909" t="s">
        <v>698</v>
      </c>
      <c r="C1130" s="910"/>
      <c r="D1130" s="911"/>
      <c r="E1130" s="915"/>
      <c r="F1130" s="913" t="str">
        <f>IF(G1130=0," ",G1130/G1131)</f>
        <v xml:space="preserve"> </v>
      </c>
      <c r="G1130" s="914">
        <f>G1117+G1118+G1119</f>
        <v>0</v>
      </c>
    </row>
    <row r="1131" spans="1:7" s="899" customFormat="1" ht="24.9" customHeight="1" thickBot="1" x14ac:dyDescent="0.3">
      <c r="A1131" s="931"/>
      <c r="B1131" s="932" t="s">
        <v>697</v>
      </c>
      <c r="C1131" s="933"/>
      <c r="D1131" s="934"/>
      <c r="E1131" s="935"/>
      <c r="F1131" s="936">
        <v>1</v>
      </c>
      <c r="G1131" s="937">
        <f>SUM(G1123:G1130)</f>
        <v>0</v>
      </c>
    </row>
  </sheetData>
  <mergeCells count="91">
    <mergeCell ref="D1:E1"/>
    <mergeCell ref="C2:G2"/>
    <mergeCell ref="A58:A78"/>
    <mergeCell ref="B58:B78"/>
    <mergeCell ref="A47:A57"/>
    <mergeCell ref="B47:B57"/>
    <mergeCell ref="A26:A46"/>
    <mergeCell ref="B26:B46"/>
    <mergeCell ref="A5:A25"/>
    <mergeCell ref="B5:B25"/>
    <mergeCell ref="A1:A3"/>
    <mergeCell ref="A79:A99"/>
    <mergeCell ref="B79:B99"/>
    <mergeCell ref="A163:A213"/>
    <mergeCell ref="B163:B213"/>
    <mergeCell ref="A100:A120"/>
    <mergeCell ref="B100:B120"/>
    <mergeCell ref="A121:A141"/>
    <mergeCell ref="B121:B141"/>
    <mergeCell ref="A142:A162"/>
    <mergeCell ref="B142:B162"/>
    <mergeCell ref="A638:A658"/>
    <mergeCell ref="B638:B658"/>
    <mergeCell ref="A440:A455"/>
    <mergeCell ref="B440:B455"/>
    <mergeCell ref="A515:A555"/>
    <mergeCell ref="B515:B555"/>
    <mergeCell ref="A456:A461"/>
    <mergeCell ref="B456:B461"/>
    <mergeCell ref="A556:A596"/>
    <mergeCell ref="B556:B596"/>
    <mergeCell ref="A494:A514"/>
    <mergeCell ref="B494:B514"/>
    <mergeCell ref="A473:A493"/>
    <mergeCell ref="B473:B493"/>
    <mergeCell ref="A214:A224"/>
    <mergeCell ref="B214:B224"/>
    <mergeCell ref="A597:A637"/>
    <mergeCell ref="B597:B637"/>
    <mergeCell ref="A276:A316"/>
    <mergeCell ref="B276:B316"/>
    <mergeCell ref="A462:A472"/>
    <mergeCell ref="B462:B472"/>
    <mergeCell ref="A225:A275"/>
    <mergeCell ref="B225:B275"/>
    <mergeCell ref="A317:A357"/>
    <mergeCell ref="B317:B357"/>
    <mergeCell ref="A399:A439"/>
    <mergeCell ref="B399:B439"/>
    <mergeCell ref="A358:A398"/>
    <mergeCell ref="B358:B398"/>
    <mergeCell ref="A836:A856"/>
    <mergeCell ref="B836:B856"/>
    <mergeCell ref="A722:A732"/>
    <mergeCell ref="B722:B732"/>
    <mergeCell ref="A733:A773"/>
    <mergeCell ref="B733:B773"/>
    <mergeCell ref="A774:A814"/>
    <mergeCell ref="B774:B814"/>
    <mergeCell ref="A815:A835"/>
    <mergeCell ref="B815:B835"/>
    <mergeCell ref="A701:A721"/>
    <mergeCell ref="B701:B721"/>
    <mergeCell ref="A659:A679"/>
    <mergeCell ref="B659:B679"/>
    <mergeCell ref="A680:A700"/>
    <mergeCell ref="B680:B700"/>
    <mergeCell ref="B898:F898"/>
    <mergeCell ref="A857:A897"/>
    <mergeCell ref="B857:B897"/>
    <mergeCell ref="D1099:F1099"/>
    <mergeCell ref="D1100:F1100"/>
    <mergeCell ref="A940:A980"/>
    <mergeCell ref="B940:B980"/>
    <mergeCell ref="B1100:B1101"/>
    <mergeCell ref="F1101:G1101"/>
    <mergeCell ref="A1013:A1033"/>
    <mergeCell ref="A1055:A1095"/>
    <mergeCell ref="B1055:B1095"/>
    <mergeCell ref="B1013:B1033"/>
    <mergeCell ref="A1034:A1054"/>
    <mergeCell ref="B1034:B1054"/>
    <mergeCell ref="B1096:F1096"/>
    <mergeCell ref="A981:A991"/>
    <mergeCell ref="B981:B991"/>
    <mergeCell ref="D1098:F1098"/>
    <mergeCell ref="D1097:F1097"/>
    <mergeCell ref="A899:A939"/>
    <mergeCell ref="B899:B939"/>
    <mergeCell ref="A992:A1012"/>
    <mergeCell ref="B992:B1012"/>
  </mergeCells>
  <printOptions horizontalCentered="1" verticalCentered="1"/>
  <pageMargins left="7.874015748031496E-2" right="7.874015748031496E-2" top="7.874015748031496E-2" bottom="7.874015748031496E-2" header="7.874015748031496E-2" footer="7.874015748031496E-2"/>
  <pageSetup paperSize="8" scale="47" orientation="portrait" r:id="rId1"/>
  <headerFooter alignWithMargins="0">
    <oddFooter>&amp;C&amp;P di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6"/>
  <dimension ref="A1:AW47"/>
  <sheetViews>
    <sheetView workbookViewId="0">
      <pane xSplit="1" ySplit="4" topLeftCell="B5" activePane="bottomRight" state="frozen"/>
      <selection pane="topRight" activeCell="B1" sqref="B1"/>
      <selection pane="bottomLeft" activeCell="A5" sqref="A5"/>
      <selection pane="bottomRight" activeCell="D8" sqref="D8"/>
    </sheetView>
  </sheetViews>
  <sheetFormatPr defaultRowHeight="12.5" x14ac:dyDescent="0.25"/>
  <cols>
    <col min="1" max="1" width="31.08984375" customWidth="1"/>
    <col min="2" max="2" width="14.08984375" customWidth="1"/>
    <col min="22" max="22" width="9.08984375" customWidth="1"/>
    <col min="31" max="31" width="9.36328125" bestFit="1" customWidth="1"/>
  </cols>
  <sheetData>
    <row r="1" spans="1:49" ht="33.75" customHeight="1" thickTop="1" x14ac:dyDescent="0.25">
      <c r="A1" s="1014"/>
      <c r="B1" s="1015">
        <f>IF(Setup!$L$2="yes",'A1'!$EX$4,"")</f>
        <v>0</v>
      </c>
      <c r="C1" s="1015">
        <f>IF(Setup!$L$2="yes",'A1'!$FO$4,"")</f>
        <v>0</v>
      </c>
      <c r="D1" s="1015" t="str">
        <f>IF(Setup!$L$3="yes",'A2'!$EX$4,"")</f>
        <v/>
      </c>
      <c r="E1" s="1015" t="str">
        <f>IF(Setup!$L$3="yes",'A2'!$FO$4,"")</f>
        <v/>
      </c>
      <c r="F1" s="1015" t="str">
        <f>IF(Setup!$L$4="yes",'A3'!$EX$4,"")</f>
        <v/>
      </c>
      <c r="G1" s="1015" t="str">
        <f>IF(Setup!$L$4="yes",'A3'!$FO$4,"")</f>
        <v/>
      </c>
      <c r="H1" s="1015" t="str">
        <f>IF(Setup!$L$5="yes",'A4'!$EX$4,"")</f>
        <v/>
      </c>
      <c r="I1" s="1015" t="str">
        <f>IF(Setup!$L$5="yes",'A4'!$FO$4,"")</f>
        <v/>
      </c>
      <c r="J1" s="1015" t="str">
        <f>IF(Setup!$L$6="yes",'A5'!$EX$4,"")</f>
        <v/>
      </c>
      <c r="K1" s="1015" t="str">
        <f>IF(Setup!$L$6="yes",'A5'!$FO$4,"")</f>
        <v/>
      </c>
      <c r="L1" s="1015" t="str">
        <f>IF(Setup!$L$7="yes",'A6'!$EX$4,"")</f>
        <v/>
      </c>
      <c r="M1" s="1015" t="str">
        <f>IF(Setup!$L$7="yes",'A6'!$FO$4,"")</f>
        <v/>
      </c>
      <c r="N1" s="1015" t="str">
        <f>IF(Setup!$L$8="yes",'A7'!$EX$4,"")</f>
        <v/>
      </c>
      <c r="O1" s="1015" t="str">
        <f>IF(Setup!$L$8="yes",'A7'!$FO$4,"")</f>
        <v/>
      </c>
      <c r="P1" s="1015" t="str">
        <f>IF(Setup!$L$9="yes",'A8'!$EX$4,"")</f>
        <v/>
      </c>
      <c r="Q1" s="1015" t="str">
        <f>IF(Setup!$L$9="yes",'A8'!$FO$4,"")</f>
        <v/>
      </c>
      <c r="R1" s="1015" t="str">
        <f>IF(Setup!$L$10="yes",'A9'!$EX$4,"")</f>
        <v/>
      </c>
      <c r="S1" s="1015" t="str">
        <f>IF(Setup!$L$10="yes",'A9'!$FO$4,"")</f>
        <v/>
      </c>
      <c r="T1" s="1015" t="str">
        <f>IF(Setup!$L$11="yes",'A10'!$EX$4,"")</f>
        <v/>
      </c>
      <c r="U1" s="1015" t="str">
        <f>IF(Setup!$L$11="yes",'A10'!$FO$4,"")</f>
        <v/>
      </c>
      <c r="V1" s="1015">
        <f>IF(Setup!$L$12="yes",'I1'!$M$4,"")</f>
        <v>0</v>
      </c>
      <c r="W1" s="1015" t="str">
        <f>IF(Setup!$L$13="yes",'I2'!$M$4,"")</f>
        <v/>
      </c>
      <c r="X1" s="1015" t="str">
        <f>IF(Setup!$L$14="yes",'I3'!$M$4,"")</f>
        <v/>
      </c>
      <c r="Y1" s="1015" t="str">
        <f>IF(Setup!$L$15="yes",'I4'!$M$4,"")</f>
        <v/>
      </c>
      <c r="Z1" s="1015" t="str">
        <f>IF(Setup!$L$16="yes",'I5'!$M$4,"")</f>
        <v/>
      </c>
      <c r="AA1" s="1015" t="str">
        <f>IF(Setup!$L$17="yes",'I6'!$M$4,"")</f>
        <v/>
      </c>
      <c r="AB1" s="1015" t="str">
        <f>IF(Setup!$L$18="yes",'I7'!$M$4,"")</f>
        <v/>
      </c>
      <c r="AC1" s="1015" t="str">
        <f>IF(Setup!$L$19="yes",'I8'!$M$4,"")</f>
        <v/>
      </c>
      <c r="AD1" s="1015" t="str">
        <f>IF(Setup!$L$20="yes",'I9'!$M$4,"")</f>
        <v/>
      </c>
      <c r="AE1" s="1016" t="str">
        <f>IF(Setup!$L$21="yes",'I10'!$M$4,"")</f>
        <v/>
      </c>
    </row>
    <row r="2" spans="1:49" ht="277.5" customHeight="1" x14ac:dyDescent="0.25">
      <c r="A2" s="1036">
        <f>Setup!$N$39</f>
        <v>0</v>
      </c>
      <c r="B2" s="1017">
        <f>IF(Setup!$L$2="yes",Setup!$V$2,"")</f>
        <v>0</v>
      </c>
      <c r="C2" s="1017">
        <f>IF(Setup!$L$2="yes",Setup!$W$2,"")</f>
        <v>0</v>
      </c>
      <c r="D2" s="1017" t="str">
        <f>IF(Setup!$L$3="yes",Setup!$V$3,"")</f>
        <v/>
      </c>
      <c r="E2" s="1017" t="str">
        <f>IF(Setup!$L$3="yes",Setup!$W$3,"")</f>
        <v/>
      </c>
      <c r="F2" s="1017" t="str">
        <f>IF(Setup!$L$4="yes",Setup!$V$4,"")</f>
        <v/>
      </c>
      <c r="G2" s="1017" t="str">
        <f>IF(Setup!$L$4="yes",Setup!$W$4,"")</f>
        <v/>
      </c>
      <c r="H2" s="1017" t="str">
        <f>IF(Setup!$L$5="yes",Setup!$V$5,"")</f>
        <v/>
      </c>
      <c r="I2" s="1017" t="str">
        <f>IF(Setup!$L$5="yes",Setup!$W$5,"")</f>
        <v/>
      </c>
      <c r="J2" s="1017" t="str">
        <f>IF(Setup!$L$6="yes",Setup!$V$6,"")</f>
        <v/>
      </c>
      <c r="K2" s="1017" t="str">
        <f>IF(Setup!$L$6="yes",Setup!$W$6,"")</f>
        <v/>
      </c>
      <c r="L2" s="1017" t="str">
        <f>IF(Setup!$L$7="yes",Setup!$V$7,"")</f>
        <v/>
      </c>
      <c r="M2" s="1017" t="str">
        <f>IF(Setup!$L$7="yes",Setup!$W$7,"")</f>
        <v/>
      </c>
      <c r="N2" s="1017" t="str">
        <f>IF(Setup!$L$8="yes",Setup!$V$8,"")</f>
        <v/>
      </c>
      <c r="O2" s="1017" t="str">
        <f>IF(Setup!$L$8="yes",Setup!$W$8,"")</f>
        <v/>
      </c>
      <c r="P2" s="1017" t="str">
        <f>IF(Setup!$L$9="yes",Setup!$V$9,"")</f>
        <v/>
      </c>
      <c r="Q2" s="1017" t="str">
        <f>IF(Setup!$L$9="yes",Setup!$W$9,"")</f>
        <v/>
      </c>
      <c r="R2" s="1017" t="str">
        <f>IF(Setup!$L$10="yes",Setup!$V$10,"")</f>
        <v/>
      </c>
      <c r="S2" s="1017" t="str">
        <f>IF(Setup!$L$10="yes",Setup!$W$10,"")</f>
        <v/>
      </c>
      <c r="T2" s="1017" t="str">
        <f>IF(Setup!$L$11="yes",Setup!$V$11,"")</f>
        <v/>
      </c>
      <c r="U2" s="1017" t="str">
        <f>IF(Setup!$L$11="yes",Setup!$W$11,"")</f>
        <v/>
      </c>
      <c r="V2" s="1017">
        <f>IF(Setup!$L$12="yes",Setup!$V$12,"")</f>
        <v>0</v>
      </c>
      <c r="W2" s="1017" t="str">
        <f>IF(Setup!$L$13="yes",Setup!$V$13,"")</f>
        <v/>
      </c>
      <c r="X2" s="1017" t="str">
        <f>IF(Setup!$L$14="yes",Setup!$V$14,"")</f>
        <v/>
      </c>
      <c r="Y2" s="1017" t="str">
        <f>IF(Setup!$L$15="yes",Setup!$V$15,"")</f>
        <v/>
      </c>
      <c r="Z2" s="1017" t="str">
        <f>IF(Setup!$L$16="yes",Setup!$V$16,"")</f>
        <v/>
      </c>
      <c r="AA2" s="1017" t="str">
        <f>IF(Setup!$L$17="yes",Setup!$V$17,"")</f>
        <v/>
      </c>
      <c r="AB2" s="1017" t="str">
        <f>IF(Setup!$L$18="yes",Setup!$V$18,"")</f>
        <v/>
      </c>
      <c r="AC2" s="1017" t="str">
        <f>IF(Setup!$L$19="yes",Setup!$V$19,"")</f>
        <v/>
      </c>
      <c r="AD2" s="1017" t="str">
        <f>IF(Setup!$L$20="yes",Setup!$V$20,"")</f>
        <v/>
      </c>
      <c r="AE2" s="1018" t="str">
        <f>IF(Setup!$L$21="yes",Setup!$V$21,"")</f>
        <v/>
      </c>
    </row>
    <row r="3" spans="1:49" ht="12.75" customHeight="1" x14ac:dyDescent="0.25">
      <c r="A3" s="1037">
        <f>Setup!$N$41</f>
        <v>0</v>
      </c>
      <c r="B3" s="1017"/>
      <c r="C3" s="1017"/>
      <c r="D3" s="1017"/>
      <c r="E3" s="1017"/>
      <c r="F3" s="1017"/>
      <c r="G3" s="1017"/>
      <c r="H3" s="1017"/>
      <c r="I3" s="1017"/>
      <c r="J3" s="1017"/>
      <c r="K3" s="1017"/>
      <c r="L3" s="1017"/>
      <c r="M3" s="1017"/>
      <c r="N3" s="1017"/>
      <c r="O3" s="1017"/>
      <c r="P3" s="1017"/>
      <c r="Q3" s="1017"/>
      <c r="R3" s="1017"/>
      <c r="S3" s="1017"/>
      <c r="T3" s="1017"/>
      <c r="U3" s="1017"/>
      <c r="V3" s="1017"/>
      <c r="W3" s="1017"/>
      <c r="X3" s="1017"/>
      <c r="Y3" s="1017"/>
      <c r="Z3" s="1017"/>
      <c r="AA3" s="1017"/>
      <c r="AB3" s="1017"/>
      <c r="AC3" s="1017"/>
      <c r="AD3" s="1017"/>
      <c r="AE3" s="1018"/>
    </row>
    <row r="4" spans="1:49" x14ac:dyDescent="0.25">
      <c r="A4" s="1036" t="str">
        <f>IF(Setup!$N$43&lt;&gt;0,"     Rev. "&amp;Setup!$N$43,"")</f>
        <v/>
      </c>
      <c r="B4" s="966" t="str">
        <f>IF(Setup!$L$2="yes",Setup!$K$2,"")</f>
        <v>A1</v>
      </c>
      <c r="C4" s="966" t="str">
        <f>IF(Setup!$L$2="yes",Setup!$O$2,"")</f>
        <v>A1</v>
      </c>
      <c r="D4" s="966" t="str">
        <f>IF(Setup!$L$3="yes",Setup!$K$3,"")</f>
        <v/>
      </c>
      <c r="E4" s="966" t="str">
        <f>IF(Setup!$L$3="yes",Setup!$O$3,"")</f>
        <v/>
      </c>
      <c r="F4" s="966" t="str">
        <f>IF(Setup!$L$4="yes",Setup!$K$4,"")</f>
        <v/>
      </c>
      <c r="G4" s="966" t="str">
        <f>IF(Setup!$L$4="yes",Setup!$O$4,"")</f>
        <v/>
      </c>
      <c r="H4" s="966" t="str">
        <f>IF(Setup!$L$5="yes",Setup!$K$5,"")</f>
        <v/>
      </c>
      <c r="I4" s="966" t="str">
        <f>IF(Setup!$L$5="yes",Setup!$O$5,"")</f>
        <v/>
      </c>
      <c r="J4" s="966" t="str">
        <f>IF(Setup!$L$6="yes",Setup!$K$6,"")</f>
        <v/>
      </c>
      <c r="K4" s="966" t="str">
        <f>IF(Setup!$L$6="yes",Setup!$O$6,"")</f>
        <v/>
      </c>
      <c r="L4" s="966" t="str">
        <f>IF(Setup!$L$7="yes",Setup!$K$7,"")</f>
        <v/>
      </c>
      <c r="M4" s="966" t="str">
        <f>IF(Setup!$L$7="yes",Setup!$O$7,"")</f>
        <v/>
      </c>
      <c r="N4" s="966" t="str">
        <f>IF(Setup!$L$8="yes",Setup!$K$8,"")</f>
        <v/>
      </c>
      <c r="O4" s="966" t="str">
        <f>IF(Setup!$L$8="yes",Setup!$O$8,"")</f>
        <v/>
      </c>
      <c r="P4" s="966" t="str">
        <f>IF(Setup!$L$9="yes",Setup!$K$9,"")</f>
        <v/>
      </c>
      <c r="Q4" s="966" t="str">
        <f>IF(Setup!$L$9="yes",Setup!$O$9,"")</f>
        <v/>
      </c>
      <c r="R4" s="966" t="str">
        <f>IF(Setup!$L$10="yes",Setup!$K$10,"")</f>
        <v/>
      </c>
      <c r="S4" s="966" t="str">
        <f>IF(Setup!$L$10="yes",Setup!$O$10,"")</f>
        <v/>
      </c>
      <c r="T4" s="966" t="str">
        <f>IF(Setup!$L$11="yes",Setup!$K$11,"")</f>
        <v/>
      </c>
      <c r="U4" s="966" t="str">
        <f>IF(Setup!$L$11="yes",Setup!$O$11,"")</f>
        <v/>
      </c>
      <c r="V4" s="966" t="str">
        <f>IF(Setup!$L$12="yes",Setup!$K$12,"")</f>
        <v>I1</v>
      </c>
      <c r="W4" s="966" t="str">
        <f>IF(Setup!$L$13="yes",Setup!$K$13,"")</f>
        <v/>
      </c>
      <c r="X4" s="966" t="str">
        <f>IF(Setup!$L$14="yes",Setup!$K$14,"")</f>
        <v/>
      </c>
      <c r="Y4" s="966" t="str">
        <f>IF(Setup!$L$15="yes",Setup!$K$15,"")</f>
        <v/>
      </c>
      <c r="Z4" s="966" t="str">
        <f>IF(Setup!$L$16="yes",Setup!$K$16,"")</f>
        <v/>
      </c>
      <c r="AA4" s="966" t="str">
        <f>IF(Setup!$L$17="yes",Setup!$K$17,"")</f>
        <v/>
      </c>
      <c r="AB4" s="966" t="str">
        <f>IF(Setup!$L$18="yes",Setup!$K$18,"")</f>
        <v/>
      </c>
      <c r="AC4" s="966" t="str">
        <f>IF(Setup!$L$19="yes",Setup!$K$19,"")</f>
        <v/>
      </c>
      <c r="AD4" s="966" t="str">
        <f>IF(Setup!$L$20="yes",Setup!$K$20,"")</f>
        <v/>
      </c>
      <c r="AE4" s="1019" t="str">
        <f>IF(Setup!$L$21="yes",Setup!$K$21,"")</f>
        <v/>
      </c>
      <c r="AG4" s="965"/>
      <c r="AI4" s="965"/>
      <c r="AK4" s="965"/>
      <c r="AM4" s="965"/>
      <c r="AO4" s="965"/>
      <c r="AP4" s="965"/>
      <c r="AQ4" s="965"/>
      <c r="AR4" s="964"/>
      <c r="AS4" s="964"/>
      <c r="AT4" s="964"/>
      <c r="AU4" s="964"/>
      <c r="AV4" s="964"/>
      <c r="AW4" s="964"/>
    </row>
    <row r="5" spans="1:49" x14ac:dyDescent="0.25">
      <c r="A5" s="1020" t="s">
        <v>74</v>
      </c>
      <c r="B5" s="1003">
        <f>'A1'!FQ$6+'A1'!FQ$7</f>
        <v>0</v>
      </c>
      <c r="C5" s="1003">
        <f>'A1'!FR$6+'A1'!FR$7</f>
        <v>0</v>
      </c>
      <c r="D5" s="1021">
        <f>'A2'!FQ$6+'A2'!FQ$7</f>
        <v>0</v>
      </c>
      <c r="E5" s="1021">
        <f>'A2'!FR$6+'A2'!FR$7</f>
        <v>0</v>
      </c>
      <c r="F5" s="1021">
        <f>'A3'!FQ$6+'A3'!FQ$7</f>
        <v>0</v>
      </c>
      <c r="G5" s="1021">
        <f>'A3'!FR$6+'A3'!FR$7</f>
        <v>0</v>
      </c>
      <c r="H5" s="1021">
        <f>'A4'!FQ$6+'A4'!FQ$7</f>
        <v>0</v>
      </c>
      <c r="I5" s="1021">
        <f>'A4'!FR$6+'A4'!FR$7</f>
        <v>0</v>
      </c>
      <c r="J5" s="1021">
        <f>'A5'!FQ$6+'A5'!FQ$7</f>
        <v>0</v>
      </c>
      <c r="K5" s="1021">
        <f>'A5'!FR$6+'A5'!FR$7</f>
        <v>0</v>
      </c>
      <c r="L5" s="1021">
        <f>'A6'!FQ$6+'A6'!FQ$7</f>
        <v>0</v>
      </c>
      <c r="M5" s="1021">
        <f>'A6'!FR$6+'A6'!FR$7</f>
        <v>0</v>
      </c>
      <c r="N5" s="1021">
        <f>'A7'!FQ$6+'A7'!FQ$7</f>
        <v>0</v>
      </c>
      <c r="O5" s="1021">
        <f>'A7'!FR$6+'A7'!FR$7</f>
        <v>0</v>
      </c>
      <c r="P5" s="1021">
        <f>'A8'!FQ$6+'A8'!FQ$7</f>
        <v>0</v>
      </c>
      <c r="Q5" s="1021">
        <f>'A8'!FR$6+'A8'!FR$7</f>
        <v>0</v>
      </c>
      <c r="R5" s="1021">
        <f>'A9'!FQ$6+'A9'!FQ$7</f>
        <v>0</v>
      </c>
      <c r="S5" s="1021">
        <f>'A9'!FR$6+'A9'!FR$7</f>
        <v>0</v>
      </c>
      <c r="T5" s="1021">
        <f>'A10'!FQ$6+'A10'!FQ$7</f>
        <v>0</v>
      </c>
      <c r="U5" s="1021">
        <f>'A10'!FR$6+'A10'!FR$7</f>
        <v>0</v>
      </c>
      <c r="V5" s="1021">
        <f>'I1'!L$6+'I1'!L$16</f>
        <v>0</v>
      </c>
      <c r="W5" s="1021">
        <f>'I2'!L$6+'I2'!L$16</f>
        <v>0</v>
      </c>
      <c r="X5" s="1021">
        <f>'I3'!L$6+'I3'!L$16</f>
        <v>0</v>
      </c>
      <c r="Y5" s="1021">
        <f>'I4'!L$6+'I4'!L$16</f>
        <v>0</v>
      </c>
      <c r="Z5" s="1021">
        <f>'I5'!L$6+'I5'!L$16</f>
        <v>0</v>
      </c>
      <c r="AA5" s="1021">
        <f>'I6'!L$6+'I6'!L$16</f>
        <v>0</v>
      </c>
      <c r="AB5" s="1021">
        <f>'I7'!L$6+'I7'!L$16</f>
        <v>0</v>
      </c>
      <c r="AC5" s="1021">
        <f>'I8'!L$6+'I8'!L$16</f>
        <v>0</v>
      </c>
      <c r="AD5" s="1021">
        <f>'I9'!L$6+'I9'!L$16</f>
        <v>0</v>
      </c>
      <c r="AE5" s="1022">
        <f>'I10'!L$6+'I10'!L$16</f>
        <v>0</v>
      </c>
    </row>
    <row r="6" spans="1:49" x14ac:dyDescent="0.25">
      <c r="A6" s="1020" t="s">
        <v>75</v>
      </c>
      <c r="B6" s="1003">
        <f>'A1'!FQ$10</f>
        <v>0</v>
      </c>
      <c r="C6" s="1003">
        <f>'A1'!FR$10</f>
        <v>0</v>
      </c>
      <c r="D6" s="1021">
        <f>'A2'!FQ$10</f>
        <v>0</v>
      </c>
      <c r="E6" s="1021">
        <f>'A2'!FR$10</f>
        <v>0</v>
      </c>
      <c r="F6" s="1021">
        <f>'A3'!FQ$10</f>
        <v>0</v>
      </c>
      <c r="G6" s="1021">
        <f>'A3'!FR$10</f>
        <v>0</v>
      </c>
      <c r="H6" s="1021">
        <f>'A4'!FQ$10</f>
        <v>0</v>
      </c>
      <c r="I6" s="1021">
        <f>'A4'!FR$10</f>
        <v>0</v>
      </c>
      <c r="J6" s="1021">
        <f>'A5'!FQ$10</f>
        <v>0</v>
      </c>
      <c r="K6" s="1021">
        <f>'A5'!FR$10</f>
        <v>0</v>
      </c>
      <c r="L6" s="1021">
        <f>'A6'!FQ$10</f>
        <v>0</v>
      </c>
      <c r="M6" s="1021">
        <f>'A6'!FR$10</f>
        <v>0</v>
      </c>
      <c r="N6" s="1021">
        <f>'A7'!FQ$10</f>
        <v>0</v>
      </c>
      <c r="O6" s="1021">
        <f>'A7'!FR$10</f>
        <v>0</v>
      </c>
      <c r="P6" s="1021">
        <f>'A8'!FQ$10</f>
        <v>0</v>
      </c>
      <c r="Q6" s="1021">
        <f>'A8'!FR$10</f>
        <v>0</v>
      </c>
      <c r="R6" s="1021">
        <f>'A9'!FQ$10</f>
        <v>0</v>
      </c>
      <c r="S6" s="1021">
        <f>'A9'!FR$10</f>
        <v>0</v>
      </c>
      <c r="T6" s="1021">
        <f>'A10'!FQ$10</f>
        <v>0</v>
      </c>
      <c r="U6" s="1021">
        <f>'A10'!FR$10</f>
        <v>0</v>
      </c>
      <c r="V6" s="1021">
        <f>'I1'!L$10</f>
        <v>0</v>
      </c>
      <c r="W6" s="1021">
        <f>'I2'!L$10</f>
        <v>0</v>
      </c>
      <c r="X6" s="1021">
        <f>'I3'!L$10</f>
        <v>0</v>
      </c>
      <c r="Y6" s="1021">
        <f>'I4'!L$10</f>
        <v>0</v>
      </c>
      <c r="Z6" s="1021">
        <f>'I5'!L$10</f>
        <v>0</v>
      </c>
      <c r="AA6" s="1021">
        <f>'I6'!L$10</f>
        <v>0</v>
      </c>
      <c r="AB6" s="1021">
        <f>'I7'!L$10</f>
        <v>0</v>
      </c>
      <c r="AC6" s="1021">
        <f>'I8'!L$10</f>
        <v>0</v>
      </c>
      <c r="AD6" s="1021">
        <f>'I9'!L$10</f>
        <v>0</v>
      </c>
      <c r="AE6" s="1022">
        <f>'I10'!L$10</f>
        <v>0</v>
      </c>
    </row>
    <row r="7" spans="1:49" x14ac:dyDescent="0.25">
      <c r="A7" s="1020" t="s">
        <v>72</v>
      </c>
      <c r="B7" s="1003">
        <f>'A1'!FQ$14</f>
        <v>0</v>
      </c>
      <c r="C7" s="1003">
        <f>'A1'!FR$14</f>
        <v>0</v>
      </c>
      <c r="D7" s="1021">
        <f>'A2'!FQ$14</f>
        <v>0</v>
      </c>
      <c r="E7" s="1021">
        <f>'A2'!FR$14</f>
        <v>0</v>
      </c>
      <c r="F7" s="1021">
        <f>'A3'!FQ$14</f>
        <v>0</v>
      </c>
      <c r="G7" s="1021">
        <f>'A3'!FR$14</f>
        <v>0</v>
      </c>
      <c r="H7" s="1021">
        <f>'A4'!FQ$14</f>
        <v>0</v>
      </c>
      <c r="I7" s="1021">
        <f>'A4'!FR$14</f>
        <v>0</v>
      </c>
      <c r="J7" s="1021">
        <f>'A5'!FQ$14</f>
        <v>0</v>
      </c>
      <c r="K7" s="1021">
        <f>'A5'!FR$14</f>
        <v>0</v>
      </c>
      <c r="L7" s="1021">
        <f>'A6'!FQ$14</f>
        <v>0</v>
      </c>
      <c r="M7" s="1021">
        <f>'A6'!FR$14</f>
        <v>0</v>
      </c>
      <c r="N7" s="1021">
        <f>'A7'!FQ$14</f>
        <v>0</v>
      </c>
      <c r="O7" s="1021">
        <f>'A7'!FR$14</f>
        <v>0</v>
      </c>
      <c r="P7" s="1021">
        <f>'A8'!FQ$14</f>
        <v>0</v>
      </c>
      <c r="Q7" s="1021">
        <f>'A8'!FR$14</f>
        <v>0</v>
      </c>
      <c r="R7" s="1021">
        <f>'A9'!FQ$14</f>
        <v>0</v>
      </c>
      <c r="S7" s="1021">
        <f>'A9'!FR$14</f>
        <v>0</v>
      </c>
      <c r="T7" s="1021">
        <f>'A10'!FQ$14</f>
        <v>0</v>
      </c>
      <c r="U7" s="1021">
        <f>'A10'!FR$14</f>
        <v>0</v>
      </c>
      <c r="V7" s="1021">
        <f>'I1'!L$14</f>
        <v>0</v>
      </c>
      <c r="W7" s="1021">
        <f>'I2'!L$14</f>
        <v>0</v>
      </c>
      <c r="X7" s="1021">
        <f>'I3'!L$14</f>
        <v>0</v>
      </c>
      <c r="Y7" s="1021">
        <f>'I4'!L$14</f>
        <v>0</v>
      </c>
      <c r="Z7" s="1021">
        <f>'I5'!L$14</f>
        <v>0</v>
      </c>
      <c r="AA7" s="1021">
        <f>'I6'!L$14</f>
        <v>0</v>
      </c>
      <c r="AB7" s="1021">
        <f>'I7'!L$14</f>
        <v>0</v>
      </c>
      <c r="AC7" s="1021">
        <f>'I8'!L$14</f>
        <v>0</v>
      </c>
      <c r="AD7" s="1021">
        <f>'I9'!L$14</f>
        <v>0</v>
      </c>
      <c r="AE7" s="1022">
        <f>'I10'!L$14</f>
        <v>0</v>
      </c>
    </row>
    <row r="8" spans="1:49" x14ac:dyDescent="0.25">
      <c r="A8" s="1020" t="s">
        <v>73</v>
      </c>
      <c r="B8" s="1003">
        <f>'A1'!FQ$25</f>
        <v>0</v>
      </c>
      <c r="C8" s="1003">
        <f>'A1'!FR$25</f>
        <v>0</v>
      </c>
      <c r="D8" s="1021">
        <f>'A2'!FQ$25</f>
        <v>0</v>
      </c>
      <c r="E8" s="1021">
        <f>'A2'!FR$25</f>
        <v>0</v>
      </c>
      <c r="F8" s="1021">
        <f>'A3'!FQ$25</f>
        <v>0</v>
      </c>
      <c r="G8" s="1021">
        <f>'A3'!FR$25</f>
        <v>0</v>
      </c>
      <c r="H8" s="1021">
        <f>'A4'!FQ$25</f>
        <v>0</v>
      </c>
      <c r="I8" s="1021">
        <f>'A4'!FR$25</f>
        <v>0</v>
      </c>
      <c r="J8" s="1021">
        <f>'A5'!FQ$25</f>
        <v>0</v>
      </c>
      <c r="K8" s="1021">
        <f>'A5'!FR$25</f>
        <v>0</v>
      </c>
      <c r="L8" s="1021">
        <f>'A6'!FQ$25</f>
        <v>0</v>
      </c>
      <c r="M8" s="1021">
        <f>'A6'!FR$25</f>
        <v>0</v>
      </c>
      <c r="N8" s="1021">
        <f>'A7'!FQ$25</f>
        <v>0</v>
      </c>
      <c r="O8" s="1021">
        <f>'A7'!FR$25</f>
        <v>0</v>
      </c>
      <c r="P8" s="1021">
        <f>'A8'!FQ$25</f>
        <v>0</v>
      </c>
      <c r="Q8" s="1021">
        <f>'A8'!FR$25</f>
        <v>0</v>
      </c>
      <c r="R8" s="1021">
        <f>'A9'!FQ$25</f>
        <v>0</v>
      </c>
      <c r="S8" s="1021">
        <f>'A9'!FR$25</f>
        <v>0</v>
      </c>
      <c r="T8" s="1021">
        <f>'A10'!FQ$25</f>
        <v>0</v>
      </c>
      <c r="U8" s="1021">
        <f>'A10'!FR$25</f>
        <v>0</v>
      </c>
      <c r="V8" s="1021">
        <f>'I1'!L$25</f>
        <v>0</v>
      </c>
      <c r="W8" s="1021">
        <f>'I2'!L$25</f>
        <v>0</v>
      </c>
      <c r="X8" s="1021">
        <f>'I3'!L$25</f>
        <v>0</v>
      </c>
      <c r="Y8" s="1021">
        <f>'I4'!L$25</f>
        <v>0</v>
      </c>
      <c r="Z8" s="1021">
        <f>'I5'!L$25</f>
        <v>0</v>
      </c>
      <c r="AA8" s="1021">
        <f>'I6'!L$25</f>
        <v>0</v>
      </c>
      <c r="AB8" s="1021">
        <f>'I7'!L$25</f>
        <v>0</v>
      </c>
      <c r="AC8" s="1021">
        <f>'I8'!L$25</f>
        <v>0</v>
      </c>
      <c r="AD8" s="1021">
        <f>'I9'!L$25</f>
        <v>0</v>
      </c>
      <c r="AE8" s="1022">
        <f>'I10'!L$25</f>
        <v>0</v>
      </c>
    </row>
    <row r="9" spans="1:49" x14ac:dyDescent="0.25">
      <c r="A9" s="1023" t="s">
        <v>67</v>
      </c>
      <c r="B9" s="1003">
        <f>'A1'!FQ$28+'A1'!FQ$66+'A1'!FQ$67</f>
        <v>0</v>
      </c>
      <c r="C9" s="1003">
        <f>'A1'!FR$28+'A1'!FR$66+'A1'!FR$67</f>
        <v>0</v>
      </c>
      <c r="D9" s="1021">
        <f>'A2'!FQ$28+'A2'!FQ$66+'A2'!FQ$67</f>
        <v>0</v>
      </c>
      <c r="E9" s="1021">
        <f>'A2'!FR$28+'A2'!FR$66+'A2'!FR$67</f>
        <v>0</v>
      </c>
      <c r="F9" s="1021">
        <f>'A3'!FQ$28+'A3'!FQ$66+'A3'!FQ$67</f>
        <v>0</v>
      </c>
      <c r="G9" s="1021">
        <f>'A3'!FR$28+'A3'!FR$66+'A3'!FR$67</f>
        <v>0</v>
      </c>
      <c r="H9" s="1021">
        <f>'A4'!FQ$28+'A4'!FQ$66+'A4'!FQ$67</f>
        <v>0</v>
      </c>
      <c r="I9" s="1021">
        <f>'A4'!FR$28+'A4'!FR$66+'A4'!FR$67</f>
        <v>0</v>
      </c>
      <c r="J9" s="1021">
        <f>'A5'!FQ$28+'A5'!FQ$66+'A5'!FQ$67</f>
        <v>0</v>
      </c>
      <c r="K9" s="1021">
        <f>'A5'!FR$28+'A5'!FR$66+'A5'!FR$67</f>
        <v>0</v>
      </c>
      <c r="L9" s="1021">
        <f>'A6'!FQ$28+'A6'!FQ$66+'A6'!FQ$67</f>
        <v>0</v>
      </c>
      <c r="M9" s="1021">
        <f>'A6'!FR$28+'A6'!FR$66+'A6'!FR$67</f>
        <v>0</v>
      </c>
      <c r="N9" s="1021">
        <f>'A7'!FQ$28+'A7'!FQ$66+'A7'!FQ$67</f>
        <v>0</v>
      </c>
      <c r="O9" s="1021">
        <f>'A7'!FR$28+'A7'!FR$66+'A7'!FR$67</f>
        <v>0</v>
      </c>
      <c r="P9" s="1021">
        <f>'A8'!FQ$28+'A8'!FQ$66+'A8'!FQ$67</f>
        <v>0</v>
      </c>
      <c r="Q9" s="1021">
        <f>'A8'!FR$28+'A8'!FR$66+'A8'!FR$67</f>
        <v>0</v>
      </c>
      <c r="R9" s="1021">
        <f>'A9'!FQ$28+'A9'!FQ$66+'A9'!FQ$67</f>
        <v>0</v>
      </c>
      <c r="S9" s="1021">
        <f>'A9'!FR$28+'A9'!FR$66+'A9'!FR$67</f>
        <v>0</v>
      </c>
      <c r="T9" s="1021">
        <f>'A10'!FQ$28+'A10'!FQ$66+'A10'!FQ$67</f>
        <v>0</v>
      </c>
      <c r="U9" s="1021">
        <f>'A10'!FR$28+'A10'!FR$66+'A10'!FR$67</f>
        <v>0</v>
      </c>
      <c r="V9" s="1021">
        <f>'I1'!L21+'I1'!L28+'I1'!L66</f>
        <v>0</v>
      </c>
      <c r="W9" s="1021">
        <f>'I2'!L21+'I2'!L28+'I2'!L66</f>
        <v>0</v>
      </c>
      <c r="X9" s="1021">
        <f>'I3'!L21+'I3'!L28+'I3'!L66</f>
        <v>0</v>
      </c>
      <c r="Y9" s="1021">
        <f>'I4'!L21+'I4'!L28+'I4'!L66</f>
        <v>0</v>
      </c>
      <c r="Z9" s="1021">
        <f>'I5'!L21+'I5'!L28+'I5'!L66</f>
        <v>0</v>
      </c>
      <c r="AA9" s="1021">
        <f>'I6'!L21+'I6'!L28+'I6'!L66</f>
        <v>0</v>
      </c>
      <c r="AB9" s="1021">
        <f>'I7'!L21+'I7'!L28+'I7'!L66</f>
        <v>0</v>
      </c>
      <c r="AC9" s="1021">
        <f>'I8'!L21+'I8'!L28+'I8'!L66</f>
        <v>0</v>
      </c>
      <c r="AD9" s="1021">
        <f>'I9'!L21+'I9'!L28+'I9'!L66</f>
        <v>0</v>
      </c>
      <c r="AE9" s="1022">
        <f>'I10'!L21+'I10'!L28+'I10'!L66</f>
        <v>0</v>
      </c>
    </row>
    <row r="10" spans="1:49" x14ac:dyDescent="0.25">
      <c r="A10" s="1023" t="s">
        <v>66</v>
      </c>
      <c r="B10" s="1003">
        <f>'A1'!FQ$30+'A1'!FQ$64+'A1'!FQ$65</f>
        <v>0</v>
      </c>
      <c r="C10" s="1003">
        <f>'A1'!FR$30+'A1'!FR$64+'A1'!FR$65</f>
        <v>0</v>
      </c>
      <c r="D10" s="1021">
        <f>'A2'!FQ$30+'A2'!FQ$64+'A2'!FQ$65</f>
        <v>0</v>
      </c>
      <c r="E10" s="1021">
        <f>'A2'!FR$30+'A2'!FR$64+'A2'!FR$65</f>
        <v>0</v>
      </c>
      <c r="F10" s="1021">
        <f>'A3'!FQ$30+'A3'!FQ$64+'A3'!FQ$65</f>
        <v>0</v>
      </c>
      <c r="G10" s="1021">
        <f>'A3'!FR$30+'A3'!FR$64+'A3'!FR$65</f>
        <v>0</v>
      </c>
      <c r="H10" s="1021">
        <f>'A4'!FQ$30+'A4'!FQ$64+'A4'!FQ$65</f>
        <v>0</v>
      </c>
      <c r="I10" s="1021">
        <f>'A4'!FR$30+'A4'!FR$64+'A4'!FR$65</f>
        <v>0</v>
      </c>
      <c r="J10" s="1021">
        <f>'A5'!FQ$30+'A5'!FQ$64+'A5'!FQ$65</f>
        <v>0</v>
      </c>
      <c r="K10" s="1021">
        <f>'A5'!FR$30+'A5'!FR$64+'A5'!FR$65</f>
        <v>0</v>
      </c>
      <c r="L10" s="1021">
        <f>'A6'!FQ$30+'A6'!FQ$64+'A6'!FQ$65</f>
        <v>0</v>
      </c>
      <c r="M10" s="1021">
        <f>'A6'!FR$30+'A6'!FR$64+'A6'!FR$65</f>
        <v>0</v>
      </c>
      <c r="N10" s="1021">
        <f>'A7'!FQ$30+'A7'!FQ$64+'A7'!FQ$65</f>
        <v>0</v>
      </c>
      <c r="O10" s="1021">
        <f>'A7'!FR$30+'A7'!FR$64+'A7'!FR$65</f>
        <v>0</v>
      </c>
      <c r="P10" s="1021">
        <f>'A8'!FQ$30+'A8'!FQ$64+'A8'!FQ$65</f>
        <v>0</v>
      </c>
      <c r="Q10" s="1021">
        <f>'A8'!FR$30+'A8'!FR$64+'A8'!FR$65</f>
        <v>0</v>
      </c>
      <c r="R10" s="1021">
        <f>'A9'!FQ$30+'A9'!FQ$64+'A9'!FQ$65</f>
        <v>0</v>
      </c>
      <c r="S10" s="1021">
        <f>'A9'!FR$30+'A9'!FR$64+'A9'!FR$65</f>
        <v>0</v>
      </c>
      <c r="T10" s="1021">
        <f>'A10'!FQ$30+'A10'!FQ$64+'A10'!FQ$65</f>
        <v>0</v>
      </c>
      <c r="U10" s="1021">
        <f>'A10'!FR$30+'A10'!FR$64+'A10'!FR$65</f>
        <v>0</v>
      </c>
      <c r="V10" s="1021">
        <f>'I1'!L19+'I1'!L30+'I1'!L64</f>
        <v>0</v>
      </c>
      <c r="W10" s="1021">
        <f>'I2'!L19+'I2'!L30+'I2'!L64</f>
        <v>0</v>
      </c>
      <c r="X10" s="1021">
        <f>'I3'!L19+'I3'!L30+'I3'!L64</f>
        <v>0</v>
      </c>
      <c r="Y10" s="1021">
        <f>'I4'!L19+'I4'!L30+'I4'!L64</f>
        <v>0</v>
      </c>
      <c r="Z10" s="1021">
        <f>'I5'!L19+'I5'!L30+'I5'!L64</f>
        <v>0</v>
      </c>
      <c r="AA10" s="1021">
        <f>'I6'!L19+'I6'!L30+'I6'!L64</f>
        <v>0</v>
      </c>
      <c r="AB10" s="1021">
        <f>'I7'!L19+'I7'!L30+'I7'!L64</f>
        <v>0</v>
      </c>
      <c r="AC10" s="1021">
        <f>'I8'!L19+'I8'!L30+'I8'!L64</f>
        <v>0</v>
      </c>
      <c r="AD10" s="1021">
        <f>'I9'!L19+'I9'!L30+'I9'!L64</f>
        <v>0</v>
      </c>
      <c r="AE10" s="1022">
        <f>'I10'!L19+'I10'!L30+'I10'!L64</f>
        <v>0</v>
      </c>
    </row>
    <row r="11" spans="1:49" x14ac:dyDescent="0.25">
      <c r="A11" s="1023" t="s">
        <v>68</v>
      </c>
      <c r="B11" s="1003">
        <f>'A1'!FQ$32+'A1'!FQ$68+'A1'!FQ$69</f>
        <v>0</v>
      </c>
      <c r="C11" s="1003">
        <f>'A1'!FR$32+'A1'!FR$68+'A1'!FR$69</f>
        <v>0</v>
      </c>
      <c r="D11" s="1021">
        <f>'A2'!FQ$32+'A2'!FQ$68+'A2'!FQ$69</f>
        <v>0</v>
      </c>
      <c r="E11" s="1021">
        <f>'A2'!FR$32+'A2'!FR$68+'A2'!FR$69</f>
        <v>0</v>
      </c>
      <c r="F11" s="1021">
        <f>'A3'!FQ$32+'A3'!FQ$68+'A3'!FQ$69</f>
        <v>0</v>
      </c>
      <c r="G11" s="1021">
        <f>'A3'!FR$32+'A3'!FR$68+'A3'!FR$69</f>
        <v>0</v>
      </c>
      <c r="H11" s="1021">
        <f>'A4'!FQ$32+'A4'!FQ$68+'A4'!FQ$69</f>
        <v>0</v>
      </c>
      <c r="I11" s="1021">
        <f>'A4'!FR$32+'A4'!FR$68+'A4'!FR$69</f>
        <v>0</v>
      </c>
      <c r="J11" s="1021">
        <f>'A5'!FQ$32+'A5'!FQ$68+'A5'!FQ$69</f>
        <v>0</v>
      </c>
      <c r="K11" s="1021">
        <f>'A5'!FR$32+'A5'!FR$68+'A5'!FR$69</f>
        <v>0</v>
      </c>
      <c r="L11" s="1021">
        <f>'A6'!FQ$32+'A6'!FQ$68+'A6'!FQ$69</f>
        <v>0</v>
      </c>
      <c r="M11" s="1021">
        <f>'A6'!FR$32+'A6'!FR$68+'A6'!FR$69</f>
        <v>0</v>
      </c>
      <c r="N11" s="1021">
        <f>'A7'!FQ$32+'A7'!FQ$68+'A7'!FQ$69</f>
        <v>0</v>
      </c>
      <c r="O11" s="1021">
        <f>'A7'!FR$32+'A7'!FR$68+'A7'!FR$69</f>
        <v>0</v>
      </c>
      <c r="P11" s="1021">
        <f>'A8'!FQ$32+'A8'!FQ$68+'A8'!FQ$69</f>
        <v>0</v>
      </c>
      <c r="Q11" s="1021">
        <f>'A8'!FR$32+'A8'!FR$68+'A8'!FR$69</f>
        <v>0</v>
      </c>
      <c r="R11" s="1021">
        <f>'A9'!FQ$32+'A9'!FQ$68+'A9'!FQ$69</f>
        <v>0</v>
      </c>
      <c r="S11" s="1021">
        <f>'A9'!FR$32+'A9'!FR$68+'A9'!FR$69</f>
        <v>0</v>
      </c>
      <c r="T11" s="1021">
        <f>'A10'!FQ$32+'A10'!FQ$68+'A10'!FQ$69</f>
        <v>0</v>
      </c>
      <c r="U11" s="1021">
        <f>'A10'!FR$32+'A10'!FR$68+'A10'!FR$69</f>
        <v>0</v>
      </c>
      <c r="V11" s="1021">
        <f>'I1'!L23+'I1'!L32+'I1'!L68</f>
        <v>0</v>
      </c>
      <c r="W11" s="1021">
        <f>'I2'!L23+'I2'!L32+'I2'!L68</f>
        <v>0</v>
      </c>
      <c r="X11" s="1021">
        <f>'I3'!L23+'I3'!L32+'I3'!L68</f>
        <v>0</v>
      </c>
      <c r="Y11" s="1021">
        <f>'I4'!L23+'I4'!L32+'I4'!L68</f>
        <v>0</v>
      </c>
      <c r="Z11" s="1021">
        <f>'I5'!L23+'I5'!L32+'I5'!L68</f>
        <v>0</v>
      </c>
      <c r="AA11" s="1021">
        <f>'I6'!L23+'I6'!L32+'I6'!L68</f>
        <v>0</v>
      </c>
      <c r="AB11" s="1021">
        <f>'I7'!L23+'I7'!L32+'I7'!L68</f>
        <v>0</v>
      </c>
      <c r="AC11" s="1021">
        <f>'I8'!L23+'I8'!L32+'I8'!L68</f>
        <v>0</v>
      </c>
      <c r="AD11" s="1021">
        <f>'I9'!L23+'I9'!L32+'I9'!L68</f>
        <v>0</v>
      </c>
      <c r="AE11" s="1022">
        <f>'I10'!L23+'I10'!L32+'I10'!L68</f>
        <v>0</v>
      </c>
    </row>
    <row r="12" spans="1:49" x14ac:dyDescent="0.25">
      <c r="A12" s="1023" t="s">
        <v>65</v>
      </c>
      <c r="B12" s="1003">
        <f>'A1'!FQ$34</f>
        <v>0</v>
      </c>
      <c r="C12" s="1003">
        <f>'A1'!FR$34</f>
        <v>0</v>
      </c>
      <c r="D12" s="1021">
        <f>'A2'!FQ$34</f>
        <v>0</v>
      </c>
      <c r="E12" s="1021">
        <f>'A2'!FR$34</f>
        <v>0</v>
      </c>
      <c r="F12" s="1021">
        <f>'A3'!FQ$34</f>
        <v>0</v>
      </c>
      <c r="G12" s="1021">
        <f>'A3'!FR$34</f>
        <v>0</v>
      </c>
      <c r="H12" s="1021">
        <f>'A4'!FQ$34</f>
        <v>0</v>
      </c>
      <c r="I12" s="1021">
        <f>'A4'!FR$34</f>
        <v>0</v>
      </c>
      <c r="J12" s="1021">
        <f>'A5'!FQ$34</f>
        <v>0</v>
      </c>
      <c r="K12" s="1021">
        <f>'A5'!FR$34</f>
        <v>0</v>
      </c>
      <c r="L12" s="1021">
        <f>'A6'!FQ$34</f>
        <v>0</v>
      </c>
      <c r="M12" s="1021">
        <f>'A6'!FR$34</f>
        <v>0</v>
      </c>
      <c r="N12" s="1021">
        <f>'A7'!FQ$34</f>
        <v>0</v>
      </c>
      <c r="O12" s="1021">
        <f>'A7'!FR$34</f>
        <v>0</v>
      </c>
      <c r="P12" s="1021">
        <f>'A8'!FQ$34</f>
        <v>0</v>
      </c>
      <c r="Q12" s="1021">
        <f>'A8'!FR$34</f>
        <v>0</v>
      </c>
      <c r="R12" s="1021">
        <f>'A9'!FQ$34</f>
        <v>0</v>
      </c>
      <c r="S12" s="1021">
        <f>'A9'!FR$34</f>
        <v>0</v>
      </c>
      <c r="T12" s="1021">
        <f>'A10'!FQ$34</f>
        <v>0</v>
      </c>
      <c r="U12" s="1021">
        <f>'A10'!FR$34</f>
        <v>0</v>
      </c>
      <c r="V12" s="1021">
        <f>'I1'!L$34</f>
        <v>0</v>
      </c>
      <c r="W12" s="1021">
        <f>'I2'!L$34</f>
        <v>0</v>
      </c>
      <c r="X12" s="1021">
        <f>'I3'!L$34</f>
        <v>0</v>
      </c>
      <c r="Y12" s="1021">
        <f>'I4'!L$34</f>
        <v>0</v>
      </c>
      <c r="Z12" s="1021">
        <f>'I5'!L$34</f>
        <v>0</v>
      </c>
      <c r="AA12" s="1021">
        <f>'I6'!L$34</f>
        <v>0</v>
      </c>
      <c r="AB12" s="1021">
        <f>'I7'!L$34</f>
        <v>0</v>
      </c>
      <c r="AC12" s="1021">
        <f>'I8'!L$34</f>
        <v>0</v>
      </c>
      <c r="AD12" s="1021">
        <f>'I9'!L$34</f>
        <v>0</v>
      </c>
      <c r="AE12" s="1022">
        <f>'I10'!L$34</f>
        <v>0</v>
      </c>
    </row>
    <row r="13" spans="1:49" x14ac:dyDescent="0.25">
      <c r="A13" s="1020" t="s">
        <v>76</v>
      </c>
      <c r="B13" s="1003">
        <f>'A1'!FQ$36</f>
        <v>0</v>
      </c>
      <c r="C13" s="1003">
        <f>'A1'!FR$36</f>
        <v>0</v>
      </c>
      <c r="D13" s="1021">
        <f>'A2'!FQ$36</f>
        <v>0</v>
      </c>
      <c r="E13" s="1021">
        <f>'A2'!FR$36</f>
        <v>0</v>
      </c>
      <c r="F13" s="1021">
        <f>'A3'!FQ$36</f>
        <v>0</v>
      </c>
      <c r="G13" s="1021">
        <f>'A3'!FR$36</f>
        <v>0</v>
      </c>
      <c r="H13" s="1021">
        <f>'A4'!FQ$36</f>
        <v>0</v>
      </c>
      <c r="I13" s="1021">
        <f>'A4'!FR$36</f>
        <v>0</v>
      </c>
      <c r="J13" s="1021">
        <f>'A5'!FQ$36</f>
        <v>0</v>
      </c>
      <c r="K13" s="1021">
        <f>'A5'!FR$36</f>
        <v>0</v>
      </c>
      <c r="L13" s="1021">
        <f>'A6'!FQ$36</f>
        <v>0</v>
      </c>
      <c r="M13" s="1021">
        <f>'A6'!FR$36</f>
        <v>0</v>
      </c>
      <c r="N13" s="1021">
        <f>'A7'!FQ$36</f>
        <v>0</v>
      </c>
      <c r="O13" s="1021">
        <f>'A7'!FR$36</f>
        <v>0</v>
      </c>
      <c r="P13" s="1021">
        <f>'A8'!FQ$36</f>
        <v>0</v>
      </c>
      <c r="Q13" s="1021">
        <f>'A8'!FR$36</f>
        <v>0</v>
      </c>
      <c r="R13" s="1021">
        <f>'A9'!FQ$36</f>
        <v>0</v>
      </c>
      <c r="S13" s="1021">
        <f>'A9'!FR$36</f>
        <v>0</v>
      </c>
      <c r="T13" s="1021">
        <f>'A10'!FQ$36</f>
        <v>0</v>
      </c>
      <c r="U13" s="1021">
        <f>'A10'!FR$36</f>
        <v>0</v>
      </c>
      <c r="V13" s="1021">
        <f>'I1'!L$36</f>
        <v>0</v>
      </c>
      <c r="W13" s="1021">
        <f>'I2'!L$36</f>
        <v>0</v>
      </c>
      <c r="X13" s="1021">
        <f>'I3'!L$36</f>
        <v>0</v>
      </c>
      <c r="Y13" s="1021">
        <f>'I4'!L$36</f>
        <v>0</v>
      </c>
      <c r="Z13" s="1021">
        <f>'I5'!L$36</f>
        <v>0</v>
      </c>
      <c r="AA13" s="1021">
        <f>'I6'!L$36</f>
        <v>0</v>
      </c>
      <c r="AB13" s="1021">
        <f>'I7'!L$36</f>
        <v>0</v>
      </c>
      <c r="AC13" s="1021">
        <f>'I8'!L$36</f>
        <v>0</v>
      </c>
      <c r="AD13" s="1021">
        <f>'I9'!L$36</f>
        <v>0</v>
      </c>
      <c r="AE13" s="1022">
        <f>'I10'!L$36</f>
        <v>0</v>
      </c>
    </row>
    <row r="14" spans="1:49" x14ac:dyDescent="0.25">
      <c r="A14" s="1020" t="s">
        <v>133</v>
      </c>
      <c r="B14" s="1003">
        <f>'A1'!FQ$38</f>
        <v>0</v>
      </c>
      <c r="C14" s="1003">
        <f>'A1'!FR$38</f>
        <v>0</v>
      </c>
      <c r="D14" s="1021">
        <f>'A2'!FQ$38</f>
        <v>0</v>
      </c>
      <c r="E14" s="1021">
        <f>'A2'!FR$38</f>
        <v>0</v>
      </c>
      <c r="F14" s="1021">
        <f>'A3'!FQ$38</f>
        <v>0</v>
      </c>
      <c r="G14" s="1021">
        <f>'A3'!FR$38</f>
        <v>0</v>
      </c>
      <c r="H14" s="1021">
        <f>'A4'!FQ$38</f>
        <v>0</v>
      </c>
      <c r="I14" s="1021">
        <f>'A4'!FR$38</f>
        <v>0</v>
      </c>
      <c r="J14" s="1021">
        <f>'A5'!FQ$38</f>
        <v>0</v>
      </c>
      <c r="K14" s="1021">
        <f>'A5'!FR$38</f>
        <v>0</v>
      </c>
      <c r="L14" s="1021">
        <f>'A6'!FQ$38</f>
        <v>0</v>
      </c>
      <c r="M14" s="1021">
        <f>'A6'!FR$38</f>
        <v>0</v>
      </c>
      <c r="N14" s="1021">
        <f>'A7'!FQ$38</f>
        <v>0</v>
      </c>
      <c r="O14" s="1021">
        <f>'A7'!FR$38</f>
        <v>0</v>
      </c>
      <c r="P14" s="1021">
        <f>'A8'!FQ$38</f>
        <v>0</v>
      </c>
      <c r="Q14" s="1021">
        <f>'A8'!FR$38</f>
        <v>0</v>
      </c>
      <c r="R14" s="1021">
        <f>'A9'!FQ$38</f>
        <v>0</v>
      </c>
      <c r="S14" s="1021">
        <f>'A9'!FR$38</f>
        <v>0</v>
      </c>
      <c r="T14" s="1021">
        <f>'A10'!FQ$38</f>
        <v>0</v>
      </c>
      <c r="U14" s="1021">
        <f>'A10'!FR$38</f>
        <v>0</v>
      </c>
      <c r="V14" s="1021">
        <f>'I1'!L$38</f>
        <v>0</v>
      </c>
      <c r="W14" s="1021">
        <f>'I2'!L$38</f>
        <v>0</v>
      </c>
      <c r="X14" s="1021">
        <f>'I3'!L$38</f>
        <v>0</v>
      </c>
      <c r="Y14" s="1021">
        <f>'I4'!L$38</f>
        <v>0</v>
      </c>
      <c r="Z14" s="1021">
        <f>'I5'!L$38</f>
        <v>0</v>
      </c>
      <c r="AA14" s="1021">
        <f>'I6'!L$38</f>
        <v>0</v>
      </c>
      <c r="AB14" s="1021">
        <f>'I7'!L$38</f>
        <v>0</v>
      </c>
      <c r="AC14" s="1021">
        <f>'I8'!L$38</f>
        <v>0</v>
      </c>
      <c r="AD14" s="1021">
        <f>'I9'!L$38</f>
        <v>0</v>
      </c>
      <c r="AE14" s="1022">
        <f>'I10'!L$38</f>
        <v>0</v>
      </c>
    </row>
    <row r="15" spans="1:49" x14ac:dyDescent="0.25">
      <c r="A15" s="1020" t="s">
        <v>77</v>
      </c>
      <c r="B15" s="1003">
        <f>'A1'!FQ$41</f>
        <v>0</v>
      </c>
      <c r="C15" s="1003">
        <f>'A1'!FR$41</f>
        <v>0</v>
      </c>
      <c r="D15" s="1021">
        <f>'A2'!FQ$41</f>
        <v>0</v>
      </c>
      <c r="E15" s="1021">
        <f>'A2'!FR$41</f>
        <v>0</v>
      </c>
      <c r="F15" s="1021">
        <f>'A3'!FQ$41</f>
        <v>0</v>
      </c>
      <c r="G15" s="1021">
        <f>'A3'!FR$41</f>
        <v>0</v>
      </c>
      <c r="H15" s="1021">
        <f>'A4'!FQ$41</f>
        <v>0</v>
      </c>
      <c r="I15" s="1021">
        <f>'A4'!FR$41</f>
        <v>0</v>
      </c>
      <c r="J15" s="1021">
        <f>'A5'!FQ$41</f>
        <v>0</v>
      </c>
      <c r="K15" s="1021">
        <f>'A5'!FR$41</f>
        <v>0</v>
      </c>
      <c r="L15" s="1021">
        <f>'A6'!FQ$41</f>
        <v>0</v>
      </c>
      <c r="M15" s="1021">
        <f>'A6'!FR$41</f>
        <v>0</v>
      </c>
      <c r="N15" s="1021">
        <f>'A7'!FQ$41</f>
        <v>0</v>
      </c>
      <c r="O15" s="1021">
        <f>'A7'!FR$41</f>
        <v>0</v>
      </c>
      <c r="P15" s="1021">
        <f>'A8'!FQ$41</f>
        <v>0</v>
      </c>
      <c r="Q15" s="1021">
        <f>'A8'!FR$41</f>
        <v>0</v>
      </c>
      <c r="R15" s="1021">
        <f>'A9'!FQ$41</f>
        <v>0</v>
      </c>
      <c r="S15" s="1021">
        <f>'A9'!FR$41</f>
        <v>0</v>
      </c>
      <c r="T15" s="1021">
        <f>'A10'!FQ$41</f>
        <v>0</v>
      </c>
      <c r="U15" s="1021">
        <f>'A10'!FR$41</f>
        <v>0</v>
      </c>
      <c r="V15" s="1021">
        <f>'I1'!L$41</f>
        <v>0</v>
      </c>
      <c r="W15" s="1021">
        <f>'I2'!L$41</f>
        <v>0</v>
      </c>
      <c r="X15" s="1021">
        <f>'I3'!L$41</f>
        <v>0</v>
      </c>
      <c r="Y15" s="1021">
        <f>'I4'!L$41</f>
        <v>0</v>
      </c>
      <c r="Z15" s="1021">
        <f>'I5'!L$41</f>
        <v>0</v>
      </c>
      <c r="AA15" s="1021">
        <f>'I6'!L$41</f>
        <v>0</v>
      </c>
      <c r="AB15" s="1021">
        <f>'I7'!L$41</f>
        <v>0</v>
      </c>
      <c r="AC15" s="1021">
        <f>'I8'!L$41</f>
        <v>0</v>
      </c>
      <c r="AD15" s="1021">
        <f>'I9'!L$41</f>
        <v>0</v>
      </c>
      <c r="AE15" s="1022">
        <f>'I10'!L$41</f>
        <v>0</v>
      </c>
    </row>
    <row r="16" spans="1:49" x14ac:dyDescent="0.25">
      <c r="A16" s="1020" t="s">
        <v>90</v>
      </c>
      <c r="B16" s="1003">
        <f>'A1'!FQ$43</f>
        <v>0</v>
      </c>
      <c r="C16" s="1003">
        <f>'A1'!FR$43</f>
        <v>0</v>
      </c>
      <c r="D16" s="1021">
        <f>'A2'!FQ$43</f>
        <v>0</v>
      </c>
      <c r="E16" s="1021">
        <f>'A2'!FR$43</f>
        <v>0</v>
      </c>
      <c r="F16" s="1021">
        <f>'A3'!FQ$43</f>
        <v>0</v>
      </c>
      <c r="G16" s="1021">
        <f>'A3'!FR$43</f>
        <v>0</v>
      </c>
      <c r="H16" s="1021">
        <f>'A4'!FQ$43</f>
        <v>0</v>
      </c>
      <c r="I16" s="1021">
        <f>'A4'!FR$43</f>
        <v>0</v>
      </c>
      <c r="J16" s="1021">
        <f>'A5'!FQ$43</f>
        <v>0</v>
      </c>
      <c r="K16" s="1021">
        <f>'A5'!FR$43</f>
        <v>0</v>
      </c>
      <c r="L16" s="1021">
        <f>'A6'!FQ$43</f>
        <v>0</v>
      </c>
      <c r="M16" s="1021">
        <f>'A6'!FR$43</f>
        <v>0</v>
      </c>
      <c r="N16" s="1021">
        <f>'A7'!FQ$43</f>
        <v>0</v>
      </c>
      <c r="O16" s="1021">
        <f>'A7'!FR$43</f>
        <v>0</v>
      </c>
      <c r="P16" s="1021">
        <f>'A8'!FQ$43</f>
        <v>0</v>
      </c>
      <c r="Q16" s="1021">
        <f>'A8'!FR$43</f>
        <v>0</v>
      </c>
      <c r="R16" s="1021">
        <f>'A9'!FQ$43</f>
        <v>0</v>
      </c>
      <c r="S16" s="1021">
        <f>'A9'!FR$43</f>
        <v>0</v>
      </c>
      <c r="T16" s="1021">
        <f>'A10'!FQ$43</f>
        <v>0</v>
      </c>
      <c r="U16" s="1021">
        <f>'A10'!FR$43</f>
        <v>0</v>
      </c>
      <c r="V16" s="1021">
        <f>'I1'!L$43</f>
        <v>0</v>
      </c>
      <c r="W16" s="1021">
        <f>'I2'!L$43</f>
        <v>0</v>
      </c>
      <c r="X16" s="1021">
        <f>'I3'!L$43</f>
        <v>0</v>
      </c>
      <c r="Y16" s="1021">
        <f>'I4'!L$43</f>
        <v>0</v>
      </c>
      <c r="Z16" s="1021">
        <f>'I5'!L$43</f>
        <v>0</v>
      </c>
      <c r="AA16" s="1021">
        <f>'I6'!L$43</f>
        <v>0</v>
      </c>
      <c r="AB16" s="1021">
        <f>'I7'!L$43</f>
        <v>0</v>
      </c>
      <c r="AC16" s="1021">
        <f>'I8'!L$43</f>
        <v>0</v>
      </c>
      <c r="AD16" s="1021">
        <f>'I9'!L$43</f>
        <v>0</v>
      </c>
      <c r="AE16" s="1022">
        <f>'I10'!L$43</f>
        <v>0</v>
      </c>
    </row>
    <row r="17" spans="1:31" x14ac:dyDescent="0.25">
      <c r="A17" s="1020" t="s">
        <v>99</v>
      </c>
      <c r="B17" s="1003">
        <f>'A1'!FQ$46</f>
        <v>0</v>
      </c>
      <c r="C17" s="1003">
        <f>'A1'!FR$46</f>
        <v>0</v>
      </c>
      <c r="D17" s="1021">
        <f>'A2'!FQ$46</f>
        <v>0</v>
      </c>
      <c r="E17" s="1021">
        <f>'A2'!FR$46</f>
        <v>0</v>
      </c>
      <c r="F17" s="1021">
        <f>'A3'!FQ$46</f>
        <v>0</v>
      </c>
      <c r="G17" s="1021">
        <f>'A3'!FR$46</f>
        <v>0</v>
      </c>
      <c r="H17" s="1021">
        <f>'A4'!FQ$46</f>
        <v>0</v>
      </c>
      <c r="I17" s="1021">
        <f>'A4'!FR$46</f>
        <v>0</v>
      </c>
      <c r="J17" s="1021">
        <f>'A5'!FQ$46</f>
        <v>0</v>
      </c>
      <c r="K17" s="1021">
        <f>'A5'!FR$46</f>
        <v>0</v>
      </c>
      <c r="L17" s="1021">
        <f>'A6'!FQ$46</f>
        <v>0</v>
      </c>
      <c r="M17" s="1021">
        <f>'A6'!FR$46</f>
        <v>0</v>
      </c>
      <c r="N17" s="1021">
        <f>'A7'!FQ$46</f>
        <v>0</v>
      </c>
      <c r="O17" s="1021">
        <f>'A7'!FR$46</f>
        <v>0</v>
      </c>
      <c r="P17" s="1021">
        <f>'A8'!FQ$46</f>
        <v>0</v>
      </c>
      <c r="Q17" s="1021">
        <f>'A8'!FR$46</f>
        <v>0</v>
      </c>
      <c r="R17" s="1021">
        <f>'A9'!FQ$46</f>
        <v>0</v>
      </c>
      <c r="S17" s="1021">
        <f>'A9'!FR$46</f>
        <v>0</v>
      </c>
      <c r="T17" s="1021">
        <f>'A10'!FQ$46</f>
        <v>0</v>
      </c>
      <c r="U17" s="1021">
        <f>'A10'!FR$46</f>
        <v>0</v>
      </c>
      <c r="V17" s="1021">
        <f>'I1'!L$46</f>
        <v>0</v>
      </c>
      <c r="W17" s="1021">
        <f>'I2'!L$46</f>
        <v>0</v>
      </c>
      <c r="X17" s="1021">
        <f>'I3'!L$46</f>
        <v>0</v>
      </c>
      <c r="Y17" s="1021">
        <f>'I4'!L$46</f>
        <v>0</v>
      </c>
      <c r="Z17" s="1021">
        <f>'I5'!L$46</f>
        <v>0</v>
      </c>
      <c r="AA17" s="1021">
        <f>'I6'!L$46</f>
        <v>0</v>
      </c>
      <c r="AB17" s="1021">
        <f>'I7'!L$46</f>
        <v>0</v>
      </c>
      <c r="AC17" s="1021">
        <f>'I8'!L$46</f>
        <v>0</v>
      </c>
      <c r="AD17" s="1021">
        <f>'I9'!L$46</f>
        <v>0</v>
      </c>
      <c r="AE17" s="1022">
        <f>'I10'!L$46</f>
        <v>0</v>
      </c>
    </row>
    <row r="18" spans="1:31" x14ac:dyDescent="0.25">
      <c r="A18" s="1020" t="s">
        <v>91</v>
      </c>
      <c r="B18" s="1003">
        <f>'A1'!FQ$49</f>
        <v>0</v>
      </c>
      <c r="C18" s="1003">
        <f>'A1'!FR$49</f>
        <v>0</v>
      </c>
      <c r="D18" s="1021">
        <f>'A2'!FQ$49</f>
        <v>0</v>
      </c>
      <c r="E18" s="1021">
        <f>'A2'!FR$49</f>
        <v>0</v>
      </c>
      <c r="F18" s="1021">
        <f>'A3'!FQ$49</f>
        <v>0</v>
      </c>
      <c r="G18" s="1021">
        <f>'A3'!FR$49</f>
        <v>0</v>
      </c>
      <c r="H18" s="1021">
        <f>'A4'!FQ$49</f>
        <v>0</v>
      </c>
      <c r="I18" s="1021">
        <f>'A4'!FR$49</f>
        <v>0</v>
      </c>
      <c r="J18" s="1021">
        <f>'A5'!FQ$49</f>
        <v>0</v>
      </c>
      <c r="K18" s="1021">
        <f>'A5'!FR$49</f>
        <v>0</v>
      </c>
      <c r="L18" s="1021">
        <f>'A6'!FQ$49</f>
        <v>0</v>
      </c>
      <c r="M18" s="1021">
        <f>'A6'!FR$49</f>
        <v>0</v>
      </c>
      <c r="N18" s="1021">
        <f>'A7'!FQ$49</f>
        <v>0</v>
      </c>
      <c r="O18" s="1021">
        <f>'A7'!FR$49</f>
        <v>0</v>
      </c>
      <c r="P18" s="1021">
        <f>'A8'!FQ$49</f>
        <v>0</v>
      </c>
      <c r="Q18" s="1021">
        <f>'A8'!FR$49</f>
        <v>0</v>
      </c>
      <c r="R18" s="1021">
        <f>'A9'!FQ$49</f>
        <v>0</v>
      </c>
      <c r="S18" s="1021">
        <f>'A9'!FR$49</f>
        <v>0</v>
      </c>
      <c r="T18" s="1021">
        <f>'A10'!FQ$49</f>
        <v>0</v>
      </c>
      <c r="U18" s="1021">
        <f>'A10'!FR$49</f>
        <v>0</v>
      </c>
      <c r="V18" s="1021">
        <f>'I1'!L$49</f>
        <v>0</v>
      </c>
      <c r="W18" s="1021">
        <f>'I2'!L$49</f>
        <v>0</v>
      </c>
      <c r="X18" s="1021">
        <f>'I3'!L$49</f>
        <v>0</v>
      </c>
      <c r="Y18" s="1021">
        <f>'I4'!L$49</f>
        <v>0</v>
      </c>
      <c r="Z18" s="1021">
        <f>'I5'!L$49</f>
        <v>0</v>
      </c>
      <c r="AA18" s="1021">
        <f>'I6'!L$49</f>
        <v>0</v>
      </c>
      <c r="AB18" s="1021">
        <f>'I7'!L$49</f>
        <v>0</v>
      </c>
      <c r="AC18" s="1021">
        <f>'I8'!L$49</f>
        <v>0</v>
      </c>
      <c r="AD18" s="1021">
        <f>'I9'!L$49</f>
        <v>0</v>
      </c>
      <c r="AE18" s="1022">
        <f>'I10'!L$49</f>
        <v>0</v>
      </c>
    </row>
    <row r="19" spans="1:31" x14ac:dyDescent="0.25">
      <c r="A19" s="1020" t="s">
        <v>240</v>
      </c>
      <c r="B19" s="1003">
        <f>'A1'!FQ$51</f>
        <v>0</v>
      </c>
      <c r="C19" s="1003">
        <f>'A1'!FR$51</f>
        <v>0</v>
      </c>
      <c r="D19" s="1021">
        <f>'A2'!FQ$51</f>
        <v>0</v>
      </c>
      <c r="E19" s="1021">
        <f>'A2'!FR$51</f>
        <v>0</v>
      </c>
      <c r="F19" s="1021">
        <f>'A3'!FQ$51</f>
        <v>0</v>
      </c>
      <c r="G19" s="1021">
        <f>'A3'!FR$51</f>
        <v>0</v>
      </c>
      <c r="H19" s="1021">
        <f>'A4'!FQ$51</f>
        <v>0</v>
      </c>
      <c r="I19" s="1021">
        <f>'A4'!FR$51</f>
        <v>0</v>
      </c>
      <c r="J19" s="1021">
        <f>'A5'!FQ$51</f>
        <v>0</v>
      </c>
      <c r="K19" s="1021">
        <f>'A5'!FR$51</f>
        <v>0</v>
      </c>
      <c r="L19" s="1021">
        <f>'A6'!FQ$51</f>
        <v>0</v>
      </c>
      <c r="M19" s="1021">
        <f>'A6'!FR$51</f>
        <v>0</v>
      </c>
      <c r="N19" s="1021">
        <f>'A7'!FQ$51</f>
        <v>0</v>
      </c>
      <c r="O19" s="1021">
        <f>'A7'!FR$51</f>
        <v>0</v>
      </c>
      <c r="P19" s="1021">
        <f>'A8'!FQ$51</f>
        <v>0</v>
      </c>
      <c r="Q19" s="1021">
        <f>'A8'!FR$51</f>
        <v>0</v>
      </c>
      <c r="R19" s="1021">
        <f>'A9'!FQ$51</f>
        <v>0</v>
      </c>
      <c r="S19" s="1021">
        <f>'A9'!FR$51</f>
        <v>0</v>
      </c>
      <c r="T19" s="1021">
        <f>'A10'!FQ$51</f>
        <v>0</v>
      </c>
      <c r="U19" s="1021">
        <f>'A10'!FR$51</f>
        <v>0</v>
      </c>
      <c r="V19" s="1021">
        <f>'I1'!L$51</f>
        <v>0</v>
      </c>
      <c r="W19" s="1021">
        <f>'I2'!L$51</f>
        <v>0</v>
      </c>
      <c r="X19" s="1021">
        <f>'I3'!L$51</f>
        <v>0</v>
      </c>
      <c r="Y19" s="1021">
        <f>'I4'!L$51</f>
        <v>0</v>
      </c>
      <c r="Z19" s="1021">
        <f>'I5'!L$51</f>
        <v>0</v>
      </c>
      <c r="AA19" s="1021">
        <f>'I6'!L$51</f>
        <v>0</v>
      </c>
      <c r="AB19" s="1021">
        <f>'I7'!L$51</f>
        <v>0</v>
      </c>
      <c r="AC19" s="1021">
        <f>'I8'!L$51</f>
        <v>0</v>
      </c>
      <c r="AD19" s="1021">
        <f>'I9'!L$51</f>
        <v>0</v>
      </c>
      <c r="AE19" s="1022">
        <f>'I10'!L$51</f>
        <v>0</v>
      </c>
    </row>
    <row r="20" spans="1:31" x14ac:dyDescent="0.25">
      <c r="A20" s="1020" t="s">
        <v>241</v>
      </c>
      <c r="B20" s="1003">
        <f>'A1'!FQ$52</f>
        <v>0</v>
      </c>
      <c r="C20" s="1003">
        <f>'A1'!FR$52</f>
        <v>0</v>
      </c>
      <c r="D20" s="1021">
        <f>'A2'!FQ$52</f>
        <v>0</v>
      </c>
      <c r="E20" s="1021">
        <f>'A2'!FR$52</f>
        <v>0</v>
      </c>
      <c r="F20" s="1021">
        <f>'A3'!FQ$52</f>
        <v>0</v>
      </c>
      <c r="G20" s="1021">
        <f>'A3'!FR$52</f>
        <v>0</v>
      </c>
      <c r="H20" s="1021">
        <f>'A4'!FQ$52</f>
        <v>0</v>
      </c>
      <c r="I20" s="1021">
        <f>'A4'!FR$52</f>
        <v>0</v>
      </c>
      <c r="J20" s="1021">
        <f>'A5'!FQ$52</f>
        <v>0</v>
      </c>
      <c r="K20" s="1021">
        <f>'A5'!FR$52</f>
        <v>0</v>
      </c>
      <c r="L20" s="1021">
        <f>'A6'!FQ$52</f>
        <v>0</v>
      </c>
      <c r="M20" s="1021">
        <f>'A6'!FR$52</f>
        <v>0</v>
      </c>
      <c r="N20" s="1021">
        <f>'A7'!FQ$52</f>
        <v>0</v>
      </c>
      <c r="O20" s="1021">
        <f>'A7'!FR$52</f>
        <v>0</v>
      </c>
      <c r="P20" s="1021">
        <f>'A8'!FQ$52</f>
        <v>0</v>
      </c>
      <c r="Q20" s="1021">
        <f>'A8'!FR$52</f>
        <v>0</v>
      </c>
      <c r="R20" s="1021">
        <f>'A9'!FQ$52</f>
        <v>0</v>
      </c>
      <c r="S20" s="1021">
        <f>'A9'!FR$52</f>
        <v>0</v>
      </c>
      <c r="T20" s="1021">
        <f>'A10'!FQ$52</f>
        <v>0</v>
      </c>
      <c r="U20" s="1021">
        <f>'A10'!FR$52</f>
        <v>0</v>
      </c>
      <c r="V20" s="1021">
        <f>'I1'!L$52</f>
        <v>0</v>
      </c>
      <c r="W20" s="1021">
        <f>'I2'!L$52</f>
        <v>0</v>
      </c>
      <c r="X20" s="1021">
        <f>'I3'!L$52</f>
        <v>0</v>
      </c>
      <c r="Y20" s="1021">
        <f>'I4'!L$52</f>
        <v>0</v>
      </c>
      <c r="Z20" s="1021">
        <f>'I5'!L$52</f>
        <v>0</v>
      </c>
      <c r="AA20" s="1021">
        <f>'I6'!L$52</f>
        <v>0</v>
      </c>
      <c r="AB20" s="1021">
        <f>'I7'!L$52</f>
        <v>0</v>
      </c>
      <c r="AC20" s="1021">
        <f>'I8'!L$52</f>
        <v>0</v>
      </c>
      <c r="AD20" s="1021">
        <f>'I9'!L$52</f>
        <v>0</v>
      </c>
      <c r="AE20" s="1022">
        <f>'I10'!L$52</f>
        <v>0</v>
      </c>
    </row>
    <row r="21" spans="1:31" x14ac:dyDescent="0.25">
      <c r="A21" s="1020" t="s">
        <v>92</v>
      </c>
      <c r="B21" s="1003">
        <f>'A1'!FQ$54</f>
        <v>0</v>
      </c>
      <c r="C21" s="1003">
        <f>'A1'!FR$54</f>
        <v>0</v>
      </c>
      <c r="D21" s="1021">
        <f>'A2'!FQ$54</f>
        <v>0</v>
      </c>
      <c r="E21" s="1021">
        <f>'A2'!FR$54</f>
        <v>0</v>
      </c>
      <c r="F21" s="1021">
        <f>'A3'!FQ$54</f>
        <v>0</v>
      </c>
      <c r="G21" s="1021">
        <f>'A3'!FR$54</f>
        <v>0</v>
      </c>
      <c r="H21" s="1021">
        <f>'A4'!FQ$54</f>
        <v>0</v>
      </c>
      <c r="I21" s="1021">
        <f>'A4'!FR$54</f>
        <v>0</v>
      </c>
      <c r="J21" s="1021">
        <f>'A5'!FQ$54</f>
        <v>0</v>
      </c>
      <c r="K21" s="1021">
        <f>'A5'!FR$54</f>
        <v>0</v>
      </c>
      <c r="L21" s="1021">
        <f>'A6'!FQ$54</f>
        <v>0</v>
      </c>
      <c r="M21" s="1021">
        <f>'A6'!FR$54</f>
        <v>0</v>
      </c>
      <c r="N21" s="1021">
        <f>'A7'!FQ$54</f>
        <v>0</v>
      </c>
      <c r="O21" s="1021">
        <f>'A7'!FR$54</f>
        <v>0</v>
      </c>
      <c r="P21" s="1021">
        <f>'A8'!FQ$54</f>
        <v>0</v>
      </c>
      <c r="Q21" s="1021">
        <f>'A8'!FR$54</f>
        <v>0</v>
      </c>
      <c r="R21" s="1021">
        <f>'A9'!FQ$54</f>
        <v>0</v>
      </c>
      <c r="S21" s="1021">
        <f>'A9'!FR$54</f>
        <v>0</v>
      </c>
      <c r="T21" s="1021">
        <f>'A10'!FQ$54</f>
        <v>0</v>
      </c>
      <c r="U21" s="1021">
        <f>'A10'!FR$54</f>
        <v>0</v>
      </c>
      <c r="V21" s="1021">
        <f>'I1'!L$54</f>
        <v>0</v>
      </c>
      <c r="W21" s="1021">
        <f>'I2'!L$54</f>
        <v>0</v>
      </c>
      <c r="X21" s="1021">
        <f>'I3'!L$54</f>
        <v>0</v>
      </c>
      <c r="Y21" s="1021">
        <f>'I4'!L$54</f>
        <v>0</v>
      </c>
      <c r="Z21" s="1021">
        <f>'I5'!L$54</f>
        <v>0</v>
      </c>
      <c r="AA21" s="1021">
        <f>'I6'!L$54</f>
        <v>0</v>
      </c>
      <c r="AB21" s="1021">
        <f>'I7'!L$54</f>
        <v>0</v>
      </c>
      <c r="AC21" s="1021">
        <f>'I8'!L$54</f>
        <v>0</v>
      </c>
      <c r="AD21" s="1021">
        <f>'I9'!L$54</f>
        <v>0</v>
      </c>
      <c r="AE21" s="1022">
        <f>'I10'!L$54</f>
        <v>0</v>
      </c>
    </row>
    <row r="22" spans="1:31" x14ac:dyDescent="0.25">
      <c r="A22" s="1020" t="s">
        <v>93</v>
      </c>
      <c r="B22" s="1003">
        <f>'A1'!FQ$56</f>
        <v>0</v>
      </c>
      <c r="C22" s="1003">
        <f>'A1'!FR$56</f>
        <v>0</v>
      </c>
      <c r="D22" s="1021">
        <f>'A2'!FQ$56</f>
        <v>0</v>
      </c>
      <c r="E22" s="1021">
        <f>'A2'!FR$56</f>
        <v>0</v>
      </c>
      <c r="F22" s="1021">
        <f>'A3'!FQ$56</f>
        <v>0</v>
      </c>
      <c r="G22" s="1021">
        <f>'A3'!FR$56</f>
        <v>0</v>
      </c>
      <c r="H22" s="1021">
        <f>'A4'!FQ$56</f>
        <v>0</v>
      </c>
      <c r="I22" s="1021">
        <f>'A4'!FR$56</f>
        <v>0</v>
      </c>
      <c r="J22" s="1021">
        <f>'A5'!FQ$56</f>
        <v>0</v>
      </c>
      <c r="K22" s="1021">
        <f>'A5'!FR$56</f>
        <v>0</v>
      </c>
      <c r="L22" s="1021">
        <f>'A6'!FQ$56</f>
        <v>0</v>
      </c>
      <c r="M22" s="1021">
        <f>'A6'!FR$56</f>
        <v>0</v>
      </c>
      <c r="N22" s="1021">
        <f>'A7'!FQ$56</f>
        <v>0</v>
      </c>
      <c r="O22" s="1021">
        <f>'A7'!FR$56</f>
        <v>0</v>
      </c>
      <c r="P22" s="1021">
        <f>'A8'!FQ$56</f>
        <v>0</v>
      </c>
      <c r="Q22" s="1021">
        <f>'A8'!FR$56</f>
        <v>0</v>
      </c>
      <c r="R22" s="1021">
        <f>'A9'!FQ$56</f>
        <v>0</v>
      </c>
      <c r="S22" s="1021">
        <f>'A9'!FR$56</f>
        <v>0</v>
      </c>
      <c r="T22" s="1021">
        <f>'A10'!FQ$56</f>
        <v>0</v>
      </c>
      <c r="U22" s="1021">
        <f>'A10'!FR$56</f>
        <v>0</v>
      </c>
      <c r="V22" s="1021">
        <f>'I1'!L$56</f>
        <v>0</v>
      </c>
      <c r="W22" s="1021">
        <f>'I2'!L$56</f>
        <v>0</v>
      </c>
      <c r="X22" s="1021">
        <f>'I3'!L$56</f>
        <v>0</v>
      </c>
      <c r="Y22" s="1021">
        <f>'I4'!L$56</f>
        <v>0</v>
      </c>
      <c r="Z22" s="1021">
        <f>'I5'!L$56</f>
        <v>0</v>
      </c>
      <c r="AA22" s="1021">
        <f>'I6'!L$56</f>
        <v>0</v>
      </c>
      <c r="AB22" s="1021">
        <f>'I7'!L$56</f>
        <v>0</v>
      </c>
      <c r="AC22" s="1021">
        <f>'I8'!L$56</f>
        <v>0</v>
      </c>
      <c r="AD22" s="1021">
        <f>'I9'!L$56</f>
        <v>0</v>
      </c>
      <c r="AE22" s="1022">
        <f>'I10'!L$56</f>
        <v>0</v>
      </c>
    </row>
    <row r="23" spans="1:31" x14ac:dyDescent="0.25">
      <c r="A23" s="1020" t="s">
        <v>94</v>
      </c>
      <c r="B23" s="1003">
        <f>'A1'!FQ$59</f>
        <v>0</v>
      </c>
      <c r="C23" s="1003">
        <f>'A1'!FR$59</f>
        <v>0</v>
      </c>
      <c r="D23" s="1021">
        <f>'A2'!FQ$59</f>
        <v>0</v>
      </c>
      <c r="E23" s="1021">
        <f>'A2'!FR$59</f>
        <v>0</v>
      </c>
      <c r="F23" s="1021">
        <f>'A3'!FQ$59</f>
        <v>0</v>
      </c>
      <c r="G23" s="1021">
        <f>'A3'!FR$59</f>
        <v>0</v>
      </c>
      <c r="H23" s="1021">
        <f>'A4'!FQ$59</f>
        <v>0</v>
      </c>
      <c r="I23" s="1021">
        <f>'A4'!FR$59</f>
        <v>0</v>
      </c>
      <c r="J23" s="1021">
        <f>'A5'!FQ$59</f>
        <v>0</v>
      </c>
      <c r="K23" s="1021">
        <f>'A5'!FR$59</f>
        <v>0</v>
      </c>
      <c r="L23" s="1021">
        <f>'A6'!FQ$59</f>
        <v>0</v>
      </c>
      <c r="M23" s="1021">
        <f>'A6'!FR$59</f>
        <v>0</v>
      </c>
      <c r="N23" s="1021">
        <f>'A7'!FQ$59</f>
        <v>0</v>
      </c>
      <c r="O23" s="1021">
        <f>'A7'!FR$59</f>
        <v>0</v>
      </c>
      <c r="P23" s="1021">
        <f>'A8'!FQ$59</f>
        <v>0</v>
      </c>
      <c r="Q23" s="1021">
        <f>'A8'!FR$59</f>
        <v>0</v>
      </c>
      <c r="R23" s="1021">
        <f>'A9'!FQ$59</f>
        <v>0</v>
      </c>
      <c r="S23" s="1021">
        <f>'A9'!FR$59</f>
        <v>0</v>
      </c>
      <c r="T23" s="1021">
        <f>'A10'!FQ$59</f>
        <v>0</v>
      </c>
      <c r="U23" s="1021">
        <f>'A10'!FR$59</f>
        <v>0</v>
      </c>
      <c r="V23" s="1021">
        <f>'I1'!L$59</f>
        <v>0</v>
      </c>
      <c r="W23" s="1021">
        <f>'I2'!L$59</f>
        <v>0</v>
      </c>
      <c r="X23" s="1021">
        <f>'I3'!L$59</f>
        <v>0</v>
      </c>
      <c r="Y23" s="1021">
        <f>'I4'!L$59</f>
        <v>0</v>
      </c>
      <c r="Z23" s="1021">
        <f>'I5'!L$59</f>
        <v>0</v>
      </c>
      <c r="AA23" s="1021">
        <f>'I6'!L$59</f>
        <v>0</v>
      </c>
      <c r="AB23" s="1021">
        <f>'I7'!L$59</f>
        <v>0</v>
      </c>
      <c r="AC23" s="1021">
        <f>'I8'!L$59</f>
        <v>0</v>
      </c>
      <c r="AD23" s="1021">
        <f>'I9'!L$59</f>
        <v>0</v>
      </c>
      <c r="AE23" s="1022">
        <f>'I10'!L$59</f>
        <v>0</v>
      </c>
    </row>
    <row r="24" spans="1:31" x14ac:dyDescent="0.25">
      <c r="A24" s="1020" t="s">
        <v>96</v>
      </c>
      <c r="B24" s="1003">
        <f>'A1'!FQ$61</f>
        <v>0</v>
      </c>
      <c r="C24" s="1003">
        <f>'A1'!FR$61</f>
        <v>0</v>
      </c>
      <c r="D24" s="1021">
        <f>'A2'!FQ$61</f>
        <v>0</v>
      </c>
      <c r="E24" s="1021">
        <f>'A2'!FR$61</f>
        <v>0</v>
      </c>
      <c r="F24" s="1021">
        <f>'A3'!FQ$61</f>
        <v>0</v>
      </c>
      <c r="G24" s="1021">
        <f>'A3'!FR$61</f>
        <v>0</v>
      </c>
      <c r="H24" s="1021">
        <f>'A4'!FQ$61</f>
        <v>0</v>
      </c>
      <c r="I24" s="1021">
        <f>'A4'!FR$61</f>
        <v>0</v>
      </c>
      <c r="J24" s="1021">
        <f>'A5'!FQ$61</f>
        <v>0</v>
      </c>
      <c r="K24" s="1021">
        <f>'A5'!FR$61</f>
        <v>0</v>
      </c>
      <c r="L24" s="1021">
        <f>'A6'!FQ$61</f>
        <v>0</v>
      </c>
      <c r="M24" s="1021">
        <f>'A6'!FR$61</f>
        <v>0</v>
      </c>
      <c r="N24" s="1021">
        <f>'A7'!FQ$61</f>
        <v>0</v>
      </c>
      <c r="O24" s="1021">
        <f>'A7'!FR$61</f>
        <v>0</v>
      </c>
      <c r="P24" s="1021">
        <f>'A8'!FQ$61</f>
        <v>0</v>
      </c>
      <c r="Q24" s="1021">
        <f>'A8'!FR$61</f>
        <v>0</v>
      </c>
      <c r="R24" s="1021">
        <f>'A9'!FQ$61</f>
        <v>0</v>
      </c>
      <c r="S24" s="1021">
        <f>'A9'!FR$61</f>
        <v>0</v>
      </c>
      <c r="T24" s="1021">
        <f>'A10'!FQ$61</f>
        <v>0</v>
      </c>
      <c r="U24" s="1021">
        <f>'A10'!FR$61</f>
        <v>0</v>
      </c>
      <c r="V24" s="1021">
        <f>'I1'!L$61</f>
        <v>0</v>
      </c>
      <c r="W24" s="1021">
        <f>'I2'!L$61</f>
        <v>0</v>
      </c>
      <c r="X24" s="1021">
        <f>'I3'!L$61</f>
        <v>0</v>
      </c>
      <c r="Y24" s="1021">
        <f>'I4'!L$61</f>
        <v>0</v>
      </c>
      <c r="Z24" s="1021">
        <f>'I5'!L$61</f>
        <v>0</v>
      </c>
      <c r="AA24" s="1021">
        <f>'I6'!L$61</f>
        <v>0</v>
      </c>
      <c r="AB24" s="1021">
        <f>'I7'!L$61</f>
        <v>0</v>
      </c>
      <c r="AC24" s="1021">
        <f>'I8'!L$61</f>
        <v>0</v>
      </c>
      <c r="AD24" s="1021">
        <f>'I9'!L$61</f>
        <v>0</v>
      </c>
      <c r="AE24" s="1022">
        <f>'I10'!L$61</f>
        <v>0</v>
      </c>
    </row>
    <row r="25" spans="1:31" x14ac:dyDescent="0.25">
      <c r="A25" s="1020" t="s">
        <v>100</v>
      </c>
      <c r="B25" s="1003">
        <f>'A1'!FQ$71</f>
        <v>0</v>
      </c>
      <c r="C25" s="1003">
        <f>'A1'!FR$71</f>
        <v>0</v>
      </c>
      <c r="D25" s="1021">
        <f>'A2'!FQ$71</f>
        <v>0</v>
      </c>
      <c r="E25" s="1021">
        <f>'A2'!FR$71</f>
        <v>0</v>
      </c>
      <c r="F25" s="1021">
        <f>'A3'!FQ$71</f>
        <v>0</v>
      </c>
      <c r="G25" s="1021">
        <f>'A3'!FR$71</f>
        <v>0</v>
      </c>
      <c r="H25" s="1021">
        <f>'A4'!FQ$71</f>
        <v>0</v>
      </c>
      <c r="I25" s="1021">
        <f>'A4'!FR$71</f>
        <v>0</v>
      </c>
      <c r="J25" s="1021">
        <f>'A5'!FQ$71</f>
        <v>0</v>
      </c>
      <c r="K25" s="1021">
        <f>'A5'!FR$71</f>
        <v>0</v>
      </c>
      <c r="L25" s="1021">
        <f>'A6'!FQ$71</f>
        <v>0</v>
      </c>
      <c r="M25" s="1021">
        <f>'A6'!FR$71</f>
        <v>0</v>
      </c>
      <c r="N25" s="1021">
        <f>'A7'!FQ$71</f>
        <v>0</v>
      </c>
      <c r="O25" s="1021">
        <f>'A7'!FR$71</f>
        <v>0</v>
      </c>
      <c r="P25" s="1021">
        <f>'A8'!FQ$71</f>
        <v>0</v>
      </c>
      <c r="Q25" s="1021">
        <f>'A8'!FR$71</f>
        <v>0</v>
      </c>
      <c r="R25" s="1021">
        <f>'A9'!FQ$71</f>
        <v>0</v>
      </c>
      <c r="S25" s="1021">
        <f>'A9'!FR$71</f>
        <v>0</v>
      </c>
      <c r="T25" s="1021">
        <f>'A10'!FQ$71</f>
        <v>0</v>
      </c>
      <c r="U25" s="1021">
        <f>'A10'!FR$71</f>
        <v>0</v>
      </c>
      <c r="V25" s="1021">
        <f>'I1'!L$71</f>
        <v>0</v>
      </c>
      <c r="W25" s="1021">
        <f>'I2'!L$71</f>
        <v>0</v>
      </c>
      <c r="X25" s="1021">
        <f>'I3'!L$71</f>
        <v>0</v>
      </c>
      <c r="Y25" s="1021">
        <f>'I4'!L$71</f>
        <v>0</v>
      </c>
      <c r="Z25" s="1021">
        <f>'I5'!L$71</f>
        <v>0</v>
      </c>
      <c r="AA25" s="1021">
        <f>'I6'!L$71</f>
        <v>0</v>
      </c>
      <c r="AB25" s="1021">
        <f>'I7'!L$71</f>
        <v>0</v>
      </c>
      <c r="AC25" s="1021">
        <f>'I8'!L$71</f>
        <v>0</v>
      </c>
      <c r="AD25" s="1021">
        <f>'I9'!L$71</f>
        <v>0</v>
      </c>
      <c r="AE25" s="1022">
        <f>'I10'!L$71</f>
        <v>0</v>
      </c>
    </row>
    <row r="26" spans="1:31" x14ac:dyDescent="0.25">
      <c r="A26" s="1020" t="s">
        <v>97</v>
      </c>
      <c r="B26" s="1003">
        <f>'A1'!FQ$73</f>
        <v>0</v>
      </c>
      <c r="C26" s="1003">
        <f>'A1'!FR$73</f>
        <v>0</v>
      </c>
      <c r="D26" s="1021">
        <f>'A2'!FQ$73</f>
        <v>0</v>
      </c>
      <c r="E26" s="1021">
        <f>'A2'!FR$73</f>
        <v>0</v>
      </c>
      <c r="F26" s="1021">
        <f>'A3'!FQ$73</f>
        <v>0</v>
      </c>
      <c r="G26" s="1021">
        <f>'A3'!FR$73</f>
        <v>0</v>
      </c>
      <c r="H26" s="1021">
        <f>'A4'!FQ$73</f>
        <v>0</v>
      </c>
      <c r="I26" s="1021">
        <f>'A4'!FR$73</f>
        <v>0</v>
      </c>
      <c r="J26" s="1021">
        <f>'A5'!FQ$73</f>
        <v>0</v>
      </c>
      <c r="K26" s="1021">
        <f>'A5'!FR$73</f>
        <v>0</v>
      </c>
      <c r="L26" s="1021">
        <f>'A6'!FQ$73</f>
        <v>0</v>
      </c>
      <c r="M26" s="1021">
        <f>'A6'!FR$73</f>
        <v>0</v>
      </c>
      <c r="N26" s="1021">
        <f>'A7'!FQ$73</f>
        <v>0</v>
      </c>
      <c r="O26" s="1021">
        <f>'A7'!FR$73</f>
        <v>0</v>
      </c>
      <c r="P26" s="1021">
        <f>'A8'!FQ$73</f>
        <v>0</v>
      </c>
      <c r="Q26" s="1021">
        <f>'A8'!FR$73</f>
        <v>0</v>
      </c>
      <c r="R26" s="1021">
        <f>'A9'!FQ$73</f>
        <v>0</v>
      </c>
      <c r="S26" s="1021">
        <f>'A9'!FR$73</f>
        <v>0</v>
      </c>
      <c r="T26" s="1021">
        <f>'A10'!FQ$73</f>
        <v>0</v>
      </c>
      <c r="U26" s="1021">
        <f>'A10'!FR$73</f>
        <v>0</v>
      </c>
      <c r="V26" s="1021">
        <f>'I1'!L$73</f>
        <v>0</v>
      </c>
      <c r="W26" s="1021">
        <f>'I2'!L$73</f>
        <v>0</v>
      </c>
      <c r="X26" s="1021">
        <f>'I3'!L$73</f>
        <v>0</v>
      </c>
      <c r="Y26" s="1021">
        <f>'I4'!L$73</f>
        <v>0</v>
      </c>
      <c r="Z26" s="1021">
        <f>'I5'!L$73</f>
        <v>0</v>
      </c>
      <c r="AA26" s="1021">
        <f>'I6'!L$73</f>
        <v>0</v>
      </c>
      <c r="AB26" s="1021">
        <f>'I7'!L$73</f>
        <v>0</v>
      </c>
      <c r="AC26" s="1021">
        <f>'I8'!L$73</f>
        <v>0</v>
      </c>
      <c r="AD26" s="1021">
        <f>'I9'!L$73</f>
        <v>0</v>
      </c>
      <c r="AE26" s="1022">
        <f>'I10'!L$73</f>
        <v>0</v>
      </c>
    </row>
    <row r="27" spans="1:31" x14ac:dyDescent="0.25">
      <c r="A27" s="1020" t="s">
        <v>101</v>
      </c>
      <c r="B27" s="1003">
        <f>'A1'!FQ$76</f>
        <v>0</v>
      </c>
      <c r="C27" s="1003">
        <f>'A1'!FR$76</f>
        <v>0</v>
      </c>
      <c r="D27" s="1021">
        <f>'A2'!FQ$76</f>
        <v>0</v>
      </c>
      <c r="E27" s="1021">
        <f>'A2'!FR$76</f>
        <v>0</v>
      </c>
      <c r="F27" s="1021">
        <f>'A3'!FQ$76</f>
        <v>0</v>
      </c>
      <c r="G27" s="1021">
        <f>'A3'!FR$76</f>
        <v>0</v>
      </c>
      <c r="H27" s="1021">
        <f>'A4'!FQ$76</f>
        <v>0</v>
      </c>
      <c r="I27" s="1021">
        <f>'A4'!FR$76</f>
        <v>0</v>
      </c>
      <c r="J27" s="1021">
        <f>'A5'!FQ$76</f>
        <v>0</v>
      </c>
      <c r="K27" s="1021">
        <f>'A5'!FR$76</f>
        <v>0</v>
      </c>
      <c r="L27" s="1021">
        <f>'A6'!FQ$76</f>
        <v>0</v>
      </c>
      <c r="M27" s="1021">
        <f>'A6'!FR$76</f>
        <v>0</v>
      </c>
      <c r="N27" s="1021">
        <f>'A7'!FQ$76</f>
        <v>0</v>
      </c>
      <c r="O27" s="1021">
        <f>'A7'!FR$76</f>
        <v>0</v>
      </c>
      <c r="P27" s="1021">
        <f>'A8'!FQ$76</f>
        <v>0</v>
      </c>
      <c r="Q27" s="1021">
        <f>'A8'!FR$76</f>
        <v>0</v>
      </c>
      <c r="R27" s="1021">
        <f>'A9'!FQ$76</f>
        <v>0</v>
      </c>
      <c r="S27" s="1021">
        <f>'A9'!FR$76</f>
        <v>0</v>
      </c>
      <c r="T27" s="1021">
        <f>'A10'!FQ$76</f>
        <v>0</v>
      </c>
      <c r="U27" s="1021">
        <f>'A10'!FR$76</f>
        <v>0</v>
      </c>
      <c r="V27" s="1021">
        <f>'I1'!L$76</f>
        <v>0</v>
      </c>
      <c r="W27" s="1021">
        <f>'I2'!L$76</f>
        <v>0</v>
      </c>
      <c r="X27" s="1021">
        <f>'I3'!L$76</f>
        <v>0</v>
      </c>
      <c r="Y27" s="1021">
        <f>'I4'!L$76</f>
        <v>0</v>
      </c>
      <c r="Z27" s="1021">
        <f>'I5'!L$76</f>
        <v>0</v>
      </c>
      <c r="AA27" s="1021">
        <f>'I6'!L$76</f>
        <v>0</v>
      </c>
      <c r="AB27" s="1021">
        <f>'I7'!L$76</f>
        <v>0</v>
      </c>
      <c r="AC27" s="1021">
        <f>'I8'!L$76</f>
        <v>0</v>
      </c>
      <c r="AD27" s="1021">
        <f>'I9'!L$76</f>
        <v>0</v>
      </c>
      <c r="AE27" s="1022">
        <f>'I10'!L$76</f>
        <v>0</v>
      </c>
    </row>
    <row r="28" spans="1:31" x14ac:dyDescent="0.25">
      <c r="A28" s="1020" t="s">
        <v>104</v>
      </c>
      <c r="B28" s="1003">
        <f>'A1'!FQ$78</f>
        <v>0</v>
      </c>
      <c r="C28" s="1003">
        <f>'A1'!FR$78</f>
        <v>0</v>
      </c>
      <c r="D28" s="1021">
        <f>'A2'!FQ$78</f>
        <v>0</v>
      </c>
      <c r="E28" s="1021">
        <f>'A2'!FR$78</f>
        <v>0</v>
      </c>
      <c r="F28" s="1021">
        <f>'A3'!FQ$78</f>
        <v>0</v>
      </c>
      <c r="G28" s="1021">
        <f>'A3'!FR$78</f>
        <v>0</v>
      </c>
      <c r="H28" s="1021">
        <f>'A4'!FQ$78</f>
        <v>0</v>
      </c>
      <c r="I28" s="1021">
        <f>'A4'!FR$78</f>
        <v>0</v>
      </c>
      <c r="J28" s="1021">
        <f>'A5'!FQ$78</f>
        <v>0</v>
      </c>
      <c r="K28" s="1021">
        <f>'A5'!FR$78</f>
        <v>0</v>
      </c>
      <c r="L28" s="1021">
        <f>'A6'!FQ$78</f>
        <v>0</v>
      </c>
      <c r="M28" s="1021">
        <f>'A6'!FR$78</f>
        <v>0</v>
      </c>
      <c r="N28" s="1021">
        <f>'A7'!FQ$78</f>
        <v>0</v>
      </c>
      <c r="O28" s="1021">
        <f>'A7'!FR$78</f>
        <v>0</v>
      </c>
      <c r="P28" s="1021">
        <f>'A8'!FQ$78</f>
        <v>0</v>
      </c>
      <c r="Q28" s="1021">
        <f>'A8'!FR$78</f>
        <v>0</v>
      </c>
      <c r="R28" s="1021">
        <f>'A9'!FQ$78</f>
        <v>0</v>
      </c>
      <c r="S28" s="1021">
        <f>'A9'!FR$78</f>
        <v>0</v>
      </c>
      <c r="T28" s="1021">
        <f>'A10'!FQ$78</f>
        <v>0</v>
      </c>
      <c r="U28" s="1021">
        <f>'A10'!FR$78</f>
        <v>0</v>
      </c>
      <c r="V28" s="1021">
        <f>'I1'!L$78</f>
        <v>0</v>
      </c>
      <c r="W28" s="1021">
        <f>'I2'!L$78</f>
        <v>0</v>
      </c>
      <c r="X28" s="1021">
        <f>'I3'!L$78</f>
        <v>0</v>
      </c>
      <c r="Y28" s="1021">
        <f>'I4'!L$78</f>
        <v>0</v>
      </c>
      <c r="Z28" s="1021">
        <f>'I5'!L$78</f>
        <v>0</v>
      </c>
      <c r="AA28" s="1021">
        <f>'I6'!L$78</f>
        <v>0</v>
      </c>
      <c r="AB28" s="1021">
        <f>'I7'!L$78</f>
        <v>0</v>
      </c>
      <c r="AC28" s="1021">
        <f>'I8'!L$78</f>
        <v>0</v>
      </c>
      <c r="AD28" s="1021">
        <f>'I9'!L$78</f>
        <v>0</v>
      </c>
      <c r="AE28" s="1022">
        <f>'I10'!L$78</f>
        <v>0</v>
      </c>
    </row>
    <row r="29" spans="1:31" ht="13" thickBot="1" x14ac:dyDescent="0.3">
      <c r="A29" s="1024" t="s">
        <v>105</v>
      </c>
      <c r="B29" s="1012">
        <f>'A1'!FQ$80</f>
        <v>0</v>
      </c>
      <c r="C29" s="1012">
        <f>'A1'!FR$80</f>
        <v>0</v>
      </c>
      <c r="D29" s="1025">
        <f>'A2'!FQ$80</f>
        <v>0</v>
      </c>
      <c r="E29" s="1025">
        <f>'A2'!FR$80</f>
        <v>0</v>
      </c>
      <c r="F29" s="1025">
        <f>'A3'!FQ$80</f>
        <v>0</v>
      </c>
      <c r="G29" s="1025">
        <f>'A3'!FR$80</f>
        <v>0</v>
      </c>
      <c r="H29" s="1025">
        <f>'A4'!FQ$80</f>
        <v>0</v>
      </c>
      <c r="I29" s="1025">
        <f>'A4'!FR$80</f>
        <v>0</v>
      </c>
      <c r="J29" s="1025">
        <f>'A5'!FQ$80</f>
        <v>0</v>
      </c>
      <c r="K29" s="1025">
        <f>'A5'!FR$80</f>
        <v>0</v>
      </c>
      <c r="L29" s="1025">
        <f>'A6'!FQ$80</f>
        <v>0</v>
      </c>
      <c r="M29" s="1025">
        <f>'A6'!FR$80</f>
        <v>0</v>
      </c>
      <c r="N29" s="1025">
        <f>'A7'!FQ$80</f>
        <v>0</v>
      </c>
      <c r="O29" s="1025">
        <f>'A7'!FR$80</f>
        <v>0</v>
      </c>
      <c r="P29" s="1025">
        <f>'A8'!FQ$80</f>
        <v>0</v>
      </c>
      <c r="Q29" s="1025">
        <f>'A8'!FR$80</f>
        <v>0</v>
      </c>
      <c r="R29" s="1025">
        <f>'A9'!FQ$80</f>
        <v>0</v>
      </c>
      <c r="S29" s="1025">
        <f>'A9'!FR$80</f>
        <v>0</v>
      </c>
      <c r="T29" s="1025">
        <f>'A10'!FQ$80</f>
        <v>0</v>
      </c>
      <c r="U29" s="1025">
        <f>'A10'!FR$80</f>
        <v>0</v>
      </c>
      <c r="V29" s="1025">
        <f>'I1'!L$80</f>
        <v>0</v>
      </c>
      <c r="W29" s="1025">
        <f>'I2'!L$80</f>
        <v>0</v>
      </c>
      <c r="X29" s="1025">
        <f>'I3'!L$80</f>
        <v>0</v>
      </c>
      <c r="Y29" s="1025">
        <f>'I4'!L$80</f>
        <v>0</v>
      </c>
      <c r="Z29" s="1025">
        <f>'I5'!L$80</f>
        <v>0</v>
      </c>
      <c r="AA29" s="1025">
        <f>'I6'!L$80</f>
        <v>0</v>
      </c>
      <c r="AB29" s="1025">
        <f>'I7'!L$80</f>
        <v>0</v>
      </c>
      <c r="AC29" s="1025">
        <f>'I8'!L$80</f>
        <v>0</v>
      </c>
      <c r="AD29" s="1025">
        <f>'I9'!L$80</f>
        <v>0</v>
      </c>
      <c r="AE29" s="1026">
        <f>'I10'!L$80</f>
        <v>0</v>
      </c>
    </row>
    <row r="30" spans="1:31" ht="13.5" thickTop="1" thickBot="1" x14ac:dyDescent="0.3"/>
    <row r="31" spans="1:31" ht="13.5" thickTop="1" thickBot="1" x14ac:dyDescent="0.3">
      <c r="A31" s="999" t="s">
        <v>914</v>
      </c>
      <c r="B31" s="1000" t="s">
        <v>913</v>
      </c>
      <c r="C31" s="1000" t="s">
        <v>912</v>
      </c>
      <c r="D31" s="1001" t="s">
        <v>941</v>
      </c>
    </row>
    <row r="32" spans="1:31" ht="13" thickTop="1" x14ac:dyDescent="0.25">
      <c r="A32" s="1002" t="s">
        <v>922</v>
      </c>
      <c r="B32" s="1003" t="s">
        <v>910</v>
      </c>
      <c r="C32" s="1003" t="s">
        <v>908</v>
      </c>
      <c r="D32" s="1004">
        <f>Indirect!$H$65+Indirect!$H$66+Indirect!$H$67+Indirect!$H$68+Indirect!$H$69+Indirect!$H$70+Indirect!$H$71+Indirect!$H$72+Indirect!$H$73+Indirect!$H$74+Indirect!$H$75+Indirect!$H$76+Indirect!$H$77+Indirect!$H$78+Indirect!$H$79+Indirect!$H$80+Indirect!$H$81+Indirect!$H$82+Indirect!$H$83+Indirect!$H$84+Indirect!$H$85+Indirect!$H$86+Indirect!$H$87+Indirect!$H$88+Indirect!$H$89+Indirect!$H$90+Indirect!$H$91+Indirect!$H$92+Indirect!$H$93+Indirect!$H$94+Indirect!$H$95+Indirect!$H$96+Indirect!$H$97+Indirect!$H$98+Indirect!$H$99+Indirect!$H$100</f>
        <v>0</v>
      </c>
    </row>
    <row r="33" spans="1:4" x14ac:dyDescent="0.25">
      <c r="A33" s="1002" t="s">
        <v>921</v>
      </c>
      <c r="B33" s="1003" t="s">
        <v>910</v>
      </c>
      <c r="C33" s="1003" t="s">
        <v>909</v>
      </c>
      <c r="D33" s="1004">
        <f>Indirect!$H$40+Indirect!$H$41+Indirect!$H$42+Indirect!$H$43+Indirect!$H$44+Indirect!$H$45+Indirect!$H$46+Indirect!$H$47+Indirect!$H$48+Indirect!$H$49+Indirect!$H$50+Indirect!$H$52+Indirect!$H$53+Indirect!$H$54+Indirect!$H$55+Indirect!$H$56+Indirect!$H$57+Indirect!$H$58+Indirect!$H$59+Indirect!$H$60+Indirect!$H$61+Indirect!$H$62+Indirect!$H$63</f>
        <v>0</v>
      </c>
    </row>
    <row r="34" spans="1:4" x14ac:dyDescent="0.25">
      <c r="A34" s="1002" t="s">
        <v>920</v>
      </c>
      <c r="B34" s="1003" t="s">
        <v>221</v>
      </c>
      <c r="C34" s="1005" t="s">
        <v>911</v>
      </c>
      <c r="D34" s="1004">
        <f>Indirect!$H$4+Indirect!$H$5+Indirect!$H$6</f>
        <v>0</v>
      </c>
    </row>
    <row r="35" spans="1:4" x14ac:dyDescent="0.25">
      <c r="A35" s="1002" t="s">
        <v>919</v>
      </c>
      <c r="B35" s="1003" t="s">
        <v>221</v>
      </c>
      <c r="C35" s="1006" t="s">
        <v>933</v>
      </c>
      <c r="D35" s="1004">
        <f>Indirect!$H$8+Indirect!$H$9+Indirect!$H$10+Indirect!$H$11+Indirect!$H$12+Indirect!$H$13+Indirect!$H$14+Indirect!$H$15+Indirect!$H$16</f>
        <v>0</v>
      </c>
    </row>
    <row r="36" spans="1:4" x14ac:dyDescent="0.25">
      <c r="A36" s="1002" t="s">
        <v>918</v>
      </c>
      <c r="B36" s="1003" t="s">
        <v>927</v>
      </c>
      <c r="C36" s="1007" t="s">
        <v>934</v>
      </c>
      <c r="D36" s="1004">
        <f>Indirect!$H$102+Indirect!$H$103</f>
        <v>0</v>
      </c>
    </row>
    <row r="37" spans="1:4" x14ac:dyDescent="0.25">
      <c r="A37" s="1002" t="s">
        <v>917</v>
      </c>
      <c r="B37" s="1003" t="s">
        <v>928</v>
      </c>
      <c r="C37" s="1007" t="s">
        <v>935</v>
      </c>
      <c r="D37" s="1004">
        <f>Indirect!$H$18+Indirect!$H$19+Indirect!$H$20+Indirect!$H$21+Indirect!$H$22+Indirect!$H$23+Indirect!$H$24+Indirect!$H$25+Indirect!$H$26+Indirect!$H$27+Indirect!$H$28+Indirect!$H$30+Indirect!$H$31+Indirect!$H$32++Indirect!$H$33 +Indirect!$H$34+Indirect!$H$35+Indirect!$H$36+Indirect!$H$37+Indirect!$H$38</f>
        <v>0</v>
      </c>
    </row>
    <row r="38" spans="1:4" x14ac:dyDescent="0.25">
      <c r="A38" s="1002" t="s">
        <v>916</v>
      </c>
      <c r="B38" s="1003" t="s">
        <v>929</v>
      </c>
      <c r="C38" s="1003" t="s">
        <v>936</v>
      </c>
      <c r="D38" s="1004">
        <f>Indirect!$H$142+Indirect!$H$144+Indirect!$H$146+Indirect!$H$147</f>
        <v>0</v>
      </c>
    </row>
    <row r="39" spans="1:4" x14ac:dyDescent="0.25">
      <c r="A39" s="1002" t="s">
        <v>926</v>
      </c>
      <c r="B39" s="1003" t="s">
        <v>930</v>
      </c>
      <c r="C39" s="1008" t="s">
        <v>937</v>
      </c>
      <c r="D39" s="1004">
        <f>Indirect!$H$110+Indirect!$H$111+Indirect!$H$112+Indirect!$H$113+Indirect!$H$114+Indirect!$H$115+Indirect!$H$116+Indirect!$H$117+Indirect!$H$118+Indirect!$H$119+Indirect!$H$120+Indirect!$H$121+Indirect!$H$122+Indirect!$H$123+Indirect!$H$124+Indirect!$H$125+Indirect!$H$126+Indirect!$H$127+Indirect!$H$129+Indirect!$H$130+Indirect!$H$131+Indirect!$H$132+Indirect!$H$133+Indirect!$H$134+Indirect!$H$135+Indirect!$H$136</f>
        <v>0</v>
      </c>
    </row>
    <row r="40" spans="1:4" x14ac:dyDescent="0.25">
      <c r="A40" s="1002" t="s">
        <v>915</v>
      </c>
      <c r="B40" s="1003" t="s">
        <v>100</v>
      </c>
      <c r="C40" s="1008">
        <v>149</v>
      </c>
      <c r="D40" s="1004">
        <f>Indirect!$H$149</f>
        <v>0</v>
      </c>
    </row>
    <row r="41" spans="1:4" x14ac:dyDescent="0.25">
      <c r="A41" s="1002" t="s">
        <v>923</v>
      </c>
      <c r="B41" s="1003" t="s">
        <v>931</v>
      </c>
      <c r="C41" s="1009" t="s">
        <v>938</v>
      </c>
      <c r="D41" s="1004">
        <f>Indirect!$H$151+Indirect!$H$152+Indirect!$H$153+Indirect!$H$154+Indirect!$H$155+Indirect!$H$138+Indirect!$H$139</f>
        <v>0</v>
      </c>
    </row>
    <row r="42" spans="1:4" x14ac:dyDescent="0.25">
      <c r="A42" s="1002" t="s">
        <v>924</v>
      </c>
      <c r="B42" s="1003" t="s">
        <v>932</v>
      </c>
      <c r="C42" s="1008" t="s">
        <v>939</v>
      </c>
      <c r="D42" s="1004">
        <f>Indirect!$H$106+Indirect!$H$107++Indirect!$H$108</f>
        <v>0</v>
      </c>
    </row>
    <row r="43" spans="1:4" x14ac:dyDescent="0.25">
      <c r="A43" s="1002" t="s">
        <v>925</v>
      </c>
      <c r="B43" s="1003" t="s">
        <v>932</v>
      </c>
      <c r="C43" s="1008" t="s">
        <v>940</v>
      </c>
      <c r="D43" s="1004">
        <f>Indirect!$H$104+Indirect!$H$105</f>
        <v>0</v>
      </c>
    </row>
    <row r="44" spans="1:4" x14ac:dyDescent="0.25">
      <c r="A44" s="1010"/>
      <c r="B44" s="1003"/>
      <c r="C44" s="1003"/>
      <c r="D44" s="1004"/>
    </row>
    <row r="45" spans="1:4" x14ac:dyDescent="0.25">
      <c r="A45" s="1010"/>
      <c r="B45" s="1003"/>
      <c r="C45" s="1003"/>
      <c r="D45" s="1004"/>
    </row>
    <row r="46" spans="1:4" ht="13" thickBot="1" x14ac:dyDescent="0.3">
      <c r="A46" s="1011"/>
      <c r="B46" s="1012"/>
      <c r="C46" s="1012"/>
      <c r="D46" s="1013"/>
    </row>
    <row r="47" spans="1:4" ht="13" thickTop="1" x14ac:dyDescent="0.25"/>
  </sheetData>
  <pageMargins left="0.7" right="0.7" top="0.75" bottom="0.75" header="0.3" footer="0.3"/>
  <pageSetup paperSize="8"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7">
    <pageSetUpPr fitToPage="1"/>
  </sheetPr>
  <dimension ref="A1:I81"/>
  <sheetViews>
    <sheetView workbookViewId="0">
      <pane ySplit="1" topLeftCell="A68" activePane="bottomLeft" state="frozen"/>
      <selection pane="bottomLeft" activeCell="C2" sqref="C2"/>
    </sheetView>
  </sheetViews>
  <sheetFormatPr defaultColWidth="9.08984375" defaultRowHeight="15.5" x14ac:dyDescent="0.25"/>
  <cols>
    <col min="1" max="1" width="36.36328125" style="967" customWidth="1"/>
    <col min="2" max="2" width="13.54296875" style="973" bestFit="1" customWidth="1"/>
    <col min="3" max="3" width="16.90625" style="974" customWidth="1"/>
    <col min="4" max="4" width="22.6328125" style="974" customWidth="1"/>
    <col min="5" max="5" width="92.36328125" style="975" customWidth="1"/>
    <col min="6" max="6" width="6.36328125" style="976" customWidth="1"/>
    <col min="7" max="16384" width="9.08984375" style="976"/>
  </cols>
  <sheetData>
    <row r="1" spans="1:9" s="970" customFormat="1" ht="19" thickTop="1" thickBot="1" x14ac:dyDescent="0.3">
      <c r="A1" s="967"/>
      <c r="B1" s="968" t="s">
        <v>754</v>
      </c>
      <c r="C1" s="969" t="s">
        <v>755</v>
      </c>
      <c r="D1" s="968" t="s">
        <v>743</v>
      </c>
      <c r="E1" s="1033" t="s">
        <v>744</v>
      </c>
    </row>
    <row r="2" spans="1:9" s="972" customFormat="1" ht="17.5" x14ac:dyDescent="0.25">
      <c r="A2" s="978" t="str">
        <f>IF(+OR(G!$C3="",G!$C3=0),"",LEFT( G!$C3,10))</f>
        <v>CELLULE</v>
      </c>
      <c r="B2" s="979" t="str">
        <f>LEFT(C2,2)</f>
        <v>01</v>
      </c>
      <c r="C2" s="980" t="str">
        <f>IF($E2&lt;&gt;"","01A","")</f>
        <v>01A</v>
      </c>
      <c r="D2" s="1028" t="str">
        <f>IF($E2&lt;&gt;"",$A2,"")</f>
        <v>CELLULE</v>
      </c>
      <c r="E2" s="1032" t="str">
        <f>IF($A$2="","",LEFT( G!$C4,14))</f>
        <v>Strutturali</v>
      </c>
    </row>
    <row r="3" spans="1:9" s="972" customFormat="1" ht="17.5" x14ac:dyDescent="0.25">
      <c r="A3" s="981"/>
      <c r="B3" s="977" t="str">
        <f t="shared" ref="B3:B66" si="0">LEFT(C3,2)</f>
        <v>01</v>
      </c>
      <c r="C3" s="971" t="str">
        <f>IF($E3&lt;&gt;"","01B","")</f>
        <v>01B</v>
      </c>
      <c r="D3" s="1029" t="str">
        <f>IF($E3&lt;&gt;"",$A2,"")</f>
        <v>CELLULE</v>
      </c>
      <c r="E3" s="1034" t="str">
        <f>IF($A$2="","",LEFT( G!$C5,14))</f>
        <v>Capped</v>
      </c>
    </row>
    <row r="4" spans="1:9" s="972" customFormat="1" ht="17.5" x14ac:dyDescent="0.25">
      <c r="A4" s="981"/>
      <c r="B4" s="977" t="str">
        <f t="shared" si="0"/>
        <v>01</v>
      </c>
      <c r="C4" s="971" t="str">
        <f>IF($E4&lt;&gt;"","01C","")</f>
        <v>01C</v>
      </c>
      <c r="D4" s="1029" t="str">
        <f>IF($E4&lt;&gt;"",$A2,"")</f>
        <v>CELLULE</v>
      </c>
      <c r="E4" s="1034" t="str">
        <f>IF($A$2="","",LEFT( G!$C6,14))</f>
        <v>Integrate</v>
      </c>
      <c r="G4" s="1175" t="s">
        <v>907</v>
      </c>
      <c r="H4" s="1176"/>
      <c r="I4" s="1176"/>
    </row>
    <row r="5" spans="1:9" s="972" customFormat="1" ht="18" thickBot="1" x14ac:dyDescent="0.3">
      <c r="A5" s="982"/>
      <c r="B5" s="983" t="str">
        <f t="shared" si="0"/>
        <v>01</v>
      </c>
      <c r="C5" s="984" t="str">
        <f>IF($E5&lt;&gt;"","01D","")</f>
        <v>01D</v>
      </c>
      <c r="D5" s="1027" t="str">
        <f>IF($E5&lt;&gt;"",$A2,"")</f>
        <v>CELLULE</v>
      </c>
      <c r="E5" s="1035" t="str">
        <f>IF($A$2="","",LEFT( G!$C7,14))</f>
        <v>Altro</v>
      </c>
      <c r="G5" s="1176"/>
      <c r="H5" s="1176"/>
      <c r="I5" s="1176"/>
    </row>
    <row r="6" spans="1:9" s="972" customFormat="1" ht="17.5" x14ac:dyDescent="0.25">
      <c r="A6" s="978" t="str">
        <f>IF(+OR(G!$C8="",G!$C8=0),"",LEFT( G!$C8,10))</f>
        <v>MONT_TRAV</v>
      </c>
      <c r="B6" s="979" t="str">
        <f t="shared" si="0"/>
        <v>02</v>
      </c>
      <c r="C6" s="980" t="str">
        <f>IF($E6&lt;&gt;"","02A","")</f>
        <v>02A</v>
      </c>
      <c r="D6" s="1028" t="str">
        <f>IF($E6&lt;&gt;"",$A6,"")</f>
        <v>MONT_TRAV</v>
      </c>
      <c r="E6" s="1032" t="str">
        <f>IF($A$6="","",LEFT( G!$C9,14))</f>
        <v>Pressori</v>
      </c>
      <c r="G6" s="1176"/>
      <c r="H6" s="1176"/>
      <c r="I6" s="1176"/>
    </row>
    <row r="7" spans="1:9" s="972" customFormat="1" ht="17.5" x14ac:dyDescent="0.25">
      <c r="A7" s="981"/>
      <c r="B7" s="977" t="str">
        <f t="shared" si="0"/>
        <v>02</v>
      </c>
      <c r="C7" s="971" t="str">
        <f>IF($E7&lt;&gt;"","02B","")</f>
        <v>02B</v>
      </c>
      <c r="D7" s="1029" t="str">
        <f>IF($E7&lt;&gt;"",$A6,"")</f>
        <v>MONT_TRAV</v>
      </c>
      <c r="E7" s="1030" t="str">
        <f>IF($A$6="","",LEFT( G!$C10,14))</f>
        <v>Chiavetta</v>
      </c>
      <c r="G7" s="1176"/>
      <c r="H7" s="1176"/>
      <c r="I7" s="1176"/>
    </row>
    <row r="8" spans="1:9" s="972" customFormat="1" ht="17.5" x14ac:dyDescent="0.25">
      <c r="A8" s="981"/>
      <c r="B8" s="977" t="str">
        <f t="shared" si="0"/>
        <v>02</v>
      </c>
      <c r="C8" s="971" t="str">
        <f>IF($E8&lt;&gt;"","02C","")</f>
        <v>02C</v>
      </c>
      <c r="D8" s="1029" t="str">
        <f>IF($E8&lt;&gt;"",$A6,"")</f>
        <v>MONT_TRAV</v>
      </c>
      <c r="E8" s="1030" t="str">
        <f>IF($A$6="","",LEFT( G!$C11,14))</f>
        <v>Moduli</v>
      </c>
      <c r="G8" s="1176"/>
      <c r="H8" s="1176"/>
      <c r="I8" s="1176"/>
    </row>
    <row r="9" spans="1:9" s="972" customFormat="1" ht="18" thickBot="1" x14ac:dyDescent="0.3">
      <c r="A9" s="982"/>
      <c r="B9" s="983" t="str">
        <f t="shared" si="0"/>
        <v>02</v>
      </c>
      <c r="C9" s="984" t="str">
        <f>IF($E9&lt;&gt;"","02D","")</f>
        <v>02D</v>
      </c>
      <c r="D9" s="1027" t="str">
        <f>IF($E9&lt;&gt;"",$A6,"")</f>
        <v>MONT_TRAV</v>
      </c>
      <c r="E9" s="1031" t="str">
        <f>IF($A$6="","",LEFT( G!$C12,14))</f>
        <v>Altro</v>
      </c>
      <c r="G9" s="1176"/>
      <c r="H9" s="1176"/>
      <c r="I9" s="1176"/>
    </row>
    <row r="10" spans="1:9" s="972" customFormat="1" ht="17.5" x14ac:dyDescent="0.25">
      <c r="A10" s="978" t="str">
        <f>IF(+OR(G!$C13="",G!$C13=0),"",LEFT( G!$C13,10))</f>
        <v>DOPPIA PEL</v>
      </c>
      <c r="B10" s="979" t="str">
        <f t="shared" si="0"/>
        <v>03</v>
      </c>
      <c r="C10" s="980" t="str">
        <f>IF($E10&lt;&gt;"","03A","")</f>
        <v>03A</v>
      </c>
      <c r="D10" s="1028" t="str">
        <f t="shared" ref="D10" si="1">IF($E10&lt;&gt;"",$A10,"")</f>
        <v>DOPPIA PEL</v>
      </c>
      <c r="E10" s="1032" t="str">
        <f>IF($A$10="","",LEFT( G!$C14,14))</f>
        <v>Con pass ped</v>
      </c>
      <c r="G10" s="1176"/>
      <c r="H10" s="1176"/>
      <c r="I10" s="1176"/>
    </row>
    <row r="11" spans="1:9" s="972" customFormat="1" ht="17.5" x14ac:dyDescent="0.25">
      <c r="A11" s="981"/>
      <c r="B11" s="977" t="str">
        <f t="shared" si="0"/>
        <v>03</v>
      </c>
      <c r="C11" s="971" t="str">
        <f>IF($E11&lt;&gt;"","03B","")</f>
        <v>03B</v>
      </c>
      <c r="D11" s="1029" t="str">
        <f t="shared" ref="D11" si="2">IF($E11&lt;&gt;"",$A10,"")</f>
        <v>DOPPIA PEL</v>
      </c>
      <c r="E11" s="1030" t="str">
        <f>IF($A$10="","",LEFT( G!$C15,14))</f>
        <v>Senza pass ped</v>
      </c>
    </row>
    <row r="12" spans="1:9" s="972" customFormat="1" ht="17.5" x14ac:dyDescent="0.25">
      <c r="A12" s="981"/>
      <c r="B12" s="977" t="str">
        <f t="shared" si="0"/>
        <v/>
      </c>
      <c r="C12" s="971" t="str">
        <f>IF($E12&lt;&gt;"","03C","")</f>
        <v/>
      </c>
      <c r="D12" s="1029" t="str">
        <f t="shared" ref="D12" si="3">IF($E12&lt;&gt;"",$A10,"")</f>
        <v/>
      </c>
      <c r="E12" s="1030" t="str">
        <f>IF($A$10="","",LEFT( G!$C16,14))</f>
        <v/>
      </c>
    </row>
    <row r="13" spans="1:9" s="972" customFormat="1" ht="18" thickBot="1" x14ac:dyDescent="0.3">
      <c r="A13" s="982"/>
      <c r="B13" s="983" t="str">
        <f t="shared" si="0"/>
        <v>03</v>
      </c>
      <c r="C13" s="984" t="str">
        <f>IF($E13&lt;&gt;"","03D","")</f>
        <v>03D</v>
      </c>
      <c r="D13" s="1027" t="str">
        <f t="shared" ref="D13" si="4">IF($E13&lt;&gt;"",$A10,"")</f>
        <v>DOPPIA PEL</v>
      </c>
      <c r="E13" s="1031" t="str">
        <f>IF($A$10="","",LEFT( G!$C17,14))</f>
        <v>Altro</v>
      </c>
    </row>
    <row r="14" spans="1:9" s="972" customFormat="1" ht="17.5" x14ac:dyDescent="0.25">
      <c r="A14" s="978" t="str">
        <f>IF(+OR(G!$C18="",G!$C18=0),"",LEFT( G!$C18,10))</f>
        <v>VENTILATE</v>
      </c>
      <c r="B14" s="979" t="str">
        <f t="shared" si="0"/>
        <v>04</v>
      </c>
      <c r="C14" s="980" t="str">
        <f>IF($E14&lt;&gt;"","04A","")</f>
        <v>04A</v>
      </c>
      <c r="D14" s="980" t="str">
        <f t="shared" ref="D14" si="5">IF($E14&lt;&gt;"",$A14,"")</f>
        <v>VENTILATE</v>
      </c>
      <c r="E14" s="1032" t="str">
        <f>IF($A$14="","",LEFT( G!$C19,19))</f>
        <v>Vetrate</v>
      </c>
      <c r="G14" s="1175" t="s">
        <v>973</v>
      </c>
      <c r="H14" s="1177"/>
      <c r="I14" s="1177"/>
    </row>
    <row r="15" spans="1:9" s="972" customFormat="1" ht="17.5" x14ac:dyDescent="0.25">
      <c r="A15" s="981"/>
      <c r="B15" s="977" t="str">
        <f t="shared" si="0"/>
        <v>04</v>
      </c>
      <c r="C15" s="971" t="str">
        <f>IF($E15&lt;&gt;"","04B","")</f>
        <v>04B</v>
      </c>
      <c r="D15" s="971" t="str">
        <f t="shared" ref="D15" si="6">IF($E15&lt;&gt;"",$A14,"")</f>
        <v>VENTILATE</v>
      </c>
      <c r="E15" s="1030" t="str">
        <f>IF($A$14="","",LEFT( G!$C20,19))</f>
        <v>Lapidei</v>
      </c>
      <c r="G15" s="1177"/>
      <c r="H15" s="1177"/>
      <c r="I15" s="1177"/>
    </row>
    <row r="16" spans="1:9" s="972" customFormat="1" ht="17.5" x14ac:dyDescent="0.25">
      <c r="A16" s="981"/>
      <c r="B16" s="977" t="str">
        <f t="shared" si="0"/>
        <v>04</v>
      </c>
      <c r="C16" s="971" t="str">
        <f>IF($E16&lt;&gt;"","04C","")</f>
        <v>04C</v>
      </c>
      <c r="D16" s="971" t="str">
        <f t="shared" ref="D16" si="7">IF($E16&lt;&gt;"",$A14,"")</f>
        <v>VENTILATE</v>
      </c>
      <c r="E16" s="1030" t="str">
        <f>IF($A$14="","",LEFT( G!$C21,19))</f>
        <v>Alluminio</v>
      </c>
      <c r="G16" s="1177"/>
      <c r="H16" s="1177"/>
      <c r="I16" s="1177"/>
    </row>
    <row r="17" spans="1:9" s="972" customFormat="1" ht="18" thickBot="1" x14ac:dyDescent="0.3">
      <c r="A17" s="982"/>
      <c r="B17" s="983" t="str">
        <f t="shared" si="0"/>
        <v>04</v>
      </c>
      <c r="C17" s="984" t="str">
        <f>IF($E17&lt;&gt;"","04D","")</f>
        <v>04D</v>
      </c>
      <c r="D17" s="984" t="str">
        <f t="shared" ref="D17" si="8">IF($E17&lt;&gt;"",$A14,"")</f>
        <v>VENTILATE</v>
      </c>
      <c r="E17" s="1031" t="str">
        <f>IF($A$14="","",LEFT( G!$C22,19))</f>
        <v>Altro</v>
      </c>
      <c r="G17" s="1177"/>
      <c r="H17" s="1177"/>
      <c r="I17" s="1177"/>
    </row>
    <row r="18" spans="1:9" s="972" customFormat="1" ht="17.5" x14ac:dyDescent="0.25">
      <c r="A18" s="978" t="str">
        <f>IF(+OR(G!$C23="",G!$C23=0),"",LEFT( G!$C23,10))</f>
        <v>BOLTED</v>
      </c>
      <c r="B18" s="979" t="str">
        <f t="shared" si="0"/>
        <v>05</v>
      </c>
      <c r="C18" s="980" t="str">
        <f>IF($E18&lt;&gt;"","05A","")</f>
        <v>05A</v>
      </c>
      <c r="D18" s="980" t="str">
        <f t="shared" ref="D18" si="9">IF($E18&lt;&gt;"",$A18,"")</f>
        <v>BOLTED</v>
      </c>
      <c r="E18" s="1032" t="str">
        <f>IF($A$18="","",LEFT( G!$C24,14))</f>
        <v>A ragni</v>
      </c>
      <c r="G18" s="1177"/>
      <c r="H18" s="1177"/>
      <c r="I18" s="1177"/>
    </row>
    <row r="19" spans="1:9" s="972" customFormat="1" ht="17.5" x14ac:dyDescent="0.25">
      <c r="A19" s="981"/>
      <c r="B19" s="977" t="str">
        <f t="shared" si="0"/>
        <v>05</v>
      </c>
      <c r="C19" s="971" t="str">
        <f>IF($E19&lt;&gt;"","05B","")</f>
        <v>05B</v>
      </c>
      <c r="D19" s="971" t="str">
        <f t="shared" ref="D19" si="10">IF($E19&lt;&gt;"",$A18,"")</f>
        <v>BOLTED</v>
      </c>
      <c r="E19" s="1030" t="str">
        <f>IF($A$18="","",LEFT( G!$C25,14))</f>
        <v>Tirantate</v>
      </c>
      <c r="G19" s="1177"/>
      <c r="H19" s="1177"/>
      <c r="I19" s="1177"/>
    </row>
    <row r="20" spans="1:9" s="972" customFormat="1" ht="17.5" x14ac:dyDescent="0.25">
      <c r="A20" s="981"/>
      <c r="B20" s="977" t="str">
        <f t="shared" si="0"/>
        <v/>
      </c>
      <c r="C20" s="971" t="str">
        <f>IF($E20&lt;&gt;"","05C","")</f>
        <v/>
      </c>
      <c r="D20" s="971" t="str">
        <f t="shared" ref="D20" si="11">IF($E20&lt;&gt;"",$A18,"")</f>
        <v/>
      </c>
      <c r="E20" s="1030" t="str">
        <f>IF($A$18="","",LEFT( G!$C26,14))</f>
        <v/>
      </c>
      <c r="G20" s="1177"/>
      <c r="H20" s="1177"/>
      <c r="I20" s="1177"/>
    </row>
    <row r="21" spans="1:9" s="972" customFormat="1" ht="18" thickBot="1" x14ac:dyDescent="0.3">
      <c r="A21" s="982"/>
      <c r="B21" s="983" t="str">
        <f t="shared" si="0"/>
        <v>05</v>
      </c>
      <c r="C21" s="984" t="str">
        <f>IF($E21&lt;&gt;"","05D","")</f>
        <v>05D</v>
      </c>
      <c r="D21" s="984" t="str">
        <f t="shared" ref="D21" si="12">IF($E21&lt;&gt;"",$A18,"")</f>
        <v>BOLTED</v>
      </c>
      <c r="E21" s="1031" t="str">
        <f>IF($A$18="","",LEFT( G!$C27,14))</f>
        <v>Altro</v>
      </c>
    </row>
    <row r="22" spans="1:9" s="972" customFormat="1" ht="17.5" x14ac:dyDescent="0.25">
      <c r="A22" s="978" t="str">
        <f>IF(+OR(G!$C28="",G!$C28=0),"",LEFT( G!$C28,10))</f>
        <v>PARAPETTI</v>
      </c>
      <c r="B22" s="979" t="str">
        <f t="shared" si="0"/>
        <v>06</v>
      </c>
      <c r="C22" s="980" t="str">
        <f>IF($E22&lt;&gt;"","06A","")</f>
        <v>06A</v>
      </c>
      <c r="D22" s="980" t="str">
        <f t="shared" ref="D22" si="13">IF($E22&lt;&gt;"",$A22,"")</f>
        <v>PARAPETTI</v>
      </c>
      <c r="E22" s="1032" t="str">
        <f>IF($A$22="","",LEFT( G!$C29,14))</f>
        <v>Vetrati</v>
      </c>
    </row>
    <row r="23" spans="1:9" s="972" customFormat="1" ht="17.5" x14ac:dyDescent="0.25">
      <c r="A23" s="981"/>
      <c r="B23" s="977" t="str">
        <f t="shared" si="0"/>
        <v>06</v>
      </c>
      <c r="C23" s="971" t="str">
        <f>IF($E23&lt;&gt;"","06B","")</f>
        <v>06B</v>
      </c>
      <c r="D23" s="971" t="str">
        <f t="shared" ref="D23" si="14">IF($E23&lt;&gt;"",$A22,"")</f>
        <v>PARAPETTI</v>
      </c>
      <c r="E23" s="1030" t="str">
        <f>IF($A$22="","",LEFT( G!$C30,14))</f>
        <v>Metallici</v>
      </c>
    </row>
    <row r="24" spans="1:9" s="972" customFormat="1" ht="17.5" x14ac:dyDescent="0.25">
      <c r="A24" s="981"/>
      <c r="B24" s="977" t="str">
        <f t="shared" si="0"/>
        <v/>
      </c>
      <c r="C24" s="971" t="str">
        <f>IF($E24&lt;&gt;"","06C","")</f>
        <v/>
      </c>
      <c r="D24" s="971" t="str">
        <f t="shared" ref="D24" si="15">IF($E24&lt;&gt;"",$A22,"")</f>
        <v/>
      </c>
      <c r="E24" s="1030" t="str">
        <f>IF($A$22="","",LEFT( G!$C31,14))</f>
        <v/>
      </c>
    </row>
    <row r="25" spans="1:9" s="972" customFormat="1" ht="18" thickBot="1" x14ac:dyDescent="0.3">
      <c r="A25" s="982"/>
      <c r="B25" s="983" t="str">
        <f t="shared" si="0"/>
        <v>06</v>
      </c>
      <c r="C25" s="984" t="str">
        <f>IF($E25&lt;&gt;"","06D","")</f>
        <v>06D</v>
      </c>
      <c r="D25" s="984" t="str">
        <f t="shared" ref="D25" si="16">IF($E25&lt;&gt;"",$A22,"")</f>
        <v>PARAPETTI</v>
      </c>
      <c r="E25" s="1031" t="str">
        <f>IF($A$22="","",LEFT( G!$C32,14))</f>
        <v>Altro</v>
      </c>
    </row>
    <row r="26" spans="1:9" s="972" customFormat="1" ht="17.5" x14ac:dyDescent="0.25">
      <c r="A26" s="978" t="str">
        <f>IF(+OR(G!$C33="",G!$C33=0),"",LEFT( G!$C33,10))</f>
        <v>FRANGISOLE</v>
      </c>
      <c r="B26" s="979" t="str">
        <f t="shared" si="0"/>
        <v>07</v>
      </c>
      <c r="C26" s="980" t="str">
        <f>IF($E26&lt;&gt;"","07A","")</f>
        <v>07A</v>
      </c>
      <c r="D26" s="980" t="str">
        <f t="shared" ref="D26" si="17">IF($E26&lt;&gt;"",$A26,"")</f>
        <v>FRANGISOLE</v>
      </c>
      <c r="E26" s="1032" t="str">
        <f>IF($A$26="","",LEFT( G!$C34,14))</f>
        <v>Orizz vetrati</v>
      </c>
    </row>
    <row r="27" spans="1:9" s="972" customFormat="1" ht="17.5" x14ac:dyDescent="0.25">
      <c r="A27" s="981"/>
      <c r="B27" s="977" t="str">
        <f t="shared" si="0"/>
        <v>07</v>
      </c>
      <c r="C27" s="971" t="str">
        <f>IF($E27&lt;&gt;"","07B","")</f>
        <v>07B</v>
      </c>
      <c r="D27" s="971" t="str">
        <f t="shared" ref="D27" si="18">IF($E27&lt;&gt;"",$A26,"")</f>
        <v>FRANGISOLE</v>
      </c>
      <c r="E27" s="1030" t="str">
        <f>IF($A$26="","",LEFT( G!$C35,14))</f>
        <v>Orizz altro</v>
      </c>
    </row>
    <row r="28" spans="1:9" s="972" customFormat="1" ht="17.5" x14ac:dyDescent="0.25">
      <c r="A28" s="981"/>
      <c r="B28" s="977" t="str">
        <f t="shared" si="0"/>
        <v>07</v>
      </c>
      <c r="C28" s="971" t="str">
        <f>IF($E28&lt;&gt;"","07C","")</f>
        <v>07C</v>
      </c>
      <c r="D28" s="971" t="str">
        <f t="shared" ref="D28" si="19">IF($E28&lt;&gt;"",$A26,"")</f>
        <v>FRANGISOLE</v>
      </c>
      <c r="E28" s="1030" t="str">
        <f>IF($A$26="","",LEFT( G!$C36,14))</f>
        <v>Vertic vetrati</v>
      </c>
    </row>
    <row r="29" spans="1:9" s="972" customFormat="1" ht="18" thickBot="1" x14ac:dyDescent="0.3">
      <c r="A29" s="982"/>
      <c r="B29" s="983" t="str">
        <f t="shared" si="0"/>
        <v>07</v>
      </c>
      <c r="C29" s="984" t="str">
        <f>IF($E29&lt;&gt;"","07D","")</f>
        <v>07D</v>
      </c>
      <c r="D29" s="984" t="str">
        <f t="shared" ref="D29" si="20">IF($E29&lt;&gt;"",$A26,"")</f>
        <v>FRANGISOLE</v>
      </c>
      <c r="E29" s="1031" t="str">
        <f>IF($A$26="","",LEFT( G!$C37,14))</f>
        <v>Vertic altro</v>
      </c>
    </row>
    <row r="30" spans="1:9" s="972" customFormat="1" ht="17.5" x14ac:dyDescent="0.25">
      <c r="A30" s="978" t="str">
        <f>IF(+OR(G!$C38="",G!$C38=0),"",LEFT( G!$C38,10))</f>
        <v>INSERIM</v>
      </c>
      <c r="B30" s="979" t="str">
        <f t="shared" si="0"/>
        <v>08</v>
      </c>
      <c r="C30" s="980" t="str">
        <f>IF($E30&lt;&gt;"","08A","")</f>
        <v>08A</v>
      </c>
      <c r="D30" s="980" t="str">
        <f t="shared" ref="D30" si="21">IF($E30&lt;&gt;"",$A30,"")</f>
        <v>INSERIM</v>
      </c>
      <c r="E30" s="1032" t="str">
        <f>IF($A$30="","",LEFT( G!$C39,14))</f>
        <v>Fin-Porte</v>
      </c>
    </row>
    <row r="31" spans="1:9" s="972" customFormat="1" ht="17.5" x14ac:dyDescent="0.25">
      <c r="A31" s="981"/>
      <c r="B31" s="977" t="str">
        <f t="shared" si="0"/>
        <v>08</v>
      </c>
      <c r="C31" s="971" t="str">
        <f>IF($E31&lt;&gt;"","08B","")</f>
        <v>08B</v>
      </c>
      <c r="D31" s="971" t="str">
        <f t="shared" ref="D31" si="22">IF($E31&lt;&gt;"",$A30,"")</f>
        <v>INSERIM</v>
      </c>
      <c r="E31" s="1030" t="str">
        <f>IF($A$30="","",LEFT( G!$C40,14))</f>
        <v>Rev door-Autom</v>
      </c>
    </row>
    <row r="32" spans="1:9" s="972" customFormat="1" ht="17.5" x14ac:dyDescent="0.25">
      <c r="A32" s="981"/>
      <c r="B32" s="977" t="str">
        <f t="shared" si="0"/>
        <v/>
      </c>
      <c r="C32" s="971" t="str">
        <f>IF($E32&lt;&gt;"","08C","")</f>
        <v/>
      </c>
      <c r="D32" s="971" t="str">
        <f t="shared" ref="D32" si="23">IF($E32&lt;&gt;"",$A30,"")</f>
        <v/>
      </c>
      <c r="E32" s="1030" t="str">
        <f>IF($A$30="","",LEFT( G!$C41,14))</f>
        <v/>
      </c>
    </row>
    <row r="33" spans="1:5" s="972" customFormat="1" ht="18" thickBot="1" x14ac:dyDescent="0.3">
      <c r="A33" s="982"/>
      <c r="B33" s="983" t="str">
        <f t="shared" si="0"/>
        <v>08</v>
      </c>
      <c r="C33" s="984" t="str">
        <f>IF($E33&lt;&gt;"","08D","")</f>
        <v>08D</v>
      </c>
      <c r="D33" s="984" t="str">
        <f t="shared" ref="D33" si="24">IF($E33&lt;&gt;"",$A30,"")</f>
        <v>INSERIM</v>
      </c>
      <c r="E33" s="1031" t="str">
        <f>IF($A$30="","",LEFT( G!$C42,14))</f>
        <v>Altro</v>
      </c>
    </row>
    <row r="34" spans="1:5" s="972" customFormat="1" ht="17.5" x14ac:dyDescent="0.25">
      <c r="A34" s="978" t="str">
        <f>IF(+OR(G!$C43="",G!$C43=0),"",LEFT( G!$C43,10))</f>
        <v>SERRAMENTI</v>
      </c>
      <c r="B34" s="979" t="str">
        <f t="shared" si="0"/>
        <v>09</v>
      </c>
      <c r="C34" s="980" t="str">
        <f>IF($E34&lt;&gt;"","09A","")</f>
        <v>09A</v>
      </c>
      <c r="D34" s="980" t="str">
        <f t="shared" ref="D34" si="25">IF($E34&lt;&gt;"",$A34,"")</f>
        <v>SERRAMENTI</v>
      </c>
      <c r="E34" s="1032" t="str">
        <f>IF($A$34="","",LEFT( G!$C44,14))</f>
        <v xml:space="preserve">Tradizionali </v>
      </c>
    </row>
    <row r="35" spans="1:5" s="972" customFormat="1" ht="17.5" x14ac:dyDescent="0.25">
      <c r="A35" s="981"/>
      <c r="B35" s="977" t="str">
        <f t="shared" si="0"/>
        <v>09</v>
      </c>
      <c r="C35" s="971" t="str">
        <f>IF($E35&lt;&gt;"","09B","")</f>
        <v>09B</v>
      </c>
      <c r="D35" s="971" t="str">
        <f t="shared" ref="D35" si="26">IF($E35&lt;&gt;"",$A34,"")</f>
        <v>SERRAMENTI</v>
      </c>
      <c r="E35" s="1030" t="str">
        <f>IF($A$34="","",LEFT( G!$C45,14))</f>
        <v>Strutturali</v>
      </c>
    </row>
    <row r="36" spans="1:5" s="972" customFormat="1" ht="17.5" x14ac:dyDescent="0.25">
      <c r="A36" s="981"/>
      <c r="B36" s="977" t="str">
        <f t="shared" si="0"/>
        <v/>
      </c>
      <c r="C36" s="971" t="str">
        <f>IF($E36&lt;&gt;"","09C","")</f>
        <v/>
      </c>
      <c r="D36" s="971" t="str">
        <f t="shared" ref="D36" si="27">IF($E36&lt;&gt;"",$A34,"")</f>
        <v/>
      </c>
      <c r="E36" s="1030" t="str">
        <f>IF($A$34="","",LEFT( G!$C46,14))</f>
        <v/>
      </c>
    </row>
    <row r="37" spans="1:5" s="972" customFormat="1" ht="18" thickBot="1" x14ac:dyDescent="0.3">
      <c r="A37" s="982"/>
      <c r="B37" s="983" t="str">
        <f t="shared" si="0"/>
        <v>09</v>
      </c>
      <c r="C37" s="984" t="str">
        <f>IF($E37&lt;&gt;"","09D","")</f>
        <v>09D</v>
      </c>
      <c r="D37" s="984" t="str">
        <f t="shared" ref="D37" si="28">IF($E37&lt;&gt;"",$A34,"")</f>
        <v>SERRAMENTI</v>
      </c>
      <c r="E37" s="1031" t="str">
        <f>IF($A$34="","",LEFT( G!$C47,14))</f>
        <v>Altro</v>
      </c>
    </row>
    <row r="38" spans="1:5" s="972" customFormat="1" ht="17.5" x14ac:dyDescent="0.25">
      <c r="A38" s="978" t="str">
        <f>IF(+OR(G!$C48="",G!$C48=0),"",LEFT( G!$C48,10))</f>
        <v>LUCERNARI</v>
      </c>
      <c r="B38" s="979" t="str">
        <f t="shared" si="0"/>
        <v>10</v>
      </c>
      <c r="C38" s="980" t="str">
        <f>IF($E38&lt;&gt;"","10A","")</f>
        <v>10A</v>
      </c>
      <c r="D38" s="980" t="str">
        <f t="shared" ref="D38" si="29">IF($E38&lt;&gt;"",$A38,"")</f>
        <v>LUCERNARI</v>
      </c>
      <c r="E38" s="1032" t="str">
        <f>IF($A$38="","",LEFT( G!$C49,14))</f>
        <v>Vetrati</v>
      </c>
    </row>
    <row r="39" spans="1:5" s="972" customFormat="1" ht="17.5" x14ac:dyDescent="0.25">
      <c r="A39" s="981"/>
      <c r="B39" s="977" t="str">
        <f t="shared" si="0"/>
        <v/>
      </c>
      <c r="C39" s="971" t="str">
        <f>IF($E39&lt;&gt;"","10B","")</f>
        <v/>
      </c>
      <c r="D39" s="971" t="str">
        <f t="shared" ref="D39" si="30">IF($E39&lt;&gt;"",$A38,"")</f>
        <v/>
      </c>
      <c r="E39" s="1030" t="str">
        <f>IF($A$38="","",LEFT( G!$C50,14))</f>
        <v/>
      </c>
    </row>
    <row r="40" spans="1:5" s="972" customFormat="1" ht="17.5" x14ac:dyDescent="0.25">
      <c r="A40" s="981"/>
      <c r="B40" s="977" t="str">
        <f t="shared" si="0"/>
        <v/>
      </c>
      <c r="C40" s="971" t="str">
        <f>IF($E40&lt;&gt;"","10C","")</f>
        <v/>
      </c>
      <c r="D40" s="971" t="str">
        <f t="shared" ref="D40" si="31">IF($E40&lt;&gt;"",$A38,"")</f>
        <v/>
      </c>
      <c r="E40" s="1030" t="str">
        <f>IF($A$38="","",LEFT( G!$C51,14))</f>
        <v/>
      </c>
    </row>
    <row r="41" spans="1:5" s="972" customFormat="1" ht="18" thickBot="1" x14ac:dyDescent="0.3">
      <c r="A41" s="982"/>
      <c r="B41" s="983" t="str">
        <f t="shared" si="0"/>
        <v>10</v>
      </c>
      <c r="C41" s="984" t="str">
        <f>IF($E41&lt;&gt;"","10D","")</f>
        <v>10D</v>
      </c>
      <c r="D41" s="984" t="str">
        <f t="shared" ref="D41" si="32">IF($E41&lt;&gt;"",$A38,"")</f>
        <v>LUCERNARI</v>
      </c>
      <c r="E41" s="1031" t="str">
        <f>IF($A$38="","",LEFT( G!$C52,14))</f>
        <v>Altro</v>
      </c>
    </row>
    <row r="42" spans="1:5" s="972" customFormat="1" ht="17.5" x14ac:dyDescent="0.25">
      <c r="A42" s="978" t="str">
        <f>IF(+OR(G!$C53="",G!$C53=0),"",LEFT( G!$C53,10))</f>
        <v>LOUVRES</v>
      </c>
      <c r="B42" s="979" t="str">
        <f t="shared" si="0"/>
        <v>11</v>
      </c>
      <c r="C42" s="980" t="str">
        <f>IF($E42&lt;&gt;"","11A","")</f>
        <v>11A</v>
      </c>
      <c r="D42" s="980" t="str">
        <f t="shared" ref="D42" si="33">IF($E42&lt;&gt;"",$A42,"")</f>
        <v>LOUVRES</v>
      </c>
      <c r="E42" s="1032" t="str">
        <f>IF($A$42="","",LEFT( G!$C54,14))</f>
        <v>Alluminio</v>
      </c>
    </row>
    <row r="43" spans="1:5" s="972" customFormat="1" ht="17.5" x14ac:dyDescent="0.25">
      <c r="A43" s="981"/>
      <c r="B43" s="977" t="str">
        <f t="shared" si="0"/>
        <v>11</v>
      </c>
      <c r="C43" s="971" t="str">
        <f>IF($E43&lt;&gt;"","11B","")</f>
        <v>11B</v>
      </c>
      <c r="D43" s="971" t="str">
        <f t="shared" ref="D43" si="34">IF($E43&lt;&gt;"",$A42,"")</f>
        <v>LOUVRES</v>
      </c>
      <c r="E43" s="1030" t="str">
        <f>IF($A$42="","",LEFT( G!$C55,14))</f>
        <v>Acciaio</v>
      </c>
    </row>
    <row r="44" spans="1:5" s="972" customFormat="1" ht="17.5" x14ac:dyDescent="0.25">
      <c r="A44" s="981"/>
      <c r="B44" s="977" t="str">
        <f t="shared" si="0"/>
        <v/>
      </c>
      <c r="C44" s="971" t="str">
        <f>IF($E44&lt;&gt;"","11C","")</f>
        <v/>
      </c>
      <c r="D44" s="971" t="str">
        <f t="shared" ref="D44" si="35">IF($E44&lt;&gt;"",$A42,"")</f>
        <v/>
      </c>
      <c r="E44" s="1030" t="str">
        <f>IF($A$42="","",LEFT( G!$C56,14))</f>
        <v/>
      </c>
    </row>
    <row r="45" spans="1:5" s="972" customFormat="1" ht="18" thickBot="1" x14ac:dyDescent="0.3">
      <c r="A45" s="982"/>
      <c r="B45" s="983" t="str">
        <f t="shared" si="0"/>
        <v>11</v>
      </c>
      <c r="C45" s="984" t="str">
        <f>IF($E45&lt;&gt;"","11D","")</f>
        <v>11D</v>
      </c>
      <c r="D45" s="984" t="str">
        <f t="shared" ref="D45" si="36">IF($E45&lt;&gt;"",$A42,"")</f>
        <v>LOUVRES</v>
      </c>
      <c r="E45" s="1031" t="str">
        <f>IF($A$42="","",LEFT( G!$C57,14))</f>
        <v>Altro</v>
      </c>
    </row>
    <row r="46" spans="1:5" s="972" customFormat="1" ht="17.5" x14ac:dyDescent="0.25">
      <c r="A46" s="978" t="str">
        <f>IF(+OR(G!$C58="",G!$C58=0),"",LEFT( G!$C58,10))</f>
        <v>PENSILINE</v>
      </c>
      <c r="B46" s="979" t="str">
        <f t="shared" si="0"/>
        <v>12</v>
      </c>
      <c r="C46" s="980" t="str">
        <f>IF($E46&lt;&gt;"","12A","")</f>
        <v>12A</v>
      </c>
      <c r="D46" s="980" t="str">
        <f t="shared" ref="D46" si="37">IF($E46&lt;&gt;"",$A46,"")</f>
        <v>PENSILINE</v>
      </c>
      <c r="E46" s="1032" t="str">
        <f>IF($A$46="","",LEFT( G!$C59,14))</f>
        <v>Vetrate</v>
      </c>
    </row>
    <row r="47" spans="1:5" s="972" customFormat="1" ht="17.5" x14ac:dyDescent="0.25">
      <c r="A47" s="981"/>
      <c r="B47" s="977" t="str">
        <f t="shared" si="0"/>
        <v>12</v>
      </c>
      <c r="C47" s="971" t="str">
        <f>IF($E47&lt;&gt;"","12B","")</f>
        <v>12B</v>
      </c>
      <c r="D47" s="971" t="str">
        <f t="shared" ref="D47" si="38">IF($E47&lt;&gt;"",$A46,"")</f>
        <v>PENSILINE</v>
      </c>
      <c r="E47" s="1030" t="str">
        <f>IF($A$46="","",LEFT( G!$C60,14))</f>
        <v>Opache</v>
      </c>
    </row>
    <row r="48" spans="1:5" s="972" customFormat="1" ht="17.5" x14ac:dyDescent="0.25">
      <c r="A48" s="981"/>
      <c r="B48" s="977" t="str">
        <f t="shared" si="0"/>
        <v/>
      </c>
      <c r="C48" s="971" t="str">
        <f>IF($E48&lt;&gt;"","12C","")</f>
        <v/>
      </c>
      <c r="D48" s="971" t="str">
        <f t="shared" ref="D48" si="39">IF($E48&lt;&gt;"",$A46,"")</f>
        <v/>
      </c>
      <c r="E48" s="1030" t="str">
        <f>IF($A$46="","",LEFT( G!$C61,14))</f>
        <v/>
      </c>
    </row>
    <row r="49" spans="1:5" s="972" customFormat="1" ht="18" thickBot="1" x14ac:dyDescent="0.3">
      <c r="A49" s="982"/>
      <c r="B49" s="983" t="str">
        <f t="shared" si="0"/>
        <v>12</v>
      </c>
      <c r="C49" s="984" t="str">
        <f>IF($E49&lt;&gt;"","12D","")</f>
        <v>12D</v>
      </c>
      <c r="D49" s="984" t="str">
        <f t="shared" ref="D49" si="40">IF($E49&lt;&gt;"",$A46,"")</f>
        <v>PENSILINE</v>
      </c>
      <c r="E49" s="1031" t="str">
        <f>IF($A$46="","",LEFT( G!$C62,14))</f>
        <v>Altro</v>
      </c>
    </row>
    <row r="50" spans="1:5" s="972" customFormat="1" ht="17.5" x14ac:dyDescent="0.25">
      <c r="A50" s="978" t="str">
        <f>IF(+OR(G!$C63="",G!$C63=0),"",LEFT( G!$C63,10))</f>
        <v>CONTROSOFF</v>
      </c>
      <c r="B50" s="979" t="str">
        <f t="shared" si="0"/>
        <v>13</v>
      </c>
      <c r="C50" s="980" t="str">
        <f>IF($E50&lt;&gt;"","13A","")</f>
        <v>13A</v>
      </c>
      <c r="D50" s="980" t="str">
        <f t="shared" ref="D50" si="41">IF($E50&lt;&gt;"",$A50,"")</f>
        <v>CONTROSOFF</v>
      </c>
      <c r="E50" s="1032" t="str">
        <f>IF($A$50="","",LEFT( G!$C64,14))</f>
        <v>Alluminio</v>
      </c>
    </row>
    <row r="51" spans="1:5" s="972" customFormat="1" ht="17.5" x14ac:dyDescent="0.25">
      <c r="A51" s="981"/>
      <c r="B51" s="977" t="str">
        <f t="shared" si="0"/>
        <v>13</v>
      </c>
      <c r="C51" s="971" t="str">
        <f>IF($E51&lt;&gt;"","13B","")</f>
        <v>13B</v>
      </c>
      <c r="D51" s="971" t="str">
        <f t="shared" ref="D51" si="42">IF($E51&lt;&gt;"",$A50,"")</f>
        <v>CONTROSOFF</v>
      </c>
      <c r="E51" s="1030" t="str">
        <f>IF($A$50="","",LEFT( G!$C65,14))</f>
        <v>Timber</v>
      </c>
    </row>
    <row r="52" spans="1:5" s="972" customFormat="1" ht="17.5" x14ac:dyDescent="0.25">
      <c r="A52" s="981"/>
      <c r="B52" s="977" t="str">
        <f t="shared" si="0"/>
        <v/>
      </c>
      <c r="C52" s="971" t="str">
        <f>IF($E52&lt;&gt;"","13C","")</f>
        <v/>
      </c>
      <c r="D52" s="971" t="str">
        <f t="shared" ref="D52" si="43">IF($E52&lt;&gt;"",$A50,"")</f>
        <v/>
      </c>
      <c r="E52" s="1030" t="str">
        <f>IF($A$50="","",LEFT( G!$C66,14))</f>
        <v/>
      </c>
    </row>
    <row r="53" spans="1:5" s="972" customFormat="1" ht="18" thickBot="1" x14ac:dyDescent="0.3">
      <c r="A53" s="982"/>
      <c r="B53" s="983" t="str">
        <f t="shared" si="0"/>
        <v>13</v>
      </c>
      <c r="C53" s="984" t="str">
        <f>IF($E53&lt;&gt;"","13D","")</f>
        <v>13D</v>
      </c>
      <c r="D53" s="984" t="str">
        <f t="shared" ref="D53" si="44">IF($E53&lt;&gt;"",$A50,"")</f>
        <v>CONTROSOFF</v>
      </c>
      <c r="E53" s="1031" t="str">
        <f>IF($A$50="","",LEFT( G!$C67,14))</f>
        <v>Altro</v>
      </c>
    </row>
    <row r="54" spans="1:5" s="972" customFormat="1" ht="17.5" x14ac:dyDescent="0.25">
      <c r="A54" s="978" t="str">
        <f>IF(+OR(G!$C68="",G!$C68=0),"",LEFT( G!$C68,10))</f>
        <v>CARPENT</v>
      </c>
      <c r="B54" s="979" t="str">
        <f t="shared" si="0"/>
        <v>14</v>
      </c>
      <c r="C54" s="980" t="str">
        <f>IF($E54&lt;&gt;"","14A","")</f>
        <v>14A</v>
      </c>
      <c r="D54" s="980" t="str">
        <f t="shared" ref="D54" si="45">IF($E54&lt;&gt;"",$A54,"")</f>
        <v>CARPENT</v>
      </c>
      <c r="E54" s="1032" t="str">
        <f>IF($A$54="","",LEFT( G!$C69,14))</f>
        <v>Strutture</v>
      </c>
    </row>
    <row r="55" spans="1:5" s="972" customFormat="1" ht="17.5" x14ac:dyDescent="0.25">
      <c r="A55" s="981"/>
      <c r="B55" s="977" t="str">
        <f t="shared" si="0"/>
        <v>14</v>
      </c>
      <c r="C55" s="971" t="str">
        <f>IF($E55&lt;&gt;"","14B","")</f>
        <v>14B</v>
      </c>
      <c r="D55" s="971" t="str">
        <f t="shared" ref="D55" si="46">IF($E55&lt;&gt;"",$A54,"")</f>
        <v>CARPENT</v>
      </c>
      <c r="E55" s="1030" t="str">
        <f>IF($A$54="","",LEFT( G!$C70,14))</f>
        <v>Balconies</v>
      </c>
    </row>
    <row r="56" spans="1:5" s="972" customFormat="1" ht="17.5" x14ac:dyDescent="0.25">
      <c r="A56" s="981"/>
      <c r="B56" s="977" t="str">
        <f t="shared" si="0"/>
        <v/>
      </c>
      <c r="C56" s="971" t="str">
        <f>IF($E56&lt;&gt;"","14C","")</f>
        <v/>
      </c>
      <c r="D56" s="971" t="str">
        <f t="shared" ref="D56" si="47">IF($E56&lt;&gt;"",$A54,"")</f>
        <v/>
      </c>
      <c r="E56" s="1030" t="str">
        <f>IF($A$54="","",LEFT( G!$C71,14))</f>
        <v/>
      </c>
    </row>
    <row r="57" spans="1:5" s="972" customFormat="1" ht="18" thickBot="1" x14ac:dyDescent="0.3">
      <c r="A57" s="982"/>
      <c r="B57" s="983" t="str">
        <f t="shared" si="0"/>
        <v>14</v>
      </c>
      <c r="C57" s="984" t="str">
        <f>IF($E57&lt;&gt;"","14D","")</f>
        <v>14D</v>
      </c>
      <c r="D57" s="984" t="str">
        <f t="shared" ref="D57" si="48">IF($E57&lt;&gt;"",$A54,"")</f>
        <v>CARPENT</v>
      </c>
      <c r="E57" s="1031" t="str">
        <f>IF($A$54="","",LEFT( G!$C72,14))</f>
        <v>Altro</v>
      </c>
    </row>
    <row r="58" spans="1:5" s="972" customFormat="1" ht="17.5" x14ac:dyDescent="0.25">
      <c r="A58" s="978" t="str">
        <f>IF(+OR(G!$C73="",G!$C73=0),"",LEFT( G!$C73,10))</f>
        <v>FC REI</v>
      </c>
      <c r="B58" s="979" t="str">
        <f t="shared" si="0"/>
        <v>15</v>
      </c>
      <c r="C58" s="980" t="str">
        <f>IF($E58&lt;&gt;"","15A","")</f>
        <v>15A</v>
      </c>
      <c r="D58" s="980" t="str">
        <f t="shared" ref="D58" si="49">IF($E58&lt;&gt;"",$A58,"")</f>
        <v>FC REI</v>
      </c>
      <c r="E58" s="1032" t="str">
        <f>IF($A$58="","",LEFT( G!$C74,14))</f>
        <v>Facciate REI</v>
      </c>
    </row>
    <row r="59" spans="1:5" s="972" customFormat="1" ht="17.5" x14ac:dyDescent="0.25">
      <c r="A59" s="981"/>
      <c r="B59" s="977" t="str">
        <f t="shared" si="0"/>
        <v/>
      </c>
      <c r="C59" s="971" t="str">
        <f>IF($E59&lt;&gt;"","15B","")</f>
        <v/>
      </c>
      <c r="D59" s="971" t="str">
        <f t="shared" ref="D59" si="50">IF($E59&lt;&gt;"",$A58,"")</f>
        <v/>
      </c>
      <c r="E59" s="1030" t="str">
        <f>IF($A$58="","",LEFT( G!$C75,14))</f>
        <v/>
      </c>
    </row>
    <row r="60" spans="1:5" s="972" customFormat="1" ht="17.5" x14ac:dyDescent="0.25">
      <c r="A60" s="981"/>
      <c r="B60" s="977" t="str">
        <f t="shared" si="0"/>
        <v/>
      </c>
      <c r="C60" s="971" t="str">
        <f>IF($E60&lt;&gt;"","15C","")</f>
        <v/>
      </c>
      <c r="D60" s="971" t="str">
        <f t="shared" ref="D60" si="51">IF($E60&lt;&gt;"",$A58,"")</f>
        <v/>
      </c>
      <c r="E60" s="1030" t="str">
        <f>IF($A$58="","",LEFT( G!$C76,14))</f>
        <v/>
      </c>
    </row>
    <row r="61" spans="1:5" s="972" customFormat="1" ht="18" thickBot="1" x14ac:dyDescent="0.3">
      <c r="A61" s="982"/>
      <c r="B61" s="983" t="str">
        <f t="shared" si="0"/>
        <v>15</v>
      </c>
      <c r="C61" s="984" t="str">
        <f>IF($E61&lt;&gt;"","15D","")</f>
        <v>15D</v>
      </c>
      <c r="D61" s="984" t="str">
        <f t="shared" ref="D61" si="52">IF($E61&lt;&gt;"",$A58,"")</f>
        <v>FC REI</v>
      </c>
      <c r="E61" s="1031" t="str">
        <f>IF($A$58="","",LEFT( G!$C77,14))</f>
        <v>Altro</v>
      </c>
    </row>
    <row r="62" spans="1:5" s="972" customFormat="1" ht="17.5" x14ac:dyDescent="0.25">
      <c r="A62" s="978" t="str">
        <f>IF(+OR(G!$C78="",G!$C78=0),"",LEFT( G!$C78,10))</f>
        <v>RIVESTIM</v>
      </c>
      <c r="B62" s="979" t="str">
        <f t="shared" si="0"/>
        <v>16</v>
      </c>
      <c r="C62" s="980" t="str">
        <f>IF($E62&lt;&gt;"","16A","")</f>
        <v>16A</v>
      </c>
      <c r="D62" s="980" t="str">
        <f t="shared" ref="D62" si="53">IF($E62&lt;&gt;"",$A62,"")</f>
        <v>RIVESTIM</v>
      </c>
      <c r="E62" s="1032" t="str">
        <f>IF($A$62="","",LEFT( G!$C79,14))</f>
        <v>Alluminio</v>
      </c>
    </row>
    <row r="63" spans="1:5" s="972" customFormat="1" ht="17.5" x14ac:dyDescent="0.25">
      <c r="A63" s="981"/>
      <c r="B63" s="977" t="str">
        <f t="shared" si="0"/>
        <v/>
      </c>
      <c r="C63" s="971" t="str">
        <f>IF($E63&lt;&gt;"","16B","")</f>
        <v/>
      </c>
      <c r="D63" s="971" t="str">
        <f t="shared" ref="D63" si="54">IF($E63&lt;&gt;"",$A62,"")</f>
        <v/>
      </c>
      <c r="E63" s="1030" t="str">
        <f>IF($A$62="","",LEFT( G!$C80,14))</f>
        <v/>
      </c>
    </row>
    <row r="64" spans="1:5" s="972" customFormat="1" ht="17.5" x14ac:dyDescent="0.25">
      <c r="A64" s="981"/>
      <c r="B64" s="977" t="str">
        <f t="shared" si="0"/>
        <v/>
      </c>
      <c r="C64" s="971" t="str">
        <f>IF($E64&lt;&gt;"","16C","")</f>
        <v/>
      </c>
      <c r="D64" s="971" t="str">
        <f t="shared" ref="D64" si="55">IF($E64&lt;&gt;"",$A62,"")</f>
        <v/>
      </c>
      <c r="E64" s="1030" t="str">
        <f>IF($A$62="","",LEFT( G!$C81,14))</f>
        <v/>
      </c>
    </row>
    <row r="65" spans="1:5" s="972" customFormat="1" ht="18" thickBot="1" x14ac:dyDescent="0.3">
      <c r="A65" s="982"/>
      <c r="B65" s="983" t="str">
        <f t="shared" si="0"/>
        <v>16</v>
      </c>
      <c r="C65" s="984" t="str">
        <f>IF($E65&lt;&gt;"","16D","")</f>
        <v>16D</v>
      </c>
      <c r="D65" s="984" t="str">
        <f t="shared" ref="D65" si="56">IF($E65&lt;&gt;"",$A62,"")</f>
        <v>RIVESTIM</v>
      </c>
      <c r="E65" s="1031" t="str">
        <f>IF($A$62="","",LEFT( G!$C82,14))</f>
        <v>Altro</v>
      </c>
    </row>
    <row r="66" spans="1:5" s="972" customFormat="1" ht="17.5" x14ac:dyDescent="0.25">
      <c r="A66" s="978" t="str">
        <f>IF(+OR(G!$C83="",G!$C83=0),"",LEFT( G!$C83,10))</f>
        <v>RACCORDI</v>
      </c>
      <c r="B66" s="979" t="str">
        <f t="shared" si="0"/>
        <v>17</v>
      </c>
      <c r="C66" s="980" t="str">
        <f>IF($E66&lt;&gt;"","17A","")</f>
        <v>17A</v>
      </c>
      <c r="D66" s="980" t="str">
        <f t="shared" ref="D66" si="57">IF($E66&lt;&gt;"",$A66,"")</f>
        <v>RACCORDI</v>
      </c>
      <c r="E66" s="1032" t="str">
        <f>IF($A$66="","",LEFT( G!$C84,14))</f>
        <v>Coping</v>
      </c>
    </row>
    <row r="67" spans="1:5" s="972" customFormat="1" ht="17.5" x14ac:dyDescent="0.25">
      <c r="A67" s="981"/>
      <c r="B67" s="977" t="str">
        <f t="shared" ref="B67:B81" si="58">LEFT(C67,2)</f>
        <v>17</v>
      </c>
      <c r="C67" s="971" t="str">
        <f>IF($E67&lt;&gt;"","17B","")</f>
        <v>17B</v>
      </c>
      <c r="D67" s="971" t="str">
        <f t="shared" ref="D67" si="59">IF($E67&lt;&gt;"",$A66,"")</f>
        <v>RACCORDI</v>
      </c>
      <c r="E67" s="1030" t="str">
        <f>IF($A$66="","",LEFT( G!$C85,14))</f>
        <v>Vert-Top-Bott</v>
      </c>
    </row>
    <row r="68" spans="1:5" s="972" customFormat="1" ht="17.5" x14ac:dyDescent="0.25">
      <c r="A68" s="981"/>
      <c r="B68" s="977" t="str">
        <f t="shared" si="58"/>
        <v>17</v>
      </c>
      <c r="C68" s="971" t="str">
        <f>IF($E68&lt;&gt;"","17C","")</f>
        <v>17C</v>
      </c>
      <c r="D68" s="971" t="str">
        <f t="shared" ref="D68" si="60">IF($E68&lt;&gt;"",$A66,"")</f>
        <v>RACCORDI</v>
      </c>
      <c r="E68" s="1030" t="str">
        <f>IF($A$66="","",LEFT( G!$C86,14))</f>
        <v>Slab</v>
      </c>
    </row>
    <row r="69" spans="1:5" s="972" customFormat="1" ht="18" thickBot="1" x14ac:dyDescent="0.3">
      <c r="A69" s="982"/>
      <c r="B69" s="983" t="str">
        <f t="shared" si="58"/>
        <v>17</v>
      </c>
      <c r="C69" s="984" t="str">
        <f>IF($E69&lt;&gt;"","17D","")</f>
        <v>17D</v>
      </c>
      <c r="D69" s="984" t="str">
        <f t="shared" ref="D69" si="61">IF($E69&lt;&gt;"",$A66,"")</f>
        <v>RACCORDI</v>
      </c>
      <c r="E69" s="1031" t="str">
        <f>IF($A$66="","",LEFT( G!$C87,14))</f>
        <v>Altro</v>
      </c>
    </row>
    <row r="70" spans="1:5" s="972" customFormat="1" ht="17.5" x14ac:dyDescent="0.25">
      <c r="A70" s="978" t="str">
        <f>IF(+OR(G!$C88="",G!$C88=0),"",LEFT( G!$C88,10))</f>
        <v>GRIGLIATI</v>
      </c>
      <c r="B70" s="979" t="str">
        <f t="shared" si="58"/>
        <v>18</v>
      </c>
      <c r="C70" s="980" t="str">
        <f>IF($E70&lt;&gt;"","18A","")</f>
        <v>18A</v>
      </c>
      <c r="D70" s="980" t="str">
        <f t="shared" ref="D70" si="62">IF($E70&lt;&gt;"",$A70,"")</f>
        <v>GRIGLIATI</v>
      </c>
      <c r="E70" s="1032" t="str">
        <f>IF($A$70="","",LEFT( G!$C89,14))</f>
        <v>Alluminio</v>
      </c>
    </row>
    <row r="71" spans="1:5" s="972" customFormat="1" ht="17.5" x14ac:dyDescent="0.25">
      <c r="A71" s="981"/>
      <c r="B71" s="977" t="str">
        <f t="shared" si="58"/>
        <v>18</v>
      </c>
      <c r="C71" s="971" t="str">
        <f>IF($E71&lt;&gt;"","18B","")</f>
        <v>18B</v>
      </c>
      <c r="D71" s="971" t="str">
        <f t="shared" ref="D71" si="63">IF($E71&lt;&gt;"",$A70,"")</f>
        <v>GRIGLIATI</v>
      </c>
      <c r="E71" s="1030" t="str">
        <f>IF($A$70="","",LEFT( G!$C90,14))</f>
        <v>Acciaio</v>
      </c>
    </row>
    <row r="72" spans="1:5" s="972" customFormat="1" ht="17.5" x14ac:dyDescent="0.25">
      <c r="A72" s="981"/>
      <c r="B72" s="977" t="str">
        <f t="shared" si="58"/>
        <v/>
      </c>
      <c r="C72" s="971" t="str">
        <f>IF($E72&lt;&gt;"","18C","")</f>
        <v/>
      </c>
      <c r="D72" s="971" t="str">
        <f t="shared" ref="D72" si="64">IF($E72&lt;&gt;"",$A70,"")</f>
        <v/>
      </c>
      <c r="E72" s="1030" t="str">
        <f>IF($A$70="","",LEFT( G!$C91,14))</f>
        <v/>
      </c>
    </row>
    <row r="73" spans="1:5" s="972" customFormat="1" ht="18" thickBot="1" x14ac:dyDescent="0.3">
      <c r="A73" s="982"/>
      <c r="B73" s="983" t="str">
        <f t="shared" si="58"/>
        <v>18</v>
      </c>
      <c r="C73" s="984" t="str">
        <f>IF($E73&lt;&gt;"","18D","")</f>
        <v>18D</v>
      </c>
      <c r="D73" s="984" t="str">
        <f t="shared" ref="D73" si="65">IF($E73&lt;&gt;"",$A70,"")</f>
        <v>GRIGLIATI</v>
      </c>
      <c r="E73" s="1031" t="str">
        <f>IF($A$70="","",LEFT( G!$C92,14))</f>
        <v>Altro</v>
      </c>
    </row>
    <row r="74" spans="1:5" s="972" customFormat="1" ht="17.5" x14ac:dyDescent="0.25">
      <c r="A74" s="978" t="str">
        <f>IF(+OR(G!$C93="",G!$C93=0),"",LEFT( G!$C93,10))</f>
        <v>TENDE</v>
      </c>
      <c r="B74" s="979" t="str">
        <f t="shared" si="58"/>
        <v>19</v>
      </c>
      <c r="C74" s="980" t="str">
        <f>IF($E74&lt;&gt;"","19A","")</f>
        <v>19A</v>
      </c>
      <c r="D74" s="980" t="str">
        <f t="shared" ref="D74" si="66">IF($E74&lt;&gt;"",$A74,"")</f>
        <v>TENDE</v>
      </c>
      <c r="E74" s="1032" t="str">
        <f>IF($A$74="","",LEFT( G!$C94,14))</f>
        <v>Motorizzate</v>
      </c>
    </row>
    <row r="75" spans="1:5" s="972" customFormat="1" ht="17.5" x14ac:dyDescent="0.25">
      <c r="A75" s="981"/>
      <c r="B75" s="977" t="str">
        <f t="shared" si="58"/>
        <v>19</v>
      </c>
      <c r="C75" s="971" t="str">
        <f>IF($E75&lt;&gt;"","19B","")</f>
        <v>19B</v>
      </c>
      <c r="D75" s="971" t="str">
        <f t="shared" ref="D75" si="67">IF($E75&lt;&gt;"",$A74,"")</f>
        <v>TENDE</v>
      </c>
      <c r="E75" s="1030" t="str">
        <f>IF($A$74="","",LEFT( G!$C95,14))</f>
        <v>Manuali</v>
      </c>
    </row>
    <row r="76" spans="1:5" s="972" customFormat="1" ht="17.5" x14ac:dyDescent="0.25">
      <c r="A76" s="981"/>
      <c r="B76" s="977" t="str">
        <f t="shared" si="58"/>
        <v/>
      </c>
      <c r="C76" s="971" t="str">
        <f>IF($E76&lt;&gt;"","19C","")</f>
        <v/>
      </c>
      <c r="D76" s="971" t="str">
        <f t="shared" ref="D76" si="68">IF($E76&lt;&gt;"",$A74,"")</f>
        <v/>
      </c>
      <c r="E76" s="1030" t="str">
        <f>IF($A$74="","",LEFT( G!$C96,14))</f>
        <v/>
      </c>
    </row>
    <row r="77" spans="1:5" s="972" customFormat="1" ht="18" thickBot="1" x14ac:dyDescent="0.3">
      <c r="A77" s="982"/>
      <c r="B77" s="983" t="str">
        <f t="shared" si="58"/>
        <v>19</v>
      </c>
      <c r="C77" s="984" t="str">
        <f>IF($E77&lt;&gt;"","19D","")</f>
        <v>19D</v>
      </c>
      <c r="D77" s="984" t="str">
        <f t="shared" ref="D77" si="69">IF($E77&lt;&gt;"",$A74,"")</f>
        <v>TENDE</v>
      </c>
      <c r="E77" s="1031" t="str">
        <f>IF($A$74="","",LEFT( G!$C97,14))</f>
        <v>Altro</v>
      </c>
    </row>
    <row r="78" spans="1:5" s="972" customFormat="1" ht="17.5" x14ac:dyDescent="0.25">
      <c r="A78" s="978" t="str">
        <f>IF(+OR(G!$C98="",G!$C98=0),"",LEFT( G!$C98,10))</f>
        <v>VARIE</v>
      </c>
      <c r="B78" s="979" t="str">
        <f t="shared" si="58"/>
        <v>20</v>
      </c>
      <c r="C78" s="980" t="str">
        <f>IF($E78&lt;&gt;"","20A","")</f>
        <v>20A</v>
      </c>
      <c r="D78" s="980" t="str">
        <f t="shared" ref="D78" si="70">IF($E78&lt;&gt;"",$A78,"")</f>
        <v>VARIE</v>
      </c>
      <c r="E78" s="1032" t="str">
        <f>IF($A$78="","",LEFT( G!$C99,14))</f>
        <v>Altro</v>
      </c>
    </row>
    <row r="79" spans="1:5" s="972" customFormat="1" ht="17.5" x14ac:dyDescent="0.25">
      <c r="A79" s="981"/>
      <c r="B79" s="977" t="str">
        <f t="shared" si="58"/>
        <v/>
      </c>
      <c r="C79" s="971" t="str">
        <f>IF($E79&lt;&gt;"","20B","")</f>
        <v/>
      </c>
      <c r="D79" s="971" t="str">
        <f t="shared" ref="D79" si="71">IF($E79&lt;&gt;"",$A78,"")</f>
        <v/>
      </c>
      <c r="E79" s="1030" t="str">
        <f>IF($A$78="","",LEFT( G!$C100,14))</f>
        <v/>
      </c>
    </row>
    <row r="80" spans="1:5" s="972" customFormat="1" ht="17.5" x14ac:dyDescent="0.25">
      <c r="A80" s="981"/>
      <c r="B80" s="977" t="str">
        <f t="shared" si="58"/>
        <v/>
      </c>
      <c r="C80" s="971" t="str">
        <f>IF($E80&lt;&gt;"","20C","")</f>
        <v/>
      </c>
      <c r="D80" s="971" t="str">
        <f t="shared" ref="D80" si="72">IF($E80&lt;&gt;"",$A78,"")</f>
        <v/>
      </c>
      <c r="E80" s="1030" t="str">
        <f>IF($A$78="","",LEFT( G!$C101,14))</f>
        <v/>
      </c>
    </row>
    <row r="81" spans="1:5" s="972" customFormat="1" ht="18" thickBot="1" x14ac:dyDescent="0.3">
      <c r="A81" s="982"/>
      <c r="B81" s="983" t="str">
        <f t="shared" si="58"/>
        <v/>
      </c>
      <c r="C81" s="984" t="str">
        <f>IF($E81&lt;&gt;"","20D","")</f>
        <v/>
      </c>
      <c r="D81" s="984" t="str">
        <f t="shared" ref="D81" si="73">IF($E81&lt;&gt;"",$A78,"")</f>
        <v/>
      </c>
      <c r="E81" s="1031" t="str">
        <f>IF($A$78="","",LEFT( G!$C102,14))</f>
        <v/>
      </c>
    </row>
  </sheetData>
  <mergeCells count="2">
    <mergeCell ref="G4:I10"/>
    <mergeCell ref="G14:I20"/>
  </mergeCells>
  <pageMargins left="0.7" right="0.7" top="0.75" bottom="0.75" header="0.3" footer="0.3"/>
  <pageSetup paperSize="8" scale="73"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8">
    <pageSetUpPr fitToPage="1"/>
  </sheetPr>
  <dimension ref="A1:I103"/>
  <sheetViews>
    <sheetView topLeftCell="A55" workbookViewId="0">
      <selection activeCell="U2" sqref="U2"/>
    </sheetView>
  </sheetViews>
  <sheetFormatPr defaultColWidth="9.08984375" defaultRowHeight="15.5" x14ac:dyDescent="0.25"/>
  <cols>
    <col min="1" max="1" width="10.6328125" style="961" customWidth="1"/>
    <col min="2" max="2" width="14.6328125" style="959" customWidth="1"/>
    <col min="3" max="3" width="40.6328125" style="962" customWidth="1"/>
    <col min="4" max="4" width="71.6328125" style="960" customWidth="1"/>
    <col min="5" max="16384" width="9.08984375" style="960"/>
  </cols>
  <sheetData>
    <row r="1" spans="1:9" s="955" customFormat="1" x14ac:dyDescent="0.25">
      <c r="A1" s="985" t="s">
        <v>758</v>
      </c>
      <c r="B1" s="985" t="s">
        <v>759</v>
      </c>
      <c r="C1" s="1183" t="s">
        <v>760</v>
      </c>
      <c r="D1" s="1184"/>
    </row>
    <row r="2" spans="1:9" s="956" customFormat="1" ht="18.5" thickBot="1" x14ac:dyDescent="0.3">
      <c r="A2" s="1185"/>
      <c r="B2" s="1185"/>
      <c r="C2" s="1185"/>
      <c r="D2" s="1185"/>
    </row>
    <row r="3" spans="1:9" s="955" customFormat="1" ht="17.149999999999999" customHeight="1" thickTop="1" thickBot="1" x14ac:dyDescent="0.3">
      <c r="A3" s="986">
        <v>1</v>
      </c>
      <c r="B3" s="987"/>
      <c r="C3" s="1178" t="s">
        <v>946</v>
      </c>
      <c r="D3" s="1179"/>
      <c r="F3" s="1186" t="s">
        <v>944</v>
      </c>
      <c r="G3" s="1187"/>
      <c r="H3" s="1187"/>
      <c r="I3" s="1188"/>
    </row>
    <row r="4" spans="1:9" s="957" customFormat="1" ht="38.5" thickTop="1" thickBot="1" x14ac:dyDescent="0.3">
      <c r="A4" s="988"/>
      <c r="B4" s="989" t="s">
        <v>761</v>
      </c>
      <c r="C4" s="990" t="s">
        <v>762</v>
      </c>
      <c r="D4" s="991" t="s">
        <v>763</v>
      </c>
      <c r="F4" s="1189" t="s">
        <v>942</v>
      </c>
      <c r="G4" s="1190"/>
      <c r="H4" s="1190"/>
      <c r="I4" s="1191"/>
    </row>
    <row r="5" spans="1:9" s="958" customFormat="1" ht="38.5" thickTop="1" thickBot="1" x14ac:dyDescent="0.3">
      <c r="A5" s="992"/>
      <c r="B5" s="993" t="s">
        <v>745</v>
      </c>
      <c r="C5" s="994" t="s">
        <v>764</v>
      </c>
      <c r="D5" s="995" t="s">
        <v>765</v>
      </c>
      <c r="F5" s="1189" t="s">
        <v>945</v>
      </c>
      <c r="G5" s="1190"/>
      <c r="H5" s="1190"/>
      <c r="I5" s="1191"/>
    </row>
    <row r="6" spans="1:9" s="958" customFormat="1" ht="38.5" thickTop="1" thickBot="1" x14ac:dyDescent="0.3">
      <c r="A6" s="992"/>
      <c r="B6" s="993" t="s">
        <v>746</v>
      </c>
      <c r="C6" s="996" t="s">
        <v>766</v>
      </c>
      <c r="D6" s="995" t="s">
        <v>767</v>
      </c>
      <c r="F6" s="1189" t="s">
        <v>943</v>
      </c>
      <c r="G6" s="1190"/>
      <c r="H6" s="1190"/>
      <c r="I6" s="1191"/>
    </row>
    <row r="7" spans="1:9" s="958" customFormat="1" ht="18.5" thickTop="1" thickBot="1" x14ac:dyDescent="0.3">
      <c r="A7" s="992"/>
      <c r="B7" s="993" t="s">
        <v>747</v>
      </c>
      <c r="C7" s="996" t="s">
        <v>768</v>
      </c>
      <c r="D7" s="995" t="s">
        <v>769</v>
      </c>
      <c r="F7" s="960"/>
      <c r="G7" s="960"/>
      <c r="H7" s="960"/>
      <c r="I7" s="960"/>
    </row>
    <row r="8" spans="1:9" s="958" customFormat="1" ht="17.149999999999999" customHeight="1" thickTop="1" thickBot="1" x14ac:dyDescent="0.3">
      <c r="A8" s="986">
        <v>2</v>
      </c>
      <c r="B8" s="987"/>
      <c r="C8" s="1178" t="s">
        <v>947</v>
      </c>
      <c r="D8" s="1179"/>
      <c r="F8" s="957"/>
      <c r="G8" s="957"/>
      <c r="H8" s="957"/>
      <c r="I8" s="957"/>
    </row>
    <row r="9" spans="1:9" s="958" customFormat="1" ht="38" thickTop="1" x14ac:dyDescent="0.25">
      <c r="A9" s="988"/>
      <c r="B9" s="989" t="s">
        <v>770</v>
      </c>
      <c r="C9" s="990" t="s">
        <v>771</v>
      </c>
      <c r="D9" s="991" t="s">
        <v>772</v>
      </c>
    </row>
    <row r="10" spans="1:9" s="958" customFormat="1" ht="37.5" x14ac:dyDescent="0.25">
      <c r="A10" s="992"/>
      <c r="B10" s="993" t="s">
        <v>773</v>
      </c>
      <c r="C10" s="994" t="s">
        <v>774</v>
      </c>
      <c r="D10" s="991" t="s">
        <v>775</v>
      </c>
    </row>
    <row r="11" spans="1:9" s="958" customFormat="1" ht="25" x14ac:dyDescent="0.25">
      <c r="A11" s="992"/>
      <c r="B11" s="993" t="s">
        <v>776</v>
      </c>
      <c r="C11" s="996" t="s">
        <v>959</v>
      </c>
      <c r="D11" s="995" t="s">
        <v>777</v>
      </c>
    </row>
    <row r="12" spans="1:9" ht="16" thickBot="1" x14ac:dyDescent="0.3">
      <c r="A12" s="992"/>
      <c r="B12" s="993" t="s">
        <v>778</v>
      </c>
      <c r="C12" s="996" t="s">
        <v>768</v>
      </c>
      <c r="D12" s="995" t="s">
        <v>769</v>
      </c>
    </row>
    <row r="13" spans="1:9" s="957" customFormat="1" ht="17.149999999999999" customHeight="1" thickTop="1" thickBot="1" x14ac:dyDescent="0.3">
      <c r="A13" s="986">
        <v>3</v>
      </c>
      <c r="B13" s="987"/>
      <c r="C13" s="1178" t="s">
        <v>948</v>
      </c>
      <c r="D13" s="1179"/>
    </row>
    <row r="14" spans="1:9" s="958" customFormat="1" ht="38" thickTop="1" x14ac:dyDescent="0.25">
      <c r="A14" s="988"/>
      <c r="B14" s="989" t="s">
        <v>779</v>
      </c>
      <c r="C14" s="990" t="s">
        <v>960</v>
      </c>
      <c r="D14" s="991" t="s">
        <v>780</v>
      </c>
    </row>
    <row r="15" spans="1:9" ht="37.5" x14ac:dyDescent="0.25">
      <c r="A15" s="992"/>
      <c r="B15" s="993" t="s">
        <v>781</v>
      </c>
      <c r="C15" s="994" t="s">
        <v>961</v>
      </c>
      <c r="D15" s="991" t="s">
        <v>782</v>
      </c>
    </row>
    <row r="16" spans="1:9" s="958" customFormat="1" ht="17.5" x14ac:dyDescent="0.25">
      <c r="A16" s="992"/>
      <c r="B16" s="993" t="s">
        <v>783</v>
      </c>
      <c r="C16" s="996"/>
      <c r="D16" s="995"/>
    </row>
    <row r="17" spans="1:4" ht="17.149999999999999" customHeight="1" thickBot="1" x14ac:dyDescent="0.3">
      <c r="A17" s="992"/>
      <c r="B17" s="993" t="s">
        <v>784</v>
      </c>
      <c r="C17" s="996" t="s">
        <v>768</v>
      </c>
      <c r="D17" s="995" t="s">
        <v>769</v>
      </c>
    </row>
    <row r="18" spans="1:4" ht="17.149999999999999" customHeight="1" thickTop="1" thickBot="1" x14ac:dyDescent="0.3">
      <c r="A18" s="986">
        <v>4</v>
      </c>
      <c r="B18" s="987"/>
      <c r="C18" s="1178" t="s">
        <v>974</v>
      </c>
      <c r="D18" s="1179"/>
    </row>
    <row r="19" spans="1:4" ht="25.5" thickTop="1" x14ac:dyDescent="0.25">
      <c r="A19" s="988"/>
      <c r="B19" s="989" t="s">
        <v>748</v>
      </c>
      <c r="C19" s="990" t="s">
        <v>785</v>
      </c>
      <c r="D19" s="991" t="s">
        <v>786</v>
      </c>
    </row>
    <row r="20" spans="1:4" ht="37.5" x14ac:dyDescent="0.25">
      <c r="A20" s="992"/>
      <c r="B20" s="993" t="s">
        <v>749</v>
      </c>
      <c r="C20" s="996" t="s">
        <v>962</v>
      </c>
      <c r="D20" s="991" t="s">
        <v>787</v>
      </c>
    </row>
    <row r="21" spans="1:4" ht="37.5" x14ac:dyDescent="0.25">
      <c r="A21" s="992"/>
      <c r="B21" s="993" t="s">
        <v>788</v>
      </c>
      <c r="C21" s="994" t="s">
        <v>789</v>
      </c>
      <c r="D21" s="991" t="s">
        <v>790</v>
      </c>
    </row>
    <row r="22" spans="1:4" s="955" customFormat="1" ht="17.149999999999999" customHeight="1" thickBot="1" x14ac:dyDescent="0.3">
      <c r="A22" s="992"/>
      <c r="B22" s="997" t="s">
        <v>791</v>
      </c>
      <c r="C22" s="998" t="s">
        <v>768</v>
      </c>
      <c r="D22" s="995" t="s">
        <v>769</v>
      </c>
    </row>
    <row r="23" spans="1:4" s="956" customFormat="1" ht="17.149999999999999" customHeight="1" thickTop="1" thickBot="1" x14ac:dyDescent="0.3">
      <c r="A23" s="986">
        <v>5</v>
      </c>
      <c r="B23" s="987"/>
      <c r="C23" s="1178" t="s">
        <v>949</v>
      </c>
      <c r="D23" s="1179"/>
    </row>
    <row r="24" spans="1:4" s="955" customFormat="1" ht="38" thickTop="1" x14ac:dyDescent="0.25">
      <c r="A24" s="988"/>
      <c r="B24" s="989" t="s">
        <v>792</v>
      </c>
      <c r="C24" s="990" t="s">
        <v>793</v>
      </c>
      <c r="D24" s="991" t="s">
        <v>794</v>
      </c>
    </row>
    <row r="25" spans="1:4" ht="25" x14ac:dyDescent="0.25">
      <c r="A25" s="992"/>
      <c r="B25" s="993" t="s">
        <v>795</v>
      </c>
      <c r="C25" s="990" t="s">
        <v>796</v>
      </c>
      <c r="D25" s="991" t="s">
        <v>797</v>
      </c>
    </row>
    <row r="26" spans="1:4" ht="17.149999999999999" customHeight="1" x14ac:dyDescent="0.25">
      <c r="A26" s="992"/>
      <c r="B26" s="993" t="s">
        <v>798</v>
      </c>
      <c r="C26" s="996"/>
      <c r="D26" s="995"/>
    </row>
    <row r="27" spans="1:4" ht="17.149999999999999" customHeight="1" thickBot="1" x14ac:dyDescent="0.3">
      <c r="A27" s="992"/>
      <c r="B27" s="993" t="s">
        <v>799</v>
      </c>
      <c r="C27" s="996" t="s">
        <v>768</v>
      </c>
      <c r="D27" s="995" t="s">
        <v>769</v>
      </c>
    </row>
    <row r="28" spans="1:4" ht="17.149999999999999" customHeight="1" thickTop="1" thickBot="1" x14ac:dyDescent="0.3">
      <c r="A28" s="986">
        <v>6</v>
      </c>
      <c r="B28" s="987"/>
      <c r="C28" s="1178" t="s">
        <v>950</v>
      </c>
      <c r="D28" s="1179"/>
    </row>
    <row r="29" spans="1:4" ht="17.149999999999999" customHeight="1" thickTop="1" x14ac:dyDescent="0.25">
      <c r="A29" s="988"/>
      <c r="B29" s="989" t="s">
        <v>800</v>
      </c>
      <c r="C29" s="990" t="s">
        <v>801</v>
      </c>
      <c r="D29" s="991" t="s">
        <v>802</v>
      </c>
    </row>
    <row r="30" spans="1:4" ht="17.149999999999999" customHeight="1" x14ac:dyDescent="0.25">
      <c r="A30" s="992"/>
      <c r="B30" s="993" t="s">
        <v>803</v>
      </c>
      <c r="C30" s="994" t="s">
        <v>804</v>
      </c>
      <c r="D30" s="991" t="s">
        <v>805</v>
      </c>
    </row>
    <row r="31" spans="1:4" ht="17.149999999999999" customHeight="1" x14ac:dyDescent="0.25">
      <c r="A31" s="992"/>
      <c r="B31" s="993" t="s">
        <v>806</v>
      </c>
      <c r="C31" s="996"/>
      <c r="D31" s="991"/>
    </row>
    <row r="32" spans="1:4" ht="17.149999999999999" customHeight="1" thickBot="1" x14ac:dyDescent="0.3">
      <c r="A32" s="992"/>
      <c r="B32" s="993" t="s">
        <v>807</v>
      </c>
      <c r="C32" s="996" t="s">
        <v>768</v>
      </c>
      <c r="D32" s="995" t="s">
        <v>769</v>
      </c>
    </row>
    <row r="33" spans="1:4" ht="17.149999999999999" customHeight="1" thickTop="1" thickBot="1" x14ac:dyDescent="0.3">
      <c r="A33" s="986">
        <v>7</v>
      </c>
      <c r="B33" s="987"/>
      <c r="C33" s="1178" t="s">
        <v>808</v>
      </c>
      <c r="D33" s="1179"/>
    </row>
    <row r="34" spans="1:4" ht="17.149999999999999" customHeight="1" thickTop="1" x14ac:dyDescent="0.25">
      <c r="A34" s="988"/>
      <c r="B34" s="989" t="s">
        <v>809</v>
      </c>
      <c r="C34" s="990" t="s">
        <v>963</v>
      </c>
      <c r="D34" s="991" t="s">
        <v>810</v>
      </c>
    </row>
    <row r="35" spans="1:4" ht="17.149999999999999" customHeight="1" x14ac:dyDescent="0.25">
      <c r="A35" s="992"/>
      <c r="B35" s="993" t="s">
        <v>811</v>
      </c>
      <c r="C35" s="994" t="s">
        <v>964</v>
      </c>
      <c r="D35" s="995" t="s">
        <v>812</v>
      </c>
    </row>
    <row r="36" spans="1:4" ht="17.149999999999999" customHeight="1" x14ac:dyDescent="0.25">
      <c r="A36" s="992"/>
      <c r="B36" s="993" t="s">
        <v>813</v>
      </c>
      <c r="C36" s="990" t="s">
        <v>965</v>
      </c>
      <c r="D36" s="991" t="s">
        <v>814</v>
      </c>
    </row>
    <row r="37" spans="1:4" ht="17.149999999999999" customHeight="1" thickBot="1" x14ac:dyDescent="0.3">
      <c r="A37" s="992"/>
      <c r="B37" s="993" t="s">
        <v>815</v>
      </c>
      <c r="C37" s="994" t="s">
        <v>966</v>
      </c>
      <c r="D37" s="995" t="s">
        <v>816</v>
      </c>
    </row>
    <row r="38" spans="1:4" ht="17.149999999999999" customHeight="1" thickTop="1" thickBot="1" x14ac:dyDescent="0.3">
      <c r="A38" s="986">
        <v>8</v>
      </c>
      <c r="B38" s="987"/>
      <c r="C38" s="1178" t="s">
        <v>951</v>
      </c>
      <c r="D38" s="1179"/>
    </row>
    <row r="39" spans="1:4" ht="38" thickTop="1" x14ac:dyDescent="0.25">
      <c r="A39" s="988"/>
      <c r="B39" s="989" t="s">
        <v>817</v>
      </c>
      <c r="C39" s="990" t="s">
        <v>967</v>
      </c>
      <c r="D39" s="991" t="s">
        <v>818</v>
      </c>
    </row>
    <row r="40" spans="1:4" ht="37.5" x14ac:dyDescent="0.25">
      <c r="A40" s="992"/>
      <c r="B40" s="993" t="s">
        <v>819</v>
      </c>
      <c r="C40" s="994" t="s">
        <v>968</v>
      </c>
      <c r="D40" s="991" t="s">
        <v>820</v>
      </c>
    </row>
    <row r="41" spans="1:4" ht="17.149999999999999" customHeight="1" x14ac:dyDescent="0.25">
      <c r="A41" s="992"/>
      <c r="B41" s="993" t="s">
        <v>821</v>
      </c>
      <c r="C41" s="996"/>
      <c r="D41" s="995"/>
    </row>
    <row r="42" spans="1:4" ht="17.149999999999999" customHeight="1" thickBot="1" x14ac:dyDescent="0.3">
      <c r="A42" s="992"/>
      <c r="B42" s="993" t="s">
        <v>822</v>
      </c>
      <c r="C42" s="996" t="s">
        <v>768</v>
      </c>
      <c r="D42" s="995" t="s">
        <v>769</v>
      </c>
    </row>
    <row r="43" spans="1:4" ht="17.149999999999999" customHeight="1" thickTop="1" thickBot="1" x14ac:dyDescent="0.3">
      <c r="A43" s="986">
        <v>9</v>
      </c>
      <c r="B43" s="987"/>
      <c r="C43" s="1178" t="s">
        <v>823</v>
      </c>
      <c r="D43" s="1179"/>
    </row>
    <row r="44" spans="1:4" ht="25.5" thickTop="1" x14ac:dyDescent="0.25">
      <c r="A44" s="988"/>
      <c r="B44" s="989" t="s">
        <v>824</v>
      </c>
      <c r="C44" s="990" t="s">
        <v>825</v>
      </c>
      <c r="D44" s="991" t="s">
        <v>826</v>
      </c>
    </row>
    <row r="45" spans="1:4" ht="37.5" x14ac:dyDescent="0.25">
      <c r="A45" s="992"/>
      <c r="B45" s="993" t="s">
        <v>827</v>
      </c>
      <c r="C45" s="994" t="s">
        <v>762</v>
      </c>
      <c r="D45" s="991" t="s">
        <v>828</v>
      </c>
    </row>
    <row r="46" spans="1:4" ht="17.149999999999999" customHeight="1" x14ac:dyDescent="0.25">
      <c r="A46" s="992"/>
      <c r="B46" s="993" t="s">
        <v>829</v>
      </c>
      <c r="C46" s="996"/>
      <c r="D46" s="995"/>
    </row>
    <row r="47" spans="1:4" ht="17.149999999999999" customHeight="1" thickBot="1" x14ac:dyDescent="0.3">
      <c r="A47" s="992"/>
      <c r="B47" s="993" t="s">
        <v>830</v>
      </c>
      <c r="C47" s="996" t="s">
        <v>768</v>
      </c>
      <c r="D47" s="995" t="s">
        <v>769</v>
      </c>
    </row>
    <row r="48" spans="1:4" ht="17.149999999999999" customHeight="1" thickTop="1" thickBot="1" x14ac:dyDescent="0.3">
      <c r="A48" s="986">
        <v>10</v>
      </c>
      <c r="B48" s="987"/>
      <c r="C48" s="1178" t="s">
        <v>831</v>
      </c>
      <c r="D48" s="1179"/>
    </row>
    <row r="49" spans="1:4" ht="25.5" thickTop="1" x14ac:dyDescent="0.25">
      <c r="A49" s="988"/>
      <c r="B49" s="989" t="s">
        <v>832</v>
      </c>
      <c r="C49" s="990" t="s">
        <v>801</v>
      </c>
      <c r="D49" s="991" t="s">
        <v>833</v>
      </c>
    </row>
    <row r="50" spans="1:4" ht="17.149999999999999" customHeight="1" x14ac:dyDescent="0.25">
      <c r="A50" s="992"/>
      <c r="B50" s="993" t="s">
        <v>834</v>
      </c>
      <c r="C50" s="994"/>
      <c r="D50" s="995"/>
    </row>
    <row r="51" spans="1:4" ht="17.149999999999999" customHeight="1" x14ac:dyDescent="0.25">
      <c r="A51" s="992"/>
      <c r="B51" s="993" t="s">
        <v>835</v>
      </c>
      <c r="C51" s="996"/>
      <c r="D51" s="995"/>
    </row>
    <row r="52" spans="1:4" ht="17.149999999999999" customHeight="1" thickBot="1" x14ac:dyDescent="0.3">
      <c r="A52" s="992"/>
      <c r="B52" s="993" t="s">
        <v>836</v>
      </c>
      <c r="C52" s="996" t="s">
        <v>768</v>
      </c>
      <c r="D52" s="995" t="s">
        <v>769</v>
      </c>
    </row>
    <row r="53" spans="1:4" ht="17.149999999999999" customHeight="1" thickTop="1" thickBot="1" x14ac:dyDescent="0.3">
      <c r="A53" s="986">
        <v>11</v>
      </c>
      <c r="B53" s="987"/>
      <c r="C53" s="1178" t="s">
        <v>837</v>
      </c>
      <c r="D53" s="1179"/>
    </row>
    <row r="54" spans="1:4" ht="17.149999999999999" customHeight="1" thickTop="1" x14ac:dyDescent="0.25">
      <c r="A54" s="988"/>
      <c r="B54" s="989" t="s">
        <v>838</v>
      </c>
      <c r="C54" s="990" t="s">
        <v>789</v>
      </c>
      <c r="D54" s="991" t="s">
        <v>839</v>
      </c>
    </row>
    <row r="55" spans="1:4" ht="17.149999999999999" customHeight="1" x14ac:dyDescent="0.25">
      <c r="A55" s="992"/>
      <c r="B55" s="993" t="s">
        <v>840</v>
      </c>
      <c r="C55" s="994" t="s">
        <v>841</v>
      </c>
      <c r="D55" s="991" t="s">
        <v>842</v>
      </c>
    </row>
    <row r="56" spans="1:4" ht="17.149999999999999" customHeight="1" x14ac:dyDescent="0.25">
      <c r="A56" s="992"/>
      <c r="B56" s="993" t="s">
        <v>843</v>
      </c>
      <c r="C56" s="996"/>
      <c r="D56" s="991"/>
    </row>
    <row r="57" spans="1:4" ht="17.149999999999999" customHeight="1" thickBot="1" x14ac:dyDescent="0.3">
      <c r="A57" s="992"/>
      <c r="B57" s="993" t="s">
        <v>844</v>
      </c>
      <c r="C57" s="996" t="s">
        <v>768</v>
      </c>
      <c r="D57" s="995" t="s">
        <v>769</v>
      </c>
    </row>
    <row r="58" spans="1:4" ht="17.149999999999999" customHeight="1" thickTop="1" thickBot="1" x14ac:dyDescent="0.3">
      <c r="A58" s="986">
        <v>12</v>
      </c>
      <c r="B58" s="987"/>
      <c r="C58" s="1178" t="s">
        <v>845</v>
      </c>
      <c r="D58" s="1179"/>
    </row>
    <row r="59" spans="1:4" ht="16" thickTop="1" x14ac:dyDescent="0.25">
      <c r="A59" s="988"/>
      <c r="B59" s="989" t="s">
        <v>846</v>
      </c>
      <c r="C59" s="990" t="s">
        <v>785</v>
      </c>
      <c r="D59" s="991" t="s">
        <v>847</v>
      </c>
    </row>
    <row r="60" spans="1:4" ht="25" x14ac:dyDescent="0.25">
      <c r="A60" s="992"/>
      <c r="B60" s="993" t="s">
        <v>848</v>
      </c>
      <c r="C60" s="994" t="s">
        <v>849</v>
      </c>
      <c r="D60" s="991" t="s">
        <v>850</v>
      </c>
    </row>
    <row r="61" spans="1:4" ht="17.149999999999999" customHeight="1" x14ac:dyDescent="0.25">
      <c r="A61" s="992"/>
      <c r="B61" s="993" t="s">
        <v>851</v>
      </c>
      <c r="C61" s="996"/>
      <c r="D61" s="995"/>
    </row>
    <row r="62" spans="1:4" ht="17.149999999999999" customHeight="1" thickBot="1" x14ac:dyDescent="0.3">
      <c r="A62" s="992"/>
      <c r="B62" s="993" t="s">
        <v>852</v>
      </c>
      <c r="C62" s="996" t="s">
        <v>768</v>
      </c>
      <c r="D62" s="995" t="s">
        <v>769</v>
      </c>
    </row>
    <row r="63" spans="1:4" ht="17.149999999999999" customHeight="1" thickTop="1" thickBot="1" x14ac:dyDescent="0.3">
      <c r="A63" s="986">
        <v>13</v>
      </c>
      <c r="B63" s="987"/>
      <c r="C63" s="1178" t="s">
        <v>952</v>
      </c>
      <c r="D63" s="1179"/>
    </row>
    <row r="64" spans="1:4" ht="17.149999999999999" customHeight="1" thickTop="1" x14ac:dyDescent="0.25">
      <c r="A64" s="988"/>
      <c r="B64" s="989" t="s">
        <v>853</v>
      </c>
      <c r="C64" s="990" t="s">
        <v>789</v>
      </c>
      <c r="D64" s="991" t="s">
        <v>854</v>
      </c>
    </row>
    <row r="65" spans="1:4" ht="17.149999999999999" customHeight="1" x14ac:dyDescent="0.25">
      <c r="A65" s="992"/>
      <c r="B65" s="993" t="s">
        <v>855</v>
      </c>
      <c r="C65" s="994" t="s">
        <v>856</v>
      </c>
      <c r="D65" s="991" t="s">
        <v>857</v>
      </c>
    </row>
    <row r="66" spans="1:4" ht="17.149999999999999" customHeight="1" x14ac:dyDescent="0.25">
      <c r="A66" s="992"/>
      <c r="B66" s="993" t="s">
        <v>858</v>
      </c>
      <c r="C66" s="996"/>
      <c r="D66" s="995"/>
    </row>
    <row r="67" spans="1:4" ht="17.149999999999999" customHeight="1" thickBot="1" x14ac:dyDescent="0.3">
      <c r="A67" s="992"/>
      <c r="B67" s="993" t="s">
        <v>859</v>
      </c>
      <c r="C67" s="996" t="s">
        <v>768</v>
      </c>
      <c r="D67" s="995" t="s">
        <v>769</v>
      </c>
    </row>
    <row r="68" spans="1:4" ht="17.149999999999999" customHeight="1" thickTop="1" thickBot="1" x14ac:dyDescent="0.3">
      <c r="A68" s="986">
        <v>14</v>
      </c>
      <c r="B68" s="987"/>
      <c r="C68" s="1178" t="s">
        <v>953</v>
      </c>
      <c r="D68" s="1179"/>
    </row>
    <row r="69" spans="1:4" ht="38" thickTop="1" x14ac:dyDescent="0.25">
      <c r="A69" s="988"/>
      <c r="B69" s="989" t="s">
        <v>860</v>
      </c>
      <c r="C69" s="990" t="s">
        <v>861</v>
      </c>
      <c r="D69" s="991" t="s">
        <v>862</v>
      </c>
    </row>
    <row r="70" spans="1:4" x14ac:dyDescent="0.25">
      <c r="A70" s="992"/>
      <c r="B70" s="993" t="s">
        <v>863</v>
      </c>
      <c r="C70" s="996" t="s">
        <v>969</v>
      </c>
      <c r="D70" s="991" t="s">
        <v>864</v>
      </c>
    </row>
    <row r="71" spans="1:4" ht="17.149999999999999" customHeight="1" x14ac:dyDescent="0.25">
      <c r="A71" s="992"/>
      <c r="B71" s="993" t="s">
        <v>865</v>
      </c>
      <c r="C71" s="990"/>
      <c r="D71" s="991"/>
    </row>
    <row r="72" spans="1:4" ht="17.149999999999999" customHeight="1" thickBot="1" x14ac:dyDescent="0.3">
      <c r="A72" s="992"/>
      <c r="B72" s="993" t="s">
        <v>866</v>
      </c>
      <c r="C72" s="996" t="s">
        <v>768</v>
      </c>
      <c r="D72" s="995" t="s">
        <v>769</v>
      </c>
    </row>
    <row r="73" spans="1:4" ht="17.149999999999999" customHeight="1" thickTop="1" thickBot="1" x14ac:dyDescent="0.3">
      <c r="A73" s="986">
        <v>15</v>
      </c>
      <c r="B73" s="987"/>
      <c r="C73" s="1178" t="s">
        <v>954</v>
      </c>
      <c r="D73" s="1179"/>
    </row>
    <row r="74" spans="1:4" ht="17.149999999999999" customHeight="1" thickTop="1" x14ac:dyDescent="0.25">
      <c r="A74" s="988"/>
      <c r="B74" s="989" t="s">
        <v>867</v>
      </c>
      <c r="C74" s="990" t="s">
        <v>868</v>
      </c>
      <c r="D74" s="991" t="s">
        <v>869</v>
      </c>
    </row>
    <row r="75" spans="1:4" ht="17.149999999999999" customHeight="1" x14ac:dyDescent="0.25">
      <c r="A75" s="992"/>
      <c r="B75" s="993" t="s">
        <v>870</v>
      </c>
      <c r="C75" s="994"/>
      <c r="D75" s="995"/>
    </row>
    <row r="76" spans="1:4" ht="17.149999999999999" customHeight="1" x14ac:dyDescent="0.25">
      <c r="A76" s="992"/>
      <c r="B76" s="993" t="s">
        <v>871</v>
      </c>
      <c r="C76" s="996"/>
      <c r="D76" s="995"/>
    </row>
    <row r="77" spans="1:4" ht="17.149999999999999" customHeight="1" thickBot="1" x14ac:dyDescent="0.3">
      <c r="A77" s="992"/>
      <c r="B77" s="993" t="s">
        <v>872</v>
      </c>
      <c r="C77" s="996" t="s">
        <v>768</v>
      </c>
      <c r="D77" s="995" t="s">
        <v>769</v>
      </c>
    </row>
    <row r="78" spans="1:4" ht="17.149999999999999" customHeight="1" thickTop="1" thickBot="1" x14ac:dyDescent="0.3">
      <c r="A78" s="986">
        <v>16</v>
      </c>
      <c r="B78" s="987"/>
      <c r="C78" s="1178" t="s">
        <v>955</v>
      </c>
      <c r="D78" s="1179"/>
    </row>
    <row r="79" spans="1:4" ht="17.149999999999999" customHeight="1" thickTop="1" x14ac:dyDescent="0.25">
      <c r="A79" s="988"/>
      <c r="B79" s="989" t="s">
        <v>873</v>
      </c>
      <c r="C79" s="990" t="s">
        <v>789</v>
      </c>
      <c r="D79" s="991" t="s">
        <v>874</v>
      </c>
    </row>
    <row r="80" spans="1:4" ht="17.149999999999999" customHeight="1" x14ac:dyDescent="0.25">
      <c r="A80" s="992"/>
      <c r="B80" s="993" t="s">
        <v>875</v>
      </c>
      <c r="C80" s="994"/>
      <c r="D80" s="995"/>
    </row>
    <row r="81" spans="1:4" ht="17.149999999999999" customHeight="1" x14ac:dyDescent="0.25">
      <c r="A81" s="992"/>
      <c r="B81" s="993" t="s">
        <v>876</v>
      </c>
      <c r="C81" s="996"/>
      <c r="D81" s="995"/>
    </row>
    <row r="82" spans="1:4" ht="17.149999999999999" customHeight="1" thickBot="1" x14ac:dyDescent="0.3">
      <c r="A82" s="992"/>
      <c r="B82" s="993" t="s">
        <v>877</v>
      </c>
      <c r="C82" s="996" t="s">
        <v>768</v>
      </c>
      <c r="D82" s="995" t="s">
        <v>769</v>
      </c>
    </row>
    <row r="83" spans="1:4" ht="17.149999999999999" customHeight="1" thickTop="1" thickBot="1" x14ac:dyDescent="0.3">
      <c r="A83" s="986">
        <v>17</v>
      </c>
      <c r="B83" s="987"/>
      <c r="C83" s="1178" t="s">
        <v>956</v>
      </c>
      <c r="D83" s="1179"/>
    </row>
    <row r="84" spans="1:4" ht="17.149999999999999" customHeight="1" thickTop="1" x14ac:dyDescent="0.25">
      <c r="A84" s="988"/>
      <c r="B84" s="989" t="s">
        <v>878</v>
      </c>
      <c r="C84" s="990" t="s">
        <v>331</v>
      </c>
      <c r="D84" s="991" t="s">
        <v>879</v>
      </c>
    </row>
    <row r="85" spans="1:4" ht="17.149999999999999" customHeight="1" x14ac:dyDescent="0.25">
      <c r="A85" s="992"/>
      <c r="B85" s="993" t="s">
        <v>880</v>
      </c>
      <c r="C85" s="994" t="s">
        <v>970</v>
      </c>
      <c r="D85" s="995" t="s">
        <v>881</v>
      </c>
    </row>
    <row r="86" spans="1:4" ht="17.149999999999999" customHeight="1" x14ac:dyDescent="0.25">
      <c r="A86" s="992"/>
      <c r="B86" s="993" t="s">
        <v>882</v>
      </c>
      <c r="C86" s="996" t="s">
        <v>883</v>
      </c>
      <c r="D86" s="995" t="s">
        <v>884</v>
      </c>
    </row>
    <row r="87" spans="1:4" ht="17.149999999999999" customHeight="1" thickBot="1" x14ac:dyDescent="0.3">
      <c r="A87" s="992"/>
      <c r="B87" s="993" t="s">
        <v>885</v>
      </c>
      <c r="C87" s="996" t="s">
        <v>768</v>
      </c>
      <c r="D87" s="995" t="s">
        <v>886</v>
      </c>
    </row>
    <row r="88" spans="1:4" ht="17.149999999999999" customHeight="1" thickTop="1" thickBot="1" x14ac:dyDescent="0.3">
      <c r="A88" s="986">
        <v>18</v>
      </c>
      <c r="B88" s="987"/>
      <c r="C88" s="1178" t="s">
        <v>957</v>
      </c>
      <c r="D88" s="1179"/>
    </row>
    <row r="89" spans="1:4" ht="17.149999999999999" customHeight="1" thickTop="1" x14ac:dyDescent="0.25">
      <c r="A89" s="988"/>
      <c r="B89" s="989" t="s">
        <v>887</v>
      </c>
      <c r="C89" s="990" t="s">
        <v>789</v>
      </c>
      <c r="D89" s="991" t="s">
        <v>888</v>
      </c>
    </row>
    <row r="90" spans="1:4" ht="17.149999999999999" customHeight="1" x14ac:dyDescent="0.25">
      <c r="A90" s="992"/>
      <c r="B90" s="993" t="s">
        <v>889</v>
      </c>
      <c r="C90" s="990" t="s">
        <v>841</v>
      </c>
      <c r="D90" s="991" t="s">
        <v>890</v>
      </c>
    </row>
    <row r="91" spans="1:4" ht="17.149999999999999" customHeight="1" x14ac:dyDescent="0.25">
      <c r="A91" s="992"/>
      <c r="B91" s="993" t="s">
        <v>891</v>
      </c>
      <c r="C91" s="996"/>
      <c r="D91" s="995"/>
    </row>
    <row r="92" spans="1:4" ht="17.149999999999999" customHeight="1" thickBot="1" x14ac:dyDescent="0.3">
      <c r="A92" s="992"/>
      <c r="B92" s="993" t="s">
        <v>892</v>
      </c>
      <c r="C92" s="996" t="s">
        <v>768</v>
      </c>
      <c r="D92" s="995" t="s">
        <v>769</v>
      </c>
    </row>
    <row r="93" spans="1:4" ht="17.149999999999999" customHeight="1" thickTop="1" thickBot="1" x14ac:dyDescent="0.3">
      <c r="A93" s="986">
        <v>19</v>
      </c>
      <c r="B93" s="987"/>
      <c r="C93" s="1178" t="s">
        <v>893</v>
      </c>
      <c r="D93" s="1179"/>
    </row>
    <row r="94" spans="1:4" ht="17.149999999999999" customHeight="1" thickTop="1" x14ac:dyDescent="0.25">
      <c r="A94" s="988"/>
      <c r="B94" s="989" t="s">
        <v>894</v>
      </c>
      <c r="C94" s="990" t="s">
        <v>971</v>
      </c>
      <c r="D94" s="991" t="s">
        <v>895</v>
      </c>
    </row>
    <row r="95" spans="1:4" ht="17.149999999999999" customHeight="1" x14ac:dyDescent="0.25">
      <c r="A95" s="992"/>
      <c r="B95" s="993" t="s">
        <v>896</v>
      </c>
      <c r="C95" s="994" t="s">
        <v>972</v>
      </c>
      <c r="D95" s="995" t="s">
        <v>897</v>
      </c>
    </row>
    <row r="96" spans="1:4" ht="17.149999999999999" customHeight="1" x14ac:dyDescent="0.25">
      <c r="A96" s="992"/>
      <c r="B96" s="993" t="s">
        <v>898</v>
      </c>
      <c r="C96" s="996"/>
      <c r="D96" s="995"/>
    </row>
    <row r="97" spans="1:4" ht="17.149999999999999" customHeight="1" thickBot="1" x14ac:dyDescent="0.3">
      <c r="A97" s="992"/>
      <c r="B97" s="993" t="s">
        <v>899</v>
      </c>
      <c r="C97" s="996" t="s">
        <v>768</v>
      </c>
      <c r="D97" s="995" t="s">
        <v>769</v>
      </c>
    </row>
    <row r="98" spans="1:4" ht="17.149999999999999" customHeight="1" thickTop="1" thickBot="1" x14ac:dyDescent="0.3">
      <c r="A98" s="986">
        <v>20</v>
      </c>
      <c r="B98" s="987"/>
      <c r="C98" s="1178" t="s">
        <v>958</v>
      </c>
      <c r="D98" s="1179"/>
    </row>
    <row r="99" spans="1:4" ht="17.149999999999999" customHeight="1" thickTop="1" x14ac:dyDescent="0.25">
      <c r="A99" s="988"/>
      <c r="B99" s="989" t="s">
        <v>900</v>
      </c>
      <c r="C99" s="990" t="s">
        <v>768</v>
      </c>
      <c r="D99" s="991" t="s">
        <v>901</v>
      </c>
    </row>
    <row r="100" spans="1:4" ht="17.149999999999999" customHeight="1" x14ac:dyDescent="0.25">
      <c r="A100" s="992"/>
      <c r="B100" s="993" t="s">
        <v>902</v>
      </c>
      <c r="C100" s="994"/>
      <c r="D100" s="995"/>
    </row>
    <row r="101" spans="1:4" ht="17.149999999999999" customHeight="1" x14ac:dyDescent="0.25">
      <c r="A101" s="992"/>
      <c r="B101" s="993" t="s">
        <v>903</v>
      </c>
      <c r="C101" s="996"/>
      <c r="D101" s="995"/>
    </row>
    <row r="102" spans="1:4" ht="17.149999999999999" customHeight="1" x14ac:dyDescent="0.25">
      <c r="A102" s="992"/>
      <c r="B102" s="993" t="s">
        <v>904</v>
      </c>
      <c r="C102" s="996"/>
      <c r="D102" s="995"/>
    </row>
    <row r="103" spans="1:4" ht="13" x14ac:dyDescent="0.25">
      <c r="A103" s="1180"/>
      <c r="B103" s="1181"/>
      <c r="C103" s="1181"/>
      <c r="D103" s="1182"/>
    </row>
  </sheetData>
  <protectedRanges>
    <protectedRange sqref="C6 C8 C10 C12" name="Intervallo5"/>
  </protectedRanges>
  <mergeCells count="27">
    <mergeCell ref="F3:I3"/>
    <mergeCell ref="F6:I6"/>
    <mergeCell ref="F5:I5"/>
    <mergeCell ref="F4:I4"/>
    <mergeCell ref="C18:D18"/>
    <mergeCell ref="C1:D1"/>
    <mergeCell ref="A2:D2"/>
    <mergeCell ref="C3:D3"/>
    <mergeCell ref="C8:D8"/>
    <mergeCell ref="C13:D13"/>
    <mergeCell ref="C78:D78"/>
    <mergeCell ref="C23:D23"/>
    <mergeCell ref="C28:D28"/>
    <mergeCell ref="C33:D33"/>
    <mergeCell ref="C38:D38"/>
    <mergeCell ref="C43:D43"/>
    <mergeCell ref="C48:D48"/>
    <mergeCell ref="C53:D53"/>
    <mergeCell ref="C58:D58"/>
    <mergeCell ref="C63:D63"/>
    <mergeCell ref="C68:D68"/>
    <mergeCell ref="C73:D73"/>
    <mergeCell ref="C83:D83"/>
    <mergeCell ref="C88:D88"/>
    <mergeCell ref="C93:D93"/>
    <mergeCell ref="C98:D98"/>
    <mergeCell ref="A103:D103"/>
  </mergeCells>
  <pageMargins left="0.7" right="0.7" top="0.75" bottom="0.75" header="0.3" footer="0.3"/>
  <pageSetup paperSize="8" scale="97"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4"/>
  <dimension ref="A1:Y405"/>
  <sheetViews>
    <sheetView zoomScale="85" zoomScaleNormal="85" workbookViewId="0">
      <pane xSplit="1" ySplit="1" topLeftCell="C26" activePane="bottomRight" state="frozen"/>
      <selection pane="topRight" activeCell="B1" sqref="B1"/>
      <selection pane="bottomLeft" activeCell="A2" sqref="A2"/>
      <selection pane="bottomRight" activeCell="U2" sqref="U2"/>
    </sheetView>
  </sheetViews>
  <sheetFormatPr defaultColWidth="9.08984375" defaultRowHeight="12.5" x14ac:dyDescent="0.25"/>
  <cols>
    <col min="1" max="1" width="12" style="253" customWidth="1"/>
    <col min="2" max="2" width="36.08984375" style="253" customWidth="1"/>
    <col min="3" max="3" width="15.90625" style="253" customWidth="1"/>
    <col min="4" max="5" width="12" style="253" customWidth="1"/>
    <col min="6" max="6" width="29.08984375" style="253" customWidth="1"/>
    <col min="7" max="7" width="10" style="253" bestFit="1" customWidth="1"/>
    <col min="8" max="8" width="11" style="253" customWidth="1"/>
    <col min="9" max="9" width="17.6328125" style="253" customWidth="1"/>
    <col min="10" max="10" width="9.08984375" style="253"/>
    <col min="11" max="11" width="16.6328125" style="253" customWidth="1"/>
    <col min="12" max="12" width="8.08984375" style="253" bestFit="1" customWidth="1"/>
    <col min="13" max="14" width="30.36328125" style="253" customWidth="1"/>
    <col min="15" max="15" width="14.90625" style="253" customWidth="1"/>
    <col min="16" max="18" width="9.08984375" style="253" customWidth="1"/>
    <col min="19" max="19" width="16.08984375" style="253" customWidth="1"/>
    <col min="20" max="20" width="9.08984375" style="253" customWidth="1"/>
    <col min="21" max="21" width="34.54296875" style="253" customWidth="1"/>
    <col min="22" max="26" width="9.08984375" style="253" customWidth="1"/>
    <col min="27" max="16384" width="9.08984375" style="253"/>
  </cols>
  <sheetData>
    <row r="1" spans="1:25" ht="13" x14ac:dyDescent="0.3">
      <c r="A1" s="254" t="s">
        <v>376</v>
      </c>
      <c r="B1" s="254"/>
      <c r="C1" s="254" t="s">
        <v>378</v>
      </c>
      <c r="D1" s="254" t="s">
        <v>402</v>
      </c>
      <c r="E1" s="254" t="s">
        <v>379</v>
      </c>
      <c r="F1" s="254" t="s">
        <v>405</v>
      </c>
      <c r="G1" s="257" t="s">
        <v>374</v>
      </c>
      <c r="H1" s="257" t="s">
        <v>380</v>
      </c>
      <c r="I1" s="257" t="s">
        <v>374</v>
      </c>
      <c r="J1" s="254" t="s">
        <v>381</v>
      </c>
      <c r="K1" s="254" t="s">
        <v>382</v>
      </c>
      <c r="L1" s="254" t="s">
        <v>402</v>
      </c>
      <c r="M1" s="254" t="s">
        <v>383</v>
      </c>
      <c r="N1" s="254" t="s">
        <v>384</v>
      </c>
      <c r="O1" s="254" t="s">
        <v>385</v>
      </c>
      <c r="P1" s="363" t="s">
        <v>400</v>
      </c>
      <c r="Q1" s="364" t="s">
        <v>400</v>
      </c>
      <c r="R1" s="365" t="s">
        <v>400</v>
      </c>
      <c r="S1" s="254" t="s">
        <v>405</v>
      </c>
      <c r="U1" s="642" t="s">
        <v>523</v>
      </c>
      <c r="V1" s="254" t="s">
        <v>756</v>
      </c>
      <c r="W1" s="254" t="s">
        <v>757</v>
      </c>
      <c r="Y1" s="254" t="s">
        <v>377</v>
      </c>
    </row>
    <row r="2" spans="1:25" x14ac:dyDescent="0.25">
      <c r="A2" s="253" t="str">
        <f>$K$2</f>
        <v>A1</v>
      </c>
      <c r="B2" s="354" t="str">
        <f>IF(D2="yes",A2 &amp;" Pn01- " &amp; (('A1'!$B$2)),"") &amp;(IF(+AND($N$58&lt;&gt;"no",C2&lt;&gt;0),"  "&amp; INT(C2),"")) &amp; Y2</f>
        <v>A1 Pn01- 0</v>
      </c>
      <c r="C2" s="253">
        <f>'A1'!$K$130</f>
        <v>0</v>
      </c>
      <c r="D2" s="254" t="s">
        <v>396</v>
      </c>
      <c r="E2" s="253">
        <f>IF(+AND(INT(C2)&lt;&gt;0,D2&lt;&gt;"yes"),1,0)</f>
        <v>0</v>
      </c>
      <c r="F2" s="373">
        <f>IF(D2="no",1,0)</f>
        <v>0</v>
      </c>
      <c r="G2" s="258">
        <v>1</v>
      </c>
      <c r="H2" s="150">
        <f>'A1'!$FC$86</f>
        <v>1</v>
      </c>
      <c r="I2" s="150" t="s">
        <v>336</v>
      </c>
      <c r="J2" s="253" t="s">
        <v>347</v>
      </c>
      <c r="K2" s="253" t="s">
        <v>347</v>
      </c>
      <c r="L2" s="254" t="s">
        <v>396</v>
      </c>
      <c r="M2" s="255">
        <f>'A1'!$FS$86</f>
        <v>0</v>
      </c>
      <c r="N2" s="253">
        <f>IF(+AND(INT(M2)&lt;&gt;0,L2&lt;&gt;"yes"),1,0)</f>
        <v>0</v>
      </c>
      <c r="O2" s="253" t="s">
        <v>347</v>
      </c>
      <c r="P2" s="366"/>
      <c r="Q2" s="150"/>
      <c r="R2" s="367"/>
      <c r="S2" s="254">
        <f>IF(L2="no",1,0)</f>
        <v>0</v>
      </c>
      <c r="U2" s="253" t="s">
        <v>975</v>
      </c>
      <c r="Y2" s="253" t="str">
        <f>(IF(+AND($N$61&lt;&gt;"no",'A1'!$J$130&lt;&gt;0),"   ea.mq."&amp; ROUND('A1'!$J$130,2),""))</f>
        <v/>
      </c>
    </row>
    <row r="3" spans="1:25" x14ac:dyDescent="0.25">
      <c r="A3" s="253" t="str">
        <f t="shared" ref="A3:A13" si="0">$K$2</f>
        <v>A1</v>
      </c>
      <c r="B3" s="354" t="str">
        <f>IF(D3="yes",A3 &amp;" Pn02- " &amp; 'A1'!$P$2,"")&amp;(IF(+AND($N$58&lt;&gt;"no",C3&lt;&gt;0),"  "&amp; INT(C3),""))&amp; Y3</f>
        <v/>
      </c>
      <c r="C3" s="253">
        <f>'A1'!$Y$130</f>
        <v>0</v>
      </c>
      <c r="D3" s="619" t="s">
        <v>401</v>
      </c>
      <c r="E3" s="253">
        <f t="shared" ref="E3:E11" si="1">IF(+AND(INT(C3)&lt;&gt;0,D3&lt;&gt;"yes"),1,0)</f>
        <v>0</v>
      </c>
      <c r="F3" s="373">
        <f>IF(+AND(D3="yes",D2="no"),1,0)</f>
        <v>0</v>
      </c>
      <c r="G3" s="258">
        <v>2</v>
      </c>
      <c r="H3" s="150">
        <f>'A2'!$FC$86</f>
        <v>2</v>
      </c>
      <c r="I3" s="150" t="s">
        <v>337</v>
      </c>
      <c r="J3" s="253" t="s">
        <v>348</v>
      </c>
      <c r="K3" s="253" t="s">
        <v>348</v>
      </c>
      <c r="L3" s="619" t="s">
        <v>401</v>
      </c>
      <c r="M3" s="255">
        <f>'A2'!$FS$86</f>
        <v>0</v>
      </c>
      <c r="N3" s="253">
        <f t="shared" ref="N3:N21" si="2">IF(+AND(INT(M3)&lt;&gt;0,L3&lt;&gt;"yes"),1,0)</f>
        <v>0</v>
      </c>
      <c r="O3" s="253" t="s">
        <v>348</v>
      </c>
      <c r="P3" s="366"/>
      <c r="Q3" s="150"/>
      <c r="R3" s="367"/>
      <c r="S3" s="373">
        <f>IF(+AND(L3="yes",L2="no"),1,0)</f>
        <v>0</v>
      </c>
      <c r="U3" s="253" t="s">
        <v>976</v>
      </c>
      <c r="Y3" s="253" t="str">
        <f>(IF(+AND($N$61&lt;&gt;"no",'A1'!$X$122&lt;&gt;0),"   ea.mq."&amp; ROUND('A1'!$X$122,2),""))</f>
        <v/>
      </c>
    </row>
    <row r="4" spans="1:25" x14ac:dyDescent="0.25">
      <c r="A4" s="253" t="str">
        <f t="shared" si="0"/>
        <v>A1</v>
      </c>
      <c r="B4" s="354" t="str">
        <f>IF(D4="yes",A4 &amp;" Pn03- " &amp; 'A1'!$AD$2,"")&amp;(IF(+AND($N$58&lt;&gt;"no",C4&lt;&gt;0),"  "&amp; INT(C4),""))&amp; Y4</f>
        <v/>
      </c>
      <c r="C4" s="253">
        <f>'A1'!$AM$130</f>
        <v>0</v>
      </c>
      <c r="D4" s="619" t="s">
        <v>401</v>
      </c>
      <c r="E4" s="253">
        <f t="shared" si="1"/>
        <v>0</v>
      </c>
      <c r="F4" s="373">
        <f>IF(+AND(D4="yes",D3="no"),1,0)</f>
        <v>0</v>
      </c>
      <c r="G4" s="258">
        <v>3</v>
      </c>
      <c r="H4" s="150">
        <f>'A3'!$FC$86</f>
        <v>3</v>
      </c>
      <c r="I4" s="150" t="s">
        <v>338</v>
      </c>
      <c r="J4" s="253" t="s">
        <v>349</v>
      </c>
      <c r="K4" s="253" t="s">
        <v>349</v>
      </c>
      <c r="L4" s="619" t="s">
        <v>401</v>
      </c>
      <c r="M4" s="255">
        <f>'A3'!$FS$86</f>
        <v>0</v>
      </c>
      <c r="N4" s="253">
        <f t="shared" si="2"/>
        <v>0</v>
      </c>
      <c r="O4" s="253" t="s">
        <v>349</v>
      </c>
      <c r="P4" s="366"/>
      <c r="Q4" s="150"/>
      <c r="R4" s="367"/>
      <c r="S4" s="373">
        <f t="shared" ref="S4:S11" si="3">IF(+AND(L4="yes",L3="no"),1,0)</f>
        <v>0</v>
      </c>
      <c r="U4" s="253" t="s">
        <v>977</v>
      </c>
      <c r="Y4" s="253" t="str">
        <f>(IF(+AND($N$61&lt;&gt;"no",'A1'!$AL$122&lt;&gt;0),"   ea.mq."&amp; ROUND('A1'!$AL$122,2),""))</f>
        <v/>
      </c>
    </row>
    <row r="5" spans="1:25" x14ac:dyDescent="0.25">
      <c r="A5" s="253" t="str">
        <f t="shared" si="0"/>
        <v>A1</v>
      </c>
      <c r="B5" s="354" t="str">
        <f>IF(D5="yes",A5 &amp;" Pn04- " &amp; 'A1'!$AR$2,"")&amp;(IF(+AND($N$58&lt;&gt;"no",C5&lt;&gt;0),"  "&amp; INT(C5),""))&amp;Y5</f>
        <v/>
      </c>
      <c r="C5" s="253">
        <f>'A1'!$BA$130</f>
        <v>0</v>
      </c>
      <c r="D5" s="619" t="s">
        <v>401</v>
      </c>
      <c r="E5" s="253">
        <f t="shared" si="1"/>
        <v>0</v>
      </c>
      <c r="F5" s="373">
        <f>IF(+AND(D5="yes",D4="no"),1,0)</f>
        <v>0</v>
      </c>
      <c r="G5" s="258">
        <v>4</v>
      </c>
      <c r="H5" s="150">
        <f>'A4'!$FC$86</f>
        <v>4</v>
      </c>
      <c r="I5" s="150" t="s">
        <v>339</v>
      </c>
      <c r="J5" s="253" t="s">
        <v>350</v>
      </c>
      <c r="K5" s="253" t="s">
        <v>350</v>
      </c>
      <c r="L5" s="619" t="s">
        <v>401</v>
      </c>
      <c r="M5" s="255">
        <f>'A4'!$FS$86</f>
        <v>0</v>
      </c>
      <c r="N5" s="253">
        <f t="shared" si="2"/>
        <v>0</v>
      </c>
      <c r="O5" s="253" t="s">
        <v>350</v>
      </c>
      <c r="P5" s="366"/>
      <c r="Q5" s="150"/>
      <c r="R5" s="367"/>
      <c r="S5" s="373">
        <f t="shared" si="3"/>
        <v>0</v>
      </c>
      <c r="U5" s="253" t="s">
        <v>978</v>
      </c>
      <c r="Y5" s="253" t="str">
        <f>(IF(+AND($N$61&lt;&gt;"no",'A1'!$AZ$122&lt;&gt;0),"   ea.mq."&amp; ROUND('A1'!$AZ$122,2),""))</f>
        <v/>
      </c>
    </row>
    <row r="6" spans="1:25" x14ac:dyDescent="0.25">
      <c r="A6" s="253" t="str">
        <f t="shared" si="0"/>
        <v>A1</v>
      </c>
      <c r="B6" s="354" t="str">
        <f>IF(D6="yes",A6 &amp;" Pn05- " &amp; 'A1'!$BF$2,"")&amp;(IF(+AND($N$58&lt;&gt;"no",C6&lt;&gt;0),"  "&amp; INT(C6),""))&amp;Y6</f>
        <v/>
      </c>
      <c r="C6" s="253">
        <f>'A1'!$BO$130</f>
        <v>0</v>
      </c>
      <c r="D6" s="619" t="s">
        <v>401</v>
      </c>
      <c r="E6" s="253">
        <f t="shared" si="1"/>
        <v>0</v>
      </c>
      <c r="F6" s="373">
        <f t="shared" ref="F6:F11" si="4">IF(+AND(D6="yes",D5="no"),1,0)</f>
        <v>0</v>
      </c>
      <c r="G6" s="258">
        <v>5</v>
      </c>
      <c r="H6" s="150">
        <f>'A5'!$FC$86</f>
        <v>5</v>
      </c>
      <c r="I6" s="150" t="s">
        <v>340</v>
      </c>
      <c r="J6" s="253" t="s">
        <v>351</v>
      </c>
      <c r="K6" s="253" t="s">
        <v>351</v>
      </c>
      <c r="L6" s="619" t="s">
        <v>401</v>
      </c>
      <c r="M6" s="255">
        <f>'A5'!$FS$86</f>
        <v>0</v>
      </c>
      <c r="N6" s="253">
        <f t="shared" si="2"/>
        <v>0</v>
      </c>
      <c r="O6" s="253" t="s">
        <v>351</v>
      </c>
      <c r="P6" s="366"/>
      <c r="Q6" s="150"/>
      <c r="R6" s="367"/>
      <c r="S6" s="373">
        <f t="shared" si="3"/>
        <v>0</v>
      </c>
      <c r="U6" s="253" t="s">
        <v>979</v>
      </c>
      <c r="Y6" s="253" t="str">
        <f>(IF(+AND($N$61&lt;&gt;"no",'A1'!$BN$122&lt;&gt;0),"   ea.mq."&amp; ROUND('A1'!$BN$122,2),""))</f>
        <v/>
      </c>
    </row>
    <row r="7" spans="1:25" x14ac:dyDescent="0.25">
      <c r="A7" s="253" t="str">
        <f t="shared" si="0"/>
        <v>A1</v>
      </c>
      <c r="B7" s="354" t="str">
        <f>IF(D7="yes",A7 &amp;" Pn06- "&amp;'A1'!$BT$2,"")&amp;(IF(+AND($N$58&lt;&gt;"no",C7&lt;&gt;0),"  "&amp; INT(C7),""))&amp;Y7</f>
        <v/>
      </c>
      <c r="C7" s="253">
        <f>'A1'!$CC$130</f>
        <v>0</v>
      </c>
      <c r="D7" s="619" t="s">
        <v>401</v>
      </c>
      <c r="E7" s="253">
        <f t="shared" si="1"/>
        <v>0</v>
      </c>
      <c r="F7" s="373">
        <f t="shared" si="4"/>
        <v>0</v>
      </c>
      <c r="G7" s="258">
        <v>6</v>
      </c>
      <c r="H7" s="150">
        <f>'A6'!$FC$86</f>
        <v>6</v>
      </c>
      <c r="I7" s="150" t="s">
        <v>341</v>
      </c>
      <c r="J7" s="253" t="s">
        <v>352</v>
      </c>
      <c r="K7" s="253" t="s">
        <v>352</v>
      </c>
      <c r="L7" s="619" t="s">
        <v>401</v>
      </c>
      <c r="M7" s="255">
        <f>'A6'!$FS$86</f>
        <v>0</v>
      </c>
      <c r="N7" s="253">
        <f t="shared" si="2"/>
        <v>0</v>
      </c>
      <c r="O7" s="253" t="s">
        <v>352</v>
      </c>
      <c r="P7" s="366"/>
      <c r="Q7" s="150"/>
      <c r="R7" s="367"/>
      <c r="S7" s="373">
        <f t="shared" si="3"/>
        <v>0</v>
      </c>
      <c r="U7" s="253" t="s">
        <v>984</v>
      </c>
      <c r="Y7" s="253" t="str">
        <f>(IF(+AND($N$61&lt;&gt;"no",'A1'!$CB$122&lt;&gt;0),"   ea.mq."&amp; ROUND('A1'!$CB$122,2),""))</f>
        <v/>
      </c>
    </row>
    <row r="8" spans="1:25" x14ac:dyDescent="0.25">
      <c r="A8" s="253" t="str">
        <f t="shared" si="0"/>
        <v>A1</v>
      </c>
      <c r="B8" s="354" t="str">
        <f>IF(D8="yes",A8 &amp;" Pn07- " &amp; 'A1'!$CH$2,"")&amp;(IF(+AND($N$58&lt;&gt;"no",C8&lt;&gt;0),"  "&amp; INT(C8),""))&amp; Y8</f>
        <v/>
      </c>
      <c r="C8" s="253">
        <f>'A1'!$CQ$130</f>
        <v>0</v>
      </c>
      <c r="D8" s="619" t="s">
        <v>401</v>
      </c>
      <c r="E8" s="253">
        <f t="shared" si="1"/>
        <v>0</v>
      </c>
      <c r="F8" s="373">
        <f t="shared" si="4"/>
        <v>0</v>
      </c>
      <c r="G8" s="258">
        <v>7</v>
      </c>
      <c r="H8" s="150">
        <f>'A7'!$FC$86</f>
        <v>7</v>
      </c>
      <c r="I8" s="150" t="s">
        <v>342</v>
      </c>
      <c r="J8" s="253" t="s">
        <v>353</v>
      </c>
      <c r="K8" s="253" t="s">
        <v>353</v>
      </c>
      <c r="L8" s="619" t="s">
        <v>401</v>
      </c>
      <c r="M8" s="255">
        <f>'A7'!$FS$86</f>
        <v>0</v>
      </c>
      <c r="N8" s="253">
        <f t="shared" si="2"/>
        <v>0</v>
      </c>
      <c r="O8" s="253" t="s">
        <v>353</v>
      </c>
      <c r="P8" s="366"/>
      <c r="Q8" s="150"/>
      <c r="R8" s="367"/>
      <c r="S8" s="373">
        <f t="shared" si="3"/>
        <v>0</v>
      </c>
      <c r="Y8" s="253" t="str">
        <f>(IF(+AND($N$61&lt;&gt;"no",'A1'!$CP$122&lt;&gt;0),"   ea.mq."&amp; ROUND('A1'!$CP$122,2),""))</f>
        <v/>
      </c>
    </row>
    <row r="9" spans="1:25" x14ac:dyDescent="0.25">
      <c r="A9" s="253" t="str">
        <f t="shared" si="0"/>
        <v>A1</v>
      </c>
      <c r="B9" s="354" t="str">
        <f>IF(D9="yes",A9 &amp;" Pn08- " &amp; 'A1'!$CV$2,"")&amp;(IF(+AND($N$58&lt;&gt;"no",C9&lt;&gt;0),"  "&amp; INT(C9),""))&amp;Y9</f>
        <v/>
      </c>
      <c r="C9" s="253">
        <f>'A1'!$DE$130</f>
        <v>0</v>
      </c>
      <c r="D9" s="619" t="s">
        <v>401</v>
      </c>
      <c r="E9" s="253">
        <f t="shared" si="1"/>
        <v>0</v>
      </c>
      <c r="F9" s="373">
        <f t="shared" si="4"/>
        <v>0</v>
      </c>
      <c r="G9" s="258">
        <v>8</v>
      </c>
      <c r="H9" s="150">
        <f>'A8'!$FC$86</f>
        <v>8</v>
      </c>
      <c r="I9" s="150" t="s">
        <v>343</v>
      </c>
      <c r="J9" s="253" t="s">
        <v>354</v>
      </c>
      <c r="K9" s="253" t="s">
        <v>354</v>
      </c>
      <c r="L9" s="619" t="s">
        <v>401</v>
      </c>
      <c r="M9" s="255">
        <f>'A8'!$FS$86</f>
        <v>0</v>
      </c>
      <c r="N9" s="253">
        <f t="shared" si="2"/>
        <v>0</v>
      </c>
      <c r="O9" s="253" t="s">
        <v>354</v>
      </c>
      <c r="P9" s="366"/>
      <c r="Q9" s="150"/>
      <c r="R9" s="367"/>
      <c r="S9" s="373">
        <f t="shared" si="3"/>
        <v>0</v>
      </c>
      <c r="Y9" s="253" t="str">
        <f>IF(+AND($N$61&lt;&gt;"no",'A1'!$DD$122&lt;&gt;0),"   ea.mq."&amp; ROUND('A1'!$DD$122,2),"")</f>
        <v/>
      </c>
    </row>
    <row r="10" spans="1:25" x14ac:dyDescent="0.25">
      <c r="A10" s="253" t="str">
        <f t="shared" si="0"/>
        <v>A1</v>
      </c>
      <c r="B10" s="354" t="str">
        <f>IF(D10="yes",A10 &amp;" Pn09- " &amp; 'A1'!$DJ$2,"")&amp;(IF(+AND($N$58&lt;&gt;"no",C10&lt;&gt;0),"  "&amp; INT(C10),""))&amp;Y10</f>
        <v/>
      </c>
      <c r="C10" s="253">
        <f>'A1'!$DS$130</f>
        <v>0</v>
      </c>
      <c r="D10" s="619" t="s">
        <v>401</v>
      </c>
      <c r="E10" s="253">
        <f t="shared" si="1"/>
        <v>0</v>
      </c>
      <c r="F10" s="373">
        <f t="shared" si="4"/>
        <v>0</v>
      </c>
      <c r="G10" s="258">
        <v>9</v>
      </c>
      <c r="H10" s="150">
        <f>'A9'!$FC$86</f>
        <v>9</v>
      </c>
      <c r="I10" s="150" t="s">
        <v>344</v>
      </c>
      <c r="J10" s="253" t="s">
        <v>355</v>
      </c>
      <c r="K10" s="253" t="s">
        <v>355</v>
      </c>
      <c r="L10" s="619" t="s">
        <v>401</v>
      </c>
      <c r="M10" s="255">
        <f>'A9'!$FS$86</f>
        <v>0</v>
      </c>
      <c r="N10" s="253">
        <f t="shared" si="2"/>
        <v>0</v>
      </c>
      <c r="O10" s="253" t="s">
        <v>355</v>
      </c>
      <c r="P10" s="366"/>
      <c r="Q10" s="150"/>
      <c r="R10" s="367"/>
      <c r="S10" s="373">
        <f t="shared" si="3"/>
        <v>0</v>
      </c>
      <c r="Y10" s="253" t="str">
        <f>IF(+AND($N$61&lt;&gt;"no",'A1'!$DR$122&lt;&gt;0),"   ea.mq."&amp; ROUND('A1'!$DR$122,2),"")</f>
        <v/>
      </c>
    </row>
    <row r="11" spans="1:25" x14ac:dyDescent="0.25">
      <c r="A11" s="253" t="str">
        <f t="shared" si="0"/>
        <v>A1</v>
      </c>
      <c r="B11" s="354" t="str">
        <f>IF(D11="yes",A11 &amp;" Pn10- " &amp; 'A1'!$DX$2,"")&amp;(IF(+AND($N$58&lt;&gt;"no",C11&lt;&gt;0),"  "&amp; INT(C11),""))&amp;Y11</f>
        <v/>
      </c>
      <c r="C11" s="253">
        <f>'A1'!$EG$130</f>
        <v>0</v>
      </c>
      <c r="D11" s="619" t="s">
        <v>401</v>
      </c>
      <c r="E11" s="253">
        <f t="shared" si="1"/>
        <v>0</v>
      </c>
      <c r="F11" s="373">
        <f t="shared" si="4"/>
        <v>0</v>
      </c>
      <c r="G11" s="258">
        <v>10</v>
      </c>
      <c r="H11" s="150">
        <f>'A10'!$FC$86</f>
        <v>10</v>
      </c>
      <c r="I11" s="150" t="s">
        <v>345</v>
      </c>
      <c r="J11" s="253" t="s">
        <v>356</v>
      </c>
      <c r="K11" s="253" t="s">
        <v>356</v>
      </c>
      <c r="L11" s="619" t="s">
        <v>401</v>
      </c>
      <c r="M11" s="255">
        <f>'A10'!$FS$86</f>
        <v>0</v>
      </c>
      <c r="N11" s="253">
        <f t="shared" si="2"/>
        <v>0</v>
      </c>
      <c r="O11" s="253" t="s">
        <v>356</v>
      </c>
      <c r="P11" s="366"/>
      <c r="Q11" s="150"/>
      <c r="R11" s="367"/>
      <c r="S11" s="373">
        <f t="shared" si="3"/>
        <v>0</v>
      </c>
      <c r="Y11" s="253" t="str">
        <f>IF(+AND($N$61&lt;&gt;"no",'A1'!$EF$122&lt;&gt;0),"   ea.mq."&amp; ROUND('A1'!$EF$122,2),"")</f>
        <v/>
      </c>
    </row>
    <row r="12" spans="1:25" x14ac:dyDescent="0.25">
      <c r="A12" s="253" t="str">
        <f t="shared" si="0"/>
        <v>A1</v>
      </c>
      <c r="B12" s="354" t="str">
        <f>IF(D12="yes",A12 &amp;" Total Panel Types","")&amp;(IF(+AND($N$58&lt;&gt;"no",C12&lt;&gt;0),"  loc ."&amp; INT(C12),""))&amp;(IF(+AND($N$58&lt;&gt;"no",SUM(C2:C12)&lt;&gt;0),"  gl ."&amp; INT(SUM(C2:C12)),""))&amp;Y12</f>
        <v>A1 Total Panel Types</v>
      </c>
      <c r="C12" s="256">
        <f>'A1'!$FA$94- 'A1'!$EM$94</f>
        <v>0</v>
      </c>
      <c r="D12" s="254" t="s">
        <v>396</v>
      </c>
      <c r="E12" s="253">
        <f>IF(INT(SUM(C2:C12))&lt;&gt;(INT('A1'!$FA$94)),1,0)</f>
        <v>0</v>
      </c>
      <c r="F12" s="373">
        <f t="shared" ref="F12:F13" si="5">IF(D12="no",1,0)</f>
        <v>0</v>
      </c>
      <c r="G12" s="258">
        <v>11</v>
      </c>
      <c r="H12" s="150">
        <f>'I1'!$A$86</f>
        <v>11</v>
      </c>
      <c r="I12" s="150" t="s">
        <v>346</v>
      </c>
      <c r="J12" s="253" t="s">
        <v>247</v>
      </c>
      <c r="K12" s="253" t="s">
        <v>247</v>
      </c>
      <c r="L12" s="254" t="s">
        <v>396</v>
      </c>
      <c r="M12" s="255">
        <f>'I1'!$L$86</f>
        <v>0</v>
      </c>
      <c r="N12" s="253">
        <f t="shared" si="2"/>
        <v>0</v>
      </c>
      <c r="O12" s="257"/>
      <c r="P12" s="366"/>
      <c r="Q12" s="150"/>
      <c r="R12" s="367"/>
      <c r="S12" s="254">
        <f>IF(L12="no",1,0)</f>
        <v>0</v>
      </c>
      <c r="Y12" s="253" t="str">
        <f>IF(+AND($N$61&lt;&gt;"no",'A1'!$EV$94&lt;&gt;0),"   ea.mq."&amp; ROUND('A1'!$EV$94,2),"")</f>
        <v/>
      </c>
    </row>
    <row r="13" spans="1:25" x14ac:dyDescent="0.25">
      <c r="A13" s="253" t="str">
        <f t="shared" si="0"/>
        <v>A1</v>
      </c>
      <c r="B13" s="354" t="str">
        <f>IF(D13="yes",A13 &amp;" Item -  "&amp; IF(('A1'!$FH$2)&lt;&gt;0,'A1'!$FH$2,""),"")&amp;(IF(+AND($N$58&lt;&gt;"no",C13&lt;&gt;0)," loc ."&amp; INT(C13),""))&amp;(IF(+AND($N$58&lt;&gt;"no",SUM(C2:C13)&lt;&gt;0),"  gl ."&amp; INT(SUM(C2:C13)),""))</f>
        <v>A1 Item -  A1</v>
      </c>
      <c r="C13" s="255">
        <f>'A1'!$FR$86</f>
        <v>0</v>
      </c>
      <c r="D13" s="254" t="s">
        <v>396</v>
      </c>
      <c r="E13" s="253">
        <f>IF(INT(SUM(C2:C13))&lt;&gt;(INT('A1'!$FS$86)),1,0)</f>
        <v>0</v>
      </c>
      <c r="F13" s="373">
        <f t="shared" si="5"/>
        <v>0</v>
      </c>
      <c r="G13" s="258">
        <v>12</v>
      </c>
      <c r="H13" s="150">
        <f>'I2'!$A$86</f>
        <v>12</v>
      </c>
      <c r="I13" s="150" t="s">
        <v>357</v>
      </c>
      <c r="J13" s="253" t="s">
        <v>248</v>
      </c>
      <c r="K13" s="253" t="s">
        <v>248</v>
      </c>
      <c r="L13" s="619" t="s">
        <v>401</v>
      </c>
      <c r="M13" s="255">
        <f>'I2'!$L$86</f>
        <v>0</v>
      </c>
      <c r="N13" s="253">
        <f t="shared" si="2"/>
        <v>0</v>
      </c>
      <c r="O13" s="257"/>
      <c r="P13" s="366"/>
      <c r="Q13" s="150"/>
      <c r="R13" s="367"/>
      <c r="S13" s="373">
        <f t="shared" ref="S13:S21" si="6">IF(+AND(L13="yes",L12="no"),1,0)</f>
        <v>0</v>
      </c>
      <c r="Y13" s="254" t="s">
        <v>348</v>
      </c>
    </row>
    <row r="14" spans="1:25" x14ac:dyDescent="0.25">
      <c r="A14" s="253" t="str">
        <f>$K$3</f>
        <v>A2</v>
      </c>
      <c r="B14" s="354" t="str">
        <f>IF(D14="yes",A14 &amp;" Pn01- " &amp; (('A2'!$B$2)),"") &amp;(IF(+AND($N$58&lt;&gt;"no",C14&lt;&gt;0),"  "&amp; INT(C14),"")) &amp; Y14</f>
        <v/>
      </c>
      <c r="C14" s="253">
        <f>'A2'!$K$130</f>
        <v>0</v>
      </c>
      <c r="D14" s="372" t="str">
        <f>IF(L3&lt;&gt;"yes","no","yes")</f>
        <v>no</v>
      </c>
      <c r="E14" s="253">
        <f t="shared" ref="E14" si="7">IF(+AND(INT(C14)&lt;&gt;0,D14&lt;&gt;"yes"),1,0)</f>
        <v>0</v>
      </c>
      <c r="F14" s="373"/>
      <c r="G14" s="258">
        <v>13</v>
      </c>
      <c r="H14" s="150">
        <f>'I3'!$A$86</f>
        <v>13</v>
      </c>
      <c r="I14" s="150" t="s">
        <v>358</v>
      </c>
      <c r="J14" s="253" t="s">
        <v>249</v>
      </c>
      <c r="K14" s="253" t="s">
        <v>249</v>
      </c>
      <c r="L14" s="619" t="s">
        <v>401</v>
      </c>
      <c r="M14" s="255">
        <f>'I3'!$L$86</f>
        <v>0</v>
      </c>
      <c r="N14" s="253">
        <f t="shared" si="2"/>
        <v>0</v>
      </c>
      <c r="O14" s="257"/>
      <c r="P14" s="366"/>
      <c r="Q14" s="150"/>
      <c r="R14" s="367"/>
      <c r="S14" s="373">
        <f t="shared" si="6"/>
        <v>0</v>
      </c>
      <c r="Y14" s="253" t="str">
        <f>(IF(+AND($N$61&lt;&gt;"no",'A2'!$J$122&lt;&gt;0),"   ea.mq."&amp; ROUND('A2'!$J$122,2),""))</f>
        <v/>
      </c>
    </row>
    <row r="15" spans="1:25" x14ac:dyDescent="0.25">
      <c r="A15" s="253" t="str">
        <f t="shared" ref="A15:A25" si="8">$K$3</f>
        <v>A2</v>
      </c>
      <c r="B15" s="354" t="str">
        <f>IF(D15="yes",A15 &amp;" Pn02- " &amp; 'A2'!$P$2,"")&amp;(IF(+AND($N$58&lt;&gt;"no",C15&lt;&gt;0),"  "&amp; INT(C15),""))&amp; Y15</f>
        <v/>
      </c>
      <c r="C15" s="253">
        <f>'A2'!$Y$130</f>
        <v>0</v>
      </c>
      <c r="D15" s="619" t="s">
        <v>401</v>
      </c>
      <c r="E15" s="253">
        <f t="shared" ref="E15:E23" si="9">IF(+AND(INT(C15)&lt;&gt;0,D15&lt;&gt;"yes"),1,0)</f>
        <v>0</v>
      </c>
      <c r="F15" s="373">
        <f>IF(+AND(D15="yes",D14="no"),1,0)</f>
        <v>0</v>
      </c>
      <c r="G15" s="258">
        <v>14</v>
      </c>
      <c r="H15" s="150">
        <f>'I4'!$A$86</f>
        <v>14</v>
      </c>
      <c r="I15" s="150" t="s">
        <v>359</v>
      </c>
      <c r="J15" s="253" t="s">
        <v>250</v>
      </c>
      <c r="K15" s="253" t="s">
        <v>250</v>
      </c>
      <c r="L15" s="619" t="s">
        <v>401</v>
      </c>
      <c r="M15" s="255">
        <f>'I4'!$L$86</f>
        <v>0</v>
      </c>
      <c r="N15" s="253">
        <f t="shared" si="2"/>
        <v>0</v>
      </c>
      <c r="O15" s="257"/>
      <c r="P15" s="366"/>
      <c r="Q15" s="150"/>
      <c r="R15" s="367"/>
      <c r="S15" s="373">
        <f t="shared" si="6"/>
        <v>0</v>
      </c>
      <c r="Y15" s="253" t="str">
        <f>(IF(+AND($N$61&lt;&gt;"no",'A2'!$X$122&lt;&gt;0),"   ea.mq."&amp; ROUND('A2'!$X$122,2),""))</f>
        <v/>
      </c>
    </row>
    <row r="16" spans="1:25" x14ac:dyDescent="0.25">
      <c r="A16" s="253" t="str">
        <f t="shared" si="8"/>
        <v>A2</v>
      </c>
      <c r="B16" s="354" t="str">
        <f>IF(D16="yes",A16 &amp;" Pn03- " &amp; 'A2'!$AD$2,"")&amp;(IF(+AND($N$58&lt;&gt;"no",C16&lt;&gt;0),"  "&amp; INT(C16),""))&amp; Y16</f>
        <v/>
      </c>
      <c r="C16" s="253">
        <f>'A2'!$AM$130</f>
        <v>0</v>
      </c>
      <c r="D16" s="619" t="s">
        <v>401</v>
      </c>
      <c r="E16" s="253">
        <f t="shared" si="9"/>
        <v>0</v>
      </c>
      <c r="F16" s="373">
        <f>IF(+AND(D16="yes",D15="no"),1,0)</f>
        <v>0</v>
      </c>
      <c r="G16" s="258">
        <v>15</v>
      </c>
      <c r="H16" s="150">
        <f>'I5'!$A$86</f>
        <v>15</v>
      </c>
      <c r="I16" s="150" t="s">
        <v>360</v>
      </c>
      <c r="J16" s="253" t="s">
        <v>251</v>
      </c>
      <c r="K16" s="253" t="s">
        <v>251</v>
      </c>
      <c r="L16" s="619" t="s">
        <v>401</v>
      </c>
      <c r="M16" s="255">
        <f>'I5'!$L$86</f>
        <v>0</v>
      </c>
      <c r="N16" s="253">
        <f t="shared" si="2"/>
        <v>0</v>
      </c>
      <c r="O16" s="257"/>
      <c r="P16" s="366"/>
      <c r="R16" s="367"/>
      <c r="S16" s="373">
        <f t="shared" si="6"/>
        <v>0</v>
      </c>
      <c r="Y16" s="253" t="str">
        <f>(IF(+AND($N$61&lt;&gt;"no",'A2'!$AL$122&lt;&gt;0),"   ea.mq."&amp; ROUND('A2'!$AL$122,2),""))</f>
        <v/>
      </c>
    </row>
    <row r="17" spans="1:25" x14ac:dyDescent="0.25">
      <c r="A17" s="253" t="str">
        <f t="shared" si="8"/>
        <v>A2</v>
      </c>
      <c r="B17" s="354" t="str">
        <f>IF(D17="yes",A17 &amp;" Pn04- " &amp; 'A2'!$AR$2,"")&amp;(IF(+AND($N$58&lt;&gt;"no",C17&lt;&gt;0),"  "&amp; INT(C17),""))&amp;Y17</f>
        <v/>
      </c>
      <c r="C17" s="253">
        <f>'A2'!$BA$130</f>
        <v>0</v>
      </c>
      <c r="D17" s="619" t="s">
        <v>401</v>
      </c>
      <c r="E17" s="253">
        <f t="shared" si="9"/>
        <v>0</v>
      </c>
      <c r="F17" s="373">
        <f>IF(+AND(D17="yes",D16="no"),1,0)</f>
        <v>0</v>
      </c>
      <c r="G17" s="258">
        <v>16</v>
      </c>
      <c r="H17" s="150">
        <f>'I6'!$A$86</f>
        <v>16</v>
      </c>
      <c r="I17" s="150" t="s">
        <v>361</v>
      </c>
      <c r="J17" s="253" t="s">
        <v>252</v>
      </c>
      <c r="K17" s="253" t="s">
        <v>252</v>
      </c>
      <c r="L17" s="619" t="s">
        <v>401</v>
      </c>
      <c r="M17" s="255">
        <f>'I6'!$L$86</f>
        <v>0</v>
      </c>
      <c r="N17" s="253">
        <f t="shared" si="2"/>
        <v>0</v>
      </c>
      <c r="O17" s="257"/>
      <c r="P17" s="366"/>
      <c r="R17" s="367"/>
      <c r="S17" s="373">
        <f t="shared" si="6"/>
        <v>0</v>
      </c>
      <c r="Y17" s="253" t="str">
        <f>(IF(+AND($N$61&lt;&gt;"no",'A2'!$AZ$122&lt;&gt;0),"   ea.mq."&amp; ROUND('A2'!$AZ$122,2),""))</f>
        <v/>
      </c>
    </row>
    <row r="18" spans="1:25" x14ac:dyDescent="0.25">
      <c r="A18" s="253" t="str">
        <f t="shared" si="8"/>
        <v>A2</v>
      </c>
      <c r="B18" s="354" t="str">
        <f>IF(D18="yes",A18 &amp;" Pn05- " &amp; 'A2'!$BF$2,"")&amp;(IF(+AND($N$58&lt;&gt;"no",C18&lt;&gt;0),"  "&amp; INT(C18),""))&amp;Y18</f>
        <v/>
      </c>
      <c r="C18" s="253">
        <f>'A2'!$BO$130</f>
        <v>0</v>
      </c>
      <c r="D18" s="619" t="s">
        <v>401</v>
      </c>
      <c r="E18" s="253">
        <f t="shared" si="9"/>
        <v>0</v>
      </c>
      <c r="F18" s="373">
        <f t="shared" ref="F18:F23" si="10">IF(+AND(D18="yes",D17="no"),1,0)</f>
        <v>0</v>
      </c>
      <c r="G18" s="258">
        <v>17</v>
      </c>
      <c r="H18" s="150">
        <f>'I7'!$A$86</f>
        <v>17</v>
      </c>
      <c r="I18" s="150" t="s">
        <v>362</v>
      </c>
      <c r="J18" s="253" t="s">
        <v>253</v>
      </c>
      <c r="K18" s="253" t="s">
        <v>253</v>
      </c>
      <c r="L18" s="619" t="s">
        <v>401</v>
      </c>
      <c r="M18" s="255">
        <f>'I7'!$L$86</f>
        <v>0</v>
      </c>
      <c r="N18" s="253">
        <f t="shared" si="2"/>
        <v>0</v>
      </c>
      <c r="O18" s="257"/>
      <c r="P18" s="366"/>
      <c r="R18" s="367"/>
      <c r="S18" s="373">
        <f t="shared" si="6"/>
        <v>0</v>
      </c>
      <c r="Y18" s="253" t="str">
        <f>(IF(+AND($N$61&lt;&gt;"no",'A2'!$BN$122&lt;&gt;0),"   ea.mq."&amp; ROUND('A2'!$BN$122,2),""))</f>
        <v/>
      </c>
    </row>
    <row r="19" spans="1:25" x14ac:dyDescent="0.25">
      <c r="A19" s="253" t="str">
        <f t="shared" si="8"/>
        <v>A2</v>
      </c>
      <c r="B19" s="354" t="str">
        <f>IF(D19="yes",A19 &amp;" Pn06- "&amp;'A2'!$BT$2,"")&amp;(IF(+AND($N$58&lt;&gt;"no",C19&lt;&gt;0),"  "&amp; INT(C19),""))&amp;Y19</f>
        <v/>
      </c>
      <c r="C19" s="253">
        <f>'A2'!$CC$130</f>
        <v>0</v>
      </c>
      <c r="D19" s="619" t="s">
        <v>401</v>
      </c>
      <c r="E19" s="253">
        <f t="shared" si="9"/>
        <v>0</v>
      </c>
      <c r="F19" s="373">
        <f t="shared" si="10"/>
        <v>0</v>
      </c>
      <c r="G19" s="258">
        <v>18</v>
      </c>
      <c r="H19" s="150">
        <f>'I8'!$A$86</f>
        <v>18</v>
      </c>
      <c r="I19" s="150" t="s">
        <v>363</v>
      </c>
      <c r="J19" s="253" t="s">
        <v>254</v>
      </c>
      <c r="K19" s="253" t="s">
        <v>254</v>
      </c>
      <c r="L19" s="619" t="s">
        <v>401</v>
      </c>
      <c r="M19" s="255">
        <f>'I8'!$L$86</f>
        <v>0</v>
      </c>
      <c r="N19" s="253">
        <f t="shared" si="2"/>
        <v>0</v>
      </c>
      <c r="O19" s="257"/>
      <c r="P19" s="366"/>
      <c r="R19" s="367"/>
      <c r="S19" s="373">
        <f t="shared" si="6"/>
        <v>0</v>
      </c>
      <c r="Y19" s="253" t="str">
        <f>(IF(+AND($N$61&lt;&gt;"no",'A2'!$CB$122&lt;&gt;0),"   ea.mq."&amp; ROUND('A2'!$CB$122,2),""))</f>
        <v/>
      </c>
    </row>
    <row r="20" spans="1:25" x14ac:dyDescent="0.25">
      <c r="A20" s="253" t="str">
        <f t="shared" si="8"/>
        <v>A2</v>
      </c>
      <c r="B20" s="354" t="str">
        <f>IF(D20="yes",A20 &amp;" Pn07- " &amp; 'A2'!$CH$2,"")&amp;(IF(+AND($N$58&lt;&gt;"no",C20&lt;&gt;0),"  "&amp; INT(C20),""))&amp; Y20</f>
        <v/>
      </c>
      <c r="C20" s="253">
        <f>'A2'!$CQ$130</f>
        <v>0</v>
      </c>
      <c r="D20" s="619" t="s">
        <v>401</v>
      </c>
      <c r="E20" s="253">
        <f t="shared" si="9"/>
        <v>0</v>
      </c>
      <c r="F20" s="373">
        <f t="shared" si="10"/>
        <v>0</v>
      </c>
      <c r="G20" s="258">
        <v>19</v>
      </c>
      <c r="H20" s="150">
        <f>'I9'!$A$86</f>
        <v>19</v>
      </c>
      <c r="I20" s="150" t="s">
        <v>364</v>
      </c>
      <c r="J20" s="253" t="s">
        <v>255</v>
      </c>
      <c r="K20" s="253" t="s">
        <v>255</v>
      </c>
      <c r="L20" s="619" t="s">
        <v>401</v>
      </c>
      <c r="M20" s="255">
        <f>'I9'!$L$86</f>
        <v>0</v>
      </c>
      <c r="N20" s="253">
        <f t="shared" si="2"/>
        <v>0</v>
      </c>
      <c r="O20" s="257"/>
      <c r="P20" s="366"/>
      <c r="R20" s="367"/>
      <c r="S20" s="373">
        <f t="shared" si="6"/>
        <v>0</v>
      </c>
      <c r="Y20" s="253" t="str">
        <f>(IF(+AND($N$61&lt;&gt;"no",'A2'!$CP$122&lt;&gt;0),"   ea.mq."&amp; ROUND('A2'!$CP$122,2),""))</f>
        <v/>
      </c>
    </row>
    <row r="21" spans="1:25" x14ac:dyDescent="0.25">
      <c r="A21" s="253" t="str">
        <f t="shared" si="8"/>
        <v>A2</v>
      </c>
      <c r="B21" s="354" t="str">
        <f>IF(D21="yes",A21 &amp;" Pn08- " &amp; 'A2'!$CV$2,"")&amp;(IF(+AND($N$58&lt;&gt;"no",C21&lt;&gt;0),"  "&amp; INT(C21),""))&amp;Y21</f>
        <v/>
      </c>
      <c r="C21" s="253">
        <f>'A2'!$DE$130</f>
        <v>0</v>
      </c>
      <c r="D21" s="619" t="s">
        <v>401</v>
      </c>
      <c r="E21" s="253">
        <f t="shared" si="9"/>
        <v>0</v>
      </c>
      <c r="F21" s="373">
        <f t="shared" si="10"/>
        <v>0</v>
      </c>
      <c r="G21" s="258">
        <v>20</v>
      </c>
      <c r="H21" s="150">
        <f>'I10'!$A$86</f>
        <v>20</v>
      </c>
      <c r="I21" s="150" t="s">
        <v>365</v>
      </c>
      <c r="J21" s="253" t="s">
        <v>256</v>
      </c>
      <c r="K21" s="253" t="s">
        <v>256</v>
      </c>
      <c r="L21" s="619" t="s">
        <v>401</v>
      </c>
      <c r="M21" s="255">
        <f>'I10'!$L$86</f>
        <v>0</v>
      </c>
      <c r="N21" s="253">
        <f t="shared" si="2"/>
        <v>0</v>
      </c>
      <c r="O21" s="257"/>
      <c r="P21" s="366"/>
      <c r="R21" s="367"/>
      <c r="S21" s="373">
        <f t="shared" si="6"/>
        <v>0</v>
      </c>
      <c r="Y21" s="253" t="str">
        <f>IF(+AND($N$61&lt;&gt;"no",'A2'!$DD$122&lt;&gt;0),"   ea.mq."&amp; ROUND('A2'!$DD$122,2),"")</f>
        <v/>
      </c>
    </row>
    <row r="22" spans="1:25" x14ac:dyDescent="0.25">
      <c r="A22" s="253" t="str">
        <f t="shared" si="8"/>
        <v>A2</v>
      </c>
      <c r="B22" s="354" t="str">
        <f>IF(D22="yes",A22 &amp;" Pn09- " &amp; 'A2'!$DJ$2,"")&amp;(IF(+AND($N$58&lt;&gt;"no",C22&lt;&gt;0),"  "&amp; INT(C22),""))&amp;Y22</f>
        <v/>
      </c>
      <c r="C22" s="253">
        <f>'A2'!$DS$130</f>
        <v>0</v>
      </c>
      <c r="D22" s="619" t="s">
        <v>401</v>
      </c>
      <c r="E22" s="253">
        <f t="shared" si="9"/>
        <v>0</v>
      </c>
      <c r="F22" s="373">
        <f t="shared" si="10"/>
        <v>0</v>
      </c>
      <c r="G22" s="258">
        <v>21</v>
      </c>
      <c r="H22" s="257"/>
      <c r="I22" s="150" t="s">
        <v>366</v>
      </c>
      <c r="J22" s="253" t="s">
        <v>370</v>
      </c>
      <c r="K22" s="253" t="s">
        <v>370</v>
      </c>
      <c r="L22" s="254" t="s">
        <v>396</v>
      </c>
      <c r="O22" s="257"/>
      <c r="P22" s="366"/>
      <c r="Q22" s="253" t="s">
        <v>370</v>
      </c>
      <c r="R22" s="367"/>
      <c r="Y22" s="253" t="str">
        <f>IF(+AND($N$61&lt;&gt;"no",'A2'!$DR$122&lt;&gt;0),"   ea.mq."&amp; ROUND('A2'!$DR$122,2),"")</f>
        <v/>
      </c>
    </row>
    <row r="23" spans="1:25" x14ac:dyDescent="0.25">
      <c r="A23" s="253" t="str">
        <f t="shared" si="8"/>
        <v>A2</v>
      </c>
      <c r="B23" s="354" t="str">
        <f>IF(D23="yes",A23 &amp;" Pn10- " &amp; 'A2'!$DX$2,"")&amp;(IF(+AND($N$58&lt;&gt;"no",C23&lt;&gt;0),"  "&amp; INT(C23),""))&amp;Y23</f>
        <v/>
      </c>
      <c r="C23" s="253">
        <f>'A2'!$EG$130</f>
        <v>0</v>
      </c>
      <c r="D23" s="619" t="s">
        <v>401</v>
      </c>
      <c r="E23" s="253">
        <f t="shared" si="9"/>
        <v>0</v>
      </c>
      <c r="F23" s="373">
        <f t="shared" si="10"/>
        <v>0</v>
      </c>
      <c r="G23" s="258">
        <v>22</v>
      </c>
      <c r="H23" s="257"/>
      <c r="I23" s="150" t="s">
        <v>367</v>
      </c>
      <c r="J23" s="253" t="s">
        <v>371</v>
      </c>
      <c r="K23" s="253" t="s">
        <v>371</v>
      </c>
      <c r="L23" s="254" t="s">
        <v>396</v>
      </c>
      <c r="M23" s="256"/>
      <c r="N23" s="256"/>
      <c r="O23" s="257"/>
      <c r="P23" s="366"/>
      <c r="Q23" s="253" t="s">
        <v>371</v>
      </c>
      <c r="R23" s="367"/>
      <c r="Y23" s="253" t="str">
        <f>IF(+AND($N$61&lt;&gt;"no",'A2'!$EF$122&lt;&gt;0),"   ea.mq."&amp; ROUND('A2'!$EF$122,2),"")</f>
        <v/>
      </c>
    </row>
    <row r="24" spans="1:25" x14ac:dyDescent="0.25">
      <c r="A24" s="253" t="str">
        <f t="shared" si="8"/>
        <v>A2</v>
      </c>
      <c r="B24" s="354" t="str">
        <f>IF(D24="yes",A24 &amp;" Total Panel Types","")&amp;(IF(+AND($N$58&lt;&gt;"no",C24&lt;&gt;0),"  loc ."&amp; INT(C24),""))&amp;(IF(+AND($N$58&lt;&gt;"no",SUM(C14:C24)&lt;&gt;0),"  gl ."&amp; INT(SUM(C14:C24)),""))&amp;Y24</f>
        <v/>
      </c>
      <c r="C24" s="256">
        <f>'A2'!$FA$94- 'A2'!$EM$94</f>
        <v>0</v>
      </c>
      <c r="D24" s="254" t="str">
        <f>IF(+OR(D14&lt;&gt;"no",D15&lt;&gt;"no",D16&lt;&gt;"no",D17&lt;&gt;"no",D18&lt;&gt;"no",D19&lt;&gt;"no",D20&lt;&gt;"no",D21&lt;&gt;"no",D22&lt;&gt;"no",D23&lt;&gt;"no"),"yes","no")</f>
        <v>no</v>
      </c>
      <c r="E24" s="253">
        <f>IF(INT(SUM(C14:C24))&lt;&gt;(INT('A2'!$FA$94)),1,0)</f>
        <v>0</v>
      </c>
      <c r="F24" s="373"/>
      <c r="G24" s="258">
        <v>23</v>
      </c>
      <c r="H24" s="257"/>
      <c r="I24" s="150" t="s">
        <v>368</v>
      </c>
      <c r="J24" s="253" t="s">
        <v>372</v>
      </c>
      <c r="K24" s="253" t="s">
        <v>372</v>
      </c>
      <c r="L24" s="254" t="s">
        <v>396</v>
      </c>
      <c r="M24" s="256"/>
      <c r="N24" s="256"/>
      <c r="O24" s="257"/>
      <c r="P24" s="366"/>
      <c r="Q24" s="253" t="s">
        <v>372</v>
      </c>
      <c r="R24" s="367"/>
      <c r="Y24" s="253" t="str">
        <f>IF(+AND($N$61&lt;&gt;"no",'A2'!$EV$85&lt;&gt;0),"   ea.mq."&amp; ROUND('A2'!$EV$85,2),"")</f>
        <v/>
      </c>
    </row>
    <row r="25" spans="1:25" x14ac:dyDescent="0.25">
      <c r="A25" s="253" t="str">
        <f t="shared" si="8"/>
        <v>A2</v>
      </c>
      <c r="B25" s="354" t="str">
        <f>IF(D25="yes",A25 &amp;" Item -  "&amp; IF(('A2'!$FH$2)&lt;&gt;0,'A2'!$FH$2,""),"")&amp;(IF(+AND($N$58&lt;&gt;"no",C25&lt;&gt;0)," loc ."&amp; INT(C25),""))&amp;(IF(+AND($N$58&lt;&gt;"no",SUM(C14:C25)&lt;&gt;0),"  gl ."&amp; INT(SUM(C14:C25)),""))</f>
        <v/>
      </c>
      <c r="C25" s="255">
        <f>'A2'!$FR$86</f>
        <v>0</v>
      </c>
      <c r="D25" s="254" t="str">
        <f>IF(+OR(D14&lt;&gt;"no",D15&lt;&gt;"no",D16&lt;&gt;"no",D17&lt;&gt;"no",D18&lt;&gt;"no",D19&lt;&gt;"no",D20&lt;&gt;"no",D21&lt;&gt;"no",D22&lt;&gt;"no",D23&lt;&gt;"no"),"yes","no")</f>
        <v>no</v>
      </c>
      <c r="E25" s="253">
        <f>IF(INT(SUM(C14:C25))&lt;&gt;(INT('A2'!$FS$86)),1,0)</f>
        <v>0</v>
      </c>
      <c r="F25" s="373"/>
      <c r="G25" s="258">
        <v>24</v>
      </c>
      <c r="H25" s="257"/>
      <c r="I25" s="150" t="s">
        <v>750</v>
      </c>
      <c r="J25" s="371" t="s">
        <v>905</v>
      </c>
      <c r="K25" s="371" t="s">
        <v>905</v>
      </c>
      <c r="L25" s="254" t="s">
        <v>396</v>
      </c>
      <c r="O25" s="257"/>
      <c r="P25" s="366"/>
      <c r="Q25" s="371" t="s">
        <v>905</v>
      </c>
      <c r="R25" s="367"/>
      <c r="Y25" s="254" t="s">
        <v>349</v>
      </c>
    </row>
    <row r="26" spans="1:25" x14ac:dyDescent="0.25">
      <c r="A26" s="253" t="str">
        <f>$K$4</f>
        <v>A3</v>
      </c>
      <c r="B26" s="354" t="str">
        <f>IF(D26="yes",A26 &amp;" Pn01- " &amp; (('A3'!$B$2)),"") &amp;(IF(+AND($N$58&lt;&gt;"no",C26&lt;&gt;0),"  "&amp; INT(C26),"")) &amp; Y26</f>
        <v/>
      </c>
      <c r="C26" s="253">
        <f>'A3'!$K$130</f>
        <v>0</v>
      </c>
      <c r="D26" s="372" t="str">
        <f>IF(L4&lt;&gt;"yes","no","yes")</f>
        <v>no</v>
      </c>
      <c r="E26" s="253">
        <f t="shared" ref="E26:E35" si="11">IF(+AND(INT(C26)&lt;&gt;0,D26&lt;&gt;"yes"),1,0)</f>
        <v>0</v>
      </c>
      <c r="F26" s="373"/>
      <c r="G26" s="258">
        <v>25</v>
      </c>
      <c r="H26" s="257"/>
      <c r="I26" s="150" t="s">
        <v>751</v>
      </c>
      <c r="J26" s="253" t="s">
        <v>630</v>
      </c>
      <c r="K26" s="253" t="s">
        <v>630</v>
      </c>
      <c r="L26" s="254" t="s">
        <v>396</v>
      </c>
      <c r="P26" s="366"/>
      <c r="Q26" s="253" t="s">
        <v>630</v>
      </c>
      <c r="R26" s="367"/>
      <c r="Y26" s="253" t="str">
        <f>(IF(+AND($N$61&lt;&gt;"no",'A3'!$J$122&lt;&gt;0),"   ea.mq."&amp; ROUND('A3'!$J$122,2),""))</f>
        <v/>
      </c>
    </row>
    <row r="27" spans="1:25" ht="14.25" customHeight="1" x14ac:dyDescent="0.25">
      <c r="A27" s="253" t="str">
        <f>$K$4</f>
        <v>A3</v>
      </c>
      <c r="B27" s="354" t="str">
        <f>IF(D27="yes",A27 &amp;" Pn02- " &amp; 'A3'!$P$2,"")&amp;(IF(+AND($N$58&lt;&gt;"no",C27&lt;&gt;0),"  "&amp; INT(C27),""))&amp; Y27</f>
        <v/>
      </c>
      <c r="C27" s="253">
        <f>'A3'!$Y$130</f>
        <v>0</v>
      </c>
      <c r="D27" s="619" t="s">
        <v>401</v>
      </c>
      <c r="E27" s="253">
        <f t="shared" si="11"/>
        <v>0</v>
      </c>
      <c r="F27" s="373">
        <f>IF(+AND(D27="yes",D26="no"),1,0)</f>
        <v>0</v>
      </c>
      <c r="G27" s="963">
        <v>26</v>
      </c>
      <c r="H27" s="374"/>
      <c r="I27" s="371" t="s">
        <v>752</v>
      </c>
      <c r="J27" s="371" t="s">
        <v>906</v>
      </c>
      <c r="K27" s="371" t="s">
        <v>906</v>
      </c>
      <c r="L27" s="254" t="s">
        <v>396</v>
      </c>
      <c r="P27" s="366"/>
      <c r="Q27" s="371" t="s">
        <v>906</v>
      </c>
      <c r="R27" s="367"/>
      <c r="Y27" s="253" t="str">
        <f>(IF(+AND($N$61&lt;&gt;"no",'A3'!$X$122&lt;&gt;0),"   ea.mq."&amp; ROUND('A3'!$X$122,2),""))</f>
        <v/>
      </c>
    </row>
    <row r="28" spans="1:25" x14ac:dyDescent="0.25">
      <c r="A28" s="253" t="str">
        <f t="shared" ref="A28:A37" si="12">$K$4</f>
        <v>A3</v>
      </c>
      <c r="B28" s="354" t="str">
        <f>IF(D28="yes",A28 &amp;" Pn03- " &amp; 'A3'!$AD$2,"")&amp;(IF(+AND($N$58&lt;&gt;"no",C28&lt;&gt;0),"  "&amp; INT(C28),""))&amp; Y28</f>
        <v/>
      </c>
      <c r="C28" s="253">
        <f>'A3'!$AM$130</f>
        <v>0</v>
      </c>
      <c r="D28" s="619" t="s">
        <v>401</v>
      </c>
      <c r="E28" s="253">
        <f t="shared" si="11"/>
        <v>0</v>
      </c>
      <c r="F28" s="373">
        <f>IF(+AND(D28="yes",D27="no"),1,0)</f>
        <v>0</v>
      </c>
      <c r="G28" s="253">
        <v>27</v>
      </c>
      <c r="I28" s="253" t="s">
        <v>369</v>
      </c>
      <c r="J28" s="253" t="s">
        <v>373</v>
      </c>
      <c r="K28" s="253" t="s">
        <v>373</v>
      </c>
      <c r="L28" s="254" t="s">
        <v>396</v>
      </c>
      <c r="O28" s="361"/>
      <c r="P28" s="366"/>
      <c r="Q28" s="253" t="s">
        <v>373</v>
      </c>
      <c r="R28" s="367"/>
      <c r="Y28" s="253" t="str">
        <f>(IF(+AND($N$61&lt;&gt;"no",'A3'!$AL$122&lt;&gt;0),"   ea.mq."&amp; ROUND('A3'!$AL$122,2),""))</f>
        <v/>
      </c>
    </row>
    <row r="29" spans="1:25" x14ac:dyDescent="0.25">
      <c r="A29" s="253" t="str">
        <f t="shared" si="12"/>
        <v>A3</v>
      </c>
      <c r="B29" s="354" t="str">
        <f>IF(D29="yes",A29 &amp;" Pn04- " &amp; 'A3'!$AR$2,"")&amp;(IF(+AND($N$58&lt;&gt;"no",C29&lt;&gt;0),"  "&amp; INT(C29),""))&amp;Y29</f>
        <v/>
      </c>
      <c r="C29" s="253">
        <f>'A3'!$BA$130</f>
        <v>0</v>
      </c>
      <c r="D29" s="619" t="s">
        <v>401</v>
      </c>
      <c r="E29" s="253">
        <f t="shared" si="11"/>
        <v>0</v>
      </c>
      <c r="F29" s="373">
        <f>IF(+AND(D29="yes",D28="no"),1,0)</f>
        <v>0</v>
      </c>
      <c r="G29" s="253">
        <v>28</v>
      </c>
      <c r="I29" s="253" t="s">
        <v>572</v>
      </c>
      <c r="J29" s="253" t="s">
        <v>573</v>
      </c>
      <c r="K29" s="253" t="s">
        <v>573</v>
      </c>
      <c r="L29" s="254" t="s">
        <v>396</v>
      </c>
      <c r="O29" s="361"/>
      <c r="P29" s="366"/>
      <c r="Q29" s="253" t="s">
        <v>573</v>
      </c>
      <c r="R29" s="367"/>
      <c r="Y29" s="253" t="str">
        <f>(IF(+AND($N$61&lt;&gt;"no",'A3'!$AZ$122&lt;&gt;0),"   ea.mq."&amp; ROUND('A3'!$AZ$122,2),""))</f>
        <v/>
      </c>
    </row>
    <row r="30" spans="1:25" x14ac:dyDescent="0.25">
      <c r="A30" s="253" t="str">
        <f t="shared" si="12"/>
        <v>A3</v>
      </c>
      <c r="B30" s="354" t="str">
        <f>IF(D30="yes",A30 &amp;" Pn05- " &amp; 'A3'!$BF$2,"")&amp;(IF(+AND($N$58&lt;&gt;"no",C30&lt;&gt;0),"  "&amp; INT(C30),""))&amp;Y30</f>
        <v/>
      </c>
      <c r="C30" s="253">
        <f>'A3'!$BO$130</f>
        <v>0</v>
      </c>
      <c r="D30" s="619" t="s">
        <v>401</v>
      </c>
      <c r="E30" s="253">
        <f t="shared" si="11"/>
        <v>0</v>
      </c>
      <c r="F30" s="373">
        <f t="shared" ref="F30:F35" si="13">IF(+AND(D30="yes",D29="no"),1,0)</f>
        <v>0</v>
      </c>
      <c r="O30" s="361"/>
      <c r="P30" s="366"/>
      <c r="Q30" s="253" t="s">
        <v>399</v>
      </c>
      <c r="R30" s="367"/>
      <c r="Y30" s="253" t="str">
        <f>(IF(+AND($N$61&lt;&gt;"no",'A3'!$BN$122&lt;&gt;0),"   ea.mq."&amp; ROUND('A3'!$BN$122,2),""))</f>
        <v/>
      </c>
    </row>
    <row r="31" spans="1:25" x14ac:dyDescent="0.25">
      <c r="A31" s="253" t="str">
        <f t="shared" si="12"/>
        <v>A3</v>
      </c>
      <c r="B31" s="354" t="str">
        <f>IF(D31="yes",A31 &amp;" Pn06- "&amp;'A3'!$BT$2,"")&amp;(IF(+AND($N$58&lt;&gt;"no",C31&lt;&gt;0),"  "&amp; INT(C31),""))&amp;Y31</f>
        <v/>
      </c>
      <c r="C31" s="253">
        <f>'A3'!$CC$130</f>
        <v>0</v>
      </c>
      <c r="D31" s="619" t="s">
        <v>401</v>
      </c>
      <c r="E31" s="253">
        <f t="shared" si="11"/>
        <v>0</v>
      </c>
      <c r="F31" s="373">
        <f t="shared" si="13"/>
        <v>0</v>
      </c>
      <c r="I31" s="257" t="s">
        <v>407</v>
      </c>
      <c r="K31" s="257" t="s">
        <v>387</v>
      </c>
      <c r="M31" s="257" t="s">
        <v>460</v>
      </c>
      <c r="N31" s="257" t="s">
        <v>389</v>
      </c>
      <c r="O31" s="361"/>
      <c r="P31" s="368"/>
      <c r="Q31" s="150"/>
      <c r="R31" s="367"/>
      <c r="Y31" s="253" t="str">
        <f>(IF(+AND($N$61&lt;&gt;"no",'A3'!$CB$122&lt;&gt;0),"   ea.mq."&amp; ROUND('A3'!$CB$122,2),""))</f>
        <v/>
      </c>
    </row>
    <row r="32" spans="1:25" x14ac:dyDescent="0.25">
      <c r="A32" s="253" t="str">
        <f t="shared" si="12"/>
        <v>A3</v>
      </c>
      <c r="B32" s="354" t="str">
        <f>IF(D32="yes",A32 &amp;" Pn07- " &amp; 'A3'!$CH$2,"")&amp;(IF(+AND($N$58&lt;&gt;"no",C32&lt;&gt;0),"  "&amp; INT(C32),""))&amp; Y32</f>
        <v/>
      </c>
      <c r="C32" s="253">
        <f>'A3'!$CQ$130</f>
        <v>0</v>
      </c>
      <c r="D32" s="619" t="s">
        <v>401</v>
      </c>
      <c r="E32" s="253">
        <f t="shared" si="11"/>
        <v>0</v>
      </c>
      <c r="F32" s="373">
        <f t="shared" si="13"/>
        <v>0</v>
      </c>
      <c r="I32" s="360" t="str">
        <f>IF( SUM(E2:E121)&gt; 0, "There are n." &amp; SUM(E2:E121) &amp; " errors","")</f>
        <v/>
      </c>
      <c r="K32" s="259">
        <f>INT(SUM(C2:C121))</f>
        <v>0</v>
      </c>
      <c r="M32" s="253" t="str">
        <f>IF( K32&lt;&gt;K34, "There is an error of " &amp;( K32-K34),"")</f>
        <v/>
      </c>
      <c r="N32" s="253" t="str">
        <f>IF( SUM(N2:N21)&gt; 0, "There are n." &amp; SUM(N2:N21) &amp; " errors","")</f>
        <v/>
      </c>
      <c r="O32" s="361"/>
      <c r="P32" s="368"/>
      <c r="Q32" s="369"/>
      <c r="R32" s="367"/>
      <c r="S32" s="371"/>
      <c r="Y32" s="253" t="str">
        <f>(IF(+AND($N$61&lt;&gt;"no",'A3'!$CP$122&lt;&gt;0),"   ea.mq."&amp; ROUND('A3'!$CP$122,2),""))</f>
        <v/>
      </c>
    </row>
    <row r="33" spans="1:25" x14ac:dyDescent="0.25">
      <c r="A33" s="253" t="str">
        <f t="shared" si="12"/>
        <v>A3</v>
      </c>
      <c r="B33" s="354" t="str">
        <f>IF(D33="yes",A33 &amp;" Pn08- " &amp; 'A3'!$CV$2,"")&amp;(IF(+AND($N$58&lt;&gt;"no",C33&lt;&gt;0),"  "&amp; INT(C33),""))&amp;Y33</f>
        <v/>
      </c>
      <c r="C33" s="253">
        <f>'A3'!$DE$130</f>
        <v>0</v>
      </c>
      <c r="D33" s="619" t="s">
        <v>401</v>
      </c>
      <c r="E33" s="253">
        <f t="shared" si="11"/>
        <v>0</v>
      </c>
      <c r="F33" s="373">
        <f t="shared" si="13"/>
        <v>0</v>
      </c>
      <c r="I33" s="257" t="s">
        <v>406</v>
      </c>
      <c r="J33" s="255"/>
      <c r="K33" s="257" t="s">
        <v>386</v>
      </c>
      <c r="M33" s="360" t="str">
        <f>IF( INT(SUM(M2:M21))&lt;&gt;INT(Total!$J$88+Total!$S$88), "There is an error of sum ","")</f>
        <v/>
      </c>
      <c r="N33" s="257" t="s">
        <v>408</v>
      </c>
      <c r="O33" s="362" t="s">
        <v>753</v>
      </c>
      <c r="P33" s="368"/>
      <c r="Q33" s="369"/>
      <c r="R33" s="367"/>
      <c r="S33" s="360" t="s">
        <v>397</v>
      </c>
      <c r="Y33" s="253" t="str">
        <f>IF(+AND($N$61&lt;&gt;"no",'A3'!$DD$122&lt;&gt;0),"   ea.mq."&amp; ROUND('A3'!$DD$122,2),"")</f>
        <v/>
      </c>
    </row>
    <row r="34" spans="1:25" x14ac:dyDescent="0.25">
      <c r="A34" s="253" t="str">
        <f t="shared" si="12"/>
        <v>A3</v>
      </c>
      <c r="B34" s="354" t="str">
        <f>IF(D34="yes",A34 &amp;" Pn09- " &amp; 'A3'!$DJ$2,"")&amp;(IF(+AND($N$58&lt;&gt;"no",C34&lt;&gt;0),"  "&amp; INT(C34),""))&amp;Y34</f>
        <v/>
      </c>
      <c r="C34" s="253">
        <f>'A3'!$DS$130</f>
        <v>0</v>
      </c>
      <c r="D34" s="619" t="s">
        <v>401</v>
      </c>
      <c r="E34" s="253">
        <f t="shared" si="11"/>
        <v>0</v>
      </c>
      <c r="F34" s="373">
        <f t="shared" si="13"/>
        <v>0</v>
      </c>
      <c r="I34" s="360" t="str">
        <f>IF( SUM(F2:F121)&gt; 0, "There are n." &amp; SUM(F2:F121) &amp; " seq.errors ","")</f>
        <v/>
      </c>
      <c r="K34" s="259">
        <f>INT(SUM(M2:M11))</f>
        <v>0</v>
      </c>
      <c r="M34" s="360"/>
      <c r="N34" s="253" t="str">
        <f>IF( SUM(S2:S21)&gt; 0, "There are n." &amp; SUM(S2:S21) &amp; " errors","")</f>
        <v/>
      </c>
      <c r="O34" s="362" t="s">
        <v>398</v>
      </c>
      <c r="P34" s="368"/>
      <c r="Q34" s="369"/>
      <c r="R34" s="367"/>
      <c r="S34" s="360" t="s">
        <v>398</v>
      </c>
      <c r="Y34" s="253" t="str">
        <f>IF(+AND($N$61&lt;&gt;"no",'A3'!$DR$122&lt;&gt;0),"   ea.mq."&amp; ROUND('A3'!$DR$122,2),"")</f>
        <v/>
      </c>
    </row>
    <row r="35" spans="1:25" x14ac:dyDescent="0.25">
      <c r="A35" s="253" t="str">
        <f t="shared" si="12"/>
        <v>A3</v>
      </c>
      <c r="B35" s="354" t="str">
        <f>IF(D35="yes",A35 &amp;" Pn10- " &amp; 'A3'!$DX$2,"")&amp;(IF(+AND($N$58&lt;&gt;"no",C35&lt;&gt;0),"  "&amp; INT(C35),""))&amp;Y35</f>
        <v/>
      </c>
      <c r="C35" s="253">
        <f>'A3'!$EG$130</f>
        <v>0</v>
      </c>
      <c r="D35" s="619" t="s">
        <v>401</v>
      </c>
      <c r="E35" s="253">
        <f t="shared" si="11"/>
        <v>0</v>
      </c>
      <c r="F35" s="373">
        <f t="shared" si="13"/>
        <v>0</v>
      </c>
      <c r="P35" s="366"/>
      <c r="Q35" s="150"/>
      <c r="R35" s="367"/>
      <c r="Y35" s="253" t="str">
        <f>IF(+AND($N$61&lt;&gt;"no",'A3'!$EF$122&lt;&gt;0),"   ea.mq."&amp; ROUND('A3'!$EF$122,2),"")</f>
        <v/>
      </c>
    </row>
    <row r="36" spans="1:25" x14ac:dyDescent="0.25">
      <c r="A36" s="253" t="str">
        <f t="shared" si="12"/>
        <v>A3</v>
      </c>
      <c r="B36" s="354" t="str">
        <f>IF(D36="yes",A36 &amp;" Total Panel Types","")&amp;(IF(+AND($N$58&lt;&gt;"no",C36&lt;&gt;0),"  loc ."&amp; INT(C36),""))&amp;(IF(+AND($N$58&lt;&gt;"no",SUM(C26:C36)&lt;&gt;0),"  gl ."&amp; INT(SUM(C26:C36)),""))&amp;Y36</f>
        <v/>
      </c>
      <c r="C36" s="256">
        <f>'A3'!$FA$94- 'A3'!$EM$94</f>
        <v>0</v>
      </c>
      <c r="D36" s="254" t="str">
        <f>IF(+OR(D26&lt;&gt;"no",D27&lt;&gt;"no",D28&lt;&gt;"no",D29&lt;&gt;"no",D30&lt;&gt;"no",D31&lt;&gt;"no",D32&lt;&gt;"no",D33&lt;&gt;"no",D34&lt;&gt;"no",D35&lt;&gt;"no"),"yes","no")</f>
        <v>no</v>
      </c>
      <c r="E36" s="253">
        <f>IF(INT(SUM(C26:C36))&lt;&gt;(INT('A3'!$FA$94)),1,0)</f>
        <v>0</v>
      </c>
      <c r="F36" s="373"/>
      <c r="P36" s="366"/>
      <c r="Q36" s="150"/>
      <c r="R36" s="367"/>
      <c r="Y36" s="253" t="str">
        <f>IF(+AND($N$61&lt;&gt;"no",'A3'!$EV$85&lt;&gt;0),"   ea.mq."&amp; ROUND('A3'!$EV$85,2),"")</f>
        <v/>
      </c>
    </row>
    <row r="37" spans="1:25" ht="13" thickBot="1" x14ac:dyDescent="0.3">
      <c r="A37" s="253" t="str">
        <f t="shared" si="12"/>
        <v>A3</v>
      </c>
      <c r="B37" s="354" t="str">
        <f>IF(D37="yes",A37 &amp;" Item -  "&amp; IF(('A3'!$FH$2)&lt;&gt;0,'A3'!$FH$2,""),"")&amp;(IF(+AND($N$58&lt;&gt;"no",C37&lt;&gt;0)," loc ."&amp; INT(C37),""))&amp;(IF(+AND($N$58&lt;&gt;"no",SUM(C26:C37)&lt;&gt;0),"  gl ."&amp; INT(SUM(C26:C37)),""))</f>
        <v/>
      </c>
      <c r="C37" s="255">
        <f>'A3'!$FR$86</f>
        <v>0</v>
      </c>
      <c r="D37" s="254" t="str">
        <f>IF(+OR(D26&lt;&gt;"no",D27&lt;&gt;"no",D28&lt;&gt;"no",D29&lt;&gt;"no",D30&lt;&gt;"no",D31&lt;&gt;"no",D32&lt;&gt;"no",D33&lt;&gt;"no",D34&lt;&gt;"no",D35&lt;&gt;"no"),"yes","no")</f>
        <v>no</v>
      </c>
      <c r="E37" s="253">
        <f>IF(INT(SUM(C26:C37))&lt;&gt;(INT('A3'!$FS$86)),1,0)</f>
        <v>0</v>
      </c>
      <c r="F37" s="373"/>
      <c r="P37" s="366"/>
      <c r="Q37" s="150"/>
      <c r="R37" s="367"/>
      <c r="Y37" s="254" t="s">
        <v>350</v>
      </c>
    </row>
    <row r="38" spans="1:25" x14ac:dyDescent="0.25">
      <c r="A38" s="253" t="str">
        <f>$K$5</f>
        <v>A4</v>
      </c>
      <c r="B38" s="354" t="str">
        <f>IF(D38="yes",A38 &amp;" Pn01- " &amp; (('A4'!$B$2)),"") &amp;(IF(+AND($N$58&lt;&gt;"no",C38&lt;&gt;0),"  "&amp; INT(C38),"")) &amp; Y38</f>
        <v/>
      </c>
      <c r="C38" s="253">
        <f>'A4'!$K$130</f>
        <v>0</v>
      </c>
      <c r="D38" s="372" t="str">
        <f>IF(L5&lt;&gt;"yes","no","yes")</f>
        <v>no</v>
      </c>
      <c r="E38" s="253">
        <f t="shared" ref="E38:E47" si="14">IF(+AND(INT(C38)&lt;&gt;0,D38&lt;&gt;"yes"),1,0)</f>
        <v>0</v>
      </c>
      <c r="N38" s="355" t="s">
        <v>390</v>
      </c>
      <c r="P38" s="366"/>
      <c r="Q38" s="150"/>
      <c r="R38" s="367"/>
      <c r="Y38" s="253" t="str">
        <f>(IF(+AND($N$61&lt;&gt;"no",'A4'!$J$122&lt;&gt;0),"   ea.mq."&amp; ROUND('A4'!$J$122,2),""))</f>
        <v/>
      </c>
    </row>
    <row r="39" spans="1:25" x14ac:dyDescent="0.25">
      <c r="A39" s="253" t="str">
        <f t="shared" ref="A39:A49" si="15">$K$5</f>
        <v>A4</v>
      </c>
      <c r="B39" s="354" t="str">
        <f>IF(D39="yes",A39 &amp;" Pn02- " &amp; 'A4'!$P$2,"")&amp;(IF(+AND($N$58&lt;&gt;"no",C39&lt;&gt;0),"  "&amp; INT(C39),""))&amp; Y39</f>
        <v/>
      </c>
      <c r="C39" s="253">
        <f>'A4'!$Y$130</f>
        <v>0</v>
      </c>
      <c r="D39" s="619" t="s">
        <v>401</v>
      </c>
      <c r="E39" s="253">
        <f t="shared" si="14"/>
        <v>0</v>
      </c>
      <c r="F39" s="373">
        <f>IF(+AND(D39="yes",D38="no"),1,0)</f>
        <v>0</v>
      </c>
      <c r="L39" s="256"/>
      <c r="N39" s="620"/>
      <c r="P39" s="366"/>
      <c r="Q39" s="150"/>
      <c r="R39" s="367"/>
      <c r="Y39" s="253" t="str">
        <f>(IF(+AND($N$61&lt;&gt;"no",'A4'!$X$122&lt;&gt;0),"   ea.mq."&amp; ROUND('A4'!$X$122,2),""))</f>
        <v/>
      </c>
    </row>
    <row r="40" spans="1:25" x14ac:dyDescent="0.25">
      <c r="A40" s="253" t="str">
        <f t="shared" si="15"/>
        <v>A4</v>
      </c>
      <c r="B40" s="354" t="str">
        <f>IF(D40="yes",A40 &amp;" Pn03- " &amp; 'A4'!$AD$2,"")&amp;(IF(+AND($N$58&lt;&gt;"no",C40&lt;&gt;0),"  "&amp; INT(C40),""))&amp; Y40</f>
        <v/>
      </c>
      <c r="C40" s="253">
        <f>'A4'!$AM$130</f>
        <v>0</v>
      </c>
      <c r="D40" s="619" t="s">
        <v>401</v>
      </c>
      <c r="E40" s="253">
        <f t="shared" si="14"/>
        <v>0</v>
      </c>
      <c r="F40" s="373">
        <f>IF(+AND(D40="yes",D39="no"),1,0)</f>
        <v>0</v>
      </c>
      <c r="L40" s="255"/>
      <c r="N40" s="356" t="s">
        <v>391</v>
      </c>
      <c r="P40" s="366"/>
      <c r="Q40" s="150"/>
      <c r="R40" s="367"/>
      <c r="Y40" s="253" t="str">
        <f>(IF(+AND($N$61&lt;&gt;"no",'A4'!$AL$122&lt;&gt;0),"   ea.mq."&amp; ROUND('A4'!$AL$122,2),""))</f>
        <v/>
      </c>
    </row>
    <row r="41" spans="1:25" x14ac:dyDescent="0.25">
      <c r="A41" s="253" t="str">
        <f t="shared" si="15"/>
        <v>A4</v>
      </c>
      <c r="B41" s="354" t="str">
        <f>IF(D41="yes",A41 &amp;" Pn04- " &amp; 'A4'!$AR$2,"")&amp;(IF(+AND($N$58&lt;&gt;"no",C41&lt;&gt;0),"  "&amp; INT(C41),""))&amp;Y41</f>
        <v/>
      </c>
      <c r="C41" s="253">
        <f>'A4'!$BA$130</f>
        <v>0</v>
      </c>
      <c r="D41" s="619" t="s">
        <v>401</v>
      </c>
      <c r="E41" s="253">
        <f t="shared" si="14"/>
        <v>0</v>
      </c>
      <c r="F41" s="373">
        <f>IF(+AND(D41="yes",D40="no"),1,0)</f>
        <v>0</v>
      </c>
      <c r="N41" s="620"/>
      <c r="P41" s="366"/>
      <c r="Q41" s="150"/>
      <c r="R41" s="367"/>
      <c r="Y41" s="253" t="str">
        <f>(IF(+AND($N$61&lt;&gt;"no",'A4'!$AZ$122&lt;&gt;0),"   ea.mq."&amp; ROUND('A4'!$AZ$122,2),""))</f>
        <v/>
      </c>
    </row>
    <row r="42" spans="1:25" x14ac:dyDescent="0.25">
      <c r="A42" s="253" t="str">
        <f t="shared" si="15"/>
        <v>A4</v>
      </c>
      <c r="B42" s="354" t="str">
        <f>IF(D42="yes",A42 &amp;" Pn05- " &amp; 'A4'!$BF$2,"")&amp;(IF(+AND($N$58&lt;&gt;"no",C42&lt;&gt;0),"  "&amp; INT(C42),""))&amp;Y42</f>
        <v/>
      </c>
      <c r="C42" s="253">
        <f>'A4'!$BO$130</f>
        <v>0</v>
      </c>
      <c r="D42" s="619" t="s">
        <v>401</v>
      </c>
      <c r="E42" s="253">
        <f t="shared" si="14"/>
        <v>0</v>
      </c>
      <c r="F42" s="373">
        <f t="shared" ref="F42:F47" si="16">IF(+AND(D42="yes",D41="no"),1,0)</f>
        <v>0</v>
      </c>
      <c r="K42" s="257" t="s">
        <v>388</v>
      </c>
      <c r="N42" s="356" t="s">
        <v>392</v>
      </c>
      <c r="P42" s="366"/>
      <c r="Q42" s="150"/>
      <c r="R42" s="367"/>
      <c r="Y42" s="253" t="str">
        <f>(IF(+AND($N$61&lt;&gt;"no",'A4'!$BN$122&lt;&gt;0),"   ea.mq."&amp; ROUND('A4'!$BN$122,2),""))</f>
        <v/>
      </c>
    </row>
    <row r="43" spans="1:25" x14ac:dyDescent="0.25">
      <c r="A43" s="253" t="str">
        <f t="shared" si="15"/>
        <v>A4</v>
      </c>
      <c r="B43" s="354" t="str">
        <f>IF(D43="yes",A43 &amp;" Pn06- "&amp;'A4'!$BT$2,"")&amp;(IF(+AND($N$58&lt;&gt;"no",C43&lt;&gt;0),"  "&amp; INT(C43),""))&amp;Y43</f>
        <v/>
      </c>
      <c r="C43" s="253">
        <f>'A4'!$CC$130</f>
        <v>0</v>
      </c>
      <c r="D43" s="619" t="s">
        <v>401</v>
      </c>
      <c r="E43" s="253">
        <f t="shared" si="14"/>
        <v>0</v>
      </c>
      <c r="F43" s="373">
        <f t="shared" si="16"/>
        <v>0</v>
      </c>
      <c r="K43" s="253" t="str">
        <f>IF(+OR(I32&lt;&gt;"",M32&lt;&gt;"",M33&lt;&gt;"",N32&lt;&gt;"",I34&lt;&gt;"",N34&lt;&gt;""),"error","")</f>
        <v/>
      </c>
      <c r="N43" s="620"/>
      <c r="P43" s="366"/>
      <c r="Q43" s="150"/>
      <c r="R43" s="367"/>
      <c r="Y43" s="253" t="str">
        <f>(IF(+AND($N$61&lt;&gt;"no",'A4'!$CB$122&lt;&gt;0),"   ea.mq."&amp; ROUND('A4'!$CB$122,2),""))</f>
        <v/>
      </c>
    </row>
    <row r="44" spans="1:25" x14ac:dyDescent="0.25">
      <c r="A44" s="253" t="str">
        <f t="shared" si="15"/>
        <v>A4</v>
      </c>
      <c r="B44" s="354" t="str">
        <f>IF(D44="yes",A44 &amp;" Pn07- " &amp; 'A4'!$CH$2,"")&amp;(IF(+AND($N$58&lt;&gt;"no",C44&lt;&gt;0),"  "&amp; INT(C44),""))&amp; Y44</f>
        <v/>
      </c>
      <c r="C44" s="253">
        <f>'A4'!$CQ$130</f>
        <v>0</v>
      </c>
      <c r="D44" s="619" t="s">
        <v>401</v>
      </c>
      <c r="E44" s="253">
        <f t="shared" si="14"/>
        <v>0</v>
      </c>
      <c r="F44" s="373">
        <f t="shared" si="16"/>
        <v>0</v>
      </c>
      <c r="N44" s="356" t="s">
        <v>393</v>
      </c>
      <c r="P44" s="366"/>
      <c r="Q44" s="150"/>
      <c r="R44" s="367"/>
      <c r="Y44" s="253" t="str">
        <f>(IF(+AND($N$61&lt;&gt;"no",'A4'!$CP$122&lt;&gt;0),"   ea.mq."&amp; ROUND('A4'!$CP$122,2),""))</f>
        <v/>
      </c>
    </row>
    <row r="45" spans="1:25" x14ac:dyDescent="0.25">
      <c r="A45" s="253" t="str">
        <f t="shared" si="15"/>
        <v>A4</v>
      </c>
      <c r="B45" s="354" t="str">
        <f>IF(D45="yes",A45 &amp;" Pn08- " &amp; 'A4'!$CV$2,"")&amp;(IF(+AND($N$58&lt;&gt;"no",C45&lt;&gt;0),"  "&amp; INT(C45),""))&amp;Y45</f>
        <v/>
      </c>
      <c r="C45" s="253">
        <f>'A4'!$DE$130</f>
        <v>0</v>
      </c>
      <c r="D45" s="619" t="s">
        <v>401</v>
      </c>
      <c r="E45" s="253">
        <f t="shared" si="14"/>
        <v>0</v>
      </c>
      <c r="F45" s="373">
        <f t="shared" si="16"/>
        <v>0</v>
      </c>
      <c r="N45" s="621"/>
      <c r="P45" s="366"/>
      <c r="Q45" s="150"/>
      <c r="R45" s="367"/>
      <c r="Y45" s="253" t="str">
        <f>IF(+AND($N$61&lt;&gt;"no",'A4'!$DD$122&lt;&gt;0),"   ea.mq."&amp; ROUND('A4'!$DD$122,2),"")</f>
        <v/>
      </c>
    </row>
    <row r="46" spans="1:25" x14ac:dyDescent="0.25">
      <c r="A46" s="253" t="str">
        <f t="shared" si="15"/>
        <v>A4</v>
      </c>
      <c r="B46" s="354" t="str">
        <f>IF(D46="yes",A46 &amp;" Pn09- " &amp; 'A4'!$DJ$2,"")&amp;(IF(+AND($N$58&lt;&gt;"no",C46&lt;&gt;0),"  "&amp; INT(C46),""))&amp;Y46</f>
        <v/>
      </c>
      <c r="C46" s="253">
        <f>'A4'!$DS$130</f>
        <v>0</v>
      </c>
      <c r="D46" s="619" t="s">
        <v>401</v>
      </c>
      <c r="E46" s="253">
        <f t="shared" si="14"/>
        <v>0</v>
      </c>
      <c r="F46" s="373">
        <f t="shared" si="16"/>
        <v>0</v>
      </c>
      <c r="N46" s="356" t="s">
        <v>394</v>
      </c>
      <c r="P46" s="366"/>
      <c r="Q46" s="150"/>
      <c r="R46" s="367"/>
      <c r="Y46" s="253" t="str">
        <f>IF(+AND($N$61&lt;&gt;"no",'A4'!$DR$122&lt;&gt;0),"   ea.mq."&amp; ROUND('A4'!$DR$122,2),"")</f>
        <v/>
      </c>
    </row>
    <row r="47" spans="1:25" ht="13" thickBot="1" x14ac:dyDescent="0.3">
      <c r="A47" s="253" t="str">
        <f t="shared" si="15"/>
        <v>A4</v>
      </c>
      <c r="B47" s="354" t="str">
        <f>IF(D47="yes",A47 &amp;" Pn10- " &amp; 'A4'!$DX$2,"")&amp;(IF(+AND($N$58&lt;&gt;"no",C47&lt;&gt;0),"  "&amp; INT(C47),""))&amp;Y47</f>
        <v/>
      </c>
      <c r="C47" s="253">
        <f>'A4'!$EG$130</f>
        <v>0</v>
      </c>
      <c r="D47" s="619" t="s">
        <v>401</v>
      </c>
      <c r="E47" s="253">
        <f t="shared" si="14"/>
        <v>0</v>
      </c>
      <c r="F47" s="373">
        <f t="shared" si="16"/>
        <v>0</v>
      </c>
      <c r="N47" s="622"/>
      <c r="P47" s="366"/>
      <c r="Q47" s="150"/>
      <c r="R47" s="367"/>
      <c r="Y47" s="253" t="str">
        <f>IF(+AND($N$61&lt;&gt;"no",'A4'!$EF$122&lt;&gt;0),"   ea.mq."&amp; ROUND('A4'!$EF$122,2),"")</f>
        <v/>
      </c>
    </row>
    <row r="48" spans="1:25" x14ac:dyDescent="0.25">
      <c r="A48" s="253" t="str">
        <f t="shared" si="15"/>
        <v>A4</v>
      </c>
      <c r="B48" s="354" t="str">
        <f>IF(D48="yes",A48 &amp;" Total Panel Types","")&amp;(IF(+AND($N$58&lt;&gt;"no",C48&lt;&gt;0),"  loc ."&amp; INT(C48),""))&amp;(IF(+AND($N$58&lt;&gt;"no",SUM(C38:C48)&lt;&gt;0),"  gl ."&amp; INT(SUM(C38:C48)),""))&amp;Y48</f>
        <v/>
      </c>
      <c r="C48" s="256">
        <f>'A4'!$FA$94- 'A4'!$EM$94</f>
        <v>0</v>
      </c>
      <c r="D48" s="254" t="str">
        <f>IF(+OR(D38&lt;&gt;"no",D39&lt;&gt;"no",D40&lt;&gt;"no",D41&lt;&gt;"no",D42&lt;&gt;"no",D43&lt;&gt;"no",D44&lt;&gt;"no",D45&lt;&gt;"no",D46&lt;&gt;"no",D47&lt;&gt;"no"),"yes","no")</f>
        <v>no</v>
      </c>
      <c r="E48" s="253">
        <f>IF(INT(SUM(C38:C48))&lt;&gt;(INT('A4'!$FA$94)),1,0)</f>
        <v>0</v>
      </c>
      <c r="N48" s="356" t="s">
        <v>534</v>
      </c>
      <c r="P48" s="366"/>
      <c r="Q48" s="150"/>
      <c r="R48" s="367"/>
      <c r="Y48" s="253" t="str">
        <f>IF(+AND($N$61&lt;&gt;"no",'A4'!$EV$85&lt;&gt;0),"   ea.mq."&amp; ROUND('A4'!$EV$85,2),"")</f>
        <v/>
      </c>
    </row>
    <row r="49" spans="1:25" x14ac:dyDescent="0.25">
      <c r="A49" s="253" t="str">
        <f t="shared" si="15"/>
        <v>A4</v>
      </c>
      <c r="B49" s="354" t="str">
        <f>IF(D49="yes",A49 &amp;" Item -  "&amp; IF(('A4'!$FH$2)&lt;&gt;0,'A4'!$FH$2,""),"")&amp;(IF(+AND($N$58&lt;&gt;"no",C49&lt;&gt;0)," loc ."&amp; INT(C49),""))&amp;(IF(+AND($N$58&lt;&gt;"no",SUM(C38:C49)&lt;&gt;0),"  gl ."&amp; INT(SUM(C38:C49)),""))</f>
        <v/>
      </c>
      <c r="C49" s="255">
        <f>'A4'!$FR$86</f>
        <v>0</v>
      </c>
      <c r="D49" s="254" t="str">
        <f>IF(+OR(D38&lt;&gt;"no",D39&lt;&gt;"no",D40&lt;&gt;"no",D41&lt;&gt;"no",D42&lt;&gt;"no",D43&lt;&gt;"no",D44&lt;&gt;"no",D45&lt;&gt;"no",D46&lt;&gt;"no",D47&lt;&gt;"no"),"yes","no")</f>
        <v>no</v>
      </c>
      <c r="E49" s="253">
        <f>IF(INT(SUM(C38:C49))&lt;&gt;(INT('A4'!$FS$86)),1,0)</f>
        <v>0</v>
      </c>
      <c r="N49" s="620"/>
      <c r="P49" s="366"/>
      <c r="Q49" s="150"/>
      <c r="R49" s="367"/>
      <c r="Y49" s="254" t="s">
        <v>351</v>
      </c>
    </row>
    <row r="50" spans="1:25" ht="13" thickBot="1" x14ac:dyDescent="0.3">
      <c r="A50" s="253" t="str">
        <f>$K$6</f>
        <v>A5</v>
      </c>
      <c r="B50" s="354" t="str">
        <f>IF(D50="yes",A50 &amp;" Pn01- " &amp; (('A5'!$B$2)),"") &amp;(IF(+AND($N$58&lt;&gt;"no",C50&lt;&gt;0),"  "&amp; INT(C50),"")) &amp; Y50</f>
        <v/>
      </c>
      <c r="C50" s="253">
        <f>'A5'!$K$130</f>
        <v>0</v>
      </c>
      <c r="D50" s="372" t="str">
        <f>IF(L6&lt;&gt;"yes","no","yes")</f>
        <v>no</v>
      </c>
      <c r="E50" s="253">
        <f t="shared" ref="E50:E59" si="17">IF(+AND(INT(C50)&lt;&gt;0,D50&lt;&gt;"yes"),1,0)</f>
        <v>0</v>
      </c>
      <c r="N50" s="356" t="s">
        <v>395</v>
      </c>
      <c r="P50" s="366"/>
      <c r="Q50" s="150"/>
      <c r="R50" s="367"/>
      <c r="Y50" s="253" t="str">
        <f>(IF(+AND($N$61&lt;&gt;"no",'A5'!$J$122&lt;&gt;0),"   ea.mq."&amp; ROUND('A5'!$J$122,2),""))</f>
        <v/>
      </c>
    </row>
    <row r="51" spans="1:25" x14ac:dyDescent="0.25">
      <c r="A51" s="253" t="str">
        <f t="shared" ref="A51:A61" si="18">$K$6</f>
        <v>A5</v>
      </c>
      <c r="B51" s="354" t="str">
        <f>IF(D51="yes",A51 &amp;" Pn02- " &amp; 'A5'!$P$2,"")&amp;(IF(+AND($N$58&lt;&gt;"no",C51&lt;&gt;0),"  "&amp; INT(C51),""))&amp; Y51</f>
        <v/>
      </c>
      <c r="C51" s="253">
        <f>'A5'!$Y$130</f>
        <v>0</v>
      </c>
      <c r="D51" s="619" t="s">
        <v>401</v>
      </c>
      <c r="E51" s="253">
        <f t="shared" si="17"/>
        <v>0</v>
      </c>
      <c r="F51" s="373">
        <f>IF(+AND(D51="yes",D50="no"),1,0)</f>
        <v>0</v>
      </c>
      <c r="N51" s="357" t="s">
        <v>401</v>
      </c>
      <c r="P51" s="366"/>
      <c r="Q51" s="150"/>
      <c r="R51" s="367"/>
      <c r="Y51" s="253" t="str">
        <f>(IF(+AND($N$61&lt;&gt;"no",'A5'!$X$122&lt;&gt;0),"   ea.mq."&amp; ROUND('A5'!$X$122,2),""))</f>
        <v/>
      </c>
    </row>
    <row r="52" spans="1:25" ht="13" thickBot="1" x14ac:dyDescent="0.3">
      <c r="A52" s="253" t="str">
        <f t="shared" si="18"/>
        <v>A5</v>
      </c>
      <c r="B52" s="354" t="str">
        <f>IF(D52="yes",A52 &amp;" Pn03- " &amp; 'A5'!$AD$2,"")&amp;(IF(+AND($N$58&lt;&gt;"no",C52&lt;&gt;0),"  "&amp; INT(C52),""))&amp; Y52</f>
        <v/>
      </c>
      <c r="C52" s="253">
        <f>'A5'!$AM$130</f>
        <v>0</v>
      </c>
      <c r="D52" s="619" t="s">
        <v>401</v>
      </c>
      <c r="E52" s="253">
        <f t="shared" si="17"/>
        <v>0</v>
      </c>
      <c r="F52" s="373">
        <f>IF(+AND(D52="yes",D51="no"),1,0)</f>
        <v>0</v>
      </c>
      <c r="N52" s="358" t="s">
        <v>401</v>
      </c>
      <c r="P52" s="366"/>
      <c r="Q52" s="150"/>
      <c r="R52" s="367"/>
      <c r="Y52" s="253" t="str">
        <f>(IF(+AND($N$61&lt;&gt;"no",'A5'!$AL$122&lt;&gt;0),"   ea.mq."&amp; ROUND('A5'!$AL$122,2),""))</f>
        <v/>
      </c>
    </row>
    <row r="53" spans="1:25" x14ac:dyDescent="0.25">
      <c r="A53" s="253" t="str">
        <f t="shared" si="18"/>
        <v>A5</v>
      </c>
      <c r="B53" s="354" t="str">
        <f>IF(D53="yes",A53 &amp;" Pn04- " &amp; 'A5'!$AR$2,"")&amp;(IF(+AND($N$58&lt;&gt;"no",C53&lt;&gt;0),"  "&amp; INT(C53),""))&amp;Y53</f>
        <v/>
      </c>
      <c r="C53" s="253">
        <f>'A5'!$BA$130</f>
        <v>0</v>
      </c>
      <c r="D53" s="619" t="s">
        <v>401</v>
      </c>
      <c r="E53" s="253">
        <f t="shared" si="17"/>
        <v>0</v>
      </c>
      <c r="F53" s="373">
        <f>IF(+AND(D53="yes",D52="no"),1,0)</f>
        <v>0</v>
      </c>
      <c r="Y53" s="253" t="str">
        <f>(IF(+AND($N$61&lt;&gt;"no",'A5'!$AZ$122&lt;&gt;0),"   ea.mq."&amp; ROUND('A5'!$AZ$122,2),""))</f>
        <v/>
      </c>
    </row>
    <row r="54" spans="1:25" ht="13" thickBot="1" x14ac:dyDescent="0.3">
      <c r="A54" s="253" t="str">
        <f t="shared" si="18"/>
        <v>A5</v>
      </c>
      <c r="B54" s="354" t="str">
        <f>IF(D54="yes",A54 &amp;" Pn05- " &amp; 'A5'!$BF$2,"")&amp;(IF(+AND($N$58&lt;&gt;"no",C54&lt;&gt;0),"  "&amp; INT(C54),""))&amp;Y54</f>
        <v/>
      </c>
      <c r="C54" s="253">
        <f>'A5'!$BO$130</f>
        <v>0</v>
      </c>
      <c r="D54" s="619" t="s">
        <v>401</v>
      </c>
      <c r="E54" s="253">
        <f t="shared" si="17"/>
        <v>0</v>
      </c>
      <c r="F54" s="373">
        <f t="shared" ref="F54:F59" si="19">IF(+AND(D54="yes",D53="no"),1,0)</f>
        <v>0</v>
      </c>
      <c r="N54" s="356" t="s">
        <v>403</v>
      </c>
      <c r="Y54" s="253" t="str">
        <f>(IF(+AND($N$61&lt;&gt;"no",'A5'!$BN$122&lt;&gt;0),"   ea.mq."&amp; ROUND('A5'!$BN$122,2),""))</f>
        <v/>
      </c>
    </row>
    <row r="55" spans="1:25" ht="13" thickBot="1" x14ac:dyDescent="0.3">
      <c r="A55" s="253" t="str">
        <f t="shared" si="18"/>
        <v>A5</v>
      </c>
      <c r="B55" s="354" t="str">
        <f>IF(D55="yes",A55 &amp;" Pn06- "&amp;'A5'!$BT$2,"")&amp;(IF(+AND($N$58&lt;&gt;"no",C55&lt;&gt;0),"  "&amp; INT(C55),""))&amp;Y55</f>
        <v/>
      </c>
      <c r="C55" s="253">
        <f>'A5'!$CC$130</f>
        <v>0</v>
      </c>
      <c r="D55" s="619" t="s">
        <v>401</v>
      </c>
      <c r="E55" s="253">
        <f t="shared" si="17"/>
        <v>0</v>
      </c>
      <c r="F55" s="373">
        <f t="shared" si="19"/>
        <v>0</v>
      </c>
      <c r="N55" s="370" t="s">
        <v>396</v>
      </c>
      <c r="Y55" s="253" t="str">
        <f>(IF(+AND($N$61&lt;&gt;"no",'A5'!$CB$122&lt;&gt;0),"   ea.mq."&amp; ROUND('A5'!$CB$122,2),""))</f>
        <v/>
      </c>
    </row>
    <row r="56" spans="1:25" x14ac:dyDescent="0.25">
      <c r="A56" s="253" t="str">
        <f t="shared" si="18"/>
        <v>A5</v>
      </c>
      <c r="B56" s="354" t="str">
        <f>IF(D56="yes",A56 &amp;" Pn07- " &amp; 'A5'!$CH$2,"")&amp;(IF(+AND($N$58&lt;&gt;"no",C56&lt;&gt;0),"  "&amp; INT(C56),""))&amp; Y56</f>
        <v/>
      </c>
      <c r="C56" s="253">
        <f>'A5'!$CQ$130</f>
        <v>0</v>
      </c>
      <c r="D56" s="619" t="s">
        <v>401</v>
      </c>
      <c r="E56" s="253">
        <f t="shared" si="17"/>
        <v>0</v>
      </c>
      <c r="F56" s="373">
        <f t="shared" si="19"/>
        <v>0</v>
      </c>
      <c r="Y56" s="253" t="str">
        <f>(IF(+AND($N$61&lt;&gt;"no",'A5'!$CP$122&lt;&gt;0),"   ea.mq."&amp; ROUND('A5'!$CP$122,2),""))</f>
        <v/>
      </c>
    </row>
    <row r="57" spans="1:25" ht="13" thickBot="1" x14ac:dyDescent="0.3">
      <c r="A57" s="253" t="str">
        <f t="shared" si="18"/>
        <v>A5</v>
      </c>
      <c r="B57" s="354" t="str">
        <f>IF(D57="yes",A57 &amp;" Pn08- " &amp; 'A5'!$CV$2,"")&amp;(IF(+AND($N$58&lt;&gt;"no",C57&lt;&gt;0),"  "&amp; INT(C57),""))&amp;Y57</f>
        <v/>
      </c>
      <c r="C57" s="253">
        <f>'A5'!$DE$130</f>
        <v>0</v>
      </c>
      <c r="D57" s="619" t="s">
        <v>401</v>
      </c>
      <c r="E57" s="253">
        <f t="shared" si="17"/>
        <v>0</v>
      </c>
      <c r="F57" s="373">
        <f t="shared" si="19"/>
        <v>0</v>
      </c>
      <c r="N57" s="356" t="s">
        <v>404</v>
      </c>
      <c r="Y57" s="253" t="str">
        <f>IF(+AND($N$61&lt;&gt;"no",'A5'!$DD$122&lt;&gt;0),"   ea.mq."&amp; ROUND('A5'!$DD$122,2),"")</f>
        <v/>
      </c>
    </row>
    <row r="58" spans="1:25" ht="13" thickBot="1" x14ac:dyDescent="0.3">
      <c r="A58" s="253" t="str">
        <f t="shared" si="18"/>
        <v>A5</v>
      </c>
      <c r="B58" s="354" t="str">
        <f>IF(D58="yes",A58 &amp;" Pn09- " &amp; 'A5'!$DJ$2,"")&amp;(IF(+AND($N$58&lt;&gt;"no",C58&lt;&gt;0),"  "&amp; INT(C58),""))&amp;Y58</f>
        <v/>
      </c>
      <c r="C58" s="253">
        <f>'A5'!$DS$130</f>
        <v>0</v>
      </c>
      <c r="D58" s="619" t="s">
        <v>401</v>
      </c>
      <c r="E58" s="253">
        <f t="shared" si="17"/>
        <v>0</v>
      </c>
      <c r="F58" s="373">
        <f t="shared" si="19"/>
        <v>0</v>
      </c>
      <c r="N58" s="370" t="s">
        <v>401</v>
      </c>
      <c r="Y58" s="253" t="str">
        <f>IF(+AND($N$61&lt;&gt;"no",'A5'!$DR$122&lt;&gt;0),"   ea.mq."&amp; ROUND('A5'!$DR$122,2),"")</f>
        <v/>
      </c>
    </row>
    <row r="59" spans="1:25" x14ac:dyDescent="0.25">
      <c r="A59" s="253" t="str">
        <f t="shared" si="18"/>
        <v>A5</v>
      </c>
      <c r="B59" s="354" t="str">
        <f>IF(D59="yes",A59 &amp;" Pn10- " &amp; 'A5'!$DX$2,"")&amp;(IF(+AND($N$58&lt;&gt;"no",C59&lt;&gt;0),"  "&amp; INT(C59),""))&amp;Y59</f>
        <v/>
      </c>
      <c r="C59" s="253">
        <f>'A5'!$EG$130</f>
        <v>0</v>
      </c>
      <c r="D59" s="619" t="s">
        <v>401</v>
      </c>
      <c r="E59" s="253">
        <f t="shared" si="17"/>
        <v>0</v>
      </c>
      <c r="F59" s="373">
        <f t="shared" si="19"/>
        <v>0</v>
      </c>
      <c r="Y59" s="253" t="str">
        <f>IF(+AND($N$61&lt;&gt;"no",'A5'!$EF$122&lt;&gt;0),"   ea.mq."&amp; ROUND('A5'!$EF$122,2),"")</f>
        <v/>
      </c>
    </row>
    <row r="60" spans="1:25" ht="13" thickBot="1" x14ac:dyDescent="0.3">
      <c r="A60" s="253" t="str">
        <f t="shared" si="18"/>
        <v>A5</v>
      </c>
      <c r="B60" s="354" t="str">
        <f>IF(D60="yes",A60 &amp;" Total Panel Types","")&amp;(IF(+AND($N$58&lt;&gt;"no",C60&lt;&gt;0),"  loc ."&amp; INT(C60),""))&amp;(IF(+AND($N$58&lt;&gt;"no",SUM(C50:C60)&lt;&gt;0),"  gl ."&amp; INT(SUM(C50:C60)),""))&amp;Y60</f>
        <v/>
      </c>
      <c r="C60" s="256">
        <f>'A5'!$FA$94- 'A5'!$EM$94</f>
        <v>0</v>
      </c>
      <c r="D60" s="254" t="str">
        <f>IF(+OR(D50&lt;&gt;"no",D51&lt;&gt;"no",D52&lt;&gt;"no",D53&lt;&gt;"no",D54&lt;&gt;"no",D55&lt;&gt;"no",D56&lt;&gt;"no",D57&lt;&gt;"no",D58&lt;&gt;"no",D59&lt;&gt;"no"),"yes","no")</f>
        <v>no</v>
      </c>
      <c r="E60" s="253">
        <f>IF(INT(SUM(C50:C60))&lt;&gt;(INT('A5'!$FA$94)),1,0)</f>
        <v>0</v>
      </c>
      <c r="N60" s="356" t="s">
        <v>409</v>
      </c>
      <c r="Y60" s="253" t="str">
        <f>IF(+AND($N$61&lt;&gt;"no",'A5'!$EV$85&lt;&gt;0),"   ea.mq."&amp; ROUND('A5'!$EV$85,2),"")</f>
        <v/>
      </c>
    </row>
    <row r="61" spans="1:25" ht="13" thickBot="1" x14ac:dyDescent="0.3">
      <c r="A61" s="253" t="str">
        <f t="shared" si="18"/>
        <v>A5</v>
      </c>
      <c r="B61" s="354" t="str">
        <f>IF(D61="yes",A61 &amp;" Item -  "&amp; IF(('A5'!$FH$2)&lt;&gt;0,'A5'!$FH$2,""),"")&amp;(IF(+AND($N$58&lt;&gt;"no",C61&lt;&gt;0)," loc ."&amp; INT(C61),""))&amp;(IF(+AND($N$58&lt;&gt;"no",SUM(C50:C61)&lt;&gt;0),"  gl ."&amp; INT(SUM(C50:C61)),""))</f>
        <v/>
      </c>
      <c r="C61" s="255">
        <f>'A5'!$FR$86</f>
        <v>0</v>
      </c>
      <c r="D61" s="254" t="str">
        <f>IF(+OR(D50&lt;&gt;"no",D51&lt;&gt;"no",D52&lt;&gt;"no",D53&lt;&gt;"no",D54&lt;&gt;"no",D55&lt;&gt;"no",D56&lt;&gt;"no",D57&lt;&gt;"no",D58&lt;&gt;"no",D59&lt;&gt;"no"),"yes","no")</f>
        <v>no</v>
      </c>
      <c r="E61" s="253">
        <f>IF(INT(SUM(C50:C61))&lt;&gt;(INT('A5'!$FS$86)),1,0)</f>
        <v>0</v>
      </c>
      <c r="N61" s="370" t="s">
        <v>401</v>
      </c>
      <c r="Y61" s="254" t="s">
        <v>352</v>
      </c>
    </row>
    <row r="62" spans="1:25" x14ac:dyDescent="0.25">
      <c r="A62" s="253" t="str">
        <f>$K$7</f>
        <v>A6</v>
      </c>
      <c r="B62" s="354" t="str">
        <f>IF(D62="yes",A62 &amp;" Pn01- " &amp; (('A6'!$B$2)),"") &amp;(IF(+AND($N$58&lt;&gt;"no",C62&lt;&gt;0),"  "&amp; INT(C62),"")) &amp; Y62</f>
        <v/>
      </c>
      <c r="C62" s="253">
        <f>'A6'!$K$130</f>
        <v>0</v>
      </c>
      <c r="D62" s="372" t="str">
        <f>IF(L7&lt;&gt;"yes","no","yes")</f>
        <v>no</v>
      </c>
      <c r="E62" s="253">
        <f t="shared" ref="E62:E71" si="20">IF(+AND(INT(C62)&lt;&gt;0,D62&lt;&gt;"yes"),1,0)</f>
        <v>0</v>
      </c>
      <c r="Y62" s="253" t="str">
        <f>(IF(+AND($N$61&lt;&gt;"no",'A6'!$J$122&lt;&gt;0),"   ea.mq."&amp; ROUND('A6'!$J$122,2),""))</f>
        <v/>
      </c>
    </row>
    <row r="63" spans="1:25" ht="13" thickBot="1" x14ac:dyDescent="0.3">
      <c r="A63" s="253" t="str">
        <f t="shared" ref="A63:A73" si="21">$K$7</f>
        <v>A6</v>
      </c>
      <c r="B63" s="354" t="str">
        <f>IF(D63="yes",A63 &amp;" Pn02- " &amp; 'A6'!$P$2,"")&amp;(IF(+AND($N$58&lt;&gt;"no",C63&lt;&gt;0),"  "&amp; INT(C63),""))&amp; Y63</f>
        <v/>
      </c>
      <c r="C63" s="253">
        <f>'A6'!$Y$130</f>
        <v>0</v>
      </c>
      <c r="D63" s="619" t="s">
        <v>401</v>
      </c>
      <c r="E63" s="253">
        <f t="shared" si="20"/>
        <v>0</v>
      </c>
      <c r="F63" s="373">
        <f>IF(+AND(D63="yes",D62="no"),1,0)</f>
        <v>0</v>
      </c>
      <c r="N63" s="356" t="s">
        <v>458</v>
      </c>
      <c r="Y63" s="253" t="str">
        <f>(IF(+AND($N$61&lt;&gt;"no",'A6'!$X$122&lt;&gt;0),"   ea.mq."&amp; ROUND('A6'!$X$122,2),""))</f>
        <v/>
      </c>
    </row>
    <row r="64" spans="1:25" ht="13" thickBot="1" x14ac:dyDescent="0.3">
      <c r="A64" s="253" t="str">
        <f t="shared" si="21"/>
        <v>A6</v>
      </c>
      <c r="B64" s="354" t="str">
        <f>IF(D64="yes",A64 &amp;" Pn03- " &amp; 'A6'!$AD$2,"")&amp;(IF(+AND($N$58&lt;&gt;"no",C64&lt;&gt;0),"  "&amp; INT(C64),""))&amp; Y64</f>
        <v/>
      </c>
      <c r="C64" s="253">
        <f>'A6'!$AM$130</f>
        <v>0</v>
      </c>
      <c r="D64" s="619" t="s">
        <v>401</v>
      </c>
      <c r="E64" s="253">
        <f t="shared" si="20"/>
        <v>0</v>
      </c>
      <c r="F64" s="373">
        <f>IF(+AND(D64="yes",D63="no"),1,0)</f>
        <v>0</v>
      </c>
      <c r="N64" s="370" t="s">
        <v>401</v>
      </c>
      <c r="Y64" s="253" t="str">
        <f>(IF(+AND($N$61&lt;&gt;"no",'A6'!$AL$122&lt;&gt;0),"   ea.mq."&amp; ROUND('A6'!$AL$122,2),""))</f>
        <v/>
      </c>
    </row>
    <row r="65" spans="1:25" x14ac:dyDescent="0.25">
      <c r="A65" s="253" t="str">
        <f t="shared" si="21"/>
        <v>A6</v>
      </c>
      <c r="B65" s="354" t="str">
        <f>IF(D65="yes",A65 &amp;" Pn04- " &amp; 'A6'!$AR$2,"")&amp;(IF(+AND($N$58&lt;&gt;"no",C65&lt;&gt;0),"  "&amp; INT(C65),""))&amp;Y65</f>
        <v/>
      </c>
      <c r="C65" s="253">
        <f>'A6'!$BA$130</f>
        <v>0</v>
      </c>
      <c r="D65" s="619" t="s">
        <v>401</v>
      </c>
      <c r="E65" s="253">
        <f t="shared" si="20"/>
        <v>0</v>
      </c>
      <c r="F65" s="373">
        <f>IF(+AND(D65="yes",D64="no"),1,0)</f>
        <v>0</v>
      </c>
      <c r="Y65" s="253" t="str">
        <f>(IF(+AND($N$61&lt;&gt;"no",'A6'!$AZ$122&lt;&gt;0),"   ea.mq."&amp; ROUND('A6'!$AZ$122,2),""))</f>
        <v/>
      </c>
    </row>
    <row r="66" spans="1:25" ht="13" thickBot="1" x14ac:dyDescent="0.3">
      <c r="A66" s="253" t="str">
        <f t="shared" si="21"/>
        <v>A6</v>
      </c>
      <c r="B66" s="354" t="str">
        <f>IF(D66="yes",A66 &amp;" Pn05- " &amp; 'A6'!$BF$2,"")&amp;(IF(+AND($N$58&lt;&gt;"no",C66&lt;&gt;0),"  "&amp; INT(C66),""))&amp;Y66</f>
        <v/>
      </c>
      <c r="C66" s="253">
        <f>'A6'!$BO$130</f>
        <v>0</v>
      </c>
      <c r="D66" s="619" t="s">
        <v>401</v>
      </c>
      <c r="E66" s="253">
        <f t="shared" si="20"/>
        <v>0</v>
      </c>
      <c r="F66" s="373">
        <f t="shared" ref="F66:F71" si="22">IF(+AND(D66="yes",D65="no"),1,0)</f>
        <v>0</v>
      </c>
      <c r="N66" s="356" t="s">
        <v>626</v>
      </c>
      <c r="Y66" s="253" t="str">
        <f>(IF(+AND($N$61&lt;&gt;"no",'A6'!$BN$122&lt;&gt;0),"   ea.mq."&amp; ROUND('A6'!$BN$122,2),""))</f>
        <v/>
      </c>
    </row>
    <row r="67" spans="1:25" ht="13" thickBot="1" x14ac:dyDescent="0.3">
      <c r="A67" s="253" t="str">
        <f t="shared" si="21"/>
        <v>A6</v>
      </c>
      <c r="B67" s="354" t="str">
        <f>IF(D67="yes",A67 &amp;" Pn06- "&amp;'A6'!$BT$2,"")&amp;(IF(+AND($N$58&lt;&gt;"no",C67&lt;&gt;0),"  "&amp; INT(C67),""))&amp;Y67</f>
        <v/>
      </c>
      <c r="C67" s="253">
        <f>'A6'!$CC$130</f>
        <v>0</v>
      </c>
      <c r="D67" s="619" t="s">
        <v>401</v>
      </c>
      <c r="E67" s="253">
        <f t="shared" si="20"/>
        <v>0</v>
      </c>
      <c r="F67" s="373">
        <f t="shared" si="22"/>
        <v>0</v>
      </c>
      <c r="N67" s="370" t="s">
        <v>396</v>
      </c>
      <c r="Y67" s="253" t="str">
        <f>(IF(+AND($N$61&lt;&gt;"no",'A6'!$CB$122&lt;&gt;0),"   ea.mq."&amp; ROUND('A6'!$CB$122,2),""))</f>
        <v/>
      </c>
    </row>
    <row r="68" spans="1:25" x14ac:dyDescent="0.25">
      <c r="A68" s="253" t="str">
        <f t="shared" si="21"/>
        <v>A6</v>
      </c>
      <c r="B68" s="354" t="str">
        <f>IF(D68="yes",A68 &amp;" Pn07- " &amp; 'A6'!$CH$2,"")&amp;(IF(+AND($N$58&lt;&gt;"no",C68&lt;&gt;0),"  "&amp; INT(C68),""))&amp; Y68</f>
        <v/>
      </c>
      <c r="C68" s="253">
        <f>'A6'!$CQ$130</f>
        <v>0</v>
      </c>
      <c r="D68" s="619" t="s">
        <v>401</v>
      </c>
      <c r="E68" s="253">
        <f t="shared" si="20"/>
        <v>0</v>
      </c>
      <c r="F68" s="373">
        <f t="shared" si="22"/>
        <v>0</v>
      </c>
      <c r="Y68" s="253" t="str">
        <f>(IF(+AND($N$61&lt;&gt;"no",'A6'!$CP$122&lt;&gt;0),"   ea.mq."&amp; ROUND('A6'!$CP$122,2),""))</f>
        <v/>
      </c>
    </row>
    <row r="69" spans="1:25" ht="13" thickBot="1" x14ac:dyDescent="0.3">
      <c r="A69" s="253" t="str">
        <f t="shared" si="21"/>
        <v>A6</v>
      </c>
      <c r="B69" s="354" t="str">
        <f>IF(D69="yes",A69 &amp;" Pn08- " &amp; 'A6'!$CV$2,"")&amp;(IF(+AND($N$58&lt;&gt;"no",C69&lt;&gt;0),"  "&amp; INT(C69),""))&amp;Y69</f>
        <v/>
      </c>
      <c r="C69" s="253">
        <f>'A6'!$DE$130</f>
        <v>0</v>
      </c>
      <c r="D69" s="619" t="s">
        <v>401</v>
      </c>
      <c r="E69" s="253">
        <f t="shared" si="20"/>
        <v>0</v>
      </c>
      <c r="F69" s="373">
        <f t="shared" si="22"/>
        <v>0</v>
      </c>
      <c r="N69" s="356" t="s">
        <v>629</v>
      </c>
      <c r="Y69" s="253" t="str">
        <f>IF(+AND($N$61&lt;&gt;"no",'A6'!$DD$122&lt;&gt;0),"   ea.mq."&amp; ROUND('A6'!$DD$122,2),"")</f>
        <v/>
      </c>
    </row>
    <row r="70" spans="1:25" ht="13" thickBot="1" x14ac:dyDescent="0.3">
      <c r="A70" s="253" t="str">
        <f t="shared" si="21"/>
        <v>A6</v>
      </c>
      <c r="B70" s="354" t="str">
        <f>IF(D70="yes",A70 &amp;" Pn09- " &amp; 'A6'!$DJ$2,"")&amp;(IF(+AND($N$58&lt;&gt;"no",C70&lt;&gt;0),"  "&amp; INT(C70),""))&amp;Y70</f>
        <v/>
      </c>
      <c r="C70" s="253">
        <f>'A6'!$DS$130</f>
        <v>0</v>
      </c>
      <c r="D70" s="619" t="s">
        <v>401</v>
      </c>
      <c r="E70" s="253">
        <f t="shared" si="20"/>
        <v>0</v>
      </c>
      <c r="F70" s="373">
        <f t="shared" si="22"/>
        <v>0</v>
      </c>
      <c r="N70" s="370" t="s">
        <v>396</v>
      </c>
      <c r="Y70" s="253" t="str">
        <f>IF(+AND($N$61&lt;&gt;"no",'A6'!$DR$122&lt;&gt;0),"   ea.mq."&amp; ROUND('A6'!$DR$122,2),"")</f>
        <v/>
      </c>
    </row>
    <row r="71" spans="1:25" x14ac:dyDescent="0.25">
      <c r="A71" s="253" t="str">
        <f t="shared" si="21"/>
        <v>A6</v>
      </c>
      <c r="B71" s="354" t="str">
        <f>IF(D71="yes",A71 &amp;" Pn10- " &amp; 'A6'!$DX$2,"")&amp;(IF(+AND($N$58&lt;&gt;"no",C71&lt;&gt;0),"  "&amp; INT(C71),""))&amp;Y71</f>
        <v/>
      </c>
      <c r="C71" s="253">
        <f>'A6'!$EG$130</f>
        <v>0</v>
      </c>
      <c r="D71" s="619" t="s">
        <v>401</v>
      </c>
      <c r="E71" s="253">
        <f t="shared" si="20"/>
        <v>0</v>
      </c>
      <c r="F71" s="373">
        <f t="shared" si="22"/>
        <v>0</v>
      </c>
      <c r="Y71" s="253" t="str">
        <f>IF(+AND($N$61&lt;&gt;"no",'A6'!$EF$122&lt;&gt;0),"   ea.mq."&amp; ROUND('A6'!$EF$122,2),"")</f>
        <v/>
      </c>
    </row>
    <row r="72" spans="1:25" ht="13" thickBot="1" x14ac:dyDescent="0.3">
      <c r="A72" s="253" t="str">
        <f t="shared" si="21"/>
        <v>A6</v>
      </c>
      <c r="B72" s="354" t="str">
        <f>IF(D72="yes",A72 &amp;" Total Panel Types","")&amp;(IF(+AND($N$58&lt;&gt;"no",C72&lt;&gt;0),"  loc ."&amp; INT(C72),""))&amp;(IF(+AND($N$58&lt;&gt;"no",SUM(C62:C72)&lt;&gt;0),"  gl ."&amp; INT(SUM(C62:C72)),""))&amp;Y72</f>
        <v/>
      </c>
      <c r="C72" s="256">
        <f>'A6'!$FA$94- 'A6'!$EM$94</f>
        <v>0</v>
      </c>
      <c r="D72" s="254" t="str">
        <f>IF(+OR(D62&lt;&gt;"no",D63&lt;&gt;"no",D64&lt;&gt;"no",D65&lt;&gt;"no",D66&lt;&gt;"no",D67&lt;&gt;"no",D68&lt;&gt;"no",D69&lt;&gt;"no",D70&lt;&gt;"no",D71&lt;&gt;"no"),"yes","no")</f>
        <v>no</v>
      </c>
      <c r="E72" s="253">
        <f>IF(INT(SUM(C62:C72))&lt;&gt;(INT('A6'!$FA$94)),1,0)</f>
        <v>0</v>
      </c>
      <c r="N72" s="356" t="s">
        <v>627</v>
      </c>
      <c r="Y72" s="253" t="str">
        <f>IF(+AND($N$61&lt;&gt;"no",'A6'!$EV$85&lt;&gt;0),"   ea.mq."&amp; ROUND('A6'!$EV$85,2),"")</f>
        <v/>
      </c>
    </row>
    <row r="73" spans="1:25" ht="13" thickBot="1" x14ac:dyDescent="0.3">
      <c r="A73" s="253" t="str">
        <f t="shared" si="21"/>
        <v>A6</v>
      </c>
      <c r="B73" s="354" t="str">
        <f>IF(D73="yes",A73 &amp;" Item -  "&amp; IF(('A6'!$FH$2)&lt;&gt;0,'A6'!$FH$2,""),"")&amp;(IF(+AND($N$58&lt;&gt;"no",C73&lt;&gt;0)," loc ."&amp; INT(C73),""))&amp;(IF(+AND($N$58&lt;&gt;"no",SUM(C62:C73)&lt;&gt;0),"  gl ."&amp; INT(SUM(C62:C73)),""))</f>
        <v/>
      </c>
      <c r="C73" s="255">
        <f>'A6'!$FR$86</f>
        <v>0</v>
      </c>
      <c r="D73" s="254" t="str">
        <f>IF(+OR(D62&lt;&gt;"no",D63&lt;&gt;"no",D64&lt;&gt;"no",D65&lt;&gt;"no",D66&lt;&gt;"no",D67&lt;&gt;"no",D68&lt;&gt;"no",D69&lt;&gt;"no",D70&lt;&gt;"no",D71&lt;&gt;"no"),"yes","no")</f>
        <v>no</v>
      </c>
      <c r="E73" s="253">
        <f>IF(INT(SUM(C62:C73))&lt;&gt;(INT('A6'!$FS$86)),1,0)</f>
        <v>0</v>
      </c>
      <c r="N73" s="370" t="s">
        <v>401</v>
      </c>
      <c r="Y73" s="254" t="s">
        <v>353</v>
      </c>
    </row>
    <row r="74" spans="1:25" x14ac:dyDescent="0.25">
      <c r="A74" s="253" t="str">
        <f>$K$8</f>
        <v>A7</v>
      </c>
      <c r="B74" s="354" t="str">
        <f>IF(D74="yes",A74 &amp;" Pn01- " &amp; (('A7'!$B$2)),"") &amp;(IF(+AND($N$58&lt;&gt;"no",C74&lt;&gt;0),"  "&amp; INT(C74),"")) &amp; Y74</f>
        <v/>
      </c>
      <c r="C74" s="253">
        <f>'A7'!$K$130</f>
        <v>0</v>
      </c>
      <c r="D74" s="372" t="str">
        <f>IF(L8&lt;&gt;"yes","no","yes")</f>
        <v>no</v>
      </c>
      <c r="E74" s="253">
        <f t="shared" ref="E74:E83" si="23">IF(+AND(INT(C74)&lt;&gt;0,D74&lt;&gt;"yes"),1,0)</f>
        <v>0</v>
      </c>
      <c r="Y74" s="253" t="str">
        <f>(IF(+AND($N$61&lt;&gt;"no",'A7'!$J$122&lt;&gt;0),"   ea.mq."&amp; ROUND('A7'!$J$122,2),""))</f>
        <v/>
      </c>
    </row>
    <row r="75" spans="1:25" ht="13" thickBot="1" x14ac:dyDescent="0.3">
      <c r="A75" s="253" t="str">
        <f t="shared" ref="A75:A85" si="24">$K$8</f>
        <v>A7</v>
      </c>
      <c r="B75" s="354" t="str">
        <f>IF(D75="yes",A75 &amp;" Pn02- " &amp; 'A7'!$P$2,"")&amp;(IF(+AND($N$58&lt;&gt;"no",C75&lt;&gt;0),"  "&amp; INT(C75),""))&amp; Y75</f>
        <v/>
      </c>
      <c r="C75" s="253">
        <f>'A7'!$Y$130</f>
        <v>0</v>
      </c>
      <c r="D75" s="619" t="s">
        <v>401</v>
      </c>
      <c r="E75" s="253">
        <f t="shared" si="23"/>
        <v>0</v>
      </c>
      <c r="F75" s="373">
        <f>IF(+AND(D75="yes",D74="no"),1,0)</f>
        <v>0</v>
      </c>
      <c r="N75" s="356" t="s">
        <v>628</v>
      </c>
      <c r="Y75" s="253" t="str">
        <f>(IF(+AND($N$61&lt;&gt;"no",'A7'!$X$122&lt;&gt;0),"   ea.mq."&amp; ROUND('A7'!$X$122,2),""))</f>
        <v/>
      </c>
    </row>
    <row r="76" spans="1:25" ht="13" thickBot="1" x14ac:dyDescent="0.3">
      <c r="A76" s="253" t="str">
        <f t="shared" si="24"/>
        <v>A7</v>
      </c>
      <c r="B76" s="354" t="str">
        <f>IF(D76="yes",A76 &amp;" Pn03- " &amp; 'A7'!$AD$2,"")&amp;(IF(+AND($N$58&lt;&gt;"no",C76&lt;&gt;0),"  "&amp; INT(C76),""))&amp; Y76</f>
        <v/>
      </c>
      <c r="C76" s="253">
        <f>'A7'!$AM$130</f>
        <v>0</v>
      </c>
      <c r="D76" s="619" t="s">
        <v>401</v>
      </c>
      <c r="E76" s="253">
        <f t="shared" si="23"/>
        <v>0</v>
      </c>
      <c r="F76" s="373">
        <f>IF(+AND(D76="yes",D75="no"),1,0)</f>
        <v>0</v>
      </c>
      <c r="N76" s="370" t="s">
        <v>396</v>
      </c>
      <c r="Y76" s="253" t="str">
        <f>(IF(+AND($N$61&lt;&gt;"no",'A7'!$AL$122&lt;&gt;0),"   ea.mq."&amp; ROUND('A7'!$AL$122,2),""))</f>
        <v/>
      </c>
    </row>
    <row r="77" spans="1:25" x14ac:dyDescent="0.25">
      <c r="A77" s="253" t="str">
        <f t="shared" si="24"/>
        <v>A7</v>
      </c>
      <c r="B77" s="354" t="str">
        <f>IF(D77="yes",A77 &amp;" Pn04- " &amp; 'A7'!$AR$2,"")&amp;(IF(+AND($N$58&lt;&gt;"no",C77&lt;&gt;0),"  "&amp; INT(C77),""))&amp;Y77</f>
        <v/>
      </c>
      <c r="C77" s="253">
        <f>'A7'!$BA$130</f>
        <v>0</v>
      </c>
      <c r="D77" s="619" t="s">
        <v>401</v>
      </c>
      <c r="E77" s="253">
        <f t="shared" si="23"/>
        <v>0</v>
      </c>
      <c r="F77" s="373">
        <f>IF(+AND(D77="yes",D76="no"),1,0)</f>
        <v>0</v>
      </c>
      <c r="Y77" s="253" t="str">
        <f>(IF(+AND($N$61&lt;&gt;"no",'A7'!$AZ$122&lt;&gt;0),"   ea.mq."&amp; ROUND('A7'!$AZ$122,2),""))</f>
        <v/>
      </c>
    </row>
    <row r="78" spans="1:25" ht="13" thickBot="1" x14ac:dyDescent="0.3">
      <c r="A78" s="253" t="str">
        <f t="shared" si="24"/>
        <v>A7</v>
      </c>
      <c r="B78" s="354" t="str">
        <f>IF(D78="yes",A78 &amp;" Pn05- " &amp; 'A7'!$BF$2,"")&amp;(IF(+AND($N$58&lt;&gt;"no",C78&lt;&gt;0),"  "&amp; INT(C78),""))&amp;Y78</f>
        <v/>
      </c>
      <c r="C78" s="253">
        <f>'A7'!$BO$130</f>
        <v>0</v>
      </c>
      <c r="D78" s="619" t="s">
        <v>401</v>
      </c>
      <c r="E78" s="253">
        <f t="shared" si="23"/>
        <v>0</v>
      </c>
      <c r="F78" s="373">
        <f t="shared" ref="F78:F83" si="25">IF(+AND(D78="yes",D77="no"),1,0)</f>
        <v>0</v>
      </c>
      <c r="N78" s="356" t="s">
        <v>631</v>
      </c>
      <c r="Y78" s="253" t="str">
        <f>(IF(+AND($N$61&lt;&gt;"no",'A7'!$BN$122&lt;&gt;0),"   ea.mq."&amp; ROUND('A7'!$BN$122,2),""))</f>
        <v/>
      </c>
    </row>
    <row r="79" spans="1:25" ht="13" thickBot="1" x14ac:dyDescent="0.3">
      <c r="A79" s="253" t="str">
        <f t="shared" si="24"/>
        <v>A7</v>
      </c>
      <c r="B79" s="354" t="str">
        <f>IF(D79="yes",A79 &amp;" Pn06- "&amp;'A7'!$BT$2,"")&amp;(IF(+AND($N$58&lt;&gt;"no",C79&lt;&gt;0),"  "&amp; INT(C79),""))&amp;Y79</f>
        <v/>
      </c>
      <c r="C79" s="253">
        <f>'A7'!$CC$130</f>
        <v>0</v>
      </c>
      <c r="D79" s="619" t="s">
        <v>401</v>
      </c>
      <c r="E79" s="253">
        <f t="shared" si="23"/>
        <v>0</v>
      </c>
      <c r="F79" s="373">
        <f t="shared" si="25"/>
        <v>0</v>
      </c>
      <c r="N79" s="370" t="s">
        <v>401</v>
      </c>
      <c r="Y79" s="253" t="str">
        <f>(IF(+AND($N$61&lt;&gt;"no",'A7'!$CB$122&lt;&gt;0),"   ea.mq."&amp; ROUND('A7'!$CB$122,2),""))</f>
        <v/>
      </c>
    </row>
    <row r="80" spans="1:25" x14ac:dyDescent="0.25">
      <c r="A80" s="253" t="str">
        <f t="shared" si="24"/>
        <v>A7</v>
      </c>
      <c r="B80" s="354" t="str">
        <f>IF(D80="yes",A80 &amp;" Pn07- " &amp; 'A7'!$CH$2,"")&amp;(IF(+AND($N$58&lt;&gt;"no",C80&lt;&gt;0),"  "&amp; INT(C80),""))&amp; Y80</f>
        <v/>
      </c>
      <c r="C80" s="253">
        <f>'A7'!$CQ$130</f>
        <v>0</v>
      </c>
      <c r="D80" s="619" t="s">
        <v>401</v>
      </c>
      <c r="E80" s="253">
        <f t="shared" si="23"/>
        <v>0</v>
      </c>
      <c r="F80" s="373">
        <f t="shared" si="25"/>
        <v>0</v>
      </c>
      <c r="Y80" s="253" t="str">
        <f>(IF(+AND($N$61&lt;&gt;"no",'A7'!$CP$122&lt;&gt;0),"   ea.mq."&amp; ROUND('A7'!$CP$122,2),""))</f>
        <v/>
      </c>
    </row>
    <row r="81" spans="1:25" x14ac:dyDescent="0.25">
      <c r="A81" s="253" t="str">
        <f t="shared" si="24"/>
        <v>A7</v>
      </c>
      <c r="B81" s="354" t="str">
        <f>IF(D81="yes",A81 &amp;" Pn08- " &amp; 'A7'!$CV$2,"")&amp;(IF(+AND($N$58&lt;&gt;"no",C81&lt;&gt;0),"  "&amp; INT(C81),""))&amp;Y81</f>
        <v/>
      </c>
      <c r="C81" s="253">
        <f>'A7'!$DE$130</f>
        <v>0</v>
      </c>
      <c r="D81" s="619" t="s">
        <v>401</v>
      </c>
      <c r="E81" s="253">
        <f t="shared" si="23"/>
        <v>0</v>
      </c>
      <c r="F81" s="373">
        <f t="shared" si="25"/>
        <v>0</v>
      </c>
      <c r="Y81" s="253" t="str">
        <f>IF(+AND($N$61&lt;&gt;"no",'A7'!$DD$122&lt;&gt;0),"   ea.mq."&amp; ROUND('A7'!$DD$122,2),"")</f>
        <v/>
      </c>
    </row>
    <row r="82" spans="1:25" x14ac:dyDescent="0.25">
      <c r="A82" s="253" t="str">
        <f t="shared" si="24"/>
        <v>A7</v>
      </c>
      <c r="B82" s="354" t="str">
        <f>IF(D82="yes",A82 &amp;" Pn09- " &amp; 'A7'!$DJ$2,"")&amp;(IF(+AND($N$58&lt;&gt;"no",C82&lt;&gt;0),"  "&amp; INT(C82),""))&amp;Y82</f>
        <v/>
      </c>
      <c r="C82" s="253">
        <f>'A7'!$DS$130</f>
        <v>0</v>
      </c>
      <c r="D82" s="619" t="s">
        <v>401</v>
      </c>
      <c r="E82" s="253">
        <f t="shared" si="23"/>
        <v>0</v>
      </c>
      <c r="F82" s="373">
        <f t="shared" si="25"/>
        <v>0</v>
      </c>
      <c r="Y82" s="253" t="str">
        <f>IF(+AND($N$61&lt;&gt;"no",'A7'!$DR$122&lt;&gt;0),"   ea.mq."&amp; ROUND('A7'!$DR$122,2),"")</f>
        <v/>
      </c>
    </row>
    <row r="83" spans="1:25" x14ac:dyDescent="0.25">
      <c r="A83" s="253" t="str">
        <f t="shared" si="24"/>
        <v>A7</v>
      </c>
      <c r="B83" s="354" t="str">
        <f>IF(D83="yes",A83 &amp;" Pn10- " &amp; 'A7'!$DX$2,"")&amp;(IF(+AND($N$58&lt;&gt;"no",C83&lt;&gt;0),"  "&amp; INT(C83),""))&amp;Y83</f>
        <v/>
      </c>
      <c r="C83" s="253">
        <f>'A7'!$EG$130</f>
        <v>0</v>
      </c>
      <c r="D83" s="619" t="s">
        <v>401</v>
      </c>
      <c r="E83" s="253">
        <f t="shared" si="23"/>
        <v>0</v>
      </c>
      <c r="F83" s="373">
        <f t="shared" si="25"/>
        <v>0</v>
      </c>
      <c r="Y83" s="253" t="str">
        <f>IF(+AND($N$61&lt;&gt;"no",'A7'!$EF$122&lt;&gt;0),"   ea.mq."&amp; ROUND('A7'!$EF$122,2),"")</f>
        <v/>
      </c>
    </row>
    <row r="84" spans="1:25" x14ac:dyDescent="0.25">
      <c r="A84" s="253" t="str">
        <f t="shared" si="24"/>
        <v>A7</v>
      </c>
      <c r="B84" s="354" t="str">
        <f>IF(D84="yes",A84 &amp;" Total Panel Types","")&amp;(IF(+AND($N$58&lt;&gt;"no",C84&lt;&gt;0),"  loc ."&amp; INT(C84),""))&amp;(IF(+AND($N$58&lt;&gt;"no",SUM(C74:C84)&lt;&gt;0),"  gl ."&amp; INT(SUM(C74:C84)),""))&amp;Y84</f>
        <v/>
      </c>
      <c r="C84" s="256">
        <f>'A7'!$FA$94- 'A7'!$EM$94</f>
        <v>0</v>
      </c>
      <c r="D84" s="254" t="str">
        <f>IF(+OR(D74&lt;&gt;"no",D75&lt;&gt;"no",D76&lt;&gt;"no",D77&lt;&gt;"no",D78&lt;&gt;"no",D79&lt;&gt;"no",D80&lt;&gt;"no",D81&lt;&gt;"no",D82&lt;&gt;"no",D83&lt;&gt;"no"),"yes","no")</f>
        <v>no</v>
      </c>
      <c r="E84" s="253">
        <f>IF(INT(SUM(C74:C84))&lt;&gt;(INT('A7'!$FA$94)),1,0)</f>
        <v>0</v>
      </c>
      <c r="Y84" s="253" t="str">
        <f>IF(+AND($N$61&lt;&gt;"no",'A7'!$EV$85&lt;&gt;0),"   ea.mq."&amp; ROUND('A7'!$EV$85,2),"")</f>
        <v/>
      </c>
    </row>
    <row r="85" spans="1:25" x14ac:dyDescent="0.25">
      <c r="A85" s="253" t="str">
        <f t="shared" si="24"/>
        <v>A7</v>
      </c>
      <c r="B85" s="354" t="str">
        <f>IF(D85="yes",A85 &amp;" Item -  "&amp; IF(('A7'!$FH$2)&lt;&gt;0,'A7'!$FH$2,""),"")&amp;(IF(+AND($N$58&lt;&gt;"no",C85&lt;&gt;0)," loc ."&amp; INT(C85),""))&amp;(IF(+AND($N$58&lt;&gt;"no",SUM(C74:C85)&lt;&gt;0),"  gl ."&amp; INT(SUM(C74:C85)),""))</f>
        <v/>
      </c>
      <c r="C85" s="255">
        <f>'A7'!$FR$86</f>
        <v>0</v>
      </c>
      <c r="D85" s="254" t="str">
        <f>IF(+OR(D74&lt;&gt;"no",D75&lt;&gt;"no",D76&lt;&gt;"no",D77&lt;&gt;"no",D78&lt;&gt;"no",D79&lt;&gt;"no",D80&lt;&gt;"no",D81&lt;&gt;"no",D82&lt;&gt;"no",D83&lt;&gt;"no"),"yes","no")</f>
        <v>no</v>
      </c>
      <c r="E85" s="253">
        <f>IF(INT(SUM(C74:C85))&lt;&gt;(INT('A7'!$FS$86)),1,0)</f>
        <v>0</v>
      </c>
      <c r="Y85" s="254" t="s">
        <v>354</v>
      </c>
    </row>
    <row r="86" spans="1:25" x14ac:dyDescent="0.25">
      <c r="A86" s="253" t="str">
        <f>$K$9</f>
        <v>A8</v>
      </c>
      <c r="B86" s="354" t="str">
        <f>IF(D86="yes",A86 &amp;" Pn01- " &amp; (('A8'!$B$2)),"") &amp;(IF(+AND($N$58&lt;&gt;"no",C86&lt;&gt;0),"  "&amp; INT(C86),"")) &amp; Y86</f>
        <v/>
      </c>
      <c r="C86" s="253">
        <f>'A8'!$K$130</f>
        <v>0</v>
      </c>
      <c r="D86" s="372" t="str">
        <f>IF(L9&lt;&gt;"yes","no","yes")</f>
        <v>no</v>
      </c>
      <c r="E86" s="253">
        <f t="shared" ref="E86:E95" si="26">IF(+AND(INT(C86)&lt;&gt;0,D86&lt;&gt;"yes"),1,0)</f>
        <v>0</v>
      </c>
      <c r="Y86" s="253" t="str">
        <f>(IF(+AND($N$61&lt;&gt;"no",'A8'!$J$122&lt;&gt;0),"   ea.mq."&amp; ROUND('A8'!$J$122,2),""))</f>
        <v/>
      </c>
    </row>
    <row r="87" spans="1:25" x14ac:dyDescent="0.25">
      <c r="A87" s="253" t="str">
        <f t="shared" ref="A87:A97" si="27">$K$9</f>
        <v>A8</v>
      </c>
      <c r="B87" s="354" t="str">
        <f>IF(D87="yes",A87 &amp;" Pn02- " &amp; 'A8'!$P$2,"")&amp;(IF(+AND($N$58&lt;&gt;"no",C87&lt;&gt;0),"  "&amp; INT(C87),""))&amp; Y87</f>
        <v/>
      </c>
      <c r="C87" s="253">
        <f>'A8'!$Y$130</f>
        <v>0</v>
      </c>
      <c r="D87" s="619" t="s">
        <v>401</v>
      </c>
      <c r="E87" s="253">
        <f t="shared" si="26"/>
        <v>0</v>
      </c>
      <c r="F87" s="373">
        <f>IF(+AND(D87="yes",D86="no"),1,0)</f>
        <v>0</v>
      </c>
      <c r="Y87" s="253" t="str">
        <f>(IF(+AND($N$61&lt;&gt;"no",'A8'!$X$122&lt;&gt;0),"   ea.mq."&amp; ROUND('A8'!$X$122,2),""))</f>
        <v/>
      </c>
    </row>
    <row r="88" spans="1:25" x14ac:dyDescent="0.25">
      <c r="A88" s="253" t="str">
        <f t="shared" si="27"/>
        <v>A8</v>
      </c>
      <c r="B88" s="354" t="str">
        <f>IF(D88="yes",A88 &amp;" Pn03- " &amp; 'A8'!$AD$2,"")&amp;(IF(+AND($N$58&lt;&gt;"no",C88&lt;&gt;0),"  "&amp; INT(C88),""))&amp; Y88</f>
        <v/>
      </c>
      <c r="C88" s="253">
        <f>'A8'!$AM$130</f>
        <v>0</v>
      </c>
      <c r="D88" s="619" t="s">
        <v>401</v>
      </c>
      <c r="E88" s="253">
        <f t="shared" si="26"/>
        <v>0</v>
      </c>
      <c r="F88" s="373">
        <f>IF(+AND(D88="yes",D87="no"),1,0)</f>
        <v>0</v>
      </c>
      <c r="Y88" s="253" t="str">
        <f>(IF(+AND($N$61&lt;&gt;"no",'A8'!$AL$122&lt;&gt;0),"   ea.mq."&amp; ROUND('A8'!$AL$122,2),""))</f>
        <v/>
      </c>
    </row>
    <row r="89" spans="1:25" x14ac:dyDescent="0.25">
      <c r="A89" s="253" t="str">
        <f t="shared" si="27"/>
        <v>A8</v>
      </c>
      <c r="B89" s="354" t="str">
        <f>IF(D89="yes",A89 &amp;" Pn04- " &amp; 'A8'!$AR$2,"")&amp;(IF(+AND($N$58&lt;&gt;"no",C89&lt;&gt;0),"  "&amp; INT(C89),""))&amp;Y89</f>
        <v/>
      </c>
      <c r="C89" s="253">
        <f>'A8'!$BA$130</f>
        <v>0</v>
      </c>
      <c r="D89" s="619" t="s">
        <v>401</v>
      </c>
      <c r="E89" s="253">
        <f t="shared" si="26"/>
        <v>0</v>
      </c>
      <c r="F89" s="373">
        <f>IF(+AND(D89="yes",D88="no"),1,0)</f>
        <v>0</v>
      </c>
      <c r="Y89" s="253" t="str">
        <f>(IF(+AND($N$61&lt;&gt;"no",'A8'!$AZ$122&lt;&gt;0),"   ea.mq."&amp; ROUND('A8'!$AZ$122,2),""))</f>
        <v/>
      </c>
    </row>
    <row r="90" spans="1:25" x14ac:dyDescent="0.25">
      <c r="A90" s="253" t="str">
        <f t="shared" si="27"/>
        <v>A8</v>
      </c>
      <c r="B90" s="354" t="str">
        <f>IF(D90="yes",A90 &amp;" Pn05- " &amp; 'A8'!$BF$2,"")&amp;(IF(+AND($N$58&lt;&gt;"no",C90&lt;&gt;0),"  "&amp; INT(C90),""))&amp;Y90</f>
        <v/>
      </c>
      <c r="C90" s="253">
        <f>'A8'!$BO$130</f>
        <v>0</v>
      </c>
      <c r="D90" s="619" t="s">
        <v>401</v>
      </c>
      <c r="E90" s="253">
        <f t="shared" si="26"/>
        <v>0</v>
      </c>
      <c r="F90" s="373">
        <f t="shared" ref="F90:F95" si="28">IF(+AND(D90="yes",D89="no"),1,0)</f>
        <v>0</v>
      </c>
      <c r="Y90" s="253" t="str">
        <f>(IF(+AND($N$61&lt;&gt;"no",'A8'!$BN$122&lt;&gt;0),"   ea.mq."&amp; ROUND('A8'!$BN$122,2),""))</f>
        <v/>
      </c>
    </row>
    <row r="91" spans="1:25" x14ac:dyDescent="0.25">
      <c r="A91" s="253" t="str">
        <f t="shared" si="27"/>
        <v>A8</v>
      </c>
      <c r="B91" s="354" t="str">
        <f>IF(D91="yes",A91 &amp;" Pn06- "&amp;'A8'!$BT$2,"")&amp;(IF(+AND($N$58&lt;&gt;"no",C91&lt;&gt;0),"  "&amp; INT(C91),""))&amp;Y91</f>
        <v/>
      </c>
      <c r="C91" s="253">
        <f>'A8'!$CC$130</f>
        <v>0</v>
      </c>
      <c r="D91" s="619" t="s">
        <v>401</v>
      </c>
      <c r="E91" s="253">
        <f t="shared" si="26"/>
        <v>0</v>
      </c>
      <c r="F91" s="373">
        <f t="shared" si="28"/>
        <v>0</v>
      </c>
      <c r="Y91" s="253" t="str">
        <f>(IF(+AND($N$61&lt;&gt;"no",'A8'!$CB$122&lt;&gt;0),"   ea.mq."&amp; ROUND('A8'!$CB$122,2),""))</f>
        <v/>
      </c>
    </row>
    <row r="92" spans="1:25" x14ac:dyDescent="0.25">
      <c r="A92" s="253" t="str">
        <f t="shared" si="27"/>
        <v>A8</v>
      </c>
      <c r="B92" s="354" t="str">
        <f>IF(D92="yes",A92 &amp;" Pn07- " &amp; 'A8'!$CH$2,"")&amp;(IF(+AND($N$58&lt;&gt;"no",C92&lt;&gt;0),"  "&amp; INT(C92),""))&amp; Y92</f>
        <v/>
      </c>
      <c r="C92" s="253">
        <f>'A8'!$CQ$130</f>
        <v>0</v>
      </c>
      <c r="D92" s="619" t="s">
        <v>401</v>
      </c>
      <c r="E92" s="253">
        <f t="shared" si="26"/>
        <v>0</v>
      </c>
      <c r="F92" s="373">
        <f t="shared" si="28"/>
        <v>0</v>
      </c>
      <c r="Y92" s="253" t="str">
        <f>(IF(+AND($N$61&lt;&gt;"no",'A8'!$CP$122&lt;&gt;0),"   ea.mq."&amp; ROUND('A8'!$CP$122,2),""))</f>
        <v/>
      </c>
    </row>
    <row r="93" spans="1:25" x14ac:dyDescent="0.25">
      <c r="A93" s="253" t="str">
        <f t="shared" si="27"/>
        <v>A8</v>
      </c>
      <c r="B93" s="354" t="str">
        <f>IF(D93="yes",A93 &amp;" Pn08- " &amp; 'A8'!$CV$2,"")&amp;(IF(+AND($N$58&lt;&gt;"no",C93&lt;&gt;0),"  "&amp; INT(C93),""))&amp;Y93</f>
        <v/>
      </c>
      <c r="C93" s="253">
        <f>'A8'!$DE$130</f>
        <v>0</v>
      </c>
      <c r="D93" s="619" t="s">
        <v>401</v>
      </c>
      <c r="E93" s="253">
        <f t="shared" si="26"/>
        <v>0</v>
      </c>
      <c r="F93" s="373">
        <f t="shared" si="28"/>
        <v>0</v>
      </c>
      <c r="Y93" s="253" t="str">
        <f>IF(+AND($N$61&lt;&gt;"no",'A8'!$DD$122&lt;&gt;0),"   ea.mq."&amp; ROUND('A8'!$DD$122,2),"")</f>
        <v/>
      </c>
    </row>
    <row r="94" spans="1:25" x14ac:dyDescent="0.25">
      <c r="A94" s="253" t="str">
        <f t="shared" si="27"/>
        <v>A8</v>
      </c>
      <c r="B94" s="354" t="str">
        <f>IF(D94="yes",A94 &amp;" Pn09- " &amp; 'A8'!$DJ$2,"")&amp;(IF(+AND($N$58&lt;&gt;"no",C94&lt;&gt;0),"  "&amp; INT(C94),""))&amp;Y94</f>
        <v/>
      </c>
      <c r="C94" s="253">
        <f>'A8'!$DS$130</f>
        <v>0</v>
      </c>
      <c r="D94" s="619" t="s">
        <v>401</v>
      </c>
      <c r="E94" s="253">
        <f t="shared" si="26"/>
        <v>0</v>
      </c>
      <c r="F94" s="373">
        <f t="shared" si="28"/>
        <v>0</v>
      </c>
      <c r="Y94" s="253" t="str">
        <f>IF(+AND($N$61&lt;&gt;"no",'A8'!$DR$122&lt;&gt;0),"   ea.mq."&amp; ROUND('A8'!$DR$122,2),"")</f>
        <v/>
      </c>
    </row>
    <row r="95" spans="1:25" x14ac:dyDescent="0.25">
      <c r="A95" s="253" t="str">
        <f t="shared" si="27"/>
        <v>A8</v>
      </c>
      <c r="B95" s="354" t="str">
        <f>IF(D95="yes",A95 &amp;" Pn10- " &amp; 'A8'!$DX$2,"")&amp;(IF(+AND($N$58&lt;&gt;"no",C95&lt;&gt;0),"  "&amp; INT(C95),""))&amp;Y95</f>
        <v/>
      </c>
      <c r="C95" s="253">
        <f>'A8'!$EG$130</f>
        <v>0</v>
      </c>
      <c r="D95" s="619" t="s">
        <v>401</v>
      </c>
      <c r="E95" s="253">
        <f t="shared" si="26"/>
        <v>0</v>
      </c>
      <c r="F95" s="373">
        <f t="shared" si="28"/>
        <v>0</v>
      </c>
      <c r="Y95" s="253" t="str">
        <f>IF(+AND($N$61&lt;&gt;"no",'A8'!$EF$122&lt;&gt;0),"   ea.mq."&amp; ROUND('A8'!$EF$122,2),"")</f>
        <v/>
      </c>
    </row>
    <row r="96" spans="1:25" x14ac:dyDescent="0.25">
      <c r="A96" s="253" t="str">
        <f t="shared" si="27"/>
        <v>A8</v>
      </c>
      <c r="B96" s="354" t="str">
        <f>IF(D96="yes",A96 &amp;" Total Panel Types","")&amp;(IF(+AND($N$58&lt;&gt;"no",C96&lt;&gt;0),"  loc ."&amp; INT(C96),""))&amp;(IF(+AND($N$58&lt;&gt;"no",SUM(C86:C96)&lt;&gt;0),"  gl ."&amp; INT(SUM(C86:C96)),""))&amp;Y96</f>
        <v/>
      </c>
      <c r="C96" s="256">
        <f>'A8'!$FA$94- 'A8'!$EM$94</f>
        <v>0</v>
      </c>
      <c r="D96" s="254" t="str">
        <f>IF(+OR(D86&lt;&gt;"no",D87&lt;&gt;"no",D88&lt;&gt;"no",D89&lt;&gt;"no",D90&lt;&gt;"no",D91&lt;&gt;"no",D92&lt;&gt;"no",D93&lt;&gt;"no",D94&lt;&gt;"no",D95&lt;&gt;"no"),"yes","no")</f>
        <v>no</v>
      </c>
      <c r="E96" s="253">
        <f>IF(INT(SUM(C86:C96))&lt;&gt;(INT('A8'!$FA$94)),1,0)</f>
        <v>0</v>
      </c>
      <c r="Y96" s="253" t="str">
        <f>IF(+AND($N$61&lt;&gt;"no",'A8'!$EV$85&lt;&gt;0),"   ea.mq."&amp; ROUND('A8'!$EV$85,2),"")</f>
        <v/>
      </c>
    </row>
    <row r="97" spans="1:25" x14ac:dyDescent="0.25">
      <c r="A97" s="253" t="str">
        <f t="shared" si="27"/>
        <v>A8</v>
      </c>
      <c r="B97" s="354" t="str">
        <f>IF(D97="yes",A97 &amp;" Item -  "&amp; IF(('A8'!$FH$2)&lt;&gt;0,'A8'!$FH$2,""),"")&amp;(IF(+AND($N$58&lt;&gt;"no",C97&lt;&gt;0)," loc ."&amp; INT(C97),""))&amp;(IF(+AND($N$58&lt;&gt;"no",SUM(C86:C97)&lt;&gt;0),"  gl ."&amp; INT(SUM(C86:C97)),""))</f>
        <v/>
      </c>
      <c r="C97" s="255">
        <f>'A8'!$FR$86</f>
        <v>0</v>
      </c>
      <c r="D97" s="254" t="str">
        <f>IF(+OR(D86&lt;&gt;"no",D87&lt;&gt;"no",D88&lt;&gt;"no",D89&lt;&gt;"no",D90&lt;&gt;"no",D91&lt;&gt;"no",D92&lt;&gt;"no",D93&lt;&gt;"no",D94&lt;&gt;"no",D95&lt;&gt;"no"),"yes","no")</f>
        <v>no</v>
      </c>
      <c r="E97" s="253">
        <f>IF(INT(SUM(C86:C97))&lt;&gt;(INT('A8'!$FS$86)),1,0)</f>
        <v>0</v>
      </c>
      <c r="Y97" s="254" t="s">
        <v>355</v>
      </c>
    </row>
    <row r="98" spans="1:25" x14ac:dyDescent="0.25">
      <c r="A98" s="253" t="str">
        <f>$K$10</f>
        <v>A9</v>
      </c>
      <c r="B98" s="354" t="str">
        <f>IF(D98="yes",A98 &amp;" Pn01- " &amp; (('A9'!$B$2)),"") &amp;(IF(+AND($N$58&lt;&gt;"no",C98&lt;&gt;0),"  "&amp; INT(C98),"")) &amp; Y98</f>
        <v/>
      </c>
      <c r="C98" s="253">
        <f>'A9'!$K$130</f>
        <v>0</v>
      </c>
      <c r="D98" s="372" t="str">
        <f>IF(L10&lt;&gt;"yes","no","yes")</f>
        <v>no</v>
      </c>
      <c r="E98" s="253">
        <f t="shared" ref="E98:E107" si="29">IF(+AND(INT(C98)&lt;&gt;0,D98&lt;&gt;"yes"),1,0)</f>
        <v>0</v>
      </c>
      <c r="Y98" s="253" t="str">
        <f>(IF(+AND($N$61&lt;&gt;"no",'A9'!$J$122&lt;&gt;0),"   ea.mq."&amp; ROUND('A9'!$J$122,2),""))</f>
        <v/>
      </c>
    </row>
    <row r="99" spans="1:25" x14ac:dyDescent="0.25">
      <c r="A99" s="253" t="str">
        <f t="shared" ref="A99:A109" si="30">$K$10</f>
        <v>A9</v>
      </c>
      <c r="B99" s="354" t="str">
        <f>IF(D99="yes",A99 &amp;" Pn02- " &amp; 'A9'!$P$2,"")&amp;(IF(+AND($N$58&lt;&gt;"no",C99&lt;&gt;0),"  "&amp; INT(C99),""))&amp; Y99</f>
        <v/>
      </c>
      <c r="C99" s="253">
        <f>'A9'!$Y$130</f>
        <v>0</v>
      </c>
      <c r="D99" s="619" t="s">
        <v>401</v>
      </c>
      <c r="E99" s="253">
        <f t="shared" si="29"/>
        <v>0</v>
      </c>
      <c r="F99" s="373">
        <f>IF(+AND(D99="yes",D98="no"),1,0)</f>
        <v>0</v>
      </c>
      <c r="Y99" s="253" t="str">
        <f>(IF(+AND($N$61&lt;&gt;"no",'A9'!$X$122&lt;&gt;0),"   ea.mq."&amp; ROUND('A9'!$X$122,2),""))</f>
        <v/>
      </c>
    </row>
    <row r="100" spans="1:25" x14ac:dyDescent="0.25">
      <c r="A100" s="253" t="str">
        <f t="shared" si="30"/>
        <v>A9</v>
      </c>
      <c r="B100" s="354" t="str">
        <f>IF(D100="yes",A100 &amp;" Pn03- " &amp; 'A9'!$AD$2,"")&amp;(IF(+AND($N$58&lt;&gt;"no",C100&lt;&gt;0),"  "&amp; INT(C100),""))&amp; Y100</f>
        <v/>
      </c>
      <c r="C100" s="253">
        <f>'A9'!$AM$130</f>
        <v>0</v>
      </c>
      <c r="D100" s="619" t="s">
        <v>401</v>
      </c>
      <c r="E100" s="253">
        <f t="shared" si="29"/>
        <v>0</v>
      </c>
      <c r="F100" s="373">
        <f>IF(+AND(D100="yes",D99="no"),1,0)</f>
        <v>0</v>
      </c>
      <c r="Y100" s="253" t="str">
        <f>(IF(+AND($N$61&lt;&gt;"no",'A9'!$AL$122&lt;&gt;0),"   ea.mq."&amp; ROUND('A9'!$AL$122,2),""))</f>
        <v/>
      </c>
    </row>
    <row r="101" spans="1:25" x14ac:dyDescent="0.25">
      <c r="A101" s="253" t="str">
        <f t="shared" si="30"/>
        <v>A9</v>
      </c>
      <c r="B101" s="354" t="str">
        <f>IF(D101="yes",A101 &amp;" Pn04- " &amp; 'A9'!$AR$2,"")&amp;(IF(+AND($N$58&lt;&gt;"no",C101&lt;&gt;0),"  "&amp; INT(C101),""))&amp;Y101</f>
        <v/>
      </c>
      <c r="C101" s="253">
        <f>'A9'!$BA$130</f>
        <v>0</v>
      </c>
      <c r="D101" s="619" t="s">
        <v>401</v>
      </c>
      <c r="E101" s="253">
        <f t="shared" si="29"/>
        <v>0</v>
      </c>
      <c r="F101" s="373">
        <f>IF(+AND(D101="yes",D100="no"),1,0)</f>
        <v>0</v>
      </c>
      <c r="Y101" s="253" t="str">
        <f>(IF(+AND($N$61&lt;&gt;"no",'A9'!$AZ$122&lt;&gt;0),"   ea.mq."&amp; ROUND('A9'!$AZ$122,2),""))</f>
        <v/>
      </c>
    </row>
    <row r="102" spans="1:25" x14ac:dyDescent="0.25">
      <c r="A102" s="253" t="str">
        <f t="shared" si="30"/>
        <v>A9</v>
      </c>
      <c r="B102" s="354" t="str">
        <f>IF(D102="yes",A102 &amp;" Pn05- " &amp; 'A9'!$BF$2,"")&amp;(IF(+AND($N$58&lt;&gt;"no",C102&lt;&gt;0),"  "&amp; INT(C102),""))&amp;Y102</f>
        <v/>
      </c>
      <c r="C102" s="253">
        <f>'A9'!$BO$130</f>
        <v>0</v>
      </c>
      <c r="D102" s="619" t="s">
        <v>401</v>
      </c>
      <c r="E102" s="253">
        <f t="shared" si="29"/>
        <v>0</v>
      </c>
      <c r="F102" s="373">
        <f t="shared" ref="F102:F107" si="31">IF(+AND(D102="yes",D101="no"),1,0)</f>
        <v>0</v>
      </c>
      <c r="Y102" s="253" t="str">
        <f>(IF(+AND($N$61&lt;&gt;"no",'A9'!$BN$122&lt;&gt;0),"   ea.mq."&amp; ROUND('A9'!$BN$122,2),""))</f>
        <v/>
      </c>
    </row>
    <row r="103" spans="1:25" x14ac:dyDescent="0.25">
      <c r="A103" s="253" t="str">
        <f t="shared" si="30"/>
        <v>A9</v>
      </c>
      <c r="B103" s="354" t="str">
        <f>IF(D103="yes",A103 &amp;" Pn06- "&amp;'A9'!$BT$2,"")&amp;(IF(+AND($N$58&lt;&gt;"no",C103&lt;&gt;0),"  "&amp; INT(C103),""))&amp;Y103</f>
        <v/>
      </c>
      <c r="C103" s="253">
        <f>'A9'!$CC$130</f>
        <v>0</v>
      </c>
      <c r="D103" s="619" t="s">
        <v>401</v>
      </c>
      <c r="E103" s="253">
        <f t="shared" si="29"/>
        <v>0</v>
      </c>
      <c r="F103" s="373">
        <f t="shared" si="31"/>
        <v>0</v>
      </c>
      <c r="Y103" s="253" t="str">
        <f>(IF(+AND($N$61&lt;&gt;"no",'A9'!$CB$122&lt;&gt;0),"   ea.mq."&amp; ROUND('A9'!$CB$122,2),""))</f>
        <v/>
      </c>
    </row>
    <row r="104" spans="1:25" x14ac:dyDescent="0.25">
      <c r="A104" s="253" t="str">
        <f t="shared" si="30"/>
        <v>A9</v>
      </c>
      <c r="B104" s="354" t="str">
        <f>IF(D104="yes",A104 &amp;" Pn07- " &amp; 'A9'!$CH$2,"")&amp;(IF(+AND($N$58&lt;&gt;"no",C104&lt;&gt;0),"  "&amp; INT(C104),""))&amp; Y104</f>
        <v/>
      </c>
      <c r="C104" s="253">
        <f>'A9'!$CQ$130</f>
        <v>0</v>
      </c>
      <c r="D104" s="619" t="s">
        <v>401</v>
      </c>
      <c r="E104" s="253">
        <f t="shared" si="29"/>
        <v>0</v>
      </c>
      <c r="F104" s="373">
        <f t="shared" si="31"/>
        <v>0</v>
      </c>
      <c r="Y104" s="253" t="str">
        <f>(IF(+AND($N$61&lt;&gt;"no",'A9'!$CP$122&lt;&gt;0),"   ea.mq."&amp; ROUND('A9'!$CP$122,2),""))</f>
        <v/>
      </c>
    </row>
    <row r="105" spans="1:25" x14ac:dyDescent="0.25">
      <c r="A105" s="253" t="str">
        <f t="shared" si="30"/>
        <v>A9</v>
      </c>
      <c r="B105" s="354" t="str">
        <f>IF(D105="yes",A105 &amp;" Pn08- " &amp; 'A9'!$CV$2,"")&amp;(IF(+AND($N$58&lt;&gt;"no",C105&lt;&gt;0),"  "&amp; INT(C105),""))&amp;Y105</f>
        <v/>
      </c>
      <c r="C105" s="253">
        <f>'A9'!$DE$130</f>
        <v>0</v>
      </c>
      <c r="D105" s="619" t="s">
        <v>401</v>
      </c>
      <c r="E105" s="253">
        <f t="shared" si="29"/>
        <v>0</v>
      </c>
      <c r="F105" s="373">
        <f t="shared" si="31"/>
        <v>0</v>
      </c>
      <c r="Y105" s="253" t="str">
        <f>IF(+AND($N$61&lt;&gt;"no",'A9'!$DD$122&lt;&gt;0),"   ea.mq."&amp; ROUND('A9'!$DD$122,2),"")</f>
        <v/>
      </c>
    </row>
    <row r="106" spans="1:25" x14ac:dyDescent="0.25">
      <c r="A106" s="253" t="str">
        <f t="shared" si="30"/>
        <v>A9</v>
      </c>
      <c r="B106" s="354" t="str">
        <f>IF(D106="yes",A106 &amp;" Pn09- " &amp; 'A9'!$DJ$2,"")&amp;(IF(+AND($N$58&lt;&gt;"no",C106&lt;&gt;0),"  "&amp; INT(C106),""))&amp;Y106</f>
        <v/>
      </c>
      <c r="C106" s="253">
        <f>'A9'!$DS$130</f>
        <v>0</v>
      </c>
      <c r="D106" s="619" t="s">
        <v>401</v>
      </c>
      <c r="E106" s="253">
        <f t="shared" si="29"/>
        <v>0</v>
      </c>
      <c r="F106" s="373">
        <f t="shared" si="31"/>
        <v>0</v>
      </c>
      <c r="Y106" s="253" t="str">
        <f>IF(+AND($N$61&lt;&gt;"no",'A9'!$DR$122&lt;&gt;0),"   ea.mq."&amp; ROUND('A9'!$DR$122,2),"")</f>
        <v/>
      </c>
    </row>
    <row r="107" spans="1:25" x14ac:dyDescent="0.25">
      <c r="A107" s="253" t="str">
        <f t="shared" si="30"/>
        <v>A9</v>
      </c>
      <c r="B107" s="354" t="str">
        <f>IF(D107="yes",A107 &amp;" Pn10- " &amp; 'A9'!$DX$2,"")&amp;(IF(+AND($N$58&lt;&gt;"no",C107&lt;&gt;0),"  "&amp; INT(C107),""))&amp;Y107</f>
        <v/>
      </c>
      <c r="C107" s="253">
        <f>'A9'!$EG$130</f>
        <v>0</v>
      </c>
      <c r="D107" s="619" t="s">
        <v>401</v>
      </c>
      <c r="E107" s="253">
        <f t="shared" si="29"/>
        <v>0</v>
      </c>
      <c r="F107" s="373">
        <f t="shared" si="31"/>
        <v>0</v>
      </c>
      <c r="Y107" s="253" t="str">
        <f>IF(+AND($N$61&lt;&gt;"no",'A9'!$EF$122&lt;&gt;0),"   ea.mq."&amp; ROUND('A9'!$EF$122,2),"")</f>
        <v/>
      </c>
    </row>
    <row r="108" spans="1:25" x14ac:dyDescent="0.25">
      <c r="A108" s="253" t="str">
        <f t="shared" si="30"/>
        <v>A9</v>
      </c>
      <c r="B108" s="354" t="str">
        <f>IF(D108="yes",A108 &amp;" Total Panel Types","")&amp;(IF(+AND($N$58&lt;&gt;"no",C108&lt;&gt;0),"  loc ."&amp; INT(C108),""))&amp;(IF(+AND($N$58&lt;&gt;"no",SUM(C98:C108)&lt;&gt;0),"  gl ."&amp; INT(SUM(C98:C108)),""))&amp;Y108</f>
        <v/>
      </c>
      <c r="C108" s="256">
        <f>'A9'!$FA$94- 'A9'!$EM$94</f>
        <v>0</v>
      </c>
      <c r="D108" s="254" t="str">
        <f>IF(+OR(D98&lt;&gt;"no",D99&lt;&gt;"no",D100&lt;&gt;"no",D101&lt;&gt;"no",D102&lt;&gt;"no",D103&lt;&gt;"no",D104&lt;&gt;"no",D105&lt;&gt;"no",D106&lt;&gt;"no",D107&lt;&gt;"no"),"yes","no")</f>
        <v>no</v>
      </c>
      <c r="E108" s="253">
        <f>IF(INT(SUM(C98:C108))&lt;&gt;(INT('A9'!$FA$94)),1,0)</f>
        <v>0</v>
      </c>
      <c r="Y108" s="253" t="str">
        <f>IF(+AND($N$61&lt;&gt;"no",'A9'!$EV$85&lt;&gt;0),"   ea.mq."&amp; ROUND('A9'!$EV$85,2),"")</f>
        <v/>
      </c>
    </row>
    <row r="109" spans="1:25" x14ac:dyDescent="0.25">
      <c r="A109" s="253" t="str">
        <f t="shared" si="30"/>
        <v>A9</v>
      </c>
      <c r="B109" s="354" t="str">
        <f>IF(D109="yes",A109 &amp;" Item -  "&amp; IF(('A9'!$FH$2)&lt;&gt;0,'A9'!$FH$2,""),"")&amp;(IF(+AND($N$58&lt;&gt;"no",C109&lt;&gt;0)," loc ."&amp; INT(C109),""))&amp;(IF(+AND($N$58&lt;&gt;"no",SUM(C98:C109)&lt;&gt;0),"  gl ."&amp; INT(SUM(C98:C109)),""))</f>
        <v/>
      </c>
      <c r="C109" s="255">
        <f>'A9'!$FR$86</f>
        <v>0</v>
      </c>
      <c r="D109" s="254" t="str">
        <f>IF(+OR(D98&lt;&gt;"no",D99&lt;&gt;"no",D100&lt;&gt;"no",D101&lt;&gt;"no",D102&lt;&gt;"no",D103&lt;&gt;"no",D104&lt;&gt;"no",D105&lt;&gt;"no",D106&lt;&gt;"no",D107&lt;&gt;"no"),"yes","no")</f>
        <v>no</v>
      </c>
      <c r="E109" s="253">
        <f>IF(INT(SUM(C98:C109))&lt;&gt;(INT('A9'!$FS$86)),1,0)</f>
        <v>0</v>
      </c>
      <c r="Y109" s="254" t="s">
        <v>356</v>
      </c>
    </row>
    <row r="110" spans="1:25" x14ac:dyDescent="0.25">
      <c r="A110" s="253" t="str">
        <f>$K$11</f>
        <v>A10</v>
      </c>
      <c r="B110" s="354" t="str">
        <f>IF(D110="yes",A110 &amp;" Pn01- " &amp; (('A10'!$B$2)),"") &amp;(IF(+AND($N$58&lt;&gt;"no",C110&lt;&gt;0),"  "&amp; INT(C110),"")) &amp; Y110</f>
        <v/>
      </c>
      <c r="C110" s="253">
        <f>'A10'!$K$130</f>
        <v>0</v>
      </c>
      <c r="D110" s="372" t="str">
        <f>IF(L11&lt;&gt;"yes","no","yes")</f>
        <v>no</v>
      </c>
      <c r="E110" s="253">
        <f t="shared" ref="E110" si="32">IF(+AND(C110&lt;&gt;0,D110&lt;&gt;"yes"),1,0)</f>
        <v>0</v>
      </c>
      <c r="Y110" s="253" t="str">
        <f>(IF(+AND($N$61&lt;&gt;"no",'A10'!$J$122&lt;&gt;0),"   ea.mq."&amp; ROUND('A10'!$J$122,2),""))</f>
        <v/>
      </c>
    </row>
    <row r="111" spans="1:25" x14ac:dyDescent="0.25">
      <c r="A111" s="253" t="str">
        <f t="shared" ref="A111:A121" si="33">$K$11</f>
        <v>A10</v>
      </c>
      <c r="B111" s="354" t="str">
        <f>IF(D111="yes",A111 &amp;" Pn02- " &amp; 'A10'!$P$2,"")&amp;(IF(+AND($N$58&lt;&gt;"no",C111&lt;&gt;0),"  "&amp; INT(C111),""))&amp; Y111</f>
        <v/>
      </c>
      <c r="C111" s="253">
        <f>'A10'!$Y$130</f>
        <v>0</v>
      </c>
      <c r="D111" s="619" t="s">
        <v>401</v>
      </c>
      <c r="E111" s="253">
        <f t="shared" ref="E111:E119" si="34">IF(+AND(INT(C111)&lt;&gt;0,D111&lt;&gt;"yes"),1,0)</f>
        <v>0</v>
      </c>
      <c r="F111" s="373">
        <f>IF(+AND(D111="yes",D110="no"),1,0)</f>
        <v>0</v>
      </c>
      <c r="Y111" s="253" t="str">
        <f>(IF(+AND($N$61&lt;&gt;"no",'A10'!$X$122&lt;&gt;0),"   ea.mq."&amp; ROUND('A10'!$X$122,2),""))</f>
        <v/>
      </c>
    </row>
    <row r="112" spans="1:25" x14ac:dyDescent="0.25">
      <c r="A112" s="253" t="str">
        <f t="shared" si="33"/>
        <v>A10</v>
      </c>
      <c r="B112" s="354" t="str">
        <f>IF(D112="yes",A112 &amp;" Pn03- " &amp; 'A10'!$AD$2,"")&amp;(IF(+AND($N$58&lt;&gt;"no",C112&lt;&gt;0),"  "&amp; INT(C112),""))&amp; Y112</f>
        <v/>
      </c>
      <c r="C112" s="253">
        <f>'A10'!$AM$130</f>
        <v>0</v>
      </c>
      <c r="D112" s="619" t="s">
        <v>401</v>
      </c>
      <c r="E112" s="253">
        <f t="shared" si="34"/>
        <v>0</v>
      </c>
      <c r="F112" s="373">
        <f>IF(+AND(D112="yes",D111="no"),1,0)</f>
        <v>0</v>
      </c>
      <c r="Y112" s="253" t="str">
        <f>(IF(+AND($N$61&lt;&gt;"no",'A10'!$AL$122&lt;&gt;0),"   ea.mq."&amp; ROUND('A10'!$AL$122,2),""))</f>
        <v/>
      </c>
    </row>
    <row r="113" spans="1:25" x14ac:dyDescent="0.25">
      <c r="A113" s="253" t="str">
        <f t="shared" si="33"/>
        <v>A10</v>
      </c>
      <c r="B113" s="354" t="str">
        <f>IF(D113="yes",A113 &amp;" Pn04- " &amp; 'A10'!$AR$2,"")&amp;(IF(+AND($N$58&lt;&gt;"no",C113&lt;&gt;0),"  "&amp; INT(C113),""))&amp;Y113</f>
        <v/>
      </c>
      <c r="C113" s="253">
        <f>'A10'!$BA$130</f>
        <v>0</v>
      </c>
      <c r="D113" s="619" t="s">
        <v>401</v>
      </c>
      <c r="E113" s="253">
        <f t="shared" si="34"/>
        <v>0</v>
      </c>
      <c r="F113" s="373">
        <f>IF(+AND(D113="yes",D112="no"),1,0)</f>
        <v>0</v>
      </c>
      <c r="Y113" s="253" t="str">
        <f>(IF(+AND($N$61&lt;&gt;"no",'A10'!$AZ$122&lt;&gt;0),"   ea.mq."&amp; ROUND('A10'!$AZ$122,2),""))</f>
        <v/>
      </c>
    </row>
    <row r="114" spans="1:25" x14ac:dyDescent="0.25">
      <c r="A114" s="253" t="str">
        <f t="shared" si="33"/>
        <v>A10</v>
      </c>
      <c r="B114" s="354" t="str">
        <f>IF(D114="yes",A114 &amp;" Pn05- " &amp; 'A10'!$BF$2,"")&amp;(IF(+AND($N$58&lt;&gt;"no",C114&lt;&gt;0),"  "&amp; INT(C114),""))&amp;Y114</f>
        <v/>
      </c>
      <c r="C114" s="253">
        <f>'A10'!$BO$130</f>
        <v>0</v>
      </c>
      <c r="D114" s="619" t="s">
        <v>401</v>
      </c>
      <c r="E114" s="253">
        <f t="shared" si="34"/>
        <v>0</v>
      </c>
      <c r="F114" s="373">
        <f t="shared" ref="F114:F119" si="35">IF(+AND(D114="yes",D113="no"),1,0)</f>
        <v>0</v>
      </c>
      <c r="Y114" s="253" t="str">
        <f>(IF(+AND($N$61&lt;&gt;"no",'A10'!$BN$122&lt;&gt;0),"   ea.mq."&amp; ROUND('A10'!$BN$122,2),""))</f>
        <v/>
      </c>
    </row>
    <row r="115" spans="1:25" x14ac:dyDescent="0.25">
      <c r="A115" s="253" t="str">
        <f t="shared" si="33"/>
        <v>A10</v>
      </c>
      <c r="B115" s="354" t="str">
        <f>IF(D115="yes",A115 &amp;" Pn06- "&amp;'A10'!$BT$2,"")&amp;(IF(+AND($N$58&lt;&gt;"no",C115&lt;&gt;0),"  "&amp; INT(C115),""))&amp;Y115</f>
        <v/>
      </c>
      <c r="C115" s="253">
        <f>'A10'!$CC$130</f>
        <v>0</v>
      </c>
      <c r="D115" s="619" t="s">
        <v>401</v>
      </c>
      <c r="E115" s="253">
        <f t="shared" si="34"/>
        <v>0</v>
      </c>
      <c r="F115" s="373">
        <f t="shared" si="35"/>
        <v>0</v>
      </c>
      <c r="Y115" s="253" t="str">
        <f>(IF(+AND($N$61&lt;&gt;"no",'A10'!$CB$122&lt;&gt;0),"   ea.mq."&amp; ROUND('A10'!$CB$122,2),""))</f>
        <v/>
      </c>
    </row>
    <row r="116" spans="1:25" x14ac:dyDescent="0.25">
      <c r="A116" s="253" t="str">
        <f t="shared" si="33"/>
        <v>A10</v>
      </c>
      <c r="B116" s="354" t="str">
        <f>IF(D116="yes",A116 &amp;" Pn07- " &amp; 'A10'!$CH$2,"")&amp;(IF(+AND($N$58&lt;&gt;"no",C116&lt;&gt;0),"  "&amp; INT(C116),""))&amp; Y116</f>
        <v/>
      </c>
      <c r="C116" s="253">
        <f>'A10'!$CQ$130</f>
        <v>0</v>
      </c>
      <c r="D116" s="619" t="s">
        <v>401</v>
      </c>
      <c r="E116" s="253">
        <f t="shared" si="34"/>
        <v>0</v>
      </c>
      <c r="F116" s="373">
        <f t="shared" si="35"/>
        <v>0</v>
      </c>
      <c r="Y116" s="253" t="str">
        <f>(IF(+AND($N$61&lt;&gt;"no",'A10'!$CP$122&lt;&gt;0),"   ea.mq."&amp; ROUND('A10'!$CP$122,2),""))</f>
        <v/>
      </c>
    </row>
    <row r="117" spans="1:25" x14ac:dyDescent="0.25">
      <c r="A117" s="253" t="str">
        <f t="shared" si="33"/>
        <v>A10</v>
      </c>
      <c r="B117" s="354" t="str">
        <f>IF(D117="yes",A117 &amp;" Pn08- " &amp; 'A10'!$CV$2,"")&amp;(IF(+AND($N$58&lt;&gt;"no",C117&lt;&gt;0),"  "&amp; INT(C117),""))&amp;Y117</f>
        <v/>
      </c>
      <c r="C117" s="253">
        <f>'A10'!$DE$130</f>
        <v>0</v>
      </c>
      <c r="D117" s="619" t="s">
        <v>401</v>
      </c>
      <c r="E117" s="253">
        <f t="shared" si="34"/>
        <v>0</v>
      </c>
      <c r="F117" s="373">
        <f t="shared" si="35"/>
        <v>0</v>
      </c>
      <c r="Y117" s="253" t="str">
        <f>IF(+AND($N$61&lt;&gt;"no",'A10'!$DD$122&lt;&gt;0),"   ea.mq."&amp; ROUND('A10'!$DD$122,2),"")</f>
        <v/>
      </c>
    </row>
    <row r="118" spans="1:25" x14ac:dyDescent="0.25">
      <c r="A118" s="253" t="str">
        <f t="shared" si="33"/>
        <v>A10</v>
      </c>
      <c r="B118" s="354" t="str">
        <f>IF(D118="yes",A118 &amp;" Pn09- " &amp; 'A10'!$DJ$2,"")&amp;(IF(+AND($N$58&lt;&gt;"no",C118&lt;&gt;0),"  "&amp; INT(C118),""))&amp;Y118</f>
        <v/>
      </c>
      <c r="C118" s="253">
        <f>'A10'!$DS$130</f>
        <v>0</v>
      </c>
      <c r="D118" s="619" t="s">
        <v>401</v>
      </c>
      <c r="E118" s="253">
        <f t="shared" si="34"/>
        <v>0</v>
      </c>
      <c r="F118" s="373">
        <f t="shared" si="35"/>
        <v>0</v>
      </c>
      <c r="Y118" s="253" t="str">
        <f>IF(+AND($N$61&lt;&gt;"no",'A10'!$DR$122&lt;&gt;0),"   ea.mq."&amp; ROUND('A10'!$DR$122,2),"")</f>
        <v/>
      </c>
    </row>
    <row r="119" spans="1:25" x14ac:dyDescent="0.25">
      <c r="A119" s="253" t="str">
        <f t="shared" si="33"/>
        <v>A10</v>
      </c>
      <c r="B119" s="354" t="str">
        <f>IF(D119="yes",A119 &amp;" Pn10- " &amp; 'A10'!$DX$2,"")&amp;(IF(+AND($N$58&lt;&gt;"no",C119&lt;&gt;0),"  "&amp; INT(C119),""))&amp;Y119</f>
        <v/>
      </c>
      <c r="C119" s="253">
        <f>'A10'!$EG$130</f>
        <v>0</v>
      </c>
      <c r="D119" s="619" t="s">
        <v>401</v>
      </c>
      <c r="E119" s="253">
        <f t="shared" si="34"/>
        <v>0</v>
      </c>
      <c r="F119" s="373">
        <f t="shared" si="35"/>
        <v>0</v>
      </c>
      <c r="Y119" s="253" t="str">
        <f>IF(+AND($N$61&lt;&gt;"no",'A10'!$EF$122&lt;&gt;0),"   ea.mq."&amp; ROUND('A10'!$EF$122,2),"")</f>
        <v/>
      </c>
    </row>
    <row r="120" spans="1:25" x14ac:dyDescent="0.25">
      <c r="A120" s="253" t="str">
        <f t="shared" si="33"/>
        <v>A10</v>
      </c>
      <c r="B120" s="354" t="str">
        <f>IF(D120="yes",A120 &amp;" Total Panel Types","")&amp;(IF(+AND($N$58&lt;&gt;"no",C120&lt;&gt;0),"  loc ."&amp; INT(C120),""))&amp;(IF(+AND($N$58&lt;&gt;"no",SUM(C110:C120)&lt;&gt;0),"  gl ."&amp; INT(SUM(C110:C120)),""))&amp;Y120</f>
        <v/>
      </c>
      <c r="C120" s="256">
        <f>'A10'!$FA$94- 'A10'!$EM$94</f>
        <v>0</v>
      </c>
      <c r="D120" s="254" t="str">
        <f>IF(+OR(D110&lt;&gt;"no",D111&lt;&gt;"no",D112&lt;&gt;"no",D113&lt;&gt;"no",D114&lt;&gt;"no",D115&lt;&gt;"no",D116&lt;&gt;"no",D117&lt;&gt;"no",D118&lt;&gt;"no",D119&lt;&gt;"no"),"yes","no")</f>
        <v>no</v>
      </c>
      <c r="E120" s="253">
        <f>IF(INT(SUM(C110:C120))&lt;&gt;(INT('A10'!$FA$94)),1,0)</f>
        <v>0</v>
      </c>
      <c r="Y120" s="253" t="str">
        <f>IF(+AND($N$61&lt;&gt;"no",'A10'!$EV$85&lt;&gt;0),"   ea.mq."&amp; ROUND('A10'!$EV$85,2),"")</f>
        <v/>
      </c>
    </row>
    <row r="121" spans="1:25" x14ac:dyDescent="0.25">
      <c r="A121" s="253" t="str">
        <f t="shared" si="33"/>
        <v>A10</v>
      </c>
      <c r="B121" s="354" t="str">
        <f>IF(D121="yes",A121 &amp;" Item -  "&amp; IF(('A10'!$FH$2)&lt;&gt;0,'A10'!$FH$2,""),"")&amp;(IF(+AND($N$58&lt;&gt;"no",C121&lt;&gt;0)," loc ."&amp; INT(C121),""))&amp;(IF(+AND($N$58&lt;&gt;"no",SUM(C110:C121)&lt;&gt;0),"  gl ."&amp; INT(SUM(C110:C121)),""))</f>
        <v/>
      </c>
      <c r="C121" s="255">
        <f>'A10'!$FR$86</f>
        <v>0</v>
      </c>
      <c r="D121" s="254" t="str">
        <f>IF(+OR(D110&lt;&gt;"no",D111&lt;&gt;"no",D112&lt;&gt;"no",D113&lt;&gt;"no",D114&lt;&gt;"no",D115&lt;&gt;"no",D116&lt;&gt;"no",D117&lt;&gt;"no",D118&lt;&gt;"no",D119&lt;&gt;"no"),"yes","no")</f>
        <v>no</v>
      </c>
      <c r="E121" s="253">
        <f>IF(INT(SUM(C110:C121))&lt;&gt;(INT('A10'!$FS$86)),1,0)</f>
        <v>0</v>
      </c>
      <c r="Y121" s="254"/>
    </row>
    <row r="126" spans="1:25" s="373" customFormat="1" ht="12.75" customHeight="1" x14ac:dyDescent="0.25">
      <c r="A126" s="643"/>
      <c r="B126" s="644"/>
      <c r="C126" s="644"/>
      <c r="D126" s="644"/>
      <c r="E126" s="644"/>
      <c r="F126" s="644"/>
      <c r="G126" s="644"/>
      <c r="H126" s="644"/>
      <c r="I126" s="644"/>
      <c r="J126" s="644"/>
      <c r="K126" s="644"/>
      <c r="L126" s="644"/>
      <c r="M126" s="644"/>
      <c r="N126" s="644"/>
      <c r="O126" s="644"/>
      <c r="P126" s="645"/>
    </row>
    <row r="127" spans="1:25" s="646" customFormat="1" ht="32.5" x14ac:dyDescent="0.25">
      <c r="A127" s="656"/>
      <c r="B127" s="1192" t="s">
        <v>527</v>
      </c>
      <c r="C127" s="1193"/>
      <c r="D127" s="1193"/>
      <c r="E127" s="1194"/>
      <c r="F127" s="657" t="s">
        <v>536</v>
      </c>
      <c r="G127" s="658"/>
      <c r="H127" s="658"/>
      <c r="I127" s="658"/>
      <c r="J127" s="658"/>
      <c r="K127" s="658"/>
      <c r="L127" s="658"/>
      <c r="M127" s="658"/>
      <c r="N127" s="658"/>
      <c r="O127" s="658"/>
      <c r="P127" s="659"/>
    </row>
    <row r="128" spans="1:25" s="646" customFormat="1" x14ac:dyDescent="0.25">
      <c r="A128" s="660"/>
      <c r="B128" s="233"/>
      <c r="C128" s="234"/>
      <c r="D128" s="234"/>
      <c r="E128" s="234"/>
      <c r="F128" s="234"/>
      <c r="G128" s="234"/>
      <c r="H128" s="234"/>
      <c r="I128" s="234"/>
      <c r="J128" s="234"/>
      <c r="K128" s="234"/>
      <c r="L128" s="234"/>
      <c r="M128" s="234"/>
      <c r="N128" s="234"/>
      <c r="O128" s="86"/>
      <c r="P128" s="659"/>
    </row>
    <row r="129" spans="1:16" s="646" customFormat="1" x14ac:dyDescent="0.25">
      <c r="A129" s="660"/>
      <c r="B129" s="648" t="s">
        <v>126</v>
      </c>
      <c r="C129" s="647" t="s">
        <v>127</v>
      </c>
      <c r="D129" s="647" t="s">
        <v>4</v>
      </c>
      <c r="E129" s="647" t="s">
        <v>128</v>
      </c>
      <c r="F129" s="8"/>
      <c r="G129" s="61"/>
      <c r="H129" s="10"/>
      <c r="I129" s="61"/>
      <c r="J129" s="10"/>
      <c r="K129" s="10"/>
      <c r="L129" s="647" t="s">
        <v>127</v>
      </c>
      <c r="M129" s="647" t="s">
        <v>4</v>
      </c>
      <c r="N129" s="647" t="s">
        <v>128</v>
      </c>
      <c r="O129" s="19"/>
      <c r="P129" s="659"/>
    </row>
    <row r="130" spans="1:16" s="646" customFormat="1" x14ac:dyDescent="0.25">
      <c r="A130" s="660"/>
      <c r="B130" s="295" t="s">
        <v>331</v>
      </c>
      <c r="C130" s="649"/>
      <c r="D130" s="650"/>
      <c r="E130" s="190">
        <f>SUM(F131:F141)</f>
        <v>76.39</v>
      </c>
      <c r="F130" s="107"/>
      <c r="G130" s="61"/>
      <c r="H130" s="10"/>
      <c r="I130" s="61"/>
      <c r="J130" s="298" t="s">
        <v>330</v>
      </c>
      <c r="K130" s="299"/>
      <c r="L130" s="650"/>
      <c r="M130" s="650"/>
      <c r="N130" s="190">
        <f>SUM(O131:O141)</f>
        <v>47.54</v>
      </c>
      <c r="O130" s="651"/>
      <c r="P130" s="659"/>
    </row>
    <row r="131" spans="1:16" s="646" customFormat="1" x14ac:dyDescent="0.25">
      <c r="A131" s="660"/>
      <c r="B131" s="652"/>
      <c r="C131" s="87" t="s">
        <v>90</v>
      </c>
      <c r="D131" s="95" t="s">
        <v>111</v>
      </c>
      <c r="E131" s="14"/>
      <c r="F131" s="653">
        <v>27.32</v>
      </c>
      <c r="G131" s="61"/>
      <c r="H131" s="10"/>
      <c r="I131" s="61"/>
      <c r="J131" s="302"/>
      <c r="K131" s="61"/>
      <c r="L131" s="87" t="s">
        <v>90</v>
      </c>
      <c r="M131" s="95" t="s">
        <v>111</v>
      </c>
      <c r="N131" s="14"/>
      <c r="O131" s="653">
        <v>3.29</v>
      </c>
      <c r="P131" s="659"/>
    </row>
    <row r="132" spans="1:16" s="646" customFormat="1" x14ac:dyDescent="0.25">
      <c r="A132" s="660"/>
      <c r="B132" s="652"/>
      <c r="C132" s="87" t="s">
        <v>99</v>
      </c>
      <c r="D132" s="95" t="s">
        <v>112</v>
      </c>
      <c r="E132" s="14"/>
      <c r="F132" s="653">
        <v>2.56</v>
      </c>
      <c r="G132" s="61"/>
      <c r="H132" s="10"/>
      <c r="I132" s="61"/>
      <c r="J132" s="302"/>
      <c r="K132" s="61"/>
      <c r="L132" s="87" t="s">
        <v>99</v>
      </c>
      <c r="M132" s="95" t="s">
        <v>112</v>
      </c>
      <c r="N132" s="14"/>
      <c r="O132" s="653">
        <v>7.43</v>
      </c>
      <c r="P132" s="659"/>
    </row>
    <row r="133" spans="1:16" s="646" customFormat="1" x14ac:dyDescent="0.25">
      <c r="A133" s="660"/>
      <c r="B133" s="652"/>
      <c r="C133" s="87" t="s">
        <v>91</v>
      </c>
      <c r="D133" s="95" t="s">
        <v>321</v>
      </c>
      <c r="E133" s="14"/>
      <c r="F133" s="653">
        <v>0</v>
      </c>
      <c r="G133" s="61"/>
      <c r="H133" s="10"/>
      <c r="I133" s="61"/>
      <c r="J133" s="302"/>
      <c r="K133" s="61"/>
      <c r="L133" s="87" t="s">
        <v>91</v>
      </c>
      <c r="M133" s="95" t="s">
        <v>321</v>
      </c>
      <c r="N133" s="14"/>
      <c r="O133" s="653">
        <v>0</v>
      </c>
      <c r="P133" s="659"/>
    </row>
    <row r="134" spans="1:16" s="646" customFormat="1" x14ac:dyDescent="0.25">
      <c r="A134" s="660"/>
      <c r="B134" s="137"/>
      <c r="C134" s="87" t="s">
        <v>240</v>
      </c>
      <c r="D134" s="95" t="s">
        <v>246</v>
      </c>
      <c r="E134" s="14"/>
      <c r="F134" s="653">
        <v>19.89</v>
      </c>
      <c r="G134" s="61"/>
      <c r="H134" s="61"/>
      <c r="I134" s="61"/>
      <c r="J134" s="61"/>
      <c r="K134" s="61"/>
      <c r="L134" s="87" t="s">
        <v>240</v>
      </c>
      <c r="M134" s="95" t="s">
        <v>246</v>
      </c>
      <c r="N134" s="14"/>
      <c r="O134" s="653">
        <v>0</v>
      </c>
      <c r="P134" s="659"/>
    </row>
    <row r="135" spans="1:16" s="646" customFormat="1" x14ac:dyDescent="0.25">
      <c r="A135" s="660"/>
      <c r="B135" s="652"/>
      <c r="C135" s="87" t="s">
        <v>96</v>
      </c>
      <c r="D135" s="8" t="s">
        <v>46</v>
      </c>
      <c r="E135" s="61"/>
      <c r="F135" s="653">
        <v>5.13</v>
      </c>
      <c r="G135" s="61"/>
      <c r="H135" s="10"/>
      <c r="I135" s="61"/>
      <c r="J135" s="302"/>
      <c r="K135" s="61"/>
      <c r="L135" s="87" t="s">
        <v>96</v>
      </c>
      <c r="M135" s="8" t="s">
        <v>46</v>
      </c>
      <c r="N135" s="61"/>
      <c r="O135" s="653">
        <v>23.69</v>
      </c>
      <c r="P135" s="659"/>
    </row>
    <row r="136" spans="1:16" s="646" customFormat="1" x14ac:dyDescent="0.25">
      <c r="A136" s="660"/>
      <c r="B136" s="652"/>
      <c r="C136" s="87" t="s">
        <v>73</v>
      </c>
      <c r="D136" s="8" t="s">
        <v>129</v>
      </c>
      <c r="E136" s="61"/>
      <c r="F136" s="653">
        <v>1.74</v>
      </c>
      <c r="G136" s="61"/>
      <c r="H136" s="10"/>
      <c r="I136" s="61"/>
      <c r="J136" s="302"/>
      <c r="K136" s="61"/>
      <c r="L136" s="87" t="s">
        <v>73</v>
      </c>
      <c r="M136" s="8" t="s">
        <v>129</v>
      </c>
      <c r="N136" s="61"/>
      <c r="O136" s="653">
        <v>2.1800000000000002</v>
      </c>
      <c r="P136" s="659"/>
    </row>
    <row r="137" spans="1:16" s="646" customFormat="1" x14ac:dyDescent="0.25">
      <c r="A137" s="660"/>
      <c r="B137" s="652"/>
      <c r="C137" s="87" t="s">
        <v>133</v>
      </c>
      <c r="D137" s="8" t="s">
        <v>132</v>
      </c>
      <c r="E137" s="61"/>
      <c r="F137" s="653">
        <v>3.39</v>
      </c>
      <c r="G137" s="61"/>
      <c r="H137" s="10"/>
      <c r="I137" s="61"/>
      <c r="J137" s="302"/>
      <c r="K137" s="61"/>
      <c r="L137" s="87" t="s">
        <v>133</v>
      </c>
      <c r="M137" s="8" t="s">
        <v>132</v>
      </c>
      <c r="N137" s="61"/>
      <c r="O137" s="653">
        <v>0</v>
      </c>
      <c r="P137" s="659"/>
    </row>
    <row r="138" spans="1:16" s="646" customFormat="1" x14ac:dyDescent="0.25">
      <c r="A138" s="660"/>
      <c r="B138" s="652"/>
      <c r="C138" s="87" t="s">
        <v>65</v>
      </c>
      <c r="D138" s="95" t="s">
        <v>60</v>
      </c>
      <c r="E138" s="14"/>
      <c r="F138" s="653">
        <v>0.69</v>
      </c>
      <c r="G138" s="61"/>
      <c r="H138" s="10"/>
      <c r="I138" s="61"/>
      <c r="J138" s="302"/>
      <c r="K138" s="61"/>
      <c r="L138" s="87" t="s">
        <v>65</v>
      </c>
      <c r="M138" s="95" t="s">
        <v>60</v>
      </c>
      <c r="N138" s="14"/>
      <c r="O138" s="653">
        <v>0.83</v>
      </c>
      <c r="P138" s="659"/>
    </row>
    <row r="139" spans="1:16" s="646" customFormat="1" x14ac:dyDescent="0.25">
      <c r="A139" s="660"/>
      <c r="B139" s="652"/>
      <c r="C139" s="87" t="s">
        <v>72</v>
      </c>
      <c r="D139" s="8" t="s">
        <v>154</v>
      </c>
      <c r="E139" s="61"/>
      <c r="F139" s="653">
        <v>2.4700000000000002</v>
      </c>
      <c r="G139" s="61"/>
      <c r="H139" s="10"/>
      <c r="I139" s="61"/>
      <c r="J139" s="302"/>
      <c r="K139" s="61"/>
      <c r="L139" s="87" t="s">
        <v>72</v>
      </c>
      <c r="M139" s="8" t="s">
        <v>154</v>
      </c>
      <c r="N139" s="61"/>
      <c r="O139" s="653">
        <v>2.27</v>
      </c>
      <c r="P139" s="659"/>
    </row>
    <row r="140" spans="1:16" s="646" customFormat="1" x14ac:dyDescent="0.25">
      <c r="A140" s="660"/>
      <c r="B140" s="652"/>
      <c r="C140" s="87" t="s">
        <v>76</v>
      </c>
      <c r="D140" s="11" t="s">
        <v>53</v>
      </c>
      <c r="E140" s="14"/>
      <c r="F140" s="653">
        <v>0</v>
      </c>
      <c r="G140" s="61"/>
      <c r="H140" s="10"/>
      <c r="I140" s="61"/>
      <c r="J140" s="302"/>
      <c r="K140" s="61"/>
      <c r="L140" s="87" t="s">
        <v>76</v>
      </c>
      <c r="M140" s="11" t="s">
        <v>53</v>
      </c>
      <c r="N140" s="14"/>
      <c r="O140" s="653">
        <v>0</v>
      </c>
      <c r="P140" s="659"/>
    </row>
    <row r="141" spans="1:16" s="646" customFormat="1" x14ac:dyDescent="0.25">
      <c r="A141" s="660"/>
      <c r="B141" s="652"/>
      <c r="C141" s="87" t="s">
        <v>105</v>
      </c>
      <c r="D141" s="11" t="s">
        <v>57</v>
      </c>
      <c r="E141" s="14"/>
      <c r="F141" s="653">
        <v>13.2</v>
      </c>
      <c r="G141" s="61"/>
      <c r="H141" s="10"/>
      <c r="I141" s="61"/>
      <c r="J141" s="302"/>
      <c r="K141" s="61"/>
      <c r="L141" s="87" t="s">
        <v>105</v>
      </c>
      <c r="M141" s="11" t="s">
        <v>57</v>
      </c>
      <c r="N141" s="14"/>
      <c r="O141" s="653">
        <v>7.85</v>
      </c>
      <c r="P141" s="659"/>
    </row>
    <row r="142" spans="1:16" s="646" customFormat="1" x14ac:dyDescent="0.25">
      <c r="A142" s="660"/>
      <c r="B142" s="295" t="s">
        <v>332</v>
      </c>
      <c r="C142" s="649"/>
      <c r="D142" s="650"/>
      <c r="E142" s="190">
        <f>SUM(F143:F153)</f>
        <v>39</v>
      </c>
      <c r="F142" s="107"/>
      <c r="G142" s="61"/>
      <c r="H142" s="10"/>
      <c r="I142" s="61"/>
      <c r="J142" s="298" t="s">
        <v>329</v>
      </c>
      <c r="K142" s="299"/>
      <c r="L142" s="650"/>
      <c r="M142" s="650"/>
      <c r="N142" s="190">
        <f>SUM(O143:O153)</f>
        <v>17.29</v>
      </c>
      <c r="O142" s="651"/>
      <c r="P142" s="659"/>
    </row>
    <row r="143" spans="1:16" s="646" customFormat="1" x14ac:dyDescent="0.25">
      <c r="A143" s="660"/>
      <c r="B143" s="652"/>
      <c r="C143" s="87" t="s">
        <v>90</v>
      </c>
      <c r="D143" s="95" t="s">
        <v>111</v>
      </c>
      <c r="E143" s="14"/>
      <c r="F143" s="653">
        <v>0</v>
      </c>
      <c r="G143" s="61"/>
      <c r="H143" s="10"/>
      <c r="I143" s="61"/>
      <c r="J143" s="302"/>
      <c r="K143" s="61"/>
      <c r="L143" s="87" t="s">
        <v>90</v>
      </c>
      <c r="M143" s="95" t="s">
        <v>111</v>
      </c>
      <c r="N143" s="14"/>
      <c r="O143" s="653">
        <v>0</v>
      </c>
      <c r="P143" s="659"/>
    </row>
    <row r="144" spans="1:16" s="646" customFormat="1" x14ac:dyDescent="0.25">
      <c r="A144" s="660"/>
      <c r="B144" s="652"/>
      <c r="C144" s="87" t="s">
        <v>99</v>
      </c>
      <c r="D144" s="95" t="s">
        <v>112</v>
      </c>
      <c r="E144" s="14"/>
      <c r="F144" s="653">
        <v>3.35</v>
      </c>
      <c r="G144" s="61"/>
      <c r="H144" s="10"/>
      <c r="I144" s="61"/>
      <c r="J144" s="302"/>
      <c r="K144" s="61"/>
      <c r="L144" s="87" t="s">
        <v>99</v>
      </c>
      <c r="M144" s="95" t="s">
        <v>112</v>
      </c>
      <c r="N144" s="14"/>
      <c r="O144" s="653">
        <v>0</v>
      </c>
      <c r="P144" s="659"/>
    </row>
    <row r="145" spans="1:16" s="646" customFormat="1" x14ac:dyDescent="0.25">
      <c r="A145" s="660"/>
      <c r="B145" s="652"/>
      <c r="C145" s="87" t="s">
        <v>91</v>
      </c>
      <c r="D145" s="95" t="s">
        <v>321</v>
      </c>
      <c r="E145" s="14"/>
      <c r="F145" s="653">
        <v>0</v>
      </c>
      <c r="G145" s="61"/>
      <c r="H145" s="10"/>
      <c r="I145" s="61"/>
      <c r="J145" s="302"/>
      <c r="K145" s="61"/>
      <c r="L145" s="87" t="s">
        <v>91</v>
      </c>
      <c r="M145" s="95" t="s">
        <v>321</v>
      </c>
      <c r="N145" s="14"/>
      <c r="O145" s="653">
        <v>0</v>
      </c>
      <c r="P145" s="659"/>
    </row>
    <row r="146" spans="1:16" s="646" customFormat="1" x14ac:dyDescent="0.25">
      <c r="A146" s="660"/>
      <c r="B146" s="137"/>
      <c r="C146" s="87" t="s">
        <v>240</v>
      </c>
      <c r="D146" s="95" t="s">
        <v>246</v>
      </c>
      <c r="E146" s="14"/>
      <c r="F146" s="653">
        <v>9.06</v>
      </c>
      <c r="G146" s="61"/>
      <c r="H146" s="61"/>
      <c r="I146" s="61"/>
      <c r="J146" s="61"/>
      <c r="K146" s="61"/>
      <c r="L146" s="87" t="s">
        <v>240</v>
      </c>
      <c r="M146" s="95" t="s">
        <v>246</v>
      </c>
      <c r="N146" s="14"/>
      <c r="O146" s="653">
        <v>4.8099999999999996</v>
      </c>
      <c r="P146" s="659"/>
    </row>
    <row r="147" spans="1:16" s="646" customFormat="1" x14ac:dyDescent="0.25">
      <c r="A147" s="660"/>
      <c r="B147" s="652"/>
      <c r="C147" s="87" t="s">
        <v>96</v>
      </c>
      <c r="D147" s="8" t="s">
        <v>46</v>
      </c>
      <c r="E147" s="61"/>
      <c r="F147" s="653">
        <v>0.56999999999999995</v>
      </c>
      <c r="G147" s="61"/>
      <c r="H147" s="10"/>
      <c r="I147" s="61"/>
      <c r="J147" s="302"/>
      <c r="K147" s="61"/>
      <c r="L147" s="87" t="s">
        <v>96</v>
      </c>
      <c r="M147" s="8" t="s">
        <v>46</v>
      </c>
      <c r="N147" s="61"/>
      <c r="O147" s="653">
        <v>0.93</v>
      </c>
      <c r="P147" s="659"/>
    </row>
    <row r="148" spans="1:16" s="646" customFormat="1" x14ac:dyDescent="0.25">
      <c r="A148" s="660"/>
      <c r="B148" s="652"/>
      <c r="C148" s="87" t="s">
        <v>73</v>
      </c>
      <c r="D148" s="8" t="s">
        <v>129</v>
      </c>
      <c r="E148" s="61"/>
      <c r="F148" s="653">
        <v>1.37</v>
      </c>
      <c r="G148" s="61"/>
      <c r="H148" s="10"/>
      <c r="I148" s="61"/>
      <c r="J148" s="302"/>
      <c r="K148" s="61"/>
      <c r="L148" s="87" t="s">
        <v>73</v>
      </c>
      <c r="M148" s="8" t="s">
        <v>129</v>
      </c>
      <c r="N148" s="61"/>
      <c r="O148" s="653">
        <v>2.06</v>
      </c>
      <c r="P148" s="659"/>
    </row>
    <row r="149" spans="1:16" s="646" customFormat="1" x14ac:dyDescent="0.25">
      <c r="A149" s="660"/>
      <c r="B149" s="652"/>
      <c r="C149" s="87" t="s">
        <v>133</v>
      </c>
      <c r="D149" s="8" t="s">
        <v>132</v>
      </c>
      <c r="E149" s="61"/>
      <c r="F149" s="653">
        <v>1.98</v>
      </c>
      <c r="G149" s="61"/>
      <c r="H149" s="10"/>
      <c r="I149" s="61"/>
      <c r="J149" s="302"/>
      <c r="K149" s="61"/>
      <c r="L149" s="87" t="s">
        <v>133</v>
      </c>
      <c r="M149" s="8" t="s">
        <v>132</v>
      </c>
      <c r="N149" s="61"/>
      <c r="O149" s="653">
        <v>1.3</v>
      </c>
      <c r="P149" s="659"/>
    </row>
    <row r="150" spans="1:16" s="646" customFormat="1" x14ac:dyDescent="0.25">
      <c r="A150" s="660"/>
      <c r="B150" s="652"/>
      <c r="C150" s="87" t="s">
        <v>65</v>
      </c>
      <c r="D150" s="95" t="s">
        <v>60</v>
      </c>
      <c r="E150" s="14"/>
      <c r="F150" s="653">
        <v>8.85</v>
      </c>
      <c r="G150" s="61"/>
      <c r="H150" s="10"/>
      <c r="I150" s="61"/>
      <c r="J150" s="302"/>
      <c r="K150" s="61"/>
      <c r="L150" s="87" t="s">
        <v>65</v>
      </c>
      <c r="M150" s="95" t="s">
        <v>60</v>
      </c>
      <c r="N150" s="14"/>
      <c r="O150" s="653">
        <v>2.69</v>
      </c>
      <c r="P150" s="659"/>
    </row>
    <row r="151" spans="1:16" s="646" customFormat="1" x14ac:dyDescent="0.25">
      <c r="A151" s="660"/>
      <c r="B151" s="652"/>
      <c r="C151" s="87" t="s">
        <v>72</v>
      </c>
      <c r="D151" s="8" t="s">
        <v>154</v>
      </c>
      <c r="E151" s="61"/>
      <c r="F151" s="653">
        <v>0.62</v>
      </c>
      <c r="G151" s="61"/>
      <c r="H151" s="10"/>
      <c r="I151" s="61"/>
      <c r="J151" s="302"/>
      <c r="K151" s="61"/>
      <c r="L151" s="87" t="s">
        <v>72</v>
      </c>
      <c r="M151" s="8" t="s">
        <v>154</v>
      </c>
      <c r="N151" s="61"/>
      <c r="O151" s="653">
        <v>0</v>
      </c>
      <c r="P151" s="659"/>
    </row>
    <row r="152" spans="1:16" s="646" customFormat="1" x14ac:dyDescent="0.25">
      <c r="A152" s="660"/>
      <c r="B152" s="652"/>
      <c r="C152" s="87" t="s">
        <v>76</v>
      </c>
      <c r="D152" s="11" t="s">
        <v>53</v>
      </c>
      <c r="E152" s="14"/>
      <c r="F152" s="653">
        <v>0</v>
      </c>
      <c r="G152" s="61"/>
      <c r="H152" s="10"/>
      <c r="I152" s="61"/>
      <c r="J152" s="302"/>
      <c r="K152" s="61"/>
      <c r="L152" s="87" t="s">
        <v>76</v>
      </c>
      <c r="M152" s="11" t="s">
        <v>53</v>
      </c>
      <c r="N152" s="14"/>
      <c r="O152" s="653">
        <v>0</v>
      </c>
      <c r="P152" s="659"/>
    </row>
    <row r="153" spans="1:16" s="646" customFormat="1" x14ac:dyDescent="0.25">
      <c r="A153" s="660"/>
      <c r="B153" s="652"/>
      <c r="C153" s="87" t="s">
        <v>105</v>
      </c>
      <c r="D153" s="11" t="s">
        <v>57</v>
      </c>
      <c r="E153" s="14"/>
      <c r="F153" s="653">
        <v>13.2</v>
      </c>
      <c r="G153" s="61"/>
      <c r="H153" s="10"/>
      <c r="I153" s="61"/>
      <c r="J153" s="302"/>
      <c r="K153" s="61"/>
      <c r="L153" s="87" t="s">
        <v>105</v>
      </c>
      <c r="M153" s="11" t="s">
        <v>57</v>
      </c>
      <c r="N153" s="14"/>
      <c r="O153" s="653">
        <v>5.5</v>
      </c>
      <c r="P153" s="659"/>
    </row>
    <row r="154" spans="1:16" s="646" customFormat="1" x14ac:dyDescent="0.25">
      <c r="A154" s="660"/>
      <c r="B154" s="295" t="s">
        <v>333</v>
      </c>
      <c r="C154" s="649"/>
      <c r="D154" s="650"/>
      <c r="E154" s="190">
        <f>SUM(F155:F165)</f>
        <v>19.54</v>
      </c>
      <c r="F154" s="107"/>
      <c r="G154" s="61"/>
      <c r="H154" s="10"/>
      <c r="I154" s="61"/>
      <c r="J154" s="295" t="s">
        <v>331</v>
      </c>
      <c r="K154" s="649"/>
      <c r="L154" s="650">
        <v>0</v>
      </c>
      <c r="M154" s="650"/>
      <c r="N154" s="190">
        <f>SUM(O155:O165)</f>
        <v>0</v>
      </c>
      <c r="O154" s="651"/>
      <c r="P154" s="659"/>
    </row>
    <row r="155" spans="1:16" s="646" customFormat="1" x14ac:dyDescent="0.25">
      <c r="A155" s="660"/>
      <c r="B155" s="652"/>
      <c r="C155" s="87" t="s">
        <v>90</v>
      </c>
      <c r="D155" s="95" t="s">
        <v>111</v>
      </c>
      <c r="E155" s="14"/>
      <c r="F155" s="653">
        <v>0</v>
      </c>
      <c r="G155" s="61"/>
      <c r="H155" s="10"/>
      <c r="I155" s="61"/>
      <c r="J155" s="8"/>
      <c r="K155" s="61"/>
      <c r="L155" s="87" t="s">
        <v>90</v>
      </c>
      <c r="M155" s="95" t="s">
        <v>111</v>
      </c>
      <c r="N155" s="14"/>
      <c r="O155" s="653">
        <v>0</v>
      </c>
      <c r="P155" s="659"/>
    </row>
    <row r="156" spans="1:16" s="646" customFormat="1" x14ac:dyDescent="0.25">
      <c r="A156" s="660"/>
      <c r="B156" s="652"/>
      <c r="C156" s="87" t="s">
        <v>99</v>
      </c>
      <c r="D156" s="95" t="s">
        <v>112</v>
      </c>
      <c r="E156" s="14"/>
      <c r="F156" s="653">
        <v>2.48</v>
      </c>
      <c r="G156" s="61"/>
      <c r="H156" s="10"/>
      <c r="I156" s="61"/>
      <c r="J156" s="8"/>
      <c r="K156" s="61"/>
      <c r="L156" s="87" t="s">
        <v>99</v>
      </c>
      <c r="M156" s="95" t="s">
        <v>112</v>
      </c>
      <c r="N156" s="14"/>
      <c r="O156" s="653">
        <v>0</v>
      </c>
      <c r="P156" s="659"/>
    </row>
    <row r="157" spans="1:16" s="646" customFormat="1" x14ac:dyDescent="0.25">
      <c r="A157" s="660"/>
      <c r="B157" s="652"/>
      <c r="C157" s="87" t="s">
        <v>91</v>
      </c>
      <c r="D157" s="95" t="s">
        <v>321</v>
      </c>
      <c r="E157" s="14"/>
      <c r="F157" s="653">
        <v>0</v>
      </c>
      <c r="G157" s="61"/>
      <c r="H157" s="10"/>
      <c r="I157" s="61"/>
      <c r="J157" s="8"/>
      <c r="K157" s="61"/>
      <c r="L157" s="87" t="s">
        <v>91</v>
      </c>
      <c r="M157" s="95" t="s">
        <v>321</v>
      </c>
      <c r="N157" s="14"/>
      <c r="O157" s="653">
        <v>0</v>
      </c>
      <c r="P157" s="659"/>
    </row>
    <row r="158" spans="1:16" s="646" customFormat="1" x14ac:dyDescent="0.25">
      <c r="A158" s="660"/>
      <c r="B158" s="137"/>
      <c r="C158" s="87" t="s">
        <v>240</v>
      </c>
      <c r="D158" s="95" t="s">
        <v>246</v>
      </c>
      <c r="E158" s="14"/>
      <c r="F158" s="653">
        <v>6.02</v>
      </c>
      <c r="G158" s="61"/>
      <c r="H158" s="61"/>
      <c r="I158" s="61"/>
      <c r="J158" s="61"/>
      <c r="K158" s="61"/>
      <c r="L158" s="87" t="s">
        <v>240</v>
      </c>
      <c r="M158" s="95" t="s">
        <v>246</v>
      </c>
      <c r="N158" s="14"/>
      <c r="O158" s="653">
        <v>0</v>
      </c>
      <c r="P158" s="659"/>
    </row>
    <row r="159" spans="1:16" s="646" customFormat="1" x14ac:dyDescent="0.25">
      <c r="A159" s="660"/>
      <c r="B159" s="652"/>
      <c r="C159" s="87" t="s">
        <v>96</v>
      </c>
      <c r="D159" s="8" t="s">
        <v>46</v>
      </c>
      <c r="E159" s="61"/>
      <c r="F159" s="653">
        <v>0.64</v>
      </c>
      <c r="G159" s="61"/>
      <c r="H159" s="10"/>
      <c r="I159" s="61"/>
      <c r="J159" s="8"/>
      <c r="K159" s="61"/>
      <c r="L159" s="87" t="s">
        <v>96</v>
      </c>
      <c r="M159" s="8" t="s">
        <v>46</v>
      </c>
      <c r="N159" s="61"/>
      <c r="O159" s="653">
        <v>0</v>
      </c>
      <c r="P159" s="659"/>
    </row>
    <row r="160" spans="1:16" s="646" customFormat="1" x14ac:dyDescent="0.25">
      <c r="A160" s="660"/>
      <c r="B160" s="652"/>
      <c r="C160" s="87" t="s">
        <v>73</v>
      </c>
      <c r="D160" s="8" t="s">
        <v>129</v>
      </c>
      <c r="E160" s="61"/>
      <c r="F160" s="653">
        <v>2.31</v>
      </c>
      <c r="G160" s="61"/>
      <c r="H160" s="10"/>
      <c r="I160" s="61"/>
      <c r="J160" s="8"/>
      <c r="K160" s="61"/>
      <c r="L160" s="87" t="s">
        <v>73</v>
      </c>
      <c r="M160" s="8" t="s">
        <v>129</v>
      </c>
      <c r="N160" s="61"/>
      <c r="O160" s="653">
        <v>0</v>
      </c>
      <c r="P160" s="659"/>
    </row>
    <row r="161" spans="1:16" s="646" customFormat="1" x14ac:dyDescent="0.25">
      <c r="A161" s="660"/>
      <c r="B161" s="652"/>
      <c r="C161" s="87" t="s">
        <v>133</v>
      </c>
      <c r="D161" s="8" t="s">
        <v>132</v>
      </c>
      <c r="E161" s="61"/>
      <c r="F161" s="653">
        <v>1.08</v>
      </c>
      <c r="G161" s="61"/>
      <c r="H161" s="10"/>
      <c r="I161" s="61"/>
      <c r="J161" s="8"/>
      <c r="K161" s="61"/>
      <c r="L161" s="87" t="s">
        <v>133</v>
      </c>
      <c r="M161" s="8" t="s">
        <v>132</v>
      </c>
      <c r="N161" s="61"/>
      <c r="O161" s="653">
        <v>0</v>
      </c>
      <c r="P161" s="659"/>
    </row>
    <row r="162" spans="1:16" s="646" customFormat="1" x14ac:dyDescent="0.25">
      <c r="A162" s="660"/>
      <c r="B162" s="652"/>
      <c r="C162" s="87" t="s">
        <v>65</v>
      </c>
      <c r="D162" s="95" t="s">
        <v>60</v>
      </c>
      <c r="E162" s="14"/>
      <c r="F162" s="653">
        <v>0.87</v>
      </c>
      <c r="G162" s="61"/>
      <c r="H162" s="10"/>
      <c r="I162" s="61"/>
      <c r="J162" s="8"/>
      <c r="K162" s="61"/>
      <c r="L162" s="87" t="s">
        <v>65</v>
      </c>
      <c r="M162" s="95" t="s">
        <v>60</v>
      </c>
      <c r="N162" s="14"/>
      <c r="O162" s="653">
        <v>0</v>
      </c>
      <c r="P162" s="659"/>
    </row>
    <row r="163" spans="1:16" s="646" customFormat="1" x14ac:dyDescent="0.25">
      <c r="A163" s="660"/>
      <c r="B163" s="652"/>
      <c r="C163" s="87" t="s">
        <v>72</v>
      </c>
      <c r="D163" s="8" t="s">
        <v>154</v>
      </c>
      <c r="E163" s="61"/>
      <c r="F163" s="653">
        <v>0.64</v>
      </c>
      <c r="G163" s="61"/>
      <c r="H163" s="10"/>
      <c r="I163" s="61"/>
      <c r="J163" s="8"/>
      <c r="K163" s="61"/>
      <c r="L163" s="87" t="s">
        <v>72</v>
      </c>
      <c r="M163" s="8" t="s">
        <v>154</v>
      </c>
      <c r="N163" s="61"/>
      <c r="O163" s="653">
        <v>0</v>
      </c>
      <c r="P163" s="659"/>
    </row>
    <row r="164" spans="1:16" s="646" customFormat="1" x14ac:dyDescent="0.25">
      <c r="A164" s="660"/>
      <c r="B164" s="652"/>
      <c r="C164" s="87" t="s">
        <v>76</v>
      </c>
      <c r="D164" s="11" t="s">
        <v>53</v>
      </c>
      <c r="E164" s="14"/>
      <c r="F164" s="653">
        <v>0</v>
      </c>
      <c r="G164" s="61"/>
      <c r="H164" s="10"/>
      <c r="I164" s="61"/>
      <c r="J164" s="8"/>
      <c r="K164" s="61"/>
      <c r="L164" s="87" t="s">
        <v>76</v>
      </c>
      <c r="M164" s="11" t="s">
        <v>53</v>
      </c>
      <c r="N164" s="14"/>
      <c r="O164" s="653">
        <v>0</v>
      </c>
      <c r="P164" s="659"/>
    </row>
    <row r="165" spans="1:16" s="646" customFormat="1" x14ac:dyDescent="0.25">
      <c r="A165" s="660"/>
      <c r="B165" s="652"/>
      <c r="C165" s="87" t="s">
        <v>105</v>
      </c>
      <c r="D165" s="11" t="s">
        <v>57</v>
      </c>
      <c r="E165" s="14"/>
      <c r="F165" s="653">
        <v>5.5</v>
      </c>
      <c r="G165" s="61"/>
      <c r="H165" s="10"/>
      <c r="I165" s="61"/>
      <c r="J165" s="8"/>
      <c r="K165" s="61"/>
      <c r="L165" s="87" t="s">
        <v>105</v>
      </c>
      <c r="M165" s="11" t="s">
        <v>57</v>
      </c>
      <c r="N165" s="14"/>
      <c r="O165" s="653">
        <v>0</v>
      </c>
      <c r="P165" s="659"/>
    </row>
    <row r="166" spans="1:16" s="646" customFormat="1" x14ac:dyDescent="0.25">
      <c r="A166" s="660"/>
      <c r="B166" s="295" t="s">
        <v>335</v>
      </c>
      <c r="C166" s="649">
        <v>0</v>
      </c>
      <c r="D166" s="650">
        <v>1</v>
      </c>
      <c r="E166" s="190">
        <f>SUM(F167:F177)</f>
        <v>32.5</v>
      </c>
      <c r="F166" s="107"/>
      <c r="G166" s="61"/>
      <c r="H166" s="10"/>
      <c r="I166" s="61"/>
      <c r="J166" s="87"/>
      <c r="K166" s="598" t="s">
        <v>229</v>
      </c>
      <c r="L166" s="8"/>
      <c r="M166" s="8"/>
      <c r="N166" s="8"/>
      <c r="O166" s="19"/>
      <c r="P166" s="659"/>
    </row>
    <row r="167" spans="1:16" s="646" customFormat="1" x14ac:dyDescent="0.25">
      <c r="A167" s="660"/>
      <c r="B167" s="652"/>
      <c r="C167" s="87" t="s">
        <v>90</v>
      </c>
      <c r="D167" s="95" t="s">
        <v>111</v>
      </c>
      <c r="E167" s="14"/>
      <c r="F167" s="653">
        <v>0</v>
      </c>
      <c r="G167" s="61"/>
      <c r="H167" s="10"/>
      <c r="I167" s="175" t="s">
        <v>109</v>
      </c>
      <c r="J167" s="240">
        <f>IF(K167=0,0,P167/K167)</f>
        <v>0</v>
      </c>
      <c r="K167" s="653">
        <f>5.5+(9.6/2/2.75)</f>
        <v>7.2454545454545451</v>
      </c>
      <c r="L167" s="87" t="s">
        <v>90</v>
      </c>
      <c r="M167" s="95" t="s">
        <v>111</v>
      </c>
      <c r="N167" s="14"/>
      <c r="O167" s="654"/>
      <c r="P167" s="659"/>
    </row>
    <row r="168" spans="1:16" s="646" customFormat="1" x14ac:dyDescent="0.25">
      <c r="A168" s="660"/>
      <c r="B168" s="652"/>
      <c r="C168" s="87" t="s">
        <v>99</v>
      </c>
      <c r="D168" s="95" t="s">
        <v>112</v>
      </c>
      <c r="E168" s="14"/>
      <c r="F168" s="653">
        <v>0</v>
      </c>
      <c r="G168" s="61"/>
      <c r="H168" s="10"/>
      <c r="I168" s="175" t="s">
        <v>109</v>
      </c>
      <c r="J168" s="240">
        <f>IF(K168=0,0,P168/K168)</f>
        <v>0</v>
      </c>
      <c r="K168" s="653">
        <f>1.75+(9.3/2/7.85)</f>
        <v>2.3423566878980893</v>
      </c>
      <c r="L168" s="87" t="s">
        <v>99</v>
      </c>
      <c r="M168" s="95" t="s">
        <v>112</v>
      </c>
      <c r="N168" s="14"/>
      <c r="O168" s="654"/>
      <c r="P168" s="659"/>
    </row>
    <row r="169" spans="1:16" s="646" customFormat="1" x14ac:dyDescent="0.25">
      <c r="A169" s="660"/>
      <c r="B169" s="652"/>
      <c r="C169" s="87" t="s">
        <v>91</v>
      </c>
      <c r="D169" s="95" t="s">
        <v>321</v>
      </c>
      <c r="E169" s="14"/>
      <c r="F169" s="653">
        <v>0</v>
      </c>
      <c r="G169" s="61"/>
      <c r="H169" s="10"/>
      <c r="I169" s="175" t="s">
        <v>109</v>
      </c>
      <c r="J169" s="240">
        <f>IF(K169=0,0,P169/K169)</f>
        <v>0</v>
      </c>
      <c r="K169" s="653">
        <v>8.8000000000000007</v>
      </c>
      <c r="L169" s="87" t="s">
        <v>91</v>
      </c>
      <c r="M169" s="95" t="s">
        <v>321</v>
      </c>
      <c r="N169" s="14"/>
      <c r="O169" s="654"/>
      <c r="P169" s="659"/>
    </row>
    <row r="170" spans="1:16" s="646" customFormat="1" x14ac:dyDescent="0.25">
      <c r="A170" s="660"/>
      <c r="B170" s="137"/>
      <c r="C170" s="87" t="s">
        <v>240</v>
      </c>
      <c r="D170" s="95" t="s">
        <v>246</v>
      </c>
      <c r="E170" s="14"/>
      <c r="F170" s="653">
        <v>0</v>
      </c>
      <c r="G170" s="61"/>
      <c r="H170" s="61"/>
      <c r="I170" s="175" t="s">
        <v>109</v>
      </c>
      <c r="J170" s="240">
        <f>IF(K170=0,0,P170/K170)</f>
        <v>0</v>
      </c>
      <c r="K170" s="653">
        <v>6.3</v>
      </c>
      <c r="L170" s="87" t="s">
        <v>240</v>
      </c>
      <c r="M170" s="95" t="s">
        <v>246</v>
      </c>
      <c r="N170" s="14"/>
      <c r="O170" s="654"/>
      <c r="P170" s="659"/>
    </row>
    <row r="171" spans="1:16" s="646" customFormat="1" x14ac:dyDescent="0.25">
      <c r="A171" s="660"/>
      <c r="B171" s="652"/>
      <c r="C171" s="236" t="s">
        <v>101</v>
      </c>
      <c r="D171" s="238" t="s">
        <v>322</v>
      </c>
      <c r="E171" s="238"/>
      <c r="F171" s="653">
        <v>7.5</v>
      </c>
      <c r="G171" s="61"/>
      <c r="H171" s="10"/>
      <c r="I171" s="175" t="s">
        <v>45</v>
      </c>
      <c r="J171" s="240">
        <f>IF(K171=0,0,P171/K171)</f>
        <v>0</v>
      </c>
      <c r="K171" s="653">
        <v>7</v>
      </c>
      <c r="L171" s="87" t="s">
        <v>96</v>
      </c>
      <c r="M171" s="8" t="s">
        <v>46</v>
      </c>
      <c r="N171" s="61"/>
      <c r="O171" s="654"/>
      <c r="P171" s="659"/>
    </row>
    <row r="172" spans="1:16" s="646" customFormat="1" x14ac:dyDescent="0.25">
      <c r="A172" s="660"/>
      <c r="B172" s="652"/>
      <c r="C172" s="87" t="s">
        <v>73</v>
      </c>
      <c r="D172" s="8" t="s">
        <v>129</v>
      </c>
      <c r="E172" s="61"/>
      <c r="F172" s="653">
        <v>0</v>
      </c>
      <c r="G172" s="61"/>
      <c r="H172" s="10"/>
      <c r="I172" s="61"/>
      <c r="J172" s="8"/>
      <c r="K172" s="61"/>
      <c r="L172" s="87" t="s">
        <v>73</v>
      </c>
      <c r="M172" s="8" t="s">
        <v>129</v>
      </c>
      <c r="N172" s="61"/>
      <c r="O172" s="654"/>
      <c r="P172" s="659"/>
    </row>
    <row r="173" spans="1:16" s="646" customFormat="1" x14ac:dyDescent="0.25">
      <c r="A173" s="660"/>
      <c r="B173" s="652"/>
      <c r="C173" s="236" t="s">
        <v>100</v>
      </c>
      <c r="D173" s="238" t="s">
        <v>52</v>
      </c>
      <c r="E173" s="238"/>
      <c r="F173" s="653">
        <f>IF($EX$4=0,0,$EX$85/$EX$4*3)</f>
        <v>0</v>
      </c>
      <c r="G173" s="496">
        <f>C166*D166*F173</f>
        <v>0</v>
      </c>
      <c r="H173" s="251" t="str">
        <f>IF(F173&gt;0,"","CONTROL")</f>
        <v>CONTROL</v>
      </c>
      <c r="I173" s="87" t="s">
        <v>101</v>
      </c>
      <c r="J173" s="8" t="s">
        <v>322</v>
      </c>
      <c r="K173" s="109"/>
      <c r="L173" s="87" t="s">
        <v>133</v>
      </c>
      <c r="M173" s="8" t="s">
        <v>132</v>
      </c>
      <c r="N173" s="61"/>
      <c r="O173" s="654"/>
      <c r="P173" s="659"/>
    </row>
    <row r="174" spans="1:16" s="646" customFormat="1" x14ac:dyDescent="0.25">
      <c r="A174" s="660"/>
      <c r="B174" s="652"/>
      <c r="C174" s="87" t="s">
        <v>65</v>
      </c>
      <c r="D174" s="95" t="s">
        <v>60</v>
      </c>
      <c r="E174" s="14"/>
      <c r="F174" s="653">
        <v>0</v>
      </c>
      <c r="G174" s="61"/>
      <c r="H174" s="10"/>
      <c r="I174" s="87" t="s">
        <v>100</v>
      </c>
      <c r="J174" s="8" t="s">
        <v>52</v>
      </c>
      <c r="K174" s="109"/>
      <c r="L174" s="87" t="s">
        <v>65</v>
      </c>
      <c r="M174" s="95" t="s">
        <v>60</v>
      </c>
      <c r="N174" s="14"/>
      <c r="O174" s="654"/>
      <c r="P174" s="659"/>
    </row>
    <row r="175" spans="1:16" s="646" customFormat="1" x14ac:dyDescent="0.25">
      <c r="A175" s="660"/>
      <c r="B175" s="652"/>
      <c r="C175" s="87" t="s">
        <v>72</v>
      </c>
      <c r="D175" s="8" t="s">
        <v>154</v>
      </c>
      <c r="E175" s="61"/>
      <c r="F175" s="653">
        <v>0</v>
      </c>
      <c r="G175" s="61"/>
      <c r="H175" s="10"/>
      <c r="I175" s="87" t="s">
        <v>104</v>
      </c>
      <c r="J175" s="11" t="s">
        <v>56</v>
      </c>
      <c r="K175" s="109"/>
      <c r="L175" s="87" t="s">
        <v>72</v>
      </c>
      <c r="M175" s="8" t="s">
        <v>154</v>
      </c>
      <c r="N175" s="61"/>
      <c r="O175" s="654"/>
      <c r="P175" s="659"/>
    </row>
    <row r="176" spans="1:16" s="646" customFormat="1" x14ac:dyDescent="0.25">
      <c r="A176" s="660"/>
      <c r="B176" s="652"/>
      <c r="C176" s="236" t="s">
        <v>104</v>
      </c>
      <c r="D176" s="237" t="s">
        <v>56</v>
      </c>
      <c r="E176" s="310"/>
      <c r="F176" s="653">
        <f>IF($EV$90=0,0,$EX$90/$EV$90/6/4/2)</f>
        <v>0</v>
      </c>
      <c r="G176" s="496">
        <f>C166*D166*F176</f>
        <v>0</v>
      </c>
      <c r="H176" s="251" t="str">
        <f>IF(F176&gt;0,"","CONTROL")</f>
        <v>CONTROL</v>
      </c>
      <c r="I176" s="61"/>
      <c r="J176" s="8"/>
      <c r="K176" s="61"/>
      <c r="L176" s="87" t="s">
        <v>76</v>
      </c>
      <c r="M176" s="11" t="s">
        <v>53</v>
      </c>
      <c r="N176" s="14"/>
      <c r="O176" s="654"/>
      <c r="P176" s="659"/>
    </row>
    <row r="177" spans="1:16" s="646" customFormat="1" x14ac:dyDescent="0.25">
      <c r="A177" s="660"/>
      <c r="B177" s="652"/>
      <c r="C177" s="87" t="s">
        <v>105</v>
      </c>
      <c r="D177" s="11" t="s">
        <v>57</v>
      </c>
      <c r="E177" s="14"/>
      <c r="F177" s="653">
        <v>25</v>
      </c>
      <c r="G177" s="61"/>
      <c r="H177" s="10"/>
      <c r="I177" s="61"/>
      <c r="J177" s="8"/>
      <c r="K177" s="61"/>
      <c r="L177" s="87" t="s">
        <v>105</v>
      </c>
      <c r="M177" s="11" t="s">
        <v>57</v>
      </c>
      <c r="N177" s="14"/>
      <c r="O177" s="654"/>
      <c r="P177" s="659"/>
    </row>
    <row r="178" spans="1:16" s="646" customFormat="1" x14ac:dyDescent="0.25">
      <c r="A178" s="656"/>
      <c r="B178" s="226"/>
      <c r="C178" s="113"/>
      <c r="D178" s="113"/>
      <c r="E178" s="113"/>
      <c r="F178" s="113"/>
      <c r="G178" s="113"/>
      <c r="H178" s="89"/>
      <c r="I178" s="176"/>
      <c r="J178" s="113"/>
      <c r="K178" s="90"/>
      <c r="L178" s="90"/>
      <c r="M178" s="90"/>
      <c r="N178" s="90"/>
      <c r="O178" s="655"/>
      <c r="P178" s="659"/>
    </row>
    <row r="179" spans="1:16" s="646" customFormat="1" x14ac:dyDescent="0.25">
      <c r="A179" s="656"/>
      <c r="B179" s="661"/>
      <c r="C179" s="661"/>
      <c r="D179" s="661"/>
      <c r="E179" s="661"/>
      <c r="F179" s="661"/>
      <c r="G179" s="661"/>
      <c r="H179" s="661"/>
      <c r="I179" s="661"/>
      <c r="J179" s="661"/>
      <c r="K179" s="661"/>
      <c r="L179" s="661"/>
      <c r="M179" s="661"/>
      <c r="N179" s="661"/>
      <c r="O179" s="661"/>
      <c r="P179" s="659"/>
    </row>
    <row r="180" spans="1:16" s="646" customFormat="1" x14ac:dyDescent="0.25">
      <c r="A180" s="656"/>
      <c r="B180" s="661"/>
      <c r="C180" s="661"/>
      <c r="D180" s="661"/>
      <c r="E180" s="661"/>
      <c r="F180" s="661"/>
      <c r="G180" s="661"/>
      <c r="H180" s="661"/>
      <c r="I180" s="661"/>
      <c r="J180" s="661"/>
      <c r="K180" s="661"/>
      <c r="L180" s="661"/>
      <c r="M180" s="661"/>
      <c r="N180" s="661"/>
      <c r="O180" s="661"/>
      <c r="P180" s="659"/>
    </row>
    <row r="181" spans="1:16" s="646" customFormat="1" x14ac:dyDescent="0.25">
      <c r="A181" s="253"/>
      <c r="B181" s="253"/>
      <c r="C181" s="253"/>
      <c r="D181" s="253"/>
      <c r="E181" s="253"/>
      <c r="F181" s="253"/>
      <c r="G181" s="253"/>
      <c r="H181" s="253"/>
      <c r="I181" s="253"/>
      <c r="J181" s="253"/>
      <c r="K181" s="253"/>
      <c r="L181" s="253"/>
      <c r="M181" s="253"/>
      <c r="N181" s="253"/>
      <c r="O181" s="253"/>
      <c r="P181" s="253"/>
    </row>
    <row r="182" spans="1:16" s="646" customFormat="1" ht="12.75" customHeight="1" x14ac:dyDescent="0.25">
      <c r="A182" s="643"/>
      <c r="B182" s="644"/>
      <c r="C182" s="644"/>
      <c r="D182" s="644"/>
      <c r="E182" s="644"/>
      <c r="F182" s="644"/>
      <c r="G182" s="644"/>
      <c r="H182" s="644"/>
      <c r="I182" s="644"/>
      <c r="J182" s="644"/>
      <c r="K182" s="644"/>
      <c r="L182" s="644"/>
      <c r="M182" s="644"/>
      <c r="N182" s="644"/>
      <c r="O182" s="644"/>
      <c r="P182" s="645"/>
    </row>
    <row r="183" spans="1:16" s="646" customFormat="1" ht="33.75" customHeight="1" x14ac:dyDescent="0.25">
      <c r="A183" s="662"/>
      <c r="B183" s="1195" t="s">
        <v>528</v>
      </c>
      <c r="C183" s="1196"/>
      <c r="D183" s="1196"/>
      <c r="E183" s="1197"/>
      <c r="F183" s="657" t="s">
        <v>532</v>
      </c>
      <c r="G183" s="663"/>
      <c r="H183" s="663"/>
      <c r="I183" s="663"/>
      <c r="J183" s="663"/>
      <c r="K183" s="663"/>
      <c r="L183" s="663"/>
      <c r="M183" s="663"/>
      <c r="N183" s="663"/>
      <c r="O183" s="663"/>
      <c r="P183" s="664"/>
    </row>
    <row r="184" spans="1:16" s="646" customFormat="1" x14ac:dyDescent="0.25">
      <c r="A184" s="665"/>
      <c r="B184" s="233"/>
      <c r="C184" s="234"/>
      <c r="D184" s="234"/>
      <c r="E184" s="234"/>
      <c r="F184" s="234"/>
      <c r="G184" s="234"/>
      <c r="H184" s="234"/>
      <c r="I184" s="234"/>
      <c r="J184" s="234"/>
      <c r="K184" s="234"/>
      <c r="L184" s="234"/>
      <c r="M184" s="234"/>
      <c r="N184" s="234"/>
      <c r="O184" s="86"/>
      <c r="P184" s="664"/>
    </row>
    <row r="185" spans="1:16" s="646" customFormat="1" x14ac:dyDescent="0.25">
      <c r="A185" s="666"/>
      <c r="B185" s="648" t="s">
        <v>126</v>
      </c>
      <c r="C185" s="647" t="s">
        <v>127</v>
      </c>
      <c r="D185" s="647" t="s">
        <v>4</v>
      </c>
      <c r="E185" s="647" t="s">
        <v>128</v>
      </c>
      <c r="F185" s="8"/>
      <c r="G185" s="61"/>
      <c r="H185" s="10"/>
      <c r="I185" s="61"/>
      <c r="J185" s="10"/>
      <c r="K185" s="10"/>
      <c r="L185" s="647" t="s">
        <v>127</v>
      </c>
      <c r="M185" s="647" t="s">
        <v>4</v>
      </c>
      <c r="N185" s="647" t="s">
        <v>128</v>
      </c>
      <c r="O185" s="19"/>
      <c r="P185" s="664"/>
    </row>
    <row r="186" spans="1:16" s="646" customFormat="1" x14ac:dyDescent="0.25">
      <c r="A186" s="666"/>
      <c r="B186" s="295" t="s">
        <v>331</v>
      </c>
      <c r="C186" s="649"/>
      <c r="D186" s="650"/>
      <c r="E186" s="190">
        <f>SUM(F187:F197)</f>
        <v>96.499999999999986</v>
      </c>
      <c r="F186" s="107"/>
      <c r="G186" s="61"/>
      <c r="H186" s="10"/>
      <c r="I186" s="61"/>
      <c r="J186" s="298" t="s">
        <v>330</v>
      </c>
      <c r="K186" s="299"/>
      <c r="L186" s="650"/>
      <c r="M186" s="650"/>
      <c r="N186" s="190">
        <f>SUM(O187:O197)</f>
        <v>47.54</v>
      </c>
      <c r="O186" s="651"/>
      <c r="P186" s="664"/>
    </row>
    <row r="187" spans="1:16" s="646" customFormat="1" x14ac:dyDescent="0.25">
      <c r="A187" s="666"/>
      <c r="B187" s="652"/>
      <c r="C187" s="87" t="s">
        <v>90</v>
      </c>
      <c r="D187" s="95" t="s">
        <v>111</v>
      </c>
      <c r="E187" s="14"/>
      <c r="F187" s="653">
        <v>67.319999999999993</v>
      </c>
      <c r="G187" s="61"/>
      <c r="H187" s="10"/>
      <c r="I187" s="61"/>
      <c r="J187" s="302"/>
      <c r="K187" s="61"/>
      <c r="L187" s="87" t="s">
        <v>90</v>
      </c>
      <c r="M187" s="95" t="s">
        <v>111</v>
      </c>
      <c r="N187" s="14"/>
      <c r="O187" s="653">
        <v>3.29</v>
      </c>
      <c r="P187" s="664"/>
    </row>
    <row r="188" spans="1:16" s="646" customFormat="1" x14ac:dyDescent="0.25">
      <c r="A188" s="666"/>
      <c r="B188" s="652"/>
      <c r="C188" s="87" t="s">
        <v>99</v>
      </c>
      <c r="D188" s="95" t="s">
        <v>112</v>
      </c>
      <c r="E188" s="14"/>
      <c r="F188" s="653">
        <v>2.56</v>
      </c>
      <c r="G188" s="61"/>
      <c r="H188" s="10"/>
      <c r="I188" s="61"/>
      <c r="J188" s="302"/>
      <c r="K188" s="61"/>
      <c r="L188" s="87" t="s">
        <v>99</v>
      </c>
      <c r="M188" s="95" t="s">
        <v>112</v>
      </c>
      <c r="N188" s="14"/>
      <c r="O188" s="653">
        <v>7.43</v>
      </c>
      <c r="P188" s="664"/>
    </row>
    <row r="189" spans="1:16" s="646" customFormat="1" x14ac:dyDescent="0.25">
      <c r="A189" s="666"/>
      <c r="B189" s="652"/>
      <c r="C189" s="87" t="s">
        <v>91</v>
      </c>
      <c r="D189" s="95" t="s">
        <v>321</v>
      </c>
      <c r="E189" s="14"/>
      <c r="F189" s="653">
        <v>0</v>
      </c>
      <c r="G189" s="61"/>
      <c r="H189" s="10"/>
      <c r="I189" s="61"/>
      <c r="J189" s="302"/>
      <c r="K189" s="61"/>
      <c r="L189" s="87" t="s">
        <v>91</v>
      </c>
      <c r="M189" s="95" t="s">
        <v>321</v>
      </c>
      <c r="N189" s="14"/>
      <c r="O189" s="653">
        <v>0</v>
      </c>
      <c r="P189" s="664"/>
    </row>
    <row r="190" spans="1:16" s="646" customFormat="1" x14ac:dyDescent="0.25">
      <c r="A190" s="666"/>
      <c r="B190" s="137"/>
      <c r="C190" s="87" t="s">
        <v>240</v>
      </c>
      <c r="D190" s="95" t="s">
        <v>246</v>
      </c>
      <c r="E190" s="14"/>
      <c r="F190" s="653">
        <v>0</v>
      </c>
      <c r="G190" s="61"/>
      <c r="H190" s="61"/>
      <c r="I190" s="61"/>
      <c r="J190" s="61"/>
      <c r="K190" s="61"/>
      <c r="L190" s="87" t="s">
        <v>240</v>
      </c>
      <c r="M190" s="95" t="s">
        <v>246</v>
      </c>
      <c r="N190" s="14"/>
      <c r="O190" s="653">
        <v>0</v>
      </c>
      <c r="P190" s="664"/>
    </row>
    <row r="191" spans="1:16" s="646" customFormat="1" x14ac:dyDescent="0.25">
      <c r="A191" s="666"/>
      <c r="B191" s="652"/>
      <c r="C191" s="87" t="s">
        <v>96</v>
      </c>
      <c r="D191" s="8" t="s">
        <v>46</v>
      </c>
      <c r="E191" s="61"/>
      <c r="F191" s="653">
        <v>5.13</v>
      </c>
      <c r="G191" s="61"/>
      <c r="H191" s="10"/>
      <c r="I191" s="61"/>
      <c r="J191" s="302"/>
      <c r="K191" s="61"/>
      <c r="L191" s="87" t="s">
        <v>96</v>
      </c>
      <c r="M191" s="8" t="s">
        <v>46</v>
      </c>
      <c r="N191" s="61"/>
      <c r="O191" s="653">
        <v>23.69</v>
      </c>
      <c r="P191" s="664"/>
    </row>
    <row r="192" spans="1:16" s="646" customFormat="1" x14ac:dyDescent="0.25">
      <c r="A192" s="666"/>
      <c r="B192" s="652"/>
      <c r="C192" s="87" t="s">
        <v>73</v>
      </c>
      <c r="D192" s="8" t="s">
        <v>129</v>
      </c>
      <c r="E192" s="61"/>
      <c r="F192" s="653">
        <v>1.74</v>
      </c>
      <c r="G192" s="61"/>
      <c r="H192" s="10"/>
      <c r="I192" s="61"/>
      <c r="J192" s="302"/>
      <c r="K192" s="61"/>
      <c r="L192" s="87" t="s">
        <v>73</v>
      </c>
      <c r="M192" s="8" t="s">
        <v>129</v>
      </c>
      <c r="N192" s="61"/>
      <c r="O192" s="653">
        <v>2.1800000000000002</v>
      </c>
      <c r="P192" s="664"/>
    </row>
    <row r="193" spans="1:16" s="646" customFormat="1" x14ac:dyDescent="0.25">
      <c r="A193" s="666"/>
      <c r="B193" s="652"/>
      <c r="C193" s="87" t="s">
        <v>133</v>
      </c>
      <c r="D193" s="8" t="s">
        <v>132</v>
      </c>
      <c r="E193" s="61"/>
      <c r="F193" s="653">
        <v>3.39</v>
      </c>
      <c r="G193" s="61"/>
      <c r="H193" s="10"/>
      <c r="I193" s="61"/>
      <c r="J193" s="302"/>
      <c r="K193" s="61"/>
      <c r="L193" s="87" t="s">
        <v>133</v>
      </c>
      <c r="M193" s="8" t="s">
        <v>132</v>
      </c>
      <c r="N193" s="61"/>
      <c r="O193" s="653">
        <v>0</v>
      </c>
      <c r="P193" s="664"/>
    </row>
    <row r="194" spans="1:16" s="646" customFormat="1" x14ac:dyDescent="0.25">
      <c r="A194" s="666"/>
      <c r="B194" s="652"/>
      <c r="C194" s="87" t="s">
        <v>65</v>
      </c>
      <c r="D194" s="95" t="s">
        <v>60</v>
      </c>
      <c r="E194" s="14"/>
      <c r="F194" s="653">
        <v>0.69</v>
      </c>
      <c r="G194" s="61"/>
      <c r="H194" s="10"/>
      <c r="I194" s="61"/>
      <c r="J194" s="302"/>
      <c r="K194" s="61"/>
      <c r="L194" s="87" t="s">
        <v>65</v>
      </c>
      <c r="M194" s="95" t="s">
        <v>60</v>
      </c>
      <c r="N194" s="14"/>
      <c r="O194" s="653">
        <v>0.83</v>
      </c>
      <c r="P194" s="664"/>
    </row>
    <row r="195" spans="1:16" s="646" customFormat="1" x14ac:dyDescent="0.25">
      <c r="A195" s="666"/>
      <c r="B195" s="652"/>
      <c r="C195" s="87" t="s">
        <v>72</v>
      </c>
      <c r="D195" s="8" t="s">
        <v>154</v>
      </c>
      <c r="E195" s="61"/>
      <c r="F195" s="653">
        <v>2.4700000000000002</v>
      </c>
      <c r="G195" s="61"/>
      <c r="H195" s="10"/>
      <c r="I195" s="61"/>
      <c r="J195" s="302"/>
      <c r="K195" s="61"/>
      <c r="L195" s="87" t="s">
        <v>72</v>
      </c>
      <c r="M195" s="8" t="s">
        <v>154</v>
      </c>
      <c r="N195" s="61"/>
      <c r="O195" s="653">
        <v>2.27</v>
      </c>
      <c r="P195" s="664"/>
    </row>
    <row r="196" spans="1:16" s="646" customFormat="1" x14ac:dyDescent="0.25">
      <c r="A196" s="666"/>
      <c r="B196" s="652"/>
      <c r="C196" s="87" t="s">
        <v>76</v>
      </c>
      <c r="D196" s="11" t="s">
        <v>53</v>
      </c>
      <c r="E196" s="14"/>
      <c r="F196" s="653">
        <v>0</v>
      </c>
      <c r="G196" s="61"/>
      <c r="H196" s="10"/>
      <c r="I196" s="61"/>
      <c r="J196" s="302"/>
      <c r="K196" s="61"/>
      <c r="L196" s="87" t="s">
        <v>76</v>
      </c>
      <c r="M196" s="11" t="s">
        <v>53</v>
      </c>
      <c r="N196" s="14"/>
      <c r="O196" s="653">
        <v>0</v>
      </c>
      <c r="P196" s="664"/>
    </row>
    <row r="197" spans="1:16" s="646" customFormat="1" x14ac:dyDescent="0.25">
      <c r="A197" s="666"/>
      <c r="B197" s="652"/>
      <c r="C197" s="87" t="s">
        <v>105</v>
      </c>
      <c r="D197" s="11" t="s">
        <v>57</v>
      </c>
      <c r="E197" s="14"/>
      <c r="F197" s="653">
        <v>13.2</v>
      </c>
      <c r="G197" s="61"/>
      <c r="H197" s="10"/>
      <c r="I197" s="61"/>
      <c r="J197" s="302"/>
      <c r="K197" s="61"/>
      <c r="L197" s="87" t="s">
        <v>105</v>
      </c>
      <c r="M197" s="11" t="s">
        <v>57</v>
      </c>
      <c r="N197" s="14"/>
      <c r="O197" s="653">
        <v>7.85</v>
      </c>
      <c r="P197" s="664"/>
    </row>
    <row r="198" spans="1:16" s="646" customFormat="1" x14ac:dyDescent="0.25">
      <c r="A198" s="666"/>
      <c r="B198" s="295" t="s">
        <v>332</v>
      </c>
      <c r="C198" s="649"/>
      <c r="D198" s="650"/>
      <c r="E198" s="190">
        <f>SUM(F199:F209)</f>
        <v>48.150000000000006</v>
      </c>
      <c r="F198" s="107"/>
      <c r="G198" s="61"/>
      <c r="H198" s="10"/>
      <c r="I198" s="61"/>
      <c r="J198" s="298" t="s">
        <v>329</v>
      </c>
      <c r="K198" s="299"/>
      <c r="L198" s="650"/>
      <c r="M198" s="650"/>
      <c r="N198" s="190">
        <f>SUM(O199:O209)</f>
        <v>22.18</v>
      </c>
      <c r="O198" s="651"/>
      <c r="P198" s="664"/>
    </row>
    <row r="199" spans="1:16" s="646" customFormat="1" x14ac:dyDescent="0.25">
      <c r="A199" s="666"/>
      <c r="B199" s="652"/>
      <c r="C199" s="87" t="s">
        <v>90</v>
      </c>
      <c r="D199" s="95" t="s">
        <v>111</v>
      </c>
      <c r="E199" s="14"/>
      <c r="F199" s="653">
        <v>18.21</v>
      </c>
      <c r="G199" s="61"/>
      <c r="H199" s="10"/>
      <c r="I199" s="61"/>
      <c r="J199" s="302"/>
      <c r="K199" s="61"/>
      <c r="L199" s="87" t="s">
        <v>90</v>
      </c>
      <c r="M199" s="95" t="s">
        <v>111</v>
      </c>
      <c r="N199" s="14"/>
      <c r="O199" s="653">
        <v>9.68</v>
      </c>
      <c r="P199" s="664"/>
    </row>
    <row r="200" spans="1:16" s="646" customFormat="1" x14ac:dyDescent="0.25">
      <c r="A200" s="666"/>
      <c r="B200" s="652"/>
      <c r="C200" s="87" t="s">
        <v>99</v>
      </c>
      <c r="D200" s="95" t="s">
        <v>112</v>
      </c>
      <c r="E200" s="14"/>
      <c r="F200" s="653">
        <v>3.35</v>
      </c>
      <c r="G200" s="61"/>
      <c r="H200" s="10"/>
      <c r="I200" s="61"/>
      <c r="J200" s="302"/>
      <c r="K200" s="61"/>
      <c r="L200" s="87" t="s">
        <v>99</v>
      </c>
      <c r="M200" s="95" t="s">
        <v>112</v>
      </c>
      <c r="N200" s="14"/>
      <c r="O200" s="653">
        <v>0</v>
      </c>
      <c r="P200" s="664"/>
    </row>
    <row r="201" spans="1:16" s="646" customFormat="1" x14ac:dyDescent="0.25">
      <c r="A201" s="666"/>
      <c r="B201" s="652"/>
      <c r="C201" s="87" t="s">
        <v>91</v>
      </c>
      <c r="D201" s="95" t="s">
        <v>321</v>
      </c>
      <c r="E201" s="14"/>
      <c r="F201" s="653">
        <v>0</v>
      </c>
      <c r="G201" s="61"/>
      <c r="H201" s="10"/>
      <c r="I201" s="61"/>
      <c r="J201" s="302"/>
      <c r="K201" s="61"/>
      <c r="L201" s="87" t="s">
        <v>91</v>
      </c>
      <c r="M201" s="95" t="s">
        <v>321</v>
      </c>
      <c r="N201" s="14"/>
      <c r="O201" s="653">
        <v>0</v>
      </c>
      <c r="P201" s="664"/>
    </row>
    <row r="202" spans="1:16" s="646" customFormat="1" x14ac:dyDescent="0.25">
      <c r="A202" s="666"/>
      <c r="B202" s="137"/>
      <c r="C202" s="87" t="s">
        <v>240</v>
      </c>
      <c r="D202" s="95" t="s">
        <v>246</v>
      </c>
      <c r="E202" s="14"/>
      <c r="F202" s="653">
        <v>0</v>
      </c>
      <c r="G202" s="61"/>
      <c r="H202" s="61"/>
      <c r="I202" s="61"/>
      <c r="J202" s="61"/>
      <c r="K202" s="61"/>
      <c r="L202" s="87" t="s">
        <v>240</v>
      </c>
      <c r="M202" s="95" t="s">
        <v>246</v>
      </c>
      <c r="N202" s="14"/>
      <c r="O202" s="653">
        <v>0</v>
      </c>
      <c r="P202" s="664"/>
    </row>
    <row r="203" spans="1:16" s="646" customFormat="1" x14ac:dyDescent="0.25">
      <c r="A203" s="666"/>
      <c r="B203" s="652"/>
      <c r="C203" s="87" t="s">
        <v>96</v>
      </c>
      <c r="D203" s="8" t="s">
        <v>46</v>
      </c>
      <c r="E203" s="61"/>
      <c r="F203" s="653">
        <v>0.56999999999999995</v>
      </c>
      <c r="G203" s="61"/>
      <c r="H203" s="10"/>
      <c r="I203" s="61"/>
      <c r="J203" s="302"/>
      <c r="K203" s="61"/>
      <c r="L203" s="87" t="s">
        <v>96</v>
      </c>
      <c r="M203" s="8" t="s">
        <v>46</v>
      </c>
      <c r="N203" s="61"/>
      <c r="O203" s="653">
        <v>0.95</v>
      </c>
      <c r="P203" s="664"/>
    </row>
    <row r="204" spans="1:16" s="646" customFormat="1" x14ac:dyDescent="0.25">
      <c r="A204" s="666"/>
      <c r="B204" s="652"/>
      <c r="C204" s="87" t="s">
        <v>73</v>
      </c>
      <c r="D204" s="8" t="s">
        <v>129</v>
      </c>
      <c r="E204" s="61"/>
      <c r="F204" s="653">
        <v>1.37</v>
      </c>
      <c r="G204" s="61"/>
      <c r="H204" s="10"/>
      <c r="I204" s="61"/>
      <c r="J204" s="302"/>
      <c r="K204" s="61"/>
      <c r="L204" s="87" t="s">
        <v>73</v>
      </c>
      <c r="M204" s="8" t="s">
        <v>129</v>
      </c>
      <c r="N204" s="61"/>
      <c r="O204" s="653">
        <v>2.06</v>
      </c>
      <c r="P204" s="664"/>
    </row>
    <row r="205" spans="1:16" s="646" customFormat="1" x14ac:dyDescent="0.25">
      <c r="A205" s="666"/>
      <c r="B205" s="652"/>
      <c r="C205" s="87" t="s">
        <v>133</v>
      </c>
      <c r="D205" s="8" t="s">
        <v>132</v>
      </c>
      <c r="E205" s="61"/>
      <c r="F205" s="653">
        <v>1.98</v>
      </c>
      <c r="G205" s="61"/>
      <c r="H205" s="10"/>
      <c r="I205" s="61"/>
      <c r="J205" s="302"/>
      <c r="K205" s="61"/>
      <c r="L205" s="87" t="s">
        <v>133</v>
      </c>
      <c r="M205" s="8" t="s">
        <v>132</v>
      </c>
      <c r="N205" s="61"/>
      <c r="O205" s="653">
        <v>1.3</v>
      </c>
      <c r="P205" s="664"/>
    </row>
    <row r="206" spans="1:16" s="646" customFormat="1" x14ac:dyDescent="0.25">
      <c r="A206" s="666"/>
      <c r="B206" s="652"/>
      <c r="C206" s="87" t="s">
        <v>65</v>
      </c>
      <c r="D206" s="95" t="s">
        <v>60</v>
      </c>
      <c r="E206" s="14"/>
      <c r="F206" s="653">
        <v>8.85</v>
      </c>
      <c r="G206" s="61"/>
      <c r="H206" s="10"/>
      <c r="I206" s="61"/>
      <c r="J206" s="302"/>
      <c r="K206" s="61"/>
      <c r="L206" s="87" t="s">
        <v>65</v>
      </c>
      <c r="M206" s="95" t="s">
        <v>60</v>
      </c>
      <c r="N206" s="14"/>
      <c r="O206" s="653">
        <v>2.69</v>
      </c>
      <c r="P206" s="664"/>
    </row>
    <row r="207" spans="1:16" s="646" customFormat="1" x14ac:dyDescent="0.25">
      <c r="A207" s="666"/>
      <c r="B207" s="652"/>
      <c r="C207" s="87" t="s">
        <v>72</v>
      </c>
      <c r="D207" s="8" t="s">
        <v>154</v>
      </c>
      <c r="E207" s="61"/>
      <c r="F207" s="653">
        <v>0.62</v>
      </c>
      <c r="G207" s="61"/>
      <c r="H207" s="10"/>
      <c r="I207" s="61"/>
      <c r="J207" s="302"/>
      <c r="K207" s="61"/>
      <c r="L207" s="87" t="s">
        <v>72</v>
      </c>
      <c r="M207" s="8" t="s">
        <v>154</v>
      </c>
      <c r="N207" s="61"/>
      <c r="O207" s="653">
        <v>0</v>
      </c>
      <c r="P207" s="664"/>
    </row>
    <row r="208" spans="1:16" s="646" customFormat="1" x14ac:dyDescent="0.25">
      <c r="A208" s="666"/>
      <c r="B208" s="652"/>
      <c r="C208" s="87" t="s">
        <v>76</v>
      </c>
      <c r="D208" s="11" t="s">
        <v>53</v>
      </c>
      <c r="E208" s="14"/>
      <c r="F208" s="653">
        <v>0</v>
      </c>
      <c r="G208" s="61"/>
      <c r="H208" s="10"/>
      <c r="I208" s="61"/>
      <c r="J208" s="302"/>
      <c r="K208" s="61"/>
      <c r="L208" s="87" t="s">
        <v>76</v>
      </c>
      <c r="M208" s="11" t="s">
        <v>53</v>
      </c>
      <c r="N208" s="14"/>
      <c r="O208" s="653">
        <v>0</v>
      </c>
      <c r="P208" s="664"/>
    </row>
    <row r="209" spans="1:16" s="646" customFormat="1" x14ac:dyDescent="0.25">
      <c r="A209" s="666"/>
      <c r="B209" s="652"/>
      <c r="C209" s="87" t="s">
        <v>105</v>
      </c>
      <c r="D209" s="11" t="s">
        <v>57</v>
      </c>
      <c r="E209" s="14"/>
      <c r="F209" s="653">
        <v>13.2</v>
      </c>
      <c r="G209" s="61"/>
      <c r="H209" s="10"/>
      <c r="I209" s="61"/>
      <c r="J209" s="302"/>
      <c r="K209" s="61"/>
      <c r="L209" s="87" t="s">
        <v>105</v>
      </c>
      <c r="M209" s="11" t="s">
        <v>57</v>
      </c>
      <c r="N209" s="14"/>
      <c r="O209" s="653">
        <v>5.5</v>
      </c>
      <c r="P209" s="664"/>
    </row>
    <row r="210" spans="1:16" s="646" customFormat="1" x14ac:dyDescent="0.25">
      <c r="A210" s="666"/>
      <c r="B210" s="295" t="s">
        <v>333</v>
      </c>
      <c r="C210" s="649"/>
      <c r="D210" s="650"/>
      <c r="E210" s="190">
        <f>SUM(F211:F221)</f>
        <v>23.500000000000004</v>
      </c>
      <c r="F210" s="107"/>
      <c r="G210" s="61"/>
      <c r="H210" s="10"/>
      <c r="I210" s="61"/>
      <c r="J210" s="295" t="s">
        <v>331</v>
      </c>
      <c r="K210" s="649"/>
      <c r="L210" s="650">
        <v>0</v>
      </c>
      <c r="M210" s="650"/>
      <c r="N210" s="190">
        <f>SUM(O211:O221)</f>
        <v>0</v>
      </c>
      <c r="O210" s="651"/>
      <c r="P210" s="664"/>
    </row>
    <row r="211" spans="1:16" s="646" customFormat="1" x14ac:dyDescent="0.25">
      <c r="A211" s="666"/>
      <c r="B211" s="652"/>
      <c r="C211" s="87" t="s">
        <v>90</v>
      </c>
      <c r="D211" s="95" t="s">
        <v>111</v>
      </c>
      <c r="E211" s="14"/>
      <c r="F211" s="653">
        <v>9.98</v>
      </c>
      <c r="G211" s="61"/>
      <c r="H211" s="10"/>
      <c r="I211" s="61"/>
      <c r="J211" s="8"/>
      <c r="K211" s="61"/>
      <c r="L211" s="87" t="s">
        <v>90</v>
      </c>
      <c r="M211" s="95" t="s">
        <v>111</v>
      </c>
      <c r="N211" s="14"/>
      <c r="O211" s="653">
        <v>0</v>
      </c>
      <c r="P211" s="664"/>
    </row>
    <row r="212" spans="1:16" s="646" customFormat="1" x14ac:dyDescent="0.25">
      <c r="A212" s="666"/>
      <c r="B212" s="652"/>
      <c r="C212" s="87" t="s">
        <v>99</v>
      </c>
      <c r="D212" s="95" t="s">
        <v>112</v>
      </c>
      <c r="E212" s="14"/>
      <c r="F212" s="653">
        <v>2.48</v>
      </c>
      <c r="G212" s="61"/>
      <c r="H212" s="10"/>
      <c r="I212" s="61"/>
      <c r="J212" s="8"/>
      <c r="K212" s="61"/>
      <c r="L212" s="87" t="s">
        <v>99</v>
      </c>
      <c r="M212" s="95" t="s">
        <v>112</v>
      </c>
      <c r="N212" s="14"/>
      <c r="O212" s="653">
        <v>0</v>
      </c>
      <c r="P212" s="664"/>
    </row>
    <row r="213" spans="1:16" s="646" customFormat="1" x14ac:dyDescent="0.25">
      <c r="A213" s="666"/>
      <c r="B213" s="652"/>
      <c r="C213" s="87" t="s">
        <v>91</v>
      </c>
      <c r="D213" s="95" t="s">
        <v>321</v>
      </c>
      <c r="E213" s="14"/>
      <c r="F213" s="653">
        <v>0</v>
      </c>
      <c r="G213" s="61"/>
      <c r="H213" s="10"/>
      <c r="I213" s="61"/>
      <c r="J213" s="8"/>
      <c r="K213" s="61"/>
      <c r="L213" s="87" t="s">
        <v>91</v>
      </c>
      <c r="M213" s="95" t="s">
        <v>321</v>
      </c>
      <c r="N213" s="14"/>
      <c r="O213" s="653">
        <v>0</v>
      </c>
      <c r="P213" s="664"/>
    </row>
    <row r="214" spans="1:16" s="646" customFormat="1" x14ac:dyDescent="0.25">
      <c r="A214" s="666"/>
      <c r="B214" s="137"/>
      <c r="C214" s="87" t="s">
        <v>240</v>
      </c>
      <c r="D214" s="95" t="s">
        <v>246</v>
      </c>
      <c r="E214" s="14"/>
      <c r="F214" s="653">
        <v>0</v>
      </c>
      <c r="G214" s="61"/>
      <c r="H214" s="61"/>
      <c r="I214" s="61"/>
      <c r="J214" s="61"/>
      <c r="K214" s="61"/>
      <c r="L214" s="87" t="s">
        <v>240</v>
      </c>
      <c r="M214" s="95" t="s">
        <v>246</v>
      </c>
      <c r="N214" s="14"/>
      <c r="O214" s="653">
        <v>0</v>
      </c>
      <c r="P214" s="664"/>
    </row>
    <row r="215" spans="1:16" s="646" customFormat="1" x14ac:dyDescent="0.25">
      <c r="A215" s="666"/>
      <c r="B215" s="652"/>
      <c r="C215" s="87" t="s">
        <v>96</v>
      </c>
      <c r="D215" s="8" t="s">
        <v>46</v>
      </c>
      <c r="E215" s="61"/>
      <c r="F215" s="653">
        <v>0.64</v>
      </c>
      <c r="G215" s="61"/>
      <c r="H215" s="10"/>
      <c r="I215" s="61"/>
      <c r="J215" s="8"/>
      <c r="K215" s="61"/>
      <c r="L215" s="87" t="s">
        <v>96</v>
      </c>
      <c r="M215" s="8" t="s">
        <v>46</v>
      </c>
      <c r="N215" s="61"/>
      <c r="O215" s="653">
        <v>0</v>
      </c>
      <c r="P215" s="664"/>
    </row>
    <row r="216" spans="1:16" s="646" customFormat="1" x14ac:dyDescent="0.25">
      <c r="A216" s="666"/>
      <c r="B216" s="652"/>
      <c r="C216" s="87" t="s">
        <v>73</v>
      </c>
      <c r="D216" s="8" t="s">
        <v>129</v>
      </c>
      <c r="E216" s="61"/>
      <c r="F216" s="653">
        <v>2.31</v>
      </c>
      <c r="G216" s="61"/>
      <c r="H216" s="10"/>
      <c r="I216" s="61"/>
      <c r="J216" s="8"/>
      <c r="K216" s="61"/>
      <c r="L216" s="87" t="s">
        <v>73</v>
      </c>
      <c r="M216" s="8" t="s">
        <v>129</v>
      </c>
      <c r="N216" s="61"/>
      <c r="O216" s="653">
        <v>0</v>
      </c>
      <c r="P216" s="664"/>
    </row>
    <row r="217" spans="1:16" s="646" customFormat="1" x14ac:dyDescent="0.25">
      <c r="A217" s="666"/>
      <c r="B217" s="652"/>
      <c r="C217" s="87" t="s">
        <v>133</v>
      </c>
      <c r="D217" s="8" t="s">
        <v>132</v>
      </c>
      <c r="E217" s="61"/>
      <c r="F217" s="653">
        <v>1.08</v>
      </c>
      <c r="G217" s="61"/>
      <c r="H217" s="10"/>
      <c r="I217" s="61"/>
      <c r="J217" s="8"/>
      <c r="K217" s="61"/>
      <c r="L217" s="87" t="s">
        <v>133</v>
      </c>
      <c r="M217" s="8" t="s">
        <v>132</v>
      </c>
      <c r="N217" s="61"/>
      <c r="O217" s="653">
        <v>0</v>
      </c>
      <c r="P217" s="664"/>
    </row>
    <row r="218" spans="1:16" s="646" customFormat="1" x14ac:dyDescent="0.25">
      <c r="A218" s="666"/>
      <c r="B218" s="652"/>
      <c r="C218" s="87" t="s">
        <v>65</v>
      </c>
      <c r="D218" s="95" t="s">
        <v>60</v>
      </c>
      <c r="E218" s="14"/>
      <c r="F218" s="653">
        <v>0.87</v>
      </c>
      <c r="G218" s="61"/>
      <c r="H218" s="10"/>
      <c r="I218" s="61"/>
      <c r="J218" s="8"/>
      <c r="K218" s="61"/>
      <c r="L218" s="87" t="s">
        <v>65</v>
      </c>
      <c r="M218" s="95" t="s">
        <v>60</v>
      </c>
      <c r="N218" s="14"/>
      <c r="O218" s="653">
        <v>0</v>
      </c>
      <c r="P218" s="664"/>
    </row>
    <row r="219" spans="1:16" s="646" customFormat="1" x14ac:dyDescent="0.25">
      <c r="A219" s="666"/>
      <c r="B219" s="652"/>
      <c r="C219" s="87" t="s">
        <v>72</v>
      </c>
      <c r="D219" s="8" t="s">
        <v>154</v>
      </c>
      <c r="E219" s="61"/>
      <c r="F219" s="653">
        <v>0.64</v>
      </c>
      <c r="G219" s="61"/>
      <c r="H219" s="10"/>
      <c r="I219" s="61"/>
      <c r="J219" s="8"/>
      <c r="K219" s="61"/>
      <c r="L219" s="87" t="s">
        <v>72</v>
      </c>
      <c r="M219" s="8" t="s">
        <v>154</v>
      </c>
      <c r="N219" s="61"/>
      <c r="O219" s="653">
        <v>0</v>
      </c>
      <c r="P219" s="664"/>
    </row>
    <row r="220" spans="1:16" s="646" customFormat="1" x14ac:dyDescent="0.25">
      <c r="A220" s="666"/>
      <c r="B220" s="652"/>
      <c r="C220" s="87" t="s">
        <v>76</v>
      </c>
      <c r="D220" s="11" t="s">
        <v>53</v>
      </c>
      <c r="E220" s="14"/>
      <c r="F220" s="653">
        <v>0</v>
      </c>
      <c r="G220" s="61"/>
      <c r="H220" s="10"/>
      <c r="I220" s="61"/>
      <c r="J220" s="8"/>
      <c r="K220" s="61"/>
      <c r="L220" s="87" t="s">
        <v>76</v>
      </c>
      <c r="M220" s="11" t="s">
        <v>53</v>
      </c>
      <c r="N220" s="14"/>
      <c r="O220" s="653">
        <v>0</v>
      </c>
      <c r="P220" s="664"/>
    </row>
    <row r="221" spans="1:16" s="646" customFormat="1" x14ac:dyDescent="0.25">
      <c r="A221" s="666"/>
      <c r="B221" s="652"/>
      <c r="C221" s="87" t="s">
        <v>105</v>
      </c>
      <c r="D221" s="11" t="s">
        <v>57</v>
      </c>
      <c r="E221" s="14"/>
      <c r="F221" s="653">
        <v>5.5</v>
      </c>
      <c r="G221" s="61"/>
      <c r="H221" s="10"/>
      <c r="I221" s="61"/>
      <c r="J221" s="8"/>
      <c r="K221" s="61"/>
      <c r="L221" s="87" t="s">
        <v>105</v>
      </c>
      <c r="M221" s="11" t="s">
        <v>57</v>
      </c>
      <c r="N221" s="14"/>
      <c r="O221" s="653">
        <v>0</v>
      </c>
      <c r="P221" s="664"/>
    </row>
    <row r="222" spans="1:16" s="646" customFormat="1" x14ac:dyDescent="0.25">
      <c r="A222" s="666"/>
      <c r="B222" s="295" t="s">
        <v>335</v>
      </c>
      <c r="C222" s="649">
        <v>0</v>
      </c>
      <c r="D222" s="650">
        <v>1</v>
      </c>
      <c r="E222" s="190">
        <f>SUM(F223:F233)</f>
        <v>32.5</v>
      </c>
      <c r="F222" s="107"/>
      <c r="G222" s="61"/>
      <c r="H222" s="10"/>
      <c r="I222" s="61"/>
      <c r="J222" s="87"/>
      <c r="K222" s="598" t="s">
        <v>229</v>
      </c>
      <c r="L222" s="8"/>
      <c r="M222" s="8"/>
      <c r="N222" s="8"/>
      <c r="O222" s="19"/>
      <c r="P222" s="664"/>
    </row>
    <row r="223" spans="1:16" s="646" customFormat="1" x14ac:dyDescent="0.25">
      <c r="A223" s="666"/>
      <c r="B223" s="652"/>
      <c r="C223" s="87" t="s">
        <v>90</v>
      </c>
      <c r="D223" s="95" t="s">
        <v>111</v>
      </c>
      <c r="E223" s="14"/>
      <c r="F223" s="653">
        <v>0</v>
      </c>
      <c r="G223" s="61"/>
      <c r="H223" s="10"/>
      <c r="I223" s="175" t="s">
        <v>109</v>
      </c>
      <c r="J223" s="240">
        <f>IF(K223=0,0,P223/K223)</f>
        <v>0</v>
      </c>
      <c r="K223" s="653">
        <f>5.5+(9.6/2/2.75)</f>
        <v>7.2454545454545451</v>
      </c>
      <c r="L223" s="87" t="s">
        <v>90</v>
      </c>
      <c r="M223" s="95" t="s">
        <v>111</v>
      </c>
      <c r="N223" s="14"/>
      <c r="O223" s="654"/>
      <c r="P223" s="664"/>
    </row>
    <row r="224" spans="1:16" s="646" customFormat="1" x14ac:dyDescent="0.25">
      <c r="A224" s="666"/>
      <c r="B224" s="652"/>
      <c r="C224" s="87" t="s">
        <v>99</v>
      </c>
      <c r="D224" s="95" t="s">
        <v>112</v>
      </c>
      <c r="E224" s="14"/>
      <c r="F224" s="653">
        <v>0</v>
      </c>
      <c r="G224" s="61"/>
      <c r="H224" s="10"/>
      <c r="I224" s="175" t="s">
        <v>109</v>
      </c>
      <c r="J224" s="240">
        <f>IF(K224=0,0,P224/K224)</f>
        <v>0</v>
      </c>
      <c r="K224" s="653">
        <f>1.75+(9.3/2/7.85)</f>
        <v>2.3423566878980893</v>
      </c>
      <c r="L224" s="87" t="s">
        <v>99</v>
      </c>
      <c r="M224" s="95" t="s">
        <v>112</v>
      </c>
      <c r="N224" s="14"/>
      <c r="O224" s="654"/>
      <c r="P224" s="664"/>
    </row>
    <row r="225" spans="1:16" s="646" customFormat="1" x14ac:dyDescent="0.25">
      <c r="A225" s="666"/>
      <c r="B225" s="652"/>
      <c r="C225" s="87" t="s">
        <v>91</v>
      </c>
      <c r="D225" s="95" t="s">
        <v>321</v>
      </c>
      <c r="E225" s="14"/>
      <c r="F225" s="653">
        <v>0</v>
      </c>
      <c r="G225" s="61"/>
      <c r="H225" s="10"/>
      <c r="I225" s="175" t="s">
        <v>109</v>
      </c>
      <c r="J225" s="240">
        <f>IF(K225=0,0,P225/K225)</f>
        <v>0</v>
      </c>
      <c r="K225" s="653">
        <v>8.8000000000000007</v>
      </c>
      <c r="L225" s="87" t="s">
        <v>91</v>
      </c>
      <c r="M225" s="95" t="s">
        <v>321</v>
      </c>
      <c r="N225" s="14"/>
      <c r="O225" s="654"/>
      <c r="P225" s="664"/>
    </row>
    <row r="226" spans="1:16" s="646" customFormat="1" x14ac:dyDescent="0.25">
      <c r="A226" s="666"/>
      <c r="B226" s="137"/>
      <c r="C226" s="87" t="s">
        <v>240</v>
      </c>
      <c r="D226" s="95" t="s">
        <v>246</v>
      </c>
      <c r="E226" s="14"/>
      <c r="F226" s="653">
        <v>0</v>
      </c>
      <c r="G226" s="61"/>
      <c r="H226" s="61"/>
      <c r="I226" s="175" t="s">
        <v>109</v>
      </c>
      <c r="J226" s="240">
        <f>IF(K226=0,0,P226/K226)</f>
        <v>0</v>
      </c>
      <c r="K226" s="653">
        <v>6.3</v>
      </c>
      <c r="L226" s="87" t="s">
        <v>240</v>
      </c>
      <c r="M226" s="95" t="s">
        <v>246</v>
      </c>
      <c r="N226" s="14"/>
      <c r="O226" s="654"/>
      <c r="P226" s="664"/>
    </row>
    <row r="227" spans="1:16" s="646" customFormat="1" x14ac:dyDescent="0.25">
      <c r="A227" s="666"/>
      <c r="B227" s="652"/>
      <c r="C227" s="236" t="s">
        <v>101</v>
      </c>
      <c r="D227" s="238" t="s">
        <v>322</v>
      </c>
      <c r="E227" s="238"/>
      <c r="F227" s="653">
        <v>7.5</v>
      </c>
      <c r="G227" s="61"/>
      <c r="H227" s="10"/>
      <c r="I227" s="175" t="s">
        <v>45</v>
      </c>
      <c r="J227" s="240">
        <f>IF(K227=0,0,P227/K227)</f>
        <v>0</v>
      </c>
      <c r="K227" s="653">
        <v>7</v>
      </c>
      <c r="L227" s="87" t="s">
        <v>96</v>
      </c>
      <c r="M227" s="8" t="s">
        <v>46</v>
      </c>
      <c r="N227" s="61"/>
      <c r="O227" s="654"/>
      <c r="P227" s="664"/>
    </row>
    <row r="228" spans="1:16" s="646" customFormat="1" x14ac:dyDescent="0.25">
      <c r="A228" s="666"/>
      <c r="B228" s="652"/>
      <c r="C228" s="87" t="s">
        <v>73</v>
      </c>
      <c r="D228" s="8" t="s">
        <v>129</v>
      </c>
      <c r="E228" s="61"/>
      <c r="F228" s="653">
        <v>0</v>
      </c>
      <c r="G228" s="61"/>
      <c r="H228" s="10"/>
      <c r="I228" s="61"/>
      <c r="J228" s="8"/>
      <c r="K228" s="61"/>
      <c r="L228" s="87" t="s">
        <v>73</v>
      </c>
      <c r="M228" s="8" t="s">
        <v>129</v>
      </c>
      <c r="N228" s="61"/>
      <c r="O228" s="654"/>
      <c r="P228" s="664"/>
    </row>
    <row r="229" spans="1:16" s="646" customFormat="1" x14ac:dyDescent="0.25">
      <c r="A229" s="666"/>
      <c r="B229" s="652"/>
      <c r="C229" s="236" t="s">
        <v>100</v>
      </c>
      <c r="D229" s="238" t="s">
        <v>52</v>
      </c>
      <c r="E229" s="238"/>
      <c r="F229" s="653">
        <f>IF($EX$4=0,0,$EX$85/$EX$4*3)</f>
        <v>0</v>
      </c>
      <c r="G229" s="496">
        <f>C222*D222*F229</f>
        <v>0</v>
      </c>
      <c r="H229" s="251" t="str">
        <f>IF(F229&gt;0,"","CONTROL")</f>
        <v>CONTROL</v>
      </c>
      <c r="I229" s="87" t="s">
        <v>101</v>
      </c>
      <c r="J229" s="8" t="s">
        <v>322</v>
      </c>
      <c r="K229" s="109"/>
      <c r="L229" s="87" t="s">
        <v>133</v>
      </c>
      <c r="M229" s="8" t="s">
        <v>132</v>
      </c>
      <c r="N229" s="61"/>
      <c r="O229" s="654"/>
      <c r="P229" s="664"/>
    </row>
    <row r="230" spans="1:16" s="646" customFormat="1" x14ac:dyDescent="0.25">
      <c r="A230" s="666"/>
      <c r="B230" s="652"/>
      <c r="C230" s="87" t="s">
        <v>65</v>
      </c>
      <c r="D230" s="95" t="s">
        <v>60</v>
      </c>
      <c r="E230" s="14"/>
      <c r="F230" s="653">
        <v>0</v>
      </c>
      <c r="G230" s="61"/>
      <c r="H230" s="10"/>
      <c r="I230" s="87" t="s">
        <v>100</v>
      </c>
      <c r="J230" s="8" t="s">
        <v>52</v>
      </c>
      <c r="K230" s="109"/>
      <c r="L230" s="87" t="s">
        <v>65</v>
      </c>
      <c r="M230" s="95" t="s">
        <v>60</v>
      </c>
      <c r="N230" s="14"/>
      <c r="O230" s="654"/>
      <c r="P230" s="664"/>
    </row>
    <row r="231" spans="1:16" s="646" customFormat="1" x14ac:dyDescent="0.25">
      <c r="A231" s="666"/>
      <c r="B231" s="652"/>
      <c r="C231" s="87" t="s">
        <v>72</v>
      </c>
      <c r="D231" s="8" t="s">
        <v>154</v>
      </c>
      <c r="E231" s="61"/>
      <c r="F231" s="653">
        <v>0</v>
      </c>
      <c r="G231" s="61"/>
      <c r="H231" s="10"/>
      <c r="I231" s="87" t="s">
        <v>104</v>
      </c>
      <c r="J231" s="11" t="s">
        <v>56</v>
      </c>
      <c r="K231" s="109"/>
      <c r="L231" s="87" t="s">
        <v>72</v>
      </c>
      <c r="M231" s="8" t="s">
        <v>154</v>
      </c>
      <c r="N231" s="61"/>
      <c r="O231" s="654"/>
      <c r="P231" s="664"/>
    </row>
    <row r="232" spans="1:16" s="646" customFormat="1" x14ac:dyDescent="0.25">
      <c r="A232" s="666"/>
      <c r="B232" s="652"/>
      <c r="C232" s="236" t="s">
        <v>104</v>
      </c>
      <c r="D232" s="237" t="s">
        <v>56</v>
      </c>
      <c r="E232" s="310"/>
      <c r="F232" s="653">
        <f>IF($EV$90=0,0,$EX$90/$EV$90/6/4/2)</f>
        <v>0</v>
      </c>
      <c r="G232" s="496">
        <f>C222*D222*F232</f>
        <v>0</v>
      </c>
      <c r="H232" s="251" t="str">
        <f>IF(F232&gt;0,"","CONTROL")</f>
        <v>CONTROL</v>
      </c>
      <c r="I232" s="61"/>
      <c r="J232" s="8"/>
      <c r="K232" s="61"/>
      <c r="L232" s="87" t="s">
        <v>76</v>
      </c>
      <c r="M232" s="11" t="s">
        <v>53</v>
      </c>
      <c r="N232" s="14"/>
      <c r="O232" s="654"/>
      <c r="P232" s="664"/>
    </row>
    <row r="233" spans="1:16" s="646" customFormat="1" x14ac:dyDescent="0.25">
      <c r="A233" s="666"/>
      <c r="B233" s="652"/>
      <c r="C233" s="87" t="s">
        <v>105</v>
      </c>
      <c r="D233" s="11" t="s">
        <v>57</v>
      </c>
      <c r="E233" s="14"/>
      <c r="F233" s="653">
        <v>25</v>
      </c>
      <c r="G233" s="61"/>
      <c r="H233" s="10"/>
      <c r="I233" s="61"/>
      <c r="J233" s="8"/>
      <c r="K233" s="61"/>
      <c r="L233" s="87" t="s">
        <v>105</v>
      </c>
      <c r="M233" s="11" t="s">
        <v>57</v>
      </c>
      <c r="N233" s="14"/>
      <c r="O233" s="654"/>
      <c r="P233" s="664"/>
    </row>
    <row r="234" spans="1:16" s="646" customFormat="1" x14ac:dyDescent="0.25">
      <c r="A234" s="662"/>
      <c r="B234" s="226"/>
      <c r="C234" s="113"/>
      <c r="D234" s="113"/>
      <c r="E234" s="113"/>
      <c r="F234" s="113"/>
      <c r="G234" s="113"/>
      <c r="H234" s="89"/>
      <c r="I234" s="176"/>
      <c r="J234" s="113"/>
      <c r="K234" s="90"/>
      <c r="L234" s="90"/>
      <c r="M234" s="90"/>
      <c r="N234" s="90"/>
      <c r="O234" s="655"/>
      <c r="P234" s="664"/>
    </row>
    <row r="235" spans="1:16" s="646" customFormat="1" x14ac:dyDescent="0.25">
      <c r="A235" s="662"/>
      <c r="B235" s="667"/>
      <c r="C235" s="667"/>
      <c r="D235" s="667"/>
      <c r="E235" s="667"/>
      <c r="F235" s="667"/>
      <c r="G235" s="667"/>
      <c r="H235" s="667"/>
      <c r="I235" s="667"/>
      <c r="J235" s="667"/>
      <c r="K235" s="667"/>
      <c r="L235" s="667"/>
      <c r="M235" s="667"/>
      <c r="N235" s="667"/>
      <c r="O235" s="667"/>
      <c r="P235" s="664"/>
    </row>
    <row r="236" spans="1:16" s="646" customFormat="1" x14ac:dyDescent="0.25">
      <c r="A236" s="662"/>
      <c r="B236" s="667"/>
      <c r="C236" s="667"/>
      <c r="D236" s="667"/>
      <c r="E236" s="667"/>
      <c r="F236" s="667"/>
      <c r="G236" s="667"/>
      <c r="H236" s="667"/>
      <c r="I236" s="667"/>
      <c r="J236" s="667"/>
      <c r="K236" s="667"/>
      <c r="L236" s="667"/>
      <c r="M236" s="667"/>
      <c r="N236" s="667"/>
      <c r="O236" s="667"/>
      <c r="P236" s="664"/>
    </row>
    <row r="237" spans="1:16" s="646" customFormat="1" x14ac:dyDescent="0.25">
      <c r="A237" s="253"/>
      <c r="B237" s="253"/>
      <c r="C237" s="253"/>
      <c r="D237" s="253"/>
      <c r="E237" s="253"/>
      <c r="F237" s="253"/>
      <c r="G237" s="253"/>
      <c r="H237" s="253"/>
      <c r="I237" s="253"/>
      <c r="J237" s="253"/>
      <c r="K237" s="253"/>
      <c r="L237" s="253"/>
      <c r="M237" s="253"/>
      <c r="N237" s="253"/>
      <c r="O237" s="253"/>
      <c r="P237" s="253"/>
    </row>
    <row r="238" spans="1:16" s="646" customFormat="1" ht="12.75" customHeight="1" x14ac:dyDescent="0.25">
      <c r="A238" s="643"/>
      <c r="B238" s="644"/>
      <c r="C238" s="644"/>
      <c r="D238" s="644"/>
      <c r="E238" s="644"/>
      <c r="F238" s="644"/>
      <c r="G238" s="644"/>
      <c r="H238" s="644"/>
      <c r="I238" s="644"/>
      <c r="J238" s="644"/>
      <c r="K238" s="644"/>
      <c r="L238" s="644"/>
      <c r="M238" s="644"/>
      <c r="N238" s="644"/>
      <c r="O238" s="644"/>
      <c r="P238" s="645"/>
    </row>
    <row r="239" spans="1:16" s="646" customFormat="1" ht="33.75" customHeight="1" x14ac:dyDescent="0.25">
      <c r="A239" s="668"/>
      <c r="B239" s="1198" t="s">
        <v>529</v>
      </c>
      <c r="C239" s="1199"/>
      <c r="D239" s="1199"/>
      <c r="E239" s="1200"/>
      <c r="F239" s="657" t="s">
        <v>526</v>
      </c>
      <c r="G239" s="669"/>
      <c r="H239" s="669"/>
      <c r="I239" s="669"/>
      <c r="J239" s="669"/>
      <c r="K239" s="669"/>
      <c r="L239" s="669"/>
      <c r="M239" s="669"/>
      <c r="N239" s="669"/>
      <c r="O239" s="669"/>
      <c r="P239" s="670"/>
    </row>
    <row r="240" spans="1:16" s="646" customFormat="1" x14ac:dyDescent="0.25">
      <c r="A240" s="671"/>
      <c r="B240" s="233"/>
      <c r="C240" s="234"/>
      <c r="D240" s="234"/>
      <c r="E240" s="234"/>
      <c r="F240" s="234"/>
      <c r="G240" s="234"/>
      <c r="H240" s="234"/>
      <c r="I240" s="234"/>
      <c r="J240" s="234"/>
      <c r="K240" s="234"/>
      <c r="L240" s="234"/>
      <c r="M240" s="234"/>
      <c r="N240" s="234"/>
      <c r="O240" s="86"/>
      <c r="P240" s="670"/>
    </row>
    <row r="241" spans="1:16" s="646" customFormat="1" x14ac:dyDescent="0.25">
      <c r="A241" s="671"/>
      <c r="B241" s="648" t="s">
        <v>126</v>
      </c>
      <c r="C241" s="647" t="s">
        <v>127</v>
      </c>
      <c r="D241" s="647" t="s">
        <v>4</v>
      </c>
      <c r="E241" s="647" t="s">
        <v>128</v>
      </c>
      <c r="F241" s="8"/>
      <c r="G241" s="61"/>
      <c r="H241" s="10"/>
      <c r="I241" s="61"/>
      <c r="J241" s="10"/>
      <c r="K241" s="10"/>
      <c r="L241" s="647" t="s">
        <v>127</v>
      </c>
      <c r="M241" s="647" t="s">
        <v>4</v>
      </c>
      <c r="N241" s="647" t="s">
        <v>128</v>
      </c>
      <c r="O241" s="19"/>
      <c r="P241" s="670"/>
    </row>
    <row r="242" spans="1:16" s="646" customFormat="1" x14ac:dyDescent="0.25">
      <c r="A242" s="671"/>
      <c r="B242" s="295" t="s">
        <v>331</v>
      </c>
      <c r="C242" s="649"/>
      <c r="D242" s="650"/>
      <c r="E242" s="190">
        <f>SUM(F243:F253)</f>
        <v>112.63999999999999</v>
      </c>
      <c r="F242" s="107"/>
      <c r="G242" s="61"/>
      <c r="H242" s="10"/>
      <c r="I242" s="61"/>
      <c r="J242" s="298" t="s">
        <v>330</v>
      </c>
      <c r="K242" s="299"/>
      <c r="L242" s="650"/>
      <c r="M242" s="650"/>
      <c r="N242" s="190">
        <f>SUM(O243:O253)</f>
        <v>47.54</v>
      </c>
      <c r="O242" s="651"/>
      <c r="P242" s="670"/>
    </row>
    <row r="243" spans="1:16" s="646" customFormat="1" x14ac:dyDescent="0.25">
      <c r="A243" s="671"/>
      <c r="B243" s="652"/>
      <c r="C243" s="87" t="s">
        <v>90</v>
      </c>
      <c r="D243" s="95" t="s">
        <v>111</v>
      </c>
      <c r="E243" s="14"/>
      <c r="F243" s="653">
        <v>81.33</v>
      </c>
      <c r="G243" s="61"/>
      <c r="H243" s="10"/>
      <c r="I243" s="61"/>
      <c r="J243" s="302"/>
      <c r="K243" s="61"/>
      <c r="L243" s="87" t="s">
        <v>90</v>
      </c>
      <c r="M243" s="95" t="s">
        <v>111</v>
      </c>
      <c r="N243" s="14"/>
      <c r="O243" s="653">
        <v>3.29</v>
      </c>
      <c r="P243" s="670"/>
    </row>
    <row r="244" spans="1:16" s="646" customFormat="1" x14ac:dyDescent="0.25">
      <c r="A244" s="671"/>
      <c r="B244" s="652"/>
      <c r="C244" s="87" t="s">
        <v>99</v>
      </c>
      <c r="D244" s="95" t="s">
        <v>112</v>
      </c>
      <c r="E244" s="14"/>
      <c r="F244" s="653">
        <v>2.56</v>
      </c>
      <c r="G244" s="61"/>
      <c r="H244" s="10"/>
      <c r="I244" s="61"/>
      <c r="J244" s="302"/>
      <c r="K244" s="61"/>
      <c r="L244" s="87" t="s">
        <v>99</v>
      </c>
      <c r="M244" s="95" t="s">
        <v>112</v>
      </c>
      <c r="N244" s="14"/>
      <c r="O244" s="653">
        <v>7.43</v>
      </c>
      <c r="P244" s="670"/>
    </row>
    <row r="245" spans="1:16" s="646" customFormat="1" x14ac:dyDescent="0.25">
      <c r="A245" s="671"/>
      <c r="B245" s="652"/>
      <c r="C245" s="87" t="s">
        <v>91</v>
      </c>
      <c r="D245" s="95" t="s">
        <v>321</v>
      </c>
      <c r="E245" s="14"/>
      <c r="F245" s="653">
        <v>0</v>
      </c>
      <c r="G245" s="61"/>
      <c r="H245" s="10"/>
      <c r="I245" s="61"/>
      <c r="J245" s="302"/>
      <c r="K245" s="61"/>
      <c r="L245" s="87" t="s">
        <v>91</v>
      </c>
      <c r="M245" s="95" t="s">
        <v>321</v>
      </c>
      <c r="N245" s="14"/>
      <c r="O245" s="653">
        <v>0</v>
      </c>
      <c r="P245" s="670"/>
    </row>
    <row r="246" spans="1:16" s="646" customFormat="1" x14ac:dyDescent="0.25">
      <c r="A246" s="671"/>
      <c r="B246" s="137"/>
      <c r="C246" s="87" t="s">
        <v>240</v>
      </c>
      <c r="D246" s="95" t="s">
        <v>246</v>
      </c>
      <c r="E246" s="14"/>
      <c r="F246" s="653">
        <v>0</v>
      </c>
      <c r="G246" s="61"/>
      <c r="H246" s="61"/>
      <c r="I246" s="61"/>
      <c r="J246" s="61"/>
      <c r="K246" s="61"/>
      <c r="L246" s="87" t="s">
        <v>240</v>
      </c>
      <c r="M246" s="95" t="s">
        <v>246</v>
      </c>
      <c r="N246" s="14"/>
      <c r="O246" s="653">
        <v>0</v>
      </c>
      <c r="P246" s="670"/>
    </row>
    <row r="247" spans="1:16" s="646" customFormat="1" x14ac:dyDescent="0.25">
      <c r="A247" s="671"/>
      <c r="B247" s="652"/>
      <c r="C247" s="87" t="s">
        <v>96</v>
      </c>
      <c r="D247" s="8" t="s">
        <v>46</v>
      </c>
      <c r="E247" s="61"/>
      <c r="F247" s="653">
        <v>5.13</v>
      </c>
      <c r="G247" s="61"/>
      <c r="H247" s="10"/>
      <c r="I247" s="61"/>
      <c r="J247" s="302"/>
      <c r="K247" s="61"/>
      <c r="L247" s="87" t="s">
        <v>96</v>
      </c>
      <c r="M247" s="8" t="s">
        <v>46</v>
      </c>
      <c r="N247" s="61"/>
      <c r="O247" s="653">
        <v>23.69</v>
      </c>
      <c r="P247" s="670"/>
    </row>
    <row r="248" spans="1:16" s="646" customFormat="1" x14ac:dyDescent="0.25">
      <c r="A248" s="671"/>
      <c r="B248" s="652"/>
      <c r="C248" s="87" t="s">
        <v>73</v>
      </c>
      <c r="D248" s="8" t="s">
        <v>129</v>
      </c>
      <c r="E248" s="61"/>
      <c r="F248" s="653">
        <v>1.74</v>
      </c>
      <c r="G248" s="61"/>
      <c r="H248" s="10"/>
      <c r="I248" s="61"/>
      <c r="J248" s="302"/>
      <c r="K248" s="61"/>
      <c r="L248" s="87" t="s">
        <v>73</v>
      </c>
      <c r="M248" s="8" t="s">
        <v>129</v>
      </c>
      <c r="N248" s="61"/>
      <c r="O248" s="653">
        <v>2.1800000000000002</v>
      </c>
      <c r="P248" s="670"/>
    </row>
    <row r="249" spans="1:16" s="646" customFormat="1" x14ac:dyDescent="0.25">
      <c r="A249" s="671"/>
      <c r="B249" s="652"/>
      <c r="C249" s="87" t="s">
        <v>133</v>
      </c>
      <c r="D249" s="8" t="s">
        <v>132</v>
      </c>
      <c r="E249" s="61"/>
      <c r="F249" s="653">
        <v>3.39</v>
      </c>
      <c r="G249" s="61"/>
      <c r="H249" s="10"/>
      <c r="I249" s="61"/>
      <c r="J249" s="302"/>
      <c r="K249" s="61"/>
      <c r="L249" s="87" t="s">
        <v>133</v>
      </c>
      <c r="M249" s="8" t="s">
        <v>132</v>
      </c>
      <c r="N249" s="61"/>
      <c r="O249" s="653">
        <v>0</v>
      </c>
      <c r="P249" s="670"/>
    </row>
    <row r="250" spans="1:16" s="646" customFormat="1" x14ac:dyDescent="0.25">
      <c r="A250" s="671"/>
      <c r="B250" s="652"/>
      <c r="C250" s="87" t="s">
        <v>65</v>
      </c>
      <c r="D250" s="95" t="s">
        <v>60</v>
      </c>
      <c r="E250" s="14"/>
      <c r="F250" s="653">
        <v>0.69</v>
      </c>
      <c r="G250" s="61"/>
      <c r="H250" s="10"/>
      <c r="I250" s="61"/>
      <c r="J250" s="302"/>
      <c r="K250" s="61"/>
      <c r="L250" s="87" t="s">
        <v>65</v>
      </c>
      <c r="M250" s="95" t="s">
        <v>60</v>
      </c>
      <c r="N250" s="14"/>
      <c r="O250" s="653">
        <v>0.83</v>
      </c>
      <c r="P250" s="670"/>
    </row>
    <row r="251" spans="1:16" s="646" customFormat="1" x14ac:dyDescent="0.25">
      <c r="A251" s="671"/>
      <c r="B251" s="652"/>
      <c r="C251" s="87" t="s">
        <v>72</v>
      </c>
      <c r="D251" s="8" t="s">
        <v>154</v>
      </c>
      <c r="E251" s="61"/>
      <c r="F251" s="653">
        <v>2.4700000000000002</v>
      </c>
      <c r="G251" s="61"/>
      <c r="H251" s="10"/>
      <c r="I251" s="61"/>
      <c r="J251" s="302"/>
      <c r="K251" s="61"/>
      <c r="L251" s="87" t="s">
        <v>72</v>
      </c>
      <c r="M251" s="8" t="s">
        <v>154</v>
      </c>
      <c r="N251" s="61"/>
      <c r="O251" s="653">
        <v>2.27</v>
      </c>
      <c r="P251" s="670"/>
    </row>
    <row r="252" spans="1:16" s="646" customFormat="1" x14ac:dyDescent="0.25">
      <c r="A252" s="671"/>
      <c r="B252" s="652"/>
      <c r="C252" s="87" t="s">
        <v>76</v>
      </c>
      <c r="D252" s="11" t="s">
        <v>53</v>
      </c>
      <c r="E252" s="14"/>
      <c r="F252" s="653">
        <v>0</v>
      </c>
      <c r="G252" s="61"/>
      <c r="H252" s="10"/>
      <c r="I252" s="61"/>
      <c r="J252" s="302"/>
      <c r="K252" s="61"/>
      <c r="L252" s="87" t="s">
        <v>76</v>
      </c>
      <c r="M252" s="11" t="s">
        <v>53</v>
      </c>
      <c r="N252" s="14"/>
      <c r="O252" s="653">
        <v>0</v>
      </c>
      <c r="P252" s="670"/>
    </row>
    <row r="253" spans="1:16" s="646" customFormat="1" x14ac:dyDescent="0.25">
      <c r="A253" s="671"/>
      <c r="B253" s="652"/>
      <c r="C253" s="87" t="s">
        <v>105</v>
      </c>
      <c r="D253" s="11" t="s">
        <v>57</v>
      </c>
      <c r="E253" s="14"/>
      <c r="F253" s="653">
        <v>15.33</v>
      </c>
      <c r="G253" s="61"/>
      <c r="H253" s="10"/>
      <c r="I253" s="61"/>
      <c r="J253" s="302"/>
      <c r="K253" s="61"/>
      <c r="L253" s="87" t="s">
        <v>105</v>
      </c>
      <c r="M253" s="11" t="s">
        <v>57</v>
      </c>
      <c r="N253" s="14"/>
      <c r="O253" s="653">
        <v>7.85</v>
      </c>
      <c r="P253" s="670"/>
    </row>
    <row r="254" spans="1:16" s="646" customFormat="1" x14ac:dyDescent="0.25">
      <c r="A254" s="671"/>
      <c r="B254" s="295" t="s">
        <v>332</v>
      </c>
      <c r="C254" s="649"/>
      <c r="D254" s="650"/>
      <c r="E254" s="190">
        <f>SUM(F255:F265)</f>
        <v>54.01</v>
      </c>
      <c r="F254" s="107"/>
      <c r="G254" s="61"/>
      <c r="H254" s="10"/>
      <c r="I254" s="61"/>
      <c r="J254" s="298" t="s">
        <v>329</v>
      </c>
      <c r="K254" s="299"/>
      <c r="L254" s="650"/>
      <c r="M254" s="650"/>
      <c r="N254" s="190">
        <f>SUM(O255:O265)</f>
        <v>25.94</v>
      </c>
      <c r="O254" s="651"/>
      <c r="P254" s="670"/>
    </row>
    <row r="255" spans="1:16" s="646" customFormat="1" x14ac:dyDescent="0.25">
      <c r="A255" s="671"/>
      <c r="B255" s="652"/>
      <c r="C255" s="87" t="s">
        <v>90</v>
      </c>
      <c r="D255" s="95" t="s">
        <v>111</v>
      </c>
      <c r="E255" s="14"/>
      <c r="F255" s="653">
        <v>21.94</v>
      </c>
      <c r="G255" s="61"/>
      <c r="H255" s="10"/>
      <c r="I255" s="61"/>
      <c r="J255" s="302"/>
      <c r="K255" s="61"/>
      <c r="L255" s="87" t="s">
        <v>90</v>
      </c>
      <c r="M255" s="95" t="s">
        <v>111</v>
      </c>
      <c r="N255" s="14"/>
      <c r="O255" s="653">
        <v>13.44</v>
      </c>
      <c r="P255" s="670"/>
    </row>
    <row r="256" spans="1:16" s="646" customFormat="1" x14ac:dyDescent="0.25">
      <c r="A256" s="671"/>
      <c r="B256" s="652"/>
      <c r="C256" s="87" t="s">
        <v>99</v>
      </c>
      <c r="D256" s="95" t="s">
        <v>112</v>
      </c>
      <c r="E256" s="14"/>
      <c r="F256" s="653">
        <v>3.35</v>
      </c>
      <c r="G256" s="61"/>
      <c r="H256" s="10"/>
      <c r="I256" s="61"/>
      <c r="J256" s="302"/>
      <c r="K256" s="61"/>
      <c r="L256" s="87" t="s">
        <v>99</v>
      </c>
      <c r="M256" s="95" t="s">
        <v>112</v>
      </c>
      <c r="N256" s="14"/>
      <c r="O256" s="653">
        <v>0</v>
      </c>
      <c r="P256" s="670"/>
    </row>
    <row r="257" spans="1:16" s="646" customFormat="1" x14ac:dyDescent="0.25">
      <c r="A257" s="671"/>
      <c r="B257" s="652"/>
      <c r="C257" s="87" t="s">
        <v>91</v>
      </c>
      <c r="D257" s="95" t="s">
        <v>321</v>
      </c>
      <c r="E257" s="14"/>
      <c r="F257" s="653">
        <v>0</v>
      </c>
      <c r="G257" s="61"/>
      <c r="H257" s="10"/>
      <c r="I257" s="61"/>
      <c r="J257" s="302"/>
      <c r="K257" s="61"/>
      <c r="L257" s="87" t="s">
        <v>91</v>
      </c>
      <c r="M257" s="95" t="s">
        <v>321</v>
      </c>
      <c r="N257" s="14"/>
      <c r="O257" s="653">
        <v>0</v>
      </c>
      <c r="P257" s="670"/>
    </row>
    <row r="258" spans="1:16" s="646" customFormat="1" x14ac:dyDescent="0.25">
      <c r="A258" s="671"/>
      <c r="B258" s="137"/>
      <c r="C258" s="87" t="s">
        <v>240</v>
      </c>
      <c r="D258" s="95" t="s">
        <v>246</v>
      </c>
      <c r="E258" s="14"/>
      <c r="F258" s="653">
        <v>0</v>
      </c>
      <c r="G258" s="61"/>
      <c r="H258" s="61"/>
      <c r="I258" s="61"/>
      <c r="J258" s="61"/>
      <c r="K258" s="61"/>
      <c r="L258" s="87" t="s">
        <v>240</v>
      </c>
      <c r="M258" s="95" t="s">
        <v>246</v>
      </c>
      <c r="N258" s="14"/>
      <c r="O258" s="653">
        <v>0</v>
      </c>
      <c r="P258" s="670"/>
    </row>
    <row r="259" spans="1:16" s="646" customFormat="1" x14ac:dyDescent="0.25">
      <c r="A259" s="671"/>
      <c r="B259" s="652"/>
      <c r="C259" s="87" t="s">
        <v>96</v>
      </c>
      <c r="D259" s="8" t="s">
        <v>46</v>
      </c>
      <c r="E259" s="61"/>
      <c r="F259" s="653">
        <v>0.56999999999999995</v>
      </c>
      <c r="G259" s="61"/>
      <c r="H259" s="10"/>
      <c r="I259" s="61"/>
      <c r="J259" s="302"/>
      <c r="K259" s="61"/>
      <c r="L259" s="87" t="s">
        <v>96</v>
      </c>
      <c r="M259" s="8" t="s">
        <v>46</v>
      </c>
      <c r="N259" s="61"/>
      <c r="O259" s="653">
        <v>0.95</v>
      </c>
      <c r="P259" s="670"/>
    </row>
    <row r="260" spans="1:16" s="646" customFormat="1" x14ac:dyDescent="0.25">
      <c r="A260" s="671"/>
      <c r="B260" s="652"/>
      <c r="C260" s="87" t="s">
        <v>73</v>
      </c>
      <c r="D260" s="8" t="s">
        <v>129</v>
      </c>
      <c r="E260" s="61"/>
      <c r="F260" s="653">
        <v>1.37</v>
      </c>
      <c r="G260" s="61"/>
      <c r="H260" s="10"/>
      <c r="I260" s="61"/>
      <c r="J260" s="302"/>
      <c r="K260" s="61"/>
      <c r="L260" s="87" t="s">
        <v>73</v>
      </c>
      <c r="M260" s="8" t="s">
        <v>129</v>
      </c>
      <c r="N260" s="61"/>
      <c r="O260" s="653">
        <v>2.06</v>
      </c>
      <c r="P260" s="670"/>
    </row>
    <row r="261" spans="1:16" s="646" customFormat="1" x14ac:dyDescent="0.25">
      <c r="A261" s="671"/>
      <c r="B261" s="652"/>
      <c r="C261" s="87" t="s">
        <v>133</v>
      </c>
      <c r="D261" s="8" t="s">
        <v>132</v>
      </c>
      <c r="E261" s="61"/>
      <c r="F261" s="653">
        <v>1.98</v>
      </c>
      <c r="G261" s="61"/>
      <c r="H261" s="10"/>
      <c r="I261" s="61"/>
      <c r="J261" s="302"/>
      <c r="K261" s="61"/>
      <c r="L261" s="87" t="s">
        <v>133</v>
      </c>
      <c r="M261" s="8" t="s">
        <v>132</v>
      </c>
      <c r="N261" s="61"/>
      <c r="O261" s="653">
        <v>1.3</v>
      </c>
      <c r="P261" s="670"/>
    </row>
    <row r="262" spans="1:16" s="646" customFormat="1" x14ac:dyDescent="0.25">
      <c r="A262" s="671"/>
      <c r="B262" s="652"/>
      <c r="C262" s="87" t="s">
        <v>65</v>
      </c>
      <c r="D262" s="95" t="s">
        <v>60</v>
      </c>
      <c r="E262" s="14"/>
      <c r="F262" s="653">
        <v>8.85</v>
      </c>
      <c r="G262" s="61"/>
      <c r="H262" s="10"/>
      <c r="I262" s="61"/>
      <c r="J262" s="302"/>
      <c r="K262" s="61"/>
      <c r="L262" s="87" t="s">
        <v>65</v>
      </c>
      <c r="M262" s="95" t="s">
        <v>60</v>
      </c>
      <c r="N262" s="14"/>
      <c r="O262" s="653">
        <v>2.69</v>
      </c>
      <c r="P262" s="670"/>
    </row>
    <row r="263" spans="1:16" s="646" customFormat="1" x14ac:dyDescent="0.25">
      <c r="A263" s="671"/>
      <c r="B263" s="652"/>
      <c r="C263" s="87" t="s">
        <v>72</v>
      </c>
      <c r="D263" s="8" t="s">
        <v>154</v>
      </c>
      <c r="E263" s="61"/>
      <c r="F263" s="653">
        <v>0.62</v>
      </c>
      <c r="G263" s="61"/>
      <c r="H263" s="10"/>
      <c r="I263" s="61"/>
      <c r="J263" s="302"/>
      <c r="K263" s="61"/>
      <c r="L263" s="87" t="s">
        <v>72</v>
      </c>
      <c r="M263" s="8" t="s">
        <v>154</v>
      </c>
      <c r="N263" s="61"/>
      <c r="O263" s="653">
        <v>0</v>
      </c>
      <c r="P263" s="670"/>
    </row>
    <row r="264" spans="1:16" s="646" customFormat="1" x14ac:dyDescent="0.25">
      <c r="A264" s="671"/>
      <c r="B264" s="652"/>
      <c r="C264" s="87" t="s">
        <v>76</v>
      </c>
      <c r="D264" s="11" t="s">
        <v>53</v>
      </c>
      <c r="E264" s="14"/>
      <c r="F264" s="653">
        <v>0</v>
      </c>
      <c r="G264" s="61"/>
      <c r="H264" s="10"/>
      <c r="I264" s="61"/>
      <c r="J264" s="302"/>
      <c r="K264" s="61"/>
      <c r="L264" s="87" t="s">
        <v>76</v>
      </c>
      <c r="M264" s="11" t="s">
        <v>53</v>
      </c>
      <c r="N264" s="14"/>
      <c r="O264" s="653">
        <v>0</v>
      </c>
      <c r="P264" s="670"/>
    </row>
    <row r="265" spans="1:16" s="646" customFormat="1" x14ac:dyDescent="0.25">
      <c r="A265" s="671"/>
      <c r="B265" s="652"/>
      <c r="C265" s="87" t="s">
        <v>105</v>
      </c>
      <c r="D265" s="11" t="s">
        <v>57</v>
      </c>
      <c r="E265" s="14"/>
      <c r="F265" s="653">
        <v>15.33</v>
      </c>
      <c r="G265" s="61"/>
      <c r="H265" s="10"/>
      <c r="I265" s="61"/>
      <c r="J265" s="302"/>
      <c r="K265" s="61"/>
      <c r="L265" s="87" t="s">
        <v>105</v>
      </c>
      <c r="M265" s="11" t="s">
        <v>57</v>
      </c>
      <c r="N265" s="14"/>
      <c r="O265" s="653">
        <v>5.5</v>
      </c>
      <c r="P265" s="670"/>
    </row>
    <row r="266" spans="1:16" s="646" customFormat="1" x14ac:dyDescent="0.25">
      <c r="A266" s="671"/>
      <c r="B266" s="295" t="s">
        <v>333</v>
      </c>
      <c r="C266" s="649"/>
      <c r="D266" s="650"/>
      <c r="E266" s="190">
        <f>SUM(F267:F277)</f>
        <v>25.320000000000004</v>
      </c>
      <c r="F266" s="107"/>
      <c r="G266" s="61"/>
      <c r="H266" s="10"/>
      <c r="I266" s="61"/>
      <c r="J266" s="295" t="s">
        <v>331</v>
      </c>
      <c r="K266" s="649"/>
      <c r="L266" s="650">
        <v>0</v>
      </c>
      <c r="M266" s="650"/>
      <c r="N266" s="190">
        <f>SUM(O267:O277)</f>
        <v>0</v>
      </c>
      <c r="O266" s="651"/>
      <c r="P266" s="670"/>
    </row>
    <row r="267" spans="1:16" s="646" customFormat="1" x14ac:dyDescent="0.25">
      <c r="A267" s="671"/>
      <c r="B267" s="652"/>
      <c r="C267" s="87" t="s">
        <v>90</v>
      </c>
      <c r="D267" s="95" t="s">
        <v>111</v>
      </c>
      <c r="E267" s="14"/>
      <c r="F267" s="653">
        <v>11.8</v>
      </c>
      <c r="G267" s="61"/>
      <c r="H267" s="10"/>
      <c r="I267" s="61"/>
      <c r="J267" s="8"/>
      <c r="K267" s="61"/>
      <c r="L267" s="87" t="s">
        <v>90</v>
      </c>
      <c r="M267" s="95" t="s">
        <v>111</v>
      </c>
      <c r="N267" s="14"/>
      <c r="O267" s="653">
        <v>0</v>
      </c>
      <c r="P267" s="670"/>
    </row>
    <row r="268" spans="1:16" s="646" customFormat="1" x14ac:dyDescent="0.25">
      <c r="A268" s="671"/>
      <c r="B268" s="652"/>
      <c r="C268" s="87" t="s">
        <v>99</v>
      </c>
      <c r="D268" s="95" t="s">
        <v>112</v>
      </c>
      <c r="E268" s="14"/>
      <c r="F268" s="653">
        <v>2.48</v>
      </c>
      <c r="G268" s="61"/>
      <c r="H268" s="10"/>
      <c r="I268" s="61"/>
      <c r="J268" s="8"/>
      <c r="K268" s="61"/>
      <c r="L268" s="87" t="s">
        <v>99</v>
      </c>
      <c r="M268" s="95" t="s">
        <v>112</v>
      </c>
      <c r="N268" s="14"/>
      <c r="O268" s="653">
        <v>0</v>
      </c>
      <c r="P268" s="670"/>
    </row>
    <row r="269" spans="1:16" s="646" customFormat="1" x14ac:dyDescent="0.25">
      <c r="A269" s="671"/>
      <c r="B269" s="652"/>
      <c r="C269" s="87" t="s">
        <v>91</v>
      </c>
      <c r="D269" s="95" t="s">
        <v>321</v>
      </c>
      <c r="E269" s="14"/>
      <c r="F269" s="653">
        <v>0</v>
      </c>
      <c r="G269" s="61"/>
      <c r="H269" s="10"/>
      <c r="I269" s="61"/>
      <c r="J269" s="8"/>
      <c r="K269" s="61"/>
      <c r="L269" s="87" t="s">
        <v>91</v>
      </c>
      <c r="M269" s="95" t="s">
        <v>321</v>
      </c>
      <c r="N269" s="14"/>
      <c r="O269" s="653">
        <v>0</v>
      </c>
      <c r="P269" s="670"/>
    </row>
    <row r="270" spans="1:16" s="646" customFormat="1" x14ac:dyDescent="0.25">
      <c r="A270" s="671"/>
      <c r="B270" s="137"/>
      <c r="C270" s="87" t="s">
        <v>240</v>
      </c>
      <c r="D270" s="95" t="s">
        <v>246</v>
      </c>
      <c r="E270" s="14"/>
      <c r="F270" s="653">
        <v>0</v>
      </c>
      <c r="G270" s="61"/>
      <c r="H270" s="61"/>
      <c r="I270" s="61"/>
      <c r="J270" s="61"/>
      <c r="K270" s="61"/>
      <c r="L270" s="87" t="s">
        <v>240</v>
      </c>
      <c r="M270" s="95" t="s">
        <v>246</v>
      </c>
      <c r="N270" s="14"/>
      <c r="O270" s="653">
        <v>0</v>
      </c>
      <c r="P270" s="670"/>
    </row>
    <row r="271" spans="1:16" s="646" customFormat="1" x14ac:dyDescent="0.25">
      <c r="A271" s="671"/>
      <c r="B271" s="652"/>
      <c r="C271" s="87" t="s">
        <v>96</v>
      </c>
      <c r="D271" s="8" t="s">
        <v>46</v>
      </c>
      <c r="E271" s="61"/>
      <c r="F271" s="653">
        <v>0.64</v>
      </c>
      <c r="G271" s="61"/>
      <c r="H271" s="10"/>
      <c r="I271" s="61"/>
      <c r="J271" s="8"/>
      <c r="K271" s="61"/>
      <c r="L271" s="87" t="s">
        <v>96</v>
      </c>
      <c r="M271" s="8" t="s">
        <v>46</v>
      </c>
      <c r="N271" s="61"/>
      <c r="O271" s="653">
        <v>0</v>
      </c>
      <c r="P271" s="670"/>
    </row>
    <row r="272" spans="1:16" s="646" customFormat="1" x14ac:dyDescent="0.25">
      <c r="A272" s="671"/>
      <c r="B272" s="652"/>
      <c r="C272" s="87" t="s">
        <v>73</v>
      </c>
      <c r="D272" s="8" t="s">
        <v>129</v>
      </c>
      <c r="E272" s="61"/>
      <c r="F272" s="653">
        <v>2.31</v>
      </c>
      <c r="G272" s="61"/>
      <c r="H272" s="10"/>
      <c r="I272" s="61"/>
      <c r="J272" s="8"/>
      <c r="K272" s="61"/>
      <c r="L272" s="87" t="s">
        <v>73</v>
      </c>
      <c r="M272" s="8" t="s">
        <v>129</v>
      </c>
      <c r="N272" s="61"/>
      <c r="O272" s="653">
        <v>0</v>
      </c>
      <c r="P272" s="670"/>
    </row>
    <row r="273" spans="1:16" s="646" customFormat="1" x14ac:dyDescent="0.25">
      <c r="A273" s="671"/>
      <c r="B273" s="652"/>
      <c r="C273" s="87" t="s">
        <v>133</v>
      </c>
      <c r="D273" s="8" t="s">
        <v>132</v>
      </c>
      <c r="E273" s="61"/>
      <c r="F273" s="653">
        <v>1.08</v>
      </c>
      <c r="G273" s="61"/>
      <c r="H273" s="10"/>
      <c r="I273" s="61"/>
      <c r="J273" s="8"/>
      <c r="K273" s="61"/>
      <c r="L273" s="87" t="s">
        <v>133</v>
      </c>
      <c r="M273" s="8" t="s">
        <v>132</v>
      </c>
      <c r="N273" s="61"/>
      <c r="O273" s="653">
        <v>0</v>
      </c>
      <c r="P273" s="670"/>
    </row>
    <row r="274" spans="1:16" s="646" customFormat="1" x14ac:dyDescent="0.25">
      <c r="A274" s="671"/>
      <c r="B274" s="652"/>
      <c r="C274" s="87" t="s">
        <v>65</v>
      </c>
      <c r="D274" s="95" t="s">
        <v>60</v>
      </c>
      <c r="E274" s="14"/>
      <c r="F274" s="653">
        <v>0.87</v>
      </c>
      <c r="G274" s="61"/>
      <c r="H274" s="10"/>
      <c r="I274" s="61"/>
      <c r="J274" s="8"/>
      <c r="K274" s="61"/>
      <c r="L274" s="87" t="s">
        <v>65</v>
      </c>
      <c r="M274" s="95" t="s">
        <v>60</v>
      </c>
      <c r="N274" s="14"/>
      <c r="O274" s="653">
        <v>0</v>
      </c>
      <c r="P274" s="670"/>
    </row>
    <row r="275" spans="1:16" s="646" customFormat="1" x14ac:dyDescent="0.25">
      <c r="A275" s="671"/>
      <c r="B275" s="652"/>
      <c r="C275" s="87" t="s">
        <v>72</v>
      </c>
      <c r="D275" s="8" t="s">
        <v>154</v>
      </c>
      <c r="E275" s="61"/>
      <c r="F275" s="653">
        <v>0.64</v>
      </c>
      <c r="G275" s="61"/>
      <c r="H275" s="10"/>
      <c r="I275" s="61"/>
      <c r="J275" s="8"/>
      <c r="K275" s="61"/>
      <c r="L275" s="87" t="s">
        <v>72</v>
      </c>
      <c r="M275" s="8" t="s">
        <v>154</v>
      </c>
      <c r="N275" s="61"/>
      <c r="O275" s="653">
        <v>0</v>
      </c>
      <c r="P275" s="670"/>
    </row>
    <row r="276" spans="1:16" s="646" customFormat="1" x14ac:dyDescent="0.25">
      <c r="A276" s="671"/>
      <c r="B276" s="652"/>
      <c r="C276" s="87" t="s">
        <v>76</v>
      </c>
      <c r="D276" s="11" t="s">
        <v>53</v>
      </c>
      <c r="E276" s="14"/>
      <c r="F276" s="653">
        <v>0</v>
      </c>
      <c r="G276" s="61"/>
      <c r="H276" s="10"/>
      <c r="I276" s="61"/>
      <c r="J276" s="8"/>
      <c r="K276" s="61"/>
      <c r="L276" s="87" t="s">
        <v>76</v>
      </c>
      <c r="M276" s="11" t="s">
        <v>53</v>
      </c>
      <c r="N276" s="14"/>
      <c r="O276" s="653">
        <v>0</v>
      </c>
      <c r="P276" s="670"/>
    </row>
    <row r="277" spans="1:16" s="646" customFormat="1" x14ac:dyDescent="0.25">
      <c r="A277" s="671"/>
      <c r="B277" s="652"/>
      <c r="C277" s="87" t="s">
        <v>105</v>
      </c>
      <c r="D277" s="11" t="s">
        <v>57</v>
      </c>
      <c r="E277" s="14"/>
      <c r="F277" s="653">
        <v>5.5</v>
      </c>
      <c r="G277" s="61"/>
      <c r="H277" s="10"/>
      <c r="I277" s="61"/>
      <c r="J277" s="8"/>
      <c r="K277" s="61"/>
      <c r="L277" s="87" t="s">
        <v>105</v>
      </c>
      <c r="M277" s="11" t="s">
        <v>57</v>
      </c>
      <c r="N277" s="14"/>
      <c r="O277" s="653">
        <v>0</v>
      </c>
      <c r="P277" s="670"/>
    </row>
    <row r="278" spans="1:16" s="646" customFormat="1" x14ac:dyDescent="0.25">
      <c r="A278" s="671"/>
      <c r="B278" s="295" t="s">
        <v>335</v>
      </c>
      <c r="C278" s="649">
        <v>0</v>
      </c>
      <c r="D278" s="650">
        <v>1</v>
      </c>
      <c r="E278" s="190">
        <f>SUM(F279:F289)</f>
        <v>32.5</v>
      </c>
      <c r="F278" s="107"/>
      <c r="G278" s="61"/>
      <c r="H278" s="10"/>
      <c r="I278" s="61"/>
      <c r="J278" s="87"/>
      <c r="K278" s="598" t="s">
        <v>229</v>
      </c>
      <c r="L278" s="8"/>
      <c r="M278" s="8"/>
      <c r="N278" s="8"/>
      <c r="O278" s="19"/>
      <c r="P278" s="670"/>
    </row>
    <row r="279" spans="1:16" s="646" customFormat="1" x14ac:dyDescent="0.25">
      <c r="A279" s="671"/>
      <c r="B279" s="652"/>
      <c r="C279" s="87" t="s">
        <v>90</v>
      </c>
      <c r="D279" s="95" t="s">
        <v>111</v>
      </c>
      <c r="E279" s="14"/>
      <c r="F279" s="653">
        <v>0</v>
      </c>
      <c r="G279" s="61"/>
      <c r="H279" s="10"/>
      <c r="I279" s="175" t="s">
        <v>109</v>
      </c>
      <c r="J279" s="240">
        <f>IF(K279=0,0,P279/K279)</f>
        <v>0</v>
      </c>
      <c r="K279" s="653">
        <f>5.5+(9.6/2/2.75)</f>
        <v>7.2454545454545451</v>
      </c>
      <c r="L279" s="87" t="s">
        <v>90</v>
      </c>
      <c r="M279" s="95" t="s">
        <v>111</v>
      </c>
      <c r="N279" s="14"/>
      <c r="O279" s="654"/>
      <c r="P279" s="670"/>
    </row>
    <row r="280" spans="1:16" s="646" customFormat="1" x14ac:dyDescent="0.25">
      <c r="A280" s="671"/>
      <c r="B280" s="652"/>
      <c r="C280" s="87" t="s">
        <v>99</v>
      </c>
      <c r="D280" s="95" t="s">
        <v>112</v>
      </c>
      <c r="E280" s="14"/>
      <c r="F280" s="653">
        <v>0</v>
      </c>
      <c r="G280" s="61"/>
      <c r="H280" s="10"/>
      <c r="I280" s="175" t="s">
        <v>109</v>
      </c>
      <c r="J280" s="240">
        <f>IF(K280=0,0,P280/K280)</f>
        <v>0</v>
      </c>
      <c r="K280" s="653">
        <f>1.75+(9.3/2/7.85)</f>
        <v>2.3423566878980893</v>
      </c>
      <c r="L280" s="87" t="s">
        <v>99</v>
      </c>
      <c r="M280" s="95" t="s">
        <v>112</v>
      </c>
      <c r="N280" s="14"/>
      <c r="O280" s="654"/>
      <c r="P280" s="670"/>
    </row>
    <row r="281" spans="1:16" s="646" customFormat="1" x14ac:dyDescent="0.25">
      <c r="A281" s="671"/>
      <c r="B281" s="652"/>
      <c r="C281" s="87" t="s">
        <v>91</v>
      </c>
      <c r="D281" s="95" t="s">
        <v>321</v>
      </c>
      <c r="E281" s="14"/>
      <c r="F281" s="653">
        <v>0</v>
      </c>
      <c r="G281" s="61"/>
      <c r="H281" s="10"/>
      <c r="I281" s="175" t="s">
        <v>109</v>
      </c>
      <c r="J281" s="240">
        <f>IF(K281=0,0,P281/K281)</f>
        <v>0</v>
      </c>
      <c r="K281" s="653">
        <v>8.8000000000000007</v>
      </c>
      <c r="L281" s="87" t="s">
        <v>91</v>
      </c>
      <c r="M281" s="95" t="s">
        <v>321</v>
      </c>
      <c r="N281" s="14"/>
      <c r="O281" s="654"/>
      <c r="P281" s="670"/>
    </row>
    <row r="282" spans="1:16" s="646" customFormat="1" x14ac:dyDescent="0.25">
      <c r="A282" s="671"/>
      <c r="B282" s="137"/>
      <c r="C282" s="87" t="s">
        <v>240</v>
      </c>
      <c r="D282" s="95" t="s">
        <v>246</v>
      </c>
      <c r="E282" s="14"/>
      <c r="F282" s="653">
        <v>0</v>
      </c>
      <c r="G282" s="61"/>
      <c r="H282" s="61"/>
      <c r="I282" s="175" t="s">
        <v>109</v>
      </c>
      <c r="J282" s="240">
        <f>IF(K282=0,0,P282/K282)</f>
        <v>0</v>
      </c>
      <c r="K282" s="653">
        <v>6.3</v>
      </c>
      <c r="L282" s="87" t="s">
        <v>240</v>
      </c>
      <c r="M282" s="95" t="s">
        <v>246</v>
      </c>
      <c r="N282" s="14"/>
      <c r="O282" s="654"/>
      <c r="P282" s="670"/>
    </row>
    <row r="283" spans="1:16" s="646" customFormat="1" x14ac:dyDescent="0.25">
      <c r="A283" s="671"/>
      <c r="B283" s="652"/>
      <c r="C283" s="236" t="s">
        <v>101</v>
      </c>
      <c r="D283" s="238" t="s">
        <v>322</v>
      </c>
      <c r="E283" s="238"/>
      <c r="F283" s="653">
        <v>7.5</v>
      </c>
      <c r="G283" s="61"/>
      <c r="H283" s="10"/>
      <c r="I283" s="175" t="s">
        <v>45</v>
      </c>
      <c r="J283" s="240">
        <f>IF(K283=0,0,P283/K283)</f>
        <v>0</v>
      </c>
      <c r="K283" s="653">
        <v>7</v>
      </c>
      <c r="L283" s="87" t="s">
        <v>96</v>
      </c>
      <c r="M283" s="8" t="s">
        <v>46</v>
      </c>
      <c r="N283" s="61"/>
      <c r="O283" s="654"/>
      <c r="P283" s="670"/>
    </row>
    <row r="284" spans="1:16" s="646" customFormat="1" x14ac:dyDescent="0.25">
      <c r="A284" s="671"/>
      <c r="B284" s="652"/>
      <c r="C284" s="87" t="s">
        <v>73</v>
      </c>
      <c r="D284" s="8" t="s">
        <v>129</v>
      </c>
      <c r="E284" s="61"/>
      <c r="F284" s="653">
        <v>0</v>
      </c>
      <c r="G284" s="61"/>
      <c r="H284" s="10"/>
      <c r="I284" s="61"/>
      <c r="J284" s="8"/>
      <c r="K284" s="61"/>
      <c r="L284" s="87" t="s">
        <v>73</v>
      </c>
      <c r="M284" s="8" t="s">
        <v>129</v>
      </c>
      <c r="N284" s="61"/>
      <c r="O284" s="654"/>
      <c r="P284" s="670"/>
    </row>
    <row r="285" spans="1:16" s="646" customFormat="1" x14ac:dyDescent="0.25">
      <c r="A285" s="671"/>
      <c r="B285" s="652"/>
      <c r="C285" s="236" t="s">
        <v>100</v>
      </c>
      <c r="D285" s="238" t="s">
        <v>52</v>
      </c>
      <c r="E285" s="238"/>
      <c r="F285" s="653">
        <f>IF($EX$4=0,0,$EX$85/$EX$4*3)</f>
        <v>0</v>
      </c>
      <c r="G285" s="496">
        <f>C278*D278*F285</f>
        <v>0</v>
      </c>
      <c r="H285" s="251" t="str">
        <f>IF(F285&gt;0,"","CONTROL")</f>
        <v>CONTROL</v>
      </c>
      <c r="I285" s="87" t="s">
        <v>101</v>
      </c>
      <c r="J285" s="8" t="s">
        <v>322</v>
      </c>
      <c r="K285" s="109"/>
      <c r="L285" s="87" t="s">
        <v>133</v>
      </c>
      <c r="M285" s="8" t="s">
        <v>132</v>
      </c>
      <c r="N285" s="61"/>
      <c r="O285" s="654"/>
      <c r="P285" s="670"/>
    </row>
    <row r="286" spans="1:16" s="646" customFormat="1" x14ac:dyDescent="0.25">
      <c r="A286" s="671"/>
      <c r="B286" s="652"/>
      <c r="C286" s="87" t="s">
        <v>65</v>
      </c>
      <c r="D286" s="95" t="s">
        <v>60</v>
      </c>
      <c r="E286" s="14"/>
      <c r="F286" s="653">
        <v>0</v>
      </c>
      <c r="G286" s="61"/>
      <c r="H286" s="10"/>
      <c r="I286" s="87" t="s">
        <v>100</v>
      </c>
      <c r="J286" s="8" t="s">
        <v>52</v>
      </c>
      <c r="K286" s="109"/>
      <c r="L286" s="87" t="s">
        <v>65</v>
      </c>
      <c r="M286" s="95" t="s">
        <v>60</v>
      </c>
      <c r="N286" s="14"/>
      <c r="O286" s="654"/>
      <c r="P286" s="670"/>
    </row>
    <row r="287" spans="1:16" s="646" customFormat="1" x14ac:dyDescent="0.25">
      <c r="A287" s="671"/>
      <c r="B287" s="652"/>
      <c r="C287" s="87" t="s">
        <v>72</v>
      </c>
      <c r="D287" s="8" t="s">
        <v>154</v>
      </c>
      <c r="E287" s="61"/>
      <c r="F287" s="653">
        <v>0</v>
      </c>
      <c r="G287" s="61"/>
      <c r="H287" s="10"/>
      <c r="I287" s="87" t="s">
        <v>104</v>
      </c>
      <c r="J287" s="11" t="s">
        <v>56</v>
      </c>
      <c r="K287" s="109"/>
      <c r="L287" s="87" t="s">
        <v>72</v>
      </c>
      <c r="M287" s="8" t="s">
        <v>154</v>
      </c>
      <c r="N287" s="61"/>
      <c r="O287" s="654"/>
      <c r="P287" s="670"/>
    </row>
    <row r="288" spans="1:16" s="646" customFormat="1" x14ac:dyDescent="0.25">
      <c r="A288" s="671"/>
      <c r="B288" s="652"/>
      <c r="C288" s="236" t="s">
        <v>104</v>
      </c>
      <c r="D288" s="237" t="s">
        <v>56</v>
      </c>
      <c r="E288" s="310"/>
      <c r="F288" s="653">
        <f>IF($EV$90=0,0,$EX$90/$EV$90/6/4/2)</f>
        <v>0</v>
      </c>
      <c r="G288" s="496">
        <f>C278*D278*F288</f>
        <v>0</v>
      </c>
      <c r="H288" s="251" t="str">
        <f>IF(F288&gt;0,"","CONTROL")</f>
        <v>CONTROL</v>
      </c>
      <c r="I288" s="61"/>
      <c r="J288" s="8"/>
      <c r="K288" s="61"/>
      <c r="L288" s="87" t="s">
        <v>76</v>
      </c>
      <c r="M288" s="11" t="s">
        <v>53</v>
      </c>
      <c r="N288" s="14"/>
      <c r="O288" s="654"/>
      <c r="P288" s="670"/>
    </row>
    <row r="289" spans="1:16" s="646" customFormat="1" x14ac:dyDescent="0.25">
      <c r="A289" s="671"/>
      <c r="B289" s="652"/>
      <c r="C289" s="87" t="s">
        <v>105</v>
      </c>
      <c r="D289" s="11" t="s">
        <v>57</v>
      </c>
      <c r="E289" s="14"/>
      <c r="F289" s="653">
        <v>25</v>
      </c>
      <c r="G289" s="61"/>
      <c r="H289" s="10"/>
      <c r="I289" s="61"/>
      <c r="J289" s="8"/>
      <c r="K289" s="61"/>
      <c r="L289" s="87" t="s">
        <v>105</v>
      </c>
      <c r="M289" s="11" t="s">
        <v>57</v>
      </c>
      <c r="N289" s="14"/>
      <c r="O289" s="654"/>
      <c r="P289" s="670"/>
    </row>
    <row r="290" spans="1:16" s="646" customFormat="1" x14ac:dyDescent="0.25">
      <c r="A290" s="668"/>
      <c r="B290" s="226"/>
      <c r="C290" s="113"/>
      <c r="D290" s="113"/>
      <c r="E290" s="113"/>
      <c r="F290" s="113"/>
      <c r="G290" s="113"/>
      <c r="H290" s="89"/>
      <c r="I290" s="176"/>
      <c r="J290" s="113"/>
      <c r="K290" s="90"/>
      <c r="L290" s="90"/>
      <c r="M290" s="90"/>
      <c r="N290" s="90"/>
      <c r="O290" s="655"/>
      <c r="P290" s="670"/>
    </row>
    <row r="291" spans="1:16" s="646" customFormat="1" x14ac:dyDescent="0.25">
      <c r="A291" s="668"/>
      <c r="B291" s="672"/>
      <c r="C291" s="672"/>
      <c r="D291" s="672"/>
      <c r="E291" s="672"/>
      <c r="F291" s="672"/>
      <c r="G291" s="672"/>
      <c r="H291" s="672"/>
      <c r="I291" s="672"/>
      <c r="J291" s="672"/>
      <c r="K291" s="672"/>
      <c r="L291" s="672"/>
      <c r="M291" s="672"/>
      <c r="N291" s="672"/>
      <c r="O291" s="672"/>
      <c r="P291" s="670"/>
    </row>
    <row r="292" spans="1:16" s="646" customFormat="1" x14ac:dyDescent="0.25">
      <c r="A292" s="668"/>
      <c r="B292" s="672"/>
      <c r="C292" s="672"/>
      <c r="D292" s="672"/>
      <c r="E292" s="672"/>
      <c r="F292" s="672"/>
      <c r="G292" s="672"/>
      <c r="H292" s="672"/>
      <c r="I292" s="672"/>
      <c r="J292" s="672"/>
      <c r="K292" s="672"/>
      <c r="L292" s="672"/>
      <c r="M292" s="672"/>
      <c r="N292" s="672"/>
      <c r="O292" s="672"/>
      <c r="P292" s="670"/>
    </row>
    <row r="293" spans="1:16" s="646" customFormat="1" x14ac:dyDescent="0.25">
      <c r="A293" s="253"/>
      <c r="B293" s="253"/>
      <c r="C293" s="253"/>
      <c r="D293" s="253"/>
      <c r="E293" s="253"/>
      <c r="F293" s="253"/>
      <c r="G293" s="253"/>
      <c r="H293" s="253"/>
      <c r="I293" s="253"/>
      <c r="J293" s="253"/>
      <c r="K293" s="253"/>
      <c r="L293" s="253"/>
      <c r="M293" s="253"/>
      <c r="N293" s="253"/>
      <c r="O293" s="253"/>
      <c r="P293" s="253"/>
    </row>
    <row r="294" spans="1:16" s="646" customFormat="1" ht="12.75" customHeight="1" x14ac:dyDescent="0.25">
      <c r="A294" s="643"/>
      <c r="B294" s="644"/>
      <c r="C294" s="644"/>
      <c r="D294" s="644"/>
      <c r="E294" s="644"/>
      <c r="F294" s="644"/>
      <c r="G294" s="644"/>
      <c r="H294" s="644"/>
      <c r="I294" s="644"/>
      <c r="J294" s="644"/>
      <c r="K294" s="644"/>
      <c r="L294" s="644"/>
      <c r="M294" s="644"/>
      <c r="N294" s="644"/>
      <c r="O294" s="644"/>
      <c r="P294" s="645"/>
    </row>
    <row r="295" spans="1:16" s="646" customFormat="1" ht="33.75" customHeight="1" x14ac:dyDescent="0.25">
      <c r="A295" s="673"/>
      <c r="B295" s="1201" t="s">
        <v>530</v>
      </c>
      <c r="C295" s="1202"/>
      <c r="D295" s="1202"/>
      <c r="E295" s="1203"/>
      <c r="F295" s="657" t="s">
        <v>535</v>
      </c>
      <c r="G295" s="674"/>
      <c r="H295" s="674"/>
      <c r="I295" s="674"/>
      <c r="J295" s="674"/>
      <c r="K295" s="674"/>
      <c r="L295" s="674"/>
      <c r="M295" s="674"/>
      <c r="N295" s="674"/>
      <c r="O295" s="674"/>
      <c r="P295" s="675"/>
    </row>
    <row r="296" spans="1:16" s="646" customFormat="1" x14ac:dyDescent="0.25">
      <c r="A296" s="673"/>
      <c r="B296" s="233"/>
      <c r="C296" s="234"/>
      <c r="D296" s="234"/>
      <c r="E296" s="234"/>
      <c r="F296" s="234"/>
      <c r="G296" s="234"/>
      <c r="H296" s="234"/>
      <c r="I296" s="234"/>
      <c r="J296" s="234"/>
      <c r="K296" s="234"/>
      <c r="L296" s="234"/>
      <c r="M296" s="234"/>
      <c r="N296" s="234"/>
      <c r="O296" s="86"/>
      <c r="P296" s="675"/>
    </row>
    <row r="297" spans="1:16" s="646" customFormat="1" x14ac:dyDescent="0.25">
      <c r="A297" s="673"/>
      <c r="B297" s="648" t="s">
        <v>126</v>
      </c>
      <c r="C297" s="647" t="s">
        <v>127</v>
      </c>
      <c r="D297" s="647" t="s">
        <v>4</v>
      </c>
      <c r="E297" s="647" t="s">
        <v>128</v>
      </c>
      <c r="F297" s="8"/>
      <c r="G297" s="61"/>
      <c r="H297" s="10"/>
      <c r="I297" s="61"/>
      <c r="J297" s="10"/>
      <c r="K297" s="10"/>
      <c r="L297" s="647" t="s">
        <v>127</v>
      </c>
      <c r="M297" s="647" t="s">
        <v>4</v>
      </c>
      <c r="N297" s="647" t="s">
        <v>128</v>
      </c>
      <c r="O297" s="19"/>
      <c r="P297" s="675"/>
    </row>
    <row r="298" spans="1:16" s="646" customFormat="1" x14ac:dyDescent="0.25">
      <c r="A298" s="673"/>
      <c r="B298" s="295" t="s">
        <v>331</v>
      </c>
      <c r="C298" s="649"/>
      <c r="D298" s="650"/>
      <c r="E298" s="190">
        <f>SUM(F299:F309)</f>
        <v>0</v>
      </c>
      <c r="F298" s="107"/>
      <c r="G298" s="61"/>
      <c r="H298" s="10"/>
      <c r="I298" s="61"/>
      <c r="J298" s="298" t="s">
        <v>330</v>
      </c>
      <c r="K298" s="299"/>
      <c r="L298" s="650"/>
      <c r="M298" s="650"/>
      <c r="N298" s="190">
        <f>SUM(O299:O309)</f>
        <v>0</v>
      </c>
      <c r="O298" s="651"/>
      <c r="P298" s="675"/>
    </row>
    <row r="299" spans="1:16" s="646" customFormat="1" x14ac:dyDescent="0.25">
      <c r="A299" s="673"/>
      <c r="B299" s="652"/>
      <c r="C299" s="87" t="s">
        <v>90</v>
      </c>
      <c r="D299" s="95" t="s">
        <v>111</v>
      </c>
      <c r="E299" s="14"/>
      <c r="F299" s="653">
        <v>0</v>
      </c>
      <c r="G299" s="61"/>
      <c r="H299" s="10"/>
      <c r="I299" s="61"/>
      <c r="J299" s="302"/>
      <c r="K299" s="61"/>
      <c r="L299" s="87" t="s">
        <v>90</v>
      </c>
      <c r="M299" s="95" t="s">
        <v>111</v>
      </c>
      <c r="N299" s="14"/>
      <c r="O299" s="653">
        <v>0</v>
      </c>
      <c r="P299" s="675"/>
    </row>
    <row r="300" spans="1:16" s="646" customFormat="1" x14ac:dyDescent="0.25">
      <c r="A300" s="673"/>
      <c r="B300" s="652"/>
      <c r="C300" s="87" t="s">
        <v>99</v>
      </c>
      <c r="D300" s="95" t="s">
        <v>112</v>
      </c>
      <c r="E300" s="14"/>
      <c r="F300" s="653">
        <v>0</v>
      </c>
      <c r="G300" s="61"/>
      <c r="H300" s="10"/>
      <c r="I300" s="61"/>
      <c r="J300" s="302"/>
      <c r="K300" s="61"/>
      <c r="L300" s="87" t="s">
        <v>99</v>
      </c>
      <c r="M300" s="95" t="s">
        <v>112</v>
      </c>
      <c r="N300" s="14"/>
      <c r="O300" s="653">
        <v>0</v>
      </c>
      <c r="P300" s="675"/>
    </row>
    <row r="301" spans="1:16" s="646" customFormat="1" x14ac:dyDescent="0.25">
      <c r="A301" s="673"/>
      <c r="B301" s="652"/>
      <c r="C301" s="87" t="s">
        <v>91</v>
      </c>
      <c r="D301" s="95" t="s">
        <v>321</v>
      </c>
      <c r="E301" s="14"/>
      <c r="F301" s="653">
        <v>0</v>
      </c>
      <c r="G301" s="61"/>
      <c r="H301" s="10"/>
      <c r="I301" s="61"/>
      <c r="J301" s="302"/>
      <c r="K301" s="61"/>
      <c r="L301" s="87" t="s">
        <v>91</v>
      </c>
      <c r="M301" s="95" t="s">
        <v>321</v>
      </c>
      <c r="N301" s="14"/>
      <c r="O301" s="653">
        <v>0</v>
      </c>
      <c r="P301" s="675"/>
    </row>
    <row r="302" spans="1:16" s="646" customFormat="1" x14ac:dyDescent="0.25">
      <c r="A302" s="673"/>
      <c r="B302" s="137"/>
      <c r="C302" s="87" t="s">
        <v>240</v>
      </c>
      <c r="D302" s="95" t="s">
        <v>246</v>
      </c>
      <c r="E302" s="14"/>
      <c r="F302" s="653">
        <v>0</v>
      </c>
      <c r="G302" s="61"/>
      <c r="H302" s="61"/>
      <c r="I302" s="61"/>
      <c r="J302" s="61"/>
      <c r="K302" s="61"/>
      <c r="L302" s="87" t="s">
        <v>240</v>
      </c>
      <c r="M302" s="95" t="s">
        <v>246</v>
      </c>
      <c r="N302" s="14"/>
      <c r="O302" s="653">
        <v>0</v>
      </c>
      <c r="P302" s="675"/>
    </row>
    <row r="303" spans="1:16" s="646" customFormat="1" x14ac:dyDescent="0.25">
      <c r="A303" s="673"/>
      <c r="B303" s="652"/>
      <c r="C303" s="87" t="s">
        <v>96</v>
      </c>
      <c r="D303" s="8" t="s">
        <v>46</v>
      </c>
      <c r="E303" s="61"/>
      <c r="F303" s="653">
        <v>0</v>
      </c>
      <c r="G303" s="61"/>
      <c r="H303" s="10"/>
      <c r="I303" s="61"/>
      <c r="J303" s="302"/>
      <c r="K303" s="61"/>
      <c r="L303" s="87" t="s">
        <v>96</v>
      </c>
      <c r="M303" s="8" t="s">
        <v>46</v>
      </c>
      <c r="N303" s="61"/>
      <c r="O303" s="653">
        <v>0</v>
      </c>
      <c r="P303" s="675"/>
    </row>
    <row r="304" spans="1:16" s="646" customFormat="1" x14ac:dyDescent="0.25">
      <c r="A304" s="673"/>
      <c r="B304" s="652"/>
      <c r="C304" s="87" t="s">
        <v>73</v>
      </c>
      <c r="D304" s="8" t="s">
        <v>129</v>
      </c>
      <c r="E304" s="61"/>
      <c r="F304" s="653">
        <v>0</v>
      </c>
      <c r="G304" s="61"/>
      <c r="H304" s="10"/>
      <c r="I304" s="61"/>
      <c r="J304" s="302"/>
      <c r="K304" s="61"/>
      <c r="L304" s="87" t="s">
        <v>73</v>
      </c>
      <c r="M304" s="8" t="s">
        <v>129</v>
      </c>
      <c r="N304" s="61"/>
      <c r="O304" s="653">
        <v>0</v>
      </c>
      <c r="P304" s="675"/>
    </row>
    <row r="305" spans="1:16" s="646" customFormat="1" x14ac:dyDescent="0.25">
      <c r="A305" s="673"/>
      <c r="B305" s="652"/>
      <c r="C305" s="87" t="s">
        <v>133</v>
      </c>
      <c r="D305" s="8" t="s">
        <v>132</v>
      </c>
      <c r="E305" s="61"/>
      <c r="F305" s="653">
        <v>0</v>
      </c>
      <c r="G305" s="61"/>
      <c r="H305" s="10"/>
      <c r="I305" s="61"/>
      <c r="J305" s="302"/>
      <c r="K305" s="61"/>
      <c r="L305" s="87" t="s">
        <v>133</v>
      </c>
      <c r="M305" s="8" t="s">
        <v>132</v>
      </c>
      <c r="N305" s="61"/>
      <c r="O305" s="653">
        <v>0</v>
      </c>
      <c r="P305" s="675"/>
    </row>
    <row r="306" spans="1:16" s="646" customFormat="1" x14ac:dyDescent="0.25">
      <c r="A306" s="673"/>
      <c r="B306" s="652"/>
      <c r="C306" s="87" t="s">
        <v>65</v>
      </c>
      <c r="D306" s="95" t="s">
        <v>60</v>
      </c>
      <c r="E306" s="14"/>
      <c r="F306" s="653">
        <v>0</v>
      </c>
      <c r="G306" s="61"/>
      <c r="H306" s="10"/>
      <c r="I306" s="61"/>
      <c r="J306" s="302"/>
      <c r="K306" s="61"/>
      <c r="L306" s="87" t="s">
        <v>65</v>
      </c>
      <c r="M306" s="95" t="s">
        <v>60</v>
      </c>
      <c r="N306" s="14"/>
      <c r="O306" s="653">
        <v>0</v>
      </c>
      <c r="P306" s="675"/>
    </row>
    <row r="307" spans="1:16" s="646" customFormat="1" x14ac:dyDescent="0.25">
      <c r="A307" s="673"/>
      <c r="B307" s="652"/>
      <c r="C307" s="87" t="s">
        <v>72</v>
      </c>
      <c r="D307" s="8" t="s">
        <v>154</v>
      </c>
      <c r="E307" s="61"/>
      <c r="F307" s="653">
        <v>0</v>
      </c>
      <c r="G307" s="61"/>
      <c r="H307" s="10"/>
      <c r="I307" s="61"/>
      <c r="J307" s="302"/>
      <c r="K307" s="61"/>
      <c r="L307" s="87" t="s">
        <v>72</v>
      </c>
      <c r="M307" s="8" t="s">
        <v>154</v>
      </c>
      <c r="N307" s="61"/>
      <c r="O307" s="653">
        <v>0</v>
      </c>
      <c r="P307" s="675"/>
    </row>
    <row r="308" spans="1:16" s="646" customFormat="1" x14ac:dyDescent="0.25">
      <c r="A308" s="673"/>
      <c r="B308" s="652"/>
      <c r="C308" s="87" t="s">
        <v>76</v>
      </c>
      <c r="D308" s="11" t="s">
        <v>53</v>
      </c>
      <c r="E308" s="14"/>
      <c r="F308" s="653">
        <v>0</v>
      </c>
      <c r="G308" s="61"/>
      <c r="H308" s="10"/>
      <c r="I308" s="61"/>
      <c r="J308" s="302"/>
      <c r="K308" s="61"/>
      <c r="L308" s="87" t="s">
        <v>76</v>
      </c>
      <c r="M308" s="11" t="s">
        <v>53</v>
      </c>
      <c r="N308" s="14"/>
      <c r="O308" s="653">
        <v>0</v>
      </c>
      <c r="P308" s="675"/>
    </row>
    <row r="309" spans="1:16" s="646" customFormat="1" x14ac:dyDescent="0.25">
      <c r="A309" s="673"/>
      <c r="B309" s="652"/>
      <c r="C309" s="87" t="s">
        <v>105</v>
      </c>
      <c r="D309" s="11" t="s">
        <v>57</v>
      </c>
      <c r="E309" s="14"/>
      <c r="F309" s="653">
        <v>0</v>
      </c>
      <c r="G309" s="61"/>
      <c r="H309" s="10"/>
      <c r="I309" s="61"/>
      <c r="J309" s="302"/>
      <c r="K309" s="61"/>
      <c r="L309" s="87" t="s">
        <v>105</v>
      </c>
      <c r="M309" s="11" t="s">
        <v>57</v>
      </c>
      <c r="N309" s="14"/>
      <c r="O309" s="653">
        <v>0</v>
      </c>
      <c r="P309" s="675"/>
    </row>
    <row r="310" spans="1:16" s="646" customFormat="1" x14ac:dyDescent="0.25">
      <c r="A310" s="673"/>
      <c r="B310" s="295" t="s">
        <v>332</v>
      </c>
      <c r="C310" s="649"/>
      <c r="D310" s="650"/>
      <c r="E310" s="190">
        <f>SUM(F311:F321)</f>
        <v>0</v>
      </c>
      <c r="F310" s="107"/>
      <c r="G310" s="61"/>
      <c r="H310" s="10"/>
      <c r="I310" s="61"/>
      <c r="J310" s="298" t="s">
        <v>329</v>
      </c>
      <c r="K310" s="299"/>
      <c r="L310" s="650"/>
      <c r="M310" s="650"/>
      <c r="N310" s="190">
        <f>SUM(O311:O321)</f>
        <v>0</v>
      </c>
      <c r="O310" s="651"/>
      <c r="P310" s="675"/>
    </row>
    <row r="311" spans="1:16" s="646" customFormat="1" x14ac:dyDescent="0.25">
      <c r="A311" s="673"/>
      <c r="B311" s="652"/>
      <c r="C311" s="87" t="s">
        <v>90</v>
      </c>
      <c r="D311" s="95" t="s">
        <v>111</v>
      </c>
      <c r="E311" s="14"/>
      <c r="F311" s="653">
        <v>0</v>
      </c>
      <c r="G311" s="61"/>
      <c r="H311" s="10"/>
      <c r="I311" s="61"/>
      <c r="J311" s="302"/>
      <c r="K311" s="61"/>
      <c r="L311" s="87" t="s">
        <v>90</v>
      </c>
      <c r="M311" s="95" t="s">
        <v>111</v>
      </c>
      <c r="N311" s="14"/>
      <c r="O311" s="653">
        <v>0</v>
      </c>
      <c r="P311" s="675"/>
    </row>
    <row r="312" spans="1:16" s="646" customFormat="1" x14ac:dyDescent="0.25">
      <c r="A312" s="673"/>
      <c r="B312" s="652"/>
      <c r="C312" s="87" t="s">
        <v>99</v>
      </c>
      <c r="D312" s="95" t="s">
        <v>112</v>
      </c>
      <c r="E312" s="14"/>
      <c r="F312" s="653">
        <v>0</v>
      </c>
      <c r="G312" s="61"/>
      <c r="H312" s="10"/>
      <c r="I312" s="61"/>
      <c r="J312" s="302"/>
      <c r="K312" s="61"/>
      <c r="L312" s="87" t="s">
        <v>99</v>
      </c>
      <c r="M312" s="95" t="s">
        <v>112</v>
      </c>
      <c r="N312" s="14"/>
      <c r="O312" s="653">
        <v>0</v>
      </c>
      <c r="P312" s="675"/>
    </row>
    <row r="313" spans="1:16" s="646" customFormat="1" x14ac:dyDescent="0.25">
      <c r="A313" s="673"/>
      <c r="B313" s="652"/>
      <c r="C313" s="87" t="s">
        <v>91</v>
      </c>
      <c r="D313" s="95" t="s">
        <v>321</v>
      </c>
      <c r="E313" s="14"/>
      <c r="F313" s="653">
        <v>0</v>
      </c>
      <c r="G313" s="61"/>
      <c r="H313" s="10"/>
      <c r="I313" s="61"/>
      <c r="J313" s="302"/>
      <c r="K313" s="61"/>
      <c r="L313" s="87" t="s">
        <v>91</v>
      </c>
      <c r="M313" s="95" t="s">
        <v>321</v>
      </c>
      <c r="N313" s="14"/>
      <c r="O313" s="653">
        <v>0</v>
      </c>
      <c r="P313" s="675"/>
    </row>
    <row r="314" spans="1:16" s="646" customFormat="1" x14ac:dyDescent="0.25">
      <c r="A314" s="673"/>
      <c r="B314" s="137"/>
      <c r="C314" s="87" t="s">
        <v>240</v>
      </c>
      <c r="D314" s="95" t="s">
        <v>246</v>
      </c>
      <c r="E314" s="14"/>
      <c r="F314" s="653">
        <v>0</v>
      </c>
      <c r="G314" s="61"/>
      <c r="H314" s="61"/>
      <c r="I314" s="61"/>
      <c r="J314" s="61"/>
      <c r="K314" s="61"/>
      <c r="L314" s="87" t="s">
        <v>240</v>
      </c>
      <c r="M314" s="95" t="s">
        <v>246</v>
      </c>
      <c r="N314" s="14"/>
      <c r="O314" s="653">
        <v>0</v>
      </c>
      <c r="P314" s="675"/>
    </row>
    <row r="315" spans="1:16" s="646" customFormat="1" x14ac:dyDescent="0.25">
      <c r="A315" s="673"/>
      <c r="B315" s="652"/>
      <c r="C315" s="87" t="s">
        <v>96</v>
      </c>
      <c r="D315" s="8" t="s">
        <v>46</v>
      </c>
      <c r="E315" s="61"/>
      <c r="F315" s="653">
        <v>0</v>
      </c>
      <c r="G315" s="61"/>
      <c r="H315" s="10"/>
      <c r="I315" s="61"/>
      <c r="J315" s="302"/>
      <c r="K315" s="61"/>
      <c r="L315" s="87" t="s">
        <v>96</v>
      </c>
      <c r="M315" s="8" t="s">
        <v>46</v>
      </c>
      <c r="N315" s="61"/>
      <c r="O315" s="653">
        <v>0</v>
      </c>
      <c r="P315" s="675"/>
    </row>
    <row r="316" spans="1:16" s="646" customFormat="1" x14ac:dyDescent="0.25">
      <c r="A316" s="673"/>
      <c r="B316" s="652"/>
      <c r="C316" s="87" t="s">
        <v>73</v>
      </c>
      <c r="D316" s="8" t="s">
        <v>129</v>
      </c>
      <c r="E316" s="61"/>
      <c r="F316" s="653">
        <v>0</v>
      </c>
      <c r="G316" s="61"/>
      <c r="H316" s="10"/>
      <c r="I316" s="61"/>
      <c r="J316" s="302"/>
      <c r="K316" s="61"/>
      <c r="L316" s="87" t="s">
        <v>73</v>
      </c>
      <c r="M316" s="8" t="s">
        <v>129</v>
      </c>
      <c r="N316" s="61"/>
      <c r="O316" s="653">
        <v>0</v>
      </c>
      <c r="P316" s="675"/>
    </row>
    <row r="317" spans="1:16" s="646" customFormat="1" x14ac:dyDescent="0.25">
      <c r="A317" s="673"/>
      <c r="B317" s="652"/>
      <c r="C317" s="87" t="s">
        <v>133</v>
      </c>
      <c r="D317" s="8" t="s">
        <v>132</v>
      </c>
      <c r="E317" s="61"/>
      <c r="F317" s="653">
        <v>0</v>
      </c>
      <c r="G317" s="61"/>
      <c r="H317" s="10"/>
      <c r="I317" s="61"/>
      <c r="J317" s="302"/>
      <c r="K317" s="61"/>
      <c r="L317" s="87" t="s">
        <v>133</v>
      </c>
      <c r="M317" s="8" t="s">
        <v>132</v>
      </c>
      <c r="N317" s="61"/>
      <c r="O317" s="653">
        <v>0</v>
      </c>
      <c r="P317" s="675"/>
    </row>
    <row r="318" spans="1:16" s="646" customFormat="1" x14ac:dyDescent="0.25">
      <c r="A318" s="673"/>
      <c r="B318" s="652"/>
      <c r="C318" s="87" t="s">
        <v>65</v>
      </c>
      <c r="D318" s="95" t="s">
        <v>60</v>
      </c>
      <c r="E318" s="14"/>
      <c r="F318" s="653">
        <v>0</v>
      </c>
      <c r="G318" s="61"/>
      <c r="H318" s="10"/>
      <c r="I318" s="61"/>
      <c r="J318" s="302"/>
      <c r="K318" s="61"/>
      <c r="L318" s="87" t="s">
        <v>65</v>
      </c>
      <c r="M318" s="95" t="s">
        <v>60</v>
      </c>
      <c r="N318" s="14"/>
      <c r="O318" s="653">
        <v>0</v>
      </c>
      <c r="P318" s="675"/>
    </row>
    <row r="319" spans="1:16" s="646" customFormat="1" x14ac:dyDescent="0.25">
      <c r="A319" s="673"/>
      <c r="B319" s="652"/>
      <c r="C319" s="87" t="s">
        <v>72</v>
      </c>
      <c r="D319" s="8" t="s">
        <v>154</v>
      </c>
      <c r="E319" s="61"/>
      <c r="F319" s="653">
        <v>0</v>
      </c>
      <c r="G319" s="61"/>
      <c r="H319" s="10"/>
      <c r="I319" s="61"/>
      <c r="J319" s="302"/>
      <c r="K319" s="61"/>
      <c r="L319" s="87" t="s">
        <v>72</v>
      </c>
      <c r="M319" s="8" t="s">
        <v>154</v>
      </c>
      <c r="N319" s="61"/>
      <c r="O319" s="653">
        <v>0</v>
      </c>
      <c r="P319" s="675"/>
    </row>
    <row r="320" spans="1:16" s="646" customFormat="1" x14ac:dyDescent="0.25">
      <c r="A320" s="673"/>
      <c r="B320" s="652"/>
      <c r="C320" s="87" t="s">
        <v>76</v>
      </c>
      <c r="D320" s="11" t="s">
        <v>53</v>
      </c>
      <c r="E320" s="14"/>
      <c r="F320" s="653">
        <v>0</v>
      </c>
      <c r="G320" s="61"/>
      <c r="H320" s="10"/>
      <c r="I320" s="61"/>
      <c r="J320" s="302"/>
      <c r="K320" s="61"/>
      <c r="L320" s="87" t="s">
        <v>76</v>
      </c>
      <c r="M320" s="11" t="s">
        <v>53</v>
      </c>
      <c r="N320" s="14"/>
      <c r="O320" s="653">
        <v>0</v>
      </c>
      <c r="P320" s="675"/>
    </row>
    <row r="321" spans="1:16" s="646" customFormat="1" x14ac:dyDescent="0.25">
      <c r="A321" s="673"/>
      <c r="B321" s="652"/>
      <c r="C321" s="87" t="s">
        <v>105</v>
      </c>
      <c r="D321" s="11" t="s">
        <v>57</v>
      </c>
      <c r="E321" s="14"/>
      <c r="F321" s="653">
        <v>0</v>
      </c>
      <c r="G321" s="61"/>
      <c r="H321" s="10"/>
      <c r="I321" s="61"/>
      <c r="J321" s="302"/>
      <c r="K321" s="61"/>
      <c r="L321" s="87" t="s">
        <v>105</v>
      </c>
      <c r="M321" s="11" t="s">
        <v>57</v>
      </c>
      <c r="N321" s="14"/>
      <c r="O321" s="653">
        <v>0</v>
      </c>
      <c r="P321" s="675"/>
    </row>
    <row r="322" spans="1:16" s="646" customFormat="1" x14ac:dyDescent="0.25">
      <c r="A322" s="673"/>
      <c r="B322" s="295" t="s">
        <v>333</v>
      </c>
      <c r="C322" s="649"/>
      <c r="D322" s="650"/>
      <c r="E322" s="190">
        <f>SUM(F323:F333)</f>
        <v>0</v>
      </c>
      <c r="F322" s="107"/>
      <c r="G322" s="61"/>
      <c r="H322" s="10"/>
      <c r="I322" s="61"/>
      <c r="J322" s="295" t="s">
        <v>331</v>
      </c>
      <c r="K322" s="649"/>
      <c r="L322" s="650">
        <v>0</v>
      </c>
      <c r="M322" s="650"/>
      <c r="N322" s="190">
        <f>SUM(O323:O333)</f>
        <v>0</v>
      </c>
      <c r="O322" s="651"/>
      <c r="P322" s="675"/>
    </row>
    <row r="323" spans="1:16" s="646" customFormat="1" x14ac:dyDescent="0.25">
      <c r="A323" s="673"/>
      <c r="B323" s="652"/>
      <c r="C323" s="87" t="s">
        <v>90</v>
      </c>
      <c r="D323" s="95" t="s">
        <v>111</v>
      </c>
      <c r="E323" s="14"/>
      <c r="F323" s="653">
        <v>0</v>
      </c>
      <c r="G323" s="61"/>
      <c r="H323" s="10"/>
      <c r="I323" s="61"/>
      <c r="J323" s="8"/>
      <c r="K323" s="61"/>
      <c r="L323" s="87" t="s">
        <v>90</v>
      </c>
      <c r="M323" s="95" t="s">
        <v>111</v>
      </c>
      <c r="N323" s="14"/>
      <c r="O323" s="653">
        <v>0</v>
      </c>
      <c r="P323" s="675"/>
    </row>
    <row r="324" spans="1:16" s="646" customFormat="1" x14ac:dyDescent="0.25">
      <c r="A324" s="673"/>
      <c r="B324" s="652"/>
      <c r="C324" s="87" t="s">
        <v>99</v>
      </c>
      <c r="D324" s="95" t="s">
        <v>112</v>
      </c>
      <c r="E324" s="14"/>
      <c r="F324" s="653">
        <v>0</v>
      </c>
      <c r="G324" s="61"/>
      <c r="H324" s="10"/>
      <c r="I324" s="61"/>
      <c r="J324" s="8"/>
      <c r="K324" s="61"/>
      <c r="L324" s="87" t="s">
        <v>99</v>
      </c>
      <c r="M324" s="95" t="s">
        <v>112</v>
      </c>
      <c r="N324" s="14"/>
      <c r="O324" s="653">
        <v>0</v>
      </c>
      <c r="P324" s="675"/>
    </row>
    <row r="325" spans="1:16" s="646" customFormat="1" x14ac:dyDescent="0.25">
      <c r="A325" s="673"/>
      <c r="B325" s="652"/>
      <c r="C325" s="87" t="s">
        <v>91</v>
      </c>
      <c r="D325" s="95" t="s">
        <v>321</v>
      </c>
      <c r="E325" s="14"/>
      <c r="F325" s="653">
        <v>0</v>
      </c>
      <c r="G325" s="61"/>
      <c r="H325" s="10"/>
      <c r="I325" s="61"/>
      <c r="J325" s="8"/>
      <c r="K325" s="61"/>
      <c r="L325" s="87" t="s">
        <v>91</v>
      </c>
      <c r="M325" s="95" t="s">
        <v>321</v>
      </c>
      <c r="N325" s="14"/>
      <c r="O325" s="653">
        <v>0</v>
      </c>
      <c r="P325" s="675"/>
    </row>
    <row r="326" spans="1:16" s="646" customFormat="1" x14ac:dyDescent="0.25">
      <c r="A326" s="673"/>
      <c r="B326" s="137"/>
      <c r="C326" s="87" t="s">
        <v>240</v>
      </c>
      <c r="D326" s="95" t="s">
        <v>246</v>
      </c>
      <c r="E326" s="14"/>
      <c r="F326" s="653">
        <v>0</v>
      </c>
      <c r="G326" s="61"/>
      <c r="H326" s="61"/>
      <c r="I326" s="61"/>
      <c r="J326" s="61"/>
      <c r="K326" s="61"/>
      <c r="L326" s="87" t="s">
        <v>240</v>
      </c>
      <c r="M326" s="95" t="s">
        <v>246</v>
      </c>
      <c r="N326" s="14"/>
      <c r="O326" s="653">
        <v>0</v>
      </c>
      <c r="P326" s="675"/>
    </row>
    <row r="327" spans="1:16" s="646" customFormat="1" x14ac:dyDescent="0.25">
      <c r="A327" s="673"/>
      <c r="B327" s="652"/>
      <c r="C327" s="87" t="s">
        <v>96</v>
      </c>
      <c r="D327" s="8" t="s">
        <v>46</v>
      </c>
      <c r="E327" s="61"/>
      <c r="F327" s="653">
        <v>0</v>
      </c>
      <c r="G327" s="61"/>
      <c r="H327" s="10"/>
      <c r="I327" s="61"/>
      <c r="J327" s="8"/>
      <c r="K327" s="61"/>
      <c r="L327" s="87" t="s">
        <v>96</v>
      </c>
      <c r="M327" s="8" t="s">
        <v>46</v>
      </c>
      <c r="N327" s="61"/>
      <c r="O327" s="653">
        <v>0</v>
      </c>
      <c r="P327" s="675"/>
    </row>
    <row r="328" spans="1:16" s="646" customFormat="1" x14ac:dyDescent="0.25">
      <c r="A328" s="673"/>
      <c r="B328" s="652"/>
      <c r="C328" s="87" t="s">
        <v>73</v>
      </c>
      <c r="D328" s="8" t="s">
        <v>129</v>
      </c>
      <c r="E328" s="61"/>
      <c r="F328" s="653">
        <v>0</v>
      </c>
      <c r="G328" s="61"/>
      <c r="H328" s="10"/>
      <c r="I328" s="61"/>
      <c r="J328" s="8"/>
      <c r="K328" s="61"/>
      <c r="L328" s="87" t="s">
        <v>73</v>
      </c>
      <c r="M328" s="8" t="s">
        <v>129</v>
      </c>
      <c r="N328" s="61"/>
      <c r="O328" s="653">
        <v>0</v>
      </c>
      <c r="P328" s="675"/>
    </row>
    <row r="329" spans="1:16" s="646" customFormat="1" x14ac:dyDescent="0.25">
      <c r="A329" s="673"/>
      <c r="B329" s="652"/>
      <c r="C329" s="87" t="s">
        <v>133</v>
      </c>
      <c r="D329" s="8" t="s">
        <v>132</v>
      </c>
      <c r="E329" s="61"/>
      <c r="F329" s="653">
        <v>0</v>
      </c>
      <c r="G329" s="61"/>
      <c r="H329" s="10"/>
      <c r="I329" s="61"/>
      <c r="J329" s="8"/>
      <c r="K329" s="61"/>
      <c r="L329" s="87" t="s">
        <v>133</v>
      </c>
      <c r="M329" s="8" t="s">
        <v>132</v>
      </c>
      <c r="N329" s="61"/>
      <c r="O329" s="653">
        <v>0</v>
      </c>
      <c r="P329" s="675"/>
    </row>
    <row r="330" spans="1:16" s="646" customFormat="1" x14ac:dyDescent="0.25">
      <c r="A330" s="673"/>
      <c r="B330" s="652"/>
      <c r="C330" s="87" t="s">
        <v>65</v>
      </c>
      <c r="D330" s="95" t="s">
        <v>60</v>
      </c>
      <c r="E330" s="14"/>
      <c r="F330" s="653">
        <v>0</v>
      </c>
      <c r="G330" s="61"/>
      <c r="H330" s="10"/>
      <c r="I330" s="61"/>
      <c r="J330" s="8"/>
      <c r="K330" s="61"/>
      <c r="L330" s="87" t="s">
        <v>65</v>
      </c>
      <c r="M330" s="95" t="s">
        <v>60</v>
      </c>
      <c r="N330" s="14"/>
      <c r="O330" s="653">
        <v>0</v>
      </c>
      <c r="P330" s="675"/>
    </row>
    <row r="331" spans="1:16" s="646" customFormat="1" x14ac:dyDescent="0.25">
      <c r="A331" s="673"/>
      <c r="B331" s="652"/>
      <c r="C331" s="87" t="s">
        <v>72</v>
      </c>
      <c r="D331" s="8" t="s">
        <v>154</v>
      </c>
      <c r="E331" s="61"/>
      <c r="F331" s="653">
        <v>0</v>
      </c>
      <c r="G331" s="61"/>
      <c r="H331" s="10"/>
      <c r="I331" s="61"/>
      <c r="J331" s="8"/>
      <c r="K331" s="61"/>
      <c r="L331" s="87" t="s">
        <v>72</v>
      </c>
      <c r="M331" s="8" t="s">
        <v>154</v>
      </c>
      <c r="N331" s="61"/>
      <c r="O331" s="653">
        <v>0</v>
      </c>
      <c r="P331" s="675"/>
    </row>
    <row r="332" spans="1:16" s="646" customFormat="1" x14ac:dyDescent="0.25">
      <c r="A332" s="673"/>
      <c r="B332" s="652"/>
      <c r="C332" s="87" t="s">
        <v>76</v>
      </c>
      <c r="D332" s="11" t="s">
        <v>53</v>
      </c>
      <c r="E332" s="14"/>
      <c r="F332" s="653">
        <v>0</v>
      </c>
      <c r="G332" s="61"/>
      <c r="H332" s="10"/>
      <c r="I332" s="61"/>
      <c r="J332" s="8"/>
      <c r="K332" s="61"/>
      <c r="L332" s="87" t="s">
        <v>76</v>
      </c>
      <c r="M332" s="11" t="s">
        <v>53</v>
      </c>
      <c r="N332" s="14"/>
      <c r="O332" s="653">
        <v>0</v>
      </c>
      <c r="P332" s="675"/>
    </row>
    <row r="333" spans="1:16" s="646" customFormat="1" x14ac:dyDescent="0.25">
      <c r="A333" s="673"/>
      <c r="B333" s="652"/>
      <c r="C333" s="87" t="s">
        <v>105</v>
      </c>
      <c r="D333" s="11" t="s">
        <v>57</v>
      </c>
      <c r="E333" s="14"/>
      <c r="F333" s="653">
        <v>0</v>
      </c>
      <c r="G333" s="61"/>
      <c r="H333" s="10"/>
      <c r="I333" s="61"/>
      <c r="J333" s="8"/>
      <c r="K333" s="61"/>
      <c r="L333" s="87" t="s">
        <v>105</v>
      </c>
      <c r="M333" s="11" t="s">
        <v>57</v>
      </c>
      <c r="N333" s="14"/>
      <c r="O333" s="653">
        <v>0</v>
      </c>
      <c r="P333" s="675"/>
    </row>
    <row r="334" spans="1:16" s="646" customFormat="1" x14ac:dyDescent="0.25">
      <c r="A334" s="673"/>
      <c r="B334" s="295" t="s">
        <v>335</v>
      </c>
      <c r="C334" s="649">
        <v>0</v>
      </c>
      <c r="D334" s="650">
        <v>1</v>
      </c>
      <c r="E334" s="190">
        <f>SUM(F335:F345)</f>
        <v>7.5</v>
      </c>
      <c r="F334" s="107"/>
      <c r="G334" s="61"/>
      <c r="H334" s="10"/>
      <c r="I334" s="61"/>
      <c r="J334" s="87"/>
      <c r="K334" s="598" t="s">
        <v>229</v>
      </c>
      <c r="L334" s="8"/>
      <c r="M334" s="8"/>
      <c r="N334" s="8"/>
      <c r="O334" s="19"/>
      <c r="P334" s="675"/>
    </row>
    <row r="335" spans="1:16" s="646" customFormat="1" x14ac:dyDescent="0.25">
      <c r="A335" s="673"/>
      <c r="B335" s="652"/>
      <c r="C335" s="87" t="s">
        <v>90</v>
      </c>
      <c r="D335" s="95" t="s">
        <v>111</v>
      </c>
      <c r="E335" s="14"/>
      <c r="F335" s="653">
        <v>0</v>
      </c>
      <c r="G335" s="61"/>
      <c r="H335" s="10"/>
      <c r="I335" s="175" t="s">
        <v>109</v>
      </c>
      <c r="J335" s="240">
        <f>IF(K335=0,0,P335/K335)</f>
        <v>0</v>
      </c>
      <c r="K335" s="653">
        <v>0</v>
      </c>
      <c r="L335" s="87" t="s">
        <v>90</v>
      </c>
      <c r="M335" s="95" t="s">
        <v>111</v>
      </c>
      <c r="N335" s="14"/>
      <c r="O335" s="654"/>
      <c r="P335" s="675"/>
    </row>
    <row r="336" spans="1:16" s="646" customFormat="1" x14ac:dyDescent="0.25">
      <c r="A336" s="673"/>
      <c r="B336" s="652"/>
      <c r="C336" s="87" t="s">
        <v>99</v>
      </c>
      <c r="D336" s="95" t="s">
        <v>112</v>
      </c>
      <c r="E336" s="14"/>
      <c r="F336" s="653">
        <v>0</v>
      </c>
      <c r="G336" s="61"/>
      <c r="H336" s="10"/>
      <c r="I336" s="175" t="s">
        <v>109</v>
      </c>
      <c r="J336" s="240">
        <f>IF(K336=0,0,P336/K336)</f>
        <v>0</v>
      </c>
      <c r="K336" s="653">
        <v>0</v>
      </c>
      <c r="L336" s="87" t="s">
        <v>99</v>
      </c>
      <c r="M336" s="95" t="s">
        <v>112</v>
      </c>
      <c r="N336" s="14"/>
      <c r="O336" s="654"/>
      <c r="P336" s="675"/>
    </row>
    <row r="337" spans="1:16" s="646" customFormat="1" x14ac:dyDescent="0.25">
      <c r="A337" s="673"/>
      <c r="B337" s="652"/>
      <c r="C337" s="87" t="s">
        <v>91</v>
      </c>
      <c r="D337" s="95" t="s">
        <v>321</v>
      </c>
      <c r="E337" s="14"/>
      <c r="F337" s="653">
        <v>0</v>
      </c>
      <c r="G337" s="61"/>
      <c r="H337" s="10"/>
      <c r="I337" s="175" t="s">
        <v>109</v>
      </c>
      <c r="J337" s="240">
        <f>IF(K337=0,0,P337/K337)</f>
        <v>0</v>
      </c>
      <c r="K337" s="653">
        <v>0</v>
      </c>
      <c r="L337" s="87" t="s">
        <v>91</v>
      </c>
      <c r="M337" s="95" t="s">
        <v>321</v>
      </c>
      <c r="N337" s="14"/>
      <c r="O337" s="654"/>
      <c r="P337" s="675"/>
    </row>
    <row r="338" spans="1:16" s="646" customFormat="1" x14ac:dyDescent="0.25">
      <c r="A338" s="673"/>
      <c r="B338" s="137"/>
      <c r="C338" s="87" t="s">
        <v>240</v>
      </c>
      <c r="D338" s="95" t="s">
        <v>246</v>
      </c>
      <c r="E338" s="14"/>
      <c r="F338" s="653">
        <v>0</v>
      </c>
      <c r="G338" s="61"/>
      <c r="H338" s="61"/>
      <c r="I338" s="175" t="s">
        <v>109</v>
      </c>
      <c r="J338" s="240">
        <f>IF(K338=0,0,P338/K338)</f>
        <v>0</v>
      </c>
      <c r="K338" s="653">
        <v>0</v>
      </c>
      <c r="L338" s="87" t="s">
        <v>240</v>
      </c>
      <c r="M338" s="95" t="s">
        <v>246</v>
      </c>
      <c r="N338" s="14"/>
      <c r="O338" s="654"/>
      <c r="P338" s="675"/>
    </row>
    <row r="339" spans="1:16" s="646" customFormat="1" x14ac:dyDescent="0.25">
      <c r="A339" s="673"/>
      <c r="B339" s="652"/>
      <c r="C339" s="236" t="s">
        <v>101</v>
      </c>
      <c r="D339" s="238" t="s">
        <v>322</v>
      </c>
      <c r="E339" s="238"/>
      <c r="F339" s="653">
        <v>7.5</v>
      </c>
      <c r="G339" s="61"/>
      <c r="H339" s="10"/>
      <c r="I339" s="175" t="s">
        <v>45</v>
      </c>
      <c r="J339" s="240">
        <f>IF(K339=0,0,P339/K339)</f>
        <v>0</v>
      </c>
      <c r="K339" s="653">
        <v>0</v>
      </c>
      <c r="L339" s="87" t="s">
        <v>96</v>
      </c>
      <c r="M339" s="8" t="s">
        <v>46</v>
      </c>
      <c r="N339" s="61"/>
      <c r="O339" s="654"/>
      <c r="P339" s="675"/>
    </row>
    <row r="340" spans="1:16" s="646" customFormat="1" x14ac:dyDescent="0.25">
      <c r="A340" s="673"/>
      <c r="B340" s="652"/>
      <c r="C340" s="87" t="s">
        <v>73</v>
      </c>
      <c r="D340" s="8" t="s">
        <v>129</v>
      </c>
      <c r="E340" s="61"/>
      <c r="F340" s="653">
        <v>0</v>
      </c>
      <c r="G340" s="61"/>
      <c r="H340" s="10"/>
      <c r="I340" s="61"/>
      <c r="J340" s="8"/>
      <c r="K340" s="61"/>
      <c r="L340" s="87" t="s">
        <v>73</v>
      </c>
      <c r="M340" s="8" t="s">
        <v>129</v>
      </c>
      <c r="N340" s="61"/>
      <c r="O340" s="654"/>
      <c r="P340" s="675"/>
    </row>
    <row r="341" spans="1:16" s="646" customFormat="1" x14ac:dyDescent="0.25">
      <c r="A341" s="673"/>
      <c r="B341" s="652"/>
      <c r="C341" s="236" t="s">
        <v>100</v>
      </c>
      <c r="D341" s="238" t="s">
        <v>52</v>
      </c>
      <c r="E341" s="238"/>
      <c r="F341" s="653">
        <f>IF($EX$4=0,0,$EX$85/$EX$4*3)</f>
        <v>0</v>
      </c>
      <c r="G341" s="496">
        <f>C334*D334*F341</f>
        <v>0</v>
      </c>
      <c r="H341" s="251" t="str">
        <f>IF(F341&gt;0,"","CONTROL")</f>
        <v>CONTROL</v>
      </c>
      <c r="I341" s="87" t="s">
        <v>101</v>
      </c>
      <c r="J341" s="8" t="s">
        <v>322</v>
      </c>
      <c r="K341" s="109"/>
      <c r="L341" s="87" t="s">
        <v>133</v>
      </c>
      <c r="M341" s="8" t="s">
        <v>132</v>
      </c>
      <c r="N341" s="61"/>
      <c r="O341" s="654"/>
      <c r="P341" s="675"/>
    </row>
    <row r="342" spans="1:16" s="646" customFormat="1" x14ac:dyDescent="0.25">
      <c r="A342" s="673"/>
      <c r="B342" s="652"/>
      <c r="C342" s="87" t="s">
        <v>65</v>
      </c>
      <c r="D342" s="95" t="s">
        <v>60</v>
      </c>
      <c r="E342" s="14"/>
      <c r="F342" s="653">
        <v>0</v>
      </c>
      <c r="G342" s="61"/>
      <c r="H342" s="10"/>
      <c r="I342" s="87" t="s">
        <v>100</v>
      </c>
      <c r="J342" s="8" t="s">
        <v>52</v>
      </c>
      <c r="K342" s="109"/>
      <c r="L342" s="87" t="s">
        <v>65</v>
      </c>
      <c r="M342" s="95" t="s">
        <v>60</v>
      </c>
      <c r="N342" s="14"/>
      <c r="O342" s="654"/>
      <c r="P342" s="675"/>
    </row>
    <row r="343" spans="1:16" s="646" customFormat="1" x14ac:dyDescent="0.25">
      <c r="A343" s="673"/>
      <c r="B343" s="652"/>
      <c r="C343" s="87" t="s">
        <v>72</v>
      </c>
      <c r="D343" s="8" t="s">
        <v>154</v>
      </c>
      <c r="E343" s="61"/>
      <c r="F343" s="653">
        <v>0</v>
      </c>
      <c r="G343" s="61"/>
      <c r="H343" s="10"/>
      <c r="I343" s="87" t="s">
        <v>104</v>
      </c>
      <c r="J343" s="11" t="s">
        <v>56</v>
      </c>
      <c r="K343" s="109"/>
      <c r="L343" s="87" t="s">
        <v>72</v>
      </c>
      <c r="M343" s="8" t="s">
        <v>154</v>
      </c>
      <c r="N343" s="61"/>
      <c r="O343" s="654"/>
      <c r="P343" s="675"/>
    </row>
    <row r="344" spans="1:16" s="646" customFormat="1" x14ac:dyDescent="0.25">
      <c r="A344" s="673"/>
      <c r="B344" s="652"/>
      <c r="C344" s="236" t="s">
        <v>104</v>
      </c>
      <c r="D344" s="237" t="s">
        <v>56</v>
      </c>
      <c r="E344" s="310"/>
      <c r="F344" s="653">
        <f>IF($EV$90=0,0,$EX$90/$EV$90/6/4/2)</f>
        <v>0</v>
      </c>
      <c r="G344" s="496">
        <f>C334*D334*F344</f>
        <v>0</v>
      </c>
      <c r="H344" s="251" t="str">
        <f>IF(F344&gt;0,"","CONTROL")</f>
        <v>CONTROL</v>
      </c>
      <c r="I344" s="61"/>
      <c r="J344" s="8"/>
      <c r="K344" s="61"/>
      <c r="L344" s="87" t="s">
        <v>76</v>
      </c>
      <c r="M344" s="11" t="s">
        <v>53</v>
      </c>
      <c r="N344" s="14"/>
      <c r="O344" s="654"/>
      <c r="P344" s="675"/>
    </row>
    <row r="345" spans="1:16" s="646" customFormat="1" x14ac:dyDescent="0.25">
      <c r="A345" s="673"/>
      <c r="B345" s="652"/>
      <c r="C345" s="87" t="s">
        <v>105</v>
      </c>
      <c r="D345" s="11" t="s">
        <v>57</v>
      </c>
      <c r="E345" s="14"/>
      <c r="F345" s="653">
        <v>0</v>
      </c>
      <c r="G345" s="61"/>
      <c r="H345" s="10"/>
      <c r="I345" s="61"/>
      <c r="J345" s="8"/>
      <c r="K345" s="61"/>
      <c r="L345" s="87" t="s">
        <v>105</v>
      </c>
      <c r="M345" s="11" t="s">
        <v>57</v>
      </c>
      <c r="N345" s="14"/>
      <c r="O345" s="654"/>
      <c r="P345" s="675"/>
    </row>
    <row r="346" spans="1:16" s="646" customFormat="1" x14ac:dyDescent="0.25">
      <c r="A346" s="673"/>
      <c r="B346" s="226"/>
      <c r="C346" s="113"/>
      <c r="D346" s="113"/>
      <c r="E346" s="113"/>
      <c r="F346" s="113"/>
      <c r="G346" s="113"/>
      <c r="H346" s="89"/>
      <c r="I346" s="176"/>
      <c r="J346" s="113"/>
      <c r="K346" s="90"/>
      <c r="L346" s="90"/>
      <c r="M346" s="90"/>
      <c r="N346" s="90"/>
      <c r="O346" s="655"/>
      <c r="P346" s="675"/>
    </row>
    <row r="347" spans="1:16" s="646" customFormat="1" x14ac:dyDescent="0.25">
      <c r="A347" s="673"/>
      <c r="B347" s="676"/>
      <c r="C347" s="676"/>
      <c r="D347" s="676"/>
      <c r="E347" s="676"/>
      <c r="F347" s="676"/>
      <c r="G347" s="676"/>
      <c r="H347" s="676"/>
      <c r="I347" s="676"/>
      <c r="J347" s="676"/>
      <c r="K347" s="676"/>
      <c r="L347" s="676"/>
      <c r="M347" s="676"/>
      <c r="N347" s="676"/>
      <c r="O347" s="676"/>
      <c r="P347" s="675"/>
    </row>
    <row r="348" spans="1:16" s="646" customFormat="1" x14ac:dyDescent="0.25">
      <c r="A348" s="673"/>
      <c r="B348" s="676"/>
      <c r="C348" s="676"/>
      <c r="D348" s="676"/>
      <c r="E348" s="676"/>
      <c r="F348" s="676"/>
      <c r="G348" s="676"/>
      <c r="H348" s="676"/>
      <c r="I348" s="676"/>
      <c r="J348" s="676"/>
      <c r="K348" s="676"/>
      <c r="L348" s="676"/>
      <c r="M348" s="676"/>
      <c r="N348" s="676"/>
      <c r="O348" s="676"/>
      <c r="P348" s="675"/>
    </row>
    <row r="349" spans="1:16" s="646" customFormat="1" x14ac:dyDescent="0.25">
      <c r="A349" s="253"/>
      <c r="B349" s="253"/>
      <c r="C349" s="253"/>
      <c r="D349" s="253"/>
      <c r="E349" s="253"/>
      <c r="F349" s="253"/>
      <c r="G349" s="253"/>
      <c r="H349" s="253"/>
      <c r="I349" s="253"/>
      <c r="J349" s="253"/>
      <c r="K349" s="253"/>
      <c r="L349" s="253"/>
      <c r="M349" s="253"/>
      <c r="N349" s="253"/>
      <c r="O349" s="253"/>
      <c r="P349" s="253"/>
    </row>
    <row r="350" spans="1:16" s="646" customFormat="1" ht="12.75" customHeight="1" x14ac:dyDescent="0.25">
      <c r="A350" s="643"/>
      <c r="B350" s="644"/>
      <c r="C350" s="644"/>
      <c r="D350" s="644"/>
      <c r="E350" s="644"/>
      <c r="F350" s="644"/>
      <c r="G350" s="644"/>
      <c r="H350" s="644"/>
      <c r="I350" s="644"/>
      <c r="J350" s="644"/>
      <c r="K350" s="644"/>
      <c r="L350" s="644"/>
      <c r="M350" s="644"/>
      <c r="N350" s="644"/>
      <c r="O350" s="644"/>
      <c r="P350" s="645"/>
    </row>
    <row r="351" spans="1:16" s="646" customFormat="1" ht="33.75" customHeight="1" x14ac:dyDescent="0.25">
      <c r="A351" s="677"/>
      <c r="B351" s="1204" t="s">
        <v>531</v>
      </c>
      <c r="C351" s="1205"/>
      <c r="D351" s="1205"/>
      <c r="E351" s="1206"/>
      <c r="F351" s="657" t="s">
        <v>533</v>
      </c>
      <c r="G351" s="678"/>
      <c r="H351" s="678"/>
      <c r="I351" s="678"/>
      <c r="J351" s="678"/>
      <c r="K351" s="678"/>
      <c r="L351" s="678"/>
      <c r="M351" s="678"/>
      <c r="N351" s="678"/>
      <c r="O351" s="678"/>
      <c r="P351" s="679"/>
    </row>
    <row r="352" spans="1:16" s="646" customFormat="1" x14ac:dyDescent="0.25">
      <c r="A352" s="680"/>
      <c r="B352" s="233"/>
      <c r="C352" s="234"/>
      <c r="D352" s="234"/>
      <c r="E352" s="234"/>
      <c r="F352" s="234"/>
      <c r="G352" s="234"/>
      <c r="H352" s="234"/>
      <c r="I352" s="234"/>
      <c r="J352" s="234"/>
      <c r="K352" s="234"/>
      <c r="L352" s="234"/>
      <c r="M352" s="234"/>
      <c r="N352" s="234"/>
      <c r="O352" s="86"/>
      <c r="P352" s="679"/>
    </row>
    <row r="353" spans="1:16" s="646" customFormat="1" x14ac:dyDescent="0.25">
      <c r="A353" s="680"/>
      <c r="B353" s="648" t="s">
        <v>126</v>
      </c>
      <c r="C353" s="647" t="s">
        <v>127</v>
      </c>
      <c r="D353" s="647" t="s">
        <v>4</v>
      </c>
      <c r="E353" s="647" t="s">
        <v>128</v>
      </c>
      <c r="F353" s="8"/>
      <c r="G353" s="61"/>
      <c r="H353" s="10"/>
      <c r="I353" s="61"/>
      <c r="J353" s="10"/>
      <c r="K353" s="10"/>
      <c r="L353" s="647" t="s">
        <v>127</v>
      </c>
      <c r="M353" s="647" t="s">
        <v>4</v>
      </c>
      <c r="N353" s="647" t="s">
        <v>128</v>
      </c>
      <c r="O353" s="19"/>
      <c r="P353" s="679"/>
    </row>
    <row r="354" spans="1:16" s="646" customFormat="1" x14ac:dyDescent="0.25">
      <c r="A354" s="680"/>
      <c r="B354" s="295" t="s">
        <v>331</v>
      </c>
      <c r="C354" s="649"/>
      <c r="D354" s="650"/>
      <c r="E354" s="190">
        <f>SUM(F355:F365)</f>
        <v>0</v>
      </c>
      <c r="F354" s="107"/>
      <c r="G354" s="61"/>
      <c r="H354" s="10"/>
      <c r="I354" s="61"/>
      <c r="J354" s="298" t="s">
        <v>330</v>
      </c>
      <c r="K354" s="299"/>
      <c r="L354" s="650"/>
      <c r="M354" s="650"/>
      <c r="N354" s="190">
        <f>SUM(O355:O365)</f>
        <v>0</v>
      </c>
      <c r="O354" s="651"/>
      <c r="P354" s="679"/>
    </row>
    <row r="355" spans="1:16" s="646" customFormat="1" x14ac:dyDescent="0.25">
      <c r="A355" s="680"/>
      <c r="B355" s="652"/>
      <c r="C355" s="87" t="s">
        <v>90</v>
      </c>
      <c r="D355" s="95" t="s">
        <v>111</v>
      </c>
      <c r="E355" s="14"/>
      <c r="F355" s="653">
        <v>0</v>
      </c>
      <c r="G355" s="61"/>
      <c r="H355" s="10"/>
      <c r="I355" s="61"/>
      <c r="J355" s="302"/>
      <c r="K355" s="61"/>
      <c r="L355" s="87" t="s">
        <v>90</v>
      </c>
      <c r="M355" s="95" t="s">
        <v>111</v>
      </c>
      <c r="N355" s="14"/>
      <c r="O355" s="653">
        <v>0</v>
      </c>
      <c r="P355" s="679"/>
    </row>
    <row r="356" spans="1:16" s="646" customFormat="1" x14ac:dyDescent="0.25">
      <c r="A356" s="680"/>
      <c r="B356" s="652"/>
      <c r="C356" s="87" t="s">
        <v>99</v>
      </c>
      <c r="D356" s="95" t="s">
        <v>112</v>
      </c>
      <c r="E356" s="14"/>
      <c r="F356" s="653">
        <v>0</v>
      </c>
      <c r="G356" s="61"/>
      <c r="H356" s="10"/>
      <c r="I356" s="61"/>
      <c r="J356" s="302"/>
      <c r="K356" s="61"/>
      <c r="L356" s="87" t="s">
        <v>99</v>
      </c>
      <c r="M356" s="95" t="s">
        <v>112</v>
      </c>
      <c r="N356" s="14"/>
      <c r="O356" s="653">
        <v>0</v>
      </c>
      <c r="P356" s="679"/>
    </row>
    <row r="357" spans="1:16" s="646" customFormat="1" x14ac:dyDescent="0.25">
      <c r="A357" s="680"/>
      <c r="B357" s="652"/>
      <c r="C357" s="87" t="s">
        <v>91</v>
      </c>
      <c r="D357" s="95" t="s">
        <v>321</v>
      </c>
      <c r="E357" s="14"/>
      <c r="F357" s="653">
        <v>0</v>
      </c>
      <c r="G357" s="61"/>
      <c r="H357" s="10"/>
      <c r="I357" s="61"/>
      <c r="J357" s="302"/>
      <c r="K357" s="61"/>
      <c r="L357" s="87" t="s">
        <v>91</v>
      </c>
      <c r="M357" s="95" t="s">
        <v>321</v>
      </c>
      <c r="N357" s="14"/>
      <c r="O357" s="653">
        <v>0</v>
      </c>
      <c r="P357" s="679"/>
    </row>
    <row r="358" spans="1:16" s="646" customFormat="1" x14ac:dyDescent="0.25">
      <c r="A358" s="680"/>
      <c r="B358" s="137"/>
      <c r="C358" s="87" t="s">
        <v>240</v>
      </c>
      <c r="D358" s="95" t="s">
        <v>246</v>
      </c>
      <c r="E358" s="14"/>
      <c r="F358" s="653">
        <v>0</v>
      </c>
      <c r="G358" s="61"/>
      <c r="H358" s="61"/>
      <c r="I358" s="61"/>
      <c r="J358" s="61"/>
      <c r="K358" s="61"/>
      <c r="L358" s="87" t="s">
        <v>240</v>
      </c>
      <c r="M358" s="95" t="s">
        <v>246</v>
      </c>
      <c r="N358" s="14"/>
      <c r="O358" s="653">
        <v>0</v>
      </c>
      <c r="P358" s="679"/>
    </row>
    <row r="359" spans="1:16" s="646" customFormat="1" x14ac:dyDescent="0.25">
      <c r="A359" s="680"/>
      <c r="B359" s="652"/>
      <c r="C359" s="87" t="s">
        <v>96</v>
      </c>
      <c r="D359" s="8" t="s">
        <v>46</v>
      </c>
      <c r="E359" s="61"/>
      <c r="F359" s="653">
        <v>0</v>
      </c>
      <c r="G359" s="61"/>
      <c r="H359" s="10"/>
      <c r="I359" s="61"/>
      <c r="J359" s="302"/>
      <c r="K359" s="61"/>
      <c r="L359" s="87" t="s">
        <v>96</v>
      </c>
      <c r="M359" s="8" t="s">
        <v>46</v>
      </c>
      <c r="N359" s="61"/>
      <c r="O359" s="653">
        <v>0</v>
      </c>
      <c r="P359" s="679"/>
    </row>
    <row r="360" spans="1:16" s="646" customFormat="1" x14ac:dyDescent="0.25">
      <c r="A360" s="680"/>
      <c r="B360" s="652"/>
      <c r="C360" s="87" t="s">
        <v>73</v>
      </c>
      <c r="D360" s="8" t="s">
        <v>129</v>
      </c>
      <c r="E360" s="61"/>
      <c r="F360" s="653">
        <v>0</v>
      </c>
      <c r="G360" s="61"/>
      <c r="H360" s="10"/>
      <c r="I360" s="61"/>
      <c r="J360" s="302"/>
      <c r="K360" s="61"/>
      <c r="L360" s="87" t="s">
        <v>73</v>
      </c>
      <c r="M360" s="8" t="s">
        <v>129</v>
      </c>
      <c r="N360" s="61"/>
      <c r="O360" s="653">
        <v>0</v>
      </c>
      <c r="P360" s="679"/>
    </row>
    <row r="361" spans="1:16" s="646" customFormat="1" x14ac:dyDescent="0.25">
      <c r="A361" s="680"/>
      <c r="B361" s="652"/>
      <c r="C361" s="87" t="s">
        <v>133</v>
      </c>
      <c r="D361" s="8" t="s">
        <v>132</v>
      </c>
      <c r="E361" s="61"/>
      <c r="F361" s="653">
        <v>0</v>
      </c>
      <c r="G361" s="61"/>
      <c r="H361" s="10"/>
      <c r="I361" s="61"/>
      <c r="J361" s="302"/>
      <c r="K361" s="61"/>
      <c r="L361" s="87" t="s">
        <v>133</v>
      </c>
      <c r="M361" s="8" t="s">
        <v>132</v>
      </c>
      <c r="N361" s="61"/>
      <c r="O361" s="653">
        <v>0</v>
      </c>
      <c r="P361" s="679"/>
    </row>
    <row r="362" spans="1:16" s="646" customFormat="1" x14ac:dyDescent="0.25">
      <c r="A362" s="680"/>
      <c r="B362" s="652"/>
      <c r="C362" s="87" t="s">
        <v>65</v>
      </c>
      <c r="D362" s="95" t="s">
        <v>60</v>
      </c>
      <c r="E362" s="14"/>
      <c r="F362" s="653">
        <v>0</v>
      </c>
      <c r="G362" s="61"/>
      <c r="H362" s="10"/>
      <c r="I362" s="61"/>
      <c r="J362" s="302"/>
      <c r="K362" s="61"/>
      <c r="L362" s="87" t="s">
        <v>65</v>
      </c>
      <c r="M362" s="95" t="s">
        <v>60</v>
      </c>
      <c r="N362" s="14"/>
      <c r="O362" s="653">
        <v>0</v>
      </c>
      <c r="P362" s="679"/>
    </row>
    <row r="363" spans="1:16" s="646" customFormat="1" x14ac:dyDescent="0.25">
      <c r="A363" s="680"/>
      <c r="B363" s="652"/>
      <c r="C363" s="87" t="s">
        <v>72</v>
      </c>
      <c r="D363" s="8" t="s">
        <v>154</v>
      </c>
      <c r="E363" s="61"/>
      <c r="F363" s="653">
        <v>0</v>
      </c>
      <c r="G363" s="61"/>
      <c r="H363" s="10"/>
      <c r="I363" s="61"/>
      <c r="J363" s="302"/>
      <c r="K363" s="61"/>
      <c r="L363" s="87" t="s">
        <v>72</v>
      </c>
      <c r="M363" s="8" t="s">
        <v>154</v>
      </c>
      <c r="N363" s="61"/>
      <c r="O363" s="653">
        <v>0</v>
      </c>
      <c r="P363" s="679"/>
    </row>
    <row r="364" spans="1:16" s="646" customFormat="1" x14ac:dyDescent="0.25">
      <c r="A364" s="680"/>
      <c r="B364" s="652"/>
      <c r="C364" s="87" t="s">
        <v>76</v>
      </c>
      <c r="D364" s="11" t="s">
        <v>53</v>
      </c>
      <c r="E364" s="14"/>
      <c r="F364" s="653">
        <v>0</v>
      </c>
      <c r="G364" s="61"/>
      <c r="H364" s="10"/>
      <c r="I364" s="61"/>
      <c r="J364" s="302"/>
      <c r="K364" s="61"/>
      <c r="L364" s="87" t="s">
        <v>76</v>
      </c>
      <c r="M364" s="11" t="s">
        <v>53</v>
      </c>
      <c r="N364" s="14"/>
      <c r="O364" s="653">
        <v>0</v>
      </c>
      <c r="P364" s="679"/>
    </row>
    <row r="365" spans="1:16" s="646" customFormat="1" x14ac:dyDescent="0.25">
      <c r="A365" s="680"/>
      <c r="B365" s="652"/>
      <c r="C365" s="87" t="s">
        <v>105</v>
      </c>
      <c r="D365" s="11" t="s">
        <v>57</v>
      </c>
      <c r="E365" s="14"/>
      <c r="F365" s="653">
        <v>0</v>
      </c>
      <c r="G365" s="61"/>
      <c r="H365" s="10"/>
      <c r="I365" s="61"/>
      <c r="J365" s="302"/>
      <c r="K365" s="61"/>
      <c r="L365" s="87" t="s">
        <v>105</v>
      </c>
      <c r="M365" s="11" t="s">
        <v>57</v>
      </c>
      <c r="N365" s="14"/>
      <c r="O365" s="653">
        <v>0</v>
      </c>
      <c r="P365" s="679"/>
    </row>
    <row r="366" spans="1:16" s="646" customFormat="1" x14ac:dyDescent="0.25">
      <c r="A366" s="680"/>
      <c r="B366" s="295" t="s">
        <v>332</v>
      </c>
      <c r="C366" s="649"/>
      <c r="D366" s="650"/>
      <c r="E366" s="190">
        <f>SUM(F367:F377)</f>
        <v>0</v>
      </c>
      <c r="F366" s="107"/>
      <c r="G366" s="61"/>
      <c r="H366" s="10"/>
      <c r="I366" s="61"/>
      <c r="J366" s="298" t="s">
        <v>329</v>
      </c>
      <c r="K366" s="299"/>
      <c r="L366" s="650"/>
      <c r="M366" s="650"/>
      <c r="N366" s="190">
        <f>SUM(O367:O377)</f>
        <v>0</v>
      </c>
      <c r="O366" s="651"/>
      <c r="P366" s="679"/>
    </row>
    <row r="367" spans="1:16" s="646" customFormat="1" x14ac:dyDescent="0.25">
      <c r="A367" s="680"/>
      <c r="B367" s="652"/>
      <c r="C367" s="87" t="s">
        <v>90</v>
      </c>
      <c r="D367" s="95" t="s">
        <v>111</v>
      </c>
      <c r="E367" s="14"/>
      <c r="F367" s="653">
        <v>0</v>
      </c>
      <c r="G367" s="61"/>
      <c r="H367" s="10"/>
      <c r="I367" s="61"/>
      <c r="J367" s="302"/>
      <c r="K367" s="61"/>
      <c r="L367" s="87" t="s">
        <v>90</v>
      </c>
      <c r="M367" s="95" t="s">
        <v>111</v>
      </c>
      <c r="N367" s="14"/>
      <c r="O367" s="653">
        <v>0</v>
      </c>
      <c r="P367" s="679"/>
    </row>
    <row r="368" spans="1:16" s="646" customFormat="1" x14ac:dyDescent="0.25">
      <c r="A368" s="680"/>
      <c r="B368" s="652"/>
      <c r="C368" s="87" t="s">
        <v>99</v>
      </c>
      <c r="D368" s="95" t="s">
        <v>112</v>
      </c>
      <c r="E368" s="14"/>
      <c r="F368" s="653">
        <v>0</v>
      </c>
      <c r="G368" s="61"/>
      <c r="H368" s="10"/>
      <c r="I368" s="61"/>
      <c r="J368" s="302"/>
      <c r="K368" s="61"/>
      <c r="L368" s="87" t="s">
        <v>99</v>
      </c>
      <c r="M368" s="95" t="s">
        <v>112</v>
      </c>
      <c r="N368" s="14"/>
      <c r="O368" s="653">
        <v>0</v>
      </c>
      <c r="P368" s="679"/>
    </row>
    <row r="369" spans="1:16" s="646" customFormat="1" x14ac:dyDescent="0.25">
      <c r="A369" s="680"/>
      <c r="B369" s="652"/>
      <c r="C369" s="87" t="s">
        <v>91</v>
      </c>
      <c r="D369" s="95" t="s">
        <v>321</v>
      </c>
      <c r="E369" s="14"/>
      <c r="F369" s="653">
        <v>0</v>
      </c>
      <c r="G369" s="61"/>
      <c r="H369" s="10"/>
      <c r="I369" s="61"/>
      <c r="J369" s="302"/>
      <c r="K369" s="61"/>
      <c r="L369" s="87" t="s">
        <v>91</v>
      </c>
      <c r="M369" s="95" t="s">
        <v>321</v>
      </c>
      <c r="N369" s="14"/>
      <c r="O369" s="653">
        <v>0</v>
      </c>
      <c r="P369" s="679"/>
    </row>
    <row r="370" spans="1:16" s="646" customFormat="1" x14ac:dyDescent="0.25">
      <c r="A370" s="680"/>
      <c r="B370" s="137"/>
      <c r="C370" s="87" t="s">
        <v>240</v>
      </c>
      <c r="D370" s="95" t="s">
        <v>246</v>
      </c>
      <c r="E370" s="14"/>
      <c r="F370" s="653">
        <v>0</v>
      </c>
      <c r="G370" s="61"/>
      <c r="H370" s="61"/>
      <c r="I370" s="61"/>
      <c r="J370" s="61"/>
      <c r="K370" s="61"/>
      <c r="L370" s="87" t="s">
        <v>240</v>
      </c>
      <c r="M370" s="95" t="s">
        <v>246</v>
      </c>
      <c r="N370" s="14"/>
      <c r="O370" s="653">
        <v>0</v>
      </c>
      <c r="P370" s="679"/>
    </row>
    <row r="371" spans="1:16" s="646" customFormat="1" x14ac:dyDescent="0.25">
      <c r="A371" s="680"/>
      <c r="B371" s="652"/>
      <c r="C371" s="87" t="s">
        <v>96</v>
      </c>
      <c r="D371" s="8" t="s">
        <v>46</v>
      </c>
      <c r="E371" s="61"/>
      <c r="F371" s="653">
        <v>0</v>
      </c>
      <c r="G371" s="61"/>
      <c r="H371" s="10"/>
      <c r="I371" s="61"/>
      <c r="J371" s="302"/>
      <c r="K371" s="61"/>
      <c r="L371" s="87" t="s">
        <v>96</v>
      </c>
      <c r="M371" s="8" t="s">
        <v>46</v>
      </c>
      <c r="N371" s="61"/>
      <c r="O371" s="653">
        <v>0</v>
      </c>
      <c r="P371" s="679"/>
    </row>
    <row r="372" spans="1:16" s="646" customFormat="1" x14ac:dyDescent="0.25">
      <c r="A372" s="680"/>
      <c r="B372" s="652"/>
      <c r="C372" s="87" t="s">
        <v>73</v>
      </c>
      <c r="D372" s="8" t="s">
        <v>129</v>
      </c>
      <c r="E372" s="61"/>
      <c r="F372" s="653">
        <v>0</v>
      </c>
      <c r="G372" s="61"/>
      <c r="H372" s="10"/>
      <c r="I372" s="61"/>
      <c r="J372" s="302"/>
      <c r="K372" s="61"/>
      <c r="L372" s="87" t="s">
        <v>73</v>
      </c>
      <c r="M372" s="8" t="s">
        <v>129</v>
      </c>
      <c r="N372" s="61"/>
      <c r="O372" s="653">
        <v>0</v>
      </c>
      <c r="P372" s="679"/>
    </row>
    <row r="373" spans="1:16" s="646" customFormat="1" x14ac:dyDescent="0.25">
      <c r="A373" s="680"/>
      <c r="B373" s="652"/>
      <c r="C373" s="87" t="s">
        <v>133</v>
      </c>
      <c r="D373" s="8" t="s">
        <v>132</v>
      </c>
      <c r="E373" s="61"/>
      <c r="F373" s="653">
        <v>0</v>
      </c>
      <c r="G373" s="61"/>
      <c r="H373" s="10"/>
      <c r="I373" s="61"/>
      <c r="J373" s="302"/>
      <c r="K373" s="61"/>
      <c r="L373" s="87" t="s">
        <v>133</v>
      </c>
      <c r="M373" s="8" t="s">
        <v>132</v>
      </c>
      <c r="N373" s="61"/>
      <c r="O373" s="653">
        <v>0</v>
      </c>
      <c r="P373" s="679"/>
    </row>
    <row r="374" spans="1:16" s="646" customFormat="1" x14ac:dyDescent="0.25">
      <c r="A374" s="680"/>
      <c r="B374" s="652"/>
      <c r="C374" s="87" t="s">
        <v>65</v>
      </c>
      <c r="D374" s="95" t="s">
        <v>60</v>
      </c>
      <c r="E374" s="14"/>
      <c r="F374" s="653">
        <v>0</v>
      </c>
      <c r="G374" s="61"/>
      <c r="H374" s="10"/>
      <c r="I374" s="61"/>
      <c r="J374" s="302"/>
      <c r="K374" s="61"/>
      <c r="L374" s="87" t="s">
        <v>65</v>
      </c>
      <c r="M374" s="95" t="s">
        <v>60</v>
      </c>
      <c r="N374" s="14"/>
      <c r="O374" s="653">
        <v>0</v>
      </c>
      <c r="P374" s="679"/>
    </row>
    <row r="375" spans="1:16" s="646" customFormat="1" x14ac:dyDescent="0.25">
      <c r="A375" s="680"/>
      <c r="B375" s="652"/>
      <c r="C375" s="87" t="s">
        <v>72</v>
      </c>
      <c r="D375" s="8" t="s">
        <v>154</v>
      </c>
      <c r="E375" s="61"/>
      <c r="F375" s="653">
        <v>0</v>
      </c>
      <c r="G375" s="61"/>
      <c r="H375" s="10"/>
      <c r="I375" s="61"/>
      <c r="J375" s="302"/>
      <c r="K375" s="61"/>
      <c r="L375" s="87" t="s">
        <v>72</v>
      </c>
      <c r="M375" s="8" t="s">
        <v>154</v>
      </c>
      <c r="N375" s="61"/>
      <c r="O375" s="653">
        <v>0</v>
      </c>
      <c r="P375" s="679"/>
    </row>
    <row r="376" spans="1:16" s="646" customFormat="1" x14ac:dyDescent="0.25">
      <c r="A376" s="680"/>
      <c r="B376" s="652"/>
      <c r="C376" s="87" t="s">
        <v>76</v>
      </c>
      <c r="D376" s="11" t="s">
        <v>53</v>
      </c>
      <c r="E376" s="14"/>
      <c r="F376" s="653">
        <v>0</v>
      </c>
      <c r="G376" s="61"/>
      <c r="H376" s="10"/>
      <c r="I376" s="61"/>
      <c r="J376" s="302"/>
      <c r="K376" s="61"/>
      <c r="L376" s="87" t="s">
        <v>76</v>
      </c>
      <c r="M376" s="11" t="s">
        <v>53</v>
      </c>
      <c r="N376" s="14"/>
      <c r="O376" s="653">
        <v>0</v>
      </c>
      <c r="P376" s="679"/>
    </row>
    <row r="377" spans="1:16" s="646" customFormat="1" x14ac:dyDescent="0.25">
      <c r="A377" s="680"/>
      <c r="B377" s="652"/>
      <c r="C377" s="87" t="s">
        <v>105</v>
      </c>
      <c r="D377" s="11" t="s">
        <v>57</v>
      </c>
      <c r="E377" s="14"/>
      <c r="F377" s="653">
        <v>0</v>
      </c>
      <c r="G377" s="61"/>
      <c r="H377" s="10"/>
      <c r="I377" s="61"/>
      <c r="J377" s="302"/>
      <c r="K377" s="61"/>
      <c r="L377" s="87" t="s">
        <v>105</v>
      </c>
      <c r="M377" s="11" t="s">
        <v>57</v>
      </c>
      <c r="N377" s="14"/>
      <c r="O377" s="653">
        <v>0</v>
      </c>
      <c r="P377" s="679"/>
    </row>
    <row r="378" spans="1:16" s="646" customFormat="1" x14ac:dyDescent="0.25">
      <c r="A378" s="680"/>
      <c r="B378" s="295" t="s">
        <v>333</v>
      </c>
      <c r="C378" s="649"/>
      <c r="D378" s="650"/>
      <c r="E378" s="190">
        <f>SUM(F379:F389)</f>
        <v>0</v>
      </c>
      <c r="F378" s="107"/>
      <c r="G378" s="61"/>
      <c r="H378" s="10"/>
      <c r="I378" s="61"/>
      <c r="J378" s="295" t="s">
        <v>331</v>
      </c>
      <c r="K378" s="649"/>
      <c r="L378" s="650">
        <v>0</v>
      </c>
      <c r="M378" s="650"/>
      <c r="N378" s="190">
        <f>SUM(O379:O389)</f>
        <v>0</v>
      </c>
      <c r="O378" s="651"/>
      <c r="P378" s="679"/>
    </row>
    <row r="379" spans="1:16" s="646" customFormat="1" x14ac:dyDescent="0.25">
      <c r="A379" s="680"/>
      <c r="B379" s="652"/>
      <c r="C379" s="87" t="s">
        <v>90</v>
      </c>
      <c r="D379" s="95" t="s">
        <v>111</v>
      </c>
      <c r="E379" s="14"/>
      <c r="F379" s="653">
        <v>0</v>
      </c>
      <c r="G379" s="61"/>
      <c r="H379" s="10"/>
      <c r="I379" s="61"/>
      <c r="J379" s="8"/>
      <c r="K379" s="61"/>
      <c r="L379" s="87" t="s">
        <v>90</v>
      </c>
      <c r="M379" s="95" t="s">
        <v>111</v>
      </c>
      <c r="N379" s="14"/>
      <c r="O379" s="653">
        <v>0</v>
      </c>
      <c r="P379" s="679"/>
    </row>
    <row r="380" spans="1:16" s="646" customFormat="1" x14ac:dyDescent="0.25">
      <c r="A380" s="680"/>
      <c r="B380" s="652"/>
      <c r="C380" s="87" t="s">
        <v>99</v>
      </c>
      <c r="D380" s="95" t="s">
        <v>112</v>
      </c>
      <c r="E380" s="14"/>
      <c r="F380" s="653">
        <v>0</v>
      </c>
      <c r="G380" s="61"/>
      <c r="H380" s="10"/>
      <c r="I380" s="61"/>
      <c r="J380" s="8"/>
      <c r="K380" s="61"/>
      <c r="L380" s="87" t="s">
        <v>99</v>
      </c>
      <c r="M380" s="95" t="s">
        <v>112</v>
      </c>
      <c r="N380" s="14"/>
      <c r="O380" s="653">
        <v>0</v>
      </c>
      <c r="P380" s="679"/>
    </row>
    <row r="381" spans="1:16" s="646" customFormat="1" x14ac:dyDescent="0.25">
      <c r="A381" s="680"/>
      <c r="B381" s="652"/>
      <c r="C381" s="87" t="s">
        <v>91</v>
      </c>
      <c r="D381" s="95" t="s">
        <v>321</v>
      </c>
      <c r="E381" s="14"/>
      <c r="F381" s="653">
        <v>0</v>
      </c>
      <c r="G381" s="61"/>
      <c r="H381" s="10"/>
      <c r="I381" s="61"/>
      <c r="J381" s="8"/>
      <c r="K381" s="61"/>
      <c r="L381" s="87" t="s">
        <v>91</v>
      </c>
      <c r="M381" s="95" t="s">
        <v>321</v>
      </c>
      <c r="N381" s="14"/>
      <c r="O381" s="653">
        <v>0</v>
      </c>
      <c r="P381" s="679"/>
    </row>
    <row r="382" spans="1:16" s="646" customFormat="1" x14ac:dyDescent="0.25">
      <c r="A382" s="680"/>
      <c r="B382" s="137"/>
      <c r="C382" s="87" t="s">
        <v>240</v>
      </c>
      <c r="D382" s="95" t="s">
        <v>246</v>
      </c>
      <c r="E382" s="14"/>
      <c r="F382" s="653">
        <v>0</v>
      </c>
      <c r="G382" s="61"/>
      <c r="H382" s="61"/>
      <c r="I382" s="61"/>
      <c r="J382" s="61"/>
      <c r="K382" s="61"/>
      <c r="L382" s="87" t="s">
        <v>240</v>
      </c>
      <c r="M382" s="95" t="s">
        <v>246</v>
      </c>
      <c r="N382" s="14"/>
      <c r="O382" s="653">
        <v>0</v>
      </c>
      <c r="P382" s="679"/>
    </row>
    <row r="383" spans="1:16" s="646" customFormat="1" x14ac:dyDescent="0.25">
      <c r="A383" s="680"/>
      <c r="B383" s="652"/>
      <c r="C383" s="87" t="s">
        <v>96</v>
      </c>
      <c r="D383" s="8" t="s">
        <v>46</v>
      </c>
      <c r="E383" s="61"/>
      <c r="F383" s="653">
        <v>0</v>
      </c>
      <c r="G383" s="61"/>
      <c r="H383" s="10"/>
      <c r="I383" s="61"/>
      <c r="J383" s="8"/>
      <c r="K383" s="61"/>
      <c r="L383" s="87" t="s">
        <v>96</v>
      </c>
      <c r="M383" s="8" t="s">
        <v>46</v>
      </c>
      <c r="N383" s="61"/>
      <c r="O383" s="653">
        <v>0</v>
      </c>
      <c r="P383" s="679"/>
    </row>
    <row r="384" spans="1:16" s="646" customFormat="1" x14ac:dyDescent="0.25">
      <c r="A384" s="680"/>
      <c r="B384" s="652"/>
      <c r="C384" s="87" t="s">
        <v>73</v>
      </c>
      <c r="D384" s="8" t="s">
        <v>129</v>
      </c>
      <c r="E384" s="61"/>
      <c r="F384" s="653">
        <v>0</v>
      </c>
      <c r="G384" s="61"/>
      <c r="H384" s="10"/>
      <c r="I384" s="61"/>
      <c r="J384" s="8"/>
      <c r="K384" s="61"/>
      <c r="L384" s="87" t="s">
        <v>73</v>
      </c>
      <c r="M384" s="8" t="s">
        <v>129</v>
      </c>
      <c r="N384" s="61"/>
      <c r="O384" s="653">
        <v>0</v>
      </c>
      <c r="P384" s="679"/>
    </row>
    <row r="385" spans="1:16" s="646" customFormat="1" x14ac:dyDescent="0.25">
      <c r="A385" s="680"/>
      <c r="B385" s="652"/>
      <c r="C385" s="87" t="s">
        <v>133</v>
      </c>
      <c r="D385" s="8" t="s">
        <v>132</v>
      </c>
      <c r="E385" s="61"/>
      <c r="F385" s="653">
        <v>0</v>
      </c>
      <c r="G385" s="61"/>
      <c r="H385" s="10"/>
      <c r="I385" s="61"/>
      <c r="J385" s="8"/>
      <c r="K385" s="61"/>
      <c r="L385" s="87" t="s">
        <v>133</v>
      </c>
      <c r="M385" s="8" t="s">
        <v>132</v>
      </c>
      <c r="N385" s="61"/>
      <c r="O385" s="653">
        <v>0</v>
      </c>
      <c r="P385" s="679"/>
    </row>
    <row r="386" spans="1:16" s="646" customFormat="1" x14ac:dyDescent="0.25">
      <c r="A386" s="680"/>
      <c r="B386" s="652"/>
      <c r="C386" s="87" t="s">
        <v>65</v>
      </c>
      <c r="D386" s="95" t="s">
        <v>60</v>
      </c>
      <c r="E386" s="14"/>
      <c r="F386" s="653">
        <v>0</v>
      </c>
      <c r="G386" s="61"/>
      <c r="H386" s="10"/>
      <c r="I386" s="61"/>
      <c r="J386" s="8"/>
      <c r="K386" s="61"/>
      <c r="L386" s="87" t="s">
        <v>65</v>
      </c>
      <c r="M386" s="95" t="s">
        <v>60</v>
      </c>
      <c r="N386" s="14"/>
      <c r="O386" s="653">
        <v>0</v>
      </c>
      <c r="P386" s="679"/>
    </row>
    <row r="387" spans="1:16" s="646" customFormat="1" x14ac:dyDescent="0.25">
      <c r="A387" s="680"/>
      <c r="B387" s="652"/>
      <c r="C387" s="87" t="s">
        <v>72</v>
      </c>
      <c r="D387" s="8" t="s">
        <v>154</v>
      </c>
      <c r="E387" s="61"/>
      <c r="F387" s="653">
        <v>0</v>
      </c>
      <c r="G387" s="61"/>
      <c r="H387" s="10"/>
      <c r="I387" s="61"/>
      <c r="J387" s="8"/>
      <c r="K387" s="61"/>
      <c r="L387" s="87" t="s">
        <v>72</v>
      </c>
      <c r="M387" s="8" t="s">
        <v>154</v>
      </c>
      <c r="N387" s="61"/>
      <c r="O387" s="653">
        <v>0</v>
      </c>
      <c r="P387" s="679"/>
    </row>
    <row r="388" spans="1:16" s="646" customFormat="1" x14ac:dyDescent="0.25">
      <c r="A388" s="680"/>
      <c r="B388" s="652"/>
      <c r="C388" s="87" t="s">
        <v>76</v>
      </c>
      <c r="D388" s="11" t="s">
        <v>53</v>
      </c>
      <c r="E388" s="14"/>
      <c r="F388" s="653">
        <v>0</v>
      </c>
      <c r="G388" s="61"/>
      <c r="H388" s="10"/>
      <c r="I388" s="61"/>
      <c r="J388" s="8"/>
      <c r="K388" s="61"/>
      <c r="L388" s="87" t="s">
        <v>76</v>
      </c>
      <c r="M388" s="11" t="s">
        <v>53</v>
      </c>
      <c r="N388" s="14"/>
      <c r="O388" s="653">
        <v>0</v>
      </c>
      <c r="P388" s="679"/>
    </row>
    <row r="389" spans="1:16" s="646" customFormat="1" x14ac:dyDescent="0.25">
      <c r="A389" s="680"/>
      <c r="B389" s="652"/>
      <c r="C389" s="87" t="s">
        <v>105</v>
      </c>
      <c r="D389" s="11" t="s">
        <v>57</v>
      </c>
      <c r="E389" s="14"/>
      <c r="F389" s="653">
        <v>0</v>
      </c>
      <c r="G389" s="61"/>
      <c r="H389" s="10"/>
      <c r="I389" s="61"/>
      <c r="J389" s="8"/>
      <c r="K389" s="61"/>
      <c r="L389" s="87" t="s">
        <v>105</v>
      </c>
      <c r="M389" s="11" t="s">
        <v>57</v>
      </c>
      <c r="N389" s="14"/>
      <c r="O389" s="653">
        <v>0</v>
      </c>
      <c r="P389" s="679"/>
    </row>
    <row r="390" spans="1:16" s="646" customFormat="1" x14ac:dyDescent="0.25">
      <c r="A390" s="680"/>
      <c r="B390" s="295" t="s">
        <v>335</v>
      </c>
      <c r="C390" s="649">
        <v>0</v>
      </c>
      <c r="D390" s="650">
        <v>1</v>
      </c>
      <c r="E390" s="190">
        <f>SUM(F391:F401)</f>
        <v>7.5</v>
      </c>
      <c r="F390" s="107"/>
      <c r="G390" s="61"/>
      <c r="H390" s="10"/>
      <c r="I390" s="61"/>
      <c r="J390" s="87"/>
      <c r="K390" s="598" t="s">
        <v>229</v>
      </c>
      <c r="L390" s="8"/>
      <c r="M390" s="8"/>
      <c r="N390" s="8"/>
      <c r="O390" s="19"/>
      <c r="P390" s="679"/>
    </row>
    <row r="391" spans="1:16" s="646" customFormat="1" x14ac:dyDescent="0.25">
      <c r="A391" s="680"/>
      <c r="B391" s="652"/>
      <c r="C391" s="87" t="s">
        <v>90</v>
      </c>
      <c r="D391" s="95" t="s">
        <v>111</v>
      </c>
      <c r="E391" s="14"/>
      <c r="F391" s="653">
        <v>0</v>
      </c>
      <c r="G391" s="61"/>
      <c r="H391" s="10"/>
      <c r="I391" s="175" t="s">
        <v>109</v>
      </c>
      <c r="J391" s="240">
        <f>IF(K391=0,0,P391/K391)</f>
        <v>0</v>
      </c>
      <c r="K391" s="653">
        <v>0</v>
      </c>
      <c r="L391" s="87" t="s">
        <v>90</v>
      </c>
      <c r="M391" s="95" t="s">
        <v>111</v>
      </c>
      <c r="N391" s="14"/>
      <c r="O391" s="654"/>
      <c r="P391" s="679"/>
    </row>
    <row r="392" spans="1:16" s="646" customFormat="1" x14ac:dyDescent="0.25">
      <c r="A392" s="680"/>
      <c r="B392" s="652"/>
      <c r="C392" s="87" t="s">
        <v>99</v>
      </c>
      <c r="D392" s="95" t="s">
        <v>112</v>
      </c>
      <c r="E392" s="14"/>
      <c r="F392" s="653">
        <v>0</v>
      </c>
      <c r="G392" s="61"/>
      <c r="H392" s="10"/>
      <c r="I392" s="175" t="s">
        <v>109</v>
      </c>
      <c r="J392" s="240">
        <f>IF(K392=0,0,P392/K392)</f>
        <v>0</v>
      </c>
      <c r="K392" s="653">
        <v>0</v>
      </c>
      <c r="L392" s="87" t="s">
        <v>99</v>
      </c>
      <c r="M392" s="95" t="s">
        <v>112</v>
      </c>
      <c r="N392" s="14"/>
      <c r="O392" s="654"/>
      <c r="P392" s="679"/>
    </row>
    <row r="393" spans="1:16" s="646" customFormat="1" x14ac:dyDescent="0.25">
      <c r="A393" s="680"/>
      <c r="B393" s="652"/>
      <c r="C393" s="87" t="s">
        <v>91</v>
      </c>
      <c r="D393" s="95" t="s">
        <v>321</v>
      </c>
      <c r="E393" s="14"/>
      <c r="F393" s="653">
        <v>0</v>
      </c>
      <c r="G393" s="61"/>
      <c r="H393" s="10"/>
      <c r="I393" s="175" t="s">
        <v>109</v>
      </c>
      <c r="J393" s="240">
        <f>IF(K393=0,0,P393/K393)</f>
        <v>0</v>
      </c>
      <c r="K393" s="653">
        <v>0</v>
      </c>
      <c r="L393" s="87" t="s">
        <v>91</v>
      </c>
      <c r="M393" s="95" t="s">
        <v>321</v>
      </c>
      <c r="N393" s="14"/>
      <c r="O393" s="654"/>
      <c r="P393" s="679"/>
    </row>
    <row r="394" spans="1:16" s="646" customFormat="1" x14ac:dyDescent="0.25">
      <c r="A394" s="680"/>
      <c r="B394" s="137"/>
      <c r="C394" s="87" t="s">
        <v>240</v>
      </c>
      <c r="D394" s="95" t="s">
        <v>246</v>
      </c>
      <c r="E394" s="14"/>
      <c r="F394" s="653">
        <v>0</v>
      </c>
      <c r="G394" s="61"/>
      <c r="H394" s="61"/>
      <c r="I394" s="175" t="s">
        <v>109</v>
      </c>
      <c r="J394" s="240">
        <f>IF(K394=0,0,P394/K394)</f>
        <v>0</v>
      </c>
      <c r="K394" s="653">
        <v>0</v>
      </c>
      <c r="L394" s="87" t="s">
        <v>240</v>
      </c>
      <c r="M394" s="95" t="s">
        <v>246</v>
      </c>
      <c r="N394" s="14"/>
      <c r="O394" s="654"/>
      <c r="P394" s="679"/>
    </row>
    <row r="395" spans="1:16" s="646" customFormat="1" x14ac:dyDescent="0.25">
      <c r="A395" s="680"/>
      <c r="B395" s="652"/>
      <c r="C395" s="236" t="s">
        <v>101</v>
      </c>
      <c r="D395" s="238" t="s">
        <v>322</v>
      </c>
      <c r="E395" s="238"/>
      <c r="F395" s="653">
        <v>7.5</v>
      </c>
      <c r="G395" s="61"/>
      <c r="H395" s="10"/>
      <c r="I395" s="175" t="s">
        <v>45</v>
      </c>
      <c r="J395" s="240">
        <f>IF(K395=0,0,P395/K395)</f>
        <v>0</v>
      </c>
      <c r="K395" s="653">
        <v>0</v>
      </c>
      <c r="L395" s="87" t="s">
        <v>96</v>
      </c>
      <c r="M395" s="8" t="s">
        <v>46</v>
      </c>
      <c r="N395" s="61"/>
      <c r="O395" s="654"/>
      <c r="P395" s="679"/>
    </row>
    <row r="396" spans="1:16" s="646" customFormat="1" x14ac:dyDescent="0.25">
      <c r="A396" s="680"/>
      <c r="B396" s="652"/>
      <c r="C396" s="87" t="s">
        <v>73</v>
      </c>
      <c r="D396" s="8" t="s">
        <v>129</v>
      </c>
      <c r="E396" s="61"/>
      <c r="F396" s="653">
        <v>0</v>
      </c>
      <c r="G396" s="61"/>
      <c r="H396" s="10"/>
      <c r="I396" s="61"/>
      <c r="J396" s="8"/>
      <c r="K396" s="61"/>
      <c r="L396" s="87" t="s">
        <v>73</v>
      </c>
      <c r="M396" s="8" t="s">
        <v>129</v>
      </c>
      <c r="N396" s="61"/>
      <c r="O396" s="654"/>
      <c r="P396" s="679"/>
    </row>
    <row r="397" spans="1:16" s="646" customFormat="1" x14ac:dyDescent="0.25">
      <c r="A397" s="680"/>
      <c r="B397" s="652"/>
      <c r="C397" s="236" t="s">
        <v>100</v>
      </c>
      <c r="D397" s="238" t="s">
        <v>52</v>
      </c>
      <c r="E397" s="238"/>
      <c r="F397" s="653">
        <f>IF($EX$4=0,0,$EX$85/$EX$4*3)</f>
        <v>0</v>
      </c>
      <c r="G397" s="496">
        <f>C390*D390*F397</f>
        <v>0</v>
      </c>
      <c r="H397" s="251" t="str">
        <f>IF(F397&gt;0,"","CONTROL")</f>
        <v>CONTROL</v>
      </c>
      <c r="I397" s="87" t="s">
        <v>101</v>
      </c>
      <c r="J397" s="8" t="s">
        <v>322</v>
      </c>
      <c r="K397" s="109"/>
      <c r="L397" s="87" t="s">
        <v>133</v>
      </c>
      <c r="M397" s="8" t="s">
        <v>132</v>
      </c>
      <c r="N397" s="61"/>
      <c r="O397" s="654"/>
      <c r="P397" s="679"/>
    </row>
    <row r="398" spans="1:16" s="646" customFormat="1" x14ac:dyDescent="0.25">
      <c r="A398" s="680"/>
      <c r="B398" s="652"/>
      <c r="C398" s="87" t="s">
        <v>65</v>
      </c>
      <c r="D398" s="95" t="s">
        <v>60</v>
      </c>
      <c r="E398" s="14"/>
      <c r="F398" s="653">
        <v>0</v>
      </c>
      <c r="G398" s="61"/>
      <c r="H398" s="10"/>
      <c r="I398" s="87" t="s">
        <v>100</v>
      </c>
      <c r="J398" s="8" t="s">
        <v>52</v>
      </c>
      <c r="K398" s="109"/>
      <c r="L398" s="87" t="s">
        <v>65</v>
      </c>
      <c r="M398" s="95" t="s">
        <v>60</v>
      </c>
      <c r="N398" s="14"/>
      <c r="O398" s="654"/>
      <c r="P398" s="679"/>
    </row>
    <row r="399" spans="1:16" s="646" customFormat="1" x14ac:dyDescent="0.25">
      <c r="A399" s="680"/>
      <c r="B399" s="652"/>
      <c r="C399" s="87" t="s">
        <v>72</v>
      </c>
      <c r="D399" s="8" t="s">
        <v>154</v>
      </c>
      <c r="E399" s="61"/>
      <c r="F399" s="653">
        <v>0</v>
      </c>
      <c r="G399" s="61"/>
      <c r="H399" s="10"/>
      <c r="I399" s="87" t="s">
        <v>104</v>
      </c>
      <c r="J399" s="11" t="s">
        <v>56</v>
      </c>
      <c r="K399" s="109"/>
      <c r="L399" s="87" t="s">
        <v>72</v>
      </c>
      <c r="M399" s="8" t="s">
        <v>154</v>
      </c>
      <c r="N399" s="61"/>
      <c r="O399" s="654"/>
      <c r="P399" s="679"/>
    </row>
    <row r="400" spans="1:16" s="646" customFormat="1" x14ac:dyDescent="0.25">
      <c r="A400" s="680"/>
      <c r="B400" s="652"/>
      <c r="C400" s="236" t="s">
        <v>104</v>
      </c>
      <c r="D400" s="237" t="s">
        <v>56</v>
      </c>
      <c r="E400" s="310"/>
      <c r="F400" s="653">
        <f>IF($EV$90=0,0,$EX$90/$EV$90/6/4/2)</f>
        <v>0</v>
      </c>
      <c r="G400" s="496">
        <f>C390*D390*F400</f>
        <v>0</v>
      </c>
      <c r="H400" s="251" t="str">
        <f>IF(F400&gt;0,"","CONTROL")</f>
        <v>CONTROL</v>
      </c>
      <c r="I400" s="61"/>
      <c r="J400" s="8"/>
      <c r="K400" s="61"/>
      <c r="L400" s="87" t="s">
        <v>76</v>
      </c>
      <c r="M400" s="11" t="s">
        <v>53</v>
      </c>
      <c r="N400" s="14"/>
      <c r="O400" s="654"/>
      <c r="P400" s="679"/>
    </row>
    <row r="401" spans="1:16" s="646" customFormat="1" x14ac:dyDescent="0.25">
      <c r="A401" s="680"/>
      <c r="B401" s="652"/>
      <c r="C401" s="87" t="s">
        <v>105</v>
      </c>
      <c r="D401" s="11" t="s">
        <v>57</v>
      </c>
      <c r="E401" s="14"/>
      <c r="F401" s="653">
        <v>0</v>
      </c>
      <c r="G401" s="61"/>
      <c r="H401" s="10"/>
      <c r="I401" s="61"/>
      <c r="J401" s="8"/>
      <c r="K401" s="61"/>
      <c r="L401" s="87" t="s">
        <v>105</v>
      </c>
      <c r="M401" s="11" t="s">
        <v>57</v>
      </c>
      <c r="N401" s="14"/>
      <c r="O401" s="654"/>
      <c r="P401" s="679"/>
    </row>
    <row r="402" spans="1:16" s="646" customFormat="1" x14ac:dyDescent="0.25">
      <c r="A402" s="677"/>
      <c r="B402" s="226"/>
      <c r="C402" s="113"/>
      <c r="D402" s="113"/>
      <c r="E402" s="113"/>
      <c r="F402" s="113"/>
      <c r="G402" s="113"/>
      <c r="H402" s="89"/>
      <c r="I402" s="176"/>
      <c r="J402" s="113"/>
      <c r="K402" s="90"/>
      <c r="L402" s="90"/>
      <c r="M402" s="90"/>
      <c r="N402" s="90"/>
      <c r="O402" s="655"/>
      <c r="P402" s="679"/>
    </row>
    <row r="403" spans="1:16" s="646" customFormat="1" x14ac:dyDescent="0.25">
      <c r="A403" s="677"/>
      <c r="B403" s="372"/>
      <c r="C403" s="372"/>
      <c r="D403" s="372"/>
      <c r="E403" s="372"/>
      <c r="F403" s="372"/>
      <c r="G403" s="372"/>
      <c r="H403" s="372"/>
      <c r="I403" s="372"/>
      <c r="J403" s="372"/>
      <c r="K403" s="372"/>
      <c r="L403" s="372"/>
      <c r="M403" s="372"/>
      <c r="N403" s="372"/>
      <c r="O403" s="372"/>
      <c r="P403" s="679"/>
    </row>
    <row r="404" spans="1:16" s="646" customFormat="1" x14ac:dyDescent="0.25">
      <c r="A404" s="677"/>
      <c r="B404" s="372"/>
      <c r="C404" s="372"/>
      <c r="D404" s="372"/>
      <c r="E404" s="372"/>
      <c r="F404" s="372"/>
      <c r="G404" s="372"/>
      <c r="H404" s="372"/>
      <c r="I404" s="372"/>
      <c r="J404" s="372"/>
      <c r="K404" s="372"/>
      <c r="L404" s="372"/>
      <c r="M404" s="372"/>
      <c r="N404" s="372"/>
      <c r="O404" s="372"/>
      <c r="P404" s="679"/>
    </row>
    <row r="405" spans="1:16" s="646" customFormat="1" x14ac:dyDescent="0.25"/>
  </sheetData>
  <mergeCells count="5">
    <mergeCell ref="B127:E127"/>
    <mergeCell ref="B183:E183"/>
    <mergeCell ref="B239:E239"/>
    <mergeCell ref="B295:E295"/>
    <mergeCell ref="B351:E351"/>
  </mergeCells>
  <dataValidations disablePrompts="1" count="7">
    <dataValidation type="textLength" allowBlank="1" showInputMessage="1" showErrorMessage="1" errorTitle="Attention Please" error="Max Lenght 15 types" sqref="N41 N49">
      <formula1>0</formula1>
      <formula2>15</formula2>
    </dataValidation>
    <dataValidation type="textLength" allowBlank="1" showInputMessage="1" showErrorMessage="1" errorTitle="Attention Please" error="Max Lenght 6 types" sqref="N39">
      <formula1>0</formula1>
      <formula2>6</formula2>
    </dataValidation>
    <dataValidation type="whole" allowBlank="1" showInputMessage="1" showErrorMessage="1" errorTitle="Attention Please" error="Max 999 revisions" sqref="N43">
      <formula1>0</formula1>
      <formula2>999</formula2>
    </dataValidation>
    <dataValidation type="date" allowBlank="1" showInputMessage="1" showErrorMessage="1" errorTitle="Attention Please" error="Date out of range" sqref="N45">
      <formula1>1</formula1>
      <formula2>73050</formula2>
    </dataValidation>
    <dataValidation type="time" allowBlank="1" showInputMessage="1" showErrorMessage="1" errorTitle="Focchi message" error="Sorry, time not valid , please rety" sqref="N47">
      <formula1>0</formula1>
      <formula2>0.999305555555556</formula2>
    </dataValidation>
    <dataValidation type="decimal" allowBlank="1" showInputMessage="1" showErrorMessage="1" errorTitle="Focchi." error="No, You can't." sqref="F131:F141 K391:K395 O367:O377 O379:O389 O355:O365 F391:F401 F379:F389 F367:F377 F355:F365 K223:K227 O199:O209 O211:O221 O187:O197 F223:F233 F211:F221 F199:F209 F187:F197 K335:K339 O311:O321 O323:O333 O299:O309 F335:F345 F323:F333 F311:F321 F299:F309 K279:K283 O255:O265 O267:O277 O243:O253 F279:F289 F267:F277 F255:F265 F243:F253 K167:K171 O143:O153 O155:O165 O131:O141 F167:F177 F155:F165 F143:F153">
      <formula1>-999999999999</formula1>
      <formula2>999999999999</formula2>
    </dataValidation>
    <dataValidation type="textLength" allowBlank="1" showInputMessage="1" showErrorMessage="1" errorTitle="Focchi Advice" error="Sorry. Lenght  must be between 1 ad 20." sqref="F127 F351 F295 F239 F183">
      <formula1>1</formula1>
      <formula2>20</formula2>
    </dataValidation>
  </dataValidation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5"/>
  <dimension ref="A1:DG219"/>
  <sheetViews>
    <sheetView zoomScaleNormal="100" workbookViewId="0">
      <pane xSplit="4" ySplit="2" topLeftCell="E3" activePane="bottomRight" state="frozen"/>
      <selection activeCell="B1" sqref="B1"/>
      <selection pane="topRight" activeCell="E1" sqref="E1"/>
      <selection pane="bottomLeft" activeCell="B3" sqref="B3"/>
      <selection pane="bottomRight" activeCell="B103" sqref="B103"/>
    </sheetView>
  </sheetViews>
  <sheetFormatPr defaultColWidth="9.08984375" defaultRowHeight="12.5" outlineLevelCol="1" x14ac:dyDescent="0.25"/>
  <cols>
    <col min="1" max="1" width="24.90625" style="702" hidden="1" customWidth="1"/>
    <col min="2" max="2" width="23.08984375" style="701" customWidth="1"/>
    <col min="3" max="3" width="50.6328125" style="791" customWidth="1"/>
    <col min="4" max="4" width="17.453125" style="699" customWidth="1"/>
    <col min="5" max="5" width="5.453125" style="795" customWidth="1"/>
    <col min="6" max="6" width="3.453125" style="794" hidden="1" customWidth="1" outlineLevel="1"/>
    <col min="7" max="15" width="3.453125" style="697" hidden="1" customWidth="1" outlineLevel="1"/>
    <col min="16" max="16" width="3.453125" style="698" hidden="1" customWidth="1" outlineLevel="1"/>
    <col min="17" max="25" width="3.453125" style="697" hidden="1" customWidth="1" outlineLevel="1"/>
    <col min="26" max="26" width="3.453125" style="698" hidden="1" customWidth="1" outlineLevel="1"/>
    <col min="27" max="35" width="3.453125" style="697" hidden="1" customWidth="1" outlineLevel="1"/>
    <col min="36" max="36" width="3.453125" style="698" hidden="1" customWidth="1" outlineLevel="1"/>
    <col min="37" max="45" width="3.453125" style="697" hidden="1" customWidth="1" outlineLevel="1"/>
    <col min="46" max="46" width="3.453125" style="698" hidden="1" customWidth="1" outlineLevel="1"/>
    <col min="47" max="55" width="3.453125" style="697" hidden="1" customWidth="1" outlineLevel="1"/>
    <col min="56" max="56" width="3.453125" style="698" hidden="1" customWidth="1" outlineLevel="1"/>
    <col min="57" max="65" width="3.453125" style="697" hidden="1" customWidth="1" outlineLevel="1"/>
    <col min="66" max="66" width="3.453125" style="698" hidden="1" customWidth="1" outlineLevel="1"/>
    <col min="67" max="75" width="3.453125" style="697" hidden="1" customWidth="1" outlineLevel="1"/>
    <col min="76" max="76" width="3.453125" style="698" hidden="1" customWidth="1" outlineLevel="1"/>
    <col min="77" max="85" width="3.453125" style="697" hidden="1" customWidth="1" outlineLevel="1"/>
    <col min="86" max="86" width="3.453125" style="698" hidden="1" customWidth="1" outlineLevel="1"/>
    <col min="87" max="95" width="3.453125" style="697" hidden="1" customWidth="1" outlineLevel="1"/>
    <col min="96" max="96" width="3.453125" style="698" hidden="1" customWidth="1" outlineLevel="1"/>
    <col min="97" max="105" width="3.453125" style="697" hidden="1" customWidth="1" outlineLevel="1"/>
    <col min="106" max="106" width="3.453125" style="696" hidden="1" customWidth="1" outlineLevel="1"/>
    <col min="107" max="107" width="3.6328125" style="695" hidden="1" customWidth="1" outlineLevel="1"/>
    <col min="108" max="110" width="3.6328125" style="694" hidden="1" customWidth="1" outlineLevel="1"/>
    <col min="111" max="111" width="112" style="711" customWidth="1" collapsed="1"/>
    <col min="112" max="16384" width="9.08984375" style="646"/>
  </cols>
  <sheetData>
    <row r="1" spans="1:111" s="700" customFormat="1" ht="13.5" customHeight="1" thickTop="1" x14ac:dyDescent="0.3">
      <c r="A1" s="718"/>
      <c r="B1" s="787" t="s">
        <v>545</v>
      </c>
      <c r="C1" s="788" t="s">
        <v>544</v>
      </c>
      <c r="D1" s="758" t="s">
        <v>543</v>
      </c>
      <c r="E1" s="788" t="s">
        <v>630</v>
      </c>
      <c r="F1" s="1217" t="str">
        <f>Setup!$K$2</f>
        <v>A1</v>
      </c>
      <c r="G1" s="1218"/>
      <c r="H1" s="1218"/>
      <c r="I1" s="1218"/>
      <c r="J1" s="1218"/>
      <c r="K1" s="1218"/>
      <c r="L1" s="1218"/>
      <c r="M1" s="1218"/>
      <c r="N1" s="1218"/>
      <c r="O1" s="1219"/>
      <c r="P1" s="1217" t="str">
        <f>Setup!$K$3</f>
        <v>A2</v>
      </c>
      <c r="Q1" s="1218"/>
      <c r="R1" s="1218"/>
      <c r="S1" s="1218"/>
      <c r="T1" s="1218"/>
      <c r="U1" s="1218"/>
      <c r="V1" s="1218"/>
      <c r="W1" s="1218"/>
      <c r="X1" s="1218"/>
      <c r="Y1" s="1219"/>
      <c r="Z1" s="1217" t="str">
        <f>Setup!$K$4</f>
        <v>A3</v>
      </c>
      <c r="AA1" s="1218"/>
      <c r="AB1" s="1218"/>
      <c r="AC1" s="1218"/>
      <c r="AD1" s="1218"/>
      <c r="AE1" s="1218"/>
      <c r="AF1" s="1218"/>
      <c r="AG1" s="1218"/>
      <c r="AH1" s="1218"/>
      <c r="AI1" s="1219"/>
      <c r="AJ1" s="1217" t="str">
        <f>Setup!$K$5</f>
        <v>A4</v>
      </c>
      <c r="AK1" s="1218"/>
      <c r="AL1" s="1218"/>
      <c r="AM1" s="1218"/>
      <c r="AN1" s="1218"/>
      <c r="AO1" s="1218"/>
      <c r="AP1" s="1218"/>
      <c r="AQ1" s="1218"/>
      <c r="AR1" s="1218"/>
      <c r="AS1" s="1219"/>
      <c r="AT1" s="1217" t="str">
        <f>Setup!$K$6</f>
        <v>A5</v>
      </c>
      <c r="AU1" s="1218"/>
      <c r="AV1" s="1218"/>
      <c r="AW1" s="1218"/>
      <c r="AX1" s="1218"/>
      <c r="AY1" s="1218"/>
      <c r="AZ1" s="1218"/>
      <c r="BA1" s="1218"/>
      <c r="BB1" s="1218"/>
      <c r="BC1" s="1219"/>
      <c r="BD1" s="1217" t="str">
        <f>Setup!$K$7</f>
        <v>A6</v>
      </c>
      <c r="BE1" s="1218"/>
      <c r="BF1" s="1218"/>
      <c r="BG1" s="1218"/>
      <c r="BH1" s="1218"/>
      <c r="BI1" s="1218"/>
      <c r="BJ1" s="1218"/>
      <c r="BK1" s="1218"/>
      <c r="BL1" s="1218"/>
      <c r="BM1" s="1219"/>
      <c r="BN1" s="1217" t="str">
        <f>Setup!$K$8</f>
        <v>A7</v>
      </c>
      <c r="BO1" s="1218"/>
      <c r="BP1" s="1218"/>
      <c r="BQ1" s="1218"/>
      <c r="BR1" s="1218"/>
      <c r="BS1" s="1218"/>
      <c r="BT1" s="1218"/>
      <c r="BU1" s="1218"/>
      <c r="BV1" s="1218"/>
      <c r="BW1" s="1219"/>
      <c r="BX1" s="1217" t="str">
        <f>Setup!$K$9</f>
        <v>A8</v>
      </c>
      <c r="BY1" s="1218"/>
      <c r="BZ1" s="1218"/>
      <c r="CA1" s="1218"/>
      <c r="CB1" s="1218"/>
      <c r="CC1" s="1218"/>
      <c r="CD1" s="1218"/>
      <c r="CE1" s="1218"/>
      <c r="CF1" s="1218"/>
      <c r="CG1" s="1219"/>
      <c r="CH1" s="1217" t="str">
        <f>Setup!$K$10</f>
        <v>A9</v>
      </c>
      <c r="CI1" s="1218"/>
      <c r="CJ1" s="1218"/>
      <c r="CK1" s="1218"/>
      <c r="CL1" s="1218"/>
      <c r="CM1" s="1218"/>
      <c r="CN1" s="1218"/>
      <c r="CO1" s="1218"/>
      <c r="CP1" s="1218"/>
      <c r="CQ1" s="1219"/>
      <c r="CR1" s="1224" t="str">
        <f>Setup!$K$11</f>
        <v>A10</v>
      </c>
      <c r="CS1" s="1225"/>
      <c r="CT1" s="1225"/>
      <c r="CU1" s="1225"/>
      <c r="CV1" s="1225"/>
      <c r="CW1" s="1225"/>
      <c r="CX1" s="1225"/>
      <c r="CY1" s="1225"/>
      <c r="CZ1" s="1225"/>
      <c r="DA1" s="1226"/>
      <c r="DB1" s="1221" t="s">
        <v>571</v>
      </c>
      <c r="DC1" s="1222"/>
      <c r="DD1" s="717"/>
      <c r="DE1" s="717"/>
      <c r="DF1" s="717"/>
      <c r="DG1" s="758" t="s">
        <v>624</v>
      </c>
    </row>
    <row r="2" spans="1:111" s="700" customFormat="1" ht="13.5" customHeight="1" thickBot="1" x14ac:dyDescent="0.3">
      <c r="A2" s="718"/>
      <c r="B2" s="1227"/>
      <c r="C2" s="1228"/>
      <c r="D2" s="1228"/>
      <c r="E2" s="798"/>
      <c r="F2" s="756">
        <v>1</v>
      </c>
      <c r="G2" s="714">
        <v>2</v>
      </c>
      <c r="H2" s="714">
        <v>3</v>
      </c>
      <c r="I2" s="714">
        <v>4</v>
      </c>
      <c r="J2" s="714">
        <v>5</v>
      </c>
      <c r="K2" s="714">
        <v>6</v>
      </c>
      <c r="L2" s="714">
        <v>7</v>
      </c>
      <c r="M2" s="714">
        <v>8</v>
      </c>
      <c r="N2" s="714">
        <v>9</v>
      </c>
      <c r="O2" s="714">
        <v>10</v>
      </c>
      <c r="P2" s="715">
        <v>1</v>
      </c>
      <c r="Q2" s="714">
        <v>2</v>
      </c>
      <c r="R2" s="714">
        <v>3</v>
      </c>
      <c r="S2" s="714">
        <v>4</v>
      </c>
      <c r="T2" s="714">
        <v>5</v>
      </c>
      <c r="U2" s="714">
        <v>6</v>
      </c>
      <c r="V2" s="714">
        <v>7</v>
      </c>
      <c r="W2" s="714">
        <v>8</v>
      </c>
      <c r="X2" s="714">
        <v>9</v>
      </c>
      <c r="Y2" s="714">
        <v>10</v>
      </c>
      <c r="Z2" s="715">
        <v>1</v>
      </c>
      <c r="AA2" s="714">
        <v>2</v>
      </c>
      <c r="AB2" s="714">
        <v>3</v>
      </c>
      <c r="AC2" s="714">
        <v>4</v>
      </c>
      <c r="AD2" s="714">
        <v>5</v>
      </c>
      <c r="AE2" s="714">
        <v>6</v>
      </c>
      <c r="AF2" s="714">
        <v>7</v>
      </c>
      <c r="AG2" s="714">
        <v>8</v>
      </c>
      <c r="AH2" s="714">
        <v>9</v>
      </c>
      <c r="AI2" s="714">
        <v>10</v>
      </c>
      <c r="AJ2" s="715">
        <v>1</v>
      </c>
      <c r="AK2" s="714">
        <v>2</v>
      </c>
      <c r="AL2" s="714">
        <v>3</v>
      </c>
      <c r="AM2" s="714">
        <v>4</v>
      </c>
      <c r="AN2" s="714">
        <v>5</v>
      </c>
      <c r="AO2" s="714">
        <v>6</v>
      </c>
      <c r="AP2" s="714">
        <v>7</v>
      </c>
      <c r="AQ2" s="714">
        <v>8</v>
      </c>
      <c r="AR2" s="714">
        <v>9</v>
      </c>
      <c r="AS2" s="714">
        <v>10</v>
      </c>
      <c r="AT2" s="715">
        <v>1</v>
      </c>
      <c r="AU2" s="714">
        <v>2</v>
      </c>
      <c r="AV2" s="714">
        <v>3</v>
      </c>
      <c r="AW2" s="714">
        <v>4</v>
      </c>
      <c r="AX2" s="714">
        <v>5</v>
      </c>
      <c r="AY2" s="714">
        <v>6</v>
      </c>
      <c r="AZ2" s="714">
        <v>7</v>
      </c>
      <c r="BA2" s="714">
        <v>8</v>
      </c>
      <c r="BB2" s="714">
        <v>9</v>
      </c>
      <c r="BC2" s="714">
        <v>10</v>
      </c>
      <c r="BD2" s="715">
        <v>1</v>
      </c>
      <c r="BE2" s="714">
        <v>2</v>
      </c>
      <c r="BF2" s="714">
        <v>3</v>
      </c>
      <c r="BG2" s="714">
        <v>4</v>
      </c>
      <c r="BH2" s="714">
        <v>5</v>
      </c>
      <c r="BI2" s="714">
        <v>6</v>
      </c>
      <c r="BJ2" s="714">
        <v>7</v>
      </c>
      <c r="BK2" s="714">
        <v>8</v>
      </c>
      <c r="BL2" s="714">
        <v>9</v>
      </c>
      <c r="BM2" s="714">
        <v>10</v>
      </c>
      <c r="BN2" s="715">
        <v>1</v>
      </c>
      <c r="BO2" s="714">
        <v>2</v>
      </c>
      <c r="BP2" s="714">
        <v>3</v>
      </c>
      <c r="BQ2" s="714">
        <v>4</v>
      </c>
      <c r="BR2" s="714">
        <v>5</v>
      </c>
      <c r="BS2" s="714">
        <v>6</v>
      </c>
      <c r="BT2" s="714">
        <v>7</v>
      </c>
      <c r="BU2" s="714">
        <v>8</v>
      </c>
      <c r="BV2" s="714">
        <v>9</v>
      </c>
      <c r="BW2" s="714">
        <v>10</v>
      </c>
      <c r="BX2" s="715">
        <v>1</v>
      </c>
      <c r="BY2" s="714">
        <v>2</v>
      </c>
      <c r="BZ2" s="714">
        <v>3</v>
      </c>
      <c r="CA2" s="714">
        <v>4</v>
      </c>
      <c r="CB2" s="714">
        <v>5</v>
      </c>
      <c r="CC2" s="714">
        <v>6</v>
      </c>
      <c r="CD2" s="714">
        <v>7</v>
      </c>
      <c r="CE2" s="714">
        <v>8</v>
      </c>
      <c r="CF2" s="714">
        <v>9</v>
      </c>
      <c r="CG2" s="714">
        <v>10</v>
      </c>
      <c r="CH2" s="715">
        <v>1</v>
      </c>
      <c r="CI2" s="714">
        <v>2</v>
      </c>
      <c r="CJ2" s="714">
        <v>3</v>
      </c>
      <c r="CK2" s="714">
        <v>4</v>
      </c>
      <c r="CL2" s="714">
        <v>5</v>
      </c>
      <c r="CM2" s="714">
        <v>6</v>
      </c>
      <c r="CN2" s="714">
        <v>7</v>
      </c>
      <c r="CO2" s="714">
        <v>8</v>
      </c>
      <c r="CP2" s="714">
        <v>9</v>
      </c>
      <c r="CQ2" s="714">
        <v>10</v>
      </c>
      <c r="CR2" s="715">
        <v>1</v>
      </c>
      <c r="CS2" s="714">
        <v>2</v>
      </c>
      <c r="CT2" s="714">
        <v>3</v>
      </c>
      <c r="CU2" s="714">
        <v>4</v>
      </c>
      <c r="CV2" s="714">
        <v>5</v>
      </c>
      <c r="CW2" s="714">
        <v>6</v>
      </c>
      <c r="CX2" s="714">
        <v>7</v>
      </c>
      <c r="CY2" s="714">
        <v>8</v>
      </c>
      <c r="CZ2" s="714">
        <v>9</v>
      </c>
      <c r="DA2" s="714">
        <v>10</v>
      </c>
      <c r="DB2" s="1223"/>
      <c r="DC2" s="1222"/>
      <c r="DD2" s="717"/>
      <c r="DE2" s="717"/>
      <c r="DF2" s="717"/>
      <c r="DG2" s="779"/>
    </row>
    <row r="3" spans="1:111" s="697" customFormat="1" ht="13.5" customHeight="1" thickTop="1" x14ac:dyDescent="0.3">
      <c r="A3" s="712"/>
      <c r="B3" s="1211"/>
      <c r="C3" s="1212"/>
      <c r="D3" s="1212"/>
      <c r="E3" s="805">
        <v>1</v>
      </c>
      <c r="F3" s="1220">
        <v>1</v>
      </c>
      <c r="G3" s="1208"/>
      <c r="H3" s="1208"/>
      <c r="I3" s="1208"/>
      <c r="J3" s="1208"/>
      <c r="K3" s="1208"/>
      <c r="L3" s="1208"/>
      <c r="M3" s="1208"/>
      <c r="N3" s="1208"/>
      <c r="O3" s="1209"/>
      <c r="P3" s="1207">
        <v>2</v>
      </c>
      <c r="Q3" s="1208"/>
      <c r="R3" s="1208"/>
      <c r="S3" s="1208"/>
      <c r="T3" s="1208"/>
      <c r="U3" s="1208"/>
      <c r="V3" s="1208"/>
      <c r="W3" s="1208"/>
      <c r="X3" s="1208"/>
      <c r="Y3" s="1209"/>
      <c r="Z3" s="1207">
        <v>3</v>
      </c>
      <c r="AA3" s="1208"/>
      <c r="AB3" s="1208"/>
      <c r="AC3" s="1208"/>
      <c r="AD3" s="1208"/>
      <c r="AE3" s="1208"/>
      <c r="AF3" s="1208"/>
      <c r="AG3" s="1208"/>
      <c r="AH3" s="1208"/>
      <c r="AI3" s="1209"/>
      <c r="AJ3" s="1207">
        <v>4</v>
      </c>
      <c r="AK3" s="1208"/>
      <c r="AL3" s="1208"/>
      <c r="AM3" s="1208"/>
      <c r="AN3" s="1208"/>
      <c r="AO3" s="1208"/>
      <c r="AP3" s="1208"/>
      <c r="AQ3" s="1208"/>
      <c r="AR3" s="1208"/>
      <c r="AS3" s="1209"/>
      <c r="AT3" s="1207">
        <v>5</v>
      </c>
      <c r="AU3" s="1208"/>
      <c r="AV3" s="1208"/>
      <c r="AW3" s="1208"/>
      <c r="AX3" s="1208"/>
      <c r="AY3" s="1208"/>
      <c r="AZ3" s="1208"/>
      <c r="BA3" s="1208"/>
      <c r="BB3" s="1208"/>
      <c r="BC3" s="1209"/>
      <c r="BD3" s="1207">
        <v>6</v>
      </c>
      <c r="BE3" s="1208"/>
      <c r="BF3" s="1208"/>
      <c r="BG3" s="1208"/>
      <c r="BH3" s="1208"/>
      <c r="BI3" s="1208"/>
      <c r="BJ3" s="1208"/>
      <c r="BK3" s="1208"/>
      <c r="BL3" s="1208"/>
      <c r="BM3" s="1209"/>
      <c r="BN3" s="1207">
        <v>7</v>
      </c>
      <c r="BO3" s="1208"/>
      <c r="BP3" s="1208"/>
      <c r="BQ3" s="1208"/>
      <c r="BR3" s="1208"/>
      <c r="BS3" s="1208"/>
      <c r="BT3" s="1208"/>
      <c r="BU3" s="1208"/>
      <c r="BV3" s="1208"/>
      <c r="BW3" s="1209"/>
      <c r="BX3" s="1207">
        <v>8</v>
      </c>
      <c r="BY3" s="1208"/>
      <c r="BZ3" s="1208"/>
      <c r="CA3" s="1208"/>
      <c r="CB3" s="1208"/>
      <c r="CC3" s="1208"/>
      <c r="CD3" s="1208"/>
      <c r="CE3" s="1208"/>
      <c r="CF3" s="1208"/>
      <c r="CG3" s="1209"/>
      <c r="CH3" s="1207">
        <v>9</v>
      </c>
      <c r="CI3" s="1208"/>
      <c r="CJ3" s="1208"/>
      <c r="CK3" s="1208"/>
      <c r="CL3" s="1208"/>
      <c r="CM3" s="1208"/>
      <c r="CN3" s="1208"/>
      <c r="CO3" s="1208"/>
      <c r="CP3" s="1208"/>
      <c r="CQ3" s="1209"/>
      <c r="CR3" s="1207">
        <v>10</v>
      </c>
      <c r="CS3" s="1208"/>
      <c r="CT3" s="1208"/>
      <c r="CU3" s="1208"/>
      <c r="CV3" s="1208"/>
      <c r="CW3" s="1208"/>
      <c r="CX3" s="1208"/>
      <c r="CY3" s="1208"/>
      <c r="CZ3" s="1208"/>
      <c r="DA3" s="1209"/>
      <c r="DB3" s="1223"/>
      <c r="DC3" s="1222"/>
      <c r="DD3" s="716"/>
      <c r="DE3" s="716"/>
      <c r="DF3" s="759"/>
      <c r="DG3" s="780"/>
    </row>
    <row r="4" spans="1:111" ht="12.75" customHeight="1" x14ac:dyDescent="0.3">
      <c r="B4" s="1213" t="s">
        <v>570</v>
      </c>
      <c r="C4" s="1214"/>
      <c r="D4" s="1214"/>
      <c r="E4" s="804"/>
      <c r="F4" s="1208"/>
      <c r="G4" s="1208"/>
      <c r="H4" s="1208"/>
      <c r="I4" s="1208"/>
      <c r="J4" s="1208"/>
      <c r="K4" s="1208"/>
      <c r="L4" s="1208"/>
      <c r="M4" s="1208"/>
      <c r="N4" s="1208"/>
      <c r="O4" s="1209"/>
      <c r="P4" s="1210"/>
      <c r="Q4" s="1208"/>
      <c r="R4" s="1208"/>
      <c r="S4" s="1208"/>
      <c r="T4" s="1208"/>
      <c r="U4" s="1208"/>
      <c r="V4" s="1208"/>
      <c r="W4" s="1208"/>
      <c r="X4" s="1208"/>
      <c r="Y4" s="1209"/>
      <c r="Z4" s="1210"/>
      <c r="AA4" s="1208"/>
      <c r="AB4" s="1208"/>
      <c r="AC4" s="1208"/>
      <c r="AD4" s="1208"/>
      <c r="AE4" s="1208"/>
      <c r="AF4" s="1208"/>
      <c r="AG4" s="1208"/>
      <c r="AH4" s="1208"/>
      <c r="AI4" s="1209"/>
      <c r="AJ4" s="1210"/>
      <c r="AK4" s="1208"/>
      <c r="AL4" s="1208"/>
      <c r="AM4" s="1208"/>
      <c r="AN4" s="1208"/>
      <c r="AO4" s="1208"/>
      <c r="AP4" s="1208"/>
      <c r="AQ4" s="1208"/>
      <c r="AR4" s="1208"/>
      <c r="AS4" s="1209"/>
      <c r="AT4" s="1210"/>
      <c r="AU4" s="1208"/>
      <c r="AV4" s="1208"/>
      <c r="AW4" s="1208"/>
      <c r="AX4" s="1208"/>
      <c r="AY4" s="1208"/>
      <c r="AZ4" s="1208"/>
      <c r="BA4" s="1208"/>
      <c r="BB4" s="1208"/>
      <c r="BC4" s="1209"/>
      <c r="BD4" s="1210"/>
      <c r="BE4" s="1208"/>
      <c r="BF4" s="1208"/>
      <c r="BG4" s="1208"/>
      <c r="BH4" s="1208"/>
      <c r="BI4" s="1208"/>
      <c r="BJ4" s="1208"/>
      <c r="BK4" s="1208"/>
      <c r="BL4" s="1208"/>
      <c r="BM4" s="1209"/>
      <c r="BN4" s="1210"/>
      <c r="BO4" s="1208"/>
      <c r="BP4" s="1208"/>
      <c r="BQ4" s="1208"/>
      <c r="BR4" s="1208"/>
      <c r="BS4" s="1208"/>
      <c r="BT4" s="1208"/>
      <c r="BU4" s="1208"/>
      <c r="BV4" s="1208"/>
      <c r="BW4" s="1209"/>
      <c r="BX4" s="1210"/>
      <c r="BY4" s="1208"/>
      <c r="BZ4" s="1208"/>
      <c r="CA4" s="1208"/>
      <c r="CB4" s="1208"/>
      <c r="CC4" s="1208"/>
      <c r="CD4" s="1208"/>
      <c r="CE4" s="1208"/>
      <c r="CF4" s="1208"/>
      <c r="CG4" s="1209"/>
      <c r="CH4" s="1210"/>
      <c r="CI4" s="1208"/>
      <c r="CJ4" s="1208"/>
      <c r="CK4" s="1208"/>
      <c r="CL4" s="1208"/>
      <c r="CM4" s="1208"/>
      <c r="CN4" s="1208"/>
      <c r="CO4" s="1208"/>
      <c r="CP4" s="1208"/>
      <c r="CQ4" s="1209"/>
      <c r="CR4" s="1210"/>
      <c r="CS4" s="1208"/>
      <c r="CT4" s="1208"/>
      <c r="CU4" s="1208"/>
      <c r="CV4" s="1208"/>
      <c r="CW4" s="1208"/>
      <c r="CX4" s="1208"/>
      <c r="CY4" s="1208"/>
      <c r="CZ4" s="1208"/>
      <c r="DA4" s="1209"/>
      <c r="DB4" s="1223"/>
      <c r="DC4" s="1222"/>
      <c r="DD4" s="711"/>
      <c r="DE4" s="711"/>
      <c r="DF4" s="717"/>
      <c r="DG4" s="806" t="s">
        <v>570</v>
      </c>
    </row>
    <row r="5" spans="1:111" ht="13.5" customHeight="1" thickBot="1" x14ac:dyDescent="0.35">
      <c r="B5" s="1215" t="s">
        <v>569</v>
      </c>
      <c r="C5" s="1216"/>
      <c r="D5" s="1216"/>
      <c r="E5" s="800"/>
      <c r="F5" s="1208"/>
      <c r="G5" s="1208"/>
      <c r="H5" s="1208"/>
      <c r="I5" s="1208"/>
      <c r="J5" s="1208"/>
      <c r="K5" s="1208"/>
      <c r="L5" s="1208"/>
      <c r="M5" s="1208"/>
      <c r="N5" s="1208"/>
      <c r="O5" s="1209"/>
      <c r="P5" s="1210"/>
      <c r="Q5" s="1208"/>
      <c r="R5" s="1208"/>
      <c r="S5" s="1208"/>
      <c r="T5" s="1208"/>
      <c r="U5" s="1208"/>
      <c r="V5" s="1208"/>
      <c r="W5" s="1208"/>
      <c r="X5" s="1208"/>
      <c r="Y5" s="1209"/>
      <c r="Z5" s="1210"/>
      <c r="AA5" s="1208"/>
      <c r="AB5" s="1208"/>
      <c r="AC5" s="1208"/>
      <c r="AD5" s="1208"/>
      <c r="AE5" s="1208"/>
      <c r="AF5" s="1208"/>
      <c r="AG5" s="1208"/>
      <c r="AH5" s="1208"/>
      <c r="AI5" s="1209"/>
      <c r="AJ5" s="1210"/>
      <c r="AK5" s="1208"/>
      <c r="AL5" s="1208"/>
      <c r="AM5" s="1208"/>
      <c r="AN5" s="1208"/>
      <c r="AO5" s="1208"/>
      <c r="AP5" s="1208"/>
      <c r="AQ5" s="1208"/>
      <c r="AR5" s="1208"/>
      <c r="AS5" s="1209"/>
      <c r="AT5" s="1210"/>
      <c r="AU5" s="1208"/>
      <c r="AV5" s="1208"/>
      <c r="AW5" s="1208"/>
      <c r="AX5" s="1208"/>
      <c r="AY5" s="1208"/>
      <c r="AZ5" s="1208"/>
      <c r="BA5" s="1208"/>
      <c r="BB5" s="1208"/>
      <c r="BC5" s="1209"/>
      <c r="BD5" s="1210"/>
      <c r="BE5" s="1208"/>
      <c r="BF5" s="1208"/>
      <c r="BG5" s="1208"/>
      <c r="BH5" s="1208"/>
      <c r="BI5" s="1208"/>
      <c r="BJ5" s="1208"/>
      <c r="BK5" s="1208"/>
      <c r="BL5" s="1208"/>
      <c r="BM5" s="1209"/>
      <c r="BN5" s="1210"/>
      <c r="BO5" s="1208"/>
      <c r="BP5" s="1208"/>
      <c r="BQ5" s="1208"/>
      <c r="BR5" s="1208"/>
      <c r="BS5" s="1208"/>
      <c r="BT5" s="1208"/>
      <c r="BU5" s="1208"/>
      <c r="BV5" s="1208"/>
      <c r="BW5" s="1209"/>
      <c r="BX5" s="1210"/>
      <c r="BY5" s="1208"/>
      <c r="BZ5" s="1208"/>
      <c r="CA5" s="1208"/>
      <c r="CB5" s="1208"/>
      <c r="CC5" s="1208"/>
      <c r="CD5" s="1208"/>
      <c r="CE5" s="1208"/>
      <c r="CF5" s="1208"/>
      <c r="CG5" s="1209"/>
      <c r="CH5" s="1210"/>
      <c r="CI5" s="1208"/>
      <c r="CJ5" s="1208"/>
      <c r="CK5" s="1208"/>
      <c r="CL5" s="1208"/>
      <c r="CM5" s="1208"/>
      <c r="CN5" s="1208"/>
      <c r="CO5" s="1208"/>
      <c r="CP5" s="1208"/>
      <c r="CQ5" s="1209"/>
      <c r="CR5" s="1210"/>
      <c r="CS5" s="1208"/>
      <c r="CT5" s="1208"/>
      <c r="CU5" s="1208"/>
      <c r="CV5" s="1208"/>
      <c r="CW5" s="1208"/>
      <c r="CX5" s="1208"/>
      <c r="CY5" s="1208"/>
      <c r="CZ5" s="1208"/>
      <c r="DA5" s="1209"/>
      <c r="DB5" s="1223"/>
      <c r="DC5" s="1222"/>
      <c r="DD5" s="711"/>
      <c r="DE5" s="711"/>
      <c r="DF5" s="717"/>
      <c r="DG5" s="781" t="s">
        <v>569</v>
      </c>
    </row>
    <row r="6" spans="1:111" ht="13.5" customHeight="1" thickTop="1" x14ac:dyDescent="0.3">
      <c r="B6" s="787" t="s">
        <v>545</v>
      </c>
      <c r="C6" s="788" t="s">
        <v>544</v>
      </c>
      <c r="D6" s="758" t="s">
        <v>543</v>
      </c>
      <c r="E6" s="801"/>
      <c r="F6" s="1210"/>
      <c r="G6" s="1208"/>
      <c r="H6" s="1208"/>
      <c r="I6" s="1208"/>
      <c r="J6" s="1208"/>
      <c r="K6" s="1208"/>
      <c r="L6" s="1208"/>
      <c r="M6" s="1208"/>
      <c r="N6" s="1208"/>
      <c r="O6" s="1209"/>
      <c r="P6" s="1210"/>
      <c r="Q6" s="1208"/>
      <c r="R6" s="1208"/>
      <c r="S6" s="1208"/>
      <c r="T6" s="1208"/>
      <c r="U6" s="1208"/>
      <c r="V6" s="1208"/>
      <c r="W6" s="1208"/>
      <c r="X6" s="1208"/>
      <c r="Y6" s="1209"/>
      <c r="Z6" s="1210"/>
      <c r="AA6" s="1208"/>
      <c r="AB6" s="1208"/>
      <c r="AC6" s="1208"/>
      <c r="AD6" s="1208"/>
      <c r="AE6" s="1208"/>
      <c r="AF6" s="1208"/>
      <c r="AG6" s="1208"/>
      <c r="AH6" s="1208"/>
      <c r="AI6" s="1209"/>
      <c r="AJ6" s="1210"/>
      <c r="AK6" s="1208"/>
      <c r="AL6" s="1208"/>
      <c r="AM6" s="1208"/>
      <c r="AN6" s="1208"/>
      <c r="AO6" s="1208"/>
      <c r="AP6" s="1208"/>
      <c r="AQ6" s="1208"/>
      <c r="AR6" s="1208"/>
      <c r="AS6" s="1209"/>
      <c r="AT6" s="1210"/>
      <c r="AU6" s="1208"/>
      <c r="AV6" s="1208"/>
      <c r="AW6" s="1208"/>
      <c r="AX6" s="1208"/>
      <c r="AY6" s="1208"/>
      <c r="AZ6" s="1208"/>
      <c r="BA6" s="1208"/>
      <c r="BB6" s="1208"/>
      <c r="BC6" s="1209"/>
      <c r="BD6" s="1210"/>
      <c r="BE6" s="1208"/>
      <c r="BF6" s="1208"/>
      <c r="BG6" s="1208"/>
      <c r="BH6" s="1208"/>
      <c r="BI6" s="1208"/>
      <c r="BJ6" s="1208"/>
      <c r="BK6" s="1208"/>
      <c r="BL6" s="1208"/>
      <c r="BM6" s="1209"/>
      <c r="BN6" s="1210"/>
      <c r="BO6" s="1208"/>
      <c r="BP6" s="1208"/>
      <c r="BQ6" s="1208"/>
      <c r="BR6" s="1208"/>
      <c r="BS6" s="1208"/>
      <c r="BT6" s="1208"/>
      <c r="BU6" s="1208"/>
      <c r="BV6" s="1208"/>
      <c r="BW6" s="1209"/>
      <c r="BX6" s="1210"/>
      <c r="BY6" s="1208"/>
      <c r="BZ6" s="1208"/>
      <c r="CA6" s="1208"/>
      <c r="CB6" s="1208"/>
      <c r="CC6" s="1208"/>
      <c r="CD6" s="1208"/>
      <c r="CE6" s="1208"/>
      <c r="CF6" s="1208"/>
      <c r="CG6" s="1209"/>
      <c r="CH6" s="1210"/>
      <c r="CI6" s="1208"/>
      <c r="CJ6" s="1208"/>
      <c r="CK6" s="1208"/>
      <c r="CL6" s="1208"/>
      <c r="CM6" s="1208"/>
      <c r="CN6" s="1208"/>
      <c r="CO6" s="1208"/>
      <c r="CP6" s="1208"/>
      <c r="CQ6" s="1209"/>
      <c r="CR6" s="1210"/>
      <c r="CS6" s="1208"/>
      <c r="CT6" s="1208"/>
      <c r="CU6" s="1208"/>
      <c r="CV6" s="1208"/>
      <c r="CW6" s="1208"/>
      <c r="CX6" s="1208"/>
      <c r="CY6" s="1208"/>
      <c r="CZ6" s="1208"/>
      <c r="DA6" s="1209"/>
      <c r="DB6" s="713" t="str">
        <f>IF(SUM(DB7:DB218)&gt;0,"yes","")</f>
        <v/>
      </c>
      <c r="DC6" s="713" t="str">
        <f>IF(SUM(DC7:DC218)&gt;0,"yes","")</f>
        <v/>
      </c>
      <c r="DD6" s="711"/>
      <c r="DE6" s="711"/>
      <c r="DF6" s="717"/>
      <c r="DG6" s="758" t="s">
        <v>624</v>
      </c>
    </row>
    <row r="7" spans="1:111" x14ac:dyDescent="0.25">
      <c r="A7" s="710" t="str">
        <f>$B$5&amp;" "&amp;(IF(Setup!$N$67="yes",$B7,"")&amp;" "&amp;(IF(Setup!$N$70="yes",$C7,"")))</f>
        <v xml:space="preserve">Alu profile  </v>
      </c>
      <c r="B7" s="709"/>
      <c r="C7" s="789"/>
      <c r="D7" s="708"/>
      <c r="F7" s="792"/>
      <c r="G7" s="706"/>
      <c r="H7" s="706"/>
      <c r="I7" s="706"/>
      <c r="J7" s="706"/>
      <c r="K7" s="706"/>
      <c r="L7" s="706"/>
      <c r="M7" s="706"/>
      <c r="N7" s="706"/>
      <c r="O7" s="706"/>
      <c r="P7" s="707"/>
      <c r="Q7" s="706"/>
      <c r="R7" s="706"/>
      <c r="S7" s="706"/>
      <c r="T7" s="706"/>
      <c r="U7" s="706"/>
      <c r="V7" s="706"/>
      <c r="W7" s="706"/>
      <c r="X7" s="706"/>
      <c r="Y7" s="706"/>
      <c r="Z7" s="707"/>
      <c r="AA7" s="706"/>
      <c r="AB7" s="706"/>
      <c r="AC7" s="706"/>
      <c r="AD7" s="706"/>
      <c r="AE7" s="706"/>
      <c r="AF7" s="706"/>
      <c r="AG7" s="706"/>
      <c r="AH7" s="706"/>
      <c r="AI7" s="706"/>
      <c r="AJ7" s="707"/>
      <c r="AK7" s="706"/>
      <c r="AL7" s="706"/>
      <c r="AM7" s="706"/>
      <c r="AN7" s="706"/>
      <c r="AO7" s="706"/>
      <c r="AP7" s="706"/>
      <c r="AQ7" s="706"/>
      <c r="AR7" s="706"/>
      <c r="AS7" s="706"/>
      <c r="AT7" s="707"/>
      <c r="AU7" s="706"/>
      <c r="AV7" s="706"/>
      <c r="AW7" s="706"/>
      <c r="AX7" s="706"/>
      <c r="AY7" s="706"/>
      <c r="AZ7" s="706"/>
      <c r="BA7" s="706"/>
      <c r="BB7" s="706"/>
      <c r="BC7" s="706"/>
      <c r="BD7" s="707"/>
      <c r="BE7" s="706"/>
      <c r="BF7" s="706"/>
      <c r="BG7" s="706"/>
      <c r="BH7" s="706"/>
      <c r="BI7" s="706"/>
      <c r="BJ7" s="706"/>
      <c r="BK7" s="706"/>
      <c r="BL7" s="706"/>
      <c r="BM7" s="706"/>
      <c r="BN7" s="707"/>
      <c r="BO7" s="706"/>
      <c r="BP7" s="706"/>
      <c r="BQ7" s="706"/>
      <c r="BR7" s="706"/>
      <c r="BS7" s="706"/>
      <c r="BT7" s="706"/>
      <c r="BU7" s="706"/>
      <c r="BV7" s="706"/>
      <c r="BW7" s="706"/>
      <c r="BX7" s="707"/>
      <c r="BY7" s="706"/>
      <c r="BZ7" s="706"/>
      <c r="CA7" s="706"/>
      <c r="CB7" s="706"/>
      <c r="CC7" s="706"/>
      <c r="CD7" s="706"/>
      <c r="CE7" s="706"/>
      <c r="CF7" s="706"/>
      <c r="CG7" s="706"/>
      <c r="CH7" s="707"/>
      <c r="CI7" s="706"/>
      <c r="CJ7" s="706"/>
      <c r="CK7" s="706"/>
      <c r="CL7" s="706"/>
      <c r="CM7" s="706"/>
      <c r="CN7" s="706"/>
      <c r="CO7" s="706"/>
      <c r="CP7" s="706"/>
      <c r="CQ7" s="706"/>
      <c r="CR7" s="707"/>
      <c r="CS7" s="706"/>
      <c r="CT7" s="706"/>
      <c r="CU7" s="706"/>
      <c r="CV7" s="706"/>
      <c r="CW7" s="706"/>
      <c r="CX7" s="706"/>
      <c r="CY7" s="706"/>
      <c r="CZ7" s="706"/>
      <c r="DA7" s="706"/>
      <c r="DB7" s="696">
        <f t="shared" ref="DB7:DB18" si="0">IF(DD7= -1,1,0)</f>
        <v>0</v>
      </c>
      <c r="DC7" s="705">
        <f t="shared" ref="DC7:DC18" si="1">IF(DE7-DD7&gt;0,1,0)</f>
        <v>0</v>
      </c>
      <c r="DD7" s="704">
        <f>IF(+AND((MID(B7,1,1))&lt;&gt;" ",(MID(C7,1,1))&lt;&gt;" ",B7&lt;&gt;"",B7&lt;&gt;0,C7&lt;&gt;"",C7&lt;&gt;0,D7&lt;&gt;"",D7&gt;0,D7&lt;999999999),1,IF(+AND(B7=0,C7=0,D7=0),0,-1))</f>
        <v>0</v>
      </c>
      <c r="DE7" s="703">
        <f t="array" ref="DE7">(MAX(LEN(F7:DA7)))</f>
        <v>0</v>
      </c>
      <c r="DF7" s="717"/>
      <c r="DG7" s="782"/>
    </row>
    <row r="8" spans="1:111" x14ac:dyDescent="0.25">
      <c r="A8" s="710" t="str">
        <f>$B$5&amp;" "&amp;(IF(Setup!$N$67="yes",$B8,"")&amp;" "&amp;(IF(Setup!$N$70="yes",$C8,"")))</f>
        <v xml:space="preserve">Alu profile  </v>
      </c>
      <c r="B8" s="709"/>
      <c r="C8" s="789"/>
      <c r="D8" s="708"/>
      <c r="F8" s="792"/>
      <c r="G8" s="706"/>
      <c r="H8" s="706"/>
      <c r="I8" s="706"/>
      <c r="J8" s="706"/>
      <c r="K8" s="706"/>
      <c r="L8" s="706"/>
      <c r="M8" s="706"/>
      <c r="N8" s="706"/>
      <c r="O8" s="706"/>
      <c r="P8" s="707"/>
      <c r="Q8" s="706"/>
      <c r="R8" s="706"/>
      <c r="S8" s="706"/>
      <c r="T8" s="706"/>
      <c r="U8" s="706"/>
      <c r="V8" s="706"/>
      <c r="W8" s="706"/>
      <c r="X8" s="706"/>
      <c r="Y8" s="706"/>
      <c r="Z8" s="707"/>
      <c r="AA8" s="706"/>
      <c r="AB8" s="706"/>
      <c r="AC8" s="706"/>
      <c r="AD8" s="706"/>
      <c r="AE8" s="706"/>
      <c r="AF8" s="706"/>
      <c r="AG8" s="706"/>
      <c r="AH8" s="706"/>
      <c r="AI8" s="706"/>
      <c r="AJ8" s="707"/>
      <c r="AK8" s="706"/>
      <c r="AL8" s="706"/>
      <c r="AM8" s="706"/>
      <c r="AN8" s="706"/>
      <c r="AO8" s="706"/>
      <c r="AP8" s="706"/>
      <c r="AQ8" s="706"/>
      <c r="AR8" s="706"/>
      <c r="AS8" s="706"/>
      <c r="AT8" s="707"/>
      <c r="AU8" s="706"/>
      <c r="AV8" s="706"/>
      <c r="AW8" s="706"/>
      <c r="AX8" s="706"/>
      <c r="AY8" s="706"/>
      <c r="AZ8" s="706"/>
      <c r="BA8" s="706"/>
      <c r="BB8" s="706"/>
      <c r="BC8" s="706"/>
      <c r="BD8" s="707"/>
      <c r="BE8" s="706"/>
      <c r="BF8" s="706"/>
      <c r="BG8" s="706"/>
      <c r="BH8" s="706"/>
      <c r="BI8" s="706"/>
      <c r="BJ8" s="706"/>
      <c r="BK8" s="706"/>
      <c r="BL8" s="706"/>
      <c r="BM8" s="706"/>
      <c r="BN8" s="707"/>
      <c r="BO8" s="706"/>
      <c r="BP8" s="706"/>
      <c r="BQ8" s="706"/>
      <c r="BR8" s="706"/>
      <c r="BS8" s="706"/>
      <c r="BT8" s="706"/>
      <c r="BU8" s="706"/>
      <c r="BV8" s="706"/>
      <c r="BW8" s="706"/>
      <c r="BX8" s="707"/>
      <c r="BY8" s="706"/>
      <c r="BZ8" s="706"/>
      <c r="CA8" s="706"/>
      <c r="CB8" s="706"/>
      <c r="CC8" s="706"/>
      <c r="CD8" s="706"/>
      <c r="CE8" s="706"/>
      <c r="CF8" s="706"/>
      <c r="CG8" s="706"/>
      <c r="CH8" s="707"/>
      <c r="CI8" s="706"/>
      <c r="CJ8" s="706"/>
      <c r="CK8" s="706"/>
      <c r="CL8" s="706"/>
      <c r="CM8" s="706"/>
      <c r="CN8" s="706"/>
      <c r="CO8" s="706"/>
      <c r="CP8" s="706"/>
      <c r="CQ8" s="706"/>
      <c r="CR8" s="707"/>
      <c r="CS8" s="706"/>
      <c r="CT8" s="706"/>
      <c r="CU8" s="706"/>
      <c r="CV8" s="706"/>
      <c r="CW8" s="706"/>
      <c r="CX8" s="706"/>
      <c r="CY8" s="706"/>
      <c r="CZ8" s="706"/>
      <c r="DA8" s="706"/>
      <c r="DB8" s="696">
        <f t="shared" si="0"/>
        <v>0</v>
      </c>
      <c r="DC8" s="705">
        <f t="shared" si="1"/>
        <v>0</v>
      </c>
      <c r="DD8" s="704">
        <f t="shared" ref="DD8:DD18" si="2">IF(+AND((MID(B8,1,1))&lt;&gt;" ",(MID(C8,1,1))&lt;&gt;" ",B8&lt;&gt;"",B8&lt;&gt;0,C8&lt;&gt;"",C8&lt;&gt;0,D8&lt;&gt;"",D8&gt;0,D8&lt;999999999),1,IF(+AND(B8=0,C8=0,D8=0),0,-1))</f>
        <v>0</v>
      </c>
      <c r="DE8" s="703">
        <f t="array" ref="DE8">(MAX(LEN(F8:DA8)))</f>
        <v>0</v>
      </c>
      <c r="DF8" s="717"/>
      <c r="DG8" s="782"/>
    </row>
    <row r="9" spans="1:111" x14ac:dyDescent="0.25">
      <c r="A9" s="710" t="str">
        <f>$B$5&amp;" "&amp;(IF(Setup!$N$67="yes",$B9,"")&amp;" "&amp;(IF(Setup!$N$70="yes",$C9,"")))</f>
        <v xml:space="preserve">Alu profile  </v>
      </c>
      <c r="B9" s="709"/>
      <c r="C9" s="789"/>
      <c r="D9" s="708"/>
      <c r="F9" s="792"/>
      <c r="G9" s="706"/>
      <c r="H9" s="706"/>
      <c r="I9" s="706"/>
      <c r="J9" s="706"/>
      <c r="K9" s="706"/>
      <c r="L9" s="706"/>
      <c r="M9" s="706"/>
      <c r="N9" s="706"/>
      <c r="O9" s="706"/>
      <c r="P9" s="707"/>
      <c r="Q9" s="706"/>
      <c r="R9" s="706"/>
      <c r="S9" s="706"/>
      <c r="T9" s="706"/>
      <c r="U9" s="706"/>
      <c r="V9" s="706"/>
      <c r="W9" s="706"/>
      <c r="X9" s="706"/>
      <c r="Y9" s="706"/>
      <c r="Z9" s="707"/>
      <c r="AA9" s="706"/>
      <c r="AB9" s="706"/>
      <c r="AC9" s="706"/>
      <c r="AD9" s="706"/>
      <c r="AE9" s="706"/>
      <c r="AF9" s="706"/>
      <c r="AG9" s="706"/>
      <c r="AH9" s="706"/>
      <c r="AI9" s="706"/>
      <c r="AJ9" s="707"/>
      <c r="AK9" s="706"/>
      <c r="AL9" s="706"/>
      <c r="AM9" s="706"/>
      <c r="AN9" s="706"/>
      <c r="AO9" s="706"/>
      <c r="AP9" s="706"/>
      <c r="AQ9" s="706"/>
      <c r="AR9" s="706"/>
      <c r="AS9" s="706"/>
      <c r="AT9" s="707"/>
      <c r="AU9" s="706"/>
      <c r="AV9" s="706"/>
      <c r="AW9" s="706"/>
      <c r="AX9" s="706"/>
      <c r="AY9" s="706"/>
      <c r="AZ9" s="706"/>
      <c r="BA9" s="706"/>
      <c r="BB9" s="706"/>
      <c r="BC9" s="706"/>
      <c r="BD9" s="707"/>
      <c r="BE9" s="706"/>
      <c r="BF9" s="706"/>
      <c r="BG9" s="706"/>
      <c r="BH9" s="706"/>
      <c r="BI9" s="706"/>
      <c r="BJ9" s="706"/>
      <c r="BK9" s="706"/>
      <c r="BL9" s="706"/>
      <c r="BM9" s="706"/>
      <c r="BN9" s="707"/>
      <c r="BO9" s="706"/>
      <c r="BP9" s="706"/>
      <c r="BQ9" s="706"/>
      <c r="BR9" s="706"/>
      <c r="BS9" s="706"/>
      <c r="BT9" s="706"/>
      <c r="BU9" s="706"/>
      <c r="BV9" s="706"/>
      <c r="BW9" s="706"/>
      <c r="BX9" s="707"/>
      <c r="BY9" s="706"/>
      <c r="BZ9" s="706"/>
      <c r="CA9" s="706"/>
      <c r="CB9" s="706"/>
      <c r="CC9" s="706"/>
      <c r="CD9" s="706"/>
      <c r="CE9" s="706"/>
      <c r="CF9" s="706"/>
      <c r="CG9" s="706"/>
      <c r="CH9" s="707"/>
      <c r="CI9" s="706"/>
      <c r="CJ9" s="706"/>
      <c r="CK9" s="706"/>
      <c r="CL9" s="706"/>
      <c r="CM9" s="706"/>
      <c r="CN9" s="706"/>
      <c r="CO9" s="706"/>
      <c r="CP9" s="706"/>
      <c r="CQ9" s="706"/>
      <c r="CR9" s="707"/>
      <c r="CS9" s="706"/>
      <c r="CT9" s="706"/>
      <c r="CU9" s="706"/>
      <c r="CV9" s="706"/>
      <c r="CW9" s="706"/>
      <c r="CX9" s="706"/>
      <c r="CY9" s="706"/>
      <c r="CZ9" s="706"/>
      <c r="DA9" s="706"/>
      <c r="DB9" s="696">
        <f t="shared" si="0"/>
        <v>0</v>
      </c>
      <c r="DC9" s="705">
        <f t="shared" si="1"/>
        <v>0</v>
      </c>
      <c r="DD9" s="704">
        <f t="shared" si="2"/>
        <v>0</v>
      </c>
      <c r="DE9" s="703">
        <f t="array" ref="DE9">(MAX(LEN(F9:DA9)))</f>
        <v>0</v>
      </c>
      <c r="DF9" s="717"/>
      <c r="DG9" s="782"/>
    </row>
    <row r="10" spans="1:111" x14ac:dyDescent="0.25">
      <c r="A10" s="710" t="str">
        <f>$B$5&amp;" "&amp;(IF(Setup!$N$67="yes",$B10,"")&amp;" "&amp;(IF(Setup!$N$70="yes",$C10,"")))</f>
        <v xml:space="preserve">Alu profile  </v>
      </c>
      <c r="B10" s="709"/>
      <c r="C10" s="789"/>
      <c r="D10" s="708"/>
      <c r="F10" s="792"/>
      <c r="G10" s="706"/>
      <c r="H10" s="706"/>
      <c r="I10" s="706"/>
      <c r="J10" s="706"/>
      <c r="K10" s="706"/>
      <c r="L10" s="706"/>
      <c r="M10" s="706"/>
      <c r="N10" s="706"/>
      <c r="O10" s="706"/>
      <c r="P10" s="707"/>
      <c r="Q10" s="706"/>
      <c r="R10" s="706"/>
      <c r="S10" s="706"/>
      <c r="T10" s="706"/>
      <c r="U10" s="706"/>
      <c r="V10" s="706"/>
      <c r="W10" s="706"/>
      <c r="X10" s="706"/>
      <c r="Y10" s="706"/>
      <c r="Z10" s="707"/>
      <c r="AA10" s="706"/>
      <c r="AB10" s="706"/>
      <c r="AC10" s="706"/>
      <c r="AD10" s="706"/>
      <c r="AE10" s="706"/>
      <c r="AF10" s="706"/>
      <c r="AG10" s="706"/>
      <c r="AH10" s="706"/>
      <c r="AI10" s="706"/>
      <c r="AJ10" s="707"/>
      <c r="AK10" s="706"/>
      <c r="AL10" s="706"/>
      <c r="AM10" s="706"/>
      <c r="AN10" s="706"/>
      <c r="AO10" s="706"/>
      <c r="AP10" s="706"/>
      <c r="AQ10" s="706"/>
      <c r="AR10" s="706"/>
      <c r="AS10" s="706"/>
      <c r="AT10" s="707"/>
      <c r="AU10" s="706"/>
      <c r="AV10" s="706"/>
      <c r="AW10" s="706"/>
      <c r="AX10" s="706"/>
      <c r="AY10" s="706"/>
      <c r="AZ10" s="706"/>
      <c r="BA10" s="706"/>
      <c r="BB10" s="706"/>
      <c r="BC10" s="706"/>
      <c r="BD10" s="707"/>
      <c r="BE10" s="706"/>
      <c r="BF10" s="706"/>
      <c r="BG10" s="706"/>
      <c r="BH10" s="706"/>
      <c r="BI10" s="706"/>
      <c r="BJ10" s="706"/>
      <c r="BK10" s="706"/>
      <c r="BL10" s="706"/>
      <c r="BM10" s="706"/>
      <c r="BN10" s="707"/>
      <c r="BO10" s="706"/>
      <c r="BP10" s="706"/>
      <c r="BQ10" s="706"/>
      <c r="BR10" s="706"/>
      <c r="BS10" s="706"/>
      <c r="BT10" s="706"/>
      <c r="BU10" s="706"/>
      <c r="BV10" s="706"/>
      <c r="BW10" s="706"/>
      <c r="BX10" s="707"/>
      <c r="BY10" s="706"/>
      <c r="BZ10" s="706"/>
      <c r="CA10" s="706"/>
      <c r="CB10" s="706"/>
      <c r="CC10" s="706"/>
      <c r="CD10" s="706"/>
      <c r="CE10" s="706"/>
      <c r="CF10" s="706"/>
      <c r="CG10" s="706"/>
      <c r="CH10" s="707"/>
      <c r="CI10" s="706"/>
      <c r="CJ10" s="706"/>
      <c r="CK10" s="706"/>
      <c r="CL10" s="706"/>
      <c r="CM10" s="706"/>
      <c r="CN10" s="706"/>
      <c r="CO10" s="706"/>
      <c r="CP10" s="706"/>
      <c r="CQ10" s="706"/>
      <c r="CR10" s="707"/>
      <c r="CS10" s="706"/>
      <c r="CT10" s="706"/>
      <c r="CU10" s="706"/>
      <c r="CV10" s="706"/>
      <c r="CW10" s="706"/>
      <c r="CX10" s="706"/>
      <c r="CY10" s="706"/>
      <c r="CZ10" s="706"/>
      <c r="DA10" s="706"/>
      <c r="DB10" s="696">
        <f t="shared" si="0"/>
        <v>0</v>
      </c>
      <c r="DC10" s="705">
        <f t="shared" si="1"/>
        <v>0</v>
      </c>
      <c r="DD10" s="704">
        <f t="shared" si="2"/>
        <v>0</v>
      </c>
      <c r="DE10" s="703">
        <f t="array" ref="DE10">(MAX(LEN(F10:DA10)))</f>
        <v>0</v>
      </c>
      <c r="DF10" s="717"/>
      <c r="DG10" s="782"/>
    </row>
    <row r="11" spans="1:111" x14ac:dyDescent="0.25">
      <c r="A11" s="710" t="str">
        <f>$B$5&amp;" "&amp;(IF(Setup!$N$67="yes",$B11,"")&amp;" "&amp;(IF(Setup!$N$70="yes",$C11,"")))</f>
        <v xml:space="preserve">Alu profile  </v>
      </c>
      <c r="B11" s="709"/>
      <c r="C11" s="789"/>
      <c r="D11" s="708"/>
      <c r="F11" s="792"/>
      <c r="G11" s="706"/>
      <c r="H11" s="706"/>
      <c r="I11" s="706"/>
      <c r="J11" s="706"/>
      <c r="K11" s="706"/>
      <c r="L11" s="706"/>
      <c r="M11" s="706"/>
      <c r="N11" s="706"/>
      <c r="O11" s="706"/>
      <c r="P11" s="707"/>
      <c r="Q11" s="706"/>
      <c r="R11" s="706"/>
      <c r="S11" s="706"/>
      <c r="T11" s="706"/>
      <c r="U11" s="706"/>
      <c r="V11" s="706"/>
      <c r="W11" s="706"/>
      <c r="X11" s="706"/>
      <c r="Y11" s="706"/>
      <c r="Z11" s="707"/>
      <c r="AA11" s="706"/>
      <c r="AB11" s="706"/>
      <c r="AC11" s="706"/>
      <c r="AD11" s="706"/>
      <c r="AE11" s="706"/>
      <c r="AF11" s="706"/>
      <c r="AG11" s="706"/>
      <c r="AH11" s="706"/>
      <c r="AI11" s="706"/>
      <c r="AJ11" s="707"/>
      <c r="AK11" s="706"/>
      <c r="AL11" s="706"/>
      <c r="AM11" s="706"/>
      <c r="AN11" s="706"/>
      <c r="AO11" s="706"/>
      <c r="AP11" s="706"/>
      <c r="AQ11" s="706"/>
      <c r="AR11" s="706"/>
      <c r="AS11" s="706"/>
      <c r="AT11" s="707"/>
      <c r="AU11" s="706"/>
      <c r="AV11" s="706"/>
      <c r="AW11" s="706"/>
      <c r="AX11" s="706"/>
      <c r="AY11" s="706"/>
      <c r="AZ11" s="706"/>
      <c r="BA11" s="706"/>
      <c r="BB11" s="706"/>
      <c r="BC11" s="706"/>
      <c r="BD11" s="707"/>
      <c r="BE11" s="706"/>
      <c r="BF11" s="706"/>
      <c r="BG11" s="706"/>
      <c r="BH11" s="706"/>
      <c r="BI11" s="706"/>
      <c r="BJ11" s="706"/>
      <c r="BK11" s="706"/>
      <c r="BL11" s="706"/>
      <c r="BM11" s="706"/>
      <c r="BN11" s="707"/>
      <c r="BO11" s="706"/>
      <c r="BP11" s="706"/>
      <c r="BQ11" s="706"/>
      <c r="BR11" s="706"/>
      <c r="BS11" s="706"/>
      <c r="BT11" s="706"/>
      <c r="BU11" s="706"/>
      <c r="BV11" s="706"/>
      <c r="BW11" s="706"/>
      <c r="BX11" s="707"/>
      <c r="BY11" s="706"/>
      <c r="BZ11" s="706"/>
      <c r="CA11" s="706"/>
      <c r="CB11" s="706"/>
      <c r="CC11" s="706"/>
      <c r="CD11" s="706"/>
      <c r="CE11" s="706"/>
      <c r="CF11" s="706"/>
      <c r="CG11" s="706"/>
      <c r="CH11" s="707"/>
      <c r="CI11" s="706"/>
      <c r="CJ11" s="706"/>
      <c r="CK11" s="706"/>
      <c r="CL11" s="706"/>
      <c r="CM11" s="706"/>
      <c r="CN11" s="706"/>
      <c r="CO11" s="706"/>
      <c r="CP11" s="706"/>
      <c r="CQ11" s="706"/>
      <c r="CR11" s="707"/>
      <c r="CS11" s="706"/>
      <c r="CT11" s="706"/>
      <c r="CU11" s="706"/>
      <c r="CV11" s="706"/>
      <c r="CW11" s="706"/>
      <c r="CX11" s="706"/>
      <c r="CY11" s="706"/>
      <c r="CZ11" s="706"/>
      <c r="DA11" s="706"/>
      <c r="DB11" s="696">
        <f t="shared" si="0"/>
        <v>0</v>
      </c>
      <c r="DC11" s="705">
        <f t="shared" si="1"/>
        <v>0</v>
      </c>
      <c r="DD11" s="704">
        <f t="shared" si="2"/>
        <v>0</v>
      </c>
      <c r="DE11" s="703">
        <f t="array" ref="DE11">(MAX(LEN(F11:DA11)))</f>
        <v>0</v>
      </c>
      <c r="DF11" s="717"/>
      <c r="DG11" s="782"/>
    </row>
    <row r="12" spans="1:111" x14ac:dyDescent="0.25">
      <c r="A12" s="710" t="str">
        <f>$B$5&amp;" "&amp;(IF(Setup!$N$67="yes",$B12,"")&amp;" "&amp;(IF(Setup!$N$70="yes",$C12,"")))</f>
        <v xml:space="preserve">Alu profile  </v>
      </c>
      <c r="B12" s="709"/>
      <c r="C12" s="789"/>
      <c r="D12" s="708"/>
      <c r="F12" s="792"/>
      <c r="G12" s="706"/>
      <c r="H12" s="706"/>
      <c r="I12" s="706"/>
      <c r="J12" s="706"/>
      <c r="K12" s="706"/>
      <c r="L12" s="706"/>
      <c r="M12" s="706"/>
      <c r="N12" s="706"/>
      <c r="O12" s="706"/>
      <c r="P12" s="707"/>
      <c r="Q12" s="706"/>
      <c r="R12" s="706"/>
      <c r="S12" s="706"/>
      <c r="T12" s="706"/>
      <c r="U12" s="706"/>
      <c r="V12" s="706"/>
      <c r="W12" s="706"/>
      <c r="X12" s="706"/>
      <c r="Y12" s="706"/>
      <c r="Z12" s="707"/>
      <c r="AA12" s="706"/>
      <c r="AB12" s="706"/>
      <c r="AC12" s="706"/>
      <c r="AD12" s="706"/>
      <c r="AE12" s="706"/>
      <c r="AF12" s="706"/>
      <c r="AG12" s="706"/>
      <c r="AH12" s="706"/>
      <c r="AI12" s="706"/>
      <c r="AJ12" s="707"/>
      <c r="AK12" s="706"/>
      <c r="AL12" s="706"/>
      <c r="AM12" s="706"/>
      <c r="AN12" s="706"/>
      <c r="AO12" s="706"/>
      <c r="AP12" s="706"/>
      <c r="AQ12" s="706"/>
      <c r="AR12" s="706"/>
      <c r="AS12" s="706"/>
      <c r="AT12" s="707"/>
      <c r="AU12" s="706"/>
      <c r="AV12" s="706"/>
      <c r="AW12" s="706"/>
      <c r="AX12" s="706"/>
      <c r="AY12" s="706"/>
      <c r="AZ12" s="706"/>
      <c r="BA12" s="706"/>
      <c r="BB12" s="706"/>
      <c r="BC12" s="706"/>
      <c r="BD12" s="707"/>
      <c r="BE12" s="706"/>
      <c r="BF12" s="706"/>
      <c r="BG12" s="706"/>
      <c r="BH12" s="706"/>
      <c r="BI12" s="706"/>
      <c r="BJ12" s="706"/>
      <c r="BK12" s="706"/>
      <c r="BL12" s="706"/>
      <c r="BM12" s="706"/>
      <c r="BN12" s="707"/>
      <c r="BO12" s="706"/>
      <c r="BP12" s="706"/>
      <c r="BQ12" s="706"/>
      <c r="BR12" s="706"/>
      <c r="BS12" s="706"/>
      <c r="BT12" s="706"/>
      <c r="BU12" s="706"/>
      <c r="BV12" s="706"/>
      <c r="BW12" s="706"/>
      <c r="BX12" s="707"/>
      <c r="BY12" s="706"/>
      <c r="BZ12" s="706"/>
      <c r="CA12" s="706"/>
      <c r="CB12" s="706"/>
      <c r="CC12" s="706"/>
      <c r="CD12" s="706"/>
      <c r="CE12" s="706"/>
      <c r="CF12" s="706"/>
      <c r="CG12" s="706"/>
      <c r="CH12" s="707"/>
      <c r="CI12" s="706"/>
      <c r="CJ12" s="706"/>
      <c r="CK12" s="706"/>
      <c r="CL12" s="706"/>
      <c r="CM12" s="706"/>
      <c r="CN12" s="706"/>
      <c r="CO12" s="706"/>
      <c r="CP12" s="706"/>
      <c r="CQ12" s="706"/>
      <c r="CR12" s="707"/>
      <c r="CS12" s="706"/>
      <c r="CT12" s="706"/>
      <c r="CU12" s="706"/>
      <c r="CV12" s="706"/>
      <c r="CW12" s="706"/>
      <c r="CX12" s="706"/>
      <c r="CY12" s="706"/>
      <c r="CZ12" s="706"/>
      <c r="DA12" s="706"/>
      <c r="DB12" s="696">
        <f t="shared" si="0"/>
        <v>0</v>
      </c>
      <c r="DC12" s="705">
        <f t="shared" si="1"/>
        <v>0</v>
      </c>
      <c r="DD12" s="704">
        <f t="shared" si="2"/>
        <v>0</v>
      </c>
      <c r="DE12" s="703">
        <f t="array" ref="DE12">(MAX(LEN(F12:DA12)))</f>
        <v>0</v>
      </c>
      <c r="DF12" s="717"/>
      <c r="DG12" s="782"/>
    </row>
    <row r="13" spans="1:111" x14ac:dyDescent="0.25">
      <c r="A13" s="710" t="str">
        <f>$B$5&amp;" "&amp;(IF(Setup!$N$67="yes",$B13,"")&amp;" "&amp;(IF(Setup!$N$70="yes",$C13,"")))</f>
        <v xml:space="preserve">Alu profile  </v>
      </c>
      <c r="B13" s="709"/>
      <c r="C13" s="789"/>
      <c r="D13" s="708"/>
      <c r="F13" s="792"/>
      <c r="G13" s="706"/>
      <c r="H13" s="706"/>
      <c r="I13" s="706"/>
      <c r="J13" s="706"/>
      <c r="K13" s="706"/>
      <c r="L13" s="706"/>
      <c r="M13" s="706"/>
      <c r="N13" s="706"/>
      <c r="O13" s="706"/>
      <c r="P13" s="707"/>
      <c r="Q13" s="706"/>
      <c r="R13" s="706"/>
      <c r="S13" s="706"/>
      <c r="T13" s="706"/>
      <c r="U13" s="706"/>
      <c r="V13" s="706"/>
      <c r="W13" s="706"/>
      <c r="X13" s="706"/>
      <c r="Y13" s="706"/>
      <c r="Z13" s="707"/>
      <c r="AA13" s="706"/>
      <c r="AB13" s="706"/>
      <c r="AC13" s="706"/>
      <c r="AD13" s="706"/>
      <c r="AE13" s="706"/>
      <c r="AF13" s="706"/>
      <c r="AG13" s="706"/>
      <c r="AH13" s="706"/>
      <c r="AI13" s="706"/>
      <c r="AJ13" s="707"/>
      <c r="AK13" s="706"/>
      <c r="AL13" s="706"/>
      <c r="AM13" s="706"/>
      <c r="AN13" s="706"/>
      <c r="AO13" s="706"/>
      <c r="AP13" s="706"/>
      <c r="AQ13" s="706"/>
      <c r="AR13" s="706"/>
      <c r="AS13" s="706"/>
      <c r="AT13" s="707"/>
      <c r="AU13" s="706"/>
      <c r="AV13" s="706"/>
      <c r="AW13" s="706"/>
      <c r="AX13" s="706"/>
      <c r="AY13" s="706"/>
      <c r="AZ13" s="706"/>
      <c r="BA13" s="706"/>
      <c r="BB13" s="706"/>
      <c r="BC13" s="706"/>
      <c r="BD13" s="707"/>
      <c r="BE13" s="706"/>
      <c r="BF13" s="706"/>
      <c r="BG13" s="706"/>
      <c r="BH13" s="706"/>
      <c r="BI13" s="706"/>
      <c r="BJ13" s="706"/>
      <c r="BK13" s="706"/>
      <c r="BL13" s="706"/>
      <c r="BM13" s="706"/>
      <c r="BN13" s="707"/>
      <c r="BO13" s="706"/>
      <c r="BP13" s="706"/>
      <c r="BQ13" s="706"/>
      <c r="BR13" s="706"/>
      <c r="BS13" s="706"/>
      <c r="BT13" s="706"/>
      <c r="BU13" s="706"/>
      <c r="BV13" s="706"/>
      <c r="BW13" s="706"/>
      <c r="BX13" s="707"/>
      <c r="BY13" s="706"/>
      <c r="BZ13" s="706"/>
      <c r="CA13" s="706"/>
      <c r="CB13" s="706"/>
      <c r="CC13" s="706"/>
      <c r="CD13" s="706"/>
      <c r="CE13" s="706"/>
      <c r="CF13" s="706"/>
      <c r="CG13" s="706"/>
      <c r="CH13" s="707"/>
      <c r="CI13" s="706"/>
      <c r="CJ13" s="706"/>
      <c r="CK13" s="706"/>
      <c r="CL13" s="706"/>
      <c r="CM13" s="706"/>
      <c r="CN13" s="706"/>
      <c r="CO13" s="706"/>
      <c r="CP13" s="706"/>
      <c r="CQ13" s="706"/>
      <c r="CR13" s="707"/>
      <c r="CS13" s="706"/>
      <c r="CT13" s="706"/>
      <c r="CU13" s="706"/>
      <c r="CV13" s="706"/>
      <c r="CW13" s="706"/>
      <c r="CX13" s="706"/>
      <c r="CY13" s="706"/>
      <c r="CZ13" s="706"/>
      <c r="DA13" s="706"/>
      <c r="DB13" s="696">
        <f t="shared" si="0"/>
        <v>0</v>
      </c>
      <c r="DC13" s="705">
        <f t="shared" si="1"/>
        <v>0</v>
      </c>
      <c r="DD13" s="704">
        <f t="shared" si="2"/>
        <v>0</v>
      </c>
      <c r="DE13" s="703">
        <f t="array" ref="DE13">(MAX(LEN(F13:DA13)))</f>
        <v>0</v>
      </c>
      <c r="DF13" s="717"/>
      <c r="DG13" s="782"/>
    </row>
    <row r="14" spans="1:111" x14ac:dyDescent="0.25">
      <c r="A14" s="710" t="str">
        <f>$B$5&amp;" "&amp;(IF(Setup!$N$67="yes",$B14,"")&amp;" "&amp;(IF(Setup!$N$70="yes",$C14,"")))</f>
        <v xml:space="preserve">Alu profile  </v>
      </c>
      <c r="B14" s="709"/>
      <c r="C14" s="789"/>
      <c r="D14" s="708"/>
      <c r="F14" s="792"/>
      <c r="G14" s="706"/>
      <c r="H14" s="706"/>
      <c r="I14" s="706"/>
      <c r="J14" s="706"/>
      <c r="K14" s="706"/>
      <c r="L14" s="706"/>
      <c r="M14" s="706"/>
      <c r="N14" s="706"/>
      <c r="O14" s="706"/>
      <c r="P14" s="707"/>
      <c r="Q14" s="706"/>
      <c r="R14" s="706"/>
      <c r="S14" s="706"/>
      <c r="T14" s="706"/>
      <c r="U14" s="706"/>
      <c r="V14" s="706"/>
      <c r="W14" s="706"/>
      <c r="X14" s="706"/>
      <c r="Y14" s="706"/>
      <c r="Z14" s="707"/>
      <c r="AA14" s="706"/>
      <c r="AB14" s="706"/>
      <c r="AC14" s="706"/>
      <c r="AD14" s="706"/>
      <c r="AE14" s="706"/>
      <c r="AF14" s="706"/>
      <c r="AG14" s="706"/>
      <c r="AH14" s="706"/>
      <c r="AI14" s="706"/>
      <c r="AJ14" s="707"/>
      <c r="AK14" s="706"/>
      <c r="AL14" s="706"/>
      <c r="AM14" s="706"/>
      <c r="AN14" s="706"/>
      <c r="AO14" s="706"/>
      <c r="AP14" s="706"/>
      <c r="AQ14" s="706"/>
      <c r="AR14" s="706"/>
      <c r="AS14" s="706"/>
      <c r="AT14" s="707"/>
      <c r="AU14" s="706"/>
      <c r="AV14" s="706"/>
      <c r="AW14" s="706"/>
      <c r="AX14" s="706"/>
      <c r="AY14" s="706"/>
      <c r="AZ14" s="706"/>
      <c r="BA14" s="706"/>
      <c r="BB14" s="706"/>
      <c r="BC14" s="706"/>
      <c r="BD14" s="707"/>
      <c r="BE14" s="706"/>
      <c r="BF14" s="706"/>
      <c r="BG14" s="706"/>
      <c r="BH14" s="706"/>
      <c r="BI14" s="706"/>
      <c r="BJ14" s="706"/>
      <c r="BK14" s="706"/>
      <c r="BL14" s="706"/>
      <c r="BM14" s="706"/>
      <c r="BN14" s="707"/>
      <c r="BO14" s="706"/>
      <c r="BP14" s="706"/>
      <c r="BQ14" s="706"/>
      <c r="BR14" s="706"/>
      <c r="BS14" s="706"/>
      <c r="BT14" s="706"/>
      <c r="BU14" s="706"/>
      <c r="BV14" s="706"/>
      <c r="BW14" s="706"/>
      <c r="BX14" s="707"/>
      <c r="BY14" s="706"/>
      <c r="BZ14" s="706"/>
      <c r="CA14" s="706"/>
      <c r="CB14" s="706"/>
      <c r="CC14" s="706"/>
      <c r="CD14" s="706"/>
      <c r="CE14" s="706"/>
      <c r="CF14" s="706"/>
      <c r="CG14" s="706"/>
      <c r="CH14" s="707"/>
      <c r="CI14" s="706"/>
      <c r="CJ14" s="706"/>
      <c r="CK14" s="706"/>
      <c r="CL14" s="706"/>
      <c r="CM14" s="706"/>
      <c r="CN14" s="706"/>
      <c r="CO14" s="706"/>
      <c r="CP14" s="706"/>
      <c r="CQ14" s="706"/>
      <c r="CR14" s="707"/>
      <c r="CS14" s="706"/>
      <c r="CT14" s="706"/>
      <c r="CU14" s="706"/>
      <c r="CV14" s="706"/>
      <c r="CW14" s="706"/>
      <c r="CX14" s="706"/>
      <c r="CY14" s="706"/>
      <c r="CZ14" s="706"/>
      <c r="DA14" s="706"/>
      <c r="DB14" s="696">
        <f t="shared" si="0"/>
        <v>0</v>
      </c>
      <c r="DC14" s="705">
        <f t="shared" si="1"/>
        <v>0</v>
      </c>
      <c r="DD14" s="704">
        <f t="shared" si="2"/>
        <v>0</v>
      </c>
      <c r="DE14" s="703">
        <f t="array" ref="DE14">(MAX(LEN(F14:DA14)))</f>
        <v>0</v>
      </c>
      <c r="DF14" s="717"/>
      <c r="DG14" s="782"/>
    </row>
    <row r="15" spans="1:111" x14ac:dyDescent="0.25">
      <c r="A15" s="710" t="str">
        <f>$B$5&amp;" "&amp;(IF(Setup!$N$67="yes",$B15,"")&amp;" "&amp;(IF(Setup!$N$70="yes",$C15,"")))</f>
        <v xml:space="preserve">Alu profile  </v>
      </c>
      <c r="B15" s="709"/>
      <c r="C15" s="789"/>
      <c r="D15" s="708"/>
      <c r="F15" s="792"/>
      <c r="G15" s="706"/>
      <c r="H15" s="706"/>
      <c r="I15" s="706"/>
      <c r="J15" s="706"/>
      <c r="K15" s="706"/>
      <c r="L15" s="706"/>
      <c r="M15" s="706"/>
      <c r="N15" s="706"/>
      <c r="O15" s="706"/>
      <c r="P15" s="707"/>
      <c r="Q15" s="706"/>
      <c r="R15" s="706"/>
      <c r="S15" s="706"/>
      <c r="T15" s="706"/>
      <c r="U15" s="706"/>
      <c r="V15" s="706"/>
      <c r="W15" s="706"/>
      <c r="X15" s="706"/>
      <c r="Y15" s="706"/>
      <c r="Z15" s="707"/>
      <c r="AA15" s="706"/>
      <c r="AB15" s="706"/>
      <c r="AC15" s="706"/>
      <c r="AD15" s="706"/>
      <c r="AE15" s="706"/>
      <c r="AF15" s="706"/>
      <c r="AG15" s="706"/>
      <c r="AH15" s="706"/>
      <c r="AI15" s="706"/>
      <c r="AJ15" s="707"/>
      <c r="AK15" s="706"/>
      <c r="AL15" s="706"/>
      <c r="AM15" s="706"/>
      <c r="AN15" s="706"/>
      <c r="AO15" s="706"/>
      <c r="AP15" s="706"/>
      <c r="AQ15" s="706"/>
      <c r="AR15" s="706"/>
      <c r="AS15" s="706"/>
      <c r="AT15" s="707"/>
      <c r="AU15" s="706"/>
      <c r="AV15" s="706"/>
      <c r="AW15" s="706"/>
      <c r="AX15" s="706"/>
      <c r="AY15" s="706"/>
      <c r="AZ15" s="706"/>
      <c r="BA15" s="706"/>
      <c r="BB15" s="706"/>
      <c r="BC15" s="706"/>
      <c r="BD15" s="707"/>
      <c r="BE15" s="706"/>
      <c r="BF15" s="706"/>
      <c r="BG15" s="706"/>
      <c r="BH15" s="706"/>
      <c r="BI15" s="706"/>
      <c r="BJ15" s="706"/>
      <c r="BK15" s="706"/>
      <c r="BL15" s="706"/>
      <c r="BM15" s="706"/>
      <c r="BN15" s="707"/>
      <c r="BO15" s="706"/>
      <c r="BP15" s="706"/>
      <c r="BQ15" s="706"/>
      <c r="BR15" s="706"/>
      <c r="BS15" s="706"/>
      <c r="BT15" s="706"/>
      <c r="BU15" s="706"/>
      <c r="BV15" s="706"/>
      <c r="BW15" s="706"/>
      <c r="BX15" s="707"/>
      <c r="BY15" s="706"/>
      <c r="BZ15" s="706"/>
      <c r="CA15" s="706"/>
      <c r="CB15" s="706"/>
      <c r="CC15" s="706"/>
      <c r="CD15" s="706"/>
      <c r="CE15" s="706"/>
      <c r="CF15" s="706"/>
      <c r="CG15" s="706"/>
      <c r="CH15" s="707"/>
      <c r="CI15" s="706"/>
      <c r="CJ15" s="706"/>
      <c r="CK15" s="706"/>
      <c r="CL15" s="706"/>
      <c r="CM15" s="706"/>
      <c r="CN15" s="706"/>
      <c r="CO15" s="706"/>
      <c r="CP15" s="706"/>
      <c r="CQ15" s="706"/>
      <c r="CR15" s="707"/>
      <c r="CS15" s="706"/>
      <c r="CT15" s="706"/>
      <c r="CU15" s="706"/>
      <c r="CV15" s="706"/>
      <c r="CW15" s="706"/>
      <c r="CX15" s="706"/>
      <c r="CY15" s="706"/>
      <c r="CZ15" s="706"/>
      <c r="DA15" s="706"/>
      <c r="DB15" s="696">
        <f t="shared" si="0"/>
        <v>0</v>
      </c>
      <c r="DC15" s="705">
        <f t="shared" si="1"/>
        <v>0</v>
      </c>
      <c r="DD15" s="704">
        <f t="shared" si="2"/>
        <v>0</v>
      </c>
      <c r="DE15" s="703">
        <f t="array" ref="DE15">(MAX(LEN(F15:DA15)))</f>
        <v>0</v>
      </c>
      <c r="DF15" s="717"/>
      <c r="DG15" s="782"/>
    </row>
    <row r="16" spans="1:111" x14ac:dyDescent="0.25">
      <c r="A16" s="710" t="str">
        <f>$B$5&amp;" "&amp;(IF(Setup!$N$67="yes",$B16,"")&amp;" "&amp;(IF(Setup!$N$70="yes",$C16,"")))</f>
        <v xml:space="preserve">Alu profile  </v>
      </c>
      <c r="B16" s="709"/>
      <c r="C16" s="789"/>
      <c r="D16" s="708"/>
      <c r="F16" s="792"/>
      <c r="G16" s="706"/>
      <c r="H16" s="706"/>
      <c r="I16" s="706"/>
      <c r="J16" s="706"/>
      <c r="K16" s="706"/>
      <c r="L16" s="706"/>
      <c r="M16" s="706"/>
      <c r="N16" s="706"/>
      <c r="O16" s="706"/>
      <c r="P16" s="707"/>
      <c r="Q16" s="706"/>
      <c r="R16" s="706"/>
      <c r="S16" s="706"/>
      <c r="T16" s="706"/>
      <c r="U16" s="706"/>
      <c r="V16" s="706"/>
      <c r="W16" s="706"/>
      <c r="X16" s="706"/>
      <c r="Y16" s="706"/>
      <c r="Z16" s="707"/>
      <c r="AA16" s="706"/>
      <c r="AB16" s="706"/>
      <c r="AC16" s="706"/>
      <c r="AD16" s="706"/>
      <c r="AE16" s="706"/>
      <c r="AF16" s="706"/>
      <c r="AG16" s="706"/>
      <c r="AH16" s="706"/>
      <c r="AI16" s="706"/>
      <c r="AJ16" s="707"/>
      <c r="AK16" s="706"/>
      <c r="AL16" s="706"/>
      <c r="AM16" s="706"/>
      <c r="AN16" s="706"/>
      <c r="AO16" s="706"/>
      <c r="AP16" s="706"/>
      <c r="AQ16" s="706"/>
      <c r="AR16" s="706"/>
      <c r="AS16" s="706"/>
      <c r="AT16" s="707"/>
      <c r="AU16" s="706"/>
      <c r="AV16" s="706"/>
      <c r="AW16" s="706"/>
      <c r="AX16" s="706"/>
      <c r="AY16" s="706"/>
      <c r="AZ16" s="706"/>
      <c r="BA16" s="706"/>
      <c r="BB16" s="706"/>
      <c r="BC16" s="706"/>
      <c r="BD16" s="707"/>
      <c r="BE16" s="706"/>
      <c r="BF16" s="706"/>
      <c r="BG16" s="706"/>
      <c r="BH16" s="706"/>
      <c r="BI16" s="706"/>
      <c r="BJ16" s="706"/>
      <c r="BK16" s="706"/>
      <c r="BL16" s="706"/>
      <c r="BM16" s="706"/>
      <c r="BN16" s="707"/>
      <c r="BO16" s="706"/>
      <c r="BP16" s="706"/>
      <c r="BQ16" s="706"/>
      <c r="BR16" s="706"/>
      <c r="BS16" s="706"/>
      <c r="BT16" s="706"/>
      <c r="BU16" s="706"/>
      <c r="BV16" s="706"/>
      <c r="BW16" s="706"/>
      <c r="BX16" s="707"/>
      <c r="BY16" s="706"/>
      <c r="BZ16" s="706"/>
      <c r="CA16" s="706"/>
      <c r="CB16" s="706"/>
      <c r="CC16" s="706"/>
      <c r="CD16" s="706"/>
      <c r="CE16" s="706"/>
      <c r="CF16" s="706"/>
      <c r="CG16" s="706"/>
      <c r="CH16" s="707"/>
      <c r="CI16" s="706"/>
      <c r="CJ16" s="706"/>
      <c r="CK16" s="706"/>
      <c r="CL16" s="706"/>
      <c r="CM16" s="706"/>
      <c r="CN16" s="706"/>
      <c r="CO16" s="706"/>
      <c r="CP16" s="706"/>
      <c r="CQ16" s="706"/>
      <c r="CR16" s="707"/>
      <c r="CS16" s="706"/>
      <c r="CT16" s="706"/>
      <c r="CU16" s="706"/>
      <c r="CV16" s="706"/>
      <c r="CW16" s="706"/>
      <c r="CX16" s="706"/>
      <c r="CY16" s="706"/>
      <c r="CZ16" s="706"/>
      <c r="DA16" s="706"/>
      <c r="DB16" s="696">
        <f t="shared" si="0"/>
        <v>0</v>
      </c>
      <c r="DC16" s="705">
        <f t="shared" si="1"/>
        <v>0</v>
      </c>
      <c r="DD16" s="704">
        <f t="shared" si="2"/>
        <v>0</v>
      </c>
      <c r="DE16" s="703">
        <f t="array" ref="DE16">(MAX(LEN(F16:DA16)))</f>
        <v>0</v>
      </c>
      <c r="DF16" s="717"/>
      <c r="DG16" s="782"/>
    </row>
    <row r="17" spans="1:111" x14ac:dyDescent="0.25">
      <c r="A17" s="710" t="str">
        <f>$B$5&amp;" "&amp;(IF(Setup!$N$67="yes",$B17,"")&amp;" "&amp;(IF(Setup!$N$70="yes",$C17,"")))</f>
        <v xml:space="preserve">Alu profile  </v>
      </c>
      <c r="B17" s="709"/>
      <c r="C17" s="789"/>
      <c r="D17" s="708"/>
      <c r="F17" s="792"/>
      <c r="G17" s="706"/>
      <c r="H17" s="706"/>
      <c r="I17" s="706"/>
      <c r="J17" s="706"/>
      <c r="K17" s="706"/>
      <c r="L17" s="706"/>
      <c r="M17" s="706"/>
      <c r="N17" s="706"/>
      <c r="O17" s="706"/>
      <c r="P17" s="707"/>
      <c r="Q17" s="706"/>
      <c r="R17" s="706"/>
      <c r="S17" s="706"/>
      <c r="T17" s="706"/>
      <c r="U17" s="706"/>
      <c r="V17" s="706"/>
      <c r="W17" s="706"/>
      <c r="X17" s="706"/>
      <c r="Y17" s="706"/>
      <c r="Z17" s="707"/>
      <c r="AA17" s="706"/>
      <c r="AB17" s="706"/>
      <c r="AC17" s="706"/>
      <c r="AD17" s="706"/>
      <c r="AE17" s="706"/>
      <c r="AF17" s="706"/>
      <c r="AG17" s="706"/>
      <c r="AH17" s="706"/>
      <c r="AI17" s="706"/>
      <c r="AJ17" s="707"/>
      <c r="AK17" s="706"/>
      <c r="AL17" s="706"/>
      <c r="AM17" s="706"/>
      <c r="AN17" s="706"/>
      <c r="AO17" s="706"/>
      <c r="AP17" s="706"/>
      <c r="AQ17" s="706"/>
      <c r="AR17" s="706"/>
      <c r="AS17" s="706"/>
      <c r="AT17" s="707"/>
      <c r="AU17" s="706"/>
      <c r="AV17" s="706"/>
      <c r="AW17" s="706"/>
      <c r="AX17" s="706"/>
      <c r="AY17" s="706"/>
      <c r="AZ17" s="706"/>
      <c r="BA17" s="706"/>
      <c r="BB17" s="706"/>
      <c r="BC17" s="706"/>
      <c r="BD17" s="707"/>
      <c r="BE17" s="706"/>
      <c r="BF17" s="706"/>
      <c r="BG17" s="706"/>
      <c r="BH17" s="706"/>
      <c r="BI17" s="706"/>
      <c r="BJ17" s="706"/>
      <c r="BK17" s="706"/>
      <c r="BL17" s="706"/>
      <c r="BM17" s="706"/>
      <c r="BN17" s="707"/>
      <c r="BO17" s="706"/>
      <c r="BP17" s="706"/>
      <c r="BQ17" s="706"/>
      <c r="BR17" s="706"/>
      <c r="BS17" s="706"/>
      <c r="BT17" s="706"/>
      <c r="BU17" s="706"/>
      <c r="BV17" s="706"/>
      <c r="BW17" s="706"/>
      <c r="BX17" s="707"/>
      <c r="BY17" s="706"/>
      <c r="BZ17" s="706"/>
      <c r="CA17" s="706"/>
      <c r="CB17" s="706"/>
      <c r="CC17" s="706"/>
      <c r="CD17" s="706"/>
      <c r="CE17" s="706"/>
      <c r="CF17" s="706"/>
      <c r="CG17" s="706"/>
      <c r="CH17" s="707"/>
      <c r="CI17" s="706"/>
      <c r="CJ17" s="706"/>
      <c r="CK17" s="706"/>
      <c r="CL17" s="706"/>
      <c r="CM17" s="706"/>
      <c r="CN17" s="706"/>
      <c r="CO17" s="706"/>
      <c r="CP17" s="706"/>
      <c r="CQ17" s="706"/>
      <c r="CR17" s="707"/>
      <c r="CS17" s="706"/>
      <c r="CT17" s="706"/>
      <c r="CU17" s="706"/>
      <c r="CV17" s="706"/>
      <c r="CW17" s="706"/>
      <c r="CX17" s="706"/>
      <c r="CY17" s="706"/>
      <c r="CZ17" s="706"/>
      <c r="DA17" s="706"/>
      <c r="DB17" s="696">
        <f t="shared" si="0"/>
        <v>0</v>
      </c>
      <c r="DC17" s="705">
        <f t="shared" si="1"/>
        <v>0</v>
      </c>
      <c r="DD17" s="704">
        <f t="shared" si="2"/>
        <v>0</v>
      </c>
      <c r="DE17" s="703">
        <f t="array" ref="DE17">(MAX(LEN(F17:DA17)))</f>
        <v>0</v>
      </c>
      <c r="DF17" s="700"/>
      <c r="DG17" s="782"/>
    </row>
    <row r="18" spans="1:111" ht="13" thickBot="1" x14ac:dyDescent="0.3">
      <c r="A18" s="710" t="str">
        <f>$B$5&amp;" "&amp;(IF(Setup!$N$67="yes",$B18,"")&amp;" "&amp;(IF(Setup!$N$70="yes",$C18,"")))</f>
        <v xml:space="preserve">Alu profile  </v>
      </c>
      <c r="B18" s="709"/>
      <c r="C18" s="789"/>
      <c r="D18" s="708"/>
      <c r="F18" s="792"/>
      <c r="G18" s="706"/>
      <c r="H18" s="706"/>
      <c r="I18" s="706"/>
      <c r="J18" s="706"/>
      <c r="K18" s="706"/>
      <c r="L18" s="706"/>
      <c r="M18" s="706"/>
      <c r="N18" s="706"/>
      <c r="O18" s="706"/>
      <c r="P18" s="707"/>
      <c r="Q18" s="706"/>
      <c r="R18" s="706"/>
      <c r="S18" s="706"/>
      <c r="T18" s="706"/>
      <c r="U18" s="706"/>
      <c r="V18" s="706"/>
      <c r="W18" s="706"/>
      <c r="X18" s="706"/>
      <c r="Y18" s="706"/>
      <c r="Z18" s="707"/>
      <c r="AA18" s="706"/>
      <c r="AB18" s="706"/>
      <c r="AC18" s="706"/>
      <c r="AD18" s="706"/>
      <c r="AE18" s="706"/>
      <c r="AF18" s="706"/>
      <c r="AG18" s="706"/>
      <c r="AH18" s="706"/>
      <c r="AI18" s="706"/>
      <c r="AJ18" s="707"/>
      <c r="AK18" s="706"/>
      <c r="AL18" s="706"/>
      <c r="AM18" s="706"/>
      <c r="AN18" s="706"/>
      <c r="AO18" s="706"/>
      <c r="AP18" s="706"/>
      <c r="AQ18" s="706"/>
      <c r="AR18" s="706"/>
      <c r="AS18" s="706"/>
      <c r="AT18" s="707"/>
      <c r="AU18" s="706"/>
      <c r="AV18" s="706"/>
      <c r="AW18" s="706"/>
      <c r="AX18" s="706"/>
      <c r="AY18" s="706"/>
      <c r="AZ18" s="706"/>
      <c r="BA18" s="706"/>
      <c r="BB18" s="706"/>
      <c r="BC18" s="706"/>
      <c r="BD18" s="707"/>
      <c r="BE18" s="706"/>
      <c r="BF18" s="706"/>
      <c r="BG18" s="706"/>
      <c r="BH18" s="706"/>
      <c r="BI18" s="706"/>
      <c r="BJ18" s="706"/>
      <c r="BK18" s="706"/>
      <c r="BL18" s="706"/>
      <c r="BM18" s="706"/>
      <c r="BN18" s="707"/>
      <c r="BO18" s="706"/>
      <c r="BP18" s="706"/>
      <c r="BQ18" s="706"/>
      <c r="BR18" s="706"/>
      <c r="BS18" s="706"/>
      <c r="BT18" s="706"/>
      <c r="BU18" s="706"/>
      <c r="BV18" s="706"/>
      <c r="BW18" s="706"/>
      <c r="BX18" s="707"/>
      <c r="BY18" s="706"/>
      <c r="BZ18" s="706"/>
      <c r="CA18" s="706"/>
      <c r="CB18" s="706"/>
      <c r="CC18" s="706"/>
      <c r="CD18" s="706"/>
      <c r="CE18" s="706"/>
      <c r="CF18" s="706"/>
      <c r="CG18" s="706"/>
      <c r="CH18" s="707"/>
      <c r="CI18" s="706"/>
      <c r="CJ18" s="706"/>
      <c r="CK18" s="706"/>
      <c r="CL18" s="706"/>
      <c r="CM18" s="706"/>
      <c r="CN18" s="706"/>
      <c r="CO18" s="706"/>
      <c r="CP18" s="706"/>
      <c r="CQ18" s="706"/>
      <c r="CR18" s="707"/>
      <c r="CS18" s="706"/>
      <c r="CT18" s="706"/>
      <c r="CU18" s="706"/>
      <c r="CV18" s="706"/>
      <c r="CW18" s="706"/>
      <c r="CX18" s="706"/>
      <c r="CY18" s="706"/>
      <c r="CZ18" s="706"/>
      <c r="DA18" s="706"/>
      <c r="DB18" s="696">
        <f t="shared" si="0"/>
        <v>0</v>
      </c>
      <c r="DC18" s="705">
        <f t="shared" si="1"/>
        <v>0</v>
      </c>
      <c r="DD18" s="704">
        <f t="shared" si="2"/>
        <v>0</v>
      </c>
      <c r="DE18" s="703">
        <f t="array" ref="DE18">(MAX(LEN(F18:DA18)))</f>
        <v>0</v>
      </c>
      <c r="DF18" s="700"/>
      <c r="DG18" s="782"/>
    </row>
    <row r="19" spans="1:111" ht="13.5" thickTop="1" x14ac:dyDescent="0.3">
      <c r="A19" s="712"/>
      <c r="B19" s="1211"/>
      <c r="C19" s="1212"/>
      <c r="D19" s="1212"/>
      <c r="E19" s="802"/>
      <c r="F19" s="792"/>
      <c r="G19" s="706"/>
      <c r="H19" s="706"/>
      <c r="I19" s="706"/>
      <c r="J19" s="706"/>
      <c r="K19" s="706"/>
      <c r="L19" s="706"/>
      <c r="M19" s="706"/>
      <c r="N19" s="706"/>
      <c r="O19" s="706"/>
      <c r="P19" s="707"/>
      <c r="Q19" s="706"/>
      <c r="R19" s="706"/>
      <c r="S19" s="706"/>
      <c r="T19" s="706"/>
      <c r="U19" s="706"/>
      <c r="V19" s="706"/>
      <c r="W19" s="706"/>
      <c r="X19" s="706"/>
      <c r="Y19" s="706"/>
      <c r="Z19" s="707"/>
      <c r="AA19" s="706"/>
      <c r="AB19" s="706"/>
      <c r="AC19" s="706"/>
      <c r="AD19" s="706"/>
      <c r="AE19" s="706"/>
      <c r="AF19" s="706"/>
      <c r="AG19" s="706"/>
      <c r="AH19" s="706"/>
      <c r="AI19" s="706"/>
      <c r="AJ19" s="707"/>
      <c r="AK19" s="706"/>
      <c r="AL19" s="706"/>
      <c r="AM19" s="706"/>
      <c r="AN19" s="706"/>
      <c r="AO19" s="706"/>
      <c r="AP19" s="706"/>
      <c r="AQ19" s="706"/>
      <c r="AR19" s="706"/>
      <c r="AS19" s="706"/>
      <c r="AT19" s="707"/>
      <c r="AU19" s="706"/>
      <c r="AV19" s="706"/>
      <c r="AW19" s="706"/>
      <c r="AX19" s="706"/>
      <c r="AY19" s="706"/>
      <c r="AZ19" s="706"/>
      <c r="BA19" s="706"/>
      <c r="BB19" s="706"/>
      <c r="BC19" s="706"/>
      <c r="BD19" s="707"/>
      <c r="BE19" s="706"/>
      <c r="BF19" s="706"/>
      <c r="BG19" s="706"/>
      <c r="BH19" s="706"/>
      <c r="BI19" s="706"/>
      <c r="BJ19" s="706"/>
      <c r="BK19" s="706"/>
      <c r="BL19" s="706"/>
      <c r="BM19" s="706"/>
      <c r="BN19" s="707"/>
      <c r="BO19" s="706"/>
      <c r="BP19" s="706"/>
      <c r="BQ19" s="706"/>
      <c r="BR19" s="706"/>
      <c r="BS19" s="706"/>
      <c r="BT19" s="706"/>
      <c r="BU19" s="706"/>
      <c r="BV19" s="706"/>
      <c r="BW19" s="706"/>
      <c r="BX19" s="707"/>
      <c r="BY19" s="706"/>
      <c r="BZ19" s="706"/>
      <c r="CA19" s="706"/>
      <c r="CB19" s="706"/>
      <c r="CC19" s="706"/>
      <c r="CD19" s="706"/>
      <c r="CE19" s="706"/>
      <c r="CF19" s="706"/>
      <c r="CG19" s="706"/>
      <c r="CH19" s="707"/>
      <c r="CI19" s="706"/>
      <c r="CJ19" s="706"/>
      <c r="CK19" s="706"/>
      <c r="CL19" s="706"/>
      <c r="CM19" s="706"/>
      <c r="CN19" s="706"/>
      <c r="CO19" s="706"/>
      <c r="CP19" s="706"/>
      <c r="CQ19" s="706"/>
      <c r="CR19" s="707"/>
      <c r="CS19" s="706"/>
      <c r="CT19" s="706"/>
      <c r="CU19" s="706"/>
      <c r="CV19" s="706"/>
      <c r="CW19" s="706"/>
      <c r="CX19" s="706"/>
      <c r="CY19" s="706"/>
      <c r="CZ19" s="706"/>
      <c r="DA19" s="706"/>
      <c r="DD19" s="711"/>
      <c r="DE19" s="711"/>
      <c r="DF19" s="700"/>
      <c r="DG19" s="780"/>
    </row>
    <row r="20" spans="1:111" ht="13" x14ac:dyDescent="0.3">
      <c r="B20" s="1213" t="s">
        <v>568</v>
      </c>
      <c r="C20" s="1214"/>
      <c r="D20" s="1214"/>
      <c r="E20" s="804"/>
      <c r="F20" s="792"/>
      <c r="G20" s="706"/>
      <c r="H20" s="706"/>
      <c r="I20" s="706"/>
      <c r="J20" s="706"/>
      <c r="K20" s="706"/>
      <c r="L20" s="706"/>
      <c r="M20" s="706"/>
      <c r="N20" s="706"/>
      <c r="O20" s="706"/>
      <c r="P20" s="707"/>
      <c r="Q20" s="706"/>
      <c r="R20" s="706"/>
      <c r="S20" s="706"/>
      <c r="T20" s="706"/>
      <c r="U20" s="706"/>
      <c r="V20" s="706"/>
      <c r="W20" s="706"/>
      <c r="X20" s="706"/>
      <c r="Y20" s="706"/>
      <c r="Z20" s="707"/>
      <c r="AA20" s="706"/>
      <c r="AB20" s="706"/>
      <c r="AC20" s="706"/>
      <c r="AD20" s="706"/>
      <c r="AE20" s="706"/>
      <c r="AF20" s="706"/>
      <c r="AG20" s="706"/>
      <c r="AH20" s="706"/>
      <c r="AI20" s="706"/>
      <c r="AJ20" s="707"/>
      <c r="AK20" s="706"/>
      <c r="AL20" s="706"/>
      <c r="AM20" s="706"/>
      <c r="AN20" s="706"/>
      <c r="AO20" s="706"/>
      <c r="AP20" s="706"/>
      <c r="AQ20" s="706"/>
      <c r="AR20" s="706"/>
      <c r="AS20" s="706"/>
      <c r="AT20" s="707"/>
      <c r="AU20" s="706"/>
      <c r="AV20" s="706"/>
      <c r="AW20" s="706"/>
      <c r="AX20" s="706"/>
      <c r="AY20" s="706"/>
      <c r="AZ20" s="706"/>
      <c r="BA20" s="706"/>
      <c r="BB20" s="706"/>
      <c r="BC20" s="706"/>
      <c r="BD20" s="707"/>
      <c r="BE20" s="706"/>
      <c r="BF20" s="706"/>
      <c r="BG20" s="706"/>
      <c r="BH20" s="706"/>
      <c r="BI20" s="706"/>
      <c r="BJ20" s="706"/>
      <c r="BK20" s="706"/>
      <c r="BL20" s="706"/>
      <c r="BM20" s="706"/>
      <c r="BN20" s="707"/>
      <c r="BO20" s="706"/>
      <c r="BP20" s="706"/>
      <c r="BQ20" s="706"/>
      <c r="BR20" s="706"/>
      <c r="BS20" s="706"/>
      <c r="BT20" s="706"/>
      <c r="BU20" s="706"/>
      <c r="BV20" s="706"/>
      <c r="BW20" s="706"/>
      <c r="BX20" s="707"/>
      <c r="BY20" s="706"/>
      <c r="BZ20" s="706"/>
      <c r="CA20" s="706"/>
      <c r="CB20" s="706"/>
      <c r="CC20" s="706"/>
      <c r="CD20" s="706"/>
      <c r="CE20" s="706"/>
      <c r="CF20" s="706"/>
      <c r="CG20" s="706"/>
      <c r="CH20" s="707"/>
      <c r="CI20" s="706"/>
      <c r="CJ20" s="706"/>
      <c r="CK20" s="706"/>
      <c r="CL20" s="706"/>
      <c r="CM20" s="706"/>
      <c r="CN20" s="706"/>
      <c r="CO20" s="706"/>
      <c r="CP20" s="706"/>
      <c r="CQ20" s="706"/>
      <c r="CR20" s="707"/>
      <c r="CS20" s="706"/>
      <c r="CT20" s="706"/>
      <c r="CU20" s="706"/>
      <c r="CV20" s="706"/>
      <c r="CW20" s="706"/>
      <c r="CX20" s="706"/>
      <c r="CY20" s="706"/>
      <c r="CZ20" s="706"/>
      <c r="DA20" s="706"/>
      <c r="DD20" s="711"/>
      <c r="DE20" s="711"/>
      <c r="DF20" s="700"/>
      <c r="DG20" s="806" t="s">
        <v>568</v>
      </c>
    </row>
    <row r="21" spans="1:111" ht="13.5" thickBot="1" x14ac:dyDescent="0.35">
      <c r="B21" s="1215" t="s">
        <v>567</v>
      </c>
      <c r="C21" s="1216"/>
      <c r="D21" s="1216"/>
      <c r="E21" s="803"/>
      <c r="F21" s="792"/>
      <c r="G21" s="706"/>
      <c r="H21" s="706"/>
      <c r="I21" s="706"/>
      <c r="J21" s="706"/>
      <c r="K21" s="706"/>
      <c r="L21" s="706"/>
      <c r="M21" s="706"/>
      <c r="N21" s="706"/>
      <c r="O21" s="706"/>
      <c r="P21" s="707"/>
      <c r="Q21" s="706"/>
      <c r="R21" s="706"/>
      <c r="S21" s="706"/>
      <c r="T21" s="706"/>
      <c r="U21" s="706"/>
      <c r="V21" s="706"/>
      <c r="W21" s="706"/>
      <c r="X21" s="706"/>
      <c r="Y21" s="706"/>
      <c r="Z21" s="707"/>
      <c r="AA21" s="706"/>
      <c r="AB21" s="706"/>
      <c r="AC21" s="706"/>
      <c r="AD21" s="706"/>
      <c r="AE21" s="706"/>
      <c r="AF21" s="706"/>
      <c r="AG21" s="706"/>
      <c r="AH21" s="706"/>
      <c r="AI21" s="706"/>
      <c r="AJ21" s="707"/>
      <c r="AK21" s="706"/>
      <c r="AL21" s="706"/>
      <c r="AM21" s="706"/>
      <c r="AN21" s="706"/>
      <c r="AO21" s="706"/>
      <c r="AP21" s="706"/>
      <c r="AQ21" s="706"/>
      <c r="AR21" s="706"/>
      <c r="AS21" s="706"/>
      <c r="AT21" s="707"/>
      <c r="AU21" s="706"/>
      <c r="AV21" s="706"/>
      <c r="AW21" s="706"/>
      <c r="AX21" s="706"/>
      <c r="AY21" s="706"/>
      <c r="AZ21" s="706"/>
      <c r="BA21" s="706"/>
      <c r="BB21" s="706"/>
      <c r="BC21" s="706"/>
      <c r="BD21" s="707"/>
      <c r="BE21" s="706"/>
      <c r="BF21" s="706"/>
      <c r="BG21" s="706"/>
      <c r="BH21" s="706"/>
      <c r="BI21" s="706"/>
      <c r="BJ21" s="706"/>
      <c r="BK21" s="706"/>
      <c r="BL21" s="706"/>
      <c r="BM21" s="706"/>
      <c r="BN21" s="707"/>
      <c r="BO21" s="706"/>
      <c r="BP21" s="706"/>
      <c r="BQ21" s="706"/>
      <c r="BR21" s="706"/>
      <c r="BS21" s="706"/>
      <c r="BT21" s="706"/>
      <c r="BU21" s="706"/>
      <c r="BV21" s="706"/>
      <c r="BW21" s="706"/>
      <c r="BX21" s="707"/>
      <c r="BY21" s="706"/>
      <c r="BZ21" s="706"/>
      <c r="CA21" s="706"/>
      <c r="CB21" s="706"/>
      <c r="CC21" s="706"/>
      <c r="CD21" s="706"/>
      <c r="CE21" s="706"/>
      <c r="CF21" s="706"/>
      <c r="CG21" s="706"/>
      <c r="CH21" s="707"/>
      <c r="CI21" s="706"/>
      <c r="CJ21" s="706"/>
      <c r="CK21" s="706"/>
      <c r="CL21" s="706"/>
      <c r="CM21" s="706"/>
      <c r="CN21" s="706"/>
      <c r="CO21" s="706"/>
      <c r="CP21" s="706"/>
      <c r="CQ21" s="706"/>
      <c r="CR21" s="707"/>
      <c r="CS21" s="706"/>
      <c r="CT21" s="706"/>
      <c r="CU21" s="706"/>
      <c r="CV21" s="706"/>
      <c r="CW21" s="706"/>
      <c r="CX21" s="706"/>
      <c r="CY21" s="706"/>
      <c r="CZ21" s="706"/>
      <c r="DA21" s="706"/>
      <c r="DD21" s="711"/>
      <c r="DE21" s="711"/>
      <c r="DF21" s="700"/>
      <c r="DG21" s="781" t="s">
        <v>567</v>
      </c>
    </row>
    <row r="22" spans="1:111" ht="13.5" thickTop="1" x14ac:dyDescent="0.3">
      <c r="B22" s="787" t="s">
        <v>545</v>
      </c>
      <c r="C22" s="788" t="s">
        <v>544</v>
      </c>
      <c r="D22" s="758" t="s">
        <v>543</v>
      </c>
      <c r="E22" s="801"/>
      <c r="F22" s="792"/>
      <c r="G22" s="706"/>
      <c r="H22" s="706"/>
      <c r="I22" s="706"/>
      <c r="J22" s="706"/>
      <c r="K22" s="706"/>
      <c r="L22" s="706"/>
      <c r="M22" s="706"/>
      <c r="N22" s="706"/>
      <c r="O22" s="706"/>
      <c r="P22" s="707"/>
      <c r="Q22" s="706"/>
      <c r="R22" s="706"/>
      <c r="S22" s="706"/>
      <c r="T22" s="706"/>
      <c r="U22" s="706"/>
      <c r="V22" s="706"/>
      <c r="W22" s="706"/>
      <c r="X22" s="706"/>
      <c r="Y22" s="706"/>
      <c r="Z22" s="707"/>
      <c r="AA22" s="706"/>
      <c r="AB22" s="706"/>
      <c r="AC22" s="706"/>
      <c r="AD22" s="706"/>
      <c r="AE22" s="706"/>
      <c r="AF22" s="706"/>
      <c r="AG22" s="706"/>
      <c r="AH22" s="706"/>
      <c r="AI22" s="706"/>
      <c r="AJ22" s="707"/>
      <c r="AK22" s="706"/>
      <c r="AL22" s="706"/>
      <c r="AM22" s="706"/>
      <c r="AN22" s="706"/>
      <c r="AO22" s="706"/>
      <c r="AP22" s="706"/>
      <c r="AQ22" s="706"/>
      <c r="AR22" s="706"/>
      <c r="AS22" s="706"/>
      <c r="AT22" s="707"/>
      <c r="AU22" s="706"/>
      <c r="AV22" s="706"/>
      <c r="AW22" s="706"/>
      <c r="AX22" s="706"/>
      <c r="AY22" s="706"/>
      <c r="AZ22" s="706"/>
      <c r="BA22" s="706"/>
      <c r="BB22" s="706"/>
      <c r="BC22" s="706"/>
      <c r="BD22" s="707"/>
      <c r="BE22" s="706"/>
      <c r="BF22" s="706"/>
      <c r="BG22" s="706"/>
      <c r="BH22" s="706"/>
      <c r="BI22" s="706"/>
      <c r="BJ22" s="706"/>
      <c r="BK22" s="706"/>
      <c r="BL22" s="706"/>
      <c r="BM22" s="706"/>
      <c r="BN22" s="707"/>
      <c r="BO22" s="706"/>
      <c r="BP22" s="706"/>
      <c r="BQ22" s="706"/>
      <c r="BR22" s="706"/>
      <c r="BS22" s="706"/>
      <c r="BT22" s="706"/>
      <c r="BU22" s="706"/>
      <c r="BV22" s="706"/>
      <c r="BW22" s="706"/>
      <c r="BX22" s="707"/>
      <c r="BY22" s="706"/>
      <c r="BZ22" s="706"/>
      <c r="CA22" s="706"/>
      <c r="CB22" s="706"/>
      <c r="CC22" s="706"/>
      <c r="CD22" s="706"/>
      <c r="CE22" s="706"/>
      <c r="CF22" s="706"/>
      <c r="CG22" s="706"/>
      <c r="CH22" s="707"/>
      <c r="CI22" s="706"/>
      <c r="CJ22" s="706"/>
      <c r="CK22" s="706"/>
      <c r="CL22" s="706"/>
      <c r="CM22" s="706"/>
      <c r="CN22" s="706"/>
      <c r="CO22" s="706"/>
      <c r="CP22" s="706"/>
      <c r="CQ22" s="706"/>
      <c r="CR22" s="707"/>
      <c r="CS22" s="706"/>
      <c r="CT22" s="706"/>
      <c r="CU22" s="706"/>
      <c r="CV22" s="706"/>
      <c r="CW22" s="706"/>
      <c r="CX22" s="706"/>
      <c r="CY22" s="706"/>
      <c r="CZ22" s="706"/>
      <c r="DA22" s="706"/>
      <c r="DD22" s="711"/>
      <c r="DE22" s="711"/>
      <c r="DF22" s="700"/>
      <c r="DG22" s="758" t="s">
        <v>624</v>
      </c>
    </row>
    <row r="23" spans="1:111" x14ac:dyDescent="0.25">
      <c r="A23" s="710" t="str">
        <f>$B$21&amp;" "&amp;(IF(Setup!$N$67="yes",$B23,"")&amp;" "&amp;(IF(Setup!$N$70="yes",$C23,"")))</f>
        <v xml:space="preserve">Profile painting  </v>
      </c>
      <c r="B23" s="709"/>
      <c r="C23" s="789"/>
      <c r="D23" s="708"/>
      <c r="F23" s="792"/>
      <c r="G23" s="706"/>
      <c r="H23" s="706"/>
      <c r="I23" s="706"/>
      <c r="J23" s="706"/>
      <c r="K23" s="706"/>
      <c r="L23" s="706"/>
      <c r="M23" s="706"/>
      <c r="N23" s="706"/>
      <c r="O23" s="706"/>
      <c r="P23" s="707"/>
      <c r="Q23" s="706"/>
      <c r="R23" s="706"/>
      <c r="S23" s="706"/>
      <c r="T23" s="706"/>
      <c r="U23" s="706"/>
      <c r="V23" s="706"/>
      <c r="W23" s="706"/>
      <c r="X23" s="706"/>
      <c r="Y23" s="706"/>
      <c r="Z23" s="707"/>
      <c r="AA23" s="706"/>
      <c r="AB23" s="706"/>
      <c r="AC23" s="706"/>
      <c r="AD23" s="706"/>
      <c r="AE23" s="706"/>
      <c r="AF23" s="706"/>
      <c r="AG23" s="706"/>
      <c r="AH23" s="706"/>
      <c r="AI23" s="706"/>
      <c r="AJ23" s="707"/>
      <c r="AK23" s="706"/>
      <c r="AL23" s="706"/>
      <c r="AM23" s="706"/>
      <c r="AN23" s="706"/>
      <c r="AO23" s="706"/>
      <c r="AP23" s="706"/>
      <c r="AQ23" s="706"/>
      <c r="AR23" s="706"/>
      <c r="AS23" s="706"/>
      <c r="AT23" s="707"/>
      <c r="AU23" s="706"/>
      <c r="AV23" s="706"/>
      <c r="AW23" s="706"/>
      <c r="AX23" s="706"/>
      <c r="AY23" s="706"/>
      <c r="AZ23" s="706"/>
      <c r="BA23" s="706"/>
      <c r="BB23" s="706"/>
      <c r="BC23" s="706"/>
      <c r="BD23" s="707"/>
      <c r="BE23" s="706"/>
      <c r="BF23" s="706"/>
      <c r="BG23" s="706"/>
      <c r="BH23" s="706"/>
      <c r="BI23" s="706"/>
      <c r="BJ23" s="706"/>
      <c r="BK23" s="706"/>
      <c r="BL23" s="706"/>
      <c r="BM23" s="706"/>
      <c r="BN23" s="707"/>
      <c r="BO23" s="706"/>
      <c r="BP23" s="706"/>
      <c r="BQ23" s="706"/>
      <c r="BR23" s="706"/>
      <c r="BS23" s="706"/>
      <c r="BT23" s="706"/>
      <c r="BU23" s="706"/>
      <c r="BV23" s="706"/>
      <c r="BW23" s="706"/>
      <c r="BX23" s="707"/>
      <c r="BY23" s="706"/>
      <c r="BZ23" s="706"/>
      <c r="CA23" s="706"/>
      <c r="CB23" s="706"/>
      <c r="CC23" s="706"/>
      <c r="CD23" s="706"/>
      <c r="CE23" s="706"/>
      <c r="CF23" s="706"/>
      <c r="CG23" s="706"/>
      <c r="CH23" s="707"/>
      <c r="CI23" s="706"/>
      <c r="CJ23" s="706"/>
      <c r="CK23" s="706"/>
      <c r="CL23" s="706"/>
      <c r="CM23" s="706"/>
      <c r="CN23" s="706"/>
      <c r="CO23" s="706"/>
      <c r="CP23" s="706"/>
      <c r="CQ23" s="706"/>
      <c r="CR23" s="707"/>
      <c r="CS23" s="706"/>
      <c r="CT23" s="706"/>
      <c r="CU23" s="706"/>
      <c r="CV23" s="706"/>
      <c r="CW23" s="706"/>
      <c r="CX23" s="706"/>
      <c r="CY23" s="706"/>
      <c r="CZ23" s="706"/>
      <c r="DA23" s="706"/>
      <c r="DB23" s="696">
        <f t="shared" ref="DB23:DB34" si="3">IF(DD23= -1,1,0)</f>
        <v>0</v>
      </c>
      <c r="DC23" s="705">
        <f t="shared" ref="DC23:DC34" si="4">IF(DE23-DD23&gt;0,1,0)</f>
        <v>0</v>
      </c>
      <c r="DD23" s="704">
        <f t="shared" ref="DD23:DD34" si="5">IF(+AND((MID(B23,1,1))&lt;&gt;" ",(MID(C23,1,1))&lt;&gt;" ",B23&lt;&gt;"",B23&lt;&gt;0,C23&lt;&gt;"",C23&lt;&gt;0,D23&lt;&gt;"",D23&gt;0,D23&lt;999999999),1,IF(+AND(B23=0,C23=0,D23=0),0,-1))</f>
        <v>0</v>
      </c>
      <c r="DE23" s="703">
        <f t="array" ref="DE23">(MAX(LEN(F23:DA23)))</f>
        <v>0</v>
      </c>
      <c r="DF23" s="700"/>
      <c r="DG23" s="782"/>
    </row>
    <row r="24" spans="1:111" x14ac:dyDescent="0.25">
      <c r="A24" s="710" t="str">
        <f>$B$21&amp;" "&amp;(IF(Setup!$N$67="yes",$B24,"")&amp;" "&amp;(IF(Setup!$N$70="yes",$C24,"")))</f>
        <v xml:space="preserve">Profile painting  </v>
      </c>
      <c r="B24" s="709"/>
      <c r="C24" s="789"/>
      <c r="D24" s="708"/>
      <c r="F24" s="792"/>
      <c r="G24" s="706"/>
      <c r="H24" s="706"/>
      <c r="I24" s="706"/>
      <c r="J24" s="706"/>
      <c r="K24" s="706"/>
      <c r="L24" s="706"/>
      <c r="M24" s="706"/>
      <c r="N24" s="706"/>
      <c r="O24" s="706"/>
      <c r="P24" s="707"/>
      <c r="Q24" s="706"/>
      <c r="R24" s="706"/>
      <c r="S24" s="706"/>
      <c r="T24" s="706"/>
      <c r="U24" s="706"/>
      <c r="V24" s="706"/>
      <c r="W24" s="706"/>
      <c r="X24" s="706"/>
      <c r="Y24" s="706"/>
      <c r="Z24" s="707"/>
      <c r="AA24" s="706"/>
      <c r="AB24" s="706"/>
      <c r="AC24" s="706"/>
      <c r="AD24" s="706"/>
      <c r="AE24" s="706"/>
      <c r="AF24" s="706"/>
      <c r="AG24" s="706"/>
      <c r="AH24" s="706"/>
      <c r="AI24" s="706"/>
      <c r="AJ24" s="707"/>
      <c r="AK24" s="706"/>
      <c r="AL24" s="706"/>
      <c r="AM24" s="706"/>
      <c r="AN24" s="706"/>
      <c r="AO24" s="706"/>
      <c r="AP24" s="706"/>
      <c r="AQ24" s="706"/>
      <c r="AR24" s="706"/>
      <c r="AS24" s="706"/>
      <c r="AT24" s="707"/>
      <c r="AU24" s="706"/>
      <c r="AV24" s="706"/>
      <c r="AW24" s="706"/>
      <c r="AX24" s="706"/>
      <c r="AY24" s="706"/>
      <c r="AZ24" s="706"/>
      <c r="BA24" s="706"/>
      <c r="BB24" s="706"/>
      <c r="BC24" s="706"/>
      <c r="BD24" s="707"/>
      <c r="BE24" s="706"/>
      <c r="BF24" s="706"/>
      <c r="BG24" s="706"/>
      <c r="BH24" s="706"/>
      <c r="BI24" s="706"/>
      <c r="BJ24" s="706"/>
      <c r="BK24" s="706"/>
      <c r="BL24" s="706"/>
      <c r="BM24" s="706"/>
      <c r="BN24" s="707"/>
      <c r="BO24" s="706"/>
      <c r="BP24" s="706"/>
      <c r="BQ24" s="706"/>
      <c r="BR24" s="706"/>
      <c r="BS24" s="706"/>
      <c r="BT24" s="706"/>
      <c r="BU24" s="706"/>
      <c r="BV24" s="706"/>
      <c r="BW24" s="706"/>
      <c r="BX24" s="707"/>
      <c r="BY24" s="706"/>
      <c r="BZ24" s="706"/>
      <c r="CA24" s="706"/>
      <c r="CB24" s="706"/>
      <c r="CC24" s="706"/>
      <c r="CD24" s="706"/>
      <c r="CE24" s="706"/>
      <c r="CF24" s="706"/>
      <c r="CG24" s="706"/>
      <c r="CH24" s="707"/>
      <c r="CI24" s="706"/>
      <c r="CJ24" s="706"/>
      <c r="CK24" s="706"/>
      <c r="CL24" s="706"/>
      <c r="CM24" s="706"/>
      <c r="CN24" s="706"/>
      <c r="CO24" s="706"/>
      <c r="CP24" s="706"/>
      <c r="CQ24" s="706"/>
      <c r="CR24" s="707"/>
      <c r="CS24" s="706"/>
      <c r="CT24" s="706"/>
      <c r="CU24" s="706"/>
      <c r="CV24" s="706"/>
      <c r="CW24" s="706"/>
      <c r="CX24" s="706"/>
      <c r="CY24" s="706"/>
      <c r="CZ24" s="706"/>
      <c r="DA24" s="706"/>
      <c r="DB24" s="696">
        <f t="shared" si="3"/>
        <v>0</v>
      </c>
      <c r="DC24" s="705">
        <f t="shared" si="4"/>
        <v>0</v>
      </c>
      <c r="DD24" s="704">
        <f t="shared" si="5"/>
        <v>0</v>
      </c>
      <c r="DE24" s="703">
        <f t="array" ref="DE24">(MAX(LEN(F24:DA24)))</f>
        <v>0</v>
      </c>
      <c r="DF24" s="700"/>
      <c r="DG24" s="782"/>
    </row>
    <row r="25" spans="1:111" x14ac:dyDescent="0.25">
      <c r="A25" s="710" t="str">
        <f>$B$21&amp;" "&amp;(IF(Setup!$N$67="yes",$B25,"")&amp;" "&amp;(IF(Setup!$N$70="yes",$C25,"")))</f>
        <v xml:space="preserve">Profile painting  </v>
      </c>
      <c r="B25" s="709"/>
      <c r="C25" s="789"/>
      <c r="D25" s="708"/>
      <c r="F25" s="792"/>
      <c r="G25" s="706"/>
      <c r="H25" s="706"/>
      <c r="I25" s="706"/>
      <c r="J25" s="706"/>
      <c r="K25" s="706"/>
      <c r="L25" s="706"/>
      <c r="M25" s="706"/>
      <c r="N25" s="706"/>
      <c r="O25" s="706"/>
      <c r="P25" s="707"/>
      <c r="Q25" s="706"/>
      <c r="R25" s="706"/>
      <c r="S25" s="706"/>
      <c r="T25" s="706"/>
      <c r="U25" s="706"/>
      <c r="V25" s="706"/>
      <c r="W25" s="706"/>
      <c r="X25" s="706"/>
      <c r="Y25" s="706"/>
      <c r="Z25" s="707"/>
      <c r="AA25" s="706"/>
      <c r="AB25" s="706"/>
      <c r="AC25" s="706"/>
      <c r="AD25" s="706"/>
      <c r="AE25" s="706"/>
      <c r="AF25" s="706"/>
      <c r="AG25" s="706"/>
      <c r="AH25" s="706"/>
      <c r="AI25" s="706"/>
      <c r="AJ25" s="707"/>
      <c r="AK25" s="706"/>
      <c r="AL25" s="706"/>
      <c r="AM25" s="706"/>
      <c r="AN25" s="706"/>
      <c r="AO25" s="706"/>
      <c r="AP25" s="706"/>
      <c r="AQ25" s="706"/>
      <c r="AR25" s="706"/>
      <c r="AS25" s="706"/>
      <c r="AT25" s="707"/>
      <c r="AU25" s="706"/>
      <c r="AV25" s="706"/>
      <c r="AW25" s="706"/>
      <c r="AX25" s="706"/>
      <c r="AY25" s="706"/>
      <c r="AZ25" s="706"/>
      <c r="BA25" s="706"/>
      <c r="BB25" s="706"/>
      <c r="BC25" s="706"/>
      <c r="BD25" s="707"/>
      <c r="BE25" s="706"/>
      <c r="BF25" s="706"/>
      <c r="BG25" s="706"/>
      <c r="BH25" s="706"/>
      <c r="BI25" s="706"/>
      <c r="BJ25" s="706"/>
      <c r="BK25" s="706"/>
      <c r="BL25" s="706"/>
      <c r="BM25" s="706"/>
      <c r="BN25" s="707"/>
      <c r="BO25" s="706"/>
      <c r="BP25" s="706"/>
      <c r="BQ25" s="706"/>
      <c r="BR25" s="706"/>
      <c r="BS25" s="706"/>
      <c r="BT25" s="706"/>
      <c r="BU25" s="706"/>
      <c r="BV25" s="706"/>
      <c r="BW25" s="706"/>
      <c r="BX25" s="707"/>
      <c r="BY25" s="706"/>
      <c r="BZ25" s="706"/>
      <c r="CA25" s="706"/>
      <c r="CB25" s="706"/>
      <c r="CC25" s="706"/>
      <c r="CD25" s="706"/>
      <c r="CE25" s="706"/>
      <c r="CF25" s="706"/>
      <c r="CG25" s="706"/>
      <c r="CH25" s="707"/>
      <c r="CI25" s="706"/>
      <c r="CJ25" s="706"/>
      <c r="CK25" s="706"/>
      <c r="CL25" s="706"/>
      <c r="CM25" s="706"/>
      <c r="CN25" s="706"/>
      <c r="CO25" s="706"/>
      <c r="CP25" s="706"/>
      <c r="CQ25" s="706"/>
      <c r="CR25" s="707"/>
      <c r="CS25" s="706"/>
      <c r="CT25" s="706"/>
      <c r="CU25" s="706"/>
      <c r="CV25" s="706"/>
      <c r="CW25" s="706"/>
      <c r="CX25" s="706"/>
      <c r="CY25" s="706"/>
      <c r="CZ25" s="706"/>
      <c r="DA25" s="706"/>
      <c r="DB25" s="696">
        <f t="shared" si="3"/>
        <v>0</v>
      </c>
      <c r="DC25" s="705">
        <f t="shared" si="4"/>
        <v>0</v>
      </c>
      <c r="DD25" s="704">
        <f t="shared" si="5"/>
        <v>0</v>
      </c>
      <c r="DE25" s="703">
        <f t="array" ref="DE25">(MAX(LEN(F25:DA25)))</f>
        <v>0</v>
      </c>
      <c r="DF25" s="700"/>
      <c r="DG25" s="782"/>
    </row>
    <row r="26" spans="1:111" x14ac:dyDescent="0.25">
      <c r="A26" s="710" t="str">
        <f>$B$21&amp;" "&amp;(IF(Setup!$N$67="yes",$B26,"")&amp;" "&amp;(IF(Setup!$N$70="yes",$C26,"")))</f>
        <v xml:space="preserve">Profile painting  </v>
      </c>
      <c r="B26" s="709"/>
      <c r="C26" s="789"/>
      <c r="D26" s="708"/>
      <c r="F26" s="792"/>
      <c r="G26" s="706"/>
      <c r="H26" s="706"/>
      <c r="I26" s="706"/>
      <c r="J26" s="706"/>
      <c r="K26" s="706"/>
      <c r="L26" s="706"/>
      <c r="M26" s="706"/>
      <c r="N26" s="706"/>
      <c r="O26" s="706"/>
      <c r="P26" s="707"/>
      <c r="Q26" s="706"/>
      <c r="R26" s="706"/>
      <c r="S26" s="706"/>
      <c r="T26" s="706"/>
      <c r="U26" s="706"/>
      <c r="V26" s="706"/>
      <c r="W26" s="706"/>
      <c r="X26" s="706"/>
      <c r="Y26" s="706"/>
      <c r="Z26" s="707"/>
      <c r="AA26" s="706"/>
      <c r="AB26" s="706"/>
      <c r="AC26" s="706"/>
      <c r="AD26" s="706"/>
      <c r="AE26" s="706"/>
      <c r="AF26" s="706"/>
      <c r="AG26" s="706"/>
      <c r="AH26" s="706"/>
      <c r="AI26" s="706"/>
      <c r="AJ26" s="707"/>
      <c r="AK26" s="706"/>
      <c r="AL26" s="706"/>
      <c r="AM26" s="706"/>
      <c r="AN26" s="706"/>
      <c r="AO26" s="706"/>
      <c r="AP26" s="706"/>
      <c r="AQ26" s="706"/>
      <c r="AR26" s="706"/>
      <c r="AS26" s="706"/>
      <c r="AT26" s="707"/>
      <c r="AU26" s="706"/>
      <c r="AV26" s="706"/>
      <c r="AW26" s="706"/>
      <c r="AX26" s="706"/>
      <c r="AY26" s="706"/>
      <c r="AZ26" s="706"/>
      <c r="BA26" s="706"/>
      <c r="BB26" s="706"/>
      <c r="BC26" s="706"/>
      <c r="BD26" s="707"/>
      <c r="BE26" s="706"/>
      <c r="BF26" s="706"/>
      <c r="BG26" s="706"/>
      <c r="BH26" s="706"/>
      <c r="BI26" s="706"/>
      <c r="BJ26" s="706"/>
      <c r="BK26" s="706"/>
      <c r="BL26" s="706"/>
      <c r="BM26" s="706"/>
      <c r="BN26" s="707"/>
      <c r="BO26" s="706"/>
      <c r="BP26" s="706"/>
      <c r="BQ26" s="706"/>
      <c r="BR26" s="706"/>
      <c r="BS26" s="706"/>
      <c r="BT26" s="706"/>
      <c r="BU26" s="706"/>
      <c r="BV26" s="706"/>
      <c r="BW26" s="706"/>
      <c r="BX26" s="707"/>
      <c r="BY26" s="706"/>
      <c r="BZ26" s="706"/>
      <c r="CA26" s="706"/>
      <c r="CB26" s="706"/>
      <c r="CC26" s="706"/>
      <c r="CD26" s="706"/>
      <c r="CE26" s="706"/>
      <c r="CF26" s="706"/>
      <c r="CG26" s="706"/>
      <c r="CH26" s="707"/>
      <c r="CI26" s="706"/>
      <c r="CJ26" s="706"/>
      <c r="CK26" s="706"/>
      <c r="CL26" s="706"/>
      <c r="CM26" s="706"/>
      <c r="CN26" s="706"/>
      <c r="CO26" s="706"/>
      <c r="CP26" s="706"/>
      <c r="CQ26" s="706"/>
      <c r="CR26" s="707"/>
      <c r="CS26" s="706"/>
      <c r="CT26" s="706"/>
      <c r="CU26" s="706"/>
      <c r="CV26" s="706"/>
      <c r="CW26" s="706"/>
      <c r="CX26" s="706"/>
      <c r="CY26" s="706"/>
      <c r="CZ26" s="706"/>
      <c r="DA26" s="706"/>
      <c r="DB26" s="696">
        <f t="shared" si="3"/>
        <v>0</v>
      </c>
      <c r="DC26" s="705">
        <f t="shared" si="4"/>
        <v>0</v>
      </c>
      <c r="DD26" s="704">
        <f t="shared" si="5"/>
        <v>0</v>
      </c>
      <c r="DE26" s="703">
        <f t="array" ref="DE26">(MAX(LEN(F26:DA26)))</f>
        <v>0</v>
      </c>
      <c r="DF26" s="700"/>
      <c r="DG26" s="782"/>
    </row>
    <row r="27" spans="1:111" x14ac:dyDescent="0.25">
      <c r="A27" s="710" t="str">
        <f>$B$21&amp;" "&amp;(IF(Setup!$N$67="yes",$B27,"")&amp;" "&amp;(IF(Setup!$N$70="yes",$C27,"")))</f>
        <v xml:space="preserve">Profile painting  </v>
      </c>
      <c r="B27" s="709"/>
      <c r="C27" s="789"/>
      <c r="D27" s="708"/>
      <c r="F27" s="792"/>
      <c r="G27" s="706"/>
      <c r="H27" s="706"/>
      <c r="I27" s="706"/>
      <c r="J27" s="706"/>
      <c r="K27" s="706"/>
      <c r="L27" s="706"/>
      <c r="M27" s="706"/>
      <c r="N27" s="706"/>
      <c r="O27" s="706"/>
      <c r="P27" s="707"/>
      <c r="Q27" s="706"/>
      <c r="R27" s="706"/>
      <c r="S27" s="706"/>
      <c r="T27" s="706"/>
      <c r="U27" s="706"/>
      <c r="V27" s="706"/>
      <c r="W27" s="706"/>
      <c r="X27" s="706"/>
      <c r="Y27" s="706"/>
      <c r="Z27" s="707"/>
      <c r="AA27" s="706"/>
      <c r="AB27" s="706"/>
      <c r="AC27" s="706"/>
      <c r="AD27" s="706"/>
      <c r="AE27" s="706"/>
      <c r="AF27" s="706"/>
      <c r="AG27" s="706"/>
      <c r="AH27" s="706"/>
      <c r="AI27" s="706"/>
      <c r="AJ27" s="707"/>
      <c r="AK27" s="706"/>
      <c r="AL27" s="706"/>
      <c r="AM27" s="706"/>
      <c r="AN27" s="706"/>
      <c r="AO27" s="706"/>
      <c r="AP27" s="706"/>
      <c r="AQ27" s="706"/>
      <c r="AR27" s="706"/>
      <c r="AS27" s="706"/>
      <c r="AT27" s="707"/>
      <c r="AU27" s="706"/>
      <c r="AV27" s="706"/>
      <c r="AW27" s="706"/>
      <c r="AX27" s="706"/>
      <c r="AY27" s="706"/>
      <c r="AZ27" s="706"/>
      <c r="BA27" s="706"/>
      <c r="BB27" s="706"/>
      <c r="BC27" s="706"/>
      <c r="BD27" s="707"/>
      <c r="BE27" s="706"/>
      <c r="BF27" s="706"/>
      <c r="BG27" s="706"/>
      <c r="BH27" s="706"/>
      <c r="BI27" s="706"/>
      <c r="BJ27" s="706"/>
      <c r="BK27" s="706"/>
      <c r="BL27" s="706"/>
      <c r="BM27" s="706"/>
      <c r="BN27" s="707"/>
      <c r="BO27" s="706"/>
      <c r="BP27" s="706"/>
      <c r="BQ27" s="706"/>
      <c r="BR27" s="706"/>
      <c r="BS27" s="706"/>
      <c r="BT27" s="706"/>
      <c r="BU27" s="706"/>
      <c r="BV27" s="706"/>
      <c r="BW27" s="706"/>
      <c r="BX27" s="707"/>
      <c r="BY27" s="706"/>
      <c r="BZ27" s="706"/>
      <c r="CA27" s="706"/>
      <c r="CB27" s="706"/>
      <c r="CC27" s="706"/>
      <c r="CD27" s="706"/>
      <c r="CE27" s="706"/>
      <c r="CF27" s="706"/>
      <c r="CG27" s="706"/>
      <c r="CH27" s="707"/>
      <c r="CI27" s="706"/>
      <c r="CJ27" s="706"/>
      <c r="CK27" s="706"/>
      <c r="CL27" s="706"/>
      <c r="CM27" s="706"/>
      <c r="CN27" s="706"/>
      <c r="CO27" s="706"/>
      <c r="CP27" s="706"/>
      <c r="CQ27" s="706"/>
      <c r="CR27" s="707"/>
      <c r="CS27" s="706"/>
      <c r="CT27" s="706"/>
      <c r="CU27" s="706"/>
      <c r="CV27" s="706"/>
      <c r="CW27" s="706"/>
      <c r="CX27" s="706"/>
      <c r="CY27" s="706"/>
      <c r="CZ27" s="706"/>
      <c r="DA27" s="706"/>
      <c r="DB27" s="696">
        <f t="shared" si="3"/>
        <v>0</v>
      </c>
      <c r="DC27" s="705">
        <f t="shared" si="4"/>
        <v>0</v>
      </c>
      <c r="DD27" s="704">
        <f t="shared" si="5"/>
        <v>0</v>
      </c>
      <c r="DE27" s="703">
        <f t="array" ref="DE27">(MAX(LEN(F27:DA27)))</f>
        <v>0</v>
      </c>
      <c r="DF27" s="700"/>
      <c r="DG27" s="782"/>
    </row>
    <row r="28" spans="1:111" x14ac:dyDescent="0.25">
      <c r="A28" s="710" t="str">
        <f>$B$21&amp;" "&amp;(IF(Setup!$N$67="yes",$B28,"")&amp;" "&amp;(IF(Setup!$N$70="yes",$C28,"")))</f>
        <v xml:space="preserve">Profile painting  </v>
      </c>
      <c r="B28" s="709"/>
      <c r="C28" s="789"/>
      <c r="D28" s="708"/>
      <c r="F28" s="792"/>
      <c r="G28" s="706"/>
      <c r="H28" s="706"/>
      <c r="I28" s="706"/>
      <c r="J28" s="706"/>
      <c r="K28" s="706"/>
      <c r="L28" s="706"/>
      <c r="M28" s="706"/>
      <c r="N28" s="706"/>
      <c r="O28" s="706"/>
      <c r="P28" s="707"/>
      <c r="Q28" s="706"/>
      <c r="R28" s="706"/>
      <c r="S28" s="706"/>
      <c r="T28" s="706"/>
      <c r="U28" s="706"/>
      <c r="V28" s="706"/>
      <c r="W28" s="706"/>
      <c r="X28" s="706"/>
      <c r="Y28" s="706"/>
      <c r="Z28" s="707"/>
      <c r="AA28" s="706"/>
      <c r="AB28" s="706"/>
      <c r="AC28" s="706"/>
      <c r="AD28" s="706"/>
      <c r="AE28" s="706"/>
      <c r="AF28" s="706"/>
      <c r="AG28" s="706"/>
      <c r="AH28" s="706"/>
      <c r="AI28" s="706"/>
      <c r="AJ28" s="707"/>
      <c r="AK28" s="706"/>
      <c r="AL28" s="706"/>
      <c r="AM28" s="706"/>
      <c r="AN28" s="706"/>
      <c r="AO28" s="706"/>
      <c r="AP28" s="706"/>
      <c r="AQ28" s="706"/>
      <c r="AR28" s="706"/>
      <c r="AS28" s="706"/>
      <c r="AT28" s="707"/>
      <c r="AU28" s="706"/>
      <c r="AV28" s="706"/>
      <c r="AW28" s="706"/>
      <c r="AX28" s="706"/>
      <c r="AY28" s="706"/>
      <c r="AZ28" s="706"/>
      <c r="BA28" s="706"/>
      <c r="BB28" s="706"/>
      <c r="BC28" s="706"/>
      <c r="BD28" s="707"/>
      <c r="BE28" s="706"/>
      <c r="BF28" s="706"/>
      <c r="BG28" s="706"/>
      <c r="BH28" s="706"/>
      <c r="BI28" s="706"/>
      <c r="BJ28" s="706"/>
      <c r="BK28" s="706"/>
      <c r="BL28" s="706"/>
      <c r="BM28" s="706"/>
      <c r="BN28" s="707"/>
      <c r="BO28" s="706"/>
      <c r="BP28" s="706"/>
      <c r="BQ28" s="706"/>
      <c r="BR28" s="706"/>
      <c r="BS28" s="706"/>
      <c r="BT28" s="706"/>
      <c r="BU28" s="706"/>
      <c r="BV28" s="706"/>
      <c r="BW28" s="706"/>
      <c r="BX28" s="707"/>
      <c r="BY28" s="706"/>
      <c r="BZ28" s="706"/>
      <c r="CA28" s="706"/>
      <c r="CB28" s="706"/>
      <c r="CC28" s="706"/>
      <c r="CD28" s="706"/>
      <c r="CE28" s="706"/>
      <c r="CF28" s="706"/>
      <c r="CG28" s="706"/>
      <c r="CH28" s="707"/>
      <c r="CI28" s="706"/>
      <c r="CJ28" s="706"/>
      <c r="CK28" s="706"/>
      <c r="CL28" s="706"/>
      <c r="CM28" s="706"/>
      <c r="CN28" s="706"/>
      <c r="CO28" s="706"/>
      <c r="CP28" s="706"/>
      <c r="CQ28" s="706"/>
      <c r="CR28" s="707"/>
      <c r="CS28" s="706"/>
      <c r="CT28" s="706"/>
      <c r="CU28" s="706"/>
      <c r="CV28" s="706"/>
      <c r="CW28" s="706"/>
      <c r="CX28" s="706"/>
      <c r="CY28" s="706"/>
      <c r="CZ28" s="706"/>
      <c r="DA28" s="706"/>
      <c r="DB28" s="696">
        <f t="shared" si="3"/>
        <v>0</v>
      </c>
      <c r="DC28" s="705">
        <f t="shared" si="4"/>
        <v>0</v>
      </c>
      <c r="DD28" s="704">
        <f t="shared" si="5"/>
        <v>0</v>
      </c>
      <c r="DE28" s="703">
        <f t="array" ref="DE28">(MAX(LEN(F28:DA28)))</f>
        <v>0</v>
      </c>
      <c r="DF28" s="700"/>
      <c r="DG28" s="782"/>
    </row>
    <row r="29" spans="1:111" x14ac:dyDescent="0.25">
      <c r="A29" s="710" t="str">
        <f>$B$21&amp;" "&amp;(IF(Setup!$N$67="yes",$B29,"")&amp;" "&amp;(IF(Setup!$N$70="yes",$C29,"")))</f>
        <v xml:space="preserve">Profile painting  </v>
      </c>
      <c r="B29" s="709"/>
      <c r="C29" s="789"/>
      <c r="D29" s="708"/>
      <c r="F29" s="792"/>
      <c r="G29" s="706"/>
      <c r="H29" s="706"/>
      <c r="I29" s="706"/>
      <c r="J29" s="706"/>
      <c r="K29" s="706"/>
      <c r="L29" s="706"/>
      <c r="M29" s="706"/>
      <c r="N29" s="706"/>
      <c r="O29" s="706"/>
      <c r="P29" s="707"/>
      <c r="Q29" s="706"/>
      <c r="R29" s="706"/>
      <c r="S29" s="706"/>
      <c r="T29" s="706"/>
      <c r="U29" s="706"/>
      <c r="V29" s="706"/>
      <c r="W29" s="706"/>
      <c r="X29" s="706"/>
      <c r="Y29" s="706"/>
      <c r="Z29" s="707"/>
      <c r="AA29" s="706"/>
      <c r="AB29" s="706"/>
      <c r="AC29" s="706"/>
      <c r="AD29" s="706"/>
      <c r="AE29" s="706"/>
      <c r="AF29" s="706"/>
      <c r="AG29" s="706"/>
      <c r="AH29" s="706"/>
      <c r="AI29" s="706"/>
      <c r="AJ29" s="707"/>
      <c r="AK29" s="706"/>
      <c r="AL29" s="706"/>
      <c r="AM29" s="706"/>
      <c r="AN29" s="706"/>
      <c r="AO29" s="706"/>
      <c r="AP29" s="706"/>
      <c r="AQ29" s="706"/>
      <c r="AR29" s="706"/>
      <c r="AS29" s="706"/>
      <c r="AT29" s="707"/>
      <c r="AU29" s="706"/>
      <c r="AV29" s="706"/>
      <c r="AW29" s="706"/>
      <c r="AX29" s="706"/>
      <c r="AY29" s="706"/>
      <c r="AZ29" s="706"/>
      <c r="BA29" s="706"/>
      <c r="BB29" s="706"/>
      <c r="BC29" s="706"/>
      <c r="BD29" s="707"/>
      <c r="BE29" s="706"/>
      <c r="BF29" s="706"/>
      <c r="BG29" s="706"/>
      <c r="BH29" s="706"/>
      <c r="BI29" s="706"/>
      <c r="BJ29" s="706"/>
      <c r="BK29" s="706"/>
      <c r="BL29" s="706"/>
      <c r="BM29" s="706"/>
      <c r="BN29" s="707"/>
      <c r="BO29" s="706"/>
      <c r="BP29" s="706"/>
      <c r="BQ29" s="706"/>
      <c r="BR29" s="706"/>
      <c r="BS29" s="706"/>
      <c r="BT29" s="706"/>
      <c r="BU29" s="706"/>
      <c r="BV29" s="706"/>
      <c r="BW29" s="706"/>
      <c r="BX29" s="707"/>
      <c r="BY29" s="706"/>
      <c r="BZ29" s="706"/>
      <c r="CA29" s="706"/>
      <c r="CB29" s="706"/>
      <c r="CC29" s="706"/>
      <c r="CD29" s="706"/>
      <c r="CE29" s="706"/>
      <c r="CF29" s="706"/>
      <c r="CG29" s="706"/>
      <c r="CH29" s="707"/>
      <c r="CI29" s="706"/>
      <c r="CJ29" s="706"/>
      <c r="CK29" s="706"/>
      <c r="CL29" s="706"/>
      <c r="CM29" s="706"/>
      <c r="CN29" s="706"/>
      <c r="CO29" s="706"/>
      <c r="CP29" s="706"/>
      <c r="CQ29" s="706"/>
      <c r="CR29" s="707"/>
      <c r="CS29" s="706"/>
      <c r="CT29" s="706"/>
      <c r="CU29" s="706"/>
      <c r="CV29" s="706"/>
      <c r="CW29" s="706"/>
      <c r="CX29" s="706"/>
      <c r="CY29" s="706"/>
      <c r="CZ29" s="706"/>
      <c r="DA29" s="706"/>
      <c r="DB29" s="696">
        <f t="shared" si="3"/>
        <v>0</v>
      </c>
      <c r="DC29" s="705">
        <f t="shared" si="4"/>
        <v>0</v>
      </c>
      <c r="DD29" s="704">
        <f t="shared" si="5"/>
        <v>0</v>
      </c>
      <c r="DE29" s="703">
        <f t="array" ref="DE29">(MAX(LEN(F29:DA29)))</f>
        <v>0</v>
      </c>
      <c r="DF29" s="700"/>
      <c r="DG29" s="782"/>
    </row>
    <row r="30" spans="1:111" x14ac:dyDescent="0.25">
      <c r="A30" s="710" t="str">
        <f>$B$21&amp;" "&amp;(IF(Setup!$N$67="yes",$B30,"")&amp;" "&amp;(IF(Setup!$N$70="yes",$C30,"")))</f>
        <v xml:space="preserve">Profile painting  </v>
      </c>
      <c r="B30" s="709"/>
      <c r="C30" s="789"/>
      <c r="D30" s="708"/>
      <c r="F30" s="792"/>
      <c r="G30" s="706"/>
      <c r="H30" s="706"/>
      <c r="I30" s="706"/>
      <c r="J30" s="706"/>
      <c r="K30" s="706"/>
      <c r="L30" s="706"/>
      <c r="M30" s="706"/>
      <c r="N30" s="706"/>
      <c r="O30" s="706"/>
      <c r="P30" s="707"/>
      <c r="Q30" s="706"/>
      <c r="R30" s="706"/>
      <c r="S30" s="706"/>
      <c r="T30" s="706"/>
      <c r="U30" s="706"/>
      <c r="V30" s="706"/>
      <c r="W30" s="706"/>
      <c r="X30" s="706"/>
      <c r="Y30" s="706"/>
      <c r="Z30" s="707"/>
      <c r="AA30" s="706"/>
      <c r="AB30" s="706"/>
      <c r="AC30" s="706"/>
      <c r="AD30" s="706"/>
      <c r="AE30" s="706"/>
      <c r="AF30" s="706"/>
      <c r="AG30" s="706"/>
      <c r="AH30" s="706"/>
      <c r="AI30" s="706"/>
      <c r="AJ30" s="707"/>
      <c r="AK30" s="706"/>
      <c r="AL30" s="706"/>
      <c r="AM30" s="706"/>
      <c r="AN30" s="706"/>
      <c r="AO30" s="706"/>
      <c r="AP30" s="706"/>
      <c r="AQ30" s="706"/>
      <c r="AR30" s="706"/>
      <c r="AS30" s="706"/>
      <c r="AT30" s="707"/>
      <c r="AU30" s="706"/>
      <c r="AV30" s="706"/>
      <c r="AW30" s="706"/>
      <c r="AX30" s="706"/>
      <c r="AY30" s="706"/>
      <c r="AZ30" s="706"/>
      <c r="BA30" s="706"/>
      <c r="BB30" s="706"/>
      <c r="BC30" s="706"/>
      <c r="BD30" s="707"/>
      <c r="BE30" s="706"/>
      <c r="BF30" s="706"/>
      <c r="BG30" s="706"/>
      <c r="BH30" s="706"/>
      <c r="BI30" s="706"/>
      <c r="BJ30" s="706"/>
      <c r="BK30" s="706"/>
      <c r="BL30" s="706"/>
      <c r="BM30" s="706"/>
      <c r="BN30" s="707"/>
      <c r="BO30" s="706"/>
      <c r="BP30" s="706"/>
      <c r="BQ30" s="706"/>
      <c r="BR30" s="706"/>
      <c r="BS30" s="706"/>
      <c r="BT30" s="706"/>
      <c r="BU30" s="706"/>
      <c r="BV30" s="706"/>
      <c r="BW30" s="706"/>
      <c r="BX30" s="707"/>
      <c r="BY30" s="706"/>
      <c r="BZ30" s="706"/>
      <c r="CA30" s="706"/>
      <c r="CB30" s="706"/>
      <c r="CC30" s="706"/>
      <c r="CD30" s="706"/>
      <c r="CE30" s="706"/>
      <c r="CF30" s="706"/>
      <c r="CG30" s="706"/>
      <c r="CH30" s="707"/>
      <c r="CI30" s="706"/>
      <c r="CJ30" s="706"/>
      <c r="CK30" s="706"/>
      <c r="CL30" s="706"/>
      <c r="CM30" s="706"/>
      <c r="CN30" s="706"/>
      <c r="CO30" s="706"/>
      <c r="CP30" s="706"/>
      <c r="CQ30" s="706"/>
      <c r="CR30" s="707"/>
      <c r="CS30" s="706"/>
      <c r="CT30" s="706"/>
      <c r="CU30" s="706"/>
      <c r="CV30" s="706"/>
      <c r="CW30" s="706"/>
      <c r="CX30" s="706"/>
      <c r="CY30" s="706"/>
      <c r="CZ30" s="706"/>
      <c r="DA30" s="706"/>
      <c r="DB30" s="696">
        <f t="shared" si="3"/>
        <v>0</v>
      </c>
      <c r="DC30" s="705">
        <f t="shared" si="4"/>
        <v>0</v>
      </c>
      <c r="DD30" s="704">
        <f t="shared" si="5"/>
        <v>0</v>
      </c>
      <c r="DE30" s="703">
        <f t="array" ref="DE30">(MAX(LEN(F30:DA30)))</f>
        <v>0</v>
      </c>
      <c r="DF30" s="700"/>
      <c r="DG30" s="782"/>
    </row>
    <row r="31" spans="1:111" x14ac:dyDescent="0.25">
      <c r="A31" s="710" t="str">
        <f>$B$21&amp;" "&amp;(IF(Setup!$N$67="yes",$B31,"")&amp;" "&amp;(IF(Setup!$N$70="yes",$C31,"")))</f>
        <v xml:space="preserve">Profile painting  </v>
      </c>
      <c r="B31" s="709"/>
      <c r="C31" s="789"/>
      <c r="D31" s="708"/>
      <c r="F31" s="792"/>
      <c r="G31" s="706"/>
      <c r="H31" s="706"/>
      <c r="I31" s="706"/>
      <c r="J31" s="706"/>
      <c r="K31" s="706"/>
      <c r="L31" s="706"/>
      <c r="M31" s="706"/>
      <c r="N31" s="706"/>
      <c r="O31" s="706"/>
      <c r="P31" s="707"/>
      <c r="Q31" s="706"/>
      <c r="R31" s="706"/>
      <c r="S31" s="706"/>
      <c r="T31" s="706"/>
      <c r="U31" s="706"/>
      <c r="V31" s="706"/>
      <c r="W31" s="706"/>
      <c r="X31" s="706"/>
      <c r="Y31" s="706"/>
      <c r="Z31" s="707"/>
      <c r="AA31" s="706"/>
      <c r="AB31" s="706"/>
      <c r="AC31" s="706"/>
      <c r="AD31" s="706"/>
      <c r="AE31" s="706"/>
      <c r="AF31" s="706"/>
      <c r="AG31" s="706"/>
      <c r="AH31" s="706"/>
      <c r="AI31" s="706"/>
      <c r="AJ31" s="707"/>
      <c r="AK31" s="706"/>
      <c r="AL31" s="706"/>
      <c r="AM31" s="706"/>
      <c r="AN31" s="706"/>
      <c r="AO31" s="706"/>
      <c r="AP31" s="706"/>
      <c r="AQ31" s="706"/>
      <c r="AR31" s="706"/>
      <c r="AS31" s="706"/>
      <c r="AT31" s="707"/>
      <c r="AU31" s="706"/>
      <c r="AV31" s="706"/>
      <c r="AW31" s="706"/>
      <c r="AX31" s="706"/>
      <c r="AY31" s="706"/>
      <c r="AZ31" s="706"/>
      <c r="BA31" s="706"/>
      <c r="BB31" s="706"/>
      <c r="BC31" s="706"/>
      <c r="BD31" s="707"/>
      <c r="BE31" s="706"/>
      <c r="BF31" s="706"/>
      <c r="BG31" s="706"/>
      <c r="BH31" s="706"/>
      <c r="BI31" s="706"/>
      <c r="BJ31" s="706"/>
      <c r="BK31" s="706"/>
      <c r="BL31" s="706"/>
      <c r="BM31" s="706"/>
      <c r="BN31" s="707"/>
      <c r="BO31" s="706"/>
      <c r="BP31" s="706"/>
      <c r="BQ31" s="706"/>
      <c r="BR31" s="706"/>
      <c r="BS31" s="706"/>
      <c r="BT31" s="706"/>
      <c r="BU31" s="706"/>
      <c r="BV31" s="706"/>
      <c r="BW31" s="706"/>
      <c r="BX31" s="707"/>
      <c r="BY31" s="706"/>
      <c r="BZ31" s="706"/>
      <c r="CA31" s="706"/>
      <c r="CB31" s="706"/>
      <c r="CC31" s="706"/>
      <c r="CD31" s="706"/>
      <c r="CE31" s="706"/>
      <c r="CF31" s="706"/>
      <c r="CG31" s="706"/>
      <c r="CH31" s="707"/>
      <c r="CI31" s="706"/>
      <c r="CJ31" s="706"/>
      <c r="CK31" s="706"/>
      <c r="CL31" s="706"/>
      <c r="CM31" s="706"/>
      <c r="CN31" s="706"/>
      <c r="CO31" s="706"/>
      <c r="CP31" s="706"/>
      <c r="CQ31" s="706"/>
      <c r="CR31" s="707"/>
      <c r="CS31" s="706"/>
      <c r="CT31" s="706"/>
      <c r="CU31" s="706"/>
      <c r="CV31" s="706"/>
      <c r="CW31" s="706"/>
      <c r="CX31" s="706"/>
      <c r="CY31" s="706"/>
      <c r="CZ31" s="706"/>
      <c r="DA31" s="706"/>
      <c r="DB31" s="696">
        <f t="shared" si="3"/>
        <v>0</v>
      </c>
      <c r="DC31" s="705">
        <f t="shared" si="4"/>
        <v>0</v>
      </c>
      <c r="DD31" s="704">
        <f t="shared" si="5"/>
        <v>0</v>
      </c>
      <c r="DE31" s="703">
        <f t="array" ref="DE31">(MAX(LEN(F31:DA31)))</f>
        <v>0</v>
      </c>
      <c r="DF31" s="700"/>
      <c r="DG31" s="782"/>
    </row>
    <row r="32" spans="1:111" x14ac:dyDescent="0.25">
      <c r="A32" s="710" t="str">
        <f>$B$21&amp;" "&amp;(IF(Setup!$N$67="yes",$B32,"")&amp;" "&amp;(IF(Setup!$N$70="yes",$C32,"")))</f>
        <v xml:space="preserve">Profile painting  </v>
      </c>
      <c r="B32" s="709"/>
      <c r="C32" s="789"/>
      <c r="D32" s="708"/>
      <c r="F32" s="792"/>
      <c r="G32" s="706"/>
      <c r="H32" s="706"/>
      <c r="I32" s="706"/>
      <c r="J32" s="706"/>
      <c r="K32" s="706"/>
      <c r="L32" s="706"/>
      <c r="M32" s="706"/>
      <c r="N32" s="706"/>
      <c r="O32" s="706"/>
      <c r="P32" s="707"/>
      <c r="Q32" s="706"/>
      <c r="R32" s="706"/>
      <c r="S32" s="706"/>
      <c r="T32" s="706"/>
      <c r="U32" s="706"/>
      <c r="V32" s="706"/>
      <c r="W32" s="706"/>
      <c r="X32" s="706"/>
      <c r="Y32" s="706"/>
      <c r="Z32" s="707"/>
      <c r="AA32" s="706"/>
      <c r="AB32" s="706"/>
      <c r="AC32" s="706"/>
      <c r="AD32" s="706"/>
      <c r="AE32" s="706"/>
      <c r="AF32" s="706"/>
      <c r="AG32" s="706"/>
      <c r="AH32" s="706"/>
      <c r="AI32" s="706"/>
      <c r="AJ32" s="707"/>
      <c r="AK32" s="706"/>
      <c r="AL32" s="706"/>
      <c r="AM32" s="706"/>
      <c r="AN32" s="706"/>
      <c r="AO32" s="706"/>
      <c r="AP32" s="706"/>
      <c r="AQ32" s="706"/>
      <c r="AR32" s="706"/>
      <c r="AS32" s="706"/>
      <c r="AT32" s="707"/>
      <c r="AU32" s="706"/>
      <c r="AV32" s="706"/>
      <c r="AW32" s="706"/>
      <c r="AX32" s="706"/>
      <c r="AY32" s="706"/>
      <c r="AZ32" s="706"/>
      <c r="BA32" s="706"/>
      <c r="BB32" s="706"/>
      <c r="BC32" s="706"/>
      <c r="BD32" s="707"/>
      <c r="BE32" s="706"/>
      <c r="BF32" s="706"/>
      <c r="BG32" s="706"/>
      <c r="BH32" s="706"/>
      <c r="BI32" s="706"/>
      <c r="BJ32" s="706"/>
      <c r="BK32" s="706"/>
      <c r="BL32" s="706"/>
      <c r="BM32" s="706"/>
      <c r="BN32" s="707"/>
      <c r="BO32" s="706"/>
      <c r="BP32" s="706"/>
      <c r="BQ32" s="706"/>
      <c r="BR32" s="706"/>
      <c r="BS32" s="706"/>
      <c r="BT32" s="706"/>
      <c r="BU32" s="706"/>
      <c r="BV32" s="706"/>
      <c r="BW32" s="706"/>
      <c r="BX32" s="707"/>
      <c r="BY32" s="706"/>
      <c r="BZ32" s="706"/>
      <c r="CA32" s="706"/>
      <c r="CB32" s="706"/>
      <c r="CC32" s="706"/>
      <c r="CD32" s="706"/>
      <c r="CE32" s="706"/>
      <c r="CF32" s="706"/>
      <c r="CG32" s="706"/>
      <c r="CH32" s="707"/>
      <c r="CI32" s="706"/>
      <c r="CJ32" s="706"/>
      <c r="CK32" s="706"/>
      <c r="CL32" s="706"/>
      <c r="CM32" s="706"/>
      <c r="CN32" s="706"/>
      <c r="CO32" s="706"/>
      <c r="CP32" s="706"/>
      <c r="CQ32" s="706"/>
      <c r="CR32" s="707"/>
      <c r="CS32" s="706"/>
      <c r="CT32" s="706"/>
      <c r="CU32" s="706"/>
      <c r="CV32" s="706"/>
      <c r="CW32" s="706"/>
      <c r="CX32" s="706"/>
      <c r="CY32" s="706"/>
      <c r="CZ32" s="706"/>
      <c r="DA32" s="706"/>
      <c r="DB32" s="696">
        <f t="shared" si="3"/>
        <v>0</v>
      </c>
      <c r="DC32" s="705">
        <f t="shared" si="4"/>
        <v>0</v>
      </c>
      <c r="DD32" s="704">
        <f t="shared" si="5"/>
        <v>0</v>
      </c>
      <c r="DE32" s="703">
        <f t="array" ref="DE32">(MAX(LEN(F32:DA32)))</f>
        <v>0</v>
      </c>
      <c r="DF32" s="700"/>
      <c r="DG32" s="782"/>
    </row>
    <row r="33" spans="1:111" x14ac:dyDescent="0.25">
      <c r="A33" s="710" t="str">
        <f>$B$21&amp;" "&amp;(IF(Setup!$N$67="yes",$B33,"")&amp;" "&amp;(IF(Setup!$N$70="yes",$C33,"")))</f>
        <v xml:space="preserve">Profile painting  </v>
      </c>
      <c r="B33" s="709"/>
      <c r="C33" s="789"/>
      <c r="D33" s="708"/>
      <c r="F33" s="792"/>
      <c r="G33" s="706"/>
      <c r="H33" s="706"/>
      <c r="I33" s="706"/>
      <c r="J33" s="706"/>
      <c r="K33" s="706"/>
      <c r="L33" s="706"/>
      <c r="M33" s="706"/>
      <c r="N33" s="706"/>
      <c r="O33" s="706"/>
      <c r="P33" s="707"/>
      <c r="Q33" s="706"/>
      <c r="R33" s="706"/>
      <c r="S33" s="706"/>
      <c r="T33" s="706"/>
      <c r="U33" s="706"/>
      <c r="V33" s="706"/>
      <c r="W33" s="706"/>
      <c r="X33" s="706"/>
      <c r="Y33" s="706"/>
      <c r="Z33" s="707"/>
      <c r="AA33" s="706"/>
      <c r="AB33" s="706"/>
      <c r="AC33" s="706"/>
      <c r="AD33" s="706"/>
      <c r="AE33" s="706"/>
      <c r="AF33" s="706"/>
      <c r="AG33" s="706"/>
      <c r="AH33" s="706"/>
      <c r="AI33" s="706"/>
      <c r="AJ33" s="707"/>
      <c r="AK33" s="706"/>
      <c r="AL33" s="706"/>
      <c r="AM33" s="706"/>
      <c r="AN33" s="706"/>
      <c r="AO33" s="706"/>
      <c r="AP33" s="706"/>
      <c r="AQ33" s="706"/>
      <c r="AR33" s="706"/>
      <c r="AS33" s="706"/>
      <c r="AT33" s="707"/>
      <c r="AU33" s="706"/>
      <c r="AV33" s="706"/>
      <c r="AW33" s="706"/>
      <c r="AX33" s="706"/>
      <c r="AY33" s="706"/>
      <c r="AZ33" s="706"/>
      <c r="BA33" s="706"/>
      <c r="BB33" s="706"/>
      <c r="BC33" s="706"/>
      <c r="BD33" s="707"/>
      <c r="BE33" s="706"/>
      <c r="BF33" s="706"/>
      <c r="BG33" s="706"/>
      <c r="BH33" s="706"/>
      <c r="BI33" s="706"/>
      <c r="BJ33" s="706"/>
      <c r="BK33" s="706"/>
      <c r="BL33" s="706"/>
      <c r="BM33" s="706"/>
      <c r="BN33" s="707"/>
      <c r="BO33" s="706"/>
      <c r="BP33" s="706"/>
      <c r="BQ33" s="706"/>
      <c r="BR33" s="706"/>
      <c r="BS33" s="706"/>
      <c r="BT33" s="706"/>
      <c r="BU33" s="706"/>
      <c r="BV33" s="706"/>
      <c r="BW33" s="706"/>
      <c r="BX33" s="707"/>
      <c r="BY33" s="706"/>
      <c r="BZ33" s="706"/>
      <c r="CA33" s="706"/>
      <c r="CB33" s="706"/>
      <c r="CC33" s="706"/>
      <c r="CD33" s="706"/>
      <c r="CE33" s="706"/>
      <c r="CF33" s="706"/>
      <c r="CG33" s="706"/>
      <c r="CH33" s="707"/>
      <c r="CI33" s="706"/>
      <c r="CJ33" s="706"/>
      <c r="CK33" s="706"/>
      <c r="CL33" s="706"/>
      <c r="CM33" s="706"/>
      <c r="CN33" s="706"/>
      <c r="CO33" s="706"/>
      <c r="CP33" s="706"/>
      <c r="CQ33" s="706"/>
      <c r="CR33" s="707"/>
      <c r="CS33" s="706"/>
      <c r="CT33" s="706"/>
      <c r="CU33" s="706"/>
      <c r="CV33" s="706"/>
      <c r="CW33" s="706"/>
      <c r="CX33" s="706"/>
      <c r="CY33" s="706"/>
      <c r="CZ33" s="706"/>
      <c r="DA33" s="706"/>
      <c r="DB33" s="696">
        <f t="shared" si="3"/>
        <v>0</v>
      </c>
      <c r="DC33" s="705">
        <f t="shared" si="4"/>
        <v>0</v>
      </c>
      <c r="DD33" s="704">
        <f t="shared" si="5"/>
        <v>0</v>
      </c>
      <c r="DE33" s="703">
        <f t="array" ref="DE33">(MAX(LEN(F33:DA33)))</f>
        <v>0</v>
      </c>
      <c r="DF33" s="700"/>
      <c r="DG33" s="782"/>
    </row>
    <row r="34" spans="1:111" ht="13" thickBot="1" x14ac:dyDescent="0.3">
      <c r="A34" s="710" t="str">
        <f>$B$21&amp;" "&amp;(IF(Setup!$N$67="yes",$B34,"")&amp;" "&amp;(IF(Setup!$N$70="yes",$C34,"")))</f>
        <v xml:space="preserve">Profile painting  </v>
      </c>
      <c r="B34" s="709"/>
      <c r="C34" s="789"/>
      <c r="D34" s="708"/>
      <c r="F34" s="792"/>
      <c r="G34" s="706"/>
      <c r="H34" s="706"/>
      <c r="I34" s="706"/>
      <c r="J34" s="706"/>
      <c r="K34" s="706"/>
      <c r="L34" s="706"/>
      <c r="M34" s="706"/>
      <c r="N34" s="706"/>
      <c r="O34" s="706"/>
      <c r="P34" s="707"/>
      <c r="Q34" s="706"/>
      <c r="R34" s="706"/>
      <c r="S34" s="706"/>
      <c r="T34" s="706"/>
      <c r="U34" s="706"/>
      <c r="V34" s="706"/>
      <c r="W34" s="706"/>
      <c r="X34" s="706"/>
      <c r="Y34" s="706"/>
      <c r="Z34" s="707"/>
      <c r="AA34" s="706"/>
      <c r="AB34" s="706"/>
      <c r="AC34" s="706"/>
      <c r="AD34" s="706"/>
      <c r="AE34" s="706"/>
      <c r="AF34" s="706"/>
      <c r="AG34" s="706"/>
      <c r="AH34" s="706"/>
      <c r="AI34" s="706"/>
      <c r="AJ34" s="707"/>
      <c r="AK34" s="706"/>
      <c r="AL34" s="706"/>
      <c r="AM34" s="706"/>
      <c r="AN34" s="706"/>
      <c r="AO34" s="706"/>
      <c r="AP34" s="706"/>
      <c r="AQ34" s="706"/>
      <c r="AR34" s="706"/>
      <c r="AS34" s="706"/>
      <c r="AT34" s="707"/>
      <c r="AU34" s="706"/>
      <c r="AV34" s="706"/>
      <c r="AW34" s="706"/>
      <c r="AX34" s="706"/>
      <c r="AY34" s="706"/>
      <c r="AZ34" s="706"/>
      <c r="BA34" s="706"/>
      <c r="BB34" s="706"/>
      <c r="BC34" s="706"/>
      <c r="BD34" s="707"/>
      <c r="BE34" s="706"/>
      <c r="BF34" s="706"/>
      <c r="BG34" s="706"/>
      <c r="BH34" s="706"/>
      <c r="BI34" s="706"/>
      <c r="BJ34" s="706"/>
      <c r="BK34" s="706"/>
      <c r="BL34" s="706"/>
      <c r="BM34" s="706"/>
      <c r="BN34" s="707"/>
      <c r="BO34" s="706"/>
      <c r="BP34" s="706"/>
      <c r="BQ34" s="706"/>
      <c r="BR34" s="706"/>
      <c r="BS34" s="706"/>
      <c r="BT34" s="706"/>
      <c r="BU34" s="706"/>
      <c r="BV34" s="706"/>
      <c r="BW34" s="706"/>
      <c r="BX34" s="707"/>
      <c r="BY34" s="706"/>
      <c r="BZ34" s="706"/>
      <c r="CA34" s="706"/>
      <c r="CB34" s="706"/>
      <c r="CC34" s="706"/>
      <c r="CD34" s="706"/>
      <c r="CE34" s="706"/>
      <c r="CF34" s="706"/>
      <c r="CG34" s="706"/>
      <c r="CH34" s="707"/>
      <c r="CI34" s="706"/>
      <c r="CJ34" s="706"/>
      <c r="CK34" s="706"/>
      <c r="CL34" s="706"/>
      <c r="CM34" s="706"/>
      <c r="CN34" s="706"/>
      <c r="CO34" s="706"/>
      <c r="CP34" s="706"/>
      <c r="CQ34" s="706"/>
      <c r="CR34" s="707"/>
      <c r="CS34" s="706"/>
      <c r="CT34" s="706"/>
      <c r="CU34" s="706"/>
      <c r="CV34" s="706"/>
      <c r="CW34" s="706"/>
      <c r="CX34" s="706"/>
      <c r="CY34" s="706"/>
      <c r="CZ34" s="706"/>
      <c r="DA34" s="706"/>
      <c r="DB34" s="696">
        <f t="shared" si="3"/>
        <v>0</v>
      </c>
      <c r="DC34" s="705">
        <f t="shared" si="4"/>
        <v>0</v>
      </c>
      <c r="DD34" s="704">
        <f t="shared" si="5"/>
        <v>0</v>
      </c>
      <c r="DE34" s="703">
        <f t="array" ref="DE34">(MAX(LEN(F34:DA34)))</f>
        <v>0</v>
      </c>
      <c r="DF34" s="700"/>
      <c r="DG34" s="782"/>
    </row>
    <row r="35" spans="1:111" ht="13.5" thickTop="1" x14ac:dyDescent="0.3">
      <c r="A35" s="712"/>
      <c r="B35" s="1211"/>
      <c r="C35" s="1212"/>
      <c r="D35" s="1212"/>
      <c r="E35" s="802"/>
      <c r="F35" s="792"/>
      <c r="G35" s="706"/>
      <c r="H35" s="706"/>
      <c r="I35" s="706"/>
      <c r="J35" s="706"/>
      <c r="K35" s="706"/>
      <c r="L35" s="706"/>
      <c r="M35" s="706"/>
      <c r="N35" s="706"/>
      <c r="O35" s="706"/>
      <c r="P35" s="707"/>
      <c r="Q35" s="706"/>
      <c r="R35" s="706"/>
      <c r="S35" s="706"/>
      <c r="T35" s="706"/>
      <c r="U35" s="706"/>
      <c r="V35" s="706"/>
      <c r="W35" s="706"/>
      <c r="X35" s="706"/>
      <c r="Y35" s="706"/>
      <c r="Z35" s="707"/>
      <c r="AA35" s="706"/>
      <c r="AB35" s="706"/>
      <c r="AC35" s="706"/>
      <c r="AD35" s="706"/>
      <c r="AE35" s="706"/>
      <c r="AF35" s="706"/>
      <c r="AG35" s="706"/>
      <c r="AH35" s="706"/>
      <c r="AI35" s="706"/>
      <c r="AJ35" s="707"/>
      <c r="AK35" s="706"/>
      <c r="AL35" s="706"/>
      <c r="AM35" s="706"/>
      <c r="AN35" s="706"/>
      <c r="AO35" s="706"/>
      <c r="AP35" s="706"/>
      <c r="AQ35" s="706"/>
      <c r="AR35" s="706"/>
      <c r="AS35" s="706"/>
      <c r="AT35" s="707"/>
      <c r="AU35" s="706"/>
      <c r="AV35" s="706"/>
      <c r="AW35" s="706"/>
      <c r="AX35" s="706"/>
      <c r="AY35" s="706"/>
      <c r="AZ35" s="706"/>
      <c r="BA35" s="706"/>
      <c r="BB35" s="706"/>
      <c r="BC35" s="706"/>
      <c r="BD35" s="707"/>
      <c r="BE35" s="706"/>
      <c r="BF35" s="706"/>
      <c r="BG35" s="706"/>
      <c r="BH35" s="706"/>
      <c r="BI35" s="706"/>
      <c r="BJ35" s="706"/>
      <c r="BK35" s="706"/>
      <c r="BL35" s="706"/>
      <c r="BM35" s="706"/>
      <c r="BN35" s="707"/>
      <c r="BO35" s="706"/>
      <c r="BP35" s="706"/>
      <c r="BQ35" s="706"/>
      <c r="BR35" s="706"/>
      <c r="BS35" s="706"/>
      <c r="BT35" s="706"/>
      <c r="BU35" s="706"/>
      <c r="BV35" s="706"/>
      <c r="BW35" s="706"/>
      <c r="BX35" s="707"/>
      <c r="BY35" s="706"/>
      <c r="BZ35" s="706"/>
      <c r="CA35" s="706"/>
      <c r="CB35" s="706"/>
      <c r="CC35" s="706"/>
      <c r="CD35" s="706"/>
      <c r="CE35" s="706"/>
      <c r="CF35" s="706"/>
      <c r="CG35" s="706"/>
      <c r="CH35" s="707"/>
      <c r="CI35" s="706"/>
      <c r="CJ35" s="706"/>
      <c r="CK35" s="706"/>
      <c r="CL35" s="706"/>
      <c r="CM35" s="706"/>
      <c r="CN35" s="706"/>
      <c r="CO35" s="706"/>
      <c r="CP35" s="706"/>
      <c r="CQ35" s="706"/>
      <c r="CR35" s="707"/>
      <c r="CS35" s="706"/>
      <c r="CT35" s="706"/>
      <c r="CU35" s="706"/>
      <c r="CV35" s="706"/>
      <c r="CW35" s="706"/>
      <c r="CX35" s="706"/>
      <c r="CY35" s="706"/>
      <c r="CZ35" s="706"/>
      <c r="DA35" s="706"/>
      <c r="DD35" s="711"/>
      <c r="DE35" s="711"/>
      <c r="DF35" s="700"/>
      <c r="DG35" s="780"/>
    </row>
    <row r="36" spans="1:111" ht="13" x14ac:dyDescent="0.3">
      <c r="B36" s="1213" t="s">
        <v>566</v>
      </c>
      <c r="C36" s="1214"/>
      <c r="D36" s="1214"/>
      <c r="E36" s="804"/>
      <c r="F36" s="792"/>
      <c r="G36" s="706"/>
      <c r="H36" s="706"/>
      <c r="I36" s="706"/>
      <c r="J36" s="706"/>
      <c r="K36" s="706"/>
      <c r="L36" s="706"/>
      <c r="M36" s="706"/>
      <c r="N36" s="706"/>
      <c r="O36" s="706"/>
      <c r="P36" s="707"/>
      <c r="Q36" s="706"/>
      <c r="R36" s="706"/>
      <c r="S36" s="706"/>
      <c r="T36" s="706"/>
      <c r="U36" s="706"/>
      <c r="V36" s="706"/>
      <c r="W36" s="706"/>
      <c r="X36" s="706"/>
      <c r="Y36" s="706"/>
      <c r="Z36" s="707"/>
      <c r="AA36" s="706"/>
      <c r="AB36" s="706"/>
      <c r="AC36" s="706"/>
      <c r="AD36" s="706"/>
      <c r="AE36" s="706"/>
      <c r="AF36" s="706"/>
      <c r="AG36" s="706"/>
      <c r="AH36" s="706"/>
      <c r="AI36" s="706"/>
      <c r="AJ36" s="707"/>
      <c r="AK36" s="706"/>
      <c r="AL36" s="706"/>
      <c r="AM36" s="706"/>
      <c r="AN36" s="706"/>
      <c r="AO36" s="706"/>
      <c r="AP36" s="706"/>
      <c r="AQ36" s="706"/>
      <c r="AR36" s="706"/>
      <c r="AS36" s="706"/>
      <c r="AT36" s="707"/>
      <c r="AU36" s="706"/>
      <c r="AV36" s="706"/>
      <c r="AW36" s="706"/>
      <c r="AX36" s="706"/>
      <c r="AY36" s="706"/>
      <c r="AZ36" s="706"/>
      <c r="BA36" s="706"/>
      <c r="BB36" s="706"/>
      <c r="BC36" s="706"/>
      <c r="BD36" s="707"/>
      <c r="BE36" s="706"/>
      <c r="BF36" s="706"/>
      <c r="BG36" s="706"/>
      <c r="BH36" s="706"/>
      <c r="BI36" s="706"/>
      <c r="BJ36" s="706"/>
      <c r="BK36" s="706"/>
      <c r="BL36" s="706"/>
      <c r="BM36" s="706"/>
      <c r="BN36" s="707"/>
      <c r="BO36" s="706"/>
      <c r="BP36" s="706"/>
      <c r="BQ36" s="706"/>
      <c r="BR36" s="706"/>
      <c r="BS36" s="706"/>
      <c r="BT36" s="706"/>
      <c r="BU36" s="706"/>
      <c r="BV36" s="706"/>
      <c r="BW36" s="706"/>
      <c r="BX36" s="707"/>
      <c r="BY36" s="706"/>
      <c r="BZ36" s="706"/>
      <c r="CA36" s="706"/>
      <c r="CB36" s="706"/>
      <c r="CC36" s="706"/>
      <c r="CD36" s="706"/>
      <c r="CE36" s="706"/>
      <c r="CF36" s="706"/>
      <c r="CG36" s="706"/>
      <c r="CH36" s="707"/>
      <c r="CI36" s="706"/>
      <c r="CJ36" s="706"/>
      <c r="CK36" s="706"/>
      <c r="CL36" s="706"/>
      <c r="CM36" s="706"/>
      <c r="CN36" s="706"/>
      <c r="CO36" s="706"/>
      <c r="CP36" s="706"/>
      <c r="CQ36" s="706"/>
      <c r="CR36" s="707"/>
      <c r="CS36" s="706"/>
      <c r="CT36" s="706"/>
      <c r="CU36" s="706"/>
      <c r="CV36" s="706"/>
      <c r="CW36" s="706"/>
      <c r="CX36" s="706"/>
      <c r="CY36" s="706"/>
      <c r="CZ36" s="706"/>
      <c r="DA36" s="706"/>
      <c r="DD36" s="711"/>
      <c r="DE36" s="711"/>
      <c r="DF36" s="700"/>
      <c r="DG36" s="806" t="s">
        <v>566</v>
      </c>
    </row>
    <row r="37" spans="1:111" ht="13.5" thickBot="1" x14ac:dyDescent="0.35">
      <c r="B37" s="1215" t="s">
        <v>565</v>
      </c>
      <c r="C37" s="1216"/>
      <c r="D37" s="1216"/>
      <c r="E37" s="803"/>
      <c r="F37" s="792"/>
      <c r="G37" s="706"/>
      <c r="H37" s="706"/>
      <c r="I37" s="706"/>
      <c r="J37" s="706"/>
      <c r="K37" s="706"/>
      <c r="L37" s="706"/>
      <c r="M37" s="706"/>
      <c r="N37" s="706"/>
      <c r="O37" s="706"/>
      <c r="P37" s="707"/>
      <c r="Q37" s="706"/>
      <c r="R37" s="706"/>
      <c r="S37" s="706"/>
      <c r="T37" s="706"/>
      <c r="U37" s="706"/>
      <c r="V37" s="706"/>
      <c r="W37" s="706"/>
      <c r="X37" s="706"/>
      <c r="Y37" s="706"/>
      <c r="Z37" s="707"/>
      <c r="AA37" s="706"/>
      <c r="AB37" s="706"/>
      <c r="AC37" s="706"/>
      <c r="AD37" s="706"/>
      <c r="AE37" s="706"/>
      <c r="AF37" s="706"/>
      <c r="AG37" s="706"/>
      <c r="AH37" s="706"/>
      <c r="AI37" s="706"/>
      <c r="AJ37" s="707"/>
      <c r="AK37" s="706"/>
      <c r="AL37" s="706"/>
      <c r="AM37" s="706"/>
      <c r="AN37" s="706"/>
      <c r="AO37" s="706"/>
      <c r="AP37" s="706"/>
      <c r="AQ37" s="706"/>
      <c r="AR37" s="706"/>
      <c r="AS37" s="706"/>
      <c r="AT37" s="707"/>
      <c r="AU37" s="706"/>
      <c r="AV37" s="706"/>
      <c r="AW37" s="706"/>
      <c r="AX37" s="706"/>
      <c r="AY37" s="706"/>
      <c r="AZ37" s="706"/>
      <c r="BA37" s="706"/>
      <c r="BB37" s="706"/>
      <c r="BC37" s="706"/>
      <c r="BD37" s="707"/>
      <c r="BE37" s="706"/>
      <c r="BF37" s="706"/>
      <c r="BG37" s="706"/>
      <c r="BH37" s="706"/>
      <c r="BI37" s="706"/>
      <c r="BJ37" s="706"/>
      <c r="BK37" s="706"/>
      <c r="BL37" s="706"/>
      <c r="BM37" s="706"/>
      <c r="BN37" s="707"/>
      <c r="BO37" s="706"/>
      <c r="BP37" s="706"/>
      <c r="BQ37" s="706"/>
      <c r="BR37" s="706"/>
      <c r="BS37" s="706"/>
      <c r="BT37" s="706"/>
      <c r="BU37" s="706"/>
      <c r="BV37" s="706"/>
      <c r="BW37" s="706"/>
      <c r="BX37" s="707"/>
      <c r="BY37" s="706"/>
      <c r="BZ37" s="706"/>
      <c r="CA37" s="706"/>
      <c r="CB37" s="706"/>
      <c r="CC37" s="706"/>
      <c r="CD37" s="706"/>
      <c r="CE37" s="706"/>
      <c r="CF37" s="706"/>
      <c r="CG37" s="706"/>
      <c r="CH37" s="707"/>
      <c r="CI37" s="706"/>
      <c r="CJ37" s="706"/>
      <c r="CK37" s="706"/>
      <c r="CL37" s="706"/>
      <c r="CM37" s="706"/>
      <c r="CN37" s="706"/>
      <c r="CO37" s="706"/>
      <c r="CP37" s="706"/>
      <c r="CQ37" s="706"/>
      <c r="CR37" s="707"/>
      <c r="CS37" s="706"/>
      <c r="CT37" s="706"/>
      <c r="CU37" s="706"/>
      <c r="CV37" s="706"/>
      <c r="CW37" s="706"/>
      <c r="CX37" s="706"/>
      <c r="CY37" s="706"/>
      <c r="CZ37" s="706"/>
      <c r="DA37" s="706"/>
      <c r="DD37" s="711"/>
      <c r="DE37" s="711"/>
      <c r="DF37" s="700"/>
      <c r="DG37" s="781" t="s">
        <v>565</v>
      </c>
    </row>
    <row r="38" spans="1:111" ht="13.5" thickTop="1" x14ac:dyDescent="0.3">
      <c r="B38" s="787" t="s">
        <v>545</v>
      </c>
      <c r="C38" s="788" t="s">
        <v>544</v>
      </c>
      <c r="D38" s="758" t="s">
        <v>543</v>
      </c>
      <c r="E38" s="801"/>
      <c r="F38" s="792"/>
      <c r="G38" s="706"/>
      <c r="H38" s="706"/>
      <c r="I38" s="706"/>
      <c r="J38" s="706"/>
      <c r="K38" s="706"/>
      <c r="L38" s="706"/>
      <c r="M38" s="706"/>
      <c r="N38" s="706"/>
      <c r="O38" s="706"/>
      <c r="P38" s="707"/>
      <c r="Q38" s="706"/>
      <c r="R38" s="706"/>
      <c r="S38" s="706"/>
      <c r="T38" s="706"/>
      <c r="U38" s="706"/>
      <c r="V38" s="706"/>
      <c r="W38" s="706"/>
      <c r="X38" s="706"/>
      <c r="Y38" s="706"/>
      <c r="Z38" s="707"/>
      <c r="AA38" s="706"/>
      <c r="AB38" s="706"/>
      <c r="AC38" s="706"/>
      <c r="AD38" s="706"/>
      <c r="AE38" s="706"/>
      <c r="AF38" s="706"/>
      <c r="AG38" s="706"/>
      <c r="AH38" s="706"/>
      <c r="AI38" s="706"/>
      <c r="AJ38" s="707"/>
      <c r="AK38" s="706"/>
      <c r="AL38" s="706"/>
      <c r="AM38" s="706"/>
      <c r="AN38" s="706"/>
      <c r="AO38" s="706"/>
      <c r="AP38" s="706"/>
      <c r="AQ38" s="706"/>
      <c r="AR38" s="706"/>
      <c r="AS38" s="706"/>
      <c r="AT38" s="707"/>
      <c r="AU38" s="706"/>
      <c r="AV38" s="706"/>
      <c r="AW38" s="706"/>
      <c r="AX38" s="706"/>
      <c r="AY38" s="706"/>
      <c r="AZ38" s="706"/>
      <c r="BA38" s="706"/>
      <c r="BB38" s="706"/>
      <c r="BC38" s="706"/>
      <c r="BD38" s="707"/>
      <c r="BE38" s="706"/>
      <c r="BF38" s="706"/>
      <c r="BG38" s="706"/>
      <c r="BH38" s="706"/>
      <c r="BI38" s="706"/>
      <c r="BJ38" s="706"/>
      <c r="BK38" s="706"/>
      <c r="BL38" s="706"/>
      <c r="BM38" s="706"/>
      <c r="BN38" s="707"/>
      <c r="BO38" s="706"/>
      <c r="BP38" s="706"/>
      <c r="BQ38" s="706"/>
      <c r="BR38" s="706"/>
      <c r="BS38" s="706"/>
      <c r="BT38" s="706"/>
      <c r="BU38" s="706"/>
      <c r="BV38" s="706"/>
      <c r="BW38" s="706"/>
      <c r="BX38" s="707"/>
      <c r="BY38" s="706"/>
      <c r="BZ38" s="706"/>
      <c r="CA38" s="706"/>
      <c r="CB38" s="706"/>
      <c r="CC38" s="706"/>
      <c r="CD38" s="706"/>
      <c r="CE38" s="706"/>
      <c r="CF38" s="706"/>
      <c r="CG38" s="706"/>
      <c r="CH38" s="707"/>
      <c r="CI38" s="706"/>
      <c r="CJ38" s="706"/>
      <c r="CK38" s="706"/>
      <c r="CL38" s="706"/>
      <c r="CM38" s="706"/>
      <c r="CN38" s="706"/>
      <c r="CO38" s="706"/>
      <c r="CP38" s="706"/>
      <c r="CQ38" s="706"/>
      <c r="CR38" s="707"/>
      <c r="CS38" s="706"/>
      <c r="CT38" s="706"/>
      <c r="CU38" s="706"/>
      <c r="CV38" s="706"/>
      <c r="CW38" s="706"/>
      <c r="CX38" s="706"/>
      <c r="CY38" s="706"/>
      <c r="CZ38" s="706"/>
      <c r="DA38" s="706"/>
      <c r="DD38" s="711"/>
      <c r="DE38" s="711"/>
      <c r="DF38" s="700"/>
      <c r="DG38" s="758" t="s">
        <v>624</v>
      </c>
    </row>
    <row r="39" spans="1:111" x14ac:dyDescent="0.25">
      <c r="A39" s="710" t="str">
        <f>$B$37&amp;" "&amp;(IF(Setup!$N$67="yes",$B39,"")&amp;" "&amp;(IF(Setup!$N$70="yes",$C39,"")))</f>
        <v xml:space="preserve">Thermal break  </v>
      </c>
      <c r="B39" s="709"/>
      <c r="C39" s="789"/>
      <c r="D39" s="708"/>
      <c r="F39" s="792"/>
      <c r="G39" s="706"/>
      <c r="H39" s="706"/>
      <c r="I39" s="706"/>
      <c r="J39" s="706"/>
      <c r="K39" s="706"/>
      <c r="L39" s="706"/>
      <c r="M39" s="706"/>
      <c r="N39" s="706"/>
      <c r="O39" s="706"/>
      <c r="P39" s="707"/>
      <c r="Q39" s="706"/>
      <c r="R39" s="706"/>
      <c r="S39" s="706"/>
      <c r="T39" s="706"/>
      <c r="U39" s="706"/>
      <c r="V39" s="706"/>
      <c r="W39" s="706"/>
      <c r="X39" s="706"/>
      <c r="Y39" s="706"/>
      <c r="Z39" s="707"/>
      <c r="AA39" s="706"/>
      <c r="AB39" s="706"/>
      <c r="AC39" s="706"/>
      <c r="AD39" s="706"/>
      <c r="AE39" s="706"/>
      <c r="AF39" s="706"/>
      <c r="AG39" s="706"/>
      <c r="AH39" s="706"/>
      <c r="AI39" s="706"/>
      <c r="AJ39" s="707"/>
      <c r="AK39" s="706"/>
      <c r="AL39" s="706"/>
      <c r="AM39" s="706"/>
      <c r="AN39" s="706"/>
      <c r="AO39" s="706"/>
      <c r="AP39" s="706"/>
      <c r="AQ39" s="706"/>
      <c r="AR39" s="706"/>
      <c r="AS39" s="706"/>
      <c r="AT39" s="707"/>
      <c r="AU39" s="706"/>
      <c r="AV39" s="706"/>
      <c r="AW39" s="706"/>
      <c r="AX39" s="706"/>
      <c r="AY39" s="706"/>
      <c r="AZ39" s="706"/>
      <c r="BA39" s="706"/>
      <c r="BB39" s="706"/>
      <c r="BC39" s="706"/>
      <c r="BD39" s="707"/>
      <c r="BE39" s="706"/>
      <c r="BF39" s="706"/>
      <c r="BG39" s="706"/>
      <c r="BH39" s="706"/>
      <c r="BI39" s="706"/>
      <c r="BJ39" s="706"/>
      <c r="BK39" s="706"/>
      <c r="BL39" s="706"/>
      <c r="BM39" s="706"/>
      <c r="BN39" s="707"/>
      <c r="BO39" s="706"/>
      <c r="BP39" s="706"/>
      <c r="BQ39" s="706"/>
      <c r="BR39" s="706"/>
      <c r="BS39" s="706"/>
      <c r="BT39" s="706"/>
      <c r="BU39" s="706"/>
      <c r="BV39" s="706"/>
      <c r="BW39" s="706"/>
      <c r="BX39" s="707"/>
      <c r="BY39" s="706"/>
      <c r="BZ39" s="706"/>
      <c r="CA39" s="706"/>
      <c r="CB39" s="706"/>
      <c r="CC39" s="706"/>
      <c r="CD39" s="706"/>
      <c r="CE39" s="706"/>
      <c r="CF39" s="706"/>
      <c r="CG39" s="706"/>
      <c r="CH39" s="707"/>
      <c r="CI39" s="706"/>
      <c r="CJ39" s="706"/>
      <c r="CK39" s="706"/>
      <c r="CL39" s="706"/>
      <c r="CM39" s="706"/>
      <c r="CN39" s="706"/>
      <c r="CO39" s="706"/>
      <c r="CP39" s="706"/>
      <c r="CQ39" s="706"/>
      <c r="CR39" s="707"/>
      <c r="CS39" s="706"/>
      <c r="CT39" s="706"/>
      <c r="CU39" s="706"/>
      <c r="CV39" s="706"/>
      <c r="CW39" s="706"/>
      <c r="CX39" s="706"/>
      <c r="CY39" s="706"/>
      <c r="CZ39" s="706"/>
      <c r="DA39" s="706"/>
      <c r="DB39" s="696">
        <f t="shared" ref="DB39:DB50" si="6">IF(DD39= -1,1,0)</f>
        <v>0</v>
      </c>
      <c r="DC39" s="705">
        <f t="shared" ref="DC39:DC50" si="7">IF(DE39-DD39&gt;0,1,0)</f>
        <v>0</v>
      </c>
      <c r="DD39" s="704">
        <f t="shared" ref="DD39:DD50" si="8">IF(+AND((MID(B39,1,1))&lt;&gt;" ",(MID(C39,1,1))&lt;&gt;" ",B39&lt;&gt;"",B39&lt;&gt;0,C39&lt;&gt;"",C39&lt;&gt;0,D39&lt;&gt;"",D39&gt;0,D39&lt;999999999),1,IF(+AND(B39=0,C39=0,D39=0),0,-1))</f>
        <v>0</v>
      </c>
      <c r="DE39" s="703">
        <f t="array" ref="DE39">(MAX(LEN(F39:DA39)))</f>
        <v>0</v>
      </c>
      <c r="DF39" s="700"/>
      <c r="DG39" s="782"/>
    </row>
    <row r="40" spans="1:111" x14ac:dyDescent="0.25">
      <c r="A40" s="710" t="str">
        <f>$B$37&amp;" "&amp;(IF(Setup!$N$67="yes",$B40,"")&amp;" "&amp;(IF(Setup!$N$70="yes",$C40,"")))</f>
        <v xml:space="preserve">Thermal break  </v>
      </c>
      <c r="B40" s="709"/>
      <c r="C40" s="789"/>
      <c r="D40" s="708"/>
      <c r="F40" s="792"/>
      <c r="G40" s="706"/>
      <c r="H40" s="706"/>
      <c r="I40" s="706"/>
      <c r="J40" s="706"/>
      <c r="K40" s="706"/>
      <c r="L40" s="706"/>
      <c r="M40" s="706"/>
      <c r="N40" s="706"/>
      <c r="O40" s="706"/>
      <c r="P40" s="707"/>
      <c r="Q40" s="706"/>
      <c r="R40" s="706"/>
      <c r="S40" s="706"/>
      <c r="T40" s="706"/>
      <c r="U40" s="706"/>
      <c r="V40" s="706"/>
      <c r="W40" s="706"/>
      <c r="X40" s="706"/>
      <c r="Y40" s="706"/>
      <c r="Z40" s="707"/>
      <c r="AA40" s="706"/>
      <c r="AB40" s="706"/>
      <c r="AC40" s="706"/>
      <c r="AD40" s="706"/>
      <c r="AE40" s="706"/>
      <c r="AF40" s="706"/>
      <c r="AG40" s="706"/>
      <c r="AH40" s="706"/>
      <c r="AI40" s="706"/>
      <c r="AJ40" s="707"/>
      <c r="AK40" s="706"/>
      <c r="AL40" s="706"/>
      <c r="AM40" s="706"/>
      <c r="AN40" s="706"/>
      <c r="AO40" s="706"/>
      <c r="AP40" s="706"/>
      <c r="AQ40" s="706"/>
      <c r="AR40" s="706"/>
      <c r="AS40" s="706"/>
      <c r="AT40" s="707"/>
      <c r="AU40" s="706"/>
      <c r="AV40" s="706"/>
      <c r="AW40" s="706"/>
      <c r="AX40" s="706"/>
      <c r="AY40" s="706"/>
      <c r="AZ40" s="706"/>
      <c r="BA40" s="706"/>
      <c r="BB40" s="706"/>
      <c r="BC40" s="706"/>
      <c r="BD40" s="707"/>
      <c r="BE40" s="706"/>
      <c r="BF40" s="706"/>
      <c r="BG40" s="706"/>
      <c r="BH40" s="706"/>
      <c r="BI40" s="706"/>
      <c r="BJ40" s="706"/>
      <c r="BK40" s="706"/>
      <c r="BL40" s="706"/>
      <c r="BM40" s="706"/>
      <c r="BN40" s="707"/>
      <c r="BO40" s="706"/>
      <c r="BP40" s="706"/>
      <c r="BQ40" s="706"/>
      <c r="BR40" s="706"/>
      <c r="BS40" s="706"/>
      <c r="BT40" s="706"/>
      <c r="BU40" s="706"/>
      <c r="BV40" s="706"/>
      <c r="BW40" s="706"/>
      <c r="BX40" s="707"/>
      <c r="BY40" s="706"/>
      <c r="BZ40" s="706"/>
      <c r="CA40" s="706"/>
      <c r="CB40" s="706"/>
      <c r="CC40" s="706"/>
      <c r="CD40" s="706"/>
      <c r="CE40" s="706"/>
      <c r="CF40" s="706"/>
      <c r="CG40" s="706"/>
      <c r="CH40" s="707"/>
      <c r="CI40" s="706"/>
      <c r="CJ40" s="706"/>
      <c r="CK40" s="706"/>
      <c r="CL40" s="706"/>
      <c r="CM40" s="706"/>
      <c r="CN40" s="706"/>
      <c r="CO40" s="706"/>
      <c r="CP40" s="706"/>
      <c r="CQ40" s="706"/>
      <c r="CR40" s="707"/>
      <c r="CS40" s="706"/>
      <c r="CT40" s="706"/>
      <c r="CU40" s="706"/>
      <c r="CV40" s="706"/>
      <c r="CW40" s="706"/>
      <c r="CX40" s="706"/>
      <c r="CY40" s="706"/>
      <c r="CZ40" s="706"/>
      <c r="DA40" s="706"/>
      <c r="DB40" s="696">
        <f t="shared" si="6"/>
        <v>0</v>
      </c>
      <c r="DC40" s="705">
        <f t="shared" si="7"/>
        <v>0</v>
      </c>
      <c r="DD40" s="704">
        <f t="shared" si="8"/>
        <v>0</v>
      </c>
      <c r="DE40" s="703">
        <f t="array" ref="DE40">(MAX(LEN(F40:DA40)))</f>
        <v>0</v>
      </c>
      <c r="DF40" s="700"/>
      <c r="DG40" s="782"/>
    </row>
    <row r="41" spans="1:111" x14ac:dyDescent="0.25">
      <c r="A41" s="710" t="str">
        <f>$B$37&amp;" "&amp;(IF(Setup!$N$67="yes",$B41,"")&amp;" "&amp;(IF(Setup!$N$70="yes",$C41,"")))</f>
        <v xml:space="preserve">Thermal break  </v>
      </c>
      <c r="B41" s="709"/>
      <c r="C41" s="789"/>
      <c r="D41" s="708"/>
      <c r="F41" s="792"/>
      <c r="G41" s="706"/>
      <c r="H41" s="706"/>
      <c r="I41" s="706"/>
      <c r="J41" s="706"/>
      <c r="K41" s="706"/>
      <c r="L41" s="706"/>
      <c r="M41" s="706"/>
      <c r="N41" s="706"/>
      <c r="O41" s="706"/>
      <c r="P41" s="707"/>
      <c r="Q41" s="706"/>
      <c r="R41" s="706"/>
      <c r="S41" s="706"/>
      <c r="T41" s="706"/>
      <c r="U41" s="706"/>
      <c r="V41" s="706"/>
      <c r="W41" s="706"/>
      <c r="X41" s="706"/>
      <c r="Y41" s="706"/>
      <c r="Z41" s="707"/>
      <c r="AA41" s="706"/>
      <c r="AB41" s="706"/>
      <c r="AC41" s="706"/>
      <c r="AD41" s="706"/>
      <c r="AE41" s="706"/>
      <c r="AF41" s="706"/>
      <c r="AG41" s="706"/>
      <c r="AH41" s="706"/>
      <c r="AI41" s="706"/>
      <c r="AJ41" s="707"/>
      <c r="AK41" s="706"/>
      <c r="AL41" s="706"/>
      <c r="AM41" s="706"/>
      <c r="AN41" s="706"/>
      <c r="AO41" s="706"/>
      <c r="AP41" s="706"/>
      <c r="AQ41" s="706"/>
      <c r="AR41" s="706"/>
      <c r="AS41" s="706"/>
      <c r="AT41" s="707"/>
      <c r="AU41" s="706"/>
      <c r="AV41" s="706"/>
      <c r="AW41" s="706"/>
      <c r="AX41" s="706"/>
      <c r="AY41" s="706"/>
      <c r="AZ41" s="706"/>
      <c r="BA41" s="706"/>
      <c r="BB41" s="706"/>
      <c r="BC41" s="706"/>
      <c r="BD41" s="707"/>
      <c r="BE41" s="706"/>
      <c r="BF41" s="706"/>
      <c r="BG41" s="706"/>
      <c r="BH41" s="706"/>
      <c r="BI41" s="706"/>
      <c r="BJ41" s="706"/>
      <c r="BK41" s="706"/>
      <c r="BL41" s="706"/>
      <c r="BM41" s="706"/>
      <c r="BN41" s="707"/>
      <c r="BO41" s="706"/>
      <c r="BP41" s="706"/>
      <c r="BQ41" s="706"/>
      <c r="BR41" s="706"/>
      <c r="BS41" s="706"/>
      <c r="BT41" s="706"/>
      <c r="BU41" s="706"/>
      <c r="BV41" s="706"/>
      <c r="BW41" s="706"/>
      <c r="BX41" s="707"/>
      <c r="BY41" s="706"/>
      <c r="BZ41" s="706"/>
      <c r="CA41" s="706"/>
      <c r="CB41" s="706"/>
      <c r="CC41" s="706"/>
      <c r="CD41" s="706"/>
      <c r="CE41" s="706"/>
      <c r="CF41" s="706"/>
      <c r="CG41" s="706"/>
      <c r="CH41" s="707"/>
      <c r="CI41" s="706"/>
      <c r="CJ41" s="706"/>
      <c r="CK41" s="706"/>
      <c r="CL41" s="706"/>
      <c r="CM41" s="706"/>
      <c r="CN41" s="706"/>
      <c r="CO41" s="706"/>
      <c r="CP41" s="706"/>
      <c r="CQ41" s="706"/>
      <c r="CR41" s="707"/>
      <c r="CS41" s="706"/>
      <c r="CT41" s="706"/>
      <c r="CU41" s="706"/>
      <c r="CV41" s="706"/>
      <c r="CW41" s="706"/>
      <c r="CX41" s="706"/>
      <c r="CY41" s="706"/>
      <c r="CZ41" s="706"/>
      <c r="DA41" s="706"/>
      <c r="DB41" s="696">
        <f t="shared" si="6"/>
        <v>0</v>
      </c>
      <c r="DC41" s="705">
        <f t="shared" si="7"/>
        <v>0</v>
      </c>
      <c r="DD41" s="704">
        <f t="shared" si="8"/>
        <v>0</v>
      </c>
      <c r="DE41" s="703">
        <f t="array" ref="DE41">(MAX(LEN(F41:DA41)))</f>
        <v>0</v>
      </c>
      <c r="DF41" s="700"/>
      <c r="DG41" s="782"/>
    </row>
    <row r="42" spans="1:111" x14ac:dyDescent="0.25">
      <c r="A42" s="710" t="str">
        <f>$B$37&amp;" "&amp;(IF(Setup!$N$67="yes",$B42,"")&amp;" "&amp;(IF(Setup!$N$70="yes",$C42,"")))</f>
        <v xml:space="preserve">Thermal break  </v>
      </c>
      <c r="B42" s="709"/>
      <c r="C42" s="789"/>
      <c r="D42" s="708"/>
      <c r="F42" s="792"/>
      <c r="G42" s="706"/>
      <c r="H42" s="706"/>
      <c r="I42" s="706"/>
      <c r="J42" s="706"/>
      <c r="K42" s="706"/>
      <c r="L42" s="706"/>
      <c r="M42" s="706"/>
      <c r="N42" s="706"/>
      <c r="O42" s="706"/>
      <c r="P42" s="707"/>
      <c r="Q42" s="706"/>
      <c r="R42" s="706"/>
      <c r="S42" s="706"/>
      <c r="T42" s="706"/>
      <c r="U42" s="706"/>
      <c r="V42" s="706"/>
      <c r="W42" s="706"/>
      <c r="X42" s="706"/>
      <c r="Y42" s="706"/>
      <c r="Z42" s="707"/>
      <c r="AA42" s="706"/>
      <c r="AB42" s="706"/>
      <c r="AC42" s="706"/>
      <c r="AD42" s="706"/>
      <c r="AE42" s="706"/>
      <c r="AF42" s="706"/>
      <c r="AG42" s="706"/>
      <c r="AH42" s="706"/>
      <c r="AI42" s="706"/>
      <c r="AJ42" s="707"/>
      <c r="AK42" s="706"/>
      <c r="AL42" s="706"/>
      <c r="AM42" s="706"/>
      <c r="AN42" s="706"/>
      <c r="AO42" s="706"/>
      <c r="AP42" s="706"/>
      <c r="AQ42" s="706"/>
      <c r="AR42" s="706"/>
      <c r="AS42" s="706"/>
      <c r="AT42" s="707"/>
      <c r="AU42" s="706"/>
      <c r="AV42" s="706"/>
      <c r="AW42" s="706"/>
      <c r="AX42" s="706"/>
      <c r="AY42" s="706"/>
      <c r="AZ42" s="706"/>
      <c r="BA42" s="706"/>
      <c r="BB42" s="706"/>
      <c r="BC42" s="706"/>
      <c r="BD42" s="707"/>
      <c r="BE42" s="706"/>
      <c r="BF42" s="706"/>
      <c r="BG42" s="706"/>
      <c r="BH42" s="706"/>
      <c r="BI42" s="706"/>
      <c r="BJ42" s="706"/>
      <c r="BK42" s="706"/>
      <c r="BL42" s="706"/>
      <c r="BM42" s="706"/>
      <c r="BN42" s="707"/>
      <c r="BO42" s="706"/>
      <c r="BP42" s="706"/>
      <c r="BQ42" s="706"/>
      <c r="BR42" s="706"/>
      <c r="BS42" s="706"/>
      <c r="BT42" s="706"/>
      <c r="BU42" s="706"/>
      <c r="BV42" s="706"/>
      <c r="BW42" s="706"/>
      <c r="BX42" s="707"/>
      <c r="BY42" s="706"/>
      <c r="BZ42" s="706"/>
      <c r="CA42" s="706"/>
      <c r="CB42" s="706"/>
      <c r="CC42" s="706"/>
      <c r="CD42" s="706"/>
      <c r="CE42" s="706"/>
      <c r="CF42" s="706"/>
      <c r="CG42" s="706"/>
      <c r="CH42" s="707"/>
      <c r="CI42" s="706"/>
      <c r="CJ42" s="706"/>
      <c r="CK42" s="706"/>
      <c r="CL42" s="706"/>
      <c r="CM42" s="706"/>
      <c r="CN42" s="706"/>
      <c r="CO42" s="706"/>
      <c r="CP42" s="706"/>
      <c r="CQ42" s="706"/>
      <c r="CR42" s="707"/>
      <c r="CS42" s="706"/>
      <c r="CT42" s="706"/>
      <c r="CU42" s="706"/>
      <c r="CV42" s="706"/>
      <c r="CW42" s="706"/>
      <c r="CX42" s="706"/>
      <c r="CY42" s="706"/>
      <c r="CZ42" s="706"/>
      <c r="DA42" s="706"/>
      <c r="DB42" s="696">
        <f t="shared" si="6"/>
        <v>0</v>
      </c>
      <c r="DC42" s="705">
        <f t="shared" si="7"/>
        <v>0</v>
      </c>
      <c r="DD42" s="704">
        <f t="shared" si="8"/>
        <v>0</v>
      </c>
      <c r="DE42" s="703">
        <f t="array" ref="DE42">(MAX(LEN(F42:DA42)))</f>
        <v>0</v>
      </c>
      <c r="DF42" s="700"/>
      <c r="DG42" s="782"/>
    </row>
    <row r="43" spans="1:111" x14ac:dyDescent="0.25">
      <c r="A43" s="710" t="str">
        <f>$B$37&amp;" "&amp;(IF(Setup!$N$67="yes",$B43,"")&amp;" "&amp;(IF(Setup!$N$70="yes",$C43,"")))</f>
        <v xml:space="preserve">Thermal break  </v>
      </c>
      <c r="B43" s="709"/>
      <c r="C43" s="789"/>
      <c r="D43" s="708"/>
      <c r="F43" s="792"/>
      <c r="G43" s="706"/>
      <c r="H43" s="706"/>
      <c r="I43" s="706"/>
      <c r="J43" s="706"/>
      <c r="K43" s="706"/>
      <c r="L43" s="706"/>
      <c r="M43" s="706"/>
      <c r="N43" s="706"/>
      <c r="O43" s="706"/>
      <c r="P43" s="707"/>
      <c r="Q43" s="706"/>
      <c r="R43" s="706"/>
      <c r="S43" s="706"/>
      <c r="T43" s="706"/>
      <c r="U43" s="706"/>
      <c r="V43" s="706"/>
      <c r="W43" s="706"/>
      <c r="X43" s="706"/>
      <c r="Y43" s="706"/>
      <c r="Z43" s="707"/>
      <c r="AA43" s="706"/>
      <c r="AB43" s="706"/>
      <c r="AC43" s="706"/>
      <c r="AD43" s="706"/>
      <c r="AE43" s="706"/>
      <c r="AF43" s="706"/>
      <c r="AG43" s="706"/>
      <c r="AH43" s="706"/>
      <c r="AI43" s="706"/>
      <c r="AJ43" s="707"/>
      <c r="AK43" s="706"/>
      <c r="AL43" s="706"/>
      <c r="AM43" s="706"/>
      <c r="AN43" s="706"/>
      <c r="AO43" s="706"/>
      <c r="AP43" s="706"/>
      <c r="AQ43" s="706"/>
      <c r="AR43" s="706"/>
      <c r="AS43" s="706"/>
      <c r="AT43" s="707"/>
      <c r="AU43" s="706"/>
      <c r="AV43" s="706"/>
      <c r="AW43" s="706"/>
      <c r="AX43" s="706"/>
      <c r="AY43" s="706"/>
      <c r="AZ43" s="706"/>
      <c r="BA43" s="706"/>
      <c r="BB43" s="706"/>
      <c r="BC43" s="706"/>
      <c r="BD43" s="707"/>
      <c r="BE43" s="706"/>
      <c r="BF43" s="706"/>
      <c r="BG43" s="706"/>
      <c r="BH43" s="706"/>
      <c r="BI43" s="706"/>
      <c r="BJ43" s="706"/>
      <c r="BK43" s="706"/>
      <c r="BL43" s="706"/>
      <c r="BM43" s="706"/>
      <c r="BN43" s="707"/>
      <c r="BO43" s="706"/>
      <c r="BP43" s="706"/>
      <c r="BQ43" s="706"/>
      <c r="BR43" s="706"/>
      <c r="BS43" s="706"/>
      <c r="BT43" s="706"/>
      <c r="BU43" s="706"/>
      <c r="BV43" s="706"/>
      <c r="BW43" s="706"/>
      <c r="BX43" s="707"/>
      <c r="BY43" s="706"/>
      <c r="BZ43" s="706"/>
      <c r="CA43" s="706"/>
      <c r="CB43" s="706"/>
      <c r="CC43" s="706"/>
      <c r="CD43" s="706"/>
      <c r="CE43" s="706"/>
      <c r="CF43" s="706"/>
      <c r="CG43" s="706"/>
      <c r="CH43" s="707"/>
      <c r="CI43" s="706"/>
      <c r="CJ43" s="706"/>
      <c r="CK43" s="706"/>
      <c r="CL43" s="706"/>
      <c r="CM43" s="706"/>
      <c r="CN43" s="706"/>
      <c r="CO43" s="706"/>
      <c r="CP43" s="706"/>
      <c r="CQ43" s="706"/>
      <c r="CR43" s="707"/>
      <c r="CS43" s="706"/>
      <c r="CT43" s="706"/>
      <c r="CU43" s="706"/>
      <c r="CV43" s="706"/>
      <c r="CW43" s="706"/>
      <c r="CX43" s="706"/>
      <c r="CY43" s="706"/>
      <c r="CZ43" s="706"/>
      <c r="DA43" s="706"/>
      <c r="DB43" s="696">
        <f t="shared" si="6"/>
        <v>0</v>
      </c>
      <c r="DC43" s="705">
        <f t="shared" si="7"/>
        <v>0</v>
      </c>
      <c r="DD43" s="704">
        <f t="shared" si="8"/>
        <v>0</v>
      </c>
      <c r="DE43" s="703">
        <f t="array" ref="DE43">(MAX(LEN(F43:DA43)))</f>
        <v>0</v>
      </c>
      <c r="DF43" s="700"/>
      <c r="DG43" s="782"/>
    </row>
    <row r="44" spans="1:111" x14ac:dyDescent="0.25">
      <c r="A44" s="710" t="str">
        <f>$B$37&amp;" "&amp;(IF(Setup!$N$67="yes",$B44,"")&amp;" "&amp;(IF(Setup!$N$70="yes",$C44,"")))</f>
        <v xml:space="preserve">Thermal break  </v>
      </c>
      <c r="B44" s="709"/>
      <c r="C44" s="789"/>
      <c r="D44" s="708"/>
      <c r="F44" s="792"/>
      <c r="G44" s="706"/>
      <c r="H44" s="706"/>
      <c r="I44" s="706"/>
      <c r="J44" s="706"/>
      <c r="K44" s="706"/>
      <c r="L44" s="706"/>
      <c r="M44" s="706"/>
      <c r="N44" s="706"/>
      <c r="O44" s="706"/>
      <c r="P44" s="707"/>
      <c r="Q44" s="706"/>
      <c r="R44" s="706"/>
      <c r="S44" s="706"/>
      <c r="T44" s="706"/>
      <c r="U44" s="706"/>
      <c r="V44" s="706"/>
      <c r="W44" s="706"/>
      <c r="X44" s="706"/>
      <c r="Y44" s="706"/>
      <c r="Z44" s="707"/>
      <c r="AA44" s="706"/>
      <c r="AB44" s="706"/>
      <c r="AC44" s="706"/>
      <c r="AD44" s="706"/>
      <c r="AE44" s="706"/>
      <c r="AF44" s="706"/>
      <c r="AG44" s="706"/>
      <c r="AH44" s="706"/>
      <c r="AI44" s="706"/>
      <c r="AJ44" s="707"/>
      <c r="AK44" s="706"/>
      <c r="AL44" s="706"/>
      <c r="AM44" s="706"/>
      <c r="AN44" s="706"/>
      <c r="AO44" s="706"/>
      <c r="AP44" s="706"/>
      <c r="AQ44" s="706"/>
      <c r="AR44" s="706"/>
      <c r="AS44" s="706"/>
      <c r="AT44" s="707"/>
      <c r="AU44" s="706"/>
      <c r="AV44" s="706"/>
      <c r="AW44" s="706"/>
      <c r="AX44" s="706"/>
      <c r="AY44" s="706"/>
      <c r="AZ44" s="706"/>
      <c r="BA44" s="706"/>
      <c r="BB44" s="706"/>
      <c r="BC44" s="706"/>
      <c r="BD44" s="707"/>
      <c r="BE44" s="706"/>
      <c r="BF44" s="706"/>
      <c r="BG44" s="706"/>
      <c r="BH44" s="706"/>
      <c r="BI44" s="706"/>
      <c r="BJ44" s="706"/>
      <c r="BK44" s="706"/>
      <c r="BL44" s="706"/>
      <c r="BM44" s="706"/>
      <c r="BN44" s="707"/>
      <c r="BO44" s="706"/>
      <c r="BP44" s="706"/>
      <c r="BQ44" s="706"/>
      <c r="BR44" s="706"/>
      <c r="BS44" s="706"/>
      <c r="BT44" s="706"/>
      <c r="BU44" s="706"/>
      <c r="BV44" s="706"/>
      <c r="BW44" s="706"/>
      <c r="BX44" s="707"/>
      <c r="BY44" s="706"/>
      <c r="BZ44" s="706"/>
      <c r="CA44" s="706"/>
      <c r="CB44" s="706"/>
      <c r="CC44" s="706"/>
      <c r="CD44" s="706"/>
      <c r="CE44" s="706"/>
      <c r="CF44" s="706"/>
      <c r="CG44" s="706"/>
      <c r="CH44" s="707"/>
      <c r="CI44" s="706"/>
      <c r="CJ44" s="706"/>
      <c r="CK44" s="706"/>
      <c r="CL44" s="706"/>
      <c r="CM44" s="706"/>
      <c r="CN44" s="706"/>
      <c r="CO44" s="706"/>
      <c r="CP44" s="706"/>
      <c r="CQ44" s="706"/>
      <c r="CR44" s="707"/>
      <c r="CS44" s="706"/>
      <c r="CT44" s="706"/>
      <c r="CU44" s="706"/>
      <c r="CV44" s="706"/>
      <c r="CW44" s="706"/>
      <c r="CX44" s="706"/>
      <c r="CY44" s="706"/>
      <c r="CZ44" s="706"/>
      <c r="DA44" s="706"/>
      <c r="DB44" s="696">
        <f t="shared" si="6"/>
        <v>0</v>
      </c>
      <c r="DC44" s="705">
        <f t="shared" si="7"/>
        <v>0</v>
      </c>
      <c r="DD44" s="704">
        <f t="shared" si="8"/>
        <v>0</v>
      </c>
      <c r="DE44" s="703">
        <f t="array" ref="DE44">(MAX(LEN(F44:DA44)))</f>
        <v>0</v>
      </c>
      <c r="DF44" s="700"/>
      <c r="DG44" s="782"/>
    </row>
    <row r="45" spans="1:111" x14ac:dyDescent="0.25">
      <c r="A45" s="710" t="str">
        <f>$B$37&amp;" "&amp;(IF(Setup!$N$67="yes",$B45,"")&amp;" "&amp;(IF(Setup!$N$70="yes",$C45,"")))</f>
        <v xml:space="preserve">Thermal break  </v>
      </c>
      <c r="B45" s="709"/>
      <c r="C45" s="789"/>
      <c r="D45" s="708"/>
      <c r="F45" s="792"/>
      <c r="G45" s="706"/>
      <c r="H45" s="706"/>
      <c r="I45" s="706"/>
      <c r="J45" s="706"/>
      <c r="K45" s="706"/>
      <c r="L45" s="706"/>
      <c r="M45" s="706"/>
      <c r="N45" s="706"/>
      <c r="O45" s="706"/>
      <c r="P45" s="707"/>
      <c r="Q45" s="706"/>
      <c r="R45" s="706"/>
      <c r="S45" s="706"/>
      <c r="T45" s="706"/>
      <c r="U45" s="706"/>
      <c r="V45" s="706"/>
      <c r="W45" s="706"/>
      <c r="X45" s="706"/>
      <c r="Y45" s="706"/>
      <c r="Z45" s="707"/>
      <c r="AA45" s="706"/>
      <c r="AB45" s="706"/>
      <c r="AC45" s="706"/>
      <c r="AD45" s="706"/>
      <c r="AE45" s="706"/>
      <c r="AF45" s="706"/>
      <c r="AG45" s="706"/>
      <c r="AH45" s="706"/>
      <c r="AI45" s="706"/>
      <c r="AJ45" s="707"/>
      <c r="AK45" s="706"/>
      <c r="AL45" s="706"/>
      <c r="AM45" s="706"/>
      <c r="AN45" s="706"/>
      <c r="AO45" s="706"/>
      <c r="AP45" s="706"/>
      <c r="AQ45" s="706"/>
      <c r="AR45" s="706"/>
      <c r="AS45" s="706"/>
      <c r="AT45" s="707"/>
      <c r="AU45" s="706"/>
      <c r="AV45" s="706"/>
      <c r="AW45" s="706"/>
      <c r="AX45" s="706"/>
      <c r="AY45" s="706"/>
      <c r="AZ45" s="706"/>
      <c r="BA45" s="706"/>
      <c r="BB45" s="706"/>
      <c r="BC45" s="706"/>
      <c r="BD45" s="707"/>
      <c r="BE45" s="706"/>
      <c r="BF45" s="706"/>
      <c r="BG45" s="706"/>
      <c r="BH45" s="706"/>
      <c r="BI45" s="706"/>
      <c r="BJ45" s="706"/>
      <c r="BK45" s="706"/>
      <c r="BL45" s="706"/>
      <c r="BM45" s="706"/>
      <c r="BN45" s="707"/>
      <c r="BO45" s="706"/>
      <c r="BP45" s="706"/>
      <c r="BQ45" s="706"/>
      <c r="BR45" s="706"/>
      <c r="BS45" s="706"/>
      <c r="BT45" s="706"/>
      <c r="BU45" s="706"/>
      <c r="BV45" s="706"/>
      <c r="BW45" s="706"/>
      <c r="BX45" s="707"/>
      <c r="BY45" s="706"/>
      <c r="BZ45" s="706"/>
      <c r="CA45" s="706"/>
      <c r="CB45" s="706"/>
      <c r="CC45" s="706"/>
      <c r="CD45" s="706"/>
      <c r="CE45" s="706"/>
      <c r="CF45" s="706"/>
      <c r="CG45" s="706"/>
      <c r="CH45" s="707"/>
      <c r="CI45" s="706"/>
      <c r="CJ45" s="706"/>
      <c r="CK45" s="706"/>
      <c r="CL45" s="706"/>
      <c r="CM45" s="706"/>
      <c r="CN45" s="706"/>
      <c r="CO45" s="706"/>
      <c r="CP45" s="706"/>
      <c r="CQ45" s="706"/>
      <c r="CR45" s="707"/>
      <c r="CS45" s="706"/>
      <c r="CT45" s="706"/>
      <c r="CU45" s="706"/>
      <c r="CV45" s="706"/>
      <c r="CW45" s="706"/>
      <c r="CX45" s="706"/>
      <c r="CY45" s="706"/>
      <c r="CZ45" s="706"/>
      <c r="DA45" s="706"/>
      <c r="DB45" s="696">
        <f t="shared" si="6"/>
        <v>0</v>
      </c>
      <c r="DC45" s="705">
        <f t="shared" si="7"/>
        <v>0</v>
      </c>
      <c r="DD45" s="704">
        <f t="shared" si="8"/>
        <v>0</v>
      </c>
      <c r="DE45" s="703">
        <f t="array" ref="DE45">(MAX(LEN(F45:DA45)))</f>
        <v>0</v>
      </c>
      <c r="DF45" s="700"/>
      <c r="DG45" s="782"/>
    </row>
    <row r="46" spans="1:111" x14ac:dyDescent="0.25">
      <c r="A46" s="710" t="str">
        <f>$B$37&amp;" "&amp;(IF(Setup!$N$67="yes",$B46,"")&amp;" "&amp;(IF(Setup!$N$70="yes",$C46,"")))</f>
        <v xml:space="preserve">Thermal break  </v>
      </c>
      <c r="B46" s="709"/>
      <c r="C46" s="789"/>
      <c r="D46" s="708"/>
      <c r="F46" s="792"/>
      <c r="G46" s="706"/>
      <c r="H46" s="706"/>
      <c r="I46" s="706"/>
      <c r="J46" s="706"/>
      <c r="K46" s="706"/>
      <c r="L46" s="706"/>
      <c r="M46" s="706"/>
      <c r="N46" s="706"/>
      <c r="O46" s="706"/>
      <c r="P46" s="707"/>
      <c r="Q46" s="706"/>
      <c r="R46" s="706"/>
      <c r="S46" s="706"/>
      <c r="T46" s="706"/>
      <c r="U46" s="706"/>
      <c r="V46" s="706"/>
      <c r="W46" s="706"/>
      <c r="X46" s="706"/>
      <c r="Y46" s="706"/>
      <c r="Z46" s="707"/>
      <c r="AA46" s="706"/>
      <c r="AB46" s="706"/>
      <c r="AC46" s="706"/>
      <c r="AD46" s="706"/>
      <c r="AE46" s="706"/>
      <c r="AF46" s="706"/>
      <c r="AG46" s="706"/>
      <c r="AH46" s="706"/>
      <c r="AI46" s="706"/>
      <c r="AJ46" s="707"/>
      <c r="AK46" s="706"/>
      <c r="AL46" s="706"/>
      <c r="AM46" s="706"/>
      <c r="AN46" s="706"/>
      <c r="AO46" s="706"/>
      <c r="AP46" s="706"/>
      <c r="AQ46" s="706"/>
      <c r="AR46" s="706"/>
      <c r="AS46" s="706"/>
      <c r="AT46" s="707"/>
      <c r="AU46" s="706"/>
      <c r="AV46" s="706"/>
      <c r="AW46" s="706"/>
      <c r="AX46" s="706"/>
      <c r="AY46" s="706"/>
      <c r="AZ46" s="706"/>
      <c r="BA46" s="706"/>
      <c r="BB46" s="706"/>
      <c r="BC46" s="706"/>
      <c r="BD46" s="707"/>
      <c r="BE46" s="706"/>
      <c r="BF46" s="706"/>
      <c r="BG46" s="706"/>
      <c r="BH46" s="706"/>
      <c r="BI46" s="706"/>
      <c r="BJ46" s="706"/>
      <c r="BK46" s="706"/>
      <c r="BL46" s="706"/>
      <c r="BM46" s="706"/>
      <c r="BN46" s="707"/>
      <c r="BO46" s="706"/>
      <c r="BP46" s="706"/>
      <c r="BQ46" s="706"/>
      <c r="BR46" s="706"/>
      <c r="BS46" s="706"/>
      <c r="BT46" s="706"/>
      <c r="BU46" s="706"/>
      <c r="BV46" s="706"/>
      <c r="BW46" s="706"/>
      <c r="BX46" s="707"/>
      <c r="BY46" s="706"/>
      <c r="BZ46" s="706"/>
      <c r="CA46" s="706"/>
      <c r="CB46" s="706"/>
      <c r="CC46" s="706"/>
      <c r="CD46" s="706"/>
      <c r="CE46" s="706"/>
      <c r="CF46" s="706"/>
      <c r="CG46" s="706"/>
      <c r="CH46" s="707"/>
      <c r="CI46" s="706"/>
      <c r="CJ46" s="706"/>
      <c r="CK46" s="706"/>
      <c r="CL46" s="706"/>
      <c r="CM46" s="706"/>
      <c r="CN46" s="706"/>
      <c r="CO46" s="706"/>
      <c r="CP46" s="706"/>
      <c r="CQ46" s="706"/>
      <c r="CR46" s="707"/>
      <c r="CS46" s="706"/>
      <c r="CT46" s="706"/>
      <c r="CU46" s="706"/>
      <c r="CV46" s="706"/>
      <c r="CW46" s="706"/>
      <c r="CX46" s="706"/>
      <c r="CY46" s="706"/>
      <c r="CZ46" s="706"/>
      <c r="DA46" s="706"/>
      <c r="DB46" s="696">
        <f t="shared" si="6"/>
        <v>0</v>
      </c>
      <c r="DC46" s="705">
        <f t="shared" si="7"/>
        <v>0</v>
      </c>
      <c r="DD46" s="704">
        <f t="shared" si="8"/>
        <v>0</v>
      </c>
      <c r="DE46" s="703">
        <f t="array" ref="DE46">(MAX(LEN(F46:DA46)))</f>
        <v>0</v>
      </c>
      <c r="DF46" s="700"/>
      <c r="DG46" s="782"/>
    </row>
    <row r="47" spans="1:111" x14ac:dyDescent="0.25">
      <c r="A47" s="710" t="str">
        <f>$B$37&amp;" "&amp;(IF(Setup!$N$67="yes",$B47,"")&amp;" "&amp;(IF(Setup!$N$70="yes",$C47,"")))</f>
        <v xml:space="preserve">Thermal break  </v>
      </c>
      <c r="B47" s="709"/>
      <c r="C47" s="789"/>
      <c r="D47" s="708"/>
      <c r="F47" s="792"/>
      <c r="G47" s="706"/>
      <c r="H47" s="706"/>
      <c r="I47" s="706"/>
      <c r="J47" s="706"/>
      <c r="K47" s="706"/>
      <c r="L47" s="706"/>
      <c r="M47" s="706"/>
      <c r="N47" s="706"/>
      <c r="O47" s="706"/>
      <c r="P47" s="707"/>
      <c r="Q47" s="706"/>
      <c r="R47" s="706"/>
      <c r="S47" s="706"/>
      <c r="T47" s="706"/>
      <c r="U47" s="706"/>
      <c r="V47" s="706"/>
      <c r="W47" s="706"/>
      <c r="X47" s="706"/>
      <c r="Y47" s="706"/>
      <c r="Z47" s="707"/>
      <c r="AA47" s="706"/>
      <c r="AB47" s="706"/>
      <c r="AC47" s="706"/>
      <c r="AD47" s="706"/>
      <c r="AE47" s="706"/>
      <c r="AF47" s="706"/>
      <c r="AG47" s="706"/>
      <c r="AH47" s="706"/>
      <c r="AI47" s="706"/>
      <c r="AJ47" s="707"/>
      <c r="AK47" s="706"/>
      <c r="AL47" s="706"/>
      <c r="AM47" s="706"/>
      <c r="AN47" s="706"/>
      <c r="AO47" s="706"/>
      <c r="AP47" s="706"/>
      <c r="AQ47" s="706"/>
      <c r="AR47" s="706"/>
      <c r="AS47" s="706"/>
      <c r="AT47" s="707"/>
      <c r="AU47" s="706"/>
      <c r="AV47" s="706"/>
      <c r="AW47" s="706"/>
      <c r="AX47" s="706"/>
      <c r="AY47" s="706"/>
      <c r="AZ47" s="706"/>
      <c r="BA47" s="706"/>
      <c r="BB47" s="706"/>
      <c r="BC47" s="706"/>
      <c r="BD47" s="707"/>
      <c r="BE47" s="706"/>
      <c r="BF47" s="706"/>
      <c r="BG47" s="706"/>
      <c r="BH47" s="706"/>
      <c r="BI47" s="706"/>
      <c r="BJ47" s="706"/>
      <c r="BK47" s="706"/>
      <c r="BL47" s="706"/>
      <c r="BM47" s="706"/>
      <c r="BN47" s="707"/>
      <c r="BO47" s="706"/>
      <c r="BP47" s="706"/>
      <c r="BQ47" s="706"/>
      <c r="BR47" s="706"/>
      <c r="BS47" s="706"/>
      <c r="BT47" s="706"/>
      <c r="BU47" s="706"/>
      <c r="BV47" s="706"/>
      <c r="BW47" s="706"/>
      <c r="BX47" s="707"/>
      <c r="BY47" s="706"/>
      <c r="BZ47" s="706"/>
      <c r="CA47" s="706"/>
      <c r="CB47" s="706"/>
      <c r="CC47" s="706"/>
      <c r="CD47" s="706"/>
      <c r="CE47" s="706"/>
      <c r="CF47" s="706"/>
      <c r="CG47" s="706"/>
      <c r="CH47" s="707"/>
      <c r="CI47" s="706"/>
      <c r="CJ47" s="706"/>
      <c r="CK47" s="706"/>
      <c r="CL47" s="706"/>
      <c r="CM47" s="706"/>
      <c r="CN47" s="706"/>
      <c r="CO47" s="706"/>
      <c r="CP47" s="706"/>
      <c r="CQ47" s="706"/>
      <c r="CR47" s="707"/>
      <c r="CS47" s="706"/>
      <c r="CT47" s="706"/>
      <c r="CU47" s="706"/>
      <c r="CV47" s="706"/>
      <c r="CW47" s="706"/>
      <c r="CX47" s="706"/>
      <c r="CY47" s="706"/>
      <c r="CZ47" s="706"/>
      <c r="DA47" s="706"/>
      <c r="DB47" s="696">
        <f t="shared" si="6"/>
        <v>0</v>
      </c>
      <c r="DC47" s="705">
        <f t="shared" si="7"/>
        <v>0</v>
      </c>
      <c r="DD47" s="704">
        <f t="shared" si="8"/>
        <v>0</v>
      </c>
      <c r="DE47" s="703">
        <f t="array" ref="DE47">(MAX(LEN(F47:DA47)))</f>
        <v>0</v>
      </c>
      <c r="DF47" s="700"/>
      <c r="DG47" s="782"/>
    </row>
    <row r="48" spans="1:111" x14ac:dyDescent="0.25">
      <c r="A48" s="710" t="str">
        <f>$B$37&amp;" "&amp;(IF(Setup!$N$67="yes",$B48,"")&amp;" "&amp;(IF(Setup!$N$70="yes",$C48,"")))</f>
        <v xml:space="preserve">Thermal break  </v>
      </c>
      <c r="B48" s="709"/>
      <c r="C48" s="789"/>
      <c r="D48" s="708"/>
      <c r="F48" s="792"/>
      <c r="G48" s="706"/>
      <c r="H48" s="706"/>
      <c r="I48" s="706"/>
      <c r="J48" s="706"/>
      <c r="K48" s="706"/>
      <c r="L48" s="706"/>
      <c r="M48" s="706"/>
      <c r="N48" s="706"/>
      <c r="O48" s="706"/>
      <c r="P48" s="707"/>
      <c r="Q48" s="706"/>
      <c r="R48" s="706"/>
      <c r="S48" s="706"/>
      <c r="T48" s="706"/>
      <c r="U48" s="706"/>
      <c r="V48" s="706"/>
      <c r="W48" s="706"/>
      <c r="X48" s="706"/>
      <c r="Y48" s="706"/>
      <c r="Z48" s="707"/>
      <c r="AA48" s="706"/>
      <c r="AB48" s="706"/>
      <c r="AC48" s="706"/>
      <c r="AD48" s="706"/>
      <c r="AE48" s="706"/>
      <c r="AF48" s="706"/>
      <c r="AG48" s="706"/>
      <c r="AH48" s="706"/>
      <c r="AI48" s="706"/>
      <c r="AJ48" s="707"/>
      <c r="AK48" s="706"/>
      <c r="AL48" s="706"/>
      <c r="AM48" s="706"/>
      <c r="AN48" s="706"/>
      <c r="AO48" s="706"/>
      <c r="AP48" s="706"/>
      <c r="AQ48" s="706"/>
      <c r="AR48" s="706"/>
      <c r="AS48" s="706"/>
      <c r="AT48" s="707"/>
      <c r="AU48" s="706"/>
      <c r="AV48" s="706"/>
      <c r="AW48" s="706"/>
      <c r="AX48" s="706"/>
      <c r="AY48" s="706"/>
      <c r="AZ48" s="706"/>
      <c r="BA48" s="706"/>
      <c r="BB48" s="706"/>
      <c r="BC48" s="706"/>
      <c r="BD48" s="707"/>
      <c r="BE48" s="706"/>
      <c r="BF48" s="706"/>
      <c r="BG48" s="706"/>
      <c r="BH48" s="706"/>
      <c r="BI48" s="706"/>
      <c r="BJ48" s="706"/>
      <c r="BK48" s="706"/>
      <c r="BL48" s="706"/>
      <c r="BM48" s="706"/>
      <c r="BN48" s="707"/>
      <c r="BO48" s="706"/>
      <c r="BP48" s="706"/>
      <c r="BQ48" s="706"/>
      <c r="BR48" s="706"/>
      <c r="BS48" s="706"/>
      <c r="BT48" s="706"/>
      <c r="BU48" s="706"/>
      <c r="BV48" s="706"/>
      <c r="BW48" s="706"/>
      <c r="BX48" s="707"/>
      <c r="BY48" s="706"/>
      <c r="BZ48" s="706"/>
      <c r="CA48" s="706"/>
      <c r="CB48" s="706"/>
      <c r="CC48" s="706"/>
      <c r="CD48" s="706"/>
      <c r="CE48" s="706"/>
      <c r="CF48" s="706"/>
      <c r="CG48" s="706"/>
      <c r="CH48" s="707"/>
      <c r="CI48" s="706"/>
      <c r="CJ48" s="706"/>
      <c r="CK48" s="706"/>
      <c r="CL48" s="706"/>
      <c r="CM48" s="706"/>
      <c r="CN48" s="706"/>
      <c r="CO48" s="706"/>
      <c r="CP48" s="706"/>
      <c r="CQ48" s="706"/>
      <c r="CR48" s="707"/>
      <c r="CS48" s="706"/>
      <c r="CT48" s="706"/>
      <c r="CU48" s="706"/>
      <c r="CV48" s="706"/>
      <c r="CW48" s="706"/>
      <c r="CX48" s="706"/>
      <c r="CY48" s="706"/>
      <c r="CZ48" s="706"/>
      <c r="DA48" s="706"/>
      <c r="DB48" s="696">
        <f t="shared" si="6"/>
        <v>0</v>
      </c>
      <c r="DC48" s="705">
        <f t="shared" si="7"/>
        <v>0</v>
      </c>
      <c r="DD48" s="704">
        <f t="shared" si="8"/>
        <v>0</v>
      </c>
      <c r="DE48" s="703">
        <f t="array" ref="DE48">(MAX(LEN(F48:DA48)))</f>
        <v>0</v>
      </c>
      <c r="DF48" s="700"/>
      <c r="DG48" s="782"/>
    </row>
    <row r="49" spans="1:111" x14ac:dyDescent="0.25">
      <c r="A49" s="710" t="str">
        <f>$B$37&amp;" "&amp;(IF(Setup!$N$67="yes",$B49,"")&amp;" "&amp;(IF(Setup!$N$70="yes",$C49,"")))</f>
        <v xml:space="preserve">Thermal break  </v>
      </c>
      <c r="B49" s="709"/>
      <c r="C49" s="789"/>
      <c r="D49" s="708"/>
      <c r="F49" s="792"/>
      <c r="G49" s="706"/>
      <c r="H49" s="706"/>
      <c r="I49" s="706"/>
      <c r="J49" s="706"/>
      <c r="K49" s="706"/>
      <c r="L49" s="706"/>
      <c r="M49" s="706"/>
      <c r="N49" s="706"/>
      <c r="O49" s="706"/>
      <c r="P49" s="707"/>
      <c r="Q49" s="706"/>
      <c r="R49" s="706"/>
      <c r="S49" s="706"/>
      <c r="T49" s="706"/>
      <c r="U49" s="706"/>
      <c r="V49" s="706"/>
      <c r="W49" s="706"/>
      <c r="X49" s="706"/>
      <c r="Y49" s="706"/>
      <c r="Z49" s="707"/>
      <c r="AA49" s="706"/>
      <c r="AB49" s="706"/>
      <c r="AC49" s="706"/>
      <c r="AD49" s="706"/>
      <c r="AE49" s="706"/>
      <c r="AF49" s="706"/>
      <c r="AG49" s="706"/>
      <c r="AH49" s="706"/>
      <c r="AI49" s="706"/>
      <c r="AJ49" s="707"/>
      <c r="AK49" s="706"/>
      <c r="AL49" s="706"/>
      <c r="AM49" s="706"/>
      <c r="AN49" s="706"/>
      <c r="AO49" s="706"/>
      <c r="AP49" s="706"/>
      <c r="AQ49" s="706"/>
      <c r="AR49" s="706"/>
      <c r="AS49" s="706"/>
      <c r="AT49" s="707"/>
      <c r="AU49" s="706"/>
      <c r="AV49" s="706"/>
      <c r="AW49" s="706"/>
      <c r="AX49" s="706"/>
      <c r="AY49" s="706"/>
      <c r="AZ49" s="706"/>
      <c r="BA49" s="706"/>
      <c r="BB49" s="706"/>
      <c r="BC49" s="706"/>
      <c r="BD49" s="707"/>
      <c r="BE49" s="706"/>
      <c r="BF49" s="706"/>
      <c r="BG49" s="706"/>
      <c r="BH49" s="706"/>
      <c r="BI49" s="706"/>
      <c r="BJ49" s="706"/>
      <c r="BK49" s="706"/>
      <c r="BL49" s="706"/>
      <c r="BM49" s="706"/>
      <c r="BN49" s="707"/>
      <c r="BO49" s="706"/>
      <c r="BP49" s="706"/>
      <c r="BQ49" s="706"/>
      <c r="BR49" s="706"/>
      <c r="BS49" s="706"/>
      <c r="BT49" s="706"/>
      <c r="BU49" s="706"/>
      <c r="BV49" s="706"/>
      <c r="BW49" s="706"/>
      <c r="BX49" s="707"/>
      <c r="BY49" s="706"/>
      <c r="BZ49" s="706"/>
      <c r="CA49" s="706"/>
      <c r="CB49" s="706"/>
      <c r="CC49" s="706"/>
      <c r="CD49" s="706"/>
      <c r="CE49" s="706"/>
      <c r="CF49" s="706"/>
      <c r="CG49" s="706"/>
      <c r="CH49" s="707"/>
      <c r="CI49" s="706"/>
      <c r="CJ49" s="706"/>
      <c r="CK49" s="706"/>
      <c r="CL49" s="706"/>
      <c r="CM49" s="706"/>
      <c r="CN49" s="706"/>
      <c r="CO49" s="706"/>
      <c r="CP49" s="706"/>
      <c r="CQ49" s="706"/>
      <c r="CR49" s="707"/>
      <c r="CS49" s="706"/>
      <c r="CT49" s="706"/>
      <c r="CU49" s="706"/>
      <c r="CV49" s="706"/>
      <c r="CW49" s="706"/>
      <c r="CX49" s="706"/>
      <c r="CY49" s="706"/>
      <c r="CZ49" s="706"/>
      <c r="DA49" s="706"/>
      <c r="DB49" s="696">
        <f t="shared" si="6"/>
        <v>0</v>
      </c>
      <c r="DC49" s="705">
        <f t="shared" si="7"/>
        <v>0</v>
      </c>
      <c r="DD49" s="704">
        <f t="shared" si="8"/>
        <v>0</v>
      </c>
      <c r="DE49" s="703">
        <f t="array" ref="DE49">(MAX(LEN(F49:DA49)))</f>
        <v>0</v>
      </c>
      <c r="DF49" s="700"/>
      <c r="DG49" s="782"/>
    </row>
    <row r="50" spans="1:111" ht="13" thickBot="1" x14ac:dyDescent="0.3">
      <c r="A50" s="710" t="str">
        <f>$B$37&amp;" "&amp;(IF(Setup!$N$67="yes",$B50,"")&amp;" "&amp;(IF(Setup!$N$70="yes",$C50,"")))</f>
        <v xml:space="preserve">Thermal break  </v>
      </c>
      <c r="B50" s="709"/>
      <c r="C50" s="789"/>
      <c r="D50" s="708"/>
      <c r="E50" s="799"/>
      <c r="F50" s="792"/>
      <c r="G50" s="706"/>
      <c r="H50" s="706"/>
      <c r="I50" s="706"/>
      <c r="J50" s="706"/>
      <c r="K50" s="706"/>
      <c r="L50" s="706"/>
      <c r="M50" s="706"/>
      <c r="N50" s="706"/>
      <c r="O50" s="706"/>
      <c r="P50" s="707"/>
      <c r="Q50" s="706"/>
      <c r="R50" s="706"/>
      <c r="S50" s="706"/>
      <c r="T50" s="706"/>
      <c r="U50" s="706"/>
      <c r="V50" s="706"/>
      <c r="W50" s="706"/>
      <c r="X50" s="706"/>
      <c r="Y50" s="706"/>
      <c r="Z50" s="707"/>
      <c r="AA50" s="706"/>
      <c r="AB50" s="706"/>
      <c r="AC50" s="706"/>
      <c r="AD50" s="706"/>
      <c r="AE50" s="706"/>
      <c r="AF50" s="706"/>
      <c r="AG50" s="706"/>
      <c r="AH50" s="706"/>
      <c r="AI50" s="706"/>
      <c r="AJ50" s="707"/>
      <c r="AK50" s="706"/>
      <c r="AL50" s="706"/>
      <c r="AM50" s="706"/>
      <c r="AN50" s="706"/>
      <c r="AO50" s="706"/>
      <c r="AP50" s="706"/>
      <c r="AQ50" s="706"/>
      <c r="AR50" s="706"/>
      <c r="AS50" s="706"/>
      <c r="AT50" s="707"/>
      <c r="AU50" s="706"/>
      <c r="AV50" s="706"/>
      <c r="AW50" s="706"/>
      <c r="AX50" s="706"/>
      <c r="AY50" s="706"/>
      <c r="AZ50" s="706"/>
      <c r="BA50" s="706"/>
      <c r="BB50" s="706"/>
      <c r="BC50" s="706"/>
      <c r="BD50" s="707"/>
      <c r="BE50" s="706"/>
      <c r="BF50" s="706"/>
      <c r="BG50" s="706"/>
      <c r="BH50" s="706"/>
      <c r="BI50" s="706"/>
      <c r="BJ50" s="706"/>
      <c r="BK50" s="706"/>
      <c r="BL50" s="706"/>
      <c r="BM50" s="706"/>
      <c r="BN50" s="707"/>
      <c r="BO50" s="706"/>
      <c r="BP50" s="706"/>
      <c r="BQ50" s="706"/>
      <c r="BR50" s="706"/>
      <c r="BS50" s="706"/>
      <c r="BT50" s="706"/>
      <c r="BU50" s="706"/>
      <c r="BV50" s="706"/>
      <c r="BW50" s="706"/>
      <c r="BX50" s="707"/>
      <c r="BY50" s="706"/>
      <c r="BZ50" s="706"/>
      <c r="CA50" s="706"/>
      <c r="CB50" s="706"/>
      <c r="CC50" s="706"/>
      <c r="CD50" s="706"/>
      <c r="CE50" s="706"/>
      <c r="CF50" s="706"/>
      <c r="CG50" s="706"/>
      <c r="CH50" s="707"/>
      <c r="CI50" s="706"/>
      <c r="CJ50" s="706"/>
      <c r="CK50" s="706"/>
      <c r="CL50" s="706"/>
      <c r="CM50" s="706"/>
      <c r="CN50" s="706"/>
      <c r="CO50" s="706"/>
      <c r="CP50" s="706"/>
      <c r="CQ50" s="706"/>
      <c r="CR50" s="707"/>
      <c r="CS50" s="706"/>
      <c r="CT50" s="706"/>
      <c r="CU50" s="706"/>
      <c r="CV50" s="706"/>
      <c r="CW50" s="706"/>
      <c r="CX50" s="706"/>
      <c r="CY50" s="706"/>
      <c r="CZ50" s="706"/>
      <c r="DA50" s="706"/>
      <c r="DB50" s="696">
        <f t="shared" si="6"/>
        <v>0</v>
      </c>
      <c r="DC50" s="705">
        <f t="shared" si="7"/>
        <v>0</v>
      </c>
      <c r="DD50" s="704">
        <f t="shared" si="8"/>
        <v>0</v>
      </c>
      <c r="DE50" s="703">
        <f t="array" ref="DE50">(MAX(LEN(F50:DA50)))</f>
        <v>0</v>
      </c>
      <c r="DF50" s="700"/>
      <c r="DG50" s="782"/>
    </row>
    <row r="51" spans="1:111" ht="13.5" thickTop="1" x14ac:dyDescent="0.3">
      <c r="A51" s="712"/>
      <c r="B51" s="1211"/>
      <c r="C51" s="1212"/>
      <c r="D51" s="1212"/>
      <c r="E51" s="802"/>
      <c r="F51" s="792"/>
      <c r="G51" s="706"/>
      <c r="H51" s="706"/>
      <c r="I51" s="706"/>
      <c r="J51" s="706"/>
      <c r="K51" s="706"/>
      <c r="L51" s="706"/>
      <c r="M51" s="706"/>
      <c r="N51" s="706"/>
      <c r="O51" s="706"/>
      <c r="P51" s="707"/>
      <c r="Q51" s="706"/>
      <c r="R51" s="706"/>
      <c r="S51" s="706"/>
      <c r="T51" s="706"/>
      <c r="U51" s="706"/>
      <c r="V51" s="706"/>
      <c r="W51" s="706"/>
      <c r="X51" s="706"/>
      <c r="Y51" s="706"/>
      <c r="Z51" s="707"/>
      <c r="AA51" s="706"/>
      <c r="AB51" s="706"/>
      <c r="AC51" s="706"/>
      <c r="AD51" s="706"/>
      <c r="AE51" s="706"/>
      <c r="AF51" s="706"/>
      <c r="AG51" s="706"/>
      <c r="AH51" s="706"/>
      <c r="AI51" s="706"/>
      <c r="AJ51" s="707"/>
      <c r="AK51" s="706"/>
      <c r="AL51" s="706"/>
      <c r="AM51" s="706"/>
      <c r="AN51" s="706"/>
      <c r="AO51" s="706"/>
      <c r="AP51" s="706"/>
      <c r="AQ51" s="706"/>
      <c r="AR51" s="706"/>
      <c r="AS51" s="706"/>
      <c r="AT51" s="707"/>
      <c r="AU51" s="706"/>
      <c r="AV51" s="706"/>
      <c r="AW51" s="706"/>
      <c r="AX51" s="706"/>
      <c r="AY51" s="706"/>
      <c r="AZ51" s="706"/>
      <c r="BA51" s="706"/>
      <c r="BB51" s="706"/>
      <c r="BC51" s="706"/>
      <c r="BD51" s="707"/>
      <c r="BE51" s="706"/>
      <c r="BF51" s="706"/>
      <c r="BG51" s="706"/>
      <c r="BH51" s="706"/>
      <c r="BI51" s="706"/>
      <c r="BJ51" s="706"/>
      <c r="BK51" s="706"/>
      <c r="BL51" s="706"/>
      <c r="BM51" s="706"/>
      <c r="BN51" s="707"/>
      <c r="BO51" s="706"/>
      <c r="BP51" s="706"/>
      <c r="BQ51" s="706"/>
      <c r="BR51" s="706"/>
      <c r="BS51" s="706"/>
      <c r="BT51" s="706"/>
      <c r="BU51" s="706"/>
      <c r="BV51" s="706"/>
      <c r="BW51" s="706"/>
      <c r="BX51" s="707"/>
      <c r="BY51" s="706"/>
      <c r="BZ51" s="706"/>
      <c r="CA51" s="706"/>
      <c r="CB51" s="706"/>
      <c r="CC51" s="706"/>
      <c r="CD51" s="706"/>
      <c r="CE51" s="706"/>
      <c r="CF51" s="706"/>
      <c r="CG51" s="706"/>
      <c r="CH51" s="707"/>
      <c r="CI51" s="706"/>
      <c r="CJ51" s="706"/>
      <c r="CK51" s="706"/>
      <c r="CL51" s="706"/>
      <c r="CM51" s="706"/>
      <c r="CN51" s="706"/>
      <c r="CO51" s="706"/>
      <c r="CP51" s="706"/>
      <c r="CQ51" s="706"/>
      <c r="CR51" s="707"/>
      <c r="CS51" s="706"/>
      <c r="CT51" s="706"/>
      <c r="CU51" s="706"/>
      <c r="CV51" s="706"/>
      <c r="CW51" s="706"/>
      <c r="CX51" s="706"/>
      <c r="CY51" s="706"/>
      <c r="CZ51" s="706"/>
      <c r="DA51" s="706"/>
      <c r="DD51" s="711"/>
      <c r="DE51" s="711"/>
      <c r="DF51" s="700"/>
      <c r="DG51" s="780"/>
    </row>
    <row r="52" spans="1:111" ht="13" x14ac:dyDescent="0.3">
      <c r="B52" s="1213" t="s">
        <v>564</v>
      </c>
      <c r="C52" s="1214"/>
      <c r="D52" s="1214"/>
      <c r="E52" s="804"/>
      <c r="F52" s="792"/>
      <c r="G52" s="706"/>
      <c r="H52" s="706"/>
      <c r="I52" s="706"/>
      <c r="J52" s="706"/>
      <c r="K52" s="706"/>
      <c r="L52" s="706"/>
      <c r="M52" s="706"/>
      <c r="N52" s="706"/>
      <c r="O52" s="706"/>
      <c r="P52" s="707"/>
      <c r="Q52" s="706"/>
      <c r="R52" s="706"/>
      <c r="S52" s="706"/>
      <c r="T52" s="706"/>
      <c r="U52" s="706"/>
      <c r="V52" s="706"/>
      <c r="W52" s="706"/>
      <c r="X52" s="706"/>
      <c r="Y52" s="706"/>
      <c r="Z52" s="707"/>
      <c r="AA52" s="706"/>
      <c r="AB52" s="706"/>
      <c r="AC52" s="706"/>
      <c r="AD52" s="706"/>
      <c r="AE52" s="706"/>
      <c r="AF52" s="706"/>
      <c r="AG52" s="706"/>
      <c r="AH52" s="706"/>
      <c r="AI52" s="706"/>
      <c r="AJ52" s="707"/>
      <c r="AK52" s="706"/>
      <c r="AL52" s="706"/>
      <c r="AM52" s="706"/>
      <c r="AN52" s="706"/>
      <c r="AO52" s="706"/>
      <c r="AP52" s="706"/>
      <c r="AQ52" s="706"/>
      <c r="AR52" s="706"/>
      <c r="AS52" s="706"/>
      <c r="AT52" s="707"/>
      <c r="AU52" s="706"/>
      <c r="AV52" s="706"/>
      <c r="AW52" s="706"/>
      <c r="AX52" s="706"/>
      <c r="AY52" s="706"/>
      <c r="AZ52" s="706"/>
      <c r="BA52" s="706"/>
      <c r="BB52" s="706"/>
      <c r="BC52" s="706"/>
      <c r="BD52" s="707"/>
      <c r="BE52" s="706"/>
      <c r="BF52" s="706"/>
      <c r="BG52" s="706"/>
      <c r="BH52" s="706"/>
      <c r="BI52" s="706"/>
      <c r="BJ52" s="706"/>
      <c r="BK52" s="706"/>
      <c r="BL52" s="706"/>
      <c r="BM52" s="706"/>
      <c r="BN52" s="707"/>
      <c r="BO52" s="706"/>
      <c r="BP52" s="706"/>
      <c r="BQ52" s="706"/>
      <c r="BR52" s="706"/>
      <c r="BS52" s="706"/>
      <c r="BT52" s="706"/>
      <c r="BU52" s="706"/>
      <c r="BV52" s="706"/>
      <c r="BW52" s="706"/>
      <c r="BX52" s="707"/>
      <c r="BY52" s="706"/>
      <c r="BZ52" s="706"/>
      <c r="CA52" s="706"/>
      <c r="CB52" s="706"/>
      <c r="CC52" s="706"/>
      <c r="CD52" s="706"/>
      <c r="CE52" s="706"/>
      <c r="CF52" s="706"/>
      <c r="CG52" s="706"/>
      <c r="CH52" s="707"/>
      <c r="CI52" s="706"/>
      <c r="CJ52" s="706"/>
      <c r="CK52" s="706"/>
      <c r="CL52" s="706"/>
      <c r="CM52" s="706"/>
      <c r="CN52" s="706"/>
      <c r="CO52" s="706"/>
      <c r="CP52" s="706"/>
      <c r="CQ52" s="706"/>
      <c r="CR52" s="707"/>
      <c r="CS52" s="706"/>
      <c r="CT52" s="706"/>
      <c r="CU52" s="706"/>
      <c r="CV52" s="706"/>
      <c r="CW52" s="706"/>
      <c r="CX52" s="706"/>
      <c r="CY52" s="706"/>
      <c r="CZ52" s="706"/>
      <c r="DA52" s="706"/>
      <c r="DD52" s="711"/>
      <c r="DE52" s="711"/>
      <c r="DF52" s="700"/>
      <c r="DG52" s="806" t="s">
        <v>564</v>
      </c>
    </row>
    <row r="53" spans="1:111" ht="13.5" thickBot="1" x14ac:dyDescent="0.35">
      <c r="B53" s="1215" t="s">
        <v>563</v>
      </c>
      <c r="C53" s="1216"/>
      <c r="D53" s="1216"/>
      <c r="E53" s="803"/>
      <c r="F53" s="792"/>
      <c r="G53" s="706"/>
      <c r="H53" s="706"/>
      <c r="I53" s="706"/>
      <c r="J53" s="706"/>
      <c r="K53" s="706"/>
      <c r="L53" s="706"/>
      <c r="M53" s="706"/>
      <c r="N53" s="706"/>
      <c r="O53" s="706"/>
      <c r="P53" s="707"/>
      <c r="Q53" s="706"/>
      <c r="R53" s="706"/>
      <c r="S53" s="706"/>
      <c r="T53" s="706"/>
      <c r="U53" s="706"/>
      <c r="V53" s="706"/>
      <c r="W53" s="706"/>
      <c r="X53" s="706"/>
      <c r="Y53" s="706"/>
      <c r="Z53" s="707"/>
      <c r="AA53" s="706"/>
      <c r="AB53" s="706"/>
      <c r="AC53" s="706"/>
      <c r="AD53" s="706"/>
      <c r="AE53" s="706"/>
      <c r="AF53" s="706"/>
      <c r="AG53" s="706"/>
      <c r="AH53" s="706"/>
      <c r="AI53" s="706"/>
      <c r="AJ53" s="707"/>
      <c r="AK53" s="706"/>
      <c r="AL53" s="706"/>
      <c r="AM53" s="706"/>
      <c r="AN53" s="706"/>
      <c r="AO53" s="706"/>
      <c r="AP53" s="706"/>
      <c r="AQ53" s="706"/>
      <c r="AR53" s="706"/>
      <c r="AS53" s="706"/>
      <c r="AT53" s="707"/>
      <c r="AU53" s="706"/>
      <c r="AV53" s="706"/>
      <c r="AW53" s="706"/>
      <c r="AX53" s="706"/>
      <c r="AY53" s="706"/>
      <c r="AZ53" s="706"/>
      <c r="BA53" s="706"/>
      <c r="BB53" s="706"/>
      <c r="BC53" s="706"/>
      <c r="BD53" s="707"/>
      <c r="BE53" s="706"/>
      <c r="BF53" s="706"/>
      <c r="BG53" s="706"/>
      <c r="BH53" s="706"/>
      <c r="BI53" s="706"/>
      <c r="BJ53" s="706"/>
      <c r="BK53" s="706"/>
      <c r="BL53" s="706"/>
      <c r="BM53" s="706"/>
      <c r="BN53" s="707"/>
      <c r="BO53" s="706"/>
      <c r="BP53" s="706"/>
      <c r="BQ53" s="706"/>
      <c r="BR53" s="706"/>
      <c r="BS53" s="706"/>
      <c r="BT53" s="706"/>
      <c r="BU53" s="706"/>
      <c r="BV53" s="706"/>
      <c r="BW53" s="706"/>
      <c r="BX53" s="707"/>
      <c r="BY53" s="706"/>
      <c r="BZ53" s="706"/>
      <c r="CA53" s="706"/>
      <c r="CB53" s="706"/>
      <c r="CC53" s="706"/>
      <c r="CD53" s="706"/>
      <c r="CE53" s="706"/>
      <c r="CF53" s="706"/>
      <c r="CG53" s="706"/>
      <c r="CH53" s="707"/>
      <c r="CI53" s="706"/>
      <c r="CJ53" s="706"/>
      <c r="CK53" s="706"/>
      <c r="CL53" s="706"/>
      <c r="CM53" s="706"/>
      <c r="CN53" s="706"/>
      <c r="CO53" s="706"/>
      <c r="CP53" s="706"/>
      <c r="CQ53" s="706"/>
      <c r="CR53" s="707"/>
      <c r="CS53" s="706"/>
      <c r="CT53" s="706"/>
      <c r="CU53" s="706"/>
      <c r="CV53" s="706"/>
      <c r="CW53" s="706"/>
      <c r="CX53" s="706"/>
      <c r="CY53" s="706"/>
      <c r="CZ53" s="706"/>
      <c r="DA53" s="706"/>
      <c r="DD53" s="711"/>
      <c r="DE53" s="711"/>
      <c r="DF53" s="700"/>
      <c r="DG53" s="781" t="s">
        <v>563</v>
      </c>
    </row>
    <row r="54" spans="1:111" ht="13.5" thickTop="1" x14ac:dyDescent="0.3">
      <c r="B54" s="787" t="s">
        <v>545</v>
      </c>
      <c r="C54" s="788" t="s">
        <v>544</v>
      </c>
      <c r="D54" s="758" t="s">
        <v>543</v>
      </c>
      <c r="E54" s="801"/>
      <c r="F54" s="792"/>
      <c r="G54" s="706"/>
      <c r="H54" s="706"/>
      <c r="I54" s="706"/>
      <c r="J54" s="706"/>
      <c r="K54" s="706"/>
      <c r="L54" s="706"/>
      <c r="M54" s="706"/>
      <c r="N54" s="706"/>
      <c r="O54" s="706"/>
      <c r="P54" s="707"/>
      <c r="Q54" s="706"/>
      <c r="R54" s="706"/>
      <c r="S54" s="706"/>
      <c r="T54" s="706"/>
      <c r="U54" s="706"/>
      <c r="V54" s="706"/>
      <c r="W54" s="706"/>
      <c r="X54" s="706"/>
      <c r="Y54" s="706"/>
      <c r="Z54" s="707"/>
      <c r="AA54" s="706"/>
      <c r="AB54" s="706"/>
      <c r="AC54" s="706"/>
      <c r="AD54" s="706"/>
      <c r="AE54" s="706"/>
      <c r="AF54" s="706"/>
      <c r="AG54" s="706"/>
      <c r="AH54" s="706"/>
      <c r="AI54" s="706"/>
      <c r="AJ54" s="707"/>
      <c r="AK54" s="706"/>
      <c r="AL54" s="706"/>
      <c r="AM54" s="706"/>
      <c r="AN54" s="706"/>
      <c r="AO54" s="706"/>
      <c r="AP54" s="706"/>
      <c r="AQ54" s="706"/>
      <c r="AR54" s="706"/>
      <c r="AS54" s="706"/>
      <c r="AT54" s="707"/>
      <c r="AU54" s="706"/>
      <c r="AV54" s="706"/>
      <c r="AW54" s="706"/>
      <c r="AX54" s="706"/>
      <c r="AY54" s="706"/>
      <c r="AZ54" s="706"/>
      <c r="BA54" s="706"/>
      <c r="BB54" s="706"/>
      <c r="BC54" s="706"/>
      <c r="BD54" s="707"/>
      <c r="BE54" s="706"/>
      <c r="BF54" s="706"/>
      <c r="BG54" s="706"/>
      <c r="BH54" s="706"/>
      <c r="BI54" s="706"/>
      <c r="BJ54" s="706"/>
      <c r="BK54" s="706"/>
      <c r="BL54" s="706"/>
      <c r="BM54" s="706"/>
      <c r="BN54" s="707"/>
      <c r="BO54" s="706"/>
      <c r="BP54" s="706"/>
      <c r="BQ54" s="706"/>
      <c r="BR54" s="706"/>
      <c r="BS54" s="706"/>
      <c r="BT54" s="706"/>
      <c r="BU54" s="706"/>
      <c r="BV54" s="706"/>
      <c r="BW54" s="706"/>
      <c r="BX54" s="707"/>
      <c r="BY54" s="706"/>
      <c r="BZ54" s="706"/>
      <c r="CA54" s="706"/>
      <c r="CB54" s="706"/>
      <c r="CC54" s="706"/>
      <c r="CD54" s="706"/>
      <c r="CE54" s="706"/>
      <c r="CF54" s="706"/>
      <c r="CG54" s="706"/>
      <c r="CH54" s="707"/>
      <c r="CI54" s="706"/>
      <c r="CJ54" s="706"/>
      <c r="CK54" s="706"/>
      <c r="CL54" s="706"/>
      <c r="CM54" s="706"/>
      <c r="CN54" s="706"/>
      <c r="CO54" s="706"/>
      <c r="CP54" s="706"/>
      <c r="CQ54" s="706"/>
      <c r="CR54" s="707"/>
      <c r="CS54" s="706"/>
      <c r="CT54" s="706"/>
      <c r="CU54" s="706"/>
      <c r="CV54" s="706"/>
      <c r="CW54" s="706"/>
      <c r="CX54" s="706"/>
      <c r="CY54" s="706"/>
      <c r="CZ54" s="706"/>
      <c r="DA54" s="706"/>
      <c r="DD54" s="711"/>
      <c r="DE54" s="711"/>
      <c r="DF54" s="700"/>
      <c r="DG54" s="758" t="s">
        <v>624</v>
      </c>
    </row>
    <row r="55" spans="1:111" x14ac:dyDescent="0.25">
      <c r="A55" s="710" t="str">
        <f>$B$53&amp;" "&amp;(IF(Setup!$N$67="yes",$B55,"")&amp;" "&amp;(IF(Setup!$N$70="yes",$C55,"")))</f>
        <v xml:space="preserve">Steel bracket and hook  </v>
      </c>
      <c r="B55" s="709"/>
      <c r="C55" s="789"/>
      <c r="D55" s="708"/>
      <c r="F55" s="792"/>
      <c r="G55" s="706"/>
      <c r="H55" s="706"/>
      <c r="I55" s="706"/>
      <c r="J55" s="706"/>
      <c r="K55" s="706"/>
      <c r="L55" s="706"/>
      <c r="M55" s="706"/>
      <c r="N55" s="706"/>
      <c r="O55" s="706"/>
      <c r="P55" s="707"/>
      <c r="Q55" s="706"/>
      <c r="R55" s="706"/>
      <c r="S55" s="706"/>
      <c r="T55" s="706"/>
      <c r="U55" s="706"/>
      <c r="V55" s="706"/>
      <c r="W55" s="706"/>
      <c r="X55" s="706"/>
      <c r="Y55" s="706"/>
      <c r="Z55" s="707"/>
      <c r="AA55" s="706"/>
      <c r="AB55" s="706"/>
      <c r="AC55" s="706"/>
      <c r="AD55" s="706"/>
      <c r="AE55" s="706"/>
      <c r="AF55" s="706"/>
      <c r="AG55" s="706"/>
      <c r="AH55" s="706"/>
      <c r="AI55" s="706"/>
      <c r="AJ55" s="707"/>
      <c r="AK55" s="706"/>
      <c r="AL55" s="706"/>
      <c r="AM55" s="706"/>
      <c r="AN55" s="706"/>
      <c r="AO55" s="706"/>
      <c r="AP55" s="706"/>
      <c r="AQ55" s="706"/>
      <c r="AR55" s="706"/>
      <c r="AS55" s="706"/>
      <c r="AT55" s="707"/>
      <c r="AU55" s="706"/>
      <c r="AV55" s="706"/>
      <c r="AW55" s="706"/>
      <c r="AX55" s="706"/>
      <c r="AY55" s="706"/>
      <c r="AZ55" s="706"/>
      <c r="BA55" s="706"/>
      <c r="BB55" s="706"/>
      <c r="BC55" s="706"/>
      <c r="BD55" s="707"/>
      <c r="BE55" s="706"/>
      <c r="BF55" s="706"/>
      <c r="BG55" s="706"/>
      <c r="BH55" s="706"/>
      <c r="BI55" s="706"/>
      <c r="BJ55" s="706"/>
      <c r="BK55" s="706"/>
      <c r="BL55" s="706"/>
      <c r="BM55" s="706"/>
      <c r="BN55" s="707"/>
      <c r="BO55" s="706"/>
      <c r="BP55" s="706"/>
      <c r="BQ55" s="706"/>
      <c r="BR55" s="706"/>
      <c r="BS55" s="706"/>
      <c r="BT55" s="706"/>
      <c r="BU55" s="706"/>
      <c r="BV55" s="706"/>
      <c r="BW55" s="706"/>
      <c r="BX55" s="707"/>
      <c r="BY55" s="706"/>
      <c r="BZ55" s="706"/>
      <c r="CA55" s="706"/>
      <c r="CB55" s="706"/>
      <c r="CC55" s="706"/>
      <c r="CD55" s="706"/>
      <c r="CE55" s="706"/>
      <c r="CF55" s="706"/>
      <c r="CG55" s="706"/>
      <c r="CH55" s="707"/>
      <c r="CI55" s="706"/>
      <c r="CJ55" s="706"/>
      <c r="CK55" s="706"/>
      <c r="CL55" s="706"/>
      <c r="CM55" s="706"/>
      <c r="CN55" s="706"/>
      <c r="CO55" s="706"/>
      <c r="CP55" s="706"/>
      <c r="CQ55" s="706"/>
      <c r="CR55" s="707"/>
      <c r="CS55" s="706"/>
      <c r="CT55" s="706"/>
      <c r="CU55" s="706"/>
      <c r="CV55" s="706"/>
      <c r="CW55" s="706"/>
      <c r="CX55" s="706"/>
      <c r="CY55" s="706"/>
      <c r="CZ55" s="706"/>
      <c r="DA55" s="706"/>
      <c r="DB55" s="696">
        <f t="shared" ref="DB55:DB66" si="9">IF(DD55= -1,1,0)</f>
        <v>0</v>
      </c>
      <c r="DC55" s="705">
        <f t="shared" ref="DC55:DC66" si="10">IF(DE55-DD55&gt;0,1,0)</f>
        <v>0</v>
      </c>
      <c r="DD55" s="704">
        <f t="shared" ref="DD55:DD66" si="11">IF(+AND((MID(B55,1,1))&lt;&gt;" ",(MID(C55,1,1))&lt;&gt;" ",B55&lt;&gt;"",B55&lt;&gt;0,C55&lt;&gt;"",C55&lt;&gt;0,D55&lt;&gt;"",D55&gt;0,D55&lt;999999999),1,IF(+AND(B55=0,C55=0,D55=0),0,-1))</f>
        <v>0</v>
      </c>
      <c r="DE55" s="703">
        <f t="array" ref="DE55">(MAX(LEN(F55:DA55)))</f>
        <v>0</v>
      </c>
      <c r="DF55" s="700"/>
      <c r="DG55" s="782"/>
    </row>
    <row r="56" spans="1:111" x14ac:dyDescent="0.25">
      <c r="A56" s="710" t="str">
        <f>$B$53&amp;" "&amp;(IF(Setup!$N$67="yes",$B56,"")&amp;" "&amp;(IF(Setup!$N$70="yes",$C56,"")))</f>
        <v xml:space="preserve">Steel bracket and hook  </v>
      </c>
      <c r="B56" s="709"/>
      <c r="C56" s="789"/>
      <c r="D56" s="708"/>
      <c r="F56" s="792"/>
      <c r="G56" s="706"/>
      <c r="H56" s="706"/>
      <c r="I56" s="706"/>
      <c r="J56" s="706"/>
      <c r="K56" s="706"/>
      <c r="L56" s="706"/>
      <c r="M56" s="706"/>
      <c r="N56" s="706"/>
      <c r="O56" s="706"/>
      <c r="P56" s="707"/>
      <c r="Q56" s="706"/>
      <c r="R56" s="706"/>
      <c r="S56" s="706"/>
      <c r="T56" s="706"/>
      <c r="U56" s="706"/>
      <c r="V56" s="706"/>
      <c r="W56" s="706"/>
      <c r="X56" s="706"/>
      <c r="Y56" s="706"/>
      <c r="Z56" s="707"/>
      <c r="AA56" s="706"/>
      <c r="AB56" s="706"/>
      <c r="AC56" s="706"/>
      <c r="AD56" s="706"/>
      <c r="AE56" s="706"/>
      <c r="AF56" s="706"/>
      <c r="AG56" s="706"/>
      <c r="AH56" s="706"/>
      <c r="AI56" s="706"/>
      <c r="AJ56" s="707"/>
      <c r="AK56" s="706"/>
      <c r="AL56" s="706"/>
      <c r="AM56" s="706"/>
      <c r="AN56" s="706"/>
      <c r="AO56" s="706"/>
      <c r="AP56" s="706"/>
      <c r="AQ56" s="706"/>
      <c r="AR56" s="706"/>
      <c r="AS56" s="706"/>
      <c r="AT56" s="707"/>
      <c r="AU56" s="706"/>
      <c r="AV56" s="706"/>
      <c r="AW56" s="706"/>
      <c r="AX56" s="706"/>
      <c r="AY56" s="706"/>
      <c r="AZ56" s="706"/>
      <c r="BA56" s="706"/>
      <c r="BB56" s="706"/>
      <c r="BC56" s="706"/>
      <c r="BD56" s="707"/>
      <c r="BE56" s="706"/>
      <c r="BF56" s="706"/>
      <c r="BG56" s="706"/>
      <c r="BH56" s="706"/>
      <c r="BI56" s="706"/>
      <c r="BJ56" s="706"/>
      <c r="BK56" s="706"/>
      <c r="BL56" s="706"/>
      <c r="BM56" s="706"/>
      <c r="BN56" s="707"/>
      <c r="BO56" s="706"/>
      <c r="BP56" s="706"/>
      <c r="BQ56" s="706"/>
      <c r="BR56" s="706"/>
      <c r="BS56" s="706"/>
      <c r="BT56" s="706"/>
      <c r="BU56" s="706"/>
      <c r="BV56" s="706"/>
      <c r="BW56" s="706"/>
      <c r="BX56" s="707"/>
      <c r="BY56" s="706"/>
      <c r="BZ56" s="706"/>
      <c r="CA56" s="706"/>
      <c r="CB56" s="706"/>
      <c r="CC56" s="706"/>
      <c r="CD56" s="706"/>
      <c r="CE56" s="706"/>
      <c r="CF56" s="706"/>
      <c r="CG56" s="706"/>
      <c r="CH56" s="707"/>
      <c r="CI56" s="706"/>
      <c r="CJ56" s="706"/>
      <c r="CK56" s="706"/>
      <c r="CL56" s="706"/>
      <c r="CM56" s="706"/>
      <c r="CN56" s="706"/>
      <c r="CO56" s="706"/>
      <c r="CP56" s="706"/>
      <c r="CQ56" s="706"/>
      <c r="CR56" s="707"/>
      <c r="CS56" s="706"/>
      <c r="CT56" s="706"/>
      <c r="CU56" s="706"/>
      <c r="CV56" s="706"/>
      <c r="CW56" s="706"/>
      <c r="CX56" s="706"/>
      <c r="CY56" s="706"/>
      <c r="CZ56" s="706"/>
      <c r="DA56" s="706"/>
      <c r="DB56" s="696">
        <f t="shared" si="9"/>
        <v>0</v>
      </c>
      <c r="DC56" s="705">
        <f t="shared" si="10"/>
        <v>0</v>
      </c>
      <c r="DD56" s="704">
        <f t="shared" si="11"/>
        <v>0</v>
      </c>
      <c r="DE56" s="703">
        <f t="array" ref="DE56">(MAX(LEN(F56:DA56)))</f>
        <v>0</v>
      </c>
      <c r="DF56" s="700"/>
      <c r="DG56" s="782"/>
    </row>
    <row r="57" spans="1:111" x14ac:dyDescent="0.25">
      <c r="A57" s="710" t="str">
        <f>$B$53&amp;" "&amp;(IF(Setup!$N$67="yes",$B57,"")&amp;" "&amp;(IF(Setup!$N$70="yes",$C57,"")))</f>
        <v xml:space="preserve">Steel bracket and hook  </v>
      </c>
      <c r="B57" s="709"/>
      <c r="C57" s="789"/>
      <c r="D57" s="708"/>
      <c r="F57" s="792"/>
      <c r="G57" s="706"/>
      <c r="H57" s="706"/>
      <c r="I57" s="706"/>
      <c r="J57" s="706"/>
      <c r="K57" s="706"/>
      <c r="L57" s="706"/>
      <c r="M57" s="706"/>
      <c r="N57" s="706"/>
      <c r="O57" s="706"/>
      <c r="P57" s="707"/>
      <c r="Q57" s="706"/>
      <c r="R57" s="706"/>
      <c r="S57" s="706"/>
      <c r="T57" s="706"/>
      <c r="U57" s="706"/>
      <c r="V57" s="706"/>
      <c r="W57" s="706"/>
      <c r="X57" s="706"/>
      <c r="Y57" s="706"/>
      <c r="Z57" s="707"/>
      <c r="AA57" s="706"/>
      <c r="AB57" s="706"/>
      <c r="AC57" s="706"/>
      <c r="AD57" s="706"/>
      <c r="AE57" s="706"/>
      <c r="AF57" s="706"/>
      <c r="AG57" s="706"/>
      <c r="AH57" s="706"/>
      <c r="AI57" s="706"/>
      <c r="AJ57" s="707"/>
      <c r="AK57" s="706"/>
      <c r="AL57" s="706"/>
      <c r="AM57" s="706"/>
      <c r="AN57" s="706"/>
      <c r="AO57" s="706"/>
      <c r="AP57" s="706"/>
      <c r="AQ57" s="706"/>
      <c r="AR57" s="706"/>
      <c r="AS57" s="706"/>
      <c r="AT57" s="707"/>
      <c r="AU57" s="706"/>
      <c r="AV57" s="706"/>
      <c r="AW57" s="706"/>
      <c r="AX57" s="706"/>
      <c r="AY57" s="706"/>
      <c r="AZ57" s="706"/>
      <c r="BA57" s="706"/>
      <c r="BB57" s="706"/>
      <c r="BC57" s="706"/>
      <c r="BD57" s="707"/>
      <c r="BE57" s="706"/>
      <c r="BF57" s="706"/>
      <c r="BG57" s="706"/>
      <c r="BH57" s="706"/>
      <c r="BI57" s="706"/>
      <c r="BJ57" s="706"/>
      <c r="BK57" s="706"/>
      <c r="BL57" s="706"/>
      <c r="BM57" s="706"/>
      <c r="BN57" s="707"/>
      <c r="BO57" s="706"/>
      <c r="BP57" s="706"/>
      <c r="BQ57" s="706"/>
      <c r="BR57" s="706"/>
      <c r="BS57" s="706"/>
      <c r="BT57" s="706"/>
      <c r="BU57" s="706"/>
      <c r="BV57" s="706"/>
      <c r="BW57" s="706"/>
      <c r="BX57" s="707"/>
      <c r="BY57" s="706"/>
      <c r="BZ57" s="706"/>
      <c r="CA57" s="706"/>
      <c r="CB57" s="706"/>
      <c r="CC57" s="706"/>
      <c r="CD57" s="706"/>
      <c r="CE57" s="706"/>
      <c r="CF57" s="706"/>
      <c r="CG57" s="706"/>
      <c r="CH57" s="707"/>
      <c r="CI57" s="706"/>
      <c r="CJ57" s="706"/>
      <c r="CK57" s="706"/>
      <c r="CL57" s="706"/>
      <c r="CM57" s="706"/>
      <c r="CN57" s="706"/>
      <c r="CO57" s="706"/>
      <c r="CP57" s="706"/>
      <c r="CQ57" s="706"/>
      <c r="CR57" s="707"/>
      <c r="CS57" s="706"/>
      <c r="CT57" s="706"/>
      <c r="CU57" s="706"/>
      <c r="CV57" s="706"/>
      <c r="CW57" s="706"/>
      <c r="CX57" s="706"/>
      <c r="CY57" s="706"/>
      <c r="CZ57" s="706"/>
      <c r="DA57" s="706"/>
      <c r="DB57" s="696">
        <f t="shared" si="9"/>
        <v>0</v>
      </c>
      <c r="DC57" s="705">
        <f t="shared" si="10"/>
        <v>0</v>
      </c>
      <c r="DD57" s="704">
        <f t="shared" si="11"/>
        <v>0</v>
      </c>
      <c r="DE57" s="703">
        <f t="array" ref="DE57">(MAX(LEN(F57:DA57)))</f>
        <v>0</v>
      </c>
      <c r="DF57" s="700"/>
      <c r="DG57" s="782"/>
    </row>
    <row r="58" spans="1:111" x14ac:dyDescent="0.25">
      <c r="A58" s="710" t="str">
        <f>$B$53&amp;" "&amp;(IF(Setup!$N$67="yes",$B58,"")&amp;" "&amp;(IF(Setup!$N$70="yes",$C58,"")))</f>
        <v xml:space="preserve">Steel bracket and hook  </v>
      </c>
      <c r="B58" s="709"/>
      <c r="C58" s="789"/>
      <c r="D58" s="708"/>
      <c r="F58" s="792"/>
      <c r="G58" s="706"/>
      <c r="H58" s="706"/>
      <c r="I58" s="706"/>
      <c r="J58" s="706"/>
      <c r="K58" s="706"/>
      <c r="L58" s="706"/>
      <c r="M58" s="706"/>
      <c r="N58" s="706"/>
      <c r="O58" s="706"/>
      <c r="P58" s="707"/>
      <c r="Q58" s="706"/>
      <c r="R58" s="706"/>
      <c r="S58" s="706"/>
      <c r="T58" s="706"/>
      <c r="U58" s="706"/>
      <c r="V58" s="706"/>
      <c r="W58" s="706"/>
      <c r="X58" s="706"/>
      <c r="Y58" s="706"/>
      <c r="Z58" s="707"/>
      <c r="AA58" s="706"/>
      <c r="AB58" s="706"/>
      <c r="AC58" s="706"/>
      <c r="AD58" s="706"/>
      <c r="AE58" s="706"/>
      <c r="AF58" s="706"/>
      <c r="AG58" s="706"/>
      <c r="AH58" s="706"/>
      <c r="AI58" s="706"/>
      <c r="AJ58" s="707"/>
      <c r="AK58" s="706"/>
      <c r="AL58" s="706"/>
      <c r="AM58" s="706"/>
      <c r="AN58" s="706"/>
      <c r="AO58" s="706"/>
      <c r="AP58" s="706"/>
      <c r="AQ58" s="706"/>
      <c r="AR58" s="706"/>
      <c r="AS58" s="706"/>
      <c r="AT58" s="707"/>
      <c r="AU58" s="706"/>
      <c r="AV58" s="706"/>
      <c r="AW58" s="706"/>
      <c r="AX58" s="706"/>
      <c r="AY58" s="706"/>
      <c r="AZ58" s="706"/>
      <c r="BA58" s="706"/>
      <c r="BB58" s="706"/>
      <c r="BC58" s="706"/>
      <c r="BD58" s="707"/>
      <c r="BE58" s="706"/>
      <c r="BF58" s="706"/>
      <c r="BG58" s="706"/>
      <c r="BH58" s="706"/>
      <c r="BI58" s="706"/>
      <c r="BJ58" s="706"/>
      <c r="BK58" s="706"/>
      <c r="BL58" s="706"/>
      <c r="BM58" s="706"/>
      <c r="BN58" s="707"/>
      <c r="BO58" s="706"/>
      <c r="BP58" s="706"/>
      <c r="BQ58" s="706"/>
      <c r="BR58" s="706"/>
      <c r="BS58" s="706"/>
      <c r="BT58" s="706"/>
      <c r="BU58" s="706"/>
      <c r="BV58" s="706"/>
      <c r="BW58" s="706"/>
      <c r="BX58" s="707"/>
      <c r="BY58" s="706"/>
      <c r="BZ58" s="706"/>
      <c r="CA58" s="706"/>
      <c r="CB58" s="706"/>
      <c r="CC58" s="706"/>
      <c r="CD58" s="706"/>
      <c r="CE58" s="706"/>
      <c r="CF58" s="706"/>
      <c r="CG58" s="706"/>
      <c r="CH58" s="707"/>
      <c r="CI58" s="706"/>
      <c r="CJ58" s="706"/>
      <c r="CK58" s="706"/>
      <c r="CL58" s="706"/>
      <c r="CM58" s="706"/>
      <c r="CN58" s="706"/>
      <c r="CO58" s="706"/>
      <c r="CP58" s="706"/>
      <c r="CQ58" s="706"/>
      <c r="CR58" s="707"/>
      <c r="CS58" s="706"/>
      <c r="CT58" s="706"/>
      <c r="CU58" s="706"/>
      <c r="CV58" s="706"/>
      <c r="CW58" s="706"/>
      <c r="CX58" s="706"/>
      <c r="CY58" s="706"/>
      <c r="CZ58" s="706"/>
      <c r="DA58" s="706"/>
      <c r="DB58" s="696">
        <f t="shared" si="9"/>
        <v>0</v>
      </c>
      <c r="DC58" s="705">
        <f t="shared" si="10"/>
        <v>0</v>
      </c>
      <c r="DD58" s="704">
        <f t="shared" si="11"/>
        <v>0</v>
      </c>
      <c r="DE58" s="703">
        <f t="array" ref="DE58">(MAX(LEN(F58:DA58)))</f>
        <v>0</v>
      </c>
      <c r="DF58" s="700"/>
      <c r="DG58" s="782"/>
    </row>
    <row r="59" spans="1:111" x14ac:dyDescent="0.25">
      <c r="A59" s="710" t="str">
        <f>$B$53&amp;" "&amp;(IF(Setup!$N$67="yes",$B59,"")&amp;" "&amp;(IF(Setup!$N$70="yes",$C59,"")))</f>
        <v xml:space="preserve">Steel bracket and hook  </v>
      </c>
      <c r="B59" s="709"/>
      <c r="C59" s="789"/>
      <c r="D59" s="708"/>
      <c r="F59" s="792"/>
      <c r="G59" s="706"/>
      <c r="H59" s="706"/>
      <c r="I59" s="706"/>
      <c r="J59" s="706"/>
      <c r="K59" s="706"/>
      <c r="L59" s="706"/>
      <c r="M59" s="706"/>
      <c r="N59" s="706"/>
      <c r="O59" s="706"/>
      <c r="P59" s="707"/>
      <c r="Q59" s="706"/>
      <c r="R59" s="706"/>
      <c r="S59" s="706"/>
      <c r="T59" s="706"/>
      <c r="U59" s="706"/>
      <c r="V59" s="706"/>
      <c r="W59" s="706"/>
      <c r="X59" s="706"/>
      <c r="Y59" s="706"/>
      <c r="Z59" s="707"/>
      <c r="AA59" s="706"/>
      <c r="AB59" s="706"/>
      <c r="AC59" s="706"/>
      <c r="AD59" s="706"/>
      <c r="AE59" s="706"/>
      <c r="AF59" s="706"/>
      <c r="AG59" s="706"/>
      <c r="AH59" s="706"/>
      <c r="AI59" s="706"/>
      <c r="AJ59" s="707"/>
      <c r="AK59" s="706"/>
      <c r="AL59" s="706"/>
      <c r="AM59" s="706"/>
      <c r="AN59" s="706"/>
      <c r="AO59" s="706"/>
      <c r="AP59" s="706"/>
      <c r="AQ59" s="706"/>
      <c r="AR59" s="706"/>
      <c r="AS59" s="706"/>
      <c r="AT59" s="707"/>
      <c r="AU59" s="706"/>
      <c r="AV59" s="706"/>
      <c r="AW59" s="706"/>
      <c r="AX59" s="706"/>
      <c r="AY59" s="706"/>
      <c r="AZ59" s="706"/>
      <c r="BA59" s="706"/>
      <c r="BB59" s="706"/>
      <c r="BC59" s="706"/>
      <c r="BD59" s="707"/>
      <c r="BE59" s="706"/>
      <c r="BF59" s="706"/>
      <c r="BG59" s="706"/>
      <c r="BH59" s="706"/>
      <c r="BI59" s="706"/>
      <c r="BJ59" s="706"/>
      <c r="BK59" s="706"/>
      <c r="BL59" s="706"/>
      <c r="BM59" s="706"/>
      <c r="BN59" s="707"/>
      <c r="BO59" s="706"/>
      <c r="BP59" s="706"/>
      <c r="BQ59" s="706"/>
      <c r="BR59" s="706"/>
      <c r="BS59" s="706"/>
      <c r="BT59" s="706"/>
      <c r="BU59" s="706"/>
      <c r="BV59" s="706"/>
      <c r="BW59" s="706"/>
      <c r="BX59" s="707"/>
      <c r="BY59" s="706"/>
      <c r="BZ59" s="706"/>
      <c r="CA59" s="706"/>
      <c r="CB59" s="706"/>
      <c r="CC59" s="706"/>
      <c r="CD59" s="706"/>
      <c r="CE59" s="706"/>
      <c r="CF59" s="706"/>
      <c r="CG59" s="706"/>
      <c r="CH59" s="707"/>
      <c r="CI59" s="706"/>
      <c r="CJ59" s="706"/>
      <c r="CK59" s="706"/>
      <c r="CL59" s="706"/>
      <c r="CM59" s="706"/>
      <c r="CN59" s="706"/>
      <c r="CO59" s="706"/>
      <c r="CP59" s="706"/>
      <c r="CQ59" s="706"/>
      <c r="CR59" s="707"/>
      <c r="CS59" s="706"/>
      <c r="CT59" s="706"/>
      <c r="CU59" s="706"/>
      <c r="CV59" s="706"/>
      <c r="CW59" s="706"/>
      <c r="CX59" s="706"/>
      <c r="CY59" s="706"/>
      <c r="CZ59" s="706"/>
      <c r="DA59" s="706"/>
      <c r="DB59" s="696">
        <f t="shared" si="9"/>
        <v>0</v>
      </c>
      <c r="DC59" s="705">
        <f t="shared" si="10"/>
        <v>0</v>
      </c>
      <c r="DD59" s="704">
        <f t="shared" si="11"/>
        <v>0</v>
      </c>
      <c r="DE59" s="703">
        <f t="array" ref="DE59">(MAX(LEN(F59:DA59)))</f>
        <v>0</v>
      </c>
      <c r="DF59" s="700"/>
      <c r="DG59" s="782"/>
    </row>
    <row r="60" spans="1:111" x14ac:dyDescent="0.25">
      <c r="A60" s="710" t="str">
        <f>$B$53&amp;" "&amp;(IF(Setup!$N$67="yes",$B60,"")&amp;" "&amp;(IF(Setup!$N$70="yes",$C60,"")))</f>
        <v xml:space="preserve">Steel bracket and hook  </v>
      </c>
      <c r="B60" s="709"/>
      <c r="C60" s="789"/>
      <c r="D60" s="708"/>
      <c r="F60" s="792"/>
      <c r="G60" s="706"/>
      <c r="H60" s="706"/>
      <c r="I60" s="706"/>
      <c r="J60" s="706"/>
      <c r="K60" s="706"/>
      <c r="L60" s="706"/>
      <c r="M60" s="706"/>
      <c r="N60" s="706"/>
      <c r="O60" s="706"/>
      <c r="P60" s="707"/>
      <c r="Q60" s="706"/>
      <c r="R60" s="706"/>
      <c r="S60" s="706"/>
      <c r="T60" s="706"/>
      <c r="U60" s="706"/>
      <c r="V60" s="706"/>
      <c r="W60" s="706"/>
      <c r="X60" s="706"/>
      <c r="Y60" s="706"/>
      <c r="Z60" s="707"/>
      <c r="AA60" s="706"/>
      <c r="AB60" s="706"/>
      <c r="AC60" s="706"/>
      <c r="AD60" s="706"/>
      <c r="AE60" s="706"/>
      <c r="AF60" s="706"/>
      <c r="AG60" s="706"/>
      <c r="AH60" s="706"/>
      <c r="AI60" s="706"/>
      <c r="AJ60" s="707"/>
      <c r="AK60" s="706"/>
      <c r="AL60" s="706"/>
      <c r="AM60" s="706"/>
      <c r="AN60" s="706"/>
      <c r="AO60" s="706"/>
      <c r="AP60" s="706"/>
      <c r="AQ60" s="706"/>
      <c r="AR60" s="706"/>
      <c r="AS60" s="706"/>
      <c r="AT60" s="707"/>
      <c r="AU60" s="706"/>
      <c r="AV60" s="706"/>
      <c r="AW60" s="706"/>
      <c r="AX60" s="706"/>
      <c r="AY60" s="706"/>
      <c r="AZ60" s="706"/>
      <c r="BA60" s="706"/>
      <c r="BB60" s="706"/>
      <c r="BC60" s="706"/>
      <c r="BD60" s="707"/>
      <c r="BE60" s="706"/>
      <c r="BF60" s="706"/>
      <c r="BG60" s="706"/>
      <c r="BH60" s="706"/>
      <c r="BI60" s="706"/>
      <c r="BJ60" s="706"/>
      <c r="BK60" s="706"/>
      <c r="BL60" s="706"/>
      <c r="BM60" s="706"/>
      <c r="BN60" s="707"/>
      <c r="BO60" s="706"/>
      <c r="BP60" s="706"/>
      <c r="BQ60" s="706"/>
      <c r="BR60" s="706"/>
      <c r="BS60" s="706"/>
      <c r="BT60" s="706"/>
      <c r="BU60" s="706"/>
      <c r="BV60" s="706"/>
      <c r="BW60" s="706"/>
      <c r="BX60" s="707"/>
      <c r="BY60" s="706"/>
      <c r="BZ60" s="706"/>
      <c r="CA60" s="706"/>
      <c r="CB60" s="706"/>
      <c r="CC60" s="706"/>
      <c r="CD60" s="706"/>
      <c r="CE60" s="706"/>
      <c r="CF60" s="706"/>
      <c r="CG60" s="706"/>
      <c r="CH60" s="707"/>
      <c r="CI60" s="706"/>
      <c r="CJ60" s="706"/>
      <c r="CK60" s="706"/>
      <c r="CL60" s="706"/>
      <c r="CM60" s="706"/>
      <c r="CN60" s="706"/>
      <c r="CO60" s="706"/>
      <c r="CP60" s="706"/>
      <c r="CQ60" s="706"/>
      <c r="CR60" s="707"/>
      <c r="CS60" s="706"/>
      <c r="CT60" s="706"/>
      <c r="CU60" s="706"/>
      <c r="CV60" s="706"/>
      <c r="CW60" s="706"/>
      <c r="CX60" s="706"/>
      <c r="CY60" s="706"/>
      <c r="CZ60" s="706"/>
      <c r="DA60" s="706"/>
      <c r="DB60" s="696">
        <f t="shared" si="9"/>
        <v>0</v>
      </c>
      <c r="DC60" s="705">
        <f t="shared" si="10"/>
        <v>0</v>
      </c>
      <c r="DD60" s="704">
        <f t="shared" si="11"/>
        <v>0</v>
      </c>
      <c r="DE60" s="703">
        <f t="array" ref="DE60">(MAX(LEN(F60:DA60)))</f>
        <v>0</v>
      </c>
      <c r="DF60" s="700"/>
      <c r="DG60" s="782"/>
    </row>
    <row r="61" spans="1:111" x14ac:dyDescent="0.25">
      <c r="A61" s="710" t="str">
        <f>$B$53&amp;" "&amp;(IF(Setup!$N$67="yes",$B61,"")&amp;" "&amp;(IF(Setup!$N$70="yes",$C61,"")))</f>
        <v xml:space="preserve">Steel bracket and hook  </v>
      </c>
      <c r="B61" s="709"/>
      <c r="C61" s="789"/>
      <c r="D61" s="708"/>
      <c r="F61" s="792"/>
      <c r="G61" s="706"/>
      <c r="H61" s="706"/>
      <c r="I61" s="706"/>
      <c r="J61" s="706"/>
      <c r="K61" s="706"/>
      <c r="L61" s="706"/>
      <c r="M61" s="706"/>
      <c r="N61" s="706"/>
      <c r="O61" s="706"/>
      <c r="P61" s="707"/>
      <c r="Q61" s="706"/>
      <c r="R61" s="706"/>
      <c r="S61" s="706"/>
      <c r="T61" s="706"/>
      <c r="U61" s="706"/>
      <c r="V61" s="706"/>
      <c r="W61" s="706"/>
      <c r="X61" s="706"/>
      <c r="Y61" s="706"/>
      <c r="Z61" s="707"/>
      <c r="AA61" s="706"/>
      <c r="AB61" s="706"/>
      <c r="AC61" s="706"/>
      <c r="AD61" s="706"/>
      <c r="AE61" s="706"/>
      <c r="AF61" s="706"/>
      <c r="AG61" s="706"/>
      <c r="AH61" s="706"/>
      <c r="AI61" s="706"/>
      <c r="AJ61" s="707"/>
      <c r="AK61" s="706"/>
      <c r="AL61" s="706"/>
      <c r="AM61" s="706"/>
      <c r="AN61" s="706"/>
      <c r="AO61" s="706"/>
      <c r="AP61" s="706"/>
      <c r="AQ61" s="706"/>
      <c r="AR61" s="706"/>
      <c r="AS61" s="706"/>
      <c r="AT61" s="707"/>
      <c r="AU61" s="706"/>
      <c r="AV61" s="706"/>
      <c r="AW61" s="706"/>
      <c r="AX61" s="706"/>
      <c r="AY61" s="706"/>
      <c r="AZ61" s="706"/>
      <c r="BA61" s="706"/>
      <c r="BB61" s="706"/>
      <c r="BC61" s="706"/>
      <c r="BD61" s="707"/>
      <c r="BE61" s="706"/>
      <c r="BF61" s="706"/>
      <c r="BG61" s="706"/>
      <c r="BH61" s="706"/>
      <c r="BI61" s="706"/>
      <c r="BJ61" s="706"/>
      <c r="BK61" s="706"/>
      <c r="BL61" s="706"/>
      <c r="BM61" s="706"/>
      <c r="BN61" s="707"/>
      <c r="BO61" s="706"/>
      <c r="BP61" s="706"/>
      <c r="BQ61" s="706"/>
      <c r="BR61" s="706"/>
      <c r="BS61" s="706"/>
      <c r="BT61" s="706"/>
      <c r="BU61" s="706"/>
      <c r="BV61" s="706"/>
      <c r="BW61" s="706"/>
      <c r="BX61" s="707"/>
      <c r="BY61" s="706"/>
      <c r="BZ61" s="706"/>
      <c r="CA61" s="706"/>
      <c r="CB61" s="706"/>
      <c r="CC61" s="706"/>
      <c r="CD61" s="706"/>
      <c r="CE61" s="706"/>
      <c r="CF61" s="706"/>
      <c r="CG61" s="706"/>
      <c r="CH61" s="707"/>
      <c r="CI61" s="706"/>
      <c r="CJ61" s="706"/>
      <c r="CK61" s="706"/>
      <c r="CL61" s="706"/>
      <c r="CM61" s="706"/>
      <c r="CN61" s="706"/>
      <c r="CO61" s="706"/>
      <c r="CP61" s="706"/>
      <c r="CQ61" s="706"/>
      <c r="CR61" s="707"/>
      <c r="CS61" s="706"/>
      <c r="CT61" s="706"/>
      <c r="CU61" s="706"/>
      <c r="CV61" s="706"/>
      <c r="CW61" s="706"/>
      <c r="CX61" s="706"/>
      <c r="CY61" s="706"/>
      <c r="CZ61" s="706"/>
      <c r="DA61" s="706"/>
      <c r="DB61" s="696">
        <f t="shared" si="9"/>
        <v>0</v>
      </c>
      <c r="DC61" s="705">
        <f t="shared" si="10"/>
        <v>0</v>
      </c>
      <c r="DD61" s="704">
        <f t="shared" si="11"/>
        <v>0</v>
      </c>
      <c r="DE61" s="703">
        <f t="array" ref="DE61">(MAX(LEN(F61:DA61)))</f>
        <v>0</v>
      </c>
      <c r="DF61" s="700"/>
      <c r="DG61" s="782"/>
    </row>
    <row r="62" spans="1:111" x14ac:dyDescent="0.25">
      <c r="A62" s="710" t="str">
        <f>$B$53&amp;" "&amp;(IF(Setup!$N$67="yes",$B62,"")&amp;" "&amp;(IF(Setup!$N$70="yes",$C62,"")))</f>
        <v xml:space="preserve">Steel bracket and hook  </v>
      </c>
      <c r="B62" s="709"/>
      <c r="C62" s="789"/>
      <c r="D62" s="708"/>
      <c r="F62" s="792"/>
      <c r="G62" s="706"/>
      <c r="H62" s="706"/>
      <c r="I62" s="706"/>
      <c r="J62" s="706"/>
      <c r="K62" s="706"/>
      <c r="L62" s="706"/>
      <c r="M62" s="706"/>
      <c r="N62" s="706"/>
      <c r="O62" s="706"/>
      <c r="P62" s="707"/>
      <c r="Q62" s="706"/>
      <c r="R62" s="706"/>
      <c r="S62" s="706"/>
      <c r="T62" s="706"/>
      <c r="U62" s="706"/>
      <c r="V62" s="706"/>
      <c r="W62" s="706"/>
      <c r="X62" s="706"/>
      <c r="Y62" s="706"/>
      <c r="Z62" s="707"/>
      <c r="AA62" s="706"/>
      <c r="AB62" s="706"/>
      <c r="AC62" s="706"/>
      <c r="AD62" s="706"/>
      <c r="AE62" s="706"/>
      <c r="AF62" s="706"/>
      <c r="AG62" s="706"/>
      <c r="AH62" s="706"/>
      <c r="AI62" s="706"/>
      <c r="AJ62" s="707"/>
      <c r="AK62" s="706"/>
      <c r="AL62" s="706"/>
      <c r="AM62" s="706"/>
      <c r="AN62" s="706"/>
      <c r="AO62" s="706"/>
      <c r="AP62" s="706"/>
      <c r="AQ62" s="706"/>
      <c r="AR62" s="706"/>
      <c r="AS62" s="706"/>
      <c r="AT62" s="707"/>
      <c r="AU62" s="706"/>
      <c r="AV62" s="706"/>
      <c r="AW62" s="706"/>
      <c r="AX62" s="706"/>
      <c r="AY62" s="706"/>
      <c r="AZ62" s="706"/>
      <c r="BA62" s="706"/>
      <c r="BB62" s="706"/>
      <c r="BC62" s="706"/>
      <c r="BD62" s="707"/>
      <c r="BE62" s="706"/>
      <c r="BF62" s="706"/>
      <c r="BG62" s="706"/>
      <c r="BH62" s="706"/>
      <c r="BI62" s="706"/>
      <c r="BJ62" s="706"/>
      <c r="BK62" s="706"/>
      <c r="BL62" s="706"/>
      <c r="BM62" s="706"/>
      <c r="BN62" s="707"/>
      <c r="BO62" s="706"/>
      <c r="BP62" s="706"/>
      <c r="BQ62" s="706"/>
      <c r="BR62" s="706"/>
      <c r="BS62" s="706"/>
      <c r="BT62" s="706"/>
      <c r="BU62" s="706"/>
      <c r="BV62" s="706"/>
      <c r="BW62" s="706"/>
      <c r="BX62" s="707"/>
      <c r="BY62" s="706"/>
      <c r="BZ62" s="706"/>
      <c r="CA62" s="706"/>
      <c r="CB62" s="706"/>
      <c r="CC62" s="706"/>
      <c r="CD62" s="706"/>
      <c r="CE62" s="706"/>
      <c r="CF62" s="706"/>
      <c r="CG62" s="706"/>
      <c r="CH62" s="707"/>
      <c r="CI62" s="706"/>
      <c r="CJ62" s="706"/>
      <c r="CK62" s="706"/>
      <c r="CL62" s="706"/>
      <c r="CM62" s="706"/>
      <c r="CN62" s="706"/>
      <c r="CO62" s="706"/>
      <c r="CP62" s="706"/>
      <c r="CQ62" s="706"/>
      <c r="CR62" s="707"/>
      <c r="CS62" s="706"/>
      <c r="CT62" s="706"/>
      <c r="CU62" s="706"/>
      <c r="CV62" s="706"/>
      <c r="CW62" s="706"/>
      <c r="CX62" s="706"/>
      <c r="CY62" s="706"/>
      <c r="CZ62" s="706"/>
      <c r="DA62" s="706"/>
      <c r="DB62" s="696">
        <f t="shared" si="9"/>
        <v>0</v>
      </c>
      <c r="DC62" s="705">
        <f t="shared" si="10"/>
        <v>0</v>
      </c>
      <c r="DD62" s="704">
        <f t="shared" si="11"/>
        <v>0</v>
      </c>
      <c r="DE62" s="703">
        <f t="array" ref="DE62">(MAX(LEN(F62:DA62)))</f>
        <v>0</v>
      </c>
      <c r="DF62" s="700"/>
      <c r="DG62" s="782"/>
    </row>
    <row r="63" spans="1:111" x14ac:dyDescent="0.25">
      <c r="A63" s="710" t="str">
        <f>$B$53&amp;" "&amp;(IF(Setup!$N$67="yes",$B63,"")&amp;" "&amp;(IF(Setup!$N$70="yes",$C63,"")))</f>
        <v xml:space="preserve">Steel bracket and hook  </v>
      </c>
      <c r="B63" s="709"/>
      <c r="C63" s="789"/>
      <c r="D63" s="708"/>
      <c r="F63" s="792"/>
      <c r="G63" s="706"/>
      <c r="H63" s="706"/>
      <c r="I63" s="706"/>
      <c r="J63" s="706"/>
      <c r="K63" s="706"/>
      <c r="L63" s="706"/>
      <c r="M63" s="706"/>
      <c r="N63" s="706"/>
      <c r="O63" s="706"/>
      <c r="P63" s="707"/>
      <c r="Q63" s="706"/>
      <c r="R63" s="706"/>
      <c r="S63" s="706"/>
      <c r="T63" s="706"/>
      <c r="U63" s="706"/>
      <c r="V63" s="706"/>
      <c r="W63" s="706"/>
      <c r="X63" s="706"/>
      <c r="Y63" s="706"/>
      <c r="Z63" s="707"/>
      <c r="AA63" s="706"/>
      <c r="AB63" s="706"/>
      <c r="AC63" s="706"/>
      <c r="AD63" s="706"/>
      <c r="AE63" s="706"/>
      <c r="AF63" s="706"/>
      <c r="AG63" s="706"/>
      <c r="AH63" s="706"/>
      <c r="AI63" s="706"/>
      <c r="AJ63" s="707"/>
      <c r="AK63" s="706"/>
      <c r="AL63" s="706"/>
      <c r="AM63" s="706"/>
      <c r="AN63" s="706"/>
      <c r="AO63" s="706"/>
      <c r="AP63" s="706"/>
      <c r="AQ63" s="706"/>
      <c r="AR63" s="706"/>
      <c r="AS63" s="706"/>
      <c r="AT63" s="707"/>
      <c r="AU63" s="706"/>
      <c r="AV63" s="706"/>
      <c r="AW63" s="706"/>
      <c r="AX63" s="706"/>
      <c r="AY63" s="706"/>
      <c r="AZ63" s="706"/>
      <c r="BA63" s="706"/>
      <c r="BB63" s="706"/>
      <c r="BC63" s="706"/>
      <c r="BD63" s="707"/>
      <c r="BE63" s="706"/>
      <c r="BF63" s="706"/>
      <c r="BG63" s="706"/>
      <c r="BH63" s="706"/>
      <c r="BI63" s="706"/>
      <c r="BJ63" s="706"/>
      <c r="BK63" s="706"/>
      <c r="BL63" s="706"/>
      <c r="BM63" s="706"/>
      <c r="BN63" s="707"/>
      <c r="BO63" s="706"/>
      <c r="BP63" s="706"/>
      <c r="BQ63" s="706"/>
      <c r="BR63" s="706"/>
      <c r="BS63" s="706"/>
      <c r="BT63" s="706"/>
      <c r="BU63" s="706"/>
      <c r="BV63" s="706"/>
      <c r="BW63" s="706"/>
      <c r="BX63" s="707"/>
      <c r="BY63" s="706"/>
      <c r="BZ63" s="706"/>
      <c r="CA63" s="706"/>
      <c r="CB63" s="706"/>
      <c r="CC63" s="706"/>
      <c r="CD63" s="706"/>
      <c r="CE63" s="706"/>
      <c r="CF63" s="706"/>
      <c r="CG63" s="706"/>
      <c r="CH63" s="707"/>
      <c r="CI63" s="706"/>
      <c r="CJ63" s="706"/>
      <c r="CK63" s="706"/>
      <c r="CL63" s="706"/>
      <c r="CM63" s="706"/>
      <c r="CN63" s="706"/>
      <c r="CO63" s="706"/>
      <c r="CP63" s="706"/>
      <c r="CQ63" s="706"/>
      <c r="CR63" s="707"/>
      <c r="CS63" s="706"/>
      <c r="CT63" s="706"/>
      <c r="CU63" s="706"/>
      <c r="CV63" s="706"/>
      <c r="CW63" s="706"/>
      <c r="CX63" s="706"/>
      <c r="CY63" s="706"/>
      <c r="CZ63" s="706"/>
      <c r="DA63" s="706"/>
      <c r="DB63" s="696">
        <f t="shared" si="9"/>
        <v>0</v>
      </c>
      <c r="DC63" s="705">
        <f t="shared" si="10"/>
        <v>0</v>
      </c>
      <c r="DD63" s="704">
        <f t="shared" si="11"/>
        <v>0</v>
      </c>
      <c r="DE63" s="703">
        <f t="array" ref="DE63">(MAX(LEN(F63:DA63)))</f>
        <v>0</v>
      </c>
      <c r="DF63" s="700"/>
      <c r="DG63" s="782"/>
    </row>
    <row r="64" spans="1:111" x14ac:dyDescent="0.25">
      <c r="A64" s="710" t="str">
        <f>$B$53&amp;" "&amp;(IF(Setup!$N$67="yes",$B64,"")&amp;" "&amp;(IF(Setup!$N$70="yes",$C64,"")))</f>
        <v xml:space="preserve">Steel bracket and hook  </v>
      </c>
      <c r="B64" s="709"/>
      <c r="C64" s="789"/>
      <c r="D64" s="708"/>
      <c r="F64" s="792"/>
      <c r="G64" s="706"/>
      <c r="H64" s="706"/>
      <c r="I64" s="706"/>
      <c r="J64" s="706"/>
      <c r="K64" s="706"/>
      <c r="L64" s="706"/>
      <c r="M64" s="706"/>
      <c r="N64" s="706"/>
      <c r="O64" s="706"/>
      <c r="P64" s="707"/>
      <c r="Q64" s="706"/>
      <c r="R64" s="706"/>
      <c r="S64" s="706"/>
      <c r="T64" s="706"/>
      <c r="U64" s="706"/>
      <c r="V64" s="706"/>
      <c r="W64" s="706"/>
      <c r="X64" s="706"/>
      <c r="Y64" s="706"/>
      <c r="Z64" s="707"/>
      <c r="AA64" s="706"/>
      <c r="AB64" s="706"/>
      <c r="AC64" s="706"/>
      <c r="AD64" s="706"/>
      <c r="AE64" s="706"/>
      <c r="AF64" s="706"/>
      <c r="AG64" s="706"/>
      <c r="AH64" s="706"/>
      <c r="AI64" s="706"/>
      <c r="AJ64" s="707"/>
      <c r="AK64" s="706"/>
      <c r="AL64" s="706"/>
      <c r="AM64" s="706"/>
      <c r="AN64" s="706"/>
      <c r="AO64" s="706"/>
      <c r="AP64" s="706"/>
      <c r="AQ64" s="706"/>
      <c r="AR64" s="706"/>
      <c r="AS64" s="706"/>
      <c r="AT64" s="707"/>
      <c r="AU64" s="706"/>
      <c r="AV64" s="706"/>
      <c r="AW64" s="706"/>
      <c r="AX64" s="706"/>
      <c r="AY64" s="706"/>
      <c r="AZ64" s="706"/>
      <c r="BA64" s="706"/>
      <c r="BB64" s="706"/>
      <c r="BC64" s="706"/>
      <c r="BD64" s="707"/>
      <c r="BE64" s="706"/>
      <c r="BF64" s="706"/>
      <c r="BG64" s="706"/>
      <c r="BH64" s="706"/>
      <c r="BI64" s="706"/>
      <c r="BJ64" s="706"/>
      <c r="BK64" s="706"/>
      <c r="BL64" s="706"/>
      <c r="BM64" s="706"/>
      <c r="BN64" s="707"/>
      <c r="BO64" s="706"/>
      <c r="BP64" s="706"/>
      <c r="BQ64" s="706"/>
      <c r="BR64" s="706"/>
      <c r="BS64" s="706"/>
      <c r="BT64" s="706"/>
      <c r="BU64" s="706"/>
      <c r="BV64" s="706"/>
      <c r="BW64" s="706"/>
      <c r="BX64" s="707"/>
      <c r="BY64" s="706"/>
      <c r="BZ64" s="706"/>
      <c r="CA64" s="706"/>
      <c r="CB64" s="706"/>
      <c r="CC64" s="706"/>
      <c r="CD64" s="706"/>
      <c r="CE64" s="706"/>
      <c r="CF64" s="706"/>
      <c r="CG64" s="706"/>
      <c r="CH64" s="707"/>
      <c r="CI64" s="706"/>
      <c r="CJ64" s="706"/>
      <c r="CK64" s="706"/>
      <c r="CL64" s="706"/>
      <c r="CM64" s="706"/>
      <c r="CN64" s="706"/>
      <c r="CO64" s="706"/>
      <c r="CP64" s="706"/>
      <c r="CQ64" s="706"/>
      <c r="CR64" s="707"/>
      <c r="CS64" s="706"/>
      <c r="CT64" s="706"/>
      <c r="CU64" s="706"/>
      <c r="CV64" s="706"/>
      <c r="CW64" s="706"/>
      <c r="CX64" s="706"/>
      <c r="CY64" s="706"/>
      <c r="CZ64" s="706"/>
      <c r="DA64" s="706"/>
      <c r="DB64" s="696">
        <f t="shared" si="9"/>
        <v>0</v>
      </c>
      <c r="DC64" s="705">
        <f t="shared" si="10"/>
        <v>0</v>
      </c>
      <c r="DD64" s="704">
        <f t="shared" si="11"/>
        <v>0</v>
      </c>
      <c r="DE64" s="703">
        <f t="array" ref="DE64">(MAX(LEN(F64:DA64)))</f>
        <v>0</v>
      </c>
      <c r="DF64" s="700"/>
      <c r="DG64" s="782"/>
    </row>
    <row r="65" spans="1:111" x14ac:dyDescent="0.25">
      <c r="A65" s="710" t="str">
        <f>$B$53&amp;" "&amp;(IF(Setup!$N$67="yes",$B65,"")&amp;" "&amp;(IF(Setup!$N$70="yes",$C65,"")))</f>
        <v xml:space="preserve">Steel bracket and hook  </v>
      </c>
      <c r="B65" s="709"/>
      <c r="C65" s="789"/>
      <c r="D65" s="708"/>
      <c r="F65" s="792"/>
      <c r="G65" s="706"/>
      <c r="H65" s="706"/>
      <c r="I65" s="706"/>
      <c r="J65" s="706"/>
      <c r="K65" s="706"/>
      <c r="L65" s="706"/>
      <c r="M65" s="706"/>
      <c r="N65" s="706"/>
      <c r="O65" s="706"/>
      <c r="P65" s="707"/>
      <c r="Q65" s="706"/>
      <c r="R65" s="706"/>
      <c r="S65" s="706"/>
      <c r="T65" s="706"/>
      <c r="U65" s="706"/>
      <c r="V65" s="706"/>
      <c r="W65" s="706"/>
      <c r="X65" s="706"/>
      <c r="Y65" s="706"/>
      <c r="Z65" s="707"/>
      <c r="AA65" s="706"/>
      <c r="AB65" s="706"/>
      <c r="AC65" s="706"/>
      <c r="AD65" s="706"/>
      <c r="AE65" s="706"/>
      <c r="AF65" s="706"/>
      <c r="AG65" s="706"/>
      <c r="AH65" s="706"/>
      <c r="AI65" s="706"/>
      <c r="AJ65" s="707"/>
      <c r="AK65" s="706"/>
      <c r="AL65" s="706"/>
      <c r="AM65" s="706"/>
      <c r="AN65" s="706"/>
      <c r="AO65" s="706"/>
      <c r="AP65" s="706"/>
      <c r="AQ65" s="706"/>
      <c r="AR65" s="706"/>
      <c r="AS65" s="706"/>
      <c r="AT65" s="707"/>
      <c r="AU65" s="706"/>
      <c r="AV65" s="706"/>
      <c r="AW65" s="706"/>
      <c r="AX65" s="706"/>
      <c r="AY65" s="706"/>
      <c r="AZ65" s="706"/>
      <c r="BA65" s="706"/>
      <c r="BB65" s="706"/>
      <c r="BC65" s="706"/>
      <c r="BD65" s="707"/>
      <c r="BE65" s="706"/>
      <c r="BF65" s="706"/>
      <c r="BG65" s="706"/>
      <c r="BH65" s="706"/>
      <c r="BI65" s="706"/>
      <c r="BJ65" s="706"/>
      <c r="BK65" s="706"/>
      <c r="BL65" s="706"/>
      <c r="BM65" s="706"/>
      <c r="BN65" s="707"/>
      <c r="BO65" s="706"/>
      <c r="BP65" s="706"/>
      <c r="BQ65" s="706"/>
      <c r="BR65" s="706"/>
      <c r="BS65" s="706"/>
      <c r="BT65" s="706"/>
      <c r="BU65" s="706"/>
      <c r="BV65" s="706"/>
      <c r="BW65" s="706"/>
      <c r="BX65" s="707"/>
      <c r="BY65" s="706"/>
      <c r="BZ65" s="706"/>
      <c r="CA65" s="706"/>
      <c r="CB65" s="706"/>
      <c r="CC65" s="706"/>
      <c r="CD65" s="706"/>
      <c r="CE65" s="706"/>
      <c r="CF65" s="706"/>
      <c r="CG65" s="706"/>
      <c r="CH65" s="707"/>
      <c r="CI65" s="706"/>
      <c r="CJ65" s="706"/>
      <c r="CK65" s="706"/>
      <c r="CL65" s="706"/>
      <c r="CM65" s="706"/>
      <c r="CN65" s="706"/>
      <c r="CO65" s="706"/>
      <c r="CP65" s="706"/>
      <c r="CQ65" s="706"/>
      <c r="CR65" s="707"/>
      <c r="CS65" s="706"/>
      <c r="CT65" s="706"/>
      <c r="CU65" s="706"/>
      <c r="CV65" s="706"/>
      <c r="CW65" s="706"/>
      <c r="CX65" s="706"/>
      <c r="CY65" s="706"/>
      <c r="CZ65" s="706"/>
      <c r="DA65" s="706"/>
      <c r="DB65" s="696">
        <f t="shared" si="9"/>
        <v>0</v>
      </c>
      <c r="DC65" s="705">
        <f t="shared" si="10"/>
        <v>0</v>
      </c>
      <c r="DD65" s="704">
        <f t="shared" si="11"/>
        <v>0</v>
      </c>
      <c r="DE65" s="703">
        <f t="array" ref="DE65">(MAX(LEN(F65:DA65)))</f>
        <v>0</v>
      </c>
      <c r="DF65" s="700"/>
      <c r="DG65" s="782"/>
    </row>
    <row r="66" spans="1:111" ht="13" thickBot="1" x14ac:dyDescent="0.3">
      <c r="A66" s="710" t="str">
        <f>$B$53&amp;" "&amp;(IF(Setup!$N$67="yes",$B66,"")&amp;" "&amp;(IF(Setup!$N$70="yes",$C66,"")))</f>
        <v xml:space="preserve">Steel bracket and hook  </v>
      </c>
      <c r="B66" s="709"/>
      <c r="C66" s="789"/>
      <c r="D66" s="708"/>
      <c r="E66" s="799"/>
      <c r="F66" s="792"/>
      <c r="G66" s="706"/>
      <c r="H66" s="706"/>
      <c r="I66" s="706"/>
      <c r="J66" s="706"/>
      <c r="K66" s="706"/>
      <c r="L66" s="706"/>
      <c r="M66" s="706"/>
      <c r="N66" s="706"/>
      <c r="O66" s="706"/>
      <c r="P66" s="707"/>
      <c r="Q66" s="706"/>
      <c r="R66" s="706"/>
      <c r="S66" s="706"/>
      <c r="T66" s="706"/>
      <c r="U66" s="706"/>
      <c r="V66" s="706"/>
      <c r="W66" s="706"/>
      <c r="X66" s="706"/>
      <c r="Y66" s="706"/>
      <c r="Z66" s="707"/>
      <c r="AA66" s="706"/>
      <c r="AB66" s="706"/>
      <c r="AC66" s="706"/>
      <c r="AD66" s="706"/>
      <c r="AE66" s="706"/>
      <c r="AF66" s="706"/>
      <c r="AG66" s="706"/>
      <c r="AH66" s="706"/>
      <c r="AI66" s="706"/>
      <c r="AJ66" s="707"/>
      <c r="AK66" s="706"/>
      <c r="AL66" s="706"/>
      <c r="AM66" s="706"/>
      <c r="AN66" s="706"/>
      <c r="AO66" s="706"/>
      <c r="AP66" s="706"/>
      <c r="AQ66" s="706"/>
      <c r="AR66" s="706"/>
      <c r="AS66" s="706"/>
      <c r="AT66" s="707"/>
      <c r="AU66" s="706"/>
      <c r="AV66" s="706"/>
      <c r="AW66" s="706"/>
      <c r="AX66" s="706"/>
      <c r="AY66" s="706"/>
      <c r="AZ66" s="706"/>
      <c r="BA66" s="706"/>
      <c r="BB66" s="706"/>
      <c r="BC66" s="706"/>
      <c r="BD66" s="707"/>
      <c r="BE66" s="706"/>
      <c r="BF66" s="706"/>
      <c r="BG66" s="706"/>
      <c r="BH66" s="706"/>
      <c r="BI66" s="706"/>
      <c r="BJ66" s="706"/>
      <c r="BK66" s="706"/>
      <c r="BL66" s="706"/>
      <c r="BM66" s="706"/>
      <c r="BN66" s="707"/>
      <c r="BO66" s="706"/>
      <c r="BP66" s="706"/>
      <c r="BQ66" s="706"/>
      <c r="BR66" s="706"/>
      <c r="BS66" s="706"/>
      <c r="BT66" s="706"/>
      <c r="BU66" s="706"/>
      <c r="BV66" s="706"/>
      <c r="BW66" s="706"/>
      <c r="BX66" s="707"/>
      <c r="BY66" s="706"/>
      <c r="BZ66" s="706"/>
      <c r="CA66" s="706"/>
      <c r="CB66" s="706"/>
      <c r="CC66" s="706"/>
      <c r="CD66" s="706"/>
      <c r="CE66" s="706"/>
      <c r="CF66" s="706"/>
      <c r="CG66" s="706"/>
      <c r="CH66" s="707"/>
      <c r="CI66" s="706"/>
      <c r="CJ66" s="706"/>
      <c r="CK66" s="706"/>
      <c r="CL66" s="706"/>
      <c r="CM66" s="706"/>
      <c r="CN66" s="706"/>
      <c r="CO66" s="706"/>
      <c r="CP66" s="706"/>
      <c r="CQ66" s="706"/>
      <c r="CR66" s="707"/>
      <c r="CS66" s="706"/>
      <c r="CT66" s="706"/>
      <c r="CU66" s="706"/>
      <c r="CV66" s="706"/>
      <c r="CW66" s="706"/>
      <c r="CX66" s="706"/>
      <c r="CY66" s="706"/>
      <c r="CZ66" s="706"/>
      <c r="DA66" s="706"/>
      <c r="DB66" s="696">
        <f t="shared" si="9"/>
        <v>0</v>
      </c>
      <c r="DC66" s="705">
        <f t="shared" si="10"/>
        <v>0</v>
      </c>
      <c r="DD66" s="704">
        <f t="shared" si="11"/>
        <v>0</v>
      </c>
      <c r="DE66" s="703">
        <f t="array" ref="DE66">(MAX(LEN(F66:DA66)))</f>
        <v>0</v>
      </c>
      <c r="DF66" s="700"/>
      <c r="DG66" s="782"/>
    </row>
    <row r="67" spans="1:111" ht="13.5" thickTop="1" x14ac:dyDescent="0.3">
      <c r="A67" s="712"/>
      <c r="B67" s="1211"/>
      <c r="C67" s="1212"/>
      <c r="D67" s="1212"/>
      <c r="E67" s="802"/>
      <c r="F67" s="792"/>
      <c r="G67" s="706"/>
      <c r="H67" s="706"/>
      <c r="I67" s="706"/>
      <c r="J67" s="706"/>
      <c r="K67" s="706"/>
      <c r="L67" s="706"/>
      <c r="M67" s="706"/>
      <c r="N67" s="706"/>
      <c r="O67" s="706"/>
      <c r="P67" s="707"/>
      <c r="Q67" s="706"/>
      <c r="R67" s="706"/>
      <c r="S67" s="706"/>
      <c r="T67" s="706"/>
      <c r="U67" s="706"/>
      <c r="V67" s="706"/>
      <c r="W67" s="706"/>
      <c r="X67" s="706"/>
      <c r="Y67" s="706"/>
      <c r="Z67" s="707"/>
      <c r="AA67" s="706"/>
      <c r="AB67" s="706"/>
      <c r="AC67" s="706"/>
      <c r="AD67" s="706"/>
      <c r="AE67" s="706"/>
      <c r="AF67" s="706"/>
      <c r="AG67" s="706"/>
      <c r="AH67" s="706"/>
      <c r="AI67" s="706"/>
      <c r="AJ67" s="707"/>
      <c r="AK67" s="706"/>
      <c r="AL67" s="706"/>
      <c r="AM67" s="706"/>
      <c r="AN67" s="706"/>
      <c r="AO67" s="706"/>
      <c r="AP67" s="706"/>
      <c r="AQ67" s="706"/>
      <c r="AR67" s="706"/>
      <c r="AS67" s="706"/>
      <c r="AT67" s="707"/>
      <c r="AU67" s="706"/>
      <c r="AV67" s="706"/>
      <c r="AW67" s="706"/>
      <c r="AX67" s="706"/>
      <c r="AY67" s="706"/>
      <c r="AZ67" s="706"/>
      <c r="BA67" s="706"/>
      <c r="BB67" s="706"/>
      <c r="BC67" s="706"/>
      <c r="BD67" s="707"/>
      <c r="BE67" s="706"/>
      <c r="BF67" s="706"/>
      <c r="BG67" s="706"/>
      <c r="BH67" s="706"/>
      <c r="BI67" s="706"/>
      <c r="BJ67" s="706"/>
      <c r="BK67" s="706"/>
      <c r="BL67" s="706"/>
      <c r="BM67" s="706"/>
      <c r="BN67" s="707"/>
      <c r="BO67" s="706"/>
      <c r="BP67" s="706"/>
      <c r="BQ67" s="706"/>
      <c r="BR67" s="706"/>
      <c r="BS67" s="706"/>
      <c r="BT67" s="706"/>
      <c r="BU67" s="706"/>
      <c r="BV67" s="706"/>
      <c r="BW67" s="706"/>
      <c r="BX67" s="707"/>
      <c r="BY67" s="706"/>
      <c r="BZ67" s="706"/>
      <c r="CA67" s="706"/>
      <c r="CB67" s="706"/>
      <c r="CC67" s="706"/>
      <c r="CD67" s="706"/>
      <c r="CE67" s="706"/>
      <c r="CF67" s="706"/>
      <c r="CG67" s="706"/>
      <c r="CH67" s="707"/>
      <c r="CI67" s="706"/>
      <c r="CJ67" s="706"/>
      <c r="CK67" s="706"/>
      <c r="CL67" s="706"/>
      <c r="CM67" s="706"/>
      <c r="CN67" s="706"/>
      <c r="CO67" s="706"/>
      <c r="CP67" s="706"/>
      <c r="CQ67" s="706"/>
      <c r="CR67" s="707"/>
      <c r="CS67" s="706"/>
      <c r="CT67" s="706"/>
      <c r="CU67" s="706"/>
      <c r="CV67" s="706"/>
      <c r="CW67" s="706"/>
      <c r="CX67" s="706"/>
      <c r="CY67" s="706"/>
      <c r="CZ67" s="706"/>
      <c r="DA67" s="706"/>
      <c r="DD67" s="711"/>
      <c r="DE67" s="711"/>
      <c r="DF67" s="700"/>
      <c r="DG67" s="780"/>
    </row>
    <row r="68" spans="1:111" ht="13" x14ac:dyDescent="0.3">
      <c r="B68" s="1213" t="s">
        <v>562</v>
      </c>
      <c r="C68" s="1214"/>
      <c r="D68" s="1214"/>
      <c r="E68" s="804"/>
      <c r="F68" s="792"/>
      <c r="G68" s="706"/>
      <c r="H68" s="706"/>
      <c r="I68" s="706"/>
      <c r="J68" s="706"/>
      <c r="K68" s="706"/>
      <c r="L68" s="706"/>
      <c r="M68" s="706"/>
      <c r="N68" s="706"/>
      <c r="O68" s="706"/>
      <c r="P68" s="707"/>
      <c r="Q68" s="706"/>
      <c r="R68" s="706"/>
      <c r="S68" s="706"/>
      <c r="T68" s="706"/>
      <c r="U68" s="706"/>
      <c r="V68" s="706"/>
      <c r="W68" s="706"/>
      <c r="X68" s="706"/>
      <c r="Y68" s="706"/>
      <c r="Z68" s="707"/>
      <c r="AA68" s="706"/>
      <c r="AB68" s="706"/>
      <c r="AC68" s="706"/>
      <c r="AD68" s="706"/>
      <c r="AE68" s="706"/>
      <c r="AF68" s="706"/>
      <c r="AG68" s="706"/>
      <c r="AH68" s="706"/>
      <c r="AI68" s="706"/>
      <c r="AJ68" s="707"/>
      <c r="AK68" s="706"/>
      <c r="AL68" s="706"/>
      <c r="AM68" s="706"/>
      <c r="AN68" s="706"/>
      <c r="AO68" s="706"/>
      <c r="AP68" s="706"/>
      <c r="AQ68" s="706"/>
      <c r="AR68" s="706"/>
      <c r="AS68" s="706"/>
      <c r="AT68" s="707"/>
      <c r="AU68" s="706"/>
      <c r="AV68" s="706"/>
      <c r="AW68" s="706"/>
      <c r="AX68" s="706"/>
      <c r="AY68" s="706"/>
      <c r="AZ68" s="706"/>
      <c r="BA68" s="706"/>
      <c r="BB68" s="706"/>
      <c r="BC68" s="706"/>
      <c r="BD68" s="707"/>
      <c r="BE68" s="706"/>
      <c r="BF68" s="706"/>
      <c r="BG68" s="706"/>
      <c r="BH68" s="706"/>
      <c r="BI68" s="706"/>
      <c r="BJ68" s="706"/>
      <c r="BK68" s="706"/>
      <c r="BL68" s="706"/>
      <c r="BM68" s="706"/>
      <c r="BN68" s="707"/>
      <c r="BO68" s="706"/>
      <c r="BP68" s="706"/>
      <c r="BQ68" s="706"/>
      <c r="BR68" s="706"/>
      <c r="BS68" s="706"/>
      <c r="BT68" s="706"/>
      <c r="BU68" s="706"/>
      <c r="BV68" s="706"/>
      <c r="BW68" s="706"/>
      <c r="BX68" s="707"/>
      <c r="BY68" s="706"/>
      <c r="BZ68" s="706"/>
      <c r="CA68" s="706"/>
      <c r="CB68" s="706"/>
      <c r="CC68" s="706"/>
      <c r="CD68" s="706"/>
      <c r="CE68" s="706"/>
      <c r="CF68" s="706"/>
      <c r="CG68" s="706"/>
      <c r="CH68" s="707"/>
      <c r="CI68" s="706"/>
      <c r="CJ68" s="706"/>
      <c r="CK68" s="706"/>
      <c r="CL68" s="706"/>
      <c r="CM68" s="706"/>
      <c r="CN68" s="706"/>
      <c r="CO68" s="706"/>
      <c r="CP68" s="706"/>
      <c r="CQ68" s="706"/>
      <c r="CR68" s="707"/>
      <c r="CS68" s="706"/>
      <c r="CT68" s="706"/>
      <c r="CU68" s="706"/>
      <c r="CV68" s="706"/>
      <c r="CW68" s="706"/>
      <c r="CX68" s="706"/>
      <c r="CY68" s="706"/>
      <c r="CZ68" s="706"/>
      <c r="DA68" s="706"/>
      <c r="DD68" s="711"/>
      <c r="DE68" s="711"/>
      <c r="DF68" s="700"/>
      <c r="DG68" s="806" t="s">
        <v>562</v>
      </c>
    </row>
    <row r="69" spans="1:111" ht="13.5" thickBot="1" x14ac:dyDescent="0.35">
      <c r="B69" s="1215" t="s">
        <v>561</v>
      </c>
      <c r="C69" s="1216"/>
      <c r="D69" s="1216"/>
      <c r="E69" s="803"/>
      <c r="F69" s="792"/>
      <c r="G69" s="706"/>
      <c r="H69" s="706"/>
      <c r="I69" s="706"/>
      <c r="J69" s="706"/>
      <c r="K69" s="706"/>
      <c r="L69" s="706"/>
      <c r="M69" s="706"/>
      <c r="N69" s="706"/>
      <c r="O69" s="706"/>
      <c r="P69" s="707"/>
      <c r="Q69" s="706"/>
      <c r="R69" s="706"/>
      <c r="S69" s="706"/>
      <c r="T69" s="706"/>
      <c r="U69" s="706"/>
      <c r="V69" s="706"/>
      <c r="W69" s="706"/>
      <c r="X69" s="706"/>
      <c r="Y69" s="706"/>
      <c r="Z69" s="707"/>
      <c r="AA69" s="706"/>
      <c r="AB69" s="706"/>
      <c r="AC69" s="706"/>
      <c r="AD69" s="706"/>
      <c r="AE69" s="706"/>
      <c r="AF69" s="706"/>
      <c r="AG69" s="706"/>
      <c r="AH69" s="706"/>
      <c r="AI69" s="706"/>
      <c r="AJ69" s="707"/>
      <c r="AK69" s="706"/>
      <c r="AL69" s="706"/>
      <c r="AM69" s="706"/>
      <c r="AN69" s="706"/>
      <c r="AO69" s="706"/>
      <c r="AP69" s="706"/>
      <c r="AQ69" s="706"/>
      <c r="AR69" s="706"/>
      <c r="AS69" s="706"/>
      <c r="AT69" s="707"/>
      <c r="AU69" s="706"/>
      <c r="AV69" s="706"/>
      <c r="AW69" s="706"/>
      <c r="AX69" s="706"/>
      <c r="AY69" s="706"/>
      <c r="AZ69" s="706"/>
      <c r="BA69" s="706"/>
      <c r="BB69" s="706"/>
      <c r="BC69" s="706"/>
      <c r="BD69" s="707"/>
      <c r="BE69" s="706"/>
      <c r="BF69" s="706"/>
      <c r="BG69" s="706"/>
      <c r="BH69" s="706"/>
      <c r="BI69" s="706"/>
      <c r="BJ69" s="706"/>
      <c r="BK69" s="706"/>
      <c r="BL69" s="706"/>
      <c r="BM69" s="706"/>
      <c r="BN69" s="707"/>
      <c r="BO69" s="706"/>
      <c r="BP69" s="706"/>
      <c r="BQ69" s="706"/>
      <c r="BR69" s="706"/>
      <c r="BS69" s="706"/>
      <c r="BT69" s="706"/>
      <c r="BU69" s="706"/>
      <c r="BV69" s="706"/>
      <c r="BW69" s="706"/>
      <c r="BX69" s="707"/>
      <c r="BY69" s="706"/>
      <c r="BZ69" s="706"/>
      <c r="CA69" s="706"/>
      <c r="CB69" s="706"/>
      <c r="CC69" s="706"/>
      <c r="CD69" s="706"/>
      <c r="CE69" s="706"/>
      <c r="CF69" s="706"/>
      <c r="CG69" s="706"/>
      <c r="CH69" s="707"/>
      <c r="CI69" s="706"/>
      <c r="CJ69" s="706"/>
      <c r="CK69" s="706"/>
      <c r="CL69" s="706"/>
      <c r="CM69" s="706"/>
      <c r="CN69" s="706"/>
      <c r="CO69" s="706"/>
      <c r="CP69" s="706"/>
      <c r="CQ69" s="706"/>
      <c r="CR69" s="707"/>
      <c r="CS69" s="706"/>
      <c r="CT69" s="706"/>
      <c r="CU69" s="706"/>
      <c r="CV69" s="706"/>
      <c r="CW69" s="706"/>
      <c r="CX69" s="706"/>
      <c r="CY69" s="706"/>
      <c r="CZ69" s="706"/>
      <c r="DA69" s="706"/>
      <c r="DD69" s="711"/>
      <c r="DE69" s="711"/>
      <c r="DF69" s="700"/>
      <c r="DG69" s="781" t="s">
        <v>561</v>
      </c>
    </row>
    <row r="70" spans="1:111" ht="13.5" thickTop="1" x14ac:dyDescent="0.3">
      <c r="B70" s="787" t="s">
        <v>545</v>
      </c>
      <c r="C70" s="788" t="s">
        <v>544</v>
      </c>
      <c r="D70" s="758" t="s">
        <v>543</v>
      </c>
      <c r="E70" s="801"/>
      <c r="F70" s="792"/>
      <c r="G70" s="706"/>
      <c r="H70" s="706"/>
      <c r="I70" s="706"/>
      <c r="J70" s="706"/>
      <c r="K70" s="706"/>
      <c r="L70" s="706"/>
      <c r="M70" s="706"/>
      <c r="N70" s="706"/>
      <c r="O70" s="706"/>
      <c r="P70" s="707"/>
      <c r="Q70" s="706"/>
      <c r="R70" s="706"/>
      <c r="S70" s="706"/>
      <c r="T70" s="706"/>
      <c r="U70" s="706"/>
      <c r="V70" s="706"/>
      <c r="W70" s="706"/>
      <c r="X70" s="706"/>
      <c r="Y70" s="706"/>
      <c r="Z70" s="707"/>
      <c r="AA70" s="706"/>
      <c r="AB70" s="706"/>
      <c r="AC70" s="706"/>
      <c r="AD70" s="706"/>
      <c r="AE70" s="706"/>
      <c r="AF70" s="706"/>
      <c r="AG70" s="706"/>
      <c r="AH70" s="706"/>
      <c r="AI70" s="706"/>
      <c r="AJ70" s="707"/>
      <c r="AK70" s="706"/>
      <c r="AL70" s="706"/>
      <c r="AM70" s="706"/>
      <c r="AN70" s="706"/>
      <c r="AO70" s="706"/>
      <c r="AP70" s="706"/>
      <c r="AQ70" s="706"/>
      <c r="AR70" s="706"/>
      <c r="AS70" s="706"/>
      <c r="AT70" s="707"/>
      <c r="AU70" s="706"/>
      <c r="AV70" s="706"/>
      <c r="AW70" s="706"/>
      <c r="AX70" s="706"/>
      <c r="AY70" s="706"/>
      <c r="AZ70" s="706"/>
      <c r="BA70" s="706"/>
      <c r="BB70" s="706"/>
      <c r="BC70" s="706"/>
      <c r="BD70" s="707"/>
      <c r="BE70" s="706"/>
      <c r="BF70" s="706"/>
      <c r="BG70" s="706"/>
      <c r="BH70" s="706"/>
      <c r="BI70" s="706"/>
      <c r="BJ70" s="706"/>
      <c r="BK70" s="706"/>
      <c r="BL70" s="706"/>
      <c r="BM70" s="706"/>
      <c r="BN70" s="707"/>
      <c r="BO70" s="706"/>
      <c r="BP70" s="706"/>
      <c r="BQ70" s="706"/>
      <c r="BR70" s="706"/>
      <c r="BS70" s="706"/>
      <c r="BT70" s="706"/>
      <c r="BU70" s="706"/>
      <c r="BV70" s="706"/>
      <c r="BW70" s="706"/>
      <c r="BX70" s="707"/>
      <c r="BY70" s="706"/>
      <c r="BZ70" s="706"/>
      <c r="CA70" s="706"/>
      <c r="CB70" s="706"/>
      <c r="CC70" s="706"/>
      <c r="CD70" s="706"/>
      <c r="CE70" s="706"/>
      <c r="CF70" s="706"/>
      <c r="CG70" s="706"/>
      <c r="CH70" s="707"/>
      <c r="CI70" s="706"/>
      <c r="CJ70" s="706"/>
      <c r="CK70" s="706"/>
      <c r="CL70" s="706"/>
      <c r="CM70" s="706"/>
      <c r="CN70" s="706"/>
      <c r="CO70" s="706"/>
      <c r="CP70" s="706"/>
      <c r="CQ70" s="706"/>
      <c r="CR70" s="707"/>
      <c r="CS70" s="706"/>
      <c r="CT70" s="706"/>
      <c r="CU70" s="706"/>
      <c r="CV70" s="706"/>
      <c r="CW70" s="706"/>
      <c r="CX70" s="706"/>
      <c r="CY70" s="706"/>
      <c r="CZ70" s="706"/>
      <c r="DA70" s="706"/>
      <c r="DD70" s="711"/>
      <c r="DE70" s="711"/>
      <c r="DF70" s="700"/>
      <c r="DG70" s="758" t="s">
        <v>624</v>
      </c>
    </row>
    <row r="71" spans="1:111" x14ac:dyDescent="0.25">
      <c r="A71" s="710" t="str">
        <f>$B$69&amp;" "&amp;(IF(Setup!$N$67="yes",$B71,"")&amp;" "&amp;(IF(Setup!$N$70="yes",$C71,"")))</f>
        <v xml:space="preserve">Bracket bolts  </v>
      </c>
      <c r="B71" s="709"/>
      <c r="C71" s="789"/>
      <c r="D71" s="708"/>
      <c r="F71" s="792"/>
      <c r="G71" s="706"/>
      <c r="H71" s="706"/>
      <c r="I71" s="706"/>
      <c r="J71" s="706"/>
      <c r="K71" s="706"/>
      <c r="L71" s="706"/>
      <c r="M71" s="706"/>
      <c r="N71" s="706"/>
      <c r="O71" s="706"/>
      <c r="P71" s="707"/>
      <c r="Q71" s="706"/>
      <c r="R71" s="706"/>
      <c r="S71" s="706"/>
      <c r="T71" s="706"/>
      <c r="U71" s="706"/>
      <c r="V71" s="706"/>
      <c r="W71" s="706"/>
      <c r="X71" s="706"/>
      <c r="Y71" s="706"/>
      <c r="Z71" s="707"/>
      <c r="AA71" s="706"/>
      <c r="AB71" s="706"/>
      <c r="AC71" s="706"/>
      <c r="AD71" s="706"/>
      <c r="AE71" s="706"/>
      <c r="AF71" s="706"/>
      <c r="AG71" s="706"/>
      <c r="AH71" s="706"/>
      <c r="AI71" s="706"/>
      <c r="AJ71" s="707"/>
      <c r="AK71" s="706"/>
      <c r="AL71" s="706"/>
      <c r="AM71" s="706"/>
      <c r="AN71" s="706"/>
      <c r="AO71" s="706"/>
      <c r="AP71" s="706"/>
      <c r="AQ71" s="706"/>
      <c r="AR71" s="706"/>
      <c r="AS71" s="706"/>
      <c r="AT71" s="707"/>
      <c r="AU71" s="706"/>
      <c r="AV71" s="706"/>
      <c r="AW71" s="706"/>
      <c r="AX71" s="706"/>
      <c r="AY71" s="706"/>
      <c r="AZ71" s="706"/>
      <c r="BA71" s="706"/>
      <c r="BB71" s="706"/>
      <c r="BC71" s="706"/>
      <c r="BD71" s="707"/>
      <c r="BE71" s="706"/>
      <c r="BF71" s="706"/>
      <c r="BG71" s="706"/>
      <c r="BH71" s="706"/>
      <c r="BI71" s="706"/>
      <c r="BJ71" s="706"/>
      <c r="BK71" s="706"/>
      <c r="BL71" s="706"/>
      <c r="BM71" s="706"/>
      <c r="BN71" s="707"/>
      <c r="BO71" s="706"/>
      <c r="BP71" s="706"/>
      <c r="BQ71" s="706"/>
      <c r="BR71" s="706"/>
      <c r="BS71" s="706"/>
      <c r="BT71" s="706"/>
      <c r="BU71" s="706"/>
      <c r="BV71" s="706"/>
      <c r="BW71" s="706"/>
      <c r="BX71" s="707"/>
      <c r="BY71" s="706"/>
      <c r="BZ71" s="706"/>
      <c r="CA71" s="706"/>
      <c r="CB71" s="706"/>
      <c r="CC71" s="706"/>
      <c r="CD71" s="706"/>
      <c r="CE71" s="706"/>
      <c r="CF71" s="706"/>
      <c r="CG71" s="706"/>
      <c r="CH71" s="707"/>
      <c r="CI71" s="706"/>
      <c r="CJ71" s="706"/>
      <c r="CK71" s="706"/>
      <c r="CL71" s="706"/>
      <c r="CM71" s="706"/>
      <c r="CN71" s="706"/>
      <c r="CO71" s="706"/>
      <c r="CP71" s="706"/>
      <c r="CQ71" s="706"/>
      <c r="CR71" s="707"/>
      <c r="CS71" s="706"/>
      <c r="CT71" s="706"/>
      <c r="CU71" s="706"/>
      <c r="CV71" s="706"/>
      <c r="CW71" s="706"/>
      <c r="CX71" s="706"/>
      <c r="CY71" s="706"/>
      <c r="CZ71" s="706"/>
      <c r="DA71" s="706"/>
      <c r="DB71" s="696">
        <f t="shared" ref="DB71:DB82" si="12">IF(DD71= -1,1,0)</f>
        <v>0</v>
      </c>
      <c r="DC71" s="705">
        <f t="shared" ref="DC71:DC82" si="13">IF(DE71-DD71&gt;0,1,0)</f>
        <v>0</v>
      </c>
      <c r="DD71" s="704">
        <f t="shared" ref="DD71:DD82" si="14">IF(+AND((MID(B71,1,1))&lt;&gt;" ",(MID(C71,1,1))&lt;&gt;" ",B71&lt;&gt;"",B71&lt;&gt;0,C71&lt;&gt;"",C71&lt;&gt;0,D71&lt;&gt;"",D71&gt;0,D71&lt;999999999),1,IF(+AND(B71=0,C71=0,D71=0),0,-1))</f>
        <v>0</v>
      </c>
      <c r="DE71" s="703">
        <f t="array" ref="DE71">(MAX(LEN(F71:DA71)))</f>
        <v>0</v>
      </c>
      <c r="DF71" s="700"/>
      <c r="DG71" s="782"/>
    </row>
    <row r="72" spans="1:111" x14ac:dyDescent="0.25">
      <c r="A72" s="710" t="str">
        <f>$B$69&amp;" "&amp;(IF(Setup!$N$67="yes",$B72,"")&amp;" "&amp;(IF(Setup!$N$70="yes",$C72,"")))</f>
        <v xml:space="preserve">Bracket bolts  </v>
      </c>
      <c r="B72" s="709"/>
      <c r="C72" s="789"/>
      <c r="D72" s="708"/>
      <c r="F72" s="792"/>
      <c r="G72" s="706"/>
      <c r="H72" s="706"/>
      <c r="I72" s="706"/>
      <c r="J72" s="706"/>
      <c r="K72" s="706"/>
      <c r="L72" s="706"/>
      <c r="M72" s="706"/>
      <c r="N72" s="706"/>
      <c r="O72" s="706"/>
      <c r="P72" s="707"/>
      <c r="Q72" s="706"/>
      <c r="R72" s="706"/>
      <c r="S72" s="706"/>
      <c r="T72" s="706"/>
      <c r="U72" s="706"/>
      <c r="V72" s="706"/>
      <c r="W72" s="706"/>
      <c r="X72" s="706"/>
      <c r="Y72" s="706"/>
      <c r="Z72" s="707"/>
      <c r="AA72" s="706"/>
      <c r="AB72" s="706"/>
      <c r="AC72" s="706"/>
      <c r="AD72" s="706"/>
      <c r="AE72" s="706"/>
      <c r="AF72" s="706"/>
      <c r="AG72" s="706"/>
      <c r="AH72" s="706"/>
      <c r="AI72" s="706"/>
      <c r="AJ72" s="707"/>
      <c r="AK72" s="706"/>
      <c r="AL72" s="706"/>
      <c r="AM72" s="706"/>
      <c r="AN72" s="706"/>
      <c r="AO72" s="706"/>
      <c r="AP72" s="706"/>
      <c r="AQ72" s="706"/>
      <c r="AR72" s="706"/>
      <c r="AS72" s="706"/>
      <c r="AT72" s="707"/>
      <c r="AU72" s="706"/>
      <c r="AV72" s="706"/>
      <c r="AW72" s="706"/>
      <c r="AX72" s="706"/>
      <c r="AY72" s="706"/>
      <c r="AZ72" s="706"/>
      <c r="BA72" s="706"/>
      <c r="BB72" s="706"/>
      <c r="BC72" s="706"/>
      <c r="BD72" s="707"/>
      <c r="BE72" s="706"/>
      <c r="BF72" s="706"/>
      <c r="BG72" s="706"/>
      <c r="BH72" s="706"/>
      <c r="BI72" s="706"/>
      <c r="BJ72" s="706"/>
      <c r="BK72" s="706"/>
      <c r="BL72" s="706"/>
      <c r="BM72" s="706"/>
      <c r="BN72" s="707"/>
      <c r="BO72" s="706"/>
      <c r="BP72" s="706"/>
      <c r="BQ72" s="706"/>
      <c r="BR72" s="706"/>
      <c r="BS72" s="706"/>
      <c r="BT72" s="706"/>
      <c r="BU72" s="706"/>
      <c r="BV72" s="706"/>
      <c r="BW72" s="706"/>
      <c r="BX72" s="707"/>
      <c r="BY72" s="706"/>
      <c r="BZ72" s="706"/>
      <c r="CA72" s="706"/>
      <c r="CB72" s="706"/>
      <c r="CC72" s="706"/>
      <c r="CD72" s="706"/>
      <c r="CE72" s="706"/>
      <c r="CF72" s="706"/>
      <c r="CG72" s="706"/>
      <c r="CH72" s="707"/>
      <c r="CI72" s="706"/>
      <c r="CJ72" s="706"/>
      <c r="CK72" s="706"/>
      <c r="CL72" s="706"/>
      <c r="CM72" s="706"/>
      <c r="CN72" s="706"/>
      <c r="CO72" s="706"/>
      <c r="CP72" s="706"/>
      <c r="CQ72" s="706"/>
      <c r="CR72" s="707"/>
      <c r="CS72" s="706"/>
      <c r="CT72" s="706"/>
      <c r="CU72" s="706"/>
      <c r="CV72" s="706"/>
      <c r="CW72" s="706"/>
      <c r="CX72" s="706"/>
      <c r="CY72" s="706"/>
      <c r="CZ72" s="706"/>
      <c r="DA72" s="706"/>
      <c r="DB72" s="696">
        <f t="shared" si="12"/>
        <v>0</v>
      </c>
      <c r="DC72" s="705">
        <f t="shared" si="13"/>
        <v>0</v>
      </c>
      <c r="DD72" s="704">
        <f t="shared" si="14"/>
        <v>0</v>
      </c>
      <c r="DE72" s="703">
        <f t="array" ref="DE72">(MAX(LEN(F72:DA72)))</f>
        <v>0</v>
      </c>
      <c r="DF72" s="700"/>
      <c r="DG72" s="782"/>
    </row>
    <row r="73" spans="1:111" x14ac:dyDescent="0.25">
      <c r="A73" s="710" t="str">
        <f>$B$69&amp;" "&amp;(IF(Setup!$N$67="yes",$B73,"")&amp;" "&amp;(IF(Setup!$N$70="yes",$C73,"")))</f>
        <v xml:space="preserve">Bracket bolts  </v>
      </c>
      <c r="B73" s="709"/>
      <c r="C73" s="789"/>
      <c r="D73" s="708"/>
      <c r="F73" s="792"/>
      <c r="G73" s="706"/>
      <c r="H73" s="706"/>
      <c r="I73" s="706"/>
      <c r="J73" s="706"/>
      <c r="K73" s="706"/>
      <c r="L73" s="706"/>
      <c r="M73" s="706"/>
      <c r="N73" s="706"/>
      <c r="O73" s="706"/>
      <c r="P73" s="707"/>
      <c r="Q73" s="706"/>
      <c r="R73" s="706"/>
      <c r="S73" s="706"/>
      <c r="T73" s="706"/>
      <c r="U73" s="706"/>
      <c r="V73" s="706"/>
      <c r="W73" s="706"/>
      <c r="X73" s="706"/>
      <c r="Y73" s="706"/>
      <c r="Z73" s="707"/>
      <c r="AA73" s="706"/>
      <c r="AB73" s="706"/>
      <c r="AC73" s="706"/>
      <c r="AD73" s="706"/>
      <c r="AE73" s="706"/>
      <c r="AF73" s="706"/>
      <c r="AG73" s="706"/>
      <c r="AH73" s="706"/>
      <c r="AI73" s="706"/>
      <c r="AJ73" s="707"/>
      <c r="AK73" s="706"/>
      <c r="AL73" s="706"/>
      <c r="AM73" s="706"/>
      <c r="AN73" s="706"/>
      <c r="AO73" s="706"/>
      <c r="AP73" s="706"/>
      <c r="AQ73" s="706"/>
      <c r="AR73" s="706"/>
      <c r="AS73" s="706"/>
      <c r="AT73" s="707"/>
      <c r="AU73" s="706"/>
      <c r="AV73" s="706"/>
      <c r="AW73" s="706"/>
      <c r="AX73" s="706"/>
      <c r="AY73" s="706"/>
      <c r="AZ73" s="706"/>
      <c r="BA73" s="706"/>
      <c r="BB73" s="706"/>
      <c r="BC73" s="706"/>
      <c r="BD73" s="707"/>
      <c r="BE73" s="706"/>
      <c r="BF73" s="706"/>
      <c r="BG73" s="706"/>
      <c r="BH73" s="706"/>
      <c r="BI73" s="706"/>
      <c r="BJ73" s="706"/>
      <c r="BK73" s="706"/>
      <c r="BL73" s="706"/>
      <c r="BM73" s="706"/>
      <c r="BN73" s="707"/>
      <c r="BO73" s="706"/>
      <c r="BP73" s="706"/>
      <c r="BQ73" s="706"/>
      <c r="BR73" s="706"/>
      <c r="BS73" s="706"/>
      <c r="BT73" s="706"/>
      <c r="BU73" s="706"/>
      <c r="BV73" s="706"/>
      <c r="BW73" s="706"/>
      <c r="BX73" s="707"/>
      <c r="BY73" s="706"/>
      <c r="BZ73" s="706"/>
      <c r="CA73" s="706"/>
      <c r="CB73" s="706"/>
      <c r="CC73" s="706"/>
      <c r="CD73" s="706"/>
      <c r="CE73" s="706"/>
      <c r="CF73" s="706"/>
      <c r="CG73" s="706"/>
      <c r="CH73" s="707"/>
      <c r="CI73" s="706"/>
      <c r="CJ73" s="706"/>
      <c r="CK73" s="706"/>
      <c r="CL73" s="706"/>
      <c r="CM73" s="706"/>
      <c r="CN73" s="706"/>
      <c r="CO73" s="706"/>
      <c r="CP73" s="706"/>
      <c r="CQ73" s="706"/>
      <c r="CR73" s="707"/>
      <c r="CS73" s="706"/>
      <c r="CT73" s="706"/>
      <c r="CU73" s="706"/>
      <c r="CV73" s="706"/>
      <c r="CW73" s="706"/>
      <c r="CX73" s="706"/>
      <c r="CY73" s="706"/>
      <c r="CZ73" s="706"/>
      <c r="DA73" s="706"/>
      <c r="DB73" s="696">
        <f t="shared" si="12"/>
        <v>0</v>
      </c>
      <c r="DC73" s="705">
        <f t="shared" si="13"/>
        <v>0</v>
      </c>
      <c r="DD73" s="704">
        <f t="shared" si="14"/>
        <v>0</v>
      </c>
      <c r="DE73" s="703">
        <f t="array" ref="DE73">(MAX(LEN(F73:DA73)))</f>
        <v>0</v>
      </c>
      <c r="DF73" s="700"/>
      <c r="DG73" s="782"/>
    </row>
    <row r="74" spans="1:111" x14ac:dyDescent="0.25">
      <c r="A74" s="710" t="str">
        <f>$B$69&amp;" "&amp;(IF(Setup!$N$67="yes",$B74,"")&amp;" "&amp;(IF(Setup!$N$70="yes",$C74,"")))</f>
        <v xml:space="preserve">Bracket bolts  </v>
      </c>
      <c r="B74" s="709"/>
      <c r="C74" s="789"/>
      <c r="D74" s="708"/>
      <c r="F74" s="792"/>
      <c r="G74" s="706"/>
      <c r="H74" s="706"/>
      <c r="I74" s="706"/>
      <c r="J74" s="706"/>
      <c r="K74" s="706"/>
      <c r="L74" s="706"/>
      <c r="M74" s="706"/>
      <c r="N74" s="706"/>
      <c r="O74" s="706"/>
      <c r="P74" s="707"/>
      <c r="Q74" s="706"/>
      <c r="R74" s="706"/>
      <c r="S74" s="706"/>
      <c r="T74" s="706"/>
      <c r="U74" s="706"/>
      <c r="V74" s="706"/>
      <c r="W74" s="706"/>
      <c r="X74" s="706"/>
      <c r="Y74" s="706"/>
      <c r="Z74" s="707"/>
      <c r="AA74" s="706"/>
      <c r="AB74" s="706"/>
      <c r="AC74" s="706"/>
      <c r="AD74" s="706"/>
      <c r="AE74" s="706"/>
      <c r="AF74" s="706"/>
      <c r="AG74" s="706"/>
      <c r="AH74" s="706"/>
      <c r="AI74" s="706"/>
      <c r="AJ74" s="707"/>
      <c r="AK74" s="706"/>
      <c r="AL74" s="706"/>
      <c r="AM74" s="706"/>
      <c r="AN74" s="706"/>
      <c r="AO74" s="706"/>
      <c r="AP74" s="706"/>
      <c r="AQ74" s="706"/>
      <c r="AR74" s="706"/>
      <c r="AS74" s="706"/>
      <c r="AT74" s="707"/>
      <c r="AU74" s="706"/>
      <c r="AV74" s="706"/>
      <c r="AW74" s="706"/>
      <c r="AX74" s="706"/>
      <c r="AY74" s="706"/>
      <c r="AZ74" s="706"/>
      <c r="BA74" s="706"/>
      <c r="BB74" s="706"/>
      <c r="BC74" s="706"/>
      <c r="BD74" s="707"/>
      <c r="BE74" s="706"/>
      <c r="BF74" s="706"/>
      <c r="BG74" s="706"/>
      <c r="BH74" s="706"/>
      <c r="BI74" s="706"/>
      <c r="BJ74" s="706"/>
      <c r="BK74" s="706"/>
      <c r="BL74" s="706"/>
      <c r="BM74" s="706"/>
      <c r="BN74" s="707"/>
      <c r="BO74" s="706"/>
      <c r="BP74" s="706"/>
      <c r="BQ74" s="706"/>
      <c r="BR74" s="706"/>
      <c r="BS74" s="706"/>
      <c r="BT74" s="706"/>
      <c r="BU74" s="706"/>
      <c r="BV74" s="706"/>
      <c r="BW74" s="706"/>
      <c r="BX74" s="707"/>
      <c r="BY74" s="706"/>
      <c r="BZ74" s="706"/>
      <c r="CA74" s="706"/>
      <c r="CB74" s="706"/>
      <c r="CC74" s="706"/>
      <c r="CD74" s="706"/>
      <c r="CE74" s="706"/>
      <c r="CF74" s="706"/>
      <c r="CG74" s="706"/>
      <c r="CH74" s="707"/>
      <c r="CI74" s="706"/>
      <c r="CJ74" s="706"/>
      <c r="CK74" s="706"/>
      <c r="CL74" s="706"/>
      <c r="CM74" s="706"/>
      <c r="CN74" s="706"/>
      <c r="CO74" s="706"/>
      <c r="CP74" s="706"/>
      <c r="CQ74" s="706"/>
      <c r="CR74" s="707"/>
      <c r="CS74" s="706"/>
      <c r="CT74" s="706"/>
      <c r="CU74" s="706"/>
      <c r="CV74" s="706"/>
      <c r="CW74" s="706"/>
      <c r="CX74" s="706"/>
      <c r="CY74" s="706"/>
      <c r="CZ74" s="706"/>
      <c r="DA74" s="706"/>
      <c r="DB74" s="696">
        <f t="shared" si="12"/>
        <v>0</v>
      </c>
      <c r="DC74" s="705">
        <f t="shared" si="13"/>
        <v>0</v>
      </c>
      <c r="DD74" s="704">
        <f t="shared" si="14"/>
        <v>0</v>
      </c>
      <c r="DE74" s="703">
        <f t="array" ref="DE74">(MAX(LEN(F74:DA74)))</f>
        <v>0</v>
      </c>
      <c r="DF74" s="700"/>
      <c r="DG74" s="782"/>
    </row>
    <row r="75" spans="1:111" x14ac:dyDescent="0.25">
      <c r="A75" s="710" t="str">
        <f>$B$69&amp;" "&amp;(IF(Setup!$N$67="yes",$B75,"")&amp;" "&amp;(IF(Setup!$N$70="yes",$C75,"")))</f>
        <v xml:space="preserve">Bracket bolts  </v>
      </c>
      <c r="B75" s="709"/>
      <c r="C75" s="789"/>
      <c r="D75" s="708"/>
      <c r="F75" s="792"/>
      <c r="G75" s="706"/>
      <c r="H75" s="706"/>
      <c r="I75" s="706"/>
      <c r="J75" s="706"/>
      <c r="K75" s="706"/>
      <c r="L75" s="706"/>
      <c r="M75" s="706"/>
      <c r="N75" s="706"/>
      <c r="O75" s="706"/>
      <c r="P75" s="707"/>
      <c r="Q75" s="706"/>
      <c r="R75" s="706"/>
      <c r="S75" s="706"/>
      <c r="T75" s="706"/>
      <c r="U75" s="706"/>
      <c r="V75" s="706"/>
      <c r="W75" s="706"/>
      <c r="X75" s="706"/>
      <c r="Y75" s="706"/>
      <c r="Z75" s="707"/>
      <c r="AA75" s="706"/>
      <c r="AB75" s="706"/>
      <c r="AC75" s="706"/>
      <c r="AD75" s="706"/>
      <c r="AE75" s="706"/>
      <c r="AF75" s="706"/>
      <c r="AG75" s="706"/>
      <c r="AH75" s="706"/>
      <c r="AI75" s="706"/>
      <c r="AJ75" s="707"/>
      <c r="AK75" s="706"/>
      <c r="AL75" s="706"/>
      <c r="AM75" s="706"/>
      <c r="AN75" s="706"/>
      <c r="AO75" s="706"/>
      <c r="AP75" s="706"/>
      <c r="AQ75" s="706"/>
      <c r="AR75" s="706"/>
      <c r="AS75" s="706"/>
      <c r="AT75" s="707"/>
      <c r="AU75" s="706"/>
      <c r="AV75" s="706"/>
      <c r="AW75" s="706"/>
      <c r="AX75" s="706"/>
      <c r="AY75" s="706"/>
      <c r="AZ75" s="706"/>
      <c r="BA75" s="706"/>
      <c r="BB75" s="706"/>
      <c r="BC75" s="706"/>
      <c r="BD75" s="707"/>
      <c r="BE75" s="706"/>
      <c r="BF75" s="706"/>
      <c r="BG75" s="706"/>
      <c r="BH75" s="706"/>
      <c r="BI75" s="706"/>
      <c r="BJ75" s="706"/>
      <c r="BK75" s="706"/>
      <c r="BL75" s="706"/>
      <c r="BM75" s="706"/>
      <c r="BN75" s="707"/>
      <c r="BO75" s="706"/>
      <c r="BP75" s="706"/>
      <c r="BQ75" s="706"/>
      <c r="BR75" s="706"/>
      <c r="BS75" s="706"/>
      <c r="BT75" s="706"/>
      <c r="BU75" s="706"/>
      <c r="BV75" s="706"/>
      <c r="BW75" s="706"/>
      <c r="BX75" s="707"/>
      <c r="BY75" s="706"/>
      <c r="BZ75" s="706"/>
      <c r="CA75" s="706"/>
      <c r="CB75" s="706"/>
      <c r="CC75" s="706"/>
      <c r="CD75" s="706"/>
      <c r="CE75" s="706"/>
      <c r="CF75" s="706"/>
      <c r="CG75" s="706"/>
      <c r="CH75" s="707"/>
      <c r="CI75" s="706"/>
      <c r="CJ75" s="706"/>
      <c r="CK75" s="706"/>
      <c r="CL75" s="706"/>
      <c r="CM75" s="706"/>
      <c r="CN75" s="706"/>
      <c r="CO75" s="706"/>
      <c r="CP75" s="706"/>
      <c r="CQ75" s="706"/>
      <c r="CR75" s="707"/>
      <c r="CS75" s="706"/>
      <c r="CT75" s="706"/>
      <c r="CU75" s="706"/>
      <c r="CV75" s="706"/>
      <c r="CW75" s="706"/>
      <c r="CX75" s="706"/>
      <c r="CY75" s="706"/>
      <c r="CZ75" s="706"/>
      <c r="DA75" s="706"/>
      <c r="DB75" s="696">
        <f t="shared" si="12"/>
        <v>0</v>
      </c>
      <c r="DC75" s="705">
        <f t="shared" si="13"/>
        <v>0</v>
      </c>
      <c r="DD75" s="704">
        <f t="shared" si="14"/>
        <v>0</v>
      </c>
      <c r="DE75" s="703">
        <f t="array" ref="DE75">(MAX(LEN(F75:DA75)))</f>
        <v>0</v>
      </c>
      <c r="DF75" s="700"/>
      <c r="DG75" s="782"/>
    </row>
    <row r="76" spans="1:111" x14ac:dyDescent="0.25">
      <c r="A76" s="710" t="str">
        <f>$B$69&amp;" "&amp;(IF(Setup!$N$67="yes",$B76,"")&amp;" "&amp;(IF(Setup!$N$70="yes",$C76,"")))</f>
        <v xml:space="preserve">Bracket bolts  </v>
      </c>
      <c r="B76" s="709"/>
      <c r="C76" s="789"/>
      <c r="D76" s="708"/>
      <c r="F76" s="792"/>
      <c r="G76" s="706"/>
      <c r="H76" s="706"/>
      <c r="I76" s="706"/>
      <c r="J76" s="706"/>
      <c r="K76" s="706"/>
      <c r="L76" s="706"/>
      <c r="M76" s="706"/>
      <c r="N76" s="706"/>
      <c r="O76" s="706"/>
      <c r="P76" s="707"/>
      <c r="Q76" s="706"/>
      <c r="R76" s="706"/>
      <c r="S76" s="706"/>
      <c r="T76" s="706"/>
      <c r="U76" s="706"/>
      <c r="V76" s="706"/>
      <c r="W76" s="706"/>
      <c r="X76" s="706"/>
      <c r="Y76" s="706"/>
      <c r="Z76" s="707"/>
      <c r="AA76" s="706"/>
      <c r="AB76" s="706"/>
      <c r="AC76" s="706"/>
      <c r="AD76" s="706"/>
      <c r="AE76" s="706"/>
      <c r="AF76" s="706"/>
      <c r="AG76" s="706"/>
      <c r="AH76" s="706"/>
      <c r="AI76" s="706"/>
      <c r="AJ76" s="707"/>
      <c r="AK76" s="706"/>
      <c r="AL76" s="706"/>
      <c r="AM76" s="706"/>
      <c r="AN76" s="706"/>
      <c r="AO76" s="706"/>
      <c r="AP76" s="706"/>
      <c r="AQ76" s="706"/>
      <c r="AR76" s="706"/>
      <c r="AS76" s="706"/>
      <c r="AT76" s="707"/>
      <c r="AU76" s="706"/>
      <c r="AV76" s="706"/>
      <c r="AW76" s="706"/>
      <c r="AX76" s="706"/>
      <c r="AY76" s="706"/>
      <c r="AZ76" s="706"/>
      <c r="BA76" s="706"/>
      <c r="BB76" s="706"/>
      <c r="BC76" s="706"/>
      <c r="BD76" s="707"/>
      <c r="BE76" s="706"/>
      <c r="BF76" s="706"/>
      <c r="BG76" s="706"/>
      <c r="BH76" s="706"/>
      <c r="BI76" s="706"/>
      <c r="BJ76" s="706"/>
      <c r="BK76" s="706"/>
      <c r="BL76" s="706"/>
      <c r="BM76" s="706"/>
      <c r="BN76" s="707"/>
      <c r="BO76" s="706"/>
      <c r="BP76" s="706"/>
      <c r="BQ76" s="706"/>
      <c r="BR76" s="706"/>
      <c r="BS76" s="706"/>
      <c r="BT76" s="706"/>
      <c r="BU76" s="706"/>
      <c r="BV76" s="706"/>
      <c r="BW76" s="706"/>
      <c r="BX76" s="707"/>
      <c r="BY76" s="706"/>
      <c r="BZ76" s="706"/>
      <c r="CA76" s="706"/>
      <c r="CB76" s="706"/>
      <c r="CC76" s="706"/>
      <c r="CD76" s="706"/>
      <c r="CE76" s="706"/>
      <c r="CF76" s="706"/>
      <c r="CG76" s="706"/>
      <c r="CH76" s="707"/>
      <c r="CI76" s="706"/>
      <c r="CJ76" s="706"/>
      <c r="CK76" s="706"/>
      <c r="CL76" s="706"/>
      <c r="CM76" s="706"/>
      <c r="CN76" s="706"/>
      <c r="CO76" s="706"/>
      <c r="CP76" s="706"/>
      <c r="CQ76" s="706"/>
      <c r="CR76" s="707"/>
      <c r="CS76" s="706"/>
      <c r="CT76" s="706"/>
      <c r="CU76" s="706"/>
      <c r="CV76" s="706"/>
      <c r="CW76" s="706"/>
      <c r="CX76" s="706"/>
      <c r="CY76" s="706"/>
      <c r="CZ76" s="706"/>
      <c r="DA76" s="706"/>
      <c r="DB76" s="696">
        <f t="shared" si="12"/>
        <v>0</v>
      </c>
      <c r="DC76" s="705">
        <f t="shared" si="13"/>
        <v>0</v>
      </c>
      <c r="DD76" s="704">
        <f t="shared" si="14"/>
        <v>0</v>
      </c>
      <c r="DE76" s="703">
        <f t="array" ref="DE76">(MAX(LEN(F76:DA76)))</f>
        <v>0</v>
      </c>
      <c r="DF76" s="700"/>
      <c r="DG76" s="782"/>
    </row>
    <row r="77" spans="1:111" x14ac:dyDescent="0.25">
      <c r="A77" s="710" t="str">
        <f>$B$69&amp;" "&amp;(IF(Setup!$N$67="yes",$B77,"")&amp;" "&amp;(IF(Setup!$N$70="yes",$C77,"")))</f>
        <v xml:space="preserve">Bracket bolts  </v>
      </c>
      <c r="B77" s="709"/>
      <c r="C77" s="789"/>
      <c r="D77" s="708"/>
      <c r="F77" s="792"/>
      <c r="G77" s="706"/>
      <c r="H77" s="706"/>
      <c r="I77" s="706"/>
      <c r="J77" s="706"/>
      <c r="K77" s="706"/>
      <c r="L77" s="706"/>
      <c r="M77" s="706"/>
      <c r="N77" s="706"/>
      <c r="O77" s="706"/>
      <c r="P77" s="707"/>
      <c r="Q77" s="706"/>
      <c r="R77" s="706"/>
      <c r="S77" s="706"/>
      <c r="T77" s="706"/>
      <c r="U77" s="706"/>
      <c r="V77" s="706"/>
      <c r="W77" s="706"/>
      <c r="X77" s="706"/>
      <c r="Y77" s="706"/>
      <c r="Z77" s="707"/>
      <c r="AA77" s="706"/>
      <c r="AB77" s="706"/>
      <c r="AC77" s="706"/>
      <c r="AD77" s="706"/>
      <c r="AE77" s="706"/>
      <c r="AF77" s="706"/>
      <c r="AG77" s="706"/>
      <c r="AH77" s="706"/>
      <c r="AI77" s="706"/>
      <c r="AJ77" s="707"/>
      <c r="AK77" s="706"/>
      <c r="AL77" s="706"/>
      <c r="AM77" s="706"/>
      <c r="AN77" s="706"/>
      <c r="AO77" s="706"/>
      <c r="AP77" s="706"/>
      <c r="AQ77" s="706"/>
      <c r="AR77" s="706"/>
      <c r="AS77" s="706"/>
      <c r="AT77" s="707"/>
      <c r="AU77" s="706"/>
      <c r="AV77" s="706"/>
      <c r="AW77" s="706"/>
      <c r="AX77" s="706"/>
      <c r="AY77" s="706"/>
      <c r="AZ77" s="706"/>
      <c r="BA77" s="706"/>
      <c r="BB77" s="706"/>
      <c r="BC77" s="706"/>
      <c r="BD77" s="707"/>
      <c r="BE77" s="706"/>
      <c r="BF77" s="706"/>
      <c r="BG77" s="706"/>
      <c r="BH77" s="706"/>
      <c r="BI77" s="706"/>
      <c r="BJ77" s="706"/>
      <c r="BK77" s="706"/>
      <c r="BL77" s="706"/>
      <c r="BM77" s="706"/>
      <c r="BN77" s="707"/>
      <c r="BO77" s="706"/>
      <c r="BP77" s="706"/>
      <c r="BQ77" s="706"/>
      <c r="BR77" s="706"/>
      <c r="BS77" s="706"/>
      <c r="BT77" s="706"/>
      <c r="BU77" s="706"/>
      <c r="BV77" s="706"/>
      <c r="BW77" s="706"/>
      <c r="BX77" s="707"/>
      <c r="BY77" s="706"/>
      <c r="BZ77" s="706"/>
      <c r="CA77" s="706"/>
      <c r="CB77" s="706"/>
      <c r="CC77" s="706"/>
      <c r="CD77" s="706"/>
      <c r="CE77" s="706"/>
      <c r="CF77" s="706"/>
      <c r="CG77" s="706"/>
      <c r="CH77" s="707"/>
      <c r="CI77" s="706"/>
      <c r="CJ77" s="706"/>
      <c r="CK77" s="706"/>
      <c r="CL77" s="706"/>
      <c r="CM77" s="706"/>
      <c r="CN77" s="706"/>
      <c r="CO77" s="706"/>
      <c r="CP77" s="706"/>
      <c r="CQ77" s="706"/>
      <c r="CR77" s="707"/>
      <c r="CS77" s="706"/>
      <c r="CT77" s="706"/>
      <c r="CU77" s="706"/>
      <c r="CV77" s="706"/>
      <c r="CW77" s="706"/>
      <c r="CX77" s="706"/>
      <c r="CY77" s="706"/>
      <c r="CZ77" s="706"/>
      <c r="DA77" s="706"/>
      <c r="DB77" s="696">
        <f t="shared" si="12"/>
        <v>0</v>
      </c>
      <c r="DC77" s="705">
        <f t="shared" si="13"/>
        <v>0</v>
      </c>
      <c r="DD77" s="704">
        <f t="shared" si="14"/>
        <v>0</v>
      </c>
      <c r="DE77" s="703">
        <f t="array" ref="DE77">(MAX(LEN(F77:DA77)))</f>
        <v>0</v>
      </c>
      <c r="DF77" s="700"/>
      <c r="DG77" s="782"/>
    </row>
    <row r="78" spans="1:111" x14ac:dyDescent="0.25">
      <c r="A78" s="710" t="str">
        <f>$B$69&amp;" "&amp;(IF(Setup!$N$67="yes",$B78,"")&amp;" "&amp;(IF(Setup!$N$70="yes",$C78,"")))</f>
        <v xml:space="preserve">Bracket bolts  </v>
      </c>
      <c r="B78" s="709"/>
      <c r="C78" s="789"/>
      <c r="D78" s="708"/>
      <c r="F78" s="792"/>
      <c r="G78" s="706"/>
      <c r="H78" s="706"/>
      <c r="I78" s="706"/>
      <c r="J78" s="706"/>
      <c r="K78" s="706"/>
      <c r="L78" s="706"/>
      <c r="M78" s="706"/>
      <c r="N78" s="706"/>
      <c r="O78" s="706"/>
      <c r="P78" s="707"/>
      <c r="Q78" s="706"/>
      <c r="R78" s="706"/>
      <c r="S78" s="706"/>
      <c r="T78" s="706"/>
      <c r="U78" s="706"/>
      <c r="V78" s="706"/>
      <c r="W78" s="706"/>
      <c r="X78" s="706"/>
      <c r="Y78" s="706"/>
      <c r="Z78" s="707"/>
      <c r="AA78" s="706"/>
      <c r="AB78" s="706"/>
      <c r="AC78" s="706"/>
      <c r="AD78" s="706"/>
      <c r="AE78" s="706"/>
      <c r="AF78" s="706"/>
      <c r="AG78" s="706"/>
      <c r="AH78" s="706"/>
      <c r="AI78" s="706"/>
      <c r="AJ78" s="707"/>
      <c r="AK78" s="706"/>
      <c r="AL78" s="706"/>
      <c r="AM78" s="706"/>
      <c r="AN78" s="706"/>
      <c r="AO78" s="706"/>
      <c r="AP78" s="706"/>
      <c r="AQ78" s="706"/>
      <c r="AR78" s="706"/>
      <c r="AS78" s="706"/>
      <c r="AT78" s="707"/>
      <c r="AU78" s="706"/>
      <c r="AV78" s="706"/>
      <c r="AW78" s="706"/>
      <c r="AX78" s="706"/>
      <c r="AY78" s="706"/>
      <c r="AZ78" s="706"/>
      <c r="BA78" s="706"/>
      <c r="BB78" s="706"/>
      <c r="BC78" s="706"/>
      <c r="BD78" s="707"/>
      <c r="BE78" s="706"/>
      <c r="BF78" s="706"/>
      <c r="BG78" s="706"/>
      <c r="BH78" s="706"/>
      <c r="BI78" s="706"/>
      <c r="BJ78" s="706"/>
      <c r="BK78" s="706"/>
      <c r="BL78" s="706"/>
      <c r="BM78" s="706"/>
      <c r="BN78" s="707"/>
      <c r="BO78" s="706"/>
      <c r="BP78" s="706"/>
      <c r="BQ78" s="706"/>
      <c r="BR78" s="706"/>
      <c r="BS78" s="706"/>
      <c r="BT78" s="706"/>
      <c r="BU78" s="706"/>
      <c r="BV78" s="706"/>
      <c r="BW78" s="706"/>
      <c r="BX78" s="707"/>
      <c r="BY78" s="706"/>
      <c r="BZ78" s="706"/>
      <c r="CA78" s="706"/>
      <c r="CB78" s="706"/>
      <c r="CC78" s="706"/>
      <c r="CD78" s="706"/>
      <c r="CE78" s="706"/>
      <c r="CF78" s="706"/>
      <c r="CG78" s="706"/>
      <c r="CH78" s="707"/>
      <c r="CI78" s="706"/>
      <c r="CJ78" s="706"/>
      <c r="CK78" s="706"/>
      <c r="CL78" s="706"/>
      <c r="CM78" s="706"/>
      <c r="CN78" s="706"/>
      <c r="CO78" s="706"/>
      <c r="CP78" s="706"/>
      <c r="CQ78" s="706"/>
      <c r="CR78" s="707"/>
      <c r="CS78" s="706"/>
      <c r="CT78" s="706"/>
      <c r="CU78" s="706"/>
      <c r="CV78" s="706"/>
      <c r="CW78" s="706"/>
      <c r="CX78" s="706"/>
      <c r="CY78" s="706"/>
      <c r="CZ78" s="706"/>
      <c r="DA78" s="706"/>
      <c r="DB78" s="696">
        <f t="shared" si="12"/>
        <v>0</v>
      </c>
      <c r="DC78" s="705">
        <f t="shared" si="13"/>
        <v>0</v>
      </c>
      <c r="DD78" s="704">
        <f t="shared" si="14"/>
        <v>0</v>
      </c>
      <c r="DE78" s="703">
        <f t="array" ref="DE78">(MAX(LEN(F78:DA78)))</f>
        <v>0</v>
      </c>
      <c r="DF78" s="700"/>
      <c r="DG78" s="782"/>
    </row>
    <row r="79" spans="1:111" x14ac:dyDescent="0.25">
      <c r="A79" s="710" t="str">
        <f>$B$69&amp;" "&amp;(IF(Setup!$N$67="yes",$B79,"")&amp;" "&amp;(IF(Setup!$N$70="yes",$C79,"")))</f>
        <v xml:space="preserve">Bracket bolts  </v>
      </c>
      <c r="B79" s="709"/>
      <c r="C79" s="789"/>
      <c r="D79" s="708"/>
      <c r="F79" s="792"/>
      <c r="G79" s="706"/>
      <c r="H79" s="706"/>
      <c r="I79" s="706"/>
      <c r="J79" s="706"/>
      <c r="K79" s="706"/>
      <c r="L79" s="706"/>
      <c r="M79" s="706"/>
      <c r="N79" s="706"/>
      <c r="O79" s="706"/>
      <c r="P79" s="707"/>
      <c r="Q79" s="706"/>
      <c r="R79" s="706"/>
      <c r="S79" s="706"/>
      <c r="T79" s="706"/>
      <c r="U79" s="706"/>
      <c r="V79" s="706"/>
      <c r="W79" s="706"/>
      <c r="X79" s="706"/>
      <c r="Y79" s="706"/>
      <c r="Z79" s="707"/>
      <c r="AA79" s="706"/>
      <c r="AB79" s="706"/>
      <c r="AC79" s="706"/>
      <c r="AD79" s="706"/>
      <c r="AE79" s="706"/>
      <c r="AF79" s="706"/>
      <c r="AG79" s="706"/>
      <c r="AH79" s="706"/>
      <c r="AI79" s="706"/>
      <c r="AJ79" s="707"/>
      <c r="AK79" s="706"/>
      <c r="AL79" s="706"/>
      <c r="AM79" s="706"/>
      <c r="AN79" s="706"/>
      <c r="AO79" s="706"/>
      <c r="AP79" s="706"/>
      <c r="AQ79" s="706"/>
      <c r="AR79" s="706"/>
      <c r="AS79" s="706"/>
      <c r="AT79" s="707"/>
      <c r="AU79" s="706"/>
      <c r="AV79" s="706"/>
      <c r="AW79" s="706"/>
      <c r="AX79" s="706"/>
      <c r="AY79" s="706"/>
      <c r="AZ79" s="706"/>
      <c r="BA79" s="706"/>
      <c r="BB79" s="706"/>
      <c r="BC79" s="706"/>
      <c r="BD79" s="707"/>
      <c r="BE79" s="706"/>
      <c r="BF79" s="706"/>
      <c r="BG79" s="706"/>
      <c r="BH79" s="706"/>
      <c r="BI79" s="706"/>
      <c r="BJ79" s="706"/>
      <c r="BK79" s="706"/>
      <c r="BL79" s="706"/>
      <c r="BM79" s="706"/>
      <c r="BN79" s="707"/>
      <c r="BO79" s="706"/>
      <c r="BP79" s="706"/>
      <c r="BQ79" s="706"/>
      <c r="BR79" s="706"/>
      <c r="BS79" s="706"/>
      <c r="BT79" s="706"/>
      <c r="BU79" s="706"/>
      <c r="BV79" s="706"/>
      <c r="BW79" s="706"/>
      <c r="BX79" s="707"/>
      <c r="BY79" s="706"/>
      <c r="BZ79" s="706"/>
      <c r="CA79" s="706"/>
      <c r="CB79" s="706"/>
      <c r="CC79" s="706"/>
      <c r="CD79" s="706"/>
      <c r="CE79" s="706"/>
      <c r="CF79" s="706"/>
      <c r="CG79" s="706"/>
      <c r="CH79" s="707"/>
      <c r="CI79" s="706"/>
      <c r="CJ79" s="706"/>
      <c r="CK79" s="706"/>
      <c r="CL79" s="706"/>
      <c r="CM79" s="706"/>
      <c r="CN79" s="706"/>
      <c r="CO79" s="706"/>
      <c r="CP79" s="706"/>
      <c r="CQ79" s="706"/>
      <c r="CR79" s="707"/>
      <c r="CS79" s="706"/>
      <c r="CT79" s="706"/>
      <c r="CU79" s="706"/>
      <c r="CV79" s="706"/>
      <c r="CW79" s="706"/>
      <c r="CX79" s="706"/>
      <c r="CY79" s="706"/>
      <c r="CZ79" s="706"/>
      <c r="DA79" s="706"/>
      <c r="DB79" s="696">
        <f t="shared" si="12"/>
        <v>0</v>
      </c>
      <c r="DC79" s="705">
        <f t="shared" si="13"/>
        <v>0</v>
      </c>
      <c r="DD79" s="704">
        <f t="shared" si="14"/>
        <v>0</v>
      </c>
      <c r="DE79" s="703">
        <f t="array" ref="DE79">(MAX(LEN(F79:DA79)))</f>
        <v>0</v>
      </c>
      <c r="DF79" s="700"/>
      <c r="DG79" s="782"/>
    </row>
    <row r="80" spans="1:111" x14ac:dyDescent="0.25">
      <c r="A80" s="710" t="str">
        <f>$B$69&amp;" "&amp;(IF(Setup!$N$67="yes",$B80,"")&amp;" "&amp;(IF(Setup!$N$70="yes",$C80,"")))</f>
        <v xml:space="preserve">Bracket bolts  </v>
      </c>
      <c r="B80" s="709"/>
      <c r="C80" s="789"/>
      <c r="D80" s="708"/>
      <c r="F80" s="792"/>
      <c r="G80" s="706"/>
      <c r="H80" s="706"/>
      <c r="I80" s="706"/>
      <c r="J80" s="706"/>
      <c r="K80" s="706"/>
      <c r="L80" s="706"/>
      <c r="M80" s="706"/>
      <c r="N80" s="706"/>
      <c r="O80" s="706"/>
      <c r="P80" s="707"/>
      <c r="Q80" s="706"/>
      <c r="R80" s="706"/>
      <c r="S80" s="706"/>
      <c r="T80" s="706"/>
      <c r="U80" s="706"/>
      <c r="V80" s="706"/>
      <c r="W80" s="706"/>
      <c r="X80" s="706"/>
      <c r="Y80" s="706"/>
      <c r="Z80" s="707"/>
      <c r="AA80" s="706"/>
      <c r="AB80" s="706"/>
      <c r="AC80" s="706"/>
      <c r="AD80" s="706"/>
      <c r="AE80" s="706"/>
      <c r="AF80" s="706"/>
      <c r="AG80" s="706"/>
      <c r="AH80" s="706"/>
      <c r="AI80" s="706"/>
      <c r="AJ80" s="707"/>
      <c r="AK80" s="706"/>
      <c r="AL80" s="706"/>
      <c r="AM80" s="706"/>
      <c r="AN80" s="706"/>
      <c r="AO80" s="706"/>
      <c r="AP80" s="706"/>
      <c r="AQ80" s="706"/>
      <c r="AR80" s="706"/>
      <c r="AS80" s="706"/>
      <c r="AT80" s="707"/>
      <c r="AU80" s="706"/>
      <c r="AV80" s="706"/>
      <c r="AW80" s="706"/>
      <c r="AX80" s="706"/>
      <c r="AY80" s="706"/>
      <c r="AZ80" s="706"/>
      <c r="BA80" s="706"/>
      <c r="BB80" s="706"/>
      <c r="BC80" s="706"/>
      <c r="BD80" s="707"/>
      <c r="BE80" s="706"/>
      <c r="BF80" s="706"/>
      <c r="BG80" s="706"/>
      <c r="BH80" s="706"/>
      <c r="BI80" s="706"/>
      <c r="BJ80" s="706"/>
      <c r="BK80" s="706"/>
      <c r="BL80" s="706"/>
      <c r="BM80" s="706"/>
      <c r="BN80" s="707"/>
      <c r="BO80" s="706"/>
      <c r="BP80" s="706"/>
      <c r="BQ80" s="706"/>
      <c r="BR80" s="706"/>
      <c r="BS80" s="706"/>
      <c r="BT80" s="706"/>
      <c r="BU80" s="706"/>
      <c r="BV80" s="706"/>
      <c r="BW80" s="706"/>
      <c r="BX80" s="707"/>
      <c r="BY80" s="706"/>
      <c r="BZ80" s="706"/>
      <c r="CA80" s="706"/>
      <c r="CB80" s="706"/>
      <c r="CC80" s="706"/>
      <c r="CD80" s="706"/>
      <c r="CE80" s="706"/>
      <c r="CF80" s="706"/>
      <c r="CG80" s="706"/>
      <c r="CH80" s="707"/>
      <c r="CI80" s="706"/>
      <c r="CJ80" s="706"/>
      <c r="CK80" s="706"/>
      <c r="CL80" s="706"/>
      <c r="CM80" s="706"/>
      <c r="CN80" s="706"/>
      <c r="CO80" s="706"/>
      <c r="CP80" s="706"/>
      <c r="CQ80" s="706"/>
      <c r="CR80" s="707"/>
      <c r="CS80" s="706"/>
      <c r="CT80" s="706"/>
      <c r="CU80" s="706"/>
      <c r="CV80" s="706"/>
      <c r="CW80" s="706"/>
      <c r="CX80" s="706"/>
      <c r="CY80" s="706"/>
      <c r="CZ80" s="706"/>
      <c r="DA80" s="706"/>
      <c r="DB80" s="696">
        <f t="shared" si="12"/>
        <v>0</v>
      </c>
      <c r="DC80" s="705">
        <f t="shared" si="13"/>
        <v>0</v>
      </c>
      <c r="DD80" s="704">
        <f t="shared" si="14"/>
        <v>0</v>
      </c>
      <c r="DE80" s="703">
        <f t="array" ref="DE80">(MAX(LEN(F80:DA80)))</f>
        <v>0</v>
      </c>
      <c r="DF80" s="700"/>
      <c r="DG80" s="782"/>
    </row>
    <row r="81" spans="1:111" x14ac:dyDescent="0.25">
      <c r="A81" s="710" t="str">
        <f>$B$69&amp;" "&amp;(IF(Setup!$N$67="yes",$B81,"")&amp;" "&amp;(IF(Setup!$N$70="yes",$C81,"")))</f>
        <v xml:space="preserve">Bracket bolts  </v>
      </c>
      <c r="B81" s="709"/>
      <c r="C81" s="789"/>
      <c r="D81" s="708"/>
      <c r="F81" s="792"/>
      <c r="G81" s="706"/>
      <c r="H81" s="706"/>
      <c r="I81" s="706"/>
      <c r="J81" s="706"/>
      <c r="K81" s="706"/>
      <c r="L81" s="706"/>
      <c r="M81" s="706"/>
      <c r="N81" s="706"/>
      <c r="O81" s="706"/>
      <c r="P81" s="707"/>
      <c r="Q81" s="706"/>
      <c r="R81" s="706"/>
      <c r="S81" s="706"/>
      <c r="T81" s="706"/>
      <c r="U81" s="706"/>
      <c r="V81" s="706"/>
      <c r="W81" s="706"/>
      <c r="X81" s="706"/>
      <c r="Y81" s="706"/>
      <c r="Z81" s="707"/>
      <c r="AA81" s="706"/>
      <c r="AB81" s="706"/>
      <c r="AC81" s="706"/>
      <c r="AD81" s="706"/>
      <c r="AE81" s="706"/>
      <c r="AF81" s="706"/>
      <c r="AG81" s="706"/>
      <c r="AH81" s="706"/>
      <c r="AI81" s="706"/>
      <c r="AJ81" s="707"/>
      <c r="AK81" s="706"/>
      <c r="AL81" s="706"/>
      <c r="AM81" s="706"/>
      <c r="AN81" s="706"/>
      <c r="AO81" s="706"/>
      <c r="AP81" s="706"/>
      <c r="AQ81" s="706"/>
      <c r="AR81" s="706"/>
      <c r="AS81" s="706"/>
      <c r="AT81" s="707"/>
      <c r="AU81" s="706"/>
      <c r="AV81" s="706"/>
      <c r="AW81" s="706"/>
      <c r="AX81" s="706"/>
      <c r="AY81" s="706"/>
      <c r="AZ81" s="706"/>
      <c r="BA81" s="706"/>
      <c r="BB81" s="706"/>
      <c r="BC81" s="706"/>
      <c r="BD81" s="707"/>
      <c r="BE81" s="706"/>
      <c r="BF81" s="706"/>
      <c r="BG81" s="706"/>
      <c r="BH81" s="706"/>
      <c r="BI81" s="706"/>
      <c r="BJ81" s="706"/>
      <c r="BK81" s="706"/>
      <c r="BL81" s="706"/>
      <c r="BM81" s="706"/>
      <c r="BN81" s="707"/>
      <c r="BO81" s="706"/>
      <c r="BP81" s="706"/>
      <c r="BQ81" s="706"/>
      <c r="BR81" s="706"/>
      <c r="BS81" s="706"/>
      <c r="BT81" s="706"/>
      <c r="BU81" s="706"/>
      <c r="BV81" s="706"/>
      <c r="BW81" s="706"/>
      <c r="BX81" s="707"/>
      <c r="BY81" s="706"/>
      <c r="BZ81" s="706"/>
      <c r="CA81" s="706"/>
      <c r="CB81" s="706"/>
      <c r="CC81" s="706"/>
      <c r="CD81" s="706"/>
      <c r="CE81" s="706"/>
      <c r="CF81" s="706"/>
      <c r="CG81" s="706"/>
      <c r="CH81" s="707"/>
      <c r="CI81" s="706"/>
      <c r="CJ81" s="706"/>
      <c r="CK81" s="706"/>
      <c r="CL81" s="706"/>
      <c r="CM81" s="706"/>
      <c r="CN81" s="706"/>
      <c r="CO81" s="706"/>
      <c r="CP81" s="706"/>
      <c r="CQ81" s="706"/>
      <c r="CR81" s="707"/>
      <c r="CS81" s="706"/>
      <c r="CT81" s="706"/>
      <c r="CU81" s="706"/>
      <c r="CV81" s="706"/>
      <c r="CW81" s="706"/>
      <c r="CX81" s="706"/>
      <c r="CY81" s="706"/>
      <c r="CZ81" s="706"/>
      <c r="DA81" s="706"/>
      <c r="DB81" s="696">
        <f t="shared" si="12"/>
        <v>0</v>
      </c>
      <c r="DC81" s="705">
        <f t="shared" si="13"/>
        <v>0</v>
      </c>
      <c r="DD81" s="704">
        <f t="shared" si="14"/>
        <v>0</v>
      </c>
      <c r="DE81" s="703">
        <f t="array" ref="DE81">(MAX(LEN(F81:DA81)))</f>
        <v>0</v>
      </c>
      <c r="DF81" s="700"/>
      <c r="DG81" s="782"/>
    </row>
    <row r="82" spans="1:111" ht="13" thickBot="1" x14ac:dyDescent="0.3">
      <c r="A82" s="710" t="str">
        <f>$B$69&amp;" "&amp;(IF(Setup!$N$67="yes",$B82,"")&amp;" "&amp;(IF(Setup!$N$70="yes",$C82,"")))</f>
        <v xml:space="preserve">Bracket bolts  </v>
      </c>
      <c r="B82" s="709"/>
      <c r="C82" s="789"/>
      <c r="D82" s="708"/>
      <c r="E82" s="799"/>
      <c r="F82" s="792"/>
      <c r="G82" s="706"/>
      <c r="H82" s="706"/>
      <c r="I82" s="706"/>
      <c r="J82" s="706"/>
      <c r="K82" s="706"/>
      <c r="L82" s="706"/>
      <c r="M82" s="706"/>
      <c r="N82" s="706"/>
      <c r="O82" s="706"/>
      <c r="P82" s="707"/>
      <c r="Q82" s="706"/>
      <c r="R82" s="706"/>
      <c r="S82" s="706"/>
      <c r="T82" s="706"/>
      <c r="U82" s="706"/>
      <c r="V82" s="706"/>
      <c r="W82" s="706"/>
      <c r="X82" s="706"/>
      <c r="Y82" s="706"/>
      <c r="Z82" s="707"/>
      <c r="AA82" s="706"/>
      <c r="AB82" s="706"/>
      <c r="AC82" s="706"/>
      <c r="AD82" s="706"/>
      <c r="AE82" s="706"/>
      <c r="AF82" s="706"/>
      <c r="AG82" s="706"/>
      <c r="AH82" s="706"/>
      <c r="AI82" s="706"/>
      <c r="AJ82" s="707"/>
      <c r="AK82" s="706"/>
      <c r="AL82" s="706"/>
      <c r="AM82" s="706"/>
      <c r="AN82" s="706"/>
      <c r="AO82" s="706"/>
      <c r="AP82" s="706"/>
      <c r="AQ82" s="706"/>
      <c r="AR82" s="706"/>
      <c r="AS82" s="706"/>
      <c r="AT82" s="707"/>
      <c r="AU82" s="706"/>
      <c r="AV82" s="706"/>
      <c r="AW82" s="706"/>
      <c r="AX82" s="706"/>
      <c r="AY82" s="706"/>
      <c r="AZ82" s="706"/>
      <c r="BA82" s="706"/>
      <c r="BB82" s="706"/>
      <c r="BC82" s="706"/>
      <c r="BD82" s="707"/>
      <c r="BE82" s="706"/>
      <c r="BF82" s="706"/>
      <c r="BG82" s="706"/>
      <c r="BH82" s="706"/>
      <c r="BI82" s="706"/>
      <c r="BJ82" s="706"/>
      <c r="BK82" s="706"/>
      <c r="BL82" s="706"/>
      <c r="BM82" s="706"/>
      <c r="BN82" s="707"/>
      <c r="BO82" s="706"/>
      <c r="BP82" s="706"/>
      <c r="BQ82" s="706"/>
      <c r="BR82" s="706"/>
      <c r="BS82" s="706"/>
      <c r="BT82" s="706"/>
      <c r="BU82" s="706"/>
      <c r="BV82" s="706"/>
      <c r="BW82" s="706"/>
      <c r="BX82" s="707"/>
      <c r="BY82" s="706"/>
      <c r="BZ82" s="706"/>
      <c r="CA82" s="706"/>
      <c r="CB82" s="706"/>
      <c r="CC82" s="706"/>
      <c r="CD82" s="706"/>
      <c r="CE82" s="706"/>
      <c r="CF82" s="706"/>
      <c r="CG82" s="706"/>
      <c r="CH82" s="707"/>
      <c r="CI82" s="706"/>
      <c r="CJ82" s="706"/>
      <c r="CK82" s="706"/>
      <c r="CL82" s="706"/>
      <c r="CM82" s="706"/>
      <c r="CN82" s="706"/>
      <c r="CO82" s="706"/>
      <c r="CP82" s="706"/>
      <c r="CQ82" s="706"/>
      <c r="CR82" s="707"/>
      <c r="CS82" s="706"/>
      <c r="CT82" s="706"/>
      <c r="CU82" s="706"/>
      <c r="CV82" s="706"/>
      <c r="CW82" s="706"/>
      <c r="CX82" s="706"/>
      <c r="CY82" s="706"/>
      <c r="CZ82" s="706"/>
      <c r="DA82" s="706"/>
      <c r="DB82" s="696">
        <f t="shared" si="12"/>
        <v>0</v>
      </c>
      <c r="DC82" s="705">
        <f t="shared" si="13"/>
        <v>0</v>
      </c>
      <c r="DD82" s="704">
        <f t="shared" si="14"/>
        <v>0</v>
      </c>
      <c r="DE82" s="703">
        <f t="array" ref="DE82">(MAX(LEN(F82:DA82)))</f>
        <v>0</v>
      </c>
      <c r="DF82" s="700"/>
      <c r="DG82" s="782"/>
    </row>
    <row r="83" spans="1:111" ht="13.5" thickTop="1" x14ac:dyDescent="0.3">
      <c r="A83" s="712"/>
      <c r="B83" s="1211"/>
      <c r="C83" s="1212"/>
      <c r="D83" s="1212"/>
      <c r="E83" s="802"/>
      <c r="F83" s="792"/>
      <c r="G83" s="706"/>
      <c r="H83" s="706"/>
      <c r="I83" s="706"/>
      <c r="J83" s="706"/>
      <c r="K83" s="706"/>
      <c r="L83" s="706"/>
      <c r="M83" s="706"/>
      <c r="N83" s="706"/>
      <c r="O83" s="706"/>
      <c r="P83" s="707"/>
      <c r="Q83" s="706"/>
      <c r="R83" s="706"/>
      <c r="S83" s="706"/>
      <c r="T83" s="706"/>
      <c r="U83" s="706"/>
      <c r="V83" s="706"/>
      <c r="W83" s="706"/>
      <c r="X83" s="706"/>
      <c r="Y83" s="706"/>
      <c r="Z83" s="707"/>
      <c r="AA83" s="706"/>
      <c r="AB83" s="706"/>
      <c r="AC83" s="706"/>
      <c r="AD83" s="706"/>
      <c r="AE83" s="706"/>
      <c r="AF83" s="706"/>
      <c r="AG83" s="706"/>
      <c r="AH83" s="706"/>
      <c r="AI83" s="706"/>
      <c r="AJ83" s="707"/>
      <c r="AK83" s="706"/>
      <c r="AL83" s="706"/>
      <c r="AM83" s="706"/>
      <c r="AN83" s="706"/>
      <c r="AO83" s="706"/>
      <c r="AP83" s="706"/>
      <c r="AQ83" s="706"/>
      <c r="AR83" s="706"/>
      <c r="AS83" s="706"/>
      <c r="AT83" s="707"/>
      <c r="AU83" s="706"/>
      <c r="AV83" s="706"/>
      <c r="AW83" s="706"/>
      <c r="AX83" s="706"/>
      <c r="AY83" s="706"/>
      <c r="AZ83" s="706"/>
      <c r="BA83" s="706"/>
      <c r="BB83" s="706"/>
      <c r="BC83" s="706"/>
      <c r="BD83" s="707"/>
      <c r="BE83" s="706"/>
      <c r="BF83" s="706"/>
      <c r="BG83" s="706"/>
      <c r="BH83" s="706"/>
      <c r="BI83" s="706"/>
      <c r="BJ83" s="706"/>
      <c r="BK83" s="706"/>
      <c r="BL83" s="706"/>
      <c r="BM83" s="706"/>
      <c r="BN83" s="707"/>
      <c r="BO83" s="706"/>
      <c r="BP83" s="706"/>
      <c r="BQ83" s="706"/>
      <c r="BR83" s="706"/>
      <c r="BS83" s="706"/>
      <c r="BT83" s="706"/>
      <c r="BU83" s="706"/>
      <c r="BV83" s="706"/>
      <c r="BW83" s="706"/>
      <c r="BX83" s="707"/>
      <c r="BY83" s="706"/>
      <c r="BZ83" s="706"/>
      <c r="CA83" s="706"/>
      <c r="CB83" s="706"/>
      <c r="CC83" s="706"/>
      <c r="CD83" s="706"/>
      <c r="CE83" s="706"/>
      <c r="CF83" s="706"/>
      <c r="CG83" s="706"/>
      <c r="CH83" s="707"/>
      <c r="CI83" s="706"/>
      <c r="CJ83" s="706"/>
      <c r="CK83" s="706"/>
      <c r="CL83" s="706"/>
      <c r="CM83" s="706"/>
      <c r="CN83" s="706"/>
      <c r="CO83" s="706"/>
      <c r="CP83" s="706"/>
      <c r="CQ83" s="706"/>
      <c r="CR83" s="707"/>
      <c r="CS83" s="706"/>
      <c r="CT83" s="706"/>
      <c r="CU83" s="706"/>
      <c r="CV83" s="706"/>
      <c r="CW83" s="706"/>
      <c r="CX83" s="706"/>
      <c r="CY83" s="706"/>
      <c r="CZ83" s="706"/>
      <c r="DA83" s="706"/>
      <c r="DD83" s="711"/>
      <c r="DE83" s="711"/>
      <c r="DF83" s="700"/>
      <c r="DG83" s="780"/>
    </row>
    <row r="84" spans="1:111" ht="13" x14ac:dyDescent="0.3">
      <c r="B84" s="1213" t="s">
        <v>560</v>
      </c>
      <c r="C84" s="1214"/>
      <c r="D84" s="1214"/>
      <c r="E84" s="804"/>
      <c r="F84" s="792"/>
      <c r="G84" s="706"/>
      <c r="H84" s="706"/>
      <c r="I84" s="706"/>
      <c r="J84" s="706"/>
      <c r="K84" s="706"/>
      <c r="L84" s="706"/>
      <c r="M84" s="706"/>
      <c r="N84" s="706"/>
      <c r="O84" s="706"/>
      <c r="P84" s="707"/>
      <c r="Q84" s="706"/>
      <c r="R84" s="706"/>
      <c r="S84" s="706"/>
      <c r="T84" s="706"/>
      <c r="U84" s="706"/>
      <c r="V84" s="706"/>
      <c r="W84" s="706"/>
      <c r="X84" s="706"/>
      <c r="Y84" s="706"/>
      <c r="Z84" s="707"/>
      <c r="AA84" s="706"/>
      <c r="AB84" s="706"/>
      <c r="AC84" s="706"/>
      <c r="AD84" s="706"/>
      <c r="AE84" s="706"/>
      <c r="AF84" s="706"/>
      <c r="AG84" s="706"/>
      <c r="AH84" s="706"/>
      <c r="AI84" s="706"/>
      <c r="AJ84" s="707"/>
      <c r="AK84" s="706"/>
      <c r="AL84" s="706"/>
      <c r="AM84" s="706"/>
      <c r="AN84" s="706"/>
      <c r="AO84" s="706"/>
      <c r="AP84" s="706"/>
      <c r="AQ84" s="706"/>
      <c r="AR84" s="706"/>
      <c r="AS84" s="706"/>
      <c r="AT84" s="707"/>
      <c r="AU84" s="706"/>
      <c r="AV84" s="706"/>
      <c r="AW84" s="706"/>
      <c r="AX84" s="706"/>
      <c r="AY84" s="706"/>
      <c r="AZ84" s="706"/>
      <c r="BA84" s="706"/>
      <c r="BB84" s="706"/>
      <c r="BC84" s="706"/>
      <c r="BD84" s="707"/>
      <c r="BE84" s="706"/>
      <c r="BF84" s="706"/>
      <c r="BG84" s="706"/>
      <c r="BH84" s="706"/>
      <c r="BI84" s="706"/>
      <c r="BJ84" s="706"/>
      <c r="BK84" s="706"/>
      <c r="BL84" s="706"/>
      <c r="BM84" s="706"/>
      <c r="BN84" s="707"/>
      <c r="BO84" s="706"/>
      <c r="BP84" s="706"/>
      <c r="BQ84" s="706"/>
      <c r="BR84" s="706"/>
      <c r="BS84" s="706"/>
      <c r="BT84" s="706"/>
      <c r="BU84" s="706"/>
      <c r="BV84" s="706"/>
      <c r="BW84" s="706"/>
      <c r="BX84" s="707"/>
      <c r="BY84" s="706"/>
      <c r="BZ84" s="706"/>
      <c r="CA84" s="706"/>
      <c r="CB84" s="706"/>
      <c r="CC84" s="706"/>
      <c r="CD84" s="706"/>
      <c r="CE84" s="706"/>
      <c r="CF84" s="706"/>
      <c r="CG84" s="706"/>
      <c r="CH84" s="707"/>
      <c r="CI84" s="706"/>
      <c r="CJ84" s="706"/>
      <c r="CK84" s="706"/>
      <c r="CL84" s="706"/>
      <c r="CM84" s="706"/>
      <c r="CN84" s="706"/>
      <c r="CO84" s="706"/>
      <c r="CP84" s="706"/>
      <c r="CQ84" s="706"/>
      <c r="CR84" s="707"/>
      <c r="CS84" s="706"/>
      <c r="CT84" s="706"/>
      <c r="CU84" s="706"/>
      <c r="CV84" s="706"/>
      <c r="CW84" s="706"/>
      <c r="CX84" s="706"/>
      <c r="CY84" s="706"/>
      <c r="CZ84" s="706"/>
      <c r="DA84" s="706"/>
      <c r="DD84" s="711"/>
      <c r="DE84" s="711"/>
      <c r="DF84" s="700"/>
      <c r="DG84" s="806" t="s">
        <v>560</v>
      </c>
    </row>
    <row r="85" spans="1:111" ht="13.5" thickBot="1" x14ac:dyDescent="0.35">
      <c r="B85" s="1215" t="s">
        <v>559</v>
      </c>
      <c r="C85" s="1216"/>
      <c r="D85" s="1216"/>
      <c r="E85" s="803"/>
      <c r="F85" s="792"/>
      <c r="G85" s="706"/>
      <c r="H85" s="706"/>
      <c r="I85" s="706"/>
      <c r="J85" s="706"/>
      <c r="K85" s="706"/>
      <c r="L85" s="706"/>
      <c r="M85" s="706"/>
      <c r="N85" s="706"/>
      <c r="O85" s="706"/>
      <c r="P85" s="707"/>
      <c r="Q85" s="706"/>
      <c r="R85" s="706"/>
      <c r="S85" s="706"/>
      <c r="T85" s="706"/>
      <c r="U85" s="706"/>
      <c r="V85" s="706"/>
      <c r="W85" s="706"/>
      <c r="X85" s="706"/>
      <c r="Y85" s="706"/>
      <c r="Z85" s="707"/>
      <c r="AA85" s="706"/>
      <c r="AB85" s="706"/>
      <c r="AC85" s="706"/>
      <c r="AD85" s="706"/>
      <c r="AE85" s="706"/>
      <c r="AF85" s="706"/>
      <c r="AG85" s="706"/>
      <c r="AH85" s="706"/>
      <c r="AI85" s="706"/>
      <c r="AJ85" s="707"/>
      <c r="AK85" s="706"/>
      <c r="AL85" s="706"/>
      <c r="AM85" s="706"/>
      <c r="AN85" s="706"/>
      <c r="AO85" s="706"/>
      <c r="AP85" s="706"/>
      <c r="AQ85" s="706"/>
      <c r="AR85" s="706"/>
      <c r="AS85" s="706"/>
      <c r="AT85" s="707"/>
      <c r="AU85" s="706"/>
      <c r="AV85" s="706"/>
      <c r="AW85" s="706"/>
      <c r="AX85" s="706"/>
      <c r="AY85" s="706"/>
      <c r="AZ85" s="706"/>
      <c r="BA85" s="706"/>
      <c r="BB85" s="706"/>
      <c r="BC85" s="706"/>
      <c r="BD85" s="707"/>
      <c r="BE85" s="706"/>
      <c r="BF85" s="706"/>
      <c r="BG85" s="706"/>
      <c r="BH85" s="706"/>
      <c r="BI85" s="706"/>
      <c r="BJ85" s="706"/>
      <c r="BK85" s="706"/>
      <c r="BL85" s="706"/>
      <c r="BM85" s="706"/>
      <c r="BN85" s="707"/>
      <c r="BO85" s="706"/>
      <c r="BP85" s="706"/>
      <c r="BQ85" s="706"/>
      <c r="BR85" s="706"/>
      <c r="BS85" s="706"/>
      <c r="BT85" s="706"/>
      <c r="BU85" s="706"/>
      <c r="BV85" s="706"/>
      <c r="BW85" s="706"/>
      <c r="BX85" s="707"/>
      <c r="BY85" s="706"/>
      <c r="BZ85" s="706"/>
      <c r="CA85" s="706"/>
      <c r="CB85" s="706"/>
      <c r="CC85" s="706"/>
      <c r="CD85" s="706"/>
      <c r="CE85" s="706"/>
      <c r="CF85" s="706"/>
      <c r="CG85" s="706"/>
      <c r="CH85" s="707"/>
      <c r="CI85" s="706"/>
      <c r="CJ85" s="706"/>
      <c r="CK85" s="706"/>
      <c r="CL85" s="706"/>
      <c r="CM85" s="706"/>
      <c r="CN85" s="706"/>
      <c r="CO85" s="706"/>
      <c r="CP85" s="706"/>
      <c r="CQ85" s="706"/>
      <c r="CR85" s="707"/>
      <c r="CS85" s="706"/>
      <c r="CT85" s="706"/>
      <c r="CU85" s="706"/>
      <c r="CV85" s="706"/>
      <c r="CW85" s="706"/>
      <c r="CX85" s="706"/>
      <c r="CY85" s="706"/>
      <c r="CZ85" s="706"/>
      <c r="DA85" s="706"/>
      <c r="DD85" s="711"/>
      <c r="DE85" s="711"/>
      <c r="DF85" s="700"/>
      <c r="DG85" s="781" t="s">
        <v>559</v>
      </c>
    </row>
    <row r="86" spans="1:111" ht="13.5" thickTop="1" x14ac:dyDescent="0.3">
      <c r="B86" s="787" t="s">
        <v>545</v>
      </c>
      <c r="C86" s="788" t="s">
        <v>544</v>
      </c>
      <c r="D86" s="758" t="s">
        <v>543</v>
      </c>
      <c r="E86" s="801"/>
      <c r="F86" s="792"/>
      <c r="G86" s="706"/>
      <c r="H86" s="706"/>
      <c r="I86" s="706"/>
      <c r="J86" s="706"/>
      <c r="K86" s="706"/>
      <c r="L86" s="706"/>
      <c r="M86" s="706"/>
      <c r="N86" s="706"/>
      <c r="O86" s="706"/>
      <c r="P86" s="707"/>
      <c r="Q86" s="706"/>
      <c r="R86" s="706"/>
      <c r="S86" s="706"/>
      <c r="T86" s="706"/>
      <c r="U86" s="706"/>
      <c r="V86" s="706"/>
      <c r="W86" s="706"/>
      <c r="X86" s="706"/>
      <c r="Y86" s="706"/>
      <c r="Z86" s="707"/>
      <c r="AA86" s="706"/>
      <c r="AB86" s="706"/>
      <c r="AC86" s="706"/>
      <c r="AD86" s="706"/>
      <c r="AE86" s="706"/>
      <c r="AF86" s="706"/>
      <c r="AG86" s="706"/>
      <c r="AH86" s="706"/>
      <c r="AI86" s="706"/>
      <c r="AJ86" s="707"/>
      <c r="AK86" s="706"/>
      <c r="AL86" s="706"/>
      <c r="AM86" s="706"/>
      <c r="AN86" s="706"/>
      <c r="AO86" s="706"/>
      <c r="AP86" s="706"/>
      <c r="AQ86" s="706"/>
      <c r="AR86" s="706"/>
      <c r="AS86" s="706"/>
      <c r="AT86" s="707"/>
      <c r="AU86" s="706"/>
      <c r="AV86" s="706"/>
      <c r="AW86" s="706"/>
      <c r="AX86" s="706"/>
      <c r="AY86" s="706"/>
      <c r="AZ86" s="706"/>
      <c r="BA86" s="706"/>
      <c r="BB86" s="706"/>
      <c r="BC86" s="706"/>
      <c r="BD86" s="707"/>
      <c r="BE86" s="706"/>
      <c r="BF86" s="706"/>
      <c r="BG86" s="706"/>
      <c r="BH86" s="706"/>
      <c r="BI86" s="706"/>
      <c r="BJ86" s="706"/>
      <c r="BK86" s="706"/>
      <c r="BL86" s="706"/>
      <c r="BM86" s="706"/>
      <c r="BN86" s="707"/>
      <c r="BO86" s="706"/>
      <c r="BP86" s="706"/>
      <c r="BQ86" s="706"/>
      <c r="BR86" s="706"/>
      <c r="BS86" s="706"/>
      <c r="BT86" s="706"/>
      <c r="BU86" s="706"/>
      <c r="BV86" s="706"/>
      <c r="BW86" s="706"/>
      <c r="BX86" s="707"/>
      <c r="BY86" s="706"/>
      <c r="BZ86" s="706"/>
      <c r="CA86" s="706"/>
      <c r="CB86" s="706"/>
      <c r="CC86" s="706"/>
      <c r="CD86" s="706"/>
      <c r="CE86" s="706"/>
      <c r="CF86" s="706"/>
      <c r="CG86" s="706"/>
      <c r="CH86" s="707"/>
      <c r="CI86" s="706"/>
      <c r="CJ86" s="706"/>
      <c r="CK86" s="706"/>
      <c r="CL86" s="706"/>
      <c r="CM86" s="706"/>
      <c r="CN86" s="706"/>
      <c r="CO86" s="706"/>
      <c r="CP86" s="706"/>
      <c r="CQ86" s="706"/>
      <c r="CR86" s="707"/>
      <c r="CS86" s="706"/>
      <c r="CT86" s="706"/>
      <c r="CU86" s="706"/>
      <c r="CV86" s="706"/>
      <c r="CW86" s="706"/>
      <c r="CX86" s="706"/>
      <c r="CY86" s="706"/>
      <c r="CZ86" s="706"/>
      <c r="DA86" s="706"/>
      <c r="DD86" s="711"/>
      <c r="DE86" s="711"/>
      <c r="DF86" s="700"/>
      <c r="DG86" s="758" t="s">
        <v>624</v>
      </c>
    </row>
    <row r="87" spans="1:111" x14ac:dyDescent="0.25">
      <c r="A87" s="710" t="str">
        <f>$B$85&amp;" "&amp;(IF(Setup!$N$67="yes",$B87,"")&amp;" "&amp;(IF(Setup!$N$70="yes",$C87,"")))</f>
        <v xml:space="preserve">Halfens &amp; relevant bolts (c x d)  </v>
      </c>
      <c r="B87" s="709"/>
      <c r="C87" s="789"/>
      <c r="D87" s="708"/>
      <c r="F87" s="792"/>
      <c r="G87" s="706"/>
      <c r="H87" s="706"/>
      <c r="I87" s="706"/>
      <c r="J87" s="706"/>
      <c r="K87" s="706"/>
      <c r="L87" s="706"/>
      <c r="M87" s="706"/>
      <c r="N87" s="706"/>
      <c r="O87" s="706"/>
      <c r="P87" s="707"/>
      <c r="Q87" s="706"/>
      <c r="R87" s="706"/>
      <c r="S87" s="706"/>
      <c r="T87" s="706"/>
      <c r="U87" s="706"/>
      <c r="V87" s="706"/>
      <c r="W87" s="706"/>
      <c r="X87" s="706"/>
      <c r="Y87" s="706"/>
      <c r="Z87" s="707"/>
      <c r="AA87" s="706"/>
      <c r="AB87" s="706"/>
      <c r="AC87" s="706"/>
      <c r="AD87" s="706"/>
      <c r="AE87" s="706"/>
      <c r="AF87" s="706"/>
      <c r="AG87" s="706"/>
      <c r="AH87" s="706"/>
      <c r="AI87" s="706"/>
      <c r="AJ87" s="707"/>
      <c r="AK87" s="706"/>
      <c r="AL87" s="706"/>
      <c r="AM87" s="706"/>
      <c r="AN87" s="706"/>
      <c r="AO87" s="706"/>
      <c r="AP87" s="706"/>
      <c r="AQ87" s="706"/>
      <c r="AR87" s="706"/>
      <c r="AS87" s="706"/>
      <c r="AT87" s="707"/>
      <c r="AU87" s="706"/>
      <c r="AV87" s="706"/>
      <c r="AW87" s="706"/>
      <c r="AX87" s="706"/>
      <c r="AY87" s="706"/>
      <c r="AZ87" s="706"/>
      <c r="BA87" s="706"/>
      <c r="BB87" s="706"/>
      <c r="BC87" s="706"/>
      <c r="BD87" s="707"/>
      <c r="BE87" s="706"/>
      <c r="BF87" s="706"/>
      <c r="BG87" s="706"/>
      <c r="BH87" s="706"/>
      <c r="BI87" s="706"/>
      <c r="BJ87" s="706"/>
      <c r="BK87" s="706"/>
      <c r="BL87" s="706"/>
      <c r="BM87" s="706"/>
      <c r="BN87" s="707"/>
      <c r="BO87" s="706"/>
      <c r="BP87" s="706"/>
      <c r="BQ87" s="706"/>
      <c r="BR87" s="706"/>
      <c r="BS87" s="706"/>
      <c r="BT87" s="706"/>
      <c r="BU87" s="706"/>
      <c r="BV87" s="706"/>
      <c r="BW87" s="706"/>
      <c r="BX87" s="707"/>
      <c r="BY87" s="706"/>
      <c r="BZ87" s="706"/>
      <c r="CA87" s="706"/>
      <c r="CB87" s="706"/>
      <c r="CC87" s="706"/>
      <c r="CD87" s="706"/>
      <c r="CE87" s="706"/>
      <c r="CF87" s="706"/>
      <c r="CG87" s="706"/>
      <c r="CH87" s="707"/>
      <c r="CI87" s="706"/>
      <c r="CJ87" s="706"/>
      <c r="CK87" s="706"/>
      <c r="CL87" s="706"/>
      <c r="CM87" s="706"/>
      <c r="CN87" s="706"/>
      <c r="CO87" s="706"/>
      <c r="CP87" s="706"/>
      <c r="CQ87" s="706"/>
      <c r="CR87" s="707"/>
      <c r="CS87" s="706"/>
      <c r="CT87" s="706"/>
      <c r="CU87" s="706"/>
      <c r="CV87" s="706"/>
      <c r="CW87" s="706"/>
      <c r="CX87" s="706"/>
      <c r="CY87" s="706"/>
      <c r="CZ87" s="706"/>
      <c r="DA87" s="706"/>
      <c r="DB87" s="696">
        <f t="shared" ref="DB87:DB98" si="15">IF(DD87= -1,1,0)</f>
        <v>0</v>
      </c>
      <c r="DC87" s="705">
        <f t="shared" ref="DC87:DC98" si="16">IF(DE87-DD87&gt;0,1,0)</f>
        <v>0</v>
      </c>
      <c r="DD87" s="704">
        <f t="shared" ref="DD87:DD98" si="17">IF(+AND((MID(B87,1,1))&lt;&gt;" ",(MID(C87,1,1))&lt;&gt;" ",B87&lt;&gt;"",B87&lt;&gt;0,C87&lt;&gt;"",C87&lt;&gt;0,D87&lt;&gt;"",D87&gt;0,D87&lt;999999999),1,IF(+AND(B87=0,C87=0,D87=0),0,-1))</f>
        <v>0</v>
      </c>
      <c r="DE87" s="703">
        <f t="array" ref="DE87">(MAX(LEN(F87:DA87)))</f>
        <v>0</v>
      </c>
      <c r="DF87" s="700"/>
      <c r="DG87" s="782"/>
    </row>
    <row r="88" spans="1:111" x14ac:dyDescent="0.25">
      <c r="A88" s="710" t="str">
        <f>$B$85&amp;" "&amp;(IF(Setup!$N$67="yes",$B88,"")&amp;" "&amp;(IF(Setup!$N$70="yes",$C88,"")))</f>
        <v xml:space="preserve">Halfens &amp; relevant bolts (c x d)  </v>
      </c>
      <c r="B88" s="709"/>
      <c r="C88" s="789"/>
      <c r="D88" s="708"/>
      <c r="F88" s="792"/>
      <c r="G88" s="706"/>
      <c r="H88" s="706"/>
      <c r="I88" s="706"/>
      <c r="J88" s="706"/>
      <c r="K88" s="706"/>
      <c r="L88" s="706"/>
      <c r="M88" s="706"/>
      <c r="N88" s="706"/>
      <c r="O88" s="706"/>
      <c r="P88" s="707"/>
      <c r="Q88" s="706"/>
      <c r="R88" s="706"/>
      <c r="S88" s="706"/>
      <c r="T88" s="706"/>
      <c r="U88" s="706"/>
      <c r="V88" s="706"/>
      <c r="W88" s="706"/>
      <c r="X88" s="706"/>
      <c r="Y88" s="706"/>
      <c r="Z88" s="707"/>
      <c r="AA88" s="706"/>
      <c r="AB88" s="706"/>
      <c r="AC88" s="706"/>
      <c r="AD88" s="706"/>
      <c r="AE88" s="706"/>
      <c r="AF88" s="706"/>
      <c r="AG88" s="706"/>
      <c r="AH88" s="706"/>
      <c r="AI88" s="706"/>
      <c r="AJ88" s="707"/>
      <c r="AK88" s="706"/>
      <c r="AL88" s="706"/>
      <c r="AM88" s="706"/>
      <c r="AN88" s="706"/>
      <c r="AO88" s="706"/>
      <c r="AP88" s="706"/>
      <c r="AQ88" s="706"/>
      <c r="AR88" s="706"/>
      <c r="AS88" s="706"/>
      <c r="AT88" s="707"/>
      <c r="AU88" s="706"/>
      <c r="AV88" s="706"/>
      <c r="AW88" s="706"/>
      <c r="AX88" s="706"/>
      <c r="AY88" s="706"/>
      <c r="AZ88" s="706"/>
      <c r="BA88" s="706"/>
      <c r="BB88" s="706"/>
      <c r="BC88" s="706"/>
      <c r="BD88" s="707"/>
      <c r="BE88" s="706"/>
      <c r="BF88" s="706"/>
      <c r="BG88" s="706"/>
      <c r="BH88" s="706"/>
      <c r="BI88" s="706"/>
      <c r="BJ88" s="706"/>
      <c r="BK88" s="706"/>
      <c r="BL88" s="706"/>
      <c r="BM88" s="706"/>
      <c r="BN88" s="707"/>
      <c r="BO88" s="706"/>
      <c r="BP88" s="706"/>
      <c r="BQ88" s="706"/>
      <c r="BR88" s="706"/>
      <c r="BS88" s="706"/>
      <c r="BT88" s="706"/>
      <c r="BU88" s="706"/>
      <c r="BV88" s="706"/>
      <c r="BW88" s="706"/>
      <c r="BX88" s="707"/>
      <c r="BY88" s="706"/>
      <c r="BZ88" s="706"/>
      <c r="CA88" s="706"/>
      <c r="CB88" s="706"/>
      <c r="CC88" s="706"/>
      <c r="CD88" s="706"/>
      <c r="CE88" s="706"/>
      <c r="CF88" s="706"/>
      <c r="CG88" s="706"/>
      <c r="CH88" s="707"/>
      <c r="CI88" s="706"/>
      <c r="CJ88" s="706"/>
      <c r="CK88" s="706"/>
      <c r="CL88" s="706"/>
      <c r="CM88" s="706"/>
      <c r="CN88" s="706"/>
      <c r="CO88" s="706"/>
      <c r="CP88" s="706"/>
      <c r="CQ88" s="706"/>
      <c r="CR88" s="707"/>
      <c r="CS88" s="706"/>
      <c r="CT88" s="706"/>
      <c r="CU88" s="706"/>
      <c r="CV88" s="706"/>
      <c r="CW88" s="706"/>
      <c r="CX88" s="706"/>
      <c r="CY88" s="706"/>
      <c r="CZ88" s="706"/>
      <c r="DA88" s="706"/>
      <c r="DB88" s="696">
        <f t="shared" si="15"/>
        <v>0</v>
      </c>
      <c r="DC88" s="705">
        <f t="shared" si="16"/>
        <v>0</v>
      </c>
      <c r="DD88" s="704">
        <f t="shared" si="17"/>
        <v>0</v>
      </c>
      <c r="DE88" s="703">
        <f t="array" ref="DE88">(MAX(LEN(F88:DA88)))</f>
        <v>0</v>
      </c>
      <c r="DF88" s="700"/>
      <c r="DG88" s="782"/>
    </row>
    <row r="89" spans="1:111" x14ac:dyDescent="0.25">
      <c r="A89" s="710" t="str">
        <f>$B$85&amp;" "&amp;(IF(Setup!$N$67="yes",$B89,"")&amp;" "&amp;(IF(Setup!$N$70="yes",$C89,"")))</f>
        <v xml:space="preserve">Halfens &amp; relevant bolts (c x d)  </v>
      </c>
      <c r="B89" s="709"/>
      <c r="C89" s="789"/>
      <c r="D89" s="708"/>
      <c r="F89" s="792"/>
      <c r="G89" s="706"/>
      <c r="H89" s="706"/>
      <c r="I89" s="706"/>
      <c r="J89" s="706"/>
      <c r="K89" s="706"/>
      <c r="L89" s="706"/>
      <c r="M89" s="706"/>
      <c r="N89" s="706"/>
      <c r="O89" s="706"/>
      <c r="P89" s="707"/>
      <c r="Q89" s="706"/>
      <c r="R89" s="706"/>
      <c r="S89" s="706"/>
      <c r="T89" s="706"/>
      <c r="U89" s="706"/>
      <c r="V89" s="706"/>
      <c r="W89" s="706"/>
      <c r="X89" s="706"/>
      <c r="Y89" s="706"/>
      <c r="Z89" s="707"/>
      <c r="AA89" s="706"/>
      <c r="AB89" s="706"/>
      <c r="AC89" s="706"/>
      <c r="AD89" s="706"/>
      <c r="AE89" s="706"/>
      <c r="AF89" s="706"/>
      <c r="AG89" s="706"/>
      <c r="AH89" s="706"/>
      <c r="AI89" s="706"/>
      <c r="AJ89" s="707"/>
      <c r="AK89" s="706"/>
      <c r="AL89" s="706"/>
      <c r="AM89" s="706"/>
      <c r="AN89" s="706"/>
      <c r="AO89" s="706"/>
      <c r="AP89" s="706"/>
      <c r="AQ89" s="706"/>
      <c r="AR89" s="706"/>
      <c r="AS89" s="706"/>
      <c r="AT89" s="707"/>
      <c r="AU89" s="706"/>
      <c r="AV89" s="706"/>
      <c r="AW89" s="706"/>
      <c r="AX89" s="706"/>
      <c r="AY89" s="706"/>
      <c r="AZ89" s="706"/>
      <c r="BA89" s="706"/>
      <c r="BB89" s="706"/>
      <c r="BC89" s="706"/>
      <c r="BD89" s="707"/>
      <c r="BE89" s="706"/>
      <c r="BF89" s="706"/>
      <c r="BG89" s="706"/>
      <c r="BH89" s="706"/>
      <c r="BI89" s="706"/>
      <c r="BJ89" s="706"/>
      <c r="BK89" s="706"/>
      <c r="BL89" s="706"/>
      <c r="BM89" s="706"/>
      <c r="BN89" s="707"/>
      <c r="BO89" s="706"/>
      <c r="BP89" s="706"/>
      <c r="BQ89" s="706"/>
      <c r="BR89" s="706"/>
      <c r="BS89" s="706"/>
      <c r="BT89" s="706"/>
      <c r="BU89" s="706"/>
      <c r="BV89" s="706"/>
      <c r="BW89" s="706"/>
      <c r="BX89" s="707"/>
      <c r="BY89" s="706"/>
      <c r="BZ89" s="706"/>
      <c r="CA89" s="706"/>
      <c r="CB89" s="706"/>
      <c r="CC89" s="706"/>
      <c r="CD89" s="706"/>
      <c r="CE89" s="706"/>
      <c r="CF89" s="706"/>
      <c r="CG89" s="706"/>
      <c r="CH89" s="707"/>
      <c r="CI89" s="706"/>
      <c r="CJ89" s="706"/>
      <c r="CK89" s="706"/>
      <c r="CL89" s="706"/>
      <c r="CM89" s="706"/>
      <c r="CN89" s="706"/>
      <c r="CO89" s="706"/>
      <c r="CP89" s="706"/>
      <c r="CQ89" s="706"/>
      <c r="CR89" s="707"/>
      <c r="CS89" s="706"/>
      <c r="CT89" s="706"/>
      <c r="CU89" s="706"/>
      <c r="CV89" s="706"/>
      <c r="CW89" s="706"/>
      <c r="CX89" s="706"/>
      <c r="CY89" s="706"/>
      <c r="CZ89" s="706"/>
      <c r="DA89" s="706"/>
      <c r="DB89" s="696">
        <f t="shared" si="15"/>
        <v>0</v>
      </c>
      <c r="DC89" s="705">
        <f t="shared" si="16"/>
        <v>0</v>
      </c>
      <c r="DD89" s="704">
        <f t="shared" si="17"/>
        <v>0</v>
      </c>
      <c r="DE89" s="703">
        <f t="array" ref="DE89">(MAX(LEN(F89:DA89)))</f>
        <v>0</v>
      </c>
      <c r="DF89" s="700"/>
      <c r="DG89" s="782"/>
    </row>
    <row r="90" spans="1:111" x14ac:dyDescent="0.25">
      <c r="A90" s="710" t="str">
        <f>$B$85&amp;" "&amp;(IF(Setup!$N$67="yes",$B90,"")&amp;" "&amp;(IF(Setup!$N$70="yes",$C90,"")))</f>
        <v xml:space="preserve">Halfens &amp; relevant bolts (c x d)  </v>
      </c>
      <c r="B90" s="709"/>
      <c r="C90" s="789"/>
      <c r="D90" s="708"/>
      <c r="F90" s="792"/>
      <c r="G90" s="706"/>
      <c r="H90" s="706"/>
      <c r="I90" s="706"/>
      <c r="J90" s="706"/>
      <c r="K90" s="706"/>
      <c r="L90" s="706"/>
      <c r="M90" s="706"/>
      <c r="N90" s="706"/>
      <c r="O90" s="706"/>
      <c r="P90" s="707"/>
      <c r="Q90" s="706"/>
      <c r="R90" s="706"/>
      <c r="S90" s="706"/>
      <c r="T90" s="706"/>
      <c r="U90" s="706"/>
      <c r="V90" s="706"/>
      <c r="W90" s="706"/>
      <c r="X90" s="706"/>
      <c r="Y90" s="706"/>
      <c r="Z90" s="707"/>
      <c r="AA90" s="706"/>
      <c r="AB90" s="706"/>
      <c r="AC90" s="706"/>
      <c r="AD90" s="706"/>
      <c r="AE90" s="706"/>
      <c r="AF90" s="706"/>
      <c r="AG90" s="706"/>
      <c r="AH90" s="706"/>
      <c r="AI90" s="706"/>
      <c r="AJ90" s="707"/>
      <c r="AK90" s="706"/>
      <c r="AL90" s="706"/>
      <c r="AM90" s="706"/>
      <c r="AN90" s="706"/>
      <c r="AO90" s="706"/>
      <c r="AP90" s="706"/>
      <c r="AQ90" s="706"/>
      <c r="AR90" s="706"/>
      <c r="AS90" s="706"/>
      <c r="AT90" s="707"/>
      <c r="AU90" s="706"/>
      <c r="AV90" s="706"/>
      <c r="AW90" s="706"/>
      <c r="AX90" s="706"/>
      <c r="AY90" s="706"/>
      <c r="AZ90" s="706"/>
      <c r="BA90" s="706"/>
      <c r="BB90" s="706"/>
      <c r="BC90" s="706"/>
      <c r="BD90" s="707"/>
      <c r="BE90" s="706"/>
      <c r="BF90" s="706"/>
      <c r="BG90" s="706"/>
      <c r="BH90" s="706"/>
      <c r="BI90" s="706"/>
      <c r="BJ90" s="706"/>
      <c r="BK90" s="706"/>
      <c r="BL90" s="706"/>
      <c r="BM90" s="706"/>
      <c r="BN90" s="707"/>
      <c r="BO90" s="706"/>
      <c r="BP90" s="706"/>
      <c r="BQ90" s="706"/>
      <c r="BR90" s="706"/>
      <c r="BS90" s="706"/>
      <c r="BT90" s="706"/>
      <c r="BU90" s="706"/>
      <c r="BV90" s="706"/>
      <c r="BW90" s="706"/>
      <c r="BX90" s="707"/>
      <c r="BY90" s="706"/>
      <c r="BZ90" s="706"/>
      <c r="CA90" s="706"/>
      <c r="CB90" s="706"/>
      <c r="CC90" s="706"/>
      <c r="CD90" s="706"/>
      <c r="CE90" s="706"/>
      <c r="CF90" s="706"/>
      <c r="CG90" s="706"/>
      <c r="CH90" s="707"/>
      <c r="CI90" s="706"/>
      <c r="CJ90" s="706"/>
      <c r="CK90" s="706"/>
      <c r="CL90" s="706"/>
      <c r="CM90" s="706"/>
      <c r="CN90" s="706"/>
      <c r="CO90" s="706"/>
      <c r="CP90" s="706"/>
      <c r="CQ90" s="706"/>
      <c r="CR90" s="707"/>
      <c r="CS90" s="706"/>
      <c r="CT90" s="706"/>
      <c r="CU90" s="706"/>
      <c r="CV90" s="706"/>
      <c r="CW90" s="706"/>
      <c r="CX90" s="706"/>
      <c r="CY90" s="706"/>
      <c r="CZ90" s="706"/>
      <c r="DA90" s="706"/>
      <c r="DB90" s="696">
        <f t="shared" si="15"/>
        <v>0</v>
      </c>
      <c r="DC90" s="705">
        <f t="shared" si="16"/>
        <v>0</v>
      </c>
      <c r="DD90" s="704">
        <f t="shared" si="17"/>
        <v>0</v>
      </c>
      <c r="DE90" s="703">
        <f t="array" ref="DE90">(MAX(LEN(F90:DA90)))</f>
        <v>0</v>
      </c>
      <c r="DF90" s="700"/>
      <c r="DG90" s="782"/>
    </row>
    <row r="91" spans="1:111" x14ac:dyDescent="0.25">
      <c r="A91" s="710" t="str">
        <f>$B$85&amp;" "&amp;(IF(Setup!$N$67="yes",$B91,"")&amp;" "&amp;(IF(Setup!$N$70="yes",$C91,"")))</f>
        <v xml:space="preserve">Halfens &amp; relevant bolts (c x d)  </v>
      </c>
      <c r="B91" s="709"/>
      <c r="C91" s="789"/>
      <c r="D91" s="708"/>
      <c r="F91" s="792"/>
      <c r="G91" s="706"/>
      <c r="H91" s="706"/>
      <c r="I91" s="706"/>
      <c r="J91" s="706"/>
      <c r="K91" s="706"/>
      <c r="L91" s="706"/>
      <c r="M91" s="706"/>
      <c r="N91" s="706"/>
      <c r="O91" s="706"/>
      <c r="P91" s="707"/>
      <c r="Q91" s="706"/>
      <c r="R91" s="706"/>
      <c r="S91" s="706"/>
      <c r="T91" s="706"/>
      <c r="U91" s="706"/>
      <c r="V91" s="706"/>
      <c r="W91" s="706"/>
      <c r="X91" s="706"/>
      <c r="Y91" s="706"/>
      <c r="Z91" s="707"/>
      <c r="AA91" s="706"/>
      <c r="AB91" s="706"/>
      <c r="AC91" s="706"/>
      <c r="AD91" s="706"/>
      <c r="AE91" s="706"/>
      <c r="AF91" s="706"/>
      <c r="AG91" s="706"/>
      <c r="AH91" s="706"/>
      <c r="AI91" s="706"/>
      <c r="AJ91" s="707"/>
      <c r="AK91" s="706"/>
      <c r="AL91" s="706"/>
      <c r="AM91" s="706"/>
      <c r="AN91" s="706"/>
      <c r="AO91" s="706"/>
      <c r="AP91" s="706"/>
      <c r="AQ91" s="706"/>
      <c r="AR91" s="706"/>
      <c r="AS91" s="706"/>
      <c r="AT91" s="707"/>
      <c r="AU91" s="706"/>
      <c r="AV91" s="706"/>
      <c r="AW91" s="706"/>
      <c r="AX91" s="706"/>
      <c r="AY91" s="706"/>
      <c r="AZ91" s="706"/>
      <c r="BA91" s="706"/>
      <c r="BB91" s="706"/>
      <c r="BC91" s="706"/>
      <c r="BD91" s="707"/>
      <c r="BE91" s="706"/>
      <c r="BF91" s="706"/>
      <c r="BG91" s="706"/>
      <c r="BH91" s="706"/>
      <c r="BI91" s="706"/>
      <c r="BJ91" s="706"/>
      <c r="BK91" s="706"/>
      <c r="BL91" s="706"/>
      <c r="BM91" s="706"/>
      <c r="BN91" s="707"/>
      <c r="BO91" s="706"/>
      <c r="BP91" s="706"/>
      <c r="BQ91" s="706"/>
      <c r="BR91" s="706"/>
      <c r="BS91" s="706"/>
      <c r="BT91" s="706"/>
      <c r="BU91" s="706"/>
      <c r="BV91" s="706"/>
      <c r="BW91" s="706"/>
      <c r="BX91" s="707"/>
      <c r="BY91" s="706"/>
      <c r="BZ91" s="706"/>
      <c r="CA91" s="706"/>
      <c r="CB91" s="706"/>
      <c r="CC91" s="706"/>
      <c r="CD91" s="706"/>
      <c r="CE91" s="706"/>
      <c r="CF91" s="706"/>
      <c r="CG91" s="706"/>
      <c r="CH91" s="707"/>
      <c r="CI91" s="706"/>
      <c r="CJ91" s="706"/>
      <c r="CK91" s="706"/>
      <c r="CL91" s="706"/>
      <c r="CM91" s="706"/>
      <c r="CN91" s="706"/>
      <c r="CO91" s="706"/>
      <c r="CP91" s="706"/>
      <c r="CQ91" s="706"/>
      <c r="CR91" s="707"/>
      <c r="CS91" s="706"/>
      <c r="CT91" s="706"/>
      <c r="CU91" s="706"/>
      <c r="CV91" s="706"/>
      <c r="CW91" s="706"/>
      <c r="CX91" s="706"/>
      <c r="CY91" s="706"/>
      <c r="CZ91" s="706"/>
      <c r="DA91" s="706"/>
      <c r="DB91" s="696">
        <f t="shared" si="15"/>
        <v>0</v>
      </c>
      <c r="DC91" s="705">
        <f t="shared" si="16"/>
        <v>0</v>
      </c>
      <c r="DD91" s="704">
        <f t="shared" si="17"/>
        <v>0</v>
      </c>
      <c r="DE91" s="703">
        <f t="array" ref="DE91">(MAX(LEN(F91:DA91)))</f>
        <v>0</v>
      </c>
      <c r="DF91" s="700"/>
      <c r="DG91" s="782"/>
    </row>
    <row r="92" spans="1:111" x14ac:dyDescent="0.25">
      <c r="A92" s="710" t="str">
        <f>$B$85&amp;" "&amp;(IF(Setup!$N$67="yes",$B92,"")&amp;" "&amp;(IF(Setup!$N$70="yes",$C92,"")))</f>
        <v xml:space="preserve">Halfens &amp; relevant bolts (c x d)  </v>
      </c>
      <c r="B92" s="709"/>
      <c r="C92" s="789"/>
      <c r="D92" s="708"/>
      <c r="F92" s="792"/>
      <c r="G92" s="706"/>
      <c r="H92" s="706"/>
      <c r="I92" s="706"/>
      <c r="J92" s="706"/>
      <c r="K92" s="706"/>
      <c r="L92" s="706"/>
      <c r="M92" s="706"/>
      <c r="N92" s="706"/>
      <c r="O92" s="706"/>
      <c r="P92" s="707"/>
      <c r="Q92" s="706"/>
      <c r="R92" s="706"/>
      <c r="S92" s="706"/>
      <c r="T92" s="706"/>
      <c r="U92" s="706"/>
      <c r="V92" s="706"/>
      <c r="W92" s="706"/>
      <c r="X92" s="706"/>
      <c r="Y92" s="706"/>
      <c r="Z92" s="707"/>
      <c r="AA92" s="706"/>
      <c r="AB92" s="706"/>
      <c r="AC92" s="706"/>
      <c r="AD92" s="706"/>
      <c r="AE92" s="706"/>
      <c r="AF92" s="706"/>
      <c r="AG92" s="706"/>
      <c r="AH92" s="706"/>
      <c r="AI92" s="706"/>
      <c r="AJ92" s="707"/>
      <c r="AK92" s="706"/>
      <c r="AL92" s="706"/>
      <c r="AM92" s="706"/>
      <c r="AN92" s="706"/>
      <c r="AO92" s="706"/>
      <c r="AP92" s="706"/>
      <c r="AQ92" s="706"/>
      <c r="AR92" s="706"/>
      <c r="AS92" s="706"/>
      <c r="AT92" s="707"/>
      <c r="AU92" s="706"/>
      <c r="AV92" s="706"/>
      <c r="AW92" s="706"/>
      <c r="AX92" s="706"/>
      <c r="AY92" s="706"/>
      <c r="AZ92" s="706"/>
      <c r="BA92" s="706"/>
      <c r="BB92" s="706"/>
      <c r="BC92" s="706"/>
      <c r="BD92" s="707"/>
      <c r="BE92" s="706"/>
      <c r="BF92" s="706"/>
      <c r="BG92" s="706"/>
      <c r="BH92" s="706"/>
      <c r="BI92" s="706"/>
      <c r="BJ92" s="706"/>
      <c r="BK92" s="706"/>
      <c r="BL92" s="706"/>
      <c r="BM92" s="706"/>
      <c r="BN92" s="707"/>
      <c r="BO92" s="706"/>
      <c r="BP92" s="706"/>
      <c r="BQ92" s="706"/>
      <c r="BR92" s="706"/>
      <c r="BS92" s="706"/>
      <c r="BT92" s="706"/>
      <c r="BU92" s="706"/>
      <c r="BV92" s="706"/>
      <c r="BW92" s="706"/>
      <c r="BX92" s="707"/>
      <c r="BY92" s="706"/>
      <c r="BZ92" s="706"/>
      <c r="CA92" s="706"/>
      <c r="CB92" s="706"/>
      <c r="CC92" s="706"/>
      <c r="CD92" s="706"/>
      <c r="CE92" s="706"/>
      <c r="CF92" s="706"/>
      <c r="CG92" s="706"/>
      <c r="CH92" s="707"/>
      <c r="CI92" s="706"/>
      <c r="CJ92" s="706"/>
      <c r="CK92" s="706"/>
      <c r="CL92" s="706"/>
      <c r="CM92" s="706"/>
      <c r="CN92" s="706"/>
      <c r="CO92" s="706"/>
      <c r="CP92" s="706"/>
      <c r="CQ92" s="706"/>
      <c r="CR92" s="707"/>
      <c r="CS92" s="706"/>
      <c r="CT92" s="706"/>
      <c r="CU92" s="706"/>
      <c r="CV92" s="706"/>
      <c r="CW92" s="706"/>
      <c r="CX92" s="706"/>
      <c r="CY92" s="706"/>
      <c r="CZ92" s="706"/>
      <c r="DA92" s="706"/>
      <c r="DB92" s="696">
        <f t="shared" si="15"/>
        <v>0</v>
      </c>
      <c r="DC92" s="705">
        <f t="shared" si="16"/>
        <v>0</v>
      </c>
      <c r="DD92" s="704">
        <f t="shared" si="17"/>
        <v>0</v>
      </c>
      <c r="DE92" s="703">
        <f t="array" ref="DE92">(MAX(LEN(F92:DA92)))</f>
        <v>0</v>
      </c>
      <c r="DF92" s="700"/>
      <c r="DG92" s="782"/>
    </row>
    <row r="93" spans="1:111" x14ac:dyDescent="0.25">
      <c r="A93" s="710" t="str">
        <f>$B$85&amp;" "&amp;(IF(Setup!$N$67="yes",$B93,"")&amp;" "&amp;(IF(Setup!$N$70="yes",$C93,"")))</f>
        <v xml:space="preserve">Halfens &amp; relevant bolts (c x d)  </v>
      </c>
      <c r="B93" s="709"/>
      <c r="C93" s="789"/>
      <c r="D93" s="708"/>
      <c r="F93" s="792"/>
      <c r="G93" s="706"/>
      <c r="H93" s="706"/>
      <c r="I93" s="706"/>
      <c r="J93" s="706"/>
      <c r="K93" s="706"/>
      <c r="L93" s="706"/>
      <c r="M93" s="706"/>
      <c r="N93" s="706"/>
      <c r="O93" s="706"/>
      <c r="P93" s="707"/>
      <c r="Q93" s="706"/>
      <c r="R93" s="706"/>
      <c r="S93" s="706"/>
      <c r="T93" s="706"/>
      <c r="U93" s="706"/>
      <c r="V93" s="706"/>
      <c r="W93" s="706"/>
      <c r="X93" s="706"/>
      <c r="Y93" s="706"/>
      <c r="Z93" s="707"/>
      <c r="AA93" s="706"/>
      <c r="AB93" s="706"/>
      <c r="AC93" s="706"/>
      <c r="AD93" s="706"/>
      <c r="AE93" s="706"/>
      <c r="AF93" s="706"/>
      <c r="AG93" s="706"/>
      <c r="AH93" s="706"/>
      <c r="AI93" s="706"/>
      <c r="AJ93" s="707"/>
      <c r="AK93" s="706"/>
      <c r="AL93" s="706"/>
      <c r="AM93" s="706"/>
      <c r="AN93" s="706"/>
      <c r="AO93" s="706"/>
      <c r="AP93" s="706"/>
      <c r="AQ93" s="706"/>
      <c r="AR93" s="706"/>
      <c r="AS93" s="706"/>
      <c r="AT93" s="707"/>
      <c r="AU93" s="706"/>
      <c r="AV93" s="706"/>
      <c r="AW93" s="706"/>
      <c r="AX93" s="706"/>
      <c r="AY93" s="706"/>
      <c r="AZ93" s="706"/>
      <c r="BA93" s="706"/>
      <c r="BB93" s="706"/>
      <c r="BC93" s="706"/>
      <c r="BD93" s="707"/>
      <c r="BE93" s="706"/>
      <c r="BF93" s="706"/>
      <c r="BG93" s="706"/>
      <c r="BH93" s="706"/>
      <c r="BI93" s="706"/>
      <c r="BJ93" s="706"/>
      <c r="BK93" s="706"/>
      <c r="BL93" s="706"/>
      <c r="BM93" s="706"/>
      <c r="BN93" s="707"/>
      <c r="BO93" s="706"/>
      <c r="BP93" s="706"/>
      <c r="BQ93" s="706"/>
      <c r="BR93" s="706"/>
      <c r="BS93" s="706"/>
      <c r="BT93" s="706"/>
      <c r="BU93" s="706"/>
      <c r="BV93" s="706"/>
      <c r="BW93" s="706"/>
      <c r="BX93" s="707"/>
      <c r="BY93" s="706"/>
      <c r="BZ93" s="706"/>
      <c r="CA93" s="706"/>
      <c r="CB93" s="706"/>
      <c r="CC93" s="706"/>
      <c r="CD93" s="706"/>
      <c r="CE93" s="706"/>
      <c r="CF93" s="706"/>
      <c r="CG93" s="706"/>
      <c r="CH93" s="707"/>
      <c r="CI93" s="706"/>
      <c r="CJ93" s="706"/>
      <c r="CK93" s="706"/>
      <c r="CL93" s="706"/>
      <c r="CM93" s="706"/>
      <c r="CN93" s="706"/>
      <c r="CO93" s="706"/>
      <c r="CP93" s="706"/>
      <c r="CQ93" s="706"/>
      <c r="CR93" s="707"/>
      <c r="CS93" s="706"/>
      <c r="CT93" s="706"/>
      <c r="CU93" s="706"/>
      <c r="CV93" s="706"/>
      <c r="CW93" s="706"/>
      <c r="CX93" s="706"/>
      <c r="CY93" s="706"/>
      <c r="CZ93" s="706"/>
      <c r="DA93" s="706"/>
      <c r="DB93" s="696">
        <f t="shared" si="15"/>
        <v>0</v>
      </c>
      <c r="DC93" s="705">
        <f t="shared" si="16"/>
        <v>0</v>
      </c>
      <c r="DD93" s="704">
        <f t="shared" si="17"/>
        <v>0</v>
      </c>
      <c r="DE93" s="703">
        <f t="array" ref="DE93">(MAX(LEN(F93:DA93)))</f>
        <v>0</v>
      </c>
      <c r="DF93" s="700"/>
      <c r="DG93" s="782"/>
    </row>
    <row r="94" spans="1:111" x14ac:dyDescent="0.25">
      <c r="A94" s="710" t="str">
        <f>$B$85&amp;" "&amp;(IF(Setup!$N$67="yes",$B94,"")&amp;" "&amp;(IF(Setup!$N$70="yes",$C94,"")))</f>
        <v xml:space="preserve">Halfens &amp; relevant bolts (c x d)  </v>
      </c>
      <c r="B94" s="709"/>
      <c r="C94" s="789"/>
      <c r="D94" s="708"/>
      <c r="F94" s="792"/>
      <c r="G94" s="706"/>
      <c r="H94" s="706"/>
      <c r="I94" s="706"/>
      <c r="J94" s="706"/>
      <c r="K94" s="706"/>
      <c r="L94" s="706"/>
      <c r="M94" s="706"/>
      <c r="N94" s="706"/>
      <c r="O94" s="706"/>
      <c r="P94" s="707"/>
      <c r="Q94" s="706"/>
      <c r="R94" s="706"/>
      <c r="S94" s="706"/>
      <c r="T94" s="706"/>
      <c r="U94" s="706"/>
      <c r="V94" s="706"/>
      <c r="W94" s="706"/>
      <c r="X94" s="706"/>
      <c r="Y94" s="706"/>
      <c r="Z94" s="707"/>
      <c r="AA94" s="706"/>
      <c r="AB94" s="706"/>
      <c r="AC94" s="706"/>
      <c r="AD94" s="706"/>
      <c r="AE94" s="706"/>
      <c r="AF94" s="706"/>
      <c r="AG94" s="706"/>
      <c r="AH94" s="706"/>
      <c r="AI94" s="706"/>
      <c r="AJ94" s="707"/>
      <c r="AK94" s="706"/>
      <c r="AL94" s="706"/>
      <c r="AM94" s="706"/>
      <c r="AN94" s="706"/>
      <c r="AO94" s="706"/>
      <c r="AP94" s="706"/>
      <c r="AQ94" s="706"/>
      <c r="AR94" s="706"/>
      <c r="AS94" s="706"/>
      <c r="AT94" s="707"/>
      <c r="AU94" s="706"/>
      <c r="AV94" s="706"/>
      <c r="AW94" s="706"/>
      <c r="AX94" s="706"/>
      <c r="AY94" s="706"/>
      <c r="AZ94" s="706"/>
      <c r="BA94" s="706"/>
      <c r="BB94" s="706"/>
      <c r="BC94" s="706"/>
      <c r="BD94" s="707"/>
      <c r="BE94" s="706"/>
      <c r="BF94" s="706"/>
      <c r="BG94" s="706"/>
      <c r="BH94" s="706"/>
      <c r="BI94" s="706"/>
      <c r="BJ94" s="706"/>
      <c r="BK94" s="706"/>
      <c r="BL94" s="706"/>
      <c r="BM94" s="706"/>
      <c r="BN94" s="707"/>
      <c r="BO94" s="706"/>
      <c r="BP94" s="706"/>
      <c r="BQ94" s="706"/>
      <c r="BR94" s="706"/>
      <c r="BS94" s="706"/>
      <c r="BT94" s="706"/>
      <c r="BU94" s="706"/>
      <c r="BV94" s="706"/>
      <c r="BW94" s="706"/>
      <c r="BX94" s="707"/>
      <c r="BY94" s="706"/>
      <c r="BZ94" s="706"/>
      <c r="CA94" s="706"/>
      <c r="CB94" s="706"/>
      <c r="CC94" s="706"/>
      <c r="CD94" s="706"/>
      <c r="CE94" s="706"/>
      <c r="CF94" s="706"/>
      <c r="CG94" s="706"/>
      <c r="CH94" s="707"/>
      <c r="CI94" s="706"/>
      <c r="CJ94" s="706"/>
      <c r="CK94" s="706"/>
      <c r="CL94" s="706"/>
      <c r="CM94" s="706"/>
      <c r="CN94" s="706"/>
      <c r="CO94" s="706"/>
      <c r="CP94" s="706"/>
      <c r="CQ94" s="706"/>
      <c r="CR94" s="707"/>
      <c r="CS94" s="706"/>
      <c r="CT94" s="706"/>
      <c r="CU94" s="706"/>
      <c r="CV94" s="706"/>
      <c r="CW94" s="706"/>
      <c r="CX94" s="706"/>
      <c r="CY94" s="706"/>
      <c r="CZ94" s="706"/>
      <c r="DA94" s="706"/>
      <c r="DB94" s="696">
        <f t="shared" si="15"/>
        <v>0</v>
      </c>
      <c r="DC94" s="705">
        <f t="shared" si="16"/>
        <v>0</v>
      </c>
      <c r="DD94" s="704">
        <f t="shared" si="17"/>
        <v>0</v>
      </c>
      <c r="DE94" s="703">
        <f t="array" ref="DE94">(MAX(LEN(F94:DA94)))</f>
        <v>0</v>
      </c>
      <c r="DF94" s="700"/>
      <c r="DG94" s="782"/>
    </row>
    <row r="95" spans="1:111" x14ac:dyDescent="0.25">
      <c r="A95" s="710" t="str">
        <f>$B$85&amp;" "&amp;(IF(Setup!$N$67="yes",$B95,"")&amp;" "&amp;(IF(Setup!$N$70="yes",$C95,"")))</f>
        <v xml:space="preserve">Halfens &amp; relevant bolts (c x d)  </v>
      </c>
      <c r="B95" s="709"/>
      <c r="C95" s="789"/>
      <c r="D95" s="708"/>
      <c r="F95" s="792"/>
      <c r="G95" s="706"/>
      <c r="H95" s="706"/>
      <c r="I95" s="706"/>
      <c r="J95" s="706"/>
      <c r="K95" s="706"/>
      <c r="L95" s="706"/>
      <c r="M95" s="706"/>
      <c r="N95" s="706"/>
      <c r="O95" s="706"/>
      <c r="P95" s="707"/>
      <c r="Q95" s="706"/>
      <c r="R95" s="706"/>
      <c r="S95" s="706"/>
      <c r="T95" s="706"/>
      <c r="U95" s="706"/>
      <c r="V95" s="706"/>
      <c r="W95" s="706"/>
      <c r="X95" s="706"/>
      <c r="Y95" s="706"/>
      <c r="Z95" s="707"/>
      <c r="AA95" s="706"/>
      <c r="AB95" s="706"/>
      <c r="AC95" s="706"/>
      <c r="AD95" s="706"/>
      <c r="AE95" s="706"/>
      <c r="AF95" s="706"/>
      <c r="AG95" s="706"/>
      <c r="AH95" s="706"/>
      <c r="AI95" s="706"/>
      <c r="AJ95" s="707"/>
      <c r="AK95" s="706"/>
      <c r="AL95" s="706"/>
      <c r="AM95" s="706"/>
      <c r="AN95" s="706"/>
      <c r="AO95" s="706"/>
      <c r="AP95" s="706"/>
      <c r="AQ95" s="706"/>
      <c r="AR95" s="706"/>
      <c r="AS95" s="706"/>
      <c r="AT95" s="707"/>
      <c r="AU95" s="706"/>
      <c r="AV95" s="706"/>
      <c r="AW95" s="706"/>
      <c r="AX95" s="706"/>
      <c r="AY95" s="706"/>
      <c r="AZ95" s="706"/>
      <c r="BA95" s="706"/>
      <c r="BB95" s="706"/>
      <c r="BC95" s="706"/>
      <c r="BD95" s="707"/>
      <c r="BE95" s="706"/>
      <c r="BF95" s="706"/>
      <c r="BG95" s="706"/>
      <c r="BH95" s="706"/>
      <c r="BI95" s="706"/>
      <c r="BJ95" s="706"/>
      <c r="BK95" s="706"/>
      <c r="BL95" s="706"/>
      <c r="BM95" s="706"/>
      <c r="BN95" s="707"/>
      <c r="BO95" s="706"/>
      <c r="BP95" s="706"/>
      <c r="BQ95" s="706"/>
      <c r="BR95" s="706"/>
      <c r="BS95" s="706"/>
      <c r="BT95" s="706"/>
      <c r="BU95" s="706"/>
      <c r="BV95" s="706"/>
      <c r="BW95" s="706"/>
      <c r="BX95" s="707"/>
      <c r="BY95" s="706"/>
      <c r="BZ95" s="706"/>
      <c r="CA95" s="706"/>
      <c r="CB95" s="706"/>
      <c r="CC95" s="706"/>
      <c r="CD95" s="706"/>
      <c r="CE95" s="706"/>
      <c r="CF95" s="706"/>
      <c r="CG95" s="706"/>
      <c r="CH95" s="707"/>
      <c r="CI95" s="706"/>
      <c r="CJ95" s="706"/>
      <c r="CK95" s="706"/>
      <c r="CL95" s="706"/>
      <c r="CM95" s="706"/>
      <c r="CN95" s="706"/>
      <c r="CO95" s="706"/>
      <c r="CP95" s="706"/>
      <c r="CQ95" s="706"/>
      <c r="CR95" s="707"/>
      <c r="CS95" s="706"/>
      <c r="CT95" s="706"/>
      <c r="CU95" s="706"/>
      <c r="CV95" s="706"/>
      <c r="CW95" s="706"/>
      <c r="CX95" s="706"/>
      <c r="CY95" s="706"/>
      <c r="CZ95" s="706"/>
      <c r="DA95" s="706"/>
      <c r="DB95" s="696">
        <f t="shared" si="15"/>
        <v>0</v>
      </c>
      <c r="DC95" s="705">
        <f t="shared" si="16"/>
        <v>0</v>
      </c>
      <c r="DD95" s="704">
        <f t="shared" si="17"/>
        <v>0</v>
      </c>
      <c r="DE95" s="703">
        <f t="array" ref="DE95">(MAX(LEN(F95:DA95)))</f>
        <v>0</v>
      </c>
      <c r="DF95" s="700"/>
      <c r="DG95" s="782"/>
    </row>
    <row r="96" spans="1:111" x14ac:dyDescent="0.25">
      <c r="A96" s="710" t="str">
        <f>$B$85&amp;" "&amp;(IF(Setup!$N$67="yes",$B96,"")&amp;" "&amp;(IF(Setup!$N$70="yes",$C96,"")))</f>
        <v xml:space="preserve">Halfens &amp; relevant bolts (c x d)  </v>
      </c>
      <c r="B96" s="709"/>
      <c r="C96" s="789"/>
      <c r="D96" s="708"/>
      <c r="F96" s="792"/>
      <c r="G96" s="706"/>
      <c r="H96" s="706"/>
      <c r="I96" s="706"/>
      <c r="J96" s="706"/>
      <c r="K96" s="706"/>
      <c r="L96" s="706"/>
      <c r="M96" s="706"/>
      <c r="N96" s="706"/>
      <c r="O96" s="706"/>
      <c r="P96" s="707"/>
      <c r="Q96" s="706"/>
      <c r="R96" s="706"/>
      <c r="S96" s="706"/>
      <c r="T96" s="706"/>
      <c r="U96" s="706"/>
      <c r="V96" s="706"/>
      <c r="W96" s="706"/>
      <c r="X96" s="706"/>
      <c r="Y96" s="706"/>
      <c r="Z96" s="707"/>
      <c r="AA96" s="706"/>
      <c r="AB96" s="706"/>
      <c r="AC96" s="706"/>
      <c r="AD96" s="706"/>
      <c r="AE96" s="706"/>
      <c r="AF96" s="706"/>
      <c r="AG96" s="706"/>
      <c r="AH96" s="706"/>
      <c r="AI96" s="706"/>
      <c r="AJ96" s="707"/>
      <c r="AK96" s="706"/>
      <c r="AL96" s="706"/>
      <c r="AM96" s="706"/>
      <c r="AN96" s="706"/>
      <c r="AO96" s="706"/>
      <c r="AP96" s="706"/>
      <c r="AQ96" s="706"/>
      <c r="AR96" s="706"/>
      <c r="AS96" s="706"/>
      <c r="AT96" s="707"/>
      <c r="AU96" s="706"/>
      <c r="AV96" s="706"/>
      <c r="AW96" s="706"/>
      <c r="AX96" s="706"/>
      <c r="AY96" s="706"/>
      <c r="AZ96" s="706"/>
      <c r="BA96" s="706"/>
      <c r="BB96" s="706"/>
      <c r="BC96" s="706"/>
      <c r="BD96" s="707"/>
      <c r="BE96" s="706"/>
      <c r="BF96" s="706"/>
      <c r="BG96" s="706"/>
      <c r="BH96" s="706"/>
      <c r="BI96" s="706"/>
      <c r="BJ96" s="706"/>
      <c r="BK96" s="706"/>
      <c r="BL96" s="706"/>
      <c r="BM96" s="706"/>
      <c r="BN96" s="707"/>
      <c r="BO96" s="706"/>
      <c r="BP96" s="706"/>
      <c r="BQ96" s="706"/>
      <c r="BR96" s="706"/>
      <c r="BS96" s="706"/>
      <c r="BT96" s="706"/>
      <c r="BU96" s="706"/>
      <c r="BV96" s="706"/>
      <c r="BW96" s="706"/>
      <c r="BX96" s="707"/>
      <c r="BY96" s="706"/>
      <c r="BZ96" s="706"/>
      <c r="CA96" s="706"/>
      <c r="CB96" s="706"/>
      <c r="CC96" s="706"/>
      <c r="CD96" s="706"/>
      <c r="CE96" s="706"/>
      <c r="CF96" s="706"/>
      <c r="CG96" s="706"/>
      <c r="CH96" s="707"/>
      <c r="CI96" s="706"/>
      <c r="CJ96" s="706"/>
      <c r="CK96" s="706"/>
      <c r="CL96" s="706"/>
      <c r="CM96" s="706"/>
      <c r="CN96" s="706"/>
      <c r="CO96" s="706"/>
      <c r="CP96" s="706"/>
      <c r="CQ96" s="706"/>
      <c r="CR96" s="707"/>
      <c r="CS96" s="706"/>
      <c r="CT96" s="706"/>
      <c r="CU96" s="706"/>
      <c r="CV96" s="706"/>
      <c r="CW96" s="706"/>
      <c r="CX96" s="706"/>
      <c r="CY96" s="706"/>
      <c r="CZ96" s="706"/>
      <c r="DA96" s="706"/>
      <c r="DB96" s="696">
        <f t="shared" si="15"/>
        <v>0</v>
      </c>
      <c r="DC96" s="705">
        <f t="shared" si="16"/>
        <v>0</v>
      </c>
      <c r="DD96" s="704">
        <f t="shared" si="17"/>
        <v>0</v>
      </c>
      <c r="DE96" s="703">
        <f t="array" ref="DE96">(MAX(LEN(F96:DA96)))</f>
        <v>0</v>
      </c>
      <c r="DF96" s="700"/>
      <c r="DG96" s="782"/>
    </row>
    <row r="97" spans="1:111" x14ac:dyDescent="0.25">
      <c r="A97" s="710" t="str">
        <f>$B$85&amp;" "&amp;(IF(Setup!$N$67="yes",$B97,"")&amp;" "&amp;(IF(Setup!$N$70="yes",$C97,"")))</f>
        <v xml:space="preserve">Halfens &amp; relevant bolts (c x d)  </v>
      </c>
      <c r="B97" s="709"/>
      <c r="C97" s="789"/>
      <c r="D97" s="708"/>
      <c r="F97" s="792"/>
      <c r="G97" s="706"/>
      <c r="H97" s="706"/>
      <c r="I97" s="706"/>
      <c r="J97" s="706"/>
      <c r="K97" s="706"/>
      <c r="L97" s="706"/>
      <c r="M97" s="706"/>
      <c r="N97" s="706"/>
      <c r="O97" s="706"/>
      <c r="P97" s="707"/>
      <c r="Q97" s="706"/>
      <c r="R97" s="706"/>
      <c r="S97" s="706"/>
      <c r="T97" s="706"/>
      <c r="U97" s="706"/>
      <c r="V97" s="706"/>
      <c r="W97" s="706"/>
      <c r="X97" s="706"/>
      <c r="Y97" s="706"/>
      <c r="Z97" s="707"/>
      <c r="AA97" s="706"/>
      <c r="AB97" s="706"/>
      <c r="AC97" s="706"/>
      <c r="AD97" s="706"/>
      <c r="AE97" s="706"/>
      <c r="AF97" s="706"/>
      <c r="AG97" s="706"/>
      <c r="AH97" s="706"/>
      <c r="AI97" s="706"/>
      <c r="AJ97" s="707"/>
      <c r="AK97" s="706"/>
      <c r="AL97" s="706"/>
      <c r="AM97" s="706"/>
      <c r="AN97" s="706"/>
      <c r="AO97" s="706"/>
      <c r="AP97" s="706"/>
      <c r="AQ97" s="706"/>
      <c r="AR97" s="706"/>
      <c r="AS97" s="706"/>
      <c r="AT97" s="707"/>
      <c r="AU97" s="706"/>
      <c r="AV97" s="706"/>
      <c r="AW97" s="706"/>
      <c r="AX97" s="706"/>
      <c r="AY97" s="706"/>
      <c r="AZ97" s="706"/>
      <c r="BA97" s="706"/>
      <c r="BB97" s="706"/>
      <c r="BC97" s="706"/>
      <c r="BD97" s="707"/>
      <c r="BE97" s="706"/>
      <c r="BF97" s="706"/>
      <c r="BG97" s="706"/>
      <c r="BH97" s="706"/>
      <c r="BI97" s="706"/>
      <c r="BJ97" s="706"/>
      <c r="BK97" s="706"/>
      <c r="BL97" s="706"/>
      <c r="BM97" s="706"/>
      <c r="BN97" s="707"/>
      <c r="BO97" s="706"/>
      <c r="BP97" s="706"/>
      <c r="BQ97" s="706"/>
      <c r="BR97" s="706"/>
      <c r="BS97" s="706"/>
      <c r="BT97" s="706"/>
      <c r="BU97" s="706"/>
      <c r="BV97" s="706"/>
      <c r="BW97" s="706"/>
      <c r="BX97" s="707"/>
      <c r="BY97" s="706"/>
      <c r="BZ97" s="706"/>
      <c r="CA97" s="706"/>
      <c r="CB97" s="706"/>
      <c r="CC97" s="706"/>
      <c r="CD97" s="706"/>
      <c r="CE97" s="706"/>
      <c r="CF97" s="706"/>
      <c r="CG97" s="706"/>
      <c r="CH97" s="707"/>
      <c r="CI97" s="706"/>
      <c r="CJ97" s="706"/>
      <c r="CK97" s="706"/>
      <c r="CL97" s="706"/>
      <c r="CM97" s="706"/>
      <c r="CN97" s="706"/>
      <c r="CO97" s="706"/>
      <c r="CP97" s="706"/>
      <c r="CQ97" s="706"/>
      <c r="CR97" s="707"/>
      <c r="CS97" s="706"/>
      <c r="CT97" s="706"/>
      <c r="CU97" s="706"/>
      <c r="CV97" s="706"/>
      <c r="CW97" s="706"/>
      <c r="CX97" s="706"/>
      <c r="CY97" s="706"/>
      <c r="CZ97" s="706"/>
      <c r="DA97" s="706"/>
      <c r="DB97" s="696">
        <f t="shared" si="15"/>
        <v>0</v>
      </c>
      <c r="DC97" s="705">
        <f t="shared" si="16"/>
        <v>0</v>
      </c>
      <c r="DD97" s="704">
        <f t="shared" si="17"/>
        <v>0</v>
      </c>
      <c r="DE97" s="703">
        <f t="array" ref="DE97">(MAX(LEN(F97:DA97)))</f>
        <v>0</v>
      </c>
      <c r="DF97" s="700"/>
      <c r="DG97" s="782"/>
    </row>
    <row r="98" spans="1:111" ht="13" thickBot="1" x14ac:dyDescent="0.3">
      <c r="A98" s="710" t="str">
        <f>$B$85&amp;" "&amp;(IF(Setup!$N$67="yes",$B98,"")&amp;" "&amp;(IF(Setup!$N$70="yes",$C98,"")))</f>
        <v xml:space="preserve">Halfens &amp; relevant bolts (c x d)  </v>
      </c>
      <c r="B98" s="709"/>
      <c r="C98" s="789"/>
      <c r="D98" s="708"/>
      <c r="E98" s="799"/>
      <c r="F98" s="792"/>
      <c r="G98" s="706"/>
      <c r="H98" s="706"/>
      <c r="I98" s="706"/>
      <c r="J98" s="706"/>
      <c r="K98" s="706"/>
      <c r="L98" s="706"/>
      <c r="M98" s="706"/>
      <c r="N98" s="706"/>
      <c r="O98" s="706"/>
      <c r="P98" s="707"/>
      <c r="Q98" s="706"/>
      <c r="R98" s="706"/>
      <c r="S98" s="706"/>
      <c r="T98" s="706"/>
      <c r="U98" s="706"/>
      <c r="V98" s="706"/>
      <c r="W98" s="706"/>
      <c r="X98" s="706"/>
      <c r="Y98" s="706"/>
      <c r="Z98" s="707"/>
      <c r="AA98" s="706"/>
      <c r="AB98" s="706"/>
      <c r="AC98" s="706"/>
      <c r="AD98" s="706"/>
      <c r="AE98" s="706"/>
      <c r="AF98" s="706"/>
      <c r="AG98" s="706"/>
      <c r="AH98" s="706"/>
      <c r="AI98" s="706"/>
      <c r="AJ98" s="707"/>
      <c r="AK98" s="706"/>
      <c r="AL98" s="706"/>
      <c r="AM98" s="706"/>
      <c r="AN98" s="706"/>
      <c r="AO98" s="706"/>
      <c r="AP98" s="706"/>
      <c r="AQ98" s="706"/>
      <c r="AR98" s="706"/>
      <c r="AS98" s="706"/>
      <c r="AT98" s="707"/>
      <c r="AU98" s="706"/>
      <c r="AV98" s="706"/>
      <c r="AW98" s="706"/>
      <c r="AX98" s="706"/>
      <c r="AY98" s="706"/>
      <c r="AZ98" s="706"/>
      <c r="BA98" s="706"/>
      <c r="BB98" s="706"/>
      <c r="BC98" s="706"/>
      <c r="BD98" s="707"/>
      <c r="BE98" s="706"/>
      <c r="BF98" s="706"/>
      <c r="BG98" s="706"/>
      <c r="BH98" s="706"/>
      <c r="BI98" s="706"/>
      <c r="BJ98" s="706"/>
      <c r="BK98" s="706"/>
      <c r="BL98" s="706"/>
      <c r="BM98" s="706"/>
      <c r="BN98" s="707"/>
      <c r="BO98" s="706"/>
      <c r="BP98" s="706"/>
      <c r="BQ98" s="706"/>
      <c r="BR98" s="706"/>
      <c r="BS98" s="706"/>
      <c r="BT98" s="706"/>
      <c r="BU98" s="706"/>
      <c r="BV98" s="706"/>
      <c r="BW98" s="706"/>
      <c r="BX98" s="707"/>
      <c r="BY98" s="706"/>
      <c r="BZ98" s="706"/>
      <c r="CA98" s="706"/>
      <c r="CB98" s="706"/>
      <c r="CC98" s="706"/>
      <c r="CD98" s="706"/>
      <c r="CE98" s="706"/>
      <c r="CF98" s="706"/>
      <c r="CG98" s="706"/>
      <c r="CH98" s="707"/>
      <c r="CI98" s="706"/>
      <c r="CJ98" s="706"/>
      <c r="CK98" s="706"/>
      <c r="CL98" s="706"/>
      <c r="CM98" s="706"/>
      <c r="CN98" s="706"/>
      <c r="CO98" s="706"/>
      <c r="CP98" s="706"/>
      <c r="CQ98" s="706"/>
      <c r="CR98" s="707"/>
      <c r="CS98" s="706"/>
      <c r="CT98" s="706"/>
      <c r="CU98" s="706"/>
      <c r="CV98" s="706"/>
      <c r="CW98" s="706"/>
      <c r="CX98" s="706"/>
      <c r="CY98" s="706"/>
      <c r="CZ98" s="706"/>
      <c r="DA98" s="706"/>
      <c r="DB98" s="696">
        <f t="shared" si="15"/>
        <v>0</v>
      </c>
      <c r="DC98" s="705">
        <f t="shared" si="16"/>
        <v>0</v>
      </c>
      <c r="DD98" s="704">
        <f t="shared" si="17"/>
        <v>0</v>
      </c>
      <c r="DE98" s="703">
        <f t="array" ref="DE98">(MAX(LEN(F98:DA98)))</f>
        <v>0</v>
      </c>
      <c r="DF98" s="700"/>
      <c r="DG98" s="782"/>
    </row>
    <row r="99" spans="1:111" ht="13.5" thickTop="1" x14ac:dyDescent="0.3">
      <c r="A99" s="712"/>
      <c r="B99" s="1211"/>
      <c r="C99" s="1212"/>
      <c r="D99" s="1212"/>
      <c r="E99" s="802"/>
      <c r="F99" s="792"/>
      <c r="G99" s="706"/>
      <c r="H99" s="706"/>
      <c r="I99" s="706"/>
      <c r="J99" s="706"/>
      <c r="K99" s="706"/>
      <c r="L99" s="706"/>
      <c r="M99" s="706"/>
      <c r="N99" s="706"/>
      <c r="O99" s="706"/>
      <c r="P99" s="707"/>
      <c r="Q99" s="706"/>
      <c r="R99" s="706"/>
      <c r="S99" s="706"/>
      <c r="T99" s="706"/>
      <c r="U99" s="706"/>
      <c r="V99" s="706"/>
      <c r="W99" s="706"/>
      <c r="X99" s="706"/>
      <c r="Y99" s="706"/>
      <c r="Z99" s="707"/>
      <c r="AA99" s="706"/>
      <c r="AB99" s="706"/>
      <c r="AC99" s="706"/>
      <c r="AD99" s="706"/>
      <c r="AE99" s="706"/>
      <c r="AF99" s="706"/>
      <c r="AG99" s="706"/>
      <c r="AH99" s="706"/>
      <c r="AI99" s="706"/>
      <c r="AJ99" s="707"/>
      <c r="AK99" s="706"/>
      <c r="AL99" s="706"/>
      <c r="AM99" s="706"/>
      <c r="AN99" s="706"/>
      <c r="AO99" s="706"/>
      <c r="AP99" s="706"/>
      <c r="AQ99" s="706"/>
      <c r="AR99" s="706"/>
      <c r="AS99" s="706"/>
      <c r="AT99" s="707"/>
      <c r="AU99" s="706"/>
      <c r="AV99" s="706"/>
      <c r="AW99" s="706"/>
      <c r="AX99" s="706"/>
      <c r="AY99" s="706"/>
      <c r="AZ99" s="706"/>
      <c r="BA99" s="706"/>
      <c r="BB99" s="706"/>
      <c r="BC99" s="706"/>
      <c r="BD99" s="707"/>
      <c r="BE99" s="706"/>
      <c r="BF99" s="706"/>
      <c r="BG99" s="706"/>
      <c r="BH99" s="706"/>
      <c r="BI99" s="706"/>
      <c r="BJ99" s="706"/>
      <c r="BK99" s="706"/>
      <c r="BL99" s="706"/>
      <c r="BM99" s="706"/>
      <c r="BN99" s="707"/>
      <c r="BO99" s="706"/>
      <c r="BP99" s="706"/>
      <c r="BQ99" s="706"/>
      <c r="BR99" s="706"/>
      <c r="BS99" s="706"/>
      <c r="BT99" s="706"/>
      <c r="BU99" s="706"/>
      <c r="BV99" s="706"/>
      <c r="BW99" s="706"/>
      <c r="BX99" s="707"/>
      <c r="BY99" s="706"/>
      <c r="BZ99" s="706"/>
      <c r="CA99" s="706"/>
      <c r="CB99" s="706"/>
      <c r="CC99" s="706"/>
      <c r="CD99" s="706"/>
      <c r="CE99" s="706"/>
      <c r="CF99" s="706"/>
      <c r="CG99" s="706"/>
      <c r="CH99" s="707"/>
      <c r="CI99" s="706"/>
      <c r="CJ99" s="706"/>
      <c r="CK99" s="706"/>
      <c r="CL99" s="706"/>
      <c r="CM99" s="706"/>
      <c r="CN99" s="706"/>
      <c r="CO99" s="706"/>
      <c r="CP99" s="706"/>
      <c r="CQ99" s="706"/>
      <c r="CR99" s="707"/>
      <c r="CS99" s="706"/>
      <c r="CT99" s="706"/>
      <c r="CU99" s="706"/>
      <c r="CV99" s="706"/>
      <c r="CW99" s="706"/>
      <c r="CX99" s="706"/>
      <c r="CY99" s="706"/>
      <c r="CZ99" s="706"/>
      <c r="DA99" s="706"/>
      <c r="DD99" s="711"/>
      <c r="DE99" s="711"/>
      <c r="DF99" s="700"/>
      <c r="DG99" s="780"/>
    </row>
    <row r="100" spans="1:111" ht="13" x14ac:dyDescent="0.3">
      <c r="B100" s="1213" t="s">
        <v>558</v>
      </c>
      <c r="C100" s="1214"/>
      <c r="D100" s="1214"/>
      <c r="E100" s="804"/>
      <c r="F100" s="792"/>
      <c r="G100" s="706"/>
      <c r="H100" s="706"/>
      <c r="I100" s="706"/>
      <c r="J100" s="706"/>
      <c r="K100" s="706"/>
      <c r="L100" s="706"/>
      <c r="M100" s="706"/>
      <c r="N100" s="706"/>
      <c r="O100" s="706"/>
      <c r="P100" s="707"/>
      <c r="Q100" s="706"/>
      <c r="R100" s="706"/>
      <c r="S100" s="706"/>
      <c r="T100" s="706"/>
      <c r="U100" s="706"/>
      <c r="V100" s="706"/>
      <c r="W100" s="706"/>
      <c r="X100" s="706"/>
      <c r="Y100" s="706"/>
      <c r="Z100" s="707"/>
      <c r="AA100" s="706"/>
      <c r="AB100" s="706"/>
      <c r="AC100" s="706"/>
      <c r="AD100" s="706"/>
      <c r="AE100" s="706"/>
      <c r="AF100" s="706"/>
      <c r="AG100" s="706"/>
      <c r="AH100" s="706"/>
      <c r="AI100" s="706"/>
      <c r="AJ100" s="707"/>
      <c r="AK100" s="706"/>
      <c r="AL100" s="706"/>
      <c r="AM100" s="706"/>
      <c r="AN100" s="706"/>
      <c r="AO100" s="706"/>
      <c r="AP100" s="706"/>
      <c r="AQ100" s="706"/>
      <c r="AR100" s="706"/>
      <c r="AS100" s="706"/>
      <c r="AT100" s="707"/>
      <c r="AU100" s="706"/>
      <c r="AV100" s="706"/>
      <c r="AW100" s="706"/>
      <c r="AX100" s="706"/>
      <c r="AY100" s="706"/>
      <c r="AZ100" s="706"/>
      <c r="BA100" s="706"/>
      <c r="BB100" s="706"/>
      <c r="BC100" s="706"/>
      <c r="BD100" s="707"/>
      <c r="BE100" s="706"/>
      <c r="BF100" s="706"/>
      <c r="BG100" s="706"/>
      <c r="BH100" s="706"/>
      <c r="BI100" s="706"/>
      <c r="BJ100" s="706"/>
      <c r="BK100" s="706"/>
      <c r="BL100" s="706"/>
      <c r="BM100" s="706"/>
      <c r="BN100" s="707"/>
      <c r="BO100" s="706"/>
      <c r="BP100" s="706"/>
      <c r="BQ100" s="706"/>
      <c r="BR100" s="706"/>
      <c r="BS100" s="706"/>
      <c r="BT100" s="706"/>
      <c r="BU100" s="706"/>
      <c r="BV100" s="706"/>
      <c r="BW100" s="706"/>
      <c r="BX100" s="707"/>
      <c r="BY100" s="706"/>
      <c r="BZ100" s="706"/>
      <c r="CA100" s="706"/>
      <c r="CB100" s="706"/>
      <c r="CC100" s="706"/>
      <c r="CD100" s="706"/>
      <c r="CE100" s="706"/>
      <c r="CF100" s="706"/>
      <c r="CG100" s="706"/>
      <c r="CH100" s="707"/>
      <c r="CI100" s="706"/>
      <c r="CJ100" s="706"/>
      <c r="CK100" s="706"/>
      <c r="CL100" s="706"/>
      <c r="CM100" s="706"/>
      <c r="CN100" s="706"/>
      <c r="CO100" s="706"/>
      <c r="CP100" s="706"/>
      <c r="CQ100" s="706"/>
      <c r="CR100" s="707"/>
      <c r="CS100" s="706"/>
      <c r="CT100" s="706"/>
      <c r="CU100" s="706"/>
      <c r="CV100" s="706"/>
      <c r="CW100" s="706"/>
      <c r="CX100" s="706"/>
      <c r="CY100" s="706"/>
      <c r="CZ100" s="706"/>
      <c r="DA100" s="706"/>
      <c r="DD100" s="711"/>
      <c r="DE100" s="711"/>
      <c r="DF100" s="700"/>
      <c r="DG100" s="806" t="s">
        <v>558</v>
      </c>
    </row>
    <row r="101" spans="1:111" ht="13.5" thickBot="1" x14ac:dyDescent="0.35">
      <c r="B101" s="1215" t="s">
        <v>62</v>
      </c>
      <c r="C101" s="1216"/>
      <c r="D101" s="1216"/>
      <c r="E101" s="803"/>
      <c r="F101" s="792"/>
      <c r="G101" s="706"/>
      <c r="H101" s="706"/>
      <c r="I101" s="706"/>
      <c r="J101" s="706"/>
      <c r="K101" s="706"/>
      <c r="L101" s="706"/>
      <c r="M101" s="706"/>
      <c r="N101" s="706"/>
      <c r="O101" s="706"/>
      <c r="P101" s="707"/>
      <c r="Q101" s="706"/>
      <c r="R101" s="706"/>
      <c r="S101" s="706"/>
      <c r="T101" s="706"/>
      <c r="U101" s="706"/>
      <c r="V101" s="706"/>
      <c r="W101" s="706"/>
      <c r="X101" s="706"/>
      <c r="Y101" s="706"/>
      <c r="Z101" s="707"/>
      <c r="AA101" s="706"/>
      <c r="AB101" s="706"/>
      <c r="AC101" s="706"/>
      <c r="AD101" s="706"/>
      <c r="AE101" s="706"/>
      <c r="AF101" s="706"/>
      <c r="AG101" s="706"/>
      <c r="AH101" s="706"/>
      <c r="AI101" s="706"/>
      <c r="AJ101" s="707"/>
      <c r="AK101" s="706"/>
      <c r="AL101" s="706"/>
      <c r="AM101" s="706"/>
      <c r="AN101" s="706"/>
      <c r="AO101" s="706"/>
      <c r="AP101" s="706"/>
      <c r="AQ101" s="706"/>
      <c r="AR101" s="706"/>
      <c r="AS101" s="706"/>
      <c r="AT101" s="707"/>
      <c r="AU101" s="706"/>
      <c r="AV101" s="706"/>
      <c r="AW101" s="706"/>
      <c r="AX101" s="706"/>
      <c r="AY101" s="706"/>
      <c r="AZ101" s="706"/>
      <c r="BA101" s="706"/>
      <c r="BB101" s="706"/>
      <c r="BC101" s="706"/>
      <c r="BD101" s="707"/>
      <c r="BE101" s="706"/>
      <c r="BF101" s="706"/>
      <c r="BG101" s="706"/>
      <c r="BH101" s="706"/>
      <c r="BI101" s="706"/>
      <c r="BJ101" s="706"/>
      <c r="BK101" s="706"/>
      <c r="BL101" s="706"/>
      <c r="BM101" s="706"/>
      <c r="BN101" s="707"/>
      <c r="BO101" s="706"/>
      <c r="BP101" s="706"/>
      <c r="BQ101" s="706"/>
      <c r="BR101" s="706"/>
      <c r="BS101" s="706"/>
      <c r="BT101" s="706"/>
      <c r="BU101" s="706"/>
      <c r="BV101" s="706"/>
      <c r="BW101" s="706"/>
      <c r="BX101" s="707"/>
      <c r="BY101" s="706"/>
      <c r="BZ101" s="706"/>
      <c r="CA101" s="706"/>
      <c r="CB101" s="706"/>
      <c r="CC101" s="706"/>
      <c r="CD101" s="706"/>
      <c r="CE101" s="706"/>
      <c r="CF101" s="706"/>
      <c r="CG101" s="706"/>
      <c r="CH101" s="707"/>
      <c r="CI101" s="706"/>
      <c r="CJ101" s="706"/>
      <c r="CK101" s="706"/>
      <c r="CL101" s="706"/>
      <c r="CM101" s="706"/>
      <c r="CN101" s="706"/>
      <c r="CO101" s="706"/>
      <c r="CP101" s="706"/>
      <c r="CQ101" s="706"/>
      <c r="CR101" s="707"/>
      <c r="CS101" s="706"/>
      <c r="CT101" s="706"/>
      <c r="CU101" s="706"/>
      <c r="CV101" s="706"/>
      <c r="CW101" s="706"/>
      <c r="CX101" s="706"/>
      <c r="CY101" s="706"/>
      <c r="CZ101" s="706"/>
      <c r="DA101" s="706"/>
      <c r="DD101" s="711"/>
      <c r="DE101" s="711"/>
      <c r="DF101" s="700"/>
      <c r="DG101" s="781" t="s">
        <v>557</v>
      </c>
    </row>
    <row r="102" spans="1:111" ht="13.5" thickTop="1" x14ac:dyDescent="0.3">
      <c r="B102" s="787" t="s">
        <v>545</v>
      </c>
      <c r="C102" s="788" t="s">
        <v>544</v>
      </c>
      <c r="D102" s="758" t="s">
        <v>543</v>
      </c>
      <c r="E102" s="788" t="s">
        <v>630</v>
      </c>
      <c r="F102" s="792"/>
      <c r="G102" s="706"/>
      <c r="H102" s="706"/>
      <c r="I102" s="706"/>
      <c r="J102" s="706"/>
      <c r="K102" s="706"/>
      <c r="L102" s="706"/>
      <c r="M102" s="706"/>
      <c r="N102" s="706"/>
      <c r="O102" s="706"/>
      <c r="P102" s="707"/>
      <c r="Q102" s="706"/>
      <c r="R102" s="706"/>
      <c r="S102" s="706"/>
      <c r="T102" s="706"/>
      <c r="U102" s="706"/>
      <c r="V102" s="706"/>
      <c r="W102" s="706"/>
      <c r="X102" s="706"/>
      <c r="Y102" s="706"/>
      <c r="Z102" s="707"/>
      <c r="AA102" s="706"/>
      <c r="AB102" s="706"/>
      <c r="AC102" s="706"/>
      <c r="AD102" s="706"/>
      <c r="AE102" s="706"/>
      <c r="AF102" s="706"/>
      <c r="AG102" s="706"/>
      <c r="AH102" s="706"/>
      <c r="AI102" s="706"/>
      <c r="AJ102" s="707"/>
      <c r="AK102" s="706"/>
      <c r="AL102" s="706"/>
      <c r="AM102" s="706"/>
      <c r="AN102" s="706"/>
      <c r="AO102" s="706"/>
      <c r="AP102" s="706"/>
      <c r="AQ102" s="706"/>
      <c r="AR102" s="706"/>
      <c r="AS102" s="706"/>
      <c r="AT102" s="707"/>
      <c r="AU102" s="706"/>
      <c r="AV102" s="706"/>
      <c r="AW102" s="706"/>
      <c r="AX102" s="706"/>
      <c r="AY102" s="706"/>
      <c r="AZ102" s="706"/>
      <c r="BA102" s="706"/>
      <c r="BB102" s="706"/>
      <c r="BC102" s="706"/>
      <c r="BD102" s="707"/>
      <c r="BE102" s="706"/>
      <c r="BF102" s="706"/>
      <c r="BG102" s="706"/>
      <c r="BH102" s="706"/>
      <c r="BI102" s="706"/>
      <c r="BJ102" s="706"/>
      <c r="BK102" s="706"/>
      <c r="BL102" s="706"/>
      <c r="BM102" s="706"/>
      <c r="BN102" s="707"/>
      <c r="BO102" s="706"/>
      <c r="BP102" s="706"/>
      <c r="BQ102" s="706"/>
      <c r="BR102" s="706"/>
      <c r="BS102" s="706"/>
      <c r="BT102" s="706"/>
      <c r="BU102" s="706"/>
      <c r="BV102" s="706"/>
      <c r="BW102" s="706"/>
      <c r="BX102" s="707"/>
      <c r="BY102" s="706"/>
      <c r="BZ102" s="706"/>
      <c r="CA102" s="706"/>
      <c r="CB102" s="706"/>
      <c r="CC102" s="706"/>
      <c r="CD102" s="706"/>
      <c r="CE102" s="706"/>
      <c r="CF102" s="706"/>
      <c r="CG102" s="706"/>
      <c r="CH102" s="707"/>
      <c r="CI102" s="706"/>
      <c r="CJ102" s="706"/>
      <c r="CK102" s="706"/>
      <c r="CL102" s="706"/>
      <c r="CM102" s="706"/>
      <c r="CN102" s="706"/>
      <c r="CO102" s="706"/>
      <c r="CP102" s="706"/>
      <c r="CQ102" s="706"/>
      <c r="CR102" s="707"/>
      <c r="CS102" s="706"/>
      <c r="CT102" s="706"/>
      <c r="CU102" s="706"/>
      <c r="CV102" s="706"/>
      <c r="CW102" s="706"/>
      <c r="CX102" s="706"/>
      <c r="CY102" s="706"/>
      <c r="CZ102" s="706"/>
      <c r="DA102" s="706"/>
      <c r="DD102" s="711"/>
      <c r="DE102" s="711"/>
      <c r="DF102" s="700"/>
      <c r="DG102" s="758" t="s">
        <v>624</v>
      </c>
    </row>
    <row r="103" spans="1:111" ht="13" x14ac:dyDescent="0.3">
      <c r="A103" s="710" t="str">
        <f>$B$101&amp;" "&amp;(IF(Setup!$N$73="yes",$B103,"")&amp;" "&amp;(IF(Setup!$N$76="yes",$C103,"")))</f>
        <v xml:space="preserve">glazing  </v>
      </c>
      <c r="B103" s="807"/>
      <c r="C103" s="808"/>
      <c r="D103" s="809"/>
      <c r="E103" s="796" t="s">
        <v>604</v>
      </c>
      <c r="F103" s="793" t="str">
        <f>IF('A1'!$F63&gt;0,"X","")</f>
        <v/>
      </c>
      <c r="G103" s="785" t="str">
        <f>IF('A1'!$T63&gt;0,"X","")</f>
        <v/>
      </c>
      <c r="H103" s="785" t="str">
        <f>IF('A1'!$AH63&gt;0,"X","")</f>
        <v/>
      </c>
      <c r="I103" s="785" t="str">
        <f>IF('A1'!$AV63&gt;0,"X","")</f>
        <v/>
      </c>
      <c r="J103" s="785" t="str">
        <f>IF('A1'!$BJ63&gt;0,"X","")</f>
        <v/>
      </c>
      <c r="K103" s="785" t="str">
        <f>IF('A1'!$BX63&gt;0,"X","")</f>
        <v/>
      </c>
      <c r="L103" s="785" t="str">
        <f>IF('A1'!$CL63&gt;0,"X","")</f>
        <v/>
      </c>
      <c r="M103" s="785" t="str">
        <f>IF('A1'!$CZ63&gt;0,"X","")</f>
        <v/>
      </c>
      <c r="N103" s="785" t="str">
        <f>IF('A1'!$DN63&gt;0,"X","")</f>
        <v/>
      </c>
      <c r="O103" s="785" t="str">
        <f>IF('A1'!$EB63&gt;0,"X","")</f>
        <v/>
      </c>
      <c r="P103" s="786" t="str">
        <f>IF('A2'!$F63&gt;0,"X","")</f>
        <v/>
      </c>
      <c r="Q103" s="785" t="str">
        <f>IF('A2'!$T63&gt;0,"X","")</f>
        <v/>
      </c>
      <c r="R103" s="785" t="str">
        <f>IF('A2'!$AH63&gt;0,"X","")</f>
        <v/>
      </c>
      <c r="S103" s="785" t="str">
        <f>IF('A2'!$AV63&gt;0,"X","")</f>
        <v/>
      </c>
      <c r="T103" s="785" t="str">
        <f>IF('A2'!$BJ63&gt;0,"X","")</f>
        <v/>
      </c>
      <c r="U103" s="785" t="str">
        <f>IF('A2'!$BX63&gt;0,"X","")</f>
        <v/>
      </c>
      <c r="V103" s="785" t="str">
        <f>IF('A2'!$CL63&gt;0,"X","")</f>
        <v/>
      </c>
      <c r="W103" s="785" t="str">
        <f>IF('A2'!$CZ63&gt;0,"X","")</f>
        <v/>
      </c>
      <c r="X103" s="785" t="str">
        <f>IF('A2'!$DN63&gt;0,"X","")</f>
        <v/>
      </c>
      <c r="Y103" s="785" t="str">
        <f>IF('A2'!$EB63&gt;0,"X","")</f>
        <v/>
      </c>
      <c r="Z103" s="786" t="str">
        <f>IF('A3'!$F63&gt;0,"X","")</f>
        <v/>
      </c>
      <c r="AA103" s="785" t="str">
        <f>IF('A3'!$T63&gt;0,"X","")</f>
        <v/>
      </c>
      <c r="AB103" s="785" t="str">
        <f>IF('A3'!$AH63&gt;0,"X","")</f>
        <v/>
      </c>
      <c r="AC103" s="785" t="str">
        <f>IF('A3'!$AV63&gt;0,"X","")</f>
        <v/>
      </c>
      <c r="AD103" s="785" t="str">
        <f>IF('A3'!$BJ63&gt;0,"X","")</f>
        <v/>
      </c>
      <c r="AE103" s="785" t="str">
        <f>IF('A3'!$BX63&gt;0,"X","")</f>
        <v/>
      </c>
      <c r="AF103" s="785" t="str">
        <f>IF('A3'!$CL63&gt;0,"X","")</f>
        <v/>
      </c>
      <c r="AG103" s="785" t="str">
        <f>IF('A3'!$CZ63&gt;0,"X","")</f>
        <v/>
      </c>
      <c r="AH103" s="785" t="str">
        <f>IF('A3'!$DN63&gt;0,"X","")</f>
        <v/>
      </c>
      <c r="AI103" s="785" t="str">
        <f>IF('A3'!$EB63&gt;0,"X","")</f>
        <v/>
      </c>
      <c r="AJ103" s="786" t="str">
        <f>IF('A4'!$F63&gt;0,"X","")</f>
        <v/>
      </c>
      <c r="AK103" s="785" t="str">
        <f>IF('A4'!$T63&gt;0,"X","")</f>
        <v/>
      </c>
      <c r="AL103" s="785" t="str">
        <f>IF('A4'!$AH63&gt;0,"X","")</f>
        <v/>
      </c>
      <c r="AM103" s="785" t="str">
        <f>IF('A4'!$AV63&gt;0,"X","")</f>
        <v/>
      </c>
      <c r="AN103" s="785" t="str">
        <f>IF('A4'!$BJ63&gt;0,"X","")</f>
        <v/>
      </c>
      <c r="AO103" s="785" t="str">
        <f>IF('A4'!$BX63&gt;0,"X","")</f>
        <v/>
      </c>
      <c r="AP103" s="785" t="str">
        <f>IF('A4'!$CL63&gt;0,"X","")</f>
        <v/>
      </c>
      <c r="AQ103" s="785" t="str">
        <f>IF('A4'!$CZ63&gt;0,"X","")</f>
        <v/>
      </c>
      <c r="AR103" s="785" t="str">
        <f>IF('A4'!$DN63&gt;0,"X","")</f>
        <v/>
      </c>
      <c r="AS103" s="785" t="str">
        <f>IF('A4'!$EB63&gt;0,"X","")</f>
        <v/>
      </c>
      <c r="AT103" s="786" t="str">
        <f>IF('A5'!$F63&gt;0,"X","")</f>
        <v/>
      </c>
      <c r="AU103" s="785" t="str">
        <f>IF('A5'!$T63&gt;0,"X","")</f>
        <v/>
      </c>
      <c r="AV103" s="785" t="str">
        <f>IF('A5'!$AH63&gt;0,"X","")</f>
        <v/>
      </c>
      <c r="AW103" s="785" t="str">
        <f>IF('A5'!$AV63&gt;0,"X","")</f>
        <v/>
      </c>
      <c r="AX103" s="785" t="str">
        <f>IF('A5'!$BJ63&gt;0,"X","")</f>
        <v/>
      </c>
      <c r="AY103" s="785" t="str">
        <f>IF('A5'!$BX63&gt;0,"X","")</f>
        <v/>
      </c>
      <c r="AZ103" s="785" t="str">
        <f>IF('A5'!$CL63&gt;0,"X","")</f>
        <v/>
      </c>
      <c r="BA103" s="785" t="str">
        <f>IF('A5'!$CZ63&gt;0,"X","")</f>
        <v/>
      </c>
      <c r="BB103" s="785" t="str">
        <f>IF('A5'!$DN63&gt;0,"X","")</f>
        <v/>
      </c>
      <c r="BC103" s="785" t="str">
        <f>IF('A5'!$EB63&gt;0,"X","")</f>
        <v/>
      </c>
      <c r="BD103" s="786" t="str">
        <f>IF('A6'!$F63&gt;0,"X","")</f>
        <v/>
      </c>
      <c r="BE103" s="785" t="str">
        <f>IF('A6'!$T63&gt;0,"X","")</f>
        <v/>
      </c>
      <c r="BF103" s="785" t="str">
        <f>IF('A6'!$AH63&gt;0,"X","")</f>
        <v/>
      </c>
      <c r="BG103" s="785" t="str">
        <f>IF('A6'!$AV63&gt;0,"X","")</f>
        <v/>
      </c>
      <c r="BH103" s="785" t="str">
        <f>IF('A6'!$BJ63&gt;0,"X","")</f>
        <v/>
      </c>
      <c r="BI103" s="785" t="str">
        <f>IF('A6'!$BX63&gt;0,"X","")</f>
        <v/>
      </c>
      <c r="BJ103" s="785" t="str">
        <f>IF('A6'!$CL63&gt;0,"X","")</f>
        <v/>
      </c>
      <c r="BK103" s="785" t="str">
        <f>IF('A6'!$CZ63&gt;0,"X","")</f>
        <v/>
      </c>
      <c r="BL103" s="785" t="str">
        <f>IF('A6'!$DN63&gt;0,"X","")</f>
        <v/>
      </c>
      <c r="BM103" s="785" t="str">
        <f>IF('A6'!$EB63&gt;0,"X","")</f>
        <v/>
      </c>
      <c r="BN103" s="786" t="str">
        <f>IF('A7'!$F63&gt;0,"X","")</f>
        <v/>
      </c>
      <c r="BO103" s="785" t="str">
        <f>IF('A7'!$T63&gt;0,"X","")</f>
        <v/>
      </c>
      <c r="BP103" s="785" t="str">
        <f>IF('A7'!$AH63&gt;0,"X","")</f>
        <v/>
      </c>
      <c r="BQ103" s="785" t="str">
        <f>IF('A7'!$AV63&gt;0,"X","")</f>
        <v/>
      </c>
      <c r="BR103" s="785" t="str">
        <f>IF('A7'!$BJ63&gt;0,"X","")</f>
        <v/>
      </c>
      <c r="BS103" s="785" t="str">
        <f>IF('A7'!$BX63&gt;0,"X","")</f>
        <v/>
      </c>
      <c r="BT103" s="785" t="str">
        <f>IF('A7'!$CL63&gt;0,"X","")</f>
        <v/>
      </c>
      <c r="BU103" s="785" t="str">
        <f>IF('A7'!$CZ63&gt;0,"X","")</f>
        <v/>
      </c>
      <c r="BV103" s="785" t="str">
        <f>IF('A7'!$DN63&gt;0,"X","")</f>
        <v/>
      </c>
      <c r="BW103" s="785" t="str">
        <f>IF('A7'!$EB63&gt;0,"X","")</f>
        <v/>
      </c>
      <c r="BX103" s="786" t="str">
        <f>IF('A8'!$F63&gt;0,"X","")</f>
        <v/>
      </c>
      <c r="BY103" s="785" t="str">
        <f>IF('A8'!$T63&gt;0,"X","")</f>
        <v/>
      </c>
      <c r="BZ103" s="785" t="str">
        <f>IF('A8'!$AH63&gt;0,"X","")</f>
        <v/>
      </c>
      <c r="CA103" s="785" t="str">
        <f>IF('A8'!$AV63&gt;0,"X","")</f>
        <v/>
      </c>
      <c r="CB103" s="785" t="str">
        <f>IF('A8'!$BJ63&gt;0,"X","")</f>
        <v/>
      </c>
      <c r="CC103" s="785" t="str">
        <f>IF('A8'!$BX63&gt;0,"X","")</f>
        <v/>
      </c>
      <c r="CD103" s="785" t="str">
        <f>IF('A8'!$CL63&gt;0,"X","")</f>
        <v/>
      </c>
      <c r="CE103" s="785" t="str">
        <f>IF('A8'!$CZ63&gt;0,"X","")</f>
        <v/>
      </c>
      <c r="CF103" s="785" t="str">
        <f>IF('A8'!$DN63&gt;0,"X","")</f>
        <v/>
      </c>
      <c r="CG103" s="785" t="str">
        <f>IF('A8'!$EB63&gt;0,"X","")</f>
        <v/>
      </c>
      <c r="CH103" s="786" t="str">
        <f>IF('A9'!$F63&gt;0,"X","")</f>
        <v/>
      </c>
      <c r="CI103" s="785" t="str">
        <f>IF('A9'!$T63&gt;0,"X","")</f>
        <v/>
      </c>
      <c r="CJ103" s="785" t="str">
        <f>IF('A9'!$AH63&gt;0,"X","")</f>
        <v/>
      </c>
      <c r="CK103" s="785" t="str">
        <f>IF('A9'!$AV63&gt;0,"X","")</f>
        <v/>
      </c>
      <c r="CL103" s="785" t="str">
        <f>IF('A9'!$BJ63&gt;0,"X","")</f>
        <v/>
      </c>
      <c r="CM103" s="785" t="str">
        <f>IF('A9'!$BX63&gt;0,"X","")</f>
        <v/>
      </c>
      <c r="CN103" s="785" t="str">
        <f>IF('A9'!$CL63&gt;0,"X","")</f>
        <v/>
      </c>
      <c r="CO103" s="785" t="str">
        <f>IF('A9'!$CZ63&gt;0,"X","")</f>
        <v/>
      </c>
      <c r="CP103" s="785" t="str">
        <f>IF('A9'!$DN63&gt;0,"X","")</f>
        <v/>
      </c>
      <c r="CQ103" s="785" t="str">
        <f>IF('A9'!$EB63&gt;0,"X","")</f>
        <v/>
      </c>
      <c r="CR103" s="786" t="str">
        <f>IF('A10'!$F63&gt;0,"X","")</f>
        <v/>
      </c>
      <c r="CS103" s="785" t="str">
        <f>IF('A10'!$T63&gt;0,"X","")</f>
        <v/>
      </c>
      <c r="CT103" s="785" t="str">
        <f>IF('A10'!$AH63&gt;0,"X","")</f>
        <v/>
      </c>
      <c r="CU103" s="785" t="str">
        <f>IF('A10'!$AV63&gt;0,"X","")</f>
        <v/>
      </c>
      <c r="CV103" s="785" t="str">
        <f>IF('A10'!$BJ63&gt;0,"X","")</f>
        <v/>
      </c>
      <c r="CW103" s="785" t="str">
        <f>IF('A10'!$BX63&gt;0,"X","")</f>
        <v/>
      </c>
      <c r="CX103" s="785" t="str">
        <f>IF('A10'!$CL63&gt;0,"X","")</f>
        <v/>
      </c>
      <c r="CY103" s="785" t="str">
        <f>IF('A10'!$CZ63&gt;0,"X","")</f>
        <v/>
      </c>
      <c r="CZ103" s="785" t="str">
        <f>IF('A10'!$DN63&gt;0,"X","")</f>
        <v/>
      </c>
      <c r="DA103" s="785" t="str">
        <f>IF('A10'!$EB63&gt;0,"X","")</f>
        <v/>
      </c>
      <c r="DB103" s="696">
        <f t="shared" ref="DB103:DB122" si="18">IF(DD103= -1,1,0)</f>
        <v>0</v>
      </c>
      <c r="DC103" s="705">
        <f t="shared" ref="DC103:DC122" si="19">IF(DE103-DD103&gt;0,1,0)</f>
        <v>0</v>
      </c>
      <c r="DD103" s="704">
        <f t="shared" ref="DD103:DD122" si="20">IF(+AND((MID(B103,1,1))&lt;&gt;" ",(MID(C103,1,1))&lt;&gt;" ",B103&lt;&gt;"",B103&lt;&gt;0,C103&lt;&gt;"",C103&lt;&gt;0,D103&lt;&gt;"",D103&gt;0,D103&lt;999999999),1,IF(+AND(B103=0,C103=0,D103=0),0,-1))</f>
        <v>0</v>
      </c>
      <c r="DE103" s="703">
        <f t="array" ref="DE103">(MAX(LEN(F103:DA103)))</f>
        <v>0</v>
      </c>
      <c r="DF103" s="700"/>
      <c r="DG103" s="782"/>
    </row>
    <row r="104" spans="1:111" ht="13" x14ac:dyDescent="0.3">
      <c r="A104" s="710" t="str">
        <f>$B$101&amp;" "&amp;(IF(Setup!$N$73="yes",$B104,"")&amp;" "&amp;(IF(Setup!$N$76="yes",$C104,"")))</f>
        <v xml:space="preserve">glazing  </v>
      </c>
      <c r="B104" s="807"/>
      <c r="C104" s="808"/>
      <c r="D104" s="809"/>
      <c r="E104" s="796" t="s">
        <v>605</v>
      </c>
      <c r="F104" s="793" t="str">
        <f>IF('A1'!$F64&gt;0,"X","")</f>
        <v/>
      </c>
      <c r="G104" s="785" t="str">
        <f>IF('A1'!$T64&gt;0,"X","")</f>
        <v/>
      </c>
      <c r="H104" s="785" t="str">
        <f>IF('A1'!$AH64&gt;0,"X","")</f>
        <v/>
      </c>
      <c r="I104" s="785" t="str">
        <f>IF('A1'!$AV64&gt;0,"X","")</f>
        <v/>
      </c>
      <c r="J104" s="785" t="str">
        <f>IF('A1'!$BJ64&gt;0,"X","")</f>
        <v/>
      </c>
      <c r="K104" s="785" t="str">
        <f>IF('A1'!$BX64&gt;0,"X","")</f>
        <v/>
      </c>
      <c r="L104" s="785" t="str">
        <f>IF('A1'!$CL64&gt;0,"X","")</f>
        <v/>
      </c>
      <c r="M104" s="785" t="str">
        <f>IF('A1'!$CZ64&gt;0,"X","")</f>
        <v/>
      </c>
      <c r="N104" s="785" t="str">
        <f>IF('A1'!$DN64&gt;0,"X","")</f>
        <v/>
      </c>
      <c r="O104" s="785" t="str">
        <f>IF('A1'!$EB64&gt;0,"X","")</f>
        <v/>
      </c>
      <c r="P104" s="786" t="str">
        <f>IF('A2'!$F64&gt;0,"X","")</f>
        <v/>
      </c>
      <c r="Q104" s="785" t="str">
        <f>IF('A2'!$T64&gt;0,"X","")</f>
        <v/>
      </c>
      <c r="R104" s="785" t="str">
        <f>IF('A2'!$AH64&gt;0,"X","")</f>
        <v/>
      </c>
      <c r="S104" s="785" t="str">
        <f>IF('A2'!$AV64&gt;0,"X","")</f>
        <v/>
      </c>
      <c r="T104" s="785" t="str">
        <f>IF('A2'!$BJ64&gt;0,"X","")</f>
        <v/>
      </c>
      <c r="U104" s="785" t="str">
        <f>IF('A2'!$BX64&gt;0,"X","")</f>
        <v/>
      </c>
      <c r="V104" s="785" t="str">
        <f>IF('A2'!$CL64&gt;0,"X","")</f>
        <v/>
      </c>
      <c r="W104" s="785" t="str">
        <f>IF('A2'!$CZ64&gt;0,"X","")</f>
        <v/>
      </c>
      <c r="X104" s="785" t="str">
        <f>IF('A2'!$DN64&gt;0,"X","")</f>
        <v/>
      </c>
      <c r="Y104" s="785" t="str">
        <f>IF('A2'!$EB64&gt;0,"X","")</f>
        <v/>
      </c>
      <c r="Z104" s="786" t="str">
        <f>IF('A3'!$F64&gt;0,"X","")</f>
        <v/>
      </c>
      <c r="AA104" s="785" t="str">
        <f>IF('A3'!$T64&gt;0,"X","")</f>
        <v/>
      </c>
      <c r="AB104" s="785" t="str">
        <f>IF('A3'!$AH64&gt;0,"X","")</f>
        <v/>
      </c>
      <c r="AC104" s="785" t="str">
        <f>IF('A3'!$AV64&gt;0,"X","")</f>
        <v/>
      </c>
      <c r="AD104" s="785" t="str">
        <f>IF('A3'!$BJ64&gt;0,"X","")</f>
        <v/>
      </c>
      <c r="AE104" s="785" t="str">
        <f>IF('A3'!$BX64&gt;0,"X","")</f>
        <v/>
      </c>
      <c r="AF104" s="785" t="str">
        <f>IF('A3'!$CL64&gt;0,"X","")</f>
        <v/>
      </c>
      <c r="AG104" s="785" t="str">
        <f>IF('A3'!$CZ64&gt;0,"X","")</f>
        <v/>
      </c>
      <c r="AH104" s="785" t="str">
        <f>IF('A3'!$DN64&gt;0,"X","")</f>
        <v/>
      </c>
      <c r="AI104" s="785" t="str">
        <f>IF('A3'!$EB64&gt;0,"X","")</f>
        <v/>
      </c>
      <c r="AJ104" s="786" t="str">
        <f>IF('A4'!$F64&gt;0,"X","")</f>
        <v/>
      </c>
      <c r="AK104" s="785" t="str">
        <f>IF('A4'!$T64&gt;0,"X","")</f>
        <v/>
      </c>
      <c r="AL104" s="785" t="str">
        <f>IF('A4'!$AH64&gt;0,"X","")</f>
        <v/>
      </c>
      <c r="AM104" s="785" t="str">
        <f>IF('A4'!$AV64&gt;0,"X","")</f>
        <v/>
      </c>
      <c r="AN104" s="785" t="str">
        <f>IF('A4'!$BJ64&gt;0,"X","")</f>
        <v/>
      </c>
      <c r="AO104" s="785" t="str">
        <f>IF('A4'!$BX64&gt;0,"X","")</f>
        <v/>
      </c>
      <c r="AP104" s="785" t="str">
        <f>IF('A4'!$CL64&gt;0,"X","")</f>
        <v/>
      </c>
      <c r="AQ104" s="785" t="str">
        <f>IF('A4'!$CZ64&gt;0,"X","")</f>
        <v/>
      </c>
      <c r="AR104" s="785" t="str">
        <f>IF('A4'!$DN64&gt;0,"X","")</f>
        <v/>
      </c>
      <c r="AS104" s="785" t="str">
        <f>IF('A4'!$EB64&gt;0,"X","")</f>
        <v/>
      </c>
      <c r="AT104" s="786" t="str">
        <f>IF('A5'!$F64&gt;0,"X","")</f>
        <v/>
      </c>
      <c r="AU104" s="785" t="str">
        <f>IF('A5'!$T64&gt;0,"X","")</f>
        <v/>
      </c>
      <c r="AV104" s="785" t="str">
        <f>IF('A5'!$AH64&gt;0,"X","")</f>
        <v/>
      </c>
      <c r="AW104" s="785" t="str">
        <f>IF('A5'!$AV64&gt;0,"X","")</f>
        <v/>
      </c>
      <c r="AX104" s="785" t="str">
        <f>IF('A5'!$BJ64&gt;0,"X","")</f>
        <v/>
      </c>
      <c r="AY104" s="785" t="str">
        <f>IF('A5'!$BX64&gt;0,"X","")</f>
        <v/>
      </c>
      <c r="AZ104" s="785" t="str">
        <f>IF('A5'!$CL64&gt;0,"X","")</f>
        <v/>
      </c>
      <c r="BA104" s="785" t="str">
        <f>IF('A5'!$CZ64&gt;0,"X","")</f>
        <v/>
      </c>
      <c r="BB104" s="785" t="str">
        <f>IF('A5'!$DN64&gt;0,"X","")</f>
        <v/>
      </c>
      <c r="BC104" s="785" t="str">
        <f>IF('A5'!$EB64&gt;0,"X","")</f>
        <v/>
      </c>
      <c r="BD104" s="786" t="str">
        <f>IF('A6'!$F64&gt;0,"X","")</f>
        <v/>
      </c>
      <c r="BE104" s="785" t="str">
        <f>IF('A6'!$T64&gt;0,"X","")</f>
        <v/>
      </c>
      <c r="BF104" s="785" t="str">
        <f>IF('A6'!$AH64&gt;0,"X","")</f>
        <v/>
      </c>
      <c r="BG104" s="785" t="str">
        <f>IF('A6'!$AV64&gt;0,"X","")</f>
        <v/>
      </c>
      <c r="BH104" s="785" t="str">
        <f>IF('A6'!$BJ64&gt;0,"X","")</f>
        <v/>
      </c>
      <c r="BI104" s="785" t="str">
        <f>IF('A6'!$BX64&gt;0,"X","")</f>
        <v/>
      </c>
      <c r="BJ104" s="785" t="str">
        <f>IF('A6'!$CL64&gt;0,"X","")</f>
        <v/>
      </c>
      <c r="BK104" s="785" t="str">
        <f>IF('A6'!$CZ64&gt;0,"X","")</f>
        <v/>
      </c>
      <c r="BL104" s="785" t="str">
        <f>IF('A6'!$DN64&gt;0,"X","")</f>
        <v/>
      </c>
      <c r="BM104" s="785" t="str">
        <f>IF('A6'!$EB64&gt;0,"X","")</f>
        <v/>
      </c>
      <c r="BN104" s="786" t="str">
        <f>IF('A7'!$F64&gt;0,"X","")</f>
        <v/>
      </c>
      <c r="BO104" s="785" t="str">
        <f>IF('A7'!$T64&gt;0,"X","")</f>
        <v/>
      </c>
      <c r="BP104" s="785" t="str">
        <f>IF('A7'!$AH64&gt;0,"X","")</f>
        <v/>
      </c>
      <c r="BQ104" s="785" t="str">
        <f>IF('A7'!$AV64&gt;0,"X","")</f>
        <v/>
      </c>
      <c r="BR104" s="785" t="str">
        <f>IF('A7'!$BJ64&gt;0,"X","")</f>
        <v/>
      </c>
      <c r="BS104" s="785" t="str">
        <f>IF('A7'!$BX64&gt;0,"X","")</f>
        <v/>
      </c>
      <c r="BT104" s="785" t="str">
        <f>IF('A7'!$CL64&gt;0,"X","")</f>
        <v/>
      </c>
      <c r="BU104" s="785" t="str">
        <f>IF('A7'!$CZ64&gt;0,"X","")</f>
        <v/>
      </c>
      <c r="BV104" s="785" t="str">
        <f>IF('A7'!$DN64&gt;0,"X","")</f>
        <v/>
      </c>
      <c r="BW104" s="785" t="str">
        <f>IF('A7'!$EB64&gt;0,"X","")</f>
        <v/>
      </c>
      <c r="BX104" s="786" t="str">
        <f>IF('A8'!$F64&gt;0,"X","")</f>
        <v/>
      </c>
      <c r="BY104" s="785" t="str">
        <f>IF('A8'!$T64&gt;0,"X","")</f>
        <v/>
      </c>
      <c r="BZ104" s="785" t="str">
        <f>IF('A8'!$AH64&gt;0,"X","")</f>
        <v/>
      </c>
      <c r="CA104" s="785" t="str">
        <f>IF('A8'!$AV64&gt;0,"X","")</f>
        <v/>
      </c>
      <c r="CB104" s="785" t="str">
        <f>IF('A8'!$BJ64&gt;0,"X","")</f>
        <v/>
      </c>
      <c r="CC104" s="785" t="str">
        <f>IF('A8'!$BX64&gt;0,"X","")</f>
        <v/>
      </c>
      <c r="CD104" s="785" t="str">
        <f>IF('A8'!$CL64&gt;0,"X","")</f>
        <v/>
      </c>
      <c r="CE104" s="785" t="str">
        <f>IF('A8'!$CZ64&gt;0,"X","")</f>
        <v/>
      </c>
      <c r="CF104" s="785" t="str">
        <f>IF('A8'!$DN64&gt;0,"X","")</f>
        <v/>
      </c>
      <c r="CG104" s="785" t="str">
        <f>IF('A8'!$EB64&gt;0,"X","")</f>
        <v/>
      </c>
      <c r="CH104" s="786" t="str">
        <f>IF('A9'!$F64&gt;0,"X","")</f>
        <v/>
      </c>
      <c r="CI104" s="785" t="str">
        <f>IF('A9'!$T64&gt;0,"X","")</f>
        <v/>
      </c>
      <c r="CJ104" s="785" t="str">
        <f>IF('A9'!$AH64&gt;0,"X","")</f>
        <v/>
      </c>
      <c r="CK104" s="785" t="str">
        <f>IF('A9'!$AV64&gt;0,"X","")</f>
        <v/>
      </c>
      <c r="CL104" s="785" t="str">
        <f>IF('A9'!$BJ64&gt;0,"X","")</f>
        <v/>
      </c>
      <c r="CM104" s="785" t="str">
        <f>IF('A9'!$BX64&gt;0,"X","")</f>
        <v/>
      </c>
      <c r="CN104" s="785" t="str">
        <f>IF('A9'!$CL64&gt;0,"X","")</f>
        <v/>
      </c>
      <c r="CO104" s="785" t="str">
        <f>IF('A9'!$CZ64&gt;0,"X","")</f>
        <v/>
      </c>
      <c r="CP104" s="785" t="str">
        <f>IF('A9'!$DN64&gt;0,"X","")</f>
        <v/>
      </c>
      <c r="CQ104" s="785" t="str">
        <f>IF('A9'!$EB64&gt;0,"X","")</f>
        <v/>
      </c>
      <c r="CR104" s="786" t="str">
        <f>IF('A10'!$F64&gt;0,"X","")</f>
        <v/>
      </c>
      <c r="CS104" s="785" t="str">
        <f>IF('A10'!$T64&gt;0,"X","")</f>
        <v/>
      </c>
      <c r="CT104" s="785" t="str">
        <f>IF('A10'!$AH64&gt;0,"X","")</f>
        <v/>
      </c>
      <c r="CU104" s="785" t="str">
        <f>IF('A10'!$AV64&gt;0,"X","")</f>
        <v/>
      </c>
      <c r="CV104" s="785" t="str">
        <f>IF('A10'!$BJ64&gt;0,"X","")</f>
        <v/>
      </c>
      <c r="CW104" s="785" t="str">
        <f>IF('A10'!$BX64&gt;0,"X","")</f>
        <v/>
      </c>
      <c r="CX104" s="785" t="str">
        <f>IF('A10'!$CL64&gt;0,"X","")</f>
        <v/>
      </c>
      <c r="CY104" s="785" t="str">
        <f>IF('A10'!$CZ64&gt;0,"X","")</f>
        <v/>
      </c>
      <c r="CZ104" s="785" t="str">
        <f>IF('A10'!$DN64&gt;0,"X","")</f>
        <v/>
      </c>
      <c r="DA104" s="785" t="str">
        <f>IF('A10'!$EB64&gt;0,"X","")</f>
        <v/>
      </c>
      <c r="DB104" s="696">
        <f t="shared" ref="DB104:DB111" si="21">IF(DD104= -1,1,0)</f>
        <v>0</v>
      </c>
      <c r="DC104" s="705">
        <f t="shared" ref="DC104:DC111" si="22">IF(DE104-DD104&gt;0,1,0)</f>
        <v>0</v>
      </c>
      <c r="DD104" s="704">
        <f t="shared" si="20"/>
        <v>0</v>
      </c>
      <c r="DE104" s="703">
        <f t="array" ref="DE104">(MAX(LEN(F104:DA104)))</f>
        <v>0</v>
      </c>
      <c r="DF104" s="700"/>
      <c r="DG104" s="782"/>
    </row>
    <row r="105" spans="1:111" ht="13" x14ac:dyDescent="0.3">
      <c r="A105" s="710" t="str">
        <f>$B$101&amp;" "&amp;(IF(Setup!$N$73="yes",$B105,"")&amp;" "&amp;(IF(Setup!$N$76="yes",$C105,"")))</f>
        <v xml:space="preserve">glazing  </v>
      </c>
      <c r="B105" s="807"/>
      <c r="C105" s="808"/>
      <c r="D105" s="809"/>
      <c r="E105" s="796" t="s">
        <v>606</v>
      </c>
      <c r="F105" s="793" t="str">
        <f>IF('A1'!$F65&gt;0,"X","")</f>
        <v/>
      </c>
      <c r="G105" s="785" t="str">
        <f>IF('A1'!$T65&gt;0,"X","")</f>
        <v/>
      </c>
      <c r="H105" s="785" t="str">
        <f>IF('A1'!$AH65&gt;0,"X","")</f>
        <v/>
      </c>
      <c r="I105" s="785" t="str">
        <f>IF('A1'!$AV65&gt;0,"X","")</f>
        <v/>
      </c>
      <c r="J105" s="785" t="str">
        <f>IF('A1'!$BJ65&gt;0,"X","")</f>
        <v/>
      </c>
      <c r="K105" s="785" t="str">
        <f>IF('A1'!$BX65&gt;0,"X","")</f>
        <v/>
      </c>
      <c r="L105" s="785" t="str">
        <f>IF('A1'!$CL65&gt;0,"X","")</f>
        <v/>
      </c>
      <c r="M105" s="785" t="str">
        <f>IF('A1'!$CZ65&gt;0,"X","")</f>
        <v/>
      </c>
      <c r="N105" s="785" t="str">
        <f>IF('A1'!$DN65&gt;0,"X","")</f>
        <v/>
      </c>
      <c r="O105" s="785" t="str">
        <f>IF('A1'!$EB65&gt;0,"X","")</f>
        <v/>
      </c>
      <c r="P105" s="786" t="str">
        <f>IF('A2'!$F65&gt;0,"X","")</f>
        <v/>
      </c>
      <c r="Q105" s="785" t="str">
        <f>IF('A2'!$T65&gt;0,"X","")</f>
        <v/>
      </c>
      <c r="R105" s="785" t="str">
        <f>IF('A2'!$AH65&gt;0,"X","")</f>
        <v/>
      </c>
      <c r="S105" s="785" t="str">
        <f>IF('A2'!$AV65&gt;0,"X","")</f>
        <v/>
      </c>
      <c r="T105" s="785" t="str">
        <f>IF('A2'!$BJ65&gt;0,"X","")</f>
        <v/>
      </c>
      <c r="U105" s="785" t="str">
        <f>IF('A2'!$BX65&gt;0,"X","")</f>
        <v/>
      </c>
      <c r="V105" s="785" t="str">
        <f>IF('A2'!$CL65&gt;0,"X","")</f>
        <v/>
      </c>
      <c r="W105" s="785" t="str">
        <f>IF('A2'!$CZ65&gt;0,"X","")</f>
        <v/>
      </c>
      <c r="X105" s="785" t="str">
        <f>IF('A2'!$DN65&gt;0,"X","")</f>
        <v/>
      </c>
      <c r="Y105" s="785" t="str">
        <f>IF('A2'!$EB65&gt;0,"X","")</f>
        <v/>
      </c>
      <c r="Z105" s="786" t="str">
        <f>IF('A3'!$F65&gt;0,"X","")</f>
        <v/>
      </c>
      <c r="AA105" s="785" t="str">
        <f>IF('A3'!$T65&gt;0,"X","")</f>
        <v/>
      </c>
      <c r="AB105" s="785" t="str">
        <f>IF('A3'!$AH65&gt;0,"X","")</f>
        <v/>
      </c>
      <c r="AC105" s="785" t="str">
        <f>IF('A3'!$AV65&gt;0,"X","")</f>
        <v/>
      </c>
      <c r="AD105" s="785" t="str">
        <f>IF('A3'!$BJ65&gt;0,"X","")</f>
        <v/>
      </c>
      <c r="AE105" s="785" t="str">
        <f>IF('A3'!$BX65&gt;0,"X","")</f>
        <v/>
      </c>
      <c r="AF105" s="785" t="str">
        <f>IF('A3'!$CL65&gt;0,"X","")</f>
        <v/>
      </c>
      <c r="AG105" s="785" t="str">
        <f>IF('A3'!$CZ65&gt;0,"X","")</f>
        <v/>
      </c>
      <c r="AH105" s="785" t="str">
        <f>IF('A3'!$DN65&gt;0,"X","")</f>
        <v/>
      </c>
      <c r="AI105" s="785" t="str">
        <f>IF('A3'!$EB65&gt;0,"X","")</f>
        <v/>
      </c>
      <c r="AJ105" s="786" t="str">
        <f>IF('A4'!$F65&gt;0,"X","")</f>
        <v/>
      </c>
      <c r="AK105" s="785" t="str">
        <f>IF('A4'!$T65&gt;0,"X","")</f>
        <v/>
      </c>
      <c r="AL105" s="785" t="str">
        <f>IF('A4'!$AH65&gt;0,"X","")</f>
        <v/>
      </c>
      <c r="AM105" s="785" t="str">
        <f>IF('A4'!$AV65&gt;0,"X","")</f>
        <v/>
      </c>
      <c r="AN105" s="785" t="str">
        <f>IF('A4'!$BJ65&gt;0,"X","")</f>
        <v/>
      </c>
      <c r="AO105" s="785" t="str">
        <f>IF('A4'!$BX65&gt;0,"X","")</f>
        <v/>
      </c>
      <c r="AP105" s="785" t="str">
        <f>IF('A4'!$CL65&gt;0,"X","")</f>
        <v/>
      </c>
      <c r="AQ105" s="785" t="str">
        <f>IF('A4'!$CZ65&gt;0,"X","")</f>
        <v/>
      </c>
      <c r="AR105" s="785" t="str">
        <f>IF('A4'!$DN65&gt;0,"X","")</f>
        <v/>
      </c>
      <c r="AS105" s="785" t="str">
        <f>IF('A4'!$EB65&gt;0,"X","")</f>
        <v/>
      </c>
      <c r="AT105" s="786" t="str">
        <f>IF('A5'!$F65&gt;0,"X","")</f>
        <v/>
      </c>
      <c r="AU105" s="785" t="str">
        <f>IF('A5'!$T65&gt;0,"X","")</f>
        <v/>
      </c>
      <c r="AV105" s="785" t="str">
        <f>IF('A5'!$AH65&gt;0,"X","")</f>
        <v/>
      </c>
      <c r="AW105" s="785" t="str">
        <f>IF('A5'!$AV65&gt;0,"X","")</f>
        <v/>
      </c>
      <c r="AX105" s="785" t="str">
        <f>IF('A5'!$BJ65&gt;0,"X","")</f>
        <v/>
      </c>
      <c r="AY105" s="785" t="str">
        <f>IF('A5'!$BX65&gt;0,"X","")</f>
        <v/>
      </c>
      <c r="AZ105" s="785" t="str">
        <f>IF('A5'!$CL65&gt;0,"X","")</f>
        <v/>
      </c>
      <c r="BA105" s="785" t="str">
        <f>IF('A5'!$CZ65&gt;0,"X","")</f>
        <v/>
      </c>
      <c r="BB105" s="785" t="str">
        <f>IF('A5'!$DN65&gt;0,"X","")</f>
        <v/>
      </c>
      <c r="BC105" s="785" t="str">
        <f>IF('A5'!$EB65&gt;0,"X","")</f>
        <v/>
      </c>
      <c r="BD105" s="786" t="str">
        <f>IF('A6'!$F65&gt;0,"X","")</f>
        <v/>
      </c>
      <c r="BE105" s="785" t="str">
        <f>IF('A6'!$T65&gt;0,"X","")</f>
        <v/>
      </c>
      <c r="BF105" s="785" t="str">
        <f>IF('A6'!$AH65&gt;0,"X","")</f>
        <v/>
      </c>
      <c r="BG105" s="785" t="str">
        <f>IF('A6'!$AV65&gt;0,"X","")</f>
        <v/>
      </c>
      <c r="BH105" s="785" t="str">
        <f>IF('A6'!$BJ65&gt;0,"X","")</f>
        <v/>
      </c>
      <c r="BI105" s="785" t="str">
        <f>IF('A6'!$BX65&gt;0,"X","")</f>
        <v/>
      </c>
      <c r="BJ105" s="785" t="str">
        <f>IF('A6'!$CL65&gt;0,"X","")</f>
        <v/>
      </c>
      <c r="BK105" s="785" t="str">
        <f>IF('A6'!$CZ65&gt;0,"X","")</f>
        <v/>
      </c>
      <c r="BL105" s="785" t="str">
        <f>IF('A6'!$DN65&gt;0,"X","")</f>
        <v/>
      </c>
      <c r="BM105" s="785" t="str">
        <f>IF('A6'!$EB65&gt;0,"X","")</f>
        <v/>
      </c>
      <c r="BN105" s="786" t="str">
        <f>IF('A7'!$F65&gt;0,"X","")</f>
        <v/>
      </c>
      <c r="BO105" s="785" t="str">
        <f>IF('A7'!$T65&gt;0,"X","")</f>
        <v/>
      </c>
      <c r="BP105" s="785" t="str">
        <f>IF('A7'!$AH65&gt;0,"X","")</f>
        <v/>
      </c>
      <c r="BQ105" s="785" t="str">
        <f>IF('A7'!$AV65&gt;0,"X","")</f>
        <v/>
      </c>
      <c r="BR105" s="785" t="str">
        <f>IF('A7'!$BJ65&gt;0,"X","")</f>
        <v/>
      </c>
      <c r="BS105" s="785" t="str">
        <f>IF('A7'!$BX65&gt;0,"X","")</f>
        <v/>
      </c>
      <c r="BT105" s="785" t="str">
        <f>IF('A7'!$CL65&gt;0,"X","")</f>
        <v/>
      </c>
      <c r="BU105" s="785" t="str">
        <f>IF('A7'!$CZ65&gt;0,"X","")</f>
        <v/>
      </c>
      <c r="BV105" s="785" t="str">
        <f>IF('A7'!$DN65&gt;0,"X","")</f>
        <v/>
      </c>
      <c r="BW105" s="785" t="str">
        <f>IF('A7'!$EB65&gt;0,"X","")</f>
        <v/>
      </c>
      <c r="BX105" s="786" t="str">
        <f>IF('A8'!$F65&gt;0,"X","")</f>
        <v/>
      </c>
      <c r="BY105" s="785" t="str">
        <f>IF('A8'!$T65&gt;0,"X","")</f>
        <v/>
      </c>
      <c r="BZ105" s="785" t="str">
        <f>IF('A8'!$AH65&gt;0,"X","")</f>
        <v/>
      </c>
      <c r="CA105" s="785" t="str">
        <f>IF('A8'!$AV65&gt;0,"X","")</f>
        <v/>
      </c>
      <c r="CB105" s="785" t="str">
        <f>IF('A8'!$BJ65&gt;0,"X","")</f>
        <v/>
      </c>
      <c r="CC105" s="785" t="str">
        <f>IF('A8'!$BX65&gt;0,"X","")</f>
        <v/>
      </c>
      <c r="CD105" s="785" t="str">
        <f>IF('A8'!$CL65&gt;0,"X","")</f>
        <v/>
      </c>
      <c r="CE105" s="785" t="str">
        <f>IF('A8'!$CZ65&gt;0,"X","")</f>
        <v/>
      </c>
      <c r="CF105" s="785" t="str">
        <f>IF('A8'!$DN65&gt;0,"X","")</f>
        <v/>
      </c>
      <c r="CG105" s="785" t="str">
        <f>IF('A8'!$EB65&gt;0,"X","")</f>
        <v/>
      </c>
      <c r="CH105" s="786" t="str">
        <f>IF('A9'!$F65&gt;0,"X","")</f>
        <v/>
      </c>
      <c r="CI105" s="785" t="str">
        <f>IF('A9'!$T65&gt;0,"X","")</f>
        <v/>
      </c>
      <c r="CJ105" s="785" t="str">
        <f>IF('A9'!$AH65&gt;0,"X","")</f>
        <v/>
      </c>
      <c r="CK105" s="785" t="str">
        <f>IF('A9'!$AV65&gt;0,"X","")</f>
        <v/>
      </c>
      <c r="CL105" s="785" t="str">
        <f>IF('A9'!$BJ65&gt;0,"X","")</f>
        <v/>
      </c>
      <c r="CM105" s="785" t="str">
        <f>IF('A9'!$BX65&gt;0,"X","")</f>
        <v/>
      </c>
      <c r="CN105" s="785" t="str">
        <f>IF('A9'!$CL65&gt;0,"X","")</f>
        <v/>
      </c>
      <c r="CO105" s="785" t="str">
        <f>IF('A9'!$CZ65&gt;0,"X","")</f>
        <v/>
      </c>
      <c r="CP105" s="785" t="str">
        <f>IF('A9'!$DN65&gt;0,"X","")</f>
        <v/>
      </c>
      <c r="CQ105" s="785" t="str">
        <f>IF('A9'!$EB65&gt;0,"X","")</f>
        <v/>
      </c>
      <c r="CR105" s="786" t="str">
        <f>IF('A10'!$F65&gt;0,"X","")</f>
        <v/>
      </c>
      <c r="CS105" s="785" t="str">
        <f>IF('A10'!$T65&gt;0,"X","")</f>
        <v/>
      </c>
      <c r="CT105" s="785" t="str">
        <f>IF('A10'!$AH65&gt;0,"X","")</f>
        <v/>
      </c>
      <c r="CU105" s="785" t="str">
        <f>IF('A10'!$AV65&gt;0,"X","")</f>
        <v/>
      </c>
      <c r="CV105" s="785" t="str">
        <f>IF('A10'!$BJ65&gt;0,"X","")</f>
        <v/>
      </c>
      <c r="CW105" s="785" t="str">
        <f>IF('A10'!$BX65&gt;0,"X","")</f>
        <v/>
      </c>
      <c r="CX105" s="785" t="str">
        <f>IF('A10'!$CL65&gt;0,"X","")</f>
        <v/>
      </c>
      <c r="CY105" s="785" t="str">
        <f>IF('A10'!$CZ65&gt;0,"X","")</f>
        <v/>
      </c>
      <c r="CZ105" s="785" t="str">
        <f>IF('A10'!$DN65&gt;0,"X","")</f>
        <v/>
      </c>
      <c r="DA105" s="785" t="str">
        <f>IF('A10'!$EB65&gt;0,"X","")</f>
        <v/>
      </c>
      <c r="DB105" s="696">
        <f t="shared" si="21"/>
        <v>0</v>
      </c>
      <c r="DC105" s="705">
        <f t="shared" si="22"/>
        <v>0</v>
      </c>
      <c r="DD105" s="704">
        <f t="shared" si="20"/>
        <v>0</v>
      </c>
      <c r="DE105" s="703">
        <f t="array" ref="DE105">(MAX(LEN(F105:DA105)))</f>
        <v>0</v>
      </c>
      <c r="DF105" s="700"/>
      <c r="DG105" s="782"/>
    </row>
    <row r="106" spans="1:111" ht="13" x14ac:dyDescent="0.3">
      <c r="A106" s="710" t="str">
        <f>$B$101&amp;" "&amp;(IF(Setup!$N$73="yes",$B106,"")&amp;" "&amp;(IF(Setup!$N$76="yes",$C106,"")))</f>
        <v xml:space="preserve">glazing  </v>
      </c>
      <c r="B106" s="807"/>
      <c r="C106" s="808"/>
      <c r="D106" s="809"/>
      <c r="E106" s="796" t="s">
        <v>607</v>
      </c>
      <c r="F106" s="793" t="str">
        <f>IF('A1'!$F66&gt;0,"X","")</f>
        <v/>
      </c>
      <c r="G106" s="785" t="str">
        <f>IF('A1'!$T66&gt;0,"X","")</f>
        <v/>
      </c>
      <c r="H106" s="785" t="str">
        <f>IF('A1'!$AH66&gt;0,"X","")</f>
        <v/>
      </c>
      <c r="I106" s="785" t="str">
        <f>IF('A1'!$AV66&gt;0,"X","")</f>
        <v/>
      </c>
      <c r="J106" s="785" t="str">
        <f>IF('A1'!$BJ66&gt;0,"X","")</f>
        <v/>
      </c>
      <c r="K106" s="785" t="str">
        <f>IF('A1'!$BX66&gt;0,"X","")</f>
        <v/>
      </c>
      <c r="L106" s="785" t="str">
        <f>IF('A1'!$CL66&gt;0,"X","")</f>
        <v/>
      </c>
      <c r="M106" s="785" t="str">
        <f>IF('A1'!$CZ66&gt;0,"X","")</f>
        <v/>
      </c>
      <c r="N106" s="785" t="str">
        <f>IF('A1'!$DN66&gt;0,"X","")</f>
        <v/>
      </c>
      <c r="O106" s="785" t="str">
        <f>IF('A1'!$EB66&gt;0,"X","")</f>
        <v/>
      </c>
      <c r="P106" s="786" t="str">
        <f>IF('A2'!$F66&gt;0,"X","")</f>
        <v/>
      </c>
      <c r="Q106" s="785" t="str">
        <f>IF('A2'!$T66&gt;0,"X","")</f>
        <v/>
      </c>
      <c r="R106" s="785" t="str">
        <f>IF('A2'!$AH66&gt;0,"X","")</f>
        <v/>
      </c>
      <c r="S106" s="785" t="str">
        <f>IF('A2'!$AV66&gt;0,"X","")</f>
        <v/>
      </c>
      <c r="T106" s="785" t="str">
        <f>IF('A2'!$BJ66&gt;0,"X","")</f>
        <v/>
      </c>
      <c r="U106" s="785" t="str">
        <f>IF('A2'!$BX66&gt;0,"X","")</f>
        <v/>
      </c>
      <c r="V106" s="785" t="str">
        <f>IF('A2'!$CL66&gt;0,"X","")</f>
        <v/>
      </c>
      <c r="W106" s="785" t="str">
        <f>IF('A2'!$CZ66&gt;0,"X","")</f>
        <v/>
      </c>
      <c r="X106" s="785" t="str">
        <f>IF('A2'!$DN66&gt;0,"X","")</f>
        <v/>
      </c>
      <c r="Y106" s="785" t="str">
        <f>IF('A2'!$EB66&gt;0,"X","")</f>
        <v/>
      </c>
      <c r="Z106" s="786" t="str">
        <f>IF('A3'!$F66&gt;0,"X","")</f>
        <v/>
      </c>
      <c r="AA106" s="785" t="str">
        <f>IF('A3'!$T66&gt;0,"X","")</f>
        <v/>
      </c>
      <c r="AB106" s="785" t="str">
        <f>IF('A3'!$AH66&gt;0,"X","")</f>
        <v/>
      </c>
      <c r="AC106" s="785" t="str">
        <f>IF('A3'!$AV66&gt;0,"X","")</f>
        <v/>
      </c>
      <c r="AD106" s="785" t="str">
        <f>IF('A3'!$BJ66&gt;0,"X","")</f>
        <v/>
      </c>
      <c r="AE106" s="785" t="str">
        <f>IF('A3'!$BX66&gt;0,"X","")</f>
        <v/>
      </c>
      <c r="AF106" s="785" t="str">
        <f>IF('A3'!$CL66&gt;0,"X","")</f>
        <v/>
      </c>
      <c r="AG106" s="785" t="str">
        <f>IF('A3'!$CZ66&gt;0,"X","")</f>
        <v/>
      </c>
      <c r="AH106" s="785" t="str">
        <f>IF('A3'!$DN66&gt;0,"X","")</f>
        <v/>
      </c>
      <c r="AI106" s="785" t="str">
        <f>IF('A3'!$EB66&gt;0,"X","")</f>
        <v/>
      </c>
      <c r="AJ106" s="786" t="str">
        <f>IF('A4'!$F66&gt;0,"X","")</f>
        <v/>
      </c>
      <c r="AK106" s="785" t="str">
        <f>IF('A4'!$T66&gt;0,"X","")</f>
        <v/>
      </c>
      <c r="AL106" s="785" t="str">
        <f>IF('A4'!$AH66&gt;0,"X","")</f>
        <v/>
      </c>
      <c r="AM106" s="785" t="str">
        <f>IF('A4'!$AV66&gt;0,"X","")</f>
        <v/>
      </c>
      <c r="AN106" s="785" t="str">
        <f>IF('A4'!$BJ66&gt;0,"X","")</f>
        <v/>
      </c>
      <c r="AO106" s="785" t="str">
        <f>IF('A4'!$BX66&gt;0,"X","")</f>
        <v/>
      </c>
      <c r="AP106" s="785" t="str">
        <f>IF('A4'!$CL66&gt;0,"X","")</f>
        <v/>
      </c>
      <c r="AQ106" s="785" t="str">
        <f>IF('A4'!$CZ66&gt;0,"X","")</f>
        <v/>
      </c>
      <c r="AR106" s="785" t="str">
        <f>IF('A4'!$DN66&gt;0,"X","")</f>
        <v/>
      </c>
      <c r="AS106" s="785" t="str">
        <f>IF('A4'!$EB66&gt;0,"X","")</f>
        <v/>
      </c>
      <c r="AT106" s="786" t="str">
        <f>IF('A5'!$F66&gt;0,"X","")</f>
        <v/>
      </c>
      <c r="AU106" s="785" t="str">
        <f>IF('A5'!$T66&gt;0,"X","")</f>
        <v/>
      </c>
      <c r="AV106" s="785" t="str">
        <f>IF('A5'!$AH66&gt;0,"X","")</f>
        <v/>
      </c>
      <c r="AW106" s="785" t="str">
        <f>IF('A5'!$AV66&gt;0,"X","")</f>
        <v/>
      </c>
      <c r="AX106" s="785" t="str">
        <f>IF('A5'!$BJ66&gt;0,"X","")</f>
        <v/>
      </c>
      <c r="AY106" s="785" t="str">
        <f>IF('A5'!$BX66&gt;0,"X","")</f>
        <v/>
      </c>
      <c r="AZ106" s="785" t="str">
        <f>IF('A5'!$CL66&gt;0,"X","")</f>
        <v/>
      </c>
      <c r="BA106" s="785" t="str">
        <f>IF('A5'!$CZ66&gt;0,"X","")</f>
        <v/>
      </c>
      <c r="BB106" s="785" t="str">
        <f>IF('A5'!$DN66&gt;0,"X","")</f>
        <v/>
      </c>
      <c r="BC106" s="785" t="str">
        <f>IF('A5'!$EB66&gt;0,"X","")</f>
        <v/>
      </c>
      <c r="BD106" s="786" t="str">
        <f>IF('A6'!$F66&gt;0,"X","")</f>
        <v/>
      </c>
      <c r="BE106" s="785" t="str">
        <f>IF('A6'!$T66&gt;0,"X","")</f>
        <v/>
      </c>
      <c r="BF106" s="785" t="str">
        <f>IF('A6'!$AH66&gt;0,"X","")</f>
        <v/>
      </c>
      <c r="BG106" s="785" t="str">
        <f>IF('A6'!$AV66&gt;0,"X","")</f>
        <v/>
      </c>
      <c r="BH106" s="785" t="str">
        <f>IF('A6'!$BJ66&gt;0,"X","")</f>
        <v/>
      </c>
      <c r="BI106" s="785" t="str">
        <f>IF('A6'!$BX66&gt;0,"X","")</f>
        <v/>
      </c>
      <c r="BJ106" s="785" t="str">
        <f>IF('A6'!$CL66&gt;0,"X","")</f>
        <v/>
      </c>
      <c r="BK106" s="785" t="str">
        <f>IF('A6'!$CZ66&gt;0,"X","")</f>
        <v/>
      </c>
      <c r="BL106" s="785" t="str">
        <f>IF('A6'!$DN66&gt;0,"X","")</f>
        <v/>
      </c>
      <c r="BM106" s="785" t="str">
        <f>IF('A6'!$EB66&gt;0,"X","")</f>
        <v/>
      </c>
      <c r="BN106" s="786" t="str">
        <f>IF('A7'!$F66&gt;0,"X","")</f>
        <v/>
      </c>
      <c r="BO106" s="785" t="str">
        <f>IF('A7'!$T66&gt;0,"X","")</f>
        <v/>
      </c>
      <c r="BP106" s="785" t="str">
        <f>IF('A7'!$AH66&gt;0,"X","")</f>
        <v/>
      </c>
      <c r="BQ106" s="785" t="str">
        <f>IF('A7'!$AV66&gt;0,"X","")</f>
        <v/>
      </c>
      <c r="BR106" s="785" t="str">
        <f>IF('A7'!$BJ66&gt;0,"X","")</f>
        <v/>
      </c>
      <c r="BS106" s="785" t="str">
        <f>IF('A7'!$BX66&gt;0,"X","")</f>
        <v/>
      </c>
      <c r="BT106" s="785" t="str">
        <f>IF('A7'!$CL66&gt;0,"X","")</f>
        <v/>
      </c>
      <c r="BU106" s="785" t="str">
        <f>IF('A7'!$CZ66&gt;0,"X","")</f>
        <v/>
      </c>
      <c r="BV106" s="785" t="str">
        <f>IF('A7'!$DN66&gt;0,"X","")</f>
        <v/>
      </c>
      <c r="BW106" s="785" t="str">
        <f>IF('A7'!$EB66&gt;0,"X","")</f>
        <v/>
      </c>
      <c r="BX106" s="786" t="str">
        <f>IF('A8'!$F66&gt;0,"X","")</f>
        <v/>
      </c>
      <c r="BY106" s="785" t="str">
        <f>IF('A8'!$T66&gt;0,"X","")</f>
        <v/>
      </c>
      <c r="BZ106" s="785" t="str">
        <f>IF('A8'!$AH66&gt;0,"X","")</f>
        <v/>
      </c>
      <c r="CA106" s="785" t="str">
        <f>IF('A8'!$AV66&gt;0,"X","")</f>
        <v/>
      </c>
      <c r="CB106" s="785" t="str">
        <f>IF('A8'!$BJ66&gt;0,"X","")</f>
        <v/>
      </c>
      <c r="CC106" s="785" t="str">
        <f>IF('A8'!$BX66&gt;0,"X","")</f>
        <v/>
      </c>
      <c r="CD106" s="785" t="str">
        <f>IF('A8'!$CL66&gt;0,"X","")</f>
        <v/>
      </c>
      <c r="CE106" s="785" t="str">
        <f>IF('A8'!$CZ66&gt;0,"X","")</f>
        <v/>
      </c>
      <c r="CF106" s="785" t="str">
        <f>IF('A8'!$DN66&gt;0,"X","")</f>
        <v/>
      </c>
      <c r="CG106" s="785" t="str">
        <f>IF('A8'!$EB66&gt;0,"X","")</f>
        <v/>
      </c>
      <c r="CH106" s="786" t="str">
        <f>IF('A9'!$F66&gt;0,"X","")</f>
        <v/>
      </c>
      <c r="CI106" s="785" t="str">
        <f>IF('A9'!$T66&gt;0,"X","")</f>
        <v/>
      </c>
      <c r="CJ106" s="785" t="str">
        <f>IF('A9'!$AH66&gt;0,"X","")</f>
        <v/>
      </c>
      <c r="CK106" s="785" t="str">
        <f>IF('A9'!$AV66&gt;0,"X","")</f>
        <v/>
      </c>
      <c r="CL106" s="785" t="str">
        <f>IF('A9'!$BJ66&gt;0,"X","")</f>
        <v/>
      </c>
      <c r="CM106" s="785" t="str">
        <f>IF('A9'!$BX66&gt;0,"X","")</f>
        <v/>
      </c>
      <c r="CN106" s="785" t="str">
        <f>IF('A9'!$CL66&gt;0,"X","")</f>
        <v/>
      </c>
      <c r="CO106" s="785" t="str">
        <f>IF('A9'!$CZ66&gt;0,"X","")</f>
        <v/>
      </c>
      <c r="CP106" s="785" t="str">
        <f>IF('A9'!$DN66&gt;0,"X","")</f>
        <v/>
      </c>
      <c r="CQ106" s="785" t="str">
        <f>IF('A9'!$EB66&gt;0,"X","")</f>
        <v/>
      </c>
      <c r="CR106" s="786" t="str">
        <f>IF('A10'!$F66&gt;0,"X","")</f>
        <v/>
      </c>
      <c r="CS106" s="785" t="str">
        <f>IF('A10'!$T66&gt;0,"X","")</f>
        <v/>
      </c>
      <c r="CT106" s="785" t="str">
        <f>IF('A10'!$AH66&gt;0,"X","")</f>
        <v/>
      </c>
      <c r="CU106" s="785" t="str">
        <f>IF('A10'!$AV66&gt;0,"X","")</f>
        <v/>
      </c>
      <c r="CV106" s="785" t="str">
        <f>IF('A10'!$BJ66&gt;0,"X","")</f>
        <v/>
      </c>
      <c r="CW106" s="785" t="str">
        <f>IF('A10'!$BX66&gt;0,"X","")</f>
        <v/>
      </c>
      <c r="CX106" s="785" t="str">
        <f>IF('A10'!$CL66&gt;0,"X","")</f>
        <v/>
      </c>
      <c r="CY106" s="785" t="str">
        <f>IF('A10'!$CZ66&gt;0,"X","")</f>
        <v/>
      </c>
      <c r="CZ106" s="785" t="str">
        <f>IF('A10'!$DN66&gt;0,"X","")</f>
        <v/>
      </c>
      <c r="DA106" s="785" t="str">
        <f>IF('A10'!$EB66&gt;0,"X","")</f>
        <v/>
      </c>
      <c r="DB106" s="696">
        <f t="shared" si="21"/>
        <v>0</v>
      </c>
      <c r="DC106" s="705">
        <f t="shared" si="22"/>
        <v>0</v>
      </c>
      <c r="DD106" s="704">
        <f t="shared" si="20"/>
        <v>0</v>
      </c>
      <c r="DE106" s="703">
        <f t="array" ref="DE106">(MAX(LEN(F106:DA106)))</f>
        <v>0</v>
      </c>
      <c r="DF106" s="700"/>
      <c r="DG106" s="782"/>
    </row>
    <row r="107" spans="1:111" ht="13" x14ac:dyDescent="0.3">
      <c r="A107" s="710" t="str">
        <f>$B$101&amp;" "&amp;(IF(Setup!$N$73="yes",$B107,"")&amp;" "&amp;(IF(Setup!$N$76="yes",$C107,"")))</f>
        <v xml:space="preserve">glazing  </v>
      </c>
      <c r="B107" s="807"/>
      <c r="C107" s="808"/>
      <c r="D107" s="809"/>
      <c r="E107" s="796" t="s">
        <v>608</v>
      </c>
      <c r="F107" s="793" t="str">
        <f>IF('A1'!$F67&gt;0,"X","")</f>
        <v/>
      </c>
      <c r="G107" s="785" t="str">
        <f>IF('A1'!$T67&gt;0,"X","")</f>
        <v/>
      </c>
      <c r="H107" s="785" t="str">
        <f>IF('A1'!$AH67&gt;0,"X","")</f>
        <v/>
      </c>
      <c r="I107" s="785" t="str">
        <f>IF('A1'!$AV67&gt;0,"X","")</f>
        <v/>
      </c>
      <c r="J107" s="785" t="str">
        <f>IF('A1'!$BJ67&gt;0,"X","")</f>
        <v/>
      </c>
      <c r="K107" s="785" t="str">
        <f>IF('A1'!$BX67&gt;0,"X","")</f>
        <v/>
      </c>
      <c r="L107" s="785" t="str">
        <f>IF('A1'!$CL67&gt;0,"X","")</f>
        <v/>
      </c>
      <c r="M107" s="785" t="str">
        <f>IF('A1'!$CZ67&gt;0,"X","")</f>
        <v/>
      </c>
      <c r="N107" s="785" t="str">
        <f>IF('A1'!$DN67&gt;0,"X","")</f>
        <v/>
      </c>
      <c r="O107" s="785" t="str">
        <f>IF('A1'!$EB67&gt;0,"X","")</f>
        <v/>
      </c>
      <c r="P107" s="786" t="str">
        <f>IF('A2'!$F67&gt;0,"X","")</f>
        <v/>
      </c>
      <c r="Q107" s="785" t="str">
        <f>IF('A2'!$T67&gt;0,"X","")</f>
        <v/>
      </c>
      <c r="R107" s="785" t="str">
        <f>IF('A2'!$AH67&gt;0,"X","")</f>
        <v/>
      </c>
      <c r="S107" s="785" t="str">
        <f>IF('A2'!$AV67&gt;0,"X","")</f>
        <v/>
      </c>
      <c r="T107" s="785" t="str">
        <f>IF('A2'!$BJ67&gt;0,"X","")</f>
        <v/>
      </c>
      <c r="U107" s="785" t="str">
        <f>IF('A2'!$BX67&gt;0,"X","")</f>
        <v/>
      </c>
      <c r="V107" s="785" t="str">
        <f>IF('A2'!$CL67&gt;0,"X","")</f>
        <v/>
      </c>
      <c r="W107" s="785" t="str">
        <f>IF('A2'!$CZ67&gt;0,"X","")</f>
        <v/>
      </c>
      <c r="X107" s="785" t="str">
        <f>IF('A2'!$DN67&gt;0,"X","")</f>
        <v/>
      </c>
      <c r="Y107" s="785" t="str">
        <f>IF('A2'!$EB67&gt;0,"X","")</f>
        <v/>
      </c>
      <c r="Z107" s="786" t="str">
        <f>IF('A3'!$F67&gt;0,"X","")</f>
        <v/>
      </c>
      <c r="AA107" s="785" t="str">
        <f>IF('A3'!$T67&gt;0,"X","")</f>
        <v/>
      </c>
      <c r="AB107" s="785" t="str">
        <f>IF('A3'!$AH67&gt;0,"X","")</f>
        <v/>
      </c>
      <c r="AC107" s="785" t="str">
        <f>IF('A3'!$AV67&gt;0,"X","")</f>
        <v/>
      </c>
      <c r="AD107" s="785" t="str">
        <f>IF('A3'!$BJ67&gt;0,"X","")</f>
        <v/>
      </c>
      <c r="AE107" s="785" t="str">
        <f>IF('A3'!$BX67&gt;0,"X","")</f>
        <v/>
      </c>
      <c r="AF107" s="785" t="str">
        <f>IF('A3'!$CL67&gt;0,"X","")</f>
        <v/>
      </c>
      <c r="AG107" s="785" t="str">
        <f>IF('A3'!$CZ67&gt;0,"X","")</f>
        <v/>
      </c>
      <c r="AH107" s="785" t="str">
        <f>IF('A3'!$DN67&gt;0,"X","")</f>
        <v/>
      </c>
      <c r="AI107" s="785" t="str">
        <f>IF('A3'!$EB67&gt;0,"X","")</f>
        <v/>
      </c>
      <c r="AJ107" s="786" t="str">
        <f>IF('A4'!$F67&gt;0,"X","")</f>
        <v/>
      </c>
      <c r="AK107" s="785" t="str">
        <f>IF('A4'!$T67&gt;0,"X","")</f>
        <v/>
      </c>
      <c r="AL107" s="785" t="str">
        <f>IF('A4'!$AH67&gt;0,"X","")</f>
        <v/>
      </c>
      <c r="AM107" s="785" t="str">
        <f>IF('A4'!$AV67&gt;0,"X","")</f>
        <v/>
      </c>
      <c r="AN107" s="785" t="str">
        <f>IF('A4'!$BJ67&gt;0,"X","")</f>
        <v/>
      </c>
      <c r="AO107" s="785" t="str">
        <f>IF('A4'!$BX67&gt;0,"X","")</f>
        <v/>
      </c>
      <c r="AP107" s="785" t="str">
        <f>IF('A4'!$CL67&gt;0,"X","")</f>
        <v/>
      </c>
      <c r="AQ107" s="785" t="str">
        <f>IF('A4'!$CZ67&gt;0,"X","")</f>
        <v/>
      </c>
      <c r="AR107" s="785" t="str">
        <f>IF('A4'!$DN67&gt;0,"X","")</f>
        <v/>
      </c>
      <c r="AS107" s="785" t="str">
        <f>IF('A4'!$EB67&gt;0,"X","")</f>
        <v/>
      </c>
      <c r="AT107" s="786" t="str">
        <f>IF('A5'!$F67&gt;0,"X","")</f>
        <v/>
      </c>
      <c r="AU107" s="785" t="str">
        <f>IF('A5'!$T67&gt;0,"X","")</f>
        <v/>
      </c>
      <c r="AV107" s="785" t="str">
        <f>IF('A5'!$AH67&gt;0,"X","")</f>
        <v/>
      </c>
      <c r="AW107" s="785" t="str">
        <f>IF('A5'!$AV67&gt;0,"X","")</f>
        <v/>
      </c>
      <c r="AX107" s="785" t="str">
        <f>IF('A5'!$BJ67&gt;0,"X","")</f>
        <v/>
      </c>
      <c r="AY107" s="785" t="str">
        <f>IF('A5'!$BX67&gt;0,"X","")</f>
        <v/>
      </c>
      <c r="AZ107" s="785" t="str">
        <f>IF('A5'!$CL67&gt;0,"X","")</f>
        <v/>
      </c>
      <c r="BA107" s="785" t="str">
        <f>IF('A5'!$CZ67&gt;0,"X","")</f>
        <v/>
      </c>
      <c r="BB107" s="785" t="str">
        <f>IF('A5'!$DN67&gt;0,"X","")</f>
        <v/>
      </c>
      <c r="BC107" s="785" t="str">
        <f>IF('A5'!$EB67&gt;0,"X","")</f>
        <v/>
      </c>
      <c r="BD107" s="786" t="str">
        <f>IF('A6'!$F67&gt;0,"X","")</f>
        <v/>
      </c>
      <c r="BE107" s="785" t="str">
        <f>IF('A6'!$T67&gt;0,"X","")</f>
        <v/>
      </c>
      <c r="BF107" s="785" t="str">
        <f>IF('A6'!$AH67&gt;0,"X","")</f>
        <v/>
      </c>
      <c r="BG107" s="785" t="str">
        <f>IF('A6'!$AV67&gt;0,"X","")</f>
        <v/>
      </c>
      <c r="BH107" s="785" t="str">
        <f>IF('A6'!$BJ67&gt;0,"X","")</f>
        <v/>
      </c>
      <c r="BI107" s="785" t="str">
        <f>IF('A6'!$BX67&gt;0,"X","")</f>
        <v/>
      </c>
      <c r="BJ107" s="785" t="str">
        <f>IF('A6'!$CL67&gt;0,"X","")</f>
        <v/>
      </c>
      <c r="BK107" s="785" t="str">
        <f>IF('A6'!$CZ67&gt;0,"X","")</f>
        <v/>
      </c>
      <c r="BL107" s="785" t="str">
        <f>IF('A6'!$DN67&gt;0,"X","")</f>
        <v/>
      </c>
      <c r="BM107" s="785" t="str">
        <f>IF('A6'!$EB67&gt;0,"X","")</f>
        <v/>
      </c>
      <c r="BN107" s="786" t="str">
        <f>IF('A7'!$F67&gt;0,"X","")</f>
        <v/>
      </c>
      <c r="BO107" s="785" t="str">
        <f>IF('A7'!$T67&gt;0,"X","")</f>
        <v/>
      </c>
      <c r="BP107" s="785" t="str">
        <f>IF('A7'!$AH67&gt;0,"X","")</f>
        <v/>
      </c>
      <c r="BQ107" s="785" t="str">
        <f>IF('A7'!$AV67&gt;0,"X","")</f>
        <v/>
      </c>
      <c r="BR107" s="785" t="str">
        <f>IF('A7'!$BJ67&gt;0,"X","")</f>
        <v/>
      </c>
      <c r="BS107" s="785" t="str">
        <f>IF('A7'!$BX67&gt;0,"X","")</f>
        <v/>
      </c>
      <c r="BT107" s="785" t="str">
        <f>IF('A7'!$CL67&gt;0,"X","")</f>
        <v/>
      </c>
      <c r="BU107" s="785" t="str">
        <f>IF('A7'!$CZ67&gt;0,"X","")</f>
        <v/>
      </c>
      <c r="BV107" s="785" t="str">
        <f>IF('A7'!$DN67&gt;0,"X","")</f>
        <v/>
      </c>
      <c r="BW107" s="785" t="str">
        <f>IF('A7'!$EB67&gt;0,"X","")</f>
        <v/>
      </c>
      <c r="BX107" s="786" t="str">
        <f>IF('A8'!$F67&gt;0,"X","")</f>
        <v/>
      </c>
      <c r="BY107" s="785" t="str">
        <f>IF('A8'!$T67&gt;0,"X","")</f>
        <v/>
      </c>
      <c r="BZ107" s="785" t="str">
        <f>IF('A8'!$AH67&gt;0,"X","")</f>
        <v/>
      </c>
      <c r="CA107" s="785" t="str">
        <f>IF('A8'!$AV67&gt;0,"X","")</f>
        <v/>
      </c>
      <c r="CB107" s="785" t="str">
        <f>IF('A8'!$BJ67&gt;0,"X","")</f>
        <v/>
      </c>
      <c r="CC107" s="785" t="str">
        <f>IF('A8'!$BX67&gt;0,"X","")</f>
        <v/>
      </c>
      <c r="CD107" s="785" t="str">
        <f>IF('A8'!$CL67&gt;0,"X","")</f>
        <v/>
      </c>
      <c r="CE107" s="785" t="str">
        <f>IF('A8'!$CZ67&gt;0,"X","")</f>
        <v/>
      </c>
      <c r="CF107" s="785" t="str">
        <f>IF('A8'!$DN67&gt;0,"X","")</f>
        <v/>
      </c>
      <c r="CG107" s="785" t="str">
        <f>IF('A8'!$EB67&gt;0,"X","")</f>
        <v/>
      </c>
      <c r="CH107" s="786" t="str">
        <f>IF('A9'!$F67&gt;0,"X","")</f>
        <v/>
      </c>
      <c r="CI107" s="785" t="str">
        <f>IF('A9'!$T67&gt;0,"X","")</f>
        <v/>
      </c>
      <c r="CJ107" s="785" t="str">
        <f>IF('A9'!$AH67&gt;0,"X","")</f>
        <v/>
      </c>
      <c r="CK107" s="785" t="str">
        <f>IF('A9'!$AV67&gt;0,"X","")</f>
        <v/>
      </c>
      <c r="CL107" s="785" t="str">
        <f>IF('A9'!$BJ67&gt;0,"X","")</f>
        <v/>
      </c>
      <c r="CM107" s="785" t="str">
        <f>IF('A9'!$BX67&gt;0,"X","")</f>
        <v/>
      </c>
      <c r="CN107" s="785" t="str">
        <f>IF('A9'!$CL67&gt;0,"X","")</f>
        <v/>
      </c>
      <c r="CO107" s="785" t="str">
        <f>IF('A9'!$CZ67&gt;0,"X","")</f>
        <v/>
      </c>
      <c r="CP107" s="785" t="str">
        <f>IF('A9'!$DN67&gt;0,"X","")</f>
        <v/>
      </c>
      <c r="CQ107" s="785" t="str">
        <f>IF('A9'!$EB67&gt;0,"X","")</f>
        <v/>
      </c>
      <c r="CR107" s="786" t="str">
        <f>IF('A10'!$F67&gt;0,"X","")</f>
        <v/>
      </c>
      <c r="CS107" s="785" t="str">
        <f>IF('A10'!$T67&gt;0,"X","")</f>
        <v/>
      </c>
      <c r="CT107" s="785" t="str">
        <f>IF('A10'!$AH67&gt;0,"X","")</f>
        <v/>
      </c>
      <c r="CU107" s="785" t="str">
        <f>IF('A10'!$AV67&gt;0,"X","")</f>
        <v/>
      </c>
      <c r="CV107" s="785" t="str">
        <f>IF('A10'!$BJ67&gt;0,"X","")</f>
        <v/>
      </c>
      <c r="CW107" s="785" t="str">
        <f>IF('A10'!$BX67&gt;0,"X","")</f>
        <v/>
      </c>
      <c r="CX107" s="785" t="str">
        <f>IF('A10'!$CL67&gt;0,"X","")</f>
        <v/>
      </c>
      <c r="CY107" s="785" t="str">
        <f>IF('A10'!$CZ67&gt;0,"X","")</f>
        <v/>
      </c>
      <c r="CZ107" s="785" t="str">
        <f>IF('A10'!$DN67&gt;0,"X","")</f>
        <v/>
      </c>
      <c r="DA107" s="785" t="str">
        <f>IF('A10'!$EB67&gt;0,"X","")</f>
        <v/>
      </c>
      <c r="DB107" s="696">
        <f t="shared" si="21"/>
        <v>0</v>
      </c>
      <c r="DC107" s="705">
        <f t="shared" si="22"/>
        <v>0</v>
      </c>
      <c r="DD107" s="704">
        <f t="shared" si="20"/>
        <v>0</v>
      </c>
      <c r="DE107" s="703">
        <f t="array" ref="DE107">(MAX(LEN(F107:DA107)))</f>
        <v>0</v>
      </c>
      <c r="DF107" s="700"/>
      <c r="DG107" s="782"/>
    </row>
    <row r="108" spans="1:111" ht="13" x14ac:dyDescent="0.3">
      <c r="A108" s="710" t="str">
        <f>$B$101&amp;" "&amp;(IF(Setup!$N$73="yes",$B108,"")&amp;" "&amp;(IF(Setup!$N$76="yes",$C108,"")))</f>
        <v xml:space="preserve">glazing  </v>
      </c>
      <c r="B108" s="807"/>
      <c r="C108" s="808"/>
      <c r="D108" s="809"/>
      <c r="E108" s="796" t="s">
        <v>609</v>
      </c>
      <c r="F108" s="793" t="str">
        <f>IF('A1'!$F68&gt;0,"X","")</f>
        <v/>
      </c>
      <c r="G108" s="785" t="str">
        <f>IF('A1'!$T68&gt;0,"X","")</f>
        <v/>
      </c>
      <c r="H108" s="785" t="str">
        <f>IF('A1'!$AH68&gt;0,"X","")</f>
        <v/>
      </c>
      <c r="I108" s="785" t="str">
        <f>IF('A1'!$AV68&gt;0,"X","")</f>
        <v/>
      </c>
      <c r="J108" s="785" t="str">
        <f>IF('A1'!$BJ68&gt;0,"X","")</f>
        <v/>
      </c>
      <c r="K108" s="785" t="str">
        <f>IF('A1'!$BX68&gt;0,"X","")</f>
        <v/>
      </c>
      <c r="L108" s="785" t="str">
        <f>IF('A1'!$CL68&gt;0,"X","")</f>
        <v/>
      </c>
      <c r="M108" s="785" t="str">
        <f>IF('A1'!$CZ68&gt;0,"X","")</f>
        <v/>
      </c>
      <c r="N108" s="785" t="str">
        <f>IF('A1'!$DN68&gt;0,"X","")</f>
        <v/>
      </c>
      <c r="O108" s="785" t="str">
        <f>IF('A1'!$EB68&gt;0,"X","")</f>
        <v/>
      </c>
      <c r="P108" s="786" t="str">
        <f>IF('A2'!$F68&gt;0,"X","")</f>
        <v/>
      </c>
      <c r="Q108" s="785" t="str">
        <f>IF('A2'!$T68&gt;0,"X","")</f>
        <v/>
      </c>
      <c r="R108" s="785" t="str">
        <f>IF('A2'!$AH68&gt;0,"X","")</f>
        <v/>
      </c>
      <c r="S108" s="785" t="str">
        <f>IF('A2'!$AV68&gt;0,"X","")</f>
        <v/>
      </c>
      <c r="T108" s="785" t="str">
        <f>IF('A2'!$BJ68&gt;0,"X","")</f>
        <v/>
      </c>
      <c r="U108" s="785" t="str">
        <f>IF('A2'!$BX68&gt;0,"X","")</f>
        <v/>
      </c>
      <c r="V108" s="785" t="str">
        <f>IF('A2'!$CL68&gt;0,"X","")</f>
        <v/>
      </c>
      <c r="W108" s="785" t="str">
        <f>IF('A2'!$CZ68&gt;0,"X","")</f>
        <v/>
      </c>
      <c r="X108" s="785" t="str">
        <f>IF('A2'!$DN68&gt;0,"X","")</f>
        <v/>
      </c>
      <c r="Y108" s="785" t="str">
        <f>IF('A2'!$EB68&gt;0,"X","")</f>
        <v/>
      </c>
      <c r="Z108" s="786" t="str">
        <f>IF('A3'!$F68&gt;0,"X","")</f>
        <v/>
      </c>
      <c r="AA108" s="785" t="str">
        <f>IF('A3'!$T68&gt;0,"X","")</f>
        <v/>
      </c>
      <c r="AB108" s="785" t="str">
        <f>IF('A3'!$AH68&gt;0,"X","")</f>
        <v/>
      </c>
      <c r="AC108" s="785" t="str">
        <f>IF('A3'!$AV68&gt;0,"X","")</f>
        <v/>
      </c>
      <c r="AD108" s="785" t="str">
        <f>IF('A3'!$BJ68&gt;0,"X","")</f>
        <v/>
      </c>
      <c r="AE108" s="785" t="str">
        <f>IF('A3'!$BX68&gt;0,"X","")</f>
        <v/>
      </c>
      <c r="AF108" s="785" t="str">
        <f>IF('A3'!$CL68&gt;0,"X","")</f>
        <v/>
      </c>
      <c r="AG108" s="785" t="str">
        <f>IF('A3'!$CZ68&gt;0,"X","")</f>
        <v/>
      </c>
      <c r="AH108" s="785" t="str">
        <f>IF('A3'!$DN68&gt;0,"X","")</f>
        <v/>
      </c>
      <c r="AI108" s="785" t="str">
        <f>IF('A3'!$EB68&gt;0,"X","")</f>
        <v/>
      </c>
      <c r="AJ108" s="786" t="str">
        <f>IF('A4'!$F68&gt;0,"X","")</f>
        <v/>
      </c>
      <c r="AK108" s="785" t="str">
        <f>IF('A4'!$T68&gt;0,"X","")</f>
        <v/>
      </c>
      <c r="AL108" s="785" t="str">
        <f>IF('A4'!$AH68&gt;0,"X","")</f>
        <v/>
      </c>
      <c r="AM108" s="785" t="str">
        <f>IF('A4'!$AV68&gt;0,"X","")</f>
        <v/>
      </c>
      <c r="AN108" s="785" t="str">
        <f>IF('A4'!$BJ68&gt;0,"X","")</f>
        <v/>
      </c>
      <c r="AO108" s="785" t="str">
        <f>IF('A4'!$BX68&gt;0,"X","")</f>
        <v/>
      </c>
      <c r="AP108" s="785" t="str">
        <f>IF('A4'!$CL68&gt;0,"X","")</f>
        <v/>
      </c>
      <c r="AQ108" s="785" t="str">
        <f>IF('A4'!$CZ68&gt;0,"X","")</f>
        <v/>
      </c>
      <c r="AR108" s="785" t="str">
        <f>IF('A4'!$DN68&gt;0,"X","")</f>
        <v/>
      </c>
      <c r="AS108" s="785" t="str">
        <f>IF('A4'!$EB68&gt;0,"X","")</f>
        <v/>
      </c>
      <c r="AT108" s="786" t="str">
        <f>IF('A5'!$F68&gt;0,"X","")</f>
        <v/>
      </c>
      <c r="AU108" s="785" t="str">
        <f>IF('A5'!$T68&gt;0,"X","")</f>
        <v/>
      </c>
      <c r="AV108" s="785" t="str">
        <f>IF('A5'!$AH68&gt;0,"X","")</f>
        <v/>
      </c>
      <c r="AW108" s="785" t="str">
        <f>IF('A5'!$AV68&gt;0,"X","")</f>
        <v/>
      </c>
      <c r="AX108" s="785" t="str">
        <f>IF('A5'!$BJ68&gt;0,"X","")</f>
        <v/>
      </c>
      <c r="AY108" s="785" t="str">
        <f>IF('A5'!$BX68&gt;0,"X","")</f>
        <v/>
      </c>
      <c r="AZ108" s="785" t="str">
        <f>IF('A5'!$CL68&gt;0,"X","")</f>
        <v/>
      </c>
      <c r="BA108" s="785" t="str">
        <f>IF('A5'!$CZ68&gt;0,"X","")</f>
        <v/>
      </c>
      <c r="BB108" s="785" t="str">
        <f>IF('A5'!$DN68&gt;0,"X","")</f>
        <v/>
      </c>
      <c r="BC108" s="785" t="str">
        <f>IF('A5'!$EB68&gt;0,"X","")</f>
        <v/>
      </c>
      <c r="BD108" s="786" t="str">
        <f>IF('A6'!$F68&gt;0,"X","")</f>
        <v/>
      </c>
      <c r="BE108" s="785" t="str">
        <f>IF('A6'!$T68&gt;0,"X","")</f>
        <v/>
      </c>
      <c r="BF108" s="785" t="str">
        <f>IF('A6'!$AH68&gt;0,"X","")</f>
        <v/>
      </c>
      <c r="BG108" s="785" t="str">
        <f>IF('A6'!$AV68&gt;0,"X","")</f>
        <v/>
      </c>
      <c r="BH108" s="785" t="str">
        <f>IF('A6'!$BJ68&gt;0,"X","")</f>
        <v/>
      </c>
      <c r="BI108" s="785" t="str">
        <f>IF('A6'!$BX68&gt;0,"X","")</f>
        <v/>
      </c>
      <c r="BJ108" s="785" t="str">
        <f>IF('A6'!$CL68&gt;0,"X","")</f>
        <v/>
      </c>
      <c r="BK108" s="785" t="str">
        <f>IF('A6'!$CZ68&gt;0,"X","")</f>
        <v/>
      </c>
      <c r="BL108" s="785" t="str">
        <f>IF('A6'!$DN68&gt;0,"X","")</f>
        <v/>
      </c>
      <c r="BM108" s="785" t="str">
        <f>IF('A6'!$EB68&gt;0,"X","")</f>
        <v/>
      </c>
      <c r="BN108" s="786" t="str">
        <f>IF('A7'!$F68&gt;0,"X","")</f>
        <v/>
      </c>
      <c r="BO108" s="785" t="str">
        <f>IF('A7'!$T68&gt;0,"X","")</f>
        <v/>
      </c>
      <c r="BP108" s="785" t="str">
        <f>IF('A7'!$AH68&gt;0,"X","")</f>
        <v/>
      </c>
      <c r="BQ108" s="785" t="str">
        <f>IF('A7'!$AV68&gt;0,"X","")</f>
        <v/>
      </c>
      <c r="BR108" s="785" t="str">
        <f>IF('A7'!$BJ68&gt;0,"X","")</f>
        <v/>
      </c>
      <c r="BS108" s="785" t="str">
        <f>IF('A7'!$BX68&gt;0,"X","")</f>
        <v/>
      </c>
      <c r="BT108" s="785" t="str">
        <f>IF('A7'!$CL68&gt;0,"X","")</f>
        <v/>
      </c>
      <c r="BU108" s="785" t="str">
        <f>IF('A7'!$CZ68&gt;0,"X","")</f>
        <v/>
      </c>
      <c r="BV108" s="785" t="str">
        <f>IF('A7'!$DN68&gt;0,"X","")</f>
        <v/>
      </c>
      <c r="BW108" s="785" t="str">
        <f>IF('A7'!$EB68&gt;0,"X","")</f>
        <v/>
      </c>
      <c r="BX108" s="786" t="str">
        <f>IF('A8'!$F68&gt;0,"X","")</f>
        <v/>
      </c>
      <c r="BY108" s="785" t="str">
        <f>IF('A8'!$T68&gt;0,"X","")</f>
        <v/>
      </c>
      <c r="BZ108" s="785" t="str">
        <f>IF('A8'!$AH68&gt;0,"X","")</f>
        <v/>
      </c>
      <c r="CA108" s="785" t="str">
        <f>IF('A8'!$AV68&gt;0,"X","")</f>
        <v/>
      </c>
      <c r="CB108" s="785" t="str">
        <f>IF('A8'!$BJ68&gt;0,"X","")</f>
        <v/>
      </c>
      <c r="CC108" s="785" t="str">
        <f>IF('A8'!$BX68&gt;0,"X","")</f>
        <v/>
      </c>
      <c r="CD108" s="785" t="str">
        <f>IF('A8'!$CL68&gt;0,"X","")</f>
        <v/>
      </c>
      <c r="CE108" s="785" t="str">
        <f>IF('A8'!$CZ68&gt;0,"X","")</f>
        <v/>
      </c>
      <c r="CF108" s="785" t="str">
        <f>IF('A8'!$DN68&gt;0,"X","")</f>
        <v/>
      </c>
      <c r="CG108" s="785" t="str">
        <f>IF('A8'!$EB68&gt;0,"X","")</f>
        <v/>
      </c>
      <c r="CH108" s="786" t="str">
        <f>IF('A9'!$F68&gt;0,"X","")</f>
        <v/>
      </c>
      <c r="CI108" s="785" t="str">
        <f>IF('A9'!$T68&gt;0,"X","")</f>
        <v/>
      </c>
      <c r="CJ108" s="785" t="str">
        <f>IF('A9'!$AH68&gt;0,"X","")</f>
        <v/>
      </c>
      <c r="CK108" s="785" t="str">
        <f>IF('A9'!$AV68&gt;0,"X","")</f>
        <v/>
      </c>
      <c r="CL108" s="785" t="str">
        <f>IF('A9'!$BJ68&gt;0,"X","")</f>
        <v/>
      </c>
      <c r="CM108" s="785" t="str">
        <f>IF('A9'!$BX68&gt;0,"X","")</f>
        <v/>
      </c>
      <c r="CN108" s="785" t="str">
        <f>IF('A9'!$CL68&gt;0,"X","")</f>
        <v/>
      </c>
      <c r="CO108" s="785" t="str">
        <f>IF('A9'!$CZ68&gt;0,"X","")</f>
        <v/>
      </c>
      <c r="CP108" s="785" t="str">
        <f>IF('A9'!$DN68&gt;0,"X","")</f>
        <v/>
      </c>
      <c r="CQ108" s="785" t="str">
        <f>IF('A9'!$EB68&gt;0,"X","")</f>
        <v/>
      </c>
      <c r="CR108" s="786" t="str">
        <f>IF('A10'!$F68&gt;0,"X","")</f>
        <v/>
      </c>
      <c r="CS108" s="785" t="str">
        <f>IF('A10'!$T68&gt;0,"X","")</f>
        <v/>
      </c>
      <c r="CT108" s="785" t="str">
        <f>IF('A10'!$AH68&gt;0,"X","")</f>
        <v/>
      </c>
      <c r="CU108" s="785" t="str">
        <f>IF('A10'!$AV68&gt;0,"X","")</f>
        <v/>
      </c>
      <c r="CV108" s="785" t="str">
        <f>IF('A10'!$BJ68&gt;0,"X","")</f>
        <v/>
      </c>
      <c r="CW108" s="785" t="str">
        <f>IF('A10'!$BX68&gt;0,"X","")</f>
        <v/>
      </c>
      <c r="CX108" s="785" t="str">
        <f>IF('A10'!$CL68&gt;0,"X","")</f>
        <v/>
      </c>
      <c r="CY108" s="785" t="str">
        <f>IF('A10'!$CZ68&gt;0,"X","")</f>
        <v/>
      </c>
      <c r="CZ108" s="785" t="str">
        <f>IF('A10'!$DN68&gt;0,"X","")</f>
        <v/>
      </c>
      <c r="DA108" s="785" t="str">
        <f>IF('A10'!$EB68&gt;0,"X","")</f>
        <v/>
      </c>
      <c r="DB108" s="696">
        <f t="shared" si="21"/>
        <v>0</v>
      </c>
      <c r="DC108" s="705">
        <f t="shared" si="22"/>
        <v>0</v>
      </c>
      <c r="DD108" s="704">
        <f t="shared" si="20"/>
        <v>0</v>
      </c>
      <c r="DE108" s="703">
        <f t="array" ref="DE108">(MAX(LEN(F108:DA108)))</f>
        <v>0</v>
      </c>
      <c r="DF108" s="700"/>
      <c r="DG108" s="782"/>
    </row>
    <row r="109" spans="1:111" ht="13" x14ac:dyDescent="0.3">
      <c r="A109" s="710" t="str">
        <f>$B$101&amp;" "&amp;(IF(Setup!$N$73="yes",$B109,"")&amp;" "&amp;(IF(Setup!$N$76="yes",$C109,"")))</f>
        <v xml:space="preserve">glazing  </v>
      </c>
      <c r="B109" s="807"/>
      <c r="C109" s="808"/>
      <c r="D109" s="809"/>
      <c r="E109" s="796" t="s">
        <v>610</v>
      </c>
      <c r="F109" s="793" t="str">
        <f>IF('A1'!$F69&gt;0,"X","")</f>
        <v/>
      </c>
      <c r="G109" s="785" t="str">
        <f>IF('A1'!$T69&gt;0,"X","")</f>
        <v/>
      </c>
      <c r="H109" s="785" t="str">
        <f>IF('A1'!$AH69&gt;0,"X","")</f>
        <v/>
      </c>
      <c r="I109" s="785" t="str">
        <f>IF('A1'!$AV69&gt;0,"X","")</f>
        <v/>
      </c>
      <c r="J109" s="785" t="str">
        <f>IF('A1'!$BJ69&gt;0,"X","")</f>
        <v/>
      </c>
      <c r="K109" s="785" t="str">
        <f>IF('A1'!$BX69&gt;0,"X","")</f>
        <v/>
      </c>
      <c r="L109" s="785" t="str">
        <f>IF('A1'!$CL69&gt;0,"X","")</f>
        <v/>
      </c>
      <c r="M109" s="785" t="str">
        <f>IF('A1'!$CZ69&gt;0,"X","")</f>
        <v/>
      </c>
      <c r="N109" s="785" t="str">
        <f>IF('A1'!$DN69&gt;0,"X","")</f>
        <v/>
      </c>
      <c r="O109" s="785" t="str">
        <f>IF('A1'!$EB69&gt;0,"X","")</f>
        <v/>
      </c>
      <c r="P109" s="786" t="str">
        <f>IF('A2'!$F69&gt;0,"X","")</f>
        <v/>
      </c>
      <c r="Q109" s="785" t="str">
        <f>IF('A2'!$T69&gt;0,"X","")</f>
        <v/>
      </c>
      <c r="R109" s="785" t="str">
        <f>IF('A2'!$AH69&gt;0,"X","")</f>
        <v/>
      </c>
      <c r="S109" s="785" t="str">
        <f>IF('A2'!$AV69&gt;0,"X","")</f>
        <v/>
      </c>
      <c r="T109" s="785" t="str">
        <f>IF('A2'!$BJ69&gt;0,"X","")</f>
        <v/>
      </c>
      <c r="U109" s="785" t="str">
        <f>IF('A2'!$BX69&gt;0,"X","")</f>
        <v/>
      </c>
      <c r="V109" s="785" t="str">
        <f>IF('A2'!$CL69&gt;0,"X","")</f>
        <v/>
      </c>
      <c r="W109" s="785" t="str">
        <f>IF('A2'!$CZ69&gt;0,"X","")</f>
        <v/>
      </c>
      <c r="X109" s="785" t="str">
        <f>IF('A2'!$DN69&gt;0,"X","")</f>
        <v/>
      </c>
      <c r="Y109" s="785" t="str">
        <f>IF('A2'!$EB69&gt;0,"X","")</f>
        <v/>
      </c>
      <c r="Z109" s="786" t="str">
        <f>IF('A3'!$F69&gt;0,"X","")</f>
        <v/>
      </c>
      <c r="AA109" s="785" t="str">
        <f>IF('A3'!$T69&gt;0,"X","")</f>
        <v/>
      </c>
      <c r="AB109" s="785" t="str">
        <f>IF('A3'!$AH69&gt;0,"X","")</f>
        <v/>
      </c>
      <c r="AC109" s="785" t="str">
        <f>IF('A3'!$AV69&gt;0,"X","")</f>
        <v/>
      </c>
      <c r="AD109" s="785" t="str">
        <f>IF('A3'!$BJ69&gt;0,"X","")</f>
        <v/>
      </c>
      <c r="AE109" s="785" t="str">
        <f>IF('A3'!$BX69&gt;0,"X","")</f>
        <v/>
      </c>
      <c r="AF109" s="785" t="str">
        <f>IF('A3'!$CL69&gt;0,"X","")</f>
        <v/>
      </c>
      <c r="AG109" s="785" t="str">
        <f>IF('A3'!$CZ69&gt;0,"X","")</f>
        <v/>
      </c>
      <c r="AH109" s="785" t="str">
        <f>IF('A3'!$DN69&gt;0,"X","")</f>
        <v/>
      </c>
      <c r="AI109" s="785" t="str">
        <f>IF('A3'!$EB69&gt;0,"X","")</f>
        <v/>
      </c>
      <c r="AJ109" s="786" t="str">
        <f>IF('A4'!$F69&gt;0,"X","")</f>
        <v/>
      </c>
      <c r="AK109" s="785" t="str">
        <f>IF('A4'!$T69&gt;0,"X","")</f>
        <v/>
      </c>
      <c r="AL109" s="785" t="str">
        <f>IF('A4'!$AH69&gt;0,"X","")</f>
        <v/>
      </c>
      <c r="AM109" s="785" t="str">
        <f>IF('A4'!$AV69&gt;0,"X","")</f>
        <v/>
      </c>
      <c r="AN109" s="785" t="str">
        <f>IF('A4'!$BJ69&gt;0,"X","")</f>
        <v/>
      </c>
      <c r="AO109" s="785" t="str">
        <f>IF('A4'!$BX69&gt;0,"X","")</f>
        <v/>
      </c>
      <c r="AP109" s="785" t="str">
        <f>IF('A4'!$CL69&gt;0,"X","")</f>
        <v/>
      </c>
      <c r="AQ109" s="785" t="str">
        <f>IF('A4'!$CZ69&gt;0,"X","")</f>
        <v/>
      </c>
      <c r="AR109" s="785" t="str">
        <f>IF('A4'!$DN69&gt;0,"X","")</f>
        <v/>
      </c>
      <c r="AS109" s="785" t="str">
        <f>IF('A4'!$EB69&gt;0,"X","")</f>
        <v/>
      </c>
      <c r="AT109" s="786" t="str">
        <f>IF('A5'!$F69&gt;0,"X","")</f>
        <v/>
      </c>
      <c r="AU109" s="785" t="str">
        <f>IF('A5'!$T69&gt;0,"X","")</f>
        <v/>
      </c>
      <c r="AV109" s="785" t="str">
        <f>IF('A5'!$AH69&gt;0,"X","")</f>
        <v/>
      </c>
      <c r="AW109" s="785" t="str">
        <f>IF('A5'!$AV69&gt;0,"X","")</f>
        <v/>
      </c>
      <c r="AX109" s="785" t="str">
        <f>IF('A5'!$BJ69&gt;0,"X","")</f>
        <v/>
      </c>
      <c r="AY109" s="785" t="str">
        <f>IF('A5'!$BX69&gt;0,"X","")</f>
        <v/>
      </c>
      <c r="AZ109" s="785" t="str">
        <f>IF('A5'!$CL69&gt;0,"X","")</f>
        <v/>
      </c>
      <c r="BA109" s="785" t="str">
        <f>IF('A5'!$CZ69&gt;0,"X","")</f>
        <v/>
      </c>
      <c r="BB109" s="785" t="str">
        <f>IF('A5'!$DN69&gt;0,"X","")</f>
        <v/>
      </c>
      <c r="BC109" s="785" t="str">
        <f>IF('A5'!$EB69&gt;0,"X","")</f>
        <v/>
      </c>
      <c r="BD109" s="786" t="str">
        <f>IF('A6'!$F69&gt;0,"X","")</f>
        <v/>
      </c>
      <c r="BE109" s="785" t="str">
        <f>IF('A6'!$T69&gt;0,"X","")</f>
        <v/>
      </c>
      <c r="BF109" s="785" t="str">
        <f>IF('A6'!$AH69&gt;0,"X","")</f>
        <v/>
      </c>
      <c r="BG109" s="785" t="str">
        <f>IF('A6'!$AV69&gt;0,"X","")</f>
        <v/>
      </c>
      <c r="BH109" s="785" t="str">
        <f>IF('A6'!$BJ69&gt;0,"X","")</f>
        <v/>
      </c>
      <c r="BI109" s="785" t="str">
        <f>IF('A6'!$BX69&gt;0,"X","")</f>
        <v/>
      </c>
      <c r="BJ109" s="785" t="str">
        <f>IF('A6'!$CL69&gt;0,"X","")</f>
        <v/>
      </c>
      <c r="BK109" s="785" t="str">
        <f>IF('A6'!$CZ69&gt;0,"X","")</f>
        <v/>
      </c>
      <c r="BL109" s="785" t="str">
        <f>IF('A6'!$DN69&gt;0,"X","")</f>
        <v/>
      </c>
      <c r="BM109" s="785" t="str">
        <f>IF('A6'!$EB69&gt;0,"X","")</f>
        <v/>
      </c>
      <c r="BN109" s="786" t="str">
        <f>IF('A7'!$F69&gt;0,"X","")</f>
        <v/>
      </c>
      <c r="BO109" s="785" t="str">
        <f>IF('A7'!$T69&gt;0,"X","")</f>
        <v/>
      </c>
      <c r="BP109" s="785" t="str">
        <f>IF('A7'!$AH69&gt;0,"X","")</f>
        <v/>
      </c>
      <c r="BQ109" s="785" t="str">
        <f>IF('A7'!$AV69&gt;0,"X","")</f>
        <v/>
      </c>
      <c r="BR109" s="785" t="str">
        <f>IF('A7'!$BJ69&gt;0,"X","")</f>
        <v/>
      </c>
      <c r="BS109" s="785" t="str">
        <f>IF('A7'!$BX69&gt;0,"X","")</f>
        <v/>
      </c>
      <c r="BT109" s="785" t="str">
        <f>IF('A7'!$CL69&gt;0,"X","")</f>
        <v/>
      </c>
      <c r="BU109" s="785" t="str">
        <f>IF('A7'!$CZ69&gt;0,"X","")</f>
        <v/>
      </c>
      <c r="BV109" s="785" t="str">
        <f>IF('A7'!$DN69&gt;0,"X","")</f>
        <v/>
      </c>
      <c r="BW109" s="785" t="str">
        <f>IF('A7'!$EB69&gt;0,"X","")</f>
        <v/>
      </c>
      <c r="BX109" s="786" t="str">
        <f>IF('A8'!$F69&gt;0,"X","")</f>
        <v/>
      </c>
      <c r="BY109" s="785" t="str">
        <f>IF('A8'!$T69&gt;0,"X","")</f>
        <v/>
      </c>
      <c r="BZ109" s="785" t="str">
        <f>IF('A8'!$AH69&gt;0,"X","")</f>
        <v/>
      </c>
      <c r="CA109" s="785" t="str">
        <f>IF('A8'!$AV69&gt;0,"X","")</f>
        <v/>
      </c>
      <c r="CB109" s="785" t="str">
        <f>IF('A8'!$BJ69&gt;0,"X","")</f>
        <v/>
      </c>
      <c r="CC109" s="785" t="str">
        <f>IF('A8'!$BX69&gt;0,"X","")</f>
        <v/>
      </c>
      <c r="CD109" s="785" t="str">
        <f>IF('A8'!$CL69&gt;0,"X","")</f>
        <v/>
      </c>
      <c r="CE109" s="785" t="str">
        <f>IF('A8'!$CZ69&gt;0,"X","")</f>
        <v/>
      </c>
      <c r="CF109" s="785" t="str">
        <f>IF('A8'!$DN69&gt;0,"X","")</f>
        <v/>
      </c>
      <c r="CG109" s="785" t="str">
        <f>IF('A8'!$EB69&gt;0,"X","")</f>
        <v/>
      </c>
      <c r="CH109" s="786" t="str">
        <f>IF('A9'!$F69&gt;0,"X","")</f>
        <v/>
      </c>
      <c r="CI109" s="785" t="str">
        <f>IF('A9'!$T69&gt;0,"X","")</f>
        <v/>
      </c>
      <c r="CJ109" s="785" t="str">
        <f>IF('A9'!$AH69&gt;0,"X","")</f>
        <v/>
      </c>
      <c r="CK109" s="785" t="str">
        <f>IF('A9'!$AV69&gt;0,"X","")</f>
        <v/>
      </c>
      <c r="CL109" s="785" t="str">
        <f>IF('A9'!$BJ69&gt;0,"X","")</f>
        <v/>
      </c>
      <c r="CM109" s="785" t="str">
        <f>IF('A9'!$BX69&gt;0,"X","")</f>
        <v/>
      </c>
      <c r="CN109" s="785" t="str">
        <f>IF('A9'!$CL69&gt;0,"X","")</f>
        <v/>
      </c>
      <c r="CO109" s="785" t="str">
        <f>IF('A9'!$CZ69&gt;0,"X","")</f>
        <v/>
      </c>
      <c r="CP109" s="785" t="str">
        <f>IF('A9'!$DN69&gt;0,"X","")</f>
        <v/>
      </c>
      <c r="CQ109" s="785" t="str">
        <f>IF('A9'!$EB69&gt;0,"X","")</f>
        <v/>
      </c>
      <c r="CR109" s="786" t="str">
        <f>IF('A10'!$F69&gt;0,"X","")</f>
        <v/>
      </c>
      <c r="CS109" s="785" t="str">
        <f>IF('A10'!$T69&gt;0,"X","")</f>
        <v/>
      </c>
      <c r="CT109" s="785" t="str">
        <f>IF('A10'!$AH69&gt;0,"X","")</f>
        <v/>
      </c>
      <c r="CU109" s="785" t="str">
        <f>IF('A10'!$AV69&gt;0,"X","")</f>
        <v/>
      </c>
      <c r="CV109" s="785" t="str">
        <f>IF('A10'!$BJ69&gt;0,"X","")</f>
        <v/>
      </c>
      <c r="CW109" s="785" t="str">
        <f>IF('A10'!$BX69&gt;0,"X","")</f>
        <v/>
      </c>
      <c r="CX109" s="785" t="str">
        <f>IF('A10'!$CL69&gt;0,"X","")</f>
        <v/>
      </c>
      <c r="CY109" s="785" t="str">
        <f>IF('A10'!$CZ69&gt;0,"X","")</f>
        <v/>
      </c>
      <c r="CZ109" s="785" t="str">
        <f>IF('A10'!$DN69&gt;0,"X","")</f>
        <v/>
      </c>
      <c r="DA109" s="785" t="str">
        <f>IF('A10'!$EB69&gt;0,"X","")</f>
        <v/>
      </c>
      <c r="DB109" s="696">
        <f t="shared" si="21"/>
        <v>0</v>
      </c>
      <c r="DC109" s="705">
        <f t="shared" si="22"/>
        <v>0</v>
      </c>
      <c r="DD109" s="704">
        <f t="shared" si="20"/>
        <v>0</v>
      </c>
      <c r="DE109" s="703">
        <f t="array" ref="DE109">(MAX(LEN(F109:DA109)))</f>
        <v>0</v>
      </c>
      <c r="DF109" s="700"/>
      <c r="DG109" s="782"/>
    </row>
    <row r="110" spans="1:111" ht="13" x14ac:dyDescent="0.3">
      <c r="A110" s="710" t="str">
        <f>$B$101&amp;" "&amp;(IF(Setup!$N$73="yes",$B110,"")&amp;" "&amp;(IF(Setup!$N$76="yes",$C110,"")))</f>
        <v xml:space="preserve">glazing  </v>
      </c>
      <c r="B110" s="807"/>
      <c r="C110" s="808"/>
      <c r="D110" s="809"/>
      <c r="E110" s="796" t="s">
        <v>611</v>
      </c>
      <c r="F110" s="793" t="str">
        <f>IF('A1'!$F70&gt;0,"X","")</f>
        <v/>
      </c>
      <c r="G110" s="785" t="str">
        <f>IF('A1'!$T70&gt;0,"X","")</f>
        <v/>
      </c>
      <c r="H110" s="785" t="str">
        <f>IF('A1'!$AH70&gt;0,"X","")</f>
        <v/>
      </c>
      <c r="I110" s="785" t="str">
        <f>IF('A1'!$AV70&gt;0,"X","")</f>
        <v/>
      </c>
      <c r="J110" s="785" t="str">
        <f>IF('A1'!$BJ70&gt;0,"X","")</f>
        <v/>
      </c>
      <c r="K110" s="785" t="str">
        <f>IF('A1'!$BX70&gt;0,"X","")</f>
        <v/>
      </c>
      <c r="L110" s="785" t="str">
        <f>IF('A1'!$CL70&gt;0,"X","")</f>
        <v/>
      </c>
      <c r="M110" s="785" t="str">
        <f>IF('A1'!$CZ70&gt;0,"X","")</f>
        <v/>
      </c>
      <c r="N110" s="785" t="str">
        <f>IF('A1'!$DN70&gt;0,"X","")</f>
        <v/>
      </c>
      <c r="O110" s="785" t="str">
        <f>IF('A1'!$EB70&gt;0,"X","")</f>
        <v/>
      </c>
      <c r="P110" s="786" t="str">
        <f>IF('A2'!$F70&gt;0,"X","")</f>
        <v/>
      </c>
      <c r="Q110" s="785" t="str">
        <f>IF('A2'!$T70&gt;0,"X","")</f>
        <v/>
      </c>
      <c r="R110" s="785" t="str">
        <f>IF('A2'!$AH70&gt;0,"X","")</f>
        <v/>
      </c>
      <c r="S110" s="785" t="str">
        <f>IF('A2'!$AV70&gt;0,"X","")</f>
        <v/>
      </c>
      <c r="T110" s="785" t="str">
        <f>IF('A2'!$BJ70&gt;0,"X","")</f>
        <v/>
      </c>
      <c r="U110" s="785" t="str">
        <f>IF('A2'!$BX70&gt;0,"X","")</f>
        <v/>
      </c>
      <c r="V110" s="785" t="str">
        <f>IF('A2'!$CL70&gt;0,"X","")</f>
        <v/>
      </c>
      <c r="W110" s="785" t="str">
        <f>IF('A2'!$CZ70&gt;0,"X","")</f>
        <v/>
      </c>
      <c r="X110" s="785" t="str">
        <f>IF('A2'!$DN70&gt;0,"X","")</f>
        <v/>
      </c>
      <c r="Y110" s="785" t="str">
        <f>IF('A2'!$EB70&gt;0,"X","")</f>
        <v/>
      </c>
      <c r="Z110" s="786" t="str">
        <f>IF('A3'!$F70&gt;0,"X","")</f>
        <v/>
      </c>
      <c r="AA110" s="785" t="str">
        <f>IF('A3'!$T70&gt;0,"X","")</f>
        <v/>
      </c>
      <c r="AB110" s="785" t="str">
        <f>IF('A3'!$AH70&gt;0,"X","")</f>
        <v/>
      </c>
      <c r="AC110" s="785" t="str">
        <f>IF('A3'!$AV70&gt;0,"X","")</f>
        <v/>
      </c>
      <c r="AD110" s="785" t="str">
        <f>IF('A3'!$BJ70&gt;0,"X","")</f>
        <v/>
      </c>
      <c r="AE110" s="785" t="str">
        <f>IF('A3'!$BX70&gt;0,"X","")</f>
        <v/>
      </c>
      <c r="AF110" s="785" t="str">
        <f>IF('A3'!$CL70&gt;0,"X","")</f>
        <v/>
      </c>
      <c r="AG110" s="785" t="str">
        <f>IF('A3'!$CZ70&gt;0,"X","")</f>
        <v/>
      </c>
      <c r="AH110" s="785" t="str">
        <f>IF('A3'!$DN70&gt;0,"X","")</f>
        <v/>
      </c>
      <c r="AI110" s="785" t="str">
        <f>IF('A3'!$EB70&gt;0,"X","")</f>
        <v/>
      </c>
      <c r="AJ110" s="786" t="str">
        <f>IF('A4'!$F70&gt;0,"X","")</f>
        <v/>
      </c>
      <c r="AK110" s="785" t="str">
        <f>IF('A4'!$T70&gt;0,"X","")</f>
        <v/>
      </c>
      <c r="AL110" s="785" t="str">
        <f>IF('A4'!$AH70&gt;0,"X","")</f>
        <v/>
      </c>
      <c r="AM110" s="785" t="str">
        <f>IF('A4'!$AV70&gt;0,"X","")</f>
        <v/>
      </c>
      <c r="AN110" s="785" t="str">
        <f>IF('A4'!$BJ70&gt;0,"X","")</f>
        <v/>
      </c>
      <c r="AO110" s="785" t="str">
        <f>IF('A4'!$BX70&gt;0,"X","")</f>
        <v/>
      </c>
      <c r="AP110" s="785" t="str">
        <f>IF('A4'!$CL70&gt;0,"X","")</f>
        <v/>
      </c>
      <c r="AQ110" s="785" t="str">
        <f>IF('A4'!$CZ70&gt;0,"X","")</f>
        <v/>
      </c>
      <c r="AR110" s="785" t="str">
        <f>IF('A4'!$DN70&gt;0,"X","")</f>
        <v/>
      </c>
      <c r="AS110" s="785" t="str">
        <f>IF('A4'!$EB70&gt;0,"X","")</f>
        <v/>
      </c>
      <c r="AT110" s="786" t="str">
        <f>IF('A5'!$F70&gt;0,"X","")</f>
        <v/>
      </c>
      <c r="AU110" s="785" t="str">
        <f>IF('A5'!$T70&gt;0,"X","")</f>
        <v/>
      </c>
      <c r="AV110" s="785" t="str">
        <f>IF('A5'!$AH70&gt;0,"X","")</f>
        <v/>
      </c>
      <c r="AW110" s="785" t="str">
        <f>IF('A5'!$AV70&gt;0,"X","")</f>
        <v/>
      </c>
      <c r="AX110" s="785" t="str">
        <f>IF('A5'!$BJ70&gt;0,"X","")</f>
        <v/>
      </c>
      <c r="AY110" s="785" t="str">
        <f>IF('A5'!$BX70&gt;0,"X","")</f>
        <v/>
      </c>
      <c r="AZ110" s="785" t="str">
        <f>IF('A5'!$CL70&gt;0,"X","")</f>
        <v/>
      </c>
      <c r="BA110" s="785" t="str">
        <f>IF('A5'!$CZ70&gt;0,"X","")</f>
        <v/>
      </c>
      <c r="BB110" s="785" t="str">
        <f>IF('A5'!$DN70&gt;0,"X","")</f>
        <v/>
      </c>
      <c r="BC110" s="785" t="str">
        <f>IF('A5'!$EB70&gt;0,"X","")</f>
        <v/>
      </c>
      <c r="BD110" s="786" t="str">
        <f>IF('A6'!$F70&gt;0,"X","")</f>
        <v/>
      </c>
      <c r="BE110" s="785" t="str">
        <f>IF('A6'!$T70&gt;0,"X","")</f>
        <v/>
      </c>
      <c r="BF110" s="785" t="str">
        <f>IF('A6'!$AH70&gt;0,"X","")</f>
        <v/>
      </c>
      <c r="BG110" s="785" t="str">
        <f>IF('A6'!$AV70&gt;0,"X","")</f>
        <v/>
      </c>
      <c r="BH110" s="785" t="str">
        <f>IF('A6'!$BJ70&gt;0,"X","")</f>
        <v/>
      </c>
      <c r="BI110" s="785" t="str">
        <f>IF('A6'!$BX70&gt;0,"X","")</f>
        <v/>
      </c>
      <c r="BJ110" s="785" t="str">
        <f>IF('A6'!$CL70&gt;0,"X","")</f>
        <v/>
      </c>
      <c r="BK110" s="785" t="str">
        <f>IF('A6'!$CZ70&gt;0,"X","")</f>
        <v/>
      </c>
      <c r="BL110" s="785" t="str">
        <f>IF('A6'!$DN70&gt;0,"X","")</f>
        <v/>
      </c>
      <c r="BM110" s="785" t="str">
        <f>IF('A6'!$EB70&gt;0,"X","")</f>
        <v/>
      </c>
      <c r="BN110" s="786" t="str">
        <f>IF('A7'!$F70&gt;0,"X","")</f>
        <v/>
      </c>
      <c r="BO110" s="785" t="str">
        <f>IF('A7'!$T70&gt;0,"X","")</f>
        <v/>
      </c>
      <c r="BP110" s="785" t="str">
        <f>IF('A7'!$AH70&gt;0,"X","")</f>
        <v/>
      </c>
      <c r="BQ110" s="785" t="str">
        <f>IF('A7'!$AV70&gt;0,"X","")</f>
        <v/>
      </c>
      <c r="BR110" s="785" t="str">
        <f>IF('A7'!$BJ70&gt;0,"X","")</f>
        <v/>
      </c>
      <c r="BS110" s="785" t="str">
        <f>IF('A7'!$BX70&gt;0,"X","")</f>
        <v/>
      </c>
      <c r="BT110" s="785" t="str">
        <f>IF('A7'!$CL70&gt;0,"X","")</f>
        <v/>
      </c>
      <c r="BU110" s="785" t="str">
        <f>IF('A7'!$CZ70&gt;0,"X","")</f>
        <v/>
      </c>
      <c r="BV110" s="785" t="str">
        <f>IF('A7'!$DN70&gt;0,"X","")</f>
        <v/>
      </c>
      <c r="BW110" s="785" t="str">
        <f>IF('A7'!$EB70&gt;0,"X","")</f>
        <v/>
      </c>
      <c r="BX110" s="786" t="str">
        <f>IF('A8'!$F70&gt;0,"X","")</f>
        <v/>
      </c>
      <c r="BY110" s="785" t="str">
        <f>IF('A8'!$T70&gt;0,"X","")</f>
        <v/>
      </c>
      <c r="BZ110" s="785" t="str">
        <f>IF('A8'!$AH70&gt;0,"X","")</f>
        <v/>
      </c>
      <c r="CA110" s="785" t="str">
        <f>IF('A8'!$AV70&gt;0,"X","")</f>
        <v/>
      </c>
      <c r="CB110" s="785" t="str">
        <f>IF('A8'!$BJ70&gt;0,"X","")</f>
        <v/>
      </c>
      <c r="CC110" s="785" t="str">
        <f>IF('A8'!$BX70&gt;0,"X","")</f>
        <v/>
      </c>
      <c r="CD110" s="785" t="str">
        <f>IF('A8'!$CL70&gt;0,"X","")</f>
        <v/>
      </c>
      <c r="CE110" s="785" t="str">
        <f>IF('A8'!$CZ70&gt;0,"X","")</f>
        <v/>
      </c>
      <c r="CF110" s="785" t="str">
        <f>IF('A8'!$DN70&gt;0,"X","")</f>
        <v/>
      </c>
      <c r="CG110" s="785" t="str">
        <f>IF('A8'!$EB70&gt;0,"X","")</f>
        <v/>
      </c>
      <c r="CH110" s="786" t="str">
        <f>IF('A9'!$F70&gt;0,"X","")</f>
        <v/>
      </c>
      <c r="CI110" s="785" t="str">
        <f>IF('A9'!$T70&gt;0,"X","")</f>
        <v/>
      </c>
      <c r="CJ110" s="785" t="str">
        <f>IF('A9'!$AH70&gt;0,"X","")</f>
        <v/>
      </c>
      <c r="CK110" s="785" t="str">
        <f>IF('A9'!$AV70&gt;0,"X","")</f>
        <v/>
      </c>
      <c r="CL110" s="785" t="str">
        <f>IF('A9'!$BJ70&gt;0,"X","")</f>
        <v/>
      </c>
      <c r="CM110" s="785" t="str">
        <f>IF('A9'!$BX70&gt;0,"X","")</f>
        <v/>
      </c>
      <c r="CN110" s="785" t="str">
        <f>IF('A9'!$CL70&gt;0,"X","")</f>
        <v/>
      </c>
      <c r="CO110" s="785" t="str">
        <f>IF('A9'!$CZ70&gt;0,"X","")</f>
        <v/>
      </c>
      <c r="CP110" s="785" t="str">
        <f>IF('A9'!$DN70&gt;0,"X","")</f>
        <v/>
      </c>
      <c r="CQ110" s="785" t="str">
        <f>IF('A9'!$EB70&gt;0,"X","")</f>
        <v/>
      </c>
      <c r="CR110" s="786" t="str">
        <f>IF('A10'!$F70&gt;0,"X","")</f>
        <v/>
      </c>
      <c r="CS110" s="785" t="str">
        <f>IF('A10'!$T70&gt;0,"X","")</f>
        <v/>
      </c>
      <c r="CT110" s="785" t="str">
        <f>IF('A10'!$AH70&gt;0,"X","")</f>
        <v/>
      </c>
      <c r="CU110" s="785" t="str">
        <f>IF('A10'!$AV70&gt;0,"X","")</f>
        <v/>
      </c>
      <c r="CV110" s="785" t="str">
        <f>IF('A10'!$BJ70&gt;0,"X","")</f>
        <v/>
      </c>
      <c r="CW110" s="785" t="str">
        <f>IF('A10'!$BX70&gt;0,"X","")</f>
        <v/>
      </c>
      <c r="CX110" s="785" t="str">
        <f>IF('A10'!$CL70&gt;0,"X","")</f>
        <v/>
      </c>
      <c r="CY110" s="785" t="str">
        <f>IF('A10'!$CZ70&gt;0,"X","")</f>
        <v/>
      </c>
      <c r="CZ110" s="785" t="str">
        <f>IF('A10'!$DN70&gt;0,"X","")</f>
        <v/>
      </c>
      <c r="DA110" s="785" t="str">
        <f>IF('A10'!$EB70&gt;0,"X","")</f>
        <v/>
      </c>
      <c r="DB110" s="696">
        <f t="shared" si="21"/>
        <v>0</v>
      </c>
      <c r="DC110" s="705">
        <f t="shared" si="22"/>
        <v>0</v>
      </c>
      <c r="DD110" s="704">
        <f t="shared" si="20"/>
        <v>0</v>
      </c>
      <c r="DE110" s="703">
        <f t="array" ref="DE110">(MAX(LEN(F110:DA110)))</f>
        <v>0</v>
      </c>
      <c r="DF110" s="700"/>
      <c r="DG110" s="782"/>
    </row>
    <row r="111" spans="1:111" ht="13" x14ac:dyDescent="0.3">
      <c r="A111" s="710" t="str">
        <f>$B$101&amp;" "&amp;(IF(Setup!$N$73="yes",$B111,"")&amp;" "&amp;(IF(Setup!$N$76="yes",$C111,"")))</f>
        <v xml:space="preserve">glazing  </v>
      </c>
      <c r="B111" s="807"/>
      <c r="C111" s="808"/>
      <c r="D111" s="809"/>
      <c r="E111" s="796" t="s">
        <v>612</v>
      </c>
      <c r="F111" s="793" t="str">
        <f>IF('A1'!$F71&gt;0,"X","")</f>
        <v/>
      </c>
      <c r="G111" s="785" t="str">
        <f>IF('A1'!$T71&gt;0,"X","")</f>
        <v/>
      </c>
      <c r="H111" s="785" t="str">
        <f>IF('A1'!$AH71&gt;0,"X","")</f>
        <v/>
      </c>
      <c r="I111" s="785" t="str">
        <f>IF('A1'!$AV71&gt;0,"X","")</f>
        <v/>
      </c>
      <c r="J111" s="785" t="str">
        <f>IF('A1'!$BJ71&gt;0,"X","")</f>
        <v/>
      </c>
      <c r="K111" s="785" t="str">
        <f>IF('A1'!$BX71&gt;0,"X","")</f>
        <v/>
      </c>
      <c r="L111" s="785" t="str">
        <f>IF('A1'!$CL71&gt;0,"X","")</f>
        <v/>
      </c>
      <c r="M111" s="785" t="str">
        <f>IF('A1'!$CZ71&gt;0,"X","")</f>
        <v/>
      </c>
      <c r="N111" s="785" t="str">
        <f>IF('A1'!$DN71&gt;0,"X","")</f>
        <v/>
      </c>
      <c r="O111" s="785" t="str">
        <f>IF('A1'!$EB71&gt;0,"X","")</f>
        <v/>
      </c>
      <c r="P111" s="786" t="str">
        <f>IF('A2'!$F71&gt;0,"X","")</f>
        <v/>
      </c>
      <c r="Q111" s="785" t="str">
        <f>IF('A2'!$T71&gt;0,"X","")</f>
        <v/>
      </c>
      <c r="R111" s="785" t="str">
        <f>IF('A2'!$AH71&gt;0,"X","")</f>
        <v/>
      </c>
      <c r="S111" s="785" t="str">
        <f>IF('A2'!$AV71&gt;0,"X","")</f>
        <v/>
      </c>
      <c r="T111" s="785" t="str">
        <f>IF('A2'!$BJ71&gt;0,"X","")</f>
        <v/>
      </c>
      <c r="U111" s="785" t="str">
        <f>IF('A2'!$BX71&gt;0,"X","")</f>
        <v/>
      </c>
      <c r="V111" s="785" t="str">
        <f>IF('A2'!$CL71&gt;0,"X","")</f>
        <v/>
      </c>
      <c r="W111" s="785" t="str">
        <f>IF('A2'!$CZ71&gt;0,"X","")</f>
        <v/>
      </c>
      <c r="X111" s="785" t="str">
        <f>IF('A2'!$DN71&gt;0,"X","")</f>
        <v/>
      </c>
      <c r="Y111" s="785" t="str">
        <f>IF('A2'!$EB71&gt;0,"X","")</f>
        <v/>
      </c>
      <c r="Z111" s="786" t="str">
        <f>IF('A3'!$F71&gt;0,"X","")</f>
        <v/>
      </c>
      <c r="AA111" s="785" t="str">
        <f>IF('A3'!$T71&gt;0,"X","")</f>
        <v/>
      </c>
      <c r="AB111" s="785" t="str">
        <f>IF('A3'!$AH71&gt;0,"X","")</f>
        <v/>
      </c>
      <c r="AC111" s="785" t="str">
        <f>IF('A3'!$AV71&gt;0,"X","")</f>
        <v/>
      </c>
      <c r="AD111" s="785" t="str">
        <f>IF('A3'!$BJ71&gt;0,"X","")</f>
        <v/>
      </c>
      <c r="AE111" s="785" t="str">
        <f>IF('A3'!$BX71&gt;0,"X","")</f>
        <v/>
      </c>
      <c r="AF111" s="785" t="str">
        <f>IF('A3'!$CL71&gt;0,"X","")</f>
        <v/>
      </c>
      <c r="AG111" s="785" t="str">
        <f>IF('A3'!$CZ71&gt;0,"X","")</f>
        <v/>
      </c>
      <c r="AH111" s="785" t="str">
        <f>IF('A3'!$DN71&gt;0,"X","")</f>
        <v/>
      </c>
      <c r="AI111" s="785" t="str">
        <f>IF('A3'!$EB71&gt;0,"X","")</f>
        <v/>
      </c>
      <c r="AJ111" s="786" t="str">
        <f>IF('A4'!$F71&gt;0,"X","")</f>
        <v/>
      </c>
      <c r="AK111" s="785" t="str">
        <f>IF('A4'!$T71&gt;0,"X","")</f>
        <v/>
      </c>
      <c r="AL111" s="785" t="str">
        <f>IF('A4'!$AH71&gt;0,"X","")</f>
        <v/>
      </c>
      <c r="AM111" s="785" t="str">
        <f>IF('A4'!$AV71&gt;0,"X","")</f>
        <v/>
      </c>
      <c r="AN111" s="785" t="str">
        <f>IF('A4'!$BJ71&gt;0,"X","")</f>
        <v/>
      </c>
      <c r="AO111" s="785" t="str">
        <f>IF('A4'!$BX71&gt;0,"X","")</f>
        <v/>
      </c>
      <c r="AP111" s="785" t="str">
        <f>IF('A4'!$CL71&gt;0,"X","")</f>
        <v/>
      </c>
      <c r="AQ111" s="785" t="str">
        <f>IF('A4'!$CZ71&gt;0,"X","")</f>
        <v/>
      </c>
      <c r="AR111" s="785" t="str">
        <f>IF('A4'!$DN71&gt;0,"X","")</f>
        <v/>
      </c>
      <c r="AS111" s="785" t="str">
        <f>IF('A4'!$EB71&gt;0,"X","")</f>
        <v/>
      </c>
      <c r="AT111" s="786" t="str">
        <f>IF('A5'!$F71&gt;0,"X","")</f>
        <v/>
      </c>
      <c r="AU111" s="785" t="str">
        <f>IF('A5'!$T71&gt;0,"X","")</f>
        <v/>
      </c>
      <c r="AV111" s="785" t="str">
        <f>IF('A5'!$AH71&gt;0,"X","")</f>
        <v/>
      </c>
      <c r="AW111" s="785" t="str">
        <f>IF('A5'!$AV71&gt;0,"X","")</f>
        <v/>
      </c>
      <c r="AX111" s="785" t="str">
        <f>IF('A5'!$BJ71&gt;0,"X","")</f>
        <v/>
      </c>
      <c r="AY111" s="785" t="str">
        <f>IF('A5'!$BX71&gt;0,"X","")</f>
        <v/>
      </c>
      <c r="AZ111" s="785" t="str">
        <f>IF('A5'!$CL71&gt;0,"X","")</f>
        <v/>
      </c>
      <c r="BA111" s="785" t="str">
        <f>IF('A5'!$CZ71&gt;0,"X","")</f>
        <v/>
      </c>
      <c r="BB111" s="785" t="str">
        <f>IF('A5'!$DN71&gt;0,"X","")</f>
        <v/>
      </c>
      <c r="BC111" s="785" t="str">
        <f>IF('A5'!$EB71&gt;0,"X","")</f>
        <v/>
      </c>
      <c r="BD111" s="786" t="str">
        <f>IF('A6'!$F71&gt;0,"X","")</f>
        <v/>
      </c>
      <c r="BE111" s="785" t="str">
        <f>IF('A6'!$T71&gt;0,"X","")</f>
        <v/>
      </c>
      <c r="BF111" s="785" t="str">
        <f>IF('A6'!$AH71&gt;0,"X","")</f>
        <v/>
      </c>
      <c r="BG111" s="785" t="str">
        <f>IF('A6'!$AV71&gt;0,"X","")</f>
        <v/>
      </c>
      <c r="BH111" s="785" t="str">
        <f>IF('A6'!$BJ71&gt;0,"X","")</f>
        <v/>
      </c>
      <c r="BI111" s="785" t="str">
        <f>IF('A6'!$BX71&gt;0,"X","")</f>
        <v/>
      </c>
      <c r="BJ111" s="785" t="str">
        <f>IF('A6'!$CL71&gt;0,"X","")</f>
        <v/>
      </c>
      <c r="BK111" s="785" t="str">
        <f>IF('A6'!$CZ71&gt;0,"X","")</f>
        <v/>
      </c>
      <c r="BL111" s="785" t="str">
        <f>IF('A6'!$DN71&gt;0,"X","")</f>
        <v/>
      </c>
      <c r="BM111" s="785" t="str">
        <f>IF('A6'!$EB71&gt;0,"X","")</f>
        <v/>
      </c>
      <c r="BN111" s="786" t="str">
        <f>IF('A7'!$F71&gt;0,"X","")</f>
        <v/>
      </c>
      <c r="BO111" s="785" t="str">
        <f>IF('A7'!$T71&gt;0,"X","")</f>
        <v/>
      </c>
      <c r="BP111" s="785" t="str">
        <f>IF('A7'!$AH71&gt;0,"X","")</f>
        <v/>
      </c>
      <c r="BQ111" s="785" t="str">
        <f>IF('A7'!$AV71&gt;0,"X","")</f>
        <v/>
      </c>
      <c r="BR111" s="785" t="str">
        <f>IF('A7'!$BJ71&gt;0,"X","")</f>
        <v/>
      </c>
      <c r="BS111" s="785" t="str">
        <f>IF('A7'!$BX71&gt;0,"X","")</f>
        <v/>
      </c>
      <c r="BT111" s="785" t="str">
        <f>IF('A7'!$CL71&gt;0,"X","")</f>
        <v/>
      </c>
      <c r="BU111" s="785" t="str">
        <f>IF('A7'!$CZ71&gt;0,"X","")</f>
        <v/>
      </c>
      <c r="BV111" s="785" t="str">
        <f>IF('A7'!$DN71&gt;0,"X","")</f>
        <v/>
      </c>
      <c r="BW111" s="785" t="str">
        <f>IF('A7'!$EB71&gt;0,"X","")</f>
        <v/>
      </c>
      <c r="BX111" s="786" t="str">
        <f>IF('A8'!$F71&gt;0,"X","")</f>
        <v/>
      </c>
      <c r="BY111" s="785" t="str">
        <f>IF('A8'!$T71&gt;0,"X","")</f>
        <v/>
      </c>
      <c r="BZ111" s="785" t="str">
        <f>IF('A8'!$AH71&gt;0,"X","")</f>
        <v/>
      </c>
      <c r="CA111" s="785" t="str">
        <f>IF('A8'!$AV71&gt;0,"X","")</f>
        <v/>
      </c>
      <c r="CB111" s="785" t="str">
        <f>IF('A8'!$BJ71&gt;0,"X","")</f>
        <v/>
      </c>
      <c r="CC111" s="785" t="str">
        <f>IF('A8'!$BX71&gt;0,"X","")</f>
        <v/>
      </c>
      <c r="CD111" s="785" t="str">
        <f>IF('A8'!$CL71&gt;0,"X","")</f>
        <v/>
      </c>
      <c r="CE111" s="785" t="str">
        <f>IF('A8'!$CZ71&gt;0,"X","")</f>
        <v/>
      </c>
      <c r="CF111" s="785" t="str">
        <f>IF('A8'!$DN71&gt;0,"X","")</f>
        <v/>
      </c>
      <c r="CG111" s="785" t="str">
        <f>IF('A8'!$EB71&gt;0,"X","")</f>
        <v/>
      </c>
      <c r="CH111" s="786" t="str">
        <f>IF('A9'!$F71&gt;0,"X","")</f>
        <v/>
      </c>
      <c r="CI111" s="785" t="str">
        <f>IF('A9'!$T71&gt;0,"X","")</f>
        <v/>
      </c>
      <c r="CJ111" s="785" t="str">
        <f>IF('A9'!$AH71&gt;0,"X","")</f>
        <v/>
      </c>
      <c r="CK111" s="785" t="str">
        <f>IF('A9'!$AV71&gt;0,"X","")</f>
        <v/>
      </c>
      <c r="CL111" s="785" t="str">
        <f>IF('A9'!$BJ71&gt;0,"X","")</f>
        <v/>
      </c>
      <c r="CM111" s="785" t="str">
        <f>IF('A9'!$BX71&gt;0,"X","")</f>
        <v/>
      </c>
      <c r="CN111" s="785" t="str">
        <f>IF('A9'!$CL71&gt;0,"X","")</f>
        <v/>
      </c>
      <c r="CO111" s="785" t="str">
        <f>IF('A9'!$CZ71&gt;0,"X","")</f>
        <v/>
      </c>
      <c r="CP111" s="785" t="str">
        <f>IF('A9'!$DN71&gt;0,"X","")</f>
        <v/>
      </c>
      <c r="CQ111" s="785" t="str">
        <f>IF('A9'!$EB71&gt;0,"X","")</f>
        <v/>
      </c>
      <c r="CR111" s="786" t="str">
        <f>IF('A10'!$F71&gt;0,"X","")</f>
        <v/>
      </c>
      <c r="CS111" s="785" t="str">
        <f>IF('A10'!$T71&gt;0,"X","")</f>
        <v/>
      </c>
      <c r="CT111" s="785" t="str">
        <f>IF('A10'!$AH71&gt;0,"X","")</f>
        <v/>
      </c>
      <c r="CU111" s="785" t="str">
        <f>IF('A10'!$AV71&gt;0,"X","")</f>
        <v/>
      </c>
      <c r="CV111" s="785" t="str">
        <f>IF('A10'!$BJ71&gt;0,"X","")</f>
        <v/>
      </c>
      <c r="CW111" s="785" t="str">
        <f>IF('A10'!$BX71&gt;0,"X","")</f>
        <v/>
      </c>
      <c r="CX111" s="785" t="str">
        <f>IF('A10'!$CL71&gt;0,"X","")</f>
        <v/>
      </c>
      <c r="CY111" s="785" t="str">
        <f>IF('A10'!$CZ71&gt;0,"X","")</f>
        <v/>
      </c>
      <c r="CZ111" s="785" t="str">
        <f>IF('A10'!$DN71&gt;0,"X","")</f>
        <v/>
      </c>
      <c r="DA111" s="785" t="str">
        <f>IF('A10'!$EB71&gt;0,"X","")</f>
        <v/>
      </c>
      <c r="DB111" s="696">
        <f t="shared" si="21"/>
        <v>0</v>
      </c>
      <c r="DC111" s="705">
        <f t="shared" si="22"/>
        <v>0</v>
      </c>
      <c r="DD111" s="704">
        <f t="shared" si="20"/>
        <v>0</v>
      </c>
      <c r="DE111" s="703">
        <f t="array" ref="DE111">(MAX(LEN(F111:DA111)))</f>
        <v>0</v>
      </c>
      <c r="DF111" s="700"/>
      <c r="DG111" s="782"/>
    </row>
    <row r="112" spans="1:111" ht="13" x14ac:dyDescent="0.3">
      <c r="A112" s="710" t="str">
        <f>$B$101&amp;" "&amp;(IF(Setup!$N$73="yes",$B112,"")&amp;" "&amp;(IF(Setup!$N$76="yes",$C112,"")))</f>
        <v xml:space="preserve">glazing  </v>
      </c>
      <c r="B112" s="807"/>
      <c r="C112" s="808"/>
      <c r="D112" s="809"/>
      <c r="E112" s="796" t="s">
        <v>613</v>
      </c>
      <c r="F112" s="793" t="str">
        <f>IF('A1'!$F72&gt;0,"X","")</f>
        <v/>
      </c>
      <c r="G112" s="785" t="str">
        <f>IF('A1'!$T72&gt;0,"X","")</f>
        <v/>
      </c>
      <c r="H112" s="785" t="str">
        <f>IF('A1'!$AH72&gt;0,"X","")</f>
        <v/>
      </c>
      <c r="I112" s="785" t="str">
        <f>IF('A1'!$AV72&gt;0,"X","")</f>
        <v/>
      </c>
      <c r="J112" s="785" t="str">
        <f>IF('A1'!$BJ72&gt;0,"X","")</f>
        <v/>
      </c>
      <c r="K112" s="785" t="str">
        <f>IF('A1'!$BX72&gt;0,"X","")</f>
        <v/>
      </c>
      <c r="L112" s="785" t="str">
        <f>IF('A1'!$CL72&gt;0,"X","")</f>
        <v/>
      </c>
      <c r="M112" s="785" t="str">
        <f>IF('A1'!$CZ72&gt;0,"X","")</f>
        <v/>
      </c>
      <c r="N112" s="785" t="str">
        <f>IF('A1'!$DN72&gt;0,"X","")</f>
        <v/>
      </c>
      <c r="O112" s="785" t="str">
        <f>IF('A1'!$EB72&gt;0,"X","")</f>
        <v/>
      </c>
      <c r="P112" s="786" t="str">
        <f>IF('A2'!$F72&gt;0,"X","")</f>
        <v/>
      </c>
      <c r="Q112" s="785" t="str">
        <f>IF('A2'!$T72&gt;0,"X","")</f>
        <v/>
      </c>
      <c r="R112" s="785" t="str">
        <f>IF('A2'!$AH72&gt;0,"X","")</f>
        <v/>
      </c>
      <c r="S112" s="785" t="str">
        <f>IF('A2'!$AV72&gt;0,"X","")</f>
        <v/>
      </c>
      <c r="T112" s="785" t="str">
        <f>IF('A2'!$BJ72&gt;0,"X","")</f>
        <v/>
      </c>
      <c r="U112" s="785" t="str">
        <f>IF('A2'!$BX72&gt;0,"X","")</f>
        <v/>
      </c>
      <c r="V112" s="785" t="str">
        <f>IF('A2'!$CL72&gt;0,"X","")</f>
        <v/>
      </c>
      <c r="W112" s="785" t="str">
        <f>IF('A2'!$CZ72&gt;0,"X","")</f>
        <v/>
      </c>
      <c r="X112" s="785" t="str">
        <f>IF('A2'!$DN72&gt;0,"X","")</f>
        <v/>
      </c>
      <c r="Y112" s="785" t="str">
        <f>IF('A2'!$EB72&gt;0,"X","")</f>
        <v/>
      </c>
      <c r="Z112" s="786" t="str">
        <f>IF('A3'!$F72&gt;0,"X","")</f>
        <v/>
      </c>
      <c r="AA112" s="785" t="str">
        <f>IF('A3'!$T72&gt;0,"X","")</f>
        <v/>
      </c>
      <c r="AB112" s="785" t="str">
        <f>IF('A3'!$AH72&gt;0,"X","")</f>
        <v/>
      </c>
      <c r="AC112" s="785" t="str">
        <f>IF('A3'!$AV72&gt;0,"X","")</f>
        <v/>
      </c>
      <c r="AD112" s="785" t="str">
        <f>IF('A3'!$BJ72&gt;0,"X","")</f>
        <v/>
      </c>
      <c r="AE112" s="785" t="str">
        <f>IF('A3'!$BX72&gt;0,"X","")</f>
        <v/>
      </c>
      <c r="AF112" s="785" t="str">
        <f>IF('A3'!$CL72&gt;0,"X","")</f>
        <v/>
      </c>
      <c r="AG112" s="785" t="str">
        <f>IF('A3'!$CZ72&gt;0,"X","")</f>
        <v/>
      </c>
      <c r="AH112" s="785" t="str">
        <f>IF('A3'!$DN72&gt;0,"X","")</f>
        <v/>
      </c>
      <c r="AI112" s="785" t="str">
        <f>IF('A3'!$EB72&gt;0,"X","")</f>
        <v/>
      </c>
      <c r="AJ112" s="786" t="str">
        <f>IF('A4'!$F72&gt;0,"X","")</f>
        <v/>
      </c>
      <c r="AK112" s="785" t="str">
        <f>IF('A4'!$T72&gt;0,"X","")</f>
        <v/>
      </c>
      <c r="AL112" s="785" t="str">
        <f>IF('A4'!$AH72&gt;0,"X","")</f>
        <v/>
      </c>
      <c r="AM112" s="785" t="str">
        <f>IF('A4'!$AV72&gt;0,"X","")</f>
        <v/>
      </c>
      <c r="AN112" s="785" t="str">
        <f>IF('A4'!$BJ72&gt;0,"X","")</f>
        <v/>
      </c>
      <c r="AO112" s="785" t="str">
        <f>IF('A4'!$BX72&gt;0,"X","")</f>
        <v/>
      </c>
      <c r="AP112" s="785" t="str">
        <f>IF('A4'!$CL72&gt;0,"X","")</f>
        <v/>
      </c>
      <c r="AQ112" s="785" t="str">
        <f>IF('A4'!$CZ72&gt;0,"X","")</f>
        <v/>
      </c>
      <c r="AR112" s="785" t="str">
        <f>IF('A4'!$DN72&gt;0,"X","")</f>
        <v/>
      </c>
      <c r="AS112" s="785" t="str">
        <f>IF('A4'!$EB72&gt;0,"X","")</f>
        <v/>
      </c>
      <c r="AT112" s="786" t="str">
        <f>IF('A5'!$F72&gt;0,"X","")</f>
        <v/>
      </c>
      <c r="AU112" s="785" t="str">
        <f>IF('A5'!$T72&gt;0,"X","")</f>
        <v/>
      </c>
      <c r="AV112" s="785" t="str">
        <f>IF('A5'!$AH72&gt;0,"X","")</f>
        <v/>
      </c>
      <c r="AW112" s="785" t="str">
        <f>IF('A5'!$AV72&gt;0,"X","")</f>
        <v/>
      </c>
      <c r="AX112" s="785" t="str">
        <f>IF('A5'!$BJ72&gt;0,"X","")</f>
        <v/>
      </c>
      <c r="AY112" s="785" t="str">
        <f>IF('A5'!$BX72&gt;0,"X","")</f>
        <v/>
      </c>
      <c r="AZ112" s="785" t="str">
        <f>IF('A5'!$CL72&gt;0,"X","")</f>
        <v/>
      </c>
      <c r="BA112" s="785" t="str">
        <f>IF('A5'!$CZ72&gt;0,"X","")</f>
        <v/>
      </c>
      <c r="BB112" s="785" t="str">
        <f>IF('A5'!$DN72&gt;0,"X","")</f>
        <v/>
      </c>
      <c r="BC112" s="785" t="str">
        <f>IF('A5'!$EB72&gt;0,"X","")</f>
        <v/>
      </c>
      <c r="BD112" s="786" t="str">
        <f>IF('A6'!$F72&gt;0,"X","")</f>
        <v/>
      </c>
      <c r="BE112" s="785" t="str">
        <f>IF('A6'!$T72&gt;0,"X","")</f>
        <v/>
      </c>
      <c r="BF112" s="785" t="str">
        <f>IF('A6'!$AH72&gt;0,"X","")</f>
        <v/>
      </c>
      <c r="BG112" s="785" t="str">
        <f>IF('A6'!$AV72&gt;0,"X","")</f>
        <v/>
      </c>
      <c r="BH112" s="785" t="str">
        <f>IF('A6'!$BJ72&gt;0,"X","")</f>
        <v/>
      </c>
      <c r="BI112" s="785" t="str">
        <f>IF('A6'!$BX72&gt;0,"X","")</f>
        <v/>
      </c>
      <c r="BJ112" s="785" t="str">
        <f>IF('A6'!$CL72&gt;0,"X","")</f>
        <v/>
      </c>
      <c r="BK112" s="785" t="str">
        <f>IF('A6'!$CZ72&gt;0,"X","")</f>
        <v/>
      </c>
      <c r="BL112" s="785" t="str">
        <f>IF('A6'!$DN72&gt;0,"X","")</f>
        <v/>
      </c>
      <c r="BM112" s="785" t="str">
        <f>IF('A6'!$EB72&gt;0,"X","")</f>
        <v/>
      </c>
      <c r="BN112" s="786" t="str">
        <f>IF('A7'!$F72&gt;0,"X","")</f>
        <v/>
      </c>
      <c r="BO112" s="785" t="str">
        <f>IF('A7'!$T72&gt;0,"X","")</f>
        <v/>
      </c>
      <c r="BP112" s="785" t="str">
        <f>IF('A7'!$AH72&gt;0,"X","")</f>
        <v/>
      </c>
      <c r="BQ112" s="785" t="str">
        <f>IF('A7'!$AV72&gt;0,"X","")</f>
        <v/>
      </c>
      <c r="BR112" s="785" t="str">
        <f>IF('A7'!$BJ72&gt;0,"X","")</f>
        <v/>
      </c>
      <c r="BS112" s="785" t="str">
        <f>IF('A7'!$BX72&gt;0,"X","")</f>
        <v/>
      </c>
      <c r="BT112" s="785" t="str">
        <f>IF('A7'!$CL72&gt;0,"X","")</f>
        <v/>
      </c>
      <c r="BU112" s="785" t="str">
        <f>IF('A7'!$CZ72&gt;0,"X","")</f>
        <v/>
      </c>
      <c r="BV112" s="785" t="str">
        <f>IF('A7'!$DN72&gt;0,"X","")</f>
        <v/>
      </c>
      <c r="BW112" s="785" t="str">
        <f>IF('A7'!$EB72&gt;0,"X","")</f>
        <v/>
      </c>
      <c r="BX112" s="786" t="str">
        <f>IF('A8'!$F72&gt;0,"X","")</f>
        <v/>
      </c>
      <c r="BY112" s="785" t="str">
        <f>IF('A8'!$T72&gt;0,"X","")</f>
        <v/>
      </c>
      <c r="BZ112" s="785" t="str">
        <f>IF('A8'!$AH72&gt;0,"X","")</f>
        <v/>
      </c>
      <c r="CA112" s="785" t="str">
        <f>IF('A8'!$AV72&gt;0,"X","")</f>
        <v/>
      </c>
      <c r="CB112" s="785" t="str">
        <f>IF('A8'!$BJ72&gt;0,"X","")</f>
        <v/>
      </c>
      <c r="CC112" s="785" t="str">
        <f>IF('A8'!$BX72&gt;0,"X","")</f>
        <v/>
      </c>
      <c r="CD112" s="785" t="str">
        <f>IF('A8'!$CL72&gt;0,"X","")</f>
        <v/>
      </c>
      <c r="CE112" s="785" t="str">
        <f>IF('A8'!$CZ72&gt;0,"X","")</f>
        <v/>
      </c>
      <c r="CF112" s="785" t="str">
        <f>IF('A8'!$DN72&gt;0,"X","")</f>
        <v/>
      </c>
      <c r="CG112" s="785" t="str">
        <f>IF('A8'!$EB72&gt;0,"X","")</f>
        <v/>
      </c>
      <c r="CH112" s="786" t="str">
        <f>IF('A9'!$F72&gt;0,"X","")</f>
        <v/>
      </c>
      <c r="CI112" s="785" t="str">
        <f>IF('A9'!$T72&gt;0,"X","")</f>
        <v/>
      </c>
      <c r="CJ112" s="785" t="str">
        <f>IF('A9'!$AH72&gt;0,"X","")</f>
        <v/>
      </c>
      <c r="CK112" s="785" t="str">
        <f>IF('A9'!$AV72&gt;0,"X","")</f>
        <v/>
      </c>
      <c r="CL112" s="785" t="str">
        <f>IF('A9'!$BJ72&gt;0,"X","")</f>
        <v/>
      </c>
      <c r="CM112" s="785" t="str">
        <f>IF('A9'!$BX72&gt;0,"X","")</f>
        <v/>
      </c>
      <c r="CN112" s="785" t="str">
        <f>IF('A9'!$CL72&gt;0,"X","")</f>
        <v/>
      </c>
      <c r="CO112" s="785" t="str">
        <f>IF('A9'!$CZ72&gt;0,"X","")</f>
        <v/>
      </c>
      <c r="CP112" s="785" t="str">
        <f>IF('A9'!$DN72&gt;0,"X","")</f>
        <v/>
      </c>
      <c r="CQ112" s="785" t="str">
        <f>IF('A9'!$EB72&gt;0,"X","")</f>
        <v/>
      </c>
      <c r="CR112" s="786" t="str">
        <f>IF('A10'!$F72&gt;0,"X","")</f>
        <v/>
      </c>
      <c r="CS112" s="785" t="str">
        <f>IF('A10'!$T72&gt;0,"X","")</f>
        <v/>
      </c>
      <c r="CT112" s="785" t="str">
        <f>IF('A10'!$AH72&gt;0,"X","")</f>
        <v/>
      </c>
      <c r="CU112" s="785" t="str">
        <f>IF('A10'!$AV72&gt;0,"X","")</f>
        <v/>
      </c>
      <c r="CV112" s="785" t="str">
        <f>IF('A10'!$BJ72&gt;0,"X","")</f>
        <v/>
      </c>
      <c r="CW112" s="785" t="str">
        <f>IF('A10'!$BX72&gt;0,"X","")</f>
        <v/>
      </c>
      <c r="CX112" s="785" t="str">
        <f>IF('A10'!$CL72&gt;0,"X","")</f>
        <v/>
      </c>
      <c r="CY112" s="785" t="str">
        <f>IF('A10'!$CZ72&gt;0,"X","")</f>
        <v/>
      </c>
      <c r="CZ112" s="785" t="str">
        <f>IF('A10'!$DN72&gt;0,"X","")</f>
        <v/>
      </c>
      <c r="DA112" s="785" t="str">
        <f>IF('A10'!$EB72&gt;0,"X","")</f>
        <v/>
      </c>
      <c r="DB112" s="696">
        <f t="shared" si="18"/>
        <v>0</v>
      </c>
      <c r="DC112" s="705">
        <f t="shared" si="19"/>
        <v>0</v>
      </c>
      <c r="DD112" s="704">
        <f t="shared" si="20"/>
        <v>0</v>
      </c>
      <c r="DE112" s="703">
        <f t="array" ref="DE112">(MAX(LEN(F112:DA112)))</f>
        <v>0</v>
      </c>
      <c r="DF112" s="700"/>
      <c r="DG112" s="782"/>
    </row>
    <row r="113" spans="1:111" ht="13" x14ac:dyDescent="0.3">
      <c r="A113" s="710" t="str">
        <f>$B$101&amp;" "&amp;(IF(Setup!$N$73="yes",$B113,"")&amp;" "&amp;(IF(Setup!$N$76="yes",$C113,"")))</f>
        <v xml:space="preserve">glazing  </v>
      </c>
      <c r="B113" s="807"/>
      <c r="C113" s="808"/>
      <c r="D113" s="809"/>
      <c r="E113" s="796" t="s">
        <v>614</v>
      </c>
      <c r="F113" s="793" t="str">
        <f>IF('A1'!$F73&gt;0,"X","")</f>
        <v/>
      </c>
      <c r="G113" s="785" t="str">
        <f>IF('A1'!$T73&gt;0,"X","")</f>
        <v/>
      </c>
      <c r="H113" s="785" t="str">
        <f>IF('A1'!$AH73&gt;0,"X","")</f>
        <v/>
      </c>
      <c r="I113" s="785" t="str">
        <f>IF('A1'!$AV73&gt;0,"X","")</f>
        <v/>
      </c>
      <c r="J113" s="785" t="str">
        <f>IF('A1'!$BJ73&gt;0,"X","")</f>
        <v/>
      </c>
      <c r="K113" s="785" t="str">
        <f>IF('A1'!$BX73&gt;0,"X","")</f>
        <v/>
      </c>
      <c r="L113" s="785" t="str">
        <f>IF('A1'!$CL73&gt;0,"X","")</f>
        <v/>
      </c>
      <c r="M113" s="785" t="str">
        <f>IF('A1'!$CZ73&gt;0,"X","")</f>
        <v/>
      </c>
      <c r="N113" s="785" t="str">
        <f>IF('A1'!$DN73&gt;0,"X","")</f>
        <v/>
      </c>
      <c r="O113" s="785" t="str">
        <f>IF('A1'!$EB73&gt;0,"X","")</f>
        <v/>
      </c>
      <c r="P113" s="786" t="str">
        <f>IF('A2'!$F73&gt;0,"X","")</f>
        <v/>
      </c>
      <c r="Q113" s="785" t="str">
        <f>IF('A2'!$T73&gt;0,"X","")</f>
        <v/>
      </c>
      <c r="R113" s="785" t="str">
        <f>IF('A2'!$AH73&gt;0,"X","")</f>
        <v/>
      </c>
      <c r="S113" s="785" t="str">
        <f>IF('A2'!$AV73&gt;0,"X","")</f>
        <v/>
      </c>
      <c r="T113" s="785" t="str">
        <f>IF('A2'!$BJ73&gt;0,"X","")</f>
        <v/>
      </c>
      <c r="U113" s="785" t="str">
        <f>IF('A2'!$BX73&gt;0,"X","")</f>
        <v/>
      </c>
      <c r="V113" s="785" t="str">
        <f>IF('A2'!$CL73&gt;0,"X","")</f>
        <v/>
      </c>
      <c r="W113" s="785" t="str">
        <f>IF('A2'!$CZ73&gt;0,"X","")</f>
        <v/>
      </c>
      <c r="X113" s="785" t="str">
        <f>IF('A2'!$DN73&gt;0,"X","")</f>
        <v/>
      </c>
      <c r="Y113" s="785" t="str">
        <f>IF('A2'!$EB73&gt;0,"X","")</f>
        <v/>
      </c>
      <c r="Z113" s="786" t="str">
        <f>IF('A3'!$F73&gt;0,"X","")</f>
        <v/>
      </c>
      <c r="AA113" s="785" t="str">
        <f>IF('A3'!$T73&gt;0,"X","")</f>
        <v/>
      </c>
      <c r="AB113" s="785" t="str">
        <f>IF('A3'!$AH73&gt;0,"X","")</f>
        <v/>
      </c>
      <c r="AC113" s="785" t="str">
        <f>IF('A3'!$AV73&gt;0,"X","")</f>
        <v/>
      </c>
      <c r="AD113" s="785" t="str">
        <f>IF('A3'!$BJ73&gt;0,"X","")</f>
        <v/>
      </c>
      <c r="AE113" s="785" t="str">
        <f>IF('A3'!$BX73&gt;0,"X","")</f>
        <v/>
      </c>
      <c r="AF113" s="785" t="str">
        <f>IF('A3'!$CL73&gt;0,"X","")</f>
        <v/>
      </c>
      <c r="AG113" s="785" t="str">
        <f>IF('A3'!$CZ73&gt;0,"X","")</f>
        <v/>
      </c>
      <c r="AH113" s="785" t="str">
        <f>IF('A3'!$DN73&gt;0,"X","")</f>
        <v/>
      </c>
      <c r="AI113" s="785" t="str">
        <f>IF('A3'!$EB73&gt;0,"X","")</f>
        <v/>
      </c>
      <c r="AJ113" s="786" t="str">
        <f>IF('A4'!$F73&gt;0,"X","")</f>
        <v/>
      </c>
      <c r="AK113" s="785" t="str">
        <f>IF('A4'!$T73&gt;0,"X","")</f>
        <v/>
      </c>
      <c r="AL113" s="785" t="str">
        <f>IF('A4'!$AH73&gt;0,"X","")</f>
        <v/>
      </c>
      <c r="AM113" s="785" t="str">
        <f>IF('A4'!$AV73&gt;0,"X","")</f>
        <v/>
      </c>
      <c r="AN113" s="785" t="str">
        <f>IF('A4'!$BJ73&gt;0,"X","")</f>
        <v/>
      </c>
      <c r="AO113" s="785" t="str">
        <f>IF('A4'!$BX73&gt;0,"X","")</f>
        <v/>
      </c>
      <c r="AP113" s="785" t="str">
        <f>IF('A4'!$CL73&gt;0,"X","")</f>
        <v/>
      </c>
      <c r="AQ113" s="785" t="str">
        <f>IF('A4'!$CZ73&gt;0,"X","")</f>
        <v/>
      </c>
      <c r="AR113" s="785" t="str">
        <f>IF('A4'!$DN73&gt;0,"X","")</f>
        <v/>
      </c>
      <c r="AS113" s="785" t="str">
        <f>IF('A4'!$EB73&gt;0,"X","")</f>
        <v/>
      </c>
      <c r="AT113" s="786" t="str">
        <f>IF('A5'!$F73&gt;0,"X","")</f>
        <v/>
      </c>
      <c r="AU113" s="785" t="str">
        <f>IF('A5'!$T73&gt;0,"X","")</f>
        <v/>
      </c>
      <c r="AV113" s="785" t="str">
        <f>IF('A5'!$AH73&gt;0,"X","")</f>
        <v/>
      </c>
      <c r="AW113" s="785" t="str">
        <f>IF('A5'!$AV73&gt;0,"X","")</f>
        <v/>
      </c>
      <c r="AX113" s="785" t="str">
        <f>IF('A5'!$BJ73&gt;0,"X","")</f>
        <v/>
      </c>
      <c r="AY113" s="785" t="str">
        <f>IF('A5'!$BX73&gt;0,"X","")</f>
        <v/>
      </c>
      <c r="AZ113" s="785" t="str">
        <f>IF('A5'!$CL73&gt;0,"X","")</f>
        <v/>
      </c>
      <c r="BA113" s="785" t="str">
        <f>IF('A5'!$CZ73&gt;0,"X","")</f>
        <v/>
      </c>
      <c r="BB113" s="785" t="str">
        <f>IF('A5'!$DN73&gt;0,"X","")</f>
        <v/>
      </c>
      <c r="BC113" s="785" t="str">
        <f>IF('A5'!$EB73&gt;0,"X","")</f>
        <v/>
      </c>
      <c r="BD113" s="786" t="str">
        <f>IF('A6'!$F73&gt;0,"X","")</f>
        <v/>
      </c>
      <c r="BE113" s="785" t="str">
        <f>IF('A6'!$T73&gt;0,"X","")</f>
        <v/>
      </c>
      <c r="BF113" s="785" t="str">
        <f>IF('A6'!$AH73&gt;0,"X","")</f>
        <v/>
      </c>
      <c r="BG113" s="785" t="str">
        <f>IF('A6'!$AV73&gt;0,"X","")</f>
        <v/>
      </c>
      <c r="BH113" s="785" t="str">
        <f>IF('A6'!$BJ73&gt;0,"X","")</f>
        <v/>
      </c>
      <c r="BI113" s="785" t="str">
        <f>IF('A6'!$BX73&gt;0,"X","")</f>
        <v/>
      </c>
      <c r="BJ113" s="785" t="str">
        <f>IF('A6'!$CL73&gt;0,"X","")</f>
        <v/>
      </c>
      <c r="BK113" s="785" t="str">
        <f>IF('A6'!$CZ73&gt;0,"X","")</f>
        <v/>
      </c>
      <c r="BL113" s="785" t="str">
        <f>IF('A6'!$DN73&gt;0,"X","")</f>
        <v/>
      </c>
      <c r="BM113" s="785" t="str">
        <f>IF('A6'!$EB73&gt;0,"X","")</f>
        <v/>
      </c>
      <c r="BN113" s="786" t="str">
        <f>IF('A7'!$F73&gt;0,"X","")</f>
        <v/>
      </c>
      <c r="BO113" s="785" t="str">
        <f>IF('A7'!$T73&gt;0,"X","")</f>
        <v/>
      </c>
      <c r="BP113" s="785" t="str">
        <f>IF('A7'!$AH73&gt;0,"X","")</f>
        <v/>
      </c>
      <c r="BQ113" s="785" t="str">
        <f>IF('A7'!$AV73&gt;0,"X","")</f>
        <v/>
      </c>
      <c r="BR113" s="785" t="str">
        <f>IF('A7'!$BJ73&gt;0,"X","")</f>
        <v/>
      </c>
      <c r="BS113" s="785" t="str">
        <f>IF('A7'!$BX73&gt;0,"X","")</f>
        <v/>
      </c>
      <c r="BT113" s="785" t="str">
        <f>IF('A7'!$CL73&gt;0,"X","")</f>
        <v/>
      </c>
      <c r="BU113" s="785" t="str">
        <f>IF('A7'!$CZ73&gt;0,"X","")</f>
        <v/>
      </c>
      <c r="BV113" s="785" t="str">
        <f>IF('A7'!$DN73&gt;0,"X","")</f>
        <v/>
      </c>
      <c r="BW113" s="785" t="str">
        <f>IF('A7'!$EB73&gt;0,"X","")</f>
        <v/>
      </c>
      <c r="BX113" s="786" t="str">
        <f>IF('A8'!$F73&gt;0,"X","")</f>
        <v/>
      </c>
      <c r="BY113" s="785" t="str">
        <f>IF('A8'!$T73&gt;0,"X","")</f>
        <v/>
      </c>
      <c r="BZ113" s="785" t="str">
        <f>IF('A8'!$AH73&gt;0,"X","")</f>
        <v/>
      </c>
      <c r="CA113" s="785" t="str">
        <f>IF('A8'!$AV73&gt;0,"X","")</f>
        <v/>
      </c>
      <c r="CB113" s="785" t="str">
        <f>IF('A8'!$BJ73&gt;0,"X","")</f>
        <v/>
      </c>
      <c r="CC113" s="785" t="str">
        <f>IF('A8'!$BX73&gt;0,"X","")</f>
        <v/>
      </c>
      <c r="CD113" s="785" t="str">
        <f>IF('A8'!$CL73&gt;0,"X","")</f>
        <v/>
      </c>
      <c r="CE113" s="785" t="str">
        <f>IF('A8'!$CZ73&gt;0,"X","")</f>
        <v/>
      </c>
      <c r="CF113" s="785" t="str">
        <f>IF('A8'!$DN73&gt;0,"X","")</f>
        <v/>
      </c>
      <c r="CG113" s="785" t="str">
        <f>IF('A8'!$EB73&gt;0,"X","")</f>
        <v/>
      </c>
      <c r="CH113" s="786" t="str">
        <f>IF('A9'!$F73&gt;0,"X","")</f>
        <v/>
      </c>
      <c r="CI113" s="785" t="str">
        <f>IF('A9'!$T73&gt;0,"X","")</f>
        <v/>
      </c>
      <c r="CJ113" s="785" t="str">
        <f>IF('A9'!$AH73&gt;0,"X","")</f>
        <v/>
      </c>
      <c r="CK113" s="785" t="str">
        <f>IF('A9'!$AV73&gt;0,"X","")</f>
        <v/>
      </c>
      <c r="CL113" s="785" t="str">
        <f>IF('A9'!$BJ73&gt;0,"X","")</f>
        <v/>
      </c>
      <c r="CM113" s="785" t="str">
        <f>IF('A9'!$BX73&gt;0,"X","")</f>
        <v/>
      </c>
      <c r="CN113" s="785" t="str">
        <f>IF('A9'!$CL73&gt;0,"X","")</f>
        <v/>
      </c>
      <c r="CO113" s="785" t="str">
        <f>IF('A9'!$CZ73&gt;0,"X","")</f>
        <v/>
      </c>
      <c r="CP113" s="785" t="str">
        <f>IF('A9'!$DN73&gt;0,"X","")</f>
        <v/>
      </c>
      <c r="CQ113" s="785" t="str">
        <f>IF('A9'!$EB73&gt;0,"X","")</f>
        <v/>
      </c>
      <c r="CR113" s="786" t="str">
        <f>IF('A10'!$F73&gt;0,"X","")</f>
        <v/>
      </c>
      <c r="CS113" s="785" t="str">
        <f>IF('A10'!$T73&gt;0,"X","")</f>
        <v/>
      </c>
      <c r="CT113" s="785" t="str">
        <f>IF('A10'!$AH73&gt;0,"X","")</f>
        <v/>
      </c>
      <c r="CU113" s="785" t="str">
        <f>IF('A10'!$AV73&gt;0,"X","")</f>
        <v/>
      </c>
      <c r="CV113" s="785" t="str">
        <f>IF('A10'!$BJ73&gt;0,"X","")</f>
        <v/>
      </c>
      <c r="CW113" s="785" t="str">
        <f>IF('A10'!$BX73&gt;0,"X","")</f>
        <v/>
      </c>
      <c r="CX113" s="785" t="str">
        <f>IF('A10'!$CL73&gt;0,"X","")</f>
        <v/>
      </c>
      <c r="CY113" s="785" t="str">
        <f>IF('A10'!$CZ73&gt;0,"X","")</f>
        <v/>
      </c>
      <c r="CZ113" s="785" t="str">
        <f>IF('A10'!$DN73&gt;0,"X","")</f>
        <v/>
      </c>
      <c r="DA113" s="785" t="str">
        <f>IF('A10'!$EB73&gt;0,"X","")</f>
        <v/>
      </c>
      <c r="DB113" s="696">
        <f t="shared" si="18"/>
        <v>0</v>
      </c>
      <c r="DC113" s="705">
        <f t="shared" si="19"/>
        <v>0</v>
      </c>
      <c r="DD113" s="704">
        <f t="shared" si="20"/>
        <v>0</v>
      </c>
      <c r="DE113" s="703">
        <f t="array" ref="DE113">(MAX(LEN(F113:DA113)))</f>
        <v>0</v>
      </c>
      <c r="DF113" s="700"/>
      <c r="DG113" s="782"/>
    </row>
    <row r="114" spans="1:111" ht="13" x14ac:dyDescent="0.3">
      <c r="A114" s="710" t="str">
        <f>$B$101&amp;" "&amp;(IF(Setup!$N$73="yes",$B114,"")&amp;" "&amp;(IF(Setup!$N$76="yes",$C114,"")))</f>
        <v xml:space="preserve">glazing  </v>
      </c>
      <c r="B114" s="807"/>
      <c r="C114" s="808"/>
      <c r="D114" s="809"/>
      <c r="E114" s="796" t="s">
        <v>615</v>
      </c>
      <c r="F114" s="793" t="str">
        <f>IF('A1'!$F74&gt;0,"X","")</f>
        <v/>
      </c>
      <c r="G114" s="785" t="str">
        <f>IF('A1'!$T74&gt;0,"X","")</f>
        <v/>
      </c>
      <c r="H114" s="785" t="str">
        <f>IF('A1'!$AH74&gt;0,"X","")</f>
        <v/>
      </c>
      <c r="I114" s="785" t="str">
        <f>IF('A1'!$AV74&gt;0,"X","")</f>
        <v/>
      </c>
      <c r="J114" s="785" t="str">
        <f>IF('A1'!$BJ74&gt;0,"X","")</f>
        <v/>
      </c>
      <c r="K114" s="785" t="str">
        <f>IF('A1'!$BX74&gt;0,"X","")</f>
        <v/>
      </c>
      <c r="L114" s="785" t="str">
        <f>IF('A1'!$CL74&gt;0,"X","")</f>
        <v/>
      </c>
      <c r="M114" s="785" t="str">
        <f>IF('A1'!$CZ74&gt;0,"X","")</f>
        <v/>
      </c>
      <c r="N114" s="785" t="str">
        <f>IF('A1'!$DN74&gt;0,"X","")</f>
        <v/>
      </c>
      <c r="O114" s="785" t="str">
        <f>IF('A1'!$EB74&gt;0,"X","")</f>
        <v/>
      </c>
      <c r="P114" s="786" t="str">
        <f>IF('A2'!$F74&gt;0,"X","")</f>
        <v/>
      </c>
      <c r="Q114" s="785" t="str">
        <f>IF('A2'!$T74&gt;0,"X","")</f>
        <v/>
      </c>
      <c r="R114" s="785" t="str">
        <f>IF('A2'!$AH74&gt;0,"X","")</f>
        <v/>
      </c>
      <c r="S114" s="785" t="str">
        <f>IF('A2'!$AV74&gt;0,"X","")</f>
        <v/>
      </c>
      <c r="T114" s="785" t="str">
        <f>IF('A2'!$BJ74&gt;0,"X","")</f>
        <v/>
      </c>
      <c r="U114" s="785" t="str">
        <f>IF('A2'!$BX74&gt;0,"X","")</f>
        <v/>
      </c>
      <c r="V114" s="785" t="str">
        <f>IF('A2'!$CL74&gt;0,"X","")</f>
        <v/>
      </c>
      <c r="W114" s="785" t="str">
        <f>IF('A2'!$CZ74&gt;0,"X","")</f>
        <v/>
      </c>
      <c r="X114" s="785" t="str">
        <f>IF('A2'!$DN74&gt;0,"X","")</f>
        <v/>
      </c>
      <c r="Y114" s="785" t="str">
        <f>IF('A2'!$EB74&gt;0,"X","")</f>
        <v/>
      </c>
      <c r="Z114" s="786" t="str">
        <f>IF('A3'!$F74&gt;0,"X","")</f>
        <v/>
      </c>
      <c r="AA114" s="785" t="str">
        <f>IF('A3'!$T74&gt;0,"X","")</f>
        <v/>
      </c>
      <c r="AB114" s="785" t="str">
        <f>IF('A3'!$AH74&gt;0,"X","")</f>
        <v/>
      </c>
      <c r="AC114" s="785" t="str">
        <f>IF('A3'!$AV74&gt;0,"X","")</f>
        <v/>
      </c>
      <c r="AD114" s="785" t="str">
        <f>IF('A3'!$BJ74&gt;0,"X","")</f>
        <v/>
      </c>
      <c r="AE114" s="785" t="str">
        <f>IF('A3'!$BX74&gt;0,"X","")</f>
        <v/>
      </c>
      <c r="AF114" s="785" t="str">
        <f>IF('A3'!$CL74&gt;0,"X","")</f>
        <v/>
      </c>
      <c r="AG114" s="785" t="str">
        <f>IF('A3'!$CZ74&gt;0,"X","")</f>
        <v/>
      </c>
      <c r="AH114" s="785" t="str">
        <f>IF('A3'!$DN74&gt;0,"X","")</f>
        <v/>
      </c>
      <c r="AI114" s="785" t="str">
        <f>IF('A3'!$EB74&gt;0,"X","")</f>
        <v/>
      </c>
      <c r="AJ114" s="786" t="str">
        <f>IF('A4'!$F74&gt;0,"X","")</f>
        <v/>
      </c>
      <c r="AK114" s="785" t="str">
        <f>IF('A4'!$T74&gt;0,"X","")</f>
        <v/>
      </c>
      <c r="AL114" s="785" t="str">
        <f>IF('A4'!$AH74&gt;0,"X","")</f>
        <v/>
      </c>
      <c r="AM114" s="785" t="str">
        <f>IF('A4'!$AV74&gt;0,"X","")</f>
        <v/>
      </c>
      <c r="AN114" s="785" t="str">
        <f>IF('A4'!$BJ74&gt;0,"X","")</f>
        <v/>
      </c>
      <c r="AO114" s="785" t="str">
        <f>IF('A4'!$BX74&gt;0,"X","")</f>
        <v/>
      </c>
      <c r="AP114" s="785" t="str">
        <f>IF('A4'!$CL74&gt;0,"X","")</f>
        <v/>
      </c>
      <c r="AQ114" s="785" t="str">
        <f>IF('A4'!$CZ74&gt;0,"X","")</f>
        <v/>
      </c>
      <c r="AR114" s="785" t="str">
        <f>IF('A4'!$DN74&gt;0,"X","")</f>
        <v/>
      </c>
      <c r="AS114" s="785" t="str">
        <f>IF('A4'!$EB74&gt;0,"X","")</f>
        <v/>
      </c>
      <c r="AT114" s="786" t="str">
        <f>IF('A5'!$F74&gt;0,"X","")</f>
        <v/>
      </c>
      <c r="AU114" s="785" t="str">
        <f>IF('A5'!$T74&gt;0,"X","")</f>
        <v/>
      </c>
      <c r="AV114" s="785" t="str">
        <f>IF('A5'!$AH74&gt;0,"X","")</f>
        <v/>
      </c>
      <c r="AW114" s="785" t="str">
        <f>IF('A5'!$AV74&gt;0,"X","")</f>
        <v/>
      </c>
      <c r="AX114" s="785" t="str">
        <f>IF('A5'!$BJ74&gt;0,"X","")</f>
        <v/>
      </c>
      <c r="AY114" s="785" t="str">
        <f>IF('A5'!$BX74&gt;0,"X","")</f>
        <v/>
      </c>
      <c r="AZ114" s="785" t="str">
        <f>IF('A5'!$CL74&gt;0,"X","")</f>
        <v/>
      </c>
      <c r="BA114" s="785" t="str">
        <f>IF('A5'!$CZ74&gt;0,"X","")</f>
        <v/>
      </c>
      <c r="BB114" s="785" t="str">
        <f>IF('A5'!$DN74&gt;0,"X","")</f>
        <v/>
      </c>
      <c r="BC114" s="785" t="str">
        <f>IF('A5'!$EB74&gt;0,"X","")</f>
        <v/>
      </c>
      <c r="BD114" s="786" t="str">
        <f>IF('A6'!$F74&gt;0,"X","")</f>
        <v/>
      </c>
      <c r="BE114" s="785" t="str">
        <f>IF('A6'!$T74&gt;0,"X","")</f>
        <v/>
      </c>
      <c r="BF114" s="785" t="str">
        <f>IF('A6'!$AH74&gt;0,"X","")</f>
        <v/>
      </c>
      <c r="BG114" s="785" t="str">
        <f>IF('A6'!$AV74&gt;0,"X","")</f>
        <v/>
      </c>
      <c r="BH114" s="785" t="str">
        <f>IF('A6'!$BJ74&gt;0,"X","")</f>
        <v/>
      </c>
      <c r="BI114" s="785" t="str">
        <f>IF('A6'!$BX74&gt;0,"X","")</f>
        <v/>
      </c>
      <c r="BJ114" s="785" t="str">
        <f>IF('A6'!$CL74&gt;0,"X","")</f>
        <v/>
      </c>
      <c r="BK114" s="785" t="str">
        <f>IF('A6'!$CZ74&gt;0,"X","")</f>
        <v/>
      </c>
      <c r="BL114" s="785" t="str">
        <f>IF('A6'!$DN74&gt;0,"X","")</f>
        <v/>
      </c>
      <c r="BM114" s="785" t="str">
        <f>IF('A6'!$EB74&gt;0,"X","")</f>
        <v/>
      </c>
      <c r="BN114" s="786" t="str">
        <f>IF('A7'!$F74&gt;0,"X","")</f>
        <v/>
      </c>
      <c r="BO114" s="785" t="str">
        <f>IF('A7'!$T74&gt;0,"X","")</f>
        <v/>
      </c>
      <c r="BP114" s="785" t="str">
        <f>IF('A7'!$AH74&gt;0,"X","")</f>
        <v/>
      </c>
      <c r="BQ114" s="785" t="str">
        <f>IF('A7'!$AV74&gt;0,"X","")</f>
        <v/>
      </c>
      <c r="BR114" s="785" t="str">
        <f>IF('A7'!$BJ74&gt;0,"X","")</f>
        <v/>
      </c>
      <c r="BS114" s="785" t="str">
        <f>IF('A7'!$BX74&gt;0,"X","")</f>
        <v/>
      </c>
      <c r="BT114" s="785" t="str">
        <f>IF('A7'!$CL74&gt;0,"X","")</f>
        <v/>
      </c>
      <c r="BU114" s="785" t="str">
        <f>IF('A7'!$CZ74&gt;0,"X","")</f>
        <v/>
      </c>
      <c r="BV114" s="785" t="str">
        <f>IF('A7'!$DN74&gt;0,"X","")</f>
        <v/>
      </c>
      <c r="BW114" s="785" t="str">
        <f>IF('A7'!$EB74&gt;0,"X","")</f>
        <v/>
      </c>
      <c r="BX114" s="786" t="str">
        <f>IF('A8'!$F74&gt;0,"X","")</f>
        <v/>
      </c>
      <c r="BY114" s="785" t="str">
        <f>IF('A8'!$T74&gt;0,"X","")</f>
        <v/>
      </c>
      <c r="BZ114" s="785" t="str">
        <f>IF('A8'!$AH74&gt;0,"X","")</f>
        <v/>
      </c>
      <c r="CA114" s="785" t="str">
        <f>IF('A8'!$AV74&gt;0,"X","")</f>
        <v/>
      </c>
      <c r="CB114" s="785" t="str">
        <f>IF('A8'!$BJ74&gt;0,"X","")</f>
        <v/>
      </c>
      <c r="CC114" s="785" t="str">
        <f>IF('A8'!$BX74&gt;0,"X","")</f>
        <v/>
      </c>
      <c r="CD114" s="785" t="str">
        <f>IF('A8'!$CL74&gt;0,"X","")</f>
        <v/>
      </c>
      <c r="CE114" s="785" t="str">
        <f>IF('A8'!$CZ74&gt;0,"X","")</f>
        <v/>
      </c>
      <c r="CF114" s="785" t="str">
        <f>IF('A8'!$DN74&gt;0,"X","")</f>
        <v/>
      </c>
      <c r="CG114" s="785" t="str">
        <f>IF('A8'!$EB74&gt;0,"X","")</f>
        <v/>
      </c>
      <c r="CH114" s="786" t="str">
        <f>IF('A9'!$F74&gt;0,"X","")</f>
        <v/>
      </c>
      <c r="CI114" s="785" t="str">
        <f>IF('A9'!$T74&gt;0,"X","")</f>
        <v/>
      </c>
      <c r="CJ114" s="785" t="str">
        <f>IF('A9'!$AH74&gt;0,"X","")</f>
        <v/>
      </c>
      <c r="CK114" s="785" t="str">
        <f>IF('A9'!$AV74&gt;0,"X","")</f>
        <v/>
      </c>
      <c r="CL114" s="785" t="str">
        <f>IF('A9'!$BJ74&gt;0,"X","")</f>
        <v/>
      </c>
      <c r="CM114" s="785" t="str">
        <f>IF('A9'!$BX74&gt;0,"X","")</f>
        <v/>
      </c>
      <c r="CN114" s="785" t="str">
        <f>IF('A9'!$CL74&gt;0,"X","")</f>
        <v/>
      </c>
      <c r="CO114" s="785" t="str">
        <f>IF('A9'!$CZ74&gt;0,"X","")</f>
        <v/>
      </c>
      <c r="CP114" s="785" t="str">
        <f>IF('A9'!$DN74&gt;0,"X","")</f>
        <v/>
      </c>
      <c r="CQ114" s="785" t="str">
        <f>IF('A9'!$EB74&gt;0,"X","")</f>
        <v/>
      </c>
      <c r="CR114" s="786" t="str">
        <f>IF('A10'!$F74&gt;0,"X","")</f>
        <v/>
      </c>
      <c r="CS114" s="785" t="str">
        <f>IF('A10'!$T74&gt;0,"X","")</f>
        <v/>
      </c>
      <c r="CT114" s="785" t="str">
        <f>IF('A10'!$AH74&gt;0,"X","")</f>
        <v/>
      </c>
      <c r="CU114" s="785" t="str">
        <f>IF('A10'!$AV74&gt;0,"X","")</f>
        <v/>
      </c>
      <c r="CV114" s="785" t="str">
        <f>IF('A10'!$BJ74&gt;0,"X","")</f>
        <v/>
      </c>
      <c r="CW114" s="785" t="str">
        <f>IF('A10'!$BX74&gt;0,"X","")</f>
        <v/>
      </c>
      <c r="CX114" s="785" t="str">
        <f>IF('A10'!$CL74&gt;0,"X","")</f>
        <v/>
      </c>
      <c r="CY114" s="785" t="str">
        <f>IF('A10'!$CZ74&gt;0,"X","")</f>
        <v/>
      </c>
      <c r="CZ114" s="785" t="str">
        <f>IF('A10'!$DN74&gt;0,"X","")</f>
        <v/>
      </c>
      <c r="DA114" s="785" t="str">
        <f>IF('A10'!$EB74&gt;0,"X","")</f>
        <v/>
      </c>
      <c r="DB114" s="696">
        <f t="shared" si="18"/>
        <v>0</v>
      </c>
      <c r="DC114" s="705">
        <f t="shared" si="19"/>
        <v>0</v>
      </c>
      <c r="DD114" s="704">
        <f t="shared" si="20"/>
        <v>0</v>
      </c>
      <c r="DE114" s="703">
        <f t="array" ref="DE114">(MAX(LEN(F114:DA114)))</f>
        <v>0</v>
      </c>
      <c r="DF114" s="700"/>
      <c r="DG114" s="782"/>
    </row>
    <row r="115" spans="1:111" ht="13" x14ac:dyDescent="0.3">
      <c r="A115" s="710" t="str">
        <f>$B$101&amp;" "&amp;(IF(Setup!$N$73="yes",$B115,"")&amp;" "&amp;(IF(Setup!$N$76="yes",$C115,"")))</f>
        <v xml:space="preserve">glazing  </v>
      </c>
      <c r="B115" s="807"/>
      <c r="C115" s="808"/>
      <c r="D115" s="809"/>
      <c r="E115" s="796" t="s">
        <v>616</v>
      </c>
      <c r="F115" s="793" t="str">
        <f>IF('A1'!$F75&gt;0,"X","")</f>
        <v/>
      </c>
      <c r="G115" s="785" t="str">
        <f>IF('A1'!$T75&gt;0,"X","")</f>
        <v/>
      </c>
      <c r="H115" s="785" t="str">
        <f>IF('A1'!$AH75&gt;0,"X","")</f>
        <v/>
      </c>
      <c r="I115" s="785" t="str">
        <f>IF('A1'!$AV75&gt;0,"X","")</f>
        <v/>
      </c>
      <c r="J115" s="785" t="str">
        <f>IF('A1'!$BJ75&gt;0,"X","")</f>
        <v/>
      </c>
      <c r="K115" s="785" t="str">
        <f>IF('A1'!$BX75&gt;0,"X","")</f>
        <v/>
      </c>
      <c r="L115" s="785" t="str">
        <f>IF('A1'!$CL75&gt;0,"X","")</f>
        <v/>
      </c>
      <c r="M115" s="785" t="str">
        <f>IF('A1'!$CZ75&gt;0,"X","")</f>
        <v/>
      </c>
      <c r="N115" s="785" t="str">
        <f>IF('A1'!$DN75&gt;0,"X","")</f>
        <v/>
      </c>
      <c r="O115" s="785" t="str">
        <f>IF('A1'!$EB75&gt;0,"X","")</f>
        <v/>
      </c>
      <c r="P115" s="786" t="str">
        <f>IF('A2'!$F75&gt;0,"X","")</f>
        <v/>
      </c>
      <c r="Q115" s="785" t="str">
        <f>IF('A2'!$T75&gt;0,"X","")</f>
        <v/>
      </c>
      <c r="R115" s="785" t="str">
        <f>IF('A2'!$AH75&gt;0,"X","")</f>
        <v/>
      </c>
      <c r="S115" s="785" t="str">
        <f>IF('A2'!$AV75&gt;0,"X","")</f>
        <v/>
      </c>
      <c r="T115" s="785" t="str">
        <f>IF('A2'!$BJ75&gt;0,"X","")</f>
        <v/>
      </c>
      <c r="U115" s="785" t="str">
        <f>IF('A2'!$BX75&gt;0,"X","")</f>
        <v/>
      </c>
      <c r="V115" s="785" t="str">
        <f>IF('A2'!$CL75&gt;0,"X","")</f>
        <v/>
      </c>
      <c r="W115" s="785" t="str">
        <f>IF('A2'!$CZ75&gt;0,"X","")</f>
        <v/>
      </c>
      <c r="X115" s="785" t="str">
        <f>IF('A2'!$DN75&gt;0,"X","")</f>
        <v/>
      </c>
      <c r="Y115" s="785" t="str">
        <f>IF('A2'!$EB75&gt;0,"X","")</f>
        <v/>
      </c>
      <c r="Z115" s="786" t="str">
        <f>IF('A3'!$F75&gt;0,"X","")</f>
        <v/>
      </c>
      <c r="AA115" s="785" t="str">
        <f>IF('A3'!$T75&gt;0,"X","")</f>
        <v/>
      </c>
      <c r="AB115" s="785" t="str">
        <f>IF('A3'!$AH75&gt;0,"X","")</f>
        <v/>
      </c>
      <c r="AC115" s="785" t="str">
        <f>IF('A3'!$AV75&gt;0,"X","")</f>
        <v/>
      </c>
      <c r="AD115" s="785" t="str">
        <f>IF('A3'!$BJ75&gt;0,"X","")</f>
        <v/>
      </c>
      <c r="AE115" s="785" t="str">
        <f>IF('A3'!$BX75&gt;0,"X","")</f>
        <v/>
      </c>
      <c r="AF115" s="785" t="str">
        <f>IF('A3'!$CL75&gt;0,"X","")</f>
        <v/>
      </c>
      <c r="AG115" s="785" t="str">
        <f>IF('A3'!$CZ75&gt;0,"X","")</f>
        <v/>
      </c>
      <c r="AH115" s="785" t="str">
        <f>IF('A3'!$DN75&gt;0,"X","")</f>
        <v/>
      </c>
      <c r="AI115" s="785" t="str">
        <f>IF('A3'!$EB75&gt;0,"X","")</f>
        <v/>
      </c>
      <c r="AJ115" s="786" t="str">
        <f>IF('A4'!$F75&gt;0,"X","")</f>
        <v/>
      </c>
      <c r="AK115" s="785" t="str">
        <f>IF('A4'!$T75&gt;0,"X","")</f>
        <v/>
      </c>
      <c r="AL115" s="785" t="str">
        <f>IF('A4'!$AH75&gt;0,"X","")</f>
        <v/>
      </c>
      <c r="AM115" s="785" t="str">
        <f>IF('A4'!$AV75&gt;0,"X","")</f>
        <v/>
      </c>
      <c r="AN115" s="785" t="str">
        <f>IF('A4'!$BJ75&gt;0,"X","")</f>
        <v/>
      </c>
      <c r="AO115" s="785" t="str">
        <f>IF('A4'!$BX75&gt;0,"X","")</f>
        <v/>
      </c>
      <c r="AP115" s="785" t="str">
        <f>IF('A4'!$CL75&gt;0,"X","")</f>
        <v/>
      </c>
      <c r="AQ115" s="785" t="str">
        <f>IF('A4'!$CZ75&gt;0,"X","")</f>
        <v/>
      </c>
      <c r="AR115" s="785" t="str">
        <f>IF('A4'!$DN75&gt;0,"X","")</f>
        <v/>
      </c>
      <c r="AS115" s="785" t="str">
        <f>IF('A4'!$EB75&gt;0,"X","")</f>
        <v/>
      </c>
      <c r="AT115" s="786" t="str">
        <f>IF('A5'!$F75&gt;0,"X","")</f>
        <v/>
      </c>
      <c r="AU115" s="785" t="str">
        <f>IF('A5'!$T75&gt;0,"X","")</f>
        <v/>
      </c>
      <c r="AV115" s="785" t="str">
        <f>IF('A5'!$AH75&gt;0,"X","")</f>
        <v/>
      </c>
      <c r="AW115" s="785" t="str">
        <f>IF('A5'!$AV75&gt;0,"X","")</f>
        <v/>
      </c>
      <c r="AX115" s="785" t="str">
        <f>IF('A5'!$BJ75&gt;0,"X","")</f>
        <v/>
      </c>
      <c r="AY115" s="785" t="str">
        <f>IF('A5'!$BX75&gt;0,"X","")</f>
        <v/>
      </c>
      <c r="AZ115" s="785" t="str">
        <f>IF('A5'!$CL75&gt;0,"X","")</f>
        <v/>
      </c>
      <c r="BA115" s="785" t="str">
        <f>IF('A5'!$CZ75&gt;0,"X","")</f>
        <v/>
      </c>
      <c r="BB115" s="785" t="str">
        <f>IF('A5'!$DN75&gt;0,"X","")</f>
        <v/>
      </c>
      <c r="BC115" s="785" t="str">
        <f>IF('A5'!$EB75&gt;0,"X","")</f>
        <v/>
      </c>
      <c r="BD115" s="786" t="str">
        <f>IF('A6'!$F75&gt;0,"X","")</f>
        <v/>
      </c>
      <c r="BE115" s="785" t="str">
        <f>IF('A6'!$T75&gt;0,"X","")</f>
        <v/>
      </c>
      <c r="BF115" s="785" t="str">
        <f>IF('A6'!$AH75&gt;0,"X","")</f>
        <v/>
      </c>
      <c r="BG115" s="785" t="str">
        <f>IF('A6'!$AV75&gt;0,"X","")</f>
        <v/>
      </c>
      <c r="BH115" s="785" t="str">
        <f>IF('A6'!$BJ75&gt;0,"X","")</f>
        <v/>
      </c>
      <c r="BI115" s="785" t="str">
        <f>IF('A6'!$BX75&gt;0,"X","")</f>
        <v/>
      </c>
      <c r="BJ115" s="785" t="str">
        <f>IF('A6'!$CL75&gt;0,"X","")</f>
        <v/>
      </c>
      <c r="BK115" s="785" t="str">
        <f>IF('A6'!$CZ75&gt;0,"X","")</f>
        <v/>
      </c>
      <c r="BL115" s="785" t="str">
        <f>IF('A6'!$DN75&gt;0,"X","")</f>
        <v/>
      </c>
      <c r="BM115" s="785" t="str">
        <f>IF('A6'!$EB75&gt;0,"X","")</f>
        <v/>
      </c>
      <c r="BN115" s="786" t="str">
        <f>IF('A7'!$F75&gt;0,"X","")</f>
        <v/>
      </c>
      <c r="BO115" s="785" t="str">
        <f>IF('A7'!$T75&gt;0,"X","")</f>
        <v/>
      </c>
      <c r="BP115" s="785" t="str">
        <f>IF('A7'!$AH75&gt;0,"X","")</f>
        <v/>
      </c>
      <c r="BQ115" s="785" t="str">
        <f>IF('A7'!$AV75&gt;0,"X","")</f>
        <v/>
      </c>
      <c r="BR115" s="785" t="str">
        <f>IF('A7'!$BJ75&gt;0,"X","")</f>
        <v/>
      </c>
      <c r="BS115" s="785" t="str">
        <f>IF('A7'!$BX75&gt;0,"X","")</f>
        <v/>
      </c>
      <c r="BT115" s="785" t="str">
        <f>IF('A7'!$CL75&gt;0,"X","")</f>
        <v/>
      </c>
      <c r="BU115" s="785" t="str">
        <f>IF('A7'!$CZ75&gt;0,"X","")</f>
        <v/>
      </c>
      <c r="BV115" s="785" t="str">
        <f>IF('A7'!$DN75&gt;0,"X","")</f>
        <v/>
      </c>
      <c r="BW115" s="785" t="str">
        <f>IF('A7'!$EB75&gt;0,"X","")</f>
        <v/>
      </c>
      <c r="BX115" s="786" t="str">
        <f>IF('A8'!$F75&gt;0,"X","")</f>
        <v/>
      </c>
      <c r="BY115" s="785" t="str">
        <f>IF('A8'!$T75&gt;0,"X","")</f>
        <v/>
      </c>
      <c r="BZ115" s="785" t="str">
        <f>IF('A8'!$AH75&gt;0,"X","")</f>
        <v/>
      </c>
      <c r="CA115" s="785" t="str">
        <f>IF('A8'!$AV75&gt;0,"X","")</f>
        <v/>
      </c>
      <c r="CB115" s="785" t="str">
        <f>IF('A8'!$BJ75&gt;0,"X","")</f>
        <v/>
      </c>
      <c r="CC115" s="785" t="str">
        <f>IF('A8'!$BX75&gt;0,"X","")</f>
        <v/>
      </c>
      <c r="CD115" s="785" t="str">
        <f>IF('A8'!$CL75&gt;0,"X","")</f>
        <v/>
      </c>
      <c r="CE115" s="785" t="str">
        <f>IF('A8'!$CZ75&gt;0,"X","")</f>
        <v/>
      </c>
      <c r="CF115" s="785" t="str">
        <f>IF('A8'!$DN75&gt;0,"X","")</f>
        <v/>
      </c>
      <c r="CG115" s="785" t="str">
        <f>IF('A8'!$EB75&gt;0,"X","")</f>
        <v/>
      </c>
      <c r="CH115" s="786" t="str">
        <f>IF('A9'!$F75&gt;0,"X","")</f>
        <v/>
      </c>
      <c r="CI115" s="785" t="str">
        <f>IF('A9'!$T75&gt;0,"X","")</f>
        <v/>
      </c>
      <c r="CJ115" s="785" t="str">
        <f>IF('A9'!$AH75&gt;0,"X","")</f>
        <v/>
      </c>
      <c r="CK115" s="785" t="str">
        <f>IF('A9'!$AV75&gt;0,"X","")</f>
        <v/>
      </c>
      <c r="CL115" s="785" t="str">
        <f>IF('A9'!$BJ75&gt;0,"X","")</f>
        <v/>
      </c>
      <c r="CM115" s="785" t="str">
        <f>IF('A9'!$BX75&gt;0,"X","")</f>
        <v/>
      </c>
      <c r="CN115" s="785" t="str">
        <f>IF('A9'!$CL75&gt;0,"X","")</f>
        <v/>
      </c>
      <c r="CO115" s="785" t="str">
        <f>IF('A9'!$CZ75&gt;0,"X","")</f>
        <v/>
      </c>
      <c r="CP115" s="785" t="str">
        <f>IF('A9'!$DN75&gt;0,"X","")</f>
        <v/>
      </c>
      <c r="CQ115" s="785" t="str">
        <f>IF('A9'!$EB75&gt;0,"X","")</f>
        <v/>
      </c>
      <c r="CR115" s="786" t="str">
        <f>IF('A10'!$F75&gt;0,"X","")</f>
        <v/>
      </c>
      <c r="CS115" s="785" t="str">
        <f>IF('A10'!$T75&gt;0,"X","")</f>
        <v/>
      </c>
      <c r="CT115" s="785" t="str">
        <f>IF('A10'!$AH75&gt;0,"X","")</f>
        <v/>
      </c>
      <c r="CU115" s="785" t="str">
        <f>IF('A10'!$AV75&gt;0,"X","")</f>
        <v/>
      </c>
      <c r="CV115" s="785" t="str">
        <f>IF('A10'!$BJ75&gt;0,"X","")</f>
        <v/>
      </c>
      <c r="CW115" s="785" t="str">
        <f>IF('A10'!$BX75&gt;0,"X","")</f>
        <v/>
      </c>
      <c r="CX115" s="785" t="str">
        <f>IF('A10'!$CL75&gt;0,"X","")</f>
        <v/>
      </c>
      <c r="CY115" s="785" t="str">
        <f>IF('A10'!$CZ75&gt;0,"X","")</f>
        <v/>
      </c>
      <c r="CZ115" s="785" t="str">
        <f>IF('A10'!$DN75&gt;0,"X","")</f>
        <v/>
      </c>
      <c r="DA115" s="785" t="str">
        <f>IF('A10'!$EB75&gt;0,"X","")</f>
        <v/>
      </c>
      <c r="DB115" s="696">
        <f t="shared" si="18"/>
        <v>0</v>
      </c>
      <c r="DC115" s="705">
        <f t="shared" si="19"/>
        <v>0</v>
      </c>
      <c r="DD115" s="704">
        <f t="shared" si="20"/>
        <v>0</v>
      </c>
      <c r="DE115" s="703">
        <f t="array" ref="DE115">(MAX(LEN(F115:DA115)))</f>
        <v>0</v>
      </c>
      <c r="DF115" s="700"/>
      <c r="DG115" s="782"/>
    </row>
    <row r="116" spans="1:111" ht="13" x14ac:dyDescent="0.3">
      <c r="A116" s="710" t="str">
        <f>$B$101&amp;" "&amp;(IF(Setup!$N$73="yes",$B116,"")&amp;" "&amp;(IF(Setup!$N$76="yes",$C116,"")))</f>
        <v xml:space="preserve">glazing  </v>
      </c>
      <c r="B116" s="807"/>
      <c r="C116" s="808"/>
      <c r="D116" s="809"/>
      <c r="E116" s="796" t="s">
        <v>617</v>
      </c>
      <c r="F116" s="793" t="str">
        <f>IF('A1'!$F76&gt;0,"X","")</f>
        <v/>
      </c>
      <c r="G116" s="785" t="str">
        <f>IF('A1'!$T76&gt;0,"X","")</f>
        <v/>
      </c>
      <c r="H116" s="785" t="str">
        <f>IF('A1'!$AH76&gt;0,"X","")</f>
        <v/>
      </c>
      <c r="I116" s="785" t="str">
        <f>IF('A1'!$AV76&gt;0,"X","")</f>
        <v/>
      </c>
      <c r="J116" s="785" t="str">
        <f>IF('A1'!$BJ76&gt;0,"X","")</f>
        <v/>
      </c>
      <c r="K116" s="785" t="str">
        <f>IF('A1'!$BX76&gt;0,"X","")</f>
        <v/>
      </c>
      <c r="L116" s="785" t="str">
        <f>IF('A1'!$CL76&gt;0,"X","")</f>
        <v/>
      </c>
      <c r="M116" s="785" t="str">
        <f>IF('A1'!$CZ76&gt;0,"X","")</f>
        <v/>
      </c>
      <c r="N116" s="785" t="str">
        <f>IF('A1'!$DN76&gt;0,"X","")</f>
        <v/>
      </c>
      <c r="O116" s="785" t="str">
        <f>IF('A1'!$EB76&gt;0,"X","")</f>
        <v/>
      </c>
      <c r="P116" s="786" t="str">
        <f>IF('A2'!$F76&gt;0,"X","")</f>
        <v/>
      </c>
      <c r="Q116" s="785" t="str">
        <f>IF('A2'!$T76&gt;0,"X","")</f>
        <v/>
      </c>
      <c r="R116" s="785" t="str">
        <f>IF('A2'!$AH76&gt;0,"X","")</f>
        <v/>
      </c>
      <c r="S116" s="785" t="str">
        <f>IF('A2'!$AV76&gt;0,"X","")</f>
        <v/>
      </c>
      <c r="T116" s="785" t="str">
        <f>IF('A2'!$BJ76&gt;0,"X","")</f>
        <v/>
      </c>
      <c r="U116" s="785" t="str">
        <f>IF('A2'!$BX76&gt;0,"X","")</f>
        <v/>
      </c>
      <c r="V116" s="785" t="str">
        <f>IF('A2'!$CL76&gt;0,"X","")</f>
        <v/>
      </c>
      <c r="W116" s="785" t="str">
        <f>IF('A2'!$CZ76&gt;0,"X","")</f>
        <v/>
      </c>
      <c r="X116" s="785" t="str">
        <f>IF('A2'!$DN76&gt;0,"X","")</f>
        <v/>
      </c>
      <c r="Y116" s="785" t="str">
        <f>IF('A2'!$EB76&gt;0,"X","")</f>
        <v/>
      </c>
      <c r="Z116" s="786" t="str">
        <f>IF('A3'!$F76&gt;0,"X","")</f>
        <v/>
      </c>
      <c r="AA116" s="785" t="str">
        <f>IF('A3'!$T76&gt;0,"X","")</f>
        <v/>
      </c>
      <c r="AB116" s="785" t="str">
        <f>IF('A3'!$AH76&gt;0,"X","")</f>
        <v/>
      </c>
      <c r="AC116" s="785" t="str">
        <f>IF('A3'!$AV76&gt;0,"X","")</f>
        <v/>
      </c>
      <c r="AD116" s="785" t="str">
        <f>IF('A3'!$BJ76&gt;0,"X","")</f>
        <v/>
      </c>
      <c r="AE116" s="785" t="str">
        <f>IF('A3'!$BX76&gt;0,"X","")</f>
        <v/>
      </c>
      <c r="AF116" s="785" t="str">
        <f>IF('A3'!$CL76&gt;0,"X","")</f>
        <v/>
      </c>
      <c r="AG116" s="785" t="str">
        <f>IF('A3'!$CZ76&gt;0,"X","")</f>
        <v/>
      </c>
      <c r="AH116" s="785" t="str">
        <f>IF('A3'!$DN76&gt;0,"X","")</f>
        <v/>
      </c>
      <c r="AI116" s="785" t="str">
        <f>IF('A3'!$EB76&gt;0,"X","")</f>
        <v/>
      </c>
      <c r="AJ116" s="786" t="str">
        <f>IF('A4'!$F76&gt;0,"X","")</f>
        <v/>
      </c>
      <c r="AK116" s="785" t="str">
        <f>IF('A4'!$T76&gt;0,"X","")</f>
        <v/>
      </c>
      <c r="AL116" s="785" t="str">
        <f>IF('A4'!$AH76&gt;0,"X","")</f>
        <v/>
      </c>
      <c r="AM116" s="785" t="str">
        <f>IF('A4'!$AV76&gt;0,"X","")</f>
        <v/>
      </c>
      <c r="AN116" s="785" t="str">
        <f>IF('A4'!$BJ76&gt;0,"X","")</f>
        <v/>
      </c>
      <c r="AO116" s="785" t="str">
        <f>IF('A4'!$BX76&gt;0,"X","")</f>
        <v/>
      </c>
      <c r="AP116" s="785" t="str">
        <f>IF('A4'!$CL76&gt;0,"X","")</f>
        <v/>
      </c>
      <c r="AQ116" s="785" t="str">
        <f>IF('A4'!$CZ76&gt;0,"X","")</f>
        <v/>
      </c>
      <c r="AR116" s="785" t="str">
        <f>IF('A4'!$DN76&gt;0,"X","")</f>
        <v/>
      </c>
      <c r="AS116" s="785" t="str">
        <f>IF('A4'!$EB76&gt;0,"X","")</f>
        <v/>
      </c>
      <c r="AT116" s="786" t="str">
        <f>IF('A5'!$F76&gt;0,"X","")</f>
        <v/>
      </c>
      <c r="AU116" s="785" t="str">
        <f>IF('A5'!$T76&gt;0,"X","")</f>
        <v/>
      </c>
      <c r="AV116" s="785" t="str">
        <f>IF('A5'!$AH76&gt;0,"X","")</f>
        <v/>
      </c>
      <c r="AW116" s="785" t="str">
        <f>IF('A5'!$AV76&gt;0,"X","")</f>
        <v/>
      </c>
      <c r="AX116" s="785" t="str">
        <f>IF('A5'!$BJ76&gt;0,"X","")</f>
        <v/>
      </c>
      <c r="AY116" s="785" t="str">
        <f>IF('A5'!$BX76&gt;0,"X","")</f>
        <v/>
      </c>
      <c r="AZ116" s="785" t="str">
        <f>IF('A5'!$CL76&gt;0,"X","")</f>
        <v/>
      </c>
      <c r="BA116" s="785" t="str">
        <f>IF('A5'!$CZ76&gt;0,"X","")</f>
        <v/>
      </c>
      <c r="BB116" s="785" t="str">
        <f>IF('A5'!$DN76&gt;0,"X","")</f>
        <v/>
      </c>
      <c r="BC116" s="785" t="str">
        <f>IF('A5'!$EB76&gt;0,"X","")</f>
        <v/>
      </c>
      <c r="BD116" s="786" t="str">
        <f>IF('A6'!$F76&gt;0,"X","")</f>
        <v/>
      </c>
      <c r="BE116" s="785" t="str">
        <f>IF('A6'!$T76&gt;0,"X","")</f>
        <v/>
      </c>
      <c r="BF116" s="785" t="str">
        <f>IF('A6'!$AH76&gt;0,"X","")</f>
        <v/>
      </c>
      <c r="BG116" s="785" t="str">
        <f>IF('A6'!$AV76&gt;0,"X","")</f>
        <v/>
      </c>
      <c r="BH116" s="785" t="str">
        <f>IF('A6'!$BJ76&gt;0,"X","")</f>
        <v/>
      </c>
      <c r="BI116" s="785" t="str">
        <f>IF('A6'!$BX76&gt;0,"X","")</f>
        <v/>
      </c>
      <c r="BJ116" s="785" t="str">
        <f>IF('A6'!$CL76&gt;0,"X","")</f>
        <v/>
      </c>
      <c r="BK116" s="785" t="str">
        <f>IF('A6'!$CZ76&gt;0,"X","")</f>
        <v/>
      </c>
      <c r="BL116" s="785" t="str">
        <f>IF('A6'!$DN76&gt;0,"X","")</f>
        <v/>
      </c>
      <c r="BM116" s="785" t="str">
        <f>IF('A6'!$EB76&gt;0,"X","")</f>
        <v/>
      </c>
      <c r="BN116" s="786" t="str">
        <f>IF('A7'!$F76&gt;0,"X","")</f>
        <v/>
      </c>
      <c r="BO116" s="785" t="str">
        <f>IF('A7'!$T76&gt;0,"X","")</f>
        <v/>
      </c>
      <c r="BP116" s="785" t="str">
        <f>IF('A7'!$AH76&gt;0,"X","")</f>
        <v/>
      </c>
      <c r="BQ116" s="785" t="str">
        <f>IF('A7'!$AV76&gt;0,"X","")</f>
        <v/>
      </c>
      <c r="BR116" s="785" t="str">
        <f>IF('A7'!$BJ76&gt;0,"X","")</f>
        <v/>
      </c>
      <c r="BS116" s="785" t="str">
        <f>IF('A7'!$BX76&gt;0,"X","")</f>
        <v/>
      </c>
      <c r="BT116" s="785" t="str">
        <f>IF('A7'!$CL76&gt;0,"X","")</f>
        <v/>
      </c>
      <c r="BU116" s="785" t="str">
        <f>IF('A7'!$CZ76&gt;0,"X","")</f>
        <v/>
      </c>
      <c r="BV116" s="785" t="str">
        <f>IF('A7'!$DN76&gt;0,"X","")</f>
        <v/>
      </c>
      <c r="BW116" s="785" t="str">
        <f>IF('A7'!$EB76&gt;0,"X","")</f>
        <v/>
      </c>
      <c r="BX116" s="786" t="str">
        <f>IF('A8'!$F76&gt;0,"X","")</f>
        <v/>
      </c>
      <c r="BY116" s="785" t="str">
        <f>IF('A8'!$T76&gt;0,"X","")</f>
        <v/>
      </c>
      <c r="BZ116" s="785" t="str">
        <f>IF('A8'!$AH76&gt;0,"X","")</f>
        <v/>
      </c>
      <c r="CA116" s="785" t="str">
        <f>IF('A8'!$AV76&gt;0,"X","")</f>
        <v/>
      </c>
      <c r="CB116" s="785" t="str">
        <f>IF('A8'!$BJ76&gt;0,"X","")</f>
        <v/>
      </c>
      <c r="CC116" s="785" t="str">
        <f>IF('A8'!$BX76&gt;0,"X","")</f>
        <v/>
      </c>
      <c r="CD116" s="785" t="str">
        <f>IF('A8'!$CL76&gt;0,"X","")</f>
        <v/>
      </c>
      <c r="CE116" s="785" t="str">
        <f>IF('A8'!$CZ76&gt;0,"X","")</f>
        <v/>
      </c>
      <c r="CF116" s="785" t="str">
        <f>IF('A8'!$DN76&gt;0,"X","")</f>
        <v/>
      </c>
      <c r="CG116" s="785" t="str">
        <f>IF('A8'!$EB76&gt;0,"X","")</f>
        <v/>
      </c>
      <c r="CH116" s="786" t="str">
        <f>IF('A9'!$F76&gt;0,"X","")</f>
        <v/>
      </c>
      <c r="CI116" s="785" t="str">
        <f>IF('A9'!$T76&gt;0,"X","")</f>
        <v/>
      </c>
      <c r="CJ116" s="785" t="str">
        <f>IF('A9'!$AH76&gt;0,"X","")</f>
        <v/>
      </c>
      <c r="CK116" s="785" t="str">
        <f>IF('A9'!$AV76&gt;0,"X","")</f>
        <v/>
      </c>
      <c r="CL116" s="785" t="str">
        <f>IF('A9'!$BJ76&gt;0,"X","")</f>
        <v/>
      </c>
      <c r="CM116" s="785" t="str">
        <f>IF('A9'!$BX76&gt;0,"X","")</f>
        <v/>
      </c>
      <c r="CN116" s="785" t="str">
        <f>IF('A9'!$CL76&gt;0,"X","")</f>
        <v/>
      </c>
      <c r="CO116" s="785" t="str">
        <f>IF('A9'!$CZ76&gt;0,"X","")</f>
        <v/>
      </c>
      <c r="CP116" s="785" t="str">
        <f>IF('A9'!$DN76&gt;0,"X","")</f>
        <v/>
      </c>
      <c r="CQ116" s="785" t="str">
        <f>IF('A9'!$EB76&gt;0,"X","")</f>
        <v/>
      </c>
      <c r="CR116" s="786" t="str">
        <f>IF('A10'!$F76&gt;0,"X","")</f>
        <v/>
      </c>
      <c r="CS116" s="785" t="str">
        <f>IF('A10'!$T76&gt;0,"X","")</f>
        <v/>
      </c>
      <c r="CT116" s="785" t="str">
        <f>IF('A10'!$AH76&gt;0,"X","")</f>
        <v/>
      </c>
      <c r="CU116" s="785" t="str">
        <f>IF('A10'!$AV76&gt;0,"X","")</f>
        <v/>
      </c>
      <c r="CV116" s="785" t="str">
        <f>IF('A10'!$BJ76&gt;0,"X","")</f>
        <v/>
      </c>
      <c r="CW116" s="785" t="str">
        <f>IF('A10'!$BX76&gt;0,"X","")</f>
        <v/>
      </c>
      <c r="CX116" s="785" t="str">
        <f>IF('A10'!$CL76&gt;0,"X","")</f>
        <v/>
      </c>
      <c r="CY116" s="785" t="str">
        <f>IF('A10'!$CZ76&gt;0,"X","")</f>
        <v/>
      </c>
      <c r="CZ116" s="785" t="str">
        <f>IF('A10'!$DN76&gt;0,"X","")</f>
        <v/>
      </c>
      <c r="DA116" s="785" t="str">
        <f>IF('A10'!$EB76&gt;0,"X","")</f>
        <v/>
      </c>
      <c r="DB116" s="696">
        <f t="shared" si="18"/>
        <v>0</v>
      </c>
      <c r="DC116" s="705">
        <f t="shared" si="19"/>
        <v>0</v>
      </c>
      <c r="DD116" s="704">
        <f t="shared" si="20"/>
        <v>0</v>
      </c>
      <c r="DE116" s="703">
        <f t="array" ref="DE116">(MAX(LEN(F116:DA116)))</f>
        <v>0</v>
      </c>
      <c r="DF116" s="700"/>
      <c r="DG116" s="782"/>
    </row>
    <row r="117" spans="1:111" ht="13" x14ac:dyDescent="0.3">
      <c r="A117" s="710" t="str">
        <f>$B$101&amp;" "&amp;(IF(Setup!$N$73="yes",$B117,"")&amp;" "&amp;(IF(Setup!$N$76="yes",$C117,"")))</f>
        <v xml:space="preserve">glazing  </v>
      </c>
      <c r="B117" s="807"/>
      <c r="C117" s="808"/>
      <c r="D117" s="809"/>
      <c r="E117" s="796" t="s">
        <v>618</v>
      </c>
      <c r="F117" s="793" t="str">
        <f>IF('A1'!$F77&gt;0,"X","")</f>
        <v/>
      </c>
      <c r="G117" s="785" t="str">
        <f>IF('A1'!$T77&gt;0,"X","")</f>
        <v/>
      </c>
      <c r="H117" s="785" t="str">
        <f>IF('A1'!$AH77&gt;0,"X","")</f>
        <v/>
      </c>
      <c r="I117" s="785" t="str">
        <f>IF('A1'!$AV77&gt;0,"X","")</f>
        <v/>
      </c>
      <c r="J117" s="785" t="str">
        <f>IF('A1'!$BJ77&gt;0,"X","")</f>
        <v/>
      </c>
      <c r="K117" s="785" t="str">
        <f>IF('A1'!$BX77&gt;0,"X","")</f>
        <v/>
      </c>
      <c r="L117" s="785" t="str">
        <f>IF('A1'!$CL77&gt;0,"X","")</f>
        <v/>
      </c>
      <c r="M117" s="785" t="str">
        <f>IF('A1'!$CZ77&gt;0,"X","")</f>
        <v/>
      </c>
      <c r="N117" s="785" t="str">
        <f>IF('A1'!$DN77&gt;0,"X","")</f>
        <v/>
      </c>
      <c r="O117" s="785" t="str">
        <f>IF('A1'!$EB77&gt;0,"X","")</f>
        <v/>
      </c>
      <c r="P117" s="786" t="str">
        <f>IF('A2'!$F77&gt;0,"X","")</f>
        <v/>
      </c>
      <c r="Q117" s="785" t="str">
        <f>IF('A2'!$T77&gt;0,"X","")</f>
        <v/>
      </c>
      <c r="R117" s="785" t="str">
        <f>IF('A2'!$AH77&gt;0,"X","")</f>
        <v/>
      </c>
      <c r="S117" s="785" t="str">
        <f>IF('A2'!$AV77&gt;0,"X","")</f>
        <v/>
      </c>
      <c r="T117" s="785" t="str">
        <f>IF('A2'!$BJ77&gt;0,"X","")</f>
        <v/>
      </c>
      <c r="U117" s="785" t="str">
        <f>IF('A2'!$BX77&gt;0,"X","")</f>
        <v/>
      </c>
      <c r="V117" s="785" t="str">
        <f>IF('A2'!$CL77&gt;0,"X","")</f>
        <v/>
      </c>
      <c r="W117" s="785" t="str">
        <f>IF('A2'!$CZ77&gt;0,"X","")</f>
        <v/>
      </c>
      <c r="X117" s="785" t="str">
        <f>IF('A2'!$DN77&gt;0,"X","")</f>
        <v/>
      </c>
      <c r="Y117" s="785" t="str">
        <f>IF('A2'!$EB77&gt;0,"X","")</f>
        <v/>
      </c>
      <c r="Z117" s="786" t="str">
        <f>IF('A3'!$F77&gt;0,"X","")</f>
        <v/>
      </c>
      <c r="AA117" s="785" t="str">
        <f>IF('A3'!$T77&gt;0,"X","")</f>
        <v/>
      </c>
      <c r="AB117" s="785" t="str">
        <f>IF('A3'!$AH77&gt;0,"X","")</f>
        <v/>
      </c>
      <c r="AC117" s="785" t="str">
        <f>IF('A3'!$AV77&gt;0,"X","")</f>
        <v/>
      </c>
      <c r="AD117" s="785" t="str">
        <f>IF('A3'!$BJ77&gt;0,"X","")</f>
        <v/>
      </c>
      <c r="AE117" s="785" t="str">
        <f>IF('A3'!$BX77&gt;0,"X","")</f>
        <v/>
      </c>
      <c r="AF117" s="785" t="str">
        <f>IF('A3'!$CL77&gt;0,"X","")</f>
        <v/>
      </c>
      <c r="AG117" s="785" t="str">
        <f>IF('A3'!$CZ77&gt;0,"X","")</f>
        <v/>
      </c>
      <c r="AH117" s="785" t="str">
        <f>IF('A3'!$DN77&gt;0,"X","")</f>
        <v/>
      </c>
      <c r="AI117" s="785" t="str">
        <f>IF('A3'!$EB77&gt;0,"X","")</f>
        <v/>
      </c>
      <c r="AJ117" s="786" t="str">
        <f>IF('A4'!$F77&gt;0,"X","")</f>
        <v/>
      </c>
      <c r="AK117" s="785" t="str">
        <f>IF('A4'!$T77&gt;0,"X","")</f>
        <v/>
      </c>
      <c r="AL117" s="785" t="str">
        <f>IF('A4'!$AH77&gt;0,"X","")</f>
        <v/>
      </c>
      <c r="AM117" s="785" t="str">
        <f>IF('A4'!$AV77&gt;0,"X","")</f>
        <v/>
      </c>
      <c r="AN117" s="785" t="str">
        <f>IF('A4'!$BJ77&gt;0,"X","")</f>
        <v/>
      </c>
      <c r="AO117" s="785" t="str">
        <f>IF('A4'!$BX77&gt;0,"X","")</f>
        <v/>
      </c>
      <c r="AP117" s="785" t="str">
        <f>IF('A4'!$CL77&gt;0,"X","")</f>
        <v/>
      </c>
      <c r="AQ117" s="785" t="str">
        <f>IF('A4'!$CZ77&gt;0,"X","")</f>
        <v/>
      </c>
      <c r="AR117" s="785" t="str">
        <f>IF('A4'!$DN77&gt;0,"X","")</f>
        <v/>
      </c>
      <c r="AS117" s="785" t="str">
        <f>IF('A4'!$EB77&gt;0,"X","")</f>
        <v/>
      </c>
      <c r="AT117" s="786" t="str">
        <f>IF('A5'!$F77&gt;0,"X","")</f>
        <v/>
      </c>
      <c r="AU117" s="785" t="str">
        <f>IF('A5'!$T77&gt;0,"X","")</f>
        <v/>
      </c>
      <c r="AV117" s="785" t="str">
        <f>IF('A5'!$AH77&gt;0,"X","")</f>
        <v/>
      </c>
      <c r="AW117" s="785" t="str">
        <f>IF('A5'!$AV77&gt;0,"X","")</f>
        <v/>
      </c>
      <c r="AX117" s="785" t="str">
        <f>IF('A5'!$BJ77&gt;0,"X","")</f>
        <v/>
      </c>
      <c r="AY117" s="785" t="str">
        <f>IF('A5'!$BX77&gt;0,"X","")</f>
        <v/>
      </c>
      <c r="AZ117" s="785" t="str">
        <f>IF('A5'!$CL77&gt;0,"X","")</f>
        <v/>
      </c>
      <c r="BA117" s="785" t="str">
        <f>IF('A5'!$CZ77&gt;0,"X","")</f>
        <v/>
      </c>
      <c r="BB117" s="785" t="str">
        <f>IF('A5'!$DN77&gt;0,"X","")</f>
        <v/>
      </c>
      <c r="BC117" s="785" t="str">
        <f>IF('A5'!$EB77&gt;0,"X","")</f>
        <v/>
      </c>
      <c r="BD117" s="786" t="str">
        <f>IF('A6'!$F77&gt;0,"X","")</f>
        <v/>
      </c>
      <c r="BE117" s="785" t="str">
        <f>IF('A6'!$T77&gt;0,"X","")</f>
        <v/>
      </c>
      <c r="BF117" s="785" t="str">
        <f>IF('A6'!$AH77&gt;0,"X","")</f>
        <v/>
      </c>
      <c r="BG117" s="785" t="str">
        <f>IF('A6'!$AV77&gt;0,"X","")</f>
        <v/>
      </c>
      <c r="BH117" s="785" t="str">
        <f>IF('A6'!$BJ77&gt;0,"X","")</f>
        <v/>
      </c>
      <c r="BI117" s="785" t="str">
        <f>IF('A6'!$BX77&gt;0,"X","")</f>
        <v/>
      </c>
      <c r="BJ117" s="785" t="str">
        <f>IF('A6'!$CL77&gt;0,"X","")</f>
        <v/>
      </c>
      <c r="BK117" s="785" t="str">
        <f>IF('A6'!$CZ77&gt;0,"X","")</f>
        <v/>
      </c>
      <c r="BL117" s="785" t="str">
        <f>IF('A6'!$DN77&gt;0,"X","")</f>
        <v/>
      </c>
      <c r="BM117" s="785" t="str">
        <f>IF('A6'!$EB77&gt;0,"X","")</f>
        <v/>
      </c>
      <c r="BN117" s="786" t="str">
        <f>IF('A7'!$F77&gt;0,"X","")</f>
        <v/>
      </c>
      <c r="BO117" s="785" t="str">
        <f>IF('A7'!$T77&gt;0,"X","")</f>
        <v/>
      </c>
      <c r="BP117" s="785" t="str">
        <f>IF('A7'!$AH77&gt;0,"X","")</f>
        <v/>
      </c>
      <c r="BQ117" s="785" t="str">
        <f>IF('A7'!$AV77&gt;0,"X","")</f>
        <v/>
      </c>
      <c r="BR117" s="785" t="str">
        <f>IF('A7'!$BJ77&gt;0,"X","")</f>
        <v/>
      </c>
      <c r="BS117" s="785" t="str">
        <f>IF('A7'!$BX77&gt;0,"X","")</f>
        <v/>
      </c>
      <c r="BT117" s="785" t="str">
        <f>IF('A7'!$CL77&gt;0,"X","")</f>
        <v/>
      </c>
      <c r="BU117" s="785" t="str">
        <f>IF('A7'!$CZ77&gt;0,"X","")</f>
        <v/>
      </c>
      <c r="BV117" s="785" t="str">
        <f>IF('A7'!$DN77&gt;0,"X","")</f>
        <v/>
      </c>
      <c r="BW117" s="785" t="str">
        <f>IF('A7'!$EB77&gt;0,"X","")</f>
        <v/>
      </c>
      <c r="BX117" s="786" t="str">
        <f>IF('A8'!$F77&gt;0,"X","")</f>
        <v/>
      </c>
      <c r="BY117" s="785" t="str">
        <f>IF('A8'!$T77&gt;0,"X","")</f>
        <v/>
      </c>
      <c r="BZ117" s="785" t="str">
        <f>IF('A8'!$AH77&gt;0,"X","")</f>
        <v/>
      </c>
      <c r="CA117" s="785" t="str">
        <f>IF('A8'!$AV77&gt;0,"X","")</f>
        <v/>
      </c>
      <c r="CB117" s="785" t="str">
        <f>IF('A8'!$BJ77&gt;0,"X","")</f>
        <v/>
      </c>
      <c r="CC117" s="785" t="str">
        <f>IF('A8'!$BX77&gt;0,"X","")</f>
        <v/>
      </c>
      <c r="CD117" s="785" t="str">
        <f>IF('A8'!$CL77&gt;0,"X","")</f>
        <v/>
      </c>
      <c r="CE117" s="785" t="str">
        <f>IF('A8'!$CZ77&gt;0,"X","")</f>
        <v/>
      </c>
      <c r="CF117" s="785" t="str">
        <f>IF('A8'!$DN77&gt;0,"X","")</f>
        <v/>
      </c>
      <c r="CG117" s="785" t="str">
        <f>IF('A8'!$EB77&gt;0,"X","")</f>
        <v/>
      </c>
      <c r="CH117" s="786" t="str">
        <f>IF('A9'!$F77&gt;0,"X","")</f>
        <v/>
      </c>
      <c r="CI117" s="785" t="str">
        <f>IF('A9'!$T77&gt;0,"X","")</f>
        <v/>
      </c>
      <c r="CJ117" s="785" t="str">
        <f>IF('A9'!$AH77&gt;0,"X","")</f>
        <v/>
      </c>
      <c r="CK117" s="785" t="str">
        <f>IF('A9'!$AV77&gt;0,"X","")</f>
        <v/>
      </c>
      <c r="CL117" s="785" t="str">
        <f>IF('A9'!$BJ77&gt;0,"X","")</f>
        <v/>
      </c>
      <c r="CM117" s="785" t="str">
        <f>IF('A9'!$BX77&gt;0,"X","")</f>
        <v/>
      </c>
      <c r="CN117" s="785" t="str">
        <f>IF('A9'!$CL77&gt;0,"X","")</f>
        <v/>
      </c>
      <c r="CO117" s="785" t="str">
        <f>IF('A9'!$CZ77&gt;0,"X","")</f>
        <v/>
      </c>
      <c r="CP117" s="785" t="str">
        <f>IF('A9'!$DN77&gt;0,"X","")</f>
        <v/>
      </c>
      <c r="CQ117" s="785" t="str">
        <f>IF('A9'!$EB77&gt;0,"X","")</f>
        <v/>
      </c>
      <c r="CR117" s="786" t="str">
        <f>IF('A10'!$F77&gt;0,"X","")</f>
        <v/>
      </c>
      <c r="CS117" s="785" t="str">
        <f>IF('A10'!$T77&gt;0,"X","")</f>
        <v/>
      </c>
      <c r="CT117" s="785" t="str">
        <f>IF('A10'!$AH77&gt;0,"X","")</f>
        <v/>
      </c>
      <c r="CU117" s="785" t="str">
        <f>IF('A10'!$AV77&gt;0,"X","")</f>
        <v/>
      </c>
      <c r="CV117" s="785" t="str">
        <f>IF('A10'!$BJ77&gt;0,"X","")</f>
        <v/>
      </c>
      <c r="CW117" s="785" t="str">
        <f>IF('A10'!$BX77&gt;0,"X","")</f>
        <v/>
      </c>
      <c r="CX117" s="785" t="str">
        <f>IF('A10'!$CL77&gt;0,"X","")</f>
        <v/>
      </c>
      <c r="CY117" s="785" t="str">
        <f>IF('A10'!$CZ77&gt;0,"X","")</f>
        <v/>
      </c>
      <c r="CZ117" s="785" t="str">
        <f>IF('A10'!$DN77&gt;0,"X","")</f>
        <v/>
      </c>
      <c r="DA117" s="785" t="str">
        <f>IF('A10'!$EB77&gt;0,"X","")</f>
        <v/>
      </c>
      <c r="DB117" s="696">
        <f t="shared" si="18"/>
        <v>0</v>
      </c>
      <c r="DC117" s="705">
        <f t="shared" si="19"/>
        <v>0</v>
      </c>
      <c r="DD117" s="704">
        <f t="shared" si="20"/>
        <v>0</v>
      </c>
      <c r="DE117" s="703">
        <f t="array" ref="DE117">(MAX(LEN(F117:DA117)))</f>
        <v>0</v>
      </c>
      <c r="DF117" s="700"/>
      <c r="DG117" s="782"/>
    </row>
    <row r="118" spans="1:111" ht="13" x14ac:dyDescent="0.3">
      <c r="A118" s="710" t="str">
        <f>$B$101&amp;" "&amp;(IF(Setup!$N$73="yes",$B118,"")&amp;" "&amp;(IF(Setup!$N$76="yes",$C118,"")))</f>
        <v xml:space="preserve">glazing  </v>
      </c>
      <c r="B118" s="807"/>
      <c r="C118" s="808"/>
      <c r="D118" s="809"/>
      <c r="E118" s="796" t="s">
        <v>619</v>
      </c>
      <c r="F118" s="793" t="str">
        <f>IF('A1'!$F78&gt;0,"X","")</f>
        <v/>
      </c>
      <c r="G118" s="785" t="str">
        <f>IF('A1'!$T78&gt;0,"X","")</f>
        <v/>
      </c>
      <c r="H118" s="785" t="str">
        <f>IF('A1'!$AH78&gt;0,"X","")</f>
        <v/>
      </c>
      <c r="I118" s="785" t="str">
        <f>IF('A1'!$AV78&gt;0,"X","")</f>
        <v/>
      </c>
      <c r="J118" s="785" t="str">
        <f>IF('A1'!$BJ78&gt;0,"X","")</f>
        <v/>
      </c>
      <c r="K118" s="785" t="str">
        <f>IF('A1'!$BX78&gt;0,"X","")</f>
        <v/>
      </c>
      <c r="L118" s="785" t="str">
        <f>IF('A1'!$CL78&gt;0,"X","")</f>
        <v/>
      </c>
      <c r="M118" s="785" t="str">
        <f>IF('A1'!$CZ78&gt;0,"X","")</f>
        <v/>
      </c>
      <c r="N118" s="785" t="str">
        <f>IF('A1'!$DN78&gt;0,"X","")</f>
        <v/>
      </c>
      <c r="O118" s="785" t="str">
        <f>IF('A1'!$EB78&gt;0,"X","")</f>
        <v/>
      </c>
      <c r="P118" s="786" t="str">
        <f>IF('A2'!$F78&gt;0,"X","")</f>
        <v/>
      </c>
      <c r="Q118" s="785" t="str">
        <f>IF('A2'!$T78&gt;0,"X","")</f>
        <v/>
      </c>
      <c r="R118" s="785" t="str">
        <f>IF('A2'!$AH78&gt;0,"X","")</f>
        <v/>
      </c>
      <c r="S118" s="785" t="str">
        <f>IF('A2'!$AV78&gt;0,"X","")</f>
        <v/>
      </c>
      <c r="T118" s="785" t="str">
        <f>IF('A2'!$BJ78&gt;0,"X","")</f>
        <v/>
      </c>
      <c r="U118" s="785" t="str">
        <f>IF('A2'!$BX78&gt;0,"X","")</f>
        <v/>
      </c>
      <c r="V118" s="785" t="str">
        <f>IF('A2'!$CL78&gt;0,"X","")</f>
        <v/>
      </c>
      <c r="W118" s="785" t="str">
        <f>IF('A2'!$CZ78&gt;0,"X","")</f>
        <v/>
      </c>
      <c r="X118" s="785" t="str">
        <f>IF('A2'!$DN78&gt;0,"X","")</f>
        <v/>
      </c>
      <c r="Y118" s="785" t="str">
        <f>IF('A2'!$EB78&gt;0,"X","")</f>
        <v/>
      </c>
      <c r="Z118" s="786" t="str">
        <f>IF('A3'!$F78&gt;0,"X","")</f>
        <v/>
      </c>
      <c r="AA118" s="785" t="str">
        <f>IF('A3'!$T78&gt;0,"X","")</f>
        <v/>
      </c>
      <c r="AB118" s="785" t="str">
        <f>IF('A3'!$AH78&gt;0,"X","")</f>
        <v/>
      </c>
      <c r="AC118" s="785" t="str">
        <f>IF('A3'!$AV78&gt;0,"X","")</f>
        <v/>
      </c>
      <c r="AD118" s="785" t="str">
        <f>IF('A3'!$BJ78&gt;0,"X","")</f>
        <v/>
      </c>
      <c r="AE118" s="785" t="str">
        <f>IF('A3'!$BX78&gt;0,"X","")</f>
        <v/>
      </c>
      <c r="AF118" s="785" t="str">
        <f>IF('A3'!$CL78&gt;0,"X","")</f>
        <v/>
      </c>
      <c r="AG118" s="785" t="str">
        <f>IF('A3'!$CZ78&gt;0,"X","")</f>
        <v/>
      </c>
      <c r="AH118" s="785" t="str">
        <f>IF('A3'!$DN78&gt;0,"X","")</f>
        <v/>
      </c>
      <c r="AI118" s="785" t="str">
        <f>IF('A3'!$EB78&gt;0,"X","")</f>
        <v/>
      </c>
      <c r="AJ118" s="786" t="str">
        <f>IF('A4'!$F78&gt;0,"X","")</f>
        <v/>
      </c>
      <c r="AK118" s="785" t="str">
        <f>IF('A4'!$T78&gt;0,"X","")</f>
        <v/>
      </c>
      <c r="AL118" s="785" t="str">
        <f>IF('A4'!$AH78&gt;0,"X","")</f>
        <v/>
      </c>
      <c r="AM118" s="785" t="str">
        <f>IF('A4'!$AV78&gt;0,"X","")</f>
        <v/>
      </c>
      <c r="AN118" s="785" t="str">
        <f>IF('A4'!$BJ78&gt;0,"X","")</f>
        <v/>
      </c>
      <c r="AO118" s="785" t="str">
        <f>IF('A4'!$BX78&gt;0,"X","")</f>
        <v/>
      </c>
      <c r="AP118" s="785" t="str">
        <f>IF('A4'!$CL78&gt;0,"X","")</f>
        <v/>
      </c>
      <c r="AQ118" s="785" t="str">
        <f>IF('A4'!$CZ78&gt;0,"X","")</f>
        <v/>
      </c>
      <c r="AR118" s="785" t="str">
        <f>IF('A4'!$DN78&gt;0,"X","")</f>
        <v/>
      </c>
      <c r="AS118" s="785" t="str">
        <f>IF('A4'!$EB78&gt;0,"X","")</f>
        <v/>
      </c>
      <c r="AT118" s="786" t="str">
        <f>IF('A5'!$F78&gt;0,"X","")</f>
        <v/>
      </c>
      <c r="AU118" s="785" t="str">
        <f>IF('A5'!$T78&gt;0,"X","")</f>
        <v/>
      </c>
      <c r="AV118" s="785" t="str">
        <f>IF('A5'!$AH78&gt;0,"X","")</f>
        <v/>
      </c>
      <c r="AW118" s="785" t="str">
        <f>IF('A5'!$AV78&gt;0,"X","")</f>
        <v/>
      </c>
      <c r="AX118" s="785" t="str">
        <f>IF('A5'!$BJ78&gt;0,"X","")</f>
        <v/>
      </c>
      <c r="AY118" s="785" t="str">
        <f>IF('A5'!$BX78&gt;0,"X","")</f>
        <v/>
      </c>
      <c r="AZ118" s="785" t="str">
        <f>IF('A5'!$CL78&gt;0,"X","")</f>
        <v/>
      </c>
      <c r="BA118" s="785" t="str">
        <f>IF('A5'!$CZ78&gt;0,"X","")</f>
        <v/>
      </c>
      <c r="BB118" s="785" t="str">
        <f>IF('A5'!$DN78&gt;0,"X","")</f>
        <v/>
      </c>
      <c r="BC118" s="785" t="str">
        <f>IF('A5'!$EB78&gt;0,"X","")</f>
        <v/>
      </c>
      <c r="BD118" s="786" t="str">
        <f>IF('A6'!$F78&gt;0,"X","")</f>
        <v/>
      </c>
      <c r="BE118" s="785" t="str">
        <f>IF('A6'!$T78&gt;0,"X","")</f>
        <v/>
      </c>
      <c r="BF118" s="785" t="str">
        <f>IF('A6'!$AH78&gt;0,"X","")</f>
        <v/>
      </c>
      <c r="BG118" s="785" t="str">
        <f>IF('A6'!$AV78&gt;0,"X","")</f>
        <v/>
      </c>
      <c r="BH118" s="785" t="str">
        <f>IF('A6'!$BJ78&gt;0,"X","")</f>
        <v/>
      </c>
      <c r="BI118" s="785" t="str">
        <f>IF('A6'!$BX78&gt;0,"X","")</f>
        <v/>
      </c>
      <c r="BJ118" s="785" t="str">
        <f>IF('A6'!$CL78&gt;0,"X","")</f>
        <v/>
      </c>
      <c r="BK118" s="785" t="str">
        <f>IF('A6'!$CZ78&gt;0,"X","")</f>
        <v/>
      </c>
      <c r="BL118" s="785" t="str">
        <f>IF('A6'!$DN78&gt;0,"X","")</f>
        <v/>
      </c>
      <c r="BM118" s="785" t="str">
        <f>IF('A6'!$EB78&gt;0,"X","")</f>
        <v/>
      </c>
      <c r="BN118" s="786" t="str">
        <f>IF('A7'!$F78&gt;0,"X","")</f>
        <v/>
      </c>
      <c r="BO118" s="785" t="str">
        <f>IF('A7'!$T78&gt;0,"X","")</f>
        <v/>
      </c>
      <c r="BP118" s="785" t="str">
        <f>IF('A7'!$AH78&gt;0,"X","")</f>
        <v/>
      </c>
      <c r="BQ118" s="785" t="str">
        <f>IF('A7'!$AV78&gt;0,"X","")</f>
        <v/>
      </c>
      <c r="BR118" s="785" t="str">
        <f>IF('A7'!$BJ78&gt;0,"X","")</f>
        <v/>
      </c>
      <c r="BS118" s="785" t="str">
        <f>IF('A7'!$BX78&gt;0,"X","")</f>
        <v/>
      </c>
      <c r="BT118" s="785" t="str">
        <f>IF('A7'!$CL78&gt;0,"X","")</f>
        <v/>
      </c>
      <c r="BU118" s="785" t="str">
        <f>IF('A7'!$CZ78&gt;0,"X","")</f>
        <v/>
      </c>
      <c r="BV118" s="785" t="str">
        <f>IF('A7'!$DN78&gt;0,"X","")</f>
        <v/>
      </c>
      <c r="BW118" s="785" t="str">
        <f>IF('A7'!$EB78&gt;0,"X","")</f>
        <v/>
      </c>
      <c r="BX118" s="786" t="str">
        <f>IF('A8'!$F78&gt;0,"X","")</f>
        <v/>
      </c>
      <c r="BY118" s="785" t="str">
        <f>IF('A8'!$T78&gt;0,"X","")</f>
        <v/>
      </c>
      <c r="BZ118" s="785" t="str">
        <f>IF('A8'!$AH78&gt;0,"X","")</f>
        <v/>
      </c>
      <c r="CA118" s="785" t="str">
        <f>IF('A8'!$AV78&gt;0,"X","")</f>
        <v/>
      </c>
      <c r="CB118" s="785" t="str">
        <f>IF('A8'!$BJ78&gt;0,"X","")</f>
        <v/>
      </c>
      <c r="CC118" s="785" t="str">
        <f>IF('A8'!$BX78&gt;0,"X","")</f>
        <v/>
      </c>
      <c r="CD118" s="785" t="str">
        <f>IF('A8'!$CL78&gt;0,"X","")</f>
        <v/>
      </c>
      <c r="CE118" s="785" t="str">
        <f>IF('A8'!$CZ78&gt;0,"X","")</f>
        <v/>
      </c>
      <c r="CF118" s="785" t="str">
        <f>IF('A8'!$DN78&gt;0,"X","")</f>
        <v/>
      </c>
      <c r="CG118" s="785" t="str">
        <f>IF('A8'!$EB78&gt;0,"X","")</f>
        <v/>
      </c>
      <c r="CH118" s="786" t="str">
        <f>IF('A9'!$F78&gt;0,"X","")</f>
        <v/>
      </c>
      <c r="CI118" s="785" t="str">
        <f>IF('A9'!$T78&gt;0,"X","")</f>
        <v/>
      </c>
      <c r="CJ118" s="785" t="str">
        <f>IF('A9'!$AH78&gt;0,"X","")</f>
        <v/>
      </c>
      <c r="CK118" s="785" t="str">
        <f>IF('A9'!$AV78&gt;0,"X","")</f>
        <v/>
      </c>
      <c r="CL118" s="785" t="str">
        <f>IF('A9'!$BJ78&gt;0,"X","")</f>
        <v/>
      </c>
      <c r="CM118" s="785" t="str">
        <f>IF('A9'!$BX78&gt;0,"X","")</f>
        <v/>
      </c>
      <c r="CN118" s="785" t="str">
        <f>IF('A9'!$CL78&gt;0,"X","")</f>
        <v/>
      </c>
      <c r="CO118" s="785" t="str">
        <f>IF('A9'!$CZ78&gt;0,"X","")</f>
        <v/>
      </c>
      <c r="CP118" s="785" t="str">
        <f>IF('A9'!$DN78&gt;0,"X","")</f>
        <v/>
      </c>
      <c r="CQ118" s="785" t="str">
        <f>IF('A9'!$EB78&gt;0,"X","")</f>
        <v/>
      </c>
      <c r="CR118" s="786" t="str">
        <f>IF('A10'!$F78&gt;0,"X","")</f>
        <v/>
      </c>
      <c r="CS118" s="785" t="str">
        <f>IF('A10'!$T78&gt;0,"X","")</f>
        <v/>
      </c>
      <c r="CT118" s="785" t="str">
        <f>IF('A10'!$AH78&gt;0,"X","")</f>
        <v/>
      </c>
      <c r="CU118" s="785" t="str">
        <f>IF('A10'!$AV78&gt;0,"X","")</f>
        <v/>
      </c>
      <c r="CV118" s="785" t="str">
        <f>IF('A10'!$BJ78&gt;0,"X","")</f>
        <v/>
      </c>
      <c r="CW118" s="785" t="str">
        <f>IF('A10'!$BX78&gt;0,"X","")</f>
        <v/>
      </c>
      <c r="CX118" s="785" t="str">
        <f>IF('A10'!$CL78&gt;0,"X","")</f>
        <v/>
      </c>
      <c r="CY118" s="785" t="str">
        <f>IF('A10'!$CZ78&gt;0,"X","")</f>
        <v/>
      </c>
      <c r="CZ118" s="785" t="str">
        <f>IF('A10'!$DN78&gt;0,"X","")</f>
        <v/>
      </c>
      <c r="DA118" s="785" t="str">
        <f>IF('A10'!$EB78&gt;0,"X","")</f>
        <v/>
      </c>
      <c r="DB118" s="696">
        <f t="shared" si="18"/>
        <v>0</v>
      </c>
      <c r="DC118" s="705">
        <f t="shared" si="19"/>
        <v>0</v>
      </c>
      <c r="DD118" s="704">
        <f t="shared" si="20"/>
        <v>0</v>
      </c>
      <c r="DE118" s="703">
        <f t="array" ref="DE118">(MAX(LEN(F118:DA118)))</f>
        <v>0</v>
      </c>
      <c r="DF118" s="700"/>
      <c r="DG118" s="782"/>
    </row>
    <row r="119" spans="1:111" ht="13" x14ac:dyDescent="0.3">
      <c r="A119" s="710" t="str">
        <f>$B$101&amp;" "&amp;(IF(Setup!$N$73="yes",$B119,"")&amp;" "&amp;(IF(Setup!$N$76="yes",$C119,"")))</f>
        <v xml:space="preserve">glazing  </v>
      </c>
      <c r="B119" s="807"/>
      <c r="C119" s="808"/>
      <c r="D119" s="809"/>
      <c r="E119" s="796" t="s">
        <v>620</v>
      </c>
      <c r="F119" s="793" t="str">
        <f>IF('A1'!$F79&gt;0,"X","")</f>
        <v/>
      </c>
      <c r="G119" s="785" t="str">
        <f>IF('A1'!$T79&gt;0,"X","")</f>
        <v/>
      </c>
      <c r="H119" s="785" t="str">
        <f>IF('A1'!$AH79&gt;0,"X","")</f>
        <v/>
      </c>
      <c r="I119" s="785" t="str">
        <f>IF('A1'!$AV79&gt;0,"X","")</f>
        <v/>
      </c>
      <c r="J119" s="785" t="str">
        <f>IF('A1'!$BJ79&gt;0,"X","")</f>
        <v/>
      </c>
      <c r="K119" s="785" t="str">
        <f>IF('A1'!$BX79&gt;0,"X","")</f>
        <v/>
      </c>
      <c r="L119" s="785" t="str">
        <f>IF('A1'!$CL79&gt;0,"X","")</f>
        <v/>
      </c>
      <c r="M119" s="785" t="str">
        <f>IF('A1'!$CZ79&gt;0,"X","")</f>
        <v/>
      </c>
      <c r="N119" s="785" t="str">
        <f>IF('A1'!$DN79&gt;0,"X","")</f>
        <v/>
      </c>
      <c r="O119" s="785" t="str">
        <f>IF('A1'!$EB79&gt;0,"X","")</f>
        <v/>
      </c>
      <c r="P119" s="786" t="str">
        <f>IF('A2'!$F79&gt;0,"X","")</f>
        <v/>
      </c>
      <c r="Q119" s="785" t="str">
        <f>IF('A2'!$T79&gt;0,"X","")</f>
        <v/>
      </c>
      <c r="R119" s="785" t="str">
        <f>IF('A2'!$AH79&gt;0,"X","")</f>
        <v/>
      </c>
      <c r="S119" s="785" t="str">
        <f>IF('A2'!$AV79&gt;0,"X","")</f>
        <v/>
      </c>
      <c r="T119" s="785" t="str">
        <f>IF('A2'!$BJ79&gt;0,"X","")</f>
        <v/>
      </c>
      <c r="U119" s="785" t="str">
        <f>IF('A2'!$BX79&gt;0,"X","")</f>
        <v/>
      </c>
      <c r="V119" s="785" t="str">
        <f>IF('A2'!$CL79&gt;0,"X","")</f>
        <v/>
      </c>
      <c r="W119" s="785" t="str">
        <f>IF('A2'!$CZ79&gt;0,"X","")</f>
        <v/>
      </c>
      <c r="X119" s="785" t="str">
        <f>IF('A2'!$DN79&gt;0,"X","")</f>
        <v/>
      </c>
      <c r="Y119" s="785" t="str">
        <f>IF('A2'!$EB79&gt;0,"X","")</f>
        <v/>
      </c>
      <c r="Z119" s="786" t="str">
        <f>IF('A3'!$F79&gt;0,"X","")</f>
        <v/>
      </c>
      <c r="AA119" s="785" t="str">
        <f>IF('A3'!$T79&gt;0,"X","")</f>
        <v/>
      </c>
      <c r="AB119" s="785" t="str">
        <f>IF('A3'!$AH79&gt;0,"X","")</f>
        <v/>
      </c>
      <c r="AC119" s="785" t="str">
        <f>IF('A3'!$AV79&gt;0,"X","")</f>
        <v/>
      </c>
      <c r="AD119" s="785" t="str">
        <f>IF('A3'!$BJ79&gt;0,"X","")</f>
        <v/>
      </c>
      <c r="AE119" s="785" t="str">
        <f>IF('A3'!$BX79&gt;0,"X","")</f>
        <v/>
      </c>
      <c r="AF119" s="785" t="str">
        <f>IF('A3'!$CL79&gt;0,"X","")</f>
        <v/>
      </c>
      <c r="AG119" s="785" t="str">
        <f>IF('A3'!$CZ79&gt;0,"X","")</f>
        <v/>
      </c>
      <c r="AH119" s="785" t="str">
        <f>IF('A3'!$DN79&gt;0,"X","")</f>
        <v/>
      </c>
      <c r="AI119" s="785" t="str">
        <f>IF('A3'!$EB79&gt;0,"X","")</f>
        <v/>
      </c>
      <c r="AJ119" s="786" t="str">
        <f>IF('A4'!$F79&gt;0,"X","")</f>
        <v/>
      </c>
      <c r="AK119" s="785" t="str">
        <f>IF('A4'!$T79&gt;0,"X","")</f>
        <v/>
      </c>
      <c r="AL119" s="785" t="str">
        <f>IF('A4'!$AH79&gt;0,"X","")</f>
        <v/>
      </c>
      <c r="AM119" s="785" t="str">
        <f>IF('A4'!$AV79&gt;0,"X","")</f>
        <v/>
      </c>
      <c r="AN119" s="785" t="str">
        <f>IF('A4'!$BJ79&gt;0,"X","")</f>
        <v/>
      </c>
      <c r="AO119" s="785" t="str">
        <f>IF('A4'!$BX79&gt;0,"X","")</f>
        <v/>
      </c>
      <c r="AP119" s="785" t="str">
        <f>IF('A4'!$CL79&gt;0,"X","")</f>
        <v/>
      </c>
      <c r="AQ119" s="785" t="str">
        <f>IF('A4'!$CZ79&gt;0,"X","")</f>
        <v/>
      </c>
      <c r="AR119" s="785" t="str">
        <f>IF('A4'!$DN79&gt;0,"X","")</f>
        <v/>
      </c>
      <c r="AS119" s="785" t="str">
        <f>IF('A4'!$EB79&gt;0,"X","")</f>
        <v/>
      </c>
      <c r="AT119" s="786" t="str">
        <f>IF('A5'!$F79&gt;0,"X","")</f>
        <v/>
      </c>
      <c r="AU119" s="785" t="str">
        <f>IF('A5'!$T79&gt;0,"X","")</f>
        <v/>
      </c>
      <c r="AV119" s="785" t="str">
        <f>IF('A5'!$AH79&gt;0,"X","")</f>
        <v/>
      </c>
      <c r="AW119" s="785" t="str">
        <f>IF('A5'!$AV79&gt;0,"X","")</f>
        <v/>
      </c>
      <c r="AX119" s="785" t="str">
        <f>IF('A5'!$BJ79&gt;0,"X","")</f>
        <v/>
      </c>
      <c r="AY119" s="785" t="str">
        <f>IF('A5'!$BX79&gt;0,"X","")</f>
        <v/>
      </c>
      <c r="AZ119" s="785" t="str">
        <f>IF('A5'!$CL79&gt;0,"X","")</f>
        <v/>
      </c>
      <c r="BA119" s="785" t="str">
        <f>IF('A5'!$CZ79&gt;0,"X","")</f>
        <v/>
      </c>
      <c r="BB119" s="785" t="str">
        <f>IF('A5'!$DN79&gt;0,"X","")</f>
        <v/>
      </c>
      <c r="BC119" s="785" t="str">
        <f>IF('A5'!$EB79&gt;0,"X","")</f>
        <v/>
      </c>
      <c r="BD119" s="786" t="str">
        <f>IF('A6'!$F79&gt;0,"X","")</f>
        <v/>
      </c>
      <c r="BE119" s="785" t="str">
        <f>IF('A6'!$T79&gt;0,"X","")</f>
        <v/>
      </c>
      <c r="BF119" s="785" t="str">
        <f>IF('A6'!$AH79&gt;0,"X","")</f>
        <v/>
      </c>
      <c r="BG119" s="785" t="str">
        <f>IF('A6'!$AV79&gt;0,"X","")</f>
        <v/>
      </c>
      <c r="BH119" s="785" t="str">
        <f>IF('A6'!$BJ79&gt;0,"X","")</f>
        <v/>
      </c>
      <c r="BI119" s="785" t="str">
        <f>IF('A6'!$BX79&gt;0,"X","")</f>
        <v/>
      </c>
      <c r="BJ119" s="785" t="str">
        <f>IF('A6'!$CL79&gt;0,"X","")</f>
        <v/>
      </c>
      <c r="BK119" s="785" t="str">
        <f>IF('A6'!$CZ79&gt;0,"X","")</f>
        <v/>
      </c>
      <c r="BL119" s="785" t="str">
        <f>IF('A6'!$DN79&gt;0,"X","")</f>
        <v/>
      </c>
      <c r="BM119" s="785" t="str">
        <f>IF('A6'!$EB79&gt;0,"X","")</f>
        <v/>
      </c>
      <c r="BN119" s="786" t="str">
        <f>IF('A7'!$F79&gt;0,"X","")</f>
        <v/>
      </c>
      <c r="BO119" s="785" t="str">
        <f>IF('A7'!$T79&gt;0,"X","")</f>
        <v/>
      </c>
      <c r="BP119" s="785" t="str">
        <f>IF('A7'!$AH79&gt;0,"X","")</f>
        <v/>
      </c>
      <c r="BQ119" s="785" t="str">
        <f>IF('A7'!$AV79&gt;0,"X","")</f>
        <v/>
      </c>
      <c r="BR119" s="785" t="str">
        <f>IF('A7'!$BJ79&gt;0,"X","")</f>
        <v/>
      </c>
      <c r="BS119" s="785" t="str">
        <f>IF('A7'!$BX79&gt;0,"X","")</f>
        <v/>
      </c>
      <c r="BT119" s="785" t="str">
        <f>IF('A7'!$CL79&gt;0,"X","")</f>
        <v/>
      </c>
      <c r="BU119" s="785" t="str">
        <f>IF('A7'!$CZ79&gt;0,"X","")</f>
        <v/>
      </c>
      <c r="BV119" s="785" t="str">
        <f>IF('A7'!$DN79&gt;0,"X","")</f>
        <v/>
      </c>
      <c r="BW119" s="785" t="str">
        <f>IF('A7'!$EB79&gt;0,"X","")</f>
        <v/>
      </c>
      <c r="BX119" s="786" t="str">
        <f>IF('A8'!$F79&gt;0,"X","")</f>
        <v/>
      </c>
      <c r="BY119" s="785" t="str">
        <f>IF('A8'!$T79&gt;0,"X","")</f>
        <v/>
      </c>
      <c r="BZ119" s="785" t="str">
        <f>IF('A8'!$AH79&gt;0,"X","")</f>
        <v/>
      </c>
      <c r="CA119" s="785" t="str">
        <f>IF('A8'!$AV79&gt;0,"X","")</f>
        <v/>
      </c>
      <c r="CB119" s="785" t="str">
        <f>IF('A8'!$BJ79&gt;0,"X","")</f>
        <v/>
      </c>
      <c r="CC119" s="785" t="str">
        <f>IF('A8'!$BX79&gt;0,"X","")</f>
        <v/>
      </c>
      <c r="CD119" s="785" t="str">
        <f>IF('A8'!$CL79&gt;0,"X","")</f>
        <v/>
      </c>
      <c r="CE119" s="785" t="str">
        <f>IF('A8'!$CZ79&gt;0,"X","")</f>
        <v/>
      </c>
      <c r="CF119" s="785" t="str">
        <f>IF('A8'!$DN79&gt;0,"X","")</f>
        <v/>
      </c>
      <c r="CG119" s="785" t="str">
        <f>IF('A8'!$EB79&gt;0,"X","")</f>
        <v/>
      </c>
      <c r="CH119" s="786" t="str">
        <f>IF('A9'!$F79&gt;0,"X","")</f>
        <v/>
      </c>
      <c r="CI119" s="785" t="str">
        <f>IF('A9'!$T79&gt;0,"X","")</f>
        <v/>
      </c>
      <c r="CJ119" s="785" t="str">
        <f>IF('A9'!$AH79&gt;0,"X","")</f>
        <v/>
      </c>
      <c r="CK119" s="785" t="str">
        <f>IF('A9'!$AV79&gt;0,"X","")</f>
        <v/>
      </c>
      <c r="CL119" s="785" t="str">
        <f>IF('A9'!$BJ79&gt;0,"X","")</f>
        <v/>
      </c>
      <c r="CM119" s="785" t="str">
        <f>IF('A9'!$BX79&gt;0,"X","")</f>
        <v/>
      </c>
      <c r="CN119" s="785" t="str">
        <f>IF('A9'!$CL79&gt;0,"X","")</f>
        <v/>
      </c>
      <c r="CO119" s="785" t="str">
        <f>IF('A9'!$CZ79&gt;0,"X","")</f>
        <v/>
      </c>
      <c r="CP119" s="785" t="str">
        <f>IF('A9'!$DN79&gt;0,"X","")</f>
        <v/>
      </c>
      <c r="CQ119" s="785" t="str">
        <f>IF('A9'!$EB79&gt;0,"X","")</f>
        <v/>
      </c>
      <c r="CR119" s="786" t="str">
        <f>IF('A10'!$F79&gt;0,"X","")</f>
        <v/>
      </c>
      <c r="CS119" s="785" t="str">
        <f>IF('A10'!$T79&gt;0,"X","")</f>
        <v/>
      </c>
      <c r="CT119" s="785" t="str">
        <f>IF('A10'!$AH79&gt;0,"X","")</f>
        <v/>
      </c>
      <c r="CU119" s="785" t="str">
        <f>IF('A10'!$AV79&gt;0,"X","")</f>
        <v/>
      </c>
      <c r="CV119" s="785" t="str">
        <f>IF('A10'!$BJ79&gt;0,"X","")</f>
        <v/>
      </c>
      <c r="CW119" s="785" t="str">
        <f>IF('A10'!$BX79&gt;0,"X","")</f>
        <v/>
      </c>
      <c r="CX119" s="785" t="str">
        <f>IF('A10'!$CL79&gt;0,"X","")</f>
        <v/>
      </c>
      <c r="CY119" s="785" t="str">
        <f>IF('A10'!$CZ79&gt;0,"X","")</f>
        <v/>
      </c>
      <c r="CZ119" s="785" t="str">
        <f>IF('A10'!$DN79&gt;0,"X","")</f>
        <v/>
      </c>
      <c r="DA119" s="785" t="str">
        <f>IF('A10'!$EB79&gt;0,"X","")</f>
        <v/>
      </c>
      <c r="DB119" s="696">
        <f t="shared" si="18"/>
        <v>0</v>
      </c>
      <c r="DC119" s="705">
        <f t="shared" si="19"/>
        <v>0</v>
      </c>
      <c r="DD119" s="704">
        <f t="shared" si="20"/>
        <v>0</v>
      </c>
      <c r="DE119" s="703">
        <f t="array" ref="DE119">(MAX(LEN(F119:DA119)))</f>
        <v>0</v>
      </c>
      <c r="DF119" s="700"/>
      <c r="DG119" s="782"/>
    </row>
    <row r="120" spans="1:111" ht="13" x14ac:dyDescent="0.3">
      <c r="A120" s="710" t="str">
        <f>$B$101&amp;" "&amp;(IF(Setup!$N$73="yes",$B120,"")&amp;" "&amp;(IF(Setup!$N$76="yes",$C120,"")))</f>
        <v xml:space="preserve">glazing  </v>
      </c>
      <c r="B120" s="807"/>
      <c r="C120" s="808"/>
      <c r="D120" s="809"/>
      <c r="E120" s="796" t="s">
        <v>621</v>
      </c>
      <c r="F120" s="793" t="str">
        <f>IF('A1'!$F80&gt;0,"X","")</f>
        <v/>
      </c>
      <c r="G120" s="785" t="str">
        <f>IF('A1'!$T80&gt;0,"X","")</f>
        <v/>
      </c>
      <c r="H120" s="785" t="str">
        <f>IF('A1'!$AH80&gt;0,"X","")</f>
        <v/>
      </c>
      <c r="I120" s="785" t="str">
        <f>IF('A1'!$AV80&gt;0,"X","")</f>
        <v/>
      </c>
      <c r="J120" s="785" t="str">
        <f>IF('A1'!$BJ80&gt;0,"X","")</f>
        <v/>
      </c>
      <c r="K120" s="785" t="str">
        <f>IF('A1'!$BX80&gt;0,"X","")</f>
        <v/>
      </c>
      <c r="L120" s="785" t="str">
        <f>IF('A1'!$CL80&gt;0,"X","")</f>
        <v/>
      </c>
      <c r="M120" s="785" t="str">
        <f>IF('A1'!$CZ80&gt;0,"X","")</f>
        <v/>
      </c>
      <c r="N120" s="785" t="str">
        <f>IF('A1'!$DN80&gt;0,"X","")</f>
        <v/>
      </c>
      <c r="O120" s="785" t="str">
        <f>IF('A1'!$EB80&gt;0,"X","")</f>
        <v/>
      </c>
      <c r="P120" s="786" t="str">
        <f>IF('A2'!$F80&gt;0,"X","")</f>
        <v/>
      </c>
      <c r="Q120" s="785" t="str">
        <f>IF('A2'!$T80&gt;0,"X","")</f>
        <v/>
      </c>
      <c r="R120" s="785" t="str">
        <f>IF('A2'!$AH80&gt;0,"X","")</f>
        <v/>
      </c>
      <c r="S120" s="785" t="str">
        <f>IF('A2'!$AV80&gt;0,"X","")</f>
        <v/>
      </c>
      <c r="T120" s="785" t="str">
        <f>IF('A2'!$BJ80&gt;0,"X","")</f>
        <v/>
      </c>
      <c r="U120" s="785" t="str">
        <f>IF('A2'!$BX80&gt;0,"X","")</f>
        <v/>
      </c>
      <c r="V120" s="785" t="str">
        <f>IF('A2'!$CL80&gt;0,"X","")</f>
        <v/>
      </c>
      <c r="W120" s="785" t="str">
        <f>IF('A2'!$CZ80&gt;0,"X","")</f>
        <v/>
      </c>
      <c r="X120" s="785" t="str">
        <f>IF('A2'!$DN80&gt;0,"X","")</f>
        <v/>
      </c>
      <c r="Y120" s="785" t="str">
        <f>IF('A2'!$EB80&gt;0,"X","")</f>
        <v/>
      </c>
      <c r="Z120" s="786" t="str">
        <f>IF('A3'!$F80&gt;0,"X","")</f>
        <v/>
      </c>
      <c r="AA120" s="785" t="str">
        <f>IF('A3'!$T80&gt;0,"X","")</f>
        <v/>
      </c>
      <c r="AB120" s="785" t="str">
        <f>IF('A3'!$AH80&gt;0,"X","")</f>
        <v/>
      </c>
      <c r="AC120" s="785" t="str">
        <f>IF('A3'!$AV80&gt;0,"X","")</f>
        <v/>
      </c>
      <c r="AD120" s="785" t="str">
        <f>IF('A3'!$BJ80&gt;0,"X","")</f>
        <v/>
      </c>
      <c r="AE120" s="785" t="str">
        <f>IF('A3'!$BX80&gt;0,"X","")</f>
        <v/>
      </c>
      <c r="AF120" s="785" t="str">
        <f>IF('A3'!$CL80&gt;0,"X","")</f>
        <v/>
      </c>
      <c r="AG120" s="785" t="str">
        <f>IF('A3'!$CZ80&gt;0,"X","")</f>
        <v/>
      </c>
      <c r="AH120" s="785" t="str">
        <f>IF('A3'!$DN80&gt;0,"X","")</f>
        <v/>
      </c>
      <c r="AI120" s="785" t="str">
        <f>IF('A3'!$EB80&gt;0,"X","")</f>
        <v/>
      </c>
      <c r="AJ120" s="786" t="str">
        <f>IF('A4'!$F80&gt;0,"X","")</f>
        <v/>
      </c>
      <c r="AK120" s="785" t="str">
        <f>IF('A4'!$T80&gt;0,"X","")</f>
        <v/>
      </c>
      <c r="AL120" s="785" t="str">
        <f>IF('A4'!$AH80&gt;0,"X","")</f>
        <v/>
      </c>
      <c r="AM120" s="785" t="str">
        <f>IF('A4'!$AV80&gt;0,"X","")</f>
        <v/>
      </c>
      <c r="AN120" s="785" t="str">
        <f>IF('A4'!$BJ80&gt;0,"X","")</f>
        <v/>
      </c>
      <c r="AO120" s="785" t="str">
        <f>IF('A4'!$BX80&gt;0,"X","")</f>
        <v/>
      </c>
      <c r="AP120" s="785" t="str">
        <f>IF('A4'!$CL80&gt;0,"X","")</f>
        <v/>
      </c>
      <c r="AQ120" s="785" t="str">
        <f>IF('A4'!$CZ80&gt;0,"X","")</f>
        <v/>
      </c>
      <c r="AR120" s="785" t="str">
        <f>IF('A4'!$DN80&gt;0,"X","")</f>
        <v/>
      </c>
      <c r="AS120" s="785" t="str">
        <f>IF('A4'!$EB80&gt;0,"X","")</f>
        <v/>
      </c>
      <c r="AT120" s="786" t="str">
        <f>IF('A5'!$F80&gt;0,"X","")</f>
        <v/>
      </c>
      <c r="AU120" s="785" t="str">
        <f>IF('A5'!$T80&gt;0,"X","")</f>
        <v/>
      </c>
      <c r="AV120" s="785" t="str">
        <f>IF('A5'!$AH80&gt;0,"X","")</f>
        <v/>
      </c>
      <c r="AW120" s="785" t="str">
        <f>IF('A5'!$AV80&gt;0,"X","")</f>
        <v/>
      </c>
      <c r="AX120" s="785" t="str">
        <f>IF('A5'!$BJ80&gt;0,"X","")</f>
        <v/>
      </c>
      <c r="AY120" s="785" t="str">
        <f>IF('A5'!$BX80&gt;0,"X","")</f>
        <v/>
      </c>
      <c r="AZ120" s="785" t="str">
        <f>IF('A5'!$CL80&gt;0,"X","")</f>
        <v/>
      </c>
      <c r="BA120" s="785" t="str">
        <f>IF('A5'!$CZ80&gt;0,"X","")</f>
        <v/>
      </c>
      <c r="BB120" s="785" t="str">
        <f>IF('A5'!$DN80&gt;0,"X","")</f>
        <v/>
      </c>
      <c r="BC120" s="785" t="str">
        <f>IF('A5'!$EB80&gt;0,"X","")</f>
        <v/>
      </c>
      <c r="BD120" s="786" t="str">
        <f>IF('A6'!$F80&gt;0,"X","")</f>
        <v/>
      </c>
      <c r="BE120" s="785" t="str">
        <f>IF('A6'!$T80&gt;0,"X","")</f>
        <v/>
      </c>
      <c r="BF120" s="785" t="str">
        <f>IF('A6'!$AH80&gt;0,"X","")</f>
        <v/>
      </c>
      <c r="BG120" s="785" t="str">
        <f>IF('A6'!$AV80&gt;0,"X","")</f>
        <v/>
      </c>
      <c r="BH120" s="785" t="str">
        <f>IF('A6'!$BJ80&gt;0,"X","")</f>
        <v/>
      </c>
      <c r="BI120" s="785" t="str">
        <f>IF('A6'!$BX80&gt;0,"X","")</f>
        <v/>
      </c>
      <c r="BJ120" s="785" t="str">
        <f>IF('A6'!$CL80&gt;0,"X","")</f>
        <v/>
      </c>
      <c r="BK120" s="785" t="str">
        <f>IF('A6'!$CZ80&gt;0,"X","")</f>
        <v/>
      </c>
      <c r="BL120" s="785" t="str">
        <f>IF('A6'!$DN80&gt;0,"X","")</f>
        <v/>
      </c>
      <c r="BM120" s="785" t="str">
        <f>IF('A6'!$EB80&gt;0,"X","")</f>
        <v/>
      </c>
      <c r="BN120" s="786" t="str">
        <f>IF('A7'!$F80&gt;0,"X","")</f>
        <v/>
      </c>
      <c r="BO120" s="785" t="str">
        <f>IF('A7'!$T80&gt;0,"X","")</f>
        <v/>
      </c>
      <c r="BP120" s="785" t="str">
        <f>IF('A7'!$AH80&gt;0,"X","")</f>
        <v/>
      </c>
      <c r="BQ120" s="785" t="str">
        <f>IF('A7'!$AV80&gt;0,"X","")</f>
        <v/>
      </c>
      <c r="BR120" s="785" t="str">
        <f>IF('A7'!$BJ80&gt;0,"X","")</f>
        <v/>
      </c>
      <c r="BS120" s="785" t="str">
        <f>IF('A7'!$BX80&gt;0,"X","")</f>
        <v/>
      </c>
      <c r="BT120" s="785" t="str">
        <f>IF('A7'!$CL80&gt;0,"X","")</f>
        <v/>
      </c>
      <c r="BU120" s="785" t="str">
        <f>IF('A7'!$CZ80&gt;0,"X","")</f>
        <v/>
      </c>
      <c r="BV120" s="785" t="str">
        <f>IF('A7'!$DN80&gt;0,"X","")</f>
        <v/>
      </c>
      <c r="BW120" s="785" t="str">
        <f>IF('A7'!$EB80&gt;0,"X","")</f>
        <v/>
      </c>
      <c r="BX120" s="786" t="str">
        <f>IF('A8'!$F80&gt;0,"X","")</f>
        <v/>
      </c>
      <c r="BY120" s="785" t="str">
        <f>IF('A8'!$T80&gt;0,"X","")</f>
        <v/>
      </c>
      <c r="BZ120" s="785" t="str">
        <f>IF('A8'!$AH80&gt;0,"X","")</f>
        <v/>
      </c>
      <c r="CA120" s="785" t="str">
        <f>IF('A8'!$AV80&gt;0,"X","")</f>
        <v/>
      </c>
      <c r="CB120" s="785" t="str">
        <f>IF('A8'!$BJ80&gt;0,"X","")</f>
        <v/>
      </c>
      <c r="CC120" s="785" t="str">
        <f>IF('A8'!$BX80&gt;0,"X","")</f>
        <v/>
      </c>
      <c r="CD120" s="785" t="str">
        <f>IF('A8'!$CL80&gt;0,"X","")</f>
        <v/>
      </c>
      <c r="CE120" s="785" t="str">
        <f>IF('A8'!$CZ80&gt;0,"X","")</f>
        <v/>
      </c>
      <c r="CF120" s="785" t="str">
        <f>IF('A8'!$DN80&gt;0,"X","")</f>
        <v/>
      </c>
      <c r="CG120" s="785" t="str">
        <f>IF('A8'!$EB80&gt;0,"X","")</f>
        <v/>
      </c>
      <c r="CH120" s="786" t="str">
        <f>IF('A9'!$F80&gt;0,"X","")</f>
        <v/>
      </c>
      <c r="CI120" s="785" t="str">
        <f>IF('A9'!$T80&gt;0,"X","")</f>
        <v/>
      </c>
      <c r="CJ120" s="785" t="str">
        <f>IF('A9'!$AH80&gt;0,"X","")</f>
        <v/>
      </c>
      <c r="CK120" s="785" t="str">
        <f>IF('A9'!$AV80&gt;0,"X","")</f>
        <v/>
      </c>
      <c r="CL120" s="785" t="str">
        <f>IF('A9'!$BJ80&gt;0,"X","")</f>
        <v/>
      </c>
      <c r="CM120" s="785" t="str">
        <f>IF('A9'!$BX80&gt;0,"X","")</f>
        <v/>
      </c>
      <c r="CN120" s="785" t="str">
        <f>IF('A9'!$CL80&gt;0,"X","")</f>
        <v/>
      </c>
      <c r="CO120" s="785" t="str">
        <f>IF('A9'!$CZ80&gt;0,"X","")</f>
        <v/>
      </c>
      <c r="CP120" s="785" t="str">
        <f>IF('A9'!$DN80&gt;0,"X","")</f>
        <v/>
      </c>
      <c r="CQ120" s="785" t="str">
        <f>IF('A9'!$EB80&gt;0,"X","")</f>
        <v/>
      </c>
      <c r="CR120" s="786" t="str">
        <f>IF('A10'!$F80&gt;0,"X","")</f>
        <v/>
      </c>
      <c r="CS120" s="785" t="str">
        <f>IF('A10'!$T80&gt;0,"X","")</f>
        <v/>
      </c>
      <c r="CT120" s="785" t="str">
        <f>IF('A10'!$AH80&gt;0,"X","")</f>
        <v/>
      </c>
      <c r="CU120" s="785" t="str">
        <f>IF('A10'!$AV80&gt;0,"X","")</f>
        <v/>
      </c>
      <c r="CV120" s="785" t="str">
        <f>IF('A10'!$BJ80&gt;0,"X","")</f>
        <v/>
      </c>
      <c r="CW120" s="785" t="str">
        <f>IF('A10'!$BX80&gt;0,"X","")</f>
        <v/>
      </c>
      <c r="CX120" s="785" t="str">
        <f>IF('A10'!$CL80&gt;0,"X","")</f>
        <v/>
      </c>
      <c r="CY120" s="785" t="str">
        <f>IF('A10'!$CZ80&gt;0,"X","")</f>
        <v/>
      </c>
      <c r="CZ120" s="785" t="str">
        <f>IF('A10'!$DN80&gt;0,"X","")</f>
        <v/>
      </c>
      <c r="DA120" s="785" t="str">
        <f>IF('A10'!$EB80&gt;0,"X","")</f>
        <v/>
      </c>
      <c r="DB120" s="696">
        <f t="shared" si="18"/>
        <v>0</v>
      </c>
      <c r="DC120" s="705">
        <f t="shared" si="19"/>
        <v>0</v>
      </c>
      <c r="DD120" s="704">
        <f t="shared" si="20"/>
        <v>0</v>
      </c>
      <c r="DE120" s="703">
        <f t="array" ref="DE120">(MAX(LEN(F120:DA120)))</f>
        <v>0</v>
      </c>
      <c r="DF120" s="700"/>
      <c r="DG120" s="782"/>
    </row>
    <row r="121" spans="1:111" ht="13" x14ac:dyDescent="0.3">
      <c r="A121" s="710" t="str">
        <f>$B$101&amp;" "&amp;(IF(Setup!$N$73="yes",$B121,"")&amp;" "&amp;(IF(Setup!$N$76="yes",$C121,"")))</f>
        <v xml:space="preserve">glazing  </v>
      </c>
      <c r="B121" s="807"/>
      <c r="C121" s="808"/>
      <c r="D121" s="809"/>
      <c r="E121" s="796" t="s">
        <v>622</v>
      </c>
      <c r="F121" s="793" t="str">
        <f>IF('A1'!$F81&gt;0,"X","")</f>
        <v/>
      </c>
      <c r="G121" s="785" t="str">
        <f>IF('A1'!$T81&gt;0,"X","")</f>
        <v/>
      </c>
      <c r="H121" s="785" t="str">
        <f>IF('A1'!$AH81&gt;0,"X","")</f>
        <v/>
      </c>
      <c r="I121" s="785" t="str">
        <f>IF('A1'!$AV81&gt;0,"X","")</f>
        <v/>
      </c>
      <c r="J121" s="785" t="str">
        <f>IF('A1'!$BJ81&gt;0,"X","")</f>
        <v/>
      </c>
      <c r="K121" s="785" t="str">
        <f>IF('A1'!$BX81&gt;0,"X","")</f>
        <v/>
      </c>
      <c r="L121" s="785" t="str">
        <f>IF('A1'!$CL81&gt;0,"X","")</f>
        <v/>
      </c>
      <c r="M121" s="785" t="str">
        <f>IF('A1'!$CZ81&gt;0,"X","")</f>
        <v/>
      </c>
      <c r="N121" s="785" t="str">
        <f>IF('A1'!$DN81&gt;0,"X","")</f>
        <v/>
      </c>
      <c r="O121" s="785" t="str">
        <f>IF('A1'!$EB81&gt;0,"X","")</f>
        <v/>
      </c>
      <c r="P121" s="786" t="str">
        <f>IF('A2'!$F81&gt;0,"X","")</f>
        <v/>
      </c>
      <c r="Q121" s="785" t="str">
        <f>IF('A2'!$T81&gt;0,"X","")</f>
        <v/>
      </c>
      <c r="R121" s="785" t="str">
        <f>IF('A2'!$AH81&gt;0,"X","")</f>
        <v/>
      </c>
      <c r="S121" s="785" t="str">
        <f>IF('A2'!$AV81&gt;0,"X","")</f>
        <v/>
      </c>
      <c r="T121" s="785" t="str">
        <f>IF('A2'!$BJ81&gt;0,"X","")</f>
        <v/>
      </c>
      <c r="U121" s="785" t="str">
        <f>IF('A2'!$BX81&gt;0,"X","")</f>
        <v/>
      </c>
      <c r="V121" s="785" t="str">
        <f>IF('A2'!$CL81&gt;0,"X","")</f>
        <v/>
      </c>
      <c r="W121" s="785" t="str">
        <f>IF('A2'!$CZ81&gt;0,"X","")</f>
        <v/>
      </c>
      <c r="X121" s="785" t="str">
        <f>IF('A2'!$DN81&gt;0,"X","")</f>
        <v/>
      </c>
      <c r="Y121" s="785" t="str">
        <f>IF('A2'!$EB81&gt;0,"X","")</f>
        <v/>
      </c>
      <c r="Z121" s="786" t="str">
        <f>IF('A3'!$F81&gt;0,"X","")</f>
        <v/>
      </c>
      <c r="AA121" s="785" t="str">
        <f>IF('A3'!$T81&gt;0,"X","")</f>
        <v/>
      </c>
      <c r="AB121" s="785" t="str">
        <f>IF('A3'!$AH81&gt;0,"X","")</f>
        <v/>
      </c>
      <c r="AC121" s="785" t="str">
        <f>IF('A3'!$AV81&gt;0,"X","")</f>
        <v/>
      </c>
      <c r="AD121" s="785" t="str">
        <f>IF('A3'!$BJ81&gt;0,"X","")</f>
        <v/>
      </c>
      <c r="AE121" s="785" t="str">
        <f>IF('A3'!$BX81&gt;0,"X","")</f>
        <v/>
      </c>
      <c r="AF121" s="785" t="str">
        <f>IF('A3'!$CL81&gt;0,"X","")</f>
        <v/>
      </c>
      <c r="AG121" s="785" t="str">
        <f>IF('A3'!$CZ81&gt;0,"X","")</f>
        <v/>
      </c>
      <c r="AH121" s="785" t="str">
        <f>IF('A3'!$DN81&gt;0,"X","")</f>
        <v/>
      </c>
      <c r="AI121" s="785" t="str">
        <f>IF('A3'!$EB81&gt;0,"X","")</f>
        <v/>
      </c>
      <c r="AJ121" s="786" t="str">
        <f>IF('A4'!$F81&gt;0,"X","")</f>
        <v/>
      </c>
      <c r="AK121" s="785" t="str">
        <f>IF('A4'!$T81&gt;0,"X","")</f>
        <v/>
      </c>
      <c r="AL121" s="785" t="str">
        <f>IF('A4'!$AH81&gt;0,"X","")</f>
        <v/>
      </c>
      <c r="AM121" s="785" t="str">
        <f>IF('A4'!$AV81&gt;0,"X","")</f>
        <v/>
      </c>
      <c r="AN121" s="785" t="str">
        <f>IF('A4'!$BJ81&gt;0,"X","")</f>
        <v/>
      </c>
      <c r="AO121" s="785" t="str">
        <f>IF('A4'!$BX81&gt;0,"X","")</f>
        <v/>
      </c>
      <c r="AP121" s="785" t="str">
        <f>IF('A4'!$CL81&gt;0,"X","")</f>
        <v/>
      </c>
      <c r="AQ121" s="785" t="str">
        <f>IF('A4'!$CZ81&gt;0,"X","")</f>
        <v/>
      </c>
      <c r="AR121" s="785" t="str">
        <f>IF('A4'!$DN81&gt;0,"X","")</f>
        <v/>
      </c>
      <c r="AS121" s="785" t="str">
        <f>IF('A4'!$EB81&gt;0,"X","")</f>
        <v/>
      </c>
      <c r="AT121" s="786" t="str">
        <f>IF('A5'!$F81&gt;0,"X","")</f>
        <v/>
      </c>
      <c r="AU121" s="785" t="str">
        <f>IF('A5'!$T81&gt;0,"X","")</f>
        <v/>
      </c>
      <c r="AV121" s="785" t="str">
        <f>IF('A5'!$AH81&gt;0,"X","")</f>
        <v/>
      </c>
      <c r="AW121" s="785" t="str">
        <f>IF('A5'!$AV81&gt;0,"X","")</f>
        <v/>
      </c>
      <c r="AX121" s="785" t="str">
        <f>IF('A5'!$BJ81&gt;0,"X","")</f>
        <v/>
      </c>
      <c r="AY121" s="785" t="str">
        <f>IF('A5'!$BX81&gt;0,"X","")</f>
        <v/>
      </c>
      <c r="AZ121" s="785" t="str">
        <f>IF('A5'!$CL81&gt;0,"X","")</f>
        <v/>
      </c>
      <c r="BA121" s="785" t="str">
        <f>IF('A5'!$CZ81&gt;0,"X","")</f>
        <v/>
      </c>
      <c r="BB121" s="785" t="str">
        <f>IF('A5'!$DN81&gt;0,"X","")</f>
        <v/>
      </c>
      <c r="BC121" s="785" t="str">
        <f>IF('A5'!$EB81&gt;0,"X","")</f>
        <v/>
      </c>
      <c r="BD121" s="786" t="str">
        <f>IF('A6'!$F81&gt;0,"X","")</f>
        <v/>
      </c>
      <c r="BE121" s="785" t="str">
        <f>IF('A6'!$T81&gt;0,"X","")</f>
        <v/>
      </c>
      <c r="BF121" s="785" t="str">
        <f>IF('A6'!$AH81&gt;0,"X","")</f>
        <v/>
      </c>
      <c r="BG121" s="785" t="str">
        <f>IF('A6'!$AV81&gt;0,"X","")</f>
        <v/>
      </c>
      <c r="BH121" s="785" t="str">
        <f>IF('A6'!$BJ81&gt;0,"X","")</f>
        <v/>
      </c>
      <c r="BI121" s="785" t="str">
        <f>IF('A6'!$BX81&gt;0,"X","")</f>
        <v/>
      </c>
      <c r="BJ121" s="785" t="str">
        <f>IF('A6'!$CL81&gt;0,"X","")</f>
        <v/>
      </c>
      <c r="BK121" s="785" t="str">
        <f>IF('A6'!$CZ81&gt;0,"X","")</f>
        <v/>
      </c>
      <c r="BL121" s="785" t="str">
        <f>IF('A6'!$DN81&gt;0,"X","")</f>
        <v/>
      </c>
      <c r="BM121" s="785" t="str">
        <f>IF('A6'!$EB81&gt;0,"X","")</f>
        <v/>
      </c>
      <c r="BN121" s="786" t="str">
        <f>IF('A7'!$F81&gt;0,"X","")</f>
        <v/>
      </c>
      <c r="BO121" s="785" t="str">
        <f>IF('A7'!$T81&gt;0,"X","")</f>
        <v/>
      </c>
      <c r="BP121" s="785" t="str">
        <f>IF('A7'!$AH81&gt;0,"X","")</f>
        <v/>
      </c>
      <c r="BQ121" s="785" t="str">
        <f>IF('A7'!$AV81&gt;0,"X","")</f>
        <v/>
      </c>
      <c r="BR121" s="785" t="str">
        <f>IF('A7'!$BJ81&gt;0,"X","")</f>
        <v/>
      </c>
      <c r="BS121" s="785" t="str">
        <f>IF('A7'!$BX81&gt;0,"X","")</f>
        <v/>
      </c>
      <c r="BT121" s="785" t="str">
        <f>IF('A7'!$CL81&gt;0,"X","")</f>
        <v/>
      </c>
      <c r="BU121" s="785" t="str">
        <f>IF('A7'!$CZ81&gt;0,"X","")</f>
        <v/>
      </c>
      <c r="BV121" s="785" t="str">
        <f>IF('A7'!$DN81&gt;0,"X","")</f>
        <v/>
      </c>
      <c r="BW121" s="785" t="str">
        <f>IF('A7'!$EB81&gt;0,"X","")</f>
        <v/>
      </c>
      <c r="BX121" s="786" t="str">
        <f>IF('A8'!$F81&gt;0,"X","")</f>
        <v/>
      </c>
      <c r="BY121" s="785" t="str">
        <f>IF('A8'!$T81&gt;0,"X","")</f>
        <v/>
      </c>
      <c r="BZ121" s="785" t="str">
        <f>IF('A8'!$AH81&gt;0,"X","")</f>
        <v/>
      </c>
      <c r="CA121" s="785" t="str">
        <f>IF('A8'!$AV81&gt;0,"X","")</f>
        <v/>
      </c>
      <c r="CB121" s="785" t="str">
        <f>IF('A8'!$BJ81&gt;0,"X","")</f>
        <v/>
      </c>
      <c r="CC121" s="785" t="str">
        <f>IF('A8'!$BX81&gt;0,"X","")</f>
        <v/>
      </c>
      <c r="CD121" s="785" t="str">
        <f>IF('A8'!$CL81&gt;0,"X","")</f>
        <v/>
      </c>
      <c r="CE121" s="785" t="str">
        <f>IF('A8'!$CZ81&gt;0,"X","")</f>
        <v/>
      </c>
      <c r="CF121" s="785" t="str">
        <f>IF('A8'!$DN81&gt;0,"X","")</f>
        <v/>
      </c>
      <c r="CG121" s="785" t="str">
        <f>IF('A8'!$EB81&gt;0,"X","")</f>
        <v/>
      </c>
      <c r="CH121" s="786" t="str">
        <f>IF('A9'!$F81&gt;0,"X","")</f>
        <v/>
      </c>
      <c r="CI121" s="785" t="str">
        <f>IF('A9'!$T81&gt;0,"X","")</f>
        <v/>
      </c>
      <c r="CJ121" s="785" t="str">
        <f>IF('A9'!$AH81&gt;0,"X","")</f>
        <v/>
      </c>
      <c r="CK121" s="785" t="str">
        <f>IF('A9'!$AV81&gt;0,"X","")</f>
        <v/>
      </c>
      <c r="CL121" s="785" t="str">
        <f>IF('A9'!$BJ81&gt;0,"X","")</f>
        <v/>
      </c>
      <c r="CM121" s="785" t="str">
        <f>IF('A9'!$BX81&gt;0,"X","")</f>
        <v/>
      </c>
      <c r="CN121" s="785" t="str">
        <f>IF('A9'!$CL81&gt;0,"X","")</f>
        <v/>
      </c>
      <c r="CO121" s="785" t="str">
        <f>IF('A9'!$CZ81&gt;0,"X","")</f>
        <v/>
      </c>
      <c r="CP121" s="785" t="str">
        <f>IF('A9'!$DN81&gt;0,"X","")</f>
        <v/>
      </c>
      <c r="CQ121" s="785" t="str">
        <f>IF('A9'!$EB81&gt;0,"X","")</f>
        <v/>
      </c>
      <c r="CR121" s="786" t="str">
        <f>IF('A10'!$F81&gt;0,"X","")</f>
        <v/>
      </c>
      <c r="CS121" s="785" t="str">
        <f>IF('A10'!$T81&gt;0,"X","")</f>
        <v/>
      </c>
      <c r="CT121" s="785" t="str">
        <f>IF('A10'!$AH81&gt;0,"X","")</f>
        <v/>
      </c>
      <c r="CU121" s="785" t="str">
        <f>IF('A10'!$AV81&gt;0,"X","")</f>
        <v/>
      </c>
      <c r="CV121" s="785" t="str">
        <f>IF('A10'!$BJ81&gt;0,"X","")</f>
        <v/>
      </c>
      <c r="CW121" s="785" t="str">
        <f>IF('A10'!$BX81&gt;0,"X","")</f>
        <v/>
      </c>
      <c r="CX121" s="785" t="str">
        <f>IF('A10'!$CL81&gt;0,"X","")</f>
        <v/>
      </c>
      <c r="CY121" s="785" t="str">
        <f>IF('A10'!$CZ81&gt;0,"X","")</f>
        <v/>
      </c>
      <c r="CZ121" s="785" t="str">
        <f>IF('A10'!$DN81&gt;0,"X","")</f>
        <v/>
      </c>
      <c r="DA121" s="785" t="str">
        <f>IF('A10'!$EB81&gt;0,"X","")</f>
        <v/>
      </c>
      <c r="DB121" s="696">
        <f t="shared" si="18"/>
        <v>0</v>
      </c>
      <c r="DC121" s="705">
        <f t="shared" si="19"/>
        <v>0</v>
      </c>
      <c r="DD121" s="704">
        <f t="shared" si="20"/>
        <v>0</v>
      </c>
      <c r="DE121" s="703">
        <f t="array" ref="DE121">(MAX(LEN(F121:DA121)))</f>
        <v>0</v>
      </c>
      <c r="DF121" s="700"/>
      <c r="DG121" s="782"/>
    </row>
    <row r="122" spans="1:111" ht="13.5" thickBot="1" x14ac:dyDescent="0.35">
      <c r="A122" s="710" t="str">
        <f>$B$101&amp;" "&amp;(IF(Setup!$N$73="yes",$B122,"")&amp;" "&amp;(IF(Setup!$N$76="yes",$C122,"")))</f>
        <v xml:space="preserve">glazing  </v>
      </c>
      <c r="B122" s="810"/>
      <c r="C122" s="811"/>
      <c r="D122" s="812"/>
      <c r="E122" s="796" t="s">
        <v>623</v>
      </c>
      <c r="F122" s="793" t="str">
        <f>IF('A1'!$F82&gt;0,"X","")</f>
        <v/>
      </c>
      <c r="G122" s="785" t="str">
        <f>IF('A1'!$T82&gt;0,"X","")</f>
        <v/>
      </c>
      <c r="H122" s="785" t="str">
        <f>IF('A1'!$AH82&gt;0,"X","")</f>
        <v/>
      </c>
      <c r="I122" s="785" t="str">
        <f>IF('A1'!$AV82&gt;0,"X","")</f>
        <v/>
      </c>
      <c r="J122" s="785" t="str">
        <f>IF('A1'!$BJ82&gt;0,"X","")</f>
        <v/>
      </c>
      <c r="K122" s="785" t="str">
        <f>IF('A1'!$BX82&gt;0,"X","")</f>
        <v/>
      </c>
      <c r="L122" s="785" t="str">
        <f>IF('A1'!$CL82&gt;0,"X","")</f>
        <v/>
      </c>
      <c r="M122" s="785" t="str">
        <f>IF('A1'!$CZ82&gt;0,"X","")</f>
        <v/>
      </c>
      <c r="N122" s="785" t="str">
        <f>IF('A1'!$DN82&gt;0,"X","")</f>
        <v/>
      </c>
      <c r="O122" s="785" t="str">
        <f>IF('A1'!$EB82&gt;0,"X","")</f>
        <v/>
      </c>
      <c r="P122" s="786" t="str">
        <f>IF('A2'!$F82&gt;0,"X","")</f>
        <v/>
      </c>
      <c r="Q122" s="785" t="str">
        <f>IF('A2'!$T82&gt;0,"X","")</f>
        <v/>
      </c>
      <c r="R122" s="785" t="str">
        <f>IF('A2'!$AH82&gt;0,"X","")</f>
        <v/>
      </c>
      <c r="S122" s="785" t="str">
        <f>IF('A2'!$AV82&gt;0,"X","")</f>
        <v/>
      </c>
      <c r="T122" s="785" t="str">
        <f>IF('A2'!$BJ82&gt;0,"X","")</f>
        <v/>
      </c>
      <c r="U122" s="785" t="str">
        <f>IF('A2'!$BX82&gt;0,"X","")</f>
        <v/>
      </c>
      <c r="V122" s="785" t="str">
        <f>IF('A2'!$CL82&gt;0,"X","")</f>
        <v/>
      </c>
      <c r="W122" s="785" t="str">
        <f>IF('A2'!$CZ82&gt;0,"X","")</f>
        <v/>
      </c>
      <c r="X122" s="785" t="str">
        <f>IF('A2'!$DN82&gt;0,"X","")</f>
        <v/>
      </c>
      <c r="Y122" s="785" t="str">
        <f>IF('A2'!$EB82&gt;0,"X","")</f>
        <v/>
      </c>
      <c r="Z122" s="786" t="str">
        <f>IF('A3'!$F82&gt;0,"X","")</f>
        <v/>
      </c>
      <c r="AA122" s="785" t="str">
        <f>IF('A3'!$T82&gt;0,"X","")</f>
        <v/>
      </c>
      <c r="AB122" s="785" t="str">
        <f>IF('A3'!$AH82&gt;0,"X","")</f>
        <v/>
      </c>
      <c r="AC122" s="785" t="str">
        <f>IF('A3'!$AV82&gt;0,"X","")</f>
        <v/>
      </c>
      <c r="AD122" s="785" t="str">
        <f>IF('A3'!$BJ82&gt;0,"X","")</f>
        <v/>
      </c>
      <c r="AE122" s="785" t="str">
        <f>IF('A3'!$BX82&gt;0,"X","")</f>
        <v/>
      </c>
      <c r="AF122" s="785" t="str">
        <f>IF('A3'!$CL82&gt;0,"X","")</f>
        <v/>
      </c>
      <c r="AG122" s="785" t="str">
        <f>IF('A3'!$CZ82&gt;0,"X","")</f>
        <v/>
      </c>
      <c r="AH122" s="785" t="str">
        <f>IF('A3'!$DN82&gt;0,"X","")</f>
        <v/>
      </c>
      <c r="AI122" s="785" t="str">
        <f>IF('A3'!$EB82&gt;0,"X","")</f>
        <v/>
      </c>
      <c r="AJ122" s="786" t="str">
        <f>IF('A4'!$F82&gt;0,"X","")</f>
        <v/>
      </c>
      <c r="AK122" s="785" t="str">
        <f>IF('A4'!$T82&gt;0,"X","")</f>
        <v/>
      </c>
      <c r="AL122" s="785" t="str">
        <f>IF('A4'!$AH82&gt;0,"X","")</f>
        <v/>
      </c>
      <c r="AM122" s="785" t="str">
        <f>IF('A4'!$AV82&gt;0,"X","")</f>
        <v/>
      </c>
      <c r="AN122" s="785" t="str">
        <f>IF('A4'!$BJ82&gt;0,"X","")</f>
        <v/>
      </c>
      <c r="AO122" s="785" t="str">
        <f>IF('A4'!$BX82&gt;0,"X","")</f>
        <v/>
      </c>
      <c r="AP122" s="785" t="str">
        <f>IF('A4'!$CL82&gt;0,"X","")</f>
        <v/>
      </c>
      <c r="AQ122" s="785" t="str">
        <f>IF('A4'!$CZ82&gt;0,"X","")</f>
        <v/>
      </c>
      <c r="AR122" s="785" t="str">
        <f>IF('A4'!$DN82&gt;0,"X","")</f>
        <v/>
      </c>
      <c r="AS122" s="785" t="str">
        <f>IF('A4'!$EB82&gt;0,"X","")</f>
        <v/>
      </c>
      <c r="AT122" s="786" t="str">
        <f>IF('A5'!$F82&gt;0,"X","")</f>
        <v/>
      </c>
      <c r="AU122" s="785" t="str">
        <f>IF('A5'!$T82&gt;0,"X","")</f>
        <v/>
      </c>
      <c r="AV122" s="785" t="str">
        <f>IF('A5'!$AH82&gt;0,"X","")</f>
        <v/>
      </c>
      <c r="AW122" s="785" t="str">
        <f>IF('A5'!$AV82&gt;0,"X","")</f>
        <v/>
      </c>
      <c r="AX122" s="785" t="str">
        <f>IF('A5'!$BJ82&gt;0,"X","")</f>
        <v/>
      </c>
      <c r="AY122" s="785" t="str">
        <f>IF('A5'!$BX82&gt;0,"X","")</f>
        <v/>
      </c>
      <c r="AZ122" s="785" t="str">
        <f>IF('A5'!$CL82&gt;0,"X","")</f>
        <v/>
      </c>
      <c r="BA122" s="785" t="str">
        <f>IF('A5'!$CZ82&gt;0,"X","")</f>
        <v/>
      </c>
      <c r="BB122" s="785" t="str">
        <f>IF('A5'!$DN82&gt;0,"X","")</f>
        <v/>
      </c>
      <c r="BC122" s="785" t="str">
        <f>IF('A5'!$EB82&gt;0,"X","")</f>
        <v/>
      </c>
      <c r="BD122" s="786" t="str">
        <f>IF('A6'!$F82&gt;0,"X","")</f>
        <v/>
      </c>
      <c r="BE122" s="785" t="str">
        <f>IF('A6'!$T82&gt;0,"X","")</f>
        <v/>
      </c>
      <c r="BF122" s="785" t="str">
        <f>IF('A6'!$AH82&gt;0,"X","")</f>
        <v/>
      </c>
      <c r="BG122" s="785" t="str">
        <f>IF('A6'!$AV82&gt;0,"X","")</f>
        <v/>
      </c>
      <c r="BH122" s="785" t="str">
        <f>IF('A6'!$BJ82&gt;0,"X","")</f>
        <v/>
      </c>
      <c r="BI122" s="785" t="str">
        <f>IF('A6'!$BX82&gt;0,"X","")</f>
        <v/>
      </c>
      <c r="BJ122" s="785" t="str">
        <f>IF('A6'!$CL82&gt;0,"X","")</f>
        <v/>
      </c>
      <c r="BK122" s="785" t="str">
        <f>IF('A6'!$CZ82&gt;0,"X","")</f>
        <v/>
      </c>
      <c r="BL122" s="785" t="str">
        <f>IF('A6'!$DN82&gt;0,"X","")</f>
        <v/>
      </c>
      <c r="BM122" s="785" t="str">
        <f>IF('A6'!$EB82&gt;0,"X","")</f>
        <v/>
      </c>
      <c r="BN122" s="786" t="str">
        <f>IF('A7'!$F82&gt;0,"X","")</f>
        <v/>
      </c>
      <c r="BO122" s="785" t="str">
        <f>IF('A7'!$T82&gt;0,"X","")</f>
        <v/>
      </c>
      <c r="BP122" s="785" t="str">
        <f>IF('A7'!$AH82&gt;0,"X","")</f>
        <v/>
      </c>
      <c r="BQ122" s="785" t="str">
        <f>IF('A7'!$AV82&gt;0,"X","")</f>
        <v/>
      </c>
      <c r="BR122" s="785" t="str">
        <f>IF('A7'!$BJ82&gt;0,"X","")</f>
        <v/>
      </c>
      <c r="BS122" s="785" t="str">
        <f>IF('A7'!$BX82&gt;0,"X","")</f>
        <v/>
      </c>
      <c r="BT122" s="785" t="str">
        <f>IF('A7'!$CL82&gt;0,"X","")</f>
        <v/>
      </c>
      <c r="BU122" s="785" t="str">
        <f>IF('A7'!$CZ82&gt;0,"X","")</f>
        <v/>
      </c>
      <c r="BV122" s="785" t="str">
        <f>IF('A7'!$DN82&gt;0,"X","")</f>
        <v/>
      </c>
      <c r="BW122" s="785" t="str">
        <f>IF('A7'!$EB82&gt;0,"X","")</f>
        <v/>
      </c>
      <c r="BX122" s="786" t="str">
        <f>IF('A8'!$F82&gt;0,"X","")</f>
        <v/>
      </c>
      <c r="BY122" s="785" t="str">
        <f>IF('A8'!$T82&gt;0,"X","")</f>
        <v/>
      </c>
      <c r="BZ122" s="785" t="str">
        <f>IF('A8'!$AH82&gt;0,"X","")</f>
        <v/>
      </c>
      <c r="CA122" s="785" t="str">
        <f>IF('A8'!$AV82&gt;0,"X","")</f>
        <v/>
      </c>
      <c r="CB122" s="785" t="str">
        <f>IF('A8'!$BJ82&gt;0,"X","")</f>
        <v/>
      </c>
      <c r="CC122" s="785" t="str">
        <f>IF('A8'!$BX82&gt;0,"X","")</f>
        <v/>
      </c>
      <c r="CD122" s="785" t="str">
        <f>IF('A8'!$CL82&gt;0,"X","")</f>
        <v/>
      </c>
      <c r="CE122" s="785" t="str">
        <f>IF('A8'!$CZ82&gt;0,"X","")</f>
        <v/>
      </c>
      <c r="CF122" s="785" t="str">
        <f>IF('A8'!$DN82&gt;0,"X","")</f>
        <v/>
      </c>
      <c r="CG122" s="785" t="str">
        <f>IF('A8'!$EB82&gt;0,"X","")</f>
        <v/>
      </c>
      <c r="CH122" s="786" t="str">
        <f>IF('A9'!$F82&gt;0,"X","")</f>
        <v/>
      </c>
      <c r="CI122" s="785" t="str">
        <f>IF('A9'!$T82&gt;0,"X","")</f>
        <v/>
      </c>
      <c r="CJ122" s="785" t="str">
        <f>IF('A9'!$AH82&gt;0,"X","")</f>
        <v/>
      </c>
      <c r="CK122" s="785" t="str">
        <f>IF('A9'!$AV82&gt;0,"X","")</f>
        <v/>
      </c>
      <c r="CL122" s="785" t="str">
        <f>IF('A9'!$BJ82&gt;0,"X","")</f>
        <v/>
      </c>
      <c r="CM122" s="785" t="str">
        <f>IF('A9'!$BX82&gt;0,"X","")</f>
        <v/>
      </c>
      <c r="CN122" s="785" t="str">
        <f>IF('A9'!$CL82&gt;0,"X","")</f>
        <v/>
      </c>
      <c r="CO122" s="785" t="str">
        <f>IF('A9'!$CZ82&gt;0,"X","")</f>
        <v/>
      </c>
      <c r="CP122" s="785" t="str">
        <f>IF('A9'!$DN82&gt;0,"X","")</f>
        <v/>
      </c>
      <c r="CQ122" s="785" t="str">
        <f>IF('A9'!$EB82&gt;0,"X","")</f>
        <v/>
      </c>
      <c r="CR122" s="786" t="str">
        <f>IF('A10'!$F82&gt;0,"X","")</f>
        <v/>
      </c>
      <c r="CS122" s="785" t="str">
        <f>IF('A10'!$T82&gt;0,"X","")</f>
        <v/>
      </c>
      <c r="CT122" s="785" t="str">
        <f>IF('A10'!$AH82&gt;0,"X","")</f>
        <v/>
      </c>
      <c r="CU122" s="785" t="str">
        <f>IF('A10'!$AV82&gt;0,"X","")</f>
        <v/>
      </c>
      <c r="CV122" s="785" t="str">
        <f>IF('A10'!$BJ82&gt;0,"X","")</f>
        <v/>
      </c>
      <c r="CW122" s="785" t="str">
        <f>IF('A10'!$BX82&gt;0,"X","")</f>
        <v/>
      </c>
      <c r="CX122" s="785" t="str">
        <f>IF('A10'!$CL82&gt;0,"X","")</f>
        <v/>
      </c>
      <c r="CY122" s="785" t="str">
        <f>IF('A10'!$CZ82&gt;0,"X","")</f>
        <v/>
      </c>
      <c r="CZ122" s="785" t="str">
        <f>IF('A10'!$DN82&gt;0,"X","")</f>
        <v/>
      </c>
      <c r="DA122" s="785" t="str">
        <f>IF('A10'!$EB82&gt;0,"X","")</f>
        <v/>
      </c>
      <c r="DB122" s="696">
        <f t="shared" si="18"/>
        <v>0</v>
      </c>
      <c r="DC122" s="705">
        <f t="shared" si="19"/>
        <v>0</v>
      </c>
      <c r="DD122" s="704">
        <f t="shared" si="20"/>
        <v>0</v>
      </c>
      <c r="DE122" s="703">
        <f t="array" ref="DE122">(MAX(LEN(F122:DA122)))</f>
        <v>0</v>
      </c>
      <c r="DF122" s="700"/>
      <c r="DG122" s="813"/>
    </row>
    <row r="123" spans="1:111" ht="13.5" thickTop="1" x14ac:dyDescent="0.3">
      <c r="A123" s="712"/>
      <c r="B123" s="1211"/>
      <c r="C123" s="1212"/>
      <c r="D123" s="1212"/>
      <c r="E123" s="802"/>
      <c r="F123" s="792"/>
      <c r="G123" s="706"/>
      <c r="H123" s="706"/>
      <c r="I123" s="706"/>
      <c r="J123" s="706"/>
      <c r="K123" s="706"/>
      <c r="L123" s="706"/>
      <c r="M123" s="706"/>
      <c r="N123" s="706"/>
      <c r="O123" s="706"/>
      <c r="P123" s="707"/>
      <c r="Q123" s="706"/>
      <c r="R123" s="706"/>
      <c r="S123" s="706"/>
      <c r="T123" s="706"/>
      <c r="U123" s="706"/>
      <c r="V123" s="706"/>
      <c r="W123" s="706"/>
      <c r="X123" s="706"/>
      <c r="Y123" s="706"/>
      <c r="Z123" s="707"/>
      <c r="AA123" s="706"/>
      <c r="AB123" s="706"/>
      <c r="AC123" s="706"/>
      <c r="AD123" s="706"/>
      <c r="AE123" s="706"/>
      <c r="AF123" s="706"/>
      <c r="AG123" s="706"/>
      <c r="AH123" s="706"/>
      <c r="AI123" s="706"/>
      <c r="AJ123" s="707"/>
      <c r="AK123" s="706"/>
      <c r="AL123" s="706"/>
      <c r="AM123" s="706"/>
      <c r="AN123" s="706"/>
      <c r="AO123" s="706"/>
      <c r="AP123" s="706"/>
      <c r="AQ123" s="706"/>
      <c r="AR123" s="706"/>
      <c r="AS123" s="706"/>
      <c r="AT123" s="707"/>
      <c r="AU123" s="706"/>
      <c r="AV123" s="706"/>
      <c r="AW123" s="706"/>
      <c r="AX123" s="706"/>
      <c r="AY123" s="706"/>
      <c r="AZ123" s="706"/>
      <c r="BA123" s="706"/>
      <c r="BB123" s="706"/>
      <c r="BC123" s="706"/>
      <c r="BD123" s="707"/>
      <c r="BE123" s="706"/>
      <c r="BF123" s="706"/>
      <c r="BG123" s="706"/>
      <c r="BH123" s="706"/>
      <c r="BI123" s="706"/>
      <c r="BJ123" s="706"/>
      <c r="BK123" s="706"/>
      <c r="BL123" s="706"/>
      <c r="BM123" s="706"/>
      <c r="BN123" s="707"/>
      <c r="BO123" s="706"/>
      <c r="BP123" s="706"/>
      <c r="BQ123" s="706"/>
      <c r="BR123" s="706"/>
      <c r="BS123" s="706"/>
      <c r="BT123" s="706"/>
      <c r="BU123" s="706"/>
      <c r="BV123" s="706"/>
      <c r="BW123" s="706"/>
      <c r="BX123" s="707"/>
      <c r="BY123" s="706"/>
      <c r="BZ123" s="706"/>
      <c r="CA123" s="706"/>
      <c r="CB123" s="706"/>
      <c r="CC123" s="706"/>
      <c r="CD123" s="706"/>
      <c r="CE123" s="706"/>
      <c r="CF123" s="706"/>
      <c r="CG123" s="706"/>
      <c r="CH123" s="707"/>
      <c r="CI123" s="706"/>
      <c r="CJ123" s="706"/>
      <c r="CK123" s="706"/>
      <c r="CL123" s="706"/>
      <c r="CM123" s="706"/>
      <c r="CN123" s="706"/>
      <c r="CO123" s="706"/>
      <c r="CP123" s="706"/>
      <c r="CQ123" s="706"/>
      <c r="CR123" s="707"/>
      <c r="CS123" s="706"/>
      <c r="CT123" s="706"/>
      <c r="CU123" s="706"/>
      <c r="CV123" s="706"/>
      <c r="CW123" s="706"/>
      <c r="CX123" s="706"/>
      <c r="CY123" s="706"/>
      <c r="CZ123" s="706"/>
      <c r="DA123" s="706"/>
      <c r="DD123" s="711"/>
      <c r="DE123" s="711"/>
      <c r="DF123" s="700"/>
      <c r="DG123" s="780"/>
    </row>
    <row r="124" spans="1:111" ht="13" x14ac:dyDescent="0.3">
      <c r="B124" s="1213" t="s">
        <v>556</v>
      </c>
      <c r="C124" s="1214"/>
      <c r="D124" s="1214"/>
      <c r="E124" s="804"/>
      <c r="F124" s="792"/>
      <c r="G124" s="706"/>
      <c r="H124" s="706"/>
      <c r="I124" s="706"/>
      <c r="J124" s="706"/>
      <c r="K124" s="706"/>
      <c r="L124" s="706"/>
      <c r="M124" s="706"/>
      <c r="N124" s="706"/>
      <c r="O124" s="706"/>
      <c r="P124" s="707"/>
      <c r="Q124" s="706"/>
      <c r="R124" s="706"/>
      <c r="S124" s="706"/>
      <c r="T124" s="706"/>
      <c r="U124" s="706"/>
      <c r="V124" s="706"/>
      <c r="W124" s="706"/>
      <c r="X124" s="706"/>
      <c r="Y124" s="706"/>
      <c r="Z124" s="707"/>
      <c r="AA124" s="706"/>
      <c r="AB124" s="706"/>
      <c r="AC124" s="706"/>
      <c r="AD124" s="706"/>
      <c r="AE124" s="706"/>
      <c r="AF124" s="706"/>
      <c r="AG124" s="706"/>
      <c r="AH124" s="706"/>
      <c r="AI124" s="706"/>
      <c r="AJ124" s="707"/>
      <c r="AK124" s="706"/>
      <c r="AL124" s="706"/>
      <c r="AM124" s="706"/>
      <c r="AN124" s="706"/>
      <c r="AO124" s="706"/>
      <c r="AP124" s="706"/>
      <c r="AQ124" s="706"/>
      <c r="AR124" s="706"/>
      <c r="AS124" s="706"/>
      <c r="AT124" s="707"/>
      <c r="AU124" s="706"/>
      <c r="AV124" s="706"/>
      <c r="AW124" s="706"/>
      <c r="AX124" s="706"/>
      <c r="AY124" s="706"/>
      <c r="AZ124" s="706"/>
      <c r="BA124" s="706"/>
      <c r="BB124" s="706"/>
      <c r="BC124" s="706"/>
      <c r="BD124" s="707"/>
      <c r="BE124" s="706"/>
      <c r="BF124" s="706"/>
      <c r="BG124" s="706"/>
      <c r="BH124" s="706"/>
      <c r="BI124" s="706"/>
      <c r="BJ124" s="706"/>
      <c r="BK124" s="706"/>
      <c r="BL124" s="706"/>
      <c r="BM124" s="706"/>
      <c r="BN124" s="707"/>
      <c r="BO124" s="706"/>
      <c r="BP124" s="706"/>
      <c r="BQ124" s="706"/>
      <c r="BR124" s="706"/>
      <c r="BS124" s="706"/>
      <c r="BT124" s="706"/>
      <c r="BU124" s="706"/>
      <c r="BV124" s="706"/>
      <c r="BW124" s="706"/>
      <c r="BX124" s="707"/>
      <c r="BY124" s="706"/>
      <c r="BZ124" s="706"/>
      <c r="CA124" s="706"/>
      <c r="CB124" s="706"/>
      <c r="CC124" s="706"/>
      <c r="CD124" s="706"/>
      <c r="CE124" s="706"/>
      <c r="CF124" s="706"/>
      <c r="CG124" s="706"/>
      <c r="CH124" s="707"/>
      <c r="CI124" s="706"/>
      <c r="CJ124" s="706"/>
      <c r="CK124" s="706"/>
      <c r="CL124" s="706"/>
      <c r="CM124" s="706"/>
      <c r="CN124" s="706"/>
      <c r="CO124" s="706"/>
      <c r="CP124" s="706"/>
      <c r="CQ124" s="706"/>
      <c r="CR124" s="707"/>
      <c r="CS124" s="706"/>
      <c r="CT124" s="706"/>
      <c r="CU124" s="706"/>
      <c r="CV124" s="706"/>
      <c r="CW124" s="706"/>
      <c r="CX124" s="706"/>
      <c r="CY124" s="706"/>
      <c r="CZ124" s="706"/>
      <c r="DA124" s="706"/>
      <c r="DD124" s="711"/>
      <c r="DE124" s="711"/>
      <c r="DF124" s="700"/>
      <c r="DG124" s="806" t="s">
        <v>556</v>
      </c>
    </row>
    <row r="125" spans="1:111" ht="13.5" thickBot="1" x14ac:dyDescent="0.35">
      <c r="B125" s="1215" t="s">
        <v>555</v>
      </c>
      <c r="C125" s="1216"/>
      <c r="D125" s="1216"/>
      <c r="E125" s="803"/>
      <c r="F125" s="792"/>
      <c r="G125" s="706"/>
      <c r="H125" s="706"/>
      <c r="I125" s="706"/>
      <c r="J125" s="706"/>
      <c r="K125" s="706"/>
      <c r="L125" s="706"/>
      <c r="M125" s="706"/>
      <c r="N125" s="706"/>
      <c r="O125" s="706"/>
      <c r="P125" s="707"/>
      <c r="Q125" s="706"/>
      <c r="R125" s="706"/>
      <c r="S125" s="706"/>
      <c r="T125" s="706"/>
      <c r="U125" s="706"/>
      <c r="V125" s="706"/>
      <c r="W125" s="706"/>
      <c r="X125" s="706"/>
      <c r="Y125" s="706"/>
      <c r="Z125" s="707"/>
      <c r="AA125" s="706"/>
      <c r="AB125" s="706"/>
      <c r="AC125" s="706"/>
      <c r="AD125" s="706"/>
      <c r="AE125" s="706"/>
      <c r="AF125" s="706"/>
      <c r="AG125" s="706"/>
      <c r="AH125" s="706"/>
      <c r="AI125" s="706"/>
      <c r="AJ125" s="707"/>
      <c r="AK125" s="706"/>
      <c r="AL125" s="706"/>
      <c r="AM125" s="706"/>
      <c r="AN125" s="706"/>
      <c r="AO125" s="706"/>
      <c r="AP125" s="706"/>
      <c r="AQ125" s="706"/>
      <c r="AR125" s="706"/>
      <c r="AS125" s="706"/>
      <c r="AT125" s="707"/>
      <c r="AU125" s="706"/>
      <c r="AV125" s="706"/>
      <c r="AW125" s="706"/>
      <c r="AX125" s="706"/>
      <c r="AY125" s="706"/>
      <c r="AZ125" s="706"/>
      <c r="BA125" s="706"/>
      <c r="BB125" s="706"/>
      <c r="BC125" s="706"/>
      <c r="BD125" s="707"/>
      <c r="BE125" s="706"/>
      <c r="BF125" s="706"/>
      <c r="BG125" s="706"/>
      <c r="BH125" s="706"/>
      <c r="BI125" s="706"/>
      <c r="BJ125" s="706"/>
      <c r="BK125" s="706"/>
      <c r="BL125" s="706"/>
      <c r="BM125" s="706"/>
      <c r="BN125" s="707"/>
      <c r="BO125" s="706"/>
      <c r="BP125" s="706"/>
      <c r="BQ125" s="706"/>
      <c r="BR125" s="706"/>
      <c r="BS125" s="706"/>
      <c r="BT125" s="706"/>
      <c r="BU125" s="706"/>
      <c r="BV125" s="706"/>
      <c r="BW125" s="706"/>
      <c r="BX125" s="707"/>
      <c r="BY125" s="706"/>
      <c r="BZ125" s="706"/>
      <c r="CA125" s="706"/>
      <c r="CB125" s="706"/>
      <c r="CC125" s="706"/>
      <c r="CD125" s="706"/>
      <c r="CE125" s="706"/>
      <c r="CF125" s="706"/>
      <c r="CG125" s="706"/>
      <c r="CH125" s="707"/>
      <c r="CI125" s="706"/>
      <c r="CJ125" s="706"/>
      <c r="CK125" s="706"/>
      <c r="CL125" s="706"/>
      <c r="CM125" s="706"/>
      <c r="CN125" s="706"/>
      <c r="CO125" s="706"/>
      <c r="CP125" s="706"/>
      <c r="CQ125" s="706"/>
      <c r="CR125" s="707"/>
      <c r="CS125" s="706"/>
      <c r="CT125" s="706"/>
      <c r="CU125" s="706"/>
      <c r="CV125" s="706"/>
      <c r="CW125" s="706"/>
      <c r="CX125" s="706"/>
      <c r="CY125" s="706"/>
      <c r="CZ125" s="706"/>
      <c r="DA125" s="706"/>
      <c r="DD125" s="711"/>
      <c r="DE125" s="711"/>
      <c r="DF125" s="700"/>
      <c r="DG125" s="781" t="s">
        <v>555</v>
      </c>
    </row>
    <row r="126" spans="1:111" ht="13.5" thickTop="1" x14ac:dyDescent="0.3">
      <c r="B126" s="787" t="s">
        <v>545</v>
      </c>
      <c r="C126" s="788" t="s">
        <v>544</v>
      </c>
      <c r="D126" s="758" t="s">
        <v>543</v>
      </c>
      <c r="E126" s="801"/>
      <c r="F126" s="792"/>
      <c r="G126" s="706"/>
      <c r="H126" s="706"/>
      <c r="I126" s="706"/>
      <c r="J126" s="706"/>
      <c r="K126" s="706"/>
      <c r="L126" s="706"/>
      <c r="M126" s="706"/>
      <c r="N126" s="706"/>
      <c r="O126" s="706"/>
      <c r="P126" s="707"/>
      <c r="Q126" s="706"/>
      <c r="R126" s="706"/>
      <c r="S126" s="706"/>
      <c r="T126" s="706"/>
      <c r="U126" s="706"/>
      <c r="V126" s="706"/>
      <c r="W126" s="706"/>
      <c r="X126" s="706"/>
      <c r="Y126" s="706"/>
      <c r="Z126" s="707"/>
      <c r="AA126" s="706"/>
      <c r="AB126" s="706"/>
      <c r="AC126" s="706"/>
      <c r="AD126" s="706"/>
      <c r="AE126" s="706"/>
      <c r="AF126" s="706"/>
      <c r="AG126" s="706"/>
      <c r="AH126" s="706"/>
      <c r="AI126" s="706"/>
      <c r="AJ126" s="707"/>
      <c r="AK126" s="706"/>
      <c r="AL126" s="706"/>
      <c r="AM126" s="706"/>
      <c r="AN126" s="706"/>
      <c r="AO126" s="706"/>
      <c r="AP126" s="706"/>
      <c r="AQ126" s="706"/>
      <c r="AR126" s="706"/>
      <c r="AS126" s="706"/>
      <c r="AT126" s="707"/>
      <c r="AU126" s="706"/>
      <c r="AV126" s="706"/>
      <c r="AW126" s="706"/>
      <c r="AX126" s="706"/>
      <c r="AY126" s="706"/>
      <c r="AZ126" s="706"/>
      <c r="BA126" s="706"/>
      <c r="BB126" s="706"/>
      <c r="BC126" s="706"/>
      <c r="BD126" s="707"/>
      <c r="BE126" s="706"/>
      <c r="BF126" s="706"/>
      <c r="BG126" s="706"/>
      <c r="BH126" s="706"/>
      <c r="BI126" s="706"/>
      <c r="BJ126" s="706"/>
      <c r="BK126" s="706"/>
      <c r="BL126" s="706"/>
      <c r="BM126" s="706"/>
      <c r="BN126" s="707"/>
      <c r="BO126" s="706"/>
      <c r="BP126" s="706"/>
      <c r="BQ126" s="706"/>
      <c r="BR126" s="706"/>
      <c r="BS126" s="706"/>
      <c r="BT126" s="706"/>
      <c r="BU126" s="706"/>
      <c r="BV126" s="706"/>
      <c r="BW126" s="706"/>
      <c r="BX126" s="707"/>
      <c r="BY126" s="706"/>
      <c r="BZ126" s="706"/>
      <c r="CA126" s="706"/>
      <c r="CB126" s="706"/>
      <c r="CC126" s="706"/>
      <c r="CD126" s="706"/>
      <c r="CE126" s="706"/>
      <c r="CF126" s="706"/>
      <c r="CG126" s="706"/>
      <c r="CH126" s="707"/>
      <c r="CI126" s="706"/>
      <c r="CJ126" s="706"/>
      <c r="CK126" s="706"/>
      <c r="CL126" s="706"/>
      <c r="CM126" s="706"/>
      <c r="CN126" s="706"/>
      <c r="CO126" s="706"/>
      <c r="CP126" s="706"/>
      <c r="CQ126" s="706"/>
      <c r="CR126" s="707"/>
      <c r="CS126" s="706"/>
      <c r="CT126" s="706"/>
      <c r="CU126" s="706"/>
      <c r="CV126" s="706"/>
      <c r="CW126" s="706"/>
      <c r="CX126" s="706"/>
      <c r="CY126" s="706"/>
      <c r="CZ126" s="706"/>
      <c r="DA126" s="706"/>
      <c r="DD126" s="711"/>
      <c r="DE126" s="711"/>
      <c r="DF126" s="700"/>
      <c r="DG126" s="758" t="s">
        <v>624</v>
      </c>
    </row>
    <row r="127" spans="1:111" x14ac:dyDescent="0.25">
      <c r="A127" s="710" t="str">
        <f>$B$125&amp;" "&amp;(IF(Setup!$N$67="yes",$B127,"")&amp;" "&amp;(IF(Setup!$N$70="yes",$C127,"")))</f>
        <v xml:space="preserve">Aluminium sheet   </v>
      </c>
      <c r="B127" s="709"/>
      <c r="C127" s="789"/>
      <c r="D127" s="708"/>
      <c r="F127" s="792"/>
      <c r="G127" s="706"/>
      <c r="H127" s="706"/>
      <c r="I127" s="706"/>
      <c r="J127" s="706"/>
      <c r="K127" s="706"/>
      <c r="L127" s="706"/>
      <c r="M127" s="706"/>
      <c r="N127" s="706"/>
      <c r="O127" s="706"/>
      <c r="P127" s="707"/>
      <c r="Q127" s="706"/>
      <c r="R127" s="706"/>
      <c r="S127" s="706"/>
      <c r="T127" s="706"/>
      <c r="U127" s="706"/>
      <c r="V127" s="706"/>
      <c r="W127" s="706"/>
      <c r="X127" s="706"/>
      <c r="Y127" s="706"/>
      <c r="Z127" s="707"/>
      <c r="AA127" s="706"/>
      <c r="AB127" s="706"/>
      <c r="AC127" s="706"/>
      <c r="AD127" s="706"/>
      <c r="AE127" s="706"/>
      <c r="AF127" s="706"/>
      <c r="AG127" s="706"/>
      <c r="AH127" s="706"/>
      <c r="AI127" s="706"/>
      <c r="AJ127" s="707"/>
      <c r="AK127" s="706"/>
      <c r="AL127" s="706"/>
      <c r="AM127" s="706"/>
      <c r="AN127" s="706"/>
      <c r="AO127" s="706"/>
      <c r="AP127" s="706"/>
      <c r="AQ127" s="706"/>
      <c r="AR127" s="706"/>
      <c r="AS127" s="706"/>
      <c r="AT127" s="707"/>
      <c r="AU127" s="706"/>
      <c r="AV127" s="706"/>
      <c r="AW127" s="706"/>
      <c r="AX127" s="706"/>
      <c r="AY127" s="706"/>
      <c r="AZ127" s="706"/>
      <c r="BA127" s="706"/>
      <c r="BB127" s="706"/>
      <c r="BC127" s="706"/>
      <c r="BD127" s="707"/>
      <c r="BE127" s="706"/>
      <c r="BF127" s="706"/>
      <c r="BG127" s="706"/>
      <c r="BH127" s="706"/>
      <c r="BI127" s="706"/>
      <c r="BJ127" s="706"/>
      <c r="BK127" s="706"/>
      <c r="BL127" s="706"/>
      <c r="BM127" s="706"/>
      <c r="BN127" s="707"/>
      <c r="BO127" s="706"/>
      <c r="BP127" s="706"/>
      <c r="BQ127" s="706"/>
      <c r="BR127" s="706"/>
      <c r="BS127" s="706"/>
      <c r="BT127" s="706"/>
      <c r="BU127" s="706"/>
      <c r="BV127" s="706"/>
      <c r="BW127" s="706"/>
      <c r="BX127" s="707"/>
      <c r="BY127" s="706"/>
      <c r="BZ127" s="706"/>
      <c r="CA127" s="706"/>
      <c r="CB127" s="706"/>
      <c r="CC127" s="706"/>
      <c r="CD127" s="706"/>
      <c r="CE127" s="706"/>
      <c r="CF127" s="706"/>
      <c r="CG127" s="706"/>
      <c r="CH127" s="707"/>
      <c r="CI127" s="706"/>
      <c r="CJ127" s="706"/>
      <c r="CK127" s="706"/>
      <c r="CL127" s="706"/>
      <c r="CM127" s="706"/>
      <c r="CN127" s="706"/>
      <c r="CO127" s="706"/>
      <c r="CP127" s="706"/>
      <c r="CQ127" s="706"/>
      <c r="CR127" s="707"/>
      <c r="CS127" s="706"/>
      <c r="CT127" s="706"/>
      <c r="CU127" s="706"/>
      <c r="CV127" s="706"/>
      <c r="CW127" s="706"/>
      <c r="CX127" s="706"/>
      <c r="CY127" s="706"/>
      <c r="CZ127" s="706"/>
      <c r="DA127" s="706"/>
      <c r="DB127" s="696">
        <f t="shared" ref="DB127:DB138" si="23">IF(DD127= -1,1,0)</f>
        <v>0</v>
      </c>
      <c r="DC127" s="705">
        <f t="shared" ref="DC127:DC138" si="24">IF(DE127-DD127&gt;0,1,0)</f>
        <v>0</v>
      </c>
      <c r="DD127" s="704">
        <f t="shared" ref="DD127:DD138" si="25">IF(+AND((MID(B127,1,1))&lt;&gt;" ",(MID(C127,1,1))&lt;&gt;" ",B127&lt;&gt;"",B127&lt;&gt;0,C127&lt;&gt;"",C127&lt;&gt;0,D127&lt;&gt;"",D127&gt;0,D127&lt;999999999),1,IF(+AND(B127=0,C127=0,D127=0),0,-1))</f>
        <v>0</v>
      </c>
      <c r="DE127" s="703">
        <f t="array" ref="DE127">(MAX(LEN(F127:DA127)))</f>
        <v>0</v>
      </c>
      <c r="DF127" s="700"/>
      <c r="DG127" s="782"/>
    </row>
    <row r="128" spans="1:111" x14ac:dyDescent="0.25">
      <c r="A128" s="710" t="str">
        <f>$B$125&amp;" "&amp;(IF(Setup!$N$67="yes",$B128,"")&amp;" "&amp;(IF(Setup!$N$70="yes",$C128,"")))</f>
        <v xml:space="preserve">Aluminium sheet   </v>
      </c>
      <c r="B128" s="709"/>
      <c r="C128" s="789"/>
      <c r="D128" s="708"/>
      <c r="F128" s="792"/>
      <c r="G128" s="706"/>
      <c r="H128" s="706"/>
      <c r="I128" s="706"/>
      <c r="J128" s="706"/>
      <c r="K128" s="706"/>
      <c r="L128" s="706"/>
      <c r="M128" s="706"/>
      <c r="N128" s="706"/>
      <c r="O128" s="706"/>
      <c r="P128" s="707"/>
      <c r="Q128" s="706"/>
      <c r="R128" s="706"/>
      <c r="S128" s="706"/>
      <c r="T128" s="706"/>
      <c r="U128" s="706"/>
      <c r="V128" s="706"/>
      <c r="W128" s="706"/>
      <c r="X128" s="706"/>
      <c r="Y128" s="706"/>
      <c r="Z128" s="707"/>
      <c r="AA128" s="706"/>
      <c r="AB128" s="706"/>
      <c r="AC128" s="706"/>
      <c r="AD128" s="706"/>
      <c r="AE128" s="706"/>
      <c r="AF128" s="706"/>
      <c r="AG128" s="706"/>
      <c r="AH128" s="706"/>
      <c r="AI128" s="706"/>
      <c r="AJ128" s="707"/>
      <c r="AK128" s="706"/>
      <c r="AL128" s="706"/>
      <c r="AM128" s="706"/>
      <c r="AN128" s="706"/>
      <c r="AO128" s="706"/>
      <c r="AP128" s="706"/>
      <c r="AQ128" s="706"/>
      <c r="AR128" s="706"/>
      <c r="AS128" s="706"/>
      <c r="AT128" s="707"/>
      <c r="AU128" s="706"/>
      <c r="AV128" s="706"/>
      <c r="AW128" s="706"/>
      <c r="AX128" s="706"/>
      <c r="AY128" s="706"/>
      <c r="AZ128" s="706"/>
      <c r="BA128" s="706"/>
      <c r="BB128" s="706"/>
      <c r="BC128" s="706"/>
      <c r="BD128" s="707"/>
      <c r="BE128" s="706"/>
      <c r="BF128" s="706"/>
      <c r="BG128" s="706"/>
      <c r="BH128" s="706"/>
      <c r="BI128" s="706"/>
      <c r="BJ128" s="706"/>
      <c r="BK128" s="706"/>
      <c r="BL128" s="706"/>
      <c r="BM128" s="706"/>
      <c r="BN128" s="707"/>
      <c r="BO128" s="706"/>
      <c r="BP128" s="706"/>
      <c r="BQ128" s="706"/>
      <c r="BR128" s="706"/>
      <c r="BS128" s="706"/>
      <c r="BT128" s="706"/>
      <c r="BU128" s="706"/>
      <c r="BV128" s="706"/>
      <c r="BW128" s="706"/>
      <c r="BX128" s="707"/>
      <c r="BY128" s="706"/>
      <c r="BZ128" s="706"/>
      <c r="CA128" s="706"/>
      <c r="CB128" s="706"/>
      <c r="CC128" s="706"/>
      <c r="CD128" s="706"/>
      <c r="CE128" s="706"/>
      <c r="CF128" s="706"/>
      <c r="CG128" s="706"/>
      <c r="CH128" s="707"/>
      <c r="CI128" s="706"/>
      <c r="CJ128" s="706"/>
      <c r="CK128" s="706"/>
      <c r="CL128" s="706"/>
      <c r="CM128" s="706"/>
      <c r="CN128" s="706"/>
      <c r="CO128" s="706"/>
      <c r="CP128" s="706"/>
      <c r="CQ128" s="706"/>
      <c r="CR128" s="707"/>
      <c r="CS128" s="706"/>
      <c r="CT128" s="706"/>
      <c r="CU128" s="706"/>
      <c r="CV128" s="706"/>
      <c r="CW128" s="706"/>
      <c r="CX128" s="706"/>
      <c r="CY128" s="706"/>
      <c r="CZ128" s="706"/>
      <c r="DA128" s="706"/>
      <c r="DB128" s="696">
        <f t="shared" si="23"/>
        <v>0</v>
      </c>
      <c r="DC128" s="705">
        <f t="shared" si="24"/>
        <v>0</v>
      </c>
      <c r="DD128" s="704">
        <f t="shared" si="25"/>
        <v>0</v>
      </c>
      <c r="DE128" s="703">
        <f t="array" ref="DE128">(MAX(LEN(F128:DA128)))</f>
        <v>0</v>
      </c>
      <c r="DF128" s="700"/>
      <c r="DG128" s="782"/>
    </row>
    <row r="129" spans="1:111" x14ac:dyDescent="0.25">
      <c r="A129" s="710" t="str">
        <f>$B$125&amp;" "&amp;(IF(Setup!$N$67="yes",$B129,"")&amp;" "&amp;(IF(Setup!$N$70="yes",$C129,"")))</f>
        <v xml:space="preserve">Aluminium sheet   </v>
      </c>
      <c r="B129" s="709"/>
      <c r="C129" s="789"/>
      <c r="D129" s="708"/>
      <c r="F129" s="792"/>
      <c r="G129" s="706"/>
      <c r="H129" s="706"/>
      <c r="I129" s="706"/>
      <c r="J129" s="706"/>
      <c r="K129" s="706"/>
      <c r="L129" s="706"/>
      <c r="M129" s="706"/>
      <c r="N129" s="706"/>
      <c r="O129" s="706"/>
      <c r="P129" s="707"/>
      <c r="Q129" s="706"/>
      <c r="R129" s="706"/>
      <c r="S129" s="706"/>
      <c r="T129" s="706"/>
      <c r="U129" s="706"/>
      <c r="V129" s="706"/>
      <c r="W129" s="706"/>
      <c r="X129" s="706"/>
      <c r="Y129" s="706"/>
      <c r="Z129" s="707"/>
      <c r="AA129" s="706"/>
      <c r="AB129" s="706"/>
      <c r="AC129" s="706"/>
      <c r="AD129" s="706"/>
      <c r="AE129" s="706"/>
      <c r="AF129" s="706"/>
      <c r="AG129" s="706"/>
      <c r="AH129" s="706"/>
      <c r="AI129" s="706"/>
      <c r="AJ129" s="707"/>
      <c r="AK129" s="706"/>
      <c r="AL129" s="706"/>
      <c r="AM129" s="706"/>
      <c r="AN129" s="706"/>
      <c r="AO129" s="706"/>
      <c r="AP129" s="706"/>
      <c r="AQ129" s="706"/>
      <c r="AR129" s="706"/>
      <c r="AS129" s="706"/>
      <c r="AT129" s="707"/>
      <c r="AU129" s="706"/>
      <c r="AV129" s="706"/>
      <c r="AW129" s="706"/>
      <c r="AX129" s="706"/>
      <c r="AY129" s="706"/>
      <c r="AZ129" s="706"/>
      <c r="BA129" s="706"/>
      <c r="BB129" s="706"/>
      <c r="BC129" s="706"/>
      <c r="BD129" s="707"/>
      <c r="BE129" s="706"/>
      <c r="BF129" s="706"/>
      <c r="BG129" s="706"/>
      <c r="BH129" s="706"/>
      <c r="BI129" s="706"/>
      <c r="BJ129" s="706"/>
      <c r="BK129" s="706"/>
      <c r="BL129" s="706"/>
      <c r="BM129" s="706"/>
      <c r="BN129" s="707"/>
      <c r="BO129" s="706"/>
      <c r="BP129" s="706"/>
      <c r="BQ129" s="706"/>
      <c r="BR129" s="706"/>
      <c r="BS129" s="706"/>
      <c r="BT129" s="706"/>
      <c r="BU129" s="706"/>
      <c r="BV129" s="706"/>
      <c r="BW129" s="706"/>
      <c r="BX129" s="707"/>
      <c r="BY129" s="706"/>
      <c r="BZ129" s="706"/>
      <c r="CA129" s="706"/>
      <c r="CB129" s="706"/>
      <c r="CC129" s="706"/>
      <c r="CD129" s="706"/>
      <c r="CE129" s="706"/>
      <c r="CF129" s="706"/>
      <c r="CG129" s="706"/>
      <c r="CH129" s="707"/>
      <c r="CI129" s="706"/>
      <c r="CJ129" s="706"/>
      <c r="CK129" s="706"/>
      <c r="CL129" s="706"/>
      <c r="CM129" s="706"/>
      <c r="CN129" s="706"/>
      <c r="CO129" s="706"/>
      <c r="CP129" s="706"/>
      <c r="CQ129" s="706"/>
      <c r="CR129" s="707"/>
      <c r="CS129" s="706"/>
      <c r="CT129" s="706"/>
      <c r="CU129" s="706"/>
      <c r="CV129" s="706"/>
      <c r="CW129" s="706"/>
      <c r="CX129" s="706"/>
      <c r="CY129" s="706"/>
      <c r="CZ129" s="706"/>
      <c r="DA129" s="706"/>
      <c r="DB129" s="696">
        <f t="shared" si="23"/>
        <v>0</v>
      </c>
      <c r="DC129" s="705">
        <f t="shared" si="24"/>
        <v>0</v>
      </c>
      <c r="DD129" s="704">
        <f t="shared" si="25"/>
        <v>0</v>
      </c>
      <c r="DE129" s="703">
        <f t="array" ref="DE129">(MAX(LEN(F129:DA129)))</f>
        <v>0</v>
      </c>
      <c r="DF129" s="700"/>
      <c r="DG129" s="782"/>
    </row>
    <row r="130" spans="1:111" x14ac:dyDescent="0.25">
      <c r="A130" s="710" t="str">
        <f>$B$125&amp;" "&amp;(IF(Setup!$N$67="yes",$B130,"")&amp;" "&amp;(IF(Setup!$N$70="yes",$C130,"")))</f>
        <v xml:space="preserve">Aluminium sheet   </v>
      </c>
      <c r="B130" s="709"/>
      <c r="C130" s="789"/>
      <c r="D130" s="708"/>
      <c r="F130" s="792"/>
      <c r="G130" s="706"/>
      <c r="H130" s="706"/>
      <c r="I130" s="706"/>
      <c r="J130" s="706"/>
      <c r="K130" s="706"/>
      <c r="L130" s="706"/>
      <c r="M130" s="706"/>
      <c r="N130" s="706"/>
      <c r="O130" s="706"/>
      <c r="P130" s="707"/>
      <c r="Q130" s="706"/>
      <c r="R130" s="706"/>
      <c r="S130" s="706"/>
      <c r="T130" s="706"/>
      <c r="U130" s="706"/>
      <c r="V130" s="706"/>
      <c r="W130" s="706"/>
      <c r="X130" s="706"/>
      <c r="Y130" s="706"/>
      <c r="Z130" s="707"/>
      <c r="AA130" s="706"/>
      <c r="AB130" s="706"/>
      <c r="AC130" s="706"/>
      <c r="AD130" s="706"/>
      <c r="AE130" s="706"/>
      <c r="AF130" s="706"/>
      <c r="AG130" s="706"/>
      <c r="AH130" s="706"/>
      <c r="AI130" s="706"/>
      <c r="AJ130" s="707"/>
      <c r="AK130" s="706"/>
      <c r="AL130" s="706"/>
      <c r="AM130" s="706"/>
      <c r="AN130" s="706"/>
      <c r="AO130" s="706"/>
      <c r="AP130" s="706"/>
      <c r="AQ130" s="706"/>
      <c r="AR130" s="706"/>
      <c r="AS130" s="706"/>
      <c r="AT130" s="707"/>
      <c r="AU130" s="706"/>
      <c r="AV130" s="706"/>
      <c r="AW130" s="706"/>
      <c r="AX130" s="706"/>
      <c r="AY130" s="706"/>
      <c r="AZ130" s="706"/>
      <c r="BA130" s="706"/>
      <c r="BB130" s="706"/>
      <c r="BC130" s="706"/>
      <c r="BD130" s="707"/>
      <c r="BE130" s="706"/>
      <c r="BF130" s="706"/>
      <c r="BG130" s="706"/>
      <c r="BH130" s="706"/>
      <c r="BI130" s="706"/>
      <c r="BJ130" s="706"/>
      <c r="BK130" s="706"/>
      <c r="BL130" s="706"/>
      <c r="BM130" s="706"/>
      <c r="BN130" s="707"/>
      <c r="BO130" s="706"/>
      <c r="BP130" s="706"/>
      <c r="BQ130" s="706"/>
      <c r="BR130" s="706"/>
      <c r="BS130" s="706"/>
      <c r="BT130" s="706"/>
      <c r="BU130" s="706"/>
      <c r="BV130" s="706"/>
      <c r="BW130" s="706"/>
      <c r="BX130" s="707"/>
      <c r="BY130" s="706"/>
      <c r="BZ130" s="706"/>
      <c r="CA130" s="706"/>
      <c r="CB130" s="706"/>
      <c r="CC130" s="706"/>
      <c r="CD130" s="706"/>
      <c r="CE130" s="706"/>
      <c r="CF130" s="706"/>
      <c r="CG130" s="706"/>
      <c r="CH130" s="707"/>
      <c r="CI130" s="706"/>
      <c r="CJ130" s="706"/>
      <c r="CK130" s="706"/>
      <c r="CL130" s="706"/>
      <c r="CM130" s="706"/>
      <c r="CN130" s="706"/>
      <c r="CO130" s="706"/>
      <c r="CP130" s="706"/>
      <c r="CQ130" s="706"/>
      <c r="CR130" s="707"/>
      <c r="CS130" s="706"/>
      <c r="CT130" s="706"/>
      <c r="CU130" s="706"/>
      <c r="CV130" s="706"/>
      <c r="CW130" s="706"/>
      <c r="CX130" s="706"/>
      <c r="CY130" s="706"/>
      <c r="CZ130" s="706"/>
      <c r="DA130" s="706"/>
      <c r="DB130" s="696">
        <f t="shared" si="23"/>
        <v>0</v>
      </c>
      <c r="DC130" s="705">
        <f t="shared" si="24"/>
        <v>0</v>
      </c>
      <c r="DD130" s="704">
        <f t="shared" si="25"/>
        <v>0</v>
      </c>
      <c r="DE130" s="703">
        <f t="array" ref="DE130">(MAX(LEN(F130:DA130)))</f>
        <v>0</v>
      </c>
      <c r="DF130" s="700"/>
      <c r="DG130" s="782"/>
    </row>
    <row r="131" spans="1:111" x14ac:dyDescent="0.25">
      <c r="A131" s="710" t="str">
        <f>$B$125&amp;" "&amp;(IF(Setup!$N$67="yes",$B131,"")&amp;" "&amp;(IF(Setup!$N$70="yes",$C131,"")))</f>
        <v xml:space="preserve">Aluminium sheet   </v>
      </c>
      <c r="B131" s="709"/>
      <c r="C131" s="789"/>
      <c r="D131" s="708"/>
      <c r="F131" s="792"/>
      <c r="G131" s="706"/>
      <c r="H131" s="706"/>
      <c r="I131" s="706"/>
      <c r="J131" s="706"/>
      <c r="K131" s="706"/>
      <c r="L131" s="706"/>
      <c r="M131" s="706"/>
      <c r="N131" s="706"/>
      <c r="O131" s="706"/>
      <c r="P131" s="707"/>
      <c r="Q131" s="706"/>
      <c r="R131" s="706"/>
      <c r="S131" s="706"/>
      <c r="T131" s="706"/>
      <c r="U131" s="706"/>
      <c r="V131" s="706"/>
      <c r="W131" s="706"/>
      <c r="X131" s="706"/>
      <c r="Y131" s="706"/>
      <c r="Z131" s="707"/>
      <c r="AA131" s="706"/>
      <c r="AB131" s="706"/>
      <c r="AC131" s="706"/>
      <c r="AD131" s="706"/>
      <c r="AE131" s="706"/>
      <c r="AF131" s="706"/>
      <c r="AG131" s="706"/>
      <c r="AH131" s="706"/>
      <c r="AI131" s="706"/>
      <c r="AJ131" s="707"/>
      <c r="AK131" s="706"/>
      <c r="AL131" s="706"/>
      <c r="AM131" s="706"/>
      <c r="AN131" s="706"/>
      <c r="AO131" s="706"/>
      <c r="AP131" s="706"/>
      <c r="AQ131" s="706"/>
      <c r="AR131" s="706"/>
      <c r="AS131" s="706"/>
      <c r="AT131" s="707"/>
      <c r="AU131" s="706"/>
      <c r="AV131" s="706"/>
      <c r="AW131" s="706"/>
      <c r="AX131" s="706"/>
      <c r="AY131" s="706"/>
      <c r="AZ131" s="706"/>
      <c r="BA131" s="706"/>
      <c r="BB131" s="706"/>
      <c r="BC131" s="706"/>
      <c r="BD131" s="707"/>
      <c r="BE131" s="706"/>
      <c r="BF131" s="706"/>
      <c r="BG131" s="706"/>
      <c r="BH131" s="706"/>
      <c r="BI131" s="706"/>
      <c r="BJ131" s="706"/>
      <c r="BK131" s="706"/>
      <c r="BL131" s="706"/>
      <c r="BM131" s="706"/>
      <c r="BN131" s="707"/>
      <c r="BO131" s="706"/>
      <c r="BP131" s="706"/>
      <c r="BQ131" s="706"/>
      <c r="BR131" s="706"/>
      <c r="BS131" s="706"/>
      <c r="BT131" s="706"/>
      <c r="BU131" s="706"/>
      <c r="BV131" s="706"/>
      <c r="BW131" s="706"/>
      <c r="BX131" s="707"/>
      <c r="BY131" s="706"/>
      <c r="BZ131" s="706"/>
      <c r="CA131" s="706"/>
      <c r="CB131" s="706"/>
      <c r="CC131" s="706"/>
      <c r="CD131" s="706"/>
      <c r="CE131" s="706"/>
      <c r="CF131" s="706"/>
      <c r="CG131" s="706"/>
      <c r="CH131" s="707"/>
      <c r="CI131" s="706"/>
      <c r="CJ131" s="706"/>
      <c r="CK131" s="706"/>
      <c r="CL131" s="706"/>
      <c r="CM131" s="706"/>
      <c r="CN131" s="706"/>
      <c r="CO131" s="706"/>
      <c r="CP131" s="706"/>
      <c r="CQ131" s="706"/>
      <c r="CR131" s="707"/>
      <c r="CS131" s="706"/>
      <c r="CT131" s="706"/>
      <c r="CU131" s="706"/>
      <c r="CV131" s="706"/>
      <c r="CW131" s="706"/>
      <c r="CX131" s="706"/>
      <c r="CY131" s="706"/>
      <c r="CZ131" s="706"/>
      <c r="DA131" s="706"/>
      <c r="DB131" s="696">
        <f t="shared" si="23"/>
        <v>0</v>
      </c>
      <c r="DC131" s="705">
        <f t="shared" si="24"/>
        <v>0</v>
      </c>
      <c r="DD131" s="704">
        <f t="shared" si="25"/>
        <v>0</v>
      </c>
      <c r="DE131" s="703">
        <f t="array" ref="DE131">(MAX(LEN(F131:DA131)))</f>
        <v>0</v>
      </c>
      <c r="DF131" s="700"/>
      <c r="DG131" s="782"/>
    </row>
    <row r="132" spans="1:111" x14ac:dyDescent="0.25">
      <c r="A132" s="710" t="str">
        <f>$B$125&amp;" "&amp;(IF(Setup!$N$67="yes",$B132,"")&amp;" "&amp;(IF(Setup!$N$70="yes",$C132,"")))</f>
        <v xml:space="preserve">Aluminium sheet   </v>
      </c>
      <c r="B132" s="709"/>
      <c r="C132" s="789"/>
      <c r="D132" s="708"/>
      <c r="F132" s="792"/>
      <c r="G132" s="706"/>
      <c r="H132" s="706"/>
      <c r="I132" s="706"/>
      <c r="J132" s="706"/>
      <c r="K132" s="706"/>
      <c r="L132" s="706"/>
      <c r="M132" s="706"/>
      <c r="N132" s="706"/>
      <c r="O132" s="706"/>
      <c r="P132" s="707"/>
      <c r="Q132" s="706"/>
      <c r="R132" s="706"/>
      <c r="S132" s="706"/>
      <c r="T132" s="706"/>
      <c r="U132" s="706"/>
      <c r="V132" s="706"/>
      <c r="W132" s="706"/>
      <c r="X132" s="706"/>
      <c r="Y132" s="706"/>
      <c r="Z132" s="707"/>
      <c r="AA132" s="706"/>
      <c r="AB132" s="706"/>
      <c r="AC132" s="706"/>
      <c r="AD132" s="706"/>
      <c r="AE132" s="706"/>
      <c r="AF132" s="706"/>
      <c r="AG132" s="706"/>
      <c r="AH132" s="706"/>
      <c r="AI132" s="706"/>
      <c r="AJ132" s="707"/>
      <c r="AK132" s="706"/>
      <c r="AL132" s="706"/>
      <c r="AM132" s="706"/>
      <c r="AN132" s="706"/>
      <c r="AO132" s="706"/>
      <c r="AP132" s="706"/>
      <c r="AQ132" s="706"/>
      <c r="AR132" s="706"/>
      <c r="AS132" s="706"/>
      <c r="AT132" s="707"/>
      <c r="AU132" s="706"/>
      <c r="AV132" s="706"/>
      <c r="AW132" s="706"/>
      <c r="AX132" s="706"/>
      <c r="AY132" s="706"/>
      <c r="AZ132" s="706"/>
      <c r="BA132" s="706"/>
      <c r="BB132" s="706"/>
      <c r="BC132" s="706"/>
      <c r="BD132" s="707"/>
      <c r="BE132" s="706"/>
      <c r="BF132" s="706"/>
      <c r="BG132" s="706"/>
      <c r="BH132" s="706"/>
      <c r="BI132" s="706"/>
      <c r="BJ132" s="706"/>
      <c r="BK132" s="706"/>
      <c r="BL132" s="706"/>
      <c r="BM132" s="706"/>
      <c r="BN132" s="707"/>
      <c r="BO132" s="706"/>
      <c r="BP132" s="706"/>
      <c r="BQ132" s="706"/>
      <c r="BR132" s="706"/>
      <c r="BS132" s="706"/>
      <c r="BT132" s="706"/>
      <c r="BU132" s="706"/>
      <c r="BV132" s="706"/>
      <c r="BW132" s="706"/>
      <c r="BX132" s="707"/>
      <c r="BY132" s="706"/>
      <c r="BZ132" s="706"/>
      <c r="CA132" s="706"/>
      <c r="CB132" s="706"/>
      <c r="CC132" s="706"/>
      <c r="CD132" s="706"/>
      <c r="CE132" s="706"/>
      <c r="CF132" s="706"/>
      <c r="CG132" s="706"/>
      <c r="CH132" s="707"/>
      <c r="CI132" s="706"/>
      <c r="CJ132" s="706"/>
      <c r="CK132" s="706"/>
      <c r="CL132" s="706"/>
      <c r="CM132" s="706"/>
      <c r="CN132" s="706"/>
      <c r="CO132" s="706"/>
      <c r="CP132" s="706"/>
      <c r="CQ132" s="706"/>
      <c r="CR132" s="707"/>
      <c r="CS132" s="706"/>
      <c r="CT132" s="706"/>
      <c r="CU132" s="706"/>
      <c r="CV132" s="706"/>
      <c r="CW132" s="706"/>
      <c r="CX132" s="706"/>
      <c r="CY132" s="706"/>
      <c r="CZ132" s="706"/>
      <c r="DA132" s="706"/>
      <c r="DB132" s="696">
        <f t="shared" si="23"/>
        <v>0</v>
      </c>
      <c r="DC132" s="705">
        <f t="shared" si="24"/>
        <v>0</v>
      </c>
      <c r="DD132" s="704">
        <f t="shared" si="25"/>
        <v>0</v>
      </c>
      <c r="DE132" s="703">
        <f t="array" ref="DE132">(MAX(LEN(F132:DA132)))</f>
        <v>0</v>
      </c>
      <c r="DF132" s="700"/>
      <c r="DG132" s="782"/>
    </row>
    <row r="133" spans="1:111" x14ac:dyDescent="0.25">
      <c r="A133" s="710" t="str">
        <f>$B$125&amp;" "&amp;(IF(Setup!$N$67="yes",$B133,"")&amp;" "&amp;(IF(Setup!$N$70="yes",$C133,"")))</f>
        <v xml:space="preserve">Aluminium sheet   </v>
      </c>
      <c r="B133" s="709"/>
      <c r="C133" s="789"/>
      <c r="D133" s="708"/>
      <c r="F133" s="792"/>
      <c r="G133" s="706"/>
      <c r="H133" s="706"/>
      <c r="I133" s="706"/>
      <c r="J133" s="706"/>
      <c r="K133" s="706"/>
      <c r="L133" s="706"/>
      <c r="M133" s="706"/>
      <c r="N133" s="706"/>
      <c r="O133" s="706"/>
      <c r="P133" s="707"/>
      <c r="Q133" s="706"/>
      <c r="R133" s="706"/>
      <c r="S133" s="706"/>
      <c r="T133" s="706"/>
      <c r="U133" s="706"/>
      <c r="V133" s="706"/>
      <c r="W133" s="706"/>
      <c r="X133" s="706"/>
      <c r="Y133" s="706"/>
      <c r="Z133" s="707"/>
      <c r="AA133" s="706"/>
      <c r="AB133" s="706"/>
      <c r="AC133" s="706"/>
      <c r="AD133" s="706"/>
      <c r="AE133" s="706"/>
      <c r="AF133" s="706"/>
      <c r="AG133" s="706"/>
      <c r="AH133" s="706"/>
      <c r="AI133" s="706"/>
      <c r="AJ133" s="707"/>
      <c r="AK133" s="706"/>
      <c r="AL133" s="706"/>
      <c r="AM133" s="706"/>
      <c r="AN133" s="706"/>
      <c r="AO133" s="706"/>
      <c r="AP133" s="706"/>
      <c r="AQ133" s="706"/>
      <c r="AR133" s="706"/>
      <c r="AS133" s="706"/>
      <c r="AT133" s="707"/>
      <c r="AU133" s="706"/>
      <c r="AV133" s="706"/>
      <c r="AW133" s="706"/>
      <c r="AX133" s="706"/>
      <c r="AY133" s="706"/>
      <c r="AZ133" s="706"/>
      <c r="BA133" s="706"/>
      <c r="BB133" s="706"/>
      <c r="BC133" s="706"/>
      <c r="BD133" s="707"/>
      <c r="BE133" s="706"/>
      <c r="BF133" s="706"/>
      <c r="BG133" s="706"/>
      <c r="BH133" s="706"/>
      <c r="BI133" s="706"/>
      <c r="BJ133" s="706"/>
      <c r="BK133" s="706"/>
      <c r="BL133" s="706"/>
      <c r="BM133" s="706"/>
      <c r="BN133" s="707"/>
      <c r="BO133" s="706"/>
      <c r="BP133" s="706"/>
      <c r="BQ133" s="706"/>
      <c r="BR133" s="706"/>
      <c r="BS133" s="706"/>
      <c r="BT133" s="706"/>
      <c r="BU133" s="706"/>
      <c r="BV133" s="706"/>
      <c r="BW133" s="706"/>
      <c r="BX133" s="707"/>
      <c r="BY133" s="706"/>
      <c r="BZ133" s="706"/>
      <c r="CA133" s="706"/>
      <c r="CB133" s="706"/>
      <c r="CC133" s="706"/>
      <c r="CD133" s="706"/>
      <c r="CE133" s="706"/>
      <c r="CF133" s="706"/>
      <c r="CG133" s="706"/>
      <c r="CH133" s="707"/>
      <c r="CI133" s="706"/>
      <c r="CJ133" s="706"/>
      <c r="CK133" s="706"/>
      <c r="CL133" s="706"/>
      <c r="CM133" s="706"/>
      <c r="CN133" s="706"/>
      <c r="CO133" s="706"/>
      <c r="CP133" s="706"/>
      <c r="CQ133" s="706"/>
      <c r="CR133" s="707"/>
      <c r="CS133" s="706"/>
      <c r="CT133" s="706"/>
      <c r="CU133" s="706"/>
      <c r="CV133" s="706"/>
      <c r="CW133" s="706"/>
      <c r="CX133" s="706"/>
      <c r="CY133" s="706"/>
      <c r="CZ133" s="706"/>
      <c r="DA133" s="706"/>
      <c r="DB133" s="696">
        <f t="shared" si="23"/>
        <v>0</v>
      </c>
      <c r="DC133" s="705">
        <f t="shared" si="24"/>
        <v>0</v>
      </c>
      <c r="DD133" s="704">
        <f t="shared" si="25"/>
        <v>0</v>
      </c>
      <c r="DE133" s="703">
        <f t="array" ref="DE133">(MAX(LEN(F133:DA133)))</f>
        <v>0</v>
      </c>
      <c r="DF133" s="700"/>
      <c r="DG133" s="782"/>
    </row>
    <row r="134" spans="1:111" x14ac:dyDescent="0.25">
      <c r="A134" s="710" t="str">
        <f>$B$125&amp;" "&amp;(IF(Setup!$N$67="yes",$B134,"")&amp;" "&amp;(IF(Setup!$N$70="yes",$C134,"")))</f>
        <v xml:space="preserve">Aluminium sheet   </v>
      </c>
      <c r="B134" s="709"/>
      <c r="C134" s="789"/>
      <c r="D134" s="708"/>
      <c r="F134" s="792"/>
      <c r="G134" s="706"/>
      <c r="H134" s="706"/>
      <c r="I134" s="706"/>
      <c r="J134" s="706"/>
      <c r="K134" s="706"/>
      <c r="L134" s="706"/>
      <c r="M134" s="706"/>
      <c r="N134" s="706"/>
      <c r="O134" s="706"/>
      <c r="P134" s="707"/>
      <c r="Q134" s="706"/>
      <c r="R134" s="706"/>
      <c r="S134" s="706"/>
      <c r="T134" s="706"/>
      <c r="U134" s="706"/>
      <c r="V134" s="706"/>
      <c r="W134" s="706"/>
      <c r="X134" s="706"/>
      <c r="Y134" s="706"/>
      <c r="Z134" s="707"/>
      <c r="AA134" s="706"/>
      <c r="AB134" s="706"/>
      <c r="AC134" s="706"/>
      <c r="AD134" s="706"/>
      <c r="AE134" s="706"/>
      <c r="AF134" s="706"/>
      <c r="AG134" s="706"/>
      <c r="AH134" s="706"/>
      <c r="AI134" s="706"/>
      <c r="AJ134" s="707"/>
      <c r="AK134" s="706"/>
      <c r="AL134" s="706"/>
      <c r="AM134" s="706"/>
      <c r="AN134" s="706"/>
      <c r="AO134" s="706"/>
      <c r="AP134" s="706"/>
      <c r="AQ134" s="706"/>
      <c r="AR134" s="706"/>
      <c r="AS134" s="706"/>
      <c r="AT134" s="707"/>
      <c r="AU134" s="706"/>
      <c r="AV134" s="706"/>
      <c r="AW134" s="706"/>
      <c r="AX134" s="706"/>
      <c r="AY134" s="706"/>
      <c r="AZ134" s="706"/>
      <c r="BA134" s="706"/>
      <c r="BB134" s="706"/>
      <c r="BC134" s="706"/>
      <c r="BD134" s="707"/>
      <c r="BE134" s="706"/>
      <c r="BF134" s="706"/>
      <c r="BG134" s="706"/>
      <c r="BH134" s="706"/>
      <c r="BI134" s="706"/>
      <c r="BJ134" s="706"/>
      <c r="BK134" s="706"/>
      <c r="BL134" s="706"/>
      <c r="BM134" s="706"/>
      <c r="BN134" s="707"/>
      <c r="BO134" s="706"/>
      <c r="BP134" s="706"/>
      <c r="BQ134" s="706"/>
      <c r="BR134" s="706"/>
      <c r="BS134" s="706"/>
      <c r="BT134" s="706"/>
      <c r="BU134" s="706"/>
      <c r="BV134" s="706"/>
      <c r="BW134" s="706"/>
      <c r="BX134" s="707"/>
      <c r="BY134" s="706"/>
      <c r="BZ134" s="706"/>
      <c r="CA134" s="706"/>
      <c r="CB134" s="706"/>
      <c r="CC134" s="706"/>
      <c r="CD134" s="706"/>
      <c r="CE134" s="706"/>
      <c r="CF134" s="706"/>
      <c r="CG134" s="706"/>
      <c r="CH134" s="707"/>
      <c r="CI134" s="706"/>
      <c r="CJ134" s="706"/>
      <c r="CK134" s="706"/>
      <c r="CL134" s="706"/>
      <c r="CM134" s="706"/>
      <c r="CN134" s="706"/>
      <c r="CO134" s="706"/>
      <c r="CP134" s="706"/>
      <c r="CQ134" s="706"/>
      <c r="CR134" s="707"/>
      <c r="CS134" s="706"/>
      <c r="CT134" s="706"/>
      <c r="CU134" s="706"/>
      <c r="CV134" s="706"/>
      <c r="CW134" s="706"/>
      <c r="CX134" s="706"/>
      <c r="CY134" s="706"/>
      <c r="CZ134" s="706"/>
      <c r="DA134" s="706"/>
      <c r="DB134" s="696">
        <f t="shared" si="23"/>
        <v>0</v>
      </c>
      <c r="DC134" s="705">
        <f t="shared" si="24"/>
        <v>0</v>
      </c>
      <c r="DD134" s="704">
        <f t="shared" si="25"/>
        <v>0</v>
      </c>
      <c r="DE134" s="703">
        <f t="array" ref="DE134">(MAX(LEN(F134:DA134)))</f>
        <v>0</v>
      </c>
      <c r="DF134" s="700"/>
      <c r="DG134" s="782"/>
    </row>
    <row r="135" spans="1:111" x14ac:dyDescent="0.25">
      <c r="A135" s="710" t="str">
        <f>$B$125&amp;" "&amp;(IF(Setup!$N$67="yes",$B135,"")&amp;" "&amp;(IF(Setup!$N$70="yes",$C135,"")))</f>
        <v xml:space="preserve">Aluminium sheet   </v>
      </c>
      <c r="B135" s="709"/>
      <c r="C135" s="789"/>
      <c r="D135" s="708"/>
      <c r="F135" s="792"/>
      <c r="G135" s="706"/>
      <c r="H135" s="706"/>
      <c r="I135" s="706"/>
      <c r="J135" s="706"/>
      <c r="K135" s="706"/>
      <c r="L135" s="706"/>
      <c r="M135" s="706"/>
      <c r="N135" s="706"/>
      <c r="O135" s="706"/>
      <c r="P135" s="707"/>
      <c r="Q135" s="706"/>
      <c r="R135" s="706"/>
      <c r="S135" s="706"/>
      <c r="T135" s="706"/>
      <c r="U135" s="706"/>
      <c r="V135" s="706"/>
      <c r="W135" s="706"/>
      <c r="X135" s="706"/>
      <c r="Y135" s="706"/>
      <c r="Z135" s="707"/>
      <c r="AA135" s="706"/>
      <c r="AB135" s="706"/>
      <c r="AC135" s="706"/>
      <c r="AD135" s="706"/>
      <c r="AE135" s="706"/>
      <c r="AF135" s="706"/>
      <c r="AG135" s="706"/>
      <c r="AH135" s="706"/>
      <c r="AI135" s="706"/>
      <c r="AJ135" s="707"/>
      <c r="AK135" s="706"/>
      <c r="AL135" s="706"/>
      <c r="AM135" s="706"/>
      <c r="AN135" s="706"/>
      <c r="AO135" s="706"/>
      <c r="AP135" s="706"/>
      <c r="AQ135" s="706"/>
      <c r="AR135" s="706"/>
      <c r="AS135" s="706"/>
      <c r="AT135" s="707"/>
      <c r="AU135" s="706"/>
      <c r="AV135" s="706"/>
      <c r="AW135" s="706"/>
      <c r="AX135" s="706"/>
      <c r="AY135" s="706"/>
      <c r="AZ135" s="706"/>
      <c r="BA135" s="706"/>
      <c r="BB135" s="706"/>
      <c r="BC135" s="706"/>
      <c r="BD135" s="707"/>
      <c r="BE135" s="706"/>
      <c r="BF135" s="706"/>
      <c r="BG135" s="706"/>
      <c r="BH135" s="706"/>
      <c r="BI135" s="706"/>
      <c r="BJ135" s="706"/>
      <c r="BK135" s="706"/>
      <c r="BL135" s="706"/>
      <c r="BM135" s="706"/>
      <c r="BN135" s="707"/>
      <c r="BO135" s="706"/>
      <c r="BP135" s="706"/>
      <c r="BQ135" s="706"/>
      <c r="BR135" s="706"/>
      <c r="BS135" s="706"/>
      <c r="BT135" s="706"/>
      <c r="BU135" s="706"/>
      <c r="BV135" s="706"/>
      <c r="BW135" s="706"/>
      <c r="BX135" s="707"/>
      <c r="BY135" s="706"/>
      <c r="BZ135" s="706"/>
      <c r="CA135" s="706"/>
      <c r="CB135" s="706"/>
      <c r="CC135" s="706"/>
      <c r="CD135" s="706"/>
      <c r="CE135" s="706"/>
      <c r="CF135" s="706"/>
      <c r="CG135" s="706"/>
      <c r="CH135" s="707"/>
      <c r="CI135" s="706"/>
      <c r="CJ135" s="706"/>
      <c r="CK135" s="706"/>
      <c r="CL135" s="706"/>
      <c r="CM135" s="706"/>
      <c r="CN135" s="706"/>
      <c r="CO135" s="706"/>
      <c r="CP135" s="706"/>
      <c r="CQ135" s="706"/>
      <c r="CR135" s="707"/>
      <c r="CS135" s="706"/>
      <c r="CT135" s="706"/>
      <c r="CU135" s="706"/>
      <c r="CV135" s="706"/>
      <c r="CW135" s="706"/>
      <c r="CX135" s="706"/>
      <c r="CY135" s="706"/>
      <c r="CZ135" s="706"/>
      <c r="DA135" s="706"/>
      <c r="DB135" s="696">
        <f t="shared" si="23"/>
        <v>0</v>
      </c>
      <c r="DC135" s="705">
        <f t="shared" si="24"/>
        <v>0</v>
      </c>
      <c r="DD135" s="704">
        <f t="shared" si="25"/>
        <v>0</v>
      </c>
      <c r="DE135" s="703">
        <f t="array" ref="DE135">(MAX(LEN(F135:DA135)))</f>
        <v>0</v>
      </c>
      <c r="DF135" s="700"/>
      <c r="DG135" s="782"/>
    </row>
    <row r="136" spans="1:111" x14ac:dyDescent="0.25">
      <c r="A136" s="710" t="str">
        <f>$B$125&amp;" "&amp;(IF(Setup!$N$67="yes",$B136,"")&amp;" "&amp;(IF(Setup!$N$70="yes",$C136,"")))</f>
        <v xml:space="preserve">Aluminium sheet   </v>
      </c>
      <c r="B136" s="709"/>
      <c r="C136" s="789"/>
      <c r="D136" s="708"/>
      <c r="F136" s="792"/>
      <c r="G136" s="706"/>
      <c r="H136" s="706"/>
      <c r="I136" s="706"/>
      <c r="J136" s="706"/>
      <c r="K136" s="706"/>
      <c r="L136" s="706"/>
      <c r="M136" s="706"/>
      <c r="N136" s="706"/>
      <c r="O136" s="706"/>
      <c r="P136" s="707"/>
      <c r="Q136" s="706"/>
      <c r="R136" s="706"/>
      <c r="S136" s="706"/>
      <c r="T136" s="706"/>
      <c r="U136" s="706"/>
      <c r="V136" s="706"/>
      <c r="W136" s="706"/>
      <c r="X136" s="706"/>
      <c r="Y136" s="706"/>
      <c r="Z136" s="707"/>
      <c r="AA136" s="706"/>
      <c r="AB136" s="706"/>
      <c r="AC136" s="706"/>
      <c r="AD136" s="706"/>
      <c r="AE136" s="706"/>
      <c r="AF136" s="706"/>
      <c r="AG136" s="706"/>
      <c r="AH136" s="706"/>
      <c r="AI136" s="706"/>
      <c r="AJ136" s="707"/>
      <c r="AK136" s="706"/>
      <c r="AL136" s="706"/>
      <c r="AM136" s="706"/>
      <c r="AN136" s="706"/>
      <c r="AO136" s="706"/>
      <c r="AP136" s="706"/>
      <c r="AQ136" s="706"/>
      <c r="AR136" s="706"/>
      <c r="AS136" s="706"/>
      <c r="AT136" s="707"/>
      <c r="AU136" s="706"/>
      <c r="AV136" s="706"/>
      <c r="AW136" s="706"/>
      <c r="AX136" s="706"/>
      <c r="AY136" s="706"/>
      <c r="AZ136" s="706"/>
      <c r="BA136" s="706"/>
      <c r="BB136" s="706"/>
      <c r="BC136" s="706"/>
      <c r="BD136" s="707"/>
      <c r="BE136" s="706"/>
      <c r="BF136" s="706"/>
      <c r="BG136" s="706"/>
      <c r="BH136" s="706"/>
      <c r="BI136" s="706"/>
      <c r="BJ136" s="706"/>
      <c r="BK136" s="706"/>
      <c r="BL136" s="706"/>
      <c r="BM136" s="706"/>
      <c r="BN136" s="707"/>
      <c r="BO136" s="706"/>
      <c r="BP136" s="706"/>
      <c r="BQ136" s="706"/>
      <c r="BR136" s="706"/>
      <c r="BS136" s="706"/>
      <c r="BT136" s="706"/>
      <c r="BU136" s="706"/>
      <c r="BV136" s="706"/>
      <c r="BW136" s="706"/>
      <c r="BX136" s="707"/>
      <c r="BY136" s="706"/>
      <c r="BZ136" s="706"/>
      <c r="CA136" s="706"/>
      <c r="CB136" s="706"/>
      <c r="CC136" s="706"/>
      <c r="CD136" s="706"/>
      <c r="CE136" s="706"/>
      <c r="CF136" s="706"/>
      <c r="CG136" s="706"/>
      <c r="CH136" s="707"/>
      <c r="CI136" s="706"/>
      <c r="CJ136" s="706"/>
      <c r="CK136" s="706"/>
      <c r="CL136" s="706"/>
      <c r="CM136" s="706"/>
      <c r="CN136" s="706"/>
      <c r="CO136" s="706"/>
      <c r="CP136" s="706"/>
      <c r="CQ136" s="706"/>
      <c r="CR136" s="707"/>
      <c r="CS136" s="706"/>
      <c r="CT136" s="706"/>
      <c r="CU136" s="706"/>
      <c r="CV136" s="706"/>
      <c r="CW136" s="706"/>
      <c r="CX136" s="706"/>
      <c r="CY136" s="706"/>
      <c r="CZ136" s="706"/>
      <c r="DA136" s="706"/>
      <c r="DB136" s="696">
        <f t="shared" si="23"/>
        <v>0</v>
      </c>
      <c r="DC136" s="705">
        <f t="shared" si="24"/>
        <v>0</v>
      </c>
      <c r="DD136" s="704">
        <f t="shared" si="25"/>
        <v>0</v>
      </c>
      <c r="DE136" s="703">
        <f t="array" ref="DE136">(MAX(LEN(F136:DA136)))</f>
        <v>0</v>
      </c>
      <c r="DF136" s="700"/>
      <c r="DG136" s="782"/>
    </row>
    <row r="137" spans="1:111" x14ac:dyDescent="0.25">
      <c r="A137" s="710" t="str">
        <f>$B$125&amp;" "&amp;(IF(Setup!$N$67="yes",$B137,"")&amp;" "&amp;(IF(Setup!$N$70="yes",$C137,"")))</f>
        <v xml:space="preserve">Aluminium sheet   </v>
      </c>
      <c r="B137" s="709"/>
      <c r="C137" s="789"/>
      <c r="D137" s="708"/>
      <c r="F137" s="792"/>
      <c r="G137" s="706"/>
      <c r="H137" s="706"/>
      <c r="I137" s="706"/>
      <c r="J137" s="706"/>
      <c r="K137" s="706"/>
      <c r="L137" s="706"/>
      <c r="M137" s="706"/>
      <c r="N137" s="706"/>
      <c r="O137" s="706"/>
      <c r="P137" s="707"/>
      <c r="Q137" s="706"/>
      <c r="R137" s="706"/>
      <c r="S137" s="706"/>
      <c r="T137" s="706"/>
      <c r="U137" s="706"/>
      <c r="V137" s="706"/>
      <c r="W137" s="706"/>
      <c r="X137" s="706"/>
      <c r="Y137" s="706"/>
      <c r="Z137" s="707"/>
      <c r="AA137" s="706"/>
      <c r="AB137" s="706"/>
      <c r="AC137" s="706"/>
      <c r="AD137" s="706"/>
      <c r="AE137" s="706"/>
      <c r="AF137" s="706"/>
      <c r="AG137" s="706"/>
      <c r="AH137" s="706"/>
      <c r="AI137" s="706"/>
      <c r="AJ137" s="707"/>
      <c r="AK137" s="706"/>
      <c r="AL137" s="706"/>
      <c r="AM137" s="706"/>
      <c r="AN137" s="706"/>
      <c r="AO137" s="706"/>
      <c r="AP137" s="706"/>
      <c r="AQ137" s="706"/>
      <c r="AR137" s="706"/>
      <c r="AS137" s="706"/>
      <c r="AT137" s="707"/>
      <c r="AU137" s="706"/>
      <c r="AV137" s="706"/>
      <c r="AW137" s="706"/>
      <c r="AX137" s="706"/>
      <c r="AY137" s="706"/>
      <c r="AZ137" s="706"/>
      <c r="BA137" s="706"/>
      <c r="BB137" s="706"/>
      <c r="BC137" s="706"/>
      <c r="BD137" s="707"/>
      <c r="BE137" s="706"/>
      <c r="BF137" s="706"/>
      <c r="BG137" s="706"/>
      <c r="BH137" s="706"/>
      <c r="BI137" s="706"/>
      <c r="BJ137" s="706"/>
      <c r="BK137" s="706"/>
      <c r="BL137" s="706"/>
      <c r="BM137" s="706"/>
      <c r="BN137" s="707"/>
      <c r="BO137" s="706"/>
      <c r="BP137" s="706"/>
      <c r="BQ137" s="706"/>
      <c r="BR137" s="706"/>
      <c r="BS137" s="706"/>
      <c r="BT137" s="706"/>
      <c r="BU137" s="706"/>
      <c r="BV137" s="706"/>
      <c r="BW137" s="706"/>
      <c r="BX137" s="707"/>
      <c r="BY137" s="706"/>
      <c r="BZ137" s="706"/>
      <c r="CA137" s="706"/>
      <c r="CB137" s="706"/>
      <c r="CC137" s="706"/>
      <c r="CD137" s="706"/>
      <c r="CE137" s="706"/>
      <c r="CF137" s="706"/>
      <c r="CG137" s="706"/>
      <c r="CH137" s="707"/>
      <c r="CI137" s="706"/>
      <c r="CJ137" s="706"/>
      <c r="CK137" s="706"/>
      <c r="CL137" s="706"/>
      <c r="CM137" s="706"/>
      <c r="CN137" s="706"/>
      <c r="CO137" s="706"/>
      <c r="CP137" s="706"/>
      <c r="CQ137" s="706"/>
      <c r="CR137" s="707"/>
      <c r="CS137" s="706"/>
      <c r="CT137" s="706"/>
      <c r="CU137" s="706"/>
      <c r="CV137" s="706"/>
      <c r="CW137" s="706"/>
      <c r="CX137" s="706"/>
      <c r="CY137" s="706"/>
      <c r="CZ137" s="706"/>
      <c r="DA137" s="706"/>
      <c r="DB137" s="696">
        <f t="shared" si="23"/>
        <v>0</v>
      </c>
      <c r="DC137" s="705">
        <f t="shared" si="24"/>
        <v>0</v>
      </c>
      <c r="DD137" s="704">
        <f t="shared" si="25"/>
        <v>0</v>
      </c>
      <c r="DE137" s="703">
        <f t="array" ref="DE137">(MAX(LEN(F137:DA137)))</f>
        <v>0</v>
      </c>
      <c r="DF137" s="700"/>
      <c r="DG137" s="783"/>
    </row>
    <row r="138" spans="1:111" ht="13" thickBot="1" x14ac:dyDescent="0.3">
      <c r="A138" s="710" t="str">
        <f>$B$125&amp;" "&amp;(IF(Setup!$N$67="yes",$B138,"")&amp;" "&amp;(IF(Setup!$N$70="yes",$C138,"")))</f>
        <v xml:space="preserve">Aluminium sheet   </v>
      </c>
      <c r="B138" s="709"/>
      <c r="C138" s="789"/>
      <c r="D138" s="708"/>
      <c r="E138" s="799"/>
      <c r="F138" s="792"/>
      <c r="G138" s="706"/>
      <c r="H138" s="706"/>
      <c r="I138" s="706"/>
      <c r="J138" s="706"/>
      <c r="K138" s="706"/>
      <c r="L138" s="706"/>
      <c r="M138" s="706"/>
      <c r="N138" s="706"/>
      <c r="O138" s="706"/>
      <c r="P138" s="707"/>
      <c r="Q138" s="706"/>
      <c r="R138" s="706"/>
      <c r="S138" s="706"/>
      <c r="T138" s="706"/>
      <c r="U138" s="706"/>
      <c r="V138" s="706"/>
      <c r="W138" s="706"/>
      <c r="X138" s="706"/>
      <c r="Y138" s="706"/>
      <c r="Z138" s="707"/>
      <c r="AA138" s="706"/>
      <c r="AB138" s="706"/>
      <c r="AC138" s="706"/>
      <c r="AD138" s="706"/>
      <c r="AE138" s="706"/>
      <c r="AF138" s="706"/>
      <c r="AG138" s="706"/>
      <c r="AH138" s="706"/>
      <c r="AI138" s="706"/>
      <c r="AJ138" s="707"/>
      <c r="AK138" s="706"/>
      <c r="AL138" s="706"/>
      <c r="AM138" s="706"/>
      <c r="AN138" s="706"/>
      <c r="AO138" s="706"/>
      <c r="AP138" s="706"/>
      <c r="AQ138" s="706"/>
      <c r="AR138" s="706"/>
      <c r="AS138" s="706"/>
      <c r="AT138" s="707"/>
      <c r="AU138" s="706"/>
      <c r="AV138" s="706"/>
      <c r="AW138" s="706"/>
      <c r="AX138" s="706"/>
      <c r="AY138" s="706"/>
      <c r="AZ138" s="706"/>
      <c r="BA138" s="706"/>
      <c r="BB138" s="706"/>
      <c r="BC138" s="706"/>
      <c r="BD138" s="707"/>
      <c r="BE138" s="706"/>
      <c r="BF138" s="706"/>
      <c r="BG138" s="706"/>
      <c r="BH138" s="706"/>
      <c r="BI138" s="706"/>
      <c r="BJ138" s="706"/>
      <c r="BK138" s="706"/>
      <c r="BL138" s="706"/>
      <c r="BM138" s="706"/>
      <c r="BN138" s="707"/>
      <c r="BO138" s="706"/>
      <c r="BP138" s="706"/>
      <c r="BQ138" s="706"/>
      <c r="BR138" s="706"/>
      <c r="BS138" s="706"/>
      <c r="BT138" s="706"/>
      <c r="BU138" s="706"/>
      <c r="BV138" s="706"/>
      <c r="BW138" s="706"/>
      <c r="BX138" s="707"/>
      <c r="BY138" s="706"/>
      <c r="BZ138" s="706"/>
      <c r="CA138" s="706"/>
      <c r="CB138" s="706"/>
      <c r="CC138" s="706"/>
      <c r="CD138" s="706"/>
      <c r="CE138" s="706"/>
      <c r="CF138" s="706"/>
      <c r="CG138" s="706"/>
      <c r="CH138" s="707"/>
      <c r="CI138" s="706"/>
      <c r="CJ138" s="706"/>
      <c r="CK138" s="706"/>
      <c r="CL138" s="706"/>
      <c r="CM138" s="706"/>
      <c r="CN138" s="706"/>
      <c r="CO138" s="706"/>
      <c r="CP138" s="706"/>
      <c r="CQ138" s="706"/>
      <c r="CR138" s="707"/>
      <c r="CS138" s="706"/>
      <c r="CT138" s="706"/>
      <c r="CU138" s="706"/>
      <c r="CV138" s="706"/>
      <c r="CW138" s="706"/>
      <c r="CX138" s="706"/>
      <c r="CY138" s="706"/>
      <c r="CZ138" s="706"/>
      <c r="DA138" s="706"/>
      <c r="DB138" s="696">
        <f t="shared" si="23"/>
        <v>0</v>
      </c>
      <c r="DC138" s="705">
        <f t="shared" si="24"/>
        <v>0</v>
      </c>
      <c r="DD138" s="704">
        <f t="shared" si="25"/>
        <v>0</v>
      </c>
      <c r="DE138" s="703">
        <f t="array" ref="DE138">(MAX(LEN(F138:DA138)))</f>
        <v>0</v>
      </c>
      <c r="DF138" s="700"/>
      <c r="DG138" s="783"/>
    </row>
    <row r="139" spans="1:111" ht="13.5" thickTop="1" x14ac:dyDescent="0.3">
      <c r="A139" s="712"/>
      <c r="B139" s="1211"/>
      <c r="C139" s="1212"/>
      <c r="D139" s="1212"/>
      <c r="E139" s="802"/>
      <c r="F139" s="792"/>
      <c r="G139" s="706"/>
      <c r="H139" s="706"/>
      <c r="I139" s="706"/>
      <c r="J139" s="706"/>
      <c r="K139" s="706"/>
      <c r="L139" s="706"/>
      <c r="M139" s="706"/>
      <c r="N139" s="706"/>
      <c r="O139" s="706"/>
      <c r="P139" s="707"/>
      <c r="Q139" s="706"/>
      <c r="R139" s="706"/>
      <c r="S139" s="706"/>
      <c r="T139" s="706"/>
      <c r="U139" s="706"/>
      <c r="V139" s="706"/>
      <c r="W139" s="706"/>
      <c r="X139" s="706"/>
      <c r="Y139" s="706"/>
      <c r="Z139" s="707"/>
      <c r="AA139" s="706"/>
      <c r="AB139" s="706"/>
      <c r="AC139" s="706"/>
      <c r="AD139" s="706"/>
      <c r="AE139" s="706"/>
      <c r="AF139" s="706"/>
      <c r="AG139" s="706"/>
      <c r="AH139" s="706"/>
      <c r="AI139" s="706"/>
      <c r="AJ139" s="707"/>
      <c r="AK139" s="706"/>
      <c r="AL139" s="706"/>
      <c r="AM139" s="706"/>
      <c r="AN139" s="706"/>
      <c r="AO139" s="706"/>
      <c r="AP139" s="706"/>
      <c r="AQ139" s="706"/>
      <c r="AR139" s="706"/>
      <c r="AS139" s="706"/>
      <c r="AT139" s="707"/>
      <c r="AU139" s="706"/>
      <c r="AV139" s="706"/>
      <c r="AW139" s="706"/>
      <c r="AX139" s="706"/>
      <c r="AY139" s="706"/>
      <c r="AZ139" s="706"/>
      <c r="BA139" s="706"/>
      <c r="BB139" s="706"/>
      <c r="BC139" s="706"/>
      <c r="BD139" s="707"/>
      <c r="BE139" s="706"/>
      <c r="BF139" s="706"/>
      <c r="BG139" s="706"/>
      <c r="BH139" s="706"/>
      <c r="BI139" s="706"/>
      <c r="BJ139" s="706"/>
      <c r="BK139" s="706"/>
      <c r="BL139" s="706"/>
      <c r="BM139" s="706"/>
      <c r="BN139" s="707"/>
      <c r="BO139" s="706"/>
      <c r="BP139" s="706"/>
      <c r="BQ139" s="706"/>
      <c r="BR139" s="706"/>
      <c r="BS139" s="706"/>
      <c r="BT139" s="706"/>
      <c r="BU139" s="706"/>
      <c r="BV139" s="706"/>
      <c r="BW139" s="706"/>
      <c r="BX139" s="707"/>
      <c r="BY139" s="706"/>
      <c r="BZ139" s="706"/>
      <c r="CA139" s="706"/>
      <c r="CB139" s="706"/>
      <c r="CC139" s="706"/>
      <c r="CD139" s="706"/>
      <c r="CE139" s="706"/>
      <c r="CF139" s="706"/>
      <c r="CG139" s="706"/>
      <c r="CH139" s="707"/>
      <c r="CI139" s="706"/>
      <c r="CJ139" s="706"/>
      <c r="CK139" s="706"/>
      <c r="CL139" s="706"/>
      <c r="CM139" s="706"/>
      <c r="CN139" s="706"/>
      <c r="CO139" s="706"/>
      <c r="CP139" s="706"/>
      <c r="CQ139" s="706"/>
      <c r="CR139" s="707"/>
      <c r="CS139" s="706"/>
      <c r="CT139" s="706"/>
      <c r="CU139" s="706"/>
      <c r="CV139" s="706"/>
      <c r="CW139" s="706"/>
      <c r="CX139" s="706"/>
      <c r="CY139" s="706"/>
      <c r="CZ139" s="706"/>
      <c r="DA139" s="706"/>
      <c r="DD139" s="711"/>
      <c r="DE139" s="711"/>
      <c r="DF139" s="700"/>
      <c r="DG139" s="780"/>
    </row>
    <row r="140" spans="1:111" ht="13" x14ac:dyDescent="0.3">
      <c r="B140" s="1213" t="s">
        <v>554</v>
      </c>
      <c r="C140" s="1214"/>
      <c r="D140" s="1214"/>
      <c r="E140" s="804"/>
      <c r="F140" s="792"/>
      <c r="G140" s="706"/>
      <c r="H140" s="706"/>
      <c r="I140" s="706"/>
      <c r="J140" s="706"/>
      <c r="K140" s="706"/>
      <c r="L140" s="706"/>
      <c r="M140" s="706"/>
      <c r="N140" s="706"/>
      <c r="O140" s="706"/>
      <c r="P140" s="707"/>
      <c r="Q140" s="706"/>
      <c r="R140" s="706"/>
      <c r="S140" s="706"/>
      <c r="T140" s="706"/>
      <c r="U140" s="706"/>
      <c r="V140" s="706"/>
      <c r="W140" s="706"/>
      <c r="X140" s="706"/>
      <c r="Y140" s="706"/>
      <c r="Z140" s="707"/>
      <c r="AA140" s="706"/>
      <c r="AB140" s="706"/>
      <c r="AC140" s="706"/>
      <c r="AD140" s="706"/>
      <c r="AE140" s="706"/>
      <c r="AF140" s="706"/>
      <c r="AG140" s="706"/>
      <c r="AH140" s="706"/>
      <c r="AI140" s="706"/>
      <c r="AJ140" s="707"/>
      <c r="AK140" s="706"/>
      <c r="AL140" s="706"/>
      <c r="AM140" s="706"/>
      <c r="AN140" s="706"/>
      <c r="AO140" s="706"/>
      <c r="AP140" s="706"/>
      <c r="AQ140" s="706"/>
      <c r="AR140" s="706"/>
      <c r="AS140" s="706"/>
      <c r="AT140" s="707"/>
      <c r="AU140" s="706"/>
      <c r="AV140" s="706"/>
      <c r="AW140" s="706"/>
      <c r="AX140" s="706"/>
      <c r="AY140" s="706"/>
      <c r="AZ140" s="706"/>
      <c r="BA140" s="706"/>
      <c r="BB140" s="706"/>
      <c r="BC140" s="706"/>
      <c r="BD140" s="707"/>
      <c r="BE140" s="706"/>
      <c r="BF140" s="706"/>
      <c r="BG140" s="706"/>
      <c r="BH140" s="706"/>
      <c r="BI140" s="706"/>
      <c r="BJ140" s="706"/>
      <c r="BK140" s="706"/>
      <c r="BL140" s="706"/>
      <c r="BM140" s="706"/>
      <c r="BN140" s="707"/>
      <c r="BO140" s="706"/>
      <c r="BP140" s="706"/>
      <c r="BQ140" s="706"/>
      <c r="BR140" s="706"/>
      <c r="BS140" s="706"/>
      <c r="BT140" s="706"/>
      <c r="BU140" s="706"/>
      <c r="BV140" s="706"/>
      <c r="BW140" s="706"/>
      <c r="BX140" s="707"/>
      <c r="BY140" s="706"/>
      <c r="BZ140" s="706"/>
      <c r="CA140" s="706"/>
      <c r="CB140" s="706"/>
      <c r="CC140" s="706"/>
      <c r="CD140" s="706"/>
      <c r="CE140" s="706"/>
      <c r="CF140" s="706"/>
      <c r="CG140" s="706"/>
      <c r="CH140" s="707"/>
      <c r="CI140" s="706"/>
      <c r="CJ140" s="706"/>
      <c r="CK140" s="706"/>
      <c r="CL140" s="706"/>
      <c r="CM140" s="706"/>
      <c r="CN140" s="706"/>
      <c r="CO140" s="706"/>
      <c r="CP140" s="706"/>
      <c r="CQ140" s="706"/>
      <c r="CR140" s="707"/>
      <c r="CS140" s="706"/>
      <c r="CT140" s="706"/>
      <c r="CU140" s="706"/>
      <c r="CV140" s="706"/>
      <c r="CW140" s="706"/>
      <c r="CX140" s="706"/>
      <c r="CY140" s="706"/>
      <c r="CZ140" s="706"/>
      <c r="DA140" s="706"/>
      <c r="DD140" s="711"/>
      <c r="DE140" s="711"/>
      <c r="DF140" s="700"/>
      <c r="DG140" s="806" t="s">
        <v>554</v>
      </c>
    </row>
    <row r="141" spans="1:111" ht="13.5" thickBot="1" x14ac:dyDescent="0.35">
      <c r="B141" s="1215" t="s">
        <v>553</v>
      </c>
      <c r="C141" s="1216"/>
      <c r="D141" s="1216"/>
      <c r="E141" s="803"/>
      <c r="F141" s="792"/>
      <c r="G141" s="706"/>
      <c r="H141" s="706"/>
      <c r="I141" s="706"/>
      <c r="J141" s="706"/>
      <c r="K141" s="706"/>
      <c r="L141" s="706"/>
      <c r="M141" s="706"/>
      <c r="N141" s="706"/>
      <c r="O141" s="706"/>
      <c r="P141" s="707"/>
      <c r="Q141" s="706"/>
      <c r="R141" s="706"/>
      <c r="S141" s="706"/>
      <c r="T141" s="706"/>
      <c r="U141" s="706"/>
      <c r="V141" s="706"/>
      <c r="W141" s="706"/>
      <c r="X141" s="706"/>
      <c r="Y141" s="706"/>
      <c r="Z141" s="707"/>
      <c r="AA141" s="706"/>
      <c r="AB141" s="706"/>
      <c r="AC141" s="706"/>
      <c r="AD141" s="706"/>
      <c r="AE141" s="706"/>
      <c r="AF141" s="706"/>
      <c r="AG141" s="706"/>
      <c r="AH141" s="706"/>
      <c r="AI141" s="706"/>
      <c r="AJ141" s="707"/>
      <c r="AK141" s="706"/>
      <c r="AL141" s="706"/>
      <c r="AM141" s="706"/>
      <c r="AN141" s="706"/>
      <c r="AO141" s="706"/>
      <c r="AP141" s="706"/>
      <c r="AQ141" s="706"/>
      <c r="AR141" s="706"/>
      <c r="AS141" s="706"/>
      <c r="AT141" s="707"/>
      <c r="AU141" s="706"/>
      <c r="AV141" s="706"/>
      <c r="AW141" s="706"/>
      <c r="AX141" s="706"/>
      <c r="AY141" s="706"/>
      <c r="AZ141" s="706"/>
      <c r="BA141" s="706"/>
      <c r="BB141" s="706"/>
      <c r="BC141" s="706"/>
      <c r="BD141" s="707"/>
      <c r="BE141" s="706"/>
      <c r="BF141" s="706"/>
      <c r="BG141" s="706"/>
      <c r="BH141" s="706"/>
      <c r="BI141" s="706"/>
      <c r="BJ141" s="706"/>
      <c r="BK141" s="706"/>
      <c r="BL141" s="706"/>
      <c r="BM141" s="706"/>
      <c r="BN141" s="707"/>
      <c r="BO141" s="706"/>
      <c r="BP141" s="706"/>
      <c r="BQ141" s="706"/>
      <c r="BR141" s="706"/>
      <c r="BS141" s="706"/>
      <c r="BT141" s="706"/>
      <c r="BU141" s="706"/>
      <c r="BV141" s="706"/>
      <c r="BW141" s="706"/>
      <c r="BX141" s="707"/>
      <c r="BY141" s="706"/>
      <c r="BZ141" s="706"/>
      <c r="CA141" s="706"/>
      <c r="CB141" s="706"/>
      <c r="CC141" s="706"/>
      <c r="CD141" s="706"/>
      <c r="CE141" s="706"/>
      <c r="CF141" s="706"/>
      <c r="CG141" s="706"/>
      <c r="CH141" s="707"/>
      <c r="CI141" s="706"/>
      <c r="CJ141" s="706"/>
      <c r="CK141" s="706"/>
      <c r="CL141" s="706"/>
      <c r="CM141" s="706"/>
      <c r="CN141" s="706"/>
      <c r="CO141" s="706"/>
      <c r="CP141" s="706"/>
      <c r="CQ141" s="706"/>
      <c r="CR141" s="707"/>
      <c r="CS141" s="706"/>
      <c r="CT141" s="706"/>
      <c r="CU141" s="706"/>
      <c r="CV141" s="706"/>
      <c r="CW141" s="706"/>
      <c r="CX141" s="706"/>
      <c r="CY141" s="706"/>
      <c r="CZ141" s="706"/>
      <c r="DA141" s="706"/>
      <c r="DD141" s="711"/>
      <c r="DE141" s="711"/>
      <c r="DF141" s="700"/>
      <c r="DG141" s="781" t="s">
        <v>553</v>
      </c>
    </row>
    <row r="142" spans="1:111" ht="13.5" thickTop="1" x14ac:dyDescent="0.3">
      <c r="B142" s="787" t="s">
        <v>545</v>
      </c>
      <c r="C142" s="788" t="s">
        <v>544</v>
      </c>
      <c r="D142" s="758" t="s">
        <v>543</v>
      </c>
      <c r="E142" s="801"/>
      <c r="F142" s="792"/>
      <c r="G142" s="706"/>
      <c r="H142" s="706"/>
      <c r="I142" s="706"/>
      <c r="J142" s="706"/>
      <c r="K142" s="706"/>
      <c r="L142" s="706"/>
      <c r="M142" s="706"/>
      <c r="N142" s="706"/>
      <c r="O142" s="706"/>
      <c r="P142" s="707"/>
      <c r="Q142" s="706"/>
      <c r="R142" s="706"/>
      <c r="S142" s="706"/>
      <c r="T142" s="706"/>
      <c r="U142" s="706"/>
      <c r="V142" s="706"/>
      <c r="W142" s="706"/>
      <c r="X142" s="706"/>
      <c r="Y142" s="706"/>
      <c r="Z142" s="707"/>
      <c r="AA142" s="706"/>
      <c r="AB142" s="706"/>
      <c r="AC142" s="706"/>
      <c r="AD142" s="706"/>
      <c r="AE142" s="706"/>
      <c r="AF142" s="706"/>
      <c r="AG142" s="706"/>
      <c r="AH142" s="706"/>
      <c r="AI142" s="706"/>
      <c r="AJ142" s="707"/>
      <c r="AK142" s="706"/>
      <c r="AL142" s="706"/>
      <c r="AM142" s="706"/>
      <c r="AN142" s="706"/>
      <c r="AO142" s="706"/>
      <c r="AP142" s="706"/>
      <c r="AQ142" s="706"/>
      <c r="AR142" s="706"/>
      <c r="AS142" s="706"/>
      <c r="AT142" s="707"/>
      <c r="AU142" s="706"/>
      <c r="AV142" s="706"/>
      <c r="AW142" s="706"/>
      <c r="AX142" s="706"/>
      <c r="AY142" s="706"/>
      <c r="AZ142" s="706"/>
      <c r="BA142" s="706"/>
      <c r="BB142" s="706"/>
      <c r="BC142" s="706"/>
      <c r="BD142" s="707"/>
      <c r="BE142" s="706"/>
      <c r="BF142" s="706"/>
      <c r="BG142" s="706"/>
      <c r="BH142" s="706"/>
      <c r="BI142" s="706"/>
      <c r="BJ142" s="706"/>
      <c r="BK142" s="706"/>
      <c r="BL142" s="706"/>
      <c r="BM142" s="706"/>
      <c r="BN142" s="707"/>
      <c r="BO142" s="706"/>
      <c r="BP142" s="706"/>
      <c r="BQ142" s="706"/>
      <c r="BR142" s="706"/>
      <c r="BS142" s="706"/>
      <c r="BT142" s="706"/>
      <c r="BU142" s="706"/>
      <c r="BV142" s="706"/>
      <c r="BW142" s="706"/>
      <c r="BX142" s="707"/>
      <c r="BY142" s="706"/>
      <c r="BZ142" s="706"/>
      <c r="CA142" s="706"/>
      <c r="CB142" s="706"/>
      <c r="CC142" s="706"/>
      <c r="CD142" s="706"/>
      <c r="CE142" s="706"/>
      <c r="CF142" s="706"/>
      <c r="CG142" s="706"/>
      <c r="CH142" s="707"/>
      <c r="CI142" s="706"/>
      <c r="CJ142" s="706"/>
      <c r="CK142" s="706"/>
      <c r="CL142" s="706"/>
      <c r="CM142" s="706"/>
      <c r="CN142" s="706"/>
      <c r="CO142" s="706"/>
      <c r="CP142" s="706"/>
      <c r="CQ142" s="706"/>
      <c r="CR142" s="707"/>
      <c r="CS142" s="706"/>
      <c r="CT142" s="706"/>
      <c r="CU142" s="706"/>
      <c r="CV142" s="706"/>
      <c r="CW142" s="706"/>
      <c r="CX142" s="706"/>
      <c r="CY142" s="706"/>
      <c r="CZ142" s="706"/>
      <c r="DA142" s="706"/>
      <c r="DD142" s="711"/>
      <c r="DE142" s="711"/>
      <c r="DF142" s="700"/>
      <c r="DG142" s="758" t="s">
        <v>624</v>
      </c>
    </row>
    <row r="143" spans="1:111" x14ac:dyDescent="0.25">
      <c r="A143" s="710" t="str">
        <f>$B$141&amp;" "&amp;(IF(Setup!$N$67="yes",$B143,"")&amp;" "&amp;(IF(Setup!$N$70="yes",$C143,"")))</f>
        <v xml:space="preserve">Aluminium sheet finishing  </v>
      </c>
      <c r="B143" s="709"/>
      <c r="C143" s="789"/>
      <c r="D143" s="708"/>
      <c r="F143" s="792"/>
      <c r="G143" s="706"/>
      <c r="H143" s="706"/>
      <c r="I143" s="706"/>
      <c r="J143" s="706"/>
      <c r="K143" s="706"/>
      <c r="L143" s="706"/>
      <c r="M143" s="706"/>
      <c r="N143" s="706"/>
      <c r="O143" s="706"/>
      <c r="P143" s="707"/>
      <c r="Q143" s="706"/>
      <c r="R143" s="706"/>
      <c r="S143" s="706"/>
      <c r="T143" s="706"/>
      <c r="U143" s="706"/>
      <c r="V143" s="706"/>
      <c r="W143" s="706"/>
      <c r="X143" s="706"/>
      <c r="Y143" s="706"/>
      <c r="Z143" s="707"/>
      <c r="AA143" s="706"/>
      <c r="AB143" s="706"/>
      <c r="AC143" s="706"/>
      <c r="AD143" s="706"/>
      <c r="AE143" s="706"/>
      <c r="AF143" s="706"/>
      <c r="AG143" s="706"/>
      <c r="AH143" s="706"/>
      <c r="AI143" s="706"/>
      <c r="AJ143" s="707"/>
      <c r="AK143" s="706"/>
      <c r="AL143" s="706"/>
      <c r="AM143" s="706"/>
      <c r="AN143" s="706"/>
      <c r="AO143" s="706"/>
      <c r="AP143" s="706"/>
      <c r="AQ143" s="706"/>
      <c r="AR143" s="706"/>
      <c r="AS143" s="706"/>
      <c r="AT143" s="707"/>
      <c r="AU143" s="706"/>
      <c r="AV143" s="706"/>
      <c r="AW143" s="706"/>
      <c r="AX143" s="706"/>
      <c r="AY143" s="706"/>
      <c r="AZ143" s="706"/>
      <c r="BA143" s="706"/>
      <c r="BB143" s="706"/>
      <c r="BC143" s="706"/>
      <c r="BD143" s="707"/>
      <c r="BE143" s="706"/>
      <c r="BF143" s="706"/>
      <c r="BG143" s="706"/>
      <c r="BH143" s="706"/>
      <c r="BI143" s="706"/>
      <c r="BJ143" s="706"/>
      <c r="BK143" s="706"/>
      <c r="BL143" s="706"/>
      <c r="BM143" s="706"/>
      <c r="BN143" s="707"/>
      <c r="BO143" s="706"/>
      <c r="BP143" s="706"/>
      <c r="BQ143" s="706"/>
      <c r="BR143" s="706"/>
      <c r="BS143" s="706"/>
      <c r="BT143" s="706"/>
      <c r="BU143" s="706"/>
      <c r="BV143" s="706"/>
      <c r="BW143" s="706"/>
      <c r="BX143" s="707"/>
      <c r="BY143" s="706"/>
      <c r="BZ143" s="706"/>
      <c r="CA143" s="706"/>
      <c r="CB143" s="706"/>
      <c r="CC143" s="706"/>
      <c r="CD143" s="706"/>
      <c r="CE143" s="706"/>
      <c r="CF143" s="706"/>
      <c r="CG143" s="706"/>
      <c r="CH143" s="707"/>
      <c r="CI143" s="706"/>
      <c r="CJ143" s="706"/>
      <c r="CK143" s="706"/>
      <c r="CL143" s="706"/>
      <c r="CM143" s="706"/>
      <c r="CN143" s="706"/>
      <c r="CO143" s="706"/>
      <c r="CP143" s="706"/>
      <c r="CQ143" s="706"/>
      <c r="CR143" s="707"/>
      <c r="CS143" s="706"/>
      <c r="CT143" s="706"/>
      <c r="CU143" s="706"/>
      <c r="CV143" s="706"/>
      <c r="CW143" s="706"/>
      <c r="CX143" s="706"/>
      <c r="CY143" s="706"/>
      <c r="CZ143" s="706"/>
      <c r="DA143" s="706"/>
      <c r="DB143" s="696">
        <f t="shared" ref="DB143:DB154" si="26">IF(DD143= -1,1,0)</f>
        <v>0</v>
      </c>
      <c r="DC143" s="705">
        <f t="shared" ref="DC143:DC154" si="27">IF(DE143-DD143&gt;0,1,0)</f>
        <v>0</v>
      </c>
      <c r="DD143" s="704">
        <f t="shared" ref="DD143:DD154" si="28">IF(+AND((MID(B143,1,1))&lt;&gt;" ",(MID(C143,1,1))&lt;&gt;" ",B143&lt;&gt;"",B143&lt;&gt;0,C143&lt;&gt;"",C143&lt;&gt;0,D143&lt;&gt;"",D143&gt;0,D143&lt;999999999),1,IF(+AND(B143=0,C143=0,D143=0),0,-1))</f>
        <v>0</v>
      </c>
      <c r="DE143" s="703">
        <f t="array" ref="DE143">(MAX(LEN(F143:DA143)))</f>
        <v>0</v>
      </c>
      <c r="DF143" s="700"/>
      <c r="DG143" s="782"/>
    </row>
    <row r="144" spans="1:111" x14ac:dyDescent="0.25">
      <c r="A144" s="710" t="str">
        <f>$B$141&amp;" "&amp;(IF(Setup!$N$67="yes",$B144,"")&amp;" "&amp;(IF(Setup!$N$70="yes",$C144,"")))</f>
        <v xml:space="preserve">Aluminium sheet finishing  </v>
      </c>
      <c r="B144" s="709"/>
      <c r="C144" s="789"/>
      <c r="D144" s="708"/>
      <c r="F144" s="792"/>
      <c r="G144" s="706"/>
      <c r="H144" s="706"/>
      <c r="I144" s="706"/>
      <c r="J144" s="706"/>
      <c r="K144" s="706"/>
      <c r="L144" s="706"/>
      <c r="M144" s="706"/>
      <c r="N144" s="706"/>
      <c r="O144" s="706"/>
      <c r="P144" s="707"/>
      <c r="Q144" s="706"/>
      <c r="R144" s="706"/>
      <c r="S144" s="706"/>
      <c r="T144" s="706"/>
      <c r="U144" s="706"/>
      <c r="V144" s="706"/>
      <c r="W144" s="706"/>
      <c r="X144" s="706"/>
      <c r="Y144" s="706"/>
      <c r="Z144" s="707"/>
      <c r="AA144" s="706"/>
      <c r="AB144" s="706"/>
      <c r="AC144" s="706"/>
      <c r="AD144" s="706"/>
      <c r="AE144" s="706"/>
      <c r="AF144" s="706"/>
      <c r="AG144" s="706"/>
      <c r="AH144" s="706"/>
      <c r="AI144" s="706"/>
      <c r="AJ144" s="707"/>
      <c r="AK144" s="706"/>
      <c r="AL144" s="706"/>
      <c r="AM144" s="706"/>
      <c r="AN144" s="706"/>
      <c r="AO144" s="706"/>
      <c r="AP144" s="706"/>
      <c r="AQ144" s="706"/>
      <c r="AR144" s="706"/>
      <c r="AS144" s="706"/>
      <c r="AT144" s="707"/>
      <c r="AU144" s="706"/>
      <c r="AV144" s="706"/>
      <c r="AW144" s="706"/>
      <c r="AX144" s="706"/>
      <c r="AY144" s="706"/>
      <c r="AZ144" s="706"/>
      <c r="BA144" s="706"/>
      <c r="BB144" s="706"/>
      <c r="BC144" s="706"/>
      <c r="BD144" s="707"/>
      <c r="BE144" s="706"/>
      <c r="BF144" s="706"/>
      <c r="BG144" s="706"/>
      <c r="BH144" s="706"/>
      <c r="BI144" s="706"/>
      <c r="BJ144" s="706"/>
      <c r="BK144" s="706"/>
      <c r="BL144" s="706"/>
      <c r="BM144" s="706"/>
      <c r="BN144" s="707"/>
      <c r="BO144" s="706"/>
      <c r="BP144" s="706"/>
      <c r="BQ144" s="706"/>
      <c r="BR144" s="706"/>
      <c r="BS144" s="706"/>
      <c r="BT144" s="706"/>
      <c r="BU144" s="706"/>
      <c r="BV144" s="706"/>
      <c r="BW144" s="706"/>
      <c r="BX144" s="707"/>
      <c r="BY144" s="706"/>
      <c r="BZ144" s="706"/>
      <c r="CA144" s="706"/>
      <c r="CB144" s="706"/>
      <c r="CC144" s="706"/>
      <c r="CD144" s="706"/>
      <c r="CE144" s="706"/>
      <c r="CF144" s="706"/>
      <c r="CG144" s="706"/>
      <c r="CH144" s="707"/>
      <c r="CI144" s="706"/>
      <c r="CJ144" s="706"/>
      <c r="CK144" s="706"/>
      <c r="CL144" s="706"/>
      <c r="CM144" s="706"/>
      <c r="CN144" s="706"/>
      <c r="CO144" s="706"/>
      <c r="CP144" s="706"/>
      <c r="CQ144" s="706"/>
      <c r="CR144" s="707"/>
      <c r="CS144" s="706"/>
      <c r="CT144" s="706"/>
      <c r="CU144" s="706"/>
      <c r="CV144" s="706"/>
      <c r="CW144" s="706"/>
      <c r="CX144" s="706"/>
      <c r="CY144" s="706"/>
      <c r="CZ144" s="706"/>
      <c r="DA144" s="706"/>
      <c r="DB144" s="696">
        <f t="shared" si="26"/>
        <v>0</v>
      </c>
      <c r="DC144" s="705">
        <f t="shared" si="27"/>
        <v>0</v>
      </c>
      <c r="DD144" s="704">
        <f t="shared" si="28"/>
        <v>0</v>
      </c>
      <c r="DE144" s="703">
        <f t="array" ref="DE144">(MAX(LEN(F144:DA144)))</f>
        <v>0</v>
      </c>
      <c r="DF144" s="700"/>
      <c r="DG144" s="782"/>
    </row>
    <row r="145" spans="1:111" x14ac:dyDescent="0.25">
      <c r="A145" s="710" t="str">
        <f>$B$141&amp;" "&amp;(IF(Setup!$N$67="yes",$B145,"")&amp;" "&amp;(IF(Setup!$N$70="yes",$C145,"")))</f>
        <v xml:space="preserve">Aluminium sheet finishing  </v>
      </c>
      <c r="B145" s="709"/>
      <c r="C145" s="789"/>
      <c r="D145" s="708"/>
      <c r="F145" s="792"/>
      <c r="G145" s="706"/>
      <c r="H145" s="706"/>
      <c r="I145" s="706"/>
      <c r="J145" s="706"/>
      <c r="K145" s="706"/>
      <c r="L145" s="706"/>
      <c r="M145" s="706"/>
      <c r="N145" s="706"/>
      <c r="O145" s="706"/>
      <c r="P145" s="707"/>
      <c r="Q145" s="706"/>
      <c r="R145" s="706"/>
      <c r="S145" s="706"/>
      <c r="T145" s="706"/>
      <c r="U145" s="706"/>
      <c r="V145" s="706"/>
      <c r="W145" s="706"/>
      <c r="X145" s="706"/>
      <c r="Y145" s="706"/>
      <c r="Z145" s="707"/>
      <c r="AA145" s="706"/>
      <c r="AB145" s="706"/>
      <c r="AC145" s="706"/>
      <c r="AD145" s="706"/>
      <c r="AE145" s="706"/>
      <c r="AF145" s="706"/>
      <c r="AG145" s="706"/>
      <c r="AH145" s="706"/>
      <c r="AI145" s="706"/>
      <c r="AJ145" s="707"/>
      <c r="AK145" s="706"/>
      <c r="AL145" s="706"/>
      <c r="AM145" s="706"/>
      <c r="AN145" s="706"/>
      <c r="AO145" s="706"/>
      <c r="AP145" s="706"/>
      <c r="AQ145" s="706"/>
      <c r="AR145" s="706"/>
      <c r="AS145" s="706"/>
      <c r="AT145" s="707"/>
      <c r="AU145" s="706"/>
      <c r="AV145" s="706"/>
      <c r="AW145" s="706"/>
      <c r="AX145" s="706"/>
      <c r="AY145" s="706"/>
      <c r="AZ145" s="706"/>
      <c r="BA145" s="706"/>
      <c r="BB145" s="706"/>
      <c r="BC145" s="706"/>
      <c r="BD145" s="707"/>
      <c r="BE145" s="706"/>
      <c r="BF145" s="706"/>
      <c r="BG145" s="706"/>
      <c r="BH145" s="706"/>
      <c r="BI145" s="706"/>
      <c r="BJ145" s="706"/>
      <c r="BK145" s="706"/>
      <c r="BL145" s="706"/>
      <c r="BM145" s="706"/>
      <c r="BN145" s="707"/>
      <c r="BO145" s="706"/>
      <c r="BP145" s="706"/>
      <c r="BQ145" s="706"/>
      <c r="BR145" s="706"/>
      <c r="BS145" s="706"/>
      <c r="BT145" s="706"/>
      <c r="BU145" s="706"/>
      <c r="BV145" s="706"/>
      <c r="BW145" s="706"/>
      <c r="BX145" s="707"/>
      <c r="BY145" s="706"/>
      <c r="BZ145" s="706"/>
      <c r="CA145" s="706"/>
      <c r="CB145" s="706"/>
      <c r="CC145" s="706"/>
      <c r="CD145" s="706"/>
      <c r="CE145" s="706"/>
      <c r="CF145" s="706"/>
      <c r="CG145" s="706"/>
      <c r="CH145" s="707"/>
      <c r="CI145" s="706"/>
      <c r="CJ145" s="706"/>
      <c r="CK145" s="706"/>
      <c r="CL145" s="706"/>
      <c r="CM145" s="706"/>
      <c r="CN145" s="706"/>
      <c r="CO145" s="706"/>
      <c r="CP145" s="706"/>
      <c r="CQ145" s="706"/>
      <c r="CR145" s="707"/>
      <c r="CS145" s="706"/>
      <c r="CT145" s="706"/>
      <c r="CU145" s="706"/>
      <c r="CV145" s="706"/>
      <c r="CW145" s="706"/>
      <c r="CX145" s="706"/>
      <c r="CY145" s="706"/>
      <c r="CZ145" s="706"/>
      <c r="DA145" s="706"/>
      <c r="DB145" s="696">
        <f t="shared" si="26"/>
        <v>0</v>
      </c>
      <c r="DC145" s="705">
        <f t="shared" si="27"/>
        <v>0</v>
      </c>
      <c r="DD145" s="704">
        <f t="shared" si="28"/>
        <v>0</v>
      </c>
      <c r="DE145" s="703">
        <f t="array" ref="DE145">(MAX(LEN(F145:DA145)))</f>
        <v>0</v>
      </c>
      <c r="DF145" s="700"/>
      <c r="DG145" s="782"/>
    </row>
    <row r="146" spans="1:111" x14ac:dyDescent="0.25">
      <c r="A146" s="710" t="str">
        <f>$B$141&amp;" "&amp;(IF(Setup!$N$67="yes",$B146,"")&amp;" "&amp;(IF(Setup!$N$70="yes",$C146,"")))</f>
        <v xml:space="preserve">Aluminium sheet finishing  </v>
      </c>
      <c r="B146" s="709"/>
      <c r="C146" s="789"/>
      <c r="D146" s="708"/>
      <c r="F146" s="792"/>
      <c r="G146" s="706"/>
      <c r="H146" s="706"/>
      <c r="I146" s="706"/>
      <c r="J146" s="706"/>
      <c r="K146" s="706"/>
      <c r="L146" s="706"/>
      <c r="M146" s="706"/>
      <c r="N146" s="706"/>
      <c r="O146" s="706"/>
      <c r="P146" s="707"/>
      <c r="Q146" s="706"/>
      <c r="R146" s="706"/>
      <c r="S146" s="706"/>
      <c r="T146" s="706"/>
      <c r="U146" s="706"/>
      <c r="V146" s="706"/>
      <c r="W146" s="706"/>
      <c r="X146" s="706"/>
      <c r="Y146" s="706"/>
      <c r="Z146" s="707"/>
      <c r="AA146" s="706"/>
      <c r="AB146" s="706"/>
      <c r="AC146" s="706"/>
      <c r="AD146" s="706"/>
      <c r="AE146" s="706"/>
      <c r="AF146" s="706"/>
      <c r="AG146" s="706"/>
      <c r="AH146" s="706"/>
      <c r="AI146" s="706"/>
      <c r="AJ146" s="707"/>
      <c r="AK146" s="706"/>
      <c r="AL146" s="706"/>
      <c r="AM146" s="706"/>
      <c r="AN146" s="706"/>
      <c r="AO146" s="706"/>
      <c r="AP146" s="706"/>
      <c r="AQ146" s="706"/>
      <c r="AR146" s="706"/>
      <c r="AS146" s="706"/>
      <c r="AT146" s="707"/>
      <c r="AU146" s="706"/>
      <c r="AV146" s="706"/>
      <c r="AW146" s="706"/>
      <c r="AX146" s="706"/>
      <c r="AY146" s="706"/>
      <c r="AZ146" s="706"/>
      <c r="BA146" s="706"/>
      <c r="BB146" s="706"/>
      <c r="BC146" s="706"/>
      <c r="BD146" s="707"/>
      <c r="BE146" s="706"/>
      <c r="BF146" s="706"/>
      <c r="BG146" s="706"/>
      <c r="BH146" s="706"/>
      <c r="BI146" s="706"/>
      <c r="BJ146" s="706"/>
      <c r="BK146" s="706"/>
      <c r="BL146" s="706"/>
      <c r="BM146" s="706"/>
      <c r="BN146" s="707"/>
      <c r="BO146" s="706"/>
      <c r="BP146" s="706"/>
      <c r="BQ146" s="706"/>
      <c r="BR146" s="706"/>
      <c r="BS146" s="706"/>
      <c r="BT146" s="706"/>
      <c r="BU146" s="706"/>
      <c r="BV146" s="706"/>
      <c r="BW146" s="706"/>
      <c r="BX146" s="707"/>
      <c r="BY146" s="706"/>
      <c r="BZ146" s="706"/>
      <c r="CA146" s="706"/>
      <c r="CB146" s="706"/>
      <c r="CC146" s="706"/>
      <c r="CD146" s="706"/>
      <c r="CE146" s="706"/>
      <c r="CF146" s="706"/>
      <c r="CG146" s="706"/>
      <c r="CH146" s="707"/>
      <c r="CI146" s="706"/>
      <c r="CJ146" s="706"/>
      <c r="CK146" s="706"/>
      <c r="CL146" s="706"/>
      <c r="CM146" s="706"/>
      <c r="CN146" s="706"/>
      <c r="CO146" s="706"/>
      <c r="CP146" s="706"/>
      <c r="CQ146" s="706"/>
      <c r="CR146" s="707"/>
      <c r="CS146" s="706"/>
      <c r="CT146" s="706"/>
      <c r="CU146" s="706"/>
      <c r="CV146" s="706"/>
      <c r="CW146" s="706"/>
      <c r="CX146" s="706"/>
      <c r="CY146" s="706"/>
      <c r="CZ146" s="706"/>
      <c r="DA146" s="706"/>
      <c r="DB146" s="696">
        <f t="shared" si="26"/>
        <v>0</v>
      </c>
      <c r="DC146" s="705">
        <f t="shared" si="27"/>
        <v>0</v>
      </c>
      <c r="DD146" s="704">
        <f t="shared" si="28"/>
        <v>0</v>
      </c>
      <c r="DE146" s="703">
        <f t="array" ref="DE146">(MAX(LEN(F146:DA146)))</f>
        <v>0</v>
      </c>
      <c r="DF146" s="700"/>
      <c r="DG146" s="782"/>
    </row>
    <row r="147" spans="1:111" x14ac:dyDescent="0.25">
      <c r="A147" s="710" t="str">
        <f>$B$141&amp;" "&amp;(IF(Setup!$N$67="yes",$B147,"")&amp;" "&amp;(IF(Setup!$N$70="yes",$C147,"")))</f>
        <v xml:space="preserve">Aluminium sheet finishing  </v>
      </c>
      <c r="B147" s="709"/>
      <c r="C147" s="789"/>
      <c r="D147" s="708"/>
      <c r="F147" s="792"/>
      <c r="G147" s="706"/>
      <c r="H147" s="706"/>
      <c r="I147" s="706"/>
      <c r="J147" s="706"/>
      <c r="K147" s="706"/>
      <c r="L147" s="706"/>
      <c r="M147" s="706"/>
      <c r="N147" s="706"/>
      <c r="O147" s="706"/>
      <c r="P147" s="707"/>
      <c r="Q147" s="706"/>
      <c r="R147" s="706"/>
      <c r="S147" s="706"/>
      <c r="T147" s="706"/>
      <c r="U147" s="706"/>
      <c r="V147" s="706"/>
      <c r="W147" s="706"/>
      <c r="X147" s="706"/>
      <c r="Y147" s="706"/>
      <c r="Z147" s="707"/>
      <c r="AA147" s="706"/>
      <c r="AB147" s="706"/>
      <c r="AC147" s="706"/>
      <c r="AD147" s="706"/>
      <c r="AE147" s="706"/>
      <c r="AF147" s="706"/>
      <c r="AG147" s="706"/>
      <c r="AH147" s="706"/>
      <c r="AI147" s="706"/>
      <c r="AJ147" s="707"/>
      <c r="AK147" s="706"/>
      <c r="AL147" s="706"/>
      <c r="AM147" s="706"/>
      <c r="AN147" s="706"/>
      <c r="AO147" s="706"/>
      <c r="AP147" s="706"/>
      <c r="AQ147" s="706"/>
      <c r="AR147" s="706"/>
      <c r="AS147" s="706"/>
      <c r="AT147" s="707"/>
      <c r="AU147" s="706"/>
      <c r="AV147" s="706"/>
      <c r="AW147" s="706"/>
      <c r="AX147" s="706"/>
      <c r="AY147" s="706"/>
      <c r="AZ147" s="706"/>
      <c r="BA147" s="706"/>
      <c r="BB147" s="706"/>
      <c r="BC147" s="706"/>
      <c r="BD147" s="707"/>
      <c r="BE147" s="706"/>
      <c r="BF147" s="706"/>
      <c r="BG147" s="706"/>
      <c r="BH147" s="706"/>
      <c r="BI147" s="706"/>
      <c r="BJ147" s="706"/>
      <c r="BK147" s="706"/>
      <c r="BL147" s="706"/>
      <c r="BM147" s="706"/>
      <c r="BN147" s="707"/>
      <c r="BO147" s="706"/>
      <c r="BP147" s="706"/>
      <c r="BQ147" s="706"/>
      <c r="BR147" s="706"/>
      <c r="BS147" s="706"/>
      <c r="BT147" s="706"/>
      <c r="BU147" s="706"/>
      <c r="BV147" s="706"/>
      <c r="BW147" s="706"/>
      <c r="BX147" s="707"/>
      <c r="BY147" s="706"/>
      <c r="BZ147" s="706"/>
      <c r="CA147" s="706"/>
      <c r="CB147" s="706"/>
      <c r="CC147" s="706"/>
      <c r="CD147" s="706"/>
      <c r="CE147" s="706"/>
      <c r="CF147" s="706"/>
      <c r="CG147" s="706"/>
      <c r="CH147" s="707"/>
      <c r="CI147" s="706"/>
      <c r="CJ147" s="706"/>
      <c r="CK147" s="706"/>
      <c r="CL147" s="706"/>
      <c r="CM147" s="706"/>
      <c r="CN147" s="706"/>
      <c r="CO147" s="706"/>
      <c r="CP147" s="706"/>
      <c r="CQ147" s="706"/>
      <c r="CR147" s="707"/>
      <c r="CS147" s="706"/>
      <c r="CT147" s="706"/>
      <c r="CU147" s="706"/>
      <c r="CV147" s="706"/>
      <c r="CW147" s="706"/>
      <c r="CX147" s="706"/>
      <c r="CY147" s="706"/>
      <c r="CZ147" s="706"/>
      <c r="DA147" s="706"/>
      <c r="DB147" s="696">
        <f t="shared" si="26"/>
        <v>0</v>
      </c>
      <c r="DC147" s="705">
        <f t="shared" si="27"/>
        <v>0</v>
      </c>
      <c r="DD147" s="704">
        <f t="shared" si="28"/>
        <v>0</v>
      </c>
      <c r="DE147" s="703">
        <f t="array" ref="DE147">(MAX(LEN(F147:DA147)))</f>
        <v>0</v>
      </c>
      <c r="DF147" s="700"/>
      <c r="DG147" s="782"/>
    </row>
    <row r="148" spans="1:111" x14ac:dyDescent="0.25">
      <c r="A148" s="710" t="str">
        <f>$B$141&amp;" "&amp;(IF(Setup!$N$67="yes",$B148,"")&amp;" "&amp;(IF(Setup!$N$70="yes",$C148,"")))</f>
        <v xml:space="preserve">Aluminium sheet finishing  </v>
      </c>
      <c r="B148" s="709"/>
      <c r="C148" s="789"/>
      <c r="D148" s="708"/>
      <c r="F148" s="792"/>
      <c r="G148" s="706"/>
      <c r="H148" s="706"/>
      <c r="I148" s="706"/>
      <c r="J148" s="706"/>
      <c r="K148" s="706"/>
      <c r="L148" s="706"/>
      <c r="M148" s="706"/>
      <c r="N148" s="706"/>
      <c r="O148" s="706"/>
      <c r="P148" s="707"/>
      <c r="Q148" s="706"/>
      <c r="R148" s="706"/>
      <c r="S148" s="706"/>
      <c r="T148" s="706"/>
      <c r="U148" s="706"/>
      <c r="V148" s="706"/>
      <c r="W148" s="706"/>
      <c r="X148" s="706"/>
      <c r="Y148" s="706"/>
      <c r="Z148" s="707"/>
      <c r="AA148" s="706"/>
      <c r="AB148" s="706"/>
      <c r="AC148" s="706"/>
      <c r="AD148" s="706"/>
      <c r="AE148" s="706"/>
      <c r="AF148" s="706"/>
      <c r="AG148" s="706"/>
      <c r="AH148" s="706"/>
      <c r="AI148" s="706"/>
      <c r="AJ148" s="707"/>
      <c r="AK148" s="706"/>
      <c r="AL148" s="706"/>
      <c r="AM148" s="706"/>
      <c r="AN148" s="706"/>
      <c r="AO148" s="706"/>
      <c r="AP148" s="706"/>
      <c r="AQ148" s="706"/>
      <c r="AR148" s="706"/>
      <c r="AS148" s="706"/>
      <c r="AT148" s="707"/>
      <c r="AU148" s="706"/>
      <c r="AV148" s="706"/>
      <c r="AW148" s="706"/>
      <c r="AX148" s="706"/>
      <c r="AY148" s="706"/>
      <c r="AZ148" s="706"/>
      <c r="BA148" s="706"/>
      <c r="BB148" s="706"/>
      <c r="BC148" s="706"/>
      <c r="BD148" s="707"/>
      <c r="BE148" s="706"/>
      <c r="BF148" s="706"/>
      <c r="BG148" s="706"/>
      <c r="BH148" s="706"/>
      <c r="BI148" s="706"/>
      <c r="BJ148" s="706"/>
      <c r="BK148" s="706"/>
      <c r="BL148" s="706"/>
      <c r="BM148" s="706"/>
      <c r="BN148" s="707"/>
      <c r="BO148" s="706"/>
      <c r="BP148" s="706"/>
      <c r="BQ148" s="706"/>
      <c r="BR148" s="706"/>
      <c r="BS148" s="706"/>
      <c r="BT148" s="706"/>
      <c r="BU148" s="706"/>
      <c r="BV148" s="706"/>
      <c r="BW148" s="706"/>
      <c r="BX148" s="707"/>
      <c r="BY148" s="706"/>
      <c r="BZ148" s="706"/>
      <c r="CA148" s="706"/>
      <c r="CB148" s="706"/>
      <c r="CC148" s="706"/>
      <c r="CD148" s="706"/>
      <c r="CE148" s="706"/>
      <c r="CF148" s="706"/>
      <c r="CG148" s="706"/>
      <c r="CH148" s="707"/>
      <c r="CI148" s="706"/>
      <c r="CJ148" s="706"/>
      <c r="CK148" s="706"/>
      <c r="CL148" s="706"/>
      <c r="CM148" s="706"/>
      <c r="CN148" s="706"/>
      <c r="CO148" s="706"/>
      <c r="CP148" s="706"/>
      <c r="CQ148" s="706"/>
      <c r="CR148" s="707"/>
      <c r="CS148" s="706"/>
      <c r="CT148" s="706"/>
      <c r="CU148" s="706"/>
      <c r="CV148" s="706"/>
      <c r="CW148" s="706"/>
      <c r="CX148" s="706"/>
      <c r="CY148" s="706"/>
      <c r="CZ148" s="706"/>
      <c r="DA148" s="706"/>
      <c r="DB148" s="696">
        <f t="shared" si="26"/>
        <v>0</v>
      </c>
      <c r="DC148" s="705">
        <f t="shared" si="27"/>
        <v>0</v>
      </c>
      <c r="DD148" s="704">
        <f t="shared" si="28"/>
        <v>0</v>
      </c>
      <c r="DE148" s="703">
        <f t="array" ref="DE148">(MAX(LEN(F148:DA148)))</f>
        <v>0</v>
      </c>
      <c r="DF148" s="700"/>
      <c r="DG148" s="782"/>
    </row>
    <row r="149" spans="1:111" x14ac:dyDescent="0.25">
      <c r="A149" s="710" t="str">
        <f>$B$141&amp;" "&amp;(IF(Setup!$N$67="yes",$B149,"")&amp;" "&amp;(IF(Setup!$N$70="yes",$C149,"")))</f>
        <v xml:space="preserve">Aluminium sheet finishing  </v>
      </c>
      <c r="B149" s="709"/>
      <c r="C149" s="789"/>
      <c r="D149" s="708"/>
      <c r="F149" s="792"/>
      <c r="G149" s="706"/>
      <c r="H149" s="706"/>
      <c r="I149" s="706"/>
      <c r="J149" s="706"/>
      <c r="K149" s="706"/>
      <c r="L149" s="706"/>
      <c r="M149" s="706"/>
      <c r="N149" s="706"/>
      <c r="O149" s="706"/>
      <c r="P149" s="707"/>
      <c r="Q149" s="706"/>
      <c r="R149" s="706"/>
      <c r="S149" s="706"/>
      <c r="T149" s="706"/>
      <c r="U149" s="706"/>
      <c r="V149" s="706"/>
      <c r="W149" s="706"/>
      <c r="X149" s="706"/>
      <c r="Y149" s="706"/>
      <c r="Z149" s="707"/>
      <c r="AA149" s="706"/>
      <c r="AB149" s="706"/>
      <c r="AC149" s="706"/>
      <c r="AD149" s="706"/>
      <c r="AE149" s="706"/>
      <c r="AF149" s="706"/>
      <c r="AG149" s="706"/>
      <c r="AH149" s="706"/>
      <c r="AI149" s="706"/>
      <c r="AJ149" s="707"/>
      <c r="AK149" s="706"/>
      <c r="AL149" s="706"/>
      <c r="AM149" s="706"/>
      <c r="AN149" s="706"/>
      <c r="AO149" s="706"/>
      <c r="AP149" s="706"/>
      <c r="AQ149" s="706"/>
      <c r="AR149" s="706"/>
      <c r="AS149" s="706"/>
      <c r="AT149" s="707"/>
      <c r="AU149" s="706"/>
      <c r="AV149" s="706"/>
      <c r="AW149" s="706"/>
      <c r="AX149" s="706"/>
      <c r="AY149" s="706"/>
      <c r="AZ149" s="706"/>
      <c r="BA149" s="706"/>
      <c r="BB149" s="706"/>
      <c r="BC149" s="706"/>
      <c r="BD149" s="707"/>
      <c r="BE149" s="706"/>
      <c r="BF149" s="706"/>
      <c r="BG149" s="706"/>
      <c r="BH149" s="706"/>
      <c r="BI149" s="706"/>
      <c r="BJ149" s="706"/>
      <c r="BK149" s="706"/>
      <c r="BL149" s="706"/>
      <c r="BM149" s="706"/>
      <c r="BN149" s="707"/>
      <c r="BO149" s="706"/>
      <c r="BP149" s="706"/>
      <c r="BQ149" s="706"/>
      <c r="BR149" s="706"/>
      <c r="BS149" s="706"/>
      <c r="BT149" s="706"/>
      <c r="BU149" s="706"/>
      <c r="BV149" s="706"/>
      <c r="BW149" s="706"/>
      <c r="BX149" s="707"/>
      <c r="BY149" s="706"/>
      <c r="BZ149" s="706"/>
      <c r="CA149" s="706"/>
      <c r="CB149" s="706"/>
      <c r="CC149" s="706"/>
      <c r="CD149" s="706"/>
      <c r="CE149" s="706"/>
      <c r="CF149" s="706"/>
      <c r="CG149" s="706"/>
      <c r="CH149" s="707"/>
      <c r="CI149" s="706"/>
      <c r="CJ149" s="706"/>
      <c r="CK149" s="706"/>
      <c r="CL149" s="706"/>
      <c r="CM149" s="706"/>
      <c r="CN149" s="706"/>
      <c r="CO149" s="706"/>
      <c r="CP149" s="706"/>
      <c r="CQ149" s="706"/>
      <c r="CR149" s="707"/>
      <c r="CS149" s="706"/>
      <c r="CT149" s="706"/>
      <c r="CU149" s="706"/>
      <c r="CV149" s="706"/>
      <c r="CW149" s="706"/>
      <c r="CX149" s="706"/>
      <c r="CY149" s="706"/>
      <c r="CZ149" s="706"/>
      <c r="DA149" s="706"/>
      <c r="DB149" s="696">
        <f t="shared" si="26"/>
        <v>0</v>
      </c>
      <c r="DC149" s="705">
        <f t="shared" si="27"/>
        <v>0</v>
      </c>
      <c r="DD149" s="704">
        <f t="shared" si="28"/>
        <v>0</v>
      </c>
      <c r="DE149" s="703">
        <f t="array" ref="DE149">(MAX(LEN(F149:DA149)))</f>
        <v>0</v>
      </c>
      <c r="DF149" s="700"/>
      <c r="DG149" s="782"/>
    </row>
    <row r="150" spans="1:111" x14ac:dyDescent="0.25">
      <c r="A150" s="710" t="str">
        <f>$B$141&amp;" "&amp;(IF(Setup!$N$67="yes",$B150,"")&amp;" "&amp;(IF(Setup!$N$70="yes",$C150,"")))</f>
        <v xml:space="preserve">Aluminium sheet finishing  </v>
      </c>
      <c r="B150" s="709"/>
      <c r="C150" s="789"/>
      <c r="D150" s="708"/>
      <c r="F150" s="792"/>
      <c r="G150" s="706"/>
      <c r="H150" s="706"/>
      <c r="I150" s="706"/>
      <c r="J150" s="706"/>
      <c r="K150" s="706"/>
      <c r="L150" s="706"/>
      <c r="M150" s="706"/>
      <c r="N150" s="706"/>
      <c r="O150" s="706"/>
      <c r="P150" s="707"/>
      <c r="Q150" s="706"/>
      <c r="R150" s="706"/>
      <c r="S150" s="706"/>
      <c r="T150" s="706"/>
      <c r="U150" s="706"/>
      <c r="V150" s="706"/>
      <c r="W150" s="706"/>
      <c r="X150" s="706"/>
      <c r="Y150" s="706"/>
      <c r="Z150" s="707"/>
      <c r="AA150" s="706"/>
      <c r="AB150" s="706"/>
      <c r="AC150" s="706"/>
      <c r="AD150" s="706"/>
      <c r="AE150" s="706"/>
      <c r="AF150" s="706"/>
      <c r="AG150" s="706"/>
      <c r="AH150" s="706"/>
      <c r="AI150" s="706"/>
      <c r="AJ150" s="707"/>
      <c r="AK150" s="706"/>
      <c r="AL150" s="706"/>
      <c r="AM150" s="706"/>
      <c r="AN150" s="706"/>
      <c r="AO150" s="706"/>
      <c r="AP150" s="706"/>
      <c r="AQ150" s="706"/>
      <c r="AR150" s="706"/>
      <c r="AS150" s="706"/>
      <c r="AT150" s="707"/>
      <c r="AU150" s="706"/>
      <c r="AV150" s="706"/>
      <c r="AW150" s="706"/>
      <c r="AX150" s="706"/>
      <c r="AY150" s="706"/>
      <c r="AZ150" s="706"/>
      <c r="BA150" s="706"/>
      <c r="BB150" s="706"/>
      <c r="BC150" s="706"/>
      <c r="BD150" s="707"/>
      <c r="BE150" s="706"/>
      <c r="BF150" s="706"/>
      <c r="BG150" s="706"/>
      <c r="BH150" s="706"/>
      <c r="BI150" s="706"/>
      <c r="BJ150" s="706"/>
      <c r="BK150" s="706"/>
      <c r="BL150" s="706"/>
      <c r="BM150" s="706"/>
      <c r="BN150" s="707"/>
      <c r="BO150" s="706"/>
      <c r="BP150" s="706"/>
      <c r="BQ150" s="706"/>
      <c r="BR150" s="706"/>
      <c r="BS150" s="706"/>
      <c r="BT150" s="706"/>
      <c r="BU150" s="706"/>
      <c r="BV150" s="706"/>
      <c r="BW150" s="706"/>
      <c r="BX150" s="707"/>
      <c r="BY150" s="706"/>
      <c r="BZ150" s="706"/>
      <c r="CA150" s="706"/>
      <c r="CB150" s="706"/>
      <c r="CC150" s="706"/>
      <c r="CD150" s="706"/>
      <c r="CE150" s="706"/>
      <c r="CF150" s="706"/>
      <c r="CG150" s="706"/>
      <c r="CH150" s="707"/>
      <c r="CI150" s="706"/>
      <c r="CJ150" s="706"/>
      <c r="CK150" s="706"/>
      <c r="CL150" s="706"/>
      <c r="CM150" s="706"/>
      <c r="CN150" s="706"/>
      <c r="CO150" s="706"/>
      <c r="CP150" s="706"/>
      <c r="CQ150" s="706"/>
      <c r="CR150" s="707"/>
      <c r="CS150" s="706"/>
      <c r="CT150" s="706"/>
      <c r="CU150" s="706"/>
      <c r="CV150" s="706"/>
      <c r="CW150" s="706"/>
      <c r="CX150" s="706"/>
      <c r="CY150" s="706"/>
      <c r="CZ150" s="706"/>
      <c r="DA150" s="706"/>
      <c r="DB150" s="696">
        <f t="shared" si="26"/>
        <v>0</v>
      </c>
      <c r="DC150" s="705">
        <f t="shared" si="27"/>
        <v>0</v>
      </c>
      <c r="DD150" s="704">
        <f t="shared" si="28"/>
        <v>0</v>
      </c>
      <c r="DE150" s="703">
        <f t="array" ref="DE150">(MAX(LEN(F150:DA150)))</f>
        <v>0</v>
      </c>
      <c r="DF150" s="700"/>
      <c r="DG150" s="782"/>
    </row>
    <row r="151" spans="1:111" x14ac:dyDescent="0.25">
      <c r="A151" s="710" t="str">
        <f>$B$141&amp;" "&amp;(IF(Setup!$N$67="yes",$B151,"")&amp;" "&amp;(IF(Setup!$N$70="yes",$C151,"")))</f>
        <v xml:space="preserve">Aluminium sheet finishing  </v>
      </c>
      <c r="B151" s="709"/>
      <c r="C151" s="789"/>
      <c r="D151" s="708"/>
      <c r="F151" s="792"/>
      <c r="G151" s="706"/>
      <c r="H151" s="706"/>
      <c r="I151" s="706"/>
      <c r="J151" s="706"/>
      <c r="K151" s="706"/>
      <c r="L151" s="706"/>
      <c r="M151" s="706"/>
      <c r="N151" s="706"/>
      <c r="O151" s="706"/>
      <c r="P151" s="707"/>
      <c r="Q151" s="706"/>
      <c r="R151" s="706"/>
      <c r="S151" s="706"/>
      <c r="T151" s="706"/>
      <c r="U151" s="706"/>
      <c r="V151" s="706"/>
      <c r="W151" s="706"/>
      <c r="X151" s="706"/>
      <c r="Y151" s="706"/>
      <c r="Z151" s="707"/>
      <c r="AA151" s="706"/>
      <c r="AB151" s="706"/>
      <c r="AC151" s="706"/>
      <c r="AD151" s="706"/>
      <c r="AE151" s="706"/>
      <c r="AF151" s="706"/>
      <c r="AG151" s="706"/>
      <c r="AH151" s="706"/>
      <c r="AI151" s="706"/>
      <c r="AJ151" s="707"/>
      <c r="AK151" s="706"/>
      <c r="AL151" s="706"/>
      <c r="AM151" s="706"/>
      <c r="AN151" s="706"/>
      <c r="AO151" s="706"/>
      <c r="AP151" s="706"/>
      <c r="AQ151" s="706"/>
      <c r="AR151" s="706"/>
      <c r="AS151" s="706"/>
      <c r="AT151" s="707"/>
      <c r="AU151" s="706"/>
      <c r="AV151" s="706"/>
      <c r="AW151" s="706"/>
      <c r="AX151" s="706"/>
      <c r="AY151" s="706"/>
      <c r="AZ151" s="706"/>
      <c r="BA151" s="706"/>
      <c r="BB151" s="706"/>
      <c r="BC151" s="706"/>
      <c r="BD151" s="707"/>
      <c r="BE151" s="706"/>
      <c r="BF151" s="706"/>
      <c r="BG151" s="706"/>
      <c r="BH151" s="706"/>
      <c r="BI151" s="706"/>
      <c r="BJ151" s="706"/>
      <c r="BK151" s="706"/>
      <c r="BL151" s="706"/>
      <c r="BM151" s="706"/>
      <c r="BN151" s="707"/>
      <c r="BO151" s="706"/>
      <c r="BP151" s="706"/>
      <c r="BQ151" s="706"/>
      <c r="BR151" s="706"/>
      <c r="BS151" s="706"/>
      <c r="BT151" s="706"/>
      <c r="BU151" s="706"/>
      <c r="BV151" s="706"/>
      <c r="BW151" s="706"/>
      <c r="BX151" s="707"/>
      <c r="BY151" s="706"/>
      <c r="BZ151" s="706"/>
      <c r="CA151" s="706"/>
      <c r="CB151" s="706"/>
      <c r="CC151" s="706"/>
      <c r="CD151" s="706"/>
      <c r="CE151" s="706"/>
      <c r="CF151" s="706"/>
      <c r="CG151" s="706"/>
      <c r="CH151" s="707"/>
      <c r="CI151" s="706"/>
      <c r="CJ151" s="706"/>
      <c r="CK151" s="706"/>
      <c r="CL151" s="706"/>
      <c r="CM151" s="706"/>
      <c r="CN151" s="706"/>
      <c r="CO151" s="706"/>
      <c r="CP151" s="706"/>
      <c r="CQ151" s="706"/>
      <c r="CR151" s="707"/>
      <c r="CS151" s="706"/>
      <c r="CT151" s="706"/>
      <c r="CU151" s="706"/>
      <c r="CV151" s="706"/>
      <c r="CW151" s="706"/>
      <c r="CX151" s="706"/>
      <c r="CY151" s="706"/>
      <c r="CZ151" s="706"/>
      <c r="DA151" s="706"/>
      <c r="DB151" s="696">
        <f t="shared" si="26"/>
        <v>0</v>
      </c>
      <c r="DC151" s="705">
        <f t="shared" si="27"/>
        <v>0</v>
      </c>
      <c r="DD151" s="704">
        <f t="shared" si="28"/>
        <v>0</v>
      </c>
      <c r="DE151" s="703">
        <f t="array" ref="DE151">(MAX(LEN(F151:DA151)))</f>
        <v>0</v>
      </c>
      <c r="DF151" s="700"/>
      <c r="DG151" s="782"/>
    </row>
    <row r="152" spans="1:111" x14ac:dyDescent="0.25">
      <c r="A152" s="710" t="str">
        <f>$B$141&amp;" "&amp;(IF(Setup!$N$67="yes",$B152,"")&amp;" "&amp;(IF(Setup!$N$70="yes",$C152,"")))</f>
        <v xml:space="preserve">Aluminium sheet finishing  </v>
      </c>
      <c r="B152" s="709"/>
      <c r="C152" s="789"/>
      <c r="D152" s="708"/>
      <c r="F152" s="792"/>
      <c r="G152" s="706"/>
      <c r="H152" s="706"/>
      <c r="I152" s="706"/>
      <c r="J152" s="706"/>
      <c r="K152" s="706"/>
      <c r="L152" s="706"/>
      <c r="M152" s="706"/>
      <c r="N152" s="706"/>
      <c r="O152" s="706"/>
      <c r="P152" s="707"/>
      <c r="Q152" s="706"/>
      <c r="R152" s="706"/>
      <c r="S152" s="706"/>
      <c r="T152" s="706"/>
      <c r="U152" s="706"/>
      <c r="V152" s="706"/>
      <c r="W152" s="706"/>
      <c r="X152" s="706"/>
      <c r="Y152" s="706"/>
      <c r="Z152" s="707"/>
      <c r="AA152" s="706"/>
      <c r="AB152" s="706"/>
      <c r="AC152" s="706"/>
      <c r="AD152" s="706"/>
      <c r="AE152" s="706"/>
      <c r="AF152" s="706"/>
      <c r="AG152" s="706"/>
      <c r="AH152" s="706"/>
      <c r="AI152" s="706"/>
      <c r="AJ152" s="707"/>
      <c r="AK152" s="706"/>
      <c r="AL152" s="706"/>
      <c r="AM152" s="706"/>
      <c r="AN152" s="706"/>
      <c r="AO152" s="706"/>
      <c r="AP152" s="706"/>
      <c r="AQ152" s="706"/>
      <c r="AR152" s="706"/>
      <c r="AS152" s="706"/>
      <c r="AT152" s="707"/>
      <c r="AU152" s="706"/>
      <c r="AV152" s="706"/>
      <c r="AW152" s="706"/>
      <c r="AX152" s="706"/>
      <c r="AY152" s="706"/>
      <c r="AZ152" s="706"/>
      <c r="BA152" s="706"/>
      <c r="BB152" s="706"/>
      <c r="BC152" s="706"/>
      <c r="BD152" s="707"/>
      <c r="BE152" s="706"/>
      <c r="BF152" s="706"/>
      <c r="BG152" s="706"/>
      <c r="BH152" s="706"/>
      <c r="BI152" s="706"/>
      <c r="BJ152" s="706"/>
      <c r="BK152" s="706"/>
      <c r="BL152" s="706"/>
      <c r="BM152" s="706"/>
      <c r="BN152" s="707"/>
      <c r="BO152" s="706"/>
      <c r="BP152" s="706"/>
      <c r="BQ152" s="706"/>
      <c r="BR152" s="706"/>
      <c r="BS152" s="706"/>
      <c r="BT152" s="706"/>
      <c r="BU152" s="706"/>
      <c r="BV152" s="706"/>
      <c r="BW152" s="706"/>
      <c r="BX152" s="707"/>
      <c r="BY152" s="706"/>
      <c r="BZ152" s="706"/>
      <c r="CA152" s="706"/>
      <c r="CB152" s="706"/>
      <c r="CC152" s="706"/>
      <c r="CD152" s="706"/>
      <c r="CE152" s="706"/>
      <c r="CF152" s="706"/>
      <c r="CG152" s="706"/>
      <c r="CH152" s="707"/>
      <c r="CI152" s="706"/>
      <c r="CJ152" s="706"/>
      <c r="CK152" s="706"/>
      <c r="CL152" s="706"/>
      <c r="CM152" s="706"/>
      <c r="CN152" s="706"/>
      <c r="CO152" s="706"/>
      <c r="CP152" s="706"/>
      <c r="CQ152" s="706"/>
      <c r="CR152" s="707"/>
      <c r="CS152" s="706"/>
      <c r="CT152" s="706"/>
      <c r="CU152" s="706"/>
      <c r="CV152" s="706"/>
      <c r="CW152" s="706"/>
      <c r="CX152" s="706"/>
      <c r="CY152" s="706"/>
      <c r="CZ152" s="706"/>
      <c r="DA152" s="706"/>
      <c r="DB152" s="696">
        <f t="shared" si="26"/>
        <v>0</v>
      </c>
      <c r="DC152" s="705">
        <f t="shared" si="27"/>
        <v>0</v>
      </c>
      <c r="DD152" s="704">
        <f t="shared" si="28"/>
        <v>0</v>
      </c>
      <c r="DE152" s="703">
        <f t="array" ref="DE152">(MAX(LEN(F152:DA152)))</f>
        <v>0</v>
      </c>
      <c r="DF152" s="700"/>
      <c r="DG152" s="782"/>
    </row>
    <row r="153" spans="1:111" x14ac:dyDescent="0.25">
      <c r="A153" s="710" t="str">
        <f>$B$141&amp;" "&amp;(IF(Setup!$N$67="yes",$B153,"")&amp;" "&amp;(IF(Setup!$N$70="yes",$C153,"")))</f>
        <v xml:space="preserve">Aluminium sheet finishing  </v>
      </c>
      <c r="B153" s="709"/>
      <c r="C153" s="789"/>
      <c r="D153" s="708"/>
      <c r="F153" s="792"/>
      <c r="G153" s="706"/>
      <c r="H153" s="706"/>
      <c r="I153" s="706"/>
      <c r="J153" s="706"/>
      <c r="K153" s="706"/>
      <c r="L153" s="706"/>
      <c r="M153" s="706"/>
      <c r="N153" s="706"/>
      <c r="O153" s="706"/>
      <c r="P153" s="707"/>
      <c r="Q153" s="706"/>
      <c r="R153" s="706"/>
      <c r="S153" s="706"/>
      <c r="T153" s="706"/>
      <c r="U153" s="706"/>
      <c r="V153" s="706"/>
      <c r="W153" s="706"/>
      <c r="X153" s="706"/>
      <c r="Y153" s="706"/>
      <c r="Z153" s="707"/>
      <c r="AA153" s="706"/>
      <c r="AB153" s="706"/>
      <c r="AC153" s="706"/>
      <c r="AD153" s="706"/>
      <c r="AE153" s="706"/>
      <c r="AF153" s="706"/>
      <c r="AG153" s="706"/>
      <c r="AH153" s="706"/>
      <c r="AI153" s="706"/>
      <c r="AJ153" s="707"/>
      <c r="AK153" s="706"/>
      <c r="AL153" s="706"/>
      <c r="AM153" s="706"/>
      <c r="AN153" s="706"/>
      <c r="AO153" s="706"/>
      <c r="AP153" s="706"/>
      <c r="AQ153" s="706"/>
      <c r="AR153" s="706"/>
      <c r="AS153" s="706"/>
      <c r="AT153" s="707"/>
      <c r="AU153" s="706"/>
      <c r="AV153" s="706"/>
      <c r="AW153" s="706"/>
      <c r="AX153" s="706"/>
      <c r="AY153" s="706"/>
      <c r="AZ153" s="706"/>
      <c r="BA153" s="706"/>
      <c r="BB153" s="706"/>
      <c r="BC153" s="706"/>
      <c r="BD153" s="707"/>
      <c r="BE153" s="706"/>
      <c r="BF153" s="706"/>
      <c r="BG153" s="706"/>
      <c r="BH153" s="706"/>
      <c r="BI153" s="706"/>
      <c r="BJ153" s="706"/>
      <c r="BK153" s="706"/>
      <c r="BL153" s="706"/>
      <c r="BM153" s="706"/>
      <c r="BN153" s="707"/>
      <c r="BO153" s="706"/>
      <c r="BP153" s="706"/>
      <c r="BQ153" s="706"/>
      <c r="BR153" s="706"/>
      <c r="BS153" s="706"/>
      <c r="BT153" s="706"/>
      <c r="BU153" s="706"/>
      <c r="BV153" s="706"/>
      <c r="BW153" s="706"/>
      <c r="BX153" s="707"/>
      <c r="BY153" s="706"/>
      <c r="BZ153" s="706"/>
      <c r="CA153" s="706"/>
      <c r="CB153" s="706"/>
      <c r="CC153" s="706"/>
      <c r="CD153" s="706"/>
      <c r="CE153" s="706"/>
      <c r="CF153" s="706"/>
      <c r="CG153" s="706"/>
      <c r="CH153" s="707"/>
      <c r="CI153" s="706"/>
      <c r="CJ153" s="706"/>
      <c r="CK153" s="706"/>
      <c r="CL153" s="706"/>
      <c r="CM153" s="706"/>
      <c r="CN153" s="706"/>
      <c r="CO153" s="706"/>
      <c r="CP153" s="706"/>
      <c r="CQ153" s="706"/>
      <c r="CR153" s="707"/>
      <c r="CS153" s="706"/>
      <c r="CT153" s="706"/>
      <c r="CU153" s="706"/>
      <c r="CV153" s="706"/>
      <c r="CW153" s="706"/>
      <c r="CX153" s="706"/>
      <c r="CY153" s="706"/>
      <c r="CZ153" s="706"/>
      <c r="DA153" s="706"/>
      <c r="DB153" s="696">
        <f t="shared" si="26"/>
        <v>0</v>
      </c>
      <c r="DC153" s="705">
        <f t="shared" si="27"/>
        <v>0</v>
      </c>
      <c r="DD153" s="704">
        <f t="shared" si="28"/>
        <v>0</v>
      </c>
      <c r="DE153" s="703">
        <f t="array" ref="DE153">(MAX(LEN(F153:DA153)))</f>
        <v>0</v>
      </c>
      <c r="DF153" s="700"/>
      <c r="DG153" s="783"/>
    </row>
    <row r="154" spans="1:111" ht="13" thickBot="1" x14ac:dyDescent="0.3">
      <c r="A154" s="710" t="str">
        <f>$B$141&amp;" "&amp;(IF(Setup!$N$67="yes",$B154,"")&amp;" "&amp;(IF(Setup!$N$70="yes",$C154,"")))</f>
        <v xml:space="preserve">Aluminium sheet finishing  </v>
      </c>
      <c r="B154" s="709"/>
      <c r="C154" s="789"/>
      <c r="D154" s="708"/>
      <c r="E154" s="799"/>
      <c r="F154" s="792"/>
      <c r="G154" s="706"/>
      <c r="H154" s="706"/>
      <c r="I154" s="706"/>
      <c r="J154" s="706"/>
      <c r="K154" s="706"/>
      <c r="L154" s="706"/>
      <c r="M154" s="706"/>
      <c r="N154" s="706"/>
      <c r="O154" s="706"/>
      <c r="P154" s="707"/>
      <c r="Q154" s="706"/>
      <c r="R154" s="706"/>
      <c r="S154" s="706"/>
      <c r="T154" s="706"/>
      <c r="U154" s="706"/>
      <c r="V154" s="706"/>
      <c r="W154" s="706"/>
      <c r="X154" s="706"/>
      <c r="Y154" s="706"/>
      <c r="Z154" s="707"/>
      <c r="AA154" s="706"/>
      <c r="AB154" s="706"/>
      <c r="AC154" s="706"/>
      <c r="AD154" s="706"/>
      <c r="AE154" s="706"/>
      <c r="AF154" s="706"/>
      <c r="AG154" s="706"/>
      <c r="AH154" s="706"/>
      <c r="AI154" s="706"/>
      <c r="AJ154" s="707"/>
      <c r="AK154" s="706"/>
      <c r="AL154" s="706"/>
      <c r="AM154" s="706"/>
      <c r="AN154" s="706"/>
      <c r="AO154" s="706"/>
      <c r="AP154" s="706"/>
      <c r="AQ154" s="706"/>
      <c r="AR154" s="706"/>
      <c r="AS154" s="706"/>
      <c r="AT154" s="707"/>
      <c r="AU154" s="706"/>
      <c r="AV154" s="706"/>
      <c r="AW154" s="706"/>
      <c r="AX154" s="706"/>
      <c r="AY154" s="706"/>
      <c r="AZ154" s="706"/>
      <c r="BA154" s="706"/>
      <c r="BB154" s="706"/>
      <c r="BC154" s="706"/>
      <c r="BD154" s="707"/>
      <c r="BE154" s="706"/>
      <c r="BF154" s="706"/>
      <c r="BG154" s="706"/>
      <c r="BH154" s="706"/>
      <c r="BI154" s="706"/>
      <c r="BJ154" s="706"/>
      <c r="BK154" s="706"/>
      <c r="BL154" s="706"/>
      <c r="BM154" s="706"/>
      <c r="BN154" s="707"/>
      <c r="BO154" s="706"/>
      <c r="BP154" s="706"/>
      <c r="BQ154" s="706"/>
      <c r="BR154" s="706"/>
      <c r="BS154" s="706"/>
      <c r="BT154" s="706"/>
      <c r="BU154" s="706"/>
      <c r="BV154" s="706"/>
      <c r="BW154" s="706"/>
      <c r="BX154" s="707"/>
      <c r="BY154" s="706"/>
      <c r="BZ154" s="706"/>
      <c r="CA154" s="706"/>
      <c r="CB154" s="706"/>
      <c r="CC154" s="706"/>
      <c r="CD154" s="706"/>
      <c r="CE154" s="706"/>
      <c r="CF154" s="706"/>
      <c r="CG154" s="706"/>
      <c r="CH154" s="707"/>
      <c r="CI154" s="706"/>
      <c r="CJ154" s="706"/>
      <c r="CK154" s="706"/>
      <c r="CL154" s="706"/>
      <c r="CM154" s="706"/>
      <c r="CN154" s="706"/>
      <c r="CO154" s="706"/>
      <c r="CP154" s="706"/>
      <c r="CQ154" s="706"/>
      <c r="CR154" s="707"/>
      <c r="CS154" s="706"/>
      <c r="CT154" s="706"/>
      <c r="CU154" s="706"/>
      <c r="CV154" s="706"/>
      <c r="CW154" s="706"/>
      <c r="CX154" s="706"/>
      <c r="CY154" s="706"/>
      <c r="CZ154" s="706"/>
      <c r="DA154" s="706"/>
      <c r="DB154" s="696">
        <f t="shared" si="26"/>
        <v>0</v>
      </c>
      <c r="DC154" s="705">
        <f t="shared" si="27"/>
        <v>0</v>
      </c>
      <c r="DD154" s="704">
        <f t="shared" si="28"/>
        <v>0</v>
      </c>
      <c r="DE154" s="703">
        <f t="array" ref="DE154">(MAX(LEN(F154:DA154)))</f>
        <v>0</v>
      </c>
      <c r="DF154" s="700"/>
      <c r="DG154" s="783"/>
    </row>
    <row r="155" spans="1:111" ht="13.5" thickTop="1" x14ac:dyDescent="0.3">
      <c r="A155" s="712"/>
      <c r="B155" s="1211"/>
      <c r="C155" s="1212"/>
      <c r="D155" s="1212"/>
      <c r="E155" s="802"/>
      <c r="F155" s="792"/>
      <c r="G155" s="706"/>
      <c r="H155" s="706"/>
      <c r="I155" s="706"/>
      <c r="J155" s="706"/>
      <c r="K155" s="706"/>
      <c r="L155" s="706"/>
      <c r="M155" s="706"/>
      <c r="N155" s="706"/>
      <c r="O155" s="706"/>
      <c r="P155" s="707"/>
      <c r="Q155" s="706"/>
      <c r="R155" s="706"/>
      <c r="S155" s="706"/>
      <c r="T155" s="706"/>
      <c r="U155" s="706"/>
      <c r="V155" s="706"/>
      <c r="W155" s="706"/>
      <c r="X155" s="706"/>
      <c r="Y155" s="706"/>
      <c r="Z155" s="707"/>
      <c r="AA155" s="706"/>
      <c r="AB155" s="706"/>
      <c r="AC155" s="706"/>
      <c r="AD155" s="706"/>
      <c r="AE155" s="706"/>
      <c r="AF155" s="706"/>
      <c r="AG155" s="706"/>
      <c r="AH155" s="706"/>
      <c r="AI155" s="706"/>
      <c r="AJ155" s="707"/>
      <c r="AK155" s="706"/>
      <c r="AL155" s="706"/>
      <c r="AM155" s="706"/>
      <c r="AN155" s="706"/>
      <c r="AO155" s="706"/>
      <c r="AP155" s="706"/>
      <c r="AQ155" s="706"/>
      <c r="AR155" s="706"/>
      <c r="AS155" s="706"/>
      <c r="AT155" s="707"/>
      <c r="AU155" s="706"/>
      <c r="AV155" s="706"/>
      <c r="AW155" s="706"/>
      <c r="AX155" s="706"/>
      <c r="AY155" s="706"/>
      <c r="AZ155" s="706"/>
      <c r="BA155" s="706"/>
      <c r="BB155" s="706"/>
      <c r="BC155" s="706"/>
      <c r="BD155" s="707"/>
      <c r="BE155" s="706"/>
      <c r="BF155" s="706"/>
      <c r="BG155" s="706"/>
      <c r="BH155" s="706"/>
      <c r="BI155" s="706"/>
      <c r="BJ155" s="706"/>
      <c r="BK155" s="706"/>
      <c r="BL155" s="706"/>
      <c r="BM155" s="706"/>
      <c r="BN155" s="707"/>
      <c r="BO155" s="706"/>
      <c r="BP155" s="706"/>
      <c r="BQ155" s="706"/>
      <c r="BR155" s="706"/>
      <c r="BS155" s="706"/>
      <c r="BT155" s="706"/>
      <c r="BU155" s="706"/>
      <c r="BV155" s="706"/>
      <c r="BW155" s="706"/>
      <c r="BX155" s="707"/>
      <c r="BY155" s="706"/>
      <c r="BZ155" s="706"/>
      <c r="CA155" s="706"/>
      <c r="CB155" s="706"/>
      <c r="CC155" s="706"/>
      <c r="CD155" s="706"/>
      <c r="CE155" s="706"/>
      <c r="CF155" s="706"/>
      <c r="CG155" s="706"/>
      <c r="CH155" s="707"/>
      <c r="CI155" s="706"/>
      <c r="CJ155" s="706"/>
      <c r="CK155" s="706"/>
      <c r="CL155" s="706"/>
      <c r="CM155" s="706"/>
      <c r="CN155" s="706"/>
      <c r="CO155" s="706"/>
      <c r="CP155" s="706"/>
      <c r="CQ155" s="706"/>
      <c r="CR155" s="707"/>
      <c r="CS155" s="706"/>
      <c r="CT155" s="706"/>
      <c r="CU155" s="706"/>
      <c r="CV155" s="706"/>
      <c r="CW155" s="706"/>
      <c r="CX155" s="706"/>
      <c r="CY155" s="706"/>
      <c r="CZ155" s="706"/>
      <c r="DA155" s="706"/>
      <c r="DD155" s="711"/>
      <c r="DE155" s="711"/>
      <c r="DF155" s="700"/>
      <c r="DG155" s="780"/>
    </row>
    <row r="156" spans="1:111" ht="13" x14ac:dyDescent="0.3">
      <c r="B156" s="1213" t="s">
        <v>552</v>
      </c>
      <c r="C156" s="1214"/>
      <c r="D156" s="1214"/>
      <c r="E156" s="804"/>
      <c r="F156" s="792"/>
      <c r="G156" s="706"/>
      <c r="H156" s="706"/>
      <c r="I156" s="706"/>
      <c r="J156" s="706"/>
      <c r="K156" s="706"/>
      <c r="L156" s="706"/>
      <c r="M156" s="706"/>
      <c r="N156" s="706"/>
      <c r="O156" s="706"/>
      <c r="P156" s="707"/>
      <c r="Q156" s="706"/>
      <c r="R156" s="706"/>
      <c r="S156" s="706"/>
      <c r="T156" s="706"/>
      <c r="U156" s="706"/>
      <c r="V156" s="706"/>
      <c r="W156" s="706"/>
      <c r="X156" s="706"/>
      <c r="Y156" s="706"/>
      <c r="Z156" s="707"/>
      <c r="AA156" s="706"/>
      <c r="AB156" s="706"/>
      <c r="AC156" s="706"/>
      <c r="AD156" s="706"/>
      <c r="AE156" s="706"/>
      <c r="AF156" s="706"/>
      <c r="AG156" s="706"/>
      <c r="AH156" s="706"/>
      <c r="AI156" s="706"/>
      <c r="AJ156" s="707"/>
      <c r="AK156" s="706"/>
      <c r="AL156" s="706"/>
      <c r="AM156" s="706"/>
      <c r="AN156" s="706"/>
      <c r="AO156" s="706"/>
      <c r="AP156" s="706"/>
      <c r="AQ156" s="706"/>
      <c r="AR156" s="706"/>
      <c r="AS156" s="706"/>
      <c r="AT156" s="707"/>
      <c r="AU156" s="706"/>
      <c r="AV156" s="706"/>
      <c r="AW156" s="706"/>
      <c r="AX156" s="706"/>
      <c r="AY156" s="706"/>
      <c r="AZ156" s="706"/>
      <c r="BA156" s="706"/>
      <c r="BB156" s="706"/>
      <c r="BC156" s="706"/>
      <c r="BD156" s="707"/>
      <c r="BE156" s="706"/>
      <c r="BF156" s="706"/>
      <c r="BG156" s="706"/>
      <c r="BH156" s="706"/>
      <c r="BI156" s="706"/>
      <c r="BJ156" s="706"/>
      <c r="BK156" s="706"/>
      <c r="BL156" s="706"/>
      <c r="BM156" s="706"/>
      <c r="BN156" s="707"/>
      <c r="BO156" s="706"/>
      <c r="BP156" s="706"/>
      <c r="BQ156" s="706"/>
      <c r="BR156" s="706"/>
      <c r="BS156" s="706"/>
      <c r="BT156" s="706"/>
      <c r="BU156" s="706"/>
      <c r="BV156" s="706"/>
      <c r="BW156" s="706"/>
      <c r="BX156" s="707"/>
      <c r="BY156" s="706"/>
      <c r="BZ156" s="706"/>
      <c r="CA156" s="706"/>
      <c r="CB156" s="706"/>
      <c r="CC156" s="706"/>
      <c r="CD156" s="706"/>
      <c r="CE156" s="706"/>
      <c r="CF156" s="706"/>
      <c r="CG156" s="706"/>
      <c r="CH156" s="707"/>
      <c r="CI156" s="706"/>
      <c r="CJ156" s="706"/>
      <c r="CK156" s="706"/>
      <c r="CL156" s="706"/>
      <c r="CM156" s="706"/>
      <c r="CN156" s="706"/>
      <c r="CO156" s="706"/>
      <c r="CP156" s="706"/>
      <c r="CQ156" s="706"/>
      <c r="CR156" s="707"/>
      <c r="CS156" s="706"/>
      <c r="CT156" s="706"/>
      <c r="CU156" s="706"/>
      <c r="CV156" s="706"/>
      <c r="CW156" s="706"/>
      <c r="CX156" s="706"/>
      <c r="CY156" s="706"/>
      <c r="CZ156" s="706"/>
      <c r="DA156" s="706"/>
      <c r="DD156" s="711"/>
      <c r="DE156" s="711"/>
      <c r="DF156" s="700"/>
      <c r="DG156" s="806" t="s">
        <v>552</v>
      </c>
    </row>
    <row r="157" spans="1:111" ht="13.5" thickBot="1" x14ac:dyDescent="0.35">
      <c r="B157" s="1215" t="s">
        <v>551</v>
      </c>
      <c r="C157" s="1216"/>
      <c r="D157" s="1216"/>
      <c r="E157" s="803"/>
      <c r="F157" s="792"/>
      <c r="G157" s="706"/>
      <c r="H157" s="706"/>
      <c r="I157" s="706"/>
      <c r="J157" s="706"/>
      <c r="K157" s="706"/>
      <c r="L157" s="706"/>
      <c r="M157" s="706"/>
      <c r="N157" s="706"/>
      <c r="O157" s="706"/>
      <c r="P157" s="707"/>
      <c r="Q157" s="706"/>
      <c r="R157" s="706"/>
      <c r="S157" s="706"/>
      <c r="T157" s="706"/>
      <c r="U157" s="706"/>
      <c r="V157" s="706"/>
      <c r="W157" s="706"/>
      <c r="X157" s="706"/>
      <c r="Y157" s="706"/>
      <c r="Z157" s="707"/>
      <c r="AA157" s="706"/>
      <c r="AB157" s="706"/>
      <c r="AC157" s="706"/>
      <c r="AD157" s="706"/>
      <c r="AE157" s="706"/>
      <c r="AF157" s="706"/>
      <c r="AG157" s="706"/>
      <c r="AH157" s="706"/>
      <c r="AI157" s="706"/>
      <c r="AJ157" s="707"/>
      <c r="AK157" s="706"/>
      <c r="AL157" s="706"/>
      <c r="AM157" s="706"/>
      <c r="AN157" s="706"/>
      <c r="AO157" s="706"/>
      <c r="AP157" s="706"/>
      <c r="AQ157" s="706"/>
      <c r="AR157" s="706"/>
      <c r="AS157" s="706"/>
      <c r="AT157" s="707"/>
      <c r="AU157" s="706"/>
      <c r="AV157" s="706"/>
      <c r="AW157" s="706"/>
      <c r="AX157" s="706"/>
      <c r="AY157" s="706"/>
      <c r="AZ157" s="706"/>
      <c r="BA157" s="706"/>
      <c r="BB157" s="706"/>
      <c r="BC157" s="706"/>
      <c r="BD157" s="707"/>
      <c r="BE157" s="706"/>
      <c r="BF157" s="706"/>
      <c r="BG157" s="706"/>
      <c r="BH157" s="706"/>
      <c r="BI157" s="706"/>
      <c r="BJ157" s="706"/>
      <c r="BK157" s="706"/>
      <c r="BL157" s="706"/>
      <c r="BM157" s="706"/>
      <c r="BN157" s="707"/>
      <c r="BO157" s="706"/>
      <c r="BP157" s="706"/>
      <c r="BQ157" s="706"/>
      <c r="BR157" s="706"/>
      <c r="BS157" s="706"/>
      <c r="BT157" s="706"/>
      <c r="BU157" s="706"/>
      <c r="BV157" s="706"/>
      <c r="BW157" s="706"/>
      <c r="BX157" s="707"/>
      <c r="BY157" s="706"/>
      <c r="BZ157" s="706"/>
      <c r="CA157" s="706"/>
      <c r="CB157" s="706"/>
      <c r="CC157" s="706"/>
      <c r="CD157" s="706"/>
      <c r="CE157" s="706"/>
      <c r="CF157" s="706"/>
      <c r="CG157" s="706"/>
      <c r="CH157" s="707"/>
      <c r="CI157" s="706"/>
      <c r="CJ157" s="706"/>
      <c r="CK157" s="706"/>
      <c r="CL157" s="706"/>
      <c r="CM157" s="706"/>
      <c r="CN157" s="706"/>
      <c r="CO157" s="706"/>
      <c r="CP157" s="706"/>
      <c r="CQ157" s="706"/>
      <c r="CR157" s="707"/>
      <c r="CS157" s="706"/>
      <c r="CT157" s="706"/>
      <c r="CU157" s="706"/>
      <c r="CV157" s="706"/>
      <c r="CW157" s="706"/>
      <c r="CX157" s="706"/>
      <c r="CY157" s="706"/>
      <c r="CZ157" s="706"/>
      <c r="DA157" s="706"/>
      <c r="DD157" s="711"/>
      <c r="DE157" s="711"/>
      <c r="DF157" s="700"/>
      <c r="DG157" s="781" t="s">
        <v>551</v>
      </c>
    </row>
    <row r="158" spans="1:111" ht="13.5" thickTop="1" x14ac:dyDescent="0.3">
      <c r="B158" s="787" t="s">
        <v>545</v>
      </c>
      <c r="C158" s="788" t="s">
        <v>544</v>
      </c>
      <c r="D158" s="758" t="s">
        <v>543</v>
      </c>
      <c r="E158" s="801"/>
      <c r="F158" s="792"/>
      <c r="G158" s="706"/>
      <c r="H158" s="706"/>
      <c r="I158" s="706"/>
      <c r="J158" s="706"/>
      <c r="K158" s="706"/>
      <c r="L158" s="706"/>
      <c r="M158" s="706"/>
      <c r="N158" s="706"/>
      <c r="O158" s="706"/>
      <c r="P158" s="707"/>
      <c r="Q158" s="706"/>
      <c r="R158" s="706"/>
      <c r="S158" s="706"/>
      <c r="T158" s="706"/>
      <c r="U158" s="706"/>
      <c r="V158" s="706"/>
      <c r="W158" s="706"/>
      <c r="X158" s="706"/>
      <c r="Y158" s="706"/>
      <c r="Z158" s="707"/>
      <c r="AA158" s="706"/>
      <c r="AB158" s="706"/>
      <c r="AC158" s="706"/>
      <c r="AD158" s="706"/>
      <c r="AE158" s="706"/>
      <c r="AF158" s="706"/>
      <c r="AG158" s="706"/>
      <c r="AH158" s="706"/>
      <c r="AI158" s="706"/>
      <c r="AJ158" s="707"/>
      <c r="AK158" s="706"/>
      <c r="AL158" s="706"/>
      <c r="AM158" s="706"/>
      <c r="AN158" s="706"/>
      <c r="AO158" s="706"/>
      <c r="AP158" s="706"/>
      <c r="AQ158" s="706"/>
      <c r="AR158" s="706"/>
      <c r="AS158" s="706"/>
      <c r="AT158" s="707"/>
      <c r="AU158" s="706"/>
      <c r="AV158" s="706"/>
      <c r="AW158" s="706"/>
      <c r="AX158" s="706"/>
      <c r="AY158" s="706"/>
      <c r="AZ158" s="706"/>
      <c r="BA158" s="706"/>
      <c r="BB158" s="706"/>
      <c r="BC158" s="706"/>
      <c r="BD158" s="707"/>
      <c r="BE158" s="706"/>
      <c r="BF158" s="706"/>
      <c r="BG158" s="706"/>
      <c r="BH158" s="706"/>
      <c r="BI158" s="706"/>
      <c r="BJ158" s="706"/>
      <c r="BK158" s="706"/>
      <c r="BL158" s="706"/>
      <c r="BM158" s="706"/>
      <c r="BN158" s="707"/>
      <c r="BO158" s="706"/>
      <c r="BP158" s="706"/>
      <c r="BQ158" s="706"/>
      <c r="BR158" s="706"/>
      <c r="BS158" s="706"/>
      <c r="BT158" s="706"/>
      <c r="BU158" s="706"/>
      <c r="BV158" s="706"/>
      <c r="BW158" s="706"/>
      <c r="BX158" s="707"/>
      <c r="BY158" s="706"/>
      <c r="BZ158" s="706"/>
      <c r="CA158" s="706"/>
      <c r="CB158" s="706"/>
      <c r="CC158" s="706"/>
      <c r="CD158" s="706"/>
      <c r="CE158" s="706"/>
      <c r="CF158" s="706"/>
      <c r="CG158" s="706"/>
      <c r="CH158" s="707"/>
      <c r="CI158" s="706"/>
      <c r="CJ158" s="706"/>
      <c r="CK158" s="706"/>
      <c r="CL158" s="706"/>
      <c r="CM158" s="706"/>
      <c r="CN158" s="706"/>
      <c r="CO158" s="706"/>
      <c r="CP158" s="706"/>
      <c r="CQ158" s="706"/>
      <c r="CR158" s="707"/>
      <c r="CS158" s="706"/>
      <c r="CT158" s="706"/>
      <c r="CU158" s="706"/>
      <c r="CV158" s="706"/>
      <c r="CW158" s="706"/>
      <c r="CX158" s="706"/>
      <c r="CY158" s="706"/>
      <c r="CZ158" s="706"/>
      <c r="DA158" s="706"/>
      <c r="DD158" s="711"/>
      <c r="DE158" s="711"/>
      <c r="DF158" s="700"/>
      <c r="DG158" s="758" t="s">
        <v>624</v>
      </c>
    </row>
    <row r="159" spans="1:111" x14ac:dyDescent="0.25">
      <c r="A159" s="710" t="str">
        <f>$B$157&amp;" "&amp;(IF(Setup!$N$67="yes",$B159,"")&amp;" "&amp;(IF(Setup!$N$70="yes",$C159,"")))</f>
        <v xml:space="preserve">Galvanized steel sheet   </v>
      </c>
      <c r="B159" s="709"/>
      <c r="C159" s="789"/>
      <c r="D159" s="708"/>
      <c r="F159" s="792"/>
      <c r="G159" s="706"/>
      <c r="H159" s="706"/>
      <c r="I159" s="706"/>
      <c r="J159" s="706"/>
      <c r="K159" s="706"/>
      <c r="L159" s="706"/>
      <c r="M159" s="706"/>
      <c r="N159" s="706"/>
      <c r="O159" s="706"/>
      <c r="P159" s="707"/>
      <c r="Q159" s="706"/>
      <c r="R159" s="706"/>
      <c r="S159" s="706"/>
      <c r="T159" s="706"/>
      <c r="U159" s="706"/>
      <c r="V159" s="706"/>
      <c r="W159" s="706"/>
      <c r="X159" s="706"/>
      <c r="Y159" s="706"/>
      <c r="Z159" s="707"/>
      <c r="AA159" s="706"/>
      <c r="AB159" s="706"/>
      <c r="AC159" s="706"/>
      <c r="AD159" s="706"/>
      <c r="AE159" s="706"/>
      <c r="AF159" s="706"/>
      <c r="AG159" s="706"/>
      <c r="AH159" s="706"/>
      <c r="AI159" s="706"/>
      <c r="AJ159" s="707"/>
      <c r="AK159" s="706"/>
      <c r="AL159" s="706"/>
      <c r="AM159" s="706"/>
      <c r="AN159" s="706"/>
      <c r="AO159" s="706"/>
      <c r="AP159" s="706"/>
      <c r="AQ159" s="706"/>
      <c r="AR159" s="706"/>
      <c r="AS159" s="706"/>
      <c r="AT159" s="707"/>
      <c r="AU159" s="706"/>
      <c r="AV159" s="706"/>
      <c r="AW159" s="706"/>
      <c r="AX159" s="706"/>
      <c r="AY159" s="706"/>
      <c r="AZ159" s="706"/>
      <c r="BA159" s="706"/>
      <c r="BB159" s="706"/>
      <c r="BC159" s="706"/>
      <c r="BD159" s="707"/>
      <c r="BE159" s="706"/>
      <c r="BF159" s="706"/>
      <c r="BG159" s="706"/>
      <c r="BH159" s="706"/>
      <c r="BI159" s="706"/>
      <c r="BJ159" s="706"/>
      <c r="BK159" s="706"/>
      <c r="BL159" s="706"/>
      <c r="BM159" s="706"/>
      <c r="BN159" s="707"/>
      <c r="BO159" s="706"/>
      <c r="BP159" s="706"/>
      <c r="BQ159" s="706"/>
      <c r="BR159" s="706"/>
      <c r="BS159" s="706"/>
      <c r="BT159" s="706"/>
      <c r="BU159" s="706"/>
      <c r="BV159" s="706"/>
      <c r="BW159" s="706"/>
      <c r="BX159" s="707"/>
      <c r="BY159" s="706"/>
      <c r="BZ159" s="706"/>
      <c r="CA159" s="706"/>
      <c r="CB159" s="706"/>
      <c r="CC159" s="706"/>
      <c r="CD159" s="706"/>
      <c r="CE159" s="706"/>
      <c r="CF159" s="706"/>
      <c r="CG159" s="706"/>
      <c r="CH159" s="707"/>
      <c r="CI159" s="706"/>
      <c r="CJ159" s="706"/>
      <c r="CK159" s="706"/>
      <c r="CL159" s="706"/>
      <c r="CM159" s="706"/>
      <c r="CN159" s="706"/>
      <c r="CO159" s="706"/>
      <c r="CP159" s="706"/>
      <c r="CQ159" s="706"/>
      <c r="CR159" s="707"/>
      <c r="CS159" s="706"/>
      <c r="CT159" s="706"/>
      <c r="CU159" s="706"/>
      <c r="CV159" s="706"/>
      <c r="CW159" s="706"/>
      <c r="CX159" s="706"/>
      <c r="CY159" s="706"/>
      <c r="CZ159" s="706"/>
      <c r="DA159" s="706"/>
      <c r="DB159" s="696">
        <f t="shared" ref="DB159:DB170" si="29">IF(DD159= -1,1,0)</f>
        <v>0</v>
      </c>
      <c r="DC159" s="705">
        <f t="shared" ref="DC159:DC170" si="30">IF(DE159-DD159&gt;0,1,0)</f>
        <v>0</v>
      </c>
      <c r="DD159" s="704">
        <f t="shared" ref="DD159:DD170" si="31">IF(+AND((MID(B159,1,1))&lt;&gt;" ",(MID(C159,1,1))&lt;&gt;" ",B159&lt;&gt;"",B159&lt;&gt;0,C159&lt;&gt;"",C159&lt;&gt;0,D159&lt;&gt;"",D159&gt;0,D159&lt;999999999),1,IF(+AND(B159=0,C159=0,D159=0),0,-1))</f>
        <v>0</v>
      </c>
      <c r="DE159" s="703">
        <f t="array" ref="DE159">(MAX(LEN(F159:DA159)))</f>
        <v>0</v>
      </c>
      <c r="DF159" s="700"/>
      <c r="DG159" s="782"/>
    </row>
    <row r="160" spans="1:111" x14ac:dyDescent="0.25">
      <c r="A160" s="710" t="str">
        <f>$B$157&amp;" "&amp;(IF(Setup!$N$67="yes",$B160,"")&amp;" "&amp;(IF(Setup!$N$70="yes",$C160,"")))</f>
        <v xml:space="preserve">Galvanized steel sheet   </v>
      </c>
      <c r="B160" s="709"/>
      <c r="C160" s="789"/>
      <c r="D160" s="708"/>
      <c r="F160" s="792"/>
      <c r="G160" s="706"/>
      <c r="H160" s="706"/>
      <c r="I160" s="706"/>
      <c r="J160" s="706"/>
      <c r="K160" s="706"/>
      <c r="L160" s="706"/>
      <c r="M160" s="706"/>
      <c r="N160" s="706"/>
      <c r="O160" s="706"/>
      <c r="P160" s="707"/>
      <c r="Q160" s="706"/>
      <c r="R160" s="706"/>
      <c r="S160" s="706"/>
      <c r="T160" s="706"/>
      <c r="U160" s="706"/>
      <c r="V160" s="706"/>
      <c r="W160" s="706"/>
      <c r="X160" s="706"/>
      <c r="Y160" s="706"/>
      <c r="Z160" s="707"/>
      <c r="AA160" s="706"/>
      <c r="AB160" s="706"/>
      <c r="AC160" s="706"/>
      <c r="AD160" s="706"/>
      <c r="AE160" s="706"/>
      <c r="AF160" s="706"/>
      <c r="AG160" s="706"/>
      <c r="AH160" s="706"/>
      <c r="AI160" s="706"/>
      <c r="AJ160" s="707"/>
      <c r="AK160" s="706"/>
      <c r="AL160" s="706"/>
      <c r="AM160" s="706"/>
      <c r="AN160" s="706"/>
      <c r="AO160" s="706"/>
      <c r="AP160" s="706"/>
      <c r="AQ160" s="706"/>
      <c r="AR160" s="706"/>
      <c r="AS160" s="706"/>
      <c r="AT160" s="707"/>
      <c r="AU160" s="706"/>
      <c r="AV160" s="706"/>
      <c r="AW160" s="706"/>
      <c r="AX160" s="706"/>
      <c r="AY160" s="706"/>
      <c r="AZ160" s="706"/>
      <c r="BA160" s="706"/>
      <c r="BB160" s="706"/>
      <c r="BC160" s="706"/>
      <c r="BD160" s="707"/>
      <c r="BE160" s="706"/>
      <c r="BF160" s="706"/>
      <c r="BG160" s="706"/>
      <c r="BH160" s="706"/>
      <c r="BI160" s="706"/>
      <c r="BJ160" s="706"/>
      <c r="BK160" s="706"/>
      <c r="BL160" s="706"/>
      <c r="BM160" s="706"/>
      <c r="BN160" s="707"/>
      <c r="BO160" s="706"/>
      <c r="BP160" s="706"/>
      <c r="BQ160" s="706"/>
      <c r="BR160" s="706"/>
      <c r="BS160" s="706"/>
      <c r="BT160" s="706"/>
      <c r="BU160" s="706"/>
      <c r="BV160" s="706"/>
      <c r="BW160" s="706"/>
      <c r="BX160" s="707"/>
      <c r="BY160" s="706"/>
      <c r="BZ160" s="706"/>
      <c r="CA160" s="706"/>
      <c r="CB160" s="706"/>
      <c r="CC160" s="706"/>
      <c r="CD160" s="706"/>
      <c r="CE160" s="706"/>
      <c r="CF160" s="706"/>
      <c r="CG160" s="706"/>
      <c r="CH160" s="707"/>
      <c r="CI160" s="706"/>
      <c r="CJ160" s="706"/>
      <c r="CK160" s="706"/>
      <c r="CL160" s="706"/>
      <c r="CM160" s="706"/>
      <c r="CN160" s="706"/>
      <c r="CO160" s="706"/>
      <c r="CP160" s="706"/>
      <c r="CQ160" s="706"/>
      <c r="CR160" s="707"/>
      <c r="CS160" s="706"/>
      <c r="CT160" s="706"/>
      <c r="CU160" s="706"/>
      <c r="CV160" s="706"/>
      <c r="CW160" s="706"/>
      <c r="CX160" s="706"/>
      <c r="CY160" s="706"/>
      <c r="CZ160" s="706"/>
      <c r="DA160" s="706"/>
      <c r="DB160" s="696">
        <f t="shared" si="29"/>
        <v>0</v>
      </c>
      <c r="DC160" s="705">
        <f t="shared" si="30"/>
        <v>0</v>
      </c>
      <c r="DD160" s="704">
        <f t="shared" si="31"/>
        <v>0</v>
      </c>
      <c r="DE160" s="703">
        <f t="array" ref="DE160">(MAX(LEN(F160:DA160)))</f>
        <v>0</v>
      </c>
      <c r="DF160" s="700"/>
      <c r="DG160" s="782"/>
    </row>
    <row r="161" spans="1:111" x14ac:dyDescent="0.25">
      <c r="A161" s="710" t="str">
        <f>$B$157&amp;" "&amp;(IF(Setup!$N$67="yes",$B161,"")&amp;" "&amp;(IF(Setup!$N$70="yes",$C161,"")))</f>
        <v xml:space="preserve">Galvanized steel sheet   </v>
      </c>
      <c r="B161" s="709"/>
      <c r="C161" s="789"/>
      <c r="D161" s="708"/>
      <c r="F161" s="792"/>
      <c r="G161" s="706"/>
      <c r="H161" s="706"/>
      <c r="I161" s="706"/>
      <c r="J161" s="706"/>
      <c r="K161" s="706"/>
      <c r="L161" s="706"/>
      <c r="M161" s="706"/>
      <c r="N161" s="706"/>
      <c r="O161" s="706"/>
      <c r="P161" s="707"/>
      <c r="Q161" s="706"/>
      <c r="R161" s="706"/>
      <c r="S161" s="706"/>
      <c r="T161" s="706"/>
      <c r="U161" s="706"/>
      <c r="V161" s="706"/>
      <c r="W161" s="706"/>
      <c r="X161" s="706"/>
      <c r="Y161" s="706"/>
      <c r="Z161" s="707"/>
      <c r="AA161" s="706"/>
      <c r="AB161" s="706"/>
      <c r="AC161" s="706"/>
      <c r="AD161" s="706"/>
      <c r="AE161" s="706"/>
      <c r="AF161" s="706"/>
      <c r="AG161" s="706"/>
      <c r="AH161" s="706"/>
      <c r="AI161" s="706"/>
      <c r="AJ161" s="707"/>
      <c r="AK161" s="706"/>
      <c r="AL161" s="706"/>
      <c r="AM161" s="706"/>
      <c r="AN161" s="706"/>
      <c r="AO161" s="706"/>
      <c r="AP161" s="706"/>
      <c r="AQ161" s="706"/>
      <c r="AR161" s="706"/>
      <c r="AS161" s="706"/>
      <c r="AT161" s="707"/>
      <c r="AU161" s="706"/>
      <c r="AV161" s="706"/>
      <c r="AW161" s="706"/>
      <c r="AX161" s="706"/>
      <c r="AY161" s="706"/>
      <c r="AZ161" s="706"/>
      <c r="BA161" s="706"/>
      <c r="BB161" s="706"/>
      <c r="BC161" s="706"/>
      <c r="BD161" s="707"/>
      <c r="BE161" s="706"/>
      <c r="BF161" s="706"/>
      <c r="BG161" s="706"/>
      <c r="BH161" s="706"/>
      <c r="BI161" s="706"/>
      <c r="BJ161" s="706"/>
      <c r="BK161" s="706"/>
      <c r="BL161" s="706"/>
      <c r="BM161" s="706"/>
      <c r="BN161" s="707"/>
      <c r="BO161" s="706"/>
      <c r="BP161" s="706"/>
      <c r="BQ161" s="706"/>
      <c r="BR161" s="706"/>
      <c r="BS161" s="706"/>
      <c r="BT161" s="706"/>
      <c r="BU161" s="706"/>
      <c r="BV161" s="706"/>
      <c r="BW161" s="706"/>
      <c r="BX161" s="707"/>
      <c r="BY161" s="706"/>
      <c r="BZ161" s="706"/>
      <c r="CA161" s="706"/>
      <c r="CB161" s="706"/>
      <c r="CC161" s="706"/>
      <c r="CD161" s="706"/>
      <c r="CE161" s="706"/>
      <c r="CF161" s="706"/>
      <c r="CG161" s="706"/>
      <c r="CH161" s="707"/>
      <c r="CI161" s="706"/>
      <c r="CJ161" s="706"/>
      <c r="CK161" s="706"/>
      <c r="CL161" s="706"/>
      <c r="CM161" s="706"/>
      <c r="CN161" s="706"/>
      <c r="CO161" s="706"/>
      <c r="CP161" s="706"/>
      <c r="CQ161" s="706"/>
      <c r="CR161" s="707"/>
      <c r="CS161" s="706"/>
      <c r="CT161" s="706"/>
      <c r="CU161" s="706"/>
      <c r="CV161" s="706"/>
      <c r="CW161" s="706"/>
      <c r="CX161" s="706"/>
      <c r="CY161" s="706"/>
      <c r="CZ161" s="706"/>
      <c r="DA161" s="706"/>
      <c r="DB161" s="696">
        <f t="shared" si="29"/>
        <v>0</v>
      </c>
      <c r="DC161" s="705">
        <f t="shared" si="30"/>
        <v>0</v>
      </c>
      <c r="DD161" s="704">
        <f t="shared" si="31"/>
        <v>0</v>
      </c>
      <c r="DE161" s="703">
        <f t="array" ref="DE161">(MAX(LEN(F161:DA161)))</f>
        <v>0</v>
      </c>
      <c r="DF161" s="700"/>
      <c r="DG161" s="782"/>
    </row>
    <row r="162" spans="1:111" x14ac:dyDescent="0.25">
      <c r="A162" s="710" t="str">
        <f>$B$157&amp;" "&amp;(IF(Setup!$N$67="yes",$B162,"")&amp;" "&amp;(IF(Setup!$N$70="yes",$C162,"")))</f>
        <v xml:space="preserve">Galvanized steel sheet   </v>
      </c>
      <c r="B162" s="709"/>
      <c r="C162" s="789"/>
      <c r="D162" s="708"/>
      <c r="F162" s="792"/>
      <c r="G162" s="706"/>
      <c r="H162" s="706"/>
      <c r="I162" s="706"/>
      <c r="J162" s="706"/>
      <c r="K162" s="706"/>
      <c r="L162" s="706"/>
      <c r="M162" s="706"/>
      <c r="N162" s="706"/>
      <c r="O162" s="706"/>
      <c r="P162" s="707"/>
      <c r="Q162" s="706"/>
      <c r="R162" s="706"/>
      <c r="S162" s="706"/>
      <c r="T162" s="706"/>
      <c r="U162" s="706"/>
      <c r="V162" s="706"/>
      <c r="W162" s="706"/>
      <c r="X162" s="706"/>
      <c r="Y162" s="706"/>
      <c r="Z162" s="707"/>
      <c r="AA162" s="706"/>
      <c r="AB162" s="706"/>
      <c r="AC162" s="706"/>
      <c r="AD162" s="706"/>
      <c r="AE162" s="706"/>
      <c r="AF162" s="706"/>
      <c r="AG162" s="706"/>
      <c r="AH162" s="706"/>
      <c r="AI162" s="706"/>
      <c r="AJ162" s="707"/>
      <c r="AK162" s="706"/>
      <c r="AL162" s="706"/>
      <c r="AM162" s="706"/>
      <c r="AN162" s="706"/>
      <c r="AO162" s="706"/>
      <c r="AP162" s="706"/>
      <c r="AQ162" s="706"/>
      <c r="AR162" s="706"/>
      <c r="AS162" s="706"/>
      <c r="AT162" s="707"/>
      <c r="AU162" s="706"/>
      <c r="AV162" s="706"/>
      <c r="AW162" s="706"/>
      <c r="AX162" s="706"/>
      <c r="AY162" s="706"/>
      <c r="AZ162" s="706"/>
      <c r="BA162" s="706"/>
      <c r="BB162" s="706"/>
      <c r="BC162" s="706"/>
      <c r="BD162" s="707"/>
      <c r="BE162" s="706"/>
      <c r="BF162" s="706"/>
      <c r="BG162" s="706"/>
      <c r="BH162" s="706"/>
      <c r="BI162" s="706"/>
      <c r="BJ162" s="706"/>
      <c r="BK162" s="706"/>
      <c r="BL162" s="706"/>
      <c r="BM162" s="706"/>
      <c r="BN162" s="707"/>
      <c r="BO162" s="706"/>
      <c r="BP162" s="706"/>
      <c r="BQ162" s="706"/>
      <c r="BR162" s="706"/>
      <c r="BS162" s="706"/>
      <c r="BT162" s="706"/>
      <c r="BU162" s="706"/>
      <c r="BV162" s="706"/>
      <c r="BW162" s="706"/>
      <c r="BX162" s="707"/>
      <c r="BY162" s="706"/>
      <c r="BZ162" s="706"/>
      <c r="CA162" s="706"/>
      <c r="CB162" s="706"/>
      <c r="CC162" s="706"/>
      <c r="CD162" s="706"/>
      <c r="CE162" s="706"/>
      <c r="CF162" s="706"/>
      <c r="CG162" s="706"/>
      <c r="CH162" s="707"/>
      <c r="CI162" s="706"/>
      <c r="CJ162" s="706"/>
      <c r="CK162" s="706"/>
      <c r="CL162" s="706"/>
      <c r="CM162" s="706"/>
      <c r="CN162" s="706"/>
      <c r="CO162" s="706"/>
      <c r="CP162" s="706"/>
      <c r="CQ162" s="706"/>
      <c r="CR162" s="707"/>
      <c r="CS162" s="706"/>
      <c r="CT162" s="706"/>
      <c r="CU162" s="706"/>
      <c r="CV162" s="706"/>
      <c r="CW162" s="706"/>
      <c r="CX162" s="706"/>
      <c r="CY162" s="706"/>
      <c r="CZ162" s="706"/>
      <c r="DA162" s="706"/>
      <c r="DB162" s="696">
        <f t="shared" si="29"/>
        <v>0</v>
      </c>
      <c r="DC162" s="705">
        <f t="shared" si="30"/>
        <v>0</v>
      </c>
      <c r="DD162" s="704">
        <f t="shared" si="31"/>
        <v>0</v>
      </c>
      <c r="DE162" s="703">
        <f t="array" ref="DE162">(MAX(LEN(F162:DA162)))</f>
        <v>0</v>
      </c>
      <c r="DF162" s="700"/>
      <c r="DG162" s="782"/>
    </row>
    <row r="163" spans="1:111" x14ac:dyDescent="0.25">
      <c r="A163" s="710" t="str">
        <f>$B$157&amp;" "&amp;(IF(Setup!$N$67="yes",$B163,"")&amp;" "&amp;(IF(Setup!$N$70="yes",$C163,"")))</f>
        <v xml:space="preserve">Galvanized steel sheet   </v>
      </c>
      <c r="B163" s="709"/>
      <c r="C163" s="789"/>
      <c r="D163" s="708"/>
      <c r="F163" s="792"/>
      <c r="G163" s="706"/>
      <c r="H163" s="706"/>
      <c r="I163" s="706"/>
      <c r="J163" s="706"/>
      <c r="K163" s="706"/>
      <c r="L163" s="706"/>
      <c r="M163" s="706"/>
      <c r="N163" s="706"/>
      <c r="O163" s="706"/>
      <c r="P163" s="707"/>
      <c r="Q163" s="706"/>
      <c r="R163" s="706"/>
      <c r="S163" s="706"/>
      <c r="T163" s="706"/>
      <c r="U163" s="706"/>
      <c r="V163" s="706"/>
      <c r="W163" s="706"/>
      <c r="X163" s="706"/>
      <c r="Y163" s="706"/>
      <c r="Z163" s="707"/>
      <c r="AA163" s="706"/>
      <c r="AB163" s="706"/>
      <c r="AC163" s="706"/>
      <c r="AD163" s="706"/>
      <c r="AE163" s="706"/>
      <c r="AF163" s="706"/>
      <c r="AG163" s="706"/>
      <c r="AH163" s="706"/>
      <c r="AI163" s="706"/>
      <c r="AJ163" s="707"/>
      <c r="AK163" s="706"/>
      <c r="AL163" s="706"/>
      <c r="AM163" s="706"/>
      <c r="AN163" s="706"/>
      <c r="AO163" s="706"/>
      <c r="AP163" s="706"/>
      <c r="AQ163" s="706"/>
      <c r="AR163" s="706"/>
      <c r="AS163" s="706"/>
      <c r="AT163" s="707"/>
      <c r="AU163" s="706"/>
      <c r="AV163" s="706"/>
      <c r="AW163" s="706"/>
      <c r="AX163" s="706"/>
      <c r="AY163" s="706"/>
      <c r="AZ163" s="706"/>
      <c r="BA163" s="706"/>
      <c r="BB163" s="706"/>
      <c r="BC163" s="706"/>
      <c r="BD163" s="707"/>
      <c r="BE163" s="706"/>
      <c r="BF163" s="706"/>
      <c r="BG163" s="706"/>
      <c r="BH163" s="706"/>
      <c r="BI163" s="706"/>
      <c r="BJ163" s="706"/>
      <c r="BK163" s="706"/>
      <c r="BL163" s="706"/>
      <c r="BM163" s="706"/>
      <c r="BN163" s="707"/>
      <c r="BO163" s="706"/>
      <c r="BP163" s="706"/>
      <c r="BQ163" s="706"/>
      <c r="BR163" s="706"/>
      <c r="BS163" s="706"/>
      <c r="BT163" s="706"/>
      <c r="BU163" s="706"/>
      <c r="BV163" s="706"/>
      <c r="BW163" s="706"/>
      <c r="BX163" s="707"/>
      <c r="BY163" s="706"/>
      <c r="BZ163" s="706"/>
      <c r="CA163" s="706"/>
      <c r="CB163" s="706"/>
      <c r="CC163" s="706"/>
      <c r="CD163" s="706"/>
      <c r="CE163" s="706"/>
      <c r="CF163" s="706"/>
      <c r="CG163" s="706"/>
      <c r="CH163" s="707"/>
      <c r="CI163" s="706"/>
      <c r="CJ163" s="706"/>
      <c r="CK163" s="706"/>
      <c r="CL163" s="706"/>
      <c r="CM163" s="706"/>
      <c r="CN163" s="706"/>
      <c r="CO163" s="706"/>
      <c r="CP163" s="706"/>
      <c r="CQ163" s="706"/>
      <c r="CR163" s="707"/>
      <c r="CS163" s="706"/>
      <c r="CT163" s="706"/>
      <c r="CU163" s="706"/>
      <c r="CV163" s="706"/>
      <c r="CW163" s="706"/>
      <c r="CX163" s="706"/>
      <c r="CY163" s="706"/>
      <c r="CZ163" s="706"/>
      <c r="DA163" s="706"/>
      <c r="DB163" s="696">
        <f t="shared" si="29"/>
        <v>0</v>
      </c>
      <c r="DC163" s="705">
        <f t="shared" si="30"/>
        <v>0</v>
      </c>
      <c r="DD163" s="704">
        <f t="shared" si="31"/>
        <v>0</v>
      </c>
      <c r="DE163" s="703">
        <f t="array" ref="DE163">(MAX(LEN(F163:DA163)))</f>
        <v>0</v>
      </c>
      <c r="DF163" s="700"/>
      <c r="DG163" s="782"/>
    </row>
    <row r="164" spans="1:111" x14ac:dyDescent="0.25">
      <c r="A164" s="710" t="str">
        <f>$B$157&amp;" "&amp;(IF(Setup!$N$67="yes",$B164,"")&amp;" "&amp;(IF(Setup!$N$70="yes",$C164,"")))</f>
        <v xml:space="preserve">Galvanized steel sheet   </v>
      </c>
      <c r="B164" s="709"/>
      <c r="C164" s="789"/>
      <c r="D164" s="708"/>
      <c r="F164" s="792"/>
      <c r="G164" s="706"/>
      <c r="H164" s="706"/>
      <c r="I164" s="706"/>
      <c r="J164" s="706"/>
      <c r="K164" s="706"/>
      <c r="L164" s="706"/>
      <c r="M164" s="706"/>
      <c r="N164" s="706"/>
      <c r="O164" s="706"/>
      <c r="P164" s="707"/>
      <c r="Q164" s="706"/>
      <c r="R164" s="706"/>
      <c r="S164" s="706"/>
      <c r="T164" s="706"/>
      <c r="U164" s="706"/>
      <c r="V164" s="706"/>
      <c r="W164" s="706"/>
      <c r="X164" s="706"/>
      <c r="Y164" s="706"/>
      <c r="Z164" s="707"/>
      <c r="AA164" s="706"/>
      <c r="AB164" s="706"/>
      <c r="AC164" s="706"/>
      <c r="AD164" s="706"/>
      <c r="AE164" s="706"/>
      <c r="AF164" s="706"/>
      <c r="AG164" s="706"/>
      <c r="AH164" s="706"/>
      <c r="AI164" s="706"/>
      <c r="AJ164" s="707"/>
      <c r="AK164" s="706"/>
      <c r="AL164" s="706"/>
      <c r="AM164" s="706"/>
      <c r="AN164" s="706"/>
      <c r="AO164" s="706"/>
      <c r="AP164" s="706"/>
      <c r="AQ164" s="706"/>
      <c r="AR164" s="706"/>
      <c r="AS164" s="706"/>
      <c r="AT164" s="707"/>
      <c r="AU164" s="706"/>
      <c r="AV164" s="706"/>
      <c r="AW164" s="706"/>
      <c r="AX164" s="706"/>
      <c r="AY164" s="706"/>
      <c r="AZ164" s="706"/>
      <c r="BA164" s="706"/>
      <c r="BB164" s="706"/>
      <c r="BC164" s="706"/>
      <c r="BD164" s="707"/>
      <c r="BE164" s="706"/>
      <c r="BF164" s="706"/>
      <c r="BG164" s="706"/>
      <c r="BH164" s="706"/>
      <c r="BI164" s="706"/>
      <c r="BJ164" s="706"/>
      <c r="BK164" s="706"/>
      <c r="BL164" s="706"/>
      <c r="BM164" s="706"/>
      <c r="BN164" s="707"/>
      <c r="BO164" s="706"/>
      <c r="BP164" s="706"/>
      <c r="BQ164" s="706"/>
      <c r="BR164" s="706"/>
      <c r="BS164" s="706"/>
      <c r="BT164" s="706"/>
      <c r="BU164" s="706"/>
      <c r="BV164" s="706"/>
      <c r="BW164" s="706"/>
      <c r="BX164" s="707"/>
      <c r="BY164" s="706"/>
      <c r="BZ164" s="706"/>
      <c r="CA164" s="706"/>
      <c r="CB164" s="706"/>
      <c r="CC164" s="706"/>
      <c r="CD164" s="706"/>
      <c r="CE164" s="706"/>
      <c r="CF164" s="706"/>
      <c r="CG164" s="706"/>
      <c r="CH164" s="707"/>
      <c r="CI164" s="706"/>
      <c r="CJ164" s="706"/>
      <c r="CK164" s="706"/>
      <c r="CL164" s="706"/>
      <c r="CM164" s="706"/>
      <c r="CN164" s="706"/>
      <c r="CO164" s="706"/>
      <c r="CP164" s="706"/>
      <c r="CQ164" s="706"/>
      <c r="CR164" s="707"/>
      <c r="CS164" s="706"/>
      <c r="CT164" s="706"/>
      <c r="CU164" s="706"/>
      <c r="CV164" s="706"/>
      <c r="CW164" s="706"/>
      <c r="CX164" s="706"/>
      <c r="CY164" s="706"/>
      <c r="CZ164" s="706"/>
      <c r="DA164" s="706"/>
      <c r="DB164" s="696">
        <f t="shared" si="29"/>
        <v>0</v>
      </c>
      <c r="DC164" s="705">
        <f t="shared" si="30"/>
        <v>0</v>
      </c>
      <c r="DD164" s="704">
        <f t="shared" si="31"/>
        <v>0</v>
      </c>
      <c r="DE164" s="703">
        <f t="array" ref="DE164">(MAX(LEN(F164:DA164)))</f>
        <v>0</v>
      </c>
      <c r="DF164" s="700"/>
      <c r="DG164" s="782"/>
    </row>
    <row r="165" spans="1:111" x14ac:dyDescent="0.25">
      <c r="A165" s="710" t="str">
        <f>$B$157&amp;" "&amp;(IF(Setup!$N$67="yes",$B165,"")&amp;" "&amp;(IF(Setup!$N$70="yes",$C165,"")))</f>
        <v xml:space="preserve">Galvanized steel sheet   </v>
      </c>
      <c r="B165" s="709"/>
      <c r="C165" s="789"/>
      <c r="D165" s="708"/>
      <c r="F165" s="792"/>
      <c r="G165" s="706"/>
      <c r="H165" s="706"/>
      <c r="I165" s="706"/>
      <c r="J165" s="706"/>
      <c r="K165" s="706"/>
      <c r="L165" s="706"/>
      <c r="M165" s="706"/>
      <c r="N165" s="706"/>
      <c r="O165" s="706"/>
      <c r="P165" s="707"/>
      <c r="Q165" s="706"/>
      <c r="R165" s="706"/>
      <c r="S165" s="706"/>
      <c r="T165" s="706"/>
      <c r="U165" s="706"/>
      <c r="V165" s="706"/>
      <c r="W165" s="706"/>
      <c r="X165" s="706"/>
      <c r="Y165" s="706"/>
      <c r="Z165" s="707"/>
      <c r="AA165" s="706"/>
      <c r="AB165" s="706"/>
      <c r="AC165" s="706"/>
      <c r="AD165" s="706"/>
      <c r="AE165" s="706"/>
      <c r="AF165" s="706"/>
      <c r="AG165" s="706"/>
      <c r="AH165" s="706"/>
      <c r="AI165" s="706"/>
      <c r="AJ165" s="707"/>
      <c r="AK165" s="706"/>
      <c r="AL165" s="706"/>
      <c r="AM165" s="706"/>
      <c r="AN165" s="706"/>
      <c r="AO165" s="706"/>
      <c r="AP165" s="706"/>
      <c r="AQ165" s="706"/>
      <c r="AR165" s="706"/>
      <c r="AS165" s="706"/>
      <c r="AT165" s="707"/>
      <c r="AU165" s="706"/>
      <c r="AV165" s="706"/>
      <c r="AW165" s="706"/>
      <c r="AX165" s="706"/>
      <c r="AY165" s="706"/>
      <c r="AZ165" s="706"/>
      <c r="BA165" s="706"/>
      <c r="BB165" s="706"/>
      <c r="BC165" s="706"/>
      <c r="BD165" s="707"/>
      <c r="BE165" s="706"/>
      <c r="BF165" s="706"/>
      <c r="BG165" s="706"/>
      <c r="BH165" s="706"/>
      <c r="BI165" s="706"/>
      <c r="BJ165" s="706"/>
      <c r="BK165" s="706"/>
      <c r="BL165" s="706"/>
      <c r="BM165" s="706"/>
      <c r="BN165" s="707"/>
      <c r="BO165" s="706"/>
      <c r="BP165" s="706"/>
      <c r="BQ165" s="706"/>
      <c r="BR165" s="706"/>
      <c r="BS165" s="706"/>
      <c r="BT165" s="706"/>
      <c r="BU165" s="706"/>
      <c r="BV165" s="706"/>
      <c r="BW165" s="706"/>
      <c r="BX165" s="707"/>
      <c r="BY165" s="706"/>
      <c r="BZ165" s="706"/>
      <c r="CA165" s="706"/>
      <c r="CB165" s="706"/>
      <c r="CC165" s="706"/>
      <c r="CD165" s="706"/>
      <c r="CE165" s="706"/>
      <c r="CF165" s="706"/>
      <c r="CG165" s="706"/>
      <c r="CH165" s="707"/>
      <c r="CI165" s="706"/>
      <c r="CJ165" s="706"/>
      <c r="CK165" s="706"/>
      <c r="CL165" s="706"/>
      <c r="CM165" s="706"/>
      <c r="CN165" s="706"/>
      <c r="CO165" s="706"/>
      <c r="CP165" s="706"/>
      <c r="CQ165" s="706"/>
      <c r="CR165" s="707"/>
      <c r="CS165" s="706"/>
      <c r="CT165" s="706"/>
      <c r="CU165" s="706"/>
      <c r="CV165" s="706"/>
      <c r="CW165" s="706"/>
      <c r="CX165" s="706"/>
      <c r="CY165" s="706"/>
      <c r="CZ165" s="706"/>
      <c r="DA165" s="706"/>
      <c r="DB165" s="696">
        <f t="shared" si="29"/>
        <v>0</v>
      </c>
      <c r="DC165" s="705">
        <f t="shared" si="30"/>
        <v>0</v>
      </c>
      <c r="DD165" s="704">
        <f t="shared" si="31"/>
        <v>0</v>
      </c>
      <c r="DE165" s="703">
        <f t="array" ref="DE165">(MAX(LEN(F165:DA165)))</f>
        <v>0</v>
      </c>
      <c r="DF165" s="700"/>
      <c r="DG165" s="782"/>
    </row>
    <row r="166" spans="1:111" x14ac:dyDescent="0.25">
      <c r="A166" s="710" t="str">
        <f>$B$157&amp;" "&amp;(IF(Setup!$N$67="yes",$B166,"")&amp;" "&amp;(IF(Setup!$N$70="yes",$C166,"")))</f>
        <v xml:space="preserve">Galvanized steel sheet   </v>
      </c>
      <c r="B166" s="709"/>
      <c r="C166" s="789"/>
      <c r="D166" s="708"/>
      <c r="F166" s="792"/>
      <c r="G166" s="706"/>
      <c r="H166" s="706"/>
      <c r="I166" s="706"/>
      <c r="J166" s="706"/>
      <c r="K166" s="706"/>
      <c r="L166" s="706"/>
      <c r="M166" s="706"/>
      <c r="N166" s="706"/>
      <c r="O166" s="706"/>
      <c r="P166" s="707"/>
      <c r="Q166" s="706"/>
      <c r="R166" s="706"/>
      <c r="S166" s="706"/>
      <c r="T166" s="706"/>
      <c r="U166" s="706"/>
      <c r="V166" s="706"/>
      <c r="W166" s="706"/>
      <c r="X166" s="706"/>
      <c r="Y166" s="706"/>
      <c r="Z166" s="707"/>
      <c r="AA166" s="706"/>
      <c r="AB166" s="706"/>
      <c r="AC166" s="706"/>
      <c r="AD166" s="706"/>
      <c r="AE166" s="706"/>
      <c r="AF166" s="706"/>
      <c r="AG166" s="706"/>
      <c r="AH166" s="706"/>
      <c r="AI166" s="706"/>
      <c r="AJ166" s="707"/>
      <c r="AK166" s="706"/>
      <c r="AL166" s="706"/>
      <c r="AM166" s="706"/>
      <c r="AN166" s="706"/>
      <c r="AO166" s="706"/>
      <c r="AP166" s="706"/>
      <c r="AQ166" s="706"/>
      <c r="AR166" s="706"/>
      <c r="AS166" s="706"/>
      <c r="AT166" s="707"/>
      <c r="AU166" s="706"/>
      <c r="AV166" s="706"/>
      <c r="AW166" s="706"/>
      <c r="AX166" s="706"/>
      <c r="AY166" s="706"/>
      <c r="AZ166" s="706"/>
      <c r="BA166" s="706"/>
      <c r="BB166" s="706"/>
      <c r="BC166" s="706"/>
      <c r="BD166" s="707"/>
      <c r="BE166" s="706"/>
      <c r="BF166" s="706"/>
      <c r="BG166" s="706"/>
      <c r="BH166" s="706"/>
      <c r="BI166" s="706"/>
      <c r="BJ166" s="706"/>
      <c r="BK166" s="706"/>
      <c r="BL166" s="706"/>
      <c r="BM166" s="706"/>
      <c r="BN166" s="707"/>
      <c r="BO166" s="706"/>
      <c r="BP166" s="706"/>
      <c r="BQ166" s="706"/>
      <c r="BR166" s="706"/>
      <c r="BS166" s="706"/>
      <c r="BT166" s="706"/>
      <c r="BU166" s="706"/>
      <c r="BV166" s="706"/>
      <c r="BW166" s="706"/>
      <c r="BX166" s="707"/>
      <c r="BY166" s="706"/>
      <c r="BZ166" s="706"/>
      <c r="CA166" s="706"/>
      <c r="CB166" s="706"/>
      <c r="CC166" s="706"/>
      <c r="CD166" s="706"/>
      <c r="CE166" s="706"/>
      <c r="CF166" s="706"/>
      <c r="CG166" s="706"/>
      <c r="CH166" s="707"/>
      <c r="CI166" s="706"/>
      <c r="CJ166" s="706"/>
      <c r="CK166" s="706"/>
      <c r="CL166" s="706"/>
      <c r="CM166" s="706"/>
      <c r="CN166" s="706"/>
      <c r="CO166" s="706"/>
      <c r="CP166" s="706"/>
      <c r="CQ166" s="706"/>
      <c r="CR166" s="707"/>
      <c r="CS166" s="706"/>
      <c r="CT166" s="706"/>
      <c r="CU166" s="706"/>
      <c r="CV166" s="706"/>
      <c r="CW166" s="706"/>
      <c r="CX166" s="706"/>
      <c r="CY166" s="706"/>
      <c r="CZ166" s="706"/>
      <c r="DA166" s="706"/>
      <c r="DB166" s="696">
        <f t="shared" si="29"/>
        <v>0</v>
      </c>
      <c r="DC166" s="705">
        <f t="shared" si="30"/>
        <v>0</v>
      </c>
      <c r="DD166" s="704">
        <f t="shared" si="31"/>
        <v>0</v>
      </c>
      <c r="DE166" s="703">
        <f t="array" ref="DE166">(MAX(LEN(F166:DA166)))</f>
        <v>0</v>
      </c>
      <c r="DF166" s="700"/>
      <c r="DG166" s="782"/>
    </row>
    <row r="167" spans="1:111" x14ac:dyDescent="0.25">
      <c r="A167" s="710" t="str">
        <f>$B$157&amp;" "&amp;(IF(Setup!$N$67="yes",$B167,"")&amp;" "&amp;(IF(Setup!$N$70="yes",$C167,"")))</f>
        <v xml:space="preserve">Galvanized steel sheet   </v>
      </c>
      <c r="B167" s="709"/>
      <c r="C167" s="789"/>
      <c r="D167" s="708"/>
      <c r="F167" s="792"/>
      <c r="G167" s="706"/>
      <c r="H167" s="706"/>
      <c r="I167" s="706"/>
      <c r="J167" s="706"/>
      <c r="K167" s="706"/>
      <c r="L167" s="706"/>
      <c r="M167" s="706"/>
      <c r="N167" s="706"/>
      <c r="O167" s="706"/>
      <c r="P167" s="707"/>
      <c r="Q167" s="706"/>
      <c r="R167" s="706"/>
      <c r="S167" s="706"/>
      <c r="T167" s="706"/>
      <c r="U167" s="706"/>
      <c r="V167" s="706"/>
      <c r="W167" s="706"/>
      <c r="X167" s="706"/>
      <c r="Y167" s="706"/>
      <c r="Z167" s="707"/>
      <c r="AA167" s="706"/>
      <c r="AB167" s="706"/>
      <c r="AC167" s="706"/>
      <c r="AD167" s="706"/>
      <c r="AE167" s="706"/>
      <c r="AF167" s="706"/>
      <c r="AG167" s="706"/>
      <c r="AH167" s="706"/>
      <c r="AI167" s="706"/>
      <c r="AJ167" s="707"/>
      <c r="AK167" s="706"/>
      <c r="AL167" s="706"/>
      <c r="AM167" s="706"/>
      <c r="AN167" s="706"/>
      <c r="AO167" s="706"/>
      <c r="AP167" s="706"/>
      <c r="AQ167" s="706"/>
      <c r="AR167" s="706"/>
      <c r="AS167" s="706"/>
      <c r="AT167" s="707"/>
      <c r="AU167" s="706"/>
      <c r="AV167" s="706"/>
      <c r="AW167" s="706"/>
      <c r="AX167" s="706"/>
      <c r="AY167" s="706"/>
      <c r="AZ167" s="706"/>
      <c r="BA167" s="706"/>
      <c r="BB167" s="706"/>
      <c r="BC167" s="706"/>
      <c r="BD167" s="707"/>
      <c r="BE167" s="706"/>
      <c r="BF167" s="706"/>
      <c r="BG167" s="706"/>
      <c r="BH167" s="706"/>
      <c r="BI167" s="706"/>
      <c r="BJ167" s="706"/>
      <c r="BK167" s="706"/>
      <c r="BL167" s="706"/>
      <c r="BM167" s="706"/>
      <c r="BN167" s="707"/>
      <c r="BO167" s="706"/>
      <c r="BP167" s="706"/>
      <c r="BQ167" s="706"/>
      <c r="BR167" s="706"/>
      <c r="BS167" s="706"/>
      <c r="BT167" s="706"/>
      <c r="BU167" s="706"/>
      <c r="BV167" s="706"/>
      <c r="BW167" s="706"/>
      <c r="BX167" s="707"/>
      <c r="BY167" s="706"/>
      <c r="BZ167" s="706"/>
      <c r="CA167" s="706"/>
      <c r="CB167" s="706"/>
      <c r="CC167" s="706"/>
      <c r="CD167" s="706"/>
      <c r="CE167" s="706"/>
      <c r="CF167" s="706"/>
      <c r="CG167" s="706"/>
      <c r="CH167" s="707"/>
      <c r="CI167" s="706"/>
      <c r="CJ167" s="706"/>
      <c r="CK167" s="706"/>
      <c r="CL167" s="706"/>
      <c r="CM167" s="706"/>
      <c r="CN167" s="706"/>
      <c r="CO167" s="706"/>
      <c r="CP167" s="706"/>
      <c r="CQ167" s="706"/>
      <c r="CR167" s="707"/>
      <c r="CS167" s="706"/>
      <c r="CT167" s="706"/>
      <c r="CU167" s="706"/>
      <c r="CV167" s="706"/>
      <c r="CW167" s="706"/>
      <c r="CX167" s="706"/>
      <c r="CY167" s="706"/>
      <c r="CZ167" s="706"/>
      <c r="DA167" s="706"/>
      <c r="DB167" s="696">
        <f t="shared" si="29"/>
        <v>0</v>
      </c>
      <c r="DC167" s="705">
        <f t="shared" si="30"/>
        <v>0</v>
      </c>
      <c r="DD167" s="704">
        <f t="shared" si="31"/>
        <v>0</v>
      </c>
      <c r="DE167" s="703">
        <f t="array" ref="DE167">(MAX(LEN(F167:DA167)))</f>
        <v>0</v>
      </c>
      <c r="DF167" s="700"/>
      <c r="DG167" s="782"/>
    </row>
    <row r="168" spans="1:111" x14ac:dyDescent="0.25">
      <c r="A168" s="710" t="str">
        <f>$B$157&amp;" "&amp;(IF(Setup!$N$67="yes",$B168,"")&amp;" "&amp;(IF(Setup!$N$70="yes",$C168,"")))</f>
        <v xml:space="preserve">Galvanized steel sheet   </v>
      </c>
      <c r="B168" s="709"/>
      <c r="C168" s="789"/>
      <c r="D168" s="708"/>
      <c r="F168" s="792"/>
      <c r="G168" s="706"/>
      <c r="H168" s="706"/>
      <c r="I168" s="706"/>
      <c r="J168" s="706"/>
      <c r="K168" s="706"/>
      <c r="L168" s="706"/>
      <c r="M168" s="706"/>
      <c r="N168" s="706"/>
      <c r="O168" s="706"/>
      <c r="P168" s="707"/>
      <c r="Q168" s="706"/>
      <c r="R168" s="706"/>
      <c r="S168" s="706"/>
      <c r="T168" s="706"/>
      <c r="U168" s="706"/>
      <c r="V168" s="706"/>
      <c r="W168" s="706"/>
      <c r="X168" s="706"/>
      <c r="Y168" s="706"/>
      <c r="Z168" s="707"/>
      <c r="AA168" s="706"/>
      <c r="AB168" s="706"/>
      <c r="AC168" s="706"/>
      <c r="AD168" s="706"/>
      <c r="AE168" s="706"/>
      <c r="AF168" s="706"/>
      <c r="AG168" s="706"/>
      <c r="AH168" s="706"/>
      <c r="AI168" s="706"/>
      <c r="AJ168" s="707"/>
      <c r="AK168" s="706"/>
      <c r="AL168" s="706"/>
      <c r="AM168" s="706"/>
      <c r="AN168" s="706"/>
      <c r="AO168" s="706"/>
      <c r="AP168" s="706"/>
      <c r="AQ168" s="706"/>
      <c r="AR168" s="706"/>
      <c r="AS168" s="706"/>
      <c r="AT168" s="707"/>
      <c r="AU168" s="706"/>
      <c r="AV168" s="706"/>
      <c r="AW168" s="706"/>
      <c r="AX168" s="706"/>
      <c r="AY168" s="706"/>
      <c r="AZ168" s="706"/>
      <c r="BA168" s="706"/>
      <c r="BB168" s="706"/>
      <c r="BC168" s="706"/>
      <c r="BD168" s="707"/>
      <c r="BE168" s="706"/>
      <c r="BF168" s="706"/>
      <c r="BG168" s="706"/>
      <c r="BH168" s="706"/>
      <c r="BI168" s="706"/>
      <c r="BJ168" s="706"/>
      <c r="BK168" s="706"/>
      <c r="BL168" s="706"/>
      <c r="BM168" s="706"/>
      <c r="BN168" s="707"/>
      <c r="BO168" s="706"/>
      <c r="BP168" s="706"/>
      <c r="BQ168" s="706"/>
      <c r="BR168" s="706"/>
      <c r="BS168" s="706"/>
      <c r="BT168" s="706"/>
      <c r="BU168" s="706"/>
      <c r="BV168" s="706"/>
      <c r="BW168" s="706"/>
      <c r="BX168" s="707"/>
      <c r="BY168" s="706"/>
      <c r="BZ168" s="706"/>
      <c r="CA168" s="706"/>
      <c r="CB168" s="706"/>
      <c r="CC168" s="706"/>
      <c r="CD168" s="706"/>
      <c r="CE168" s="706"/>
      <c r="CF168" s="706"/>
      <c r="CG168" s="706"/>
      <c r="CH168" s="707"/>
      <c r="CI168" s="706"/>
      <c r="CJ168" s="706"/>
      <c r="CK168" s="706"/>
      <c r="CL168" s="706"/>
      <c r="CM168" s="706"/>
      <c r="CN168" s="706"/>
      <c r="CO168" s="706"/>
      <c r="CP168" s="706"/>
      <c r="CQ168" s="706"/>
      <c r="CR168" s="707"/>
      <c r="CS168" s="706"/>
      <c r="CT168" s="706"/>
      <c r="CU168" s="706"/>
      <c r="CV168" s="706"/>
      <c r="CW168" s="706"/>
      <c r="CX168" s="706"/>
      <c r="CY168" s="706"/>
      <c r="CZ168" s="706"/>
      <c r="DA168" s="706"/>
      <c r="DB168" s="696">
        <f t="shared" si="29"/>
        <v>0</v>
      </c>
      <c r="DC168" s="705">
        <f t="shared" si="30"/>
        <v>0</v>
      </c>
      <c r="DD168" s="704">
        <f t="shared" si="31"/>
        <v>0</v>
      </c>
      <c r="DE168" s="703">
        <f t="array" ref="DE168">(MAX(LEN(F168:DA168)))</f>
        <v>0</v>
      </c>
      <c r="DF168" s="700"/>
      <c r="DG168" s="782"/>
    </row>
    <row r="169" spans="1:111" x14ac:dyDescent="0.25">
      <c r="A169" s="710" t="str">
        <f>$B$157&amp;" "&amp;(IF(Setup!$N$67="yes",$B169,"")&amp;" "&amp;(IF(Setup!$N$70="yes",$C169,"")))</f>
        <v xml:space="preserve">Galvanized steel sheet   </v>
      </c>
      <c r="B169" s="709"/>
      <c r="C169" s="789"/>
      <c r="D169" s="708"/>
      <c r="F169" s="792"/>
      <c r="G169" s="706"/>
      <c r="H169" s="706"/>
      <c r="I169" s="706"/>
      <c r="J169" s="706"/>
      <c r="K169" s="706"/>
      <c r="L169" s="706"/>
      <c r="M169" s="706"/>
      <c r="N169" s="706"/>
      <c r="O169" s="706"/>
      <c r="P169" s="707"/>
      <c r="Q169" s="706"/>
      <c r="R169" s="706"/>
      <c r="S169" s="706"/>
      <c r="T169" s="706"/>
      <c r="U169" s="706"/>
      <c r="V169" s="706"/>
      <c r="W169" s="706"/>
      <c r="X169" s="706"/>
      <c r="Y169" s="706"/>
      <c r="Z169" s="707"/>
      <c r="AA169" s="706"/>
      <c r="AB169" s="706"/>
      <c r="AC169" s="706"/>
      <c r="AD169" s="706"/>
      <c r="AE169" s="706"/>
      <c r="AF169" s="706"/>
      <c r="AG169" s="706"/>
      <c r="AH169" s="706"/>
      <c r="AI169" s="706"/>
      <c r="AJ169" s="707"/>
      <c r="AK169" s="706"/>
      <c r="AL169" s="706"/>
      <c r="AM169" s="706"/>
      <c r="AN169" s="706"/>
      <c r="AO169" s="706"/>
      <c r="AP169" s="706"/>
      <c r="AQ169" s="706"/>
      <c r="AR169" s="706"/>
      <c r="AS169" s="706"/>
      <c r="AT169" s="707"/>
      <c r="AU169" s="706"/>
      <c r="AV169" s="706"/>
      <c r="AW169" s="706"/>
      <c r="AX169" s="706"/>
      <c r="AY169" s="706"/>
      <c r="AZ169" s="706"/>
      <c r="BA169" s="706"/>
      <c r="BB169" s="706"/>
      <c r="BC169" s="706"/>
      <c r="BD169" s="707"/>
      <c r="BE169" s="706"/>
      <c r="BF169" s="706"/>
      <c r="BG169" s="706"/>
      <c r="BH169" s="706"/>
      <c r="BI169" s="706"/>
      <c r="BJ169" s="706"/>
      <c r="BK169" s="706"/>
      <c r="BL169" s="706"/>
      <c r="BM169" s="706"/>
      <c r="BN169" s="707"/>
      <c r="BO169" s="706"/>
      <c r="BP169" s="706"/>
      <c r="BQ169" s="706"/>
      <c r="BR169" s="706"/>
      <c r="BS169" s="706"/>
      <c r="BT169" s="706"/>
      <c r="BU169" s="706"/>
      <c r="BV169" s="706"/>
      <c r="BW169" s="706"/>
      <c r="BX169" s="707"/>
      <c r="BY169" s="706"/>
      <c r="BZ169" s="706"/>
      <c r="CA169" s="706"/>
      <c r="CB169" s="706"/>
      <c r="CC169" s="706"/>
      <c r="CD169" s="706"/>
      <c r="CE169" s="706"/>
      <c r="CF169" s="706"/>
      <c r="CG169" s="706"/>
      <c r="CH169" s="707"/>
      <c r="CI169" s="706"/>
      <c r="CJ169" s="706"/>
      <c r="CK169" s="706"/>
      <c r="CL169" s="706"/>
      <c r="CM169" s="706"/>
      <c r="CN169" s="706"/>
      <c r="CO169" s="706"/>
      <c r="CP169" s="706"/>
      <c r="CQ169" s="706"/>
      <c r="CR169" s="707"/>
      <c r="CS169" s="706"/>
      <c r="CT169" s="706"/>
      <c r="CU169" s="706"/>
      <c r="CV169" s="706"/>
      <c r="CW169" s="706"/>
      <c r="CX169" s="706"/>
      <c r="CY169" s="706"/>
      <c r="CZ169" s="706"/>
      <c r="DA169" s="706"/>
      <c r="DB169" s="696">
        <f t="shared" si="29"/>
        <v>0</v>
      </c>
      <c r="DC169" s="705">
        <f t="shared" si="30"/>
        <v>0</v>
      </c>
      <c r="DD169" s="704">
        <f t="shared" si="31"/>
        <v>0</v>
      </c>
      <c r="DE169" s="703">
        <f t="array" ref="DE169">(MAX(LEN(F169:DA169)))</f>
        <v>0</v>
      </c>
      <c r="DF169" s="700"/>
      <c r="DG169" s="783"/>
    </row>
    <row r="170" spans="1:111" ht="13" thickBot="1" x14ac:dyDescent="0.3">
      <c r="A170" s="710" t="str">
        <f>$B$157&amp;" "&amp;(IF(Setup!$N$67="yes",$B170,"")&amp;" "&amp;(IF(Setup!$N$70="yes",$C170,"")))</f>
        <v xml:space="preserve">Galvanized steel sheet   </v>
      </c>
      <c r="B170" s="709"/>
      <c r="C170" s="789"/>
      <c r="D170" s="708"/>
      <c r="E170" s="799"/>
      <c r="F170" s="792"/>
      <c r="G170" s="706"/>
      <c r="H170" s="706"/>
      <c r="I170" s="706"/>
      <c r="J170" s="706"/>
      <c r="K170" s="706"/>
      <c r="L170" s="706"/>
      <c r="M170" s="706"/>
      <c r="N170" s="706"/>
      <c r="O170" s="706"/>
      <c r="P170" s="707"/>
      <c r="Q170" s="706"/>
      <c r="R170" s="706"/>
      <c r="S170" s="706"/>
      <c r="T170" s="706"/>
      <c r="U170" s="706"/>
      <c r="V170" s="706"/>
      <c r="W170" s="706"/>
      <c r="X170" s="706"/>
      <c r="Y170" s="706"/>
      <c r="Z170" s="707"/>
      <c r="AA170" s="706"/>
      <c r="AB170" s="706"/>
      <c r="AC170" s="706"/>
      <c r="AD170" s="706"/>
      <c r="AE170" s="706"/>
      <c r="AF170" s="706"/>
      <c r="AG170" s="706"/>
      <c r="AH170" s="706"/>
      <c r="AI170" s="706"/>
      <c r="AJ170" s="707"/>
      <c r="AK170" s="706"/>
      <c r="AL170" s="706"/>
      <c r="AM170" s="706"/>
      <c r="AN170" s="706"/>
      <c r="AO170" s="706"/>
      <c r="AP170" s="706"/>
      <c r="AQ170" s="706"/>
      <c r="AR170" s="706"/>
      <c r="AS170" s="706"/>
      <c r="AT170" s="707"/>
      <c r="AU170" s="706"/>
      <c r="AV170" s="706"/>
      <c r="AW170" s="706"/>
      <c r="AX170" s="706"/>
      <c r="AY170" s="706"/>
      <c r="AZ170" s="706"/>
      <c r="BA170" s="706"/>
      <c r="BB170" s="706"/>
      <c r="BC170" s="706"/>
      <c r="BD170" s="707"/>
      <c r="BE170" s="706"/>
      <c r="BF170" s="706"/>
      <c r="BG170" s="706"/>
      <c r="BH170" s="706"/>
      <c r="BI170" s="706"/>
      <c r="BJ170" s="706"/>
      <c r="BK170" s="706"/>
      <c r="BL170" s="706"/>
      <c r="BM170" s="706"/>
      <c r="BN170" s="707"/>
      <c r="BO170" s="706"/>
      <c r="BP170" s="706"/>
      <c r="BQ170" s="706"/>
      <c r="BR170" s="706"/>
      <c r="BS170" s="706"/>
      <c r="BT170" s="706"/>
      <c r="BU170" s="706"/>
      <c r="BV170" s="706"/>
      <c r="BW170" s="706"/>
      <c r="BX170" s="707"/>
      <c r="BY170" s="706"/>
      <c r="BZ170" s="706"/>
      <c r="CA170" s="706"/>
      <c r="CB170" s="706"/>
      <c r="CC170" s="706"/>
      <c r="CD170" s="706"/>
      <c r="CE170" s="706"/>
      <c r="CF170" s="706"/>
      <c r="CG170" s="706"/>
      <c r="CH170" s="707"/>
      <c r="CI170" s="706"/>
      <c r="CJ170" s="706"/>
      <c r="CK170" s="706"/>
      <c r="CL170" s="706"/>
      <c r="CM170" s="706"/>
      <c r="CN170" s="706"/>
      <c r="CO170" s="706"/>
      <c r="CP170" s="706"/>
      <c r="CQ170" s="706"/>
      <c r="CR170" s="707"/>
      <c r="CS170" s="706"/>
      <c r="CT170" s="706"/>
      <c r="CU170" s="706"/>
      <c r="CV170" s="706"/>
      <c r="CW170" s="706"/>
      <c r="CX170" s="706"/>
      <c r="CY170" s="706"/>
      <c r="CZ170" s="706"/>
      <c r="DA170" s="706"/>
      <c r="DB170" s="696">
        <f t="shared" si="29"/>
        <v>0</v>
      </c>
      <c r="DC170" s="705">
        <f t="shared" si="30"/>
        <v>0</v>
      </c>
      <c r="DD170" s="704">
        <f t="shared" si="31"/>
        <v>0</v>
      </c>
      <c r="DE170" s="703">
        <f t="array" ref="DE170">(MAX(LEN(F170:DA170)))</f>
        <v>0</v>
      </c>
      <c r="DF170" s="700"/>
      <c r="DG170" s="783"/>
    </row>
    <row r="171" spans="1:111" ht="13.5" thickTop="1" x14ac:dyDescent="0.3">
      <c r="A171" s="712"/>
      <c r="B171" s="1211"/>
      <c r="C171" s="1212"/>
      <c r="D171" s="1212"/>
      <c r="E171" s="802"/>
      <c r="F171" s="792"/>
      <c r="G171" s="706"/>
      <c r="H171" s="706"/>
      <c r="I171" s="706"/>
      <c r="J171" s="706"/>
      <c r="K171" s="706"/>
      <c r="L171" s="706"/>
      <c r="M171" s="706"/>
      <c r="N171" s="706"/>
      <c r="O171" s="706"/>
      <c r="P171" s="707"/>
      <c r="Q171" s="706"/>
      <c r="R171" s="706"/>
      <c r="S171" s="706"/>
      <c r="T171" s="706"/>
      <c r="U171" s="706"/>
      <c r="V171" s="706"/>
      <c r="W171" s="706"/>
      <c r="X171" s="706"/>
      <c r="Y171" s="706"/>
      <c r="Z171" s="707"/>
      <c r="AA171" s="706"/>
      <c r="AB171" s="706"/>
      <c r="AC171" s="706"/>
      <c r="AD171" s="706"/>
      <c r="AE171" s="706"/>
      <c r="AF171" s="706"/>
      <c r="AG171" s="706"/>
      <c r="AH171" s="706"/>
      <c r="AI171" s="706"/>
      <c r="AJ171" s="707"/>
      <c r="AK171" s="706"/>
      <c r="AL171" s="706"/>
      <c r="AM171" s="706"/>
      <c r="AN171" s="706"/>
      <c r="AO171" s="706"/>
      <c r="AP171" s="706"/>
      <c r="AQ171" s="706"/>
      <c r="AR171" s="706"/>
      <c r="AS171" s="706"/>
      <c r="AT171" s="707"/>
      <c r="AU171" s="706"/>
      <c r="AV171" s="706"/>
      <c r="AW171" s="706"/>
      <c r="AX171" s="706"/>
      <c r="AY171" s="706"/>
      <c r="AZ171" s="706"/>
      <c r="BA171" s="706"/>
      <c r="BB171" s="706"/>
      <c r="BC171" s="706"/>
      <c r="BD171" s="707"/>
      <c r="BE171" s="706"/>
      <c r="BF171" s="706"/>
      <c r="BG171" s="706"/>
      <c r="BH171" s="706"/>
      <c r="BI171" s="706"/>
      <c r="BJ171" s="706"/>
      <c r="BK171" s="706"/>
      <c r="BL171" s="706"/>
      <c r="BM171" s="706"/>
      <c r="BN171" s="707"/>
      <c r="BO171" s="706"/>
      <c r="BP171" s="706"/>
      <c r="BQ171" s="706"/>
      <c r="BR171" s="706"/>
      <c r="BS171" s="706"/>
      <c r="BT171" s="706"/>
      <c r="BU171" s="706"/>
      <c r="BV171" s="706"/>
      <c r="BW171" s="706"/>
      <c r="BX171" s="707"/>
      <c r="BY171" s="706"/>
      <c r="BZ171" s="706"/>
      <c r="CA171" s="706"/>
      <c r="CB171" s="706"/>
      <c r="CC171" s="706"/>
      <c r="CD171" s="706"/>
      <c r="CE171" s="706"/>
      <c r="CF171" s="706"/>
      <c r="CG171" s="706"/>
      <c r="CH171" s="707"/>
      <c r="CI171" s="706"/>
      <c r="CJ171" s="706"/>
      <c r="CK171" s="706"/>
      <c r="CL171" s="706"/>
      <c r="CM171" s="706"/>
      <c r="CN171" s="706"/>
      <c r="CO171" s="706"/>
      <c r="CP171" s="706"/>
      <c r="CQ171" s="706"/>
      <c r="CR171" s="707"/>
      <c r="CS171" s="706"/>
      <c r="CT171" s="706"/>
      <c r="CU171" s="706"/>
      <c r="CV171" s="706"/>
      <c r="CW171" s="706"/>
      <c r="CX171" s="706"/>
      <c r="CY171" s="706"/>
      <c r="CZ171" s="706"/>
      <c r="DA171" s="706"/>
      <c r="DD171" s="711"/>
      <c r="DE171" s="711"/>
      <c r="DF171" s="700"/>
      <c r="DG171" s="780"/>
    </row>
    <row r="172" spans="1:111" ht="13" x14ac:dyDescent="0.3">
      <c r="B172" s="1213" t="s">
        <v>550</v>
      </c>
      <c r="C172" s="1214"/>
      <c r="D172" s="1214"/>
      <c r="E172" s="804"/>
      <c r="F172" s="792"/>
      <c r="G172" s="706"/>
      <c r="H172" s="706"/>
      <c r="I172" s="706"/>
      <c r="J172" s="706"/>
      <c r="K172" s="706"/>
      <c r="L172" s="706"/>
      <c r="M172" s="706"/>
      <c r="N172" s="706"/>
      <c r="O172" s="706"/>
      <c r="P172" s="707"/>
      <c r="Q172" s="706"/>
      <c r="R172" s="706"/>
      <c r="S172" s="706"/>
      <c r="T172" s="706"/>
      <c r="U172" s="706"/>
      <c r="V172" s="706"/>
      <c r="W172" s="706"/>
      <c r="X172" s="706"/>
      <c r="Y172" s="706"/>
      <c r="Z172" s="707"/>
      <c r="AA172" s="706"/>
      <c r="AB172" s="706"/>
      <c r="AC172" s="706"/>
      <c r="AD172" s="706"/>
      <c r="AE172" s="706"/>
      <c r="AF172" s="706"/>
      <c r="AG172" s="706"/>
      <c r="AH172" s="706"/>
      <c r="AI172" s="706"/>
      <c r="AJ172" s="707"/>
      <c r="AK172" s="706"/>
      <c r="AL172" s="706"/>
      <c r="AM172" s="706"/>
      <c r="AN172" s="706"/>
      <c r="AO172" s="706"/>
      <c r="AP172" s="706"/>
      <c r="AQ172" s="706"/>
      <c r="AR172" s="706"/>
      <c r="AS172" s="706"/>
      <c r="AT172" s="707"/>
      <c r="AU172" s="706"/>
      <c r="AV172" s="706"/>
      <c r="AW172" s="706"/>
      <c r="AX172" s="706"/>
      <c r="AY172" s="706"/>
      <c r="AZ172" s="706"/>
      <c r="BA172" s="706"/>
      <c r="BB172" s="706"/>
      <c r="BC172" s="706"/>
      <c r="BD172" s="707"/>
      <c r="BE172" s="706"/>
      <c r="BF172" s="706"/>
      <c r="BG172" s="706"/>
      <c r="BH172" s="706"/>
      <c r="BI172" s="706"/>
      <c r="BJ172" s="706"/>
      <c r="BK172" s="706"/>
      <c r="BL172" s="706"/>
      <c r="BM172" s="706"/>
      <c r="BN172" s="707"/>
      <c r="BO172" s="706"/>
      <c r="BP172" s="706"/>
      <c r="BQ172" s="706"/>
      <c r="BR172" s="706"/>
      <c r="BS172" s="706"/>
      <c r="BT172" s="706"/>
      <c r="BU172" s="706"/>
      <c r="BV172" s="706"/>
      <c r="BW172" s="706"/>
      <c r="BX172" s="707"/>
      <c r="BY172" s="706"/>
      <c r="BZ172" s="706"/>
      <c r="CA172" s="706"/>
      <c r="CB172" s="706"/>
      <c r="CC172" s="706"/>
      <c r="CD172" s="706"/>
      <c r="CE172" s="706"/>
      <c r="CF172" s="706"/>
      <c r="CG172" s="706"/>
      <c r="CH172" s="707"/>
      <c r="CI172" s="706"/>
      <c r="CJ172" s="706"/>
      <c r="CK172" s="706"/>
      <c r="CL172" s="706"/>
      <c r="CM172" s="706"/>
      <c r="CN172" s="706"/>
      <c r="CO172" s="706"/>
      <c r="CP172" s="706"/>
      <c r="CQ172" s="706"/>
      <c r="CR172" s="707"/>
      <c r="CS172" s="706"/>
      <c r="CT172" s="706"/>
      <c r="CU172" s="706"/>
      <c r="CV172" s="706"/>
      <c r="CW172" s="706"/>
      <c r="CX172" s="706"/>
      <c r="CY172" s="706"/>
      <c r="CZ172" s="706"/>
      <c r="DA172" s="706"/>
      <c r="DD172" s="711"/>
      <c r="DE172" s="711"/>
      <c r="DF172" s="700"/>
      <c r="DG172" s="806" t="s">
        <v>550</v>
      </c>
    </row>
    <row r="173" spans="1:111" ht="13.5" thickBot="1" x14ac:dyDescent="0.35">
      <c r="B173" s="1215" t="s">
        <v>549</v>
      </c>
      <c r="C173" s="1216"/>
      <c r="D173" s="1216"/>
      <c r="E173" s="803"/>
      <c r="F173" s="792"/>
      <c r="G173" s="706"/>
      <c r="H173" s="706"/>
      <c r="I173" s="706"/>
      <c r="J173" s="706"/>
      <c r="K173" s="706"/>
      <c r="L173" s="706"/>
      <c r="M173" s="706"/>
      <c r="N173" s="706"/>
      <c r="O173" s="706"/>
      <c r="P173" s="707"/>
      <c r="Q173" s="706"/>
      <c r="R173" s="706"/>
      <c r="S173" s="706"/>
      <c r="T173" s="706"/>
      <c r="U173" s="706"/>
      <c r="V173" s="706"/>
      <c r="W173" s="706"/>
      <c r="X173" s="706"/>
      <c r="Y173" s="706"/>
      <c r="Z173" s="707"/>
      <c r="AA173" s="706"/>
      <c r="AB173" s="706"/>
      <c r="AC173" s="706"/>
      <c r="AD173" s="706"/>
      <c r="AE173" s="706"/>
      <c r="AF173" s="706"/>
      <c r="AG173" s="706"/>
      <c r="AH173" s="706"/>
      <c r="AI173" s="706"/>
      <c r="AJ173" s="707"/>
      <c r="AK173" s="706"/>
      <c r="AL173" s="706"/>
      <c r="AM173" s="706"/>
      <c r="AN173" s="706"/>
      <c r="AO173" s="706"/>
      <c r="AP173" s="706"/>
      <c r="AQ173" s="706"/>
      <c r="AR173" s="706"/>
      <c r="AS173" s="706"/>
      <c r="AT173" s="707"/>
      <c r="AU173" s="706"/>
      <c r="AV173" s="706"/>
      <c r="AW173" s="706"/>
      <c r="AX173" s="706"/>
      <c r="AY173" s="706"/>
      <c r="AZ173" s="706"/>
      <c r="BA173" s="706"/>
      <c r="BB173" s="706"/>
      <c r="BC173" s="706"/>
      <c r="BD173" s="707"/>
      <c r="BE173" s="706"/>
      <c r="BF173" s="706"/>
      <c r="BG173" s="706"/>
      <c r="BH173" s="706"/>
      <c r="BI173" s="706"/>
      <c r="BJ173" s="706"/>
      <c r="BK173" s="706"/>
      <c r="BL173" s="706"/>
      <c r="BM173" s="706"/>
      <c r="BN173" s="707"/>
      <c r="BO173" s="706"/>
      <c r="BP173" s="706"/>
      <c r="BQ173" s="706"/>
      <c r="BR173" s="706"/>
      <c r="BS173" s="706"/>
      <c r="BT173" s="706"/>
      <c r="BU173" s="706"/>
      <c r="BV173" s="706"/>
      <c r="BW173" s="706"/>
      <c r="BX173" s="707"/>
      <c r="BY173" s="706"/>
      <c r="BZ173" s="706"/>
      <c r="CA173" s="706"/>
      <c r="CB173" s="706"/>
      <c r="CC173" s="706"/>
      <c r="CD173" s="706"/>
      <c r="CE173" s="706"/>
      <c r="CF173" s="706"/>
      <c r="CG173" s="706"/>
      <c r="CH173" s="707"/>
      <c r="CI173" s="706"/>
      <c r="CJ173" s="706"/>
      <c r="CK173" s="706"/>
      <c r="CL173" s="706"/>
      <c r="CM173" s="706"/>
      <c r="CN173" s="706"/>
      <c r="CO173" s="706"/>
      <c r="CP173" s="706"/>
      <c r="CQ173" s="706"/>
      <c r="CR173" s="707"/>
      <c r="CS173" s="706"/>
      <c r="CT173" s="706"/>
      <c r="CU173" s="706"/>
      <c r="CV173" s="706"/>
      <c r="CW173" s="706"/>
      <c r="CX173" s="706"/>
      <c r="CY173" s="706"/>
      <c r="CZ173" s="706"/>
      <c r="DA173" s="706"/>
      <c r="DD173" s="711"/>
      <c r="DE173" s="711"/>
      <c r="DF173" s="700"/>
      <c r="DG173" s="781" t="s">
        <v>549</v>
      </c>
    </row>
    <row r="174" spans="1:111" ht="13.5" thickTop="1" x14ac:dyDescent="0.3">
      <c r="B174" s="787" t="s">
        <v>545</v>
      </c>
      <c r="C174" s="788" t="s">
        <v>544</v>
      </c>
      <c r="D174" s="758" t="s">
        <v>543</v>
      </c>
      <c r="E174" s="801"/>
      <c r="F174" s="792"/>
      <c r="G174" s="706"/>
      <c r="H174" s="706"/>
      <c r="I174" s="706"/>
      <c r="J174" s="706"/>
      <c r="K174" s="706"/>
      <c r="L174" s="706"/>
      <c r="M174" s="706"/>
      <c r="N174" s="706"/>
      <c r="O174" s="706"/>
      <c r="P174" s="707"/>
      <c r="Q174" s="706"/>
      <c r="R174" s="706"/>
      <c r="S174" s="706"/>
      <c r="T174" s="706"/>
      <c r="U174" s="706"/>
      <c r="V174" s="706"/>
      <c r="W174" s="706"/>
      <c r="X174" s="706"/>
      <c r="Y174" s="706"/>
      <c r="Z174" s="707"/>
      <c r="AA174" s="706"/>
      <c r="AB174" s="706"/>
      <c r="AC174" s="706"/>
      <c r="AD174" s="706"/>
      <c r="AE174" s="706"/>
      <c r="AF174" s="706"/>
      <c r="AG174" s="706"/>
      <c r="AH174" s="706"/>
      <c r="AI174" s="706"/>
      <c r="AJ174" s="707"/>
      <c r="AK174" s="706"/>
      <c r="AL174" s="706"/>
      <c r="AM174" s="706"/>
      <c r="AN174" s="706"/>
      <c r="AO174" s="706"/>
      <c r="AP174" s="706"/>
      <c r="AQ174" s="706"/>
      <c r="AR174" s="706"/>
      <c r="AS174" s="706"/>
      <c r="AT174" s="707"/>
      <c r="AU174" s="706"/>
      <c r="AV174" s="706"/>
      <c r="AW174" s="706"/>
      <c r="AX174" s="706"/>
      <c r="AY174" s="706"/>
      <c r="AZ174" s="706"/>
      <c r="BA174" s="706"/>
      <c r="BB174" s="706"/>
      <c r="BC174" s="706"/>
      <c r="BD174" s="707"/>
      <c r="BE174" s="706"/>
      <c r="BF174" s="706"/>
      <c r="BG174" s="706"/>
      <c r="BH174" s="706"/>
      <c r="BI174" s="706"/>
      <c r="BJ174" s="706"/>
      <c r="BK174" s="706"/>
      <c r="BL174" s="706"/>
      <c r="BM174" s="706"/>
      <c r="BN174" s="707"/>
      <c r="BO174" s="706"/>
      <c r="BP174" s="706"/>
      <c r="BQ174" s="706"/>
      <c r="BR174" s="706"/>
      <c r="BS174" s="706"/>
      <c r="BT174" s="706"/>
      <c r="BU174" s="706"/>
      <c r="BV174" s="706"/>
      <c r="BW174" s="706"/>
      <c r="BX174" s="707"/>
      <c r="BY174" s="706"/>
      <c r="BZ174" s="706"/>
      <c r="CA174" s="706"/>
      <c r="CB174" s="706"/>
      <c r="CC174" s="706"/>
      <c r="CD174" s="706"/>
      <c r="CE174" s="706"/>
      <c r="CF174" s="706"/>
      <c r="CG174" s="706"/>
      <c r="CH174" s="707"/>
      <c r="CI174" s="706"/>
      <c r="CJ174" s="706"/>
      <c r="CK174" s="706"/>
      <c r="CL174" s="706"/>
      <c r="CM174" s="706"/>
      <c r="CN174" s="706"/>
      <c r="CO174" s="706"/>
      <c r="CP174" s="706"/>
      <c r="CQ174" s="706"/>
      <c r="CR174" s="707"/>
      <c r="CS174" s="706"/>
      <c r="CT174" s="706"/>
      <c r="CU174" s="706"/>
      <c r="CV174" s="706"/>
      <c r="CW174" s="706"/>
      <c r="CX174" s="706"/>
      <c r="CY174" s="706"/>
      <c r="CZ174" s="706"/>
      <c r="DA174" s="706"/>
      <c r="DD174" s="711"/>
      <c r="DE174" s="711"/>
      <c r="DF174" s="700"/>
      <c r="DG174" s="758" t="s">
        <v>624</v>
      </c>
    </row>
    <row r="175" spans="1:111" x14ac:dyDescent="0.25">
      <c r="A175" s="710" t="str">
        <f>$B$173&amp;" "&amp;(IF(Setup!$N$67="yes",$B175,"")&amp;" "&amp;(IF(Setup!$N$70="yes",$C175,"")))</f>
        <v xml:space="preserve">Galvanized steel sheet finishing  </v>
      </c>
      <c r="B175" s="709"/>
      <c r="C175" s="789"/>
      <c r="D175" s="708"/>
      <c r="F175" s="792"/>
      <c r="G175" s="706"/>
      <c r="H175" s="706"/>
      <c r="I175" s="706"/>
      <c r="J175" s="706"/>
      <c r="K175" s="706"/>
      <c r="L175" s="706"/>
      <c r="M175" s="706"/>
      <c r="N175" s="706"/>
      <c r="O175" s="706"/>
      <c r="P175" s="707"/>
      <c r="Q175" s="706"/>
      <c r="R175" s="706"/>
      <c r="S175" s="706"/>
      <c r="T175" s="706"/>
      <c r="U175" s="706"/>
      <c r="V175" s="706"/>
      <c r="W175" s="706"/>
      <c r="X175" s="706"/>
      <c r="Y175" s="706"/>
      <c r="Z175" s="707"/>
      <c r="AA175" s="706"/>
      <c r="AB175" s="706"/>
      <c r="AC175" s="706"/>
      <c r="AD175" s="706"/>
      <c r="AE175" s="706"/>
      <c r="AF175" s="706"/>
      <c r="AG175" s="706"/>
      <c r="AH175" s="706"/>
      <c r="AI175" s="706"/>
      <c r="AJ175" s="707"/>
      <c r="AK175" s="706"/>
      <c r="AL175" s="706"/>
      <c r="AM175" s="706"/>
      <c r="AN175" s="706"/>
      <c r="AO175" s="706"/>
      <c r="AP175" s="706"/>
      <c r="AQ175" s="706"/>
      <c r="AR175" s="706"/>
      <c r="AS175" s="706"/>
      <c r="AT175" s="707"/>
      <c r="AU175" s="706"/>
      <c r="AV175" s="706"/>
      <c r="AW175" s="706"/>
      <c r="AX175" s="706"/>
      <c r="AY175" s="706"/>
      <c r="AZ175" s="706"/>
      <c r="BA175" s="706"/>
      <c r="BB175" s="706"/>
      <c r="BC175" s="706"/>
      <c r="BD175" s="707"/>
      <c r="BE175" s="706"/>
      <c r="BF175" s="706"/>
      <c r="BG175" s="706"/>
      <c r="BH175" s="706"/>
      <c r="BI175" s="706"/>
      <c r="BJ175" s="706"/>
      <c r="BK175" s="706"/>
      <c r="BL175" s="706"/>
      <c r="BM175" s="706"/>
      <c r="BN175" s="707"/>
      <c r="BO175" s="706"/>
      <c r="BP175" s="706"/>
      <c r="BQ175" s="706"/>
      <c r="BR175" s="706"/>
      <c r="BS175" s="706"/>
      <c r="BT175" s="706"/>
      <c r="BU175" s="706"/>
      <c r="BV175" s="706"/>
      <c r="BW175" s="706"/>
      <c r="BX175" s="707"/>
      <c r="BY175" s="706"/>
      <c r="BZ175" s="706"/>
      <c r="CA175" s="706"/>
      <c r="CB175" s="706"/>
      <c r="CC175" s="706"/>
      <c r="CD175" s="706"/>
      <c r="CE175" s="706"/>
      <c r="CF175" s="706"/>
      <c r="CG175" s="706"/>
      <c r="CH175" s="707"/>
      <c r="CI175" s="706"/>
      <c r="CJ175" s="706"/>
      <c r="CK175" s="706"/>
      <c r="CL175" s="706"/>
      <c r="CM175" s="706"/>
      <c r="CN175" s="706"/>
      <c r="CO175" s="706"/>
      <c r="CP175" s="706"/>
      <c r="CQ175" s="706"/>
      <c r="CR175" s="707"/>
      <c r="CS175" s="706"/>
      <c r="CT175" s="706"/>
      <c r="CU175" s="706"/>
      <c r="CV175" s="706"/>
      <c r="CW175" s="706"/>
      <c r="CX175" s="706"/>
      <c r="CY175" s="706"/>
      <c r="CZ175" s="706"/>
      <c r="DA175" s="706"/>
      <c r="DB175" s="696">
        <f t="shared" ref="DB175:DB186" si="32">IF(DD175= -1,1,0)</f>
        <v>0</v>
      </c>
      <c r="DC175" s="705">
        <f t="shared" ref="DC175:DC186" si="33">IF(DE175-DD175&gt;0,1,0)</f>
        <v>0</v>
      </c>
      <c r="DD175" s="704">
        <f t="shared" ref="DD175:DD186" si="34">IF(+AND((MID(B175,1,1))&lt;&gt;" ",(MID(C175,1,1))&lt;&gt;" ",B175&lt;&gt;"",B175&lt;&gt;0,C175&lt;&gt;"",C175&lt;&gt;0,D175&lt;&gt;"",D175&gt;0,D175&lt;999999999),1,IF(+AND(B175=0,C175=0,D175=0),0,-1))</f>
        <v>0</v>
      </c>
      <c r="DE175" s="703">
        <f t="array" ref="DE175">(MAX(LEN(F175:DA175)))</f>
        <v>0</v>
      </c>
      <c r="DF175" s="700"/>
      <c r="DG175" s="782"/>
    </row>
    <row r="176" spans="1:111" x14ac:dyDescent="0.25">
      <c r="A176" s="710" t="str">
        <f>$B$173&amp;" "&amp;(IF(Setup!$N$67="yes",$B176,"")&amp;" "&amp;(IF(Setup!$N$70="yes",$C176,"")))</f>
        <v xml:space="preserve">Galvanized steel sheet finishing  </v>
      </c>
      <c r="B176" s="709"/>
      <c r="C176" s="789"/>
      <c r="D176" s="708"/>
      <c r="F176" s="792"/>
      <c r="G176" s="706"/>
      <c r="H176" s="706"/>
      <c r="I176" s="706"/>
      <c r="J176" s="706"/>
      <c r="K176" s="706"/>
      <c r="L176" s="706"/>
      <c r="M176" s="706"/>
      <c r="N176" s="706"/>
      <c r="O176" s="706"/>
      <c r="P176" s="707"/>
      <c r="Q176" s="706"/>
      <c r="R176" s="706"/>
      <c r="S176" s="706"/>
      <c r="T176" s="706"/>
      <c r="U176" s="706"/>
      <c r="V176" s="706"/>
      <c r="W176" s="706"/>
      <c r="X176" s="706"/>
      <c r="Y176" s="706"/>
      <c r="Z176" s="707"/>
      <c r="AA176" s="706"/>
      <c r="AB176" s="706"/>
      <c r="AC176" s="706"/>
      <c r="AD176" s="706"/>
      <c r="AE176" s="706"/>
      <c r="AF176" s="706"/>
      <c r="AG176" s="706"/>
      <c r="AH176" s="706"/>
      <c r="AI176" s="706"/>
      <c r="AJ176" s="707"/>
      <c r="AK176" s="706"/>
      <c r="AL176" s="706"/>
      <c r="AM176" s="706"/>
      <c r="AN176" s="706"/>
      <c r="AO176" s="706"/>
      <c r="AP176" s="706"/>
      <c r="AQ176" s="706"/>
      <c r="AR176" s="706"/>
      <c r="AS176" s="706"/>
      <c r="AT176" s="707"/>
      <c r="AU176" s="706"/>
      <c r="AV176" s="706"/>
      <c r="AW176" s="706"/>
      <c r="AX176" s="706"/>
      <c r="AY176" s="706"/>
      <c r="AZ176" s="706"/>
      <c r="BA176" s="706"/>
      <c r="BB176" s="706"/>
      <c r="BC176" s="706"/>
      <c r="BD176" s="707"/>
      <c r="BE176" s="706"/>
      <c r="BF176" s="706"/>
      <c r="BG176" s="706"/>
      <c r="BH176" s="706"/>
      <c r="BI176" s="706"/>
      <c r="BJ176" s="706"/>
      <c r="BK176" s="706"/>
      <c r="BL176" s="706"/>
      <c r="BM176" s="706"/>
      <c r="BN176" s="707"/>
      <c r="BO176" s="706"/>
      <c r="BP176" s="706"/>
      <c r="BQ176" s="706"/>
      <c r="BR176" s="706"/>
      <c r="BS176" s="706"/>
      <c r="BT176" s="706"/>
      <c r="BU176" s="706"/>
      <c r="BV176" s="706"/>
      <c r="BW176" s="706"/>
      <c r="BX176" s="707"/>
      <c r="BY176" s="706"/>
      <c r="BZ176" s="706"/>
      <c r="CA176" s="706"/>
      <c r="CB176" s="706"/>
      <c r="CC176" s="706"/>
      <c r="CD176" s="706"/>
      <c r="CE176" s="706"/>
      <c r="CF176" s="706"/>
      <c r="CG176" s="706"/>
      <c r="CH176" s="707"/>
      <c r="CI176" s="706"/>
      <c r="CJ176" s="706"/>
      <c r="CK176" s="706"/>
      <c r="CL176" s="706"/>
      <c r="CM176" s="706"/>
      <c r="CN176" s="706"/>
      <c r="CO176" s="706"/>
      <c r="CP176" s="706"/>
      <c r="CQ176" s="706"/>
      <c r="CR176" s="707"/>
      <c r="CS176" s="706"/>
      <c r="CT176" s="706"/>
      <c r="CU176" s="706"/>
      <c r="CV176" s="706"/>
      <c r="CW176" s="706"/>
      <c r="CX176" s="706"/>
      <c r="CY176" s="706"/>
      <c r="CZ176" s="706"/>
      <c r="DA176" s="706"/>
      <c r="DB176" s="696">
        <f t="shared" si="32"/>
        <v>0</v>
      </c>
      <c r="DC176" s="705">
        <f t="shared" si="33"/>
        <v>0</v>
      </c>
      <c r="DD176" s="704">
        <f t="shared" si="34"/>
        <v>0</v>
      </c>
      <c r="DE176" s="703">
        <f t="array" ref="DE176">(MAX(LEN(F176:DA176)))</f>
        <v>0</v>
      </c>
      <c r="DF176" s="700"/>
      <c r="DG176" s="782" t="s">
        <v>212</v>
      </c>
    </row>
    <row r="177" spans="1:111" x14ac:dyDescent="0.25">
      <c r="A177" s="710" t="str">
        <f>$B$173&amp;" "&amp;(IF(Setup!$N$67="yes",$B177,"")&amp;" "&amp;(IF(Setup!$N$70="yes",$C177,"")))</f>
        <v xml:space="preserve">Galvanized steel sheet finishing  </v>
      </c>
      <c r="B177" s="709"/>
      <c r="C177" s="789"/>
      <c r="D177" s="708"/>
      <c r="F177" s="792"/>
      <c r="G177" s="706"/>
      <c r="H177" s="706"/>
      <c r="I177" s="706"/>
      <c r="J177" s="706"/>
      <c r="K177" s="706"/>
      <c r="L177" s="706"/>
      <c r="M177" s="706"/>
      <c r="N177" s="706"/>
      <c r="O177" s="706"/>
      <c r="P177" s="707"/>
      <c r="Q177" s="706"/>
      <c r="R177" s="706"/>
      <c r="S177" s="706"/>
      <c r="T177" s="706"/>
      <c r="U177" s="706"/>
      <c r="V177" s="706"/>
      <c r="W177" s="706"/>
      <c r="X177" s="706"/>
      <c r="Y177" s="706"/>
      <c r="Z177" s="707"/>
      <c r="AA177" s="706"/>
      <c r="AB177" s="706"/>
      <c r="AC177" s="706"/>
      <c r="AD177" s="706"/>
      <c r="AE177" s="706"/>
      <c r="AF177" s="706"/>
      <c r="AG177" s="706"/>
      <c r="AH177" s="706"/>
      <c r="AI177" s="706"/>
      <c r="AJ177" s="707"/>
      <c r="AK177" s="706"/>
      <c r="AL177" s="706"/>
      <c r="AM177" s="706"/>
      <c r="AN177" s="706"/>
      <c r="AO177" s="706"/>
      <c r="AP177" s="706"/>
      <c r="AQ177" s="706"/>
      <c r="AR177" s="706"/>
      <c r="AS177" s="706"/>
      <c r="AT177" s="707"/>
      <c r="AU177" s="706"/>
      <c r="AV177" s="706"/>
      <c r="AW177" s="706"/>
      <c r="AX177" s="706"/>
      <c r="AY177" s="706"/>
      <c r="AZ177" s="706"/>
      <c r="BA177" s="706"/>
      <c r="BB177" s="706"/>
      <c r="BC177" s="706"/>
      <c r="BD177" s="707"/>
      <c r="BE177" s="706"/>
      <c r="BF177" s="706"/>
      <c r="BG177" s="706"/>
      <c r="BH177" s="706"/>
      <c r="BI177" s="706"/>
      <c r="BJ177" s="706"/>
      <c r="BK177" s="706"/>
      <c r="BL177" s="706"/>
      <c r="BM177" s="706"/>
      <c r="BN177" s="707"/>
      <c r="BO177" s="706"/>
      <c r="BP177" s="706"/>
      <c r="BQ177" s="706"/>
      <c r="BR177" s="706"/>
      <c r="BS177" s="706"/>
      <c r="BT177" s="706"/>
      <c r="BU177" s="706"/>
      <c r="BV177" s="706"/>
      <c r="BW177" s="706"/>
      <c r="BX177" s="707"/>
      <c r="BY177" s="706"/>
      <c r="BZ177" s="706"/>
      <c r="CA177" s="706"/>
      <c r="CB177" s="706"/>
      <c r="CC177" s="706"/>
      <c r="CD177" s="706"/>
      <c r="CE177" s="706"/>
      <c r="CF177" s="706"/>
      <c r="CG177" s="706"/>
      <c r="CH177" s="707"/>
      <c r="CI177" s="706"/>
      <c r="CJ177" s="706"/>
      <c r="CK177" s="706"/>
      <c r="CL177" s="706"/>
      <c r="CM177" s="706"/>
      <c r="CN177" s="706"/>
      <c r="CO177" s="706"/>
      <c r="CP177" s="706"/>
      <c r="CQ177" s="706"/>
      <c r="CR177" s="707"/>
      <c r="CS177" s="706"/>
      <c r="CT177" s="706"/>
      <c r="CU177" s="706"/>
      <c r="CV177" s="706"/>
      <c r="CW177" s="706"/>
      <c r="CX177" s="706"/>
      <c r="CY177" s="706"/>
      <c r="CZ177" s="706"/>
      <c r="DA177" s="706"/>
      <c r="DB177" s="696">
        <f t="shared" si="32"/>
        <v>0</v>
      </c>
      <c r="DC177" s="705">
        <f t="shared" si="33"/>
        <v>0</v>
      </c>
      <c r="DD177" s="704">
        <f t="shared" si="34"/>
        <v>0</v>
      </c>
      <c r="DE177" s="703">
        <f t="array" ref="DE177">(MAX(LEN(F177:DA177)))</f>
        <v>0</v>
      </c>
      <c r="DF177" s="700"/>
      <c r="DG177" s="782"/>
    </row>
    <row r="178" spans="1:111" x14ac:dyDescent="0.25">
      <c r="A178" s="710" t="str">
        <f>$B$173&amp;" "&amp;(IF(Setup!$N$67="yes",$B178,"")&amp;" "&amp;(IF(Setup!$N$70="yes",$C178,"")))</f>
        <v xml:space="preserve">Galvanized steel sheet finishing  </v>
      </c>
      <c r="B178" s="709"/>
      <c r="C178" s="789"/>
      <c r="D178" s="708"/>
      <c r="F178" s="792"/>
      <c r="G178" s="706"/>
      <c r="H178" s="706"/>
      <c r="I178" s="706"/>
      <c r="J178" s="706"/>
      <c r="K178" s="706"/>
      <c r="L178" s="706"/>
      <c r="M178" s="706"/>
      <c r="N178" s="706"/>
      <c r="O178" s="706"/>
      <c r="P178" s="707"/>
      <c r="Q178" s="706"/>
      <c r="R178" s="706"/>
      <c r="S178" s="706"/>
      <c r="T178" s="706"/>
      <c r="U178" s="706"/>
      <c r="V178" s="706"/>
      <c r="W178" s="706"/>
      <c r="X178" s="706"/>
      <c r="Y178" s="706"/>
      <c r="Z178" s="707"/>
      <c r="AA178" s="706"/>
      <c r="AB178" s="706"/>
      <c r="AC178" s="706"/>
      <c r="AD178" s="706"/>
      <c r="AE178" s="706"/>
      <c r="AF178" s="706"/>
      <c r="AG178" s="706"/>
      <c r="AH178" s="706"/>
      <c r="AI178" s="706"/>
      <c r="AJ178" s="707"/>
      <c r="AK178" s="706"/>
      <c r="AL178" s="706"/>
      <c r="AM178" s="706"/>
      <c r="AN178" s="706"/>
      <c r="AO178" s="706"/>
      <c r="AP178" s="706"/>
      <c r="AQ178" s="706"/>
      <c r="AR178" s="706"/>
      <c r="AS178" s="706"/>
      <c r="AT178" s="707"/>
      <c r="AU178" s="706"/>
      <c r="AV178" s="706"/>
      <c r="AW178" s="706"/>
      <c r="AX178" s="706"/>
      <c r="AY178" s="706"/>
      <c r="AZ178" s="706"/>
      <c r="BA178" s="706"/>
      <c r="BB178" s="706"/>
      <c r="BC178" s="706"/>
      <c r="BD178" s="707"/>
      <c r="BE178" s="706"/>
      <c r="BF178" s="706"/>
      <c r="BG178" s="706"/>
      <c r="BH178" s="706"/>
      <c r="BI178" s="706"/>
      <c r="BJ178" s="706"/>
      <c r="BK178" s="706"/>
      <c r="BL178" s="706"/>
      <c r="BM178" s="706"/>
      <c r="BN178" s="707"/>
      <c r="BO178" s="706"/>
      <c r="BP178" s="706"/>
      <c r="BQ178" s="706"/>
      <c r="BR178" s="706"/>
      <c r="BS178" s="706"/>
      <c r="BT178" s="706"/>
      <c r="BU178" s="706"/>
      <c r="BV178" s="706"/>
      <c r="BW178" s="706"/>
      <c r="BX178" s="707"/>
      <c r="BY178" s="706"/>
      <c r="BZ178" s="706"/>
      <c r="CA178" s="706"/>
      <c r="CB178" s="706"/>
      <c r="CC178" s="706"/>
      <c r="CD178" s="706"/>
      <c r="CE178" s="706"/>
      <c r="CF178" s="706"/>
      <c r="CG178" s="706"/>
      <c r="CH178" s="707"/>
      <c r="CI178" s="706"/>
      <c r="CJ178" s="706"/>
      <c r="CK178" s="706"/>
      <c r="CL178" s="706"/>
      <c r="CM178" s="706"/>
      <c r="CN178" s="706"/>
      <c r="CO178" s="706"/>
      <c r="CP178" s="706"/>
      <c r="CQ178" s="706"/>
      <c r="CR178" s="707"/>
      <c r="CS178" s="706"/>
      <c r="CT178" s="706"/>
      <c r="CU178" s="706"/>
      <c r="CV178" s="706"/>
      <c r="CW178" s="706"/>
      <c r="CX178" s="706"/>
      <c r="CY178" s="706"/>
      <c r="CZ178" s="706"/>
      <c r="DA178" s="706"/>
      <c r="DB178" s="696">
        <f t="shared" si="32"/>
        <v>0</v>
      </c>
      <c r="DC178" s="705">
        <f t="shared" si="33"/>
        <v>0</v>
      </c>
      <c r="DD178" s="704">
        <f t="shared" si="34"/>
        <v>0</v>
      </c>
      <c r="DE178" s="703">
        <f t="array" ref="DE178">(MAX(LEN(F178:DA178)))</f>
        <v>0</v>
      </c>
      <c r="DF178" s="700"/>
      <c r="DG178" s="782"/>
    </row>
    <row r="179" spans="1:111" x14ac:dyDescent="0.25">
      <c r="A179" s="710" t="str">
        <f>$B$173&amp;" "&amp;(IF(Setup!$N$67="yes",$B179,"")&amp;" "&amp;(IF(Setup!$N$70="yes",$C179,"")))</f>
        <v xml:space="preserve">Galvanized steel sheet finishing  </v>
      </c>
      <c r="B179" s="709"/>
      <c r="C179" s="789"/>
      <c r="D179" s="708"/>
      <c r="F179" s="792"/>
      <c r="G179" s="706"/>
      <c r="H179" s="706"/>
      <c r="I179" s="706"/>
      <c r="J179" s="706"/>
      <c r="K179" s="706"/>
      <c r="L179" s="706"/>
      <c r="M179" s="706"/>
      <c r="N179" s="706"/>
      <c r="O179" s="706"/>
      <c r="P179" s="707"/>
      <c r="Q179" s="706"/>
      <c r="R179" s="706"/>
      <c r="S179" s="706"/>
      <c r="T179" s="706"/>
      <c r="U179" s="706"/>
      <c r="V179" s="706"/>
      <c r="W179" s="706"/>
      <c r="X179" s="706"/>
      <c r="Y179" s="706"/>
      <c r="Z179" s="707"/>
      <c r="AA179" s="706"/>
      <c r="AB179" s="706"/>
      <c r="AC179" s="706"/>
      <c r="AD179" s="706"/>
      <c r="AE179" s="706"/>
      <c r="AF179" s="706"/>
      <c r="AG179" s="706"/>
      <c r="AH179" s="706"/>
      <c r="AI179" s="706"/>
      <c r="AJ179" s="707"/>
      <c r="AK179" s="706"/>
      <c r="AL179" s="706"/>
      <c r="AM179" s="706"/>
      <c r="AN179" s="706"/>
      <c r="AO179" s="706"/>
      <c r="AP179" s="706"/>
      <c r="AQ179" s="706"/>
      <c r="AR179" s="706"/>
      <c r="AS179" s="706"/>
      <c r="AT179" s="707"/>
      <c r="AU179" s="706"/>
      <c r="AV179" s="706"/>
      <c r="AW179" s="706"/>
      <c r="AX179" s="706"/>
      <c r="AY179" s="706"/>
      <c r="AZ179" s="706"/>
      <c r="BA179" s="706"/>
      <c r="BB179" s="706"/>
      <c r="BC179" s="706"/>
      <c r="BD179" s="707"/>
      <c r="BE179" s="706"/>
      <c r="BF179" s="706"/>
      <c r="BG179" s="706"/>
      <c r="BH179" s="706"/>
      <c r="BI179" s="706"/>
      <c r="BJ179" s="706"/>
      <c r="BK179" s="706"/>
      <c r="BL179" s="706"/>
      <c r="BM179" s="706"/>
      <c r="BN179" s="707"/>
      <c r="BO179" s="706"/>
      <c r="BP179" s="706"/>
      <c r="BQ179" s="706"/>
      <c r="BR179" s="706"/>
      <c r="BS179" s="706"/>
      <c r="BT179" s="706"/>
      <c r="BU179" s="706"/>
      <c r="BV179" s="706"/>
      <c r="BW179" s="706"/>
      <c r="BX179" s="707"/>
      <c r="BY179" s="706"/>
      <c r="BZ179" s="706"/>
      <c r="CA179" s="706"/>
      <c r="CB179" s="706"/>
      <c r="CC179" s="706"/>
      <c r="CD179" s="706"/>
      <c r="CE179" s="706"/>
      <c r="CF179" s="706"/>
      <c r="CG179" s="706"/>
      <c r="CH179" s="707"/>
      <c r="CI179" s="706"/>
      <c r="CJ179" s="706"/>
      <c r="CK179" s="706"/>
      <c r="CL179" s="706"/>
      <c r="CM179" s="706"/>
      <c r="CN179" s="706"/>
      <c r="CO179" s="706"/>
      <c r="CP179" s="706"/>
      <c r="CQ179" s="706"/>
      <c r="CR179" s="707"/>
      <c r="CS179" s="706"/>
      <c r="CT179" s="706"/>
      <c r="CU179" s="706"/>
      <c r="CV179" s="706"/>
      <c r="CW179" s="706"/>
      <c r="CX179" s="706"/>
      <c r="CY179" s="706"/>
      <c r="CZ179" s="706"/>
      <c r="DA179" s="706"/>
      <c r="DB179" s="696">
        <f t="shared" si="32"/>
        <v>0</v>
      </c>
      <c r="DC179" s="705">
        <f t="shared" si="33"/>
        <v>0</v>
      </c>
      <c r="DD179" s="704">
        <f t="shared" si="34"/>
        <v>0</v>
      </c>
      <c r="DE179" s="703">
        <f t="array" ref="DE179">(MAX(LEN(F179:DA179)))</f>
        <v>0</v>
      </c>
      <c r="DF179" s="700"/>
      <c r="DG179" s="782"/>
    </row>
    <row r="180" spans="1:111" x14ac:dyDescent="0.25">
      <c r="A180" s="710" t="str">
        <f>$B$173&amp;" "&amp;(IF(Setup!$N$67="yes",$B180,"")&amp;" "&amp;(IF(Setup!$N$70="yes",$C180,"")))</f>
        <v xml:space="preserve">Galvanized steel sheet finishing  </v>
      </c>
      <c r="B180" s="709"/>
      <c r="C180" s="789"/>
      <c r="D180" s="708"/>
      <c r="F180" s="792"/>
      <c r="G180" s="706"/>
      <c r="H180" s="706"/>
      <c r="I180" s="706"/>
      <c r="J180" s="706"/>
      <c r="K180" s="706"/>
      <c r="L180" s="706"/>
      <c r="M180" s="706"/>
      <c r="N180" s="706"/>
      <c r="O180" s="706"/>
      <c r="P180" s="707"/>
      <c r="Q180" s="706"/>
      <c r="R180" s="706"/>
      <c r="S180" s="706"/>
      <c r="T180" s="706"/>
      <c r="U180" s="706"/>
      <c r="V180" s="706"/>
      <c r="W180" s="706"/>
      <c r="X180" s="706"/>
      <c r="Y180" s="706"/>
      <c r="Z180" s="707"/>
      <c r="AA180" s="706"/>
      <c r="AB180" s="706"/>
      <c r="AC180" s="706"/>
      <c r="AD180" s="706"/>
      <c r="AE180" s="706"/>
      <c r="AF180" s="706"/>
      <c r="AG180" s="706"/>
      <c r="AH180" s="706"/>
      <c r="AI180" s="706"/>
      <c r="AJ180" s="707"/>
      <c r="AK180" s="706"/>
      <c r="AL180" s="706"/>
      <c r="AM180" s="706"/>
      <c r="AN180" s="706"/>
      <c r="AO180" s="706"/>
      <c r="AP180" s="706"/>
      <c r="AQ180" s="706"/>
      <c r="AR180" s="706"/>
      <c r="AS180" s="706"/>
      <c r="AT180" s="707"/>
      <c r="AU180" s="706"/>
      <c r="AV180" s="706"/>
      <c r="AW180" s="706"/>
      <c r="AX180" s="706"/>
      <c r="AY180" s="706"/>
      <c r="AZ180" s="706"/>
      <c r="BA180" s="706"/>
      <c r="BB180" s="706"/>
      <c r="BC180" s="706"/>
      <c r="BD180" s="707"/>
      <c r="BE180" s="706"/>
      <c r="BF180" s="706"/>
      <c r="BG180" s="706"/>
      <c r="BH180" s="706"/>
      <c r="BI180" s="706"/>
      <c r="BJ180" s="706"/>
      <c r="BK180" s="706"/>
      <c r="BL180" s="706"/>
      <c r="BM180" s="706"/>
      <c r="BN180" s="707"/>
      <c r="BO180" s="706"/>
      <c r="BP180" s="706"/>
      <c r="BQ180" s="706"/>
      <c r="BR180" s="706"/>
      <c r="BS180" s="706"/>
      <c r="BT180" s="706"/>
      <c r="BU180" s="706"/>
      <c r="BV180" s="706"/>
      <c r="BW180" s="706"/>
      <c r="BX180" s="707"/>
      <c r="BY180" s="706"/>
      <c r="BZ180" s="706"/>
      <c r="CA180" s="706"/>
      <c r="CB180" s="706"/>
      <c r="CC180" s="706"/>
      <c r="CD180" s="706"/>
      <c r="CE180" s="706"/>
      <c r="CF180" s="706"/>
      <c r="CG180" s="706"/>
      <c r="CH180" s="707"/>
      <c r="CI180" s="706"/>
      <c r="CJ180" s="706"/>
      <c r="CK180" s="706"/>
      <c r="CL180" s="706"/>
      <c r="CM180" s="706"/>
      <c r="CN180" s="706"/>
      <c r="CO180" s="706"/>
      <c r="CP180" s="706"/>
      <c r="CQ180" s="706"/>
      <c r="CR180" s="707"/>
      <c r="CS180" s="706"/>
      <c r="CT180" s="706"/>
      <c r="CU180" s="706"/>
      <c r="CV180" s="706"/>
      <c r="CW180" s="706"/>
      <c r="CX180" s="706"/>
      <c r="CY180" s="706"/>
      <c r="CZ180" s="706"/>
      <c r="DA180" s="706"/>
      <c r="DB180" s="696">
        <f t="shared" si="32"/>
        <v>0</v>
      </c>
      <c r="DC180" s="705">
        <f t="shared" si="33"/>
        <v>0</v>
      </c>
      <c r="DD180" s="704">
        <f t="shared" si="34"/>
        <v>0</v>
      </c>
      <c r="DE180" s="703">
        <f t="array" ref="DE180">(MAX(LEN(F180:DA180)))</f>
        <v>0</v>
      </c>
      <c r="DF180" s="700"/>
      <c r="DG180" s="782"/>
    </row>
    <row r="181" spans="1:111" x14ac:dyDescent="0.25">
      <c r="A181" s="710" t="str">
        <f>$B$173&amp;" "&amp;(IF(Setup!$N$67="yes",$B181,"")&amp;" "&amp;(IF(Setup!$N$70="yes",$C181,"")))</f>
        <v xml:space="preserve">Galvanized steel sheet finishing  </v>
      </c>
      <c r="B181" s="709"/>
      <c r="C181" s="789"/>
      <c r="D181" s="708"/>
      <c r="F181" s="792"/>
      <c r="G181" s="706"/>
      <c r="H181" s="706"/>
      <c r="I181" s="706"/>
      <c r="J181" s="706"/>
      <c r="K181" s="706"/>
      <c r="L181" s="706"/>
      <c r="M181" s="706"/>
      <c r="N181" s="706"/>
      <c r="O181" s="706"/>
      <c r="P181" s="707"/>
      <c r="Q181" s="706"/>
      <c r="R181" s="706"/>
      <c r="S181" s="706"/>
      <c r="T181" s="706"/>
      <c r="U181" s="706"/>
      <c r="V181" s="706"/>
      <c r="W181" s="706"/>
      <c r="X181" s="706"/>
      <c r="Y181" s="706"/>
      <c r="Z181" s="707"/>
      <c r="AA181" s="706"/>
      <c r="AB181" s="706"/>
      <c r="AC181" s="706"/>
      <c r="AD181" s="706"/>
      <c r="AE181" s="706"/>
      <c r="AF181" s="706"/>
      <c r="AG181" s="706"/>
      <c r="AH181" s="706"/>
      <c r="AI181" s="706"/>
      <c r="AJ181" s="707"/>
      <c r="AK181" s="706"/>
      <c r="AL181" s="706"/>
      <c r="AM181" s="706"/>
      <c r="AN181" s="706"/>
      <c r="AO181" s="706"/>
      <c r="AP181" s="706"/>
      <c r="AQ181" s="706"/>
      <c r="AR181" s="706"/>
      <c r="AS181" s="706"/>
      <c r="AT181" s="707"/>
      <c r="AU181" s="706"/>
      <c r="AV181" s="706"/>
      <c r="AW181" s="706"/>
      <c r="AX181" s="706"/>
      <c r="AY181" s="706"/>
      <c r="AZ181" s="706"/>
      <c r="BA181" s="706"/>
      <c r="BB181" s="706"/>
      <c r="BC181" s="706"/>
      <c r="BD181" s="707"/>
      <c r="BE181" s="706"/>
      <c r="BF181" s="706"/>
      <c r="BG181" s="706"/>
      <c r="BH181" s="706"/>
      <c r="BI181" s="706"/>
      <c r="BJ181" s="706"/>
      <c r="BK181" s="706"/>
      <c r="BL181" s="706"/>
      <c r="BM181" s="706"/>
      <c r="BN181" s="707"/>
      <c r="BO181" s="706"/>
      <c r="BP181" s="706"/>
      <c r="BQ181" s="706"/>
      <c r="BR181" s="706"/>
      <c r="BS181" s="706"/>
      <c r="BT181" s="706"/>
      <c r="BU181" s="706"/>
      <c r="BV181" s="706"/>
      <c r="BW181" s="706"/>
      <c r="BX181" s="707"/>
      <c r="BY181" s="706"/>
      <c r="BZ181" s="706"/>
      <c r="CA181" s="706"/>
      <c r="CB181" s="706"/>
      <c r="CC181" s="706"/>
      <c r="CD181" s="706"/>
      <c r="CE181" s="706"/>
      <c r="CF181" s="706"/>
      <c r="CG181" s="706"/>
      <c r="CH181" s="707"/>
      <c r="CI181" s="706"/>
      <c r="CJ181" s="706"/>
      <c r="CK181" s="706"/>
      <c r="CL181" s="706"/>
      <c r="CM181" s="706"/>
      <c r="CN181" s="706"/>
      <c r="CO181" s="706"/>
      <c r="CP181" s="706"/>
      <c r="CQ181" s="706"/>
      <c r="CR181" s="707"/>
      <c r="CS181" s="706"/>
      <c r="CT181" s="706"/>
      <c r="CU181" s="706"/>
      <c r="CV181" s="706"/>
      <c r="CW181" s="706"/>
      <c r="CX181" s="706"/>
      <c r="CY181" s="706"/>
      <c r="CZ181" s="706"/>
      <c r="DA181" s="706"/>
      <c r="DB181" s="696">
        <f t="shared" si="32"/>
        <v>0</v>
      </c>
      <c r="DC181" s="705">
        <f t="shared" si="33"/>
        <v>0</v>
      </c>
      <c r="DD181" s="704">
        <f t="shared" si="34"/>
        <v>0</v>
      </c>
      <c r="DE181" s="703">
        <f t="array" ref="DE181">(MAX(LEN(F181:DA181)))</f>
        <v>0</v>
      </c>
      <c r="DF181" s="700"/>
      <c r="DG181" s="782"/>
    </row>
    <row r="182" spans="1:111" x14ac:dyDescent="0.25">
      <c r="A182" s="710" t="str">
        <f>$B$173&amp;" "&amp;(IF(Setup!$N$67="yes",$B182,"")&amp;" "&amp;(IF(Setup!$N$70="yes",$C182,"")))</f>
        <v xml:space="preserve">Galvanized steel sheet finishing  </v>
      </c>
      <c r="B182" s="709"/>
      <c r="C182" s="789"/>
      <c r="D182" s="708"/>
      <c r="F182" s="792"/>
      <c r="G182" s="706"/>
      <c r="H182" s="706"/>
      <c r="I182" s="706"/>
      <c r="J182" s="706"/>
      <c r="K182" s="706"/>
      <c r="L182" s="706"/>
      <c r="M182" s="706"/>
      <c r="N182" s="706"/>
      <c r="O182" s="706"/>
      <c r="P182" s="707"/>
      <c r="Q182" s="706"/>
      <c r="R182" s="706"/>
      <c r="S182" s="706"/>
      <c r="T182" s="706"/>
      <c r="U182" s="706"/>
      <c r="V182" s="706"/>
      <c r="W182" s="706"/>
      <c r="X182" s="706"/>
      <c r="Y182" s="706"/>
      <c r="Z182" s="707"/>
      <c r="AA182" s="706"/>
      <c r="AB182" s="706"/>
      <c r="AC182" s="706"/>
      <c r="AD182" s="706"/>
      <c r="AE182" s="706"/>
      <c r="AF182" s="706"/>
      <c r="AG182" s="706"/>
      <c r="AH182" s="706"/>
      <c r="AI182" s="706"/>
      <c r="AJ182" s="707"/>
      <c r="AK182" s="706"/>
      <c r="AL182" s="706"/>
      <c r="AM182" s="706"/>
      <c r="AN182" s="706"/>
      <c r="AO182" s="706"/>
      <c r="AP182" s="706"/>
      <c r="AQ182" s="706"/>
      <c r="AR182" s="706"/>
      <c r="AS182" s="706"/>
      <c r="AT182" s="707"/>
      <c r="AU182" s="706"/>
      <c r="AV182" s="706"/>
      <c r="AW182" s="706"/>
      <c r="AX182" s="706"/>
      <c r="AY182" s="706"/>
      <c r="AZ182" s="706"/>
      <c r="BA182" s="706"/>
      <c r="BB182" s="706"/>
      <c r="BC182" s="706"/>
      <c r="BD182" s="707"/>
      <c r="BE182" s="706"/>
      <c r="BF182" s="706"/>
      <c r="BG182" s="706"/>
      <c r="BH182" s="706"/>
      <c r="BI182" s="706"/>
      <c r="BJ182" s="706"/>
      <c r="BK182" s="706"/>
      <c r="BL182" s="706"/>
      <c r="BM182" s="706"/>
      <c r="BN182" s="707"/>
      <c r="BO182" s="706"/>
      <c r="BP182" s="706"/>
      <c r="BQ182" s="706"/>
      <c r="BR182" s="706"/>
      <c r="BS182" s="706"/>
      <c r="BT182" s="706"/>
      <c r="BU182" s="706"/>
      <c r="BV182" s="706"/>
      <c r="BW182" s="706"/>
      <c r="BX182" s="707"/>
      <c r="BY182" s="706"/>
      <c r="BZ182" s="706"/>
      <c r="CA182" s="706"/>
      <c r="CB182" s="706"/>
      <c r="CC182" s="706"/>
      <c r="CD182" s="706"/>
      <c r="CE182" s="706"/>
      <c r="CF182" s="706"/>
      <c r="CG182" s="706"/>
      <c r="CH182" s="707"/>
      <c r="CI182" s="706"/>
      <c r="CJ182" s="706"/>
      <c r="CK182" s="706"/>
      <c r="CL182" s="706"/>
      <c r="CM182" s="706"/>
      <c r="CN182" s="706"/>
      <c r="CO182" s="706"/>
      <c r="CP182" s="706"/>
      <c r="CQ182" s="706"/>
      <c r="CR182" s="707"/>
      <c r="CS182" s="706"/>
      <c r="CT182" s="706"/>
      <c r="CU182" s="706"/>
      <c r="CV182" s="706"/>
      <c r="CW182" s="706"/>
      <c r="CX182" s="706"/>
      <c r="CY182" s="706"/>
      <c r="CZ182" s="706"/>
      <c r="DA182" s="706"/>
      <c r="DB182" s="696">
        <f t="shared" si="32"/>
        <v>0</v>
      </c>
      <c r="DC182" s="705">
        <f t="shared" si="33"/>
        <v>0</v>
      </c>
      <c r="DD182" s="704">
        <f t="shared" si="34"/>
        <v>0</v>
      </c>
      <c r="DE182" s="703">
        <f t="array" ref="DE182">(MAX(LEN(F182:DA182)))</f>
        <v>0</v>
      </c>
      <c r="DF182" s="700"/>
      <c r="DG182" s="782"/>
    </row>
    <row r="183" spans="1:111" x14ac:dyDescent="0.25">
      <c r="A183" s="710" t="str">
        <f>$B$173&amp;" "&amp;(IF(Setup!$N$67="yes",$B183,"")&amp;" "&amp;(IF(Setup!$N$70="yes",$C183,"")))</f>
        <v xml:space="preserve">Galvanized steel sheet finishing  </v>
      </c>
      <c r="B183" s="709"/>
      <c r="C183" s="789"/>
      <c r="D183" s="708"/>
      <c r="F183" s="792"/>
      <c r="G183" s="706"/>
      <c r="H183" s="706"/>
      <c r="I183" s="706"/>
      <c r="J183" s="706"/>
      <c r="K183" s="706"/>
      <c r="L183" s="706"/>
      <c r="M183" s="706"/>
      <c r="N183" s="706"/>
      <c r="O183" s="706"/>
      <c r="P183" s="707"/>
      <c r="Q183" s="706"/>
      <c r="R183" s="706"/>
      <c r="S183" s="706"/>
      <c r="T183" s="706"/>
      <c r="U183" s="706"/>
      <c r="V183" s="706"/>
      <c r="W183" s="706"/>
      <c r="X183" s="706"/>
      <c r="Y183" s="706"/>
      <c r="Z183" s="707"/>
      <c r="AA183" s="706"/>
      <c r="AB183" s="706"/>
      <c r="AC183" s="706"/>
      <c r="AD183" s="706"/>
      <c r="AE183" s="706"/>
      <c r="AF183" s="706"/>
      <c r="AG183" s="706"/>
      <c r="AH183" s="706"/>
      <c r="AI183" s="706"/>
      <c r="AJ183" s="707"/>
      <c r="AK183" s="706"/>
      <c r="AL183" s="706"/>
      <c r="AM183" s="706"/>
      <c r="AN183" s="706"/>
      <c r="AO183" s="706"/>
      <c r="AP183" s="706"/>
      <c r="AQ183" s="706"/>
      <c r="AR183" s="706"/>
      <c r="AS183" s="706"/>
      <c r="AT183" s="707"/>
      <c r="AU183" s="706"/>
      <c r="AV183" s="706"/>
      <c r="AW183" s="706"/>
      <c r="AX183" s="706"/>
      <c r="AY183" s="706"/>
      <c r="AZ183" s="706"/>
      <c r="BA183" s="706"/>
      <c r="BB183" s="706"/>
      <c r="BC183" s="706"/>
      <c r="BD183" s="707"/>
      <c r="BE183" s="706"/>
      <c r="BF183" s="706"/>
      <c r="BG183" s="706"/>
      <c r="BH183" s="706"/>
      <c r="BI183" s="706"/>
      <c r="BJ183" s="706"/>
      <c r="BK183" s="706"/>
      <c r="BL183" s="706"/>
      <c r="BM183" s="706"/>
      <c r="BN183" s="707"/>
      <c r="BO183" s="706"/>
      <c r="BP183" s="706"/>
      <c r="BQ183" s="706"/>
      <c r="BR183" s="706"/>
      <c r="BS183" s="706"/>
      <c r="BT183" s="706"/>
      <c r="BU183" s="706"/>
      <c r="BV183" s="706"/>
      <c r="BW183" s="706"/>
      <c r="BX183" s="707"/>
      <c r="BY183" s="706"/>
      <c r="BZ183" s="706"/>
      <c r="CA183" s="706"/>
      <c r="CB183" s="706"/>
      <c r="CC183" s="706"/>
      <c r="CD183" s="706"/>
      <c r="CE183" s="706"/>
      <c r="CF183" s="706"/>
      <c r="CG183" s="706"/>
      <c r="CH183" s="707"/>
      <c r="CI183" s="706"/>
      <c r="CJ183" s="706"/>
      <c r="CK183" s="706"/>
      <c r="CL183" s="706"/>
      <c r="CM183" s="706"/>
      <c r="CN183" s="706"/>
      <c r="CO183" s="706"/>
      <c r="CP183" s="706"/>
      <c r="CQ183" s="706"/>
      <c r="CR183" s="707"/>
      <c r="CS183" s="706"/>
      <c r="CT183" s="706"/>
      <c r="CU183" s="706"/>
      <c r="CV183" s="706"/>
      <c r="CW183" s="706"/>
      <c r="CX183" s="706"/>
      <c r="CY183" s="706"/>
      <c r="CZ183" s="706"/>
      <c r="DA183" s="706"/>
      <c r="DB183" s="696">
        <f t="shared" si="32"/>
        <v>0</v>
      </c>
      <c r="DC183" s="705">
        <f t="shared" si="33"/>
        <v>0</v>
      </c>
      <c r="DD183" s="704">
        <f t="shared" si="34"/>
        <v>0</v>
      </c>
      <c r="DE183" s="703">
        <f t="array" ref="DE183">(MAX(LEN(F183:DA183)))</f>
        <v>0</v>
      </c>
      <c r="DF183" s="700"/>
      <c r="DG183" s="782"/>
    </row>
    <row r="184" spans="1:111" x14ac:dyDescent="0.25">
      <c r="A184" s="710" t="str">
        <f>$B$173&amp;" "&amp;(IF(Setup!$N$67="yes",$B184,"")&amp;" "&amp;(IF(Setup!$N$70="yes",$C184,"")))</f>
        <v xml:space="preserve">Galvanized steel sheet finishing  </v>
      </c>
      <c r="B184" s="709"/>
      <c r="C184" s="789"/>
      <c r="D184" s="708"/>
      <c r="F184" s="792"/>
      <c r="G184" s="706"/>
      <c r="H184" s="706"/>
      <c r="I184" s="706"/>
      <c r="J184" s="706"/>
      <c r="K184" s="706"/>
      <c r="L184" s="706"/>
      <c r="M184" s="706"/>
      <c r="N184" s="706"/>
      <c r="O184" s="706"/>
      <c r="P184" s="707"/>
      <c r="Q184" s="706"/>
      <c r="R184" s="706"/>
      <c r="S184" s="706"/>
      <c r="T184" s="706"/>
      <c r="U184" s="706"/>
      <c r="V184" s="706"/>
      <c r="W184" s="706"/>
      <c r="X184" s="706"/>
      <c r="Y184" s="706"/>
      <c r="Z184" s="707"/>
      <c r="AA184" s="706"/>
      <c r="AB184" s="706"/>
      <c r="AC184" s="706"/>
      <c r="AD184" s="706"/>
      <c r="AE184" s="706"/>
      <c r="AF184" s="706"/>
      <c r="AG184" s="706"/>
      <c r="AH184" s="706"/>
      <c r="AI184" s="706"/>
      <c r="AJ184" s="707"/>
      <c r="AK184" s="706"/>
      <c r="AL184" s="706"/>
      <c r="AM184" s="706"/>
      <c r="AN184" s="706"/>
      <c r="AO184" s="706"/>
      <c r="AP184" s="706"/>
      <c r="AQ184" s="706"/>
      <c r="AR184" s="706"/>
      <c r="AS184" s="706"/>
      <c r="AT184" s="707"/>
      <c r="AU184" s="706"/>
      <c r="AV184" s="706"/>
      <c r="AW184" s="706"/>
      <c r="AX184" s="706"/>
      <c r="AY184" s="706"/>
      <c r="AZ184" s="706"/>
      <c r="BA184" s="706"/>
      <c r="BB184" s="706"/>
      <c r="BC184" s="706"/>
      <c r="BD184" s="707"/>
      <c r="BE184" s="706"/>
      <c r="BF184" s="706"/>
      <c r="BG184" s="706"/>
      <c r="BH184" s="706"/>
      <c r="BI184" s="706"/>
      <c r="BJ184" s="706"/>
      <c r="BK184" s="706"/>
      <c r="BL184" s="706"/>
      <c r="BM184" s="706"/>
      <c r="BN184" s="707"/>
      <c r="BO184" s="706"/>
      <c r="BP184" s="706"/>
      <c r="BQ184" s="706"/>
      <c r="BR184" s="706"/>
      <c r="BS184" s="706"/>
      <c r="BT184" s="706"/>
      <c r="BU184" s="706"/>
      <c r="BV184" s="706"/>
      <c r="BW184" s="706"/>
      <c r="BX184" s="707"/>
      <c r="BY184" s="706"/>
      <c r="BZ184" s="706"/>
      <c r="CA184" s="706"/>
      <c r="CB184" s="706"/>
      <c r="CC184" s="706"/>
      <c r="CD184" s="706"/>
      <c r="CE184" s="706"/>
      <c r="CF184" s="706"/>
      <c r="CG184" s="706"/>
      <c r="CH184" s="707"/>
      <c r="CI184" s="706"/>
      <c r="CJ184" s="706"/>
      <c r="CK184" s="706"/>
      <c r="CL184" s="706"/>
      <c r="CM184" s="706"/>
      <c r="CN184" s="706"/>
      <c r="CO184" s="706"/>
      <c r="CP184" s="706"/>
      <c r="CQ184" s="706"/>
      <c r="CR184" s="707"/>
      <c r="CS184" s="706"/>
      <c r="CT184" s="706"/>
      <c r="CU184" s="706"/>
      <c r="CV184" s="706"/>
      <c r="CW184" s="706"/>
      <c r="CX184" s="706"/>
      <c r="CY184" s="706"/>
      <c r="CZ184" s="706"/>
      <c r="DA184" s="706"/>
      <c r="DB184" s="696">
        <f t="shared" si="32"/>
        <v>0</v>
      </c>
      <c r="DC184" s="705">
        <f t="shared" si="33"/>
        <v>0</v>
      </c>
      <c r="DD184" s="704">
        <f t="shared" si="34"/>
        <v>0</v>
      </c>
      <c r="DE184" s="703">
        <f t="array" ref="DE184">(MAX(LEN(F184:DA184)))</f>
        <v>0</v>
      </c>
      <c r="DF184" s="700"/>
      <c r="DG184" s="782"/>
    </row>
    <row r="185" spans="1:111" x14ac:dyDescent="0.25">
      <c r="A185" s="710" t="str">
        <f>$B$173&amp;" "&amp;(IF(Setup!$N$67="yes",$B185,"")&amp;" "&amp;(IF(Setup!$N$70="yes",$C185,"")))</f>
        <v xml:space="preserve">Galvanized steel sheet finishing  </v>
      </c>
      <c r="B185" s="709"/>
      <c r="C185" s="789"/>
      <c r="D185" s="708"/>
      <c r="F185" s="792"/>
      <c r="G185" s="706"/>
      <c r="H185" s="706"/>
      <c r="I185" s="706"/>
      <c r="J185" s="706"/>
      <c r="K185" s="706"/>
      <c r="L185" s="706"/>
      <c r="M185" s="706"/>
      <c r="N185" s="706"/>
      <c r="O185" s="706"/>
      <c r="P185" s="707"/>
      <c r="Q185" s="706"/>
      <c r="R185" s="706"/>
      <c r="S185" s="706"/>
      <c r="T185" s="706"/>
      <c r="U185" s="706"/>
      <c r="V185" s="706"/>
      <c r="W185" s="706"/>
      <c r="X185" s="706"/>
      <c r="Y185" s="706"/>
      <c r="Z185" s="707"/>
      <c r="AA185" s="706"/>
      <c r="AB185" s="706"/>
      <c r="AC185" s="706"/>
      <c r="AD185" s="706"/>
      <c r="AE185" s="706"/>
      <c r="AF185" s="706"/>
      <c r="AG185" s="706"/>
      <c r="AH185" s="706"/>
      <c r="AI185" s="706"/>
      <c r="AJ185" s="707"/>
      <c r="AK185" s="706"/>
      <c r="AL185" s="706"/>
      <c r="AM185" s="706"/>
      <c r="AN185" s="706"/>
      <c r="AO185" s="706"/>
      <c r="AP185" s="706"/>
      <c r="AQ185" s="706"/>
      <c r="AR185" s="706"/>
      <c r="AS185" s="706"/>
      <c r="AT185" s="707"/>
      <c r="AU185" s="706"/>
      <c r="AV185" s="706"/>
      <c r="AW185" s="706"/>
      <c r="AX185" s="706"/>
      <c r="AY185" s="706"/>
      <c r="AZ185" s="706"/>
      <c r="BA185" s="706"/>
      <c r="BB185" s="706"/>
      <c r="BC185" s="706"/>
      <c r="BD185" s="707"/>
      <c r="BE185" s="706"/>
      <c r="BF185" s="706"/>
      <c r="BG185" s="706"/>
      <c r="BH185" s="706"/>
      <c r="BI185" s="706"/>
      <c r="BJ185" s="706"/>
      <c r="BK185" s="706"/>
      <c r="BL185" s="706"/>
      <c r="BM185" s="706"/>
      <c r="BN185" s="707"/>
      <c r="BO185" s="706"/>
      <c r="BP185" s="706"/>
      <c r="BQ185" s="706"/>
      <c r="BR185" s="706"/>
      <c r="BS185" s="706"/>
      <c r="BT185" s="706"/>
      <c r="BU185" s="706"/>
      <c r="BV185" s="706"/>
      <c r="BW185" s="706"/>
      <c r="BX185" s="707"/>
      <c r="BY185" s="706"/>
      <c r="BZ185" s="706"/>
      <c r="CA185" s="706"/>
      <c r="CB185" s="706"/>
      <c r="CC185" s="706"/>
      <c r="CD185" s="706"/>
      <c r="CE185" s="706"/>
      <c r="CF185" s="706"/>
      <c r="CG185" s="706"/>
      <c r="CH185" s="707"/>
      <c r="CI185" s="706"/>
      <c r="CJ185" s="706"/>
      <c r="CK185" s="706"/>
      <c r="CL185" s="706"/>
      <c r="CM185" s="706"/>
      <c r="CN185" s="706"/>
      <c r="CO185" s="706"/>
      <c r="CP185" s="706"/>
      <c r="CQ185" s="706"/>
      <c r="CR185" s="707"/>
      <c r="CS185" s="706"/>
      <c r="CT185" s="706"/>
      <c r="CU185" s="706"/>
      <c r="CV185" s="706"/>
      <c r="CW185" s="706"/>
      <c r="CX185" s="706"/>
      <c r="CY185" s="706"/>
      <c r="CZ185" s="706"/>
      <c r="DA185" s="706"/>
      <c r="DB185" s="696">
        <f t="shared" si="32"/>
        <v>0</v>
      </c>
      <c r="DC185" s="705">
        <f t="shared" si="33"/>
        <v>0</v>
      </c>
      <c r="DD185" s="704">
        <f t="shared" si="34"/>
        <v>0</v>
      </c>
      <c r="DE185" s="703">
        <f t="array" ref="DE185">(MAX(LEN(F185:DA185)))</f>
        <v>0</v>
      </c>
      <c r="DF185" s="700"/>
      <c r="DG185" s="783"/>
    </row>
    <row r="186" spans="1:111" ht="13" thickBot="1" x14ac:dyDescent="0.3">
      <c r="A186" s="710" t="str">
        <f>$B$173&amp;" "&amp;(IF(Setup!$N$67="yes",$B186,"")&amp;" "&amp;(IF(Setup!$N$70="yes",$C186,"")))</f>
        <v xml:space="preserve">Galvanized steel sheet finishing  </v>
      </c>
      <c r="B186" s="709"/>
      <c r="C186" s="789"/>
      <c r="D186" s="708"/>
      <c r="E186" s="799"/>
      <c r="F186" s="792"/>
      <c r="G186" s="706"/>
      <c r="H186" s="706"/>
      <c r="I186" s="706"/>
      <c r="J186" s="706"/>
      <c r="K186" s="706"/>
      <c r="L186" s="706"/>
      <c r="M186" s="706"/>
      <c r="N186" s="706"/>
      <c r="O186" s="706"/>
      <c r="P186" s="707"/>
      <c r="Q186" s="706"/>
      <c r="R186" s="706"/>
      <c r="S186" s="706"/>
      <c r="T186" s="706"/>
      <c r="U186" s="706"/>
      <c r="V186" s="706"/>
      <c r="W186" s="706"/>
      <c r="X186" s="706"/>
      <c r="Y186" s="706"/>
      <c r="Z186" s="707"/>
      <c r="AA186" s="706"/>
      <c r="AB186" s="706"/>
      <c r="AC186" s="706"/>
      <c r="AD186" s="706"/>
      <c r="AE186" s="706"/>
      <c r="AF186" s="706"/>
      <c r="AG186" s="706"/>
      <c r="AH186" s="706"/>
      <c r="AI186" s="706"/>
      <c r="AJ186" s="707"/>
      <c r="AK186" s="706"/>
      <c r="AL186" s="706"/>
      <c r="AM186" s="706"/>
      <c r="AN186" s="706"/>
      <c r="AO186" s="706"/>
      <c r="AP186" s="706"/>
      <c r="AQ186" s="706"/>
      <c r="AR186" s="706"/>
      <c r="AS186" s="706"/>
      <c r="AT186" s="707"/>
      <c r="AU186" s="706"/>
      <c r="AV186" s="706"/>
      <c r="AW186" s="706"/>
      <c r="AX186" s="706"/>
      <c r="AY186" s="706"/>
      <c r="AZ186" s="706"/>
      <c r="BA186" s="706"/>
      <c r="BB186" s="706"/>
      <c r="BC186" s="706"/>
      <c r="BD186" s="707"/>
      <c r="BE186" s="706"/>
      <c r="BF186" s="706"/>
      <c r="BG186" s="706"/>
      <c r="BH186" s="706"/>
      <c r="BI186" s="706"/>
      <c r="BJ186" s="706"/>
      <c r="BK186" s="706"/>
      <c r="BL186" s="706"/>
      <c r="BM186" s="706"/>
      <c r="BN186" s="707"/>
      <c r="BO186" s="706"/>
      <c r="BP186" s="706"/>
      <c r="BQ186" s="706"/>
      <c r="BR186" s="706"/>
      <c r="BS186" s="706"/>
      <c r="BT186" s="706"/>
      <c r="BU186" s="706"/>
      <c r="BV186" s="706"/>
      <c r="BW186" s="706"/>
      <c r="BX186" s="707"/>
      <c r="BY186" s="706"/>
      <c r="BZ186" s="706"/>
      <c r="CA186" s="706"/>
      <c r="CB186" s="706"/>
      <c r="CC186" s="706"/>
      <c r="CD186" s="706"/>
      <c r="CE186" s="706"/>
      <c r="CF186" s="706"/>
      <c r="CG186" s="706"/>
      <c r="CH186" s="707"/>
      <c r="CI186" s="706"/>
      <c r="CJ186" s="706"/>
      <c r="CK186" s="706"/>
      <c r="CL186" s="706"/>
      <c r="CM186" s="706"/>
      <c r="CN186" s="706"/>
      <c r="CO186" s="706"/>
      <c r="CP186" s="706"/>
      <c r="CQ186" s="706"/>
      <c r="CR186" s="707"/>
      <c r="CS186" s="706"/>
      <c r="CT186" s="706"/>
      <c r="CU186" s="706"/>
      <c r="CV186" s="706"/>
      <c r="CW186" s="706"/>
      <c r="CX186" s="706"/>
      <c r="CY186" s="706"/>
      <c r="CZ186" s="706"/>
      <c r="DA186" s="706"/>
      <c r="DB186" s="696">
        <f t="shared" si="32"/>
        <v>0</v>
      </c>
      <c r="DC186" s="705">
        <f t="shared" si="33"/>
        <v>0</v>
      </c>
      <c r="DD186" s="704">
        <f t="shared" si="34"/>
        <v>0</v>
      </c>
      <c r="DE186" s="703">
        <f t="array" ref="DE186">(MAX(LEN(F186:DA186)))</f>
        <v>0</v>
      </c>
      <c r="DF186" s="700"/>
      <c r="DG186" s="783"/>
    </row>
    <row r="187" spans="1:111" ht="13.5" thickTop="1" x14ac:dyDescent="0.3">
      <c r="A187" s="712"/>
      <c r="B187" s="1211"/>
      <c r="C187" s="1212"/>
      <c r="D187" s="1212"/>
      <c r="E187" s="802"/>
      <c r="F187" s="792"/>
      <c r="G187" s="706"/>
      <c r="H187" s="706"/>
      <c r="I187" s="706"/>
      <c r="J187" s="706"/>
      <c r="K187" s="706"/>
      <c r="L187" s="706"/>
      <c r="M187" s="706"/>
      <c r="N187" s="706"/>
      <c r="O187" s="706"/>
      <c r="P187" s="707"/>
      <c r="Q187" s="706"/>
      <c r="R187" s="706"/>
      <c r="S187" s="706"/>
      <c r="T187" s="706"/>
      <c r="U187" s="706"/>
      <c r="V187" s="706"/>
      <c r="W187" s="706"/>
      <c r="X187" s="706"/>
      <c r="Y187" s="706"/>
      <c r="Z187" s="707"/>
      <c r="AA187" s="706"/>
      <c r="AB187" s="706"/>
      <c r="AC187" s="706"/>
      <c r="AD187" s="706"/>
      <c r="AE187" s="706"/>
      <c r="AF187" s="706"/>
      <c r="AG187" s="706"/>
      <c r="AH187" s="706"/>
      <c r="AI187" s="706"/>
      <c r="AJ187" s="707"/>
      <c r="AK187" s="706"/>
      <c r="AL187" s="706"/>
      <c r="AM187" s="706"/>
      <c r="AN187" s="706"/>
      <c r="AO187" s="706"/>
      <c r="AP187" s="706"/>
      <c r="AQ187" s="706"/>
      <c r="AR187" s="706"/>
      <c r="AS187" s="706"/>
      <c r="AT187" s="707"/>
      <c r="AU187" s="706"/>
      <c r="AV187" s="706"/>
      <c r="AW187" s="706"/>
      <c r="AX187" s="706"/>
      <c r="AY187" s="706"/>
      <c r="AZ187" s="706"/>
      <c r="BA187" s="706"/>
      <c r="BB187" s="706"/>
      <c r="BC187" s="706"/>
      <c r="BD187" s="707"/>
      <c r="BE187" s="706"/>
      <c r="BF187" s="706"/>
      <c r="BG187" s="706"/>
      <c r="BH187" s="706"/>
      <c r="BI187" s="706"/>
      <c r="BJ187" s="706"/>
      <c r="BK187" s="706"/>
      <c r="BL187" s="706"/>
      <c r="BM187" s="706"/>
      <c r="BN187" s="707"/>
      <c r="BO187" s="706"/>
      <c r="BP187" s="706"/>
      <c r="BQ187" s="706"/>
      <c r="BR187" s="706"/>
      <c r="BS187" s="706"/>
      <c r="BT187" s="706"/>
      <c r="BU187" s="706"/>
      <c r="BV187" s="706"/>
      <c r="BW187" s="706"/>
      <c r="BX187" s="707"/>
      <c r="BY187" s="706"/>
      <c r="BZ187" s="706"/>
      <c r="CA187" s="706"/>
      <c r="CB187" s="706"/>
      <c r="CC187" s="706"/>
      <c r="CD187" s="706"/>
      <c r="CE187" s="706"/>
      <c r="CF187" s="706"/>
      <c r="CG187" s="706"/>
      <c r="CH187" s="707"/>
      <c r="CI187" s="706"/>
      <c r="CJ187" s="706"/>
      <c r="CK187" s="706"/>
      <c r="CL187" s="706"/>
      <c r="CM187" s="706"/>
      <c r="CN187" s="706"/>
      <c r="CO187" s="706"/>
      <c r="CP187" s="706"/>
      <c r="CQ187" s="706"/>
      <c r="CR187" s="707"/>
      <c r="CS187" s="706"/>
      <c r="CT187" s="706"/>
      <c r="CU187" s="706"/>
      <c r="CV187" s="706"/>
      <c r="CW187" s="706"/>
      <c r="CX187" s="706"/>
      <c r="CY187" s="706"/>
      <c r="CZ187" s="706"/>
      <c r="DA187" s="706"/>
      <c r="DD187" s="711"/>
      <c r="DE187" s="711"/>
      <c r="DF187" s="700"/>
      <c r="DG187" s="780"/>
    </row>
    <row r="188" spans="1:111" ht="13" x14ac:dyDescent="0.3">
      <c r="B188" s="1213" t="s">
        <v>326</v>
      </c>
      <c r="C188" s="1214"/>
      <c r="D188" s="1214"/>
      <c r="E188" s="804"/>
      <c r="F188" s="792"/>
      <c r="G188" s="706"/>
      <c r="H188" s="706"/>
      <c r="I188" s="706"/>
      <c r="J188" s="706"/>
      <c r="K188" s="706"/>
      <c r="L188" s="706"/>
      <c r="M188" s="706"/>
      <c r="N188" s="706"/>
      <c r="O188" s="706"/>
      <c r="P188" s="707"/>
      <c r="Q188" s="706"/>
      <c r="R188" s="706"/>
      <c r="S188" s="706"/>
      <c r="T188" s="706"/>
      <c r="U188" s="706"/>
      <c r="V188" s="706"/>
      <c r="W188" s="706"/>
      <c r="X188" s="706"/>
      <c r="Y188" s="706"/>
      <c r="Z188" s="707"/>
      <c r="AA188" s="706"/>
      <c r="AB188" s="706"/>
      <c r="AC188" s="706"/>
      <c r="AD188" s="706"/>
      <c r="AE188" s="706"/>
      <c r="AF188" s="706"/>
      <c r="AG188" s="706"/>
      <c r="AH188" s="706"/>
      <c r="AI188" s="706"/>
      <c r="AJ188" s="707"/>
      <c r="AK188" s="706"/>
      <c r="AL188" s="706"/>
      <c r="AM188" s="706"/>
      <c r="AN188" s="706"/>
      <c r="AO188" s="706"/>
      <c r="AP188" s="706"/>
      <c r="AQ188" s="706"/>
      <c r="AR188" s="706"/>
      <c r="AS188" s="706"/>
      <c r="AT188" s="707"/>
      <c r="AU188" s="706"/>
      <c r="AV188" s="706"/>
      <c r="AW188" s="706"/>
      <c r="AX188" s="706"/>
      <c r="AY188" s="706"/>
      <c r="AZ188" s="706"/>
      <c r="BA188" s="706"/>
      <c r="BB188" s="706"/>
      <c r="BC188" s="706"/>
      <c r="BD188" s="707"/>
      <c r="BE188" s="706"/>
      <c r="BF188" s="706"/>
      <c r="BG188" s="706"/>
      <c r="BH188" s="706"/>
      <c r="BI188" s="706"/>
      <c r="BJ188" s="706"/>
      <c r="BK188" s="706"/>
      <c r="BL188" s="706"/>
      <c r="BM188" s="706"/>
      <c r="BN188" s="707"/>
      <c r="BO188" s="706"/>
      <c r="BP188" s="706"/>
      <c r="BQ188" s="706"/>
      <c r="BR188" s="706"/>
      <c r="BS188" s="706"/>
      <c r="BT188" s="706"/>
      <c r="BU188" s="706"/>
      <c r="BV188" s="706"/>
      <c r="BW188" s="706"/>
      <c r="BX188" s="707"/>
      <c r="BY188" s="706"/>
      <c r="BZ188" s="706"/>
      <c r="CA188" s="706"/>
      <c r="CB188" s="706"/>
      <c r="CC188" s="706"/>
      <c r="CD188" s="706"/>
      <c r="CE188" s="706"/>
      <c r="CF188" s="706"/>
      <c r="CG188" s="706"/>
      <c r="CH188" s="707"/>
      <c r="CI188" s="706"/>
      <c r="CJ188" s="706"/>
      <c r="CK188" s="706"/>
      <c r="CL188" s="706"/>
      <c r="CM188" s="706"/>
      <c r="CN188" s="706"/>
      <c r="CO188" s="706"/>
      <c r="CP188" s="706"/>
      <c r="CQ188" s="706"/>
      <c r="CR188" s="707"/>
      <c r="CS188" s="706"/>
      <c r="CT188" s="706"/>
      <c r="CU188" s="706"/>
      <c r="CV188" s="706"/>
      <c r="CW188" s="706"/>
      <c r="CX188" s="706"/>
      <c r="CY188" s="706"/>
      <c r="CZ188" s="706"/>
      <c r="DA188" s="706"/>
      <c r="DD188" s="711"/>
      <c r="DE188" s="711"/>
      <c r="DF188" s="700"/>
      <c r="DG188" s="806" t="s">
        <v>326</v>
      </c>
    </row>
    <row r="189" spans="1:111" ht="13.5" thickBot="1" x14ac:dyDescent="0.35">
      <c r="B189" s="1215" t="s">
        <v>548</v>
      </c>
      <c r="C189" s="1216"/>
      <c r="D189" s="1216"/>
      <c r="E189" s="803"/>
      <c r="F189" s="792"/>
      <c r="G189" s="706"/>
      <c r="H189" s="706"/>
      <c r="I189" s="706"/>
      <c r="J189" s="706"/>
      <c r="K189" s="706"/>
      <c r="L189" s="706"/>
      <c r="M189" s="706"/>
      <c r="N189" s="706"/>
      <c r="O189" s="706"/>
      <c r="P189" s="707"/>
      <c r="Q189" s="706"/>
      <c r="R189" s="706"/>
      <c r="S189" s="706"/>
      <c r="T189" s="706"/>
      <c r="U189" s="706"/>
      <c r="V189" s="706"/>
      <c r="W189" s="706"/>
      <c r="X189" s="706"/>
      <c r="Y189" s="706"/>
      <c r="Z189" s="707"/>
      <c r="AA189" s="706"/>
      <c r="AB189" s="706"/>
      <c r="AC189" s="706"/>
      <c r="AD189" s="706"/>
      <c r="AE189" s="706"/>
      <c r="AF189" s="706"/>
      <c r="AG189" s="706"/>
      <c r="AH189" s="706"/>
      <c r="AI189" s="706"/>
      <c r="AJ189" s="707"/>
      <c r="AK189" s="706"/>
      <c r="AL189" s="706"/>
      <c r="AM189" s="706"/>
      <c r="AN189" s="706"/>
      <c r="AO189" s="706"/>
      <c r="AP189" s="706"/>
      <c r="AQ189" s="706"/>
      <c r="AR189" s="706"/>
      <c r="AS189" s="706"/>
      <c r="AT189" s="707"/>
      <c r="AU189" s="706"/>
      <c r="AV189" s="706"/>
      <c r="AW189" s="706"/>
      <c r="AX189" s="706"/>
      <c r="AY189" s="706"/>
      <c r="AZ189" s="706"/>
      <c r="BA189" s="706"/>
      <c r="BB189" s="706"/>
      <c r="BC189" s="706"/>
      <c r="BD189" s="707"/>
      <c r="BE189" s="706"/>
      <c r="BF189" s="706"/>
      <c r="BG189" s="706"/>
      <c r="BH189" s="706"/>
      <c r="BI189" s="706"/>
      <c r="BJ189" s="706"/>
      <c r="BK189" s="706"/>
      <c r="BL189" s="706"/>
      <c r="BM189" s="706"/>
      <c r="BN189" s="707"/>
      <c r="BO189" s="706"/>
      <c r="BP189" s="706"/>
      <c r="BQ189" s="706"/>
      <c r="BR189" s="706"/>
      <c r="BS189" s="706"/>
      <c r="BT189" s="706"/>
      <c r="BU189" s="706"/>
      <c r="BV189" s="706"/>
      <c r="BW189" s="706"/>
      <c r="BX189" s="707"/>
      <c r="BY189" s="706"/>
      <c r="BZ189" s="706"/>
      <c r="CA189" s="706"/>
      <c r="CB189" s="706"/>
      <c r="CC189" s="706"/>
      <c r="CD189" s="706"/>
      <c r="CE189" s="706"/>
      <c r="CF189" s="706"/>
      <c r="CG189" s="706"/>
      <c r="CH189" s="707"/>
      <c r="CI189" s="706"/>
      <c r="CJ189" s="706"/>
      <c r="CK189" s="706"/>
      <c r="CL189" s="706"/>
      <c r="CM189" s="706"/>
      <c r="CN189" s="706"/>
      <c r="CO189" s="706"/>
      <c r="CP189" s="706"/>
      <c r="CQ189" s="706"/>
      <c r="CR189" s="707"/>
      <c r="CS189" s="706"/>
      <c r="CT189" s="706"/>
      <c r="CU189" s="706"/>
      <c r="CV189" s="706"/>
      <c r="CW189" s="706"/>
      <c r="CX189" s="706"/>
      <c r="CY189" s="706"/>
      <c r="CZ189" s="706"/>
      <c r="DA189" s="706"/>
      <c r="DD189" s="711"/>
      <c r="DE189" s="711"/>
      <c r="DF189" s="700"/>
      <c r="DG189" s="781" t="s">
        <v>548</v>
      </c>
    </row>
    <row r="190" spans="1:111" ht="13.5" thickTop="1" x14ac:dyDescent="0.3">
      <c r="B190" s="787" t="s">
        <v>545</v>
      </c>
      <c r="C190" s="788" t="s">
        <v>544</v>
      </c>
      <c r="D190" s="758" t="s">
        <v>543</v>
      </c>
      <c r="E190" s="801"/>
      <c r="F190" s="792"/>
      <c r="G190" s="706"/>
      <c r="H190" s="706"/>
      <c r="I190" s="706"/>
      <c r="J190" s="706"/>
      <c r="K190" s="706"/>
      <c r="L190" s="706"/>
      <c r="M190" s="706"/>
      <c r="N190" s="706"/>
      <c r="O190" s="706"/>
      <c r="P190" s="707"/>
      <c r="Q190" s="706"/>
      <c r="R190" s="706"/>
      <c r="S190" s="706"/>
      <c r="T190" s="706"/>
      <c r="U190" s="706"/>
      <c r="V190" s="706"/>
      <c r="W190" s="706"/>
      <c r="X190" s="706"/>
      <c r="Y190" s="706"/>
      <c r="Z190" s="707"/>
      <c r="AA190" s="706"/>
      <c r="AB190" s="706"/>
      <c r="AC190" s="706"/>
      <c r="AD190" s="706"/>
      <c r="AE190" s="706"/>
      <c r="AF190" s="706"/>
      <c r="AG190" s="706"/>
      <c r="AH190" s="706"/>
      <c r="AI190" s="706"/>
      <c r="AJ190" s="707"/>
      <c r="AK190" s="706"/>
      <c r="AL190" s="706"/>
      <c r="AM190" s="706"/>
      <c r="AN190" s="706"/>
      <c r="AO190" s="706"/>
      <c r="AP190" s="706"/>
      <c r="AQ190" s="706"/>
      <c r="AR190" s="706"/>
      <c r="AS190" s="706"/>
      <c r="AT190" s="707"/>
      <c r="AU190" s="706"/>
      <c r="AV190" s="706"/>
      <c r="AW190" s="706"/>
      <c r="AX190" s="706"/>
      <c r="AY190" s="706"/>
      <c r="AZ190" s="706"/>
      <c r="BA190" s="706"/>
      <c r="BB190" s="706"/>
      <c r="BC190" s="706"/>
      <c r="BD190" s="707"/>
      <c r="BE190" s="706"/>
      <c r="BF190" s="706"/>
      <c r="BG190" s="706"/>
      <c r="BH190" s="706"/>
      <c r="BI190" s="706"/>
      <c r="BJ190" s="706"/>
      <c r="BK190" s="706"/>
      <c r="BL190" s="706"/>
      <c r="BM190" s="706"/>
      <c r="BN190" s="707"/>
      <c r="BO190" s="706"/>
      <c r="BP190" s="706"/>
      <c r="BQ190" s="706"/>
      <c r="BR190" s="706"/>
      <c r="BS190" s="706"/>
      <c r="BT190" s="706"/>
      <c r="BU190" s="706"/>
      <c r="BV190" s="706"/>
      <c r="BW190" s="706"/>
      <c r="BX190" s="707"/>
      <c r="BY190" s="706"/>
      <c r="BZ190" s="706"/>
      <c r="CA190" s="706"/>
      <c r="CB190" s="706"/>
      <c r="CC190" s="706"/>
      <c r="CD190" s="706"/>
      <c r="CE190" s="706"/>
      <c r="CF190" s="706"/>
      <c r="CG190" s="706"/>
      <c r="CH190" s="707"/>
      <c r="CI190" s="706"/>
      <c r="CJ190" s="706"/>
      <c r="CK190" s="706"/>
      <c r="CL190" s="706"/>
      <c r="CM190" s="706"/>
      <c r="CN190" s="706"/>
      <c r="CO190" s="706"/>
      <c r="CP190" s="706"/>
      <c r="CQ190" s="706"/>
      <c r="CR190" s="707"/>
      <c r="CS190" s="706"/>
      <c r="CT190" s="706"/>
      <c r="CU190" s="706"/>
      <c r="CV190" s="706"/>
      <c r="CW190" s="706"/>
      <c r="CX190" s="706"/>
      <c r="CY190" s="706"/>
      <c r="CZ190" s="706"/>
      <c r="DA190" s="706"/>
      <c r="DD190" s="711"/>
      <c r="DE190" s="711"/>
      <c r="DF190" s="700"/>
      <c r="DG190" s="758" t="s">
        <v>624</v>
      </c>
    </row>
    <row r="191" spans="1:111" x14ac:dyDescent="0.25">
      <c r="A191" s="710" t="str">
        <f>$B$189&amp;" "&amp;(IF(Setup!$N$67="yes",$B191,"")&amp;" "&amp;(IF(Setup!$N$70="yes",$C191,"")))</f>
        <v xml:space="preserve">Transport  </v>
      </c>
      <c r="B191" s="709"/>
      <c r="C191" s="789"/>
      <c r="D191" s="708"/>
      <c r="F191" s="792"/>
      <c r="G191" s="706"/>
      <c r="H191" s="706"/>
      <c r="I191" s="706"/>
      <c r="J191" s="706"/>
      <c r="K191" s="706"/>
      <c r="L191" s="706"/>
      <c r="M191" s="706"/>
      <c r="N191" s="706"/>
      <c r="O191" s="706"/>
      <c r="P191" s="707"/>
      <c r="Q191" s="706"/>
      <c r="R191" s="706"/>
      <c r="S191" s="706"/>
      <c r="T191" s="706"/>
      <c r="U191" s="706"/>
      <c r="V191" s="706"/>
      <c r="W191" s="706"/>
      <c r="X191" s="706"/>
      <c r="Y191" s="706"/>
      <c r="Z191" s="707"/>
      <c r="AA191" s="706"/>
      <c r="AB191" s="706"/>
      <c r="AC191" s="706"/>
      <c r="AD191" s="706"/>
      <c r="AE191" s="706"/>
      <c r="AF191" s="706"/>
      <c r="AG191" s="706"/>
      <c r="AH191" s="706"/>
      <c r="AI191" s="706"/>
      <c r="AJ191" s="707"/>
      <c r="AK191" s="706"/>
      <c r="AL191" s="706"/>
      <c r="AM191" s="706"/>
      <c r="AN191" s="706"/>
      <c r="AO191" s="706"/>
      <c r="AP191" s="706"/>
      <c r="AQ191" s="706"/>
      <c r="AR191" s="706"/>
      <c r="AS191" s="706"/>
      <c r="AT191" s="707"/>
      <c r="AU191" s="706"/>
      <c r="AV191" s="706"/>
      <c r="AW191" s="706"/>
      <c r="AX191" s="706"/>
      <c r="AY191" s="706"/>
      <c r="AZ191" s="706"/>
      <c r="BA191" s="706"/>
      <c r="BB191" s="706"/>
      <c r="BC191" s="706"/>
      <c r="BD191" s="707"/>
      <c r="BE191" s="706"/>
      <c r="BF191" s="706"/>
      <c r="BG191" s="706"/>
      <c r="BH191" s="706"/>
      <c r="BI191" s="706"/>
      <c r="BJ191" s="706"/>
      <c r="BK191" s="706"/>
      <c r="BL191" s="706"/>
      <c r="BM191" s="706"/>
      <c r="BN191" s="707"/>
      <c r="BO191" s="706"/>
      <c r="BP191" s="706"/>
      <c r="BQ191" s="706"/>
      <c r="BR191" s="706"/>
      <c r="BS191" s="706"/>
      <c r="BT191" s="706"/>
      <c r="BU191" s="706"/>
      <c r="BV191" s="706"/>
      <c r="BW191" s="706"/>
      <c r="BX191" s="707"/>
      <c r="BY191" s="706"/>
      <c r="BZ191" s="706"/>
      <c r="CA191" s="706"/>
      <c r="CB191" s="706"/>
      <c r="CC191" s="706"/>
      <c r="CD191" s="706"/>
      <c r="CE191" s="706"/>
      <c r="CF191" s="706"/>
      <c r="CG191" s="706"/>
      <c r="CH191" s="707"/>
      <c r="CI191" s="706"/>
      <c r="CJ191" s="706"/>
      <c r="CK191" s="706"/>
      <c r="CL191" s="706"/>
      <c r="CM191" s="706"/>
      <c r="CN191" s="706"/>
      <c r="CO191" s="706"/>
      <c r="CP191" s="706"/>
      <c r="CQ191" s="706"/>
      <c r="CR191" s="707"/>
      <c r="CS191" s="706"/>
      <c r="CT191" s="706"/>
      <c r="CU191" s="706"/>
      <c r="CV191" s="706"/>
      <c r="CW191" s="706"/>
      <c r="CX191" s="706"/>
      <c r="CY191" s="706"/>
      <c r="CZ191" s="706"/>
      <c r="DA191" s="706"/>
      <c r="DB191" s="696">
        <f t="shared" ref="DB191:DB202" si="35">IF(DD191= -1,1,0)</f>
        <v>0</v>
      </c>
      <c r="DC191" s="705">
        <f t="shared" ref="DC191:DC202" si="36">IF(DE191-DD191&gt;0,1,0)</f>
        <v>0</v>
      </c>
      <c r="DD191" s="704">
        <f t="shared" ref="DD191:DD202" si="37">IF(+AND((MID(B191,1,1))&lt;&gt;" ",(MID(C191,1,1))&lt;&gt;" ",B191&lt;&gt;"",B191&lt;&gt;0,C191&lt;&gt;"",C191&lt;&gt;0,D191&lt;&gt;"",D191&gt;0,D191&lt;999999999),1,IF(+AND(B191=0,C191=0,D191=0),0,-1))</f>
        <v>0</v>
      </c>
      <c r="DE191" s="703">
        <f t="array" ref="DE191">(MAX(LEN(F191:DA191)))</f>
        <v>0</v>
      </c>
      <c r="DF191" s="700"/>
      <c r="DG191" s="782"/>
    </row>
    <row r="192" spans="1:111" x14ac:dyDescent="0.25">
      <c r="A192" s="710" t="str">
        <f>$B$189&amp;" "&amp;(IF(Setup!$N$67="yes",$B192,"")&amp;" "&amp;(IF(Setup!$N$70="yes",$C192,"")))</f>
        <v xml:space="preserve">Transport  </v>
      </c>
      <c r="B192" s="709"/>
      <c r="C192" s="789"/>
      <c r="D192" s="708"/>
      <c r="F192" s="792"/>
      <c r="G192" s="706"/>
      <c r="H192" s="706"/>
      <c r="I192" s="706"/>
      <c r="J192" s="706"/>
      <c r="K192" s="706"/>
      <c r="L192" s="706"/>
      <c r="M192" s="706"/>
      <c r="N192" s="706"/>
      <c r="O192" s="706"/>
      <c r="P192" s="707"/>
      <c r="Q192" s="706"/>
      <c r="R192" s="706"/>
      <c r="S192" s="706"/>
      <c r="T192" s="706"/>
      <c r="U192" s="706"/>
      <c r="V192" s="706"/>
      <c r="W192" s="706"/>
      <c r="X192" s="706"/>
      <c r="Y192" s="706"/>
      <c r="Z192" s="707"/>
      <c r="AA192" s="706"/>
      <c r="AB192" s="706"/>
      <c r="AC192" s="706"/>
      <c r="AD192" s="706"/>
      <c r="AE192" s="706"/>
      <c r="AF192" s="706"/>
      <c r="AG192" s="706"/>
      <c r="AH192" s="706"/>
      <c r="AI192" s="706"/>
      <c r="AJ192" s="707"/>
      <c r="AK192" s="706"/>
      <c r="AL192" s="706"/>
      <c r="AM192" s="706"/>
      <c r="AN192" s="706"/>
      <c r="AO192" s="706"/>
      <c r="AP192" s="706"/>
      <c r="AQ192" s="706"/>
      <c r="AR192" s="706"/>
      <c r="AS192" s="706"/>
      <c r="AT192" s="707"/>
      <c r="AU192" s="706"/>
      <c r="AV192" s="706"/>
      <c r="AW192" s="706"/>
      <c r="AX192" s="706"/>
      <c r="AY192" s="706"/>
      <c r="AZ192" s="706"/>
      <c r="BA192" s="706"/>
      <c r="BB192" s="706"/>
      <c r="BC192" s="706"/>
      <c r="BD192" s="707"/>
      <c r="BE192" s="706"/>
      <c r="BF192" s="706"/>
      <c r="BG192" s="706"/>
      <c r="BH192" s="706"/>
      <c r="BI192" s="706"/>
      <c r="BJ192" s="706"/>
      <c r="BK192" s="706"/>
      <c r="BL192" s="706"/>
      <c r="BM192" s="706"/>
      <c r="BN192" s="707"/>
      <c r="BO192" s="706"/>
      <c r="BP192" s="706"/>
      <c r="BQ192" s="706"/>
      <c r="BR192" s="706"/>
      <c r="BS192" s="706"/>
      <c r="BT192" s="706"/>
      <c r="BU192" s="706"/>
      <c r="BV192" s="706"/>
      <c r="BW192" s="706"/>
      <c r="BX192" s="707"/>
      <c r="BY192" s="706"/>
      <c r="BZ192" s="706"/>
      <c r="CA192" s="706"/>
      <c r="CB192" s="706"/>
      <c r="CC192" s="706"/>
      <c r="CD192" s="706"/>
      <c r="CE192" s="706"/>
      <c r="CF192" s="706"/>
      <c r="CG192" s="706"/>
      <c r="CH192" s="707"/>
      <c r="CI192" s="706"/>
      <c r="CJ192" s="706"/>
      <c r="CK192" s="706"/>
      <c r="CL192" s="706"/>
      <c r="CM192" s="706"/>
      <c r="CN192" s="706"/>
      <c r="CO192" s="706"/>
      <c r="CP192" s="706"/>
      <c r="CQ192" s="706"/>
      <c r="CR192" s="707"/>
      <c r="CS192" s="706"/>
      <c r="CT192" s="706"/>
      <c r="CU192" s="706"/>
      <c r="CV192" s="706"/>
      <c r="CW192" s="706"/>
      <c r="CX192" s="706"/>
      <c r="CY192" s="706"/>
      <c r="CZ192" s="706"/>
      <c r="DA192" s="706"/>
      <c r="DB192" s="696">
        <f t="shared" si="35"/>
        <v>0</v>
      </c>
      <c r="DC192" s="705">
        <f t="shared" si="36"/>
        <v>0</v>
      </c>
      <c r="DD192" s="704">
        <f t="shared" si="37"/>
        <v>0</v>
      </c>
      <c r="DE192" s="703">
        <f t="array" ref="DE192">(MAX(LEN(F192:DA192)))</f>
        <v>0</v>
      </c>
      <c r="DF192" s="700"/>
      <c r="DG192" s="782"/>
    </row>
    <row r="193" spans="1:111" x14ac:dyDescent="0.25">
      <c r="A193" s="710" t="str">
        <f>$B$189&amp;" "&amp;(IF(Setup!$N$67="yes",$B193,"")&amp;" "&amp;(IF(Setup!$N$70="yes",$C193,"")))</f>
        <v xml:space="preserve">Transport  </v>
      </c>
      <c r="B193" s="709"/>
      <c r="C193" s="789"/>
      <c r="D193" s="708"/>
      <c r="F193" s="792"/>
      <c r="G193" s="706"/>
      <c r="H193" s="706"/>
      <c r="I193" s="706"/>
      <c r="J193" s="706"/>
      <c r="K193" s="706"/>
      <c r="L193" s="706"/>
      <c r="M193" s="706"/>
      <c r="N193" s="706"/>
      <c r="O193" s="706"/>
      <c r="P193" s="707"/>
      <c r="Q193" s="706"/>
      <c r="R193" s="706"/>
      <c r="S193" s="706"/>
      <c r="T193" s="706"/>
      <c r="U193" s="706"/>
      <c r="V193" s="706"/>
      <c r="W193" s="706"/>
      <c r="X193" s="706"/>
      <c r="Y193" s="706"/>
      <c r="Z193" s="707"/>
      <c r="AA193" s="706"/>
      <c r="AB193" s="706"/>
      <c r="AC193" s="706"/>
      <c r="AD193" s="706"/>
      <c r="AE193" s="706"/>
      <c r="AF193" s="706"/>
      <c r="AG193" s="706"/>
      <c r="AH193" s="706"/>
      <c r="AI193" s="706"/>
      <c r="AJ193" s="707"/>
      <c r="AK193" s="706"/>
      <c r="AL193" s="706"/>
      <c r="AM193" s="706"/>
      <c r="AN193" s="706"/>
      <c r="AO193" s="706"/>
      <c r="AP193" s="706"/>
      <c r="AQ193" s="706"/>
      <c r="AR193" s="706"/>
      <c r="AS193" s="706"/>
      <c r="AT193" s="707"/>
      <c r="AU193" s="706"/>
      <c r="AV193" s="706"/>
      <c r="AW193" s="706"/>
      <c r="AX193" s="706"/>
      <c r="AY193" s="706"/>
      <c r="AZ193" s="706"/>
      <c r="BA193" s="706"/>
      <c r="BB193" s="706"/>
      <c r="BC193" s="706"/>
      <c r="BD193" s="707"/>
      <c r="BE193" s="706"/>
      <c r="BF193" s="706"/>
      <c r="BG193" s="706"/>
      <c r="BH193" s="706"/>
      <c r="BI193" s="706"/>
      <c r="BJ193" s="706"/>
      <c r="BK193" s="706"/>
      <c r="BL193" s="706"/>
      <c r="BM193" s="706"/>
      <c r="BN193" s="707"/>
      <c r="BO193" s="706"/>
      <c r="BP193" s="706"/>
      <c r="BQ193" s="706"/>
      <c r="BR193" s="706"/>
      <c r="BS193" s="706"/>
      <c r="BT193" s="706"/>
      <c r="BU193" s="706"/>
      <c r="BV193" s="706"/>
      <c r="BW193" s="706"/>
      <c r="BX193" s="707"/>
      <c r="BY193" s="706"/>
      <c r="BZ193" s="706"/>
      <c r="CA193" s="706"/>
      <c r="CB193" s="706"/>
      <c r="CC193" s="706"/>
      <c r="CD193" s="706"/>
      <c r="CE193" s="706"/>
      <c r="CF193" s="706"/>
      <c r="CG193" s="706"/>
      <c r="CH193" s="707"/>
      <c r="CI193" s="706"/>
      <c r="CJ193" s="706"/>
      <c r="CK193" s="706"/>
      <c r="CL193" s="706"/>
      <c r="CM193" s="706"/>
      <c r="CN193" s="706"/>
      <c r="CO193" s="706"/>
      <c r="CP193" s="706"/>
      <c r="CQ193" s="706"/>
      <c r="CR193" s="707"/>
      <c r="CS193" s="706"/>
      <c r="CT193" s="706"/>
      <c r="CU193" s="706"/>
      <c r="CV193" s="706"/>
      <c r="CW193" s="706"/>
      <c r="CX193" s="706"/>
      <c r="CY193" s="706"/>
      <c r="CZ193" s="706"/>
      <c r="DA193" s="706"/>
      <c r="DB193" s="696">
        <f t="shared" si="35"/>
        <v>0</v>
      </c>
      <c r="DC193" s="705">
        <f t="shared" si="36"/>
        <v>0</v>
      </c>
      <c r="DD193" s="704">
        <f t="shared" si="37"/>
        <v>0</v>
      </c>
      <c r="DE193" s="703">
        <f t="array" ref="DE193">(MAX(LEN(F193:DA193)))</f>
        <v>0</v>
      </c>
      <c r="DF193" s="700"/>
      <c r="DG193" s="782"/>
    </row>
    <row r="194" spans="1:111" x14ac:dyDescent="0.25">
      <c r="A194" s="710" t="str">
        <f>$B$189&amp;" "&amp;(IF(Setup!$N$67="yes",$B194,"")&amp;" "&amp;(IF(Setup!$N$70="yes",$C194,"")))</f>
        <v xml:space="preserve">Transport  </v>
      </c>
      <c r="B194" s="709"/>
      <c r="C194" s="789"/>
      <c r="D194" s="708"/>
      <c r="F194" s="792"/>
      <c r="G194" s="706"/>
      <c r="H194" s="706"/>
      <c r="I194" s="706"/>
      <c r="J194" s="706"/>
      <c r="K194" s="706"/>
      <c r="L194" s="706"/>
      <c r="M194" s="706"/>
      <c r="N194" s="706"/>
      <c r="O194" s="706"/>
      <c r="P194" s="707"/>
      <c r="Q194" s="706"/>
      <c r="R194" s="706"/>
      <c r="S194" s="706"/>
      <c r="T194" s="706"/>
      <c r="U194" s="706"/>
      <c r="V194" s="706"/>
      <c r="W194" s="706"/>
      <c r="X194" s="706"/>
      <c r="Y194" s="706"/>
      <c r="Z194" s="707"/>
      <c r="AA194" s="706"/>
      <c r="AB194" s="706"/>
      <c r="AC194" s="706"/>
      <c r="AD194" s="706"/>
      <c r="AE194" s="706"/>
      <c r="AF194" s="706"/>
      <c r="AG194" s="706"/>
      <c r="AH194" s="706"/>
      <c r="AI194" s="706"/>
      <c r="AJ194" s="707"/>
      <c r="AK194" s="706"/>
      <c r="AL194" s="706"/>
      <c r="AM194" s="706"/>
      <c r="AN194" s="706"/>
      <c r="AO194" s="706"/>
      <c r="AP194" s="706"/>
      <c r="AQ194" s="706"/>
      <c r="AR194" s="706"/>
      <c r="AS194" s="706"/>
      <c r="AT194" s="707"/>
      <c r="AU194" s="706"/>
      <c r="AV194" s="706"/>
      <c r="AW194" s="706"/>
      <c r="AX194" s="706"/>
      <c r="AY194" s="706"/>
      <c r="AZ194" s="706"/>
      <c r="BA194" s="706"/>
      <c r="BB194" s="706"/>
      <c r="BC194" s="706"/>
      <c r="BD194" s="707"/>
      <c r="BE194" s="706"/>
      <c r="BF194" s="706"/>
      <c r="BG194" s="706"/>
      <c r="BH194" s="706"/>
      <c r="BI194" s="706"/>
      <c r="BJ194" s="706"/>
      <c r="BK194" s="706"/>
      <c r="BL194" s="706"/>
      <c r="BM194" s="706"/>
      <c r="BN194" s="707"/>
      <c r="BO194" s="706"/>
      <c r="BP194" s="706"/>
      <c r="BQ194" s="706"/>
      <c r="BR194" s="706"/>
      <c r="BS194" s="706"/>
      <c r="BT194" s="706"/>
      <c r="BU194" s="706"/>
      <c r="BV194" s="706"/>
      <c r="BW194" s="706"/>
      <c r="BX194" s="707"/>
      <c r="BY194" s="706"/>
      <c r="BZ194" s="706"/>
      <c r="CA194" s="706"/>
      <c r="CB194" s="706"/>
      <c r="CC194" s="706"/>
      <c r="CD194" s="706"/>
      <c r="CE194" s="706"/>
      <c r="CF194" s="706"/>
      <c r="CG194" s="706"/>
      <c r="CH194" s="707"/>
      <c r="CI194" s="706"/>
      <c r="CJ194" s="706"/>
      <c r="CK194" s="706"/>
      <c r="CL194" s="706"/>
      <c r="CM194" s="706"/>
      <c r="CN194" s="706"/>
      <c r="CO194" s="706"/>
      <c r="CP194" s="706"/>
      <c r="CQ194" s="706"/>
      <c r="CR194" s="707"/>
      <c r="CS194" s="706"/>
      <c r="CT194" s="706"/>
      <c r="CU194" s="706"/>
      <c r="CV194" s="706"/>
      <c r="CW194" s="706"/>
      <c r="CX194" s="706"/>
      <c r="CY194" s="706"/>
      <c r="CZ194" s="706"/>
      <c r="DA194" s="706"/>
      <c r="DB194" s="696">
        <f t="shared" si="35"/>
        <v>0</v>
      </c>
      <c r="DC194" s="705">
        <f t="shared" si="36"/>
        <v>0</v>
      </c>
      <c r="DD194" s="704">
        <f t="shared" si="37"/>
        <v>0</v>
      </c>
      <c r="DE194" s="703">
        <f t="array" ref="DE194">(MAX(LEN(F194:DA194)))</f>
        <v>0</v>
      </c>
      <c r="DF194" s="700"/>
      <c r="DG194" s="782"/>
    </row>
    <row r="195" spans="1:111" x14ac:dyDescent="0.25">
      <c r="A195" s="710" t="str">
        <f>$B$189&amp;" "&amp;(IF(Setup!$N$67="yes",$B195,"")&amp;" "&amp;(IF(Setup!$N$70="yes",$C195,"")))</f>
        <v xml:space="preserve">Transport  </v>
      </c>
      <c r="B195" s="709"/>
      <c r="C195" s="789"/>
      <c r="D195" s="708"/>
      <c r="F195" s="792"/>
      <c r="G195" s="706"/>
      <c r="H195" s="706"/>
      <c r="I195" s="706"/>
      <c r="J195" s="706"/>
      <c r="K195" s="706"/>
      <c r="L195" s="706"/>
      <c r="M195" s="706"/>
      <c r="N195" s="706"/>
      <c r="O195" s="706"/>
      <c r="P195" s="707"/>
      <c r="Q195" s="706"/>
      <c r="R195" s="706"/>
      <c r="S195" s="706"/>
      <c r="T195" s="706"/>
      <c r="U195" s="706"/>
      <c r="V195" s="706"/>
      <c r="W195" s="706"/>
      <c r="X195" s="706"/>
      <c r="Y195" s="706"/>
      <c r="Z195" s="707"/>
      <c r="AA195" s="706"/>
      <c r="AB195" s="706"/>
      <c r="AC195" s="706"/>
      <c r="AD195" s="706"/>
      <c r="AE195" s="706"/>
      <c r="AF195" s="706"/>
      <c r="AG195" s="706"/>
      <c r="AH195" s="706"/>
      <c r="AI195" s="706"/>
      <c r="AJ195" s="707"/>
      <c r="AK195" s="706"/>
      <c r="AL195" s="706"/>
      <c r="AM195" s="706"/>
      <c r="AN195" s="706"/>
      <c r="AO195" s="706"/>
      <c r="AP195" s="706"/>
      <c r="AQ195" s="706"/>
      <c r="AR195" s="706"/>
      <c r="AS195" s="706"/>
      <c r="AT195" s="707"/>
      <c r="AU195" s="706"/>
      <c r="AV195" s="706"/>
      <c r="AW195" s="706"/>
      <c r="AX195" s="706"/>
      <c r="AY195" s="706"/>
      <c r="AZ195" s="706"/>
      <c r="BA195" s="706"/>
      <c r="BB195" s="706"/>
      <c r="BC195" s="706"/>
      <c r="BD195" s="707"/>
      <c r="BE195" s="706"/>
      <c r="BF195" s="706"/>
      <c r="BG195" s="706"/>
      <c r="BH195" s="706"/>
      <c r="BI195" s="706"/>
      <c r="BJ195" s="706"/>
      <c r="BK195" s="706"/>
      <c r="BL195" s="706"/>
      <c r="BM195" s="706"/>
      <c r="BN195" s="707"/>
      <c r="BO195" s="706"/>
      <c r="BP195" s="706"/>
      <c r="BQ195" s="706"/>
      <c r="BR195" s="706"/>
      <c r="BS195" s="706"/>
      <c r="BT195" s="706"/>
      <c r="BU195" s="706"/>
      <c r="BV195" s="706"/>
      <c r="BW195" s="706"/>
      <c r="BX195" s="707"/>
      <c r="BY195" s="706"/>
      <c r="BZ195" s="706"/>
      <c r="CA195" s="706"/>
      <c r="CB195" s="706"/>
      <c r="CC195" s="706"/>
      <c r="CD195" s="706"/>
      <c r="CE195" s="706"/>
      <c r="CF195" s="706"/>
      <c r="CG195" s="706"/>
      <c r="CH195" s="707"/>
      <c r="CI195" s="706"/>
      <c r="CJ195" s="706"/>
      <c r="CK195" s="706"/>
      <c r="CL195" s="706"/>
      <c r="CM195" s="706"/>
      <c r="CN195" s="706"/>
      <c r="CO195" s="706"/>
      <c r="CP195" s="706"/>
      <c r="CQ195" s="706"/>
      <c r="CR195" s="707"/>
      <c r="CS195" s="706"/>
      <c r="CT195" s="706"/>
      <c r="CU195" s="706"/>
      <c r="CV195" s="706"/>
      <c r="CW195" s="706"/>
      <c r="CX195" s="706"/>
      <c r="CY195" s="706"/>
      <c r="CZ195" s="706"/>
      <c r="DA195" s="706"/>
      <c r="DB195" s="696">
        <f t="shared" si="35"/>
        <v>0</v>
      </c>
      <c r="DC195" s="705">
        <f t="shared" si="36"/>
        <v>0</v>
      </c>
      <c r="DD195" s="704">
        <f t="shared" si="37"/>
        <v>0</v>
      </c>
      <c r="DE195" s="703">
        <f t="array" ref="DE195">(MAX(LEN(F195:DA195)))</f>
        <v>0</v>
      </c>
      <c r="DF195" s="700"/>
      <c r="DG195" s="782"/>
    </row>
    <row r="196" spans="1:111" x14ac:dyDescent="0.25">
      <c r="A196" s="710" t="str">
        <f>$B$189&amp;" "&amp;(IF(Setup!$N$67="yes",$B196,"")&amp;" "&amp;(IF(Setup!$N$70="yes",$C196,"")))</f>
        <v xml:space="preserve">Transport  </v>
      </c>
      <c r="B196" s="709"/>
      <c r="C196" s="789"/>
      <c r="D196" s="708"/>
      <c r="F196" s="792"/>
      <c r="G196" s="706"/>
      <c r="H196" s="706"/>
      <c r="I196" s="706"/>
      <c r="J196" s="706"/>
      <c r="K196" s="706"/>
      <c r="L196" s="706"/>
      <c r="M196" s="706"/>
      <c r="N196" s="706"/>
      <c r="O196" s="706"/>
      <c r="P196" s="707"/>
      <c r="Q196" s="706"/>
      <c r="R196" s="706"/>
      <c r="S196" s="706"/>
      <c r="T196" s="706"/>
      <c r="U196" s="706"/>
      <c r="V196" s="706"/>
      <c r="W196" s="706"/>
      <c r="X196" s="706"/>
      <c r="Y196" s="706"/>
      <c r="Z196" s="707"/>
      <c r="AA196" s="706"/>
      <c r="AB196" s="706"/>
      <c r="AC196" s="706"/>
      <c r="AD196" s="706"/>
      <c r="AE196" s="706"/>
      <c r="AF196" s="706"/>
      <c r="AG196" s="706"/>
      <c r="AH196" s="706"/>
      <c r="AI196" s="706"/>
      <c r="AJ196" s="707"/>
      <c r="AK196" s="706"/>
      <c r="AL196" s="706"/>
      <c r="AM196" s="706"/>
      <c r="AN196" s="706"/>
      <c r="AO196" s="706"/>
      <c r="AP196" s="706"/>
      <c r="AQ196" s="706"/>
      <c r="AR196" s="706"/>
      <c r="AS196" s="706"/>
      <c r="AT196" s="707"/>
      <c r="AU196" s="706"/>
      <c r="AV196" s="706"/>
      <c r="AW196" s="706"/>
      <c r="AX196" s="706"/>
      <c r="AY196" s="706"/>
      <c r="AZ196" s="706"/>
      <c r="BA196" s="706"/>
      <c r="BB196" s="706"/>
      <c r="BC196" s="706"/>
      <c r="BD196" s="707"/>
      <c r="BE196" s="706"/>
      <c r="BF196" s="706"/>
      <c r="BG196" s="706"/>
      <c r="BH196" s="706"/>
      <c r="BI196" s="706"/>
      <c r="BJ196" s="706"/>
      <c r="BK196" s="706"/>
      <c r="BL196" s="706"/>
      <c r="BM196" s="706"/>
      <c r="BN196" s="707"/>
      <c r="BO196" s="706"/>
      <c r="BP196" s="706"/>
      <c r="BQ196" s="706"/>
      <c r="BR196" s="706"/>
      <c r="BS196" s="706"/>
      <c r="BT196" s="706"/>
      <c r="BU196" s="706"/>
      <c r="BV196" s="706"/>
      <c r="BW196" s="706"/>
      <c r="BX196" s="707"/>
      <c r="BY196" s="706"/>
      <c r="BZ196" s="706"/>
      <c r="CA196" s="706"/>
      <c r="CB196" s="706"/>
      <c r="CC196" s="706"/>
      <c r="CD196" s="706"/>
      <c r="CE196" s="706"/>
      <c r="CF196" s="706"/>
      <c r="CG196" s="706"/>
      <c r="CH196" s="707"/>
      <c r="CI196" s="706"/>
      <c r="CJ196" s="706"/>
      <c r="CK196" s="706"/>
      <c r="CL196" s="706"/>
      <c r="CM196" s="706"/>
      <c r="CN196" s="706"/>
      <c r="CO196" s="706"/>
      <c r="CP196" s="706"/>
      <c r="CQ196" s="706"/>
      <c r="CR196" s="707"/>
      <c r="CS196" s="706"/>
      <c r="CT196" s="706"/>
      <c r="CU196" s="706"/>
      <c r="CV196" s="706"/>
      <c r="CW196" s="706"/>
      <c r="CX196" s="706"/>
      <c r="CY196" s="706"/>
      <c r="CZ196" s="706"/>
      <c r="DA196" s="706"/>
      <c r="DB196" s="696">
        <f t="shared" si="35"/>
        <v>0</v>
      </c>
      <c r="DC196" s="705">
        <f t="shared" si="36"/>
        <v>0</v>
      </c>
      <c r="DD196" s="704">
        <f t="shared" si="37"/>
        <v>0</v>
      </c>
      <c r="DE196" s="703">
        <f t="array" ref="DE196">(MAX(LEN(F196:DA196)))</f>
        <v>0</v>
      </c>
      <c r="DF196" s="700"/>
      <c r="DG196" s="782"/>
    </row>
    <row r="197" spans="1:111" x14ac:dyDescent="0.25">
      <c r="A197" s="710" t="str">
        <f>$B$189&amp;" "&amp;(IF(Setup!$N$67="yes",$B197,"")&amp;" "&amp;(IF(Setup!$N$70="yes",$C197,"")))</f>
        <v xml:space="preserve">Transport  </v>
      </c>
      <c r="B197" s="709"/>
      <c r="C197" s="789"/>
      <c r="D197" s="708"/>
      <c r="F197" s="792"/>
      <c r="G197" s="706"/>
      <c r="H197" s="706"/>
      <c r="I197" s="706"/>
      <c r="J197" s="706"/>
      <c r="K197" s="706"/>
      <c r="L197" s="706"/>
      <c r="M197" s="706"/>
      <c r="N197" s="706"/>
      <c r="O197" s="706"/>
      <c r="P197" s="707"/>
      <c r="Q197" s="706"/>
      <c r="R197" s="706"/>
      <c r="S197" s="706"/>
      <c r="T197" s="706"/>
      <c r="U197" s="706"/>
      <c r="V197" s="706"/>
      <c r="W197" s="706"/>
      <c r="X197" s="706"/>
      <c r="Y197" s="706"/>
      <c r="Z197" s="707"/>
      <c r="AA197" s="706"/>
      <c r="AB197" s="706"/>
      <c r="AC197" s="706"/>
      <c r="AD197" s="706"/>
      <c r="AE197" s="706"/>
      <c r="AF197" s="706"/>
      <c r="AG197" s="706"/>
      <c r="AH197" s="706"/>
      <c r="AI197" s="706"/>
      <c r="AJ197" s="707"/>
      <c r="AK197" s="706"/>
      <c r="AL197" s="706"/>
      <c r="AM197" s="706"/>
      <c r="AN197" s="706"/>
      <c r="AO197" s="706"/>
      <c r="AP197" s="706"/>
      <c r="AQ197" s="706"/>
      <c r="AR197" s="706"/>
      <c r="AS197" s="706"/>
      <c r="AT197" s="707"/>
      <c r="AU197" s="706"/>
      <c r="AV197" s="706"/>
      <c r="AW197" s="706"/>
      <c r="AX197" s="706"/>
      <c r="AY197" s="706"/>
      <c r="AZ197" s="706"/>
      <c r="BA197" s="706"/>
      <c r="BB197" s="706"/>
      <c r="BC197" s="706"/>
      <c r="BD197" s="707"/>
      <c r="BE197" s="706"/>
      <c r="BF197" s="706"/>
      <c r="BG197" s="706"/>
      <c r="BH197" s="706"/>
      <c r="BI197" s="706"/>
      <c r="BJ197" s="706"/>
      <c r="BK197" s="706"/>
      <c r="BL197" s="706"/>
      <c r="BM197" s="706"/>
      <c r="BN197" s="707"/>
      <c r="BO197" s="706"/>
      <c r="BP197" s="706"/>
      <c r="BQ197" s="706"/>
      <c r="BR197" s="706"/>
      <c r="BS197" s="706"/>
      <c r="BT197" s="706"/>
      <c r="BU197" s="706"/>
      <c r="BV197" s="706"/>
      <c r="BW197" s="706"/>
      <c r="BX197" s="707"/>
      <c r="BY197" s="706"/>
      <c r="BZ197" s="706"/>
      <c r="CA197" s="706"/>
      <c r="CB197" s="706"/>
      <c r="CC197" s="706"/>
      <c r="CD197" s="706"/>
      <c r="CE197" s="706"/>
      <c r="CF197" s="706"/>
      <c r="CG197" s="706"/>
      <c r="CH197" s="707"/>
      <c r="CI197" s="706"/>
      <c r="CJ197" s="706"/>
      <c r="CK197" s="706"/>
      <c r="CL197" s="706"/>
      <c r="CM197" s="706"/>
      <c r="CN197" s="706"/>
      <c r="CO197" s="706"/>
      <c r="CP197" s="706"/>
      <c r="CQ197" s="706"/>
      <c r="CR197" s="707"/>
      <c r="CS197" s="706"/>
      <c r="CT197" s="706"/>
      <c r="CU197" s="706"/>
      <c r="CV197" s="706"/>
      <c r="CW197" s="706"/>
      <c r="CX197" s="706"/>
      <c r="CY197" s="706"/>
      <c r="CZ197" s="706"/>
      <c r="DA197" s="706"/>
      <c r="DB197" s="696">
        <f t="shared" si="35"/>
        <v>0</v>
      </c>
      <c r="DC197" s="705">
        <f t="shared" si="36"/>
        <v>0</v>
      </c>
      <c r="DD197" s="704">
        <f t="shared" si="37"/>
        <v>0</v>
      </c>
      <c r="DE197" s="703">
        <f t="array" ref="DE197">(MAX(LEN(F197:DA197)))</f>
        <v>0</v>
      </c>
      <c r="DF197" s="700"/>
      <c r="DG197" s="782"/>
    </row>
    <row r="198" spans="1:111" x14ac:dyDescent="0.25">
      <c r="A198" s="710" t="str">
        <f>$B$189&amp;" "&amp;(IF(Setup!$N$67="yes",$B198,"")&amp;" "&amp;(IF(Setup!$N$70="yes",$C198,"")))</f>
        <v xml:space="preserve">Transport  </v>
      </c>
      <c r="B198" s="709"/>
      <c r="C198" s="789"/>
      <c r="D198" s="708"/>
      <c r="F198" s="792"/>
      <c r="G198" s="706"/>
      <c r="H198" s="706"/>
      <c r="I198" s="706"/>
      <c r="J198" s="706"/>
      <c r="K198" s="706"/>
      <c r="L198" s="706"/>
      <c r="M198" s="706"/>
      <c r="N198" s="706"/>
      <c r="O198" s="706"/>
      <c r="P198" s="707"/>
      <c r="Q198" s="706"/>
      <c r="R198" s="706"/>
      <c r="S198" s="706"/>
      <c r="T198" s="706"/>
      <c r="U198" s="706"/>
      <c r="V198" s="706"/>
      <c r="W198" s="706"/>
      <c r="X198" s="706"/>
      <c r="Y198" s="706"/>
      <c r="Z198" s="707"/>
      <c r="AA198" s="706"/>
      <c r="AB198" s="706"/>
      <c r="AC198" s="706"/>
      <c r="AD198" s="706"/>
      <c r="AE198" s="706"/>
      <c r="AF198" s="706"/>
      <c r="AG198" s="706"/>
      <c r="AH198" s="706"/>
      <c r="AI198" s="706"/>
      <c r="AJ198" s="707"/>
      <c r="AK198" s="706"/>
      <c r="AL198" s="706"/>
      <c r="AM198" s="706"/>
      <c r="AN198" s="706"/>
      <c r="AO198" s="706"/>
      <c r="AP198" s="706"/>
      <c r="AQ198" s="706"/>
      <c r="AR198" s="706"/>
      <c r="AS198" s="706"/>
      <c r="AT198" s="707"/>
      <c r="AU198" s="706"/>
      <c r="AV198" s="706"/>
      <c r="AW198" s="706"/>
      <c r="AX198" s="706"/>
      <c r="AY198" s="706"/>
      <c r="AZ198" s="706"/>
      <c r="BA198" s="706"/>
      <c r="BB198" s="706"/>
      <c r="BC198" s="706"/>
      <c r="BD198" s="707"/>
      <c r="BE198" s="706"/>
      <c r="BF198" s="706"/>
      <c r="BG198" s="706"/>
      <c r="BH198" s="706"/>
      <c r="BI198" s="706"/>
      <c r="BJ198" s="706"/>
      <c r="BK198" s="706"/>
      <c r="BL198" s="706"/>
      <c r="BM198" s="706"/>
      <c r="BN198" s="707"/>
      <c r="BO198" s="706"/>
      <c r="BP198" s="706"/>
      <c r="BQ198" s="706"/>
      <c r="BR198" s="706"/>
      <c r="BS198" s="706"/>
      <c r="BT198" s="706"/>
      <c r="BU198" s="706"/>
      <c r="BV198" s="706"/>
      <c r="BW198" s="706"/>
      <c r="BX198" s="707"/>
      <c r="BY198" s="706"/>
      <c r="BZ198" s="706"/>
      <c r="CA198" s="706"/>
      <c r="CB198" s="706"/>
      <c r="CC198" s="706"/>
      <c r="CD198" s="706"/>
      <c r="CE198" s="706"/>
      <c r="CF198" s="706"/>
      <c r="CG198" s="706"/>
      <c r="CH198" s="707"/>
      <c r="CI198" s="706"/>
      <c r="CJ198" s="706"/>
      <c r="CK198" s="706"/>
      <c r="CL198" s="706"/>
      <c r="CM198" s="706"/>
      <c r="CN198" s="706"/>
      <c r="CO198" s="706"/>
      <c r="CP198" s="706"/>
      <c r="CQ198" s="706"/>
      <c r="CR198" s="707"/>
      <c r="CS198" s="706"/>
      <c r="CT198" s="706"/>
      <c r="CU198" s="706"/>
      <c r="CV198" s="706"/>
      <c r="CW198" s="706"/>
      <c r="CX198" s="706"/>
      <c r="CY198" s="706"/>
      <c r="CZ198" s="706"/>
      <c r="DA198" s="706"/>
      <c r="DB198" s="696">
        <f t="shared" si="35"/>
        <v>0</v>
      </c>
      <c r="DC198" s="705">
        <f t="shared" si="36"/>
        <v>0</v>
      </c>
      <c r="DD198" s="704">
        <f t="shared" si="37"/>
        <v>0</v>
      </c>
      <c r="DE198" s="703">
        <f t="array" ref="DE198">(MAX(LEN(F198:DA198)))</f>
        <v>0</v>
      </c>
      <c r="DF198" s="700"/>
      <c r="DG198" s="782"/>
    </row>
    <row r="199" spans="1:111" x14ac:dyDescent="0.25">
      <c r="A199" s="710" t="str">
        <f>$B$189&amp;" "&amp;(IF(Setup!$N$67="yes",$B199,"")&amp;" "&amp;(IF(Setup!$N$70="yes",$C199,"")))</f>
        <v xml:space="preserve">Transport  </v>
      </c>
      <c r="B199" s="709"/>
      <c r="C199" s="789"/>
      <c r="D199" s="708"/>
      <c r="F199" s="792"/>
      <c r="G199" s="706"/>
      <c r="H199" s="706"/>
      <c r="I199" s="706"/>
      <c r="J199" s="706"/>
      <c r="K199" s="706"/>
      <c r="L199" s="706"/>
      <c r="M199" s="706"/>
      <c r="N199" s="706"/>
      <c r="O199" s="706"/>
      <c r="P199" s="707"/>
      <c r="Q199" s="706"/>
      <c r="R199" s="706"/>
      <c r="S199" s="706"/>
      <c r="T199" s="706"/>
      <c r="U199" s="706"/>
      <c r="V199" s="706"/>
      <c r="W199" s="706"/>
      <c r="X199" s="706"/>
      <c r="Y199" s="706"/>
      <c r="Z199" s="707"/>
      <c r="AA199" s="706"/>
      <c r="AB199" s="706"/>
      <c r="AC199" s="706"/>
      <c r="AD199" s="706"/>
      <c r="AE199" s="706"/>
      <c r="AF199" s="706"/>
      <c r="AG199" s="706"/>
      <c r="AH199" s="706"/>
      <c r="AI199" s="706"/>
      <c r="AJ199" s="707"/>
      <c r="AK199" s="706"/>
      <c r="AL199" s="706"/>
      <c r="AM199" s="706"/>
      <c r="AN199" s="706"/>
      <c r="AO199" s="706"/>
      <c r="AP199" s="706"/>
      <c r="AQ199" s="706"/>
      <c r="AR199" s="706"/>
      <c r="AS199" s="706"/>
      <c r="AT199" s="707"/>
      <c r="AU199" s="706"/>
      <c r="AV199" s="706"/>
      <c r="AW199" s="706"/>
      <c r="AX199" s="706"/>
      <c r="AY199" s="706"/>
      <c r="AZ199" s="706"/>
      <c r="BA199" s="706"/>
      <c r="BB199" s="706"/>
      <c r="BC199" s="706"/>
      <c r="BD199" s="707"/>
      <c r="BE199" s="706"/>
      <c r="BF199" s="706"/>
      <c r="BG199" s="706"/>
      <c r="BH199" s="706"/>
      <c r="BI199" s="706"/>
      <c r="BJ199" s="706"/>
      <c r="BK199" s="706"/>
      <c r="BL199" s="706"/>
      <c r="BM199" s="706"/>
      <c r="BN199" s="707"/>
      <c r="BO199" s="706"/>
      <c r="BP199" s="706"/>
      <c r="BQ199" s="706"/>
      <c r="BR199" s="706"/>
      <c r="BS199" s="706"/>
      <c r="BT199" s="706"/>
      <c r="BU199" s="706"/>
      <c r="BV199" s="706"/>
      <c r="BW199" s="706"/>
      <c r="BX199" s="707"/>
      <c r="BY199" s="706"/>
      <c r="BZ199" s="706"/>
      <c r="CA199" s="706"/>
      <c r="CB199" s="706"/>
      <c r="CC199" s="706"/>
      <c r="CD199" s="706"/>
      <c r="CE199" s="706"/>
      <c r="CF199" s="706"/>
      <c r="CG199" s="706"/>
      <c r="CH199" s="707"/>
      <c r="CI199" s="706"/>
      <c r="CJ199" s="706"/>
      <c r="CK199" s="706"/>
      <c r="CL199" s="706"/>
      <c r="CM199" s="706"/>
      <c r="CN199" s="706"/>
      <c r="CO199" s="706"/>
      <c r="CP199" s="706"/>
      <c r="CQ199" s="706"/>
      <c r="CR199" s="707"/>
      <c r="CS199" s="706"/>
      <c r="CT199" s="706"/>
      <c r="CU199" s="706"/>
      <c r="CV199" s="706"/>
      <c r="CW199" s="706"/>
      <c r="CX199" s="706"/>
      <c r="CY199" s="706"/>
      <c r="CZ199" s="706"/>
      <c r="DA199" s="706"/>
      <c r="DB199" s="696">
        <f t="shared" si="35"/>
        <v>0</v>
      </c>
      <c r="DC199" s="705">
        <f t="shared" si="36"/>
        <v>0</v>
      </c>
      <c r="DD199" s="704">
        <f t="shared" si="37"/>
        <v>0</v>
      </c>
      <c r="DE199" s="703">
        <f t="array" ref="DE199">(MAX(LEN(F199:DA199)))</f>
        <v>0</v>
      </c>
      <c r="DF199" s="700"/>
      <c r="DG199" s="782"/>
    </row>
    <row r="200" spans="1:111" x14ac:dyDescent="0.25">
      <c r="A200" s="710" t="str">
        <f>$B$189&amp;" "&amp;(IF(Setup!$N$67="yes",$B200,"")&amp;" "&amp;(IF(Setup!$N$70="yes",$C200,"")))</f>
        <v xml:space="preserve">Transport  </v>
      </c>
      <c r="B200" s="709"/>
      <c r="C200" s="789"/>
      <c r="D200" s="708"/>
      <c r="F200" s="792"/>
      <c r="G200" s="706"/>
      <c r="H200" s="706"/>
      <c r="I200" s="706"/>
      <c r="J200" s="706"/>
      <c r="K200" s="706"/>
      <c r="L200" s="706"/>
      <c r="M200" s="706"/>
      <c r="N200" s="706"/>
      <c r="O200" s="706"/>
      <c r="P200" s="707"/>
      <c r="Q200" s="706"/>
      <c r="R200" s="706"/>
      <c r="S200" s="706"/>
      <c r="T200" s="706"/>
      <c r="U200" s="706"/>
      <c r="V200" s="706"/>
      <c r="W200" s="706"/>
      <c r="X200" s="706"/>
      <c r="Y200" s="706"/>
      <c r="Z200" s="707"/>
      <c r="AA200" s="706"/>
      <c r="AB200" s="706"/>
      <c r="AC200" s="706"/>
      <c r="AD200" s="706"/>
      <c r="AE200" s="706"/>
      <c r="AF200" s="706"/>
      <c r="AG200" s="706"/>
      <c r="AH200" s="706"/>
      <c r="AI200" s="706"/>
      <c r="AJ200" s="707"/>
      <c r="AK200" s="706"/>
      <c r="AL200" s="706"/>
      <c r="AM200" s="706"/>
      <c r="AN200" s="706"/>
      <c r="AO200" s="706"/>
      <c r="AP200" s="706"/>
      <c r="AQ200" s="706"/>
      <c r="AR200" s="706"/>
      <c r="AS200" s="706"/>
      <c r="AT200" s="707"/>
      <c r="AU200" s="706"/>
      <c r="AV200" s="706"/>
      <c r="AW200" s="706"/>
      <c r="AX200" s="706"/>
      <c r="AY200" s="706"/>
      <c r="AZ200" s="706"/>
      <c r="BA200" s="706"/>
      <c r="BB200" s="706"/>
      <c r="BC200" s="706"/>
      <c r="BD200" s="707"/>
      <c r="BE200" s="706"/>
      <c r="BF200" s="706"/>
      <c r="BG200" s="706"/>
      <c r="BH200" s="706"/>
      <c r="BI200" s="706"/>
      <c r="BJ200" s="706"/>
      <c r="BK200" s="706"/>
      <c r="BL200" s="706"/>
      <c r="BM200" s="706"/>
      <c r="BN200" s="707"/>
      <c r="BO200" s="706"/>
      <c r="BP200" s="706"/>
      <c r="BQ200" s="706"/>
      <c r="BR200" s="706"/>
      <c r="BS200" s="706"/>
      <c r="BT200" s="706"/>
      <c r="BU200" s="706"/>
      <c r="BV200" s="706"/>
      <c r="BW200" s="706"/>
      <c r="BX200" s="707"/>
      <c r="BY200" s="706"/>
      <c r="BZ200" s="706"/>
      <c r="CA200" s="706"/>
      <c r="CB200" s="706"/>
      <c r="CC200" s="706"/>
      <c r="CD200" s="706"/>
      <c r="CE200" s="706"/>
      <c r="CF200" s="706"/>
      <c r="CG200" s="706"/>
      <c r="CH200" s="707"/>
      <c r="CI200" s="706"/>
      <c r="CJ200" s="706"/>
      <c r="CK200" s="706"/>
      <c r="CL200" s="706"/>
      <c r="CM200" s="706"/>
      <c r="CN200" s="706"/>
      <c r="CO200" s="706"/>
      <c r="CP200" s="706"/>
      <c r="CQ200" s="706"/>
      <c r="CR200" s="707"/>
      <c r="CS200" s="706"/>
      <c r="CT200" s="706"/>
      <c r="CU200" s="706"/>
      <c r="CV200" s="706"/>
      <c r="CW200" s="706"/>
      <c r="CX200" s="706"/>
      <c r="CY200" s="706"/>
      <c r="CZ200" s="706"/>
      <c r="DA200" s="706"/>
      <c r="DB200" s="696">
        <f t="shared" si="35"/>
        <v>0</v>
      </c>
      <c r="DC200" s="705">
        <f t="shared" si="36"/>
        <v>0</v>
      </c>
      <c r="DD200" s="704">
        <f t="shared" si="37"/>
        <v>0</v>
      </c>
      <c r="DE200" s="703">
        <f t="array" ref="DE200">(MAX(LEN(F200:DA200)))</f>
        <v>0</v>
      </c>
      <c r="DF200" s="700"/>
      <c r="DG200" s="782"/>
    </row>
    <row r="201" spans="1:111" x14ac:dyDescent="0.25">
      <c r="A201" s="710" t="str">
        <f>$B$189&amp;" "&amp;(IF(Setup!$N$67="yes",$B201,"")&amp;" "&amp;(IF(Setup!$N$70="yes",$C201,"")))</f>
        <v xml:space="preserve">Transport  </v>
      </c>
      <c r="B201" s="709"/>
      <c r="C201" s="789"/>
      <c r="D201" s="708"/>
      <c r="F201" s="792"/>
      <c r="G201" s="706"/>
      <c r="H201" s="706"/>
      <c r="I201" s="706"/>
      <c r="J201" s="706"/>
      <c r="K201" s="706"/>
      <c r="L201" s="706"/>
      <c r="M201" s="706"/>
      <c r="N201" s="706"/>
      <c r="O201" s="706"/>
      <c r="P201" s="707"/>
      <c r="Q201" s="706"/>
      <c r="R201" s="706"/>
      <c r="S201" s="706"/>
      <c r="T201" s="706"/>
      <c r="U201" s="706"/>
      <c r="V201" s="706"/>
      <c r="W201" s="706"/>
      <c r="X201" s="706"/>
      <c r="Y201" s="706"/>
      <c r="Z201" s="707"/>
      <c r="AA201" s="706"/>
      <c r="AB201" s="706"/>
      <c r="AC201" s="706"/>
      <c r="AD201" s="706"/>
      <c r="AE201" s="706"/>
      <c r="AF201" s="706"/>
      <c r="AG201" s="706"/>
      <c r="AH201" s="706"/>
      <c r="AI201" s="706"/>
      <c r="AJ201" s="707"/>
      <c r="AK201" s="706"/>
      <c r="AL201" s="706"/>
      <c r="AM201" s="706"/>
      <c r="AN201" s="706"/>
      <c r="AO201" s="706"/>
      <c r="AP201" s="706"/>
      <c r="AQ201" s="706"/>
      <c r="AR201" s="706"/>
      <c r="AS201" s="706"/>
      <c r="AT201" s="707"/>
      <c r="AU201" s="706"/>
      <c r="AV201" s="706"/>
      <c r="AW201" s="706"/>
      <c r="AX201" s="706"/>
      <c r="AY201" s="706"/>
      <c r="AZ201" s="706"/>
      <c r="BA201" s="706"/>
      <c r="BB201" s="706"/>
      <c r="BC201" s="706"/>
      <c r="BD201" s="707"/>
      <c r="BE201" s="706"/>
      <c r="BF201" s="706"/>
      <c r="BG201" s="706"/>
      <c r="BH201" s="706"/>
      <c r="BI201" s="706"/>
      <c r="BJ201" s="706"/>
      <c r="BK201" s="706"/>
      <c r="BL201" s="706"/>
      <c r="BM201" s="706"/>
      <c r="BN201" s="707"/>
      <c r="BO201" s="706"/>
      <c r="BP201" s="706"/>
      <c r="BQ201" s="706"/>
      <c r="BR201" s="706"/>
      <c r="BS201" s="706"/>
      <c r="BT201" s="706"/>
      <c r="BU201" s="706"/>
      <c r="BV201" s="706"/>
      <c r="BW201" s="706"/>
      <c r="BX201" s="707"/>
      <c r="BY201" s="706"/>
      <c r="BZ201" s="706"/>
      <c r="CA201" s="706"/>
      <c r="CB201" s="706"/>
      <c r="CC201" s="706"/>
      <c r="CD201" s="706"/>
      <c r="CE201" s="706"/>
      <c r="CF201" s="706"/>
      <c r="CG201" s="706"/>
      <c r="CH201" s="707"/>
      <c r="CI201" s="706"/>
      <c r="CJ201" s="706"/>
      <c r="CK201" s="706"/>
      <c r="CL201" s="706"/>
      <c r="CM201" s="706"/>
      <c r="CN201" s="706"/>
      <c r="CO201" s="706"/>
      <c r="CP201" s="706"/>
      <c r="CQ201" s="706"/>
      <c r="CR201" s="707"/>
      <c r="CS201" s="706"/>
      <c r="CT201" s="706"/>
      <c r="CU201" s="706"/>
      <c r="CV201" s="706"/>
      <c r="CW201" s="706"/>
      <c r="CX201" s="706"/>
      <c r="CY201" s="706"/>
      <c r="CZ201" s="706"/>
      <c r="DA201" s="706"/>
      <c r="DB201" s="696">
        <f t="shared" si="35"/>
        <v>0</v>
      </c>
      <c r="DC201" s="705">
        <f t="shared" si="36"/>
        <v>0</v>
      </c>
      <c r="DD201" s="704">
        <f t="shared" si="37"/>
        <v>0</v>
      </c>
      <c r="DE201" s="703">
        <f t="array" ref="DE201">(MAX(LEN(F201:DA201)))</f>
        <v>0</v>
      </c>
      <c r="DF201" s="700"/>
      <c r="DG201" s="783"/>
    </row>
    <row r="202" spans="1:111" ht="13" thickBot="1" x14ac:dyDescent="0.3">
      <c r="A202" s="710" t="str">
        <f>$B$189&amp;" "&amp;(IF(Setup!$N$67="yes",$B202,"")&amp;" "&amp;(IF(Setup!$N$70="yes",$C202,"")))</f>
        <v xml:space="preserve">Transport  </v>
      </c>
      <c r="B202" s="709"/>
      <c r="C202" s="789"/>
      <c r="D202" s="708"/>
      <c r="E202" s="799"/>
      <c r="F202" s="792"/>
      <c r="G202" s="706"/>
      <c r="H202" s="706"/>
      <c r="I202" s="706"/>
      <c r="J202" s="706"/>
      <c r="K202" s="706"/>
      <c r="L202" s="706"/>
      <c r="M202" s="706"/>
      <c r="N202" s="706"/>
      <c r="O202" s="706"/>
      <c r="P202" s="707"/>
      <c r="Q202" s="706"/>
      <c r="R202" s="706"/>
      <c r="S202" s="706"/>
      <c r="T202" s="706"/>
      <c r="U202" s="706"/>
      <c r="V202" s="706"/>
      <c r="W202" s="706"/>
      <c r="X202" s="706"/>
      <c r="Y202" s="706"/>
      <c r="Z202" s="707"/>
      <c r="AA202" s="706"/>
      <c r="AB202" s="706"/>
      <c r="AC202" s="706"/>
      <c r="AD202" s="706"/>
      <c r="AE202" s="706"/>
      <c r="AF202" s="706"/>
      <c r="AG202" s="706"/>
      <c r="AH202" s="706"/>
      <c r="AI202" s="706"/>
      <c r="AJ202" s="707"/>
      <c r="AK202" s="706"/>
      <c r="AL202" s="706"/>
      <c r="AM202" s="706"/>
      <c r="AN202" s="706"/>
      <c r="AO202" s="706"/>
      <c r="AP202" s="706"/>
      <c r="AQ202" s="706"/>
      <c r="AR202" s="706"/>
      <c r="AS202" s="706"/>
      <c r="AT202" s="707"/>
      <c r="AU202" s="706"/>
      <c r="AV202" s="706"/>
      <c r="AW202" s="706"/>
      <c r="AX202" s="706"/>
      <c r="AY202" s="706"/>
      <c r="AZ202" s="706"/>
      <c r="BA202" s="706"/>
      <c r="BB202" s="706"/>
      <c r="BC202" s="706"/>
      <c r="BD202" s="707"/>
      <c r="BE202" s="706"/>
      <c r="BF202" s="706"/>
      <c r="BG202" s="706"/>
      <c r="BH202" s="706"/>
      <c r="BI202" s="706"/>
      <c r="BJ202" s="706"/>
      <c r="BK202" s="706"/>
      <c r="BL202" s="706"/>
      <c r="BM202" s="706"/>
      <c r="BN202" s="707"/>
      <c r="BO202" s="706"/>
      <c r="BP202" s="706"/>
      <c r="BQ202" s="706"/>
      <c r="BR202" s="706"/>
      <c r="BS202" s="706"/>
      <c r="BT202" s="706"/>
      <c r="BU202" s="706"/>
      <c r="BV202" s="706"/>
      <c r="BW202" s="706"/>
      <c r="BX202" s="707"/>
      <c r="BY202" s="706"/>
      <c r="BZ202" s="706"/>
      <c r="CA202" s="706"/>
      <c r="CB202" s="706"/>
      <c r="CC202" s="706"/>
      <c r="CD202" s="706"/>
      <c r="CE202" s="706"/>
      <c r="CF202" s="706"/>
      <c r="CG202" s="706"/>
      <c r="CH202" s="707"/>
      <c r="CI202" s="706"/>
      <c r="CJ202" s="706"/>
      <c r="CK202" s="706"/>
      <c r="CL202" s="706"/>
      <c r="CM202" s="706"/>
      <c r="CN202" s="706"/>
      <c r="CO202" s="706"/>
      <c r="CP202" s="706"/>
      <c r="CQ202" s="706"/>
      <c r="CR202" s="707"/>
      <c r="CS202" s="706"/>
      <c r="CT202" s="706"/>
      <c r="CU202" s="706"/>
      <c r="CV202" s="706"/>
      <c r="CW202" s="706"/>
      <c r="CX202" s="706"/>
      <c r="CY202" s="706"/>
      <c r="CZ202" s="706"/>
      <c r="DA202" s="706"/>
      <c r="DB202" s="696">
        <f t="shared" si="35"/>
        <v>0</v>
      </c>
      <c r="DC202" s="705">
        <f t="shared" si="36"/>
        <v>0</v>
      </c>
      <c r="DD202" s="704">
        <f t="shared" si="37"/>
        <v>0</v>
      </c>
      <c r="DE202" s="703">
        <f t="array" ref="DE202">(MAX(LEN(F202:DA202)))</f>
        <v>0</v>
      </c>
      <c r="DF202" s="700"/>
      <c r="DG202" s="783"/>
    </row>
    <row r="203" spans="1:111" ht="13.5" thickTop="1" x14ac:dyDescent="0.3">
      <c r="A203" s="712"/>
      <c r="B203" s="1211"/>
      <c r="C203" s="1212"/>
      <c r="D203" s="1212"/>
      <c r="E203" s="802"/>
      <c r="F203" s="792"/>
      <c r="G203" s="706"/>
      <c r="H203" s="706"/>
      <c r="I203" s="706"/>
      <c r="J203" s="706"/>
      <c r="K203" s="706"/>
      <c r="L203" s="706"/>
      <c r="M203" s="706"/>
      <c r="N203" s="706"/>
      <c r="O203" s="706"/>
      <c r="P203" s="707"/>
      <c r="Q203" s="706"/>
      <c r="R203" s="706"/>
      <c r="S203" s="706"/>
      <c r="T203" s="706"/>
      <c r="U203" s="706"/>
      <c r="V203" s="706"/>
      <c r="W203" s="706"/>
      <c r="X203" s="706"/>
      <c r="Y203" s="706"/>
      <c r="Z203" s="707"/>
      <c r="AA203" s="706"/>
      <c r="AB203" s="706"/>
      <c r="AC203" s="706"/>
      <c r="AD203" s="706"/>
      <c r="AE203" s="706"/>
      <c r="AF203" s="706"/>
      <c r="AG203" s="706"/>
      <c r="AH203" s="706"/>
      <c r="AI203" s="706"/>
      <c r="AJ203" s="707"/>
      <c r="AK203" s="706"/>
      <c r="AL203" s="706"/>
      <c r="AM203" s="706"/>
      <c r="AN203" s="706"/>
      <c r="AO203" s="706"/>
      <c r="AP203" s="706"/>
      <c r="AQ203" s="706"/>
      <c r="AR203" s="706"/>
      <c r="AS203" s="706"/>
      <c r="AT203" s="707"/>
      <c r="AU203" s="706"/>
      <c r="AV203" s="706"/>
      <c r="AW203" s="706"/>
      <c r="AX203" s="706"/>
      <c r="AY203" s="706"/>
      <c r="AZ203" s="706"/>
      <c r="BA203" s="706"/>
      <c r="BB203" s="706"/>
      <c r="BC203" s="706"/>
      <c r="BD203" s="707"/>
      <c r="BE203" s="706"/>
      <c r="BF203" s="706"/>
      <c r="BG203" s="706"/>
      <c r="BH203" s="706"/>
      <c r="BI203" s="706"/>
      <c r="BJ203" s="706"/>
      <c r="BK203" s="706"/>
      <c r="BL203" s="706"/>
      <c r="BM203" s="706"/>
      <c r="BN203" s="707"/>
      <c r="BO203" s="706"/>
      <c r="BP203" s="706"/>
      <c r="BQ203" s="706"/>
      <c r="BR203" s="706"/>
      <c r="BS203" s="706"/>
      <c r="BT203" s="706"/>
      <c r="BU203" s="706"/>
      <c r="BV203" s="706"/>
      <c r="BW203" s="706"/>
      <c r="BX203" s="707"/>
      <c r="BY203" s="706"/>
      <c r="BZ203" s="706"/>
      <c r="CA203" s="706"/>
      <c r="CB203" s="706"/>
      <c r="CC203" s="706"/>
      <c r="CD203" s="706"/>
      <c r="CE203" s="706"/>
      <c r="CF203" s="706"/>
      <c r="CG203" s="706"/>
      <c r="CH203" s="707"/>
      <c r="CI203" s="706"/>
      <c r="CJ203" s="706"/>
      <c r="CK203" s="706"/>
      <c r="CL203" s="706"/>
      <c r="CM203" s="706"/>
      <c r="CN203" s="706"/>
      <c r="CO203" s="706"/>
      <c r="CP203" s="706"/>
      <c r="CQ203" s="706"/>
      <c r="CR203" s="707"/>
      <c r="CS203" s="706"/>
      <c r="CT203" s="706"/>
      <c r="CU203" s="706"/>
      <c r="CV203" s="706"/>
      <c r="CW203" s="706"/>
      <c r="CX203" s="706"/>
      <c r="CY203" s="706"/>
      <c r="CZ203" s="706"/>
      <c r="DA203" s="706"/>
      <c r="DD203" s="711"/>
      <c r="DE203" s="711"/>
      <c r="DF203" s="700"/>
      <c r="DG203" s="780"/>
    </row>
    <row r="204" spans="1:111" ht="13" x14ac:dyDescent="0.3">
      <c r="B204" s="1213" t="s">
        <v>547</v>
      </c>
      <c r="C204" s="1214"/>
      <c r="D204" s="1214"/>
      <c r="E204" s="804"/>
      <c r="F204" s="792"/>
      <c r="G204" s="706"/>
      <c r="H204" s="706"/>
      <c r="I204" s="706"/>
      <c r="J204" s="706"/>
      <c r="K204" s="706"/>
      <c r="L204" s="706"/>
      <c r="M204" s="706"/>
      <c r="N204" s="706"/>
      <c r="O204" s="706"/>
      <c r="P204" s="707"/>
      <c r="Q204" s="706"/>
      <c r="R204" s="706"/>
      <c r="S204" s="706"/>
      <c r="T204" s="706"/>
      <c r="U204" s="706"/>
      <c r="V204" s="706"/>
      <c r="W204" s="706"/>
      <c r="X204" s="706"/>
      <c r="Y204" s="706"/>
      <c r="Z204" s="707"/>
      <c r="AA204" s="706"/>
      <c r="AB204" s="706"/>
      <c r="AC204" s="706"/>
      <c r="AD204" s="706"/>
      <c r="AE204" s="706"/>
      <c r="AF204" s="706"/>
      <c r="AG204" s="706"/>
      <c r="AH204" s="706"/>
      <c r="AI204" s="706"/>
      <c r="AJ204" s="707"/>
      <c r="AK204" s="706"/>
      <c r="AL204" s="706"/>
      <c r="AM204" s="706"/>
      <c r="AN204" s="706"/>
      <c r="AO204" s="706"/>
      <c r="AP204" s="706"/>
      <c r="AQ204" s="706"/>
      <c r="AR204" s="706"/>
      <c r="AS204" s="706"/>
      <c r="AT204" s="707"/>
      <c r="AU204" s="706"/>
      <c r="AV204" s="706"/>
      <c r="AW204" s="706"/>
      <c r="AX204" s="706"/>
      <c r="AY204" s="706"/>
      <c r="AZ204" s="706"/>
      <c r="BA204" s="706"/>
      <c r="BB204" s="706"/>
      <c r="BC204" s="706"/>
      <c r="BD204" s="707"/>
      <c r="BE204" s="706"/>
      <c r="BF204" s="706"/>
      <c r="BG204" s="706"/>
      <c r="BH204" s="706"/>
      <c r="BI204" s="706"/>
      <c r="BJ204" s="706"/>
      <c r="BK204" s="706"/>
      <c r="BL204" s="706"/>
      <c r="BM204" s="706"/>
      <c r="BN204" s="707"/>
      <c r="BO204" s="706"/>
      <c r="BP204" s="706"/>
      <c r="BQ204" s="706"/>
      <c r="BR204" s="706"/>
      <c r="BS204" s="706"/>
      <c r="BT204" s="706"/>
      <c r="BU204" s="706"/>
      <c r="BV204" s="706"/>
      <c r="BW204" s="706"/>
      <c r="BX204" s="707"/>
      <c r="BY204" s="706"/>
      <c r="BZ204" s="706"/>
      <c r="CA204" s="706"/>
      <c r="CB204" s="706"/>
      <c r="CC204" s="706"/>
      <c r="CD204" s="706"/>
      <c r="CE204" s="706"/>
      <c r="CF204" s="706"/>
      <c r="CG204" s="706"/>
      <c r="CH204" s="707"/>
      <c r="CI204" s="706"/>
      <c r="CJ204" s="706"/>
      <c r="CK204" s="706"/>
      <c r="CL204" s="706"/>
      <c r="CM204" s="706"/>
      <c r="CN204" s="706"/>
      <c r="CO204" s="706"/>
      <c r="CP204" s="706"/>
      <c r="CQ204" s="706"/>
      <c r="CR204" s="707"/>
      <c r="CS204" s="706"/>
      <c r="CT204" s="706"/>
      <c r="CU204" s="706"/>
      <c r="CV204" s="706"/>
      <c r="CW204" s="706"/>
      <c r="CX204" s="706"/>
      <c r="CY204" s="706"/>
      <c r="CZ204" s="706"/>
      <c r="DA204" s="706"/>
      <c r="DD204" s="711"/>
      <c r="DE204" s="711"/>
      <c r="DF204" s="700"/>
      <c r="DG204" s="806" t="s">
        <v>547</v>
      </c>
    </row>
    <row r="205" spans="1:111" ht="13.5" thickBot="1" x14ac:dyDescent="0.35">
      <c r="B205" s="1215" t="s">
        <v>546</v>
      </c>
      <c r="C205" s="1216"/>
      <c r="D205" s="1216"/>
      <c r="E205" s="803"/>
      <c r="F205" s="792"/>
      <c r="G205" s="706"/>
      <c r="H205" s="706"/>
      <c r="I205" s="706"/>
      <c r="J205" s="706"/>
      <c r="K205" s="706"/>
      <c r="L205" s="706"/>
      <c r="M205" s="706"/>
      <c r="N205" s="706"/>
      <c r="O205" s="706"/>
      <c r="P205" s="707"/>
      <c r="Q205" s="706"/>
      <c r="R205" s="706"/>
      <c r="S205" s="706"/>
      <c r="T205" s="706"/>
      <c r="U205" s="706"/>
      <c r="V205" s="706"/>
      <c r="W205" s="706"/>
      <c r="X205" s="706"/>
      <c r="Y205" s="706"/>
      <c r="Z205" s="707"/>
      <c r="AA205" s="706"/>
      <c r="AB205" s="706"/>
      <c r="AC205" s="706"/>
      <c r="AD205" s="706"/>
      <c r="AE205" s="706"/>
      <c r="AF205" s="706"/>
      <c r="AG205" s="706"/>
      <c r="AH205" s="706"/>
      <c r="AI205" s="706"/>
      <c r="AJ205" s="707"/>
      <c r="AK205" s="706"/>
      <c r="AL205" s="706"/>
      <c r="AM205" s="706"/>
      <c r="AN205" s="706"/>
      <c r="AO205" s="706"/>
      <c r="AP205" s="706"/>
      <c r="AQ205" s="706"/>
      <c r="AR205" s="706"/>
      <c r="AS205" s="706"/>
      <c r="AT205" s="707"/>
      <c r="AU205" s="706"/>
      <c r="AV205" s="706"/>
      <c r="AW205" s="706"/>
      <c r="AX205" s="706"/>
      <c r="AY205" s="706"/>
      <c r="AZ205" s="706"/>
      <c r="BA205" s="706"/>
      <c r="BB205" s="706"/>
      <c r="BC205" s="706"/>
      <c r="BD205" s="707"/>
      <c r="BE205" s="706"/>
      <c r="BF205" s="706"/>
      <c r="BG205" s="706"/>
      <c r="BH205" s="706"/>
      <c r="BI205" s="706"/>
      <c r="BJ205" s="706"/>
      <c r="BK205" s="706"/>
      <c r="BL205" s="706"/>
      <c r="BM205" s="706"/>
      <c r="BN205" s="707"/>
      <c r="BO205" s="706"/>
      <c r="BP205" s="706"/>
      <c r="BQ205" s="706"/>
      <c r="BR205" s="706"/>
      <c r="BS205" s="706"/>
      <c r="BT205" s="706"/>
      <c r="BU205" s="706"/>
      <c r="BV205" s="706"/>
      <c r="BW205" s="706"/>
      <c r="BX205" s="707"/>
      <c r="BY205" s="706"/>
      <c r="BZ205" s="706"/>
      <c r="CA205" s="706"/>
      <c r="CB205" s="706"/>
      <c r="CC205" s="706"/>
      <c r="CD205" s="706"/>
      <c r="CE205" s="706"/>
      <c r="CF205" s="706"/>
      <c r="CG205" s="706"/>
      <c r="CH205" s="707"/>
      <c r="CI205" s="706"/>
      <c r="CJ205" s="706"/>
      <c r="CK205" s="706"/>
      <c r="CL205" s="706"/>
      <c r="CM205" s="706"/>
      <c r="CN205" s="706"/>
      <c r="CO205" s="706"/>
      <c r="CP205" s="706"/>
      <c r="CQ205" s="706"/>
      <c r="CR205" s="707"/>
      <c r="CS205" s="706"/>
      <c r="CT205" s="706"/>
      <c r="CU205" s="706"/>
      <c r="CV205" s="706"/>
      <c r="CW205" s="706"/>
      <c r="CX205" s="706"/>
      <c r="CY205" s="706"/>
      <c r="CZ205" s="706"/>
      <c r="DA205" s="706"/>
      <c r="DD205" s="711"/>
      <c r="DE205" s="711"/>
      <c r="DF205" s="700"/>
      <c r="DG205" s="781" t="s">
        <v>546</v>
      </c>
    </row>
    <row r="206" spans="1:111" ht="13.5" thickTop="1" x14ac:dyDescent="0.3">
      <c r="B206" s="787" t="s">
        <v>545</v>
      </c>
      <c r="C206" s="788" t="s">
        <v>544</v>
      </c>
      <c r="D206" s="758" t="s">
        <v>543</v>
      </c>
      <c r="E206" s="801"/>
      <c r="F206" s="792"/>
      <c r="G206" s="706"/>
      <c r="H206" s="706"/>
      <c r="I206" s="706"/>
      <c r="J206" s="706"/>
      <c r="K206" s="706"/>
      <c r="L206" s="706"/>
      <c r="M206" s="706"/>
      <c r="N206" s="706"/>
      <c r="O206" s="706"/>
      <c r="P206" s="707"/>
      <c r="Q206" s="706"/>
      <c r="R206" s="706"/>
      <c r="S206" s="706"/>
      <c r="T206" s="706"/>
      <c r="U206" s="706"/>
      <c r="V206" s="706"/>
      <c r="W206" s="706"/>
      <c r="X206" s="706"/>
      <c r="Y206" s="706"/>
      <c r="Z206" s="707"/>
      <c r="AA206" s="706"/>
      <c r="AB206" s="706"/>
      <c r="AC206" s="706"/>
      <c r="AD206" s="706"/>
      <c r="AE206" s="706"/>
      <c r="AF206" s="706"/>
      <c r="AG206" s="706"/>
      <c r="AH206" s="706"/>
      <c r="AI206" s="706"/>
      <c r="AJ206" s="707"/>
      <c r="AK206" s="706"/>
      <c r="AL206" s="706"/>
      <c r="AM206" s="706"/>
      <c r="AN206" s="706"/>
      <c r="AO206" s="706"/>
      <c r="AP206" s="706"/>
      <c r="AQ206" s="706"/>
      <c r="AR206" s="706"/>
      <c r="AS206" s="706"/>
      <c r="AT206" s="707"/>
      <c r="AU206" s="706"/>
      <c r="AV206" s="706"/>
      <c r="AW206" s="706"/>
      <c r="AX206" s="706"/>
      <c r="AY206" s="706"/>
      <c r="AZ206" s="706"/>
      <c r="BA206" s="706"/>
      <c r="BB206" s="706"/>
      <c r="BC206" s="706"/>
      <c r="BD206" s="707"/>
      <c r="BE206" s="706"/>
      <c r="BF206" s="706"/>
      <c r="BG206" s="706"/>
      <c r="BH206" s="706"/>
      <c r="BI206" s="706"/>
      <c r="BJ206" s="706"/>
      <c r="BK206" s="706"/>
      <c r="BL206" s="706"/>
      <c r="BM206" s="706"/>
      <c r="BN206" s="707"/>
      <c r="BO206" s="706"/>
      <c r="BP206" s="706"/>
      <c r="BQ206" s="706"/>
      <c r="BR206" s="706"/>
      <c r="BS206" s="706"/>
      <c r="BT206" s="706"/>
      <c r="BU206" s="706"/>
      <c r="BV206" s="706"/>
      <c r="BW206" s="706"/>
      <c r="BX206" s="707"/>
      <c r="BY206" s="706"/>
      <c r="BZ206" s="706"/>
      <c r="CA206" s="706"/>
      <c r="CB206" s="706"/>
      <c r="CC206" s="706"/>
      <c r="CD206" s="706"/>
      <c r="CE206" s="706"/>
      <c r="CF206" s="706"/>
      <c r="CG206" s="706"/>
      <c r="CH206" s="707"/>
      <c r="CI206" s="706"/>
      <c r="CJ206" s="706"/>
      <c r="CK206" s="706"/>
      <c r="CL206" s="706"/>
      <c r="CM206" s="706"/>
      <c r="CN206" s="706"/>
      <c r="CO206" s="706"/>
      <c r="CP206" s="706"/>
      <c r="CQ206" s="706"/>
      <c r="CR206" s="707"/>
      <c r="CS206" s="706"/>
      <c r="CT206" s="706"/>
      <c r="CU206" s="706"/>
      <c r="CV206" s="706"/>
      <c r="CW206" s="706"/>
      <c r="CX206" s="706"/>
      <c r="CY206" s="706"/>
      <c r="CZ206" s="706"/>
      <c r="DA206" s="706"/>
      <c r="DD206" s="711"/>
      <c r="DE206" s="711"/>
      <c r="DF206" s="700"/>
      <c r="DG206" s="758" t="s">
        <v>624</v>
      </c>
    </row>
    <row r="207" spans="1:111" x14ac:dyDescent="0.25">
      <c r="A207" s="710" t="str">
        <f>$B$205&amp;" "&amp;(IF(Setup!$N$67="yes",$B207,"")&amp;" "&amp;(IF(Setup!$N$70="yes",$C207,"")))</f>
        <v xml:space="preserve">Site installation  </v>
      </c>
      <c r="B207" s="709"/>
      <c r="C207" s="789"/>
      <c r="D207" s="708"/>
      <c r="F207" s="792"/>
      <c r="G207" s="706"/>
      <c r="H207" s="706"/>
      <c r="I207" s="706"/>
      <c r="J207" s="706"/>
      <c r="K207" s="706"/>
      <c r="L207" s="706"/>
      <c r="M207" s="706"/>
      <c r="N207" s="706"/>
      <c r="O207" s="706"/>
      <c r="P207" s="707"/>
      <c r="Q207" s="706"/>
      <c r="R207" s="706"/>
      <c r="S207" s="706"/>
      <c r="T207" s="706"/>
      <c r="U207" s="706"/>
      <c r="V207" s="706"/>
      <c r="W207" s="706"/>
      <c r="X207" s="706"/>
      <c r="Y207" s="706"/>
      <c r="Z207" s="707"/>
      <c r="AA207" s="706"/>
      <c r="AB207" s="706"/>
      <c r="AC207" s="706"/>
      <c r="AD207" s="706"/>
      <c r="AE207" s="706"/>
      <c r="AF207" s="706"/>
      <c r="AG207" s="706"/>
      <c r="AH207" s="706"/>
      <c r="AI207" s="706"/>
      <c r="AJ207" s="707"/>
      <c r="AK207" s="706"/>
      <c r="AL207" s="706"/>
      <c r="AM207" s="706"/>
      <c r="AN207" s="706"/>
      <c r="AO207" s="706"/>
      <c r="AP207" s="706"/>
      <c r="AQ207" s="706"/>
      <c r="AR207" s="706"/>
      <c r="AS207" s="706"/>
      <c r="AT207" s="707"/>
      <c r="AU207" s="706"/>
      <c r="AV207" s="706"/>
      <c r="AW207" s="706"/>
      <c r="AX207" s="706"/>
      <c r="AY207" s="706"/>
      <c r="AZ207" s="706"/>
      <c r="BA207" s="706"/>
      <c r="BB207" s="706"/>
      <c r="BC207" s="706"/>
      <c r="BD207" s="707"/>
      <c r="BE207" s="706"/>
      <c r="BF207" s="706"/>
      <c r="BG207" s="706"/>
      <c r="BH207" s="706"/>
      <c r="BI207" s="706"/>
      <c r="BJ207" s="706"/>
      <c r="BK207" s="706"/>
      <c r="BL207" s="706"/>
      <c r="BM207" s="706"/>
      <c r="BN207" s="707"/>
      <c r="BO207" s="706"/>
      <c r="BP207" s="706"/>
      <c r="BQ207" s="706"/>
      <c r="BR207" s="706"/>
      <c r="BS207" s="706"/>
      <c r="BT207" s="706"/>
      <c r="BU207" s="706"/>
      <c r="BV207" s="706"/>
      <c r="BW207" s="706"/>
      <c r="BX207" s="707"/>
      <c r="BY207" s="706"/>
      <c r="BZ207" s="706"/>
      <c r="CA207" s="706"/>
      <c r="CB207" s="706"/>
      <c r="CC207" s="706"/>
      <c r="CD207" s="706"/>
      <c r="CE207" s="706"/>
      <c r="CF207" s="706"/>
      <c r="CG207" s="706"/>
      <c r="CH207" s="707"/>
      <c r="CI207" s="706"/>
      <c r="CJ207" s="706"/>
      <c r="CK207" s="706"/>
      <c r="CL207" s="706"/>
      <c r="CM207" s="706"/>
      <c r="CN207" s="706"/>
      <c r="CO207" s="706"/>
      <c r="CP207" s="706"/>
      <c r="CQ207" s="706"/>
      <c r="CR207" s="707"/>
      <c r="CS207" s="706"/>
      <c r="CT207" s="706"/>
      <c r="CU207" s="706"/>
      <c r="CV207" s="706"/>
      <c r="CW207" s="706"/>
      <c r="CX207" s="706"/>
      <c r="CY207" s="706"/>
      <c r="CZ207" s="706"/>
      <c r="DA207" s="706"/>
      <c r="DB207" s="696">
        <f t="shared" ref="DB207:DB218" si="38">IF(DD207= -1,1,0)</f>
        <v>0</v>
      </c>
      <c r="DC207" s="705">
        <f t="shared" ref="DC207:DC218" si="39">IF(DE207-DD207&gt;0,1,0)</f>
        <v>0</v>
      </c>
      <c r="DD207" s="704">
        <f t="shared" ref="DD207:DD218" si="40">IF(+AND((MID(B207,1,1))&lt;&gt;" ",(MID(C207,1,1))&lt;&gt;" ",B207&lt;&gt;"",B207&lt;&gt;0,C207&lt;&gt;"",C207&lt;&gt;0,D207&lt;&gt;"",D207&gt;0,D207&lt;999999999),1,IF(+AND(B207=0,C207=0,D207=0),0,-1))</f>
        <v>0</v>
      </c>
      <c r="DE207" s="703">
        <f t="array" ref="DE207">(MAX(LEN(F207:DA207)))</f>
        <v>0</v>
      </c>
      <c r="DF207" s="700"/>
      <c r="DG207" s="782"/>
    </row>
    <row r="208" spans="1:111" x14ac:dyDescent="0.25">
      <c r="A208" s="710" t="str">
        <f>$B$205&amp;" "&amp;(IF(Setup!$N$67="yes",$B208,"")&amp;" "&amp;(IF(Setup!$N$70="yes",$C208,"")))</f>
        <v xml:space="preserve">Site installation  </v>
      </c>
      <c r="B208" s="709"/>
      <c r="C208" s="789"/>
      <c r="D208" s="708"/>
      <c r="F208" s="792"/>
      <c r="G208" s="706"/>
      <c r="H208" s="706"/>
      <c r="I208" s="706"/>
      <c r="J208" s="706"/>
      <c r="K208" s="706"/>
      <c r="L208" s="706"/>
      <c r="M208" s="706"/>
      <c r="N208" s="706"/>
      <c r="O208" s="706"/>
      <c r="P208" s="707"/>
      <c r="Q208" s="706"/>
      <c r="R208" s="706"/>
      <c r="S208" s="706"/>
      <c r="T208" s="706"/>
      <c r="U208" s="706"/>
      <c r="V208" s="706"/>
      <c r="W208" s="706"/>
      <c r="X208" s="706"/>
      <c r="Y208" s="706"/>
      <c r="Z208" s="707"/>
      <c r="AA208" s="706"/>
      <c r="AB208" s="706"/>
      <c r="AC208" s="706"/>
      <c r="AD208" s="706"/>
      <c r="AE208" s="706"/>
      <c r="AF208" s="706"/>
      <c r="AG208" s="706"/>
      <c r="AH208" s="706"/>
      <c r="AI208" s="706"/>
      <c r="AJ208" s="707"/>
      <c r="AK208" s="706"/>
      <c r="AL208" s="706"/>
      <c r="AM208" s="706"/>
      <c r="AN208" s="706"/>
      <c r="AO208" s="706"/>
      <c r="AP208" s="706"/>
      <c r="AQ208" s="706"/>
      <c r="AR208" s="706"/>
      <c r="AS208" s="706"/>
      <c r="AT208" s="707"/>
      <c r="AU208" s="706"/>
      <c r="AV208" s="706"/>
      <c r="AW208" s="706"/>
      <c r="AX208" s="706"/>
      <c r="AY208" s="706"/>
      <c r="AZ208" s="706"/>
      <c r="BA208" s="706"/>
      <c r="BB208" s="706"/>
      <c r="BC208" s="706"/>
      <c r="BD208" s="707"/>
      <c r="BE208" s="706"/>
      <c r="BF208" s="706"/>
      <c r="BG208" s="706"/>
      <c r="BH208" s="706"/>
      <c r="BI208" s="706"/>
      <c r="BJ208" s="706"/>
      <c r="BK208" s="706"/>
      <c r="BL208" s="706"/>
      <c r="BM208" s="706"/>
      <c r="BN208" s="707"/>
      <c r="BO208" s="706"/>
      <c r="BP208" s="706"/>
      <c r="BQ208" s="706"/>
      <c r="BR208" s="706"/>
      <c r="BS208" s="706"/>
      <c r="BT208" s="706"/>
      <c r="BU208" s="706"/>
      <c r="BV208" s="706"/>
      <c r="BW208" s="706"/>
      <c r="BX208" s="707"/>
      <c r="BY208" s="706"/>
      <c r="BZ208" s="706"/>
      <c r="CA208" s="706"/>
      <c r="CB208" s="706"/>
      <c r="CC208" s="706"/>
      <c r="CD208" s="706"/>
      <c r="CE208" s="706"/>
      <c r="CF208" s="706"/>
      <c r="CG208" s="706"/>
      <c r="CH208" s="707"/>
      <c r="CI208" s="706"/>
      <c r="CJ208" s="706"/>
      <c r="CK208" s="706"/>
      <c r="CL208" s="706"/>
      <c r="CM208" s="706"/>
      <c r="CN208" s="706"/>
      <c r="CO208" s="706"/>
      <c r="CP208" s="706"/>
      <c r="CQ208" s="706"/>
      <c r="CR208" s="707"/>
      <c r="CS208" s="706"/>
      <c r="CT208" s="706"/>
      <c r="CU208" s="706"/>
      <c r="CV208" s="706"/>
      <c r="CW208" s="706"/>
      <c r="CX208" s="706"/>
      <c r="CY208" s="706"/>
      <c r="CZ208" s="706"/>
      <c r="DA208" s="706"/>
      <c r="DB208" s="696">
        <f t="shared" si="38"/>
        <v>0</v>
      </c>
      <c r="DC208" s="705">
        <f t="shared" si="39"/>
        <v>0</v>
      </c>
      <c r="DD208" s="704">
        <f t="shared" si="40"/>
        <v>0</v>
      </c>
      <c r="DE208" s="703">
        <f t="array" ref="DE208">(MAX(LEN(F208:DA208)))</f>
        <v>0</v>
      </c>
      <c r="DF208" s="700"/>
      <c r="DG208" s="782"/>
    </row>
    <row r="209" spans="1:111" x14ac:dyDescent="0.25">
      <c r="A209" s="710" t="str">
        <f>$B$205&amp;" "&amp;(IF(Setup!$N$67="yes",$B209,"")&amp;" "&amp;(IF(Setup!$N$70="yes",$C209,"")))</f>
        <v xml:space="preserve">Site installation  </v>
      </c>
      <c r="B209" s="709"/>
      <c r="C209" s="789"/>
      <c r="D209" s="708"/>
      <c r="F209" s="792"/>
      <c r="G209" s="706"/>
      <c r="H209" s="706"/>
      <c r="I209" s="706"/>
      <c r="J209" s="706"/>
      <c r="K209" s="706"/>
      <c r="L209" s="706"/>
      <c r="M209" s="706"/>
      <c r="N209" s="706"/>
      <c r="O209" s="706"/>
      <c r="P209" s="707"/>
      <c r="Q209" s="706"/>
      <c r="R209" s="706"/>
      <c r="S209" s="706"/>
      <c r="T209" s="706"/>
      <c r="U209" s="706"/>
      <c r="V209" s="706"/>
      <c r="W209" s="706"/>
      <c r="X209" s="706"/>
      <c r="Y209" s="706"/>
      <c r="Z209" s="707"/>
      <c r="AA209" s="706"/>
      <c r="AB209" s="706"/>
      <c r="AC209" s="706"/>
      <c r="AD209" s="706"/>
      <c r="AE209" s="706"/>
      <c r="AF209" s="706"/>
      <c r="AG209" s="706"/>
      <c r="AH209" s="706"/>
      <c r="AI209" s="706"/>
      <c r="AJ209" s="707"/>
      <c r="AK209" s="706"/>
      <c r="AL209" s="706"/>
      <c r="AM209" s="706"/>
      <c r="AN209" s="706"/>
      <c r="AO209" s="706"/>
      <c r="AP209" s="706"/>
      <c r="AQ209" s="706"/>
      <c r="AR209" s="706"/>
      <c r="AS209" s="706"/>
      <c r="AT209" s="707"/>
      <c r="AU209" s="706"/>
      <c r="AV209" s="706"/>
      <c r="AW209" s="706"/>
      <c r="AX209" s="706"/>
      <c r="AY209" s="706"/>
      <c r="AZ209" s="706"/>
      <c r="BA209" s="706"/>
      <c r="BB209" s="706"/>
      <c r="BC209" s="706"/>
      <c r="BD209" s="707"/>
      <c r="BE209" s="706"/>
      <c r="BF209" s="706"/>
      <c r="BG209" s="706"/>
      <c r="BH209" s="706"/>
      <c r="BI209" s="706"/>
      <c r="BJ209" s="706"/>
      <c r="BK209" s="706"/>
      <c r="BL209" s="706"/>
      <c r="BM209" s="706"/>
      <c r="BN209" s="707"/>
      <c r="BO209" s="706"/>
      <c r="BP209" s="706"/>
      <c r="BQ209" s="706"/>
      <c r="BR209" s="706"/>
      <c r="BS209" s="706"/>
      <c r="BT209" s="706"/>
      <c r="BU209" s="706"/>
      <c r="BV209" s="706"/>
      <c r="BW209" s="706"/>
      <c r="BX209" s="707"/>
      <c r="BY209" s="706"/>
      <c r="BZ209" s="706"/>
      <c r="CA209" s="706"/>
      <c r="CB209" s="706"/>
      <c r="CC209" s="706"/>
      <c r="CD209" s="706"/>
      <c r="CE209" s="706"/>
      <c r="CF209" s="706"/>
      <c r="CG209" s="706"/>
      <c r="CH209" s="707"/>
      <c r="CI209" s="706"/>
      <c r="CJ209" s="706"/>
      <c r="CK209" s="706"/>
      <c r="CL209" s="706"/>
      <c r="CM209" s="706"/>
      <c r="CN209" s="706"/>
      <c r="CO209" s="706"/>
      <c r="CP209" s="706"/>
      <c r="CQ209" s="706"/>
      <c r="CR209" s="707"/>
      <c r="CS209" s="706"/>
      <c r="CT209" s="706"/>
      <c r="CU209" s="706"/>
      <c r="CV209" s="706"/>
      <c r="CW209" s="706"/>
      <c r="CX209" s="706"/>
      <c r="CY209" s="706"/>
      <c r="CZ209" s="706"/>
      <c r="DA209" s="706"/>
      <c r="DB209" s="696">
        <f t="shared" si="38"/>
        <v>0</v>
      </c>
      <c r="DC209" s="705">
        <f t="shared" si="39"/>
        <v>0</v>
      </c>
      <c r="DD209" s="704">
        <f t="shared" si="40"/>
        <v>0</v>
      </c>
      <c r="DE209" s="703">
        <f t="array" ref="DE209">(MAX(LEN(F209:DA209)))</f>
        <v>0</v>
      </c>
      <c r="DF209" s="700"/>
      <c r="DG209" s="782"/>
    </row>
    <row r="210" spans="1:111" x14ac:dyDescent="0.25">
      <c r="A210" s="710" t="str">
        <f>$B$205&amp;" "&amp;(IF(Setup!$N$67="yes",$B210,"")&amp;" "&amp;(IF(Setup!$N$70="yes",$C210,"")))</f>
        <v xml:space="preserve">Site installation  </v>
      </c>
      <c r="B210" s="709"/>
      <c r="C210" s="789"/>
      <c r="D210" s="708"/>
      <c r="F210" s="792"/>
      <c r="G210" s="706"/>
      <c r="H210" s="706"/>
      <c r="I210" s="706"/>
      <c r="J210" s="706"/>
      <c r="K210" s="706"/>
      <c r="L210" s="706"/>
      <c r="M210" s="706"/>
      <c r="N210" s="706"/>
      <c r="O210" s="706"/>
      <c r="P210" s="707"/>
      <c r="Q210" s="706"/>
      <c r="R210" s="706"/>
      <c r="S210" s="706"/>
      <c r="T210" s="706"/>
      <c r="U210" s="706"/>
      <c r="V210" s="706"/>
      <c r="W210" s="706"/>
      <c r="X210" s="706"/>
      <c r="Y210" s="706"/>
      <c r="Z210" s="707"/>
      <c r="AA210" s="706"/>
      <c r="AB210" s="706"/>
      <c r="AC210" s="706"/>
      <c r="AD210" s="706"/>
      <c r="AE210" s="706"/>
      <c r="AF210" s="706"/>
      <c r="AG210" s="706"/>
      <c r="AH210" s="706"/>
      <c r="AI210" s="706"/>
      <c r="AJ210" s="707"/>
      <c r="AK210" s="706"/>
      <c r="AL210" s="706"/>
      <c r="AM210" s="706"/>
      <c r="AN210" s="706"/>
      <c r="AO210" s="706"/>
      <c r="AP210" s="706"/>
      <c r="AQ210" s="706"/>
      <c r="AR210" s="706"/>
      <c r="AS210" s="706"/>
      <c r="AT210" s="707"/>
      <c r="AU210" s="706"/>
      <c r="AV210" s="706"/>
      <c r="AW210" s="706"/>
      <c r="AX210" s="706"/>
      <c r="AY210" s="706"/>
      <c r="AZ210" s="706"/>
      <c r="BA210" s="706"/>
      <c r="BB210" s="706"/>
      <c r="BC210" s="706"/>
      <c r="BD210" s="707"/>
      <c r="BE210" s="706"/>
      <c r="BF210" s="706"/>
      <c r="BG210" s="706"/>
      <c r="BH210" s="706"/>
      <c r="BI210" s="706"/>
      <c r="BJ210" s="706"/>
      <c r="BK210" s="706"/>
      <c r="BL210" s="706"/>
      <c r="BM210" s="706"/>
      <c r="BN210" s="707"/>
      <c r="BO210" s="706"/>
      <c r="BP210" s="706"/>
      <c r="BQ210" s="706"/>
      <c r="BR210" s="706"/>
      <c r="BS210" s="706"/>
      <c r="BT210" s="706"/>
      <c r="BU210" s="706"/>
      <c r="BV210" s="706"/>
      <c r="BW210" s="706"/>
      <c r="BX210" s="707"/>
      <c r="BY210" s="706"/>
      <c r="BZ210" s="706"/>
      <c r="CA210" s="706"/>
      <c r="CB210" s="706"/>
      <c r="CC210" s="706"/>
      <c r="CD210" s="706"/>
      <c r="CE210" s="706"/>
      <c r="CF210" s="706"/>
      <c r="CG210" s="706"/>
      <c r="CH210" s="707"/>
      <c r="CI210" s="706"/>
      <c r="CJ210" s="706"/>
      <c r="CK210" s="706"/>
      <c r="CL210" s="706"/>
      <c r="CM210" s="706"/>
      <c r="CN210" s="706"/>
      <c r="CO210" s="706"/>
      <c r="CP210" s="706"/>
      <c r="CQ210" s="706"/>
      <c r="CR210" s="707"/>
      <c r="CS210" s="706"/>
      <c r="CT210" s="706"/>
      <c r="CU210" s="706"/>
      <c r="CV210" s="706"/>
      <c r="CW210" s="706"/>
      <c r="CX210" s="706"/>
      <c r="CY210" s="706"/>
      <c r="CZ210" s="706"/>
      <c r="DA210" s="706"/>
      <c r="DB210" s="696">
        <f t="shared" si="38"/>
        <v>0</v>
      </c>
      <c r="DC210" s="705">
        <f t="shared" si="39"/>
        <v>0</v>
      </c>
      <c r="DD210" s="704">
        <f t="shared" si="40"/>
        <v>0</v>
      </c>
      <c r="DE210" s="703">
        <f t="array" ref="DE210">(MAX(LEN(F210:DA210)))</f>
        <v>0</v>
      </c>
      <c r="DF210" s="700"/>
      <c r="DG210" s="782"/>
    </row>
    <row r="211" spans="1:111" x14ac:dyDescent="0.25">
      <c r="A211" s="710" t="str">
        <f>$B$205&amp;" "&amp;(IF(Setup!$N$67="yes",$B211,"")&amp;" "&amp;(IF(Setup!$N$70="yes",$C211,"")))</f>
        <v xml:space="preserve">Site installation  </v>
      </c>
      <c r="B211" s="709"/>
      <c r="C211" s="789"/>
      <c r="D211" s="708"/>
      <c r="F211" s="792"/>
      <c r="G211" s="706"/>
      <c r="H211" s="706"/>
      <c r="I211" s="706"/>
      <c r="J211" s="706"/>
      <c r="K211" s="706"/>
      <c r="L211" s="706"/>
      <c r="M211" s="706"/>
      <c r="N211" s="706"/>
      <c r="O211" s="706"/>
      <c r="P211" s="707"/>
      <c r="Q211" s="706"/>
      <c r="R211" s="706"/>
      <c r="S211" s="706"/>
      <c r="T211" s="706"/>
      <c r="U211" s="706"/>
      <c r="V211" s="706"/>
      <c r="W211" s="706"/>
      <c r="X211" s="706"/>
      <c r="Y211" s="706"/>
      <c r="Z211" s="707"/>
      <c r="AA211" s="706"/>
      <c r="AB211" s="706"/>
      <c r="AC211" s="706"/>
      <c r="AD211" s="706"/>
      <c r="AE211" s="706"/>
      <c r="AF211" s="706"/>
      <c r="AG211" s="706"/>
      <c r="AH211" s="706"/>
      <c r="AI211" s="706"/>
      <c r="AJ211" s="707"/>
      <c r="AK211" s="706"/>
      <c r="AL211" s="706"/>
      <c r="AM211" s="706"/>
      <c r="AN211" s="706"/>
      <c r="AO211" s="706"/>
      <c r="AP211" s="706"/>
      <c r="AQ211" s="706"/>
      <c r="AR211" s="706"/>
      <c r="AS211" s="706"/>
      <c r="AT211" s="707"/>
      <c r="AU211" s="706"/>
      <c r="AV211" s="706"/>
      <c r="AW211" s="706"/>
      <c r="AX211" s="706"/>
      <c r="AY211" s="706"/>
      <c r="AZ211" s="706"/>
      <c r="BA211" s="706"/>
      <c r="BB211" s="706"/>
      <c r="BC211" s="706"/>
      <c r="BD211" s="707"/>
      <c r="BE211" s="706"/>
      <c r="BF211" s="706"/>
      <c r="BG211" s="706"/>
      <c r="BH211" s="706"/>
      <c r="BI211" s="706"/>
      <c r="BJ211" s="706"/>
      <c r="BK211" s="706"/>
      <c r="BL211" s="706"/>
      <c r="BM211" s="706"/>
      <c r="BN211" s="707"/>
      <c r="BO211" s="706"/>
      <c r="BP211" s="706"/>
      <c r="BQ211" s="706"/>
      <c r="BR211" s="706"/>
      <c r="BS211" s="706"/>
      <c r="BT211" s="706"/>
      <c r="BU211" s="706"/>
      <c r="BV211" s="706"/>
      <c r="BW211" s="706"/>
      <c r="BX211" s="707"/>
      <c r="BY211" s="706"/>
      <c r="BZ211" s="706"/>
      <c r="CA211" s="706"/>
      <c r="CB211" s="706"/>
      <c r="CC211" s="706"/>
      <c r="CD211" s="706"/>
      <c r="CE211" s="706"/>
      <c r="CF211" s="706"/>
      <c r="CG211" s="706"/>
      <c r="CH211" s="707"/>
      <c r="CI211" s="706"/>
      <c r="CJ211" s="706"/>
      <c r="CK211" s="706"/>
      <c r="CL211" s="706"/>
      <c r="CM211" s="706"/>
      <c r="CN211" s="706"/>
      <c r="CO211" s="706"/>
      <c r="CP211" s="706"/>
      <c r="CQ211" s="706"/>
      <c r="CR211" s="707"/>
      <c r="CS211" s="706"/>
      <c r="CT211" s="706"/>
      <c r="CU211" s="706"/>
      <c r="CV211" s="706"/>
      <c r="CW211" s="706"/>
      <c r="CX211" s="706"/>
      <c r="CY211" s="706"/>
      <c r="CZ211" s="706"/>
      <c r="DA211" s="706"/>
      <c r="DB211" s="696">
        <f t="shared" si="38"/>
        <v>0</v>
      </c>
      <c r="DC211" s="705">
        <f t="shared" si="39"/>
        <v>0</v>
      </c>
      <c r="DD211" s="704">
        <f t="shared" si="40"/>
        <v>0</v>
      </c>
      <c r="DE211" s="703">
        <f t="array" ref="DE211">(MAX(LEN(F211:DA211)))</f>
        <v>0</v>
      </c>
      <c r="DF211" s="700"/>
      <c r="DG211" s="782"/>
    </row>
    <row r="212" spans="1:111" x14ac:dyDescent="0.25">
      <c r="A212" s="710" t="str">
        <f>$B$205&amp;" "&amp;(IF(Setup!$N$67="yes",$B212,"")&amp;" "&amp;(IF(Setup!$N$70="yes",$C212,"")))</f>
        <v xml:space="preserve">Site installation  </v>
      </c>
      <c r="B212" s="709"/>
      <c r="C212" s="789"/>
      <c r="D212" s="708"/>
      <c r="F212" s="792"/>
      <c r="G212" s="706"/>
      <c r="H212" s="706"/>
      <c r="I212" s="706"/>
      <c r="J212" s="706"/>
      <c r="K212" s="706"/>
      <c r="L212" s="706"/>
      <c r="M212" s="706"/>
      <c r="N212" s="706"/>
      <c r="O212" s="706"/>
      <c r="P212" s="707"/>
      <c r="Q212" s="706"/>
      <c r="R212" s="706"/>
      <c r="S212" s="706"/>
      <c r="T212" s="706"/>
      <c r="U212" s="706"/>
      <c r="V212" s="706"/>
      <c r="W212" s="706"/>
      <c r="X212" s="706"/>
      <c r="Y212" s="706"/>
      <c r="Z212" s="707"/>
      <c r="AA212" s="706"/>
      <c r="AB212" s="706"/>
      <c r="AC212" s="706"/>
      <c r="AD212" s="706"/>
      <c r="AE212" s="706"/>
      <c r="AF212" s="706"/>
      <c r="AG212" s="706"/>
      <c r="AH212" s="706"/>
      <c r="AI212" s="706"/>
      <c r="AJ212" s="707"/>
      <c r="AK212" s="706"/>
      <c r="AL212" s="706"/>
      <c r="AM212" s="706"/>
      <c r="AN212" s="706"/>
      <c r="AO212" s="706"/>
      <c r="AP212" s="706"/>
      <c r="AQ212" s="706"/>
      <c r="AR212" s="706"/>
      <c r="AS212" s="706"/>
      <c r="AT212" s="707"/>
      <c r="AU212" s="706"/>
      <c r="AV212" s="706"/>
      <c r="AW212" s="706"/>
      <c r="AX212" s="706"/>
      <c r="AY212" s="706"/>
      <c r="AZ212" s="706"/>
      <c r="BA212" s="706"/>
      <c r="BB212" s="706"/>
      <c r="BC212" s="706"/>
      <c r="BD212" s="707"/>
      <c r="BE212" s="706"/>
      <c r="BF212" s="706"/>
      <c r="BG212" s="706"/>
      <c r="BH212" s="706"/>
      <c r="BI212" s="706"/>
      <c r="BJ212" s="706"/>
      <c r="BK212" s="706"/>
      <c r="BL212" s="706"/>
      <c r="BM212" s="706"/>
      <c r="BN212" s="707"/>
      <c r="BO212" s="706"/>
      <c r="BP212" s="706"/>
      <c r="BQ212" s="706"/>
      <c r="BR212" s="706"/>
      <c r="BS212" s="706"/>
      <c r="BT212" s="706"/>
      <c r="BU212" s="706"/>
      <c r="BV212" s="706"/>
      <c r="BW212" s="706"/>
      <c r="BX212" s="707"/>
      <c r="BY212" s="706"/>
      <c r="BZ212" s="706"/>
      <c r="CA212" s="706"/>
      <c r="CB212" s="706"/>
      <c r="CC212" s="706"/>
      <c r="CD212" s="706"/>
      <c r="CE212" s="706"/>
      <c r="CF212" s="706"/>
      <c r="CG212" s="706"/>
      <c r="CH212" s="707"/>
      <c r="CI212" s="706"/>
      <c r="CJ212" s="706"/>
      <c r="CK212" s="706"/>
      <c r="CL212" s="706"/>
      <c r="CM212" s="706"/>
      <c r="CN212" s="706"/>
      <c r="CO212" s="706"/>
      <c r="CP212" s="706"/>
      <c r="CQ212" s="706"/>
      <c r="CR212" s="707"/>
      <c r="CS212" s="706"/>
      <c r="CT212" s="706"/>
      <c r="CU212" s="706"/>
      <c r="CV212" s="706"/>
      <c r="CW212" s="706"/>
      <c r="CX212" s="706"/>
      <c r="CY212" s="706"/>
      <c r="CZ212" s="706"/>
      <c r="DA212" s="706"/>
      <c r="DB212" s="696">
        <f t="shared" si="38"/>
        <v>0</v>
      </c>
      <c r="DC212" s="705">
        <f t="shared" si="39"/>
        <v>0</v>
      </c>
      <c r="DD212" s="704">
        <f t="shared" si="40"/>
        <v>0</v>
      </c>
      <c r="DE212" s="703">
        <f t="array" ref="DE212">(MAX(LEN(F212:DA212)))</f>
        <v>0</v>
      </c>
      <c r="DF212" s="700"/>
      <c r="DG212" s="782"/>
    </row>
    <row r="213" spans="1:111" x14ac:dyDescent="0.25">
      <c r="A213" s="710" t="str">
        <f>$B$205&amp;" "&amp;(IF(Setup!$N$67="yes",$B213,"")&amp;" "&amp;(IF(Setup!$N$70="yes",$C213,"")))</f>
        <v xml:space="preserve">Site installation  </v>
      </c>
      <c r="B213" s="709"/>
      <c r="C213" s="789"/>
      <c r="D213" s="708"/>
      <c r="F213" s="792"/>
      <c r="G213" s="706"/>
      <c r="H213" s="706"/>
      <c r="I213" s="706"/>
      <c r="J213" s="706"/>
      <c r="K213" s="706"/>
      <c r="L213" s="706"/>
      <c r="M213" s="706"/>
      <c r="N213" s="706"/>
      <c r="O213" s="706"/>
      <c r="P213" s="707"/>
      <c r="Q213" s="706"/>
      <c r="R213" s="706"/>
      <c r="S213" s="706"/>
      <c r="T213" s="706"/>
      <c r="U213" s="706"/>
      <c r="V213" s="706"/>
      <c r="W213" s="706"/>
      <c r="X213" s="706"/>
      <c r="Y213" s="706"/>
      <c r="Z213" s="707"/>
      <c r="AA213" s="706"/>
      <c r="AB213" s="706"/>
      <c r="AC213" s="706"/>
      <c r="AD213" s="706"/>
      <c r="AE213" s="706"/>
      <c r="AF213" s="706"/>
      <c r="AG213" s="706"/>
      <c r="AH213" s="706"/>
      <c r="AI213" s="706"/>
      <c r="AJ213" s="707"/>
      <c r="AK213" s="706"/>
      <c r="AL213" s="706"/>
      <c r="AM213" s="706"/>
      <c r="AN213" s="706"/>
      <c r="AO213" s="706"/>
      <c r="AP213" s="706"/>
      <c r="AQ213" s="706"/>
      <c r="AR213" s="706"/>
      <c r="AS213" s="706"/>
      <c r="AT213" s="707"/>
      <c r="AU213" s="706"/>
      <c r="AV213" s="706"/>
      <c r="AW213" s="706"/>
      <c r="AX213" s="706"/>
      <c r="AY213" s="706"/>
      <c r="AZ213" s="706"/>
      <c r="BA213" s="706"/>
      <c r="BB213" s="706"/>
      <c r="BC213" s="706"/>
      <c r="BD213" s="707"/>
      <c r="BE213" s="706"/>
      <c r="BF213" s="706"/>
      <c r="BG213" s="706"/>
      <c r="BH213" s="706"/>
      <c r="BI213" s="706"/>
      <c r="BJ213" s="706"/>
      <c r="BK213" s="706"/>
      <c r="BL213" s="706"/>
      <c r="BM213" s="706"/>
      <c r="BN213" s="707"/>
      <c r="BO213" s="706"/>
      <c r="BP213" s="706"/>
      <c r="BQ213" s="706"/>
      <c r="BR213" s="706"/>
      <c r="BS213" s="706"/>
      <c r="BT213" s="706"/>
      <c r="BU213" s="706"/>
      <c r="BV213" s="706"/>
      <c r="BW213" s="706"/>
      <c r="BX213" s="707"/>
      <c r="BY213" s="706"/>
      <c r="BZ213" s="706"/>
      <c r="CA213" s="706"/>
      <c r="CB213" s="706"/>
      <c r="CC213" s="706"/>
      <c r="CD213" s="706"/>
      <c r="CE213" s="706"/>
      <c r="CF213" s="706"/>
      <c r="CG213" s="706"/>
      <c r="CH213" s="707"/>
      <c r="CI213" s="706"/>
      <c r="CJ213" s="706"/>
      <c r="CK213" s="706"/>
      <c r="CL213" s="706"/>
      <c r="CM213" s="706"/>
      <c r="CN213" s="706"/>
      <c r="CO213" s="706"/>
      <c r="CP213" s="706"/>
      <c r="CQ213" s="706"/>
      <c r="CR213" s="707"/>
      <c r="CS213" s="706"/>
      <c r="CT213" s="706"/>
      <c r="CU213" s="706"/>
      <c r="CV213" s="706"/>
      <c r="CW213" s="706"/>
      <c r="CX213" s="706"/>
      <c r="CY213" s="706"/>
      <c r="CZ213" s="706"/>
      <c r="DA213" s="706"/>
      <c r="DB213" s="696">
        <f t="shared" si="38"/>
        <v>0</v>
      </c>
      <c r="DC213" s="705">
        <f t="shared" si="39"/>
        <v>0</v>
      </c>
      <c r="DD213" s="704">
        <f t="shared" si="40"/>
        <v>0</v>
      </c>
      <c r="DE213" s="703">
        <f t="array" ref="DE213">(MAX(LEN(F213:DA213)))</f>
        <v>0</v>
      </c>
      <c r="DF213" s="700"/>
      <c r="DG213" s="782"/>
    </row>
    <row r="214" spans="1:111" x14ac:dyDescent="0.25">
      <c r="A214" s="710" t="str">
        <f>$B$205&amp;" "&amp;(IF(Setup!$N$67="yes",$B214,"")&amp;" "&amp;(IF(Setup!$N$70="yes",$C214,"")))</f>
        <v xml:space="preserve">Site installation  </v>
      </c>
      <c r="B214" s="709"/>
      <c r="C214" s="789"/>
      <c r="D214" s="708"/>
      <c r="F214" s="792"/>
      <c r="G214" s="706"/>
      <c r="H214" s="706"/>
      <c r="I214" s="706"/>
      <c r="J214" s="706"/>
      <c r="K214" s="706"/>
      <c r="L214" s="706"/>
      <c r="M214" s="706"/>
      <c r="N214" s="706"/>
      <c r="O214" s="706"/>
      <c r="P214" s="707"/>
      <c r="Q214" s="706"/>
      <c r="R214" s="706"/>
      <c r="S214" s="706"/>
      <c r="T214" s="706"/>
      <c r="U214" s="706"/>
      <c r="V214" s="706"/>
      <c r="W214" s="706"/>
      <c r="X214" s="706"/>
      <c r="Y214" s="706"/>
      <c r="Z214" s="707"/>
      <c r="AA214" s="706"/>
      <c r="AB214" s="706"/>
      <c r="AC214" s="706"/>
      <c r="AD214" s="706"/>
      <c r="AE214" s="706"/>
      <c r="AF214" s="706"/>
      <c r="AG214" s="706"/>
      <c r="AH214" s="706"/>
      <c r="AI214" s="706"/>
      <c r="AJ214" s="707"/>
      <c r="AK214" s="706"/>
      <c r="AL214" s="706"/>
      <c r="AM214" s="706"/>
      <c r="AN214" s="706"/>
      <c r="AO214" s="706"/>
      <c r="AP214" s="706"/>
      <c r="AQ214" s="706"/>
      <c r="AR214" s="706"/>
      <c r="AS214" s="706"/>
      <c r="AT214" s="707"/>
      <c r="AU214" s="706"/>
      <c r="AV214" s="706"/>
      <c r="AW214" s="706"/>
      <c r="AX214" s="706"/>
      <c r="AY214" s="706"/>
      <c r="AZ214" s="706"/>
      <c r="BA214" s="706"/>
      <c r="BB214" s="706"/>
      <c r="BC214" s="706"/>
      <c r="BD214" s="707"/>
      <c r="BE214" s="706"/>
      <c r="BF214" s="706"/>
      <c r="BG214" s="706"/>
      <c r="BH214" s="706"/>
      <c r="BI214" s="706"/>
      <c r="BJ214" s="706"/>
      <c r="BK214" s="706"/>
      <c r="BL214" s="706"/>
      <c r="BM214" s="706"/>
      <c r="BN214" s="707"/>
      <c r="BO214" s="706"/>
      <c r="BP214" s="706"/>
      <c r="BQ214" s="706"/>
      <c r="BR214" s="706"/>
      <c r="BS214" s="706"/>
      <c r="BT214" s="706"/>
      <c r="BU214" s="706"/>
      <c r="BV214" s="706"/>
      <c r="BW214" s="706"/>
      <c r="BX214" s="707"/>
      <c r="BY214" s="706"/>
      <c r="BZ214" s="706"/>
      <c r="CA214" s="706"/>
      <c r="CB214" s="706"/>
      <c r="CC214" s="706"/>
      <c r="CD214" s="706"/>
      <c r="CE214" s="706"/>
      <c r="CF214" s="706"/>
      <c r="CG214" s="706"/>
      <c r="CH214" s="707"/>
      <c r="CI214" s="706"/>
      <c r="CJ214" s="706"/>
      <c r="CK214" s="706"/>
      <c r="CL214" s="706"/>
      <c r="CM214" s="706"/>
      <c r="CN214" s="706"/>
      <c r="CO214" s="706"/>
      <c r="CP214" s="706"/>
      <c r="CQ214" s="706"/>
      <c r="CR214" s="707"/>
      <c r="CS214" s="706"/>
      <c r="CT214" s="706"/>
      <c r="CU214" s="706"/>
      <c r="CV214" s="706"/>
      <c r="CW214" s="706"/>
      <c r="CX214" s="706"/>
      <c r="CY214" s="706"/>
      <c r="CZ214" s="706"/>
      <c r="DA214" s="706"/>
      <c r="DB214" s="696">
        <f t="shared" si="38"/>
        <v>0</v>
      </c>
      <c r="DC214" s="705">
        <f t="shared" si="39"/>
        <v>0</v>
      </c>
      <c r="DD214" s="704">
        <f t="shared" si="40"/>
        <v>0</v>
      </c>
      <c r="DE214" s="703">
        <f t="array" ref="DE214">(MAX(LEN(F214:DA214)))</f>
        <v>0</v>
      </c>
      <c r="DF214" s="700"/>
      <c r="DG214" s="782"/>
    </row>
    <row r="215" spans="1:111" x14ac:dyDescent="0.25">
      <c r="A215" s="710" t="str">
        <f>$B$205&amp;" "&amp;(IF(Setup!$N$67="yes",$B215,"")&amp;" "&amp;(IF(Setup!$N$70="yes",$C215,"")))</f>
        <v xml:space="preserve">Site installation  </v>
      </c>
      <c r="B215" s="709"/>
      <c r="C215" s="789"/>
      <c r="D215" s="708"/>
      <c r="F215" s="792"/>
      <c r="G215" s="706"/>
      <c r="H215" s="706"/>
      <c r="I215" s="706"/>
      <c r="J215" s="706"/>
      <c r="K215" s="706"/>
      <c r="L215" s="706"/>
      <c r="M215" s="706"/>
      <c r="N215" s="706"/>
      <c r="O215" s="706"/>
      <c r="P215" s="707"/>
      <c r="Q215" s="706"/>
      <c r="R215" s="706"/>
      <c r="S215" s="706"/>
      <c r="T215" s="706"/>
      <c r="U215" s="706"/>
      <c r="V215" s="706"/>
      <c r="W215" s="706"/>
      <c r="X215" s="706"/>
      <c r="Y215" s="706"/>
      <c r="Z215" s="707"/>
      <c r="AA215" s="706"/>
      <c r="AB215" s="706"/>
      <c r="AC215" s="706"/>
      <c r="AD215" s="706"/>
      <c r="AE215" s="706"/>
      <c r="AF215" s="706"/>
      <c r="AG215" s="706"/>
      <c r="AH215" s="706"/>
      <c r="AI215" s="706"/>
      <c r="AJ215" s="707"/>
      <c r="AK215" s="706"/>
      <c r="AL215" s="706"/>
      <c r="AM215" s="706"/>
      <c r="AN215" s="706"/>
      <c r="AO215" s="706"/>
      <c r="AP215" s="706"/>
      <c r="AQ215" s="706"/>
      <c r="AR215" s="706"/>
      <c r="AS215" s="706"/>
      <c r="AT215" s="707"/>
      <c r="AU215" s="706"/>
      <c r="AV215" s="706"/>
      <c r="AW215" s="706"/>
      <c r="AX215" s="706"/>
      <c r="AY215" s="706"/>
      <c r="AZ215" s="706"/>
      <c r="BA215" s="706"/>
      <c r="BB215" s="706"/>
      <c r="BC215" s="706"/>
      <c r="BD215" s="707"/>
      <c r="BE215" s="706"/>
      <c r="BF215" s="706"/>
      <c r="BG215" s="706"/>
      <c r="BH215" s="706"/>
      <c r="BI215" s="706"/>
      <c r="BJ215" s="706"/>
      <c r="BK215" s="706"/>
      <c r="BL215" s="706"/>
      <c r="BM215" s="706"/>
      <c r="BN215" s="707"/>
      <c r="BO215" s="706"/>
      <c r="BP215" s="706"/>
      <c r="BQ215" s="706"/>
      <c r="BR215" s="706"/>
      <c r="BS215" s="706"/>
      <c r="BT215" s="706"/>
      <c r="BU215" s="706"/>
      <c r="BV215" s="706"/>
      <c r="BW215" s="706"/>
      <c r="BX215" s="707"/>
      <c r="BY215" s="706"/>
      <c r="BZ215" s="706"/>
      <c r="CA215" s="706"/>
      <c r="CB215" s="706"/>
      <c r="CC215" s="706"/>
      <c r="CD215" s="706"/>
      <c r="CE215" s="706"/>
      <c r="CF215" s="706"/>
      <c r="CG215" s="706"/>
      <c r="CH215" s="707"/>
      <c r="CI215" s="706"/>
      <c r="CJ215" s="706"/>
      <c r="CK215" s="706"/>
      <c r="CL215" s="706"/>
      <c r="CM215" s="706"/>
      <c r="CN215" s="706"/>
      <c r="CO215" s="706"/>
      <c r="CP215" s="706"/>
      <c r="CQ215" s="706"/>
      <c r="CR215" s="707"/>
      <c r="CS215" s="706"/>
      <c r="CT215" s="706"/>
      <c r="CU215" s="706"/>
      <c r="CV215" s="706"/>
      <c r="CW215" s="706"/>
      <c r="CX215" s="706"/>
      <c r="CY215" s="706"/>
      <c r="CZ215" s="706"/>
      <c r="DA215" s="706"/>
      <c r="DB215" s="696">
        <f t="shared" si="38"/>
        <v>0</v>
      </c>
      <c r="DC215" s="705">
        <f t="shared" si="39"/>
        <v>0</v>
      </c>
      <c r="DD215" s="704">
        <f t="shared" si="40"/>
        <v>0</v>
      </c>
      <c r="DE215" s="703">
        <f t="array" ref="DE215">(MAX(LEN(F215:DA215)))</f>
        <v>0</v>
      </c>
      <c r="DF215" s="700"/>
      <c r="DG215" s="782"/>
    </row>
    <row r="216" spans="1:111" x14ac:dyDescent="0.25">
      <c r="A216" s="710" t="str">
        <f>$B$205&amp;" "&amp;(IF(Setup!$N$67="yes",$B216,"")&amp;" "&amp;(IF(Setup!$N$70="yes",$C216,"")))</f>
        <v xml:space="preserve">Site installation  </v>
      </c>
      <c r="B216" s="709"/>
      <c r="C216" s="789"/>
      <c r="D216" s="708"/>
      <c r="F216" s="792"/>
      <c r="G216" s="706"/>
      <c r="H216" s="706"/>
      <c r="I216" s="706"/>
      <c r="J216" s="706"/>
      <c r="K216" s="706"/>
      <c r="L216" s="706"/>
      <c r="M216" s="706"/>
      <c r="N216" s="706"/>
      <c r="O216" s="706"/>
      <c r="P216" s="707"/>
      <c r="Q216" s="706"/>
      <c r="R216" s="706"/>
      <c r="S216" s="706"/>
      <c r="T216" s="706"/>
      <c r="U216" s="706"/>
      <c r="V216" s="706"/>
      <c r="W216" s="706"/>
      <c r="X216" s="706"/>
      <c r="Y216" s="706"/>
      <c r="Z216" s="707"/>
      <c r="AA216" s="706"/>
      <c r="AB216" s="706"/>
      <c r="AC216" s="706"/>
      <c r="AD216" s="706"/>
      <c r="AE216" s="706"/>
      <c r="AF216" s="706"/>
      <c r="AG216" s="706"/>
      <c r="AH216" s="706"/>
      <c r="AI216" s="706"/>
      <c r="AJ216" s="707"/>
      <c r="AK216" s="706"/>
      <c r="AL216" s="706"/>
      <c r="AM216" s="706"/>
      <c r="AN216" s="706"/>
      <c r="AO216" s="706"/>
      <c r="AP216" s="706"/>
      <c r="AQ216" s="706"/>
      <c r="AR216" s="706"/>
      <c r="AS216" s="706"/>
      <c r="AT216" s="707"/>
      <c r="AU216" s="706"/>
      <c r="AV216" s="706"/>
      <c r="AW216" s="706"/>
      <c r="AX216" s="706"/>
      <c r="AY216" s="706"/>
      <c r="AZ216" s="706"/>
      <c r="BA216" s="706"/>
      <c r="BB216" s="706"/>
      <c r="BC216" s="706"/>
      <c r="BD216" s="707"/>
      <c r="BE216" s="706"/>
      <c r="BF216" s="706"/>
      <c r="BG216" s="706"/>
      <c r="BH216" s="706"/>
      <c r="BI216" s="706"/>
      <c r="BJ216" s="706"/>
      <c r="BK216" s="706"/>
      <c r="BL216" s="706"/>
      <c r="BM216" s="706"/>
      <c r="BN216" s="707"/>
      <c r="BO216" s="706"/>
      <c r="BP216" s="706"/>
      <c r="BQ216" s="706"/>
      <c r="BR216" s="706"/>
      <c r="BS216" s="706"/>
      <c r="BT216" s="706"/>
      <c r="BU216" s="706"/>
      <c r="BV216" s="706"/>
      <c r="BW216" s="706"/>
      <c r="BX216" s="707"/>
      <c r="BY216" s="706"/>
      <c r="BZ216" s="706"/>
      <c r="CA216" s="706"/>
      <c r="CB216" s="706"/>
      <c r="CC216" s="706"/>
      <c r="CD216" s="706"/>
      <c r="CE216" s="706"/>
      <c r="CF216" s="706"/>
      <c r="CG216" s="706"/>
      <c r="CH216" s="707"/>
      <c r="CI216" s="706"/>
      <c r="CJ216" s="706"/>
      <c r="CK216" s="706"/>
      <c r="CL216" s="706"/>
      <c r="CM216" s="706"/>
      <c r="CN216" s="706"/>
      <c r="CO216" s="706"/>
      <c r="CP216" s="706"/>
      <c r="CQ216" s="706"/>
      <c r="CR216" s="707"/>
      <c r="CS216" s="706"/>
      <c r="CT216" s="706"/>
      <c r="CU216" s="706"/>
      <c r="CV216" s="706"/>
      <c r="CW216" s="706"/>
      <c r="CX216" s="706"/>
      <c r="CY216" s="706"/>
      <c r="CZ216" s="706"/>
      <c r="DA216" s="706"/>
      <c r="DB216" s="696">
        <f t="shared" si="38"/>
        <v>0</v>
      </c>
      <c r="DC216" s="705">
        <f t="shared" si="39"/>
        <v>0</v>
      </c>
      <c r="DD216" s="704">
        <f t="shared" si="40"/>
        <v>0</v>
      </c>
      <c r="DE216" s="703">
        <f t="array" ref="DE216">(MAX(LEN(F216:DA216)))</f>
        <v>0</v>
      </c>
      <c r="DF216" s="700"/>
      <c r="DG216" s="782"/>
    </row>
    <row r="217" spans="1:111" x14ac:dyDescent="0.25">
      <c r="A217" s="710" t="str">
        <f>$B$205&amp;" "&amp;(IF(Setup!$N$67="yes",$B217,"")&amp;" "&amp;(IF(Setup!$N$70="yes",$C217,"")))</f>
        <v xml:space="preserve">Site installation  </v>
      </c>
      <c r="B217" s="709"/>
      <c r="C217" s="789"/>
      <c r="D217" s="708"/>
      <c r="F217" s="792"/>
      <c r="G217" s="706"/>
      <c r="H217" s="706"/>
      <c r="I217" s="706"/>
      <c r="J217" s="706"/>
      <c r="K217" s="706"/>
      <c r="L217" s="706"/>
      <c r="M217" s="706"/>
      <c r="N217" s="706"/>
      <c r="O217" s="706"/>
      <c r="P217" s="707"/>
      <c r="Q217" s="706"/>
      <c r="R217" s="706"/>
      <c r="S217" s="706"/>
      <c r="T217" s="706"/>
      <c r="U217" s="706"/>
      <c r="V217" s="706"/>
      <c r="W217" s="706"/>
      <c r="X217" s="706"/>
      <c r="Y217" s="706"/>
      <c r="Z217" s="707"/>
      <c r="AA217" s="706"/>
      <c r="AB217" s="706"/>
      <c r="AC217" s="706"/>
      <c r="AD217" s="706"/>
      <c r="AE217" s="706"/>
      <c r="AF217" s="706"/>
      <c r="AG217" s="706"/>
      <c r="AH217" s="706"/>
      <c r="AI217" s="706"/>
      <c r="AJ217" s="707"/>
      <c r="AK217" s="706"/>
      <c r="AL217" s="706"/>
      <c r="AM217" s="706"/>
      <c r="AN217" s="706"/>
      <c r="AO217" s="706"/>
      <c r="AP217" s="706"/>
      <c r="AQ217" s="706"/>
      <c r="AR217" s="706"/>
      <c r="AS217" s="706"/>
      <c r="AT217" s="707"/>
      <c r="AU217" s="706"/>
      <c r="AV217" s="706"/>
      <c r="AW217" s="706"/>
      <c r="AX217" s="706"/>
      <c r="AY217" s="706"/>
      <c r="AZ217" s="706"/>
      <c r="BA217" s="706"/>
      <c r="BB217" s="706"/>
      <c r="BC217" s="706"/>
      <c r="BD217" s="707"/>
      <c r="BE217" s="706"/>
      <c r="BF217" s="706"/>
      <c r="BG217" s="706"/>
      <c r="BH217" s="706"/>
      <c r="BI217" s="706"/>
      <c r="BJ217" s="706"/>
      <c r="BK217" s="706"/>
      <c r="BL217" s="706"/>
      <c r="BM217" s="706"/>
      <c r="BN217" s="707"/>
      <c r="BO217" s="706"/>
      <c r="BP217" s="706"/>
      <c r="BQ217" s="706"/>
      <c r="BR217" s="706"/>
      <c r="BS217" s="706"/>
      <c r="BT217" s="706"/>
      <c r="BU217" s="706"/>
      <c r="BV217" s="706"/>
      <c r="BW217" s="706"/>
      <c r="BX217" s="707"/>
      <c r="BY217" s="706"/>
      <c r="BZ217" s="706"/>
      <c r="CA217" s="706"/>
      <c r="CB217" s="706"/>
      <c r="CC217" s="706"/>
      <c r="CD217" s="706"/>
      <c r="CE217" s="706"/>
      <c r="CF217" s="706"/>
      <c r="CG217" s="706"/>
      <c r="CH217" s="707"/>
      <c r="CI217" s="706"/>
      <c r="CJ217" s="706"/>
      <c r="CK217" s="706"/>
      <c r="CL217" s="706"/>
      <c r="CM217" s="706"/>
      <c r="CN217" s="706"/>
      <c r="CO217" s="706"/>
      <c r="CP217" s="706"/>
      <c r="CQ217" s="706"/>
      <c r="CR217" s="707"/>
      <c r="CS217" s="706"/>
      <c r="CT217" s="706"/>
      <c r="CU217" s="706"/>
      <c r="CV217" s="706"/>
      <c r="CW217" s="706"/>
      <c r="CX217" s="706"/>
      <c r="CY217" s="706"/>
      <c r="CZ217" s="706"/>
      <c r="DA217" s="706"/>
      <c r="DB217" s="696">
        <f t="shared" si="38"/>
        <v>0</v>
      </c>
      <c r="DC217" s="705">
        <f t="shared" si="39"/>
        <v>0</v>
      </c>
      <c r="DD217" s="704">
        <f t="shared" si="40"/>
        <v>0</v>
      </c>
      <c r="DE217" s="703">
        <f t="array" ref="DE217">(MAX(LEN(F217:DA217)))</f>
        <v>0</v>
      </c>
      <c r="DF217" s="700"/>
      <c r="DG217" s="783"/>
    </row>
    <row r="218" spans="1:111" ht="13" thickBot="1" x14ac:dyDescent="0.3">
      <c r="A218" s="710" t="str">
        <f>$B$205&amp;" "&amp;(IF(Setup!$N$67="yes",$B218,"")&amp;" "&amp;(IF(Setup!$N$70="yes",$C218,"")))</f>
        <v xml:space="preserve">Site installation  </v>
      </c>
      <c r="B218" s="709"/>
      <c r="C218" s="789"/>
      <c r="D218" s="708"/>
      <c r="E218" s="799"/>
      <c r="F218" s="792"/>
      <c r="G218" s="706"/>
      <c r="H218" s="706"/>
      <c r="I218" s="706"/>
      <c r="J218" s="706"/>
      <c r="K218" s="706"/>
      <c r="L218" s="706"/>
      <c r="M218" s="706"/>
      <c r="N218" s="706"/>
      <c r="O218" s="706"/>
      <c r="P218" s="707"/>
      <c r="Q218" s="706"/>
      <c r="R218" s="706"/>
      <c r="S218" s="706"/>
      <c r="T218" s="706"/>
      <c r="U218" s="706"/>
      <c r="V218" s="706"/>
      <c r="W218" s="706"/>
      <c r="X218" s="706"/>
      <c r="Y218" s="706"/>
      <c r="Z218" s="707"/>
      <c r="AA218" s="706"/>
      <c r="AB218" s="706"/>
      <c r="AC218" s="706"/>
      <c r="AD218" s="706"/>
      <c r="AE218" s="706"/>
      <c r="AF218" s="706"/>
      <c r="AG218" s="706"/>
      <c r="AH218" s="706"/>
      <c r="AI218" s="706"/>
      <c r="AJ218" s="707"/>
      <c r="AK218" s="706"/>
      <c r="AL218" s="706"/>
      <c r="AM218" s="706"/>
      <c r="AN218" s="706"/>
      <c r="AO218" s="706"/>
      <c r="AP218" s="706"/>
      <c r="AQ218" s="706"/>
      <c r="AR218" s="706"/>
      <c r="AS218" s="706"/>
      <c r="AT218" s="707"/>
      <c r="AU218" s="706"/>
      <c r="AV218" s="706"/>
      <c r="AW218" s="706"/>
      <c r="AX218" s="706"/>
      <c r="AY218" s="706"/>
      <c r="AZ218" s="706"/>
      <c r="BA218" s="706"/>
      <c r="BB218" s="706"/>
      <c r="BC218" s="706"/>
      <c r="BD218" s="707"/>
      <c r="BE218" s="706"/>
      <c r="BF218" s="706"/>
      <c r="BG218" s="706"/>
      <c r="BH218" s="706"/>
      <c r="BI218" s="706"/>
      <c r="BJ218" s="706"/>
      <c r="BK218" s="706"/>
      <c r="BL218" s="706"/>
      <c r="BM218" s="706"/>
      <c r="BN218" s="707"/>
      <c r="BO218" s="706"/>
      <c r="BP218" s="706"/>
      <c r="BQ218" s="706"/>
      <c r="BR218" s="706"/>
      <c r="BS218" s="706"/>
      <c r="BT218" s="706"/>
      <c r="BU218" s="706"/>
      <c r="BV218" s="706"/>
      <c r="BW218" s="706"/>
      <c r="BX218" s="707"/>
      <c r="BY218" s="706"/>
      <c r="BZ218" s="706"/>
      <c r="CA218" s="706"/>
      <c r="CB218" s="706"/>
      <c r="CC218" s="706"/>
      <c r="CD218" s="706"/>
      <c r="CE218" s="706"/>
      <c r="CF218" s="706"/>
      <c r="CG218" s="706"/>
      <c r="CH218" s="707"/>
      <c r="CI218" s="706"/>
      <c r="CJ218" s="706"/>
      <c r="CK218" s="706"/>
      <c r="CL218" s="706"/>
      <c r="CM218" s="706"/>
      <c r="CN218" s="706"/>
      <c r="CO218" s="706"/>
      <c r="CP218" s="706"/>
      <c r="CQ218" s="706"/>
      <c r="CR218" s="707"/>
      <c r="CS218" s="706"/>
      <c r="CT218" s="706"/>
      <c r="CU218" s="706"/>
      <c r="CV218" s="706"/>
      <c r="CW218" s="706"/>
      <c r="CX218" s="706"/>
      <c r="CY218" s="706"/>
      <c r="CZ218" s="706"/>
      <c r="DA218" s="706"/>
      <c r="DB218" s="696">
        <f t="shared" si="38"/>
        <v>0</v>
      </c>
      <c r="DC218" s="705">
        <f t="shared" si="39"/>
        <v>0</v>
      </c>
      <c r="DD218" s="704">
        <f t="shared" si="40"/>
        <v>0</v>
      </c>
      <c r="DE218" s="703">
        <f t="array" ref="DE218">(MAX(LEN(F218:DA218)))</f>
        <v>0</v>
      </c>
      <c r="DF218" s="700"/>
      <c r="DG218" s="783"/>
    </row>
    <row r="219" spans="1:111" s="725" customFormat="1" ht="13" thickTop="1" x14ac:dyDescent="0.25">
      <c r="A219" s="723"/>
      <c r="B219" s="724"/>
      <c r="C219" s="790"/>
      <c r="D219" s="726"/>
      <c r="E219" s="797"/>
      <c r="F219" s="728"/>
      <c r="G219" s="728"/>
      <c r="H219" s="728"/>
      <c r="I219" s="728"/>
      <c r="J219" s="728"/>
      <c r="K219" s="728"/>
      <c r="L219" s="728"/>
      <c r="M219" s="728"/>
      <c r="N219" s="728"/>
      <c r="O219" s="728"/>
      <c r="P219" s="727"/>
      <c r="Q219" s="728"/>
      <c r="R219" s="728"/>
      <c r="S219" s="728"/>
      <c r="T219" s="728"/>
      <c r="U219" s="728"/>
      <c r="V219" s="728"/>
      <c r="W219" s="728"/>
      <c r="X219" s="728"/>
      <c r="Y219" s="728"/>
      <c r="Z219" s="727"/>
      <c r="AA219" s="728"/>
      <c r="AB219" s="728"/>
      <c r="AC219" s="728"/>
      <c r="AD219" s="728"/>
      <c r="AE219" s="728"/>
      <c r="AF219" s="728"/>
      <c r="AG219" s="728"/>
      <c r="AH219" s="728"/>
      <c r="AI219" s="728"/>
      <c r="AJ219" s="727"/>
      <c r="AK219" s="728"/>
      <c r="AL219" s="728"/>
      <c r="AM219" s="728"/>
      <c r="AN219" s="728"/>
      <c r="AO219" s="728"/>
      <c r="AP219" s="728"/>
      <c r="AQ219" s="728"/>
      <c r="AR219" s="728"/>
      <c r="AS219" s="728"/>
      <c r="AT219" s="727"/>
      <c r="AU219" s="728"/>
      <c r="AV219" s="728"/>
      <c r="AW219" s="728"/>
      <c r="AX219" s="728"/>
      <c r="AY219" s="728"/>
      <c r="AZ219" s="728"/>
      <c r="BA219" s="728"/>
      <c r="BB219" s="728"/>
      <c r="BC219" s="728"/>
      <c r="BD219" s="727"/>
      <c r="BE219" s="728"/>
      <c r="BF219" s="728"/>
      <c r="BG219" s="728"/>
      <c r="BH219" s="728"/>
      <c r="BI219" s="728"/>
      <c r="BJ219" s="728"/>
      <c r="BK219" s="728"/>
      <c r="BL219" s="728"/>
      <c r="BM219" s="728"/>
      <c r="BN219" s="727"/>
      <c r="BO219" s="728"/>
      <c r="BP219" s="728"/>
      <c r="BQ219" s="728"/>
      <c r="BR219" s="728"/>
      <c r="BS219" s="728"/>
      <c r="BT219" s="728"/>
      <c r="BU219" s="728"/>
      <c r="BV219" s="728"/>
      <c r="BW219" s="728"/>
      <c r="BX219" s="727"/>
      <c r="BY219" s="728"/>
      <c r="BZ219" s="728"/>
      <c r="CA219" s="728"/>
      <c r="CB219" s="728"/>
      <c r="CC219" s="728"/>
      <c r="CD219" s="728"/>
      <c r="CE219" s="728"/>
      <c r="CF219" s="728"/>
      <c r="CG219" s="728"/>
      <c r="CH219" s="727"/>
      <c r="CI219" s="728"/>
      <c r="CJ219" s="728"/>
      <c r="CK219" s="728"/>
      <c r="CL219" s="728"/>
      <c r="CM219" s="728"/>
      <c r="CN219" s="728"/>
      <c r="CO219" s="728"/>
      <c r="CP219" s="728"/>
      <c r="CQ219" s="728"/>
      <c r="CR219" s="727"/>
      <c r="CS219" s="728"/>
      <c r="CT219" s="728"/>
      <c r="CU219" s="728"/>
      <c r="CV219" s="728"/>
      <c r="CW219" s="728"/>
      <c r="CX219" s="728"/>
      <c r="CY219" s="728"/>
      <c r="CZ219" s="728"/>
      <c r="DA219" s="728"/>
      <c r="DB219" s="729"/>
      <c r="DC219" s="730"/>
      <c r="DD219" s="731"/>
      <c r="DE219" s="731"/>
      <c r="DF219" s="731"/>
      <c r="DG219" s="784"/>
    </row>
  </sheetData>
  <mergeCells count="61">
    <mergeCell ref="B203:D203"/>
    <mergeCell ref="B204:D204"/>
    <mergeCell ref="B205:D205"/>
    <mergeCell ref="B171:D171"/>
    <mergeCell ref="B172:D172"/>
    <mergeCell ref="B173:D173"/>
    <mergeCell ref="B187:D187"/>
    <mergeCell ref="B188:D188"/>
    <mergeCell ref="B189:D189"/>
    <mergeCell ref="B157:D157"/>
    <mergeCell ref="B99:D99"/>
    <mergeCell ref="B100:D100"/>
    <mergeCell ref="B101:D101"/>
    <mergeCell ref="B123:D123"/>
    <mergeCell ref="B124:D124"/>
    <mergeCell ref="B125:D125"/>
    <mergeCell ref="B139:D139"/>
    <mergeCell ref="B140:D140"/>
    <mergeCell ref="B141:D141"/>
    <mergeCell ref="B84:D84"/>
    <mergeCell ref="B155:D155"/>
    <mergeCell ref="B156:D156"/>
    <mergeCell ref="BD1:BM1"/>
    <mergeCell ref="BN1:BW1"/>
    <mergeCell ref="B85:D85"/>
    <mergeCell ref="B35:D35"/>
    <mergeCell ref="B36:D36"/>
    <mergeCell ref="B37:D37"/>
    <mergeCell ref="B51:D51"/>
    <mergeCell ref="B52:D52"/>
    <mergeCell ref="B53:D53"/>
    <mergeCell ref="B67:D67"/>
    <mergeCell ref="B68:D68"/>
    <mergeCell ref="B69:D69"/>
    <mergeCell ref="B83:D83"/>
    <mergeCell ref="DB1:DC5"/>
    <mergeCell ref="BX1:CG1"/>
    <mergeCell ref="CH1:CQ1"/>
    <mergeCell ref="CR1:DA1"/>
    <mergeCell ref="B21:D21"/>
    <mergeCell ref="P1:Y1"/>
    <mergeCell ref="Z1:AI1"/>
    <mergeCell ref="AJ1:AS1"/>
    <mergeCell ref="AT1:BC1"/>
    <mergeCell ref="B19:D19"/>
    <mergeCell ref="B20:D20"/>
    <mergeCell ref="P3:Y6"/>
    <mergeCell ref="Z3:AI6"/>
    <mergeCell ref="AJ3:AS6"/>
    <mergeCell ref="AT3:BC6"/>
    <mergeCell ref="B2:D2"/>
    <mergeCell ref="B3:D3"/>
    <mergeCell ref="B4:D4"/>
    <mergeCell ref="B5:D5"/>
    <mergeCell ref="F1:O1"/>
    <mergeCell ref="F3:O6"/>
    <mergeCell ref="BD3:BM6"/>
    <mergeCell ref="BN3:BW6"/>
    <mergeCell ref="BX3:CG6"/>
    <mergeCell ref="CH3:CQ6"/>
    <mergeCell ref="CR3:DA6"/>
  </mergeCells>
  <conditionalFormatting sqref="F7:DA218">
    <cfRule type="cellIs" dxfId="4" priority="1" operator="between">
      <formula>"X"</formula>
      <formula>"X"</formula>
    </cfRule>
    <cfRule type="cellIs" dxfId="3" priority="8" operator="between">
      <formula>"T"</formula>
      <formula>"T"</formula>
    </cfRule>
    <cfRule type="cellIs" dxfId="2" priority="9" operator="between">
      <formula>"P"</formula>
      <formula>"P"</formula>
    </cfRule>
  </conditionalFormatting>
  <conditionalFormatting sqref="DB7:DC218">
    <cfRule type="cellIs" dxfId="1" priority="6" operator="greaterThan">
      <formula>0</formula>
    </cfRule>
    <cfRule type="cellIs" dxfId="0" priority="7" operator="lessThan">
      <formula>0</formula>
    </cfRule>
  </conditionalFormatting>
  <printOptions horizontalCentered="1" gridLines="1"/>
  <pageMargins left="3.9370078740157501E-2" right="3.9370078740157501E-2" top="3.9370078740157501E-2" bottom="3.9370078740157501E-2" header="3.9370078740157501E-2" footer="3.9370078740157501E-2"/>
  <pageSetup paperSize="8" scale="70" fitToHeight="2" orientation="portrait" r:id="rId1"/>
</worksheet>
</file>

<file path=customUI/_rels/customUI.xml.rels><?xml version="1.0" encoding="UTF-8" standalone="yes"?>
<Relationships xmlns="http://schemas.openxmlformats.org/package/2006/relationships"><Relationship Id="listino" Type="http://schemas.openxmlformats.org/officeDocument/2006/relationships/image" Target="images/listino.jpg"/><Relationship Id="QUAYWEST" Type="http://schemas.openxmlformats.org/officeDocument/2006/relationships/image" Target="images/QUAYWEST.jpg"/><Relationship Id="StampaUtilizzo" Type="http://schemas.openxmlformats.org/officeDocument/2006/relationships/image" Target="images/StampaUtilizzo.jpg"/><Relationship Id="stampaconnote" Type="http://schemas.openxmlformats.org/officeDocument/2006/relationships/image" Target="images/stampaconnote.jpg"/><Relationship Id="Euro" Type="http://schemas.openxmlformats.org/officeDocument/2006/relationships/image" Target="images/Euro.jpg"/><Relationship Id="NEWPANEL" Type="http://schemas.openxmlformats.org/officeDocument/2006/relationships/image" Target="images/NEWPANEL.jpg"/><Relationship Id="FRESCO" Type="http://schemas.openxmlformats.org/officeDocument/2006/relationships/image" Target="images/FRESCO.jpg"/><Relationship Id="remark" Type="http://schemas.openxmlformats.org/officeDocument/2006/relationships/image" Target="images/remark.jpg"/><Relationship Id="finiture" Type="http://schemas.openxmlformats.org/officeDocument/2006/relationships/image" Target="images/finiture.jpg"/><Relationship Id="ITEM" Type="http://schemas.openxmlformats.org/officeDocument/2006/relationships/image" Target="images/ITEM.jpg"/><Relationship Id="Lots" Type="http://schemas.openxmlformats.org/officeDocument/2006/relationships/image" Target="images/Lots.jpg"/><Relationship Id="Offerte" Type="http://schemas.openxmlformats.org/officeDocument/2006/relationships/image" Target="images/Offerte.jpg"/><Relationship Id="FOCCHI" Type="http://schemas.openxmlformats.org/officeDocument/2006/relationships/image" Target="images/FOCCHI.jpg"/><Relationship Id="save" Type="http://schemas.openxmlformats.org/officeDocument/2006/relationships/image" Target="images/save.jpg"/></Relationships>
</file>

<file path=customUI/customUI.xml><?xml version="1.0" encoding="utf-8"?>
<customUI xmlns="http://schemas.microsoft.com/office/2006/01/customui" onLoad="ribbonLoaded">
  <ribbon startFromScratch="false">
    <tabs>
      <tab id="MyCustomTab" label="Tender" insertBeforeMso="TabHome">
        <group id="Tender" label="Tender 5.7.0- Tender Export with Rev">
          <button id="SaveTender" label="Save Tender" size="large" onAction="SaveTender" image="save"/>
          <button id="ManageTender" label="Manage Tender" size="large" onAction="ManageTender" image="QUAYWEST"/>
          <button id="ManageLotsandItems" label="Manage Lots and Items" size="large" onAction="ManageLotsandItems" image="Lots"/>
          <button id="NewPanelType" label="New Panel Type" size="large" onAction="NewPanelType" image="NEWPANEL"/>
          <button id="NewLot" label="New Lot" size="large" onAction="NewLot" imageMso="WindowNew"/>
          <button id="NewItem" label="New Item" size="large" onAction="NewItem" image="ITEM"/>
        </group>
        <group id="ServiceGroup" label="Service">
          <button id="Remark" label="Remark" size="large" onAction="Remark" image="remark"/>
          <button id="Setup" label="Setup" size="large" onAction="Setup" image="FOCCHI"/>
          <button id="Slide" label="Slide" size="large" onAction="LancialaSlide" image="FRESCO"/>
        </group>
        <group id="Empty" label="            ">
  			</group>
        <group id="MaterialPrices" label="Mater.and Work Prices">
          <button id="Prices" label="Prices" size="large" onAction="Euro" image="Euro"/>
          <button id="FinishingPrices" label="Finishing Prices" size="large" onAction="FinishingPrices" image="finiture"/>
        </group>
        <group id="PrintManagement" label="Print Management">
          <button id="PrintMenu" label="Print Menu" size="large" onAction="PrintMenu" imageMso="PageSetupPageDialog"/>
          <button id="PrintPriceListWithNotes" label="Print Price List With Notes" size="large" onAction="PrintPriceListWithNotes" image="stampaconnote"/>
          <button id="PrintUsingPriceList" label="Print Price List Usage " size="large" onAction="PrintUsingPriceList" image="StampaUtilizzo"/>
        </group>
        <group id="PriceListManagement" label="Price List Management">
          <button id="PriceList" label="Price List" size="large" onAction="listino" image="listino"/>
          <button id="Suppliersoffers" label="Supplier's offers" size="large" onAction="Suppliersoffers" image="Offert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28</vt:i4>
      </vt:variant>
      <vt:variant>
        <vt:lpstr>Intervalli denominati</vt:lpstr>
      </vt:variant>
      <vt:variant>
        <vt:i4>11</vt:i4>
      </vt:variant>
    </vt:vector>
  </HeadingPairs>
  <TitlesOfParts>
    <vt:vector size="39" baseType="lpstr">
      <vt:lpstr>A1</vt:lpstr>
      <vt:lpstr>A2</vt:lpstr>
      <vt:lpstr>A3</vt:lpstr>
      <vt:lpstr>A4</vt:lpstr>
      <vt:lpstr>A5</vt:lpstr>
      <vt:lpstr>A6</vt:lpstr>
      <vt:lpstr>A7</vt:lpstr>
      <vt:lpstr>A8</vt:lpstr>
      <vt:lpstr>A9</vt:lpstr>
      <vt:lpstr>A10</vt:lpstr>
      <vt:lpstr>I1</vt:lpstr>
      <vt:lpstr>I2</vt:lpstr>
      <vt:lpstr>I3</vt:lpstr>
      <vt:lpstr>I4</vt:lpstr>
      <vt:lpstr>I5</vt:lpstr>
      <vt:lpstr>I6</vt:lpstr>
      <vt:lpstr>I7</vt:lpstr>
      <vt:lpstr>I8</vt:lpstr>
      <vt:lpstr>I9</vt:lpstr>
      <vt:lpstr>I10</vt:lpstr>
      <vt:lpstr>Indirect</vt:lpstr>
      <vt:lpstr>Total</vt:lpstr>
      <vt:lpstr>APC</vt:lpstr>
      <vt:lpstr>GE</vt:lpstr>
      <vt:lpstr>GL</vt:lpstr>
      <vt:lpstr>G</vt:lpstr>
      <vt:lpstr>Setup</vt:lpstr>
      <vt:lpstr>Prices</vt:lpstr>
      <vt:lpstr>APC!Area_stampa</vt:lpstr>
      <vt:lpstr>G!Area_stampa</vt:lpstr>
      <vt:lpstr>GE!Area_stampa</vt:lpstr>
      <vt:lpstr>GL!Area_stampa</vt:lpstr>
      <vt:lpstr>Indirect!Area_stampa</vt:lpstr>
      <vt:lpstr>Prices!Area_stampa</vt:lpstr>
      <vt:lpstr>Total!Area_stampa</vt:lpstr>
      <vt:lpstr>ListRange</vt:lpstr>
      <vt:lpstr>APC!Titoli_stampa</vt:lpstr>
      <vt:lpstr>Indirect!Titoli_stampa</vt:lpstr>
      <vt:lpstr>Prices!Titoli_stampa</vt:lpstr>
    </vt:vector>
  </TitlesOfParts>
  <Company>Focchi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dc:creator>
  <cp:lastModifiedBy>Massimo Cicognani</cp:lastModifiedBy>
  <cp:lastPrinted>2013-05-16T14:43:53Z</cp:lastPrinted>
  <dcterms:created xsi:type="dcterms:W3CDTF">2009-02-03T09:29:01Z</dcterms:created>
  <dcterms:modified xsi:type="dcterms:W3CDTF">2018-11-27T12:53:29Z</dcterms:modified>
</cp:coreProperties>
</file>